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emf" ContentType="image/x-emf"/>
  <Default Extension="vml" ContentType="application/vnd.openxmlformats-officedocument.vmlDrawing"/>
  <Default Extension="rels" ContentType="application/vnd.openxmlformats-package.relationships+xml"/>
  <Default Extension="psdsor" ContentType="application/vnd.openxmlformats-package.digital-signature-origin"/>
  <Default Extension="psdsxs" ContentType="application/vnd.openxmlformats-package.digital-signature-xmlsignature+xml"/>
  <Override PartName="/xl/worksheets/sheet24.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20.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activeX/activeX1.xml" ContentType="application/vnd.ms-office.activeX+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activeX/activeX2.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comments3.xml" ContentType="application/vnd.openxmlformats-officedocument.spreadsheetml.comments+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worksheets/sheet22.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activeX/activeX3.xml" ContentType="application/vnd.ms-office.activeX+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comments2.xml" ContentType="application/vnd.openxmlformats-officedocument.spreadsheetml.comment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a22aad09171843ee" /></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540" windowWidth="20490" windowHeight="7215" tabRatio="831" firstSheet="3" activeTab="3"/>
  </bookViews>
  <sheets>
    <sheet name="StartUp" sheetId="24" state="veryHidden" r:id=""/>
    <sheet name="Menu" sheetId="2" state="hidden" r:id="rId1"/>
    <sheet name="PAJE" sheetId="4" state="hidden" r:id="rId2"/>
    <sheet name="BS" sheetId="5" r:id="rId3"/>
    <sheet name="PL (2)" sheetId="36" r:id="rId4"/>
    <sheet name="PL" sheetId="6" state="hidden" r:id="rId5"/>
    <sheet name="CF1" sheetId="9" r:id="rId6"/>
    <sheet name="WK" sheetId="3" state="hidden" r:id="rId7"/>
    <sheet name="TM 6T" sheetId="19" state="hidden" r:id="rId8"/>
    <sheet name="TM(TSCD) " sheetId="28" state="hidden" r:id="rId9"/>
    <sheet name="TM(NV)" sheetId="25" state="hidden" r:id="rId10"/>
    <sheet name="Gia tri hop ly" sheetId="29" state="hidden" r:id="rId11"/>
    <sheet name="Thoi han thanh toan" sheetId="30" state="hidden" r:id="rId12"/>
    <sheet name="INFOR" sheetId="1" state="hidden" r:id="rId13"/>
    <sheet name="TS BP " sheetId="27" state="hidden" r:id="rId14"/>
    <sheet name="KQKD bo phan" sheetId="26" state="hidden" r:id="rId15"/>
    <sheet name="TM CF1" sheetId="8" state="hidden" r:id="rId16"/>
    <sheet name="TM(Lienquan)" sheetId="13" state="hidden" r:id="rId17"/>
    <sheet name="BSPL" sheetId="7" state="hidden" r:id="rId18"/>
    <sheet name="BSPL2" sheetId="16" state="hidden" r:id="rId19"/>
    <sheet name="BSPL4" sheetId="18" state="hidden" r:id="rId20"/>
    <sheet name="BSPL3" sheetId="17" state="hidden" r:id="rId21"/>
    <sheet name="CF2" sheetId="15" state="hidden" r:id="rId22"/>
    <sheet name="CTPT" sheetId="14" state="hidden" r:id="rId23"/>
    <sheet name="KQKD BP" sheetId="31" state="hidden" r:id="rId24"/>
    <sheet name="Khu vuc dia ly" sheetId="32" state="hidden" r:id="rId25"/>
    <sheet name="Sheet1" sheetId="33" state="hidden" r:id="rId26"/>
    <sheet name="WP hop nhat" sheetId="34"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1_??" localSheetId="4">BlankMacro1</definedName>
    <definedName name="_2_??">BlankMacro1</definedName>
    <definedName name="_3_??????1" localSheetId="4">BlankMacro1</definedName>
    <definedName name="_4_??????1">BlankMacro1</definedName>
    <definedName name="_5_??????2" localSheetId="4">BlankMacro1</definedName>
    <definedName name="_6_??????2">BlankMacro1</definedName>
    <definedName name="_7_??????3" localSheetId="4">BlankMacro1</definedName>
    <definedName name="_8_??????3">BlankMacro1</definedName>
    <definedName name="_9_??????4" localSheetId="4">BlankMacro1</definedName>
    <definedName name="_10_??????4">BlankMacro1</definedName>
    <definedName name="_11_??????5" localSheetId="4">BlankMacro1</definedName>
    <definedName name="_12_??????5">BlankMacro1</definedName>
    <definedName name="_13_??????6" localSheetId="4">BlankMacro1</definedName>
    <definedName name="_14_??????6">BlankMacro1</definedName>
    <definedName name="\0" localSheetId="4">'[14]PNT-QUOT-#3'!#REF!</definedName>
    <definedName name="\0">'[14]PNT-QUOT-#3'!#REF!</definedName>
    <definedName name="\d" localSheetId="4">'[15]??-BLDG'!#REF!</definedName>
    <definedName name="\d">'[15]??-BLDG'!#REF!</definedName>
    <definedName name="\e" localSheetId="4">'[15]??-BLDG'!#REF!</definedName>
    <definedName name="\e">'[15]??-BLDG'!#REF!</definedName>
    <definedName name="\f" localSheetId="4">'[15]??-BLDG'!#REF!</definedName>
    <definedName name="\f">'[15]??-BLDG'!#REF!</definedName>
    <definedName name="\g" localSheetId="4">'[15]??-BLDG'!#REF!</definedName>
    <definedName name="\g">'[15]??-BLDG'!#REF!</definedName>
    <definedName name="\h" localSheetId="4">'[15]??-BLDG'!#REF!</definedName>
    <definedName name="\h">'[15]??-BLDG'!#REF!</definedName>
    <definedName name="\i" localSheetId="4">'[15]??-BLDG'!#REF!</definedName>
    <definedName name="\i">'[15]??-BLDG'!#REF!</definedName>
    <definedName name="\j" localSheetId="4">'[15]??-BLDG'!#REF!</definedName>
    <definedName name="\j">'[15]??-BLDG'!#REF!</definedName>
    <definedName name="\k" localSheetId="4">'[15]??-BLDG'!#REF!</definedName>
    <definedName name="\k">'[15]??-BLDG'!#REF!</definedName>
    <definedName name="\l" localSheetId="4">'[15]??-BLDG'!#REF!</definedName>
    <definedName name="\l">'[15]??-BLDG'!#REF!</definedName>
    <definedName name="\m" localSheetId="4">'[15]??-BLDG'!#REF!</definedName>
    <definedName name="\m">'[15]??-BLDG'!#REF!</definedName>
    <definedName name="\n" localSheetId="4">'[15]??-BLDG'!#REF!</definedName>
    <definedName name="\n">'[15]??-BLDG'!#REF!</definedName>
    <definedName name="_Fill" hidden="1">#REF!</definedName>
    <definedName name="_xlnm._FilterDatabase" localSheetId="3" hidden="1">BS!$A$1:$K$181</definedName>
    <definedName name="_xlnm._FilterDatabase" localSheetId="18" hidden="1">BSPL!$A$1:$K$174</definedName>
    <definedName name="_xlnm._FilterDatabase" localSheetId="21" hidden="1">BSPL3!$A$7:$BO$296</definedName>
    <definedName name="_xlnm._FilterDatabase" localSheetId="20" hidden="1">BSPL4!$A$1:$L$188</definedName>
    <definedName name="_xlnm._FilterDatabase" localSheetId="6" hidden="1">'CF1'!$N$15:$N$186</definedName>
    <definedName name="_xlnm._FilterDatabase" localSheetId="2" hidden="1">PAJE!$A$11:$L$127</definedName>
    <definedName name="_xlnm._FilterDatabase" localSheetId="5" hidden="1">PL!$A$1:$J$67</definedName>
    <definedName name="_xlnm._FilterDatabase" localSheetId="4" hidden="1">'PL (2)'!$A$1:$P$68</definedName>
    <definedName name="_xlnm._FilterDatabase" localSheetId="16" hidden="1">'TM CF1'!$A$12:$J$400</definedName>
    <definedName name="_xlnm._FilterDatabase" localSheetId="7" hidden="1">WK!$AE$1:$AE$372</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_xn2">[4]INFOR!$C$8:$C$8</definedName>
    <definedName name="_15_0DATA_DATA2_L" localSheetId="4">'[13]#REF'!#REF!</definedName>
    <definedName name="_16_0DATA_DATA2_L">'[13]#REF'!#REF!</definedName>
    <definedName name="A" localSheetId="4">'[14]PNT-QUOT-#3'!#REF!</definedName>
    <definedName name="A">'[14]PNT-QUOT-#3'!#REF!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_a1" localSheetId="4" hidden="1">{"'Sheet1'!$L$16"}</definedName>
    <definedName name="_a1" hidden="1">{"'Sheet1'!$L$16"}</definedName>
    <definedName name="A120_">#REF!</definedName>
    <definedName name="a1B26">#REF!</definedName>
    <definedName name="a277Print_Titles">#REF!</definedName>
    <definedName name="A35_">#REF!</definedName>
    <definedName name="A50_">#REF!</definedName>
    <definedName name="_A65700" localSheetId="4">'[19]MTO REV.2(ARMOR)'!#REF!</definedName>
    <definedName name="_A65700">'[19]MTO REV.2(ARMOR)'!#REF!</definedName>
    <definedName name="_A65800" localSheetId="4">'[19]MTO REV.2(ARMOR)'!#REF!</definedName>
    <definedName name="_A65800">'[19]MTO REV.2(ARMOR)'!#REF!</definedName>
    <definedName name="_A66000" localSheetId="4">'[19]MTO REV.2(ARMOR)'!#REF!</definedName>
    <definedName name="_A66000">'[19]MTO REV.2(ARMOR)'!#REF!</definedName>
    <definedName name="_A67000" localSheetId="4">'[19]MTO REV.2(ARMOR)'!#REF!</definedName>
    <definedName name="_A67000">'[19]MTO REV.2(ARMOR)'!#REF!</definedName>
    <definedName name="_A68000" localSheetId="4">'[19]MTO REV.2(ARMOR)'!#REF!</definedName>
    <definedName name="_A68000">'[19]MTO REV.2(ARMOR)'!#REF!</definedName>
    <definedName name="A70_">#REF!</definedName>
    <definedName name="_A70000" localSheetId="4">'[19]MTO REV.2(ARMOR)'!#REF!</definedName>
    <definedName name="_A70000">'[19]MTO REV.2(ARMOR)'!#REF!</definedName>
    <definedName name="_A75000" localSheetId="4">'[19]MTO REV.2(ARMOR)'!#REF!</definedName>
    <definedName name="_A75000">'[19]MTO REV.2(ARMOR)'!#REF!</definedName>
    <definedName name="_A85000" localSheetId="4">'[19]MTO REV.2(ARMOR)'!#REF!</definedName>
    <definedName name="_A85000">'[19]MTO REV.2(ARMOR)'!#REF!</definedName>
    <definedName name="A95_">#REF!</definedName>
    <definedName name="AA">#REF!</definedName>
    <definedName name="AAA" localSheetId="4">'[20]MTL$-INTER'!#REF!</definedName>
    <definedName name="AAA">'[20]MTL$-INTER'!#REF!</definedName>
    <definedName name="AB">#REF!</definedName>
    <definedName name="_abb91" localSheetId="4">[22]chitimc!#REF!</definedName>
    <definedName name="_abb91">[22]chitimc!#REF!</definedName>
    <definedName name="AC120_">#REF!</definedName>
    <definedName name="AC35_">#REF!</definedName>
    <definedName name="AC50_">#REF!</definedName>
    <definedName name="AC70_">#REF!</definedName>
    <definedName name="AC95_">#REF!</definedName>
    <definedName name="Acdkt" localSheetId="18">SUMIF(Rangemsbs,WK!$C1,Rangegtbs)</definedName>
    <definedName name="Acdkt" localSheetId="20">SUMIF(Rangemsbs,WK!$C1,Rangegtbs)</definedName>
    <definedName name="Acdkt" localSheetId="4">SUMIF('PL (2)'!Rangemsbs,[75]WK!$C1,'PL (2)'!Rangegtbs)</definedName>
    <definedName name="Acdkt" localSheetId="10">SUMIF('TM(NV)'!Rangemsbs,[3]WK!$C1,'TM(NV)'!Rangegtbs)</definedName>
    <definedName name="Acdkt" localSheetId="9">SUMIF('TM(TSCD) '!Rangemsbs,[4]WK!$C1,'TM(TSCD) '!Rangegtbs)</definedName>
    <definedName name="Acdkt">SUMIF(Rangemsbs,WK!$C1,Rangegtbs)</definedName>
    <definedName name="ád">[74]INFOR!$A$5:OFFSET([74]INFOR!$A$5,sectorinfor-1,0)</definedName>
    <definedName name="æ76" localSheetId="4">[23]chitiet!#REF!</definedName>
    <definedName name="æ76">[23]chitiet!#REF!</definedName>
    <definedName name="ag15F80">#REF!</definedName>
    <definedName name="ag267N59" localSheetId="4">[22]chitimc!#REF!</definedName>
    <definedName name="ag267N59">[22]chitimc!#REF!</definedName>
    <definedName name="All_Item">#REF!</definedName>
    <definedName name="ALPJYOU">#N/A</definedName>
    <definedName name="ALPTOI">#N/A</definedName>
    <definedName name="AS2DocOpenMode" hidden="1">"AS2DocumentEdit"</definedName>
    <definedName name="B" localSheetId="4">'[14]PNT-QUOT-#3'!#REF!</definedName>
    <definedName name="B">'[14]PNT-QUOT-#3'!#REF!</definedName>
    <definedName name="b_240" localSheetId="4">'[25]THPDMoi  (2)'!#REF!</definedName>
    <definedName name="b_240">'[25]THPDMoi  (2)'!#REF!</definedName>
    <definedName name="b_280" localSheetId="4">'[25]THPDMoi  (2)'!#REF!</definedName>
    <definedName name="b_280">'[25]THPDMoi  (2)'!#REF!</definedName>
    <definedName name="b_320" localSheetId="4">'[25]THPDMoi  (2)'!#REF!</definedName>
    <definedName name="b_320">'[25]THPDMoi  (2)'!#REF!</definedName>
    <definedName name="bangciti" localSheetId="4">'[25]dongia (2)'!#REF!</definedName>
    <definedName name="bangciti">'[25]dongia (2)'!#REF!</definedName>
    <definedName name="BB">#REF!</definedName>
    <definedName name="bdht15nc" localSheetId="4">[25]gtrinh!#REF!</definedName>
    <definedName name="bdht15nc">[25]gtrinh!#REF!</definedName>
    <definedName name="bdht15vl" localSheetId="4">[25]gtrinh!#REF!</definedName>
    <definedName name="bdht15vl">[25]gtrinh!#REF!</definedName>
    <definedName name="bdht25nc" localSheetId="4">[25]gtrinh!#REF!</definedName>
    <definedName name="bdht25nc">[25]gtrinh!#REF!</definedName>
    <definedName name="bdht25vl" localSheetId="4">[25]gtrinh!#REF!</definedName>
    <definedName name="bdht25vl">[25]gtrinh!#REF!</definedName>
    <definedName name="bdht325nc" localSheetId="4">[25]gtrinh!#REF!</definedName>
    <definedName name="bdht325nc">[25]gtrinh!#REF!</definedName>
    <definedName name="bdht325vl" localSheetId="4">[25]gtrinh!#REF!</definedName>
    <definedName name="bdht325vl">[25]gtrinh!#REF!</definedName>
    <definedName name="_BG1">#REF!</definedName>
    <definedName name="_boi1">#REF!</definedName>
    <definedName name="_boi2">#REF!</definedName>
    <definedName name="BOQ">#REF!</definedName>
    <definedName name="botda">'[27]Gia vat tu'!$D$22</definedName>
    <definedName name="botmau">'[27]Gia vat tu'!$D$23</definedName>
    <definedName name="bs5o7" localSheetId="18">INDEX(rangebs507,MATCH(msbs507,rangebs507ms,0))</definedName>
    <definedName name="bs5o7" localSheetId="20">INDEX(rangebs507,MATCH(msbs507,rangebs507ms,0))</definedName>
    <definedName name="bs5o7">#N/A</definedName>
    <definedName name="bsxn" localSheetId="4">[75]INFOR!$C$7:$C$7</definedName>
    <definedName name="bsxn" localSheetId="9">[4]INFOR!$C$7:$C$7</definedName>
    <definedName name="bsxn">INFOR!$C$7:$C$7</definedName>
    <definedName name="BT">#REF!</definedName>
    <definedName name="_btM200">#REF!</definedName>
    <definedName name="_btM250">#REF!</definedName>
    <definedName name="_btM300">#REF!</definedName>
    <definedName name="btnhuamin">'[27]Gia vat tu'!$D$20</definedName>
    <definedName name="btnhuatho">'[27]Gia vat tu'!$D$21</definedName>
    <definedName name="btthuongpham200">'[27]Gia vat tu'!$D$84</definedName>
    <definedName name="btthuongpham250">'[27]Gia vat tu'!$D$85</definedName>
    <definedName name="btthuongpham300">'[27]Gia vat tu'!$D$86</definedName>
    <definedName name="Bu_long" localSheetId="4">[29]Sheet3!#REF!</definedName>
    <definedName name="Bu_long">[29]Sheet3!#REF!</definedName>
    <definedName name="bulong">'[27]Gia vat tu'!$D$90</definedName>
    <definedName name="Bust">'[30]XL4Poppy (5)'!$C$31</definedName>
    <definedName name="BVCISUMMARY">#REF!</definedName>
    <definedName name="CABLE2">'[31]MTO REV.0'!$A$1:$Q$570</definedName>
    <definedName name="CAPDAT" localSheetId="4">[25]phuluc1!#REF!</definedName>
    <definedName name="CAPDAT">[25]phuluc1!#REF!</definedName>
    <definedName name="CATIN">#N/A</definedName>
    <definedName name="CATJYOU">#N/A</definedName>
    <definedName name="catmin">#REF!</definedName>
    <definedName name="CATREC">#N/A</definedName>
    <definedName name="CATSYU">#N/A</definedName>
    <definedName name="catvang">'[27]Gia vat tu'!$D$26</definedName>
    <definedName name="caychong">'[27]Gia vat tu'!$D$43</definedName>
    <definedName name="ccot" localSheetId="18">TRANSPOSE(listcty)</definedName>
    <definedName name="ccot" localSheetId="20">TRANSPOSE(listcty)</definedName>
    <definedName name="ccot" localSheetId="4">TRANSPOSE('PL (2)'!listcty)</definedName>
    <definedName name="ccot" localSheetId="10">TRANSPOSE('TM(NV)'!listcty)</definedName>
    <definedName name="ccot" localSheetId="9">TRANSPOSE('TM(TSCD) '!listcty)</definedName>
    <definedName name="ccot">TRANSPOSE(listcty)</definedName>
    <definedName name="CCS" localSheetId="4">#REF!</definedName>
    <definedName name="CCS">#REF!</definedName>
    <definedName name="_CD2" localSheetId="4" hidden="1">{"'Sheet1'!$L$16"}</definedName>
    <definedName name="_CD2" hidden="1">{"'Sheet1'!$L$16"}</definedName>
    <definedName name="CDD" localSheetId="4">#REF!</definedName>
    <definedName name="CDD">#REF!</definedName>
    <definedName name="CDDD" localSheetId="4">'[25]THPDMoi  (2)'!#REF!</definedName>
    <definedName name="CDDD">'[25]THPDMoi  (2)'!#REF!</definedName>
    <definedName name="cddd1p">'[25]TONG HOP VL-NC'!$C$3</definedName>
    <definedName name="cddd3p">'[25]TONG HOP VL-NC'!$C$2</definedName>
    <definedName name="CF1_NAMNAY" localSheetId="18">SUMPRODUCT(--(WK_CF1='CF1'!$D1),(WK_DIFF))</definedName>
    <definedName name="CF1_NAMNAY" localSheetId="20">SUMPRODUCT(--(WK_CF1='CF1'!$D1),(WK_DIFF))</definedName>
    <definedName name="CF1_NAMNAY" localSheetId="4">SUMIF('PL (2)'!WK_CF1,'[75]CF1- Hop nhat'!$D1,'PL (2)'!WK_DIFF)</definedName>
    <definedName name="CF1_NAMNAY" localSheetId="10">SUMIF('TM(NV)'!WK_CF1,[3]CF1!$D1,'TM(NV)'!WK_DIFF)</definedName>
    <definedName name="CF1_NAMNAY" localSheetId="9">SUMIF('TM(TSCD) '!WK_CF1,[4]CF1!$D1,'TM(TSCD) '!WK_DIFF)</definedName>
    <definedName name="CF1_NAMNAY">SUMIF(WK_CF1,'CF1'!$D1,WK_DIFF)</definedName>
    <definedName name="CF1_NAMNAYSDC" localSheetId="18">SUMPRODUCT(--(TMCF1='CF1'!$D1),(TMCF1sdc))</definedName>
    <definedName name="CF1_NAMNAYSDC" localSheetId="20">SUMPRODUCT(--(TMCF1='CF1'!$D1),(TMCF1sdc))</definedName>
    <definedName name="CF1_NAMNAYSDC" localSheetId="4">INDIRECT("'TM CF1'!E" &amp;MATCH('[75]CF1- Hop nhat'!XFC1,'PL (2)'!TMCF1h1h416,0))</definedName>
    <definedName name="CF1_NAMNAYSDC" localSheetId="10">INDIRECT("'TM CF1'!E" &amp;MATCH([3]CF1!XFC1,'TM(NV)'!TMCF1h1h416,0))</definedName>
    <definedName name="CF1_NAMNAYSDC" localSheetId="9">INDIRECT("'TM CF1'!E" &amp;MATCH([4]CF1!XFC1,'TM(TSCD) '!TMCF1h1h416,0))</definedName>
    <definedName name="CF1_NAMNAYSDC">INDIRECT("'TM CF1'!E" &amp;MATCH('CF1'!#REF!,TMCF1h1h416,0))</definedName>
    <definedName name="CFC">#REF!</definedName>
    <definedName name="cgionc" localSheetId="4">'[25]lam-moi'!#REF!</definedName>
    <definedName name="cgionc">'[25]lam-moi'!#REF!</definedName>
    <definedName name="cgiovl" localSheetId="4">'[25]lam-moi'!#REF!</definedName>
    <definedName name="cgiovl">'[25]lam-moi'!#REF!</definedName>
    <definedName name="CH">#REF!</definedName>
    <definedName name="checkpaje">PAJE!$A$9:$L$127</definedName>
    <definedName name="checkpaje2">PAJE!$O$10:$Z$127</definedName>
    <definedName name="checkpaje3">INFOR!$Y$2:$AD$40</definedName>
    <definedName name="chhtnc" localSheetId="4">'[25]lam-moi'!#REF!</definedName>
    <definedName name="chhtnc">'[25]lam-moi'!#REF!</definedName>
    <definedName name="chhtvl" localSheetId="4">'[25]lam-moi'!#REF!</definedName>
    <definedName name="chhtvl">'[25]lam-moi'!#REF!</definedName>
    <definedName name="chnc" localSheetId="4">'[25]lam-moi'!#REF!</definedName>
    <definedName name="chnc">'[25]lam-moi'!#REF!</definedName>
    <definedName name="chvl" localSheetId="4">'[25]lam-moi'!#REF!</definedName>
    <definedName name="chvl">'[25]lam-moi'!#REF!</definedName>
    <definedName name="citidd" localSheetId="4">'[25]dongia (2)'!#REF!</definedName>
    <definedName name="citidd">'[25]dongia (2)'!#REF!</definedName>
    <definedName name="CK">#REF!</definedName>
    <definedName name="cknc" localSheetId="4">'[25]lam-moi'!#REF!</definedName>
    <definedName name="cknc">'[25]lam-moi'!#REF!</definedName>
    <definedName name="ckvl" localSheetId="4">'[25]lam-moi'!#REF!</definedName>
    <definedName name="ckvl">'[25]lam-moi'!#REF!</definedName>
    <definedName name="clvc1">[25]chitiet!$D$3</definedName>
    <definedName name="CLVC3">0.1</definedName>
    <definedName name="CN3p">'[25]TONGKE3p '!$X$295</definedName>
    <definedName name="Co">'[32]Dchinh(chinhthuc)'!$G$4:$G$155</definedName>
    <definedName name="_Coc1">#REF!</definedName>
    <definedName name="Code" localSheetId="4" hidden="1">#REF!</definedName>
    <definedName name="Code" hidden="1">#REF!</definedName>
    <definedName name="CON_EQP_COS">#REF!</definedName>
    <definedName name="CON_EQP_COST">#REF!</definedName>
    <definedName name="_CON1">#REF!</definedName>
    <definedName name="_CON2">#REF!</definedName>
    <definedName name="cong1x15" localSheetId="4">[25]giathanh1!#REF!</definedName>
    <definedName name="cong1x15">[25]giathanh1!#REF!</definedName>
    <definedName name="CONST_EQ">#REF!</definedName>
    <definedName name="Cot_thep" localSheetId="4">[29]Sheet3!#REF!</definedName>
    <definedName name="Cot_thep">[29]Sheet3!#REF!</definedName>
    <definedName name="Countct" localSheetId="4">IF([75]WK!$B1&lt;&gt;"",COUNTIF([75]WK!$B1:$B$13,"*"),"")</definedName>
    <definedName name="Countct" localSheetId="10">IF([3]WK!$B1&lt;&gt;"",COUNTIF([3]WK!$B1:$B$13,"*"),"")</definedName>
    <definedName name="Countct" localSheetId="9">IF([4]WK!$B1&lt;&gt;"",COUNTIF([4]WK!$B1:$B$13,"*"),"")</definedName>
    <definedName name="Countct">IF(WK!$B1&lt;&gt;"",COUNTIF(WK!$B1:$B$13,"*"),"")</definedName>
    <definedName name="Countctbspl2" localSheetId="4">IF([75]BSPL2!$B1&lt;&gt;"",COUNTIF([75]BSPL2!$B1:$B$10,"*"),"")</definedName>
    <definedName name="Countctbspl2" localSheetId="10">IF([3]BSPL2!$B1&lt;&gt;"",COUNTIF([3]BSPL2!$B1:$B$10,"*"),"")</definedName>
    <definedName name="Countctbspl2" localSheetId="9">IF([4]BSPL2!$B1&lt;&gt;"",COUNTIF([4]BSPL2!$B1:$B$10,"*"),"")</definedName>
    <definedName name="Countctbspl2">IF(BSPL2!$B1&lt;&gt;"",COUNTIF(BSPL2!$B1:$B$10,"*"),"")</definedName>
    <definedName name="CountTM" localSheetId="18">IF(OR(BSPL!B1="",BSPL!D1=""),"",IF(BSPL!F1="","",IF(BSPL!F1="Có",IF(OR(BSPL!B1,BSPL!D1),"V."&amp;COUNTIF(BSPL!A$16:A1048576,"V.*")+1,""),"")))</definedName>
    <definedName name="CountTM" localSheetId="20">IF(OR(BSPL4!B1="",BSPL4!D1=""),"",IF(BSPL4!F1="","",IF(BSPL4!F1="Có",IF(OR(BSPL4!B1,BSPL4!D1),"V."&amp;COUNTIF(BSPL4!A$16:A1048576,"V.*")+1,""),"")))</definedName>
    <definedName name="CountTM" localSheetId="4">IF([75]BS!F1="","",IF([75]BS!F1="Có",IF(OR([75]BS!B1,[75]BS!D1),"V."&amp;COUNTIF([75]BS!A$17:A1048576,"V.*")+1,""),""))</definedName>
    <definedName name="CountTM" localSheetId="10">IF([3]BS!F1="","",IF([3]BS!F1="Có",IF(OR([3]BS!B1,[3]BS!D1),"V."&amp;COUNTIF([3]BS!A$17:A1048576,"V.*")+1,""),""))</definedName>
    <definedName name="CountTM" localSheetId="9">IF([4]BS!F1="","",IF([4]BS!F1="Có",IF(OR([4]BS!B1,[4]BS!D1),"V."&amp;COUNTIF([4]BS!A$18:A1048576,"V.*")+1,""),""))</definedName>
    <definedName name="CountTM">IF(BS!F1="","",IF(BS!F1="Có",IF(OR(BS!B1,BS!D1),"V."&amp;COUNTIF(BS!A$17:A1048576,"V.*")+1,""),""))</definedName>
    <definedName name="CPVC100">#REF!</definedName>
    <definedName name="CPVCDN">'[25]#REF'!$K$33</definedName>
    <definedName name="CRD">#REF!</definedName>
    <definedName name="_xlnm.Criteria" localSheetId="2">PAJE!$AB$2:$AI$8</definedName>
    <definedName name="_xlnm.Criteria" localSheetId="4">[35]SILICATE!#REF!</definedName>
    <definedName name="_xlnm.Criteria">[35]SILICATE!#REF!</definedName>
    <definedName name="CRITINST">#REF!</definedName>
    <definedName name="CRITPURC">#REF!</definedName>
    <definedName name="CRS">#REF!</definedName>
    <definedName name="CS" localSheetId="4">#REF!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_LCGT">OFFSET([36]CT_LCGT!$D$4,1,0,COUNTA([36]CT_LCGT!$A$1:$A$65536)-COUNTA([36]CT_LCGT!$A$1:$A$4),4)</definedName>
    <definedName name="CT_LCTT">[36]CT_LCTT!$AK$1:$BE$2</definedName>
    <definedName name="CT_TMinh">[36]TM_ChenhLechCT!$B$9</definedName>
    <definedName name="_CT250" localSheetId="4">'[11]dongia (2)'!#REF!</definedName>
    <definedName name="_CT250">'[11]dongia (2)'!#REF!</definedName>
    <definedName name="cti3x15" localSheetId="4">[25]giathanh1!#REF!</definedName>
    <definedName name="cti3x15">[25]giathanh1!#REF!</definedName>
    <definedName name="culy1" localSheetId="4">[25]DONGIA!#REF!</definedName>
    <definedName name="culy1">[25]DONGIA!#REF!</definedName>
    <definedName name="culy2" localSheetId="4">[25]DONGIA!#REF!</definedName>
    <definedName name="culy2">[25]DONGIA!#REF!</definedName>
    <definedName name="culy3" localSheetId="4">[25]DONGIA!#REF!</definedName>
    <definedName name="culy3">[25]DONGIA!#REF!</definedName>
    <definedName name="culy4" localSheetId="4">[25]DONGIA!#REF!</definedName>
    <definedName name="culy4">[25]DONGIA!#REF!</definedName>
    <definedName name="culy5" localSheetId="4">[25]DONGIA!#REF!</definedName>
    <definedName name="culy5">[25]DONGIA!#REF!</definedName>
    <definedName name="cuoc" localSheetId="4">[25]DONGIA!#REF!</definedName>
    <definedName name="cuoc">[25]DONGIA!#REF!</definedName>
    <definedName name="CURRENCY">#REF!</definedName>
    <definedName name="cv">[37]gvl!$N$17</definedName>
    <definedName name="cx">#REF!</definedName>
    <definedName name="cxhtnc" localSheetId="4">'[25]lam-moi'!#REF!</definedName>
    <definedName name="cxhtnc">'[25]lam-moi'!#REF!</definedName>
    <definedName name="cxhtvl" localSheetId="4">'[25]lam-moi'!#REF!</definedName>
    <definedName name="cxhtvl">'[25]lam-moi'!#REF!</definedName>
    <definedName name="cxnc" localSheetId="4">'[25]lam-moi'!#REF!</definedName>
    <definedName name="cxnc">'[25]lam-moi'!#REF!</definedName>
    <definedName name="cxvl" localSheetId="4">'[25]lam-moi'!#REF!</definedName>
    <definedName name="cxvl">'[25]lam-moi'!#REF!</definedName>
    <definedName name="cxxnc" localSheetId="4">'[25]lam-moi'!#REF!</definedName>
    <definedName name="cxxnc">'[25]lam-moi'!#REF!</definedName>
    <definedName name="cxxvl" localSheetId="4">'[25]lam-moi'!#REF!</definedName>
    <definedName name="cxxvl">'[25]lam-moi'!#REF!</definedName>
    <definedName name="d">#REF!</definedName>
    <definedName name="D_7101A_B">#REF!</definedName>
    <definedName name="D_Gia">'[38]Don gia'!$A$3:$F$240</definedName>
    <definedName name="D1x49" localSheetId="4">[22]chitimc!#REF!</definedName>
    <definedName name="D1x49">[22]chitimc!#REF!</definedName>
    <definedName name="D1x49x49" localSheetId="4">[22]chitimc!#REF!</definedName>
    <definedName name="D1x49x49">[22]chitimc!#REF!</definedName>
    <definedName name="d24nc" localSheetId="4">'[25]lam-moi'!#REF!</definedName>
    <definedName name="d24nc">'[25]lam-moi'!#REF!</definedName>
    <definedName name="d24vl" localSheetId="4">'[25]lam-moi'!#REF!</definedName>
    <definedName name="d24vl">'[25]lam-moi'!#REF!</definedName>
    <definedName name="da0.5x1">'[27]Gia vat tu'!$D$8</definedName>
    <definedName name="da1x2">'[27]Gia vat tu'!$D$9</definedName>
    <definedName name="da2x4">'[27]Gia vat tu'!$D$10</definedName>
    <definedName name="da4x6">'[27]Gia vat tu'!$D$11</definedName>
    <definedName name="danep">'[27]Gia vat tu'!$D$53</definedName>
    <definedName name="dangkychungtu" localSheetId="4">[39]TONGHOP!#REF!</definedName>
    <definedName name="dangkychungtu">[39]TONGHOP!#REF!</definedName>
    <definedName name="danho">'[27]Gia vat tu'!$D$12</definedName>
    <definedName name="Data">INDIRECT([36]Du_lieu!$I$1)</definedName>
    <definedName name="data1" hidden="1">#REF!</definedName>
    <definedName name="data2" hidden="1">#REF!</definedName>
    <definedName name="data3" localSheetId="4" hidden="1">#REF!</definedName>
    <definedName name="data3" hidden="1">#REF!</definedName>
    <definedName name="_xlnm.Database">#REF!</definedName>
    <definedName name="DataFilter" localSheetId="4">[40]!DataFilter</definedName>
    <definedName name="DataFilter">[40]!DataFilter</definedName>
    <definedName name="DataSort" localSheetId="4">[40]!DataSort</definedName>
    <definedName name="DataSort">[40]!DataSort</definedName>
    <definedName name="datden">'[27]Gia vat tu'!$D$15</definedName>
    <definedName name="daybuoc">'[27]Gia vat tu'!$D$32</definedName>
    <definedName name="DD" localSheetId="4">#REF!</definedName>
    <definedName name="DD">#REF!</definedName>
    <definedName name="dd1pnc">[25]chitiet!$G$404</definedName>
    <definedName name="dd1pvl">[25]chitiet!$G$383</definedName>
    <definedName name="dd1x2">[37]gvl!$N$9</definedName>
    <definedName name="dd3pctnc" localSheetId="4">'[25]lam-moi'!#REF!</definedName>
    <definedName name="dd3pctnc">'[25]lam-moi'!#REF!</definedName>
    <definedName name="dd3pctvl" localSheetId="4">'[25]lam-moi'!#REF!</definedName>
    <definedName name="dd3pctvl">'[25]lam-moi'!#REF!</definedName>
    <definedName name="dd3plmvl" localSheetId="4">'[25]lam-moi'!#REF!</definedName>
    <definedName name="dd3plmvl">'[25]lam-moi'!#REF!</definedName>
    <definedName name="dd3pnc" localSheetId="4">'[25]lam-moi'!#REF!</definedName>
    <definedName name="dd3pnc">'[25]lam-moi'!#REF!</definedName>
    <definedName name="dd3pvl" localSheetId="4">'[25]lam-moi'!#REF!</definedName>
    <definedName name="dd3pvl">'[25]lam-moi'!#REF!</definedName>
    <definedName name="ddd" localSheetId="4" hidden="1">{"'Sheet1'!$L$16"}</definedName>
    <definedName name="ddd" hidden="1">{"'Sheet1'!$L$16"}</definedName>
    <definedName name="ddhtnc" localSheetId="4">'[25]lam-moi'!#REF!</definedName>
    <definedName name="ddhtnc">'[25]lam-moi'!#REF!</definedName>
    <definedName name="ddhtvl" localSheetId="4">'[25]lam-moi'!#REF!</definedName>
    <definedName name="ddhtvl">'[25]lam-moi'!#REF!</definedName>
    <definedName name="_ddn400">#REF!</definedName>
    <definedName name="_ddn600">#REF!</definedName>
    <definedName name="ddt2nc" localSheetId="4">[25]gtrinh!#REF!</definedName>
    <definedName name="ddt2nc">[25]gtrinh!#REF!</definedName>
    <definedName name="ddt2vl" localSheetId="4">[25]gtrinh!#REF!</definedName>
    <definedName name="ddt2vl">[25]gtrinh!#REF!</definedName>
    <definedName name="ddtd3pnc" localSheetId="4">'[25]thao-go'!#REF!</definedName>
    <definedName name="ddtd3pnc">'[25]thao-go'!#REF!</definedName>
    <definedName name="ddtt1pnc" localSheetId="4">[25]gtrinh!#REF!</definedName>
    <definedName name="ddtt1pnc">[25]gtrinh!#REF!</definedName>
    <definedName name="ddtt1pvl" localSheetId="4">[25]gtrinh!#REF!</definedName>
    <definedName name="ddtt1pvl">[25]gtrinh!#REF!</definedName>
    <definedName name="ddtt3pvl" localSheetId="4">[25]gtrinh!#REF!</definedName>
    <definedName name="ddtt3pvl">[25]gtrinh!#REF!</definedName>
    <definedName name="Dem_TMCode" localSheetId="4">COUNTA(OFFSET([36]DM!$N$3,0,IF(ISNA(MATCH([36]Dieu_chinh!XFD1,TDe_TMCode,0)),0,MATCH([36]Dieu_chinh!XFD1,TDe_TMCode,0)),50,1))</definedName>
    <definedName name="Dem_TMCode">COUNTA(OFFSET([36]DM!$N$3,0,IF(ISNA(MATCH([36]Dieu_chinh!XFD1,TDe_TMCode,0)),0,MATCH([36]Dieu_chinh!XFD1,TDe_TMCode,0)),50,1))</definedName>
    <definedName name="DG">'[38]Don gia'!$B$3:$G$195</definedName>
    <definedName name="DGCTI592" localSheetId="4">#REF!</definedName>
    <definedName name="DGCTI592">#REF!</definedName>
    <definedName name="dgnc">#REF!</definedName>
    <definedName name="_dgt100" localSheetId="4">'[25]dongia (2)'!#REF!</definedName>
    <definedName name="_dgt100">'[25]dongia (2)'!#REF!</definedName>
    <definedName name="DGTH1">[25]DONGIA!$A$414:$G$452</definedName>
    <definedName name="DGTR">[25]DONGIA!$A$472:$I$521</definedName>
    <definedName name="dgvl">#REF!</definedName>
    <definedName name="DGVT">'[25]DON GIA'!$C$5:$G$137</definedName>
    <definedName name="dinh">'[27]Gia vat tu'!$D$16</definedName>
    <definedName name="dinhdia">'[27]Gia vat tu'!$D$17</definedName>
    <definedName name="Discount" localSheetId="4" hidden="1">#REF!</definedName>
    <definedName name="Discount" hidden="1">#REF!</definedName>
    <definedName name="display_area_2" hidden="1">#REF!</definedName>
    <definedName name="DKCO">#REF!</definedName>
    <definedName name="DL15HT" localSheetId="4">'[25]TONGKE-HT'!#REF!</definedName>
    <definedName name="DL15HT">'[25]TONGKE-HT'!#REF!</definedName>
    <definedName name="DL16HT" localSheetId="4">'[25]TONGKE-HT'!#REF!</definedName>
    <definedName name="DL16HT">'[25]TONGKE-HT'!#REF!</definedName>
    <definedName name="DL19HT" localSheetId="4">'[25]TONGKE-HT'!#REF!</definedName>
    <definedName name="DL19HT">'[25]TONGKE-HT'!#REF!</definedName>
    <definedName name="DM_ChiTieu">[36]DM!$H$3:$I$111</definedName>
    <definedName name="DM_MaTK">OFFSET([36]DM!$D$2,1,0,IF(COUNTA([36]DM!$D$3:$D$1000)=0,1,COUNTA([36]DM!$D$3:$D$1000)),1)</definedName>
    <definedName name="DM_TK">OFFSET([36]Danh_muc!$A$5,1,0,COUNTA([36]Danh_muc!$B$6:$B$500),6)</definedName>
    <definedName name="DM_TK2">OFFSET([36]Danh_muc!$B$5,1,0,COUNTA([36]Danh_muc!$B$6:$B$500),5)</definedName>
    <definedName name="DM_TMCode" localSheetId="4">OFFSET([36]DM!$N$3,0,IF(ISNA(MATCH([36]Dieu_chinh!XFD1,TDe_TMCode,0)),0,MATCH([36]Dieu_chinh!XFD1,TDe_TMCode,0)),'PL (2)'!Dem_TMCode,1)</definedName>
    <definedName name="DM_TMCode">OFFSET([36]DM!$N$3,0,IF(ISNA(MATCH([36]Dieu_chinh!XFD1,TDe_TMCode,0)),0,MATCH([36]Dieu_chinh!XFD1,TDe_TMCode,0)),Dem_TMCode,1)</definedName>
    <definedName name="DM_TMCode_TSCDHH">OFFSET([36]DM!$O$2,1,0,IF(COUNTA([36]DM!$O$3:$O$33)=0,1,COUNTA([36]DM!$D$3:$O$33)),1)</definedName>
    <definedName name="DM_TMCode_TSCDTTC">OFFSET([36]DM!$AA$2,1,0,IF(COUNTA([36]DM!$AA$3:$AA$33)=0,1,COUNTA([36]DM!$AA$3:$AA$33)),1)</definedName>
    <definedName name="DM_TMCode_TSCDVH">OFFSET([36]DM!$AM$2,1,0,IF(COUNTA([36]DM!$AM$3:$AM$33)=0,1,COUNTA([36]DM!$AM$3:$AM$33)),1)</definedName>
    <definedName name="DM_TMCode_VCSH">OFFSET([36]DM!$BA$2,1,0,IF(COUNTA([36]DM!$BA$3:$BA$33)=0,1,COUNTA([36]DM!$BA$3:$BA$33)),1)</definedName>
    <definedName name="Donvi">#REF!</definedName>
    <definedName name="ds1pnc">#REF!</definedName>
    <definedName name="ds1pvl">#REF!</definedName>
    <definedName name="ds3pnc" localSheetId="4">#REF!</definedName>
    <definedName name="ds3pnc">#REF!</definedName>
    <definedName name="ds3pvl" localSheetId="4">#REF!</definedName>
    <definedName name="ds3pvl">#REF!</definedName>
    <definedName name="dsct3pnc" localSheetId="4">'[25]#REF'!#REF!</definedName>
    <definedName name="dsct3pnc">'[25]#REF'!#REF!</definedName>
    <definedName name="dsct3pvl" localSheetId="4">'[25]#REF'!#REF!</definedName>
    <definedName name="dsct3pvl">'[25]#REF'!#REF!</definedName>
    <definedName name="DSUMDATA">#REF!</definedName>
    <definedName name="duong1" localSheetId="4">[25]DONGIA!#REF!</definedName>
    <definedName name="duong1">[25]DONGIA!#REF!</definedName>
    <definedName name="duong2" localSheetId="4">[25]DONGIA!#REF!</definedName>
    <definedName name="duong2">[25]DONGIA!#REF!</definedName>
    <definedName name="duong3" localSheetId="4">[25]DONGIA!#REF!</definedName>
    <definedName name="duong3">[25]DONGIA!#REF!</definedName>
    <definedName name="duong4" localSheetId="4">[25]DONGIA!#REF!</definedName>
    <definedName name="duong4">[25]DONGIA!#REF!</definedName>
    <definedName name="duong5" localSheetId="4">[25]DONGIA!#REF!</definedName>
    <definedName name="duong5">[25]DONGIA!#REF!</definedName>
    <definedName name="dztramtt" localSheetId="4">[41]chitimc!#REF!</definedName>
    <definedName name="dztramtt">[41]chitimc!#REF!</definedName>
    <definedName name="ë" localSheetId="4">[23]chitiet!#REF!</definedName>
    <definedName name="ë">[23]chitiet!#REF!</definedName>
    <definedName name="ë74" localSheetId="4">[23]chitiet!#REF!</definedName>
    <definedName name="ë74">[23]chitiet!#REF!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 localSheetId="2">PAJE!$O$10:$Z$127</definedName>
    <definedName name="_xlnm.Extract">#REF!</definedName>
    <definedName name="f" localSheetId="4">#REF!</definedName>
    <definedName name="f">#REF!</definedName>
    <definedName name="f_Cap" localSheetId="4">IF(ISBLANK(CT_TMinh),0,IF(CT_TMinh="270",4,IF(CT_TMinh="440",5,IF(RIGHT(CT_TMinh,2)="00",1,IF(RIGHT(CT_TMinh,1)="0",2,3)))))</definedName>
    <definedName name="f_Cap">IF(ISBLANK(CT_TMinh),0,IF(CT_TMinh="270",4,IF(CT_TMinh="440",5,IF(RIGHT(CT_TMinh,2)="00",1,IF(RIGHT(CT_TMinh,1)="0",2,3)))))</definedName>
    <definedName name="_f5" localSheetId="4" hidden="1">{"'Sheet1'!$L$16"}</definedName>
    <definedName name="_f5" hidden="1">{"'Sheet1'!$L$16"}</definedName>
    <definedName name="f82E46" localSheetId="4">#REF!</definedName>
    <definedName name="f82E46">#REF!</definedName>
    <definedName name="f92F56" localSheetId="4">[44]dtxl!#REF!</definedName>
    <definedName name="f92F56">[44]dtxl!#REF!</definedName>
    <definedName name="FACTOR">#REF!</definedName>
    <definedName name="FCode" hidden="1">#REF!</definedName>
    <definedName name="fjh">#REF!</definedName>
    <definedName name="fml_CDKT_NN_DcCo" localSheetId="4">SUMIF(NN_CDCo,[36]Tong_hop!$B1,NN_SoDieuChinh)</definedName>
    <definedName name="fml_CDKT_NN_DcCo">SUMIF(NN_CDCo,[36]Tong_hop!$B1,NN_SoDieuChinh)</definedName>
    <definedName name="fml_CDKT_NN_DcNo" localSheetId="4">SUMIF(NN_CDNo,[36]Tong_hop!$B1,NN_SoDieuChinh)</definedName>
    <definedName name="fml_CDKT_NN_DcNo">SUMIF(NN_CDNo,[36]Tong_hop!$B1,NN_SoDieuChinh)</definedName>
    <definedName name="fml_CDKT_NT_DcCo" localSheetId="4">SUMIF(NT_CDCo,[36]Tong_hop!$B1,NT_SoDieuChinh)</definedName>
    <definedName name="fml_CDKT_NT_DcCo">SUMIF(NT_CDCo,[36]Tong_hop!$B1,NT_SoDieuChinh)</definedName>
    <definedName name="fml_CDKT_NT_DcNo" localSheetId="4">SUMIF(NT_CDNo,[36]Tong_hop!$B1,NT_SoDieuChinh)</definedName>
    <definedName name="fml_CDKT_NT_DcNo">SUMIF(NT_CDNo,[36]Tong_hop!$B1,NT_SoDieuChinh)</definedName>
    <definedName name="fml_ChuoiDK">IF(ISERROR(FIND("*",[36]CT_LCTT!XFB1&amp;"-"&amp;[36]CT_LCTT!XFC1)),[36]CT_LCTT!XFB1&amp;"-"&amp;[36]CT_LCTT!XFC1,REPLACE([36]CT_LCTT!XFB1&amp;"-"&amp;[36]CT_LCTT!XFC1,FIND("*",[36]CT_LCTT!XFB1&amp;"-"&amp;[36]CT_LCTT!XFC1),1,""))</definedName>
    <definedName name="fml_DoRongCT" localSheetId="4">LEN(CT_TMinh)</definedName>
    <definedName name="fml_DoRongCT">LEN(CT_TMinh)</definedName>
    <definedName name="fml_KQKD_NN_DcCo" localSheetId="4">SUMIF(NN_KQCo,[36]Tong_hop!$B1,NN_SoDieuChinh)</definedName>
    <definedName name="fml_KQKD_NN_DcCo">SUMIF(NN_KQCo,[36]Tong_hop!$B1,NN_SoDieuChinh)</definedName>
    <definedName name="fml_KQKD_NN_DcNo" localSheetId="4">SUMIF(NN_KQNo,[36]Tong_hop!$B1,NN_SoDieuChinh)</definedName>
    <definedName name="fml_KQKD_NN_DcNo">SUMIF(NN_KQNo,[36]Tong_hop!$B1,NN_SoDieuChinh)</definedName>
    <definedName name="fml_KQKD_NT_DcCo" localSheetId="4">SUMIF(NT_KQCo,[36]Tong_hop!$B1,NT_SoDieuChinh)</definedName>
    <definedName name="fml_KQKD_NT_DcCo">SUMIF(NT_KQCo,[36]Tong_hop!$B1,NT_SoDieuChinh)</definedName>
    <definedName name="fml_KQKD_NT_DcNo" localSheetId="4">SUMIF(NT_KQNo,[36]Tong_hop!$B1,NT_SoDieuChinh)</definedName>
    <definedName name="fml_KQKD_NT_DcNo">SUMIF(NT_KQNo,[36]Tong_hop!$B1,NT_SoDieuChinh)</definedName>
    <definedName name="fml_LCGT_KN" localSheetId="4">IF(ISBLANK([36]Bao_cao!$A1),0,IF(ISERROR(VLOOKUP([36]Bao_cao!$A1,CT_LCGT,4,0)),0,VLOOKUP([36]Bao_cao!$A1,CT_LCGT,4,0)))</definedName>
    <definedName name="fml_LCGT_KN">IF(ISBLANK([36]Bao_cao!$A1),0,IF(ISERROR(VLOOKUP([36]Bao_cao!$A1,CT_LCGT,4,0)),0,VLOOKUP([36]Bao_cao!$A1,CT_LCGT,4,0)))</definedName>
    <definedName name="fml_LCTT_KN" localSheetId="4">IF(ISBLANK([36]Bao_cao!$A1),0,IF(ISNA(HLOOKUP([36]Bao_cao!$A1,CT_LCTT,2,0)),0,HLOOKUP([36]Bao_cao!$A1,CT_LCTT,2,0)))</definedName>
    <definedName name="fml_LCTT_KN">IF(ISBLANK([36]Bao_cao!$A1),0,IF(ISNA(HLOOKUP([36]Bao_cao!$A1,CT_LCTT,2,0)),0,HLOOKUP([36]Bao_cao!$A1,CT_LCTT,2,0)))</definedName>
    <definedName name="fml_SaiSotKDC_TK" localSheetId="4">IF(ISBLANK([36]Phan_bo!$C1),0,'PL (2)'!fml_SaiSotKDC_TK1+'PL (2)'!fml_SaiSotKDC_TK2)</definedName>
    <definedName name="fml_SaiSotKDC_TK">IF(ISBLANK([36]Phan_bo!$C1),0,fml_SaiSotKDC_TK1+fml_SaiSotKDC_TK2)</definedName>
    <definedName name="fml_SaiSotKDC_TK1" localSheetId="4">ABS(SUMPRODUCT(--(NN_YKienKH=Refuse),--(NN_LoaiButToan="BTDC"),--(LEFT(NN_DCNo,LEN([36]Phan_bo!$C1))=[36]Phan_bo!$C1),NN_SoDieuChinh))</definedName>
    <definedName name="fml_SaiSotKDC_TK1">ABS(SUMPRODUCT(--(NN_YKienKH=Refuse),--(NN_LoaiButToan="BTDC"),--(LEFT(NN_DCNo,LEN([36]Phan_bo!$C1))=[36]Phan_bo!$C1),NN_SoDieuChinh))</definedName>
    <definedName name="fml_SaiSotKDC_TK2" localSheetId="4">ABS(SUMPRODUCT(--(NN_YKienKH=Refuse),--(NN_LoaiButToan="BTDC"),--(LEFT(NN_DCCo,LEN([36]Phan_bo!$C1))=[36]Phan_bo!$C1),NN_SoDieuChinh))</definedName>
    <definedName name="fml_SaiSotKDC_TK2">ABS(SUMPRODUCT(--(NN_YKienKH=Refuse),--(NN_LoaiButToan="BTDC"),--(LEFT(NN_DCCo,LEN([36]Phan_bo!$C1))=[36]Phan_bo!$C1),NN_SoDieuChinh))</definedName>
    <definedName name="fml_SaiSotPH_TK" localSheetId="4">IF(ISBLANK([36]Phan_bo!$C1),0,ABS(SUMPRODUCT(--(NN_LoaiButToan="BTDC"),--(LEFT(NN_DCNo,LEN([36]Phan_bo!$C1))=[36]Phan_bo!$C1),NN_SoDieuChinh))+ABS(SUMPRODUCT(--(NN_LoaiButToan="BTDC"),--(LEFT(NN_DCCo,LEN([36]Phan_bo!$C1))=[36]Phan_bo!$C1),NN_SoDieuChinh)))</definedName>
    <definedName name="fml_SaiSotPH_TK">IF(ISBLANK([36]Phan_bo!$C1),0,ABS(SUMPRODUCT(--(NN_LoaiButToan="BTDC"),--(LEFT(NN_DCNo,LEN([36]Phan_bo!$C1))=[36]Phan_bo!$C1),NN_SoDieuChinh))+ABS(SUMPRODUCT(--(NN_LoaiButToan="BTDC"),--(LEFT(NN_DCCo,LEN([36]Phan_bo!$C1))=[36]Phan_bo!$C1),NN_SoDieuChinh)))</definedName>
    <definedName name="fml_SoTien_CT" localSheetId="4">IF(ISBLANK([36]Phan_bo!$C1),0,ABS(SUMPRODUCT(--(TongHop_MaChiTieu=[36]Phan_bo!$C1),TongHop_TruocKT)))</definedName>
    <definedName name="fml_SoTien_CT">IF(ISBLANK([36]Phan_bo!$C1),0,ABS(SUMPRODUCT(--(TongHop_MaChiTieu=[36]Phan_bo!$C1),TongHop_TruocKT)))</definedName>
    <definedName name="fml_SoTien_TK_NV" localSheetId="4">ABS(SUMPRODUCT(--(LEFT(TongHop_MaTK2,LEN([36]Phan_bo!$C1))=[36]Phan_bo!$C1),TongHop_TruocKT2))</definedName>
    <definedName name="fml_SoTien_TK_NV">ABS(SUMPRODUCT(--(LEFT(TongHop_MaTK2,LEN([36]Phan_bo!$C1))=[36]Phan_bo!$C1),TongHop_TruocKT2))</definedName>
    <definedName name="fml_SoTien_TK_TS" localSheetId="4">ABS(SUMPRODUCT(--(LEFT(TongHop_MaTK1,LEN([36]Phan_bo!$C1))=[36]Phan_bo!$C1),TongHop_TruocKT1))</definedName>
    <definedName name="fml_SoTien_TK_TS">ABS(SUMPRODUCT(--(LEFT(TongHop_MaTK1,LEN([36]Phan_bo!$C1))=[36]Phan_bo!$C1),TongHop_TruocKT1))</definedName>
    <definedName name="fml_TenKhoanMuc" localSheetId="4">IF([36]Phan_bo!$B1=[36]DM!$K$3,VLOOKUP(LEFT([36]Phan_bo!$C1,3),DM_TK2,4,0),IF([36]Phan_bo!$B1=[36]DM!$K$4,VLOOKUP([36]Phan_bo!$C1,DM_ChiTieu,2,0),""))</definedName>
    <definedName name="fml_TenKhoanMuc">IF([36]Phan_bo!$B1=[36]DM!$K$3,VLOOKUP(LEFT([36]Phan_bo!$C1,3),DM_TK2,4,0),IF([36]Phan_bo!$B1=[36]DM!$K$4,VLOOKUP([36]Phan_bo!$C1,DM_ChiTieu,2,0),""))</definedName>
    <definedName name="fml_TmChiTieu_CDKT" localSheetId="4">IF(OR(ISNA(VLOOKUP([36]TM_ChenhLechCT!$I1,'PL (2)'!fml_TMChiTieu_CDKT_VungDk,1,0))=FALSE,ISNA(VLOOKUP([36]TM_ChenhLechCT!$J1,'PL (2)'!fml_TMChiTieu_CDKT_VungDk,1,0))=FALSE),1,0)</definedName>
    <definedName name="fml_TmChiTieu_CDKT">IF(OR(ISNA(VLOOKUP([36]TM_ChenhLechCT!$I1,fml_TMChiTieu_CDKT_VungDk,1,0))=FALSE,ISNA(VLOOKUP([36]TM_ChenhLechCT!$J1,fml_TMChiTieu_CDKT_VungDk,1,0))=FALSE),1,0)</definedName>
    <definedName name="fml_TmChiTieu_CDKT_DB" localSheetId="4">IF(OR(ISNA(VLOOKUP([36]TM_ChenhLechCT!$F1,'PL (2)'!fml_TMChiTieu_CDKT_VungDkDB,1,0))=FALSE,ISNA(VLOOKUP([36]TM_ChenhLechCT!$G1,'PL (2)'!fml_TMChiTieu_CDKT_VungDkDB,1,0))=FALSE),1,0)</definedName>
    <definedName name="fml_TmChiTieu_CDKT_DB">IF(OR(ISNA(VLOOKUP([36]TM_ChenhLechCT!$F1,fml_TMChiTieu_CDKT_VungDkDB,1,0))=FALSE,ISNA(VLOOKUP([36]TM_ChenhLechCT!$G1,fml_TMChiTieu_CDKT_VungDkDB,1,0))=FALSE),1,0)</definedName>
    <definedName name="fml_TMChiTieu_CDKT_VungDk" localSheetId="4">IF('PL (2)'!f_Cap=1,IF(LEFT(TongHop_MaChiTieu,'PL (2)'!f_Cap)=LEFT(CT_TMinh,'PL (2)'!f_Cap),TongHop_MaTK,0),IF('PL (2)'!f_Cap=2,IF(LEFT(TongHop_MaChiTieu,'PL (2)'!f_Cap)=LEFT(CT_TMinh,'PL (2)'!f_Cap),TongHop_MaTK,0),IF('PL (2)'!f_Cap=3,IF(LEFT(TongHop_MaChiTieu,'PL (2)'!f_Cap)=LEFT(CT_TMinh,'PL (2)'!f_Cap),TongHop_MaTK,0),0)))</definedName>
    <definedName name="fml_TMChiTieu_CDKT_VungDk">IF(f_Cap=1,IF(LEFT(TongHop_MaChiTieu,f_Cap)=LEFT(CT_TMinh,f_Cap),TongHop_MaTK,0),IF(f_Cap=2,IF(LEFT(TongHop_MaChiTieu,f_Cap)=LEFT(CT_TMinh,f_Cap),TongHop_MaTK,0),IF(f_Cap=3,IF(LEFT(TongHop_MaChiTieu,f_Cap)=LEFT(CT_TMinh,f_Cap),TongHop_MaTK,0),0)))</definedName>
    <definedName name="fml_TMChiTieu_CDKT_VungDkDB" localSheetId="4">IF('PL (2)'!f_Cap=4,IF(AND(VALUE(LEFT(TongHop_MaChiTieu,3))&gt;100,VALUE(LEFT(TongHop_MaChiTieu,3))&lt;270),TongHop_MaTK,0),IF('PL (2)'!f_Cap=5,IF(AND(VALUE(LEFT(TongHop_MaChiTieu,3))&gt;300,VALUE(LEFT(TongHop_MaChiTieu,3))&lt;440),TongHop_MaTK,0),0))</definedName>
    <definedName name="fml_TMChiTieu_CDKT_VungDkDB">IF(f_Cap=4,IF(AND(VALUE(LEFT(TongHop_MaChiTieu,3))&gt;100,VALUE(LEFT(TongHop_MaChiTieu,3))&lt;270),TongHop_MaTK,0),IF(f_Cap=5,IF(AND(VALUE(LEFT(TongHop_MaChiTieu,3))&gt;300,VALUE(LEFT(TongHop_MaChiTieu,3))&lt;440),TongHop_MaTK,0),0))</definedName>
    <definedName name="fml_TMChiTieu_KQKD" localSheetId="4">IF(OR(LEN([36]TM_ChenhLechCT!$K1)&gt;0,LEN([36]TM_ChenhLechCT!$L1)&gt;0),IF(OR(ISNA(VLOOKUP([36]TM_ChenhLechCT!$K1,IF(LEFT(TongHop_MaChiTieu3,2)=CT_TMinh,TongHop_MaTK3,0),1,0))=FALSE,ISNA(VLOOKUP([36]TM_ChenhLechCT!$L1,IF(LEFT(TongHop_MaChiTieu3,2)=CT_TMinh,TongHop_MaTK3,0),1,0))=FALSE),1,0),0)</definedName>
    <definedName name="fml_TMChiTieu_KQKD">IF(OR(LEN([36]TM_ChenhLechCT!$K1)&gt;0,LEN([36]TM_ChenhLechCT!$L1)&gt;0),IF(OR(ISNA(VLOOKUP([36]TM_ChenhLechCT!$K1,IF(LEFT(TongHop_MaChiTieu3,2)=CT_TMinh,TongHop_MaTK3,0),1,0))=FALSE,ISNA(VLOOKUP([36]TM_ChenhLechCT!$L1,IF(LEFT(TongHop_MaChiTieu3,2)=CT_TMinh,TongHop_MaTK3,0),1,0))=FALSE),1,0),0)</definedName>
    <definedName name="FP" localSheetId="4">'[14]COAT&amp;WRAP-QIOT-#3'!#REF!</definedName>
    <definedName name="FP">'[14]COAT&amp;WRAP-QIOT-#3'!#REF!</definedName>
    <definedName name="FVMode">'[45]Economic Profit'!$E$911</definedName>
    <definedName name="g" localSheetId="4">'[46]DG '!#REF!</definedName>
    <definedName name="g">'[46]DG '!#REF!</definedName>
    <definedName name="g40g40" localSheetId="4">[47]tuong!#REF!</definedName>
    <definedName name="g40g40">[47]tuong!#REF!</definedName>
    <definedName name="gach2lo">'[27]Gia vat tu'!$D$36</definedName>
    <definedName name="gachlanem">'[27]Gia vat tu'!$D$39</definedName>
    <definedName name="gachvo">'[27]Gia vat tu'!$D$37</definedName>
    <definedName name="gcHT">[48]TT04!$J$37</definedName>
    <definedName name="gcm">'[49]gia vt,nc,may'!$H$7:$I$17</definedName>
    <definedName name="GDoan">[9]Sheet1!$G$2:$G$5</definedName>
    <definedName name="geo">#REF!</definedName>
    <definedName name="gia">[50]XL4Poppy!$A$26</definedName>
    <definedName name="_GID1">'[25]LKVL-CK-HT-GD1'!$A$4</definedName>
    <definedName name="gl3p">#REF!</definedName>
    <definedName name="gnc">'[49]gia vt,nc,may'!$E$7:$F$12</definedName>
    <definedName name="GoBack" localSheetId="4">[40]KLHT!GoBack</definedName>
    <definedName name="GoBack">[40]KLHT!GoBack</definedName>
    <definedName name="goc" localSheetId="4">[51]ctTBA!#REF!</definedName>
    <definedName name="goc">[51]ctTBA!#REF!</definedName>
    <definedName name="gvt">'[49]gia vt,nc,may'!$B$7:$C$159</definedName>
    <definedName name="h" localSheetId="4" hidden="1">{"'Sheet1'!$L$16"}</definedName>
    <definedName name="h" hidden="1">{"'Sheet1'!$L$16"}</definedName>
    <definedName name="HCM">#REF!</definedName>
    <definedName name="HH15HT" localSheetId="4">'[25]TONGKE-HT'!#REF!</definedName>
    <definedName name="HH15HT">'[25]TONGKE-HT'!#REF!</definedName>
    <definedName name="HH16HT" localSheetId="4">'[25]TONGKE-HT'!#REF!</definedName>
    <definedName name="HH16HT">'[25]TONGKE-HT'!#REF!</definedName>
    <definedName name="HH19HT" localSheetId="4">'[25]TONGKE-HT'!#REF!</definedName>
    <definedName name="HH19HT">'[25]TONGKE-HT'!#REF!</definedName>
    <definedName name="HH20HT" localSheetId="4">'[25]TONGKE-HT'!#REF!</definedName>
    <definedName name="HH20HT">'[25]TONGKE-HT'!#REF!</definedName>
    <definedName name="hhcv" localSheetId="4">[53]TTTram!#REF!</definedName>
    <definedName name="hhcv">[53]TTTram!#REF!</definedName>
    <definedName name="hhda4x6" localSheetId="4">[53]TTTram!#REF!</definedName>
    <definedName name="hhda4x6">[53]TTTram!#REF!</definedName>
    <definedName name="hhxm" localSheetId="4">[53]TTTram!#REF!</definedName>
    <definedName name="hhxm">[53]TTTram!#REF!</definedName>
    <definedName name="HiddenRows" hidden="1">#REF!</definedName>
    <definedName name="hntdc">WK!$AI$14:$AI$353</definedName>
    <definedName name="HOME_MANP">#REF!</definedName>
    <definedName name="hong" localSheetId="4" hidden="1">{"'Sheet1'!$L$16"}</definedName>
    <definedName name="hong" hidden="1">{"'Sheet1'!$L$16"}</definedName>
    <definedName name="HS_may">#REF!</definedName>
    <definedName name="HSCT3">0.1</definedName>
    <definedName name="hsdc1">#REF!</definedName>
    <definedName name="HSDD" localSheetId="4">[25]phuluc1!#REF!</definedName>
    <definedName name="HSDD">[25]phuluc1!#REF!</definedName>
    <definedName name="HSDN">2.5</definedName>
    <definedName name="HSHH">#REF!</definedName>
    <definedName name="HSHHUT">#REF!</definedName>
    <definedName name="hskk1">[25]chitiet!$D$4</definedName>
    <definedName name="HSNC">[55]Du_lieu!$C$6</definedName>
    <definedName name="HSSL">#REF!</definedName>
    <definedName name="HSVC1">#REF!</definedName>
    <definedName name="HSVC2">#REF!</definedName>
    <definedName name="HSVC3" localSheetId="4">#REF!</definedName>
    <definedName name="HSVC3">#REF!</definedName>
    <definedName name="HSVL">#REF!</definedName>
    <definedName name="HSVLD">#REF!</definedName>
    <definedName name="HSVLN">#REF!</definedName>
    <definedName name="ht25nc" localSheetId="4">'[25]lam-moi'!#REF!</definedName>
    <definedName name="ht25nc">'[25]lam-moi'!#REF!</definedName>
    <definedName name="ht25vl" localSheetId="4">'[25]lam-moi'!#REF!</definedName>
    <definedName name="ht25vl">'[25]lam-moi'!#REF!</definedName>
    <definedName name="ht325nc" localSheetId="4">'[25]lam-moi'!#REF!</definedName>
    <definedName name="ht325nc">'[25]lam-moi'!#REF!</definedName>
    <definedName name="ht325vl" localSheetId="4">'[25]lam-moi'!#REF!</definedName>
    <definedName name="ht325vl">'[25]lam-moi'!#REF!</definedName>
    <definedName name="ht37k" localSheetId="4">'[25]lam-moi'!#REF!</definedName>
    <definedName name="ht37k">'[25]lam-moi'!#REF!</definedName>
    <definedName name="ht37nc" localSheetId="4">'[25]lam-moi'!#REF!</definedName>
    <definedName name="ht37nc">'[25]lam-moi'!#REF!</definedName>
    <definedName name="ht50nc" localSheetId="4">'[25]lam-moi'!#REF!</definedName>
    <definedName name="ht50nc">'[25]lam-moi'!#REF!</definedName>
    <definedName name="ht50vl" localSheetId="4">'[25]lam-moi'!#REF!</definedName>
    <definedName name="ht50vl">'[25]lam-moi'!#REF!</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4">#REF!</definedName>
    <definedName name="HTNC">#REF!</definedName>
    <definedName name="httk" localSheetId="18">INFOR!$A$5:OFFSET(INFOR!$A$5,sectorinfor-1,0)</definedName>
    <definedName name="httk" localSheetId="20">INFOR!$A$5:OFFSET(INFOR!$A$5,sectorinfor-1,0)</definedName>
    <definedName name="httk" localSheetId="4">[75]INFOR!$A$5:OFFSET([75]INFOR!$A$5,'PL (2)'!sectorinfor-1,0)</definedName>
    <definedName name="httk" localSheetId="10">[3]INFOR!$A$5:OFFSET([3]INFOR!$A$5,'TM(NV)'!sectorinfor-1,0)</definedName>
    <definedName name="httk" localSheetId="9">[4]INFOR!$A$5:OFFSET([4]INFOR!$A$5,'TM(TSCD) '!sectorinfor-1,0)</definedName>
    <definedName name="httk">INFOR!$A$5:OFFSET(INFOR!$A$5,sectorinfor-1,0)</definedName>
    <definedName name="httk2" localSheetId="20">INFOR!$B$5:OFFSET(INFOR!$A$5,sectorinfor-1,0)</definedName>
    <definedName name="httk2" localSheetId="4">[75]INFOR!$B$5:OFFSET([75]INFOR!$A$5,'PL (2)'!sectorinfor-1,0)</definedName>
    <definedName name="httk2" localSheetId="10">[3]INFOR!$B$5:OFFSET([3]INFOR!$A$5,'TM(NV)'!sectorinfor-1,0)</definedName>
    <definedName name="httk2" localSheetId="9">[4]INFOR!$B$5:OFFSET([4]INFOR!$A$5,'TM(TSCD) '!sectorinfor-1,0)</definedName>
    <definedName name="httk2">INFOR!$B$5:OFFSET(INFOR!$A$5,sectorinfor-1,0)</definedName>
    <definedName name="HTVL" localSheetId="4">#REF!</definedName>
    <definedName name="HTVL">#REF!</definedName>
    <definedName name="huy" localSheetId="4" hidden="1">{"'Sheet1'!$L$16"}</definedName>
    <definedName name="huy" hidden="1">{"'Sheet1'!$L$16"}</definedName>
    <definedName name="I2É6" localSheetId="4">[22]chitimc!#REF!</definedName>
    <definedName name="I2É6">[22]chitimc!#REF!</definedName>
    <definedName name="IDLAB_COST">#REF!</definedName>
    <definedName name="IND_LAB">#REF!</definedName>
    <definedName name="INDMANP">#REF!</definedName>
    <definedName name="IO" localSheetId="4">'[14]COAT&amp;WRAP-QIOT-#3'!#REF!</definedName>
    <definedName name="IO">'[14]COAT&amp;WRAP-QIOT-#3'!#REF!</definedName>
    <definedName name="j">#REF!</definedName>
    <definedName name="j356C8">#REF!</definedName>
    <definedName name="k">#REF!</definedName>
    <definedName name="k2b" localSheetId="4">'[25]THPDMoi  (2)'!#REF!</definedName>
    <definedName name="k2b">'[25]THPDMoi  (2)'!#REF!</definedName>
    <definedName name="__Key1" localSheetId="4">[56]Sheet3!#REF!</definedName>
    <definedName name="__Key1">[56]Sheet3!#REF!</definedName>
    <definedName name="__Key2" localSheetId="4">[56]Sheet3!#REF!</definedName>
    <definedName name="__Key2">[56]Sheet3!#REF!</definedName>
    <definedName name="_Key3" localSheetId="4">[56]Sheet3!#REF!</definedName>
    <definedName name="_Key3">[56]Sheet3!#REF!</definedName>
    <definedName name="khoiluong">#REF!</definedName>
    <definedName name="kl_go">#REF!</definedName>
    <definedName name="kldd1p" localSheetId="4">'[25]#REF'!#REF!</definedName>
    <definedName name="kldd1p">'[25]#REF'!#REF!</definedName>
    <definedName name="kldd3p" localSheetId="4">'[25]lam-moi'!#REF!</definedName>
    <definedName name="kldd3p">'[25]lam-moi'!#REF!</definedName>
    <definedName name="_KM188" localSheetId="4">#REF!</definedName>
    <definedName name="_KM188">#REF!</definedName>
    <definedName name="_km189" localSheetId="4">#REF!</definedName>
    <definedName name="_km189">#REF!</definedName>
    <definedName name="_km190">#REF!</definedName>
    <definedName name="_km191">#REF!</definedName>
    <definedName name="_km192">#REF!</definedName>
    <definedName name="_km193" localSheetId="4">#REF!</definedName>
    <definedName name="_km193">#REF!</definedName>
    <definedName name="_km194" localSheetId="4">#REF!</definedName>
    <definedName name="_km194">#REF!</definedName>
    <definedName name="_km195" localSheetId="4">#REF!</definedName>
    <definedName name="_km195">#REF!</definedName>
    <definedName name="_km196" localSheetId="4">#REF!</definedName>
    <definedName name="_km196">#REF!</definedName>
    <definedName name="_km197" localSheetId="4">#REF!</definedName>
    <definedName name="_km197">#REF!</definedName>
    <definedName name="_km198" localSheetId="4">#REF!</definedName>
    <definedName name="_km198">#REF!</definedName>
    <definedName name="kmong" localSheetId="4">[25]giathanh1!#REF!</definedName>
    <definedName name="kmong">[25]giathanh1!#REF!</definedName>
    <definedName name="KN_4111">[36]Tong_hop!$S$293</definedName>
    <definedName name="KN_6351">[36]Tong_hop!$S$381</definedName>
    <definedName name="KN_CT10">[36]Tong_hop!$S$358</definedName>
    <definedName name="KN_CT100">[36]Tong_hop!$S$10</definedName>
    <definedName name="KN_CT11">[36]Tong_hop!$S$360</definedName>
    <definedName name="KN_CT110">[36]Tong_hop!$S$12</definedName>
    <definedName name="KN_CT130">[36]Tong_hop!$S$34</definedName>
    <definedName name="KN_CT140">[36]Tong_hop!$S$58</definedName>
    <definedName name="KN_CT200">[36]Tong_hop!$S$96</definedName>
    <definedName name="KN_CT21">[36]Tong_hop!$S$371</definedName>
    <definedName name="KN_CT220">[36]Tong_hop!$S$117</definedName>
    <definedName name="KN_CT270">[36]Tong_hop!$S$203</definedName>
    <definedName name="KN_CT300">[36]Tong_hop!$S$208</definedName>
    <definedName name="KN_CT31">[36]Tong_hop!$S$395</definedName>
    <definedName name="KN_CT310">[36]Tong_hop!$S$210</definedName>
    <definedName name="KN_CT312">[36]Tong_hop!$S$216</definedName>
    <definedName name="KN_CT330">[36]Tong_hop!$S$260</definedName>
    <definedName name="KN_CT400">[36]Tong_hop!$S$290</definedName>
    <definedName name="KN_CT440">[36]Tong_hop!$S$321</definedName>
    <definedName name="KN_CT50">[36]Tong_hop!$S$398</definedName>
    <definedName name="KN_CT60">[36]Tong_hop!$S$408</definedName>
    <definedName name="kp1ph" localSheetId="4">#REF!</definedName>
    <definedName name="kp1ph">#REF!</definedName>
    <definedName name="KT_4111">[36]Tong_hop!$AG$293</definedName>
    <definedName name="KT_6351">[36]Tong_hop!$AG$381</definedName>
    <definedName name="KT_CT10">[36]Tong_hop!$AG$358</definedName>
    <definedName name="KT_CT100">[36]Tong_hop!$AG$10</definedName>
    <definedName name="KT_CT11">[36]Tong_hop!$AG$360</definedName>
    <definedName name="KT_CT110">[36]Tong_hop!$AG$12</definedName>
    <definedName name="KT_CT130">[36]Tong_hop!$AG$34</definedName>
    <definedName name="KT_CT140">[36]Tong_hop!$AG$58</definedName>
    <definedName name="KT_CT200">[36]Tong_hop!$AG$96</definedName>
    <definedName name="KT_CT21">[36]Tong_hop!$AG$371</definedName>
    <definedName name="KT_CT220">[36]Tong_hop!$AG$117</definedName>
    <definedName name="KT_CT270">[36]Tong_hop!$AG$203</definedName>
    <definedName name="KT_CT300">[36]Tong_hop!$AG$208</definedName>
    <definedName name="KT_CT31">[36]Tong_hop!$AG$395</definedName>
    <definedName name="KT_CT310">[36]Tong_hop!$AG$210</definedName>
    <definedName name="KT_CT312">[36]Tong_hop!$AG$216</definedName>
    <definedName name="KT_CT330">[36]Tong_hop!$AG$260</definedName>
    <definedName name="KT_CT400">[36]Tong_hop!$AG$290</definedName>
    <definedName name="KT_CT440">[36]Tong_hop!$AG$321</definedName>
    <definedName name="KT_CT50">[36]Tong_hop!$AG$398</definedName>
    <definedName name="KT_CT60">[36]Tong_hop!$AG$408</definedName>
    <definedName name="Ky_ke_toan_V">[36]Thong_tin!$D$12</definedName>
    <definedName name="Ky_Nay1_V">[36]Thong_tin!$D$14</definedName>
    <definedName name="Ky_Truoc1_V">[36]Thong_tin!$D$13</definedName>
    <definedName name="lan" localSheetId="4" hidden="1">{#N/A,#N/A,TRUE,"BT M200 da 10x20"}</definedName>
    <definedName name="lan" hidden="1">{#N/A,#N/A,TRUE,"BT M200 da 10x20"}</definedName>
    <definedName name="listcty" localSheetId="4">[75]WK!$R$7:$CP$7</definedName>
    <definedName name="listcty" localSheetId="10">[3]WK!$R$7:$Z$7</definedName>
    <definedName name="listcty" localSheetId="9">[4]WK!$R$7:$Z$7</definedName>
    <definedName name="listcty">WK!$R$7:$AD$7</definedName>
    <definedName name="listcty2" localSheetId="4">[75]INFOR!$H$5:$I$640</definedName>
    <definedName name="listcty2" localSheetId="10">[3]INFOR!$H$5:$I$640</definedName>
    <definedName name="listcty2" localSheetId="9">[4]INFOR!$H$5:$I$640</definedName>
    <definedName name="listcty2">INFOR!$H$5:$I$640</definedName>
    <definedName name="listcty3" localSheetId="4">[75]INFOR!$I$5:$I$640</definedName>
    <definedName name="listcty3" localSheetId="10">[3]INFOR!$I$5:$I$640</definedName>
    <definedName name="listcty3" localSheetId="9">[4]INFOR!$I$5:$I$640</definedName>
    <definedName name="listcty3">INFOR!$I$5:$I$640</definedName>
    <definedName name="listcty4" localSheetId="4">OFFSET([75]INFOR!$G$5,,,MAX([75]INFOR!$I$5:$I$640),1)</definedName>
    <definedName name="listcty4" localSheetId="10">OFFSET([3]INFOR!$G$5,,,MAX([3]INFOR!$I$5:$I$640),1)</definedName>
    <definedName name="listcty4" localSheetId="9">OFFSET([4]INFOR!$G$5,,,MAX([4]INFOR!$I$5:$I$640),1)</definedName>
    <definedName name="listcty4">OFFSET(INFOR!$G$5,,,MAX(INFOR!$I$5:$I$640),1)</definedName>
    <definedName name="Lmk">#REF!</definedName>
    <definedName name="LN">#REF!</definedName>
    <definedName name="locscty" localSheetId="4">IF(ISERROR([75]INFOR!XFD1),"",IF(OR([75]INFOR!XFD1=0,[75]INFOR!XFD1=""),"",IF(COUNTIF([75]INFOR!$H1:XFD$5,[75]INFOR!XFD1)=1,MAX([75]INFOR!A$4:$I1048576)+1,"")))</definedName>
    <definedName name="locscty" localSheetId="10">IF(ISERROR([3]INFOR!XFD1),"",IF(OR([3]INFOR!XFD1=0,[3]INFOR!XFD1=""),"",IF(COUNTIF([3]INFOR!$H1:XFD$5,[3]INFOR!XFD1)=1,MAX([3]INFOR!A$4:$I1048576)+1,"")))</definedName>
    <definedName name="locscty" localSheetId="9">IF(ISERROR([4]INFOR!XFD1),"",IF(OR([4]INFOR!XFD1=0,[4]INFOR!XFD1=""),"",IF(COUNTIF([4]INFOR!$H1:XFD$5,[4]INFOR!XFD1)=1,MAX([4]INFOR!A$4:$I1048576)+1,"")))</definedName>
    <definedName name="locscty">IF(ISERROR(INFOR!XFD1),"",IF(OR(INFOR!XFD1=0,INFOR!XFD1=""),"",IF(COUNTIF(INFOR!$H1:XFD$5,INFOR!XFD1)=1,MAX(INFOR!A$4:$I1048576)+1,"")))</definedName>
    <definedName name="locsxcty" localSheetId="4">IF(AND([75]INFOR!A1048576&lt;MAX([75]INFOR!D$5:D$640),[75]INFOR!A1048576&lt;&gt;""),[75]INFOR!A1048576+1,"")</definedName>
    <definedName name="locsxcty" localSheetId="10">IF(AND([3]INFOR!A1048576&lt;MAX([3]INFOR!D$5:D$640),[3]INFOR!A1048576&lt;&gt;""),[3]INFOR!A1048576+1,"")</definedName>
    <definedName name="locsxcty" localSheetId="9">IF(AND([4]INFOR!A1048576&lt;MAX([4]INFOR!D$5:D$640),[4]INFOR!A1048576&lt;&gt;""),[4]INFOR!A1048576+1,"")</definedName>
    <definedName name="locsxcty">IF(AND(INFOR!A1048576&lt;MAX(INFOR!D$5:D$640),INFOR!A1048576&lt;&gt;""),INFOR!A1048576+1,"")</definedName>
    <definedName name="loctcty" localSheetId="18">IF(INFOR!XFD1&lt;&gt;"",INDEX(listcty2,MATCH(INFOR!XFD1,listcty3,0),1),"")</definedName>
    <definedName name="loctcty" localSheetId="20">IF(INFOR!XFD1&lt;&gt;"",INDEX(listcty2,MATCH(INFOR!XFD1,listcty3,0),1),"")</definedName>
    <definedName name="loctcty" localSheetId="4">IF([75]INFOR!XFD1&lt;&gt;"",INDEX('PL (2)'!listcty2,MATCH([75]INFOR!XFD1,'PL (2)'!listcty3,0),1),"")</definedName>
    <definedName name="loctcty" localSheetId="10">IF([3]INFOR!XFD1&lt;&gt;"",INDEX('TM(NV)'!listcty2,MATCH([3]INFOR!XFD1,'TM(NV)'!listcty3,0),1),"")</definedName>
    <definedName name="loctcty" localSheetId="9">IF([4]INFOR!XFD1&lt;&gt;"",INDEX('TM(TSCD) '!listcty2,MATCH([4]INFOR!XFD1,'TM(TSCD) '!listcty3,0),1),"")</definedName>
    <definedName name="loctcty">IF(INFOR!XFD1&lt;&gt;"",INDEX(listcty2,MATCH(INFOR!XFD1,listcty3,0),1),"")</definedName>
    <definedName name="luoithep">'[27]Gia vat tu'!$D$59</definedName>
    <definedName name="Luong2001">'[57]156nhap01'!$J$5:$J$86</definedName>
    <definedName name="LuongX01">'[57]2001'!$G$9:$G$884</definedName>
    <definedName name="LXH">#REF!</definedName>
    <definedName name="_LXH1">#REF!</definedName>
    <definedName name="m" localSheetId="4">#REF!</definedName>
    <definedName name="m">#REF!</definedName>
    <definedName name="m102bnnc" localSheetId="4">'[25]lam-moi'!#REF!</definedName>
    <definedName name="m102bnnc">'[25]lam-moi'!#REF!</definedName>
    <definedName name="m102bnvl" localSheetId="4">'[25]lam-moi'!#REF!</definedName>
    <definedName name="m102bnvl">'[25]lam-moi'!#REF!</definedName>
    <definedName name="m10aamtc" localSheetId="4">'[25]t-h HA THE'!#REF!</definedName>
    <definedName name="m10aamtc">'[25]t-h HA THE'!#REF!</definedName>
    <definedName name="m10aanc" localSheetId="4">'[25]lam-moi'!#REF!</definedName>
    <definedName name="m10aanc">'[25]lam-moi'!#REF!</definedName>
    <definedName name="m10aavl" localSheetId="4">'[25]lam-moi'!#REF!</definedName>
    <definedName name="m10aavl">'[25]lam-moi'!#REF!</definedName>
    <definedName name="m10anc" localSheetId="4">'[25]lam-moi'!#REF!</definedName>
    <definedName name="m10anc">'[25]lam-moi'!#REF!</definedName>
    <definedName name="m10avl" localSheetId="4">'[25]lam-moi'!#REF!</definedName>
    <definedName name="m10avl">'[25]lam-moi'!#REF!</definedName>
    <definedName name="m10banc" localSheetId="4">'[25]lam-moi'!#REF!</definedName>
    <definedName name="m10banc">'[25]lam-moi'!#REF!</definedName>
    <definedName name="m10bavl" localSheetId="4">'[25]lam-moi'!#REF!</definedName>
    <definedName name="m10bavl">'[25]lam-moi'!#REF!</definedName>
    <definedName name="m122bnnc" localSheetId="4">'[25]lam-moi'!#REF!</definedName>
    <definedName name="m122bnnc">'[25]lam-moi'!#REF!</definedName>
    <definedName name="m122bnvl" localSheetId="4">'[25]lam-moi'!#REF!</definedName>
    <definedName name="m122bnvl">'[25]lam-moi'!#REF!</definedName>
    <definedName name="m12aanc" localSheetId="4">'[25]lam-moi'!#REF!</definedName>
    <definedName name="m12aanc">'[25]lam-moi'!#REF!</definedName>
    <definedName name="m12aavl" localSheetId="4">'[25]lam-moi'!#REF!</definedName>
    <definedName name="m12aavl">'[25]lam-moi'!#REF!</definedName>
    <definedName name="m12anc" localSheetId="4">'[25]lam-moi'!#REF!</definedName>
    <definedName name="m12anc">'[25]lam-moi'!#REF!</definedName>
    <definedName name="m12avl" localSheetId="4">'[25]lam-moi'!#REF!</definedName>
    <definedName name="m12avl">'[25]lam-moi'!#REF!</definedName>
    <definedName name="M12ba3p">#REF!</definedName>
    <definedName name="m12banc" localSheetId="4">'[25]lam-moi'!#REF!</definedName>
    <definedName name="m12banc">'[25]lam-moi'!#REF!</definedName>
    <definedName name="m12bavl" localSheetId="4">'[25]lam-moi'!#REF!</definedName>
    <definedName name="m12bavl">'[25]lam-moi'!#REF!</definedName>
    <definedName name="M12bb1p">#REF!</definedName>
    <definedName name="m12bbnc" localSheetId="4">'[25]lam-moi'!#REF!</definedName>
    <definedName name="m12bbnc">'[25]lam-moi'!#REF!</definedName>
    <definedName name="m12bbvl" localSheetId="4">'[25]lam-moi'!#REF!</definedName>
    <definedName name="m12bbvl">'[25]lam-moi'!#REF!</definedName>
    <definedName name="M12bnnc" localSheetId="4">'[25]#REF'!#REF!</definedName>
    <definedName name="M12bnnc">'[25]#REF'!#REF!</definedName>
    <definedName name="M12bnvl" localSheetId="4">'[25]#REF'!#REF!</definedName>
    <definedName name="M12bnvl">'[25]#REF'!#REF!</definedName>
    <definedName name="M12cbnc" localSheetId="4">#REF!</definedName>
    <definedName name="M12cbnc">#REF!</definedName>
    <definedName name="M12cbvl" localSheetId="4">#REF!</definedName>
    <definedName name="M12cbvl">#REF!</definedName>
    <definedName name="m142bnnc" localSheetId="4">'[25]lam-moi'!#REF!</definedName>
    <definedName name="m142bnnc">'[25]lam-moi'!#REF!</definedName>
    <definedName name="m142bnvl" localSheetId="4">'[25]lam-moi'!#REF!</definedName>
    <definedName name="m142bnvl">'[25]lam-moi'!#REF!</definedName>
    <definedName name="M14bb1p">#REF!</definedName>
    <definedName name="m14bbnc" localSheetId="4">'[25]lam-moi'!#REF!</definedName>
    <definedName name="m14bbnc">'[25]lam-moi'!#REF!</definedName>
    <definedName name="M14bbvc" localSheetId="4">'[25]CHITIET VL-NC-TT -1p'!#REF!</definedName>
    <definedName name="M14bbvc">'[25]CHITIET VL-NC-TT -1p'!#REF!</definedName>
    <definedName name="m14bbvl" localSheetId="4">'[25]lam-moi'!#REF!</definedName>
    <definedName name="m14bbvl">'[25]lam-moi'!#REF!</definedName>
    <definedName name="M8a" localSheetId="4">'[25]THPDMoi  (2)'!#REF!</definedName>
    <definedName name="M8a">'[25]THPDMoi  (2)'!#REF!</definedName>
    <definedName name="M8aa" localSheetId="4">'[25]THPDMoi  (2)'!#REF!</definedName>
    <definedName name="M8aa">'[25]THPDMoi  (2)'!#REF!</definedName>
    <definedName name="m8aanc">#REF!</definedName>
    <definedName name="m8aavl">#REF!</definedName>
    <definedName name="m8amtc" localSheetId="4">'[25]t-h HA THE'!#REF!</definedName>
    <definedName name="m8amtc">'[25]t-h HA THE'!#REF!</definedName>
    <definedName name="m8anc" localSheetId="4">'[25]lam-moi'!#REF!</definedName>
    <definedName name="m8anc">'[25]lam-moi'!#REF!</definedName>
    <definedName name="m8avl" localSheetId="4">'[25]lam-moi'!#REF!</definedName>
    <definedName name="m8avl">'[25]lam-moi'!#REF!</definedName>
    <definedName name="_Ma01">'[57]2001'!$F$9:$F$884</definedName>
    <definedName name="_Ma2001">'[57]156nhap01'!$G$5:$G$86</definedName>
    <definedName name="Ma3pnc">#REF!</definedName>
    <definedName name="Ma3pvl">#REF!</definedName>
    <definedName name="Maa3pnc">#REF!</definedName>
    <definedName name="Maa3pvl">#REF!</definedName>
    <definedName name="_MAC12">#REF!</definedName>
    <definedName name="_MAC46">#REF!</definedName>
    <definedName name="MAJ_CON_EQP">#REF!</definedName>
    <definedName name="_17MAÕ_HAØNG">#REF!</definedName>
    <definedName name="_18MAÕ_SOÁ_THUEÁ" localSheetId="4">#REF!</definedName>
    <definedName name="_19MAÕ_SOÁ_THUEÁ">#REF!</definedName>
    <definedName name="MAT" localSheetId="4">'[14]COAT&amp;WRAP-QIOT-#3'!#REF!</definedName>
    <definedName name="MAT">'[14]COAT&amp;WRAP-QIOT-#3'!#REF!</definedName>
    <definedName name="Mba1p">#REF!</definedName>
    <definedName name="Mba3p">#REF!</definedName>
    <definedName name="Mbb3p">#REF!</definedName>
    <definedName name="Mbn1p">#REF!</definedName>
    <definedName name="mbnc" localSheetId="4">'[25]lam-moi'!#REF!</definedName>
    <definedName name="mbnc">'[25]lam-moi'!#REF!</definedName>
    <definedName name="mbvl" localSheetId="4">'[25]lam-moi'!#REF!</definedName>
    <definedName name="mbvl">'[25]lam-moi'!#REF!</definedName>
    <definedName name="mc">#REF!</definedName>
    <definedName name="MF" localSheetId="4">'[14]COAT&amp;WRAP-QIOT-#3'!#REF!</definedName>
    <definedName name="MF">'[14]COAT&amp;WRAP-QIOT-#3'!#REF!</definedName>
    <definedName name="MG_A">#REF!</definedName>
    <definedName name="MiningCapacityMatrix" localSheetId="4">#REF!</definedName>
    <definedName name="MiningCapacityMatrix">#REF!</definedName>
    <definedName name="mmm" localSheetId="4">[25]giathanh1!#REF!</definedName>
    <definedName name="mmm">[25]giathanh1!#REF!</definedName>
    <definedName name="moc">'[27]Gia vat tu'!$D$91</definedName>
    <definedName name="mp1x25" localSheetId="4">'[25]dongia (2)'!#REF!</definedName>
    <definedName name="mp1x25">'[25]dongia (2)'!#REF!</definedName>
    <definedName name="MTC1P" localSheetId="4">'[25]TONG HOP VL-NC TT'!#REF!</definedName>
    <definedName name="MTC1P">'[25]TONG HOP VL-NC TT'!#REF!</definedName>
    <definedName name="MTC3P" localSheetId="4">'[25]TONG HOP VL-NC TT'!#REF!</definedName>
    <definedName name="MTC3P">'[25]TONG HOP VL-NC TT'!#REF!</definedName>
    <definedName name="MTCHC">[25]TNHCHINH!$K$38</definedName>
    <definedName name="MTCMB" localSheetId="4">'[25]#REF'!#REF!</definedName>
    <definedName name="MTCMB">'[25]#REF'!#REF!</definedName>
    <definedName name="MTMAC12">#REF!</definedName>
    <definedName name="mtr" localSheetId="4">'[25]TH XL'!#REF!</definedName>
    <definedName name="mtr">'[25]TH XL'!#REF!</definedName>
    <definedName name="mtram">#REF!</definedName>
    <definedName name="N" localSheetId="4">#REF!</definedName>
    <definedName name="N">#REF!</definedName>
    <definedName name="N1IN">'[25]TONGKE3p '!$U$295</definedName>
    <definedName name="n1pig" localSheetId="4">#REF!</definedName>
    <definedName name="n1pig">#REF!</definedName>
    <definedName name="n1pignc" localSheetId="4">'[25]lam-moi'!#REF!</definedName>
    <definedName name="n1pignc">'[25]lam-moi'!#REF!</definedName>
    <definedName name="n1pigvl" localSheetId="4">'[25]lam-moi'!#REF!</definedName>
    <definedName name="n1pigvl">'[25]lam-moi'!#REF!</definedName>
    <definedName name="n1pind" localSheetId="4">#REF!</definedName>
    <definedName name="n1pind">#REF!</definedName>
    <definedName name="n1pindnc" localSheetId="4">'[25]lam-moi'!#REF!</definedName>
    <definedName name="n1pindnc">'[25]lam-moi'!#REF!</definedName>
    <definedName name="n1pindvl" localSheetId="4">'[25]lam-moi'!#REF!</definedName>
    <definedName name="n1pindvl">'[25]lam-moi'!#REF!</definedName>
    <definedName name="n1ping" localSheetId="4">#REF!</definedName>
    <definedName name="n1ping">#REF!</definedName>
    <definedName name="n1pingnc" localSheetId="4">'[25]lam-moi'!#REF!</definedName>
    <definedName name="n1pingnc">'[25]lam-moi'!#REF!</definedName>
    <definedName name="n1pingvl" localSheetId="4">'[25]lam-moi'!#REF!</definedName>
    <definedName name="n1pingvl">'[25]lam-moi'!#REF!</definedName>
    <definedName name="n1pint" localSheetId="4">#REF!</definedName>
    <definedName name="n1pint">#REF!</definedName>
    <definedName name="n1pintnc" localSheetId="4">'[25]lam-moi'!#REF!</definedName>
    <definedName name="n1pintnc">'[25]lam-moi'!#REF!</definedName>
    <definedName name="n1pintvl" localSheetId="4">'[25]lam-moi'!#REF!</definedName>
    <definedName name="n1pintvl">'[25]lam-moi'!#REF!</definedName>
    <definedName name="n24nc" localSheetId="4">'[25]lam-moi'!#REF!</definedName>
    <definedName name="n24nc">'[25]lam-moi'!#REF!</definedName>
    <definedName name="n24vl" localSheetId="4">'[25]lam-moi'!#REF!</definedName>
    <definedName name="n24vl">'[25]lam-moi'!#REF!</definedName>
    <definedName name="n2mignc" localSheetId="4">'[25]lam-moi'!#REF!</definedName>
    <definedName name="n2mignc">'[25]lam-moi'!#REF!</definedName>
    <definedName name="n2migvl" localSheetId="4">'[25]lam-moi'!#REF!</definedName>
    <definedName name="n2migvl">'[25]lam-moi'!#REF!</definedName>
    <definedName name="n2min1nc" localSheetId="4">'[25]lam-moi'!#REF!</definedName>
    <definedName name="n2min1nc">'[25]lam-moi'!#REF!</definedName>
    <definedName name="n2min1vl" localSheetId="4">'[25]lam-moi'!#REF!</definedName>
    <definedName name="n2min1vl">'[25]lam-moi'!#REF!</definedName>
    <definedName name="NC">#REF!</definedName>
    <definedName name="nc1nc" localSheetId="4">'[25]lam-moi'!#REF!</definedName>
    <definedName name="nc1nc">'[25]lam-moi'!#REF!</definedName>
    <definedName name="nc1p">#REF!</definedName>
    <definedName name="nc1vl" localSheetId="4">'[25]lam-moi'!#REF!</definedName>
    <definedName name="nc1vl">'[25]lam-moi'!#REF!</definedName>
    <definedName name="nc24nc" localSheetId="4">'[25]lam-moi'!#REF!</definedName>
    <definedName name="nc24nc">'[25]lam-moi'!#REF!</definedName>
    <definedName name="nc24vl" localSheetId="4">'[25]lam-moi'!#REF!</definedName>
    <definedName name="nc24vl">'[25]lam-moi'!#REF!</definedName>
    <definedName name="nc3p" localSheetId="4">#REF!</definedName>
    <definedName name="nc3p">#REF!</definedName>
    <definedName name="NCBD100" localSheetId="4">#REF!</definedName>
    <definedName name="NCBD100">#REF!</definedName>
    <definedName name="NCBD200" localSheetId="4">#REF!</definedName>
    <definedName name="NCBD200">#REF!</definedName>
    <definedName name="NCBD250" localSheetId="4">#REF!</definedName>
    <definedName name="NCBD250">#REF!</definedName>
    <definedName name="ncdd" localSheetId="4">'[25]TH XL'!#REF!</definedName>
    <definedName name="ncdd">'[25]TH XL'!#REF!</definedName>
    <definedName name="NCDD2" localSheetId="4">'[25]TH XL'!#REF!</definedName>
    <definedName name="NCDD2">'[25]TH XL'!#REF!</definedName>
    <definedName name="NCHC">[25]TNHCHINH!$J$38</definedName>
    <definedName name="_NCL100" localSheetId="4">#REF!</definedName>
    <definedName name="_NCL100">#REF!</definedName>
    <definedName name="_NCL200" localSheetId="4">#REF!</definedName>
    <definedName name="_NCL200">#REF!</definedName>
    <definedName name="_NCL250" localSheetId="4">#REF!</definedName>
    <definedName name="_NCL250">#REF!</definedName>
    <definedName name="nctr" localSheetId="4">'[25]TH XL'!#REF!</definedName>
    <definedName name="nctr">'[25]TH XL'!#REF!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_NET2">#REF!</definedName>
    <definedName name="Ngay">#REF!</definedName>
    <definedName name="nhn" localSheetId="4">#REF!</definedName>
    <definedName name="nhn">#REF!</definedName>
    <definedName name="nhnnc" localSheetId="4">'[25]lam-moi'!#REF!</definedName>
    <definedName name="nhnnc">'[25]lam-moi'!#REF!</definedName>
    <definedName name="nhnvl" localSheetId="4">'[25]lam-moi'!#REF!</definedName>
    <definedName name="nhnvl">'[25]lam-moi'!#REF!</definedName>
    <definedName name="nig" localSheetId="4">#REF!</definedName>
    <definedName name="nig">#REF!</definedName>
    <definedName name="NIG13p">'[25]TONGKE3p '!$T$295</definedName>
    <definedName name="nig1p">#REF!</definedName>
    <definedName name="nig3p">#REF!</definedName>
    <definedName name="nightnc" localSheetId="4">[25]gtrinh!#REF!</definedName>
    <definedName name="nightnc">[25]gtrinh!#REF!</definedName>
    <definedName name="nightvl" localSheetId="4">[25]gtrinh!#REF!</definedName>
    <definedName name="nightvl">[25]gtrinh!#REF!</definedName>
    <definedName name="nignc1p">#REF!</definedName>
    <definedName name="nignc3p">'[25]CHITIET VL-NC'!$G$107</definedName>
    <definedName name="nigvl1p">#REF!</definedName>
    <definedName name="nigvl3p">'[25]CHITIET VL-NC'!$G$99</definedName>
    <definedName name="nin" localSheetId="4">#REF!</definedName>
    <definedName name="nin">#REF!</definedName>
    <definedName name="nin14nc3p" localSheetId="4">#REF!</definedName>
    <definedName name="nin14nc3p">#REF!</definedName>
    <definedName name="nin14vl3p" localSheetId="4">#REF!</definedName>
    <definedName name="nin14vl3p">#REF!</definedName>
    <definedName name="_nin190" localSheetId="4">#REF!</definedName>
    <definedName name="_nin190">#REF!</definedName>
    <definedName name="nin1903p">#REF!</definedName>
    <definedName name="nin190nc" localSheetId="4">'[25]lam-moi'!#REF!</definedName>
    <definedName name="nin190nc">'[25]lam-moi'!#REF!</definedName>
    <definedName name="nin190nc3p" localSheetId="4">#REF!</definedName>
    <definedName name="nin190nc3p">#REF!</definedName>
    <definedName name="nin190vl" localSheetId="4">'[25]lam-moi'!#REF!</definedName>
    <definedName name="nin190vl">'[25]lam-moi'!#REF!</definedName>
    <definedName name="nin190vl3p" localSheetId="4">#REF!</definedName>
    <definedName name="nin190vl3p">#REF!</definedName>
    <definedName name="nin1pnc" localSheetId="4">'[25]lam-moi'!#REF!</definedName>
    <definedName name="nin1pnc">'[25]lam-moi'!#REF!</definedName>
    <definedName name="nin1pvl" localSheetId="4">'[25]lam-moi'!#REF!</definedName>
    <definedName name="nin1pvl">'[25]lam-moi'!#REF!</definedName>
    <definedName name="nin2903p">#REF!</definedName>
    <definedName name="nin290nc3p" localSheetId="4">#REF!</definedName>
    <definedName name="nin290nc3p">#REF!</definedName>
    <definedName name="nin290vl3p" localSheetId="4">#REF!</definedName>
    <definedName name="nin290vl3p">#REF!</definedName>
    <definedName name="nin3p">#REF!</definedName>
    <definedName name="nind" localSheetId="4">#REF!</definedName>
    <definedName name="nind">#REF!</definedName>
    <definedName name="nind1p">#REF!</definedName>
    <definedName name="nind3p">#REF!</definedName>
    <definedName name="nindnc" localSheetId="4">'[25]lam-moi'!#REF!</definedName>
    <definedName name="nindnc">'[25]lam-moi'!#REF!</definedName>
    <definedName name="nindnc1p">#REF!</definedName>
    <definedName name="nindnc3p" localSheetId="4">#REF!</definedName>
    <definedName name="nindnc3p">#REF!</definedName>
    <definedName name="nindvl" localSheetId="4">'[25]lam-moi'!#REF!</definedName>
    <definedName name="nindvl">'[25]lam-moi'!#REF!</definedName>
    <definedName name="nindvl1p">#REF!</definedName>
    <definedName name="nindvl3p" localSheetId="4">#REF!</definedName>
    <definedName name="nindvl3p">#REF!</definedName>
    <definedName name="ning1p">#REF!</definedName>
    <definedName name="ningnc1p">#REF!</definedName>
    <definedName name="ningvl1p">#REF!</definedName>
    <definedName name="ninnc" localSheetId="4">'[25]lam-moi'!#REF!</definedName>
    <definedName name="ninnc">'[25]lam-moi'!#REF!</definedName>
    <definedName name="ninnc3p" localSheetId="4">#REF!</definedName>
    <definedName name="ninnc3p">#REF!</definedName>
    <definedName name="nint1p">#REF!</definedName>
    <definedName name="nintnc1p">#REF!</definedName>
    <definedName name="nintvl1p">#REF!</definedName>
    <definedName name="ninvl" localSheetId="4">'[25]lam-moi'!#REF!</definedName>
    <definedName name="ninvl">'[25]lam-moi'!#REF!</definedName>
    <definedName name="ninvl3p" localSheetId="4">#REF!</definedName>
    <definedName name="ninvl3p">#REF!</definedName>
    <definedName name="nl" localSheetId="4">#REF!</definedName>
    <definedName name="nl">#REF!</definedName>
    <definedName name="NL12nc" localSheetId="4">'[25]#REF'!#REF!</definedName>
    <definedName name="NL12nc">'[25]#REF'!#REF!</definedName>
    <definedName name="nl1p" localSheetId="4">#REF!</definedName>
    <definedName name="nl1p">#REF!</definedName>
    <definedName name="nl3p">#REF!</definedName>
    <definedName name="nlht" localSheetId="4">'[25]THPDMoi  (2)'!#REF!</definedName>
    <definedName name="nlht">'[25]THPDMoi  (2)'!#REF!</definedName>
    <definedName name="nlmtc" localSheetId="4">'[25]t-h HA THE'!#REF!</definedName>
    <definedName name="nlmtc">'[25]t-h HA THE'!#REF!</definedName>
    <definedName name="nlnc3p">#REF!</definedName>
    <definedName name="nlnc3pha">#REF!</definedName>
    <definedName name="NLTK1p">#REF!</definedName>
    <definedName name="nlvl" localSheetId="4">'[25]lam-moi'!#REF!</definedName>
    <definedName name="nlvl">'[25]lam-moi'!#REF!</definedName>
    <definedName name="nlvl3p">#REF!</definedName>
    <definedName name="nn" localSheetId="4">#REF!</definedName>
    <definedName name="nn">#REF!</definedName>
    <definedName name="NN_CDCo">[36]Dieu_chinh!$N$10:$N$160</definedName>
    <definedName name="NN_CDNo">[36]Dieu_chinh!$M$10:$M$160</definedName>
    <definedName name="NN_DCCo">[36]Dieu_chinh!$H$10:$H$160</definedName>
    <definedName name="NN_DCNo">[36]Dieu_chinh!$F$10:$F$160</definedName>
    <definedName name="NN_KQCo">[36]Dieu_chinh!$P$10:$P$160</definedName>
    <definedName name="NN_KQNo">[36]Dieu_chinh!$O$10:$O$160</definedName>
    <definedName name="NN_LoaiButToan">[36]Dieu_chinh!$S$10:$S$160</definedName>
    <definedName name="NN_SoDieuChinh">[36]Dieu_chinh!$L$10:$L$160</definedName>
    <definedName name="NN_YKienKH">[36]Dieu_chinh!$Q$10:$Q$160</definedName>
    <definedName name="nn3p">#REF!</definedName>
    <definedName name="nnvl3p" localSheetId="4">#REF!</definedName>
    <definedName name="nnvl3p">#REF!</definedName>
    <definedName name="No.paje" localSheetId="4">IF(AND([76]PAJE!K1="Y",[76]PAJE!C1&lt;&gt;""),COUNTIF([76]PAJE!K1:K$11,"*Y*"),"")</definedName>
    <definedName name="No.paje" localSheetId="9">IF(AND([5]PAJE!K1="Y",[5]PAJE!C1&lt;&gt;""),COUNTIF([5]PAJE!K1:K$11,"*Y*"),"")</definedName>
    <definedName name="No.paje">IF(AND([2]PAJE!K1="Y",[2]PAJE!C1&lt;&gt;""),COUNTIF([2]PAJE!K1:K$11,"*Y*"),"")</definedName>
    <definedName name="_No1">#REF!</definedName>
    <definedName name="Noidung" localSheetId="4">'[32]Dchinh(chinhthuc)'!#REF!</definedName>
    <definedName name="Noidung">'[32]Dchinh(chinhthuc)'!#REF!</definedName>
    <definedName name="_20ÑÔN_GIAÙ" localSheetId="4">#REF!</definedName>
    <definedName name="_21ÑÔN_GIAÙ">#REF!</definedName>
    <definedName name="NT_CDCo">[36]Dieu_chinh!$N$163:$N$313</definedName>
    <definedName name="NT_CDNo">[36]Dieu_chinh!$M$163:$M$313</definedName>
    <definedName name="NT_KQCo">[36]Dieu_chinh!$P$163:$P$313</definedName>
    <definedName name="NT_KQNo">[36]Dieu_chinh!$O$163:$O$313</definedName>
    <definedName name="NT_SoDieuChinh">[36]Dieu_chinh!$L$163:$L$313</definedName>
    <definedName name="nuoc">[37]gvl!$N$38</definedName>
    <definedName name="nxmtc" localSheetId="4">'[25]t-h HA THE'!#REF!</definedName>
    <definedName name="nxmtc">'[25]t-h HA THE'!#REF!</definedName>
    <definedName name="o" localSheetId="4" hidden="1">{"'Sheet1'!$L$16"}</definedName>
    <definedName name="o" hidden="1">{"'Sheet1'!$L$16"}</definedName>
    <definedName name="O_TO" localSheetId="4">[61]TH!#REF!</definedName>
    <definedName name="O_TO">[61]TH!#REF!</definedName>
    <definedName name="OrderTable" localSheetId="4" hidden="1">#REF!</definedName>
    <definedName name="OrderTable" hidden="1">#REF!</definedName>
    <definedName name="osc" localSheetId="4">'[25]THPDMoi  (2)'!#REF!</definedName>
    <definedName name="osc">'[25]THPDMoi  (2)'!#REF!</definedName>
    <definedName name="Óu75" localSheetId="4">[23]chitiet!#REF!</definedName>
    <definedName name="Óu75">[23]chitiet!#REF!</definedName>
    <definedName name="oxy">'[27]Gia vat tu'!$D$61</definedName>
    <definedName name="P" localSheetId="4">'[14]PNT-QUOT-#3'!#REF!</definedName>
    <definedName name="P">'[14]PNT-QUOT-#3'!#REF!</definedName>
    <definedName name="paje421" localSheetId="18">(((LEFT(pajebsdrac,1)="5")+(LEFT(pajebsdrac,1)="6")+(LEFT(pajebsdrac,1)="7")+(LEFT(pajebsdrac,1)="8"))*(pajepldr))-(((LEFT(pajebscrac,1)="5")+(LEFT(pajebscrac,1)="6")+(LEFT(pajebscrac,1)="7")+(LEFT(pajebscrac,1)="8"))*(pajeplcr))</definedName>
    <definedName name="paje421" localSheetId="20">(((LEFT(pajebsdrac,1)="5")+(LEFT(pajebsdrac,1)="6")+(LEFT(pajebsdrac,1)="7")+(LEFT(pajebsdrac,1)="8"))*(pajepldr))-(((LEFT(pajebscrac,1)="5")+(LEFT(pajebscrac,1)="6")+(LEFT(pajebscrac,1)="7")+(LEFT(pajebscrac,1)="8"))*(pajeplcr))</definedName>
    <definedName name="paje421" localSheetId="4">(((LEFT(pajebsdrac,1)="5")+(LEFT(pajebsdrac,1)="6")+(LEFT(pajebsdrac,1)="7")+(LEFT(pajebsdrac,1)="8"))*(pajepldr))-(((LEFT(pajebscrac,1)="5")+(LEFT(pajebscrac,1)="6")+(LEFT(pajebscrac,1)="7")+(LEFT(pajebscrac,1)="8"))*(pajeplcr))</definedName>
    <definedName name="paje421" localSheetId="10">(((LEFT(pajebsdrac,1)="5")+(LEFT(pajebsdrac,1)="6")+(LEFT(pajebsdrac,1)="7")+(LEFT(pajebsdrac,1)="8"))*(pajepldr))-(((LEFT(pajebscrac,1)="5")+(LEFT(pajebscrac,1)="6")+(LEFT(pajebscrac,1)="7")+(LEFT(pajebscrac,1)="8"))*(pajeplcr))</definedName>
    <definedName name="paje421" localSheetId="9">(((LEFT(pajebsdrac,1)="5")+(LEFT(pajebsdrac,1)="6")+(LEFT(pajebsdrac,1)="7")+(LEFT(pajebsdrac,1)="8"))*(pajepldr))-(((LEFT(pajebscrac,1)="5")+(LEFT(pajebscrac,1)="6")+(LEFT(pajebscrac,1)="7")+(LEFT(pajebscrac,1)="8"))*(pajeplcr))</definedName>
    <definedName name="paje421">(((LEFT(pajebsdrac,1)="5")+(LEFT(pajebsdrac,1)="6")+(LEFT(pajebsdrac,1)="7")+(LEFT(pajebsdrac,1)="8"))*(pajepldr))-(((LEFT(pajebscrac,1)="5")+(LEFT(pajebscrac,1)="6")+(LEFT(pajebscrac,1)="7")+(LEFT(pajebscrac,1)="8"))*(pajeplcr))</definedName>
    <definedName name="paje4211" localSheetId="18">-SUMPRODUCT(((pajexn="Y")*(pajecty=WK!XFC$7)*(pajeckdk&lt;&gt;"dk")),((pajebsdrac=WK!$K1)*(pajebsdr))-((pajebscrac=WK!$K1)*(pajebscr)))</definedName>
    <definedName name="paje4211" localSheetId="20">-SUMPRODUCT(((pajexn="Y")*(pajecty=WK!XFC$7)*(pajeckdk&lt;&gt;"dk")),((pajebsdrac=WK!$K1)*(pajebsdr))-((pajebscrac=WK!$K1)*(pajebscr)))</definedName>
    <definedName name="paje4211" localSheetId="4">-SUMPRODUCT(((pajexn="Y")*(pajecty=[8]WK!XFC$7)*(pajeckdk&lt;&gt;"dk")),((pajebsdrac=[8]WK!$R1)*(pajebsdr))-((pajebscrac=[8]WK!$R1)*(pajebscr)))</definedName>
    <definedName name="paje4211">-SUMPRODUCT(((pajexn="Y")*(pajecty=[8]WK!XFC$7)*(pajeckdk&lt;&gt;"dk")),((pajebsdrac=[8]WK!$R1)*(pajebsdr))-((pajebscrac=[8]WK!$R1)*(pajebscr)))</definedName>
    <definedName name="paje4211dk" localSheetId="18">-SUMPRODUCT(((pajexn="Y")*(pajecty=WK!XEW$7)*(pajeckdk="dk")),((pajebsdrac=WK!$K1)*(pajebsdr))-((pajebscrac=WK!$K1)*(pajebscr)))</definedName>
    <definedName name="paje4211dk" localSheetId="20">-SUMPRODUCT(((pajexn="Y")*(pajecty=WK!XEW$7)*(pajeckdk="dk")),((pajebsdrac=WK!$K1)*(pajebsdr))-((pajebscrac=WK!$K1)*(pajebscr)))</definedName>
    <definedName name="paje4211dk" localSheetId="4">-SUMPRODUCT(((pajexn="Y")*(pajecty=[8]WK!XEW$7)*(pajeckdk="dk")),((pajebsdrac=[8]WK!$R1)*(pajebsdr))-((pajebscrac=[8]WK!$R1)*(pajebscr)))</definedName>
    <definedName name="paje4211dk">-SUMPRODUCT(((pajexn="Y")*(pajecty=[8]WK!XEW$7)*(pajeckdk="dk")),((pajebsdrac=[8]WK!$R1)*(pajebsdr))-((pajebscrac=[8]WK!$R1)*(pajebscr)))</definedName>
    <definedName name="paje4212" localSheetId="18">-SUMPRODUCT(((pajexn="Y")*(pajecty=WK!XFC$7)*(pajeckdk&lt;&gt;"dk")),((pajebsdrac=WK!$K1)*(pajebsdr))-((pajebscrac=WK!$K1)*(pajebscr))+BSPL!paje421)</definedName>
    <definedName name="paje4212" localSheetId="20">-SUMPRODUCT(((pajexn="Y")*(pajecty=WK!XFC$7)*(pajeckdk&lt;&gt;"dk")),((pajebsdrac=WK!$K1)*(pajebsdr))-((pajebscrac=WK!$K1)*(pajebscr))+BSPL4!paje421)</definedName>
    <definedName name="paje4212" localSheetId="4">-SUMPRODUCT(((pajexn="Y")*(pajecty=[8]WK!XFC$7)*(pajeckdk&lt;&gt;"dk")),((pajebsdrac=[8]WK!$R1)*(pajebsdr))-((pajebscrac=[8]WK!$R1)*(pajebscr))+'PL (2)'!paje421)</definedName>
    <definedName name="paje4212">#N/A</definedName>
    <definedName name="paje4212dk" localSheetId="18">-SUMPRODUCT(((pajexn="Y")*(pajecty=WK!XEW$7)*(pajeckdk="dk")),((pajebsdrac=WK!$K1)*(pajebsdr))-((pajebscrac=WK!$K1)*(pajebscr))+BSPL!paje421)</definedName>
    <definedName name="paje4212dk" localSheetId="20">-SUMPRODUCT(((pajexn="Y")*(pajecty=WK!XEW$7)*(pajeckdk="dk")),((pajebsdrac=WK!$K1)*(pajebsdr))-((pajebscrac=WK!$K1)*(pajebscr))+BSPL4!paje421)</definedName>
    <definedName name="paje4212dk" localSheetId="4">-SUMPRODUCT(((pajexn="Y")*(pajecty=[8]WK!XEW$7)*(pajeckdk="dk")),((pajebsdrac=[8]WK!$R1)*(pajebsdr))-((pajebscrac=[8]WK!$R1)*(pajebscr))+'PL (2)'!paje421)</definedName>
    <definedName name="paje4212dk">#N/A</definedName>
    <definedName name="paje63" localSheetId="4">[75]INFOR!$C$9:$C$11</definedName>
    <definedName name="paje63" localSheetId="9">[4]INFOR!$C$9:$C$11</definedName>
    <definedName name="paje63">INFOR!$C$9:$C$11</definedName>
    <definedName name="pajeaa">PAJE!$A$11:$A$127</definedName>
    <definedName name="pajeADDRESS">OFFSET(INDIRECT(ADDRESS(CELL("row"),CELL("col"))),0,0)</definedName>
    <definedName name="pajebscr">[8]PAJE!$G$11:$G$339</definedName>
    <definedName name="pajebscrac">[8]PAJE!$E$11:$E$339</definedName>
    <definedName name="pajebsdr">[8]PAJE!$F$11:$F$339</definedName>
    <definedName name="pajebsdrac">[8]PAJE!$D$11:$D$339</definedName>
    <definedName name="pajecc">PAJE!$C$11:$C$127</definedName>
    <definedName name="pajeckdk">[8]PAJE!$L$11:$L$339</definedName>
    <definedName name="pajecty">[8]PAJE!$J$11:$J$339</definedName>
    <definedName name="pajede">PAJE!$D$11:$E$127</definedName>
    <definedName name="pajede2">PAJE!A1</definedName>
    <definedName name="pajeplcr">[8]PAJE!$I$11:$I$339</definedName>
    <definedName name="pajepldr">[8]PAJE!$H$11:$H$339</definedName>
    <definedName name="pajeref" localSheetId="18">INFOR!$E$5:OFFSET(INFOR!$E$5,sectorinfor-1,0)</definedName>
    <definedName name="pajeref" localSheetId="20">INFOR!$E$5:OFFSET(INFOR!$E$5,sectorinfor-1,0)</definedName>
    <definedName name="pajeref" localSheetId="4">[75]INFOR!$A$5:OFFSET([75]INFOR!$E$5,'PL (2)'!sectorinfor-1,0)</definedName>
    <definedName name="pajeref" localSheetId="10">[3]INFOR!$A$5:OFFSET([3]INFOR!$E$5,'TM(NV)'!sectorinfor-1,0)</definedName>
    <definedName name="pajeref" localSheetId="9">[4]INFOR!$A$5:OFFSET([4]INFOR!$E$5,'TM(TSCD) '!sectorinfor-1,0)</definedName>
    <definedName name="pajeref">INFOR!$A$5:OFFSET(INFOR!$E$5,sectorinfor-1,0)</definedName>
    <definedName name="pajetn" localSheetId="18">-SUMPRODUCT(((pajexn="Y")*(pajecty=WK!XFC$7)*(pajeckdk&lt;&gt;"dk")),((pajebsdrac=WK!$K1)*(pajepldr))-((pajebscrac=WK!$K1)*(pajeplcr)))</definedName>
    <definedName name="pajetn" localSheetId="20">-SUMPRODUCT(((pajexn="Y")*(pajecty=WK!XFC$7)*(pajeckdk&lt;&gt;"dk")),((pajebsdrac=WK!$K1)*(pajepldr))-((pajebscrac=WK!$K1)*(pajeplcr)))</definedName>
    <definedName name="pajetn" localSheetId="4">-(SUMIF(INDIRECT([75]WK!A$366),[75]WK!$K1&amp;[75]WK!XFD$7&amp;"Y",INDIRECT([75]WK!A$360))-SUMIF(INDIRECT([75]WK!A$367),[75]WK!$K1&amp;[75]WK!XFD$7&amp;"Y",INDIRECT([75]WK!A$361)))</definedName>
    <definedName name="pajetn" localSheetId="10">-(SUMIF(INDIRECT([3]WK!A$368),[3]WK!$K1&amp;[3]WK!XFD$7&amp;"Y",INDIRECT([3]WK!A$362))-SUMIF(INDIRECT([3]WK!A$369),[3]WK!$K1&amp;[3]WK!XFD$7&amp;"Y",INDIRECT([3]WK!A$363)))</definedName>
    <definedName name="pajetn" localSheetId="9">-(SUMIF(INDIRECT([4]WK!A$366),[4]WK!$K1&amp;[4]WK!XFD$7&amp;"Y",INDIRECT([4]WK!A$360))-SUMIF(INDIRECT([4]WK!A$367),[4]WK!$K1&amp;[4]WK!XFD$7&amp;"Y",INDIRECT([4]WK!A$361)))</definedName>
    <definedName name="pajetn">-(SUMIF(INDIRECT(WK!A$366),WK!$K1&amp;WK!XFD$7&amp;"Y",INDIRECT(WK!A$360))-SUMIF(INDIRECT(WK!A$367),WK!$K1&amp;WK!XFD$7&amp;"Y",INDIRECT(WK!A$361)))</definedName>
    <definedName name="pajetndk" localSheetId="18">-SUMPRODUCT(((pajexn="Y")*(pajecty=WK!XEW$7)*(pajeckdk="dk")),((pajebsdrac=WK!$K1)*(pajepldr))-((pajebscrac=WK!$K1)*(pajeplcr)))</definedName>
    <definedName name="pajetndk" localSheetId="20">-SUMPRODUCT(((pajexn="Y")*(pajecty=WK!XEW$7)*(pajeckdk="dk")),((pajebsdrac=WK!$K1)*(pajepldr))-((pajebscrac=WK!$K1)*(pajeplcr)))</definedName>
    <definedName name="pajetndk" localSheetId="4">-(SUMIF(INDIRECT([75]WK!XFC$366),[75]WK!$K1&amp;[75]WK!XFB$7&amp;"Y"&amp;"DK",INDIRECT([75]WK!XFC$360))-SUMIF(INDIRECT([75]WK!XFC$367),[75]WK!$K1&amp;[75]WK!XFB$7&amp;"Y"&amp;"DK",INDIRECT([75]WK!XFC$361)))</definedName>
    <definedName name="pajetndk" localSheetId="10">-(SUMIF(INDIRECT([3]WK!XFC$368),[3]WK!$K1&amp;[3]WK!XFB$7&amp;"Y"&amp;"DK",INDIRECT([3]WK!XFC$362))-SUMIF(INDIRECT([3]WK!XFC$369),[3]WK!$K1&amp;[3]WK!XFB$7&amp;"Y"&amp;"DK",INDIRECT([3]WK!XFC$363)))</definedName>
    <definedName name="pajetndk" localSheetId="9">-(SUMIF(INDIRECT([4]WK!XFC$366),[4]WK!$K1&amp;[4]WK!XFB$7&amp;"Y"&amp;"DK",INDIRECT([4]WK!XFC$360))-SUMIF(INDIRECT([4]WK!XFC$367),[4]WK!$K1&amp;[4]WK!XFB$7&amp;"Y"&amp;"DK",INDIRECT([4]WK!XFC$361)))</definedName>
    <definedName name="pajetndk">-(SUMIF(INDIRECT(WK!XFC$366),WK!$K1&amp;WK!XFB$7&amp;"Y"&amp;"DK",INDIRECT(WK!XFC$360))-SUMIF(INDIRECT(WK!XFC$367),WK!$K1&amp;WK!XFB$7&amp;"Y"&amp;"DK",INDIRECT(WK!XFC$361)))</definedName>
    <definedName name="pajetsck" localSheetId="18">SUMPRODUCT(((pajexn="Y")*(pajecty=WK!XFC$7)*(pajeckdk&lt;&gt;"dk")),((pajebsdrac=WK!$K1)*(pajebsdr))-((pajebscrac=WK!$K1)*(pajebscr)))</definedName>
    <definedName name="pajetsck" localSheetId="20">SUMPRODUCT(((pajexn="Y")*(pajecty=WK!XFC$7)*(pajeckdk&lt;&gt;"dk")),((pajebsdrac=WK!$K1)*(pajebsdr))-((pajebscrac=WK!$K1)*(pajebscr)))</definedName>
    <definedName name="pajetsck" localSheetId="4">SUMIF(INDIRECT([75]WK!A$366),[75]WK!$K1&amp;[75]WK!XFD$7&amp;"Y",INDIRECT([75]WK!A$358))-SUMIF(INDIRECT([75]WK!A$367),[75]WK!$K1&amp;[75]WK!XFD$7&amp;"Y",INDIRECT([75]WK!A$359))</definedName>
    <definedName name="pajetsck" localSheetId="10">SUMIF(INDIRECT([3]WK!A$368),[3]WK!$K1&amp;[3]WK!XFD$7&amp;"Y",INDIRECT([3]WK!A$360))-SUMIF(INDIRECT([3]WK!A$369),[3]WK!$K1&amp;[3]WK!XFD$7&amp;"Y",INDIRECT([3]WK!A$361))</definedName>
    <definedName name="pajetsck" localSheetId="9">SUMIF(INDIRECT([4]WK!A$366),[4]WK!$K1&amp;[4]WK!XFD$7&amp;"Y",INDIRECT([4]WK!A$358))-SUMIF(INDIRECT([4]WK!A$367),[4]WK!$K1&amp;[4]WK!XFD$7&amp;"Y",INDIRECT([4]WK!A$359))</definedName>
    <definedName name="pajetsck">SUMIF(INDIRECT(WK!A$366),WK!$K1&amp;WK!XFD$7&amp;"Y",INDIRECT(WK!A$358))-SUMIF(INDIRECT(WK!A$367),WK!$K1&amp;WK!XFD$7&amp;"Y",INDIRECT(WK!A$359))</definedName>
    <definedName name="pajetsdk" localSheetId="18">SUMPRODUCT(((pajexn="Y")*(pajecty=WK!XEW$7)*(pajeckdk="dk")),((pajebsdrac=WK!$K1)*(pajebsdr))-((pajebscrac=WK!$K1)*(pajebscr)))</definedName>
    <definedName name="pajetsdk" localSheetId="20">SUMPRODUCT(((pajexn="Y")*(pajecty=WK!XEW$7)*(pajeckdk="dk")),((pajebsdrac=WK!$K1)*(pajebsdr))-((pajebscrac=WK!$K1)*(pajebscr)))</definedName>
    <definedName name="pajetsdk" localSheetId="4">SUMIF(INDIRECT([75]WK!XFC$366),[75]WK!$K1&amp;[75]WK!XFB$7&amp;"Y"&amp;"DK",INDIRECT([75]WK!XFC$358))-SUMIF(INDIRECT([75]WK!XFC$367),[75]WK!$K1&amp;[75]WK!XFB$7&amp;"Y"&amp;"DK",INDIRECT([75]WK!XFC$359))</definedName>
    <definedName name="pajetsdk" localSheetId="10">SUMIF(INDIRECT([3]WK!XFC$368),[3]WK!$K1&amp;[3]WK!XFB$7&amp;"Y"&amp;"DK",INDIRECT([3]WK!XFC$360))-SUMIF(INDIRECT([3]WK!XFC$369),[3]WK!$K1&amp;[3]WK!XFB$7&amp;"Y"&amp;"DK",INDIRECT([3]WK!XFC$361))</definedName>
    <definedName name="pajetsdk" localSheetId="9">SUMIF(INDIRECT([4]WK!XFC$366),[4]WK!$K1&amp;[4]WK!XFB$7&amp;"Y"&amp;"DK",INDIRECT([4]WK!XFC$358))-SUMIF(INDIRECT([4]WK!XFC$367),[4]WK!$K1&amp;[4]WK!XFB$7&amp;"Y"&amp;"DK",INDIRECT([4]WK!XFC$359))</definedName>
    <definedName name="pajetsdk">SUMIF(INDIRECT(WK!XFC$366),WK!$K1&amp;WK!XFB$7&amp;"Y"&amp;"DK",INDIRECT(WK!XFC$358))-SUMIF(INDIRECT(WK!XFC$367),WK!$K1&amp;WK!XFB$7&amp;"Y"&amp;"DK",INDIRECT(WK!XFC$359))</definedName>
    <definedName name="pajeu2">PAJE!$U$2</definedName>
    <definedName name="pajew2">PAJE!$W$2</definedName>
    <definedName name="pajew3">PAJE!$W$3</definedName>
    <definedName name="pajew4">PAJE!$W$4</definedName>
    <definedName name="pajewpref" localSheetId="18">IF(OR(PAJE!B1="",PAJE!C1=""),"",INDEX(BSPL!pajeref,MATCH(PAJE!B1,BSPL!httk,0))&amp;"&amp;"&amp;INDEX(BSPL!pajeref,MATCH(PAJE!C1,BSPL!httk,0)))</definedName>
    <definedName name="pajewpref" localSheetId="20">IF(OR(PAJE!B1="",PAJE!C1=""),"",INDEX(BSPL4!pajeref,MATCH(PAJE!B1,BSPL4!httk,0))&amp;"&amp;"&amp;INDEX(BSPL4!pajeref,MATCH(PAJE!C1,BSPL4!httk,0)))</definedName>
    <definedName name="pajewpref" localSheetId="4">IF(OR([76]PAJE!B1="",[76]PAJE!C1=""),"",INDEX('PL (2)'!pajeref,MATCH([76]PAJE!B1,'PL (2)'!httk,0))&amp;"&amp;"&amp;INDEX('PL (2)'!pajeref,MATCH([76]PAJE!C1,'PL (2)'!httk,0)))</definedName>
    <definedName name="pajewpref" localSheetId="9">IF(OR([5]PAJE!B1="",[5]PAJE!C1=""),"",INDEX('TM(TSCD) '!pajeref,MATCH([5]PAJE!B1,'TM(TSCD) '!httk,0))&amp;"&amp;"&amp;INDEX('TM(TSCD) '!pajeref,MATCH([5]PAJE!C1,'TM(TSCD) '!httk,0)))</definedName>
    <definedName name="pajewpref">IF(OR([2]PAJE!B1="",[2]PAJE!C1=""),"",INDEX(pajeref,MATCH([2]PAJE!B1,httk,0))&amp;"&amp;"&amp;INDEX(pajeref,MATCH([2]PAJE!C1,httk,0)))</definedName>
    <definedName name="pajexn">[8]PAJE!$K$11:$K$339</definedName>
    <definedName name="PEJM" localSheetId="4">'[14]COAT&amp;WRAP-QIOT-#3'!#REF!</definedName>
    <definedName name="PEJM">'[14]COAT&amp;WRAP-QIOT-#3'!#REF!</definedName>
    <definedName name="PF" localSheetId="4">'[14]PNT-QUOT-#3'!#REF!</definedName>
    <definedName name="PF">'[14]PNT-QUOT-#3'!#REF!</definedName>
    <definedName name="PG">#REF!</definedName>
    <definedName name="PGV" hidden="1">#REF!</definedName>
    <definedName name="_PGV1">#REF!</definedName>
    <definedName name="_PGV2">#REF!</definedName>
    <definedName name="PK">[62]DATA!$C$6:$P$119</definedName>
    <definedName name="PL5o7" localSheetId="18">INDEX(rangebs507,MATCH(mspl507,rangebs507ms,0))</definedName>
    <definedName name="PL5o7" localSheetId="20">INDEX(rangebs507,MATCH(mspl507,rangebs507ms,0))</definedName>
    <definedName name="PL5o7" localSheetId="4">INDEX('PL (2)'!rangebs507,MATCH(mspl507,'PL (2)'!rangebs507ms,0))</definedName>
    <definedName name="PL5o7" localSheetId="10">INDEX('TM(NV)'!rangebs507,MATCH(mspl507,'TM(NV)'!rangebs507ms,0))</definedName>
    <definedName name="PL5o7" localSheetId="9">INDEX('TM(TSCD) '!rangebs507,MATCH(mspl507,'TM(TSCD) '!rangebs507ms,0))</definedName>
    <definedName name="PL5o7">INDEX(rangebs507,MATCH(mspl507,rangebs507ms,0))</definedName>
    <definedName name="PLcountTM" localSheetId="4">IF('PL (2)'!F1="","",IF('PL (2)'!F1="Có",IF(OR('PL (2)'!B1,'PL (2)'!D1),"VI."&amp;COUNTIF('PL (2)'!A$15:A1048576,"VI.*")+1,""),""))</definedName>
    <definedName name="PLcountTM" localSheetId="10">IF([3]PL!F1="","",IF([3]PL!F1="Có",IF(OR([3]PL!B1,[3]PL!D1),"VI."&amp;COUNTIF([3]PL!A$16:A1048576,"VI.*")+1,""),""))</definedName>
    <definedName name="PLcountTM" localSheetId="9">IF([4]PL!F1="","",IF([4]PL!F1="Có",IF(OR([4]PL!B1,[4]PL!D1),"VI."&amp;COUNTIF([4]PL!A$16:A1048576,"VI.*")+1,""),""))</definedName>
    <definedName name="PLcountTM">IF(PL!F1="","",IF(PL!F1="Có",IF(OR(PL!B1,PL!D1),"VI."&amp;COUNTIF(PL!A$15:A1048576,"VI.*")+1,""),""))</definedName>
    <definedName name="PLcountTM2" localSheetId="20">IF(BSPL4!F1="","",IF(BSPL4!F1="Có",IF(OR(BSPL4!B1,BSPL4!D1),"VI."&amp;COUNTIF(BSPL4!A$199:A1048576,"VI.*")+1,""),""))</definedName>
    <definedName name="PLcountTM2" localSheetId="4">IF([75]BSPL!F1="","",IF([75]BSPL!F1="Có",IF(OR([75]BSPL!B1,[75]BSPL!D1),"VI."&amp;COUNTIF([75]BSPL!A$185:A1048576,"VI.*")+1,""),""))</definedName>
    <definedName name="PLcountTM2" localSheetId="10">IF([3]BSPL!F1="","",IF([3]BSPL!F1="Có",IF(OR([3]BSPL!B1,[3]BSPL!D1),"VI."&amp;COUNTIF([3]BSPL!A$190:A1048576,"VI.*")+1,""),""))</definedName>
    <definedName name="PLcountTM2" localSheetId="9">IF([4]BSPL!F1="","",IF([4]BSPL!F1="Có",IF(OR([4]BSPL!B1,[4]BSPL!D1),"VI."&amp;COUNTIF([4]BSPL!A$185:A1048576,"VI.*")+1,""),""))</definedName>
    <definedName name="PLcountTM2">IF(BSPL!F1="","",IF(BSPL!F1="Có",IF(OR(BSPL!B1,BSPL!D1),"VI."&amp;COUNTIF(BSPL!A$185:A1048576,"VI.*")+1,""),""))</definedName>
    <definedName name="PM">[63]IBASE!$AH$16:$AV$110</definedName>
    <definedName name="PRICE">#REF!</definedName>
    <definedName name="PRICE1">#REF!</definedName>
    <definedName name="_xlnm.Print_Area" localSheetId="3">BS!$A$1:$H$180</definedName>
    <definedName name="_xlnm.Print_Area" localSheetId="18">BSPL!$A$1:$H$237</definedName>
    <definedName name="_xlnm.Print_Area" localSheetId="19">BSPL2!$A$1:$K$324</definedName>
    <definedName name="_xlnm.Print_Area" localSheetId="20">BSPL4!$A$1:$J$257</definedName>
    <definedName name="_xlnm.Print_Area" localSheetId="6">'CF1'!$A$1:$H$186</definedName>
    <definedName name="_xlnm.Print_Area" localSheetId="22">'CF2'!$A$1:$H$82</definedName>
    <definedName name="_xlnm.Print_Area" localSheetId="23">CTPT!$A$1:$G$43</definedName>
    <definedName name="_xlnm.Print_Area" localSheetId="2">PAJE!$A$1:$L$140</definedName>
    <definedName name="_xlnm.Print_Area" localSheetId="5">PL!$A$1:$I$66</definedName>
    <definedName name="_xlnm.Print_Area" localSheetId="4">'PL (2)'!$A$1:$N$67</definedName>
    <definedName name="_xlnm.Print_Area" localSheetId="12">'Thoi han thanh toan'!$A$1:$I$28</definedName>
    <definedName name="_xlnm.Print_Area" localSheetId="7">WK!$A$1:$J$356</definedName>
    <definedName name="_xlnm.Print_Area">#REF!</definedName>
    <definedName name="Print_Area_MI">[64]ESTI.!$A$1:$U$52</definedName>
    <definedName name="_xlnm.Print_Titles" localSheetId="3">BS!$1:$3</definedName>
    <definedName name="_xlnm.Print_Titles" localSheetId="18">BSPL!$1:$3</definedName>
    <definedName name="_xlnm.Print_Titles" localSheetId="19">BSPL2!$1:$8</definedName>
    <definedName name="_xlnm.Print_Titles" localSheetId="21">BSPL3!$A:$B,BSPL3!$1:$7</definedName>
    <definedName name="_xlnm.Print_Titles" localSheetId="20">BSPL4!$1:$3</definedName>
    <definedName name="_xlnm.Print_Titles" localSheetId="6">'CF1'!$1:$3</definedName>
    <definedName name="_xlnm.Print_Titles" localSheetId="22">'CF2'!$1:$3</definedName>
    <definedName name="_xlnm.Print_Titles" localSheetId="11">'Gia tri hop ly'!$12:$14</definedName>
    <definedName name="_xlnm.Print_Titles" localSheetId="2">PAJE!$1:$10</definedName>
    <definedName name="_xlnm.Print_Titles" localSheetId="7">WK!$1:$5</definedName>
    <definedName name="_xlnm.Print_Titles">#N/A</definedName>
    <definedName name="PRINT_TITLES_MI">#REF!</definedName>
    <definedName name="PRINTA">#REF!</definedName>
    <definedName name="PRINTB">#REF!</definedName>
    <definedName name="PRINTC">#REF!</definedName>
    <definedName name="printlist" localSheetId="18">SUMPRODUCT(--(rangebs507ms=BSPL!printlistms),(rangebsck))</definedName>
    <definedName name="printlist" localSheetId="20">SUMPRODUCT(--(rangebs507ms=BSPL4!printlistms),(rangebsck))</definedName>
    <definedName name="printlist" localSheetId="4">INDIRECT("WK!G" &amp;MATCH([75]BS!XFC1,'PL (2)'!wkc1c401,0))</definedName>
    <definedName name="printlist" localSheetId="10">INDIRECT("WK!G" &amp;MATCH([3]BS!XFC1,'TM(NV)'!wkc1c401,0))</definedName>
    <definedName name="printlist" localSheetId="9">INDIRECT("WK!G" &amp;MATCH([4]BS!XFC1,'TM(TSCD) '!wkc1c401,0))</definedName>
    <definedName name="printlist">INDIRECT("WK!G" &amp;MATCH(BS!XFC1,wkc1c401,0))</definedName>
    <definedName name="printlistdk" localSheetId="18">SUMPRODUCT(--(rangebs507ms=BSPL!printlistms),(rangebsdk))</definedName>
    <definedName name="printlistdk" localSheetId="20">SUMPRODUCT(--(rangebs507ms=BSPL4!printlistms),(rangebsdk))</definedName>
    <definedName name="printlistdk" localSheetId="4">INDIRECT("WK!J" &amp;MATCH([75]BS!XFA1,'PL (2)'!wkc1c401,0))</definedName>
    <definedName name="printlistdk" localSheetId="10">INDIRECT("WK!J" &amp;MATCH([3]BS!XFA1,'TM(NV)'!wkc1c401,0))</definedName>
    <definedName name="printlistdk" localSheetId="9">INDIRECT("WK!J" &amp;MATCH([4]BS!XFA1,'TM(TSCD) '!wkc1c401,0))</definedName>
    <definedName name="printlistdk">INDIRECT("WK!J" &amp;MATCH(BS!XFA1,wkc1c401,0))</definedName>
    <definedName name="printlistms" localSheetId="18">BSPL!$D1</definedName>
    <definedName name="printlistms" localSheetId="20">BSPL4!$D1</definedName>
    <definedName name="printlistmspl">[8]PL!$D1</definedName>
    <definedName name="printlistnnpl" localSheetId="18">SUMPRODUCT(--(rangebs507ms=printlistmspl),(rangebsck))</definedName>
    <definedName name="printlistnnpl" localSheetId="20">SUMPRODUCT(--(rangebs507ms=printlistmspl),(rangebsck))</definedName>
    <definedName name="printlistnnpl" localSheetId="4">INDIRECT("WK!G" &amp;MATCH('PL (2)'!XFC1,'PL (2)'!wkc1c401,0))</definedName>
    <definedName name="printlistnnpl" localSheetId="10">INDIRECT("WK!G" &amp;MATCH([3]PL!XFC1,'TM(NV)'!wkc1c401,0))</definedName>
    <definedName name="printlistnnpl" localSheetId="9">INDIRECT("WK!G" &amp;MATCH([4]PL!XFC1,'TM(TSCD) '!wkc1c401,0))</definedName>
    <definedName name="printlistnnpl">INDIRECT("WK!G" &amp;MATCH(PL!XFC1,wkc1c401,0))</definedName>
    <definedName name="printlistntpl" localSheetId="18">SUMPRODUCT(--(rangebs507ms=printlistmspl),(rangebsdk))</definedName>
    <definedName name="printlistntpl" localSheetId="20">SUMPRODUCT(--(rangebs507ms=printlistmspl),(rangebsdk))</definedName>
    <definedName name="printlistntpl" localSheetId="4">INDIRECT("WK!J" &amp;MATCH('PL (2)'!XFA1,'PL (2)'!wkc1c401,0))</definedName>
    <definedName name="printlistntpl" localSheetId="10">INDIRECT("WK!J" &amp;MATCH([3]PL!XFA1,'TM(NV)'!wkc1c401,0))</definedName>
    <definedName name="printlistntpl" localSheetId="9">INDIRECT("WK!J" &amp;MATCH([4]PL!XFA1,'TM(TSCD) '!wkc1c401,0))</definedName>
    <definedName name="printlistntpl">INDIRECT("WK!J" &amp;MATCH(PL!XFA1,wkc1c401,0))</definedName>
    <definedName name="ProdForm" localSheetId="4" hidden="1">#REF!</definedName>
    <definedName name="ProdForm" hidden="1">#REF!</definedName>
    <definedName name="Product" localSheetId="4" hidden="1">#REF!</definedName>
    <definedName name="Product" hidden="1">#REF!</definedName>
    <definedName name="PROPOSAL">#REF!</definedName>
    <definedName name="Ps_CO">#REF!</definedName>
    <definedName name="PTNC">'[25]DON GIA'!$G$227</definedName>
    <definedName name="pvd">#REF!</definedName>
    <definedName name="Q" localSheetId="4">[25]giathanh1!#REF!</definedName>
    <definedName name="Q">[25]giathanh1!#REF!</definedName>
    <definedName name="q_printcty" localSheetId="20">COUNTA(rangecountct)+COUNTBLANK(rangecountct)-6</definedName>
    <definedName name="q_printcty" localSheetId="4">COUNTA('PL (2)'!rangecountct)+COUNTBLANK('PL (2)'!rangecountct)-6</definedName>
    <definedName name="q_printcty" localSheetId="10">COUNTA('TM(NV)'!rangecountct)+COUNTBLANK('TM(NV)'!rangecountct)-6</definedName>
    <definedName name="q_printcty" localSheetId="9">COUNTA('TM(TSCD) '!rangecountct)+COUNTBLANK('TM(TSCD) '!rangecountct)-6</definedName>
    <definedName name="q_printcty">COUNTA(rangecountct)+COUNTBLANK(rangecountct)-6</definedName>
    <definedName name="quehan">'[27]Gia vat tu'!$D$62</definedName>
    <definedName name="ra11p">#REF!</definedName>
    <definedName name="ra13p">#REF!</definedName>
    <definedName name="rack1" localSheetId="4">'[25]THPDMoi  (2)'!#REF!</definedName>
    <definedName name="rack1">'[25]THPDMoi  (2)'!#REF!</definedName>
    <definedName name="rack2" localSheetId="4">'[25]THPDMoi  (2)'!#REF!</definedName>
    <definedName name="rack2">'[25]THPDMoi  (2)'!#REF!</definedName>
    <definedName name="rack3" localSheetId="4">'[25]THPDMoi  (2)'!#REF!</definedName>
    <definedName name="rack3">'[25]THPDMoi  (2)'!#REF!</definedName>
    <definedName name="rack4" localSheetId="4">'[25]THPDMoi  (2)'!#REF!</definedName>
    <definedName name="rack4">'[25]THPDMoi  (2)'!#REF!</definedName>
    <definedName name="rangebs507" localSheetId="4">[75]WK!$E$7:$E$407</definedName>
    <definedName name="rangebs507" localSheetId="10">[3]WK!$E$7:$E$409</definedName>
    <definedName name="rangebs507" localSheetId="9">[4]WK!$E$7:$E$407</definedName>
    <definedName name="rangebs507">WK!$E$7:$E$407</definedName>
    <definedName name="rangebs507ms" localSheetId="4">[75]WK!$C$7:$C$407</definedName>
    <definedName name="rangebs507ms" localSheetId="10">[3]WK!$C$7:$C$409</definedName>
    <definedName name="rangebs507ms" localSheetId="9">[4]WK!$C$7:$C$407</definedName>
    <definedName name="rangebs507ms">WK!$C$7:$C$407</definedName>
    <definedName name="rangebsck" localSheetId="4">[75]WK!$G$7:$G$407</definedName>
    <definedName name="rangebsck" localSheetId="9">[4]WK!$G$7:$G$407</definedName>
    <definedName name="rangebsck">WK!$G$7:$G$407</definedName>
    <definedName name="rangebsdk" localSheetId="4">[75]WK!$J$7:$J$407</definedName>
    <definedName name="rangebsdk" localSheetId="9">[4]WK!$J$7:$J$407</definedName>
    <definedName name="rangebsdk">WK!$J$7:$J$407</definedName>
    <definedName name="rangecountct" localSheetId="4">[75]WK!$N$7:$N$407</definedName>
    <definedName name="rangecountct" localSheetId="10">[3]WK!$N$7:$N$409</definedName>
    <definedName name="rangecountct" localSheetId="9">[4]WK!$N$7:$N$407</definedName>
    <definedName name="rangecountct">WK!$N$7:$N$407</definedName>
    <definedName name="Rangegtbs" localSheetId="4">[75]WK!A$14:A$407</definedName>
    <definedName name="Rangegtbs" localSheetId="10">[3]WK!A$14:A$409</definedName>
    <definedName name="Rangegtbs" localSheetId="9">[4]WK!A$14:A$407</definedName>
    <definedName name="Rangegtbs">WK!A$14:A$407</definedName>
    <definedName name="Rangemsbs" localSheetId="4">[75]WK!$M$14:$M$407</definedName>
    <definedName name="Rangemsbs" localSheetId="10">[3]WK!$M$14:$M$409</definedName>
    <definedName name="Rangemsbs" localSheetId="9">[4]WK!$M$14:$M$407</definedName>
    <definedName name="Rangemsbs">WK!$M$14:$M$407</definedName>
    <definedName name="RCArea" localSheetId="4" hidden="1">#REF!</definedName>
    <definedName name="RCArea" hidden="1">#REF!</definedName>
    <definedName name="RECOUT">#N/A</definedName>
    <definedName name="Refuse">[36]DM!$B$4</definedName>
    <definedName name="RFP003A">#REF!</definedName>
    <definedName name="RFP003B">#REF!</definedName>
    <definedName name="RFP003C">#REF!</definedName>
    <definedName name="RFP003D">#REF!</definedName>
    <definedName name="RFP003E">#REF!</definedName>
    <definedName name="RFP003F">#REF!</definedName>
    <definedName name="RT" localSheetId="4">'[14]COAT&amp;WRAP-QIOT-#3'!#REF!</definedName>
    <definedName name="RT">'[14]COAT&amp;WRAP-QIOT-#3'!#REF!</definedName>
    <definedName name="_S1" localSheetId="4">{"Book1"}</definedName>
    <definedName name="_S1">{"Book1"}</definedName>
    <definedName name="s75F29" localSheetId="4">[23]chitiet!#REF!</definedName>
    <definedName name="s75F29">[23]chitiet!#REF!</definedName>
    <definedName name="sand">#REF!</definedName>
    <definedName name="sat" localSheetId="4">[53]TTTram!#REF!</definedName>
    <definedName name="sat">[53]TTTram!#REF!</definedName>
    <definedName name="satu" localSheetId="4">[66]ctTBA!#REF!</definedName>
    <definedName name="satu">[66]ctTBA!#REF!</definedName>
    <definedName name="SB">[63]IBASE!$AH$7:$AL$14</definedName>
    <definedName name="_sc1">#REF!</definedName>
    <definedName name="_SC2">#REF!</definedName>
    <definedName name="_sc3">#REF!</definedName>
    <definedName name="SCH">#REF!</definedName>
    <definedName name="SCT">#REF!</definedName>
    <definedName name="sd3p" localSheetId="4">'[25]lam-moi'!#REF!</definedName>
    <definedName name="sd3p">'[25]lam-moi'!#REF!</definedName>
    <definedName name="SDMONG">#REF!</definedName>
    <definedName name="sectorinfor" localSheetId="4">COUNTA([75]INFOR!$A$5:$A$65536)</definedName>
    <definedName name="sectorinfor" localSheetId="10">COUNTA([3]INFOR!$A$5:$A$65536)</definedName>
    <definedName name="sectorinfor" localSheetId="9">COUNTA([4]INFOR!$A$5:$A$65536)</definedName>
    <definedName name="sectorinfor">COUNTA(INFOR!$A$5:$A$65536)</definedName>
    <definedName name="sen" localSheetId="4" hidden="1">{"'Sheet1'!$L$16"}</definedName>
    <definedName name="sen" hidden="1">{"'Sheet1'!$L$16"}</definedName>
    <definedName name="sgnc" localSheetId="4">[25]gtrinh!#REF!</definedName>
    <definedName name="sgnc">[25]gtrinh!#REF!</definedName>
    <definedName name="sgvl" localSheetId="4">[25]gtrinh!#REF!</definedName>
    <definedName name="sgvl">[25]gtrinh!#REF!</definedName>
    <definedName name="sheetpaje604314" localSheetId="4">IF([75]PAJE!$O$7=2,"Subject: Các bút toán điều chỉnh / Adjusting Journal Entries ",IF([75]PAJE!$O$7=3,"Subject: Tóm tắt các sai sót không điều chỉnh / Summary Unadjusted Errors","Subject: Tổng hợp 6.04 và 3.14"))</definedName>
    <definedName name="sheetpaje604314" localSheetId="10">IF([3]PAJE!$O$7=2,"Subject: Các bút toán điều chỉnh / Adjusting Journal Entries ",IF([3]PAJE!$O$7=3,"Subject: Tóm tắt các sai sót không điều chỉnh / Summary Unadjusted Errors","Subject: Tổng hợp 6.04 và 3.14"))</definedName>
    <definedName name="sheetpaje604314" localSheetId="9">IF([4]PAJE!$O$7=2,"Subject: Các bút toán điều chỉnh / Adjusting Journal Entries ",IF([4]PAJE!$O$7=3,"Subject: Tóm tắt các sai sót không điều chỉnh / Summary Unadjusted Errors","Subject: Tổng hợp 6.04 và 3.14"))</definedName>
    <definedName name="sheetpaje604314">IF(PAJE!$O$7=2,"Subject: Các bút toán điều chỉnh / Adjusting Journal Entries ",IF(PAJE!$O$7=3,"Subject: Tóm tắt các sai sót không điều chỉnh / Summary Unadjusted Errors","Subject: Tổng hợp 6.04 và 3.14"))</definedName>
    <definedName name="sht" localSheetId="4">'[25]THPDMoi  (2)'!#REF!</definedName>
    <definedName name="sht">'[25]THPDMoi  (2)'!#REF!</definedName>
    <definedName name="sht3p" localSheetId="4">'[25]lam-moi'!#REF!</definedName>
    <definedName name="sht3p">'[25]lam-moi'!#REF!</definedName>
    <definedName name="SIZE">#REF!</definedName>
    <definedName name="SL_CRD">#REF!</definedName>
    <definedName name="SL_CRS">#REF!</definedName>
    <definedName name="SL_CS">#REF!</definedName>
    <definedName name="SL_DD">#REF!</definedName>
    <definedName name="_SN3" localSheetId="4">#REF!</definedName>
    <definedName name="_SN3">#REF!</definedName>
    <definedName name="_22SOÁ_CTÖØ" localSheetId="4">#REF!</definedName>
    <definedName name="_23SOÁ_CTÖØ">#REF!</definedName>
    <definedName name="_24SOÁ_LÖÔÏNG">#REF!</definedName>
    <definedName name="soc3p">#REF!</definedName>
    <definedName name="soluong01" localSheetId="4">[67]CT01!#REF!</definedName>
    <definedName name="soluong01">[67]CT01!#REF!</definedName>
    <definedName name="SORT">#REF!</definedName>
    <definedName name="SORT_AREA">'[64]DI-ESTI'!$A$8:$R$489</definedName>
    <definedName name="SortTK" localSheetId="4">IF(OR([75]WK!$G1&lt;&gt;0,[75]WK!$J1&lt;&gt;0),"Có","Không")</definedName>
    <definedName name="SortTK" localSheetId="10">IF(OR([3]WK!$G1&lt;&gt;0,[3]WK!$J1&lt;&gt;0),"Có","Không")</definedName>
    <definedName name="SortTK" localSheetId="9">IF(OR([4]WK!$G1&lt;&gt;0,[4]WK!$J1&lt;&gt;0),"Có","Không")</definedName>
    <definedName name="SortTK">IF(OR(WK!$G1&lt;&gt;0,WK!$J1&lt;&gt;0),"Có","Không")</definedName>
    <definedName name="SoTien">OFFSET([36]Du_lieu!$H$9,1,0,IF(COUNTA([36]Du_lieu!$F$1:$F$65536)-COUNTA([36]Du_lieu!$F$1:$F$9)&gt;0,COUNTA([36]Du_lieu!$F$1:$F$65536)-COUNTA([36]Du_lieu!$F$1:$F$9),1),1)</definedName>
    <definedName name="SP" localSheetId="4">'[14]PNT-QUOT-#3'!#REF!</definedName>
    <definedName name="SP">'[14]PNT-QUOT-#3'!#REF!</definedName>
    <definedName name="SPEC">#REF!</definedName>
    <definedName name="SpecialPrice" localSheetId="4" hidden="1">#REF!</definedName>
    <definedName name="SpecialPrice" hidden="1">#REF!</definedName>
    <definedName name="SPECSUMMARY">#REF!</definedName>
    <definedName name="spk1p" localSheetId="4">'[25]#REF'!#REF!</definedName>
    <definedName name="spk1p">'[25]#REF'!#REF!</definedName>
    <definedName name="spk3p" localSheetId="4">'[25]lam-moi'!#REF!</definedName>
    <definedName name="spk3p">'[25]lam-moi'!#REF!</definedName>
    <definedName name="srtg">#REF!</definedName>
    <definedName name="ss">#REF!</definedName>
    <definedName name="st3p" localSheetId="4">'[25]lam-moi'!#REF!</definedName>
    <definedName name="st3p">'[25]lam-moi'!#REF!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_su12" localSheetId="4">[29]Sheet3!#REF!</definedName>
    <definedName name="_su12">[29]Sheet3!#REF!</definedName>
    <definedName name="_Su70" localSheetId="4">[29]Sheet3!#REF!</definedName>
    <definedName name="_Su70">[29]Sheet3!#REF!</definedName>
    <definedName name="sub">#REF!</definedName>
    <definedName name="SUMMARY">#REF!</definedName>
    <definedName name="sur">#REF!</definedName>
    <definedName name="t" localSheetId="4" hidden="1">{"'Sheet1'!$L$16"}</definedName>
    <definedName name="t" hidden="1">{"'Sheet1'!$L$16"}</definedName>
    <definedName name="_T1" localSheetId="4" hidden="1">{"'Sheet1'!$L$16"}</definedName>
    <definedName name="_T1" hidden="1">{"'Sheet1'!$L$16"}</definedName>
    <definedName name="t101p" localSheetId="4">#REF!</definedName>
    <definedName name="t101p">#REF!</definedName>
    <definedName name="t103p" localSheetId="4">#REF!</definedName>
    <definedName name="t103p">#REF!</definedName>
    <definedName name="t105mnc" localSheetId="4">'[25]thao-go'!#REF!</definedName>
    <definedName name="t105mnc">'[25]thao-go'!#REF!</definedName>
    <definedName name="t10m" localSheetId="4">'[25]lam-moi'!#REF!</definedName>
    <definedName name="t10m">'[25]lam-moi'!#REF!</definedName>
    <definedName name="t10nc" localSheetId="4">'[25]lam-moi'!#REF!</definedName>
    <definedName name="t10nc">'[25]lam-moi'!#REF!</definedName>
    <definedName name="t10nc1p">#REF!</definedName>
    <definedName name="t10ncm" localSheetId="4">'[25]lam-moi'!#REF!</definedName>
    <definedName name="t10ncm">'[25]lam-moi'!#REF!</definedName>
    <definedName name="t10vl" localSheetId="4">'[25]lam-moi'!#REF!</definedName>
    <definedName name="t10vl">'[25]lam-moi'!#REF!</definedName>
    <definedName name="t10vl1p">#REF!</definedName>
    <definedName name="t121p" localSheetId="4">#REF!</definedName>
    <definedName name="t121p">#REF!</definedName>
    <definedName name="t123p" localSheetId="4">#REF!</definedName>
    <definedName name="t123p">#REF!</definedName>
    <definedName name="t12m" localSheetId="4">'[25]lam-moi'!#REF!</definedName>
    <definedName name="t12m">'[25]lam-moi'!#REF!</definedName>
    <definedName name="t12mnc" localSheetId="4">'[25]thao-go'!#REF!</definedName>
    <definedName name="t12mnc">'[25]thao-go'!#REF!</definedName>
    <definedName name="t12nc" localSheetId="4">'[25]lam-moi'!#REF!</definedName>
    <definedName name="t12nc">'[25]lam-moi'!#REF!</definedName>
    <definedName name="t12nc3p">'[25]CHITIET VL-NC'!$G$38</definedName>
    <definedName name="t12ncm" localSheetId="4">'[25]lam-moi'!#REF!</definedName>
    <definedName name="t12ncm">'[25]lam-moi'!#REF!</definedName>
    <definedName name="t12vl" localSheetId="4">'[25]lam-moi'!#REF!</definedName>
    <definedName name="t12vl">'[25]lam-moi'!#REF!</definedName>
    <definedName name="t12vl3p">'[25]CHITIET VL-NC'!$G$34</definedName>
    <definedName name="t141p" localSheetId="4">#REF!</definedName>
    <definedName name="t141p">#REF!</definedName>
    <definedName name="t143p" localSheetId="4">#REF!</definedName>
    <definedName name="t143p">#REF!</definedName>
    <definedName name="t14m" localSheetId="4">'[25]lam-moi'!#REF!</definedName>
    <definedName name="t14m">'[25]lam-moi'!#REF!</definedName>
    <definedName name="t14mnc" localSheetId="4">'[25]thao-go'!#REF!</definedName>
    <definedName name="t14mnc">'[25]thao-go'!#REF!</definedName>
    <definedName name="t14nc" localSheetId="4">'[25]lam-moi'!#REF!</definedName>
    <definedName name="t14nc">'[25]lam-moi'!#REF!</definedName>
    <definedName name="t14nc3p">#REF!</definedName>
    <definedName name="t14ncm" localSheetId="4">'[25]lam-moi'!#REF!</definedName>
    <definedName name="t14ncm">'[25]lam-moi'!#REF!</definedName>
    <definedName name="T14vc" localSheetId="4">'[25]CHITIET VL-NC-TT -1p'!#REF!</definedName>
    <definedName name="T14vc">'[25]CHITIET VL-NC-TT -1p'!#REF!</definedName>
    <definedName name="t14vl" localSheetId="4">'[25]lam-moi'!#REF!</definedName>
    <definedName name="t14vl">'[25]lam-moi'!#REF!</definedName>
    <definedName name="t14vl3p">#REF!</definedName>
    <definedName name="T203P" localSheetId="4">[25]VC!#REF!</definedName>
    <definedName name="T203P">[25]VC!#REF!</definedName>
    <definedName name="t20m" localSheetId="4">'[25]lam-moi'!#REF!</definedName>
    <definedName name="t20m">'[25]lam-moi'!#REF!</definedName>
    <definedName name="t20ncm" localSheetId="4">'[25]lam-moi'!#REF!</definedName>
    <definedName name="t20ncm">'[25]lam-moi'!#REF!</definedName>
    <definedName name="t7m" localSheetId="4">'[25]THPDMoi  (2)'!#REF!</definedName>
    <definedName name="t7m">'[25]THPDMoi  (2)'!#REF!</definedName>
    <definedName name="t7nc" localSheetId="4">'[25]lam-moi'!#REF!</definedName>
    <definedName name="t7nc">'[25]lam-moi'!#REF!</definedName>
    <definedName name="t7vl" localSheetId="4">'[25]lam-moi'!#REF!</definedName>
    <definedName name="t7vl">'[25]lam-moi'!#REF!</definedName>
    <definedName name="t84mnc" localSheetId="4">'[25]thao-go'!#REF!</definedName>
    <definedName name="t84mnc">'[25]thao-go'!#REF!</definedName>
    <definedName name="t8m" localSheetId="4">'[25]THPDMoi  (2)'!#REF!</definedName>
    <definedName name="t8m">'[25]THPDMoi  (2)'!#REF!</definedName>
    <definedName name="t8nc" localSheetId="4">'[25]lam-moi'!#REF!</definedName>
    <definedName name="t8nc">'[25]lam-moi'!#REF!</definedName>
    <definedName name="TaxTV">10%</definedName>
    <definedName name="TaxXL">5%</definedName>
    <definedName name="TBA">#REF!</definedName>
    <definedName name="tbdd1p" localSheetId="4">'[25]lam-moi'!#REF!</definedName>
    <definedName name="tbdd1p">'[25]lam-moi'!#REF!</definedName>
    <definedName name="tbdd3p" localSheetId="4">'[25]lam-moi'!#REF!</definedName>
    <definedName name="tbdd3p">'[25]lam-moi'!#REF!</definedName>
    <definedName name="tbddsdl" localSheetId="4">'[25]lam-moi'!#REF!</definedName>
    <definedName name="tbddsdl">'[25]lam-moi'!#REF!</definedName>
    <definedName name="TBI" localSheetId="4">'[25]TH XL'!#REF!</definedName>
    <definedName name="TBI">'[25]TH XL'!#REF!</definedName>
    <definedName name="tbl_ProdInfo" localSheetId="4" hidden="1">#REF!</definedName>
    <definedName name="tbl_ProdInfo" hidden="1">#REF!</definedName>
    <definedName name="tbtr" localSheetId="4">'[25]TH XL'!#REF!</definedName>
    <definedName name="tbtr">'[25]TH XL'!#REF!</definedName>
    <definedName name="tbtram">#REF!</definedName>
    <definedName name="TC" localSheetId="4">#REF!</definedName>
    <definedName name="TC">#REF!</definedName>
    <definedName name="TC_NHANH1">#REF!</definedName>
    <definedName name="tcxxnc" localSheetId="4">'[25]thao-go'!#REF!</definedName>
    <definedName name="tcxxnc">'[25]thao-go'!#REF!</definedName>
    <definedName name="td" localSheetId="4">'[25]THPDMoi  (2)'!#REF!</definedName>
    <definedName name="td">'[25]THPDMoi  (2)'!#REF!</definedName>
    <definedName name="td10vl" localSheetId="4">'[25]#REF'!#REF!</definedName>
    <definedName name="td10vl">'[25]#REF'!#REF!</definedName>
    <definedName name="td12nc" localSheetId="4">'[25]#REF'!#REF!</definedName>
    <definedName name="td12nc">'[25]#REF'!#REF!</definedName>
    <definedName name="td1cnc" localSheetId="4">'[25]lam-moi'!#REF!</definedName>
    <definedName name="td1cnc">'[25]lam-moi'!#REF!</definedName>
    <definedName name="td1cvl" localSheetId="4">'[25]lam-moi'!#REF!</definedName>
    <definedName name="td1cvl">'[25]lam-moi'!#REF!</definedName>
    <definedName name="td1p" localSheetId="4">#REF!</definedName>
    <definedName name="td1p">#REF!</definedName>
    <definedName name="TD1pnc" localSheetId="4">'[25]CHITIET VL-NC-TT -1p'!#REF!</definedName>
    <definedName name="TD1pnc">'[25]CHITIET VL-NC-TT -1p'!#REF!</definedName>
    <definedName name="TD1pvl" localSheetId="4">'[25]CHITIET VL-NC-TT -1p'!#REF!</definedName>
    <definedName name="TD1pvl">'[25]CHITIET VL-NC-TT -1p'!#REF!</definedName>
    <definedName name="td3p" localSheetId="4">#REF!</definedName>
    <definedName name="td3p">#REF!</definedName>
    <definedName name="tdc84nc" localSheetId="4">'[25]thao-go'!#REF!</definedName>
    <definedName name="tdc84nc">'[25]thao-go'!#REF!</definedName>
    <definedName name="tdcnc" localSheetId="4">'[25]thao-go'!#REF!</definedName>
    <definedName name="tdcnc">'[25]thao-go'!#REF!</definedName>
    <definedName name="TDe_TMCode">[36]DM!$O$2:$BK$2</definedName>
    <definedName name="tdgnc" localSheetId="4">'[25]lam-moi'!#REF!</definedName>
    <definedName name="tdgnc">'[25]lam-moi'!#REF!</definedName>
    <definedName name="tdgvl" localSheetId="4">'[25]lam-moi'!#REF!</definedName>
    <definedName name="tdgvl">'[25]lam-moi'!#REF!</definedName>
    <definedName name="tdhtnc" localSheetId="4">'[25]lam-moi'!#REF!</definedName>
    <definedName name="tdhtnc">'[25]lam-moi'!#REF!</definedName>
    <definedName name="tdhtvl" localSheetId="4">'[25]lam-moi'!#REF!</definedName>
    <definedName name="tdhtvl">'[25]lam-moi'!#REF!</definedName>
    <definedName name="tdnc" localSheetId="4">[25]gtrinh!#REF!</definedName>
    <definedName name="tdnc">[25]gtrinh!#REF!</definedName>
    <definedName name="tdnc1p">#REF!</definedName>
    <definedName name="tdnc3p">'[25]CHITIET VL-NC'!$G$28</definedName>
    <definedName name="tdt1pnc" localSheetId="4">[25]gtrinh!#REF!</definedName>
    <definedName name="tdt1pnc">[25]gtrinh!#REF!</definedName>
    <definedName name="tdt1pvl" localSheetId="4">[25]gtrinh!#REF!</definedName>
    <definedName name="tdt1pvl">[25]gtrinh!#REF!</definedName>
    <definedName name="tdt2cnc" localSheetId="4">'[25]lam-moi'!#REF!</definedName>
    <definedName name="tdt2cnc">'[25]lam-moi'!#REF!</definedName>
    <definedName name="tdt2cvl" localSheetId="4">[25]chitiet!#REF!</definedName>
    <definedName name="tdt2cvl">[25]chitiet!#REF!</definedName>
    <definedName name="tdtr2cnc">#REF!</definedName>
    <definedName name="tdtr2cvl">#REF!</definedName>
    <definedName name="tdtrnc" localSheetId="4">[25]gtrinh!#REF!</definedName>
    <definedName name="tdtrnc">[25]gtrinh!#REF!</definedName>
    <definedName name="tdtrvl" localSheetId="4">[25]gtrinh!#REF!</definedName>
    <definedName name="tdtrvl">[25]gtrinh!#REF!</definedName>
    <definedName name="tdvl" localSheetId="4">[25]gtrinh!#REF!</definedName>
    <definedName name="tdvl">[25]gtrinh!#REF!</definedName>
    <definedName name="tdvl1p">#REF!</definedName>
    <definedName name="tdvl3p">'[25]CHITIET VL-NC'!$G$23</definedName>
    <definedName name="_25TEÂN_HAØNG" localSheetId="4">#REF!</definedName>
    <definedName name="_26TEÂN_HAØNG">#REF!</definedName>
    <definedName name="_27TEÂN_KHAÙCH_HAØ" localSheetId="4">#REF!</definedName>
    <definedName name="_28TEÂN_KHAÙCH_HAØ">#REF!</definedName>
    <definedName name="Ten_CongTy_TieuDe_V">[36]Thong_tin!$D$8</definedName>
    <definedName name="TEXT" localSheetId="4">#REF!</definedName>
    <definedName name="TEXT">#REF!</definedName>
    <definedName name="TH" localSheetId="4" hidden="1">{"'Sheet1'!$L$16"}</definedName>
    <definedName name="TH" hidden="1">{"'Sheet1'!$L$16"}</definedName>
    <definedName name="_th100" localSheetId="4">'[25]dongia (2)'!#REF!</definedName>
    <definedName name="_th100">'[25]dongia (2)'!#REF!</definedName>
    <definedName name="_TH160" localSheetId="4">'[25]dongia (2)'!#REF!</definedName>
    <definedName name="_TH160">'[25]dongia (2)'!#REF!</definedName>
    <definedName name="_TH20">#REF!</definedName>
    <definedName name="th3x15" localSheetId="4">[25]giathanh1!#REF!</definedName>
    <definedName name="th3x15">[25]giathanh1!#REF!</definedName>
    <definedName name="thang13" localSheetId="4" hidden="1">{"'Sheet1'!$L$16"}</definedName>
    <definedName name="thang13" hidden="1">{"'Sheet1'!$L$16"}</definedName>
    <definedName name="ThanhXuan110" localSheetId="4">'[70]KH-Q1,Q2,01'!#REF!</definedName>
    <definedName name="ThanhXuan110">'[70]KH-Q1,Q2,01'!#REF!</definedName>
    <definedName name="_29THAØNH_TIEÀN" localSheetId="4">#REF!</definedName>
    <definedName name="_30THAØNH_TIEÀN">#REF!</definedName>
    <definedName name="THCK" localSheetId="4">SUMIF([75]WK!$R$12:$CO$12,[75]WK!$G$12,[75]WK!$R1:$CO1)</definedName>
    <definedName name="THCK" localSheetId="10">SUMIF([3]WK!$R$12:$Y$12,[3]WK!$G$12,[3]WK!$R1:$Y1)</definedName>
    <definedName name="THCK" localSheetId="9">SUMIF([4]WK!$R$12:$Y$12,[4]WK!$G$12,[4]WK!$R1:$Y1)</definedName>
    <definedName name="THCK">SUMIF(WK!$R$12:$AC$12,WK!$G$12,WK!$R1:$AC1)</definedName>
    <definedName name="THCK1" localSheetId="4">SUMIF([75]WK!$R$12:$CO$12,[75]WK!$E$12,[75]WK!$R1:$CO1)</definedName>
    <definedName name="THCK1" localSheetId="10">SUMIF([3]WK!$R$12:$Y$12,[3]WK!$E$12,[3]WK!$R1:$Y1)</definedName>
    <definedName name="THCK1" localSheetId="9">SUMIF([4]WK!$R$12:$Y$12,[4]WK!$E$12,[4]WK!$R1:$Y1)</definedName>
    <definedName name="THCK1">SUMIF(WK!$R$12:$AC$12,WK!$E$12,WK!$R1:$AC1)</definedName>
    <definedName name="THCK2" localSheetId="4">[75]WK!$G1-[75]WK!$E1</definedName>
    <definedName name="THCK2" localSheetId="10">[3]WK!$G1-[3]WK!$E1</definedName>
    <definedName name="THCK2" localSheetId="9">[4]WK!$G1-[4]WK!$E1</definedName>
    <definedName name="THCK2">WK!$G1-WK!$E1</definedName>
    <definedName name="THDK" localSheetId="4">SUMIF([75]WK!$R$12:$CO$12,[75]WK!$J$12,[75]WK!$R1:$CO1)</definedName>
    <definedName name="THDK" localSheetId="10">SUMIF([3]WK!$R$12:$Y$12,[3]WK!$J$12,[3]WK!$R1:$Y1)</definedName>
    <definedName name="THDK" localSheetId="9">SUMIF([4]WK!$R$12:$Y$12,[4]WK!$J$12,[4]WK!$R1:$Y1)</definedName>
    <definedName name="THDK">SUMIF(WK!$R$12:$AC$12,WK!$J$12,WK!$R1:$AC1)</definedName>
    <definedName name="THDK1" localSheetId="4">SUMIF([75]WK!$R$12:$CO$12,[75]WK!$H$12,[75]WK!$R1:$CO1)</definedName>
    <definedName name="THDK1" localSheetId="10">SUMIF([3]WK!$R$12:$Y$12,[3]WK!$H$12,[3]WK!$R1:$Y1)</definedName>
    <definedName name="THDK1" localSheetId="9">SUMIF([4]WK!$R$12:$Y$12,[4]WK!$H$12,[4]WK!$R1:$Y1)</definedName>
    <definedName name="THDK1">SUMIF(WK!$R$12:$AC$12,WK!$H$12,WK!$R1:$AC1)</definedName>
    <definedName name="THDK2" localSheetId="4">[75]WK!$J1-[75]WK!$H1</definedName>
    <definedName name="THDK2" localSheetId="10">[3]WK!$J1-[3]WK!$H1</definedName>
    <definedName name="THDK2" localSheetId="9">[4]WK!$J1-[4]WK!$H1</definedName>
    <definedName name="THDK2">WK!$J1-WK!$H1</definedName>
    <definedName name="thephinh">'[27]Gia vat tu'!$D$74</definedName>
    <definedName name="thepnho">'[27]Gia vat tu'!$D$78</definedName>
    <definedName name="theptam">'[27]Gia vat tu'!$D$76</definedName>
    <definedName name="theptb">'[27]Gia vat tu'!$D$77</definedName>
    <definedName name="THGO1pnc">#REF!</definedName>
    <definedName name="thht">#REF!</definedName>
    <definedName name="THI">#REF!</definedName>
    <definedName name="THK" localSheetId="4">'[14]COAT&amp;WRAP-QIOT-#3'!#REF!</definedName>
    <definedName name="THK">'[14]COAT&amp;WRAP-QIOT-#3'!#REF!</definedName>
    <definedName name="THKP160" localSheetId="4">'[25]dongia (2)'!#REF!</definedName>
    <definedName name="THKP160">'[25]dongia (2)'!#REF!</definedName>
    <definedName name="thkp3" localSheetId="4">#REF!</definedName>
    <definedName name="thkp3">#REF!</definedName>
    <definedName name="thtr15" localSheetId="4">[25]giathanh1!#REF!</definedName>
    <definedName name="thtr15">[25]giathanh1!#REF!</definedName>
    <definedName name="thtt">#REF!</definedName>
    <definedName name="TK_BS">OFFSET([36]Danh_muc!$C$5,1,0,COUNTA([36]Danh_muc!$B$6:$B$1000),1)</definedName>
    <definedName name="TK_CD">OFFSET([36]Danh_muc!$B$5,1,0,COUNTA([36]Danh_muc!$B$6:$B$1000),1)</definedName>
    <definedName name="TK_PL">OFFSET([36]Danh_muc!$D$5,1,0,COUNTA([36]Danh_muc!$B$6:$B$1000),1)</definedName>
    <definedName name="TK_TB">OFFSET([36]Danh_muc!$A$5,1,0,COUNTA([36]Danh_muc!$B$6:$B$1000),1)</definedName>
    <definedName name="TKCO">OFFSET([36]Du_lieu!$G$9,1,0,IF(COUNTA([36]Du_lieu!$F$1:$F$65536)-COUNTA([36]Du_lieu!$F$1:$F$9)&gt;0,COUNTA([36]Du_lieu!$F$1:$F$65536)-COUNTA([36]Du_lieu!$F$1:$F$9),1),1)</definedName>
    <definedName name="TKNO">OFFSET([36]Du_lieu!$F$9,1,0,IF(COUNTA([36]Du_lieu!$F$1:$F$65536)-COUNTA([36]Du_lieu!$F$1:$F$9)&gt;0,COUNTA([36]Du_lieu!$F$1:$F$65536)-COUNTA([36]Du_lieu!$F$1:$F$9),1),1)</definedName>
    <definedName name="_TL2">#REF!</definedName>
    <definedName name="_TL3" localSheetId="4">#REF!</definedName>
    <definedName name="_TL3">#REF!</definedName>
    <definedName name="_TLA120">#REF!</definedName>
    <definedName name="_TLA35">#REF!</definedName>
    <definedName name="_TLA50">#REF!</definedName>
    <definedName name="_TLA70">#REF!</definedName>
    <definedName name="_TLA95">#REF!</definedName>
    <definedName name="TLAC120">#REF!</definedName>
    <definedName name="TLAC50">#REF!</definedName>
    <definedName name="TLAC70">#REF!</definedName>
    <definedName name="TLAC95">#REF!</definedName>
    <definedName name="TLDa" localSheetId="4">[29]Sheet3!#REF!</definedName>
    <definedName name="TLDa">[29]Sheet3!#REF!</definedName>
    <definedName name="TLDM" localSheetId="4">[29]Sheet3!#REF!</definedName>
    <definedName name="TLDM">[29]Sheet3!#REF!</definedName>
    <definedName name="TMCF1" localSheetId="4">'[75]TM CF1'!$H$13:$H$418</definedName>
    <definedName name="TMCF1" localSheetId="9">'[4]TM CF1'!$H$13:$H$431</definedName>
    <definedName name="TMCF1">'TM CF1'!$H$13:$H$431</definedName>
    <definedName name="TMCF1_TDC" localSheetId="18">SUMPRODUCT(--(WK_CF1='TM CF1'!$C1)*(WK_DIFF))</definedName>
    <definedName name="TMCF1_TDC" localSheetId="20">SUMPRODUCT(--(WK_CF1='TM CF1'!$C1)*(WK_DIFF))</definedName>
    <definedName name="TMCF1_TDC" localSheetId="4">SUMIF('PL (2)'!WK_CF1,'[75]TM CF1'!$C1,'PL (2)'!WK_DIFF)</definedName>
    <definedName name="TMCF1_TDC" localSheetId="10">SUMIF('TM(NV)'!WK_CF1,'[3]TM CF1'!$C1,'TM(NV)'!WK_DIFF)</definedName>
    <definedName name="TMCF1_TDC" localSheetId="9">SUMIF('TM(TSCD) '!WK_CF1,'[4]TM CF1'!$C1,'TM(TSCD) '!WK_DIFF)</definedName>
    <definedName name="TMCF1_TDC">SUMIF(WK_CF1,'TM CF1'!$C1,WK_DIFF)</definedName>
    <definedName name="TMCF1h1h416" localSheetId="4">'[75]TM CF1'!$H$1:$H$418</definedName>
    <definedName name="TMCF1h1h416" localSheetId="10">'[3]TM CF1'!$H$1:$H$435</definedName>
    <definedName name="TMCF1h1h416" localSheetId="9">'[4]TM CF1'!$H$1:$H$431</definedName>
    <definedName name="TMCF1h1h416">'TM CF1'!$H$1:$H$431</definedName>
    <definedName name="TMCF1sdc" localSheetId="4">'[75]TM CF1'!$E$13:$E$418</definedName>
    <definedName name="TMCF1sdc" localSheetId="9">'[4]TM CF1'!$E$13:$E$431</definedName>
    <definedName name="TMCF1sdc">'TM CF1'!$E$13:$E$431</definedName>
    <definedName name="tn1pinnc" localSheetId="4">'[25]thao-go'!#REF!</definedName>
    <definedName name="tn1pinnc">'[25]thao-go'!#REF!</definedName>
    <definedName name="tn2mhnnc" localSheetId="4">'[25]thao-go'!#REF!</definedName>
    <definedName name="tn2mhnnc">'[25]thao-go'!#REF!</definedName>
    <definedName name="TNCM" localSheetId="4">'[25]CHITIET VL-NC-TT-3p'!#REF!</definedName>
    <definedName name="TNCM">'[25]CHITIET VL-NC-TT-3p'!#REF!</definedName>
    <definedName name="tnignc" localSheetId="4">'[25]thao-go'!#REF!</definedName>
    <definedName name="tnignc">'[25]thao-go'!#REF!</definedName>
    <definedName name="tnin190nc" localSheetId="4">'[25]thao-go'!#REF!</definedName>
    <definedName name="tnin190nc">'[25]thao-go'!#REF!</definedName>
    <definedName name="tnlnc" localSheetId="4">'[25]thao-go'!#REF!</definedName>
    <definedName name="tnlnc">'[25]thao-go'!#REF!</definedName>
    <definedName name="TongHop_MaChiTieu">[36]Tong_hop!$D$9:$D$410</definedName>
    <definedName name="TongHop_MaChiTieu3">[36]Tong_hop!$D$337:$D$410</definedName>
    <definedName name="TongHop_MaTK">[36]Tong_hop!$B$9:$B$410</definedName>
    <definedName name="TongHop_MaTK1">[36]Tong_hop!$B$9:$B$203</definedName>
    <definedName name="TongHop_MaTK2">[36]Tong_hop!$B$207:$B$321</definedName>
    <definedName name="TongHop_MaTK3">[36]Tong_hop!$B$337:$B$410</definedName>
    <definedName name="TongHop_TruocKT">[36]Tong_hop!$P$9:$P$410</definedName>
    <definedName name="TongHop_TruocKT1">[36]Tong_hop!$P$9:$P$203</definedName>
    <definedName name="TongHop_TruocKT2">[36]Tong_hop!$P$207:$P$321</definedName>
    <definedName name="TR15HT" localSheetId="4">'[25]TONGKE-HT'!#REF!</definedName>
    <definedName name="TR15HT">'[25]TONGKE-HT'!#REF!</definedName>
    <definedName name="TR19HT" localSheetId="4">'[25]TONGKE-HT'!#REF!</definedName>
    <definedName name="TR19HT">'[25]TONGKE-HT'!#REF!</definedName>
    <definedName name="tr1x15" localSheetId="4">[25]giathanh1!#REF!</definedName>
    <definedName name="tr1x15">[25]giathanh1!#REF!</definedName>
    <definedName name="TR20HT" localSheetId="4">'[25]TONGKE-HT'!#REF!</definedName>
    <definedName name="TR20HT">'[25]TONGKE-HT'!#REF!</definedName>
    <definedName name="_TR250" localSheetId="4">'[25]dongia (2)'!#REF!</definedName>
    <definedName name="_TR250">'[25]dongia (2)'!#REF!</definedName>
    <definedName name="tr3x100" localSheetId="4">'[25]dongia (2)'!#REF!</definedName>
    <definedName name="tr3x100">'[25]dongia (2)'!#REF!</definedName>
    <definedName name="_tra100">#REF!</definedName>
    <definedName name="_tra102">#REF!</definedName>
    <definedName name="_tra104">#REF!</definedName>
    <definedName name="_tra108">#REF!</definedName>
    <definedName name="_tra110">#REF!</definedName>
    <definedName name="_tra112">#REF!</definedName>
    <definedName name="_tra114">#REF!</definedName>
    <definedName name="_tra116">#REF!</definedName>
    <definedName name="_tra120">#REF!</definedName>
    <definedName name="_tra122">#REF!</definedName>
    <definedName name="_tra124">#REF!</definedName>
    <definedName name="_tra126">#REF!</definedName>
    <definedName name="_tra128">#REF!</definedName>
    <definedName name="_tra132">#REF!</definedName>
    <definedName name="_tra134">#REF!</definedName>
    <definedName name="_tra136">#REF!</definedName>
    <definedName name="_tra138">#REF!</definedName>
    <definedName name="_tra70">#REF!</definedName>
    <definedName name="_tra72">#REF!</definedName>
    <definedName name="_tra74">#REF!</definedName>
    <definedName name="_tra76">#REF!</definedName>
    <definedName name="_tra80">#REF!</definedName>
    <definedName name="_tra82">#REF!</definedName>
    <definedName name="_tra84">#REF!</definedName>
    <definedName name="_tra88">#REF!</definedName>
    <definedName name="_tra90">#REF!</definedName>
    <definedName name="_tra94">#REF!</definedName>
    <definedName name="_tra98">#REF!</definedName>
    <definedName name="TRADE2">#REF!</definedName>
    <definedName name="tram100" localSheetId="4">'[25]dongia (2)'!#REF!</definedName>
    <definedName name="tram100">'[25]dongia (2)'!#REF!</definedName>
    <definedName name="tramatcong1">#REF!</definedName>
    <definedName name="tramatcong2">#REF!</definedName>
    <definedName name="tranhietdo">#REF!</definedName>
    <definedName name="_31TRÒ_GIAÙ" localSheetId="4">#REF!</definedName>
    <definedName name="_32TRÒ_GIAÙ">#REF!</definedName>
    <definedName name="_33TRÒ_GIAÙ__VAT" localSheetId="4">#REF!</definedName>
    <definedName name="_34TRÒ_GIAÙ__VAT">#REF!</definedName>
    <definedName name="tru10mtc" localSheetId="4">'[25]t-h HA THE'!#REF!</definedName>
    <definedName name="tru10mtc">'[25]t-h HA THE'!#REF!</definedName>
    <definedName name="tru8mtc" localSheetId="4">'[25]t-h HA THE'!#REF!</definedName>
    <definedName name="tru8mtc">'[25]t-h HA THE'!#REF!</definedName>
    <definedName name="TT_1P">#REF!</definedName>
    <definedName name="tt1pnc" localSheetId="4">'[25]lam-moi'!#REF!</definedName>
    <definedName name="tt1pnc">'[25]lam-moi'!#REF!</definedName>
    <definedName name="tt1pvl" localSheetId="4">'[25]lam-moi'!#REF!</definedName>
    <definedName name="tt1pvl">'[25]lam-moi'!#REF!</definedName>
    <definedName name="tt3pvl" localSheetId="4">'[25]lam-moi'!#REF!</definedName>
    <definedName name="tt3pvl">'[25]lam-moi'!#REF!</definedName>
    <definedName name="TTDD3P" localSheetId="4">[25]TDTKP1!#REF!</definedName>
    <definedName name="TTDD3P">[25]TDTKP1!#REF!</definedName>
    <definedName name="TTDDCT3p" localSheetId="4">[25]TDTKP1!#REF!</definedName>
    <definedName name="TTDDCT3p">[25]TDTKP1!#REF!</definedName>
    <definedName name="ttronmk">#REF!</definedName>
    <definedName name="tv75nc">#REF!</definedName>
    <definedName name="tv75vl">#REF!</definedName>
    <definedName name="tx1pignc" localSheetId="4">'[25]thao-go'!#REF!</definedName>
    <definedName name="tx1pignc">'[25]thao-go'!#REF!</definedName>
    <definedName name="tx1pingnc" localSheetId="4">'[25]thao-go'!#REF!</definedName>
    <definedName name="tx1pingnc">'[25]thao-go'!#REF!</definedName>
    <definedName name="tx1pintnc" localSheetId="4">'[25]thao-go'!#REF!</definedName>
    <definedName name="tx1pintnc">'[25]thao-go'!#REF!</definedName>
    <definedName name="tx1pitnc" localSheetId="4">'[25]thao-go'!#REF!</definedName>
    <definedName name="tx1pitnc">'[25]thao-go'!#REF!</definedName>
    <definedName name="tx2mitnc" localSheetId="4">'[25]thao-go'!#REF!</definedName>
    <definedName name="tx2mitnc">'[25]thao-go'!#REF!</definedName>
    <definedName name="txhnnc" localSheetId="4">'[25]thao-go'!#REF!</definedName>
    <definedName name="txhnnc">'[25]thao-go'!#REF!</definedName>
    <definedName name="txig1nc" localSheetId="4">'[25]thao-go'!#REF!</definedName>
    <definedName name="txig1nc">'[25]thao-go'!#REF!</definedName>
    <definedName name="txinnc" localSheetId="4">'[25]thao-go'!#REF!</definedName>
    <definedName name="txinnc">'[25]thao-go'!#REF!</definedName>
    <definedName name="txit1nc" localSheetId="4">'[25]thao-go'!#REF!</definedName>
    <definedName name="txit1nc">'[25]thao-go'!#REF!</definedName>
    <definedName name="Ty_gia">#REF!</definedName>
    <definedName name="_tz593" localSheetId="4">#REF!</definedName>
    <definedName name="_tz593">#REF!</definedName>
    <definedName name="USD" localSheetId="4">[29]Sheet3!#REF!</definedName>
    <definedName name="USD">[29]Sheet3!#REF!</definedName>
    <definedName name="v">#REF!</definedName>
    <definedName name="VALUE">#REF!</definedName>
    <definedName name="VCDD3p" localSheetId="4">'[25]KPVC-BD '!#REF!</definedName>
    <definedName name="VCDD3p">'[25]KPVC-BD '!#REF!</definedName>
    <definedName name="VCHT">#REF!</definedName>
    <definedName name="VCTT">#REF!</definedName>
    <definedName name="VCVBT1">'[25]VCV-BE-TONG'!$G$11</definedName>
    <definedName name="VCVBT2">'[25]VCV-BE-TONG'!$G$17</definedName>
    <definedName name="vcxa">[48]TT04!$J$20</definedName>
    <definedName name="vd3p">#REF!</definedName>
    <definedName name="VL">#REF!</definedName>
    <definedName name="_VL100" localSheetId="4">#REF!</definedName>
    <definedName name="_VL100">#REF!</definedName>
    <definedName name="vl1p">#REF!</definedName>
    <definedName name="_VL200" localSheetId="4">#REF!</definedName>
    <definedName name="_VL200">#REF!</definedName>
    <definedName name="_VL250" localSheetId="4">#REF!</definedName>
    <definedName name="_VL250">#REF!</definedName>
    <definedName name="vl3p" localSheetId="4">#REF!</definedName>
    <definedName name="vl3p">#REF!</definedName>
    <definedName name="vldd" localSheetId="4">'[25]TH XL'!#REF!</definedName>
    <definedName name="vldd">'[25]TH XL'!#REF!</definedName>
    <definedName name="vldn400">#REF!</definedName>
    <definedName name="vldn600">#REF!</definedName>
    <definedName name="VLHC">[25]TNHCHINH!$I$38</definedName>
    <definedName name="vltr" localSheetId="4">'[25]TH XL'!#REF!</definedName>
    <definedName name="vltr">'[25]TH XL'!#REF!</definedName>
    <definedName name="vltram">#REF!</definedName>
    <definedName name="vr3p">#REF!</definedName>
    <definedName name="vt">#REF!</definedName>
    <definedName name="vt1pbs" localSheetId="4">'[25]lam-moi'!#REF!</definedName>
    <definedName name="vt1pbs">'[25]lam-moi'!#REF!</definedName>
    <definedName name="vtbs" localSheetId="4">'[25]lam-moi'!#REF!</definedName>
    <definedName name="vtbs">'[25]lam-moi'!#REF!</definedName>
    <definedName name="W">#REF!</definedName>
    <definedName name="WK_CF1" localSheetId="4">[75]WK!$CQ$21:$CQ$407</definedName>
    <definedName name="WK_CF1" localSheetId="10">[3]WK!$AA$21:$AA$409</definedName>
    <definedName name="WK_CF1" localSheetId="9">[4]WK!$AA$21:$AA$407</definedName>
    <definedName name="WK_CF1">WK!$AE$21:$AE$407</definedName>
    <definedName name="WK_DIFF" localSheetId="4">[75]WK!$CP$21:$CP$407</definedName>
    <definedName name="WK_DIFF" localSheetId="10">[3]WK!$Z$21:$Z$409</definedName>
    <definedName name="WK_DIFF" localSheetId="9">[4]WK!$Z$21:$Z$407</definedName>
    <definedName name="WK_DIFF">WK!$AD$21:$AD$407</definedName>
    <definedName name="wkc1c401" localSheetId="4">[75]WK!$C$1:$C$407</definedName>
    <definedName name="wkc1c401" localSheetId="10">[3]WK!$C$1:$C$409</definedName>
    <definedName name="wkc1c401" localSheetId="9">[4]WK!$C$1:$C$407</definedName>
    <definedName name="wkc1c401">WK!$C$1:$C$407</definedName>
    <definedName name="wrn.chi._.tiÆt." localSheetId="4" hidden="1">{#N/A,#N/A,FALSE,"Chi tiÆt"}</definedName>
    <definedName name="wrn.chi._.tiÆt." hidden="1">{#N/A,#N/A,FALSE,"Chi tiÆt"}</definedName>
    <definedName name="wrn.vd." localSheetId="4" hidden="1">{#N/A,#N/A,TRUE,"BT M200 da 10x20"}</definedName>
    <definedName name="wrn.vd." hidden="1">{#N/A,#N/A,TRUE,"BT M200 da 10x20"}</definedName>
    <definedName name="X">#REF!</definedName>
    <definedName name="x17dnc" localSheetId="4">[25]chitiet!#REF!</definedName>
    <definedName name="x17dnc">[25]chitiet!#REF!</definedName>
    <definedName name="x17dvl" localSheetId="4">[25]chitiet!#REF!</definedName>
    <definedName name="x17dvl">[25]chitiet!#REF!</definedName>
    <definedName name="x17knc" localSheetId="4">[25]chitiet!#REF!</definedName>
    <definedName name="x17knc">[25]chitiet!#REF!</definedName>
    <definedName name="x17kvl" localSheetId="4">[25]chitiet!#REF!</definedName>
    <definedName name="x17kvl">[25]chitiet!#REF!</definedName>
    <definedName name="X1pFCOnc" localSheetId="4">'[25]CHITIET VL-NC-TT -1p'!#REF!</definedName>
    <definedName name="X1pFCOnc">'[25]CHITIET VL-NC-TT -1p'!#REF!</definedName>
    <definedName name="X1pFCOvc" localSheetId="4">'[25]CHITIET VL-NC-TT -1p'!#REF!</definedName>
    <definedName name="X1pFCOvc">'[25]CHITIET VL-NC-TT -1p'!#REF!</definedName>
    <definedName name="X1pFCOvl" localSheetId="4">'[25]CHITIET VL-NC-TT -1p'!#REF!</definedName>
    <definedName name="X1pFCOvl">'[25]CHITIET VL-NC-TT -1p'!#REF!</definedName>
    <definedName name="x1pignc" localSheetId="4">'[25]lam-moi'!#REF!</definedName>
    <definedName name="x1pignc">'[25]lam-moi'!#REF!</definedName>
    <definedName name="X1pIGvc" localSheetId="4">'[25]CHITIET VL-NC-TT -1p'!#REF!</definedName>
    <definedName name="X1pIGvc">'[25]CHITIET VL-NC-TT -1p'!#REF!</definedName>
    <definedName name="x1pigvl" localSheetId="4">'[25]lam-moi'!#REF!</definedName>
    <definedName name="x1pigvl">'[25]lam-moi'!#REF!</definedName>
    <definedName name="x1pind" localSheetId="4">#REF!</definedName>
    <definedName name="x1pind">#REF!</definedName>
    <definedName name="x1pindnc" localSheetId="4">'[25]lam-moi'!#REF!</definedName>
    <definedName name="x1pindnc">'[25]lam-moi'!#REF!</definedName>
    <definedName name="x1pindvl" localSheetId="4">'[25]lam-moi'!#REF!</definedName>
    <definedName name="x1pindvl">'[25]lam-moi'!#REF!</definedName>
    <definedName name="x1ping" localSheetId="4">#REF!</definedName>
    <definedName name="x1ping">#REF!</definedName>
    <definedName name="x1pingnc" localSheetId="4">'[25]lam-moi'!#REF!</definedName>
    <definedName name="x1pingnc">'[25]lam-moi'!#REF!</definedName>
    <definedName name="x1pingvl" localSheetId="4">'[25]lam-moi'!#REF!</definedName>
    <definedName name="x1pingvl">'[25]lam-moi'!#REF!</definedName>
    <definedName name="x1pint" localSheetId="4">#REF!</definedName>
    <definedName name="x1pint">#REF!</definedName>
    <definedName name="x1pintnc" localSheetId="4">'[25]lam-moi'!#REF!</definedName>
    <definedName name="x1pintnc">'[25]lam-moi'!#REF!</definedName>
    <definedName name="X1pINTvc" localSheetId="4">'[25]CHITIET VL-NC-TT -1p'!#REF!</definedName>
    <definedName name="X1pINTvc">'[25]CHITIET VL-NC-TT -1p'!#REF!</definedName>
    <definedName name="x1pintvl" localSheetId="4">'[25]lam-moi'!#REF!</definedName>
    <definedName name="x1pintvl">'[25]lam-moi'!#REF!</definedName>
    <definedName name="x1pitnc" localSheetId="4">'[25]lam-moi'!#REF!</definedName>
    <definedName name="x1pitnc">'[25]lam-moi'!#REF!</definedName>
    <definedName name="X1pITvc" localSheetId="4">'[25]CHITIET VL-NC-TT -1p'!#REF!</definedName>
    <definedName name="X1pITvc">'[25]CHITIET VL-NC-TT -1p'!#REF!</definedName>
    <definedName name="x1pitvl" localSheetId="4">'[25]lam-moi'!#REF!</definedName>
    <definedName name="x1pitvl">'[25]lam-moi'!#REF!</definedName>
    <definedName name="x20knc" localSheetId="4">[25]chitiet!#REF!</definedName>
    <definedName name="x20knc">[25]chitiet!#REF!</definedName>
    <definedName name="x20kvl" localSheetId="4">[25]chitiet!#REF!</definedName>
    <definedName name="x20kvl">[25]chitiet!#REF!</definedName>
    <definedName name="x22knc" localSheetId="4">[25]chitiet!#REF!</definedName>
    <definedName name="x22knc">[25]chitiet!#REF!</definedName>
    <definedName name="x22kvl" localSheetId="4">[25]chitiet!#REF!</definedName>
    <definedName name="x22kvl">[25]chitiet!#REF!</definedName>
    <definedName name="x2mig1nc" localSheetId="4">'[25]lam-moi'!#REF!</definedName>
    <definedName name="x2mig1nc">'[25]lam-moi'!#REF!</definedName>
    <definedName name="x2mig1vl" localSheetId="4">'[25]lam-moi'!#REF!</definedName>
    <definedName name="x2mig1vl">'[25]lam-moi'!#REF!</definedName>
    <definedName name="x2min1nc" localSheetId="4">'[25]lam-moi'!#REF!</definedName>
    <definedName name="x2min1nc">'[25]lam-moi'!#REF!</definedName>
    <definedName name="x2min1vl" localSheetId="4">'[25]lam-moi'!#REF!</definedName>
    <definedName name="x2min1vl">'[25]lam-moi'!#REF!</definedName>
    <definedName name="x2mit1vl" localSheetId="4">'[25]lam-moi'!#REF!</definedName>
    <definedName name="x2mit1vl">'[25]lam-moi'!#REF!</definedName>
    <definedName name="x2mitnc" localSheetId="4">'[25]lam-moi'!#REF!</definedName>
    <definedName name="x2mitnc">'[25]lam-moi'!#REF!</definedName>
    <definedName name="xa" localSheetId="4">[53]TTTram!#REF!</definedName>
    <definedName name="xa">[53]TTTram!#REF!</definedName>
    <definedName name="XCCT">0.5</definedName>
    <definedName name="xdsnc" localSheetId="4">[25]gtrinh!#REF!</definedName>
    <definedName name="xdsnc">[25]gtrinh!#REF!</definedName>
    <definedName name="xdsvl" localSheetId="4">[25]gtrinh!#REF!</definedName>
    <definedName name="xdsvl">[25]gtrinh!#REF!</definedName>
    <definedName name="xfco" localSheetId="4">#REF!</definedName>
    <definedName name="xfco">#REF!</definedName>
    <definedName name="xfco3p">#REF!</definedName>
    <definedName name="xfconc" localSheetId="4">'[25]lam-moi'!#REF!</definedName>
    <definedName name="xfconc">'[25]lam-moi'!#REF!</definedName>
    <definedName name="xfconc3p">'[25]CHITIET VL-NC'!$G$94</definedName>
    <definedName name="xfcotnc">#REF!</definedName>
    <definedName name="xfcotvl">#REF!</definedName>
    <definedName name="xfcovl" localSheetId="4">'[25]lam-moi'!#REF!</definedName>
    <definedName name="xfcovl">'[25]lam-moi'!#REF!</definedName>
    <definedName name="xfcovl3p">'[25]CHITIET VL-NC'!$G$90</definedName>
    <definedName name="xfnc" localSheetId="4">'[25]lam-moi'!#REF!</definedName>
    <definedName name="xfnc">'[25]lam-moi'!#REF!</definedName>
    <definedName name="xfvl" localSheetId="4">'[25]lam-moi'!#REF!</definedName>
    <definedName name="xfvl">'[25]lam-moi'!#REF!</definedName>
    <definedName name="xhn" localSheetId="4">#REF!</definedName>
    <definedName name="xhn">#REF!</definedName>
    <definedName name="xhnnc" localSheetId="4">'[25]lam-moi'!#REF!</definedName>
    <definedName name="xhnnc">'[25]lam-moi'!#REF!</definedName>
    <definedName name="xhnvl" localSheetId="4">'[25]lam-moi'!#REF!</definedName>
    <definedName name="xhnvl">'[25]lam-moi'!#REF!</definedName>
    <definedName name="xig" localSheetId="4">#REF!</definedName>
    <definedName name="xig">#REF!</definedName>
    <definedName name="xig1" localSheetId="4">#REF!</definedName>
    <definedName name="xig1">#REF!</definedName>
    <definedName name="xig1nc" localSheetId="4">'[25]lam-moi'!#REF!</definedName>
    <definedName name="xig1nc">'[25]lam-moi'!#REF!</definedName>
    <definedName name="xig1p">#REF!</definedName>
    <definedName name="xig1pnc" localSheetId="4">'[25]lam-moi'!#REF!</definedName>
    <definedName name="xig1pnc">'[25]lam-moi'!#REF!</definedName>
    <definedName name="xig1pvl" localSheetId="4">'[25]lam-moi'!#REF!</definedName>
    <definedName name="xig1pvl">'[25]lam-moi'!#REF!</definedName>
    <definedName name="xig1vl" localSheetId="4">'[25]lam-moi'!#REF!</definedName>
    <definedName name="xig1vl">'[25]lam-moi'!#REF!</definedName>
    <definedName name="xig2nc" localSheetId="4">'[25]lam-moi'!#REF!</definedName>
    <definedName name="xig2nc">'[25]lam-moi'!#REF!</definedName>
    <definedName name="xig2vl" localSheetId="4">'[25]lam-moi'!#REF!</definedName>
    <definedName name="xig2vl">'[25]lam-moi'!#REF!</definedName>
    <definedName name="xig3p">#REF!</definedName>
    <definedName name="xiggnc">'[25]CHITIET VL-NC'!$G$57</definedName>
    <definedName name="xiggvl">'[25]CHITIET VL-NC'!$G$53</definedName>
    <definedName name="xignc" localSheetId="4">'[25]lam-moi'!#REF!</definedName>
    <definedName name="xignc">'[25]lam-moi'!#REF!</definedName>
    <definedName name="xignc3p" localSheetId="4">#REF!</definedName>
    <definedName name="xignc3p">#REF!</definedName>
    <definedName name="xigvl" localSheetId="4">'[25]lam-moi'!#REF!</definedName>
    <definedName name="xigvl">'[25]lam-moi'!#REF!</definedName>
    <definedName name="xigvl3p" localSheetId="4">#REF!</definedName>
    <definedName name="xigvl3p">#REF!</definedName>
    <definedName name="xin" localSheetId="4">#REF!</definedName>
    <definedName name="xin">#REF!</definedName>
    <definedName name="xin190" localSheetId="4">#REF!</definedName>
    <definedName name="xin190">#REF!</definedName>
    <definedName name="xin1903p">#REF!</definedName>
    <definedName name="xin190nc" localSheetId="4">'[25]lam-moi'!#REF!</definedName>
    <definedName name="xin190nc">'[25]lam-moi'!#REF!</definedName>
    <definedName name="xin190nc3p">'[25]CHITIET VL-NC'!$G$76</definedName>
    <definedName name="xin190vl" localSheetId="4">'[25]lam-moi'!#REF!</definedName>
    <definedName name="xin190vl">'[25]lam-moi'!#REF!</definedName>
    <definedName name="xin190vl3p">'[25]CHITIET VL-NC'!$G$72</definedName>
    <definedName name="xin2903p">#REF!</definedName>
    <definedName name="xin290nc3p" localSheetId="4">#REF!</definedName>
    <definedName name="xin290nc3p">#REF!</definedName>
    <definedName name="xin290vl3p" localSheetId="4">#REF!</definedName>
    <definedName name="xin290vl3p">#REF!</definedName>
    <definedName name="xin3p">#REF!</definedName>
    <definedName name="xin901nc" localSheetId="4">'[25]lam-moi'!#REF!</definedName>
    <definedName name="xin901nc">'[25]lam-moi'!#REF!</definedName>
    <definedName name="xin901vl" localSheetId="4">'[25]lam-moi'!#REF!</definedName>
    <definedName name="xin901vl">'[25]lam-moi'!#REF!</definedName>
    <definedName name="xind" localSheetId="4">#REF!</definedName>
    <definedName name="xind">#REF!</definedName>
    <definedName name="xind1p">#REF!</definedName>
    <definedName name="xind1pnc" localSheetId="4">'[25]lam-moi'!#REF!</definedName>
    <definedName name="xind1pnc">'[25]lam-moi'!#REF!</definedName>
    <definedName name="xind1pvl" localSheetId="4">'[25]lam-moi'!#REF!</definedName>
    <definedName name="xind1pvl">'[25]lam-moi'!#REF!</definedName>
    <definedName name="xind3p">#REF!</definedName>
    <definedName name="xindnc" localSheetId="4">'[25]lam-moi'!#REF!</definedName>
    <definedName name="xindnc">'[25]lam-moi'!#REF!</definedName>
    <definedName name="xindnc1p">#REF!</definedName>
    <definedName name="xindnc3p">'[25]CHITIET VL-NC'!$G$85</definedName>
    <definedName name="xindvl" localSheetId="4">'[25]lam-moi'!#REF!</definedName>
    <definedName name="xindvl">'[25]lam-moi'!#REF!</definedName>
    <definedName name="xindvl1p">#REF!</definedName>
    <definedName name="xindvl3p">'[25]CHITIET VL-NC'!$G$80</definedName>
    <definedName name="xing1p">#REF!</definedName>
    <definedName name="xing1pnc" localSheetId="4">'[25]lam-moi'!#REF!</definedName>
    <definedName name="xing1pnc">'[25]lam-moi'!#REF!</definedName>
    <definedName name="xing1pvl" localSheetId="4">'[25]lam-moi'!#REF!</definedName>
    <definedName name="xing1pvl">'[25]lam-moi'!#REF!</definedName>
    <definedName name="xingnc1p">#REF!</definedName>
    <definedName name="xingvl1p">#REF!</definedName>
    <definedName name="xinnc" localSheetId="4">'[25]lam-moi'!#REF!</definedName>
    <definedName name="xinnc">'[25]lam-moi'!#REF!</definedName>
    <definedName name="xinnc3p" localSheetId="4">#REF!</definedName>
    <definedName name="xinnc3p">#REF!</definedName>
    <definedName name="xint1p">#REF!</definedName>
    <definedName name="xinvl" localSheetId="4">'[25]lam-moi'!#REF!</definedName>
    <definedName name="xinvl">'[25]lam-moi'!#REF!</definedName>
    <definedName name="xinvl3p" localSheetId="4">#REF!</definedName>
    <definedName name="xinvl3p">#REF!</definedName>
    <definedName name="xit" localSheetId="4">#REF!</definedName>
    <definedName name="xit">#REF!</definedName>
    <definedName name="xit1" localSheetId="4">#REF!</definedName>
    <definedName name="xit1">#REF!</definedName>
    <definedName name="xit1nc" localSheetId="4">'[25]lam-moi'!#REF!</definedName>
    <definedName name="xit1nc">'[25]lam-moi'!#REF!</definedName>
    <definedName name="xit1p">#REF!</definedName>
    <definedName name="xit1pnc" localSheetId="4">'[25]lam-moi'!#REF!</definedName>
    <definedName name="xit1pnc">'[25]lam-moi'!#REF!</definedName>
    <definedName name="xit1pvl" localSheetId="4">'[25]lam-moi'!#REF!</definedName>
    <definedName name="xit1pvl">'[25]lam-moi'!#REF!</definedName>
    <definedName name="xit1vl" localSheetId="4">'[25]lam-moi'!#REF!</definedName>
    <definedName name="xit1vl">'[25]lam-moi'!#REF!</definedName>
    <definedName name="xit2nc" localSheetId="4">'[25]lam-moi'!#REF!</definedName>
    <definedName name="xit2nc">'[25]lam-moi'!#REF!</definedName>
    <definedName name="xit2nc3p" localSheetId="4">#REF!</definedName>
    <definedName name="xit2nc3p">#REF!</definedName>
    <definedName name="xit2vl" localSheetId="4">'[25]lam-moi'!#REF!</definedName>
    <definedName name="xit2vl">'[25]lam-moi'!#REF!</definedName>
    <definedName name="xit2vl3p" localSheetId="4">#REF!</definedName>
    <definedName name="xit2vl3p">#REF!</definedName>
    <definedName name="xit3p">#REF!</definedName>
    <definedName name="xitnc" localSheetId="4">'[25]lam-moi'!#REF!</definedName>
    <definedName name="xitnc">'[25]lam-moi'!#REF!</definedName>
    <definedName name="xitnc3p" localSheetId="4">#REF!</definedName>
    <definedName name="xitnc3p">#REF!</definedName>
    <definedName name="xittnc">'[25]CHITIET VL-NC'!$G$48</definedName>
    <definedName name="xittvl">'[25]CHITIET VL-NC'!$G$44</definedName>
    <definedName name="xitvl" localSheetId="4">'[25]lam-moi'!#REF!</definedName>
    <definedName name="xitvl">'[25]lam-moi'!#REF!</definedName>
    <definedName name="xitvl3p" localSheetId="4">#REF!</definedName>
    <definedName name="xitvl3p">#REF!</definedName>
    <definedName name="_xl1">'[73]KP-XL'!$C$13</definedName>
    <definedName name="xm">[37]gvl!$N$16</definedName>
    <definedName name="XMcatden50">'[27]Gia vat tu'!$J$15</definedName>
    <definedName name="XMcatden75">'[27]Gia vat tu'!$J$21</definedName>
    <definedName name="xmcatvang100">'[27]Gia vat tu'!$J$26</definedName>
    <definedName name="XMcatvang50">'[27]Gia vat tu'!$J$9</definedName>
    <definedName name="XMcatvang75">'[27]Gia vat tu'!$J$5</definedName>
    <definedName name="xmtrang">'[27]Gia vat tu'!$D$89</definedName>
    <definedName name="xn" localSheetId="4">[75]INFOR!$C$5:$C$6</definedName>
    <definedName name="xn" localSheetId="9">[4]INFOR!$C$5:$C$6</definedName>
    <definedName name="xn">INFOR!$C$5:$C$6</definedName>
    <definedName name="_xn1">[7]INFOR!$C$5:$C$6</definedName>
    <definedName name="_xn2" localSheetId="4">[75]INFOR!$C$8:$C$8</definedName>
    <definedName name="__xn2">INFOR!$C$8:$C$8</definedName>
    <definedName name="xr1nc" localSheetId="4">'[25]lam-moi'!#REF!</definedName>
    <definedName name="xr1nc">'[25]lam-moi'!#REF!</definedName>
    <definedName name="xr1vl" localSheetId="4">'[25]lam-moi'!#REF!</definedName>
    <definedName name="xr1vl">'[25]lam-moi'!#REF!</definedName>
    <definedName name="XRefColumnsCount" hidden="1">5</definedName>
    <definedName name="XRefCopyRangeCount" hidden="1">6</definedName>
    <definedName name="XRefPasteRangeCount" hidden="1">5</definedName>
    <definedName name="xtr3pnc" localSheetId="4">[25]gtrinh!#REF!</definedName>
    <definedName name="xtr3pnc">[25]gtrinh!#REF!</definedName>
    <definedName name="xtr3pvl" localSheetId="4">[25]gtrinh!#REF!</definedName>
    <definedName name="xtr3pvl">[25]gtrinh!#REF!</definedName>
    <definedName name="ZYX">#REF!</definedName>
    <definedName name="ZZZ">#REF!</definedName>
  </definedNames>
  <calcPr calcId="124519" fullCalcOnLoad="1"/>
</workbook>
</file>

<file path=xl/calcChain.xml><?xml version="1.0" encoding="utf-8"?>
<calcChain xmlns="http://schemas.openxmlformats.org/spreadsheetml/2006/main">
  <c r="A1" i="9"/>
  <c r="F15"/>
  <c r="F974" i="19"/>
  <c r="O56" i="36"/>
  <c r="O52"/>
  <c r="O48"/>
  <c r="O46"/>
  <c r="O42"/>
  <c r="O40"/>
  <c r="O38"/>
  <c r="O36"/>
  <c r="O32"/>
  <c r="O30"/>
  <c r="O28"/>
  <c r="O27"/>
  <c r="O25"/>
  <c r="O21"/>
  <c r="O19"/>
  <c r="O17"/>
  <c r="O15"/>
  <c r="D537" i="19"/>
  <c r="D547"/>
  <c r="D545"/>
  <c r="D911"/>
  <c r="D800"/>
  <c r="C29" i="25"/>
  <c r="B60" i="19"/>
  <c r="B982"/>
  <c r="D955"/>
  <c r="B955"/>
  <c r="D944"/>
  <c r="D328"/>
  <c r="B102"/>
  <c r="D102"/>
  <c r="G24" i="4"/>
  <c r="T154" i="3"/>
  <c r="Y306"/>
  <c r="W306"/>
  <c r="X298"/>
  <c r="V298"/>
  <c r="X286"/>
  <c r="V286"/>
  <c r="X278"/>
  <c r="V278"/>
  <c r="X269"/>
  <c r="V269"/>
  <c r="X260"/>
  <c r="V260"/>
  <c r="X249"/>
  <c r="V249"/>
  <c r="X241"/>
  <c r="V241"/>
  <c r="X232"/>
  <c r="X248"/>
  <c r="X259"/>
  <c r="X295"/>
  <c r="X300"/>
  <c r="X303"/>
  <c r="V232"/>
  <c r="Y227"/>
  <c r="W227"/>
  <c r="Y226"/>
  <c r="W226"/>
  <c r="Y225"/>
  <c r="W225"/>
  <c r="Y224"/>
  <c r="W224"/>
  <c r="Y223"/>
  <c r="W223"/>
  <c r="Y222"/>
  <c r="W222"/>
  <c r="Y221"/>
  <c r="W221"/>
  <c r="Y220"/>
  <c r="W220"/>
  <c r="Y219"/>
  <c r="W219"/>
  <c r="Y217"/>
  <c r="W217"/>
  <c r="Y216"/>
  <c r="W216"/>
  <c r="Y215"/>
  <c r="W215"/>
  <c r="Y214"/>
  <c r="W214"/>
  <c r="X204"/>
  <c r="V204"/>
  <c r="X201"/>
  <c r="V201"/>
  <c r="X200"/>
  <c r="V200"/>
  <c r="V199"/>
  <c r="X199"/>
  <c r="X194"/>
  <c r="X184"/>
  <c r="X183"/>
  <c r="V194"/>
  <c r="V184"/>
  <c r="X179"/>
  <c r="V179"/>
  <c r="X171"/>
  <c r="V171"/>
  <c r="X168"/>
  <c r="V168"/>
  <c r="X165"/>
  <c r="V165"/>
  <c r="X162"/>
  <c r="X160"/>
  <c r="V162"/>
  <c r="X154"/>
  <c r="V154"/>
  <c r="X143"/>
  <c r="V143"/>
  <c r="X128"/>
  <c r="V128"/>
  <c r="X127"/>
  <c r="V127"/>
  <c r="X122"/>
  <c r="V122"/>
  <c r="X121"/>
  <c r="X120" s="1"/>
  <c r="X210" s="1"/>
  <c r="X112"/>
  <c r="V112"/>
  <c r="V109"/>
  <c r="X109"/>
  <c r="X102"/>
  <c r="V102"/>
  <c r="X99"/>
  <c r="X97"/>
  <c r="V99"/>
  <c r="X94"/>
  <c r="V94"/>
  <c r="X90"/>
  <c r="X80"/>
  <c r="V90"/>
  <c r="V80"/>
  <c r="X87"/>
  <c r="V87"/>
  <c r="X84"/>
  <c r="V84"/>
  <c r="X81"/>
  <c r="V81"/>
  <c r="X74"/>
  <c r="V74"/>
  <c r="X71"/>
  <c r="X68"/>
  <c r="V71"/>
  <c r="X61"/>
  <c r="V61"/>
  <c r="X56"/>
  <c r="X53"/>
  <c r="V56"/>
  <c r="V53"/>
  <c r="X42"/>
  <c r="X41"/>
  <c r="V42"/>
  <c r="V41"/>
  <c r="X35"/>
  <c r="X30"/>
  <c r="V35"/>
  <c r="V30"/>
  <c r="X26"/>
  <c r="V26"/>
  <c r="X23"/>
  <c r="V23"/>
  <c r="X22"/>
  <c r="X21"/>
  <c r="V22"/>
  <c r="V21"/>
  <c r="X16"/>
  <c r="X15"/>
  <c r="X14"/>
  <c r="V16"/>
  <c r="V15"/>
  <c r="Y12"/>
  <c r="X12"/>
  <c r="W12"/>
  <c r="V12"/>
  <c r="V4"/>
  <c r="B841" i="19"/>
  <c r="B840"/>
  <c r="I17" i="4"/>
  <c r="D54" i="27"/>
  <c r="B50"/>
  <c r="D33"/>
  <c r="D13" i="26"/>
  <c r="B13"/>
  <c r="B15"/>
  <c r="E68" i="13"/>
  <c r="C68"/>
  <c r="B901" i="19"/>
  <c r="D901"/>
  <c r="O18" i="25"/>
  <c r="B519" i="19"/>
  <c r="D519"/>
  <c r="K30" i="28"/>
  <c r="M13"/>
  <c r="B500" i="19"/>
  <c r="G16" i="4"/>
  <c r="M39" i="9"/>
  <c r="M58"/>
  <c r="M25"/>
  <c r="M37"/>
  <c r="M125"/>
  <c r="M124"/>
  <c r="M42"/>
  <c r="M59"/>
  <c r="I14" i="4"/>
  <c r="I13"/>
  <c r="B930" i="19"/>
  <c r="E46" i="25"/>
  <c r="E47"/>
  <c r="E43"/>
  <c r="C40"/>
  <c r="C46"/>
  <c r="C47"/>
  <c r="C41"/>
  <c r="K16" i="28"/>
  <c r="K31"/>
  <c r="G16"/>
  <c r="E16"/>
  <c r="E31"/>
  <c r="E14"/>
  <c r="E27"/>
  <c r="D695" i="19"/>
  <c r="B695"/>
  <c r="B699"/>
  <c r="D672"/>
  <c r="D689"/>
  <c r="D691"/>
  <c r="B672"/>
  <c r="J478"/>
  <c r="N465"/>
  <c r="B442"/>
  <c r="B456"/>
  <c r="B130"/>
  <c r="F117"/>
  <c r="F118"/>
  <c r="B119"/>
  <c r="D119"/>
  <c r="H119"/>
  <c r="B112"/>
  <c r="B81"/>
  <c r="D81"/>
  <c r="B86"/>
  <c r="B85"/>
  <c r="B89"/>
  <c r="B90"/>
  <c r="D86"/>
  <c r="D85"/>
  <c r="D89"/>
  <c r="D90"/>
  <c r="B94"/>
  <c r="B97"/>
  <c r="B98"/>
  <c r="D94"/>
  <c r="D97"/>
  <c r="D98"/>
  <c r="B41"/>
  <c r="D41"/>
  <c r="F41"/>
  <c r="H46" i="9"/>
  <c r="H91"/>
  <c r="D442" i="19"/>
  <c r="D456"/>
  <c r="D130"/>
  <c r="D60"/>
  <c r="B4" i="32"/>
  <c r="J7"/>
  <c r="J3"/>
  <c r="M67" i="9"/>
  <c r="F366" i="19"/>
  <c r="F28" i="6"/>
  <c r="E97" i="8"/>
  <c r="B866" i="19"/>
  <c r="B365"/>
  <c r="L325"/>
  <c r="M22" i="25"/>
  <c r="K22"/>
  <c r="I22"/>
  <c r="G22"/>
  <c r="C22"/>
  <c r="C44"/>
  <c r="C43"/>
  <c r="M21" i="28"/>
  <c r="M9"/>
  <c r="H28" i="6"/>
  <c r="D59" i="27"/>
  <c r="B59"/>
  <c r="B33"/>
  <c r="B54"/>
  <c r="D39"/>
  <c r="B39"/>
  <c r="J476" i="19"/>
  <c r="F485"/>
  <c r="F476"/>
  <c r="N696"/>
  <c r="J699"/>
  <c r="F483"/>
  <c r="B9" i="31"/>
  <c r="F6"/>
  <c r="D5"/>
  <c r="D7"/>
  <c r="B5"/>
  <c r="D17"/>
  <c r="B17"/>
  <c r="F17"/>
  <c r="F1102" i="19"/>
  <c r="D1104"/>
  <c r="N477"/>
  <c r="N470"/>
  <c r="N468"/>
  <c r="N467"/>
  <c r="P467"/>
  <c r="N471"/>
  <c r="P471"/>
  <c r="E24" i="25"/>
  <c r="O24"/>
  <c r="O14"/>
  <c r="E12"/>
  <c r="E19"/>
  <c r="E21"/>
  <c r="M12"/>
  <c r="K12"/>
  <c r="K19"/>
  <c r="K21"/>
  <c r="I12"/>
  <c r="G12"/>
  <c r="C12"/>
  <c r="C19"/>
  <c r="C21"/>
  <c r="D23" i="19"/>
  <c r="D33"/>
  <c r="M112" i="9"/>
  <c r="B75" i="19"/>
  <c r="D1092"/>
  <c r="B1092"/>
  <c r="D1087"/>
  <c r="B1087"/>
  <c r="B1085"/>
  <c r="D1085"/>
  <c r="E239" i="8"/>
  <c r="M22" i="28"/>
  <c r="K24"/>
  <c r="M24"/>
  <c r="M23"/>
  <c r="M27"/>
  <c r="M15"/>
  <c r="I16"/>
  <c r="B384" i="19"/>
  <c r="D482"/>
  <c r="D483"/>
  <c r="H483"/>
  <c r="D485"/>
  <c r="N473"/>
  <c r="N474"/>
  <c r="B23"/>
  <c r="N596"/>
  <c r="B606"/>
  <c r="N726"/>
  <c r="B735"/>
  <c r="E78" i="8"/>
  <c r="E246"/>
  <c r="R260" i="3"/>
  <c r="O11" i="25"/>
  <c r="O16"/>
  <c r="G19"/>
  <c r="G21"/>
  <c r="G27"/>
  <c r="M32"/>
  <c r="M33"/>
  <c r="I19"/>
  <c r="I21"/>
  <c r="I27"/>
  <c r="C60" i="6"/>
  <c r="H20" i="19"/>
  <c r="B21"/>
  <c r="B22"/>
  <c r="B20"/>
  <c r="B7" i="2"/>
  <c r="A9" i="8"/>
  <c r="A1" i="15"/>
  <c r="A2"/>
  <c r="A3"/>
  <c r="A4"/>
  <c r="H11"/>
  <c r="F26"/>
  <c r="H26"/>
  <c r="H65"/>
  <c r="H71"/>
  <c r="F43"/>
  <c r="H43"/>
  <c r="A46"/>
  <c r="F63"/>
  <c r="H63"/>
  <c r="F74"/>
  <c r="A75"/>
  <c r="C75"/>
  <c r="F75"/>
  <c r="A82"/>
  <c r="C82"/>
  <c r="F82"/>
  <c r="A1" i="17"/>
  <c r="A2"/>
  <c r="A3"/>
  <c r="A4"/>
  <c r="A8" i="18"/>
  <c r="A35"/>
  <c r="A69"/>
  <c r="A96"/>
  <c r="A126"/>
  <c r="A156"/>
  <c r="H180"/>
  <c r="C181"/>
  <c r="F181"/>
  <c r="H181"/>
  <c r="C188"/>
  <c r="F188"/>
  <c r="H188"/>
  <c r="A189"/>
  <c r="A230"/>
  <c r="H249"/>
  <c r="C250"/>
  <c r="F250"/>
  <c r="H250"/>
  <c r="C257"/>
  <c r="F257"/>
  <c r="H257"/>
  <c r="N11" i="16"/>
  <c r="A8" i="7"/>
  <c r="A43"/>
  <c r="A90"/>
  <c r="A142"/>
  <c r="A167"/>
  <c r="C167"/>
  <c r="F167"/>
  <c r="A174"/>
  <c r="C174"/>
  <c r="F174"/>
  <c r="A175"/>
  <c r="F229"/>
  <c r="A230"/>
  <c r="C230"/>
  <c r="F230"/>
  <c r="A237"/>
  <c r="C237"/>
  <c r="F237"/>
  <c r="C26" i="13"/>
  <c r="E26"/>
  <c r="C31"/>
  <c r="E31"/>
  <c r="C41"/>
  <c r="E41"/>
  <c r="F64"/>
  <c r="F100"/>
  <c r="F109"/>
  <c r="A1" i="8"/>
  <c r="A2"/>
  <c r="A3"/>
  <c r="A4"/>
  <c r="F34"/>
  <c r="E39"/>
  <c r="F42"/>
  <c r="E46"/>
  <c r="E56"/>
  <c r="E57"/>
  <c r="E48"/>
  <c r="E49"/>
  <c r="F56"/>
  <c r="E60"/>
  <c r="E63"/>
  <c r="E64"/>
  <c r="E164"/>
  <c r="E248"/>
  <c r="F85"/>
  <c r="E99"/>
  <c r="E101"/>
  <c r="F104"/>
  <c r="F108"/>
  <c r="F112"/>
  <c r="E113"/>
  <c r="E112"/>
  <c r="E119"/>
  <c r="E120"/>
  <c r="E121"/>
  <c r="E122"/>
  <c r="E123"/>
  <c r="E126"/>
  <c r="E127"/>
  <c r="E129"/>
  <c r="E130"/>
  <c r="E131"/>
  <c r="F133"/>
  <c r="F153"/>
  <c r="E163"/>
  <c r="F170"/>
  <c r="E174"/>
  <c r="E180"/>
  <c r="E182"/>
  <c r="E185"/>
  <c r="F187"/>
  <c r="F196"/>
  <c r="E202"/>
  <c r="E203"/>
  <c r="F207"/>
  <c r="E213"/>
  <c r="E215"/>
  <c r="E216"/>
  <c r="E233"/>
  <c r="E217"/>
  <c r="F219"/>
  <c r="E229"/>
  <c r="E230"/>
  <c r="E231"/>
  <c r="E232"/>
  <c r="F236"/>
  <c r="E240"/>
  <c r="E244"/>
  <c r="E253"/>
  <c r="E254"/>
  <c r="E250"/>
  <c r="E251"/>
  <c r="F253"/>
  <c r="E262"/>
  <c r="E258"/>
  <c r="F265"/>
  <c r="F274"/>
  <c r="E282"/>
  <c r="F296"/>
  <c r="E300"/>
  <c r="E305"/>
  <c r="E306"/>
  <c r="E302"/>
  <c r="E303"/>
  <c r="F305"/>
  <c r="E309"/>
  <c r="E314"/>
  <c r="E315"/>
  <c r="F314"/>
  <c r="E318"/>
  <c r="E320"/>
  <c r="E321"/>
  <c r="F320"/>
  <c r="E341"/>
  <c r="E342"/>
  <c r="E343"/>
  <c r="E345"/>
  <c r="E347"/>
  <c r="E349"/>
  <c r="E352"/>
  <c r="E353"/>
  <c r="F357"/>
  <c r="F364"/>
  <c r="E379"/>
  <c r="E380"/>
  <c r="E382"/>
  <c r="E385"/>
  <c r="E386"/>
  <c r="E387"/>
  <c r="E388"/>
  <c r="E390"/>
  <c r="F392"/>
  <c r="F399"/>
  <c r="N14" i="26"/>
  <c r="F15"/>
  <c r="F18"/>
  <c r="H15"/>
  <c r="H18"/>
  <c r="J15"/>
  <c r="J18"/>
  <c r="L15"/>
  <c r="L18"/>
  <c r="B25"/>
  <c r="D25"/>
  <c r="F25"/>
  <c r="H25"/>
  <c r="J25"/>
  <c r="L25"/>
  <c r="N30"/>
  <c r="N32"/>
  <c r="N34"/>
  <c r="N37"/>
  <c r="N38"/>
  <c r="N39"/>
  <c r="B39"/>
  <c r="D39"/>
  <c r="D42"/>
  <c r="F39"/>
  <c r="F42"/>
  <c r="N42"/>
  <c r="N44"/>
  <c r="N52"/>
  <c r="H39"/>
  <c r="H42"/>
  <c r="J39"/>
  <c r="J42"/>
  <c r="L39"/>
  <c r="L42"/>
  <c r="N41"/>
  <c r="B42"/>
  <c r="B49"/>
  <c r="D49"/>
  <c r="N49"/>
  <c r="F49"/>
  <c r="H49"/>
  <c r="J49"/>
  <c r="L49"/>
  <c r="N54"/>
  <c r="N56"/>
  <c r="N58"/>
  <c r="F62"/>
  <c r="N13" i="27"/>
  <c r="B18"/>
  <c r="D18"/>
  <c r="N18"/>
  <c r="N23"/>
  <c r="N26"/>
  <c r="N24"/>
  <c r="N28"/>
  <c r="N29"/>
  <c r="O2" i="1"/>
  <c r="P2"/>
  <c r="Q2"/>
  <c r="R2"/>
  <c r="S2"/>
  <c r="Y3"/>
  <c r="AC19"/>
  <c r="Z4"/>
  <c r="E5"/>
  <c r="H5" a="1"/>
  <c r="H79"/>
  <c r="I79"/>
  <c r="AC11"/>
  <c r="AC13"/>
  <c r="AC15"/>
  <c r="AC21"/>
  <c r="AC27"/>
  <c r="AC29"/>
  <c r="AC31"/>
  <c r="AC35"/>
  <c r="AC39"/>
  <c r="H469"/>
  <c r="I469"/>
  <c r="H13" i="30"/>
  <c r="F18"/>
  <c r="H22"/>
  <c r="F27"/>
  <c r="B18" i="29"/>
  <c r="C18"/>
  <c r="E18"/>
  <c r="F18"/>
  <c r="F60"/>
  <c r="H18"/>
  <c r="J18"/>
  <c r="C22"/>
  <c r="F22"/>
  <c r="C33"/>
  <c r="F33"/>
  <c r="H33"/>
  <c r="B34"/>
  <c r="B33"/>
  <c r="J34"/>
  <c r="J33"/>
  <c r="C38"/>
  <c r="F38"/>
  <c r="B43"/>
  <c r="C43"/>
  <c r="F43"/>
  <c r="H43"/>
  <c r="J43"/>
  <c r="C50"/>
  <c r="F50"/>
  <c r="C65"/>
  <c r="F65"/>
  <c r="C74"/>
  <c r="F74"/>
  <c r="C77"/>
  <c r="C86"/>
  <c r="F77"/>
  <c r="H82"/>
  <c r="H83"/>
  <c r="J83"/>
  <c r="H84"/>
  <c r="J84"/>
  <c r="M10" i="28"/>
  <c r="C11"/>
  <c r="C16"/>
  <c r="M11"/>
  <c r="M12"/>
  <c r="M14"/>
  <c r="M98" i="9"/>
  <c r="M25" i="28"/>
  <c r="M26"/>
  <c r="C27"/>
  <c r="G27"/>
  <c r="G31"/>
  <c r="K27"/>
  <c r="C30"/>
  <c r="E30"/>
  <c r="G30"/>
  <c r="I30"/>
  <c r="M33"/>
  <c r="M34"/>
  <c r="M48"/>
  <c r="C56"/>
  <c r="E56"/>
  <c r="G56"/>
  <c r="I56"/>
  <c r="I71"/>
  <c r="K56"/>
  <c r="M56"/>
  <c r="M59"/>
  <c r="C67"/>
  <c r="E67"/>
  <c r="E71"/>
  <c r="G67"/>
  <c r="I67"/>
  <c r="K67"/>
  <c r="K71"/>
  <c r="M67"/>
  <c r="C70"/>
  <c r="E70"/>
  <c r="G70"/>
  <c r="I70"/>
  <c r="K70"/>
  <c r="M70"/>
  <c r="M71"/>
  <c r="M80"/>
  <c r="N80"/>
  <c r="C81"/>
  <c r="C83"/>
  <c r="C90"/>
  <c r="E83"/>
  <c r="G83"/>
  <c r="I83"/>
  <c r="I90"/>
  <c r="K83"/>
  <c r="M85"/>
  <c r="M86"/>
  <c r="C87"/>
  <c r="E87"/>
  <c r="G87"/>
  <c r="G90"/>
  <c r="I87"/>
  <c r="K87"/>
  <c r="K90"/>
  <c r="C89"/>
  <c r="E89"/>
  <c r="G89"/>
  <c r="I89"/>
  <c r="K89"/>
  <c r="M92"/>
  <c r="M93"/>
  <c r="I100"/>
  <c r="I101"/>
  <c r="K101"/>
  <c r="I102"/>
  <c r="K102"/>
  <c r="I103"/>
  <c r="K103"/>
  <c r="I104"/>
  <c r="K104"/>
  <c r="I105"/>
  <c r="K105"/>
  <c r="I106"/>
  <c r="K106"/>
  <c r="I107"/>
  <c r="K107"/>
  <c r="I108"/>
  <c r="K108"/>
  <c r="I109"/>
  <c r="K109"/>
  <c r="I110"/>
  <c r="K110"/>
  <c r="I111"/>
  <c r="K111"/>
  <c r="I112"/>
  <c r="K112"/>
  <c r="C113"/>
  <c r="C131"/>
  <c r="E113"/>
  <c r="E131"/>
  <c r="G113"/>
  <c r="G131"/>
  <c r="I116"/>
  <c r="I117"/>
  <c r="K117"/>
  <c r="I118"/>
  <c r="K118"/>
  <c r="I119"/>
  <c r="K119"/>
  <c r="I120"/>
  <c r="K120"/>
  <c r="I121"/>
  <c r="K121"/>
  <c r="I122"/>
  <c r="K122"/>
  <c r="I123"/>
  <c r="K123"/>
  <c r="I124"/>
  <c r="K124"/>
  <c r="I125"/>
  <c r="K125"/>
  <c r="I126"/>
  <c r="K126"/>
  <c r="C130"/>
  <c r="E130"/>
  <c r="G130"/>
  <c r="C139"/>
  <c r="E139"/>
  <c r="G139"/>
  <c r="O7" i="25"/>
  <c r="O23"/>
  <c r="O25"/>
  <c r="M30"/>
  <c r="A1" i="3"/>
  <c r="A2"/>
  <c r="A3"/>
  <c r="A4"/>
  <c r="Z4"/>
  <c r="A7"/>
  <c r="E12"/>
  <c r="F12"/>
  <c r="G12"/>
  <c r="H12"/>
  <c r="I12"/>
  <c r="J12"/>
  <c r="R12"/>
  <c r="S12"/>
  <c r="T12"/>
  <c r="U12"/>
  <c r="Z12"/>
  <c r="AA12"/>
  <c r="AB12"/>
  <c r="AC12"/>
  <c r="N14"/>
  <c r="N15"/>
  <c r="N16"/>
  <c r="R16"/>
  <c r="R15"/>
  <c r="T16"/>
  <c r="T15"/>
  <c r="Z16"/>
  <c r="Z15"/>
  <c r="AB16"/>
  <c r="AB15"/>
  <c r="N17"/>
  <c r="N18"/>
  <c r="N19"/>
  <c r="N20"/>
  <c r="N21"/>
  <c r="N22"/>
  <c r="R22"/>
  <c r="R21"/>
  <c r="T22"/>
  <c r="T21"/>
  <c r="Z22"/>
  <c r="Z21"/>
  <c r="AB22"/>
  <c r="AB21"/>
  <c r="N23"/>
  <c r="R23"/>
  <c r="T23"/>
  <c r="Z23"/>
  <c r="AB23"/>
  <c r="N24"/>
  <c r="N25"/>
  <c r="N26"/>
  <c r="R26"/>
  <c r="T26"/>
  <c r="Z26"/>
  <c r="AB26"/>
  <c r="N27"/>
  <c r="N28"/>
  <c r="N29"/>
  <c r="N30"/>
  <c r="N31"/>
  <c r="N32"/>
  <c r="N33"/>
  <c r="N34"/>
  <c r="N35"/>
  <c r="R35"/>
  <c r="R30"/>
  <c r="T35"/>
  <c r="T30"/>
  <c r="Z35"/>
  <c r="Z30"/>
  <c r="AB35"/>
  <c r="AB30"/>
  <c r="N36"/>
  <c r="N37"/>
  <c r="N38"/>
  <c r="N39"/>
  <c r="N40"/>
  <c r="N41"/>
  <c r="N42"/>
  <c r="R42"/>
  <c r="R41"/>
  <c r="T42"/>
  <c r="T41"/>
  <c r="Z42"/>
  <c r="Z41"/>
  <c r="AB42"/>
  <c r="AB41"/>
  <c r="N43"/>
  <c r="N44"/>
  <c r="N45"/>
  <c r="N46"/>
  <c r="N47"/>
  <c r="N48"/>
  <c r="N49"/>
  <c r="N50"/>
  <c r="N51"/>
  <c r="N52"/>
  <c r="N53"/>
  <c r="N54"/>
  <c r="N55"/>
  <c r="N56"/>
  <c r="R56"/>
  <c r="T56"/>
  <c r="Z56"/>
  <c r="AB56"/>
  <c r="N57"/>
  <c r="N58"/>
  <c r="N59"/>
  <c r="N60"/>
  <c r="N61"/>
  <c r="R61"/>
  <c r="T61"/>
  <c r="Z61"/>
  <c r="Z53"/>
  <c r="AB61"/>
  <c r="AB53" s="1"/>
  <c r="AB14" s="1"/>
  <c r="N62"/>
  <c r="N63"/>
  <c r="N64"/>
  <c r="N65"/>
  <c r="N66"/>
  <c r="N67"/>
  <c r="N68"/>
  <c r="N69"/>
  <c r="N70"/>
  <c r="N71"/>
  <c r="R71"/>
  <c r="T71"/>
  <c r="Z71"/>
  <c r="AB71"/>
  <c r="N72"/>
  <c r="N73"/>
  <c r="N74"/>
  <c r="R74"/>
  <c r="T74"/>
  <c r="Z74"/>
  <c r="AB74"/>
  <c r="AB68" s="1"/>
  <c r="N75"/>
  <c r="N76"/>
  <c r="N77"/>
  <c r="N78"/>
  <c r="N79"/>
  <c r="N80"/>
  <c r="N81"/>
  <c r="R81"/>
  <c r="T81"/>
  <c r="Z81"/>
  <c r="AB81"/>
  <c r="N82"/>
  <c r="N83"/>
  <c r="N84"/>
  <c r="R84"/>
  <c r="T84"/>
  <c r="Z84"/>
  <c r="AB84"/>
  <c r="N85"/>
  <c r="N86"/>
  <c r="N87"/>
  <c r="R87"/>
  <c r="T87"/>
  <c r="Z87"/>
  <c r="AB87"/>
  <c r="N88"/>
  <c r="N89"/>
  <c r="N90"/>
  <c r="R90"/>
  <c r="R80"/>
  <c r="T90"/>
  <c r="T80"/>
  <c r="Z90"/>
  <c r="Z80"/>
  <c r="AB90"/>
  <c r="N91"/>
  <c r="N92"/>
  <c r="N93"/>
  <c r="N94"/>
  <c r="R94"/>
  <c r="T94"/>
  <c r="Z94"/>
  <c r="AB94"/>
  <c r="N95"/>
  <c r="N96"/>
  <c r="N97"/>
  <c r="N98"/>
  <c r="N99"/>
  <c r="R99"/>
  <c r="T99"/>
  <c r="Z99"/>
  <c r="AB99"/>
  <c r="N100"/>
  <c r="N101"/>
  <c r="N102"/>
  <c r="R102"/>
  <c r="T102"/>
  <c r="Z102"/>
  <c r="Z97" s="1"/>
  <c r="AB102"/>
  <c r="N103"/>
  <c r="N104"/>
  <c r="N105"/>
  <c r="N106"/>
  <c r="N107"/>
  <c r="N108"/>
  <c r="N109"/>
  <c r="N110"/>
  <c r="N111"/>
  <c r="N112"/>
  <c r="R112"/>
  <c r="R109"/>
  <c r="T112"/>
  <c r="T109"/>
  <c r="Z112"/>
  <c r="Z109"/>
  <c r="AB112"/>
  <c r="AB109"/>
  <c r="N113"/>
  <c r="N114"/>
  <c r="N115"/>
  <c r="N116"/>
  <c r="N117"/>
  <c r="N118"/>
  <c r="N119"/>
  <c r="N120"/>
  <c r="N121"/>
  <c r="N122"/>
  <c r="R122"/>
  <c r="T122"/>
  <c r="Z122"/>
  <c r="AB122"/>
  <c r="N123"/>
  <c r="N124"/>
  <c r="N125"/>
  <c r="N126"/>
  <c r="N127"/>
  <c r="R127"/>
  <c r="T127"/>
  <c r="Z127"/>
  <c r="AB127"/>
  <c r="N128"/>
  <c r="R128"/>
  <c r="T128"/>
  <c r="Z128"/>
  <c r="AB128"/>
  <c r="N129"/>
  <c r="N130"/>
  <c r="N131"/>
  <c r="N132"/>
  <c r="N133"/>
  <c r="N134"/>
  <c r="N135"/>
  <c r="N136"/>
  <c r="N137"/>
  <c r="N138"/>
  <c r="N139"/>
  <c r="N140"/>
  <c r="N141"/>
  <c r="N142"/>
  <c r="N143"/>
  <c r="R143"/>
  <c r="T143"/>
  <c r="Z143"/>
  <c r="AB143"/>
  <c r="N144"/>
  <c r="N145"/>
  <c r="N146"/>
  <c r="N147"/>
  <c r="N148"/>
  <c r="N149"/>
  <c r="N150"/>
  <c r="N151"/>
  <c r="N152"/>
  <c r="N153"/>
  <c r="N154"/>
  <c r="R154"/>
  <c r="Z154"/>
  <c r="AB154"/>
  <c r="N155"/>
  <c r="N156"/>
  <c r="N157"/>
  <c r="N158"/>
  <c r="N159"/>
  <c r="N160"/>
  <c r="N161"/>
  <c r="N162"/>
  <c r="R162"/>
  <c r="T162"/>
  <c r="Z162"/>
  <c r="AB162"/>
  <c r="N163"/>
  <c r="N164"/>
  <c r="N165"/>
  <c r="R165"/>
  <c r="T165"/>
  <c r="Z165"/>
  <c r="AB165"/>
  <c r="N166"/>
  <c r="N167"/>
  <c r="N168"/>
  <c r="R168"/>
  <c r="T168"/>
  <c r="Z168"/>
  <c r="AB168"/>
  <c r="N169"/>
  <c r="N170"/>
  <c r="N171"/>
  <c r="R171"/>
  <c r="T171"/>
  <c r="Z171"/>
  <c r="AB171"/>
  <c r="N172"/>
  <c r="N173"/>
  <c r="N174"/>
  <c r="N175"/>
  <c r="N176"/>
  <c r="N177"/>
  <c r="N178"/>
  <c r="N179"/>
  <c r="R179"/>
  <c r="T179"/>
  <c r="Z179"/>
  <c r="AB179"/>
  <c r="N180"/>
  <c r="N181"/>
  <c r="N183"/>
  <c r="N184"/>
  <c r="N185"/>
  <c r="N186"/>
  <c r="N187"/>
  <c r="N188"/>
  <c r="N189"/>
  <c r="N190"/>
  <c r="N191"/>
  <c r="N192"/>
  <c r="N193"/>
  <c r="N194"/>
  <c r="R194"/>
  <c r="R184"/>
  <c r="T194"/>
  <c r="T184"/>
  <c r="Z194"/>
  <c r="Z184"/>
  <c r="AB194"/>
  <c r="AB184"/>
  <c r="N195"/>
  <c r="N196"/>
  <c r="N197"/>
  <c r="N198"/>
  <c r="N199"/>
  <c r="N200"/>
  <c r="R200"/>
  <c r="R199"/>
  <c r="T200"/>
  <c r="T199"/>
  <c r="Z200"/>
  <c r="Z199"/>
  <c r="Z183"/>
  <c r="AB200"/>
  <c r="AB199"/>
  <c r="N201"/>
  <c r="R201"/>
  <c r="T201"/>
  <c r="Z201"/>
  <c r="AB201"/>
  <c r="N202"/>
  <c r="N203"/>
  <c r="N204"/>
  <c r="R204"/>
  <c r="T204"/>
  <c r="Z204"/>
  <c r="AB204"/>
  <c r="N205"/>
  <c r="N206"/>
  <c r="N207"/>
  <c r="N208"/>
  <c r="N210"/>
  <c r="N211"/>
  <c r="A212"/>
  <c r="N212"/>
  <c r="N213"/>
  <c r="AI213"/>
  <c r="AK213"/>
  <c r="N214"/>
  <c r="S214"/>
  <c r="U214"/>
  <c r="AA214"/>
  <c r="G214"/>
  <c r="AC214"/>
  <c r="N215"/>
  <c r="S215"/>
  <c r="U215"/>
  <c r="AA215"/>
  <c r="AC215"/>
  <c r="N216"/>
  <c r="S216"/>
  <c r="G216"/>
  <c r="U216"/>
  <c r="AA216"/>
  <c r="AC216"/>
  <c r="H217"/>
  <c r="N217"/>
  <c r="S217"/>
  <c r="G217"/>
  <c r="U217"/>
  <c r="AA217"/>
  <c r="AC217"/>
  <c r="N218"/>
  <c r="S218"/>
  <c r="AI218"/>
  <c r="AK218"/>
  <c r="N219"/>
  <c r="S219"/>
  <c r="U219"/>
  <c r="J219"/>
  <c r="AK219"/>
  <c r="AA219"/>
  <c r="AC219"/>
  <c r="N220"/>
  <c r="S220"/>
  <c r="G220"/>
  <c r="U220"/>
  <c r="AA220"/>
  <c r="AC220"/>
  <c r="N221"/>
  <c r="S221"/>
  <c r="G221"/>
  <c r="U221"/>
  <c r="J221"/>
  <c r="AA221"/>
  <c r="AC221"/>
  <c r="N222"/>
  <c r="S222"/>
  <c r="U222"/>
  <c r="AA222"/>
  <c r="AC222"/>
  <c r="N223"/>
  <c r="S223"/>
  <c r="G223"/>
  <c r="U223"/>
  <c r="AA223"/>
  <c r="AC223"/>
  <c r="N224"/>
  <c r="S224"/>
  <c r="G224"/>
  <c r="AI224"/>
  <c r="U224"/>
  <c r="J224"/>
  <c r="AA224"/>
  <c r="AC224"/>
  <c r="H225"/>
  <c r="N225"/>
  <c r="S225"/>
  <c r="U225"/>
  <c r="AA225"/>
  <c r="AC225"/>
  <c r="N226"/>
  <c r="S226"/>
  <c r="U226"/>
  <c r="J226"/>
  <c r="AK226"/>
  <c r="AA226"/>
  <c r="AC226"/>
  <c r="N227"/>
  <c r="S227"/>
  <c r="U227"/>
  <c r="AA227"/>
  <c r="AC227"/>
  <c r="N228"/>
  <c r="A229"/>
  <c r="N229"/>
  <c r="N230"/>
  <c r="N231"/>
  <c r="N232"/>
  <c r="R232"/>
  <c r="T232"/>
  <c r="Z232"/>
  <c r="AB232"/>
  <c r="N233"/>
  <c r="N234"/>
  <c r="N235"/>
  <c r="N236"/>
  <c r="N237"/>
  <c r="N238"/>
  <c r="N239"/>
  <c r="N240"/>
  <c r="N241"/>
  <c r="R241"/>
  <c r="T241"/>
  <c r="Z241"/>
  <c r="AB241"/>
  <c r="N242"/>
  <c r="N243"/>
  <c r="N244"/>
  <c r="N245"/>
  <c r="N246"/>
  <c r="N247"/>
  <c r="N248"/>
  <c r="N249"/>
  <c r="R249"/>
  <c r="T249"/>
  <c r="Z249"/>
  <c r="AB249"/>
  <c r="N250"/>
  <c r="N251"/>
  <c r="N252"/>
  <c r="N253"/>
  <c r="N254"/>
  <c r="N255"/>
  <c r="N256"/>
  <c r="N257"/>
  <c r="N258"/>
  <c r="N259"/>
  <c r="N260"/>
  <c r="Z260"/>
  <c r="AB260"/>
  <c r="N261"/>
  <c r="N262"/>
  <c r="N263"/>
  <c r="N264"/>
  <c r="N265"/>
  <c r="N266"/>
  <c r="N267"/>
  <c r="N268"/>
  <c r="N269"/>
  <c r="Z269"/>
  <c r="AB269"/>
  <c r="N270"/>
  <c r="R269"/>
  <c r="N271"/>
  <c r="N272"/>
  <c r="N273"/>
  <c r="N274"/>
  <c r="N275"/>
  <c r="N276"/>
  <c r="N277"/>
  <c r="N278"/>
  <c r="R278"/>
  <c r="T278"/>
  <c r="Z278"/>
  <c r="AB278"/>
  <c r="H279"/>
  <c r="N279"/>
  <c r="N280"/>
  <c r="N281"/>
  <c r="N282"/>
  <c r="N283"/>
  <c r="N284"/>
  <c r="N285"/>
  <c r="N286"/>
  <c r="R286"/>
  <c r="T286"/>
  <c r="Z286"/>
  <c r="AB286"/>
  <c r="N287"/>
  <c r="N288"/>
  <c r="N289"/>
  <c r="N290"/>
  <c r="N291"/>
  <c r="N292"/>
  <c r="N293"/>
  <c r="N294"/>
  <c r="N295"/>
  <c r="N296"/>
  <c r="N297"/>
  <c r="N298"/>
  <c r="R298"/>
  <c r="Z298"/>
  <c r="AB298"/>
  <c r="N299"/>
  <c r="N300"/>
  <c r="N301"/>
  <c r="N302"/>
  <c r="N303"/>
  <c r="H304"/>
  <c r="N304"/>
  <c r="N305"/>
  <c r="E306"/>
  <c r="H306"/>
  <c r="N306"/>
  <c r="AA306"/>
  <c r="G306"/>
  <c r="AC306"/>
  <c r="N307"/>
  <c r="AI307"/>
  <c r="AK307"/>
  <c r="S371"/>
  <c r="D12" i="19"/>
  <c r="D140"/>
  <c r="F145"/>
  <c r="F146"/>
  <c r="F147"/>
  <c r="F148"/>
  <c r="F149"/>
  <c r="B150"/>
  <c r="D150"/>
  <c r="H150"/>
  <c r="H151"/>
  <c r="D175"/>
  <c r="D185"/>
  <c r="B180"/>
  <c r="B185"/>
  <c r="J190"/>
  <c r="J191"/>
  <c r="J192"/>
  <c r="J193"/>
  <c r="B194"/>
  <c r="B195"/>
  <c r="D194"/>
  <c r="B198"/>
  <c r="F194"/>
  <c r="B199"/>
  <c r="H194"/>
  <c r="B200"/>
  <c r="B197"/>
  <c r="B207"/>
  <c r="D207"/>
  <c r="D220"/>
  <c r="D223"/>
  <c r="D224"/>
  <c r="D233"/>
  <c r="D234"/>
  <c r="D225"/>
  <c r="D226"/>
  <c r="D227"/>
  <c r="D228"/>
  <c r="D229"/>
  <c r="D230"/>
  <c r="D231"/>
  <c r="D232"/>
  <c r="F238"/>
  <c r="B220"/>
  <c r="F239"/>
  <c r="B221"/>
  <c r="F240"/>
  <c r="B222"/>
  <c r="F241"/>
  <c r="B223"/>
  <c r="F242"/>
  <c r="B224"/>
  <c r="F243"/>
  <c r="B225"/>
  <c r="F244"/>
  <c r="B226"/>
  <c r="F245"/>
  <c r="B227"/>
  <c r="F246"/>
  <c r="B228"/>
  <c r="F247"/>
  <c r="B229"/>
  <c r="F248"/>
  <c r="B230"/>
  <c r="F249"/>
  <c r="B231"/>
  <c r="F250"/>
  <c r="B232"/>
  <c r="B251"/>
  <c r="D251"/>
  <c r="H251"/>
  <c r="B261"/>
  <c r="B262"/>
  <c r="D261"/>
  <c r="D262"/>
  <c r="B266"/>
  <c r="F266"/>
  <c r="D266"/>
  <c r="D274"/>
  <c r="D275"/>
  <c r="B270"/>
  <c r="F270"/>
  <c r="D270"/>
  <c r="H270"/>
  <c r="B284"/>
  <c r="B285"/>
  <c r="D284"/>
  <c r="D285"/>
  <c r="B289"/>
  <c r="B294"/>
  <c r="B295"/>
  <c r="D289"/>
  <c r="D294"/>
  <c r="D295"/>
  <c r="B299"/>
  <c r="J299"/>
  <c r="B300"/>
  <c r="D300"/>
  <c r="D305"/>
  <c r="F300"/>
  <c r="F305"/>
  <c r="H300"/>
  <c r="H305"/>
  <c r="J301"/>
  <c r="J302"/>
  <c r="J303"/>
  <c r="B304"/>
  <c r="J304"/>
  <c r="J305"/>
  <c r="J306"/>
  <c r="D315"/>
  <c r="H315"/>
  <c r="H328"/>
  <c r="B337"/>
  <c r="B342"/>
  <c r="D342"/>
  <c r="F342"/>
  <c r="H342"/>
  <c r="B346"/>
  <c r="D346"/>
  <c r="F346"/>
  <c r="H346"/>
  <c r="B359"/>
  <c r="B358"/>
  <c r="B369"/>
  <c r="B361"/>
  <c r="D361"/>
  <c r="D365"/>
  <c r="F365"/>
  <c r="F367"/>
  <c r="D378"/>
  <c r="B373"/>
  <c r="B378"/>
  <c r="B389"/>
  <c r="J394"/>
  <c r="J395"/>
  <c r="J396"/>
  <c r="B397"/>
  <c r="D397"/>
  <c r="F397"/>
  <c r="H397"/>
  <c r="J403"/>
  <c r="J404"/>
  <c r="B405"/>
  <c r="B406"/>
  <c r="D405"/>
  <c r="B410"/>
  <c r="F405"/>
  <c r="H405"/>
  <c r="B412"/>
  <c r="B413"/>
  <c r="B414"/>
  <c r="B409"/>
  <c r="B411"/>
  <c r="B420"/>
  <c r="D420"/>
  <c r="B429"/>
  <c r="D429"/>
  <c r="F434"/>
  <c r="F435"/>
  <c r="B436"/>
  <c r="D436"/>
  <c r="H436"/>
  <c r="B482"/>
  <c r="B486"/>
  <c r="B487"/>
  <c r="L465"/>
  <c r="L475"/>
  <c r="D500"/>
  <c r="F530"/>
  <c r="F543"/>
  <c r="F547"/>
  <c r="F550"/>
  <c r="F551"/>
  <c r="B553"/>
  <c r="D568"/>
  <c r="B577"/>
  <c r="B578"/>
  <c r="D577"/>
  <c r="D578"/>
  <c r="P592"/>
  <c r="P593"/>
  <c r="P594"/>
  <c r="P595"/>
  <c r="B596"/>
  <c r="B597"/>
  <c r="D596"/>
  <c r="B601"/>
  <c r="F596"/>
  <c r="B602"/>
  <c r="H596"/>
  <c r="B603"/>
  <c r="J596"/>
  <c r="B604"/>
  <c r="L596"/>
  <c r="B605"/>
  <c r="B600"/>
  <c r="F615"/>
  <c r="D615"/>
  <c r="D620"/>
  <c r="D621"/>
  <c r="D622"/>
  <c r="F629"/>
  <c r="B620"/>
  <c r="B624"/>
  <c r="B625"/>
  <c r="F630"/>
  <c r="F631"/>
  <c r="B622"/>
  <c r="F632"/>
  <c r="B623"/>
  <c r="B633"/>
  <c r="D633"/>
  <c r="H633"/>
  <c r="B640"/>
  <c r="B648"/>
  <c r="B649"/>
  <c r="D640"/>
  <c r="B644"/>
  <c r="D644"/>
  <c r="B653"/>
  <c r="B663"/>
  <c r="B664"/>
  <c r="D653"/>
  <c r="B654"/>
  <c r="D654"/>
  <c r="F681"/>
  <c r="F684"/>
  <c r="B689"/>
  <c r="D671"/>
  <c r="B680"/>
  <c r="A681"/>
  <c r="D684"/>
  <c r="B688"/>
  <c r="B691"/>
  <c r="F682"/>
  <c r="B682"/>
  <c r="F683"/>
  <c r="H684"/>
  <c r="F695"/>
  <c r="F699"/>
  <c r="M151" i="9"/>
  <c r="M61"/>
  <c r="L695" i="19"/>
  <c r="L699"/>
  <c r="B703"/>
  <c r="B707"/>
  <c r="B708"/>
  <c r="D717"/>
  <c r="B712"/>
  <c r="B717"/>
  <c r="P722"/>
  <c r="P723"/>
  <c r="P724"/>
  <c r="P725"/>
  <c r="B726"/>
  <c r="B727"/>
  <c r="D726"/>
  <c r="B730"/>
  <c r="F726"/>
  <c r="B731"/>
  <c r="H726"/>
  <c r="B732"/>
  <c r="J726"/>
  <c r="B733"/>
  <c r="L726"/>
  <c r="B734"/>
  <c r="B729"/>
  <c r="H747"/>
  <c r="H748"/>
  <c r="B749"/>
  <c r="D749"/>
  <c r="F749"/>
  <c r="F750"/>
  <c r="D752"/>
  <c r="B753"/>
  <c r="F757"/>
  <c r="D761"/>
  <c r="B768"/>
  <c r="B794"/>
  <c r="D794"/>
  <c r="B804"/>
  <c r="B809"/>
  <c r="B810"/>
  <c r="B815"/>
  <c r="B816"/>
  <c r="B819"/>
  <c r="B824"/>
  <c r="B825"/>
  <c r="B828"/>
  <c r="B833"/>
  <c r="B834"/>
  <c r="B845"/>
  <c r="B844"/>
  <c r="B873"/>
  <c r="B875"/>
  <c r="B877"/>
  <c r="B878"/>
  <c r="D873"/>
  <c r="B885"/>
  <c r="B887"/>
  <c r="B888"/>
  <c r="D885"/>
  <c r="D887"/>
  <c r="B965"/>
  <c r="B968"/>
  <c r="D965"/>
  <c r="D968"/>
  <c r="B984"/>
  <c r="B985"/>
  <c r="B977"/>
  <c r="D999"/>
  <c r="B1008"/>
  <c r="B1009"/>
  <c r="D1008"/>
  <c r="D1009"/>
  <c r="B1017"/>
  <c r="B1018"/>
  <c r="D1017"/>
  <c r="D1018"/>
  <c r="B1026"/>
  <c r="B1027"/>
  <c r="D1026"/>
  <c r="D1027"/>
  <c r="B1041"/>
  <c r="D1041"/>
  <c r="B1110"/>
  <c r="D1110"/>
  <c r="B1121"/>
  <c r="D1164"/>
  <c r="D1194"/>
  <c r="F1403"/>
  <c r="F1406"/>
  <c r="H1403"/>
  <c r="H1405"/>
  <c r="H1406"/>
  <c r="B1406"/>
  <c r="D1406"/>
  <c r="F1409"/>
  <c r="H1409"/>
  <c r="F1410"/>
  <c r="H1410"/>
  <c r="F1411"/>
  <c r="H1411"/>
  <c r="F1412"/>
  <c r="H1412"/>
  <c r="F1413"/>
  <c r="H1413"/>
  <c r="F1414"/>
  <c r="H1414"/>
  <c r="F1415"/>
  <c r="H1415"/>
  <c r="B1416"/>
  <c r="D1416"/>
  <c r="H1424"/>
  <c r="H1425"/>
  <c r="H1426"/>
  <c r="B1427"/>
  <c r="D1427"/>
  <c r="F1427"/>
  <c r="H1430"/>
  <c r="H1431"/>
  <c r="H1432"/>
  <c r="B1433"/>
  <c r="D1433"/>
  <c r="F1433"/>
  <c r="A4" i="4"/>
  <c r="F4"/>
  <c r="A5"/>
  <c r="F5"/>
  <c r="A6"/>
  <c r="B587" i="19"/>
  <c r="A3" i="9"/>
  <c r="A4"/>
  <c r="H12"/>
  <c r="H15"/>
  <c r="M28"/>
  <c r="K32"/>
  <c r="M32"/>
  <c r="K36"/>
  <c r="K41"/>
  <c r="M53"/>
  <c r="K71"/>
  <c r="F71"/>
  <c r="K75"/>
  <c r="K79"/>
  <c r="F79"/>
  <c r="M79"/>
  <c r="K102"/>
  <c r="K112"/>
  <c r="F112"/>
  <c r="K120"/>
  <c r="K124"/>
  <c r="F124"/>
  <c r="H129"/>
  <c r="A130"/>
  <c r="M140"/>
  <c r="M145"/>
  <c r="K153"/>
  <c r="K158"/>
  <c r="F158"/>
  <c r="M158"/>
  <c r="K162"/>
  <c r="M162"/>
  <c r="H167"/>
  <c r="M173"/>
  <c r="F173"/>
  <c r="F178"/>
  <c r="A179"/>
  <c r="F179"/>
  <c r="A186"/>
  <c r="C186"/>
  <c r="F186"/>
  <c r="A1" i="6"/>
  <c r="A3"/>
  <c r="A4"/>
  <c r="H11"/>
  <c r="E16"/>
  <c r="E18"/>
  <c r="E20"/>
  <c r="E22"/>
  <c r="E23"/>
  <c r="E24"/>
  <c r="E49"/>
  <c r="E51"/>
  <c r="E52"/>
  <c r="E53"/>
  <c r="E58"/>
  <c r="F59"/>
  <c r="A60"/>
  <c r="F60"/>
  <c r="A66"/>
  <c r="C66"/>
  <c r="F66"/>
  <c r="A8" i="3"/>
  <c r="J9"/>
  <c r="I156" i="5"/>
  <c r="I157"/>
  <c r="I158"/>
  <c r="I159"/>
  <c r="I160"/>
  <c r="I161"/>
  <c r="I162"/>
  <c r="I163"/>
  <c r="I164"/>
  <c r="I165"/>
  <c r="I166"/>
  <c r="I167"/>
  <c r="I168"/>
  <c r="I169"/>
  <c r="M7" i="2"/>
  <c r="H4" i="4"/>
  <c r="M8" i="2"/>
  <c r="H5" i="4"/>
  <c r="B26" i="2"/>
  <c r="B25"/>
  <c r="B28"/>
  <c r="B29"/>
  <c r="B30"/>
  <c r="B34"/>
  <c r="B35"/>
  <c r="B40"/>
  <c r="B38"/>
  <c r="B37"/>
  <c r="B36"/>
  <c r="B33"/>
  <c r="B46"/>
  <c r="AC9" i="1"/>
  <c r="AC7"/>
  <c r="B39" i="2"/>
  <c r="H63" i="3"/>
  <c r="H88"/>
  <c r="H176"/>
  <c r="H203"/>
  <c r="H235"/>
  <c r="H58"/>
  <c r="H110"/>
  <c r="H147"/>
  <c r="H274"/>
  <c r="E38"/>
  <c r="E60"/>
  <c r="E20"/>
  <c r="E58"/>
  <c r="E76"/>
  <c r="E134"/>
  <c r="E144"/>
  <c r="E166"/>
  <c r="E237"/>
  <c r="E290"/>
  <c r="E297"/>
  <c r="E73"/>
  <c r="E92"/>
  <c r="E125"/>
  <c r="E175"/>
  <c r="E197"/>
  <c r="E246"/>
  <c r="E271"/>
  <c r="E31"/>
  <c r="E65"/>
  <c r="E140"/>
  <c r="E156"/>
  <c r="E186"/>
  <c r="E258"/>
  <c r="E276"/>
  <c r="E17"/>
  <c r="E114"/>
  <c r="E158"/>
  <c r="E172"/>
  <c r="E220"/>
  <c r="E250"/>
  <c r="G71" i="28"/>
  <c r="K116"/>
  <c r="I130"/>
  <c r="N85"/>
  <c r="M87"/>
  <c r="N87"/>
  <c r="H45" i="3"/>
  <c r="H100"/>
  <c r="H51"/>
  <c r="H62"/>
  <c r="H124"/>
  <c r="H131"/>
  <c r="H145"/>
  <c r="H195"/>
  <c r="H234"/>
  <c r="H244"/>
  <c r="H275"/>
  <c r="H57"/>
  <c r="H64"/>
  <c r="H158"/>
  <c r="H178"/>
  <c r="H208"/>
  <c r="H273"/>
  <c r="H288"/>
  <c r="H294"/>
  <c r="H24" i="1"/>
  <c r="I24"/>
  <c r="H10"/>
  <c r="I10"/>
  <c r="H22"/>
  <c r="I22"/>
  <c r="B944" i="19"/>
  <c r="B850"/>
  <c r="D587"/>
  <c r="T260" i="3"/>
  <c r="S306"/>
  <c r="U306"/>
  <c r="H152"/>
  <c r="H141"/>
  <c r="H101"/>
  <c r="H133"/>
  <c r="E105"/>
  <c r="H82"/>
  <c r="M89" i="28"/>
  <c r="N89"/>
  <c r="E124" i="3"/>
  <c r="N25" i="26"/>
  <c r="A9" i="15"/>
  <c r="I129" i="4"/>
  <c r="I137"/>
  <c r="E71" i="8"/>
  <c r="E234"/>
  <c r="B140" i="19"/>
  <c r="M83" i="9"/>
  <c r="E90" i="28"/>
  <c r="F86" i="29"/>
  <c r="E137" i="3"/>
  <c r="E196"/>
  <c r="H254"/>
  <c r="H174"/>
  <c r="H219"/>
  <c r="I219"/>
  <c r="H239"/>
  <c r="H134"/>
  <c r="H181"/>
  <c r="E52"/>
  <c r="E91"/>
  <c r="E82"/>
  <c r="E93"/>
  <c r="E90"/>
  <c r="E189"/>
  <c r="E247"/>
  <c r="E282"/>
  <c r="E104"/>
  <c r="E141"/>
  <c r="E202"/>
  <c r="E261"/>
  <c r="E284"/>
  <c r="E18"/>
  <c r="E131"/>
  <c r="E173"/>
  <c r="E214"/>
  <c r="F214" s="1"/>
  <c r="E272"/>
  <c r="E302"/>
  <c r="E39"/>
  <c r="E151"/>
  <c r="E174"/>
  <c r="E233"/>
  <c r="H18"/>
  <c r="H34"/>
  <c r="H49"/>
  <c r="H103"/>
  <c r="H48"/>
  <c r="H73"/>
  <c r="H139"/>
  <c r="H157"/>
  <c r="H180"/>
  <c r="H251"/>
  <c r="H266"/>
  <c r="H20"/>
  <c r="H96"/>
  <c r="H136"/>
  <c r="H187"/>
  <c r="H272"/>
  <c r="H285"/>
  <c r="H299"/>
  <c r="E89"/>
  <c r="H54"/>
  <c r="E24"/>
  <c r="H50"/>
  <c r="H137"/>
  <c r="E135"/>
  <c r="H175"/>
  <c r="H224"/>
  <c r="E240"/>
  <c r="E301"/>
  <c r="H59"/>
  <c r="H56"/>
  <c r="H123"/>
  <c r="H122" s="1"/>
  <c r="H220"/>
  <c r="H280"/>
  <c r="H92"/>
  <c r="H185"/>
  <c r="E27"/>
  <c r="E55"/>
  <c r="E83"/>
  <c r="E111"/>
  <c r="E149"/>
  <c r="E193"/>
  <c r="E274"/>
  <c r="E34"/>
  <c r="E145"/>
  <c r="E192"/>
  <c r="E238"/>
  <c r="E296"/>
  <c r="E298"/>
  <c r="E49"/>
  <c r="E106"/>
  <c r="E188"/>
  <c r="E256"/>
  <c r="E289"/>
  <c r="E103"/>
  <c r="E170"/>
  <c r="E215"/>
  <c r="H65"/>
  <c r="H93"/>
  <c r="H36"/>
  <c r="H115"/>
  <c r="H135"/>
  <c r="H172"/>
  <c r="H252"/>
  <c r="H283"/>
  <c r="H32"/>
  <c r="H155"/>
  <c r="H166"/>
  <c r="H198"/>
  <c r="H282"/>
  <c r="H301"/>
  <c r="H37"/>
  <c r="H106"/>
  <c r="E129"/>
  <c r="E132"/>
  <c r="E226"/>
  <c r="E292"/>
  <c r="H302"/>
  <c r="H159"/>
  <c r="H191"/>
  <c r="H237"/>
  <c r="H130"/>
  <c r="H149"/>
  <c r="H242"/>
  <c r="E96"/>
  <c r="E59"/>
  <c r="E88"/>
  <c r="E87" s="1"/>
  <c r="E164"/>
  <c r="E185"/>
  <c r="E255"/>
  <c r="E78"/>
  <c r="E130"/>
  <c r="E163"/>
  <c r="E252"/>
  <c r="E275"/>
  <c r="E19"/>
  <c r="E110"/>
  <c r="E178"/>
  <c r="E223"/>
  <c r="E304"/>
  <c r="E136"/>
  <c r="E195"/>
  <c r="E194"/>
  <c r="E287"/>
  <c r="H25"/>
  <c r="H43"/>
  <c r="H104"/>
  <c r="H55"/>
  <c r="H129"/>
  <c r="H177"/>
  <c r="H243"/>
  <c r="H262"/>
  <c r="H164"/>
  <c r="H170"/>
  <c r="J220"/>
  <c r="G222"/>
  <c r="AI222"/>
  <c r="G215"/>
  <c r="AI215"/>
  <c r="G219"/>
  <c r="AI219"/>
  <c r="C71" i="28"/>
  <c r="E43" i="3"/>
  <c r="H271"/>
  <c r="E239"/>
  <c r="E236"/>
  <c r="H215"/>
  <c r="E203"/>
  <c r="H148"/>
  <c r="H46"/>
  <c r="I27" i="28"/>
  <c r="I31"/>
  <c r="H196" i="3"/>
  <c r="H194"/>
  <c r="H214"/>
  <c r="H216"/>
  <c r="H233"/>
  <c r="H240"/>
  <c r="H245"/>
  <c r="H250"/>
  <c r="H263"/>
  <c r="H276"/>
  <c r="H290"/>
  <c r="H292"/>
  <c r="H33"/>
  <c r="H70"/>
  <c r="H114"/>
  <c r="H153"/>
  <c r="H169"/>
  <c r="H193"/>
  <c r="H227"/>
  <c r="H264"/>
  <c r="H297"/>
  <c r="H77"/>
  <c r="H125"/>
  <c r="H140"/>
  <c r="H156"/>
  <c r="H206"/>
  <c r="H253"/>
  <c r="H38"/>
  <c r="H60"/>
  <c r="H69"/>
  <c r="H72"/>
  <c r="H71"/>
  <c r="H91"/>
  <c r="H90"/>
  <c r="H167"/>
  <c r="H173"/>
  <c r="H168" s="1"/>
  <c r="H188"/>
  <c r="H192"/>
  <c r="H197"/>
  <c r="H207"/>
  <c r="H226"/>
  <c r="I226"/>
  <c r="H246"/>
  <c r="H267"/>
  <c r="H284"/>
  <c r="H293"/>
  <c r="H19"/>
  <c r="E113"/>
  <c r="E112"/>
  <c r="E109"/>
  <c r="E139"/>
  <c r="E152"/>
  <c r="E159"/>
  <c r="E177"/>
  <c r="E180"/>
  <c r="E187"/>
  <c r="E191"/>
  <c r="E198"/>
  <c r="E206"/>
  <c r="E224"/>
  <c r="E266"/>
  <c r="E268"/>
  <c r="E273"/>
  <c r="E283"/>
  <c r="E285"/>
  <c r="E29"/>
  <c r="E48"/>
  <c r="E63"/>
  <c r="E75"/>
  <c r="E95"/>
  <c r="E94"/>
  <c r="E45"/>
  <c r="E70"/>
  <c r="E57"/>
  <c r="E62"/>
  <c r="E126"/>
  <c r="E181"/>
  <c r="E190"/>
  <c r="E205"/>
  <c r="E217"/>
  <c r="E221"/>
  <c r="F221"/>
  <c r="E225"/>
  <c r="E227"/>
  <c r="E234"/>
  <c r="E244"/>
  <c r="E251"/>
  <c r="E277"/>
  <c r="E299"/>
  <c r="K100" i="28"/>
  <c r="I113"/>
  <c r="I131"/>
  <c r="C60" i="29"/>
  <c r="H21" i="1"/>
  <c r="I21"/>
  <c r="H42"/>
  <c r="I42"/>
  <c r="H58"/>
  <c r="I58"/>
  <c r="H69"/>
  <c r="I69"/>
  <c r="H82"/>
  <c r="I82"/>
  <c r="H109"/>
  <c r="I109"/>
  <c r="H122"/>
  <c r="I122"/>
  <c r="H49"/>
  <c r="I49"/>
  <c r="H63"/>
  <c r="I63"/>
  <c r="H81"/>
  <c r="I81"/>
  <c r="H99"/>
  <c r="I99"/>
  <c r="H116"/>
  <c r="I116"/>
  <c r="H134"/>
  <c r="I134"/>
  <c r="H145"/>
  <c r="I145"/>
  <c r="H158"/>
  <c r="I158"/>
  <c r="H169"/>
  <c r="I169"/>
  <c r="AC37"/>
  <c r="AC23"/>
  <c r="N31" i="27"/>
  <c r="AC10" i="1"/>
  <c r="AC12"/>
  <c r="AC14"/>
  <c r="AC16"/>
  <c r="AC18"/>
  <c r="AC20"/>
  <c r="AC22"/>
  <c r="AC24"/>
  <c r="AC26"/>
  <c r="AC28"/>
  <c r="AC30"/>
  <c r="AC32"/>
  <c r="AC34"/>
  <c r="AC36"/>
  <c r="AC38"/>
  <c r="AC40"/>
  <c r="AC5"/>
  <c r="AC6"/>
  <c r="AC8"/>
  <c r="AC17"/>
  <c r="AC25"/>
  <c r="AC33"/>
  <c r="F65" i="15"/>
  <c r="D936" i="19"/>
  <c r="D923"/>
  <c r="D985"/>
  <c r="M47" i="9"/>
  <c r="H614" i="19"/>
  <c r="B615"/>
  <c r="H613"/>
  <c r="B996"/>
  <c r="B17" i="26"/>
  <c r="D63"/>
  <c r="M75" i="9"/>
  <c r="M120"/>
  <c r="M116"/>
  <c r="M107"/>
  <c r="K130" i="28"/>
  <c r="K113"/>
  <c r="K131"/>
  <c r="H185" i="1"/>
  <c r="I185"/>
  <c r="H175"/>
  <c r="I175"/>
  <c r="H159"/>
  <c r="I159"/>
  <c r="H148"/>
  <c r="I148"/>
  <c r="H140"/>
  <c r="I140"/>
  <c r="H130"/>
  <c r="I130"/>
  <c r="H121"/>
  <c r="I121"/>
  <c r="H110"/>
  <c r="I110"/>
  <c r="H96"/>
  <c r="I96"/>
  <c r="H75"/>
  <c r="I75"/>
  <c r="H64"/>
  <c r="I64"/>
  <c r="H48"/>
  <c r="I48"/>
  <c r="H27"/>
  <c r="I27"/>
  <c r="H23"/>
  <c r="I23"/>
  <c r="M24" i="9"/>
  <c r="AB80" i="3"/>
  <c r="E161"/>
  <c r="E253"/>
  <c r="E281"/>
  <c r="E288"/>
  <c r="H138"/>
  <c r="H281"/>
  <c r="H221"/>
  <c r="I221"/>
  <c r="E72"/>
  <c r="E71"/>
  <c r="E107"/>
  <c r="E176"/>
  <c r="E36"/>
  <c r="E148"/>
  <c r="E257"/>
  <c r="E100"/>
  <c r="E245"/>
  <c r="E85"/>
  <c r="E216"/>
  <c r="H89"/>
  <c r="H87"/>
  <c r="H95"/>
  <c r="H94"/>
  <c r="H186"/>
  <c r="H256"/>
  <c r="H107"/>
  <c r="H268"/>
  <c r="E270"/>
  <c r="E40"/>
  <c r="H17"/>
  <c r="H16"/>
  <c r="H15"/>
  <c r="H78"/>
  <c r="H28"/>
  <c r="H44"/>
  <c r="H105"/>
  <c r="E64"/>
  <c r="E61" s="1"/>
  <c r="E138"/>
  <c r="E46"/>
  <c r="E243"/>
  <c r="E51"/>
  <c r="E254"/>
  <c r="E101"/>
  <c r="E99" s="1"/>
  <c r="E262"/>
  <c r="H86"/>
  <c r="H108"/>
  <c r="H205"/>
  <c r="H204" s="1"/>
  <c r="H47"/>
  <c r="H42"/>
  <c r="H255"/>
  <c r="E123"/>
  <c r="E122"/>
  <c r="H111"/>
  <c r="H75"/>
  <c r="H257"/>
  <c r="H163"/>
  <c r="H162"/>
  <c r="H142"/>
  <c r="E44"/>
  <c r="E167"/>
  <c r="E165" s="1"/>
  <c r="E69"/>
  <c r="E267"/>
  <c r="E146"/>
  <c r="E32"/>
  <c r="E264"/>
  <c r="H79"/>
  <c r="H190"/>
  <c r="H98"/>
  <c r="H265"/>
  <c r="H83"/>
  <c r="H81"/>
  <c r="E147"/>
  <c r="H85"/>
  <c r="H52"/>
  <c r="H41" s="1"/>
  <c r="E37"/>
  <c r="E142"/>
  <c r="E294"/>
  <c r="E207"/>
  <c r="E77"/>
  <c r="E263"/>
  <c r="E219"/>
  <c r="H76"/>
  <c r="H146"/>
  <c r="H27"/>
  <c r="H26" s="1"/>
  <c r="H236"/>
  <c r="H287"/>
  <c r="H222"/>
  <c r="E115"/>
  <c r="H189"/>
  <c r="H223"/>
  <c r="H247"/>
  <c r="G226"/>
  <c r="AI226"/>
  <c r="G225"/>
  <c r="AI225"/>
  <c r="G227"/>
  <c r="AI227"/>
  <c r="J217"/>
  <c r="AK217"/>
  <c r="F306"/>
  <c r="H40"/>
  <c r="H353" i="1"/>
  <c r="I353"/>
  <c r="H87"/>
  <c r="I87"/>
  <c r="H620"/>
  <c r="I620"/>
  <c r="H505"/>
  <c r="I505"/>
  <c r="H393"/>
  <c r="I393"/>
  <c r="H252"/>
  <c r="I252"/>
  <c r="H11"/>
  <c r="I11"/>
  <c r="AI214" i="3"/>
  <c r="AI306"/>
  <c r="E81"/>
  <c r="J225"/>
  <c r="I225"/>
  <c r="J306"/>
  <c r="J215"/>
  <c r="I215"/>
  <c r="Z248"/>
  <c r="Z259"/>
  <c r="Z121"/>
  <c r="J227"/>
  <c r="I227"/>
  <c r="J222"/>
  <c r="J214"/>
  <c r="I214" s="1"/>
  <c r="J216"/>
  <c r="AK216"/>
  <c r="E280"/>
  <c r="H29"/>
  <c r="H161"/>
  <c r="H277"/>
  <c r="H132"/>
  <c r="H127"/>
  <c r="E33"/>
  <c r="E79"/>
  <c r="E86"/>
  <c r="E155"/>
  <c r="E265"/>
  <c r="E54"/>
  <c r="E133"/>
  <c r="E235"/>
  <c r="E291"/>
  <c r="E108"/>
  <c r="E222"/>
  <c r="E293"/>
  <c r="E98"/>
  <c r="E208"/>
  <c r="E279"/>
  <c r="E278" s="1"/>
  <c r="H39"/>
  <c r="H31"/>
  <c r="H113"/>
  <c r="H150"/>
  <c r="H238"/>
  <c r="H232"/>
  <c r="H291"/>
  <c r="H151"/>
  <c r="H258"/>
  <c r="H289"/>
  <c r="E150"/>
  <c r="H261"/>
  <c r="E47"/>
  <c r="E157"/>
  <c r="E169"/>
  <c r="H144"/>
  <c r="H24"/>
  <c r="H23"/>
  <c r="E28"/>
  <c r="E26" s="1"/>
  <c r="E50"/>
  <c r="E153"/>
  <c r="E25"/>
  <c r="E22" s="1"/>
  <c r="E21" s="1"/>
  <c r="E23"/>
  <c r="E242"/>
  <c r="E241" s="1"/>
  <c r="AB97"/>
  <c r="H202"/>
  <c r="H618" i="1"/>
  <c r="I618"/>
  <c r="H594"/>
  <c r="I594"/>
  <c r="H570"/>
  <c r="I570"/>
  <c r="H535"/>
  <c r="I535"/>
  <c r="H501"/>
  <c r="I501"/>
  <c r="H385"/>
  <c r="I385"/>
  <c r="H302"/>
  <c r="I302"/>
  <c r="H246"/>
  <c r="I246"/>
  <c r="H181"/>
  <c r="I181"/>
  <c r="H44"/>
  <c r="I44"/>
  <c r="Z68" i="3"/>
  <c r="H638" i="1"/>
  <c r="I638"/>
  <c r="H614"/>
  <c r="I614"/>
  <c r="H582"/>
  <c r="I582"/>
  <c r="H558"/>
  <c r="I558"/>
  <c r="H473"/>
  <c r="I473"/>
  <c r="H401"/>
  <c r="I401"/>
  <c r="H319"/>
  <c r="I319"/>
  <c r="H259"/>
  <c r="I259"/>
  <c r="H224"/>
  <c r="I224"/>
  <c r="H176"/>
  <c r="I176"/>
  <c r="AB121" i="3"/>
  <c r="H41" i="1"/>
  <c r="I41"/>
  <c r="H47"/>
  <c r="I47"/>
  <c r="H55"/>
  <c r="I55"/>
  <c r="H62"/>
  <c r="I62"/>
  <c r="H71"/>
  <c r="I71"/>
  <c r="H76"/>
  <c r="I76"/>
  <c r="H83"/>
  <c r="I83"/>
  <c r="H91"/>
  <c r="I91"/>
  <c r="H97"/>
  <c r="I97"/>
  <c r="H105"/>
  <c r="I105"/>
  <c r="H111"/>
  <c r="I111"/>
  <c r="H119"/>
  <c r="I119"/>
  <c r="H125"/>
  <c r="I125"/>
  <c r="H131"/>
  <c r="I131"/>
  <c r="H136"/>
  <c r="I136"/>
  <c r="H141"/>
  <c r="I141"/>
  <c r="H147"/>
  <c r="I147"/>
  <c r="H152"/>
  <c r="I152"/>
  <c r="H157"/>
  <c r="I157"/>
  <c r="H163"/>
  <c r="I163"/>
  <c r="H168"/>
  <c r="I168"/>
  <c r="H173"/>
  <c r="I173"/>
  <c r="H179"/>
  <c r="I179"/>
  <c r="H184"/>
  <c r="I184"/>
  <c r="H188"/>
  <c r="I188"/>
  <c r="H192"/>
  <c r="I192"/>
  <c r="H195"/>
  <c r="I195"/>
  <c r="H197"/>
  <c r="I197"/>
  <c r="H199"/>
  <c r="I199"/>
  <c r="H201"/>
  <c r="I201"/>
  <c r="H203"/>
  <c r="I203"/>
  <c r="H205"/>
  <c r="I205"/>
  <c r="H207"/>
  <c r="I207"/>
  <c r="H209"/>
  <c r="I209"/>
  <c r="H211"/>
  <c r="I211"/>
  <c r="H213"/>
  <c r="I213"/>
  <c r="H215"/>
  <c r="I215"/>
  <c r="H217"/>
  <c r="I217"/>
  <c r="H219"/>
  <c r="I219"/>
  <c r="H221"/>
  <c r="I221"/>
  <c r="H223"/>
  <c r="I223"/>
  <c r="H225"/>
  <c r="I225"/>
  <c r="H227"/>
  <c r="I227"/>
  <c r="H229"/>
  <c r="I229"/>
  <c r="H231"/>
  <c r="I231"/>
  <c r="H233"/>
  <c r="I233"/>
  <c r="H25"/>
  <c r="I25"/>
  <c r="H237"/>
  <c r="I237"/>
  <c r="H240"/>
  <c r="I240"/>
  <c r="H245"/>
  <c r="I245"/>
  <c r="H248"/>
  <c r="I248"/>
  <c r="H253"/>
  <c r="I253"/>
  <c r="H256"/>
  <c r="I256"/>
  <c r="H261"/>
  <c r="I261"/>
  <c r="H264"/>
  <c r="I264"/>
  <c r="H269"/>
  <c r="I269"/>
  <c r="H272"/>
  <c r="I272"/>
  <c r="H277"/>
  <c r="I277"/>
  <c r="H280"/>
  <c r="I280"/>
  <c r="H285"/>
  <c r="I285"/>
  <c r="H288"/>
  <c r="I288"/>
  <c r="H293"/>
  <c r="I293"/>
  <c r="H296"/>
  <c r="I296"/>
  <c r="H301"/>
  <c r="I301"/>
  <c r="H304"/>
  <c r="I304"/>
  <c r="H306"/>
  <c r="I306"/>
  <c r="H308"/>
  <c r="I308"/>
  <c r="H310"/>
  <c r="I310"/>
  <c r="H312"/>
  <c r="I312"/>
  <c r="H314"/>
  <c r="I314"/>
  <c r="H316"/>
  <c r="I316"/>
  <c r="H318"/>
  <c r="I318"/>
  <c r="H320"/>
  <c r="I320"/>
  <c r="H322"/>
  <c r="I322"/>
  <c r="H324"/>
  <c r="I324"/>
  <c r="H326"/>
  <c r="I326"/>
  <c r="H328"/>
  <c r="I328"/>
  <c r="H330"/>
  <c r="I330"/>
  <c r="H332"/>
  <c r="I332"/>
  <c r="H334"/>
  <c r="I334"/>
  <c r="H336"/>
  <c r="I336"/>
  <c r="H338"/>
  <c r="I338"/>
  <c r="H340"/>
  <c r="I340"/>
  <c r="H342"/>
  <c r="I342"/>
  <c r="H344"/>
  <c r="I344"/>
  <c r="H346"/>
  <c r="I346"/>
  <c r="H348"/>
  <c r="I348"/>
  <c r="H350"/>
  <c r="I350"/>
  <c r="H352"/>
  <c r="I352"/>
  <c r="H354"/>
  <c r="I354"/>
  <c r="H356"/>
  <c r="I356"/>
  <c r="H358"/>
  <c r="I358"/>
  <c r="H360"/>
  <c r="I360"/>
  <c r="H362"/>
  <c r="I362"/>
  <c r="H364"/>
  <c r="I364"/>
  <c r="H366"/>
  <c r="I366"/>
  <c r="H368"/>
  <c r="I368"/>
  <c r="H370"/>
  <c r="I370"/>
  <c r="H372"/>
  <c r="I372"/>
  <c r="H374"/>
  <c r="I374"/>
  <c r="H376"/>
  <c r="I376"/>
  <c r="H378"/>
  <c r="I378"/>
  <c r="H380"/>
  <c r="I380"/>
  <c r="H382"/>
  <c r="I382"/>
  <c r="H384"/>
  <c r="I384"/>
  <c r="H386"/>
  <c r="I386"/>
  <c r="H388"/>
  <c r="I388"/>
  <c r="H390"/>
  <c r="I390"/>
  <c r="H392"/>
  <c r="I392"/>
  <c r="H394"/>
  <c r="I394"/>
  <c r="H396"/>
  <c r="I396"/>
  <c r="H398"/>
  <c r="I398"/>
  <c r="H400"/>
  <c r="I400"/>
  <c r="H402"/>
  <c r="I402"/>
  <c r="H404"/>
  <c r="I404"/>
  <c r="H406"/>
  <c r="I406"/>
  <c r="H408"/>
  <c r="I408"/>
  <c r="H410"/>
  <c r="I410"/>
  <c r="H412"/>
  <c r="I412"/>
  <c r="H414"/>
  <c r="I414"/>
  <c r="H416"/>
  <c r="I416"/>
  <c r="H418"/>
  <c r="I418"/>
  <c r="H420"/>
  <c r="I420"/>
  <c r="H422"/>
  <c r="I422"/>
  <c r="H424"/>
  <c r="I424"/>
  <c r="H426"/>
  <c r="I426"/>
  <c r="H428"/>
  <c r="I428"/>
  <c r="H430"/>
  <c r="I430"/>
  <c r="H432"/>
  <c r="I432"/>
  <c r="H434"/>
  <c r="I434"/>
  <c r="H436"/>
  <c r="I436"/>
  <c r="H438"/>
  <c r="I438"/>
  <c r="H440"/>
  <c r="I440"/>
  <c r="H442"/>
  <c r="I442"/>
  <c r="H444"/>
  <c r="I444"/>
  <c r="H446"/>
  <c r="I446"/>
  <c r="H448"/>
  <c r="I448"/>
  <c r="H450"/>
  <c r="I450"/>
  <c r="H452"/>
  <c r="I452"/>
  <c r="H454"/>
  <c r="I454"/>
  <c r="H456"/>
  <c r="I456"/>
  <c r="H458"/>
  <c r="I458"/>
  <c r="H460"/>
  <c r="I460"/>
  <c r="H462"/>
  <c r="I462"/>
  <c r="H464"/>
  <c r="I464"/>
  <c r="H466"/>
  <c r="I466"/>
  <c r="H468"/>
  <c r="I468"/>
  <c r="H470"/>
  <c r="I470"/>
  <c r="H472"/>
  <c r="I472"/>
  <c r="H474"/>
  <c r="I474"/>
  <c r="H476"/>
  <c r="I476"/>
  <c r="H478"/>
  <c r="I478"/>
  <c r="H480"/>
  <c r="I480"/>
  <c r="H482"/>
  <c r="I482"/>
  <c r="H484"/>
  <c r="I484"/>
  <c r="H486"/>
  <c r="I486"/>
  <c r="H488"/>
  <c r="I488"/>
  <c r="H490"/>
  <c r="I490"/>
  <c r="H492"/>
  <c r="I492"/>
  <c r="H494"/>
  <c r="I494"/>
  <c r="H496"/>
  <c r="I496"/>
  <c r="H498"/>
  <c r="I498"/>
  <c r="H500"/>
  <c r="I500"/>
  <c r="H502"/>
  <c r="I502"/>
  <c r="H504"/>
  <c r="I504"/>
  <c r="H506"/>
  <c r="I506"/>
  <c r="H508"/>
  <c r="I508"/>
  <c r="H510"/>
  <c r="I510"/>
  <c r="H512"/>
  <c r="I512"/>
  <c r="H514"/>
  <c r="I514"/>
  <c r="H516"/>
  <c r="I516"/>
  <c r="H518"/>
  <c r="I518"/>
  <c r="H520"/>
  <c r="I520"/>
  <c r="H522"/>
  <c r="I522"/>
  <c r="H524"/>
  <c r="I524"/>
  <c r="H526"/>
  <c r="I526"/>
  <c r="H528"/>
  <c r="I528"/>
  <c r="H530"/>
  <c r="I530"/>
  <c r="H532"/>
  <c r="I532"/>
  <c r="H534"/>
  <c r="I534"/>
  <c r="H536"/>
  <c r="I536"/>
  <c r="H538"/>
  <c r="I538"/>
  <c r="H540"/>
  <c r="I540"/>
  <c r="H542"/>
  <c r="I542"/>
  <c r="H544"/>
  <c r="I544"/>
  <c r="H546"/>
  <c r="I546"/>
  <c r="H51"/>
  <c r="I51"/>
  <c r="H73"/>
  <c r="I73"/>
  <c r="H108"/>
  <c r="I108"/>
  <c r="H128"/>
  <c r="I128"/>
  <c r="H155"/>
  <c r="I155"/>
  <c r="H171"/>
  <c r="I171"/>
  <c r="H194"/>
  <c r="I194"/>
  <c r="H200"/>
  <c r="I200"/>
  <c r="H210"/>
  <c r="I210"/>
  <c r="H216"/>
  <c r="I216"/>
  <c r="H226"/>
  <c r="I226"/>
  <c r="H232"/>
  <c r="I232"/>
  <c r="H236"/>
  <c r="I236"/>
  <c r="H239"/>
  <c r="I239"/>
  <c r="H243"/>
  <c r="I243"/>
  <c r="H250"/>
  <c r="I250"/>
  <c r="H254"/>
  <c r="I254"/>
  <c r="H257"/>
  <c r="I257"/>
  <c r="H268"/>
  <c r="I268"/>
  <c r="H271"/>
  <c r="I271"/>
  <c r="H275"/>
  <c r="I275"/>
  <c r="H282"/>
  <c r="I282"/>
  <c r="H286"/>
  <c r="I286"/>
  <c r="H289"/>
  <c r="I289"/>
  <c r="H300"/>
  <c r="I300"/>
  <c r="H303"/>
  <c r="I303"/>
  <c r="H309"/>
  <c r="I309"/>
  <c r="H317"/>
  <c r="I317"/>
  <c r="H325"/>
  <c r="I325"/>
  <c r="H333"/>
  <c r="I333"/>
  <c r="H341"/>
  <c r="I341"/>
  <c r="H349"/>
  <c r="I349"/>
  <c r="H357"/>
  <c r="I357"/>
  <c r="H365"/>
  <c r="I365"/>
  <c r="H373"/>
  <c r="I373"/>
  <c r="H381"/>
  <c r="I381"/>
  <c r="H389"/>
  <c r="I389"/>
  <c r="H397"/>
  <c r="I397"/>
  <c r="H405"/>
  <c r="I405"/>
  <c r="H413"/>
  <c r="I413"/>
  <c r="H421"/>
  <c r="I421"/>
  <c r="H429"/>
  <c r="I429"/>
  <c r="H59"/>
  <c r="I59"/>
  <c r="H94"/>
  <c r="I94"/>
  <c r="H115"/>
  <c r="I115"/>
  <c r="H144"/>
  <c r="I144"/>
  <c r="H160"/>
  <c r="I160"/>
  <c r="H186"/>
  <c r="I186"/>
  <c r="H196"/>
  <c r="I196"/>
  <c r="H206"/>
  <c r="I206"/>
  <c r="H212"/>
  <c r="I212"/>
  <c r="H222"/>
  <c r="I222"/>
  <c r="H228"/>
  <c r="I228"/>
  <c r="H244"/>
  <c r="I244"/>
  <c r="H247"/>
  <c r="I247"/>
  <c r="H251"/>
  <c r="I251"/>
  <c r="H258"/>
  <c r="I258"/>
  <c r="H262"/>
  <c r="I262"/>
  <c r="H265"/>
  <c r="I265"/>
  <c r="H276"/>
  <c r="I276"/>
  <c r="H279"/>
  <c r="I279"/>
  <c r="H283"/>
  <c r="I283"/>
  <c r="H290"/>
  <c r="I290"/>
  <c r="H294"/>
  <c r="I294"/>
  <c r="H297"/>
  <c r="I297"/>
  <c r="H307"/>
  <c r="I307"/>
  <c r="H315"/>
  <c r="I315"/>
  <c r="H323"/>
  <c r="I323"/>
  <c r="H331"/>
  <c r="I331"/>
  <c r="H339"/>
  <c r="I339"/>
  <c r="H347"/>
  <c r="I347"/>
  <c r="H355"/>
  <c r="I355"/>
  <c r="H363"/>
  <c r="I363"/>
  <c r="H371"/>
  <c r="I371"/>
  <c r="H379"/>
  <c r="I379"/>
  <c r="H387"/>
  <c r="I387"/>
  <c r="H395"/>
  <c r="I395"/>
  <c r="H403"/>
  <c r="I403"/>
  <c r="H411"/>
  <c r="I411"/>
  <c r="H419"/>
  <c r="I419"/>
  <c r="H427"/>
  <c r="I427"/>
  <c r="H435"/>
  <c r="I435"/>
  <c r="H443"/>
  <c r="I443"/>
  <c r="H451"/>
  <c r="I451"/>
  <c r="H459"/>
  <c r="I459"/>
  <c r="H467"/>
  <c r="I467"/>
  <c r="H475"/>
  <c r="I475"/>
  <c r="H483"/>
  <c r="I483"/>
  <c r="H491"/>
  <c r="I491"/>
  <c r="H499"/>
  <c r="I499"/>
  <c r="H507"/>
  <c r="I507"/>
  <c r="H515"/>
  <c r="I515"/>
  <c r="H523"/>
  <c r="I523"/>
  <c r="H531"/>
  <c r="I531"/>
  <c r="H539"/>
  <c r="I539"/>
  <c r="H547"/>
  <c r="I547"/>
  <c r="H549"/>
  <c r="I549"/>
  <c r="H551"/>
  <c r="I551"/>
  <c r="H553"/>
  <c r="I553"/>
  <c r="H555"/>
  <c r="I555"/>
  <c r="H557"/>
  <c r="I557"/>
  <c r="H559"/>
  <c r="I559"/>
  <c r="H561"/>
  <c r="I561"/>
  <c r="H563"/>
  <c r="I563"/>
  <c r="H565"/>
  <c r="I565"/>
  <c r="H567"/>
  <c r="I567"/>
  <c r="H569"/>
  <c r="I569"/>
  <c r="H571"/>
  <c r="I571"/>
  <c r="H573"/>
  <c r="I573"/>
  <c r="H575"/>
  <c r="I575"/>
  <c r="H577"/>
  <c r="I577"/>
  <c r="H579"/>
  <c r="I579"/>
  <c r="H581"/>
  <c r="I581"/>
  <c r="H583"/>
  <c r="I583"/>
  <c r="H585"/>
  <c r="I585"/>
  <c r="H587"/>
  <c r="I587"/>
  <c r="H589"/>
  <c r="I589"/>
  <c r="H591"/>
  <c r="I591"/>
  <c r="H593"/>
  <c r="I593"/>
  <c r="H595"/>
  <c r="I595"/>
  <c r="H597"/>
  <c r="I597"/>
  <c r="H599"/>
  <c r="I599"/>
  <c r="H601"/>
  <c r="I601"/>
  <c r="H603"/>
  <c r="I603"/>
  <c r="H605"/>
  <c r="I605"/>
  <c r="H607"/>
  <c r="I607"/>
  <c r="H609"/>
  <c r="I609"/>
  <c r="H611"/>
  <c r="I611"/>
  <c r="H613"/>
  <c r="I613"/>
  <c r="H615"/>
  <c r="I615"/>
  <c r="H617"/>
  <c r="I617"/>
  <c r="H619"/>
  <c r="I619"/>
  <c r="H621"/>
  <c r="I621"/>
  <c r="H623"/>
  <c r="I623"/>
  <c r="H625"/>
  <c r="I625"/>
  <c r="H627"/>
  <c r="I627"/>
  <c r="H629"/>
  <c r="I629"/>
  <c r="H631"/>
  <c r="I631"/>
  <c r="H633"/>
  <c r="I633"/>
  <c r="H635"/>
  <c r="I635"/>
  <c r="H637"/>
  <c r="I637"/>
  <c r="H639"/>
  <c r="I639"/>
  <c r="H99" i="3"/>
  <c r="H640" i="1"/>
  <c r="I640"/>
  <c r="H632"/>
  <c r="I632"/>
  <c r="H624"/>
  <c r="I624"/>
  <c r="H616"/>
  <c r="I616"/>
  <c r="H608"/>
  <c r="I608"/>
  <c r="H600"/>
  <c r="I600"/>
  <c r="H592"/>
  <c r="I592"/>
  <c r="H584"/>
  <c r="I584"/>
  <c r="H576"/>
  <c r="I576"/>
  <c r="H568"/>
  <c r="I568"/>
  <c r="H560"/>
  <c r="I560"/>
  <c r="H552"/>
  <c r="I552"/>
  <c r="H543"/>
  <c r="I543"/>
  <c r="H529"/>
  <c r="I529"/>
  <c r="H525"/>
  <c r="I525"/>
  <c r="H511"/>
  <c r="I511"/>
  <c r="H497"/>
  <c r="I497"/>
  <c r="H493"/>
  <c r="I493"/>
  <c r="H479"/>
  <c r="I479"/>
  <c r="H465"/>
  <c r="I465"/>
  <c r="H461"/>
  <c r="I461"/>
  <c r="H447"/>
  <c r="I447"/>
  <c r="H433"/>
  <c r="I433"/>
  <c r="H423"/>
  <c r="I423"/>
  <c r="H407"/>
  <c r="I407"/>
  <c r="H391"/>
  <c r="I391"/>
  <c r="H375"/>
  <c r="I375"/>
  <c r="H359"/>
  <c r="I359"/>
  <c r="H343"/>
  <c r="I343"/>
  <c r="H327"/>
  <c r="I327"/>
  <c r="H311"/>
  <c r="I311"/>
  <c r="H299"/>
  <c r="I299"/>
  <c r="H292"/>
  <c r="I292"/>
  <c r="H278"/>
  <c r="I278"/>
  <c r="H263"/>
  <c r="I263"/>
  <c r="H249"/>
  <c r="I249"/>
  <c r="H242"/>
  <c r="I242"/>
  <c r="H235"/>
  <c r="I235"/>
  <c r="H214"/>
  <c r="I214"/>
  <c r="H204"/>
  <c r="I204"/>
  <c r="H165"/>
  <c r="I165"/>
  <c r="H139"/>
  <c r="I139"/>
  <c r="H65"/>
  <c r="I65"/>
  <c r="AK222" i="3"/>
  <c r="AK225"/>
  <c r="AK214"/>
  <c r="H126"/>
  <c r="A179" i="7"/>
  <c r="A193" i="18"/>
  <c r="A9" i="6"/>
  <c r="A230" i="3"/>
  <c r="D17" i="26"/>
  <c r="H478" i="19"/>
  <c r="D9" i="31"/>
  <c r="F9"/>
  <c r="B1104" i="19"/>
  <c r="N469"/>
  <c r="F1100"/>
  <c r="D478"/>
  <c r="F278" i="8"/>
  <c r="B58" i="27"/>
  <c r="B64"/>
  <c r="B17"/>
  <c r="F482" i="19"/>
  <c r="B478"/>
  <c r="D699"/>
  <c r="F279" i="8"/>
  <c r="N697" i="19"/>
  <c r="N466"/>
  <c r="P466"/>
  <c r="M71" i="9"/>
  <c r="F484" i="19"/>
  <c r="H484"/>
  <c r="F478"/>
  <c r="J700"/>
  <c r="B994"/>
  <c r="B999"/>
  <c r="B923"/>
  <c r="E102" i="8"/>
  <c r="E100"/>
  <c r="E98"/>
  <c r="B568" i="19"/>
  <c r="D846"/>
  <c r="D550"/>
  <c r="M30" i="28"/>
  <c r="H289" i="19"/>
  <c r="H437"/>
  <c r="B1095"/>
  <c r="H749"/>
  <c r="H695"/>
  <c r="H699"/>
  <c r="D351"/>
  <c r="B274"/>
  <c r="B275"/>
  <c r="E289" i="8"/>
  <c r="E280"/>
  <c r="F150" i="19"/>
  <c r="F151"/>
  <c r="D58" i="27"/>
  <c r="D64"/>
  <c r="D17"/>
  <c r="N17" s="1"/>
  <c r="N695" i="19"/>
  <c r="N699"/>
  <c r="F289"/>
  <c r="E22" i="25"/>
  <c r="C27"/>
  <c r="O12"/>
  <c r="O22"/>
  <c r="E27"/>
  <c r="M83" i="28"/>
  <c r="M90"/>
  <c r="E374" i="8"/>
  <c r="D15" i="26"/>
  <c r="D18"/>
  <c r="E89" i="8"/>
  <c r="E93"/>
  <c r="M102" i="9"/>
  <c r="F89" i="8"/>
  <c r="F93"/>
  <c r="I28" i="6"/>
  <c r="B911" i="19"/>
  <c r="D141"/>
  <c r="J300"/>
  <c r="D486"/>
  <c r="D1095"/>
  <c r="F119"/>
  <c r="F120"/>
  <c r="F251"/>
  <c r="B621"/>
  <c r="J405"/>
  <c r="J406"/>
  <c r="N472"/>
  <c r="P472"/>
  <c r="N476"/>
  <c r="P465"/>
  <c r="N478"/>
  <c r="N13" i="26"/>
  <c r="N15"/>
  <c r="B63"/>
  <c r="F63"/>
  <c r="D62"/>
  <c r="B62"/>
  <c r="E177" i="8"/>
  <c r="E187"/>
  <c r="E188"/>
  <c r="B681" i="19"/>
  <c r="B684"/>
  <c r="B685"/>
  <c r="H266"/>
  <c r="H482"/>
  <c r="F351"/>
  <c r="F436"/>
  <c r="F437"/>
  <c r="K27" i="25"/>
  <c r="M40" i="9"/>
  <c r="M36"/>
  <c r="F36"/>
  <c r="M97"/>
  <c r="M16" i="28"/>
  <c r="M31"/>
  <c r="C31"/>
  <c r="M41" i="9"/>
  <c r="F41"/>
  <c r="J41"/>
  <c r="AK221" i="3"/>
  <c r="I217"/>
  <c r="T298"/>
  <c r="H296"/>
  <c r="H298"/>
  <c r="H270"/>
  <c r="T269"/>
  <c r="F32" i="9"/>
  <c r="D75" i="19"/>
  <c r="F217" i="3"/>
  <c r="AI217"/>
  <c r="AI221"/>
  <c r="I28" i="5"/>
  <c r="H202" i="1"/>
  <c r="I202"/>
  <c r="H270"/>
  <c r="I270"/>
  <c r="H337"/>
  <c r="I337"/>
  <c r="H425"/>
  <c r="I425"/>
  <c r="H485"/>
  <c r="I485"/>
  <c r="H533"/>
  <c r="I533"/>
  <c r="H566"/>
  <c r="I566"/>
  <c r="H590"/>
  <c r="I590"/>
  <c r="H622"/>
  <c r="I622"/>
  <c r="H208"/>
  <c r="I208"/>
  <c r="H260"/>
  <c r="I260"/>
  <c r="H321"/>
  <c r="I321"/>
  <c r="H409"/>
  <c r="I409"/>
  <c r="H453"/>
  <c r="I453"/>
  <c r="H513"/>
  <c r="I513"/>
  <c r="H554"/>
  <c r="I554"/>
  <c r="H578"/>
  <c r="I578"/>
  <c r="H602"/>
  <c r="I602"/>
  <c r="H626"/>
  <c r="I626"/>
  <c r="H274"/>
  <c r="I274"/>
  <c r="H437"/>
  <c r="I437"/>
  <c r="H572"/>
  <c r="I572"/>
  <c r="H220"/>
  <c r="I220"/>
  <c r="H415"/>
  <c r="I415"/>
  <c r="H527"/>
  <c r="I527"/>
  <c r="H33"/>
  <c r="I33"/>
  <c r="H54"/>
  <c r="I54"/>
  <c r="H78"/>
  <c r="I78"/>
  <c r="H89"/>
  <c r="I89"/>
  <c r="H100"/>
  <c r="I100"/>
  <c r="H112"/>
  <c r="I112"/>
  <c r="H124"/>
  <c r="I124"/>
  <c r="H132"/>
  <c r="I132"/>
  <c r="H143"/>
  <c r="I143"/>
  <c r="H151"/>
  <c r="I151"/>
  <c r="H167"/>
  <c r="I167"/>
  <c r="H178"/>
  <c r="I178"/>
  <c r="H191"/>
  <c r="I191"/>
  <c r="H177"/>
  <c r="I177"/>
  <c r="H166"/>
  <c r="I166"/>
  <c r="H153"/>
  <c r="I153"/>
  <c r="H142"/>
  <c r="I142"/>
  <c r="H129"/>
  <c r="I129"/>
  <c r="H113"/>
  <c r="I113"/>
  <c r="H95"/>
  <c r="I95"/>
  <c r="H70"/>
  <c r="I70"/>
  <c r="H35"/>
  <c r="I35"/>
  <c r="H19"/>
  <c r="I19"/>
  <c r="H106"/>
  <c r="I106"/>
  <c r="H93"/>
  <c r="I93"/>
  <c r="H77"/>
  <c r="I77"/>
  <c r="H66"/>
  <c r="I66"/>
  <c r="H53"/>
  <c r="I53"/>
  <c r="H37"/>
  <c r="I37"/>
  <c r="H13"/>
  <c r="H40"/>
  <c r="I40"/>
  <c r="H20"/>
  <c r="I20"/>
  <c r="H6"/>
  <c r="I6"/>
  <c r="H329"/>
  <c r="I329"/>
  <c r="H284"/>
  <c r="I284"/>
  <c r="H361"/>
  <c r="I361"/>
  <c r="H439"/>
  <c r="I439"/>
  <c r="H509"/>
  <c r="I509"/>
  <c r="H545"/>
  <c r="I545"/>
  <c r="H574"/>
  <c r="I574"/>
  <c r="H598"/>
  <c r="I598"/>
  <c r="H230"/>
  <c r="I230"/>
  <c r="H273"/>
  <c r="I273"/>
  <c r="H345"/>
  <c r="I345"/>
  <c r="H431"/>
  <c r="I431"/>
  <c r="H477"/>
  <c r="I477"/>
  <c r="H521"/>
  <c r="I521"/>
  <c r="H586"/>
  <c r="I586"/>
  <c r="H634"/>
  <c r="I634"/>
  <c r="H133"/>
  <c r="I133"/>
  <c r="H305"/>
  <c r="I305"/>
  <c r="H537"/>
  <c r="I537"/>
  <c r="H588"/>
  <c r="I588"/>
  <c r="H636"/>
  <c r="I636"/>
  <c r="H266"/>
  <c r="I266"/>
  <c r="H455"/>
  <c r="I455"/>
  <c r="H580"/>
  <c r="I580"/>
  <c r="H43"/>
  <c r="I43"/>
  <c r="H57"/>
  <c r="I57"/>
  <c r="H68"/>
  <c r="I68"/>
  <c r="H80"/>
  <c r="I80"/>
  <c r="H92"/>
  <c r="I92"/>
  <c r="H104"/>
  <c r="I104"/>
  <c r="H127"/>
  <c r="I127"/>
  <c r="H135"/>
  <c r="I135"/>
  <c r="H154"/>
  <c r="I154"/>
  <c r="H162"/>
  <c r="I162"/>
  <c r="H170"/>
  <c r="I170"/>
  <c r="H180"/>
  <c r="I180"/>
  <c r="H187"/>
  <c r="I187"/>
  <c r="H193"/>
  <c r="I193"/>
  <c r="H174"/>
  <c r="I174"/>
  <c r="H150"/>
  <c r="I150"/>
  <c r="H126"/>
  <c r="I126"/>
  <c r="H102"/>
  <c r="I102"/>
  <c r="H88"/>
  <c r="I88"/>
  <c r="H56"/>
  <c r="I56"/>
  <c r="H31"/>
  <c r="I31"/>
  <c r="H15"/>
  <c r="I15"/>
  <c r="H117"/>
  <c r="I117"/>
  <c r="H101"/>
  <c r="I101"/>
  <c r="H90"/>
  <c r="I90"/>
  <c r="H74"/>
  <c r="I74"/>
  <c r="H50"/>
  <c r="I50"/>
  <c r="H29"/>
  <c r="I29"/>
  <c r="H34"/>
  <c r="I34"/>
  <c r="H18"/>
  <c r="I18"/>
  <c r="H32"/>
  <c r="I32"/>
  <c r="H16"/>
  <c r="I16"/>
  <c r="H198"/>
  <c r="I198"/>
  <c r="H241"/>
  <c r="I241"/>
  <c r="H298"/>
  <c r="I298"/>
  <c r="H383"/>
  <c r="I383"/>
  <c r="H463"/>
  <c r="I463"/>
  <c r="H519"/>
  <c r="I519"/>
  <c r="H550"/>
  <c r="I550"/>
  <c r="H606"/>
  <c r="I606"/>
  <c r="H630"/>
  <c r="I630"/>
  <c r="H123"/>
  <c r="I123"/>
  <c r="H287"/>
  <c r="I287"/>
  <c r="H367"/>
  <c r="I367"/>
  <c r="H441"/>
  <c r="I441"/>
  <c r="H487"/>
  <c r="I487"/>
  <c r="H562"/>
  <c r="I562"/>
  <c r="H610"/>
  <c r="I610"/>
  <c r="H218"/>
  <c r="I218"/>
  <c r="H351"/>
  <c r="I351"/>
  <c r="H457"/>
  <c r="I457"/>
  <c r="H556"/>
  <c r="I556"/>
  <c r="H604"/>
  <c r="I604"/>
  <c r="H295"/>
  <c r="I295"/>
  <c r="H489"/>
  <c r="I489"/>
  <c r="H39"/>
  <c r="I39"/>
  <c r="H46"/>
  <c r="I46"/>
  <c r="H60"/>
  <c r="I60"/>
  <c r="H72"/>
  <c r="I72"/>
  <c r="H86"/>
  <c r="I86"/>
  <c r="H107"/>
  <c r="I107"/>
  <c r="H118"/>
  <c r="I118"/>
  <c r="H138"/>
  <c r="I138"/>
  <c r="H146"/>
  <c r="I146"/>
  <c r="H156"/>
  <c r="I156"/>
  <c r="H164"/>
  <c r="I164"/>
  <c r="H172"/>
  <c r="I172"/>
  <c r="H183"/>
  <c r="I183"/>
  <c r="H189"/>
  <c r="I189"/>
  <c r="H8"/>
  <c r="I8"/>
  <c r="H182"/>
  <c r="I182"/>
  <c r="H161"/>
  <c r="I161"/>
  <c r="H137"/>
  <c r="I137"/>
  <c r="H120"/>
  <c r="I120"/>
  <c r="H84"/>
  <c r="I84"/>
  <c r="H67"/>
  <c r="I67"/>
  <c r="H52"/>
  <c r="I52"/>
  <c r="H17"/>
  <c r="I17"/>
  <c r="H7"/>
  <c r="I7"/>
  <c r="H114"/>
  <c r="I114"/>
  <c r="H98"/>
  <c r="I98"/>
  <c r="H85"/>
  <c r="I85"/>
  <c r="H61"/>
  <c r="I61"/>
  <c r="H45"/>
  <c r="I45"/>
  <c r="H30"/>
  <c r="I30"/>
  <c r="H28"/>
  <c r="I28"/>
  <c r="H9"/>
  <c r="H564"/>
  <c r="I564"/>
  <c r="AI223" i="3"/>
  <c r="F223"/>
  <c r="AK224"/>
  <c r="I224"/>
  <c r="X67"/>
  <c r="X117"/>
  <c r="F224"/>
  <c r="E179"/>
  <c r="H278"/>
  <c r="H154"/>
  <c r="H541" i="1"/>
  <c r="I541"/>
  <c r="H445"/>
  <c r="I445"/>
  <c r="H291"/>
  <c r="I291"/>
  <c r="H149"/>
  <c r="I149"/>
  <c r="E56" i="3"/>
  <c r="E162"/>
  <c r="F226"/>
  <c r="H165"/>
  <c r="T68"/>
  <c r="H503" i="1"/>
  <c r="I503"/>
  <c r="H399"/>
  <c r="I399"/>
  <c r="H267"/>
  <c r="I267"/>
  <c r="E84" i="3"/>
  <c r="AK215"/>
  <c r="H112"/>
  <c r="H109"/>
  <c r="F219"/>
  <c r="I222"/>
  <c r="F225"/>
  <c r="E42"/>
  <c r="E41"/>
  <c r="I216"/>
  <c r="H102"/>
  <c r="H38" i="1"/>
  <c r="I38"/>
  <c r="H26"/>
  <c r="I26"/>
  <c r="H14"/>
  <c r="I14"/>
  <c r="H36"/>
  <c r="I36"/>
  <c r="H12"/>
  <c r="I12"/>
  <c r="H5"/>
  <c r="I5"/>
  <c r="H612"/>
  <c r="I612"/>
  <c r="H481"/>
  <c r="I481"/>
  <c r="H369"/>
  <c r="I369"/>
  <c r="H238"/>
  <c r="I238"/>
  <c r="H103"/>
  <c r="I103"/>
  <c r="H35" i="3"/>
  <c r="H30"/>
  <c r="F220"/>
  <c r="AI220"/>
  <c r="H286"/>
  <c r="AI216"/>
  <c r="F216"/>
  <c r="Z14"/>
  <c r="H269"/>
  <c r="F222"/>
  <c r="H22"/>
  <c r="H21"/>
  <c r="F227"/>
  <c r="H171"/>
  <c r="E204"/>
  <c r="H179"/>
  <c r="H84"/>
  <c r="E201"/>
  <c r="J223"/>
  <c r="AK223"/>
  <c r="H628" i="1"/>
  <c r="I628"/>
  <c r="H596"/>
  <c r="I596"/>
  <c r="H548"/>
  <c r="I548"/>
  <c r="H517"/>
  <c r="I517"/>
  <c r="H495"/>
  <c r="I495"/>
  <c r="H471"/>
  <c r="I471"/>
  <c r="H449"/>
  <c r="I449"/>
  <c r="H417"/>
  <c r="I417"/>
  <c r="H377"/>
  <c r="I377"/>
  <c r="H335"/>
  <c r="I335"/>
  <c r="H313"/>
  <c r="I313"/>
  <c r="H281"/>
  <c r="I281"/>
  <c r="H255"/>
  <c r="I255"/>
  <c r="H234"/>
  <c r="I234"/>
  <c r="H190"/>
  <c r="I190"/>
  <c r="H200" i="3"/>
  <c r="H199"/>
  <c r="H201"/>
  <c r="E74"/>
  <c r="H249"/>
  <c r="I306"/>
  <c r="AK306"/>
  <c r="AK220"/>
  <c r="I220"/>
  <c r="E128"/>
  <c r="E269"/>
  <c r="H260"/>
  <c r="E260"/>
  <c r="E35"/>
  <c r="E30"/>
  <c r="F215"/>
  <c r="E16"/>
  <c r="E15"/>
  <c r="E232"/>
  <c r="E200"/>
  <c r="E199"/>
  <c r="E286"/>
  <c r="I223"/>
  <c r="F486" i="19"/>
  <c r="F487"/>
  <c r="N17" i="26"/>
  <c r="H615" i="19"/>
  <c r="E85" i="8"/>
  <c r="E86"/>
  <c r="D663" i="19"/>
  <c r="D664"/>
  <c r="P596"/>
  <c r="P597"/>
  <c r="L478"/>
  <c r="J397"/>
  <c r="H351"/>
  <c r="D110" i="8"/>
  <c r="F75" i="9"/>
  <c r="F102"/>
  <c r="F162"/>
  <c r="F120"/>
  <c r="D1000" i="19"/>
  <c r="D186"/>
  <c r="H1433"/>
  <c r="H1427"/>
  <c r="F1416"/>
  <c r="P726"/>
  <c r="P727"/>
  <c r="D648"/>
  <c r="D649"/>
  <c r="D624"/>
  <c r="D625"/>
  <c r="B305"/>
  <c r="B306"/>
  <c r="B201"/>
  <c r="B202"/>
  <c r="B233"/>
  <c r="N479"/>
  <c r="B351"/>
  <c r="B352"/>
  <c r="H485"/>
  <c r="H486"/>
  <c r="H1416"/>
  <c r="D875"/>
  <c r="D877"/>
  <c r="D878"/>
  <c r="F633"/>
  <c r="J194"/>
  <c r="J195"/>
  <c r="D112"/>
  <c r="H120"/>
  <c r="F537"/>
  <c r="F5" i="31"/>
  <c r="F7"/>
  <c r="D369" i="19"/>
  <c r="D379"/>
  <c r="B7" i="31"/>
  <c r="B10"/>
  <c r="D487" i="19"/>
  <c r="E127" i="3"/>
  <c r="V97"/>
  <c r="V248"/>
  <c r="V259"/>
  <c r="V295"/>
  <c r="V300"/>
  <c r="V303"/>
  <c r="V68"/>
  <c r="V67"/>
  <c r="V160"/>
  <c r="V121"/>
  <c r="V183"/>
  <c r="V14"/>
  <c r="T97"/>
  <c r="T67"/>
  <c r="T53"/>
  <c r="E184"/>
  <c r="H184"/>
  <c r="H183"/>
  <c r="H97"/>
  <c r="H143"/>
  <c r="E143"/>
  <c r="H128"/>
  <c r="T121"/>
  <c r="T248"/>
  <c r="T259"/>
  <c r="T295"/>
  <c r="T300"/>
  <c r="T303"/>
  <c r="R160"/>
  <c r="R248"/>
  <c r="R259"/>
  <c r="R295"/>
  <c r="R300"/>
  <c r="R303"/>
  <c r="R97"/>
  <c r="R53"/>
  <c r="R14"/>
  <c r="T160"/>
  <c r="R68"/>
  <c r="R67"/>
  <c r="R117"/>
  <c r="T14"/>
  <c r="T117" s="1"/>
  <c r="R121"/>
  <c r="R183"/>
  <c r="T183"/>
  <c r="V120"/>
  <c r="V210"/>
  <c r="T120"/>
  <c r="T210"/>
  <c r="R120"/>
  <c r="M19" i="25"/>
  <c r="O17"/>
  <c r="O19"/>
  <c r="M21"/>
  <c r="O21"/>
  <c r="H169" i="9"/>
  <c r="H175"/>
  <c r="F20" i="19"/>
  <c r="B33"/>
  <c r="F283" i="8"/>
  <c r="B379" i="19"/>
  <c r="B846"/>
  <c r="F847"/>
  <c r="B18" i="26"/>
  <c r="N18"/>
  <c r="B736" i="19"/>
  <c r="B737"/>
  <c r="M154" i="9"/>
  <c r="M153"/>
  <c r="F153"/>
  <c r="E290" i="8"/>
  <c r="E281"/>
  <c r="B692" i="19"/>
  <c r="B607"/>
  <c r="B608"/>
  <c r="G5" i="1"/>
  <c r="I9"/>
  <c r="R210" i="3"/>
  <c r="R211"/>
  <c r="H80"/>
  <c r="E249"/>
  <c r="E171"/>
  <c r="E168"/>
  <c r="V117"/>
  <c r="V211"/>
  <c r="M150" i="9"/>
  <c r="M149"/>
  <c r="E154" i="3"/>
  <c r="H61"/>
  <c r="H53"/>
  <c r="AB183"/>
  <c r="AB160"/>
  <c r="AB120"/>
  <c r="AB210"/>
  <c r="Z160"/>
  <c r="Z120"/>
  <c r="Z210" s="1"/>
  <c r="D10" i="31"/>
  <c r="F10"/>
  <c r="AB248" i="3"/>
  <c r="AB259"/>
  <c r="AB295"/>
  <c r="AB300"/>
  <c r="AB303"/>
  <c r="Z295"/>
  <c r="Z300"/>
  <c r="Z303"/>
  <c r="H74"/>
  <c r="H68"/>
  <c r="H67"/>
  <c r="E102"/>
  <c r="E104" i="8"/>
  <c r="O23" i="36"/>
  <c r="R305" i="3"/>
  <c r="R309"/>
  <c r="B540" i="19"/>
  <c r="B537"/>
  <c r="B536"/>
  <c r="B1" i="34"/>
  <c r="B4"/>
  <c r="F25" i="4"/>
  <c r="V309" i="3"/>
  <c r="V305"/>
  <c r="Z309"/>
  <c r="Z305"/>
  <c r="AB305"/>
  <c r="AB309"/>
  <c r="X305"/>
  <c r="X309"/>
  <c r="T305"/>
  <c r="T309"/>
  <c r="AK227"/>
  <c r="E121"/>
  <c r="E183"/>
  <c r="E68"/>
  <c r="A10" i="9"/>
  <c r="E94" i="8"/>
  <c r="E375"/>
  <c r="E105"/>
  <c r="I13" i="1"/>
  <c r="F6"/>
  <c r="O34" i="36"/>
  <c r="G25" i="4"/>
  <c r="H25"/>
  <c r="F129"/>
  <c r="F7" i="1"/>
  <c r="G6"/>
  <c r="O44" i="36"/>
  <c r="F8" i="1"/>
  <c r="G7"/>
  <c r="O50" i="36"/>
  <c r="G8" i="1"/>
  <c r="F9"/>
  <c r="G9"/>
  <c r="F10"/>
  <c r="G10"/>
  <c r="F11"/>
  <c r="G11"/>
  <c r="F12"/>
  <c r="G12"/>
  <c r="F13"/>
  <c r="G13"/>
  <c r="F14"/>
  <c r="F15"/>
  <c r="G14"/>
  <c r="G15"/>
  <c r="F16"/>
  <c r="G16"/>
  <c r="F17"/>
  <c r="G17"/>
  <c r="F18"/>
  <c r="G18"/>
  <c r="F19"/>
  <c r="G19"/>
  <c r="F20"/>
  <c r="F21"/>
  <c r="G20"/>
  <c r="F22"/>
  <c r="G21"/>
  <c r="G22"/>
  <c r="F23"/>
  <c r="F24"/>
  <c r="G23"/>
  <c r="F25"/>
  <c r="G24"/>
  <c r="G25"/>
  <c r="F26"/>
  <c r="G26"/>
  <c r="F27"/>
  <c r="F28"/>
  <c r="G27"/>
  <c r="F29"/>
  <c r="G28"/>
  <c r="G29"/>
  <c r="F30"/>
  <c r="F31"/>
  <c r="G30"/>
  <c r="F32"/>
  <c r="G31"/>
  <c r="G32"/>
  <c r="F33"/>
  <c r="F34"/>
  <c r="G33"/>
  <c r="G34"/>
  <c r="F35"/>
  <c r="G35"/>
  <c r="F36"/>
  <c r="F37"/>
  <c r="G36"/>
  <c r="G37"/>
  <c r="F38"/>
  <c r="G38"/>
  <c r="F39"/>
  <c r="G39"/>
  <c r="F40"/>
  <c r="G40"/>
  <c r="F41"/>
  <c r="G41"/>
  <c r="F42"/>
  <c r="F43"/>
  <c r="G42"/>
  <c r="G43"/>
  <c r="F44"/>
  <c r="G44"/>
  <c r="F45"/>
  <c r="G45"/>
  <c r="F46"/>
  <c r="G46"/>
  <c r="F47"/>
  <c r="F48"/>
  <c r="G47"/>
  <c r="F49"/>
  <c r="G48"/>
  <c r="F50"/>
  <c r="G49"/>
  <c r="G50"/>
  <c r="F51"/>
  <c r="F52"/>
  <c r="G51"/>
  <c r="F53"/>
  <c r="G52"/>
  <c r="F54"/>
  <c r="G53"/>
  <c r="F55"/>
  <c r="G54"/>
  <c r="G55"/>
  <c r="F56"/>
  <c r="G56"/>
  <c r="F57"/>
  <c r="G57"/>
  <c r="F58"/>
  <c r="G58"/>
  <c r="F59"/>
  <c r="G59"/>
  <c r="F60"/>
  <c r="F61"/>
  <c r="G60"/>
  <c r="F62"/>
  <c r="G61"/>
  <c r="G62"/>
  <c r="F63"/>
  <c r="F64"/>
  <c r="G63"/>
  <c r="F65"/>
  <c r="G64"/>
  <c r="G65"/>
  <c r="F66"/>
  <c r="F67"/>
  <c r="G66"/>
  <c r="F68"/>
  <c r="G67"/>
  <c r="F69"/>
  <c r="G68"/>
  <c r="G69"/>
  <c r="F70"/>
  <c r="F71"/>
  <c r="G70"/>
  <c r="F72"/>
  <c r="G71"/>
  <c r="G72"/>
  <c r="F73"/>
  <c r="F74"/>
  <c r="G73"/>
  <c r="G74"/>
  <c r="F75"/>
  <c r="G75"/>
  <c r="F76"/>
  <c r="G76"/>
  <c r="F77"/>
  <c r="F78"/>
  <c r="G77"/>
  <c r="F79"/>
  <c r="G78"/>
  <c r="F80"/>
  <c r="G79"/>
  <c r="G80"/>
  <c r="F81"/>
  <c r="G81"/>
  <c r="F82"/>
  <c r="G82"/>
  <c r="F83"/>
  <c r="F84"/>
  <c r="G83"/>
  <c r="F85"/>
  <c r="G84"/>
  <c r="G85"/>
  <c r="F86"/>
  <c r="F87"/>
  <c r="G86"/>
  <c r="F88"/>
  <c r="G87"/>
  <c r="F89"/>
  <c r="G88"/>
  <c r="F90"/>
  <c r="G89"/>
  <c r="F91"/>
  <c r="G90"/>
  <c r="G91"/>
  <c r="F92"/>
  <c r="F93"/>
  <c r="G92"/>
  <c r="F94"/>
  <c r="G93"/>
  <c r="F95"/>
  <c r="G94"/>
  <c r="G95"/>
  <c r="F96"/>
  <c r="G96"/>
  <c r="F97"/>
  <c r="G97"/>
  <c r="F98"/>
  <c r="G98"/>
  <c r="F99"/>
  <c r="F100"/>
  <c r="G99"/>
  <c r="G100"/>
  <c r="F101"/>
  <c r="G101"/>
  <c r="F102"/>
  <c r="F103"/>
  <c r="G102"/>
  <c r="F104"/>
  <c r="G103"/>
  <c r="F105"/>
  <c r="G104"/>
  <c r="F106"/>
  <c r="G105"/>
  <c r="F107"/>
  <c r="G106"/>
  <c r="G107"/>
  <c r="F108"/>
  <c r="F109"/>
  <c r="G108"/>
  <c r="F110"/>
  <c r="G109"/>
  <c r="F111"/>
  <c r="G110"/>
  <c r="F112"/>
  <c r="G111"/>
  <c r="G112"/>
  <c r="F113"/>
  <c r="G113"/>
  <c r="F114"/>
  <c r="G114"/>
  <c r="F115"/>
  <c r="F116"/>
  <c r="G115"/>
  <c r="F117"/>
  <c r="G116"/>
  <c r="G117"/>
  <c r="F118"/>
  <c r="F119"/>
  <c r="G118"/>
  <c r="F120"/>
  <c r="G119"/>
  <c r="G120"/>
  <c r="F121"/>
  <c r="G121"/>
  <c r="F122"/>
  <c r="G122"/>
  <c r="F123"/>
  <c r="F124"/>
  <c r="G123"/>
  <c r="F125"/>
  <c r="G124"/>
  <c r="G125"/>
  <c r="F126"/>
  <c r="F127"/>
  <c r="G126"/>
  <c r="G127"/>
  <c r="F128"/>
  <c r="F129"/>
  <c r="G128"/>
  <c r="F130"/>
  <c r="G129"/>
  <c r="G130"/>
  <c r="F131"/>
  <c r="G131"/>
  <c r="F132"/>
  <c r="G132"/>
  <c r="F133"/>
  <c r="G133"/>
  <c r="F134"/>
  <c r="F135"/>
  <c r="G134"/>
  <c r="F136"/>
  <c r="G135"/>
  <c r="F137"/>
  <c r="G136"/>
  <c r="F138"/>
  <c r="G137"/>
  <c r="F139"/>
  <c r="G138"/>
  <c r="G139"/>
  <c r="F140"/>
  <c r="F141"/>
  <c r="G140"/>
  <c r="F142"/>
  <c r="G141"/>
  <c r="F143"/>
  <c r="G142"/>
  <c r="F144"/>
  <c r="G143"/>
  <c r="G144"/>
  <c r="F145"/>
  <c r="F146"/>
  <c r="G145"/>
  <c r="F147"/>
  <c r="G146"/>
  <c r="G147"/>
  <c r="F148"/>
  <c r="F149"/>
  <c r="G148"/>
  <c r="F150"/>
  <c r="G150"/>
  <c r="G149"/>
  <c r="B40" i="29"/>
  <c r="L31" i="5"/>
  <c r="B131" i="19"/>
  <c r="I31" i="5"/>
  <c r="B141" i="19"/>
  <c r="L26" i="5"/>
  <c r="B61" i="19"/>
  <c r="B39" i="29"/>
  <c r="I26" i="5"/>
  <c r="N27" i="28"/>
  <c r="I63" i="5"/>
  <c r="L63"/>
  <c r="D61" i="19"/>
  <c r="E39" i="29"/>
  <c r="I143" i="5"/>
  <c r="I65"/>
  <c r="L39"/>
  <c r="I39"/>
  <c r="B370" i="19"/>
  <c r="L80" i="5"/>
  <c r="I80"/>
  <c r="D501" i="19"/>
  <c r="B24" i="30"/>
  <c r="H24"/>
  <c r="E75" i="29"/>
  <c r="L122" i="5"/>
  <c r="I122"/>
  <c r="L131"/>
  <c r="G28" i="25"/>
  <c r="B760" i="19"/>
  <c r="I131" i="5"/>
  <c r="K20" i="25"/>
  <c r="I139" i="5"/>
  <c r="B798" i="19"/>
  <c r="E78" i="29"/>
  <c r="I130" i="5"/>
  <c r="I132"/>
  <c r="I136"/>
  <c r="B79" i="29"/>
  <c r="H79"/>
  <c r="L106" i="5"/>
  <c r="I106"/>
  <c r="B569" i="19"/>
  <c r="B16" i="30"/>
  <c r="H16"/>
  <c r="D316" i="19"/>
  <c r="L77" i="5"/>
  <c r="I77"/>
  <c r="I83"/>
  <c r="J398" i="19"/>
  <c r="B390"/>
  <c r="B759"/>
  <c r="E28" i="25"/>
  <c r="I129" i="5"/>
  <c r="L129"/>
  <c r="I29"/>
  <c r="I28" i="25"/>
  <c r="I134" i="5"/>
  <c r="L134"/>
  <c r="I103"/>
  <c r="B520" i="19"/>
  <c r="L103" i="5"/>
  <c r="E20" i="25"/>
  <c r="I55" i="5"/>
  <c r="I145"/>
  <c r="I54"/>
  <c r="B234" i="19"/>
  <c r="F252"/>
  <c r="I112" i="5"/>
  <c r="I110"/>
  <c r="H634" i="19"/>
  <c r="I138" i="5"/>
  <c r="I105"/>
  <c r="L105"/>
  <c r="B559" i="19"/>
  <c r="B560"/>
  <c r="B561"/>
  <c r="B78" i="29"/>
  <c r="G20" i="25"/>
  <c r="I66" i="5"/>
  <c r="E79" i="29"/>
  <c r="J79"/>
  <c r="J71" i="9"/>
  <c r="D569" i="19"/>
  <c r="B25" i="30"/>
  <c r="H25"/>
  <c r="N83" i="28"/>
  <c r="I68" i="5"/>
  <c r="I23"/>
  <c r="B42" i="19"/>
  <c r="I74" i="5"/>
  <c r="I102"/>
  <c r="B501" i="19"/>
  <c r="B15" i="30"/>
  <c r="H15"/>
  <c r="L102" i="5"/>
  <c r="B75" i="29"/>
  <c r="I87" i="5"/>
  <c r="I84"/>
  <c r="I133"/>
  <c r="H252" i="19"/>
  <c r="I115" i="5"/>
  <c r="F634" i="19"/>
  <c r="I69" i="5"/>
  <c r="I121"/>
  <c r="I27"/>
  <c r="L27"/>
  <c r="B76" i="19"/>
  <c r="I108" i="5"/>
  <c r="E81" i="29"/>
  <c r="J81"/>
  <c r="D718" i="19"/>
  <c r="D26" i="30"/>
  <c r="B81" i="29"/>
  <c r="H81"/>
  <c r="I120" i="5"/>
  <c r="D17" i="30"/>
  <c r="B718" i="19"/>
  <c r="I20" i="25"/>
  <c r="I38" i="5"/>
  <c r="N21" i="28"/>
  <c r="H316" i="19"/>
  <c r="D390"/>
  <c r="B398"/>
  <c r="D176"/>
  <c r="I19" i="5"/>
  <c r="L135"/>
  <c r="K28" i="25"/>
  <c r="I135" i="5"/>
  <c r="D370" i="19"/>
  <c r="D762"/>
  <c r="C20" i="25"/>
  <c r="B171" i="19"/>
  <c r="I35" i="5"/>
  <c r="D76" i="19"/>
  <c r="I62" i="5"/>
  <c r="I61"/>
  <c r="N16" i="28"/>
  <c r="L62" i="5"/>
  <c r="D131" i="19"/>
  <c r="E40" i="29"/>
  <c r="I119" i="5"/>
  <c r="D42" i="19"/>
  <c r="D520"/>
  <c r="I41" i="5"/>
  <c r="L128"/>
  <c r="F758" i="19"/>
  <c r="I128" i="5"/>
  <c r="C28" i="25"/>
  <c r="I107" i="5"/>
  <c r="I73"/>
  <c r="I72"/>
  <c r="L73"/>
  <c r="I58"/>
  <c r="B761" i="19"/>
  <c r="B762"/>
  <c r="B57" i="29"/>
  <c r="H57"/>
  <c r="I85" i="5"/>
  <c r="B430" i="19"/>
  <c r="I118" i="5"/>
  <c r="D14" i="30"/>
  <c r="D18"/>
  <c r="B673" i="19"/>
  <c r="B71" i="29"/>
  <c r="H71"/>
  <c r="N700" i="19"/>
  <c r="L118" i="5"/>
  <c r="N30" i="28"/>
  <c r="N31"/>
  <c r="D46" i="27"/>
  <c r="D34" i="19"/>
  <c r="E24" i="29"/>
  <c r="H329" i="19"/>
  <c r="H352"/>
  <c r="D113"/>
  <c r="E51" i="29"/>
  <c r="B53"/>
  <c r="H53"/>
  <c r="I42" i="5"/>
  <c r="L42"/>
  <c r="L101"/>
  <c r="B69" i="29"/>
  <c r="B457" i="19"/>
  <c r="B14" i="30"/>
  <c r="I101" i="5"/>
  <c r="J486" i="19"/>
  <c r="B616"/>
  <c r="B479"/>
  <c r="D457"/>
  <c r="E69" i="29"/>
  <c r="J482" i="19"/>
  <c r="B23" i="30"/>
  <c r="B588" i="19"/>
  <c r="B80" i="29"/>
  <c r="H80"/>
  <c r="B17" i="30"/>
  <c r="H17"/>
  <c r="I109" i="5"/>
  <c r="L109"/>
  <c r="B26" i="30"/>
  <c r="H26"/>
  <c r="E80" i="29"/>
  <c r="J80"/>
  <c r="D588" i="19"/>
  <c r="I56" i="5"/>
  <c r="B208" i="19"/>
  <c r="I40" i="5"/>
  <c r="I123"/>
  <c r="I117"/>
  <c r="L79"/>
  <c r="B338" i="19"/>
  <c r="I79" i="5"/>
  <c r="F352" i="19"/>
  <c r="L70" i="5"/>
  <c r="I70"/>
  <c r="L18"/>
  <c r="I18"/>
  <c r="I17"/>
  <c r="B700" i="19"/>
  <c r="D23" i="30"/>
  <c r="D27"/>
  <c r="E71" i="29"/>
  <c r="J71"/>
  <c r="D673" i="19"/>
  <c r="E57" i="29"/>
  <c r="J57"/>
  <c r="E135" i="8"/>
  <c r="E138"/>
  <c r="D430" i="19"/>
  <c r="D208"/>
  <c r="B51" i="29"/>
  <c r="I30" i="5"/>
  <c r="B113" i="19"/>
  <c r="L30" i="5"/>
  <c r="L34"/>
  <c r="I34"/>
  <c r="I33"/>
  <c r="E53" i="29"/>
  <c r="J53"/>
  <c r="N90" i="28"/>
  <c r="D329" i="19"/>
  <c r="L78" i="5"/>
  <c r="I78"/>
  <c r="H616" i="19"/>
  <c r="I111" i="5"/>
  <c r="L111"/>
  <c r="I57"/>
  <c r="I142"/>
  <c r="I141"/>
  <c r="I22"/>
  <c r="I21"/>
  <c r="B34" i="19"/>
  <c r="L22" i="5"/>
  <c r="B24" i="29"/>
  <c r="I116" i="5"/>
  <c r="H75" i="29"/>
  <c r="H74"/>
  <c r="B74"/>
  <c r="J78"/>
  <c r="J77"/>
  <c r="E77"/>
  <c r="J39"/>
  <c r="J38"/>
  <c r="E38"/>
  <c r="I37" i="5"/>
  <c r="I53"/>
  <c r="I64"/>
  <c r="I25"/>
  <c r="F171" i="19"/>
  <c r="B175"/>
  <c r="H78" i="29"/>
  <c r="H77"/>
  <c r="B77"/>
  <c r="J75"/>
  <c r="J74"/>
  <c r="E74"/>
  <c r="H39"/>
  <c r="H38"/>
  <c r="B38"/>
  <c r="I114" i="5"/>
  <c r="I67"/>
  <c r="I60"/>
  <c r="I82"/>
  <c r="I76"/>
  <c r="B17" i="29"/>
  <c r="K171" i="9"/>
  <c r="G18" i="14"/>
  <c r="F67" i="15"/>
  <c r="F71"/>
  <c r="F72"/>
  <c r="H72"/>
  <c r="F171" i="9"/>
  <c r="M171"/>
  <c r="E17" i="29"/>
  <c r="B186" i="19"/>
  <c r="B176"/>
  <c r="B22" i="29"/>
  <c r="H24"/>
  <c r="H22"/>
  <c r="H51"/>
  <c r="H50"/>
  <c r="B50"/>
  <c r="H23" i="30"/>
  <c r="H27"/>
  <c r="B27"/>
  <c r="J69" i="29"/>
  <c r="J65"/>
  <c r="J86"/>
  <c r="E65"/>
  <c r="E86"/>
  <c r="H14" i="30"/>
  <c r="H18"/>
  <c r="B18"/>
  <c r="H69" i="29"/>
  <c r="H65"/>
  <c r="H86"/>
  <c r="B65"/>
  <c r="B86"/>
  <c r="J51"/>
  <c r="J50"/>
  <c r="E50"/>
  <c r="J24"/>
  <c r="J22"/>
  <c r="E22"/>
  <c r="I51" i="5"/>
  <c r="I15"/>
  <c r="G17" i="14"/>
  <c r="J17" i="29"/>
  <c r="J60"/>
  <c r="E60"/>
  <c r="H17"/>
  <c r="H60"/>
  <c r="B60"/>
  <c r="H19" i="30"/>
  <c r="H28"/>
  <c r="I89" i="5"/>
  <c r="E8" i="14"/>
  <c r="E9"/>
  <c r="G16"/>
  <c r="G8"/>
  <c r="G9"/>
  <c r="M20" i="25"/>
  <c r="Q19"/>
  <c r="O20"/>
  <c r="G12" i="14"/>
  <c r="G13"/>
  <c r="I104" i="5"/>
  <c r="I100"/>
  <c r="I98"/>
  <c r="E18" i="14"/>
  <c r="E17"/>
  <c r="E16"/>
  <c r="I137" i="5"/>
  <c r="I127"/>
  <c r="I125"/>
  <c r="I147"/>
  <c r="L137"/>
  <c r="E12" i="14"/>
  <c r="E13"/>
  <c r="L1187" i="1"/>
  <c r="L2008"/>
  <c r="K1203"/>
  <c r="L33"/>
  <c r="K1733"/>
  <c r="L392"/>
  <c r="L2127"/>
  <c r="L672"/>
  <c r="K1401"/>
  <c r="L358"/>
  <c r="L1129"/>
  <c r="L1772"/>
  <c r="K1665"/>
  <c r="K1228"/>
  <c r="K737"/>
  <c r="L2154"/>
  <c r="K1236"/>
  <c r="L1680"/>
  <c r="K552"/>
  <c r="L499"/>
  <c r="K1989"/>
  <c r="K152"/>
  <c r="K1000"/>
  <c r="L1996"/>
  <c r="K1657"/>
  <c r="K1477"/>
  <c r="L1368"/>
  <c r="L32"/>
  <c r="K2283"/>
  <c r="L1270"/>
  <c r="K1937"/>
  <c r="K2186"/>
  <c r="L2457"/>
  <c r="K969"/>
  <c r="L1198"/>
  <c r="L1028"/>
  <c r="K2329"/>
  <c r="K892"/>
  <c r="L1702"/>
  <c r="K1634"/>
  <c r="L1736"/>
  <c r="K110"/>
  <c r="K572"/>
  <c r="K525"/>
  <c r="K1586"/>
  <c r="K1924"/>
  <c r="K2274"/>
  <c r="L1792"/>
  <c r="L1787"/>
  <c r="K1318"/>
  <c r="K1055"/>
  <c r="K562"/>
  <c r="K637"/>
  <c r="L1076"/>
  <c r="L267"/>
  <c r="L1622"/>
  <c r="K677"/>
  <c r="K199"/>
  <c r="K756"/>
  <c r="L1280"/>
  <c r="K1132"/>
  <c r="K144"/>
  <c r="L2142"/>
  <c r="K1807"/>
  <c r="K2321"/>
  <c r="L1108"/>
  <c r="L776"/>
  <c r="K1390"/>
  <c r="L1063"/>
  <c r="K2389"/>
  <c r="K1683"/>
  <c r="L280"/>
  <c r="L1304"/>
  <c r="L1149"/>
  <c r="L494"/>
  <c r="K177"/>
  <c r="L834"/>
  <c r="K1487"/>
  <c r="L778"/>
  <c r="L75"/>
  <c r="L2442"/>
  <c r="L647"/>
  <c r="K54"/>
  <c r="K691"/>
  <c r="L577"/>
  <c r="K1554"/>
  <c r="K684"/>
  <c r="L1112"/>
  <c r="L526"/>
  <c r="K1878"/>
  <c r="L1055"/>
  <c r="K2305"/>
  <c r="K1714"/>
  <c r="K615"/>
  <c r="L1917"/>
  <c r="L1753"/>
  <c r="L113"/>
  <c r="L1663"/>
  <c r="K789"/>
  <c r="K1333"/>
  <c r="K1660"/>
  <c r="K597"/>
  <c r="K915"/>
  <c r="L2237"/>
  <c r="K1986"/>
  <c r="L1435"/>
  <c r="L669"/>
  <c r="L1207"/>
  <c r="L1163"/>
  <c r="K1546"/>
  <c r="L1090"/>
  <c r="K1534"/>
  <c r="K341"/>
  <c r="K184"/>
  <c r="L1146"/>
  <c r="K1778"/>
  <c r="K240"/>
  <c r="L2273"/>
  <c r="K1071"/>
  <c r="K132"/>
  <c r="L2018"/>
  <c r="L276"/>
  <c r="L1173"/>
  <c r="L1215"/>
  <c r="L1911"/>
  <c r="K2441"/>
  <c r="K2104"/>
  <c r="K2448"/>
  <c r="L1558"/>
  <c r="K1109"/>
  <c r="L1427"/>
  <c r="K508"/>
  <c r="L2092"/>
  <c r="K2203"/>
  <c r="K794"/>
  <c r="K1033"/>
  <c r="L1804"/>
  <c r="L568"/>
  <c r="K899"/>
  <c r="K1925"/>
  <c r="K1144"/>
  <c r="K2272"/>
  <c r="K783"/>
  <c r="K1684"/>
  <c r="L2443"/>
  <c r="K776"/>
  <c r="L2032"/>
  <c r="K541"/>
  <c r="L973"/>
  <c r="L389"/>
  <c r="L1535"/>
  <c r="L271"/>
  <c r="K1792"/>
  <c r="L2096"/>
  <c r="K833"/>
  <c r="L1989"/>
  <c r="K2201"/>
  <c r="K2074"/>
  <c r="K1436"/>
  <c r="L2354"/>
  <c r="L1856"/>
  <c r="L1077"/>
  <c r="L1472"/>
  <c r="L1875"/>
  <c r="L2373"/>
  <c r="K2482"/>
  <c r="L723"/>
  <c r="K2173"/>
  <c r="L359"/>
  <c r="L1862"/>
  <c r="L1463"/>
  <c r="K956"/>
  <c r="L753"/>
  <c r="L492"/>
  <c r="L2009"/>
  <c r="L2346"/>
  <c r="K982"/>
  <c r="K125"/>
  <c r="L1784"/>
  <c r="L951"/>
  <c r="K872"/>
  <c r="K1688"/>
  <c r="K66"/>
  <c r="L1423"/>
  <c r="K466"/>
  <c r="L1357"/>
  <c r="K740"/>
  <c r="K443"/>
  <c r="K1205"/>
  <c r="L2095"/>
  <c r="K286"/>
  <c r="L445"/>
  <c r="K2172"/>
  <c r="K2440"/>
  <c r="K264"/>
  <c r="L783"/>
  <c r="K1517"/>
  <c r="K1869"/>
  <c r="K2470"/>
  <c r="L1434"/>
  <c r="K68"/>
  <c r="K1319"/>
  <c r="K1716"/>
  <c r="K2095"/>
  <c r="K1819"/>
  <c r="L1889"/>
  <c r="K456"/>
  <c r="K1391"/>
  <c r="K1383"/>
  <c r="L1805"/>
  <c r="K1652"/>
  <c r="L1326"/>
  <c r="K1801"/>
  <c r="L584"/>
  <c r="L1927"/>
  <c r="L1909"/>
  <c r="K1005"/>
  <c r="L2263"/>
  <c r="K765"/>
  <c r="L1047"/>
  <c r="L1244"/>
  <c r="L2342"/>
  <c r="L880"/>
  <c r="K2187"/>
  <c r="K1602"/>
  <c r="L1216"/>
  <c r="L1334"/>
  <c r="K412"/>
  <c r="L1470"/>
  <c r="L1052"/>
  <c r="L306"/>
  <c r="L1313"/>
  <c r="K1543"/>
  <c r="K937"/>
  <c r="L171"/>
  <c r="L1004"/>
  <c r="L1670"/>
  <c r="L250"/>
  <c r="L618"/>
  <c r="L489"/>
  <c r="K1057"/>
  <c r="K1341"/>
  <c r="K69"/>
  <c r="L1399"/>
  <c r="K530"/>
  <c r="K1473"/>
  <c r="K511"/>
  <c r="L1407"/>
  <c r="L957"/>
  <c r="L840"/>
  <c r="K1553"/>
  <c r="L712"/>
  <c r="L547"/>
  <c r="K320"/>
  <c r="L501"/>
  <c r="K2475"/>
  <c r="K1689"/>
  <c r="K701"/>
  <c r="L879"/>
  <c r="L2475"/>
  <c r="K885"/>
  <c r="L1393"/>
  <c r="K1204"/>
  <c r="L2427"/>
  <c r="L1906"/>
  <c r="L2151"/>
  <c r="L1758"/>
  <c r="L1959"/>
  <c r="K1208"/>
  <c r="K908"/>
  <c r="L363"/>
  <c r="L295"/>
  <c r="K1999"/>
  <c r="K1283"/>
  <c r="L209"/>
  <c r="L1033"/>
  <c r="L1545"/>
  <c r="L675"/>
  <c r="K1310"/>
  <c r="L1579"/>
  <c r="L2130"/>
  <c r="K1774"/>
  <c r="L1193"/>
  <c r="K961"/>
  <c r="L2390"/>
  <c r="K1479"/>
  <c r="L997"/>
  <c r="K1848"/>
  <c r="L579"/>
  <c r="K2237"/>
  <c r="K1678"/>
  <c r="L244"/>
  <c r="L418"/>
  <c r="K1362"/>
  <c r="L2449"/>
  <c r="L571"/>
  <c r="L2412"/>
  <c r="L2231"/>
  <c r="L2283"/>
  <c r="K882"/>
  <c r="L2272"/>
  <c r="L1062"/>
  <c r="K281"/>
  <c r="L2305"/>
  <c r="K2167"/>
  <c r="L51"/>
  <c r="K579"/>
  <c r="L314"/>
  <c r="L939"/>
  <c r="K166"/>
  <c r="K2335"/>
  <c r="L1369"/>
  <c r="L131"/>
  <c r="K261"/>
  <c r="L1655"/>
  <c r="L425"/>
  <c r="L1671"/>
  <c r="K1709"/>
  <c r="K43"/>
  <c r="L1785"/>
  <c r="L67"/>
  <c r="K418"/>
  <c r="L823"/>
  <c r="L1331"/>
  <c r="L2251"/>
  <c r="K1757"/>
  <c r="K209"/>
  <c r="L1026"/>
  <c r="L1091"/>
  <c r="L1743"/>
  <c r="K862"/>
  <c r="L1455"/>
  <c r="K1445"/>
  <c r="L953"/>
  <c r="L1065"/>
  <c r="K2152"/>
  <c r="L2216"/>
  <c r="L1519"/>
  <c r="K2008"/>
  <c r="K2371"/>
  <c r="K130"/>
  <c r="L503"/>
  <c r="L1756"/>
  <c r="K1496"/>
  <c r="K1211"/>
  <c r="K207"/>
  <c r="L201"/>
  <c r="K271"/>
  <c r="L2200"/>
  <c r="L1962"/>
  <c r="K2198"/>
  <c r="K96"/>
  <c r="K965"/>
  <c r="L1961"/>
  <c r="L1190"/>
  <c r="K430"/>
  <c r="K884"/>
  <c r="L86"/>
  <c r="K2156"/>
  <c r="L1788"/>
  <c r="L405"/>
  <c r="L1812"/>
  <c r="L37"/>
  <c r="K2322"/>
  <c r="L722"/>
  <c r="L1120"/>
  <c r="K649"/>
  <c r="L1778"/>
  <c r="L955"/>
  <c r="L1690"/>
  <c r="L98"/>
  <c r="K1595"/>
  <c r="L2242"/>
  <c r="L2369"/>
  <c r="K503"/>
  <c r="L1380"/>
  <c r="L646"/>
  <c r="K1523"/>
  <c r="K1023"/>
  <c r="K849"/>
  <c r="L1246"/>
  <c r="L2478"/>
  <c r="L1976"/>
  <c r="K1677"/>
  <c r="K1662"/>
  <c r="K1384"/>
  <c r="K1120"/>
  <c r="K2040"/>
  <c r="K1854"/>
  <c r="L369"/>
  <c r="L1508"/>
  <c r="L816"/>
  <c r="K2338"/>
  <c r="K856"/>
  <c r="K1964"/>
  <c r="K34"/>
  <c r="L2302"/>
  <c r="K1373"/>
  <c r="K1074"/>
  <c r="L1635"/>
  <c r="L1329"/>
  <c r="K142"/>
  <c r="L858"/>
  <c r="L252"/>
  <c r="L475"/>
  <c r="L1949"/>
  <c r="K895"/>
  <c r="K1760"/>
  <c r="L96"/>
  <c r="K2101"/>
  <c r="L1122"/>
  <c r="K1127"/>
  <c r="K1931"/>
  <c r="K750"/>
  <c r="L1174"/>
  <c r="K805"/>
  <c r="K1673"/>
  <c r="L2011"/>
  <c r="L399"/>
  <c r="K1200"/>
  <c r="L1807"/>
  <c r="K1865"/>
  <c r="K2497"/>
  <c r="K1010"/>
  <c r="L2234"/>
  <c r="L1846"/>
  <c r="L2138"/>
  <c r="L763"/>
  <c r="L2343"/>
  <c r="L1072"/>
  <c r="K2412"/>
  <c r="L1284"/>
  <c r="K1788"/>
  <c r="K2340"/>
  <c r="K641"/>
  <c r="L1358"/>
  <c r="L1841"/>
  <c r="L2129"/>
  <c r="K460"/>
  <c r="L1585"/>
  <c r="L2230"/>
  <c r="K2291"/>
  <c r="K2002"/>
  <c r="L464"/>
  <c r="L1676"/>
  <c r="K376"/>
  <c r="L2030"/>
  <c r="L2084"/>
  <c r="L1848"/>
  <c r="L845"/>
  <c r="K1431"/>
  <c r="L1574"/>
  <c r="L1318"/>
  <c r="K1416"/>
  <c r="K2457"/>
  <c r="L1332"/>
  <c r="K1508"/>
  <c r="K2089"/>
  <c r="L1042"/>
  <c r="L436"/>
  <c r="L983"/>
  <c r="K1009"/>
  <c r="L1069"/>
  <c r="L1005"/>
  <c r="L1124"/>
  <c r="K1418"/>
  <c r="K425"/>
  <c r="L2467"/>
  <c r="K1631"/>
  <c r="K813"/>
  <c r="L1293"/>
  <c r="K335"/>
  <c r="L273"/>
  <c r="L2447"/>
  <c r="L1231"/>
  <c r="K2231"/>
  <c r="L2225"/>
  <c r="K2348"/>
  <c r="K797"/>
  <c r="K2262"/>
  <c r="K1578"/>
  <c r="L868"/>
  <c r="L1115"/>
  <c r="K1338"/>
  <c r="L1755"/>
  <c r="K769"/>
  <c r="K1295"/>
  <c r="L1105"/>
  <c r="K122"/>
  <c r="K656"/>
  <c r="K1717"/>
  <c r="L457"/>
  <c r="L346"/>
  <c r="L2462"/>
  <c r="K2465"/>
  <c r="K388"/>
  <c r="L2145"/>
  <c r="K24"/>
  <c r="K2080"/>
  <c r="L685"/>
  <c r="K257"/>
  <c r="K189"/>
  <c r="K216"/>
  <c r="K1095"/>
  <c r="K1085"/>
  <c r="L1125"/>
  <c r="K583"/>
  <c r="K2145"/>
  <c r="L1537"/>
  <c r="K1066"/>
  <c r="L2256"/>
  <c r="K2252"/>
  <c r="K1322"/>
  <c r="L409"/>
  <c r="L465"/>
  <c r="L2168"/>
  <c r="K1152"/>
  <c r="K665"/>
  <c r="L1831"/>
  <c r="K229"/>
  <c r="K250"/>
  <c r="L578"/>
  <c r="K1703"/>
  <c r="L1382"/>
  <c r="K1704"/>
  <c r="L2417"/>
  <c r="L1748"/>
  <c r="K1615"/>
  <c r="L1950"/>
  <c r="K823"/>
  <c r="K1183"/>
  <c r="K434"/>
  <c r="L960"/>
  <c r="L1780"/>
  <c r="K1753"/>
  <c r="K948"/>
  <c r="L1942"/>
  <c r="K1832"/>
  <c r="K1942"/>
  <c r="K622"/>
  <c r="L2175"/>
  <c r="L1396"/>
  <c r="K905"/>
  <c r="K1246"/>
  <c r="L2102"/>
  <c r="L46"/>
  <c r="K256"/>
  <c r="K1034"/>
  <c r="K839"/>
  <c r="K17"/>
  <c r="L20"/>
  <c r="K858"/>
  <c r="L233"/>
  <c r="L2037"/>
  <c r="L49"/>
  <c r="K630"/>
  <c r="K2380"/>
  <c r="K1434"/>
  <c r="L2177"/>
  <c r="L333"/>
  <c r="K926"/>
  <c r="K1856"/>
  <c r="L1128"/>
  <c r="L771"/>
  <c r="K2124"/>
  <c r="K151"/>
  <c r="L2202"/>
  <c r="L343"/>
  <c r="L2307"/>
  <c r="K1330"/>
  <c r="L862"/>
  <c r="K190"/>
  <c r="L789"/>
  <c r="K88"/>
  <c r="L1686"/>
  <c r="L1480"/>
  <c r="K2211"/>
  <c r="K846"/>
  <c r="K2247"/>
  <c r="L2463"/>
  <c r="L1869"/>
  <c r="K640"/>
  <c r="L1189"/>
  <c r="K1080"/>
  <c r="L920"/>
  <c r="L107"/>
  <c r="L1609"/>
  <c r="L1014"/>
  <c r="L1179"/>
  <c r="L754"/>
  <c r="K1052"/>
  <c r="K1623"/>
  <c r="L1058"/>
  <c r="L706"/>
  <c r="K821"/>
  <c r="K56"/>
  <c r="L631"/>
  <c r="K1286"/>
  <c r="K1256"/>
  <c r="K1499"/>
  <c r="L966"/>
  <c r="K1030"/>
  <c r="L151"/>
  <c r="K462"/>
  <c r="K1243"/>
  <c r="K1524"/>
  <c r="L2358"/>
  <c r="K2161"/>
  <c r="L2024"/>
  <c r="L1776"/>
  <c r="K245"/>
  <c r="L454"/>
  <c r="K2266"/>
  <c r="K225"/>
  <c r="K2184"/>
  <c r="K2146"/>
  <c r="K940"/>
  <c r="K449"/>
  <c r="K2495"/>
  <c r="L690"/>
  <c r="K947"/>
  <c r="K2330"/>
  <c r="K2472"/>
  <c r="K1862"/>
  <c r="L212"/>
  <c r="L1540"/>
  <c r="L2262"/>
  <c r="K1907"/>
  <c r="K1061"/>
  <c r="L398"/>
  <c r="L807"/>
  <c r="L294"/>
  <c r="K1452"/>
  <c r="L227"/>
  <c r="K591"/>
  <c r="K473"/>
  <c r="L899"/>
  <c r="K589"/>
  <c r="L1824"/>
  <c r="L616"/>
  <c r="L727"/>
  <c r="L2379"/>
  <c r="K708"/>
  <c r="L743"/>
  <c r="L798"/>
  <c r="K1257"/>
  <c r="L310"/>
  <c r="L1081"/>
  <c r="K513"/>
  <c r="L1657"/>
  <c r="K79"/>
  <c r="L917"/>
  <c r="K1780"/>
  <c r="L914"/>
  <c r="L2325"/>
  <c r="K145"/>
  <c r="L1497"/>
  <c r="L1689"/>
  <c r="L124"/>
  <c r="K1306"/>
  <c r="K931"/>
  <c r="K2368"/>
  <c r="K924"/>
  <c r="K16"/>
  <c r="K867"/>
  <c r="K934"/>
  <c r="L1021"/>
  <c r="L674"/>
  <c r="L320"/>
  <c r="L1372"/>
  <c r="L2068"/>
  <c r="K208"/>
  <c r="L439"/>
  <c r="L540"/>
  <c r="K291"/>
  <c r="K767"/>
  <c r="K1994"/>
  <c r="K1458"/>
  <c r="L1305"/>
  <c r="K1525"/>
  <c r="L2413"/>
  <c r="K1894"/>
  <c r="L1230"/>
  <c r="L548"/>
  <c r="L1620"/>
  <c r="K180"/>
  <c r="K1585"/>
  <c r="K1315"/>
  <c r="L247"/>
  <c r="K2279"/>
  <c r="K1309"/>
  <c r="L1361"/>
  <c r="L54"/>
  <c r="L42"/>
  <c r="K94"/>
  <c r="L703"/>
  <c r="K2143"/>
  <c r="K2328"/>
  <c r="L2228"/>
  <c r="K1426"/>
  <c r="L525"/>
  <c r="L815"/>
  <c r="L2169"/>
  <c r="K146"/>
  <c r="L514"/>
  <c r="K918"/>
  <c r="K773"/>
  <c r="K296"/>
  <c r="K1967"/>
  <c r="K795"/>
  <c r="K1217"/>
  <c r="L1921"/>
  <c r="L1932"/>
  <c r="K87"/>
  <c r="K575"/>
  <c r="K573"/>
  <c r="K1897"/>
  <c r="K2191"/>
  <c r="L2209"/>
  <c r="L852"/>
  <c r="L471"/>
  <c r="L1524"/>
  <c r="L2193"/>
  <c r="K488"/>
  <c r="L1984"/>
  <c r="L2077"/>
  <c r="L1773"/>
  <c r="K348"/>
  <c r="L2383"/>
  <c r="K396"/>
  <c r="K734"/>
  <c r="K2450"/>
  <c r="K1516"/>
  <c r="L1127"/>
  <c r="L1307"/>
  <c r="L2381"/>
  <c r="L161"/>
  <c r="K715"/>
  <c r="L1247"/>
  <c r="L463"/>
  <c r="K639"/>
  <c r="L1517"/>
  <c r="L2238"/>
  <c r="L2137"/>
  <c r="K663"/>
  <c r="L1260"/>
  <c r="L1539"/>
  <c r="L1547"/>
  <c r="K1419"/>
  <c r="K1476"/>
  <c r="K1117"/>
  <c r="K2127"/>
  <c r="K1162"/>
  <c r="L1725"/>
  <c r="L1132"/>
  <c r="L1614"/>
  <c r="L2297"/>
  <c r="K1226"/>
  <c r="L519"/>
  <c r="L2143"/>
  <c r="L583"/>
  <c r="K1345"/>
  <c r="K1800"/>
  <c r="K746"/>
  <c r="K439"/>
  <c r="K1960"/>
  <c r="K1314"/>
  <c r="K1099"/>
  <c r="K2202"/>
  <c r="K241"/>
  <c r="K521"/>
  <c r="L1492"/>
  <c r="K1571"/>
  <c r="K339"/>
  <c r="K2365"/>
  <c r="K816"/>
  <c r="K2397"/>
  <c r="L1913"/>
  <c r="L945"/>
  <c r="K1879"/>
  <c r="K852"/>
  <c r="K1447"/>
  <c r="K1215"/>
  <c r="K2259"/>
  <c r="K1294"/>
  <c r="L1214"/>
  <c r="L787"/>
  <c r="K1563"/>
  <c r="L218"/>
  <c r="L1239"/>
  <c r="L1523"/>
  <c r="L970"/>
  <c r="K1995"/>
  <c r="K1467"/>
  <c r="L1045"/>
  <c r="L889"/>
  <c r="K600"/>
  <c r="L57"/>
  <c r="K1501"/>
  <c r="L1066"/>
  <c r="L1392"/>
  <c r="L2493"/>
  <c r="L874"/>
  <c r="K428"/>
  <c r="L155"/>
  <c r="L1999"/>
  <c r="L1661"/>
  <c r="L645"/>
  <c r="L1428"/>
  <c r="K775"/>
  <c r="L458"/>
  <c r="L2318"/>
  <c r="L1001"/>
  <c r="K448"/>
  <c r="L453"/>
  <c r="L1643"/>
  <c r="L1019"/>
  <c r="K1790"/>
  <c r="K1777"/>
  <c r="L794"/>
  <c r="L508"/>
  <c r="L2058"/>
  <c r="K985"/>
  <c r="L574"/>
  <c r="K1555"/>
  <c r="K629"/>
  <c r="L2054"/>
  <c r="L837"/>
  <c r="L1903"/>
  <c r="K2423"/>
  <c r="K742"/>
  <c r="L550"/>
  <c r="L2253"/>
  <c r="L1330"/>
  <c r="K2070"/>
  <c r="K1667"/>
  <c r="L1486"/>
  <c r="L207"/>
  <c r="L659"/>
  <c r="L1767"/>
  <c r="L1243"/>
  <c r="L1287"/>
  <c r="K2369"/>
  <c r="K1928"/>
  <c r="K1663"/>
  <c r="K247"/>
  <c r="L1583"/>
  <c r="L1147"/>
  <c r="L1176"/>
  <c r="K505"/>
  <c r="K2401"/>
  <c r="L367"/>
  <c r="K2261"/>
  <c r="L2332"/>
  <c r="L1744"/>
  <c r="K2323"/>
  <c r="K50"/>
  <c r="K2414"/>
  <c r="K287"/>
  <c r="L245"/>
  <c r="K477"/>
  <c r="L1873"/>
  <c r="L459"/>
  <c r="L121"/>
  <c r="K851"/>
  <c r="K712"/>
  <c r="K577"/>
  <c r="K452"/>
  <c r="L2454"/>
  <c r="L2282"/>
  <c r="L1256"/>
  <c r="K1981"/>
  <c r="L213"/>
  <c r="K1161"/>
  <c r="K2292"/>
  <c r="K1664"/>
  <c r="K855"/>
  <c r="L449"/>
  <c r="K1521"/>
  <c r="K1789"/>
  <c r="K963"/>
  <c r="K1917"/>
  <c r="L153"/>
  <c r="L1552"/>
  <c r="K1076"/>
  <c r="L1850"/>
  <c r="L2097"/>
  <c r="K815"/>
  <c r="K1135"/>
  <c r="K356"/>
  <c r="L1966"/>
  <c r="L1191"/>
  <c r="K1020"/>
  <c r="K1101"/>
  <c r="L375"/>
  <c r="L1853"/>
  <c r="L340"/>
  <c r="L393"/>
  <c r="L2126"/>
  <c r="K1475"/>
  <c r="K1962"/>
  <c r="L2285"/>
  <c r="K410"/>
  <c r="K912"/>
  <c r="L2259"/>
  <c r="K917"/>
  <c r="L993"/>
  <c r="L1723"/>
  <c r="K512"/>
  <c r="K450"/>
  <c r="K413"/>
  <c r="K1054"/>
  <c r="K1086"/>
  <c r="K1291"/>
  <c r="K2038"/>
  <c r="K978"/>
  <c r="K2168"/>
  <c r="K222"/>
  <c r="K1387"/>
  <c r="K2403"/>
  <c r="L365"/>
  <c r="L1601"/>
  <c r="K45"/>
  <c r="L2468"/>
  <c r="L172"/>
  <c r="L1375"/>
  <c r="L73"/>
  <c r="L567"/>
  <c r="K453"/>
  <c r="K2229"/>
  <c r="L2128"/>
  <c r="L594"/>
  <c r="K2093"/>
  <c r="L319"/>
  <c r="K1356"/>
  <c r="L2345"/>
  <c r="K2462"/>
  <c r="L623"/>
  <c r="K1324"/>
  <c r="L26"/>
  <c r="K83"/>
  <c r="L40"/>
  <c r="L639"/>
  <c r="K2157"/>
  <c r="L1203"/>
  <c r="K1167"/>
  <c r="K581"/>
  <c r="L927"/>
  <c r="K1271"/>
  <c r="L315"/>
  <c r="K553"/>
  <c r="L1211"/>
  <c r="L174"/>
  <c r="K1949"/>
  <c r="K873"/>
  <c r="K953"/>
  <c r="L1667"/>
  <c r="K747"/>
  <c r="L2421"/>
  <c r="K588"/>
  <c r="K981"/>
  <c r="L1822"/>
  <c r="L964"/>
  <c r="K880"/>
  <c r="L1439"/>
  <c r="K1766"/>
  <c r="K2134"/>
  <c r="L1588"/>
  <c r="L1012"/>
  <c r="L1870"/>
  <c r="L486"/>
  <c r="K26"/>
  <c r="K2454"/>
  <c r="K363"/>
  <c r="L1116"/>
  <c r="L200"/>
  <c r="K366"/>
  <c r="K992"/>
  <c r="K2183"/>
  <c r="L89"/>
  <c r="K620"/>
  <c r="K2442"/>
  <c r="L1410"/>
  <c r="L1209"/>
  <c r="K2313"/>
  <c r="K1316"/>
  <c r="K1136"/>
  <c r="L1934"/>
  <c r="K485"/>
  <c r="L863"/>
  <c r="K628"/>
  <c r="L214"/>
  <c r="K1784"/>
  <c r="L1378"/>
  <c r="K1480"/>
  <c r="L256"/>
  <c r="K360"/>
  <c r="K1605"/>
  <c r="K1069"/>
  <c r="L900"/>
  <c r="K1031"/>
  <c r="L870"/>
  <c r="K1898"/>
  <c r="K1572"/>
  <c r="K517"/>
  <c r="K531"/>
  <c r="L1109"/>
  <c r="L658"/>
  <c r="K1001"/>
  <c r="L521"/>
  <c r="K1449"/>
  <c r="L1037"/>
  <c r="L2165"/>
  <c r="L368"/>
  <c r="K1904"/>
  <c r="L1498"/>
  <c r="K1369"/>
  <c r="K2494"/>
  <c r="K492"/>
  <c r="K2358"/>
  <c r="K2372"/>
  <c r="L2244"/>
  <c r="L1346"/>
  <c r="L2365"/>
  <c r="K1741"/>
  <c r="K2115"/>
  <c r="K1547"/>
  <c r="K499"/>
  <c r="K1682"/>
  <c r="K568"/>
  <c r="K1481"/>
  <c r="K901"/>
  <c r="L1728"/>
  <c r="L446"/>
  <c r="L1212"/>
  <c r="K939"/>
  <c r="K812"/>
  <c r="K334"/>
  <c r="K770"/>
  <c r="L640"/>
  <c r="L224"/>
  <c r="K1082"/>
  <c r="L2492"/>
  <c r="K1014"/>
  <c r="K1653"/>
  <c r="K1165"/>
  <c r="K1175"/>
  <c r="L211"/>
  <c r="L388"/>
  <c r="K1551"/>
  <c r="K120"/>
  <c r="K1635"/>
  <c r="L300"/>
  <c r="L1738"/>
  <c r="L220"/>
  <c r="K342"/>
  <c r="L2034"/>
  <c r="K2424"/>
  <c r="K1851"/>
  <c r="K549"/>
  <c r="L859"/>
  <c r="K2235"/>
  <c r="L924"/>
  <c r="L770"/>
  <c r="L91"/>
  <c r="K295"/>
  <c r="L92"/>
  <c r="L715"/>
  <c r="L1099"/>
  <c r="L765"/>
  <c r="L108"/>
  <c r="K2082"/>
  <c r="L2117"/>
  <c r="K1288"/>
  <c r="L828"/>
  <c r="K2363"/>
  <c r="L2435"/>
  <c r="L1340"/>
  <c r="L1098"/>
  <c r="K1550"/>
  <c r="K367"/>
  <c r="K802"/>
  <c r="L1102"/>
  <c r="L710"/>
  <c r="K2399"/>
  <c r="K210"/>
  <c r="K1105"/>
  <c r="L1861"/>
  <c r="K2240"/>
  <c r="K578"/>
  <c r="L2392"/>
  <c r="L177"/>
  <c r="L1286"/>
  <c r="L1294"/>
  <c r="L2274"/>
  <c r="L1648"/>
  <c r="K2117"/>
  <c r="L1241"/>
  <c r="L1876"/>
  <c r="L2093"/>
  <c r="K292"/>
  <c r="K2483"/>
  <c r="K1104"/>
  <c r="L2395"/>
  <c r="L28"/>
  <c r="L2120"/>
  <c r="L990"/>
  <c r="L225"/>
  <c r="L1292"/>
  <c r="K252"/>
  <c r="K1245"/>
  <c r="L2402"/>
  <c r="K900"/>
  <c r="L735"/>
  <c r="L331"/>
  <c r="L596"/>
  <c r="K608"/>
  <c r="L397"/>
  <c r="L2261"/>
  <c r="L53"/>
  <c r="K2393"/>
  <c r="K84"/>
  <c r="L2322"/>
  <c r="K971"/>
  <c r="K2242"/>
  <c r="K1070"/>
  <c r="K997"/>
  <c r="K1590"/>
  <c r="L810"/>
  <c r="L1171"/>
  <c r="K2026"/>
  <c r="K67"/>
  <c r="L2099"/>
  <c r="K1528"/>
  <c r="L1093"/>
  <c r="L1420"/>
  <c r="L263"/>
  <c r="L2470"/>
  <c r="L657"/>
  <c r="L679"/>
  <c r="L2019"/>
  <c r="L654"/>
  <c r="K1468"/>
  <c r="L2121"/>
  <c r="L2041"/>
  <c r="K201"/>
  <c r="L1695"/>
  <c r="K2096"/>
  <c r="K1893"/>
  <c r="K192"/>
  <c r="L697"/>
  <c r="L291"/>
  <c r="K173"/>
  <c r="L23"/>
  <c r="L2292"/>
  <c r="K986"/>
  <c r="K2118"/>
  <c r="L361"/>
  <c r="L1627"/>
  <c r="K2336"/>
  <c r="L869"/>
  <c r="L609"/>
  <c r="K1732"/>
  <c r="K1403"/>
  <c r="L1538"/>
  <c r="L1465"/>
  <c r="L2219"/>
  <c r="L2298"/>
  <c r="L1835"/>
  <c r="K2006"/>
  <c r="K2453"/>
  <c r="L114"/>
  <c r="K1255"/>
  <c r="K1616"/>
  <c r="K2410"/>
  <c r="K301"/>
  <c r="K1808"/>
  <c r="K906"/>
  <c r="L1993"/>
  <c r="L1563"/>
  <c r="L1973"/>
  <c r="K380"/>
  <c r="K2346"/>
  <c r="L1654"/>
  <c r="K1224"/>
  <c r="L624"/>
  <c r="L2094"/>
  <c r="L100"/>
  <c r="K1978"/>
  <c r="L191"/>
  <c r="L127"/>
  <c r="L692"/>
  <c r="K1185"/>
  <c r="K1811"/>
  <c r="K1503"/>
  <c r="K1122"/>
  <c r="K705"/>
  <c r="K163"/>
  <c r="K1180"/>
  <c r="L1883"/>
  <c r="L270"/>
  <c r="K369"/>
  <c r="K2120"/>
  <c r="L2466"/>
  <c r="K469"/>
  <c r="L296"/>
  <c r="L175"/>
  <c r="K461"/>
  <c r="K996"/>
  <c r="K1281"/>
  <c r="L1711"/>
  <c r="K792"/>
  <c r="L240"/>
  <c r="L160"/>
  <c r="L2367"/>
  <c r="L2085"/>
  <c r="L1484"/>
  <c r="K386"/>
  <c r="L1855"/>
  <c r="K606"/>
  <c r="L2156"/>
  <c r="L120"/>
  <c r="K1648"/>
  <c r="K580"/>
  <c r="L2309"/>
  <c r="K1565"/>
  <c r="L490"/>
  <c r="L546"/>
  <c r="K2192"/>
  <c r="K694"/>
  <c r="L2180"/>
  <c r="K63"/>
  <c r="K1242"/>
  <c r="K2081"/>
  <c r="L72"/>
  <c r="K1450"/>
  <c r="K2418"/>
  <c r="L2132"/>
  <c r="K1352"/>
  <c r="L1493"/>
  <c r="L2276"/>
  <c r="K1421"/>
  <c r="L998"/>
  <c r="L1387"/>
  <c r="K2310"/>
  <c r="K2374"/>
  <c r="K364"/>
  <c r="L1009"/>
  <c r="L1107"/>
  <c r="L1460"/>
  <c r="L110"/>
  <c r="L2352"/>
  <c r="K237"/>
  <c r="K1659"/>
  <c r="L1291"/>
  <c r="K118"/>
  <c r="L2471"/>
  <c r="L496"/>
  <c r="K2174"/>
  <c r="K759"/>
  <c r="L105"/>
  <c r="L1121"/>
  <c r="K563"/>
  <c r="K352"/>
  <c r="K972"/>
  <c r="K2064"/>
  <c r="L1459"/>
  <c r="K1656"/>
  <c r="K1047"/>
  <c r="L351"/>
  <c r="K683"/>
  <c r="L1562"/>
  <c r="L204"/>
  <c r="K2176"/>
  <c r="L95"/>
  <c r="L892"/>
  <c r="K534"/>
  <c r="L1067"/>
  <c r="K1651"/>
  <c r="K2159"/>
  <c r="L2212"/>
  <c r="K545"/>
  <c r="L2385"/>
  <c r="L524"/>
  <c r="K1963"/>
  <c r="L689"/>
  <c r="L205"/>
  <c r="L749"/>
  <c r="L2139"/>
  <c r="L638"/>
  <c r="K913"/>
  <c r="K753"/>
  <c r="L1705"/>
  <c r="K979"/>
  <c r="K1429"/>
  <c r="L1599"/>
  <c r="K515"/>
  <c r="L167"/>
  <c r="L2330"/>
  <c r="K1695"/>
  <c r="L30"/>
  <c r="K40"/>
  <c r="K2260"/>
  <c r="L1306"/>
  <c r="K709"/>
  <c r="L421"/>
  <c r="L1577"/>
  <c r="K1591"/>
  <c r="L2333"/>
  <c r="K2354"/>
  <c r="L775"/>
  <c r="L355"/>
  <c r="K2106"/>
  <c r="L347"/>
  <c r="K1675"/>
  <c r="K1955"/>
  <c r="K108"/>
  <c r="K2047"/>
  <c r="L2069"/>
  <c r="L1262"/>
  <c r="K143"/>
  <c r="K337"/>
  <c r="K1471"/>
  <c r="L974"/>
  <c r="L2415"/>
  <c r="L1561"/>
  <c r="K980"/>
  <c r="L119"/>
  <c r="L416"/>
  <c r="K1633"/>
  <c r="L1827"/>
  <c r="L1623"/>
  <c r="K1541"/>
  <c r="K1650"/>
  <c r="K471"/>
  <c r="K1938"/>
  <c r="K727"/>
  <c r="K1870"/>
  <c r="L97"/>
  <c r="K2066"/>
  <c r="L2235"/>
  <c r="K2339"/>
  <c r="K124"/>
  <c r="L1079"/>
  <c r="L2163"/>
  <c r="K1232"/>
  <c r="L916"/>
  <c r="K347"/>
  <c r="K973"/>
  <c r="L539"/>
  <c r="K1692"/>
  <c r="L938"/>
  <c r="K1956"/>
  <c r="L1442"/>
  <c r="K1738"/>
  <c r="L2474"/>
  <c r="L872"/>
  <c r="K662"/>
  <c r="L1199"/>
  <c r="L2076"/>
  <c r="K1884"/>
  <c r="K1754"/>
  <c r="K1123"/>
  <c r="L627"/>
  <c r="L1752"/>
  <c r="K1411"/>
  <c r="L1458"/>
  <c r="L272"/>
  <c r="L384"/>
  <c r="K2137"/>
  <c r="L2252"/>
  <c r="K987"/>
  <c r="K1849"/>
  <c r="K2114"/>
  <c r="K2122"/>
  <c r="K370"/>
  <c r="L2416"/>
  <c r="L1157"/>
  <c r="L949"/>
  <c r="K2409"/>
  <c r="L971"/>
  <c r="L2266"/>
  <c r="L1907"/>
  <c r="L2465"/>
  <c r="K720"/>
  <c r="K2083"/>
  <c r="L2070"/>
  <c r="L1983"/>
  <c r="L529"/>
  <c r="K654"/>
  <c r="K1932"/>
  <c r="L831"/>
  <c r="K506"/>
  <c r="L435"/>
  <c r="K518"/>
  <c r="K236"/>
  <c r="K2059"/>
  <c r="K326"/>
  <c r="L1467"/>
  <c r="L2484"/>
  <c r="L2393"/>
  <c r="K1364"/>
  <c r="L2401"/>
  <c r="K383"/>
  <c r="L2043"/>
  <c r="K1088"/>
  <c r="L391"/>
  <c r="L563"/>
  <c r="K1239"/>
  <c r="K242"/>
  <c r="K784"/>
  <c r="L502"/>
  <c r="L1860"/>
  <c r="K840"/>
  <c r="L897"/>
  <c r="K1327"/>
  <c r="L2027"/>
  <c r="L1017"/>
  <c r="L1205"/>
  <c r="K304"/>
  <c r="K567"/>
  <c r="K1230"/>
  <c r="K1936"/>
  <c r="K1485"/>
  <c r="K1019"/>
  <c r="K1661"/>
  <c r="K183"/>
  <c r="K1002"/>
  <c r="L2159"/>
  <c r="L1084"/>
  <c r="L543"/>
  <c r="L168"/>
  <c r="L818"/>
  <c r="K1686"/>
  <c r="L1866"/>
  <c r="K1393"/>
  <c r="L1451"/>
  <c r="L2275"/>
  <c r="K74"/>
  <c r="L1678"/>
  <c r="L2419"/>
  <c r="K1839"/>
  <c r="L169"/>
  <c r="K156"/>
  <c r="K2199"/>
  <c r="L1692"/>
  <c r="L307"/>
  <c r="L142"/>
  <c r="L2372"/>
  <c r="L258"/>
  <c r="K951"/>
  <c r="L2459"/>
  <c r="K726"/>
  <c r="K59"/>
  <c r="K586"/>
  <c r="K2320"/>
  <c r="L2327"/>
  <c r="L730"/>
  <c r="K53"/>
  <c r="L587"/>
  <c r="K658"/>
  <c r="K268"/>
  <c r="L1144"/>
  <c r="K1531"/>
  <c r="K695"/>
  <c r="K2498"/>
  <c r="L2017"/>
  <c r="K611"/>
  <c r="K325"/>
  <c r="K1386"/>
  <c r="L1981"/>
  <c r="K2091"/>
  <c r="L462"/>
  <c r="L2003"/>
  <c r="K2265"/>
  <c r="L216"/>
  <c r="K175"/>
  <c r="L1868"/>
  <c r="K2138"/>
  <c r="K1658"/>
  <c r="L2057"/>
  <c r="K375"/>
  <c r="K1163"/>
  <c r="K274"/>
  <c r="L632"/>
  <c r="K1755"/>
  <c r="L1443"/>
  <c r="K2350"/>
  <c r="K1459"/>
  <c r="K1507"/>
  <c r="K717"/>
  <c r="K1824"/>
  <c r="L1430"/>
  <c r="K1826"/>
  <c r="K1495"/>
  <c r="K2243"/>
  <c r="K1908"/>
  <c r="K699"/>
  <c r="L1478"/>
  <c r="L341"/>
  <c r="K1881"/>
  <c r="K2258"/>
  <c r="K1770"/>
  <c r="K943"/>
  <c r="K1432"/>
  <c r="L883"/>
  <c r="L2015"/>
  <c r="L1310"/>
  <c r="L1374"/>
  <c r="L1995"/>
  <c r="K834"/>
  <c r="K322"/>
  <c r="K167"/>
  <c r="K2251"/>
  <c r="K1172"/>
  <c r="L684"/>
  <c r="K1024"/>
  <c r="L2214"/>
  <c r="L1007"/>
  <c r="K652"/>
  <c r="K661"/>
  <c r="L1479"/>
  <c r="L1510"/>
  <c r="K2140"/>
  <c r="L936"/>
  <c r="K1017"/>
  <c r="K1275"/>
  <c r="L2437"/>
  <c r="K206"/>
  <c r="K161"/>
  <c r="K481"/>
  <c r="L257"/>
  <c r="L1020"/>
  <c r="L977"/>
  <c r="L593"/>
  <c r="K2431"/>
  <c r="L1968"/>
  <c r="L443"/>
  <c r="L411"/>
  <c r="L2360"/>
  <c r="K1756"/>
  <c r="K2477"/>
  <c r="K768"/>
  <c r="L1487"/>
  <c r="K1758"/>
  <c r="K1558"/>
  <c r="L442"/>
  <c r="K2296"/>
  <c r="K582"/>
  <c r="L1546"/>
  <c r="L1813"/>
  <c r="L1820"/>
  <c r="L1106"/>
  <c r="K1261"/>
  <c r="L2359"/>
  <c r="K1934"/>
  <c r="K1079"/>
  <c r="K1274"/>
  <c r="L317"/>
  <c r="L1985"/>
  <c r="L2265"/>
  <c r="L1328"/>
  <c r="K1953"/>
  <c r="K929"/>
  <c r="K57"/>
  <c r="L1383"/>
  <c r="K2267"/>
  <c r="K1428"/>
  <c r="L427"/>
  <c r="K576"/>
  <c r="K1494"/>
  <c r="S369" i="3"/>
  <c r="K1348" i="1"/>
  <c r="L941"/>
  <c r="K1901"/>
  <c r="K1032"/>
  <c r="K417"/>
  <c r="K2257"/>
  <c r="K991"/>
  <c r="L2241"/>
  <c r="L853"/>
  <c r="L1544"/>
  <c r="L650"/>
  <c r="L1265"/>
  <c r="L570"/>
  <c r="L1142"/>
  <c r="K1827"/>
  <c r="L2146"/>
  <c r="L1530"/>
  <c r="K536"/>
  <c r="L820"/>
  <c r="L2001"/>
  <c r="K150"/>
  <c r="L2495"/>
  <c r="K1568"/>
  <c r="L366"/>
  <c r="L1592"/>
  <c r="K1943"/>
  <c r="K1191"/>
  <c r="K354"/>
  <c r="K85"/>
  <c r="L925"/>
  <c r="K828"/>
  <c r="K1216"/>
  <c r="K315"/>
  <c r="L1197"/>
  <c r="L1957"/>
  <c r="L1158"/>
  <c r="K1582"/>
  <c r="K1649"/>
  <c r="K1950"/>
  <c r="L761"/>
  <c r="L81"/>
  <c r="L629"/>
  <c r="L2215"/>
  <c r="K1768"/>
  <c r="K1892"/>
  <c r="L1660"/>
  <c r="K1982"/>
  <c r="L1444"/>
  <c r="L2199"/>
  <c r="K674"/>
  <c r="K1492"/>
  <c r="K1028"/>
  <c r="K904"/>
  <c r="L395"/>
  <c r="L1227"/>
  <c r="L1172"/>
  <c r="K857"/>
  <c r="K1375"/>
  <c r="K1265"/>
  <c r="K468"/>
  <c r="L2303"/>
  <c r="K763"/>
  <c r="K749"/>
  <c r="L2498"/>
  <c r="K837"/>
  <c r="L2405"/>
  <c r="L47"/>
  <c r="K1693"/>
  <c r="K75"/>
  <c r="L2020"/>
  <c r="L2133"/>
  <c r="L452"/>
  <c r="L1587"/>
  <c r="K1727"/>
  <c r="K2011"/>
  <c r="L278"/>
  <c r="K2387"/>
  <c r="L2311"/>
  <c r="K1533"/>
  <c r="K306"/>
  <c r="L1360"/>
  <c r="L178"/>
  <c r="L430"/>
  <c r="K308"/>
  <c r="L664"/>
  <c r="K2107"/>
  <c r="L156"/>
  <c r="L1133"/>
  <c r="K272"/>
  <c r="L1303"/>
  <c r="K345"/>
  <c r="L1905"/>
  <c r="L21"/>
  <c r="K463"/>
  <c r="L1412"/>
  <c r="L1300"/>
  <c r="L2246"/>
  <c r="L354"/>
  <c r="K1007"/>
  <c r="L1969"/>
  <c r="K1654"/>
  <c r="L1953"/>
  <c r="L1745"/>
  <c r="K37"/>
  <c r="L617"/>
  <c r="L2348"/>
  <c r="L1818"/>
  <c r="K1820"/>
  <c r="L1118"/>
  <c r="K2342"/>
  <c r="L485"/>
  <c r="K2162"/>
  <c r="K999"/>
  <c r="K1617"/>
  <c r="L324"/>
  <c r="L864"/>
  <c r="L1761"/>
  <c r="K205"/>
  <c r="K2012"/>
  <c r="K928"/>
  <c r="K1119"/>
  <c r="K1996"/>
  <c r="L1672"/>
  <c r="L802"/>
  <c r="K1463"/>
  <c r="K1308"/>
  <c r="L2473"/>
  <c r="K343"/>
  <c r="L813"/>
  <c r="L1794"/>
  <c r="L78"/>
  <c r="K791"/>
  <c r="K883"/>
  <c r="K2332"/>
  <c r="K1171"/>
  <c r="K949"/>
  <c r="K1276"/>
  <c r="L984"/>
  <c r="K698"/>
  <c r="K922"/>
  <c r="K484"/>
  <c r="K397"/>
  <c r="K482"/>
  <c r="L2362"/>
  <c r="L2432"/>
  <c r="K1094"/>
  <c r="K1150"/>
  <c r="L1371"/>
  <c r="L1438"/>
  <c r="L766"/>
  <c r="K1730"/>
  <c r="L2323"/>
  <c r="K1227"/>
  <c r="K1690"/>
  <c r="K675"/>
  <c r="L1192"/>
  <c r="K1102"/>
  <c r="L1018"/>
  <c r="L2249"/>
  <c r="K874"/>
  <c r="K866"/>
  <c r="K1483"/>
  <c r="L274"/>
  <c r="K1736"/>
  <c r="L2461"/>
  <c r="K1357"/>
  <c r="K297"/>
  <c r="L537"/>
  <c r="L1543"/>
  <c r="K1041"/>
  <c r="K1643"/>
  <c r="L2186"/>
  <c r="L1584"/>
  <c r="K1282"/>
  <c r="K835"/>
  <c r="L2071"/>
  <c r="L229"/>
  <c r="L76"/>
  <c r="K89"/>
  <c r="L2035"/>
  <c r="K2043"/>
  <c r="K1899"/>
  <c r="K1188"/>
  <c r="L673"/>
  <c r="L2195"/>
  <c r="L2110"/>
  <c r="K2458"/>
  <c r="L1175"/>
  <c r="L803"/>
  <c r="K1157"/>
  <c r="L1143"/>
  <c r="L56"/>
  <c r="L2456"/>
  <c r="K2360"/>
  <c r="K1045"/>
  <c r="L832"/>
  <c r="K570"/>
  <c r="L1521"/>
  <c r="L39"/>
  <c r="K1823"/>
  <c r="L152"/>
  <c r="L1683"/>
  <c r="L288"/>
  <c r="K1130"/>
  <c r="L329"/>
  <c r="L1507"/>
  <c r="K1929"/>
  <c r="K1771"/>
  <c r="K1317"/>
  <c r="K2225"/>
  <c r="K818"/>
  <c r="K138"/>
  <c r="K1923"/>
  <c r="K390"/>
  <c r="K1891"/>
  <c r="L406"/>
  <c r="K14"/>
  <c r="K2108"/>
  <c r="K1909"/>
  <c r="K181"/>
  <c r="K569"/>
  <c r="L622"/>
  <c r="K1381"/>
  <c r="K1812"/>
  <c r="K2334"/>
  <c r="L740"/>
  <c r="L2340"/>
  <c r="K700"/>
  <c r="K643"/>
  <c r="K841"/>
  <c r="L1548"/>
  <c r="K2169"/>
  <c r="K266"/>
  <c r="K1752"/>
  <c r="L896"/>
  <c r="K2302"/>
  <c r="K424"/>
  <c r="L1593"/>
  <c r="K1059"/>
  <c r="L60"/>
  <c r="L2170"/>
  <c r="L309"/>
  <c r="L1488"/>
  <c r="L1739"/>
  <c r="K1836"/>
  <c r="L678"/>
  <c r="L2480"/>
  <c r="K655"/>
  <c r="K479"/>
  <c r="K2491"/>
  <c r="K399"/>
  <c r="K1627"/>
  <c r="K1451"/>
  <c r="L88"/>
  <c r="K1220"/>
  <c r="K716"/>
  <c r="K2381"/>
  <c r="L1901"/>
  <c r="L1703"/>
  <c r="K62"/>
  <c r="K1767"/>
  <c r="K1155"/>
  <c r="L549"/>
  <c r="L285"/>
  <c r="K1954"/>
  <c r="K2270"/>
  <c r="K378"/>
  <c r="L726"/>
  <c r="K280"/>
  <c r="L2368"/>
  <c r="L1477"/>
  <c r="K406"/>
  <c r="K2255"/>
  <c r="K2004"/>
  <c r="K2033"/>
  <c r="K299"/>
  <c r="L321"/>
  <c r="L1600"/>
  <c r="K1566"/>
  <c r="K2024"/>
  <c r="K838"/>
  <c r="L1085"/>
  <c r="K172"/>
  <c r="L338"/>
  <c r="L380"/>
  <c r="L198"/>
  <c r="L1347"/>
  <c r="L1094"/>
  <c r="L2149"/>
  <c r="L1238"/>
  <c r="K1160"/>
  <c r="K826"/>
  <c r="L1481"/>
  <c r="L1053"/>
  <c r="L2144"/>
  <c r="K1331"/>
  <c r="L2148"/>
  <c r="L1572"/>
  <c r="L2363"/>
  <c r="K1502"/>
  <c r="K860"/>
  <c r="L1440"/>
  <c r="K1885"/>
  <c r="K602"/>
  <c r="L166"/>
  <c r="K1277"/>
  <c r="L2388"/>
  <c r="L2425"/>
  <c r="K2319"/>
  <c r="K344"/>
  <c r="K1670"/>
  <c r="K105"/>
  <c r="L1349"/>
  <c r="L676"/>
  <c r="L1156"/>
  <c r="L2240"/>
  <c r="L822"/>
  <c r="L933"/>
  <c r="K1297"/>
  <c r="L1104"/>
  <c r="K277"/>
  <c r="L2361"/>
  <c r="K830"/>
  <c r="L2306"/>
  <c r="L1345"/>
  <c r="L505"/>
  <c r="K490"/>
  <c r="L2204"/>
  <c r="K30"/>
  <c r="L1801"/>
  <c r="K1527"/>
  <c r="L2005"/>
  <c r="L1266"/>
  <c r="L560"/>
  <c r="L342"/>
  <c r="K1042"/>
  <c r="K1382"/>
  <c r="L720"/>
  <c r="K233"/>
  <c r="K446"/>
  <c r="L500"/>
  <c r="L2439"/>
  <c r="K319"/>
  <c r="L1183"/>
  <c r="K293"/>
  <c r="L2344"/>
  <c r="K2051"/>
  <c r="L328"/>
  <c r="K379"/>
  <c r="L417"/>
  <c r="K538"/>
  <c r="L58"/>
  <c r="L1364"/>
  <c r="L1885"/>
  <c r="L1370"/>
  <c r="L1257"/>
  <c r="K442"/>
  <c r="L2404"/>
  <c r="K1166"/>
  <c r="K2343"/>
  <c r="L386"/>
  <c r="K1748"/>
  <c r="K502"/>
  <c r="L1894"/>
  <c r="K1857"/>
  <c r="L855"/>
  <c r="K1039"/>
  <c r="L975"/>
  <c r="K2028"/>
  <c r="K171"/>
  <c r="L470"/>
  <c r="K1430"/>
  <c r="K1536"/>
  <c r="L788"/>
  <c r="L377"/>
  <c r="K1983"/>
  <c r="L1607"/>
  <c r="K603"/>
  <c r="L731"/>
  <c r="L2044"/>
  <c r="K650"/>
  <c r="K1708"/>
  <c r="K2386"/>
  <c r="L2178"/>
  <c r="K1913"/>
  <c r="K307"/>
  <c r="L1988"/>
  <c r="K1407"/>
  <c r="L206"/>
  <c r="K1786"/>
  <c r="K1304"/>
  <c r="L644"/>
  <c r="L1673"/>
  <c r="K2367"/>
  <c r="L1031"/>
  <c r="L438"/>
  <c r="K735"/>
  <c r="K111"/>
  <c r="L662"/>
  <c r="K1834"/>
  <c r="L401"/>
  <c r="K2496"/>
  <c r="K977"/>
  <c r="L553"/>
  <c r="K212"/>
  <c r="K318"/>
  <c r="L559"/>
  <c r="L1169"/>
  <c r="L1638"/>
  <c r="K780"/>
  <c r="K558"/>
  <c r="L422"/>
  <c r="K2052"/>
  <c r="K2025"/>
  <c r="K1746"/>
  <c r="K729"/>
  <c r="K1241"/>
  <c r="L2486"/>
  <c r="L1041"/>
  <c r="L613"/>
  <c r="K1722"/>
  <c r="L2351"/>
  <c r="L235"/>
  <c r="K730"/>
  <c r="L420"/>
  <c r="K402"/>
  <c r="L581"/>
  <c r="L2483"/>
  <c r="L266"/>
  <c r="K408"/>
  <c r="K103"/>
  <c r="K1063"/>
  <c r="L1782"/>
  <c r="L199"/>
  <c r="K554"/>
  <c r="K1636"/>
  <c r="K80"/>
  <c r="K1248"/>
  <c r="K559"/>
  <c r="K544"/>
  <c r="L2113"/>
  <c r="K1939"/>
  <c r="K1299"/>
  <c r="L865"/>
  <c r="L1164"/>
  <c r="K2277"/>
  <c r="K731"/>
  <c r="K831"/>
  <c r="K2053"/>
  <c r="L562"/>
  <c r="K1425"/>
  <c r="K2276"/>
  <c r="K1579"/>
  <c r="K1725"/>
  <c r="K276"/>
  <c r="L1503"/>
  <c r="L277"/>
  <c r="K1325"/>
  <c r="K228"/>
  <c r="L1450"/>
  <c r="K1764"/>
  <c r="K1625"/>
  <c r="K1927"/>
  <c r="K1279"/>
  <c r="K1423"/>
  <c r="L157"/>
  <c r="L1865"/>
  <c r="K2407"/>
  <c r="L2258"/>
  <c r="L1029"/>
  <c r="L2279"/>
  <c r="L1874"/>
  <c r="K1598"/>
  <c r="K1296"/>
  <c r="L1494"/>
  <c r="L466"/>
  <c r="L2174"/>
  <c r="L2339"/>
  <c r="L1580"/>
  <c r="L1565"/>
  <c r="K1668"/>
  <c r="K2073"/>
  <c r="K1877"/>
  <c r="K832"/>
  <c r="L2245"/>
  <c r="K1840"/>
  <c r="K2218"/>
  <c r="L826"/>
  <c r="L450"/>
  <c r="AA370" i="3" a="1"/>
  <c r="K1022" i="1"/>
  <c r="K1992"/>
  <c r="L2218"/>
  <c r="L782"/>
  <c r="L2350"/>
  <c r="K2492"/>
  <c r="L516"/>
  <c r="K1628"/>
  <c r="L497"/>
  <c r="L1400"/>
  <c r="L1658"/>
  <c r="K527"/>
  <c r="L1740"/>
  <c r="K1906"/>
  <c r="K1405"/>
  <c r="L643"/>
  <c r="K2245"/>
  <c r="L1213"/>
  <c r="K1803"/>
  <c r="L2488"/>
  <c r="L208"/>
  <c r="K395"/>
  <c r="K362"/>
  <c r="L2314"/>
  <c r="L1245"/>
  <c r="L1422"/>
  <c r="K1096"/>
  <c r="L1879"/>
  <c r="L1315"/>
  <c r="L588"/>
  <c r="L1269"/>
  <c r="L1353"/>
  <c r="L653"/>
  <c r="K974"/>
  <c r="L2074"/>
  <c r="L2206"/>
  <c r="L1621"/>
  <c r="L1038"/>
  <c r="L279"/>
  <c r="K779"/>
  <c r="K437"/>
  <c r="L1252"/>
  <c r="L1268"/>
  <c r="L1817"/>
  <c r="K1051"/>
  <c r="K1181"/>
  <c r="L1501"/>
  <c r="L1729"/>
  <c r="K258"/>
  <c r="K2121"/>
  <c r="K814"/>
  <c r="L1414"/>
  <c r="K1645"/>
  <c r="K2065"/>
  <c r="K1410"/>
  <c r="K1266"/>
  <c r="L130"/>
  <c r="L958"/>
  <c r="L741"/>
  <c r="K1890"/>
  <c r="L498"/>
  <c r="K786"/>
  <c r="L518"/>
  <c r="K1793"/>
  <c r="L1726"/>
  <c r="K2193"/>
  <c r="K1618"/>
  <c r="L2047"/>
  <c r="L1715"/>
  <c r="L1432"/>
  <c r="L520"/>
  <c r="K1795"/>
  <c r="L1943"/>
  <c r="L2022"/>
  <c r="K1311"/>
  <c r="K1540"/>
  <c r="K659"/>
  <c r="K323"/>
  <c r="L2046"/>
  <c r="K887"/>
  <c r="L2197"/>
  <c r="L655"/>
  <c r="L1490"/>
  <c r="K2250"/>
  <c r="L666"/>
  <c r="L981"/>
  <c r="K2185"/>
  <c r="K174"/>
  <c r="K850"/>
  <c r="K2405"/>
  <c r="L2060"/>
  <c r="K1640"/>
  <c r="K2289"/>
  <c r="L1847"/>
  <c r="L2224"/>
  <c r="L1384"/>
  <c r="K682"/>
  <c r="K1334"/>
  <c r="K179"/>
  <c r="K1223"/>
  <c r="K2170"/>
  <c r="L2079"/>
  <c r="L528"/>
  <c r="L751"/>
  <c r="K2435"/>
  <c r="K2415"/>
  <c r="K1016"/>
  <c r="K1081"/>
  <c r="L1844"/>
  <c r="K436"/>
  <c r="L2038"/>
  <c r="L687"/>
  <c r="L13"/>
  <c r="L2291"/>
  <c r="AA369" i="3"/>
  <c r="L447" i="1"/>
  <c r="K1446"/>
  <c r="L1188"/>
  <c r="L1571"/>
  <c r="K903"/>
  <c r="L1708"/>
  <c r="K153"/>
  <c r="L2446"/>
  <c r="L491"/>
  <c r="L2450"/>
  <c r="K474"/>
  <c r="K889"/>
  <c r="L2448"/>
  <c r="K371"/>
  <c r="L833"/>
  <c r="K625"/>
  <c r="L2329"/>
  <c r="K1718"/>
  <c r="K401"/>
  <c r="L705"/>
  <c r="L472"/>
  <c r="L2065"/>
  <c r="K634"/>
  <c r="L1161"/>
  <c r="L987"/>
  <c r="K214"/>
  <c r="K1557"/>
  <c r="K1622"/>
  <c r="L566"/>
  <c r="K1564"/>
  <c r="K200"/>
  <c r="K427"/>
  <c r="L850"/>
  <c r="L193"/>
  <c r="K2428"/>
  <c r="L1224"/>
  <c r="K2437"/>
  <c r="K1437"/>
  <c r="K423"/>
  <c r="K2007"/>
  <c r="L1884"/>
  <c r="L55"/>
  <c r="K1359"/>
  <c r="K865"/>
  <c r="L2036"/>
  <c r="K1173"/>
  <c r="K1845"/>
  <c r="L688"/>
  <c r="L1505"/>
  <c r="K1092"/>
  <c r="L736"/>
  <c r="L1608"/>
  <c r="K537"/>
  <c r="L1737"/>
  <c r="L1948"/>
  <c r="L159"/>
  <c r="L769"/>
  <c r="K2438"/>
  <c r="K381"/>
  <c r="K692"/>
  <c r="K1190"/>
  <c r="L226"/>
  <c r="K215"/>
  <c r="K919"/>
  <c r="L882"/>
  <c r="L890"/>
  <c r="K1212"/>
  <c r="L1025"/>
  <c r="K836"/>
  <c r="K1915"/>
  <c r="L978"/>
  <c r="K353"/>
  <c r="L147"/>
  <c r="L1936"/>
  <c r="K1984"/>
  <c r="L2248"/>
  <c r="K1769"/>
  <c r="L1839"/>
  <c r="L1237"/>
  <c r="L1043"/>
  <c r="K1669"/>
  <c r="K1488"/>
  <c r="L1656"/>
  <c r="L117"/>
  <c r="L1902"/>
  <c r="L656"/>
  <c r="K543"/>
  <c r="L1573"/>
  <c r="K1293"/>
  <c r="L135"/>
  <c r="L2055"/>
  <c r="K1377"/>
  <c r="K1229"/>
  <c r="L2062"/>
  <c r="L575"/>
  <c r="K1072"/>
  <c r="L1639"/>
  <c r="K1600"/>
  <c r="L2006"/>
  <c r="K311"/>
  <c r="K2439"/>
  <c r="K574"/>
  <c r="L704"/>
  <c r="K1284"/>
  <c r="L1603"/>
  <c r="L1613"/>
  <c r="K1332"/>
  <c r="K194"/>
  <c r="K1674"/>
  <c r="L1829"/>
  <c r="L2458"/>
  <c r="L980"/>
  <c r="L1200"/>
  <c r="L1551"/>
  <c r="L65"/>
  <c r="L1461"/>
  <c r="K1804"/>
  <c r="K804"/>
  <c r="L2293"/>
  <c r="K1574"/>
  <c r="K1270"/>
  <c r="K1988"/>
  <c r="K1855"/>
  <c r="L2016"/>
  <c r="L1783"/>
  <c r="L908"/>
  <c r="K955"/>
  <c r="L2222"/>
  <c r="K1320"/>
  <c r="K2219"/>
  <c r="K168"/>
  <c r="K689"/>
  <c r="L1598"/>
  <c r="L2031"/>
  <c r="L2089"/>
  <c r="K2461"/>
  <c r="L586"/>
  <c r="L2491"/>
  <c r="K1697"/>
  <c r="K457"/>
  <c r="K1864"/>
  <c r="L1023"/>
  <c r="L965"/>
  <c r="K1506"/>
  <c r="K226"/>
  <c r="K493"/>
  <c r="L1808"/>
  <c r="L1095"/>
  <c r="K1711"/>
  <c r="L755"/>
  <c r="K1975"/>
  <c r="K128"/>
  <c r="L1078"/>
  <c r="L2125"/>
  <c r="L1714"/>
  <c r="L946"/>
  <c r="K2144"/>
  <c r="K303"/>
  <c r="K1573"/>
  <c r="L2299"/>
  <c r="L2280"/>
  <c r="L1333"/>
  <c r="K2273"/>
  <c r="K1791"/>
  <c r="L636"/>
  <c r="L1528"/>
  <c r="L1299"/>
  <c r="L2387"/>
  <c r="K2100"/>
  <c r="L1650"/>
  <c r="K1513"/>
  <c r="L844"/>
  <c r="L691"/>
  <c r="L1130"/>
  <c r="K1301"/>
  <c r="L2353"/>
  <c r="K2055"/>
  <c r="K1087"/>
  <c r="L1411"/>
  <c r="K328"/>
  <c r="K1980"/>
  <c r="L290"/>
  <c r="L1669"/>
  <c r="L2243"/>
  <c r="K2434"/>
  <c r="K633"/>
  <c r="L2364"/>
  <c r="K571"/>
  <c r="L607"/>
  <c r="K1921"/>
  <c r="L1288"/>
  <c r="K1922"/>
  <c r="L187"/>
  <c r="L1947"/>
  <c r="L1406"/>
  <c r="L1475"/>
  <c r="K235"/>
  <c r="K1952"/>
  <c r="L2051"/>
  <c r="K1794"/>
  <c r="K680"/>
  <c r="K1053"/>
  <c r="L2460"/>
  <c r="L1826"/>
  <c r="K806"/>
  <c r="K2390"/>
  <c r="K1970"/>
  <c r="L146"/>
  <c r="L1311"/>
  <c r="L345"/>
  <c r="L106"/>
  <c r="L1863"/>
  <c r="L1466"/>
  <c r="L11"/>
  <c r="K681"/>
  <c r="K1837"/>
  <c r="L2420"/>
  <c r="L1222"/>
  <c r="L1914"/>
  <c r="L1229"/>
  <c r="K1182"/>
  <c r="L969"/>
  <c r="L234"/>
  <c r="L2223"/>
  <c r="L873"/>
  <c r="K2422"/>
  <c r="L959"/>
  <c r="L31"/>
  <c r="L517"/>
  <c r="L1016"/>
  <c r="K302"/>
  <c r="L1823"/>
  <c r="L1864"/>
  <c r="K2370"/>
  <c r="L1806"/>
  <c r="L1632"/>
  <c r="K1482"/>
  <c r="W370" i="3" a="1"/>
  <c r="K1089" i="1"/>
  <c r="K2278"/>
  <c r="L1933"/>
  <c r="K494"/>
  <c r="K1561"/>
  <c r="K2299"/>
  <c r="L1591"/>
  <c r="K114"/>
  <c r="K1775"/>
  <c r="K2068"/>
  <c r="L217"/>
  <c r="L991"/>
  <c r="K668"/>
  <c r="L1516"/>
  <c r="K2177"/>
  <c r="K1366"/>
  <c r="K1012"/>
  <c r="L1775"/>
  <c r="K1743"/>
  <c r="L894"/>
  <c r="L935"/>
  <c r="L437"/>
  <c r="L801"/>
  <c r="K2130"/>
  <c r="L1468"/>
  <c r="K1987"/>
  <c r="K516"/>
  <c r="K2090"/>
  <c r="K135"/>
  <c r="K2044"/>
  <c r="L1721"/>
  <c r="K101"/>
  <c r="L433"/>
  <c r="L412"/>
  <c r="K2129"/>
  <c r="L1403"/>
  <c r="K2455"/>
  <c r="L757"/>
  <c r="K47"/>
  <c r="L264"/>
  <c r="L1015"/>
  <c r="K33"/>
  <c r="K1187"/>
  <c r="K480"/>
  <c r="L1217"/>
  <c r="L203"/>
  <c r="K893"/>
  <c r="K1830"/>
  <c r="K1258"/>
  <c r="K1638"/>
  <c r="L1419"/>
  <c r="K244"/>
  <c r="K946"/>
  <c r="K2474"/>
  <c r="K2067"/>
  <c r="L985"/>
  <c r="L601"/>
  <c r="L784"/>
  <c r="L327"/>
  <c r="K262"/>
  <c r="K117"/>
  <c r="L1249"/>
  <c r="K340"/>
  <c r="L762"/>
  <c r="K1231"/>
  <c r="K2446"/>
  <c r="K1198"/>
  <c r="L1821"/>
  <c r="K464"/>
  <c r="L1159"/>
  <c r="K752"/>
  <c r="K942"/>
  <c r="L1810"/>
  <c r="K1700"/>
  <c r="K1560"/>
  <c r="K2030"/>
  <c r="L2115"/>
  <c r="K139"/>
  <c r="K550"/>
  <c r="L1645"/>
  <c r="K2499"/>
  <c r="L126"/>
  <c r="L2176"/>
  <c r="K1461"/>
  <c r="K2394"/>
  <c r="K400"/>
  <c r="L2464"/>
  <c r="L2045"/>
  <c r="L1568"/>
  <c r="L1998"/>
  <c r="K2402"/>
  <c r="K1029"/>
  <c r="K1486"/>
  <c r="K555"/>
  <c r="K309"/>
  <c r="L2014"/>
  <c r="K1737"/>
  <c r="K1225"/>
  <c r="K336"/>
  <c r="L1666"/>
  <c r="K1472"/>
  <c r="K998"/>
  <c r="K2061"/>
  <c r="K126"/>
  <c r="L1485"/>
  <c r="L576"/>
  <c r="K2429"/>
  <c r="K757"/>
  <c r="K1268"/>
  <c r="L608"/>
  <c r="K1609"/>
  <c r="L2328"/>
  <c r="K1910"/>
  <c r="L1376"/>
  <c r="L94"/>
  <c r="K952"/>
  <c r="L682"/>
  <c r="K1346"/>
  <c r="K441"/>
  <c r="L2296"/>
  <c r="L1002"/>
  <c r="K1816"/>
  <c r="K2036"/>
  <c r="K2268"/>
  <c r="L2304"/>
  <c r="L533"/>
  <c r="K989"/>
  <c r="K2136"/>
  <c r="K28"/>
  <c r="L1833"/>
  <c r="K2076"/>
  <c r="L467"/>
  <c r="L289"/>
  <c r="L1611"/>
  <c r="K358"/>
  <c r="L1201"/>
  <c r="L2183"/>
  <c r="L2389"/>
  <c r="L2384"/>
  <c r="K1905"/>
  <c r="K1825"/>
  <c r="K444"/>
  <c r="L179"/>
  <c r="L1024"/>
  <c r="L1895"/>
  <c r="K298"/>
  <c r="L948"/>
  <c r="L1570"/>
  <c r="K391"/>
  <c r="L423"/>
  <c r="L1381"/>
  <c r="K51"/>
  <c r="K1997"/>
  <c r="L381"/>
  <c r="L742"/>
  <c r="L479"/>
  <c r="K1237"/>
  <c r="L210"/>
  <c r="K1400"/>
  <c r="L2433"/>
  <c r="K914"/>
  <c r="L140"/>
  <c r="L1814"/>
  <c r="K2194"/>
  <c r="K248"/>
  <c r="L1781"/>
  <c r="L148"/>
  <c r="L610"/>
  <c r="K1323"/>
  <c r="K1974"/>
  <c r="L2114"/>
  <c r="L1719"/>
  <c r="L1630"/>
  <c r="L237"/>
  <c r="L189"/>
  <c r="L597"/>
  <c r="L1184"/>
  <c r="L1151"/>
  <c r="K1118"/>
  <c r="L1838"/>
  <c r="L302"/>
  <c r="K2234"/>
  <c r="K1199"/>
  <c r="K2395"/>
  <c r="L376"/>
  <c r="K1235"/>
  <c r="K359"/>
  <c r="K1240"/>
  <c r="L316"/>
  <c r="L1511"/>
  <c r="K12"/>
  <c r="K685"/>
  <c r="L451"/>
  <c r="L2355"/>
  <c r="L626"/>
  <c r="L2112"/>
  <c r="L1483"/>
  <c r="L891"/>
  <c r="L99"/>
  <c r="K1131"/>
  <c r="L1819"/>
  <c r="L1289"/>
  <c r="L2482"/>
  <c r="L797"/>
  <c r="K1004"/>
  <c r="K1875"/>
  <c r="K1641"/>
  <c r="K2337"/>
  <c r="L2264"/>
  <c r="K1562"/>
  <c r="L552"/>
  <c r="L1867"/>
  <c r="L2021"/>
  <c r="L1415"/>
  <c r="L913"/>
  <c r="L103"/>
  <c r="K723"/>
  <c r="K546"/>
  <c r="L139"/>
  <c r="L1389"/>
  <c r="K1815"/>
  <c r="K1694"/>
  <c r="L2321"/>
  <c r="L1765"/>
  <c r="L38"/>
  <c r="K966"/>
  <c r="L461"/>
  <c r="L2091"/>
  <c r="K1969"/>
  <c r="K2164"/>
  <c r="L19"/>
  <c r="L1754"/>
  <c r="L1452"/>
  <c r="K1068"/>
  <c r="L1343"/>
  <c r="L2500"/>
  <c r="K1489"/>
  <c r="K824"/>
  <c r="L2171"/>
  <c r="K704"/>
  <c r="K1218"/>
  <c r="L888"/>
  <c r="K624"/>
  <c r="L1489"/>
  <c r="K1454"/>
  <c r="L1317"/>
  <c r="K1040"/>
  <c r="K1008"/>
  <c r="K2288"/>
  <c r="L1541"/>
  <c r="L1469"/>
  <c r="K134"/>
  <c r="L1355"/>
  <c r="L2052"/>
  <c r="L414"/>
  <c r="L27"/>
  <c r="K2085"/>
  <c r="L800"/>
  <c r="L2497"/>
  <c r="L1185"/>
  <c r="K1206"/>
  <c r="K398"/>
  <c r="L236"/>
  <c r="K1358"/>
  <c r="K2131"/>
  <c r="L1837"/>
  <c r="L2118"/>
  <c r="L1010"/>
  <c r="K738"/>
  <c r="L1550"/>
  <c r="K1312"/>
  <c r="K1062"/>
  <c r="K2236"/>
  <c r="L1223"/>
  <c r="L1408"/>
  <c r="L1003"/>
  <c r="L515"/>
  <c r="K78"/>
  <c r="L1698"/>
  <c r="L1061"/>
  <c r="K920"/>
  <c r="L635"/>
  <c r="L154"/>
  <c r="L1842"/>
  <c r="K251"/>
  <c r="K1583"/>
  <c r="K324"/>
  <c r="L1610"/>
  <c r="K357"/>
  <c r="K1821"/>
  <c r="L1100"/>
  <c r="L752"/>
  <c r="L2053"/>
  <c r="L599"/>
  <c r="L1815"/>
  <c r="K1831"/>
  <c r="L1059"/>
  <c r="L2012"/>
  <c r="K1542"/>
  <c r="L262"/>
  <c r="K635"/>
  <c r="L738"/>
  <c r="K1440"/>
  <c r="K382"/>
  <c r="L1886"/>
  <c r="K1806"/>
  <c r="K875"/>
  <c r="L275"/>
  <c r="L773"/>
  <c r="K2331"/>
  <c r="L1060"/>
  <c r="K2406"/>
  <c r="K2318"/>
  <c r="L634"/>
  <c r="K788"/>
  <c r="L2211"/>
  <c r="L1335"/>
  <c r="K195"/>
  <c r="K1918"/>
  <c r="L756"/>
  <c r="L1131"/>
  <c r="K1859"/>
  <c r="L192"/>
  <c r="L2490"/>
  <c r="L2271"/>
  <c r="K93"/>
  <c r="K524"/>
  <c r="L1401"/>
  <c r="L378"/>
  <c r="L93"/>
  <c r="K1632"/>
  <c r="K1739"/>
  <c r="L1677"/>
  <c r="K2413"/>
  <c r="L1871"/>
  <c r="K1278"/>
  <c r="K148"/>
  <c r="L1282"/>
  <c r="L851"/>
  <c r="L1499"/>
  <c r="K1850"/>
  <c r="K672"/>
  <c r="L1786"/>
  <c r="L1235"/>
  <c r="K465"/>
  <c r="K2263"/>
  <c r="L2039"/>
  <c r="K1340"/>
  <c r="L1668"/>
  <c r="L2188"/>
  <c r="L944"/>
  <c r="L901"/>
  <c r="K2123"/>
  <c r="L68"/>
  <c r="L2315"/>
  <c r="K1106"/>
  <c r="K422"/>
  <c r="K1497"/>
  <c r="K651"/>
  <c r="L1385"/>
  <c r="L1348"/>
  <c r="K1920"/>
  <c r="K2111"/>
  <c r="L598"/>
  <c r="L2207"/>
  <c r="L694"/>
  <c r="L478"/>
  <c r="K2317"/>
  <c r="K2217"/>
  <c r="K519"/>
  <c r="L1762"/>
  <c r="L2103"/>
  <c r="L2453"/>
  <c r="L1637"/>
  <c r="K149"/>
  <c r="K2392"/>
  <c r="L1170"/>
  <c r="K394"/>
  <c r="L2050"/>
  <c r="L1952"/>
  <c r="L299"/>
  <c r="K1797"/>
  <c r="K1957"/>
  <c r="K2400"/>
  <c r="K1244"/>
  <c r="K2110"/>
  <c r="K2139"/>
  <c r="K95"/>
  <c r="L1586"/>
  <c r="K2054"/>
  <c r="K881"/>
  <c r="K845"/>
  <c r="L2198"/>
  <c r="K1307"/>
  <c r="L265"/>
  <c r="L259"/>
  <c r="K2315"/>
  <c r="K594"/>
  <c r="K542"/>
  <c r="K2344"/>
  <c r="L145"/>
  <c r="K1900"/>
  <c r="L795"/>
  <c r="L544"/>
  <c r="K2045"/>
  <c r="L1618"/>
  <c r="L2135"/>
  <c r="K2223"/>
  <c r="K1596"/>
  <c r="K613"/>
  <c r="K864"/>
  <c r="L962"/>
  <c r="L1030"/>
  <c r="K2493"/>
  <c r="K1435"/>
  <c r="L2098"/>
  <c r="L750"/>
  <c r="L910"/>
  <c r="L1495"/>
  <c r="L1242"/>
  <c r="L1578"/>
  <c r="K820"/>
  <c r="L683"/>
  <c r="K2000"/>
  <c r="L1977"/>
  <c r="L2160"/>
  <c r="L1395"/>
  <c r="K1470"/>
  <c r="L134"/>
  <c r="K2200"/>
  <c r="L506"/>
  <c r="L2357"/>
  <c r="K470"/>
  <c r="L1277"/>
  <c r="L542"/>
  <c r="K736"/>
  <c r="L2026"/>
  <c r="L1900"/>
  <c r="L2122"/>
  <c r="L2042"/>
  <c r="L1636"/>
  <c r="L424"/>
  <c r="L1803"/>
  <c r="L947"/>
  <c r="K1177"/>
  <c r="K1075"/>
  <c r="L1647"/>
  <c r="K1174"/>
  <c r="L181"/>
  <c r="K1372"/>
  <c r="L1688"/>
  <c r="L1324"/>
  <c r="L1234"/>
  <c r="K2119"/>
  <c r="K1439"/>
  <c r="K1584"/>
  <c r="L1341"/>
  <c r="L165"/>
  <c r="K374"/>
  <c r="L1312"/>
  <c r="K1958"/>
  <c r="K455"/>
  <c r="L1362"/>
  <c r="K288"/>
  <c r="L804"/>
  <c r="K2135"/>
  <c r="K793"/>
  <c r="K2324"/>
  <c r="L1980"/>
  <c r="K636"/>
  <c r="K2060"/>
  <c r="K435"/>
  <c r="K1745"/>
  <c r="K510"/>
  <c r="K1798"/>
  <c r="K1289"/>
  <c r="K2464"/>
  <c r="K2253"/>
  <c r="L1416"/>
  <c r="L70"/>
  <c r="L1445"/>
  <c r="L230"/>
  <c r="K1787"/>
  <c r="L137"/>
  <c r="K964"/>
  <c r="K1887"/>
  <c r="L12"/>
  <c r="L1462"/>
  <c r="K2349"/>
  <c r="K1608"/>
  <c r="K219"/>
  <c r="K1196"/>
  <c r="L1556"/>
  <c r="K1613"/>
  <c r="L249"/>
  <c r="L1525"/>
  <c r="L374"/>
  <c r="K1911"/>
  <c r="L572"/>
  <c r="K2378"/>
  <c r="K1006"/>
  <c r="L185"/>
  <c r="L827"/>
  <c r="L1449"/>
  <c r="L79"/>
  <c r="K1395"/>
  <c r="K2486"/>
  <c r="K182"/>
  <c r="L1566"/>
  <c r="K1882"/>
  <c r="L825"/>
  <c r="K2016"/>
  <c r="L733"/>
  <c r="L2025"/>
  <c r="K329"/>
  <c r="L724"/>
  <c r="L1048"/>
  <c r="L1006"/>
  <c r="K2355"/>
  <c r="L349"/>
  <c r="K1607"/>
  <c r="K1260"/>
  <c r="K2212"/>
  <c r="K935"/>
  <c r="K1453"/>
  <c r="K772"/>
  <c r="L52"/>
  <c r="K223"/>
  <c r="L1882"/>
  <c r="L1542"/>
  <c r="K314"/>
  <c r="K260"/>
  <c r="L2324"/>
  <c r="K799"/>
  <c r="K2179"/>
  <c r="K1549"/>
  <c r="K2015"/>
  <c r="L162"/>
  <c r="L400"/>
  <c r="L835"/>
  <c r="K1853"/>
  <c r="K1779"/>
  <c r="K1776"/>
  <c r="K2171"/>
  <c r="L118"/>
  <c r="K273"/>
  <c r="L402"/>
  <c r="K191"/>
  <c r="L2428"/>
  <c r="L2267"/>
  <c r="K107"/>
  <c r="K2084"/>
  <c r="K648"/>
  <c r="K1078"/>
  <c r="L84"/>
  <c r="L1441"/>
  <c r="L2181"/>
  <c r="L2028"/>
  <c r="K504"/>
  <c r="K312"/>
  <c r="L1691"/>
  <c r="L1605"/>
  <c r="K962"/>
  <c r="L926"/>
  <c r="L695"/>
  <c r="K638"/>
  <c r="L785"/>
  <c r="K15"/>
  <c r="K710"/>
  <c r="L1320"/>
  <c r="K1417"/>
  <c r="K1098"/>
  <c r="K475"/>
  <c r="K657"/>
  <c r="L911"/>
  <c r="K411"/>
  <c r="L1954"/>
  <c r="L1581"/>
  <c r="K713"/>
  <c r="K2432"/>
  <c r="L841"/>
  <c r="L1421"/>
  <c r="K392"/>
  <c r="K745"/>
  <c r="L2203"/>
  <c r="K112"/>
  <c r="K2430"/>
  <c r="L1771"/>
  <c r="L1162"/>
  <c r="K1247"/>
  <c r="K878"/>
  <c r="L1987"/>
  <c r="L1604"/>
  <c r="K227"/>
  <c r="K1154"/>
  <c r="K526"/>
  <c r="K822"/>
  <c r="L2004"/>
  <c r="L857"/>
  <c r="K1504"/>
  <c r="K255"/>
  <c r="L1350"/>
  <c r="L22"/>
  <c r="K847"/>
  <c r="K2308"/>
  <c r="L1640"/>
  <c r="K2037"/>
  <c r="L1405"/>
  <c r="K1329"/>
  <c r="K1097"/>
  <c r="L1204"/>
  <c r="L1226"/>
  <c r="K1035"/>
  <c r="K1576"/>
  <c r="L1032"/>
  <c r="K20"/>
  <c r="K604"/>
  <c r="L1704"/>
  <c r="K282"/>
  <c r="K1941"/>
  <c r="L711"/>
  <c r="L197"/>
  <c r="K2034"/>
  <c r="K1116"/>
  <c r="K1971"/>
  <c r="L1713"/>
  <c r="K121"/>
  <c r="K2312"/>
  <c r="K1474"/>
  <c r="K1998"/>
  <c r="L410"/>
  <c r="L1073"/>
  <c r="L2257"/>
  <c r="L786"/>
  <c r="L708"/>
  <c r="L1757"/>
  <c r="L1811"/>
  <c r="K491"/>
  <c r="K2473"/>
  <c r="K1321"/>
  <c r="K1344"/>
  <c r="K1091"/>
  <c r="L407"/>
  <c r="L66"/>
  <c r="L432"/>
  <c r="K1151"/>
  <c r="L2278"/>
  <c r="L1398"/>
  <c r="L1830"/>
  <c r="L1606"/>
  <c r="L1915"/>
  <c r="K1385"/>
  <c r="L1553"/>
  <c r="L1160"/>
  <c r="L1693"/>
  <c r="L536"/>
  <c r="L2281"/>
  <c r="L1447"/>
  <c r="K2063"/>
  <c r="K2112"/>
  <c r="L2429"/>
  <c r="K109"/>
  <c r="K1940"/>
  <c r="K1680"/>
  <c r="L1575"/>
  <c r="K1539"/>
  <c r="L1057"/>
  <c r="L1342"/>
  <c r="L1218"/>
  <c r="L1271"/>
  <c r="L2134"/>
  <c r="K1985"/>
  <c r="K1272"/>
  <c r="L1409"/>
  <c r="L1617"/>
  <c r="L1126"/>
  <c r="K2208"/>
  <c r="K64"/>
  <c r="L2434"/>
  <c r="L1916"/>
  <c r="K1581"/>
  <c r="L215"/>
  <c r="L1141"/>
  <c r="L1944"/>
  <c r="L2403"/>
  <c r="L1802"/>
  <c r="K1253"/>
  <c r="L1034"/>
  <c r="L1990"/>
  <c r="L963"/>
  <c r="L1228"/>
  <c r="K1124"/>
  <c r="K2309"/>
  <c r="K1781"/>
  <c r="K702"/>
  <c r="L585"/>
  <c r="L2141"/>
  <c r="L904"/>
  <c r="K1944"/>
  <c r="L728"/>
  <c r="K1343"/>
  <c r="L1974"/>
  <c r="L603"/>
  <c r="L1557"/>
  <c r="L886"/>
  <c r="K231"/>
  <c r="K529"/>
  <c r="L702"/>
  <c r="L792"/>
  <c r="L164"/>
  <c r="K1805"/>
  <c r="K91"/>
  <c r="L1064"/>
  <c r="K616"/>
  <c r="K98"/>
  <c r="L2338"/>
  <c r="L1448"/>
  <c r="L532"/>
  <c r="K2216"/>
  <c r="K2238"/>
  <c r="K1762"/>
  <c r="L1699"/>
  <c r="L848"/>
  <c r="L1351"/>
  <c r="K1462"/>
  <c r="L830"/>
  <c r="K2215"/>
  <c r="K2147"/>
  <c r="K902"/>
  <c r="L871"/>
  <c r="L1946"/>
  <c r="K2158"/>
  <c r="K1267"/>
  <c r="L373"/>
  <c r="K2103"/>
  <c r="L1027"/>
  <c r="K1058"/>
  <c r="L2406"/>
  <c r="K2220"/>
  <c r="K2017"/>
  <c r="K774"/>
  <c r="K1976"/>
  <c r="K1221"/>
  <c r="K596"/>
  <c r="L1473"/>
  <c r="L334"/>
  <c r="L2063"/>
  <c r="L2377"/>
  <c r="L1437"/>
  <c r="L14"/>
  <c r="L2191"/>
  <c r="K404"/>
  <c r="L1899"/>
  <c r="L768"/>
  <c r="K803"/>
  <c r="L1471"/>
  <c r="L2162"/>
  <c r="L2066"/>
  <c r="K2160"/>
  <c r="K2297"/>
  <c r="K796"/>
  <c r="K1011"/>
  <c r="L649"/>
  <c r="K1134"/>
  <c r="K2116"/>
  <c r="K61"/>
  <c r="L222"/>
  <c r="K1460"/>
  <c r="K707"/>
  <c r="L1308"/>
  <c r="K1158"/>
  <c r="L90"/>
  <c r="K785"/>
  <c r="K1464"/>
  <c r="L606"/>
  <c r="K82"/>
  <c r="K1350"/>
  <c r="K2005"/>
  <c r="K1347"/>
  <c r="K2443"/>
  <c r="L2167"/>
  <c r="L2108"/>
  <c r="K2075"/>
  <c r="K1731"/>
  <c r="L2499"/>
  <c r="L1731"/>
  <c r="K2487"/>
  <c r="K2383"/>
  <c r="K2166"/>
  <c r="K1799"/>
  <c r="K1380"/>
  <c r="K557"/>
  <c r="L2147"/>
  <c r="K1965"/>
  <c r="K1036"/>
  <c r="K2023"/>
  <c r="K1339"/>
  <c r="L884"/>
  <c r="L686"/>
  <c r="L2059"/>
  <c r="K1871"/>
  <c r="L1858"/>
  <c r="K2133"/>
  <c r="K1813"/>
  <c r="L1880"/>
  <c r="L335"/>
  <c r="K1202"/>
  <c r="K159"/>
  <c r="L512"/>
  <c r="K2151"/>
  <c r="K2377"/>
  <c r="L1642"/>
  <c r="L348"/>
  <c r="L297"/>
  <c r="L2106"/>
  <c r="K1273"/>
  <c r="K2241"/>
  <c r="L36"/>
  <c r="L605"/>
  <c r="L2082"/>
  <c r="K1538"/>
  <c r="K2058"/>
  <c r="K2485"/>
  <c r="L1221"/>
  <c r="K1606"/>
  <c r="L1325"/>
  <c r="K2049"/>
  <c r="K532"/>
  <c r="L1298"/>
  <c r="L2356"/>
  <c r="K1170"/>
  <c r="L1123"/>
  <c r="L1290"/>
  <c r="K1796"/>
  <c r="L2124"/>
  <c r="L2334"/>
  <c r="K879"/>
  <c r="L2409"/>
  <c r="K1077"/>
  <c r="K289"/>
  <c r="K1977"/>
  <c r="L111"/>
  <c r="L906"/>
  <c r="K1114"/>
  <c r="L350"/>
  <c r="K131"/>
  <c r="K2271"/>
  <c r="L362"/>
  <c r="L1904"/>
  <c r="K1262"/>
  <c r="K646"/>
  <c r="K2420"/>
  <c r="K766"/>
  <c r="K220"/>
  <c r="K1510"/>
  <c r="K2087"/>
  <c r="L1852"/>
  <c r="L241"/>
  <c r="L1155"/>
  <c r="K1575"/>
  <c r="L1267"/>
  <c r="K1026"/>
  <c r="K178"/>
  <c r="L286"/>
  <c r="K22"/>
  <c r="K627"/>
  <c r="L2374"/>
  <c r="L382"/>
  <c r="K1829"/>
  <c r="K1959"/>
  <c r="L1297"/>
  <c r="L2239"/>
  <c r="K533"/>
  <c r="K1620"/>
  <c r="K861"/>
  <c r="L481"/>
  <c r="K451"/>
  <c r="L17"/>
  <c r="K2032"/>
  <c r="K2041"/>
  <c r="L709"/>
  <c r="K967"/>
  <c r="L1929"/>
  <c r="L63"/>
  <c r="L1965"/>
  <c r="K1888"/>
  <c r="K1685"/>
  <c r="L2166"/>
  <c r="L149"/>
  <c r="L473"/>
  <c r="K585"/>
  <c r="L637"/>
  <c r="L615"/>
  <c r="K387"/>
  <c r="L1110"/>
  <c r="L1964"/>
  <c r="K162"/>
  <c r="L1741"/>
  <c r="K55"/>
  <c r="K157"/>
  <c r="K1740"/>
  <c r="K2195"/>
  <c r="L1724"/>
  <c r="K988"/>
  <c r="K2097"/>
  <c r="K1194"/>
  <c r="L87"/>
  <c r="L1425"/>
  <c r="L428"/>
  <c r="K176"/>
  <c r="L839"/>
  <c r="L737"/>
  <c r="K355"/>
  <c r="L2232"/>
  <c r="K2306"/>
  <c r="K2256"/>
  <c r="K393"/>
  <c r="L1694"/>
  <c r="L2391"/>
  <c r="L352"/>
  <c r="K945"/>
  <c r="L419"/>
  <c r="K2056"/>
  <c r="K2031"/>
  <c r="L1986"/>
  <c r="K755"/>
  <c r="K825"/>
  <c r="L777"/>
  <c r="K896"/>
  <c r="L1285"/>
  <c r="K2421"/>
  <c r="K1671"/>
  <c r="L2294"/>
  <c r="L937"/>
  <c r="K467"/>
  <c r="L1646"/>
  <c r="K384"/>
  <c r="L745"/>
  <c r="L242"/>
  <c r="K1726"/>
  <c r="L16"/>
  <c r="K1027"/>
  <c r="K819"/>
  <c r="L383"/>
  <c r="L2075"/>
  <c r="K1681"/>
  <c r="K927"/>
  <c r="K660"/>
  <c r="L2375"/>
  <c r="L1363"/>
  <c r="L1424"/>
  <c r="K751"/>
  <c r="K1402"/>
  <c r="L590"/>
  <c r="L455"/>
  <c r="L1295"/>
  <c r="L2397"/>
  <c r="K1147"/>
  <c r="K2284"/>
  <c r="L1316"/>
  <c r="L1210"/>
  <c r="K777"/>
  <c r="K1186"/>
  <c r="K137"/>
  <c r="L967"/>
  <c r="K2102"/>
  <c r="L1522"/>
  <c r="K1107"/>
  <c r="K1858"/>
  <c r="K1880"/>
  <c r="L50"/>
  <c r="L298"/>
  <c r="K239"/>
  <c r="L918"/>
  <c r="L1258"/>
  <c r="K2433"/>
  <c r="K1195"/>
  <c r="L829"/>
  <c r="L1356"/>
  <c r="L2116"/>
  <c r="L29"/>
  <c r="K2398"/>
  <c r="K1889"/>
  <c r="K528"/>
  <c r="K188"/>
  <c r="L522"/>
  <c r="L907"/>
  <c r="K377"/>
  <c r="L304"/>
  <c r="K1003"/>
  <c r="K2086"/>
  <c r="L903"/>
  <c r="K1886"/>
  <c r="K2285"/>
  <c r="K2326"/>
  <c r="L2441"/>
  <c r="L2233"/>
  <c r="L670"/>
  <c r="L1634"/>
  <c r="K2092"/>
  <c r="L1390"/>
  <c r="K771"/>
  <c r="L642"/>
  <c r="K1184"/>
  <c r="L170"/>
  <c r="L2423"/>
  <c r="K614"/>
  <c r="L2394"/>
  <c r="K593"/>
  <c r="K2239"/>
  <c r="K429"/>
  <c r="K1735"/>
  <c r="L1388"/>
  <c r="L774"/>
  <c r="K1335"/>
  <c r="K2050"/>
  <c r="K1593"/>
  <c r="L2411"/>
  <c r="K540"/>
  <c r="L305"/>
  <c r="K2287"/>
  <c r="L83"/>
  <c r="K1376"/>
  <c r="L2485"/>
  <c r="L1275"/>
  <c r="K372"/>
  <c r="L2189"/>
  <c r="L876"/>
  <c r="K1396"/>
  <c r="L1344"/>
  <c r="L223"/>
  <c r="K472"/>
  <c r="K1409"/>
  <c r="L796"/>
  <c r="K894"/>
  <c r="K932"/>
  <c r="K86"/>
  <c r="K1442"/>
  <c r="K1655"/>
  <c r="K1691"/>
  <c r="K1594"/>
  <c r="L2056"/>
  <c r="L1232"/>
  <c r="K744"/>
  <c r="L902"/>
  <c r="K1326"/>
  <c r="L1982"/>
  <c r="L1136"/>
  <c r="L122"/>
  <c r="K714"/>
  <c r="L929"/>
  <c r="L357"/>
  <c r="K2467"/>
  <c r="L1633"/>
  <c r="L1697"/>
  <c r="K458"/>
  <c r="K1935"/>
  <c r="L2081"/>
  <c r="L482"/>
  <c r="L248"/>
  <c r="L534"/>
  <c r="L2380"/>
  <c r="K1621"/>
  <c r="L1732"/>
  <c r="L758"/>
  <c r="L905"/>
  <c r="K2314"/>
  <c r="K1090"/>
  <c r="L186"/>
  <c r="K1038"/>
  <c r="K1706"/>
  <c r="K853"/>
  <c r="K1863"/>
  <c r="L1763"/>
  <c r="K415"/>
  <c r="L1560"/>
  <c r="L1114"/>
  <c r="K2293"/>
  <c r="K1336"/>
  <c r="K1064"/>
  <c r="K686"/>
  <c r="L1576"/>
  <c r="K313"/>
  <c r="K285"/>
  <c r="L780"/>
  <c r="K100"/>
  <c r="K454"/>
  <c r="L1797"/>
  <c r="K368"/>
  <c r="L2158"/>
  <c r="K1624"/>
  <c r="K1050"/>
  <c r="K782"/>
  <c r="K2057"/>
  <c r="K2014"/>
  <c r="K2364"/>
  <c r="L1177"/>
  <c r="K129"/>
  <c r="L1514"/>
  <c r="L1251"/>
  <c r="L1250"/>
  <c r="L2407"/>
  <c r="K2304"/>
  <c r="L219"/>
  <c r="K1519"/>
  <c r="L1717"/>
  <c r="L1233"/>
  <c r="K21"/>
  <c r="L1887"/>
  <c r="L2179"/>
  <c r="K1305"/>
  <c r="K2444"/>
  <c r="K2345"/>
  <c r="L385"/>
  <c r="L580"/>
  <c r="K1285"/>
  <c r="L493"/>
  <c r="K2307"/>
  <c r="L633"/>
  <c r="K995"/>
  <c r="L591"/>
  <c r="L1746"/>
  <c r="L866"/>
  <c r="L1296"/>
  <c r="K1552"/>
  <c r="L2101"/>
  <c r="L1367"/>
  <c r="L1992"/>
  <c r="K1060"/>
  <c r="L759"/>
  <c r="K1337"/>
  <c r="L356"/>
  <c r="L132"/>
  <c r="K338"/>
  <c r="K1046"/>
  <c r="K2488"/>
  <c r="L190"/>
  <c r="L1779"/>
  <c r="K2046"/>
  <c r="L1327"/>
  <c r="L104"/>
  <c r="L734"/>
  <c r="L2080"/>
  <c r="L843"/>
  <c r="L80"/>
  <c r="K1866"/>
  <c r="L1931"/>
  <c r="K2347"/>
  <c r="L1624"/>
  <c r="L429"/>
  <c r="L2172"/>
  <c r="K968"/>
  <c r="L856"/>
  <c r="K925"/>
  <c r="L1628"/>
  <c r="K1018"/>
  <c r="L1013"/>
  <c r="K1159"/>
  <c r="L2418"/>
  <c r="L260"/>
  <c r="L1890"/>
  <c r="L1790"/>
  <c r="L1504"/>
  <c r="L620"/>
  <c r="K1139"/>
  <c r="K2233"/>
  <c r="L1000"/>
  <c r="L760"/>
  <c r="L1684"/>
  <c r="L1910"/>
  <c r="L1182"/>
  <c r="L1354"/>
  <c r="K1522"/>
  <c r="K1529"/>
  <c r="K1210"/>
  <c r="L893"/>
  <c r="L860"/>
  <c r="K1238"/>
  <c r="L1653"/>
  <c r="L531"/>
  <c r="K595"/>
  <c r="L1103"/>
  <c r="L671"/>
  <c r="L2088"/>
  <c r="K498"/>
  <c r="L2496"/>
  <c r="L846"/>
  <c r="L1056"/>
  <c r="L1960"/>
  <c r="K1749"/>
  <c r="K1378"/>
  <c r="K958"/>
  <c r="K2213"/>
  <c r="L2123"/>
  <c r="L582"/>
  <c r="L1935"/>
  <c r="K1143"/>
  <c r="L2150"/>
  <c r="K2327"/>
  <c r="L1526"/>
  <c r="K147"/>
  <c r="K1626"/>
  <c r="K1734"/>
  <c r="K1466"/>
  <c r="L1518"/>
  <c r="L1564"/>
  <c r="K104"/>
  <c r="K333"/>
  <c r="K1846"/>
  <c r="L511"/>
  <c r="K1610"/>
  <c r="L2201"/>
  <c r="K2210"/>
  <c r="L1759"/>
  <c r="K90"/>
  <c r="L116"/>
  <c r="L404"/>
  <c r="K664"/>
  <c r="L986"/>
  <c r="L1088"/>
  <c r="L1512"/>
  <c r="K2010"/>
  <c r="L1937"/>
  <c r="L2164"/>
  <c r="K1783"/>
  <c r="L1664"/>
  <c r="L717"/>
  <c r="L2247"/>
  <c r="K994"/>
  <c r="K1044"/>
  <c r="L1050"/>
  <c r="K2154"/>
  <c r="K2071"/>
  <c r="L2438"/>
  <c r="L158"/>
  <c r="K1413"/>
  <c r="K877"/>
  <c r="L394"/>
  <c r="K160"/>
  <c r="K283"/>
  <c r="K2388"/>
  <c r="L2316"/>
  <c r="K1833"/>
  <c r="K2489"/>
  <c r="K1367"/>
  <c r="K548"/>
  <c r="L2250"/>
  <c r="K127"/>
  <c r="K863"/>
  <c r="K2178"/>
  <c r="K1371"/>
  <c r="K1926"/>
  <c r="L1259"/>
  <c r="K798"/>
  <c r="K1389"/>
  <c r="L487"/>
  <c r="L1979"/>
  <c r="K941"/>
  <c r="L1722"/>
  <c r="K1526"/>
  <c r="K619"/>
  <c r="K2408"/>
  <c r="K164"/>
  <c r="L1760"/>
  <c r="K612"/>
  <c r="K2042"/>
  <c r="K693"/>
  <c r="L1536"/>
  <c r="K1379"/>
  <c r="K876"/>
  <c r="K1302"/>
  <c r="K1201"/>
  <c r="K2391"/>
  <c r="K722"/>
  <c r="K1441"/>
  <c r="L2087"/>
  <c r="K501"/>
  <c r="K1802"/>
  <c r="L604"/>
  <c r="K1013"/>
  <c r="L1840"/>
  <c r="K666"/>
  <c r="L968"/>
  <c r="K645"/>
  <c r="K316"/>
  <c r="L390"/>
  <c r="L557"/>
  <c r="K2128"/>
  <c r="L867"/>
  <c r="K1500"/>
  <c r="L2452"/>
  <c r="L2277"/>
  <c r="K1354"/>
  <c r="L35"/>
  <c r="K556"/>
  <c r="K2419"/>
  <c r="K590"/>
  <c r="L1202"/>
  <c r="K1724"/>
  <c r="K2206"/>
  <c r="K609"/>
  <c r="K1145"/>
  <c r="L2254"/>
  <c r="L625"/>
  <c r="K1860"/>
  <c r="L1101"/>
  <c r="L667"/>
  <c r="K249"/>
  <c r="L440"/>
  <c r="K758"/>
  <c r="L1970"/>
  <c r="K2214"/>
  <c r="L767"/>
  <c r="K748"/>
  <c r="L2414"/>
  <c r="K221"/>
  <c r="K724"/>
  <c r="L255"/>
  <c r="K1360"/>
  <c r="L1742"/>
  <c r="L1446"/>
  <c r="K1043"/>
  <c r="K1263"/>
  <c r="K1498"/>
  <c r="L1168"/>
  <c r="L1336"/>
  <c r="K419"/>
  <c r="K2230"/>
  <c r="L1302"/>
  <c r="K754"/>
  <c r="L48"/>
  <c r="K486"/>
  <c r="K36"/>
  <c r="L1569"/>
  <c r="L284"/>
  <c r="K2018"/>
  <c r="K1149"/>
  <c r="K1637"/>
  <c r="K1699"/>
  <c r="L680"/>
  <c r="K1614"/>
  <c r="K1567"/>
  <c r="L779"/>
  <c r="K170"/>
  <c r="L488"/>
  <c r="K1672"/>
  <c r="K1916"/>
  <c r="L1718"/>
  <c r="L2187"/>
  <c r="L102"/>
  <c r="K725"/>
  <c r="K1639"/>
  <c r="L1206"/>
  <c r="L2396"/>
  <c r="K416"/>
  <c r="L372"/>
  <c r="L527"/>
  <c r="L972"/>
  <c r="K670"/>
  <c r="K346"/>
  <c r="L2221"/>
  <c r="L1955"/>
  <c r="K31"/>
  <c r="K760"/>
  <c r="L641"/>
  <c r="K310"/>
  <c r="L144"/>
  <c r="L541"/>
  <c r="K169"/>
  <c r="L261"/>
  <c r="K365"/>
  <c r="L719"/>
  <c r="K1868"/>
  <c r="L1972"/>
  <c r="L1352"/>
  <c r="L2013"/>
  <c r="K1140"/>
  <c r="L628"/>
  <c r="K1972"/>
  <c r="L1150"/>
  <c r="K676"/>
  <c r="K2207"/>
  <c r="L1616"/>
  <c r="K2469"/>
  <c r="L1594"/>
  <c r="K46"/>
  <c r="K2416"/>
  <c r="L693"/>
  <c r="K459"/>
  <c r="L718"/>
  <c r="L1049"/>
  <c r="L2023"/>
  <c r="L2155"/>
  <c r="L1589"/>
  <c r="L1945"/>
  <c r="K1817"/>
  <c r="K1397"/>
  <c r="K1720"/>
  <c r="L2481"/>
  <c r="L1236"/>
  <c r="L1878"/>
  <c r="K1444"/>
  <c r="L1662"/>
  <c r="K848"/>
  <c r="L332"/>
  <c r="L2476"/>
  <c r="K158"/>
  <c r="L2260"/>
  <c r="L308"/>
  <c r="K696"/>
  <c r="K284"/>
  <c r="K762"/>
  <c r="L2371"/>
  <c r="L551"/>
  <c r="L1225"/>
  <c r="L1456"/>
  <c r="K73"/>
  <c r="L1720"/>
  <c r="L569"/>
  <c r="L379"/>
  <c r="K1841"/>
  <c r="K621"/>
  <c r="L665"/>
  <c r="L2226"/>
  <c r="K1249"/>
  <c r="L1319"/>
  <c r="L1482"/>
  <c r="K761"/>
  <c r="L950"/>
  <c r="K42"/>
  <c r="K478"/>
  <c r="K1750"/>
  <c r="L59"/>
  <c r="L573"/>
  <c r="K2404"/>
  <c r="K719"/>
  <c r="K2298"/>
  <c r="K1287"/>
  <c r="K186"/>
  <c r="L2288"/>
  <c r="L2308"/>
  <c r="L648"/>
  <c r="K1810"/>
  <c r="L293"/>
  <c r="K1912"/>
  <c r="L474"/>
  <c r="K560"/>
  <c r="K1100"/>
  <c r="K1427"/>
  <c r="L1051"/>
  <c r="K238"/>
  <c r="L1626"/>
  <c r="L1682"/>
  <c r="L2236"/>
  <c r="K1415"/>
  <c r="K1723"/>
  <c r="K1759"/>
  <c r="K790"/>
  <c r="L1659"/>
  <c r="L538"/>
  <c r="L322"/>
  <c r="L1877"/>
  <c r="K2020"/>
  <c r="K1065"/>
  <c r="K1443"/>
  <c r="L2217"/>
  <c r="K2280"/>
  <c r="K1264"/>
  <c r="L1675"/>
  <c r="L838"/>
  <c r="K136"/>
  <c r="K1128"/>
  <c r="K267"/>
  <c r="L228"/>
  <c r="L943"/>
  <c r="K2282"/>
  <c r="L961"/>
  <c r="L1796"/>
  <c r="K27"/>
  <c r="L243"/>
  <c r="L1534"/>
  <c r="L1087"/>
  <c r="K1025"/>
  <c r="K642"/>
  <c r="L1113"/>
  <c r="K921"/>
  <c r="L1196"/>
  <c r="K2224"/>
  <c r="K1630"/>
  <c r="L24"/>
  <c r="K2375"/>
  <c r="L2286"/>
  <c r="L1281"/>
  <c r="K1234"/>
  <c r="L2319"/>
  <c r="K440"/>
  <c r="L44"/>
  <c r="K1763"/>
  <c r="L564"/>
  <c r="L2061"/>
  <c r="K1112"/>
  <c r="K1169"/>
  <c r="L806"/>
  <c r="L600"/>
  <c r="K739"/>
  <c r="K2484"/>
  <c r="L253"/>
  <c r="L764"/>
  <c r="K1666"/>
  <c r="L2010"/>
  <c r="K1835"/>
  <c r="K1049"/>
  <c r="K2254"/>
  <c r="K993"/>
  <c r="L630"/>
  <c r="K539"/>
  <c r="K1993"/>
  <c r="K1083"/>
  <c r="L1918"/>
  <c r="L1924"/>
  <c r="K263"/>
  <c r="K29"/>
  <c r="L1453"/>
  <c r="K1518"/>
  <c r="L45"/>
  <c r="L2472"/>
  <c r="L2320"/>
  <c r="K711"/>
  <c r="L1338"/>
  <c r="K2221"/>
  <c r="L772"/>
  <c r="K1809"/>
  <c r="L589"/>
  <c r="K2459"/>
  <c r="L611"/>
  <c r="L133"/>
  <c r="S370" i="3" a="1"/>
  <c r="L921" i="1"/>
  <c r="L982"/>
  <c r="K1179"/>
  <c r="K2035"/>
  <c r="L1186"/>
  <c r="K2029"/>
  <c r="K933"/>
  <c r="K1537"/>
  <c r="L364"/>
  <c r="K1399"/>
  <c r="L2300"/>
  <c r="L2184"/>
  <c r="K1484"/>
  <c r="K405"/>
  <c r="K623"/>
  <c r="L1898"/>
  <c r="K1048"/>
  <c r="L408"/>
  <c r="K509"/>
  <c r="K1313"/>
  <c r="K1363"/>
  <c r="K976"/>
  <c r="K1351"/>
  <c r="L480"/>
  <c r="K610"/>
  <c r="L1083"/>
  <c r="K1509"/>
  <c r="L1859"/>
  <c r="L2161"/>
  <c r="K2126"/>
  <c r="L952"/>
  <c r="K565"/>
  <c r="L565"/>
  <c r="K1138"/>
  <c r="L1527"/>
  <c r="L2157"/>
  <c r="L2400"/>
  <c r="L1044"/>
  <c r="K496"/>
  <c r="K230"/>
  <c r="L2029"/>
  <c r="L330"/>
  <c r="K2417"/>
  <c r="L509"/>
  <c r="K1037"/>
  <c r="K1368"/>
  <c r="L1397"/>
  <c r="K732"/>
  <c r="L1075"/>
  <c r="L2182"/>
  <c r="K706"/>
  <c r="L396"/>
  <c r="L898"/>
  <c r="K1370"/>
  <c r="K1713"/>
  <c r="K690"/>
  <c r="L681"/>
  <c r="L1555"/>
  <c r="L1849"/>
  <c r="L495"/>
  <c r="L1248"/>
  <c r="L483"/>
  <c r="L339"/>
  <c r="K321"/>
  <c r="L2213"/>
  <c r="L934"/>
  <c r="L1768"/>
  <c r="L811"/>
  <c r="L1314"/>
  <c r="K2352"/>
  <c r="K243"/>
  <c r="L1068"/>
  <c r="K2094"/>
  <c r="L1273"/>
  <c r="L434"/>
  <c r="K1178"/>
  <c r="L877"/>
  <c r="K11"/>
  <c r="L2131"/>
  <c r="L1851"/>
  <c r="K1647"/>
  <c r="L1140"/>
  <c r="L976"/>
  <c r="L1602"/>
  <c r="L1180"/>
  <c r="L2284"/>
  <c r="L2100"/>
  <c r="K944"/>
  <c r="L138"/>
  <c r="L791"/>
  <c r="K1084"/>
  <c r="L554"/>
  <c r="K957"/>
  <c r="K2113"/>
  <c r="L663"/>
  <c r="L312"/>
  <c r="L444"/>
  <c r="L595"/>
  <c r="K2078"/>
  <c r="L932"/>
  <c r="K489"/>
  <c r="L2287"/>
  <c r="L2436"/>
  <c r="K1259"/>
  <c r="K2142"/>
  <c r="L2335"/>
  <c r="K728"/>
  <c r="L1391"/>
  <c r="L1279"/>
  <c r="L1843"/>
  <c r="K2425"/>
  <c r="K2357"/>
  <c r="L2312"/>
  <c r="K514"/>
  <c r="K1728"/>
  <c r="L614"/>
  <c r="K1438"/>
  <c r="L1263"/>
  <c r="K1933"/>
  <c r="K2500"/>
  <c r="L2083"/>
  <c r="L1071"/>
  <c r="L112"/>
  <c r="K253"/>
  <c r="K890"/>
  <c r="L1712"/>
  <c r="K1422"/>
  <c r="L714"/>
  <c r="L25"/>
  <c r="K305"/>
  <c r="L2310"/>
  <c r="L1264"/>
  <c r="K1611"/>
  <c r="L1919"/>
  <c r="L1154"/>
  <c r="L1836"/>
  <c r="K1455"/>
  <c r="K1056"/>
  <c r="L1652"/>
  <c r="K1973"/>
  <c r="K718"/>
  <c r="K2244"/>
  <c r="L1080"/>
  <c r="K2228"/>
  <c r="K2275"/>
  <c r="L313"/>
  <c r="K197"/>
  <c r="K1761"/>
  <c r="K1679"/>
  <c r="K217"/>
  <c r="L1474"/>
  <c r="K2341"/>
  <c r="K234"/>
  <c r="K617"/>
  <c r="L337"/>
  <c r="L221"/>
  <c r="K2385"/>
  <c r="K2189"/>
  <c r="K984"/>
  <c r="K2182"/>
  <c r="K77"/>
  <c r="L2290"/>
  <c r="L1181"/>
  <c r="L513"/>
  <c r="K270"/>
  <c r="L1520"/>
  <c r="K888"/>
  <c r="L1770"/>
  <c r="L1707"/>
  <c r="K389"/>
  <c r="L136"/>
  <c r="L1148"/>
  <c r="K1103"/>
  <c r="K2196"/>
  <c r="L824"/>
  <c r="K605"/>
  <c r="L2111"/>
  <c r="L2469"/>
  <c r="L188"/>
  <c r="K39"/>
  <c r="K2361"/>
  <c r="L85"/>
  <c r="L814"/>
  <c r="K52"/>
  <c r="L1134"/>
  <c r="L812"/>
  <c r="K2150"/>
  <c r="L268"/>
  <c r="K2003"/>
  <c r="K2165"/>
  <c r="K99"/>
  <c r="K332"/>
  <c r="L1857"/>
  <c r="L2295"/>
  <c r="K407"/>
  <c r="L1928"/>
  <c r="L2255"/>
  <c r="L71"/>
  <c r="K2079"/>
  <c r="K2447"/>
  <c r="K19"/>
  <c r="K290"/>
  <c r="L1789"/>
  <c r="L999"/>
  <c r="L194"/>
  <c r="L556"/>
  <c r="K2069"/>
  <c r="K115"/>
  <c r="K1990"/>
  <c r="L123"/>
  <c r="L2366"/>
  <c r="L1322"/>
  <c r="K106"/>
  <c r="K1414"/>
  <c r="K317"/>
  <c r="L1491"/>
  <c r="K72"/>
  <c r="K2180"/>
  <c r="K2471"/>
  <c r="K829"/>
  <c r="L2479"/>
  <c r="K1842"/>
  <c r="K1515"/>
  <c r="L413"/>
  <c r="L555"/>
  <c r="K1361"/>
  <c r="K2456"/>
  <c r="L1457"/>
  <c r="L2444"/>
  <c r="L2317"/>
  <c r="L1975"/>
  <c r="L931"/>
  <c r="K476"/>
  <c r="L1872"/>
  <c r="K246"/>
  <c r="L182"/>
  <c r="L415"/>
  <c r="K1530"/>
  <c r="K1876"/>
  <c r="L62"/>
  <c r="K70"/>
  <c r="K431"/>
  <c r="K1852"/>
  <c r="K350"/>
  <c r="K2141"/>
  <c r="L510"/>
  <c r="K1269"/>
  <c r="L1429"/>
  <c r="L1891"/>
  <c r="K930"/>
  <c r="K1544"/>
  <c r="L1925"/>
  <c r="L956"/>
  <c r="K1207"/>
  <c r="K1280"/>
  <c r="L1832"/>
  <c r="L283"/>
  <c r="K1126"/>
  <c r="K844"/>
  <c r="K1644"/>
  <c r="K959"/>
  <c r="L2424"/>
  <c r="L2431"/>
  <c r="K18"/>
  <c r="K58"/>
  <c r="K1197"/>
  <c r="K1303"/>
  <c r="L1649"/>
  <c r="L150"/>
  <c r="K2153"/>
  <c r="L371"/>
  <c r="K2227"/>
  <c r="K891"/>
  <c r="K2294"/>
  <c r="K487"/>
  <c r="L1339"/>
  <c r="K1729"/>
  <c r="L1366"/>
  <c r="L2331"/>
  <c r="L1612"/>
  <c r="L748"/>
  <c r="K2451"/>
  <c r="L1413"/>
  <c r="K1701"/>
  <c r="L431"/>
  <c r="L1893"/>
  <c r="K2356"/>
  <c r="K1712"/>
  <c r="K2264"/>
  <c r="K960"/>
  <c r="L1117"/>
  <c r="L1674"/>
  <c r="K1406"/>
  <c r="L1082"/>
  <c r="L545"/>
  <c r="L1631"/>
  <c r="K2039"/>
  <c r="L1926"/>
  <c r="L732"/>
  <c r="L311"/>
  <c r="K1946"/>
  <c r="L1111"/>
  <c r="K975"/>
  <c r="K954"/>
  <c r="K599"/>
  <c r="L344"/>
  <c r="K678"/>
  <c r="L2451"/>
  <c r="L1567"/>
  <c r="L1137"/>
  <c r="L1679"/>
  <c r="K936"/>
  <c r="L602"/>
  <c r="K983"/>
  <c r="K1715"/>
  <c r="K1146"/>
  <c r="K809"/>
  <c r="K218"/>
  <c r="L1426"/>
  <c r="L82"/>
  <c r="L1764"/>
  <c r="L1404"/>
  <c r="K1067"/>
  <c r="L2196"/>
  <c r="L2477"/>
  <c r="K800"/>
  <c r="L1036"/>
  <c r="K113"/>
  <c r="K414"/>
  <c r="K2359"/>
  <c r="L1529"/>
  <c r="L2107"/>
  <c r="K279"/>
  <c r="K81"/>
  <c r="L744"/>
  <c r="L2067"/>
  <c r="K2478"/>
  <c r="L2269"/>
  <c r="K438"/>
  <c r="K1822"/>
  <c r="K193"/>
  <c r="L1978"/>
  <c r="K140"/>
  <c r="L101"/>
  <c r="L2064"/>
  <c r="L2270"/>
  <c r="L861"/>
  <c r="K842"/>
  <c r="L246"/>
  <c r="K687"/>
  <c r="K909"/>
  <c r="L895"/>
  <c r="K2163"/>
  <c r="K911"/>
  <c r="L1195"/>
  <c r="L2048"/>
  <c r="K1093"/>
  <c r="L109"/>
  <c r="K2190"/>
  <c r="L1321"/>
  <c r="K2149"/>
  <c r="K1844"/>
  <c r="K123"/>
  <c r="L1701"/>
  <c r="L849"/>
  <c r="K294"/>
  <c r="L530"/>
  <c r="L2033"/>
  <c r="K2353"/>
  <c r="L477"/>
  <c r="L885"/>
  <c r="K71"/>
  <c r="K1512"/>
  <c r="L1431"/>
  <c r="L2105"/>
  <c r="K679"/>
  <c r="K1751"/>
  <c r="L125"/>
  <c r="K254"/>
  <c r="K2295"/>
  <c r="K1113"/>
  <c r="L173"/>
  <c r="K2181"/>
  <c r="L707"/>
  <c r="K497"/>
  <c r="L64"/>
  <c r="L183"/>
  <c r="K1945"/>
  <c r="K1828"/>
  <c r="L2347"/>
  <c r="K632"/>
  <c r="K1629"/>
  <c r="L1278"/>
  <c r="L1735"/>
  <c r="K1951"/>
  <c r="K2009"/>
  <c r="K1642"/>
  <c r="K626"/>
  <c r="L1276"/>
  <c r="K1601"/>
  <c r="L370"/>
  <c r="K2311"/>
  <c r="K1412"/>
  <c r="L325"/>
  <c r="K259"/>
  <c r="L922"/>
  <c r="K1108"/>
  <c r="L1365"/>
  <c r="K403"/>
  <c r="L1145"/>
  <c r="L163"/>
  <c r="K1300"/>
  <c r="K817"/>
  <c r="L441"/>
  <c r="L15"/>
  <c r="L739"/>
  <c r="K1514"/>
  <c r="K1349"/>
  <c r="K97"/>
  <c r="K2148"/>
  <c r="L1897"/>
  <c r="K232"/>
  <c r="L303"/>
  <c r="L992"/>
  <c r="L1070"/>
  <c r="K1420"/>
  <c r="K2379"/>
  <c r="K1073"/>
  <c r="K990"/>
  <c r="K781"/>
  <c r="K1930"/>
  <c r="K870"/>
  <c r="K13"/>
  <c r="K2333"/>
  <c r="L18"/>
  <c r="L2090"/>
  <c r="L1709"/>
  <c r="K1137"/>
  <c r="L1582"/>
  <c r="L128"/>
  <c r="L652"/>
  <c r="K2411"/>
  <c r="L2445"/>
  <c r="L469"/>
  <c r="K1687"/>
  <c r="K1948"/>
  <c r="K2175"/>
  <c r="L1816"/>
  <c r="L1749"/>
  <c r="K1765"/>
  <c r="L2487"/>
  <c r="L558"/>
  <c r="L1881"/>
  <c r="K741"/>
  <c r="K49"/>
  <c r="K587"/>
  <c r="K1747"/>
  <c r="K598"/>
  <c r="L523"/>
  <c r="K2476"/>
  <c r="K1744"/>
  <c r="L2192"/>
  <c r="L2430"/>
  <c r="K385"/>
  <c r="L476"/>
  <c r="L592"/>
  <c r="K2351"/>
  <c r="L1641"/>
  <c r="K1214"/>
  <c r="L1559"/>
  <c r="L2185"/>
  <c r="L1854"/>
  <c r="L1165"/>
  <c r="K810"/>
  <c r="K1895"/>
  <c r="L2049"/>
  <c r="L2422"/>
  <c r="L456"/>
  <c r="K1469"/>
  <c r="K1587"/>
  <c r="K1991"/>
  <c r="K432"/>
  <c r="K1168"/>
  <c r="L1039"/>
  <c r="K869"/>
  <c r="K647"/>
  <c r="L287"/>
  <c r="K2468"/>
  <c r="K1121"/>
  <c r="K409"/>
  <c r="L1706"/>
  <c r="L1922"/>
  <c r="L460"/>
  <c r="K2226"/>
  <c r="K2109"/>
  <c r="K2209"/>
  <c r="K2022"/>
  <c r="L1513"/>
  <c r="L360"/>
  <c r="K871"/>
  <c r="K2366"/>
  <c r="K2248"/>
  <c r="K535"/>
  <c r="L660"/>
  <c r="L1074"/>
  <c r="L1834"/>
  <c r="L954"/>
  <c r="L799"/>
  <c r="K198"/>
  <c r="K1698"/>
  <c r="L129"/>
  <c r="K2300"/>
  <c r="L1971"/>
  <c r="L2370"/>
  <c r="L561"/>
  <c r="K433"/>
  <c r="K1219"/>
  <c r="K1398"/>
  <c r="K76"/>
  <c r="K1292"/>
  <c r="L698"/>
  <c r="K721"/>
  <c r="K1592"/>
  <c r="K868"/>
  <c r="L468"/>
  <c r="K910"/>
  <c r="L1386"/>
  <c r="L1379"/>
  <c r="L1274"/>
  <c r="L1515"/>
  <c r="K38"/>
  <c r="L1750"/>
  <c r="K2376"/>
  <c r="K2281"/>
  <c r="K2099"/>
  <c r="L1967"/>
  <c r="K697"/>
  <c r="K213"/>
  <c r="K2362"/>
  <c r="L1418"/>
  <c r="K1125"/>
  <c r="L1436"/>
  <c r="L2376"/>
  <c r="K1465"/>
  <c r="L426"/>
  <c r="K1785"/>
  <c r="K2449"/>
  <c r="L619"/>
  <c r="K48"/>
  <c r="K2382"/>
  <c r="K1394"/>
  <c r="K1773"/>
  <c r="K1222"/>
  <c r="K2072"/>
  <c r="L2268"/>
  <c r="K1456"/>
  <c r="L1359"/>
  <c r="L535"/>
  <c r="L1138"/>
  <c r="K1355"/>
  <c r="L484"/>
  <c r="K1110"/>
  <c r="K886"/>
  <c r="L1766"/>
  <c r="L2408"/>
  <c r="K2205"/>
  <c r="L1747"/>
  <c r="K224"/>
  <c r="K1872"/>
  <c r="K1209"/>
  <c r="L1240"/>
  <c r="L996"/>
  <c r="L2190"/>
  <c r="K1535"/>
  <c r="L1008"/>
  <c r="L403"/>
  <c r="L1727"/>
  <c r="L887"/>
  <c r="L1795"/>
  <c r="K703"/>
  <c r="L878"/>
  <c r="K1847"/>
  <c r="K483"/>
  <c r="K32"/>
  <c r="K1902"/>
  <c r="L1337"/>
  <c r="L1194"/>
  <c r="L74"/>
  <c r="L1531"/>
  <c r="K154"/>
  <c r="L1777"/>
  <c r="K1511"/>
  <c r="K495"/>
  <c r="K764"/>
  <c r="K1254"/>
  <c r="K1966"/>
  <c r="L1938"/>
  <c r="K2286"/>
  <c r="K1545"/>
  <c r="L115"/>
  <c r="K265"/>
  <c r="L1208"/>
  <c r="L1733"/>
  <c r="K811"/>
  <c r="L1997"/>
  <c r="L1710"/>
  <c r="L292"/>
  <c r="L1958"/>
  <c r="K2155"/>
  <c r="L2078"/>
  <c r="K2463"/>
  <c r="L1046"/>
  <c r="L1166"/>
  <c r="K92"/>
  <c r="K1961"/>
  <c r="L1730"/>
  <c r="L1619"/>
  <c r="K1111"/>
  <c r="K1192"/>
  <c r="K1491"/>
  <c r="L2378"/>
  <c r="K801"/>
  <c r="K584"/>
  <c r="L353"/>
  <c r="K1676"/>
  <c r="L202"/>
  <c r="L1086"/>
  <c r="L2040"/>
  <c r="L2455"/>
  <c r="K2013"/>
  <c r="K351"/>
  <c r="L1596"/>
  <c r="L232"/>
  <c r="L231"/>
  <c r="L1261"/>
  <c r="K1148"/>
  <c r="K1298"/>
  <c r="L989"/>
  <c r="K1580"/>
  <c r="L238"/>
  <c r="K2396"/>
  <c r="L729"/>
  <c r="K2088"/>
  <c r="K1129"/>
  <c r="L1035"/>
  <c r="K2222"/>
  <c r="K1164"/>
  <c r="L651"/>
  <c r="L881"/>
  <c r="K2445"/>
  <c r="L1549"/>
  <c r="L1119"/>
  <c r="K2490"/>
  <c r="L1828"/>
  <c r="L1825"/>
  <c r="K2480"/>
  <c r="L318"/>
  <c r="L1920"/>
  <c r="L819"/>
  <c r="L2000"/>
  <c r="K618"/>
  <c r="K1404"/>
  <c r="K1814"/>
  <c r="L184"/>
  <c r="L2489"/>
  <c r="L836"/>
  <c r="L793"/>
  <c r="L930"/>
  <c r="K1919"/>
  <c r="L1956"/>
  <c r="L923"/>
  <c r="K202"/>
  <c r="L61"/>
  <c r="L1096"/>
  <c r="K743"/>
  <c r="L668"/>
  <c r="K807"/>
  <c r="L713"/>
  <c r="K1599"/>
  <c r="K331"/>
  <c r="L43"/>
  <c r="L2494"/>
  <c r="K269"/>
  <c r="L2208"/>
  <c r="L1253"/>
  <c r="L1696"/>
  <c r="K1588"/>
  <c r="L805"/>
  <c r="K1873"/>
  <c r="L507"/>
  <c r="K607"/>
  <c r="L239"/>
  <c r="K1374"/>
  <c r="L1255"/>
  <c r="K2427"/>
  <c r="L387"/>
  <c r="K2197"/>
  <c r="L2313"/>
  <c r="L1700"/>
  <c r="K211"/>
  <c r="K1710"/>
  <c r="K2466"/>
  <c r="K522"/>
  <c r="L1951"/>
  <c r="L912"/>
  <c r="K854"/>
  <c r="K2384"/>
  <c r="L1791"/>
  <c r="L77"/>
  <c r="K1457"/>
  <c r="L1309"/>
  <c r="L2194"/>
  <c r="K1702"/>
  <c r="L847"/>
  <c r="L1896"/>
  <c r="K950"/>
  <c r="L2386"/>
  <c r="K102"/>
  <c r="K349"/>
  <c r="L746"/>
  <c r="L1793"/>
  <c r="K1189"/>
  <c r="K1742"/>
  <c r="L612"/>
  <c r="L1799"/>
  <c r="L700"/>
  <c r="L909"/>
  <c r="K278"/>
  <c r="K1520"/>
  <c r="K447"/>
  <c r="L1800"/>
  <c r="K1577"/>
  <c r="L2072"/>
  <c r="K1133"/>
  <c r="K1772"/>
  <c r="L1402"/>
  <c r="L696"/>
  <c r="K2077"/>
  <c r="L251"/>
  <c r="K827"/>
  <c r="K2132"/>
  <c r="L1500"/>
  <c r="L854"/>
  <c r="L701"/>
  <c r="K1392"/>
  <c r="K631"/>
  <c r="L2173"/>
  <c r="K523"/>
  <c r="K561"/>
  <c r="L940"/>
  <c r="L1040"/>
  <c r="K2426"/>
  <c r="L180"/>
  <c r="L1152"/>
  <c r="L2399"/>
  <c r="K1947"/>
  <c r="L2104"/>
  <c r="K898"/>
  <c r="L1991"/>
  <c r="L915"/>
  <c r="L1665"/>
  <c r="K65"/>
  <c r="L1377"/>
  <c r="K2204"/>
  <c r="K44"/>
  <c r="L269"/>
  <c r="K330"/>
  <c r="L1994"/>
  <c r="L1687"/>
  <c r="K1903"/>
  <c r="K1252"/>
  <c r="L2073"/>
  <c r="L1502"/>
  <c r="L875"/>
  <c r="L2398"/>
  <c r="L2440"/>
  <c r="L254"/>
  <c r="K1365"/>
  <c r="L1509"/>
  <c r="K1559"/>
  <c r="K1388"/>
  <c r="K2481"/>
  <c r="K1115"/>
  <c r="L1751"/>
  <c r="K2048"/>
  <c r="K1490"/>
  <c r="K1603"/>
  <c r="K155"/>
  <c r="K916"/>
  <c r="K133"/>
  <c r="L34"/>
  <c r="L1454"/>
  <c r="K1493"/>
  <c r="L323"/>
  <c r="K1141"/>
  <c r="L677"/>
  <c r="L143"/>
  <c r="L2007"/>
  <c r="K60"/>
  <c r="K592"/>
  <c r="K25"/>
  <c r="L1644"/>
  <c r="K327"/>
  <c r="L1774"/>
  <c r="L1022"/>
  <c r="L2136"/>
  <c r="L282"/>
  <c r="L1769"/>
  <c r="K1612"/>
  <c r="L808"/>
  <c r="L2153"/>
  <c r="L842"/>
  <c r="L1417"/>
  <c r="L1283"/>
  <c r="K1914"/>
  <c r="K165"/>
  <c r="L281"/>
  <c r="K843"/>
  <c r="K671"/>
  <c r="L1254"/>
  <c r="K187"/>
  <c r="K2027"/>
  <c r="K1251"/>
  <c r="K426"/>
  <c r="K1176"/>
  <c r="K2373"/>
  <c r="L790"/>
  <c r="K938"/>
  <c r="L1178"/>
  <c r="L1625"/>
  <c r="L1923"/>
  <c r="K1696"/>
  <c r="K1250"/>
  <c r="K1142"/>
  <c r="K1861"/>
  <c r="L1097"/>
  <c r="L176"/>
  <c r="K1721"/>
  <c r="L1054"/>
  <c r="K500"/>
  <c r="L2140"/>
  <c r="K520"/>
  <c r="K859"/>
  <c r="L2349"/>
  <c r="K2001"/>
  <c r="L2289"/>
  <c r="L621"/>
  <c r="L1220"/>
  <c r="L1373"/>
  <c r="L2227"/>
  <c r="L1597"/>
  <c r="L1554"/>
  <c r="L2337"/>
  <c r="K907"/>
  <c r="K2246"/>
  <c r="K1719"/>
  <c r="K2249"/>
  <c r="K196"/>
  <c r="K1589"/>
  <c r="K141"/>
  <c r="L1845"/>
  <c r="L1272"/>
  <c r="K373"/>
  <c r="L1506"/>
  <c r="K41"/>
  <c r="K1646"/>
  <c r="L809"/>
  <c r="L1615"/>
  <c r="L1963"/>
  <c r="L725"/>
  <c r="K119"/>
  <c r="L1089"/>
  <c r="K1874"/>
  <c r="K667"/>
  <c r="L1301"/>
  <c r="K445"/>
  <c r="K897"/>
  <c r="K1433"/>
  <c r="L817"/>
  <c r="L1798"/>
  <c r="K2105"/>
  <c r="K1548"/>
  <c r="L2002"/>
  <c r="L2229"/>
  <c r="K1968"/>
  <c r="K2188"/>
  <c r="L1167"/>
  <c r="K1290"/>
  <c r="L1219"/>
  <c r="K1556"/>
  <c r="K204"/>
  <c r="L979"/>
  <c r="L1734"/>
  <c r="L1940"/>
  <c r="K1782"/>
  <c r="K1569"/>
  <c r="K2290"/>
  <c r="K551"/>
  <c r="L988"/>
  <c r="L1888"/>
  <c r="L942"/>
  <c r="L41"/>
  <c r="L1464"/>
  <c r="K300"/>
  <c r="L69"/>
  <c r="L1716"/>
  <c r="L336"/>
  <c r="L1590"/>
  <c r="L1595"/>
  <c r="K1619"/>
  <c r="L2326"/>
  <c r="K421"/>
  <c r="L1092"/>
  <c r="L2220"/>
  <c r="K23"/>
  <c r="K1705"/>
  <c r="L1394"/>
  <c r="L196"/>
  <c r="L1892"/>
  <c r="L326"/>
  <c r="K116"/>
  <c r="K1021"/>
  <c r="K1153"/>
  <c r="L781"/>
  <c r="L2410"/>
  <c r="K2316"/>
  <c r="K420"/>
  <c r="L821"/>
  <c r="K2269"/>
  <c r="K1015"/>
  <c r="L1930"/>
  <c r="K2125"/>
  <c r="K1328"/>
  <c r="L1153"/>
  <c r="K1818"/>
  <c r="K1342"/>
  <c r="K1424"/>
  <c r="L141"/>
  <c r="K808"/>
  <c r="L1941"/>
  <c r="L1011"/>
  <c r="K1843"/>
  <c r="L721"/>
  <c r="K1597"/>
  <c r="L1323"/>
  <c r="L1496"/>
  <c r="L1939"/>
  <c r="L2341"/>
  <c r="L994"/>
  <c r="K2460"/>
  <c r="K970"/>
  <c r="K2325"/>
  <c r="L1681"/>
  <c r="K1570"/>
  <c r="L1476"/>
  <c r="K1604"/>
  <c r="K1707"/>
  <c r="K1408"/>
  <c r="K361"/>
  <c r="W369" i="3"/>
  <c r="K601" i="1"/>
  <c r="K564"/>
  <c r="L448"/>
  <c r="K203"/>
  <c r="L2301"/>
  <c r="L1629"/>
  <c r="K1979"/>
  <c r="K2232"/>
  <c r="K507"/>
  <c r="K2019"/>
  <c r="K1532"/>
  <c r="L1533"/>
  <c r="L919"/>
  <c r="K1867"/>
  <c r="L504"/>
  <c r="K1193"/>
  <c r="K733"/>
  <c r="K1156"/>
  <c r="L2119"/>
  <c r="L1139"/>
  <c r="L1908"/>
  <c r="L1433"/>
  <c r="L1135"/>
  <c r="L1685"/>
  <c r="L1809"/>
  <c r="K2479"/>
  <c r="K653"/>
  <c r="L2210"/>
  <c r="K35"/>
  <c r="K1505"/>
  <c r="L1532"/>
  <c r="K2301"/>
  <c r="L716"/>
  <c r="K2452"/>
  <c r="K1213"/>
  <c r="L2382"/>
  <c r="L2152"/>
  <c r="L2109"/>
  <c r="K644"/>
  <c r="K1883"/>
  <c r="L1912"/>
  <c r="K787"/>
  <c r="L995"/>
  <c r="K1448"/>
  <c r="K1233"/>
  <c r="L195"/>
  <c r="L928"/>
  <c r="K2098"/>
  <c r="L2426"/>
  <c r="K275"/>
  <c r="K2062"/>
  <c r="K2303"/>
  <c r="L301"/>
  <c r="K673"/>
  <c r="K1353"/>
  <c r="L699"/>
  <c r="L1651"/>
  <c r="K1478"/>
  <c r="K566"/>
  <c r="L2205"/>
  <c r="L661"/>
  <c r="L2086"/>
  <c r="K688"/>
  <c r="L747"/>
  <c r="K547"/>
  <c r="K2436"/>
  <c r="K923"/>
  <c r="K669"/>
  <c r="K2021"/>
  <c r="K185"/>
  <c r="K1896"/>
  <c r="K1838"/>
  <c r="K778"/>
  <c r="L2336"/>
  <c r="T211" i="3" l="1"/>
  <c r="E248"/>
  <c r="E259" s="1"/>
  <c r="E295" s="1"/>
  <c r="E300" s="1"/>
  <c r="E303" s="1"/>
  <c r="H14"/>
  <c r="H117" s="1"/>
  <c r="E160"/>
  <c r="E120" s="1"/>
  <c r="E210" s="1"/>
  <c r="E97"/>
  <c r="E53"/>
  <c r="E14" s="1"/>
  <c r="H241"/>
  <c r="H248" s="1"/>
  <c r="H259" s="1"/>
  <c r="H295" s="1"/>
  <c r="H300" s="1"/>
  <c r="H303" s="1"/>
  <c r="H305" s="1"/>
  <c r="H160"/>
  <c r="E80"/>
  <c r="H121"/>
  <c r="Z67"/>
  <c r="Z117" s="1"/>
  <c r="Z211" s="1"/>
  <c r="AB67"/>
  <c r="AB117" s="1"/>
  <c r="AB211" s="1"/>
  <c r="X211"/>
  <c r="N19" i="27"/>
  <c r="N20"/>
  <c r="O20" s="1"/>
  <c r="E305" i="3"/>
  <c r="I135" i="4"/>
  <c r="E67" i="3"/>
  <c r="H120"/>
  <c r="H210" s="1"/>
  <c r="H211" s="1"/>
  <c r="S370"/>
  <c r="W370"/>
  <c r="W366" s="1"/>
  <c r="AA370"/>
  <c r="AA357" s="1"/>
  <c r="S358"/>
  <c r="S366"/>
  <c r="S364"/>
  <c r="S362"/>
  <c r="S357"/>
  <c r="S356"/>
  <c r="S360"/>
  <c r="S367"/>
  <c r="S363"/>
  <c r="S359"/>
  <c r="S361"/>
  <c r="E117" l="1"/>
  <c r="E211" s="1"/>
  <c r="AA363"/>
  <c r="AA364"/>
  <c r="AA361"/>
  <c r="AA362"/>
  <c r="AA366"/>
  <c r="AA356"/>
  <c r="AA359"/>
  <c r="AA367"/>
  <c r="AA358"/>
  <c r="AA360"/>
  <c r="W361"/>
  <c r="W357"/>
  <c r="W362"/>
  <c r="W360"/>
  <c r="W363"/>
  <c r="W364"/>
  <c r="W356"/>
  <c r="W359"/>
  <c r="W358"/>
  <c r="W367"/>
  <c r="W85"/>
  <c r="W265"/>
  <c r="Y124"/>
  <c r="Y34"/>
  <c r="Y167"/>
  <c r="W32"/>
  <c r="W153"/>
  <c r="W289"/>
  <c r="Y175"/>
  <c r="Y254"/>
  <c r="W63"/>
  <c r="W44"/>
  <c r="W267"/>
  <c r="W261"/>
  <c r="Y197"/>
  <c r="W254"/>
  <c r="W159"/>
  <c r="Y193"/>
  <c r="Y242"/>
  <c r="Y251"/>
  <c r="Y304"/>
  <c r="W243"/>
  <c r="W89"/>
  <c r="Y51"/>
  <c r="Y189"/>
  <c r="W20"/>
  <c r="Y148"/>
  <c r="Y181"/>
  <c r="W148"/>
  <c r="W238"/>
  <c r="W258"/>
  <c r="Y188"/>
  <c r="Y48"/>
  <c r="W304"/>
  <c r="Y186"/>
  <c r="Y72"/>
  <c r="W195"/>
  <c r="Y95"/>
  <c r="Y32"/>
  <c r="Y89"/>
  <c r="W291"/>
  <c r="W274"/>
  <c r="Y256"/>
  <c r="W92"/>
  <c r="Y50"/>
  <c r="W155"/>
  <c r="Y29"/>
  <c r="Y65"/>
  <c r="W301"/>
  <c r="Y261"/>
  <c r="Y289"/>
  <c r="W28"/>
  <c r="W139"/>
  <c r="W100"/>
  <c r="W181"/>
  <c r="W185"/>
  <c r="W34"/>
  <c r="W108"/>
  <c r="Y107"/>
  <c r="W189"/>
  <c r="Y275"/>
  <c r="W45"/>
  <c r="Y205"/>
  <c r="Y302"/>
  <c r="W142"/>
  <c r="Y70"/>
  <c r="Y54"/>
  <c r="Y284"/>
  <c r="W40"/>
  <c r="Y164"/>
  <c r="Y149"/>
  <c r="Y144"/>
  <c r="W83"/>
  <c r="W37"/>
  <c r="Y130"/>
  <c r="Y36"/>
  <c r="W284"/>
  <c r="Y176"/>
  <c r="W18"/>
  <c r="W135"/>
  <c r="Y63"/>
  <c r="W107"/>
  <c r="Y244"/>
  <c r="Y170"/>
  <c r="W91"/>
  <c r="W151"/>
  <c r="W62"/>
  <c r="Y287"/>
  <c r="W113"/>
  <c r="Y156"/>
  <c r="W145"/>
  <c r="W255"/>
  <c r="W115"/>
  <c r="Y33"/>
  <c r="W147"/>
  <c r="Y55"/>
  <c r="Y155"/>
  <c r="W198"/>
  <c r="Y262"/>
  <c r="W302"/>
  <c r="W86"/>
  <c r="Y243"/>
  <c r="Y69"/>
  <c r="Y28"/>
  <c r="Y208"/>
  <c r="Y281"/>
  <c r="Y250"/>
  <c r="W202"/>
  <c r="W275"/>
  <c r="W79"/>
  <c r="Y178"/>
  <c r="Y299"/>
  <c r="Y139"/>
  <c r="Y31"/>
  <c r="Y297"/>
  <c r="Y43"/>
  <c r="W264"/>
  <c r="Y146"/>
  <c r="Y282"/>
  <c r="W262"/>
  <c r="W266"/>
  <c r="Y187"/>
  <c r="W271"/>
  <c r="W170"/>
  <c r="W197"/>
  <c r="Y103"/>
  <c r="W234"/>
  <c r="Y290"/>
  <c r="Y152"/>
  <c r="Y111"/>
  <c r="W105"/>
  <c r="Y78"/>
  <c r="Y57"/>
  <c r="Y292"/>
  <c r="Y73"/>
  <c r="Y85"/>
  <c r="W60"/>
  <c r="Y129"/>
  <c r="W138"/>
  <c r="W282"/>
  <c r="W279"/>
  <c r="W93"/>
  <c r="W57"/>
  <c r="Y86"/>
  <c r="Y141"/>
  <c r="Y264"/>
  <c r="W180"/>
  <c r="Y296"/>
  <c r="Y195"/>
  <c r="Y59"/>
  <c r="Y151"/>
  <c r="Y137"/>
  <c r="Y274"/>
  <c r="Y258"/>
  <c r="W55"/>
  <c r="W106"/>
  <c r="Y60"/>
  <c r="W51"/>
  <c r="W235"/>
  <c r="W110"/>
  <c r="W208"/>
  <c r="W25"/>
  <c r="W157"/>
  <c r="W186"/>
  <c r="W239"/>
  <c r="Y239"/>
  <c r="W172"/>
  <c r="W29"/>
  <c r="W152"/>
  <c r="W187"/>
  <c r="W177"/>
  <c r="W144"/>
  <c r="W293"/>
  <c r="W24"/>
  <c r="W134"/>
  <c r="Y233"/>
  <c r="W251"/>
  <c r="Y93"/>
  <c r="W88"/>
  <c r="W52"/>
  <c r="Y270"/>
  <c r="Y166"/>
  <c r="Y185"/>
  <c r="Y280"/>
  <c r="W82"/>
  <c r="W98"/>
  <c r="W31"/>
  <c r="W190"/>
  <c r="W133"/>
  <c r="Y161"/>
  <c r="W33"/>
  <c r="Y110"/>
  <c r="Y145"/>
  <c r="W237"/>
  <c r="Y64"/>
  <c r="W173"/>
  <c r="W64"/>
  <c r="Y142"/>
  <c r="Y294"/>
  <c r="W156"/>
  <c r="Y272"/>
  <c r="Y234"/>
  <c r="Y203"/>
  <c r="Y20"/>
  <c r="W280"/>
  <c r="W76"/>
  <c r="W281"/>
  <c r="W178"/>
  <c r="Y247"/>
  <c r="Y202"/>
  <c r="Y237"/>
  <c r="Y47"/>
  <c r="W176"/>
  <c r="W174"/>
  <c r="Y140"/>
  <c r="Y277"/>
  <c r="Y253"/>
  <c r="Y113"/>
  <c r="W69"/>
  <c r="Y255"/>
  <c r="Y38"/>
  <c r="Y46"/>
  <c r="W175"/>
  <c r="W136"/>
  <c r="Y19"/>
  <c r="Y45"/>
  <c r="Y101"/>
  <c r="Y125"/>
  <c r="W268"/>
  <c r="Y75"/>
  <c r="W72"/>
  <c r="W137"/>
  <c r="W297"/>
  <c r="W149"/>
  <c r="Y105"/>
  <c r="Y82"/>
  <c r="Y115"/>
  <c r="W288"/>
  <c r="W245"/>
  <c r="W191"/>
  <c r="W164"/>
  <c r="W192"/>
  <c r="W253"/>
  <c r="Y236"/>
  <c r="Y157"/>
  <c r="Y206"/>
  <c r="W294"/>
  <c r="W290"/>
  <c r="W242"/>
  <c r="Y106"/>
  <c r="W240"/>
  <c r="Y153"/>
  <c r="W141"/>
  <c r="Y104"/>
  <c r="W273"/>
  <c r="W123"/>
  <c r="Y135"/>
  <c r="W125"/>
  <c r="Y180"/>
  <c r="Y27"/>
  <c r="Y52"/>
  <c r="W104"/>
  <c r="Y252"/>
  <c r="Y288"/>
  <c r="W203"/>
  <c r="Y123"/>
  <c r="Y198"/>
  <c r="W111"/>
  <c r="Y18"/>
  <c r="Y163"/>
  <c r="W95"/>
  <c r="Y49"/>
  <c r="Y96"/>
  <c r="W287"/>
  <c r="Y40"/>
  <c r="Y177"/>
  <c r="Y108"/>
  <c r="Y257"/>
  <c r="W250"/>
  <c r="Y285"/>
  <c r="W246"/>
  <c r="Y133"/>
  <c r="W158"/>
  <c r="Y291"/>
  <c r="Y173"/>
  <c r="W70"/>
  <c r="Y158"/>
  <c r="Y58"/>
  <c r="Y192"/>
  <c r="W48"/>
  <c r="Y132"/>
  <c r="Y293"/>
  <c r="Y79"/>
  <c r="W257"/>
  <c r="Y126"/>
  <c r="Y24"/>
  <c r="Y246"/>
  <c r="Y276"/>
  <c r="Y169"/>
  <c r="W36"/>
  <c r="Y271"/>
  <c r="Y283"/>
  <c r="Y191"/>
  <c r="Y172"/>
  <c r="W17"/>
  <c r="W169"/>
  <c r="W131"/>
  <c r="Y263"/>
  <c r="Y279"/>
  <c r="Y301"/>
  <c r="W101"/>
  <c r="W114"/>
  <c r="Y39"/>
  <c r="Y100"/>
  <c r="W277"/>
  <c r="W65"/>
  <c r="W73"/>
  <c r="W283"/>
  <c r="W299"/>
  <c r="Y17"/>
  <c r="W233"/>
  <c r="W96"/>
  <c r="Y147"/>
  <c r="Y62"/>
  <c r="W43"/>
  <c r="Y25"/>
  <c r="W263"/>
  <c r="W161"/>
  <c r="Y44"/>
  <c r="W46"/>
  <c r="W58"/>
  <c r="Y150"/>
  <c r="Y77"/>
  <c r="W50"/>
  <c r="W132"/>
  <c r="Y37"/>
  <c r="W256"/>
  <c r="Y273"/>
  <c r="Y92"/>
  <c r="W126"/>
  <c r="Y76"/>
  <c r="Y136"/>
  <c r="Y268"/>
  <c r="W166"/>
  <c r="Y83"/>
  <c r="W205"/>
  <c r="W285"/>
  <c r="W206"/>
  <c r="W75"/>
  <c r="W150"/>
  <c r="Y91"/>
  <c r="W27"/>
  <c r="Y159"/>
  <c r="Y98"/>
  <c r="W140"/>
  <c r="W167"/>
  <c r="W38"/>
  <c r="W19"/>
  <c r="W47"/>
  <c r="Y267"/>
  <c r="W78"/>
  <c r="Y190"/>
  <c r="W244"/>
  <c r="Y131"/>
  <c r="W59"/>
  <c r="W276"/>
  <c r="W236"/>
  <c r="W292"/>
  <c r="W270"/>
  <c r="W296"/>
  <c r="W39"/>
  <c r="W163"/>
  <c r="W252"/>
  <c r="Y138"/>
  <c r="Y238"/>
  <c r="Y266"/>
  <c r="W49"/>
  <c r="Y134"/>
  <c r="W247"/>
  <c r="Y240"/>
  <c r="Y245"/>
  <c r="W129"/>
  <c r="Y207"/>
  <c r="Y174"/>
  <c r="W188"/>
  <c r="W124"/>
  <c r="Y114"/>
  <c r="W54"/>
  <c r="W77"/>
  <c r="W146"/>
  <c r="W193"/>
  <c r="Y265"/>
  <c r="W207"/>
  <c r="W103"/>
  <c r="Y88"/>
  <c r="W272"/>
  <c r="Y235"/>
  <c r="W130"/>
  <c r="S257"/>
  <c r="U148"/>
  <c r="U91"/>
  <c r="S243"/>
  <c r="S78"/>
  <c r="U155"/>
  <c r="U294"/>
  <c r="S275"/>
  <c r="U48"/>
  <c r="U64"/>
  <c r="S156"/>
  <c r="U25"/>
  <c r="S288"/>
  <c r="U285"/>
  <c r="S40"/>
  <c r="U244"/>
  <c r="U246"/>
  <c r="U288"/>
  <c r="U58"/>
  <c r="U174"/>
  <c r="S31"/>
  <c r="U147"/>
  <c r="U284"/>
  <c r="U273"/>
  <c r="U140"/>
  <c r="S88"/>
  <c r="U153"/>
  <c r="S37"/>
  <c r="S205"/>
  <c r="S265"/>
  <c r="S123"/>
  <c r="U189"/>
  <c r="S291"/>
  <c r="S29"/>
  <c r="S83"/>
  <c r="U31"/>
  <c r="U37"/>
  <c r="U132"/>
  <c r="U129"/>
  <c r="U17"/>
  <c r="S64"/>
  <c r="S274"/>
  <c r="S62"/>
  <c r="U19"/>
  <c r="S131"/>
  <c r="S287"/>
  <c r="S207"/>
  <c r="S96"/>
  <c r="U43"/>
  <c r="U205"/>
  <c r="S163"/>
  <c r="S85"/>
  <c r="S55"/>
  <c r="U238"/>
  <c r="S108"/>
  <c r="S125"/>
  <c r="S38"/>
  <c r="U55"/>
  <c r="U125"/>
  <c r="S151"/>
  <c r="U101"/>
  <c r="S297"/>
  <c r="S253"/>
  <c r="U38"/>
  <c r="U233"/>
  <c r="S103"/>
  <c r="U254"/>
  <c r="U62"/>
  <c r="S178"/>
  <c r="S43"/>
  <c r="U141"/>
  <c r="S280"/>
  <c r="U36"/>
  <c r="U242"/>
  <c r="S283"/>
  <c r="S130"/>
  <c r="S146"/>
  <c r="S24"/>
  <c r="U79"/>
  <c r="U151"/>
  <c r="U28"/>
  <c r="S188"/>
  <c r="U177"/>
  <c r="S114"/>
  <c r="S296"/>
  <c r="U282"/>
  <c r="S148"/>
  <c r="U291"/>
  <c r="S235"/>
  <c r="U270"/>
  <c r="U262"/>
  <c r="S166"/>
  <c r="U157"/>
  <c r="S180"/>
  <c r="U142"/>
  <c r="S252"/>
  <c r="U250"/>
  <c r="U85"/>
  <c r="S115"/>
  <c r="U104"/>
  <c r="S111"/>
  <c r="U272"/>
  <c r="S132"/>
  <c r="U277"/>
  <c r="S270"/>
  <c r="U103"/>
  <c r="S299"/>
  <c r="S258"/>
  <c r="S244"/>
  <c r="U60"/>
  <c r="U268"/>
  <c r="U49"/>
  <c r="S263"/>
  <c r="U124"/>
  <c r="S46"/>
  <c r="U175"/>
  <c r="U70"/>
  <c r="U302"/>
  <c r="S36"/>
  <c r="S266"/>
  <c r="U192"/>
  <c r="S190"/>
  <c r="U69"/>
  <c r="U106"/>
  <c r="U96"/>
  <c r="S134"/>
  <c r="S145"/>
  <c r="S39"/>
  <c r="S161"/>
  <c r="S129"/>
  <c r="U54"/>
  <c r="S198"/>
  <c r="U208"/>
  <c r="S89"/>
  <c r="U139"/>
  <c r="U287"/>
  <c r="U253"/>
  <c r="U301"/>
  <c r="S236"/>
  <c r="S177"/>
  <c r="U178"/>
  <c r="S174"/>
  <c r="U276"/>
  <c r="S32"/>
  <c r="U181"/>
  <c r="S142"/>
  <c r="U59"/>
  <c r="S277"/>
  <c r="S187"/>
  <c r="S49"/>
  <c r="U271"/>
  <c r="U137"/>
  <c r="S18"/>
  <c r="S267"/>
  <c r="S44"/>
  <c r="U20"/>
  <c r="S59"/>
  <c r="U131"/>
  <c r="U297"/>
  <c r="S279"/>
  <c r="U34"/>
  <c r="S104"/>
  <c r="U239"/>
  <c r="S124"/>
  <c r="S247"/>
  <c r="S76"/>
  <c r="U176"/>
  <c r="U258"/>
  <c r="U105"/>
  <c r="S33"/>
  <c r="S176"/>
  <c r="S189"/>
  <c r="U245"/>
  <c r="S202"/>
  <c r="U236"/>
  <c r="U158"/>
  <c r="S105"/>
  <c r="U292"/>
  <c r="U191"/>
  <c r="U261"/>
  <c r="S281"/>
  <c r="U138"/>
  <c r="U100"/>
  <c r="U193"/>
  <c r="U27"/>
  <c r="U172"/>
  <c r="U234"/>
  <c r="S107"/>
  <c r="S167"/>
  <c r="S54"/>
  <c r="U264"/>
  <c r="S304"/>
  <c r="S290"/>
  <c r="U83"/>
  <c r="S195"/>
  <c r="S239"/>
  <c r="U293"/>
  <c r="S47"/>
  <c r="S193"/>
  <c r="S25"/>
  <c r="U275"/>
  <c r="U50"/>
  <c r="S106"/>
  <c r="S73"/>
  <c r="S140"/>
  <c r="U98"/>
  <c r="S19"/>
  <c r="S98"/>
  <c r="S57"/>
  <c r="S110"/>
  <c r="U92"/>
  <c r="U190"/>
  <c r="S186"/>
  <c r="U170"/>
  <c r="S138"/>
  <c r="U57"/>
  <c r="U18"/>
  <c r="S136"/>
  <c r="S51"/>
  <c r="S172"/>
  <c r="U110"/>
  <c r="U46"/>
  <c r="S264"/>
  <c r="S34"/>
  <c r="U52"/>
  <c r="S272"/>
  <c r="S20"/>
  <c r="U198"/>
  <c r="U146"/>
  <c r="U149"/>
  <c r="S192"/>
  <c r="U195"/>
  <c r="U289"/>
  <c r="U265"/>
  <c r="U93"/>
  <c r="U108"/>
  <c r="U44"/>
  <c r="U72"/>
  <c r="S237"/>
  <c r="U207"/>
  <c r="U113"/>
  <c r="U51"/>
  <c r="U111"/>
  <c r="S246"/>
  <c r="U185"/>
  <c r="U163"/>
  <c r="S268"/>
  <c r="U257"/>
  <c r="S77"/>
  <c r="S92"/>
  <c r="S285"/>
  <c r="U203"/>
  <c r="S191"/>
  <c r="U77"/>
  <c r="S72"/>
  <c r="U243"/>
  <c r="U167"/>
  <c r="S282"/>
  <c r="U255"/>
  <c r="U166"/>
  <c r="U280"/>
  <c r="S52"/>
  <c r="S149"/>
  <c r="U32"/>
  <c r="U24"/>
  <c r="S82"/>
  <c r="S256"/>
  <c r="S234"/>
  <c r="S242"/>
  <c r="S276"/>
  <c r="S45"/>
  <c r="S238"/>
  <c r="S126"/>
  <c r="U78"/>
  <c r="U186"/>
  <c r="U274"/>
  <c r="S262"/>
  <c r="U75"/>
  <c r="U40"/>
  <c r="U114"/>
  <c r="U290"/>
  <c r="U237"/>
  <c r="S75"/>
  <c r="U267"/>
  <c r="S251"/>
  <c r="S150"/>
  <c r="S70"/>
  <c r="S157"/>
  <c r="U281"/>
  <c r="S137"/>
  <c r="S93"/>
  <c r="S302"/>
  <c r="U86"/>
  <c r="U144"/>
  <c r="U252"/>
  <c r="U63"/>
  <c r="S170"/>
  <c r="U33"/>
  <c r="U82"/>
  <c r="S175"/>
  <c r="S65"/>
  <c r="U29"/>
  <c r="U263"/>
  <c r="U136"/>
  <c r="U256"/>
  <c r="S58"/>
  <c r="S273"/>
  <c r="S208"/>
  <c r="S147"/>
  <c r="S250"/>
  <c r="S169"/>
  <c r="S233"/>
  <c r="S271"/>
  <c r="S293"/>
  <c r="U299"/>
  <c r="U126"/>
  <c r="U206"/>
  <c r="U197"/>
  <c r="S144"/>
  <c r="S155"/>
  <c r="U88"/>
  <c r="S289"/>
  <c r="S60"/>
  <c r="S185"/>
  <c r="U135"/>
  <c r="U47"/>
  <c r="U164"/>
  <c r="S17"/>
  <c r="S294"/>
  <c r="U159"/>
  <c r="S69"/>
  <c r="U73"/>
  <c r="U296"/>
  <c r="U76"/>
  <c r="S254"/>
  <c r="U247"/>
  <c r="U180"/>
  <c r="S173"/>
  <c r="S91"/>
  <c r="U89"/>
  <c r="U283"/>
  <c r="S101"/>
  <c r="U39"/>
  <c r="U266"/>
  <c r="U123"/>
  <c r="U133"/>
  <c r="S159"/>
  <c r="S284"/>
  <c r="S255"/>
  <c r="S141"/>
  <c r="S63"/>
  <c r="U152"/>
  <c r="U65"/>
  <c r="S203"/>
  <c r="S135"/>
  <c r="U115"/>
  <c r="S240"/>
  <c r="S113"/>
  <c r="U169"/>
  <c r="S261"/>
  <c r="U304"/>
  <c r="U235"/>
  <c r="U187"/>
  <c r="U134"/>
  <c r="S245"/>
  <c r="S153"/>
  <c r="U251"/>
  <c r="S28"/>
  <c r="U161"/>
  <c r="S181"/>
  <c r="S197"/>
  <c r="S95"/>
  <c r="S164"/>
  <c r="U95"/>
  <c r="S27"/>
  <c r="U150"/>
  <c r="U279"/>
  <c r="S206"/>
  <c r="U156"/>
  <c r="S292"/>
  <c r="U145"/>
  <c r="S79"/>
  <c r="U240"/>
  <c r="U45"/>
  <c r="S100"/>
  <c r="S139"/>
  <c r="S48"/>
  <c r="U202"/>
  <c r="S50"/>
  <c r="U188"/>
  <c r="U173"/>
  <c r="U130"/>
  <c r="S158"/>
  <c r="U107"/>
  <c r="S152"/>
  <c r="S86"/>
  <c r="U200" l="1"/>
  <c r="U199" s="1"/>
  <c r="U201"/>
  <c r="S99"/>
  <c r="U278"/>
  <c r="S26"/>
  <c r="U94"/>
  <c r="S94"/>
  <c r="S260"/>
  <c r="U168"/>
  <c r="S112"/>
  <c r="U122"/>
  <c r="S90"/>
  <c r="U179"/>
  <c r="U298"/>
  <c r="S16"/>
  <c r="S15" s="1"/>
  <c r="U87"/>
  <c r="S154"/>
  <c r="S143"/>
  <c r="S232"/>
  <c r="S168"/>
  <c r="S249"/>
  <c r="U81"/>
  <c r="U143"/>
  <c r="S74"/>
  <c r="U74"/>
  <c r="S241"/>
  <c r="S81"/>
  <c r="U22"/>
  <c r="U21" s="1"/>
  <c r="U23"/>
  <c r="U165"/>
  <c r="S71"/>
  <c r="S68" s="1"/>
  <c r="U162"/>
  <c r="U160" s="1"/>
  <c r="U112"/>
  <c r="U71"/>
  <c r="U109"/>
  <c r="S171"/>
  <c r="U56"/>
  <c r="S109"/>
  <c r="S56"/>
  <c r="U171"/>
  <c r="U26"/>
  <c r="U99"/>
  <c r="U260"/>
  <c r="S200"/>
  <c r="S199" s="1"/>
  <c r="S201"/>
  <c r="S278"/>
  <c r="U286"/>
  <c r="D559" i="19"/>
  <c r="D560" s="1"/>
  <c r="D561" s="1"/>
  <c r="S128" i="3"/>
  <c r="U68"/>
  <c r="S35"/>
  <c r="U102"/>
  <c r="S269"/>
  <c r="U84"/>
  <c r="U249"/>
  <c r="S179"/>
  <c r="S165"/>
  <c r="U269"/>
  <c r="S298"/>
  <c r="S22"/>
  <c r="S21" s="1"/>
  <c r="S23"/>
  <c r="U241"/>
  <c r="U35"/>
  <c r="S42"/>
  <c r="S41" s="1"/>
  <c r="U61"/>
  <c r="U53" s="1"/>
  <c r="D212" i="19"/>
  <c r="D215" s="1"/>
  <c r="D216" s="1"/>
  <c r="S102" i="3"/>
  <c r="S97" s="1"/>
  <c r="U232"/>
  <c r="U248" s="1"/>
  <c r="U259" s="1"/>
  <c r="U295" s="1"/>
  <c r="U300" s="1"/>
  <c r="U303" s="1"/>
  <c r="S84"/>
  <c r="S162"/>
  <c r="S160" s="1"/>
  <c r="U204"/>
  <c r="U42"/>
  <c r="U41" s="1"/>
  <c r="S286"/>
  <c r="S61"/>
  <c r="S53" s="1"/>
  <c r="U16"/>
  <c r="U15" s="1"/>
  <c r="U127"/>
  <c r="U128"/>
  <c r="U30"/>
  <c r="S122"/>
  <c r="S204"/>
  <c r="S87"/>
  <c r="S30"/>
  <c r="U154"/>
  <c r="U90"/>
  <c r="Y87"/>
  <c r="W102"/>
  <c r="W128"/>
  <c r="W127"/>
  <c r="W162"/>
  <c r="W298"/>
  <c r="W269"/>
  <c r="W26"/>
  <c r="Y90"/>
  <c r="W74"/>
  <c r="W204"/>
  <c r="W165"/>
  <c r="W42"/>
  <c r="W41" s="1"/>
  <c r="Y61"/>
  <c r="W232"/>
  <c r="Y16"/>
  <c r="Y15" s="1"/>
  <c r="Y99"/>
  <c r="Y278"/>
  <c r="W168"/>
  <c r="W16"/>
  <c r="W15" s="1"/>
  <c r="Y171"/>
  <c r="W35"/>
  <c r="Y168"/>
  <c r="Y22"/>
  <c r="Y21" s="1"/>
  <c r="Y23"/>
  <c r="W249"/>
  <c r="W286"/>
  <c r="W94"/>
  <c r="Y162"/>
  <c r="Y122"/>
  <c r="Y26"/>
  <c r="Y179"/>
  <c r="W122"/>
  <c r="W241"/>
  <c r="B935" i="19"/>
  <c r="Y81" i="3"/>
  <c r="W71"/>
  <c r="Y74"/>
  <c r="W68"/>
  <c r="Y112"/>
  <c r="Y200"/>
  <c r="Y199" s="1"/>
  <c r="Y201"/>
  <c r="Y109"/>
  <c r="W30"/>
  <c r="W81"/>
  <c r="Y165"/>
  <c r="Y160" s="1"/>
  <c r="Y269"/>
  <c r="W87"/>
  <c r="Y232"/>
  <c r="W22"/>
  <c r="W21" s="1"/>
  <c r="W23"/>
  <c r="W143"/>
  <c r="W171"/>
  <c r="Y298"/>
  <c r="W179"/>
  <c r="W56"/>
  <c r="W278"/>
  <c r="Y128"/>
  <c r="Y127"/>
  <c r="Y84"/>
  <c r="Y56"/>
  <c r="Y102"/>
  <c r="Y42"/>
  <c r="Y41" s="1"/>
  <c r="W200"/>
  <c r="W199" s="1"/>
  <c r="W201"/>
  <c r="Y249"/>
  <c r="Y154"/>
  <c r="W112"/>
  <c r="W109" s="1"/>
  <c r="Y286"/>
  <c r="W61"/>
  <c r="W90"/>
  <c r="Y35"/>
  <c r="Y30" s="1"/>
  <c r="Y143"/>
  <c r="Y53"/>
  <c r="Y204"/>
  <c r="W99"/>
  <c r="W97" s="1"/>
  <c r="Y260"/>
  <c r="W154"/>
  <c r="B932" i="19"/>
  <c r="B936" s="1"/>
  <c r="Y94" i="3"/>
  <c r="Y71"/>
  <c r="Y68" s="1"/>
  <c r="Y241"/>
  <c r="W260"/>
  <c r="W84"/>
  <c r="AC51"/>
  <c r="AC60"/>
  <c r="AA287"/>
  <c r="AC291"/>
  <c r="AA189"/>
  <c r="AC31"/>
  <c r="AC152"/>
  <c r="AC44"/>
  <c r="AC134"/>
  <c r="AC40"/>
  <c r="AA206"/>
  <c r="AA19"/>
  <c r="AC96"/>
  <c r="AC255"/>
  <c r="AA244"/>
  <c r="AA89"/>
  <c r="AA108"/>
  <c r="AC238"/>
  <c r="AC170"/>
  <c r="AA142"/>
  <c r="AC292"/>
  <c r="AA57"/>
  <c r="AA123"/>
  <c r="AA37"/>
  <c r="AA176"/>
  <c r="AA163"/>
  <c r="AC189"/>
  <c r="AC135"/>
  <c r="AC275"/>
  <c r="AA272"/>
  <c r="AC93"/>
  <c r="AC176"/>
  <c r="AC185"/>
  <c r="AC52"/>
  <c r="AC141"/>
  <c r="AC247"/>
  <c r="AA140"/>
  <c r="AA146"/>
  <c r="AC256"/>
  <c r="AA20"/>
  <c r="AA156"/>
  <c r="AC186"/>
  <c r="AA49"/>
  <c r="AA106"/>
  <c r="AC246"/>
  <c r="AC85"/>
  <c r="AA257"/>
  <c r="AA250"/>
  <c r="AC180"/>
  <c r="AA190"/>
  <c r="AA79"/>
  <c r="AC148"/>
  <c r="AC34"/>
  <c r="AC62"/>
  <c r="AA47"/>
  <c r="AA92"/>
  <c r="AC276"/>
  <c r="AA131"/>
  <c r="AC91"/>
  <c r="AA130"/>
  <c r="AC75"/>
  <c r="AC244"/>
  <c r="AA283"/>
  <c r="AA276"/>
  <c r="AA111"/>
  <c r="AA105"/>
  <c r="AC82"/>
  <c r="AA148"/>
  <c r="AC236"/>
  <c r="AC64"/>
  <c r="AA93"/>
  <c r="AC126"/>
  <c r="AA73"/>
  <c r="AA50"/>
  <c r="AC290"/>
  <c r="AC206"/>
  <c r="AC173"/>
  <c r="AA235"/>
  <c r="AA234"/>
  <c r="AA149"/>
  <c r="AC163"/>
  <c r="AC37"/>
  <c r="AA157"/>
  <c r="AC49"/>
  <c r="AA52"/>
  <c r="AC151"/>
  <c r="AA133"/>
  <c r="AA180"/>
  <c r="AA62"/>
  <c r="AC271"/>
  <c r="AA193"/>
  <c r="AA38"/>
  <c r="AC58"/>
  <c r="AA265"/>
  <c r="AC107"/>
  <c r="AC47"/>
  <c r="AA85"/>
  <c r="AA301"/>
  <c r="AA208"/>
  <c r="AC24"/>
  <c r="AC92"/>
  <c r="AA240"/>
  <c r="AC65"/>
  <c r="AC69"/>
  <c r="AC296"/>
  <c r="AA288"/>
  <c r="AC284"/>
  <c r="AC203"/>
  <c r="AC251"/>
  <c r="AC77"/>
  <c r="AC125"/>
  <c r="AA110"/>
  <c r="AC242"/>
  <c r="AA296"/>
  <c r="AA114"/>
  <c r="AC18"/>
  <c r="AC304"/>
  <c r="AC38"/>
  <c r="AC273"/>
  <c r="AA207"/>
  <c r="AC297"/>
  <c r="AC101"/>
  <c r="AA187"/>
  <c r="AC104"/>
  <c r="AC114"/>
  <c r="AA51"/>
  <c r="AC19"/>
  <c r="AA86"/>
  <c r="AC105"/>
  <c r="AC25"/>
  <c r="AA126"/>
  <c r="AA268"/>
  <c r="AA198"/>
  <c r="AA277"/>
  <c r="AA181"/>
  <c r="AC205"/>
  <c r="AA77"/>
  <c r="AC140"/>
  <c r="AA238"/>
  <c r="AC207"/>
  <c r="AA174"/>
  <c r="AA192"/>
  <c r="AC55"/>
  <c r="AC70"/>
  <c r="AA36"/>
  <c r="AC288"/>
  <c r="AC137"/>
  <c r="AC191"/>
  <c r="AC257"/>
  <c r="AC158"/>
  <c r="AC27"/>
  <c r="AC150"/>
  <c r="AC36"/>
  <c r="AA275"/>
  <c r="AA254"/>
  <c r="AC100"/>
  <c r="AC59"/>
  <c r="AC268"/>
  <c r="AA245"/>
  <c r="AA95"/>
  <c r="AA242"/>
  <c r="AA255"/>
  <c r="AA25"/>
  <c r="AC89"/>
  <c r="AC264"/>
  <c r="AC54"/>
  <c r="AA18"/>
  <c r="AA155"/>
  <c r="AA33"/>
  <c r="AA261"/>
  <c r="AA100"/>
  <c r="AC43"/>
  <c r="AA75"/>
  <c r="AA45"/>
  <c r="AA262"/>
  <c r="AC235"/>
  <c r="AA138"/>
  <c r="AC240"/>
  <c r="AA54"/>
  <c r="AC144"/>
  <c r="AC50"/>
  <c r="AA251"/>
  <c r="AA60"/>
  <c r="AA280"/>
  <c r="AA70"/>
  <c r="AC279"/>
  <c r="AC108"/>
  <c r="AC250"/>
  <c r="AC28"/>
  <c r="AC48"/>
  <c r="AC272"/>
  <c r="AC17"/>
  <c r="AA285"/>
  <c r="AC46"/>
  <c r="AA258"/>
  <c r="AA28"/>
  <c r="AA34"/>
  <c r="AA185"/>
  <c r="AC72"/>
  <c r="AC178"/>
  <c r="AA101"/>
  <c r="AC282"/>
  <c r="AA281"/>
  <c r="AA144"/>
  <c r="AC252"/>
  <c r="AC133"/>
  <c r="AC277"/>
  <c r="AA205"/>
  <c r="AA167"/>
  <c r="AC169"/>
  <c r="AA195"/>
  <c r="AA256"/>
  <c r="AA299"/>
  <c r="AC192"/>
  <c r="AA76"/>
  <c r="AC20"/>
  <c r="AA246"/>
  <c r="AA82"/>
  <c r="AC174"/>
  <c r="AC110"/>
  <c r="AC78"/>
  <c r="AC142"/>
  <c r="AC266"/>
  <c r="AA247"/>
  <c r="AA236"/>
  <c r="AC289"/>
  <c r="AC299"/>
  <c r="AA292"/>
  <c r="AC83"/>
  <c r="AA164"/>
  <c r="AC164"/>
  <c r="AA152"/>
  <c r="AC166"/>
  <c r="AC79"/>
  <c r="AC145"/>
  <c r="AC280"/>
  <c r="AA125"/>
  <c r="AA29"/>
  <c r="AA302"/>
  <c r="AA132"/>
  <c r="AC33"/>
  <c r="AC45"/>
  <c r="AA107"/>
  <c r="AA115"/>
  <c r="AA137"/>
  <c r="AC181"/>
  <c r="AC234"/>
  <c r="AA159"/>
  <c r="AC258"/>
  <c r="AA263"/>
  <c r="AC159"/>
  <c r="AC156"/>
  <c r="AC32"/>
  <c r="AC198"/>
  <c r="AA291"/>
  <c r="AA136"/>
  <c r="AA43"/>
  <c r="AC136"/>
  <c r="AA273"/>
  <c r="AA197"/>
  <c r="AA129"/>
  <c r="AC124"/>
  <c r="AC113"/>
  <c r="AC86"/>
  <c r="AC103"/>
  <c r="AA78"/>
  <c r="AA191"/>
  <c r="AA282"/>
  <c r="AA151"/>
  <c r="AA203"/>
  <c r="AC267"/>
  <c r="AA158"/>
  <c r="AA177"/>
  <c r="AA58"/>
  <c r="AA44"/>
  <c r="AC177"/>
  <c r="AA98"/>
  <c r="AA134"/>
  <c r="AA274"/>
  <c r="AA175"/>
  <c r="AC193"/>
  <c r="AC195"/>
  <c r="AC263"/>
  <c r="AC294"/>
  <c r="AA83"/>
  <c r="AC29"/>
  <c r="AA32"/>
  <c r="AA178"/>
  <c r="AC149"/>
  <c r="AA59"/>
  <c r="AA48"/>
  <c r="AA266"/>
  <c r="AC233"/>
  <c r="AA150"/>
  <c r="AA65"/>
  <c r="AA17"/>
  <c r="AC287"/>
  <c r="AC57"/>
  <c r="AC111"/>
  <c r="AC281"/>
  <c r="AC187"/>
  <c r="AC155"/>
  <c r="AC208"/>
  <c r="AC190"/>
  <c r="AA104"/>
  <c r="AA294"/>
  <c r="AA46"/>
  <c r="AC202"/>
  <c r="AC239"/>
  <c r="AC261"/>
  <c r="AC167"/>
  <c r="AA39"/>
  <c r="AC253"/>
  <c r="AA96"/>
  <c r="AC172"/>
  <c r="AA147"/>
  <c r="AA72"/>
  <c r="AC293"/>
  <c r="AC245"/>
  <c r="AC274"/>
  <c r="AC262"/>
  <c r="AC88"/>
  <c r="AC129"/>
  <c r="AA24"/>
  <c r="AA270"/>
  <c r="AA186"/>
  <c r="AC139"/>
  <c r="AC95"/>
  <c r="AA279"/>
  <c r="AA166"/>
  <c r="AC123"/>
  <c r="AA64"/>
  <c r="AC131"/>
  <c r="AA88"/>
  <c r="AA141"/>
  <c r="AC270"/>
  <c r="AC138"/>
  <c r="AA239"/>
  <c r="AA271"/>
  <c r="AA284"/>
  <c r="AA188"/>
  <c r="AA297"/>
  <c r="AA153"/>
  <c r="AA243"/>
  <c r="AA304"/>
  <c r="AC153"/>
  <c r="AC106"/>
  <c r="AA253"/>
  <c r="AA27"/>
  <c r="AA202"/>
  <c r="AA124"/>
  <c r="AA290"/>
  <c r="AC63"/>
  <c r="AC115"/>
  <c r="AC39"/>
  <c r="AC283"/>
  <c r="AA113"/>
  <c r="AA63"/>
  <c r="AA91"/>
  <c r="AA172"/>
  <c r="AA169"/>
  <c r="AA135"/>
  <c r="AC237"/>
  <c r="AC285"/>
  <c r="AA252"/>
  <c r="AC98"/>
  <c r="AA55"/>
  <c r="AA267"/>
  <c r="AC76"/>
  <c r="AA145"/>
  <c r="AC132"/>
  <c r="AC147"/>
  <c r="AA31"/>
  <c r="AA173"/>
  <c r="AA293"/>
  <c r="AC302"/>
  <c r="AA103"/>
  <c r="AA161"/>
  <c r="AC157"/>
  <c r="AC254"/>
  <c r="AC301"/>
  <c r="AC73"/>
  <c r="AC188"/>
  <c r="AC130"/>
  <c r="AC265"/>
  <c r="AA170"/>
  <c r="AA69"/>
  <c r="AC175"/>
  <c r="AA233"/>
  <c r="AC243"/>
  <c r="AA40"/>
  <c r="AC161"/>
  <c r="AA237"/>
  <c r="AC197"/>
  <c r="AA289"/>
  <c r="AA264"/>
  <c r="AA139"/>
  <c r="AC146"/>
  <c r="W53" l="1"/>
  <c r="W160"/>
  <c r="Y97"/>
  <c r="U97"/>
  <c r="J146"/>
  <c r="G139"/>
  <c r="G264"/>
  <c r="G289"/>
  <c r="J197"/>
  <c r="G237"/>
  <c r="J161"/>
  <c r="G40"/>
  <c r="J243"/>
  <c r="AA232"/>
  <c r="G233"/>
  <c r="J175"/>
  <c r="G69"/>
  <c r="G170"/>
  <c r="J265"/>
  <c r="J130"/>
  <c r="J188"/>
  <c r="J73"/>
  <c r="J301"/>
  <c r="J254"/>
  <c r="J157"/>
  <c r="G161"/>
  <c r="AA102"/>
  <c r="G103"/>
  <c r="J302"/>
  <c r="G293"/>
  <c r="G173"/>
  <c r="G31"/>
  <c r="J147"/>
  <c r="J132"/>
  <c r="G145"/>
  <c r="J76"/>
  <c r="G267"/>
  <c r="G55"/>
  <c r="J98"/>
  <c r="G252"/>
  <c r="J285"/>
  <c r="J237"/>
  <c r="G135"/>
  <c r="AA168"/>
  <c r="G169"/>
  <c r="AA171"/>
  <c r="G172"/>
  <c r="AA90"/>
  <c r="G91"/>
  <c r="G63"/>
  <c r="AA112"/>
  <c r="G113"/>
  <c r="J283"/>
  <c r="J39"/>
  <c r="J115"/>
  <c r="J63"/>
  <c r="G290"/>
  <c r="G124"/>
  <c r="AA200"/>
  <c r="AA199" s="1"/>
  <c r="AA201"/>
  <c r="G202"/>
  <c r="AA26"/>
  <c r="G27"/>
  <c r="G253"/>
  <c r="J106"/>
  <c r="J153"/>
  <c r="G304"/>
  <c r="G243"/>
  <c r="G153"/>
  <c r="G297"/>
  <c r="G188"/>
  <c r="G284"/>
  <c r="G271"/>
  <c r="G239"/>
  <c r="J138"/>
  <c r="AC269"/>
  <c r="J270"/>
  <c r="G141"/>
  <c r="AA87"/>
  <c r="G88"/>
  <c r="J131"/>
  <c r="G64"/>
  <c r="AC122"/>
  <c r="J123"/>
  <c r="AA165"/>
  <c r="G166"/>
  <c r="AA278"/>
  <c r="G279"/>
  <c r="AC94"/>
  <c r="J95"/>
  <c r="J139"/>
  <c r="G186"/>
  <c r="AA269"/>
  <c r="G270"/>
  <c r="AA22"/>
  <c r="AA21" s="1"/>
  <c r="AA23"/>
  <c r="G24"/>
  <c r="AC128"/>
  <c r="AC127"/>
  <c r="J129"/>
  <c r="AC87"/>
  <c r="J88"/>
  <c r="J262"/>
  <c r="J274"/>
  <c r="J245"/>
  <c r="J293"/>
  <c r="AA71"/>
  <c r="G72"/>
  <c r="G147"/>
  <c r="AC171"/>
  <c r="J172"/>
  <c r="G96"/>
  <c r="J253"/>
  <c r="G39"/>
  <c r="J167"/>
  <c r="AC260"/>
  <c r="J261"/>
  <c r="J239"/>
  <c r="AC200"/>
  <c r="AC199" s="1"/>
  <c r="AC201"/>
  <c r="J202"/>
  <c r="G46"/>
  <c r="G294"/>
  <c r="G104"/>
  <c r="J190"/>
  <c r="J208"/>
  <c r="AC154"/>
  <c r="J155"/>
  <c r="J187"/>
  <c r="J281"/>
  <c r="J111"/>
  <c r="AC56"/>
  <c r="J57"/>
  <c r="AC286"/>
  <c r="J287"/>
  <c r="AA16"/>
  <c r="AA15" s="1"/>
  <c r="G17"/>
  <c r="G65"/>
  <c r="G150"/>
  <c r="AC232"/>
  <c r="J233"/>
  <c r="G266"/>
  <c r="G48"/>
  <c r="G59"/>
  <c r="J149"/>
  <c r="G178"/>
  <c r="G32"/>
  <c r="J29"/>
  <c r="G83"/>
  <c r="J294"/>
  <c r="J263"/>
  <c r="J195"/>
  <c r="J193"/>
  <c r="G175"/>
  <c r="G274"/>
  <c r="G134"/>
  <c r="G98"/>
  <c r="J177"/>
  <c r="G44"/>
  <c r="G58"/>
  <c r="G177"/>
  <c r="G158"/>
  <c r="J267"/>
  <c r="G203"/>
  <c r="G151"/>
  <c r="G282"/>
  <c r="G191"/>
  <c r="G78"/>
  <c r="AC102"/>
  <c r="J103"/>
  <c r="J86"/>
  <c r="AC112"/>
  <c r="J113"/>
  <c r="J124"/>
  <c r="AA128"/>
  <c r="AA127"/>
  <c r="G129"/>
  <c r="G197"/>
  <c r="G273"/>
  <c r="J136"/>
  <c r="AA42"/>
  <c r="AA41" s="1"/>
  <c r="G43"/>
  <c r="G136"/>
  <c r="G291"/>
  <c r="J198"/>
  <c r="J32"/>
  <c r="J156"/>
  <c r="J159"/>
  <c r="G263"/>
  <c r="J258"/>
  <c r="G159"/>
  <c r="J234"/>
  <c r="J181"/>
  <c r="G137"/>
  <c r="G115"/>
  <c r="G107"/>
  <c r="J45"/>
  <c r="J33"/>
  <c r="G132"/>
  <c r="G302"/>
  <c r="G29"/>
  <c r="G125"/>
  <c r="J280"/>
  <c r="J145"/>
  <c r="J79"/>
  <c r="AC165"/>
  <c r="J166"/>
  <c r="G152"/>
  <c r="J164"/>
  <c r="G164"/>
  <c r="J83"/>
  <c r="G292"/>
  <c r="J299"/>
  <c r="J289"/>
  <c r="G236"/>
  <c r="G247"/>
  <c r="J266"/>
  <c r="J142"/>
  <c r="J78"/>
  <c r="AC109"/>
  <c r="J110"/>
  <c r="J174"/>
  <c r="AA81"/>
  <c r="G82"/>
  <c r="G246"/>
  <c r="J20"/>
  <c r="G76"/>
  <c r="J192"/>
  <c r="G299"/>
  <c r="G256"/>
  <c r="G195"/>
  <c r="AC168"/>
  <c r="J169"/>
  <c r="G167"/>
  <c r="AA204"/>
  <c r="G205"/>
  <c r="J277"/>
  <c r="J133"/>
  <c r="J252"/>
  <c r="AA143"/>
  <c r="G144"/>
  <c r="G281"/>
  <c r="J282"/>
  <c r="G101"/>
  <c r="J178"/>
  <c r="AC71"/>
  <c r="J72"/>
  <c r="G185"/>
  <c r="G34"/>
  <c r="G28"/>
  <c r="G258"/>
  <c r="J46"/>
  <c r="G285"/>
  <c r="AC16"/>
  <c r="AC15" s="1"/>
  <c r="J17"/>
  <c r="J272"/>
  <c r="J48"/>
  <c r="J28"/>
  <c r="AC249"/>
  <c r="J250"/>
  <c r="J108"/>
  <c r="AC278"/>
  <c r="J279"/>
  <c r="G70"/>
  <c r="G280"/>
  <c r="G60"/>
  <c r="G251"/>
  <c r="J50"/>
  <c r="AC143"/>
  <c r="J144"/>
  <c r="G54"/>
  <c r="J240"/>
  <c r="G138"/>
  <c r="J235"/>
  <c r="G262"/>
  <c r="G45"/>
  <c r="AA74"/>
  <c r="G75"/>
  <c r="AC42"/>
  <c r="AC41" s="1"/>
  <c r="J43"/>
  <c r="AA99"/>
  <c r="AA97" s="1"/>
  <c r="G100"/>
  <c r="AA260"/>
  <c r="G261"/>
  <c r="G33"/>
  <c r="AA154"/>
  <c r="G155"/>
  <c r="G18"/>
  <c r="J54"/>
  <c r="J264"/>
  <c r="J89"/>
  <c r="G25"/>
  <c r="G255"/>
  <c r="AA241"/>
  <c r="G242"/>
  <c r="AA94"/>
  <c r="G95"/>
  <c r="G245"/>
  <c r="J268"/>
  <c r="J59"/>
  <c r="AC99"/>
  <c r="AC97" s="1"/>
  <c r="J100"/>
  <c r="G254"/>
  <c r="G275"/>
  <c r="AC35"/>
  <c r="J36"/>
  <c r="J150"/>
  <c r="AC26"/>
  <c r="J27"/>
  <c r="J158"/>
  <c r="J257"/>
  <c r="J191"/>
  <c r="J137"/>
  <c r="J288"/>
  <c r="AA35"/>
  <c r="AA30" s="1"/>
  <c r="G36"/>
  <c r="J70"/>
  <c r="J55"/>
  <c r="G192"/>
  <c r="G174"/>
  <c r="J207"/>
  <c r="G238"/>
  <c r="J140"/>
  <c r="G77"/>
  <c r="AC204"/>
  <c r="J205"/>
  <c r="G181"/>
  <c r="G277"/>
  <c r="G198"/>
  <c r="G268"/>
  <c r="G126"/>
  <c r="J25"/>
  <c r="J105"/>
  <c r="G86"/>
  <c r="J19"/>
  <c r="G51"/>
  <c r="J114"/>
  <c r="J104"/>
  <c r="G187"/>
  <c r="J101"/>
  <c r="J297"/>
  <c r="G207"/>
  <c r="J273"/>
  <c r="J38"/>
  <c r="J304"/>
  <c r="J18"/>
  <c r="G114"/>
  <c r="AA298"/>
  <c r="G296"/>
  <c r="AC241"/>
  <c r="J242"/>
  <c r="AA109"/>
  <c r="G110"/>
  <c r="J125"/>
  <c r="J77"/>
  <c r="J251"/>
  <c r="J203"/>
  <c r="J284"/>
  <c r="G288"/>
  <c r="AC298"/>
  <c r="J296"/>
  <c r="J69"/>
  <c r="J65"/>
  <c r="G240"/>
  <c r="J92"/>
  <c r="AC22"/>
  <c r="AC21" s="1"/>
  <c r="AC23"/>
  <c r="J24"/>
  <c r="G208"/>
  <c r="AA84"/>
  <c r="G85"/>
  <c r="J47"/>
  <c r="J107"/>
  <c r="G265"/>
  <c r="J58"/>
  <c r="G38"/>
  <c r="G193"/>
  <c r="J271"/>
  <c r="AA61"/>
  <c r="G62"/>
  <c r="AA179"/>
  <c r="G180"/>
  <c r="J151"/>
  <c r="G52"/>
  <c r="J49"/>
  <c r="G157"/>
  <c r="J37"/>
  <c r="AC162"/>
  <c r="J163"/>
  <c r="G149"/>
  <c r="G234"/>
  <c r="G235"/>
  <c r="J173"/>
  <c r="J206"/>
  <c r="J290"/>
  <c r="G50"/>
  <c r="G73"/>
  <c r="J126"/>
  <c r="G93"/>
  <c r="J64"/>
  <c r="J236"/>
  <c r="G148"/>
  <c r="AC81"/>
  <c r="J82"/>
  <c r="G105"/>
  <c r="G111"/>
  <c r="G276"/>
  <c r="G283"/>
  <c r="J244"/>
  <c r="AC74"/>
  <c r="AC68" s="1"/>
  <c r="J75"/>
  <c r="G130"/>
  <c r="AC90"/>
  <c r="J91"/>
  <c r="G131"/>
  <c r="J276"/>
  <c r="G92"/>
  <c r="G47"/>
  <c r="AC61"/>
  <c r="AC53" s="1"/>
  <c r="J62"/>
  <c r="J34"/>
  <c r="J148"/>
  <c r="G79"/>
  <c r="G190"/>
  <c r="AC179"/>
  <c r="J180"/>
  <c r="AA249"/>
  <c r="G250"/>
  <c r="G257"/>
  <c r="AC84"/>
  <c r="J85"/>
  <c r="J246"/>
  <c r="G106"/>
  <c r="G49"/>
  <c r="J186"/>
  <c r="G156"/>
  <c r="G20"/>
  <c r="J256"/>
  <c r="G146"/>
  <c r="G140"/>
  <c r="J247"/>
  <c r="J141"/>
  <c r="J52"/>
  <c r="J185"/>
  <c r="J176"/>
  <c r="J93"/>
  <c r="G272"/>
  <c r="J275"/>
  <c r="J135"/>
  <c r="J189"/>
  <c r="AA162"/>
  <c r="AA160" s="1"/>
  <c r="G163"/>
  <c r="G176"/>
  <c r="G37"/>
  <c r="AA122"/>
  <c r="AA121" s="1"/>
  <c r="AA120" s="1"/>
  <c r="G123"/>
  <c r="AA56"/>
  <c r="AA53" s="1"/>
  <c r="G57"/>
  <c r="J292"/>
  <c r="G142"/>
  <c r="J170"/>
  <c r="J238"/>
  <c r="G108"/>
  <c r="G89"/>
  <c r="G244"/>
  <c r="J255"/>
  <c r="J96"/>
  <c r="G19"/>
  <c r="G206"/>
  <c r="J40"/>
  <c r="J134"/>
  <c r="J44"/>
  <c r="J152"/>
  <c r="AC30"/>
  <c r="J31"/>
  <c r="G189"/>
  <c r="J291"/>
  <c r="AA286"/>
  <c r="G287"/>
  <c r="J60"/>
  <c r="J51"/>
  <c r="N19" i="26"/>
  <c r="N20" s="1"/>
  <c r="B1000" i="19"/>
  <c r="U305" i="3"/>
  <c r="Y248"/>
  <c r="Y259" s="1"/>
  <c r="Y295" s="1"/>
  <c r="Y300" s="1"/>
  <c r="Y303" s="1"/>
  <c r="W80"/>
  <c r="W67"/>
  <c r="Y80"/>
  <c r="Y67" s="1"/>
  <c r="W121"/>
  <c r="W120" s="1"/>
  <c r="Y121"/>
  <c r="Y120" s="1"/>
  <c r="W14"/>
  <c r="Y14"/>
  <c r="W248"/>
  <c r="W259" s="1"/>
  <c r="W295" s="1"/>
  <c r="W300" s="1"/>
  <c r="W303" s="1"/>
  <c r="U14"/>
  <c r="S80"/>
  <c r="S67" s="1"/>
  <c r="U80"/>
  <c r="U67" s="1"/>
  <c r="U117" s="1"/>
  <c r="S248"/>
  <c r="S259" s="1"/>
  <c r="S295" s="1"/>
  <c r="S300" s="1"/>
  <c r="S14"/>
  <c r="U121"/>
  <c r="U120" s="1"/>
  <c r="H46" i="6"/>
  <c r="H48"/>
  <c r="F52"/>
  <c r="F38"/>
  <c r="F48"/>
  <c r="H42"/>
  <c r="F42"/>
  <c r="H38"/>
  <c r="H52"/>
  <c r="F36"/>
  <c r="H36"/>
  <c r="U196" i="3"/>
  <c r="S117" l="1"/>
  <c r="Y117"/>
  <c r="AA68"/>
  <c r="U194"/>
  <c r="D945" i="19"/>
  <c r="B945"/>
  <c r="F15" i="31"/>
  <c r="N23" i="26"/>
  <c r="M36" i="6"/>
  <c r="I36"/>
  <c r="D956" i="19"/>
  <c r="I42" i="6"/>
  <c r="I48"/>
  <c r="B956" i="19"/>
  <c r="I38" i="6"/>
  <c r="F16" i="31"/>
  <c r="N24" i="26"/>
  <c r="M38" i="6"/>
  <c r="B799" i="19"/>
  <c r="B800" s="1"/>
  <c r="B801" s="1"/>
  <c r="I52" i="6"/>
  <c r="D551" i="19"/>
  <c r="W305" i="3"/>
  <c r="Y305"/>
  <c r="I51"/>
  <c r="AD51"/>
  <c r="AK51"/>
  <c r="AK60"/>
  <c r="I60"/>
  <c r="AD60"/>
  <c r="F287"/>
  <c r="AI287"/>
  <c r="G286"/>
  <c r="I291"/>
  <c r="AK291"/>
  <c r="AI189"/>
  <c r="F189"/>
  <c r="AK31"/>
  <c r="I31"/>
  <c r="AD31"/>
  <c r="AD152"/>
  <c r="I152"/>
  <c r="AK152"/>
  <c r="D157" i="19"/>
  <c r="I44" i="3"/>
  <c r="AD44"/>
  <c r="AK44"/>
  <c r="I134"/>
  <c r="B528" i="19"/>
  <c r="AK134" i="3"/>
  <c r="AD134"/>
  <c r="I40"/>
  <c r="AK40"/>
  <c r="AD40"/>
  <c r="F206"/>
  <c r="AI206"/>
  <c r="F19"/>
  <c r="AI19"/>
  <c r="I96"/>
  <c r="AD96"/>
  <c r="AK96"/>
  <c r="AK255"/>
  <c r="I255"/>
  <c r="F244"/>
  <c r="AI244"/>
  <c r="F89"/>
  <c r="AI89"/>
  <c r="AI108"/>
  <c r="F108"/>
  <c r="AK238"/>
  <c r="I238"/>
  <c r="AD170"/>
  <c r="I170"/>
  <c r="AK170"/>
  <c r="AI142"/>
  <c r="F142"/>
  <c r="I292"/>
  <c r="AK292"/>
  <c r="F57"/>
  <c r="AI57"/>
  <c r="G56"/>
  <c r="AI56" s="1"/>
  <c r="AI123"/>
  <c r="G122"/>
  <c r="F123"/>
  <c r="AI37"/>
  <c r="F37"/>
  <c r="F176"/>
  <c r="AI176"/>
  <c r="G162"/>
  <c r="AI162" s="1"/>
  <c r="F163"/>
  <c r="AI163"/>
  <c r="AD189"/>
  <c r="AK189"/>
  <c r="I189"/>
  <c r="I135"/>
  <c r="B529" i="19"/>
  <c r="H529" s="1"/>
  <c r="AD135" i="3"/>
  <c r="AK135"/>
  <c r="I275"/>
  <c r="AK275"/>
  <c r="F272"/>
  <c r="AI272"/>
  <c r="AD93"/>
  <c r="I93"/>
  <c r="AK93"/>
  <c r="I176"/>
  <c r="AD176"/>
  <c r="AK176"/>
  <c r="AD185"/>
  <c r="AK185"/>
  <c r="I185"/>
  <c r="I52"/>
  <c r="AK52"/>
  <c r="AD52"/>
  <c r="AD141"/>
  <c r="I141"/>
  <c r="AK141"/>
  <c r="I247"/>
  <c r="AK247"/>
  <c r="AI140"/>
  <c r="F140"/>
  <c r="AI146"/>
  <c r="F146"/>
  <c r="I256"/>
  <c r="AK256"/>
  <c r="AI20"/>
  <c r="F20"/>
  <c r="AI156"/>
  <c r="F156"/>
  <c r="AK186"/>
  <c r="I186"/>
  <c r="AD186"/>
  <c r="F49"/>
  <c r="AI49"/>
  <c r="AI106"/>
  <c r="F106"/>
  <c r="AK246"/>
  <c r="I246"/>
  <c r="J84"/>
  <c r="I85"/>
  <c r="AK85"/>
  <c r="AD85"/>
  <c r="AI257"/>
  <c r="F257"/>
  <c r="AI250"/>
  <c r="G249"/>
  <c r="F250"/>
  <c r="AD180"/>
  <c r="AK180"/>
  <c r="J179"/>
  <c r="I180"/>
  <c r="F190"/>
  <c r="AI190"/>
  <c r="F79"/>
  <c r="AI79"/>
  <c r="AK148"/>
  <c r="I148"/>
  <c r="AD148"/>
  <c r="I34"/>
  <c r="AD34"/>
  <c r="AK34"/>
  <c r="I62"/>
  <c r="J61"/>
  <c r="AD62"/>
  <c r="AK62"/>
  <c r="B160" i="19"/>
  <c r="F47" i="3"/>
  <c r="AI47"/>
  <c r="AI92"/>
  <c r="F92"/>
  <c r="I276"/>
  <c r="AK276"/>
  <c r="AI131"/>
  <c r="F131"/>
  <c r="I91"/>
  <c r="AD91"/>
  <c r="AK91"/>
  <c r="J90"/>
  <c r="F130"/>
  <c r="AI130"/>
  <c r="AK75"/>
  <c r="AD75"/>
  <c r="J74"/>
  <c r="I75"/>
  <c r="I244"/>
  <c r="AK244"/>
  <c r="F283"/>
  <c r="AI283"/>
  <c r="F276"/>
  <c r="AI276"/>
  <c r="AI111"/>
  <c r="F111"/>
  <c r="F105"/>
  <c r="AI105"/>
  <c r="I82"/>
  <c r="AK82"/>
  <c r="J81"/>
  <c r="AD82"/>
  <c r="F148"/>
  <c r="AI148"/>
  <c r="I236"/>
  <c r="AK236"/>
  <c r="I64"/>
  <c r="AK64"/>
  <c r="AD64"/>
  <c r="F93"/>
  <c r="AI93"/>
  <c r="AD126"/>
  <c r="AK126"/>
  <c r="I126"/>
  <c r="F73"/>
  <c r="AI73"/>
  <c r="F50"/>
  <c r="AI50"/>
  <c r="AK290"/>
  <c r="I290"/>
  <c r="AK206"/>
  <c r="I206"/>
  <c r="AD206"/>
  <c r="I173"/>
  <c r="AK173"/>
  <c r="AD173"/>
  <c r="F235"/>
  <c r="AI235"/>
  <c r="F234"/>
  <c r="AI234"/>
  <c r="F149"/>
  <c r="AI149"/>
  <c r="J162"/>
  <c r="AK163"/>
  <c r="AD163"/>
  <c r="I163"/>
  <c r="AD37"/>
  <c r="AK37"/>
  <c r="I37"/>
  <c r="F157"/>
  <c r="AI157"/>
  <c r="AK49"/>
  <c r="I49"/>
  <c r="AD49"/>
  <c r="AI52"/>
  <c r="F52"/>
  <c r="I151"/>
  <c r="AK151"/>
  <c r="AD151"/>
  <c r="F180"/>
  <c r="G179"/>
  <c r="AI179" s="1"/>
  <c r="AI180"/>
  <c r="F62"/>
  <c r="AI62"/>
  <c r="G61"/>
  <c r="AI61" s="1"/>
  <c r="B212" i="19"/>
  <c r="I271" i="3"/>
  <c r="AK271"/>
  <c r="AI193"/>
  <c r="F193"/>
  <c r="AI38"/>
  <c r="F38"/>
  <c r="I58"/>
  <c r="AK58"/>
  <c r="AD58"/>
  <c r="F265"/>
  <c r="AI265"/>
  <c r="AD107"/>
  <c r="AK107"/>
  <c r="I107"/>
  <c r="D160" i="19"/>
  <c r="AD47" i="3"/>
  <c r="AK47"/>
  <c r="I47"/>
  <c r="G84"/>
  <c r="AI84" s="1"/>
  <c r="AI85"/>
  <c r="F85"/>
  <c r="AI208"/>
  <c r="F208"/>
  <c r="J22"/>
  <c r="I24"/>
  <c r="AD24"/>
  <c r="AK24"/>
  <c r="J23"/>
  <c r="I92"/>
  <c r="AK92"/>
  <c r="AD92"/>
  <c r="AI240"/>
  <c r="F240"/>
  <c r="AD65"/>
  <c r="I65"/>
  <c r="AK65"/>
  <c r="I69"/>
  <c r="AD69"/>
  <c r="AK69"/>
  <c r="I296"/>
  <c r="J298"/>
  <c r="AK296"/>
  <c r="F288"/>
  <c r="AI288"/>
  <c r="I284"/>
  <c r="AK284"/>
  <c r="I203"/>
  <c r="AD203"/>
  <c r="AK203"/>
  <c r="AK251"/>
  <c r="I251"/>
  <c r="I77"/>
  <c r="AD77"/>
  <c r="AK77"/>
  <c r="AD125"/>
  <c r="I125"/>
  <c r="AK125"/>
  <c r="AI110"/>
  <c r="F110"/>
  <c r="AK242"/>
  <c r="I242"/>
  <c r="J241"/>
  <c r="AI296"/>
  <c r="G298"/>
  <c r="F296"/>
  <c r="AI114"/>
  <c r="F114"/>
  <c r="AK18"/>
  <c r="AD18"/>
  <c r="I18"/>
  <c r="AK304"/>
  <c r="I304"/>
  <c r="AK38"/>
  <c r="I38"/>
  <c r="AD38"/>
  <c r="AK273"/>
  <c r="I273"/>
  <c r="AI207"/>
  <c r="F207"/>
  <c r="I297"/>
  <c r="AK297"/>
  <c r="AD101"/>
  <c r="I101"/>
  <c r="AK101"/>
  <c r="AI187"/>
  <c r="F187"/>
  <c r="AK104"/>
  <c r="I104"/>
  <c r="AD104"/>
  <c r="I114"/>
  <c r="AD114"/>
  <c r="AK114"/>
  <c r="F51"/>
  <c r="AI51"/>
  <c r="I19"/>
  <c r="AK19"/>
  <c r="AD19"/>
  <c r="AI86"/>
  <c r="F86"/>
  <c r="AD105"/>
  <c r="I105"/>
  <c r="AK105"/>
  <c r="I25"/>
  <c r="AK25"/>
  <c r="AD25"/>
  <c r="AI126"/>
  <c r="F126"/>
  <c r="AI268"/>
  <c r="F268"/>
  <c r="AI198"/>
  <c r="F198"/>
  <c r="AI277"/>
  <c r="F277"/>
  <c r="F181"/>
  <c r="AI181"/>
  <c r="J204"/>
  <c r="I205"/>
  <c r="I204" s="1"/>
  <c r="AD205"/>
  <c r="AK205"/>
  <c r="F77"/>
  <c r="AI77"/>
  <c r="I140"/>
  <c r="AK140"/>
  <c r="AD140"/>
  <c r="AI238"/>
  <c r="F238"/>
  <c r="AK207"/>
  <c r="I207"/>
  <c r="AD207"/>
  <c r="F174"/>
  <c r="AI174"/>
  <c r="F192"/>
  <c r="AI192"/>
  <c r="W117"/>
  <c r="AC80"/>
  <c r="AC67" s="1"/>
  <c r="AC160"/>
  <c r="AD55"/>
  <c r="AK55"/>
  <c r="I55"/>
  <c r="I70"/>
  <c r="AK70"/>
  <c r="AD70"/>
  <c r="G35"/>
  <c r="AI35" s="1"/>
  <c r="F36"/>
  <c r="AI36"/>
  <c r="AK288"/>
  <c r="I288"/>
  <c r="AK137"/>
  <c r="AD137"/>
  <c r="I137"/>
  <c r="AD191"/>
  <c r="I191"/>
  <c r="AK191"/>
  <c r="I257"/>
  <c r="AK257"/>
  <c r="AD158"/>
  <c r="AK158"/>
  <c r="I158"/>
  <c r="I27"/>
  <c r="J26"/>
  <c r="AK27"/>
  <c r="AD27"/>
  <c r="AD150"/>
  <c r="I150"/>
  <c r="AK150"/>
  <c r="AK36"/>
  <c r="J35"/>
  <c r="I36"/>
  <c r="AD36"/>
  <c r="AI275"/>
  <c r="F275"/>
  <c r="F254"/>
  <c r="AI254"/>
  <c r="AD100"/>
  <c r="AK100"/>
  <c r="J99"/>
  <c r="I100"/>
  <c r="I99" s="1"/>
  <c r="AK59"/>
  <c r="AD59"/>
  <c r="I59"/>
  <c r="AK268"/>
  <c r="I268"/>
  <c r="AI245"/>
  <c r="F245"/>
  <c r="G94"/>
  <c r="AI94" s="1"/>
  <c r="F95"/>
  <c r="AI95"/>
  <c r="G241"/>
  <c r="F242"/>
  <c r="AI242"/>
  <c r="AI255"/>
  <c r="F255"/>
  <c r="AI25"/>
  <c r="F25"/>
  <c r="AD89"/>
  <c r="I89"/>
  <c r="AK89"/>
  <c r="AK264"/>
  <c r="I264"/>
  <c r="AD54"/>
  <c r="AK54"/>
  <c r="I54"/>
  <c r="F18"/>
  <c r="AI18"/>
  <c r="B12" i="19"/>
  <c r="AI155" i="3"/>
  <c r="F155"/>
  <c r="G154"/>
  <c r="AI154" s="1"/>
  <c r="AI33"/>
  <c r="F33"/>
  <c r="G260"/>
  <c r="F261"/>
  <c r="AI261"/>
  <c r="AI100"/>
  <c r="G99"/>
  <c r="AI99" s="1"/>
  <c r="F100"/>
  <c r="J42"/>
  <c r="I43"/>
  <c r="D156" i="19"/>
  <c r="AD43" i="3"/>
  <c r="AK43"/>
  <c r="F75"/>
  <c r="G74"/>
  <c r="AI74" s="1"/>
  <c r="AI75"/>
  <c r="AI45"/>
  <c r="F45"/>
  <c r="B158" i="19"/>
  <c r="AI262" i="3"/>
  <c r="F262"/>
  <c r="D843" i="19"/>
  <c r="D850" s="1"/>
  <c r="H847" s="1"/>
  <c r="I235" i="3"/>
  <c r="AK235"/>
  <c r="F138"/>
  <c r="AI138"/>
  <c r="AK240"/>
  <c r="I240"/>
  <c r="F54"/>
  <c r="AI54"/>
  <c r="G53"/>
  <c r="AI53" s="1"/>
  <c r="J143"/>
  <c r="AK144"/>
  <c r="I144"/>
  <c r="AD144"/>
  <c r="AD50"/>
  <c r="I50"/>
  <c r="AK50"/>
  <c r="F251"/>
  <c r="AI251"/>
  <c r="AI60"/>
  <c r="F60"/>
  <c r="AI280"/>
  <c r="F280"/>
  <c r="F70"/>
  <c r="AI70"/>
  <c r="I279"/>
  <c r="J278"/>
  <c r="AK279"/>
  <c r="AK108"/>
  <c r="I108"/>
  <c r="AD108"/>
  <c r="I250"/>
  <c r="J249"/>
  <c r="AK250"/>
  <c r="AD28"/>
  <c r="AK28"/>
  <c r="I28"/>
  <c r="AD48"/>
  <c r="D161" i="19"/>
  <c r="I48" i="3"/>
  <c r="AK48"/>
  <c r="AK272"/>
  <c r="I272"/>
  <c r="AD17"/>
  <c r="I17"/>
  <c r="I16" s="1"/>
  <c r="J16"/>
  <c r="D11" i="19"/>
  <c r="D15" s="1"/>
  <c r="D16" s="1"/>
  <c r="AK17" i="3"/>
  <c r="AI285"/>
  <c r="F285"/>
  <c r="AK46"/>
  <c r="D159" i="19"/>
  <c r="I46" i="3"/>
  <c r="AD46"/>
  <c r="F258"/>
  <c r="AI258"/>
  <c r="AI28"/>
  <c r="F28"/>
  <c r="AI34"/>
  <c r="F34"/>
  <c r="F185"/>
  <c r="AI185"/>
  <c r="AD72"/>
  <c r="I72"/>
  <c r="AK72"/>
  <c r="J71"/>
  <c r="I178"/>
  <c r="AK178"/>
  <c r="AD178"/>
  <c r="AI101"/>
  <c r="F101"/>
  <c r="I282"/>
  <c r="AK282"/>
  <c r="AI281"/>
  <c r="F281"/>
  <c r="G143"/>
  <c r="AI143" s="1"/>
  <c r="F144"/>
  <c r="AI144"/>
  <c r="AK252"/>
  <c r="I252"/>
  <c r="D864" i="19"/>
  <c r="I133" i="3"/>
  <c r="AK133"/>
  <c r="B527" i="19"/>
  <c r="I277" i="3"/>
  <c r="AK277"/>
  <c r="AI205"/>
  <c r="G204"/>
  <c r="AI204" s="1"/>
  <c r="F205"/>
  <c r="F204" s="1"/>
  <c r="F167"/>
  <c r="AI167"/>
  <c r="AD169"/>
  <c r="AK169"/>
  <c r="J168"/>
  <c r="I169"/>
  <c r="AI195"/>
  <c r="F195"/>
  <c r="AI256"/>
  <c r="F256"/>
  <c r="F299"/>
  <c r="AI299"/>
  <c r="AD192"/>
  <c r="I192"/>
  <c r="AK192"/>
  <c r="AI76"/>
  <c r="F76"/>
  <c r="AD20"/>
  <c r="AK20"/>
  <c r="I20"/>
  <c r="F246"/>
  <c r="AI246"/>
  <c r="F82"/>
  <c r="G81"/>
  <c r="AI82"/>
  <c r="I174"/>
  <c r="AD174"/>
  <c r="AK174"/>
  <c r="I110"/>
  <c r="AK110"/>
  <c r="AD110"/>
  <c r="I78"/>
  <c r="AK78"/>
  <c r="AD78"/>
  <c r="AD142"/>
  <c r="AK142"/>
  <c r="I142"/>
  <c r="I266"/>
  <c r="AK266"/>
  <c r="AI247"/>
  <c r="F247"/>
  <c r="AI236"/>
  <c r="F236"/>
  <c r="AK289"/>
  <c r="I289"/>
  <c r="AK299"/>
  <c r="I299"/>
  <c r="AI292"/>
  <c r="F292"/>
  <c r="I83"/>
  <c r="AK83"/>
  <c r="AD83"/>
  <c r="F164"/>
  <c r="AI164"/>
  <c r="I164"/>
  <c r="AD164"/>
  <c r="AK164"/>
  <c r="AI152"/>
  <c r="F152"/>
  <c r="AD166"/>
  <c r="AK166"/>
  <c r="J165"/>
  <c r="I166"/>
  <c r="I79"/>
  <c r="AD79"/>
  <c r="AK79"/>
  <c r="AD145"/>
  <c r="AK145"/>
  <c r="I145"/>
  <c r="I280"/>
  <c r="AK280"/>
  <c r="AI125"/>
  <c r="F125"/>
  <c r="F29"/>
  <c r="AI29"/>
  <c r="F302"/>
  <c r="AI302"/>
  <c r="F132"/>
  <c r="H526" i="19"/>
  <c r="AI132" i="3"/>
  <c r="AD33"/>
  <c r="I33"/>
  <c r="AK33"/>
  <c r="I45"/>
  <c r="D158" i="19"/>
  <c r="AD45" i="3"/>
  <c r="AK45"/>
  <c r="F107"/>
  <c r="AI107"/>
  <c r="AI115"/>
  <c r="F115"/>
  <c r="AI137"/>
  <c r="F137"/>
  <c r="AK181"/>
  <c r="I181"/>
  <c r="AD181"/>
  <c r="I234"/>
  <c r="AK234"/>
  <c r="AI159"/>
  <c r="F159"/>
  <c r="I258"/>
  <c r="AK258"/>
  <c r="AI263"/>
  <c r="F263"/>
  <c r="I159"/>
  <c r="AK159"/>
  <c r="AD159"/>
  <c r="AD156"/>
  <c r="I156"/>
  <c r="AK156"/>
  <c r="AK32"/>
  <c r="AD32"/>
  <c r="I32"/>
  <c r="I198"/>
  <c r="AK198"/>
  <c r="AD198"/>
  <c r="AI291"/>
  <c r="F291"/>
  <c r="AI136"/>
  <c r="F136"/>
  <c r="AI43"/>
  <c r="B156" i="19"/>
  <c r="F43" i="3"/>
  <c r="G42"/>
  <c r="I136"/>
  <c r="AK136"/>
  <c r="AD136"/>
  <c r="AI273"/>
  <c r="F273"/>
  <c r="AI197"/>
  <c r="F197"/>
  <c r="G128"/>
  <c r="AI129"/>
  <c r="F129"/>
  <c r="AK124"/>
  <c r="I124"/>
  <c r="AD124"/>
  <c r="AK113"/>
  <c r="I113"/>
  <c r="I112" s="1"/>
  <c r="J112"/>
  <c r="AD113"/>
  <c r="I86"/>
  <c r="AD86"/>
  <c r="AK86"/>
  <c r="AK103"/>
  <c r="J102"/>
  <c r="AD103"/>
  <c r="I103"/>
  <c r="F78"/>
  <c r="AI78"/>
  <c r="F191"/>
  <c r="AI191"/>
  <c r="F282"/>
  <c r="AI282"/>
  <c r="AI151"/>
  <c r="F151"/>
  <c r="AI203"/>
  <c r="F203"/>
  <c r="I267"/>
  <c r="AK267"/>
  <c r="F158"/>
  <c r="AI158"/>
  <c r="AI177"/>
  <c r="F177"/>
  <c r="F58"/>
  <c r="AI58"/>
  <c r="B157" i="19"/>
  <c r="F44" i="3"/>
  <c r="AI44"/>
  <c r="I177"/>
  <c r="AK177"/>
  <c r="AD177"/>
  <c r="F98"/>
  <c r="AI98"/>
  <c r="F134"/>
  <c r="H528" i="19"/>
  <c r="AI134" i="3"/>
  <c r="AI274"/>
  <c r="F274"/>
  <c r="AI175"/>
  <c r="F175"/>
  <c r="I193"/>
  <c r="AD193"/>
  <c r="AK193"/>
  <c r="AK195"/>
  <c r="I195"/>
  <c r="AD195"/>
  <c r="AK263"/>
  <c r="I263"/>
  <c r="I294"/>
  <c r="AK294"/>
  <c r="F83"/>
  <c r="AI83"/>
  <c r="I29"/>
  <c r="AK29"/>
  <c r="AD29"/>
  <c r="AI32"/>
  <c r="F32"/>
  <c r="AI178"/>
  <c r="F178"/>
  <c r="AK149"/>
  <c r="I149"/>
  <c r="AD149"/>
  <c r="AI59"/>
  <c r="F59"/>
  <c r="B161" i="19"/>
  <c r="B45" i="27" s="1"/>
  <c r="B48" s="1"/>
  <c r="B12" s="1"/>
  <c r="F48" i="3"/>
  <c r="AI48"/>
  <c r="F266"/>
  <c r="AI266"/>
  <c r="I233"/>
  <c r="AK233"/>
  <c r="J232"/>
  <c r="F150"/>
  <c r="AI150"/>
  <c r="AI65"/>
  <c r="F65"/>
  <c r="G16"/>
  <c r="F17"/>
  <c r="F16" s="1"/>
  <c r="F15" s="1"/>
  <c r="B11" i="19"/>
  <c r="B15" s="1"/>
  <c r="B16" s="1"/>
  <c r="AI17" i="3"/>
  <c r="AK287"/>
  <c r="I287"/>
  <c r="J286"/>
  <c r="AD57"/>
  <c r="J56"/>
  <c r="AK57"/>
  <c r="I57"/>
  <c r="I56" s="1"/>
  <c r="I111"/>
  <c r="AD111"/>
  <c r="AK111"/>
  <c r="I281"/>
  <c r="AK281"/>
  <c r="I187"/>
  <c r="AD187"/>
  <c r="AK187"/>
  <c r="AD155"/>
  <c r="J154"/>
  <c r="AK155"/>
  <c r="I155"/>
  <c r="I208"/>
  <c r="AK208"/>
  <c r="AD208"/>
  <c r="AD190"/>
  <c r="AK190"/>
  <c r="I190"/>
  <c r="F104"/>
  <c r="AI104"/>
  <c r="F294"/>
  <c r="AI294"/>
  <c r="B159" i="19"/>
  <c r="F46" i="3"/>
  <c r="AI46"/>
  <c r="I202"/>
  <c r="AK202"/>
  <c r="J201"/>
  <c r="AD202"/>
  <c r="J200"/>
  <c r="I239"/>
  <c r="AK239"/>
  <c r="AK261"/>
  <c r="I261"/>
  <c r="J260"/>
  <c r="I167"/>
  <c r="AK167"/>
  <c r="AD167"/>
  <c r="F39"/>
  <c r="AI39"/>
  <c r="I253"/>
  <c r="AK253"/>
  <c r="F96"/>
  <c r="AI96"/>
  <c r="AK172"/>
  <c r="I172"/>
  <c r="I171" s="1"/>
  <c r="J171"/>
  <c r="AD172"/>
  <c r="AI147"/>
  <c r="F147"/>
  <c r="G71"/>
  <c r="AI71" s="1"/>
  <c r="AI72"/>
  <c r="F72"/>
  <c r="F71" s="1"/>
  <c r="AK293"/>
  <c r="I293"/>
  <c r="AK245"/>
  <c r="I245"/>
  <c r="AK274"/>
  <c r="I274"/>
  <c r="AK262"/>
  <c r="I262"/>
  <c r="AD88"/>
  <c r="AK88"/>
  <c r="J87"/>
  <c r="I88"/>
  <c r="I87" s="1"/>
  <c r="AD129"/>
  <c r="J127"/>
  <c r="J128"/>
  <c r="B525" i="19"/>
  <c r="I129" i="3"/>
  <c r="AK129"/>
  <c r="F24"/>
  <c r="G22"/>
  <c r="G23"/>
  <c r="AI23" s="1"/>
  <c r="AI24"/>
  <c r="AI270"/>
  <c r="F270"/>
  <c r="G269"/>
  <c r="F186"/>
  <c r="AI186"/>
  <c r="AK139"/>
  <c r="I139"/>
  <c r="AD139"/>
  <c r="I95"/>
  <c r="I94" s="1"/>
  <c r="AD95"/>
  <c r="AK95"/>
  <c r="J94"/>
  <c r="G278"/>
  <c r="AI279"/>
  <c r="F279"/>
  <c r="AI166"/>
  <c r="G165"/>
  <c r="AI165" s="1"/>
  <c r="F166"/>
  <c r="F165" s="1"/>
  <c r="AK123"/>
  <c r="J122"/>
  <c r="I123"/>
  <c r="I122" s="1"/>
  <c r="AD123"/>
  <c r="B214" i="19"/>
  <c r="AI64" i="3"/>
  <c r="F64"/>
  <c r="AK131"/>
  <c r="AD131"/>
  <c r="I131"/>
  <c r="G87"/>
  <c r="AI87" s="1"/>
  <c r="F88"/>
  <c r="F87" s="1"/>
  <c r="AI88"/>
  <c r="F141"/>
  <c r="AI141"/>
  <c r="I270"/>
  <c r="I269" s="1"/>
  <c r="J269"/>
  <c r="AK270"/>
  <c r="I138"/>
  <c r="AD138"/>
  <c r="AK138"/>
  <c r="F239"/>
  <c r="AI239"/>
  <c r="F271"/>
  <c r="AI271"/>
  <c r="F284"/>
  <c r="AI284"/>
  <c r="AI188"/>
  <c r="F188"/>
  <c r="F297"/>
  <c r="AI297"/>
  <c r="AI153"/>
  <c r="F153"/>
  <c r="AI243"/>
  <c r="F243"/>
  <c r="AI304"/>
  <c r="F304"/>
  <c r="AK153"/>
  <c r="I153"/>
  <c r="AD153"/>
  <c r="AD106"/>
  <c r="I106"/>
  <c r="AK106"/>
  <c r="F253"/>
  <c r="AI253"/>
  <c r="F27"/>
  <c r="F26" s="1"/>
  <c r="AI27"/>
  <c r="G26"/>
  <c r="AI26" s="1"/>
  <c r="F202"/>
  <c r="G201"/>
  <c r="AI201" s="1"/>
  <c r="AI202"/>
  <c r="G200"/>
  <c r="AI124"/>
  <c r="F124"/>
  <c r="AI290"/>
  <c r="F290"/>
  <c r="I63"/>
  <c r="AK63"/>
  <c r="AD63"/>
  <c r="AK115"/>
  <c r="AD115"/>
  <c r="I115"/>
  <c r="AD39"/>
  <c r="AK39"/>
  <c r="I39"/>
  <c r="I283"/>
  <c r="AK283"/>
  <c r="AI113"/>
  <c r="F113"/>
  <c r="F112" s="1"/>
  <c r="G112"/>
  <c r="AI112" s="1"/>
  <c r="F63"/>
  <c r="B213" i="19"/>
  <c r="AI63" i="3"/>
  <c r="F91"/>
  <c r="F90" s="1"/>
  <c r="AI91"/>
  <c r="G90"/>
  <c r="AI90" s="1"/>
  <c r="AI172"/>
  <c r="G171"/>
  <c r="AI171" s="1"/>
  <c r="F172"/>
  <c r="F169"/>
  <c r="AI169"/>
  <c r="G168"/>
  <c r="AI168" s="1"/>
  <c r="F135"/>
  <c r="AI135"/>
  <c r="AK237"/>
  <c r="I237"/>
  <c r="AK285"/>
  <c r="I285"/>
  <c r="AI252"/>
  <c r="F252"/>
  <c r="AD98"/>
  <c r="I98"/>
  <c r="AK98"/>
  <c r="J97"/>
  <c r="F55"/>
  <c r="AI55"/>
  <c r="F267"/>
  <c r="AI267"/>
  <c r="I76"/>
  <c r="AK76"/>
  <c r="AD76"/>
  <c r="F145"/>
  <c r="AI145"/>
  <c r="AK132"/>
  <c r="I132"/>
  <c r="AD132"/>
  <c r="B526" i="19"/>
  <c r="I147" i="3"/>
  <c r="AK147"/>
  <c r="AD147"/>
  <c r="F31"/>
  <c r="AI31"/>
  <c r="G30"/>
  <c r="AI30" s="1"/>
  <c r="AI173"/>
  <c r="F173"/>
  <c r="F293"/>
  <c r="AI293"/>
  <c r="I302"/>
  <c r="AK302"/>
  <c r="G102"/>
  <c r="AI102" s="1"/>
  <c r="F103"/>
  <c r="F102" s="1"/>
  <c r="AI103"/>
  <c r="AI161"/>
  <c r="F161"/>
  <c r="G160"/>
  <c r="AI160" s="1"/>
  <c r="AD157"/>
  <c r="I157"/>
  <c r="AK157"/>
  <c r="AK254"/>
  <c r="I254"/>
  <c r="AK301"/>
  <c r="I301"/>
  <c r="AD73"/>
  <c r="I73"/>
  <c r="AK73"/>
  <c r="I188"/>
  <c r="AD188"/>
  <c r="AK188"/>
  <c r="I130"/>
  <c r="AD130"/>
  <c r="AK130"/>
  <c r="AK265"/>
  <c r="I265"/>
  <c r="AI170"/>
  <c r="F170"/>
  <c r="G68"/>
  <c r="F69"/>
  <c r="AI69"/>
  <c r="AK175"/>
  <c r="I175"/>
  <c r="AD175"/>
  <c r="F233"/>
  <c r="G232"/>
  <c r="AI233"/>
  <c r="I243"/>
  <c r="AK243"/>
  <c r="AI40"/>
  <c r="F40"/>
  <c r="AK161"/>
  <c r="AD161"/>
  <c r="I161"/>
  <c r="J160"/>
  <c r="F237"/>
  <c r="AI237"/>
  <c r="I197"/>
  <c r="AK197"/>
  <c r="AD197"/>
  <c r="AI289"/>
  <c r="F289"/>
  <c r="F264"/>
  <c r="AI264"/>
  <c r="F139"/>
  <c r="AI139"/>
  <c r="I146"/>
  <c r="AD146"/>
  <c r="AK146"/>
  <c r="AC14"/>
  <c r="AA80"/>
  <c r="AA67" s="1"/>
  <c r="AC248"/>
  <c r="AC259" s="1"/>
  <c r="AC295" s="1"/>
  <c r="AC300" s="1"/>
  <c r="AC303" s="1"/>
  <c r="AA14"/>
  <c r="AC121"/>
  <c r="AC120" s="1"/>
  <c r="AA248"/>
  <c r="AA259" s="1"/>
  <c r="AA295" s="1"/>
  <c r="AA300" s="1"/>
  <c r="AA303" s="1"/>
  <c r="F32" i="6"/>
  <c r="F21"/>
  <c r="H40"/>
  <c r="H17"/>
  <c r="F40"/>
  <c r="F17"/>
  <c r="F25"/>
  <c r="H30"/>
  <c r="H21"/>
  <c r="H15"/>
  <c r="H32"/>
  <c r="H25"/>
  <c r="F27"/>
  <c r="F30"/>
  <c r="H27"/>
  <c r="F15"/>
  <c r="W196" i="3"/>
  <c r="Y196"/>
  <c r="AA117" l="1"/>
  <c r="AC117"/>
  <c r="Y194"/>
  <c r="W194"/>
  <c r="F840" i="19"/>
  <c r="B5" i="32"/>
  <c r="I15" i="6"/>
  <c r="M15"/>
  <c r="D912" i="19"/>
  <c r="I30" i="6"/>
  <c r="F11" i="31"/>
  <c r="F12" s="1"/>
  <c r="M30" i="6"/>
  <c r="B924" i="19"/>
  <c r="B912"/>
  <c r="M27" i="6"/>
  <c r="I27"/>
  <c r="N22" i="26"/>
  <c r="F14" i="31"/>
  <c r="D902" i="19"/>
  <c r="D937"/>
  <c r="H840"/>
  <c r="D924"/>
  <c r="I25" i="6"/>
  <c r="F13" i="31"/>
  <c r="B902" i="19"/>
  <c r="M25" i="6"/>
  <c r="N21" i="26"/>
  <c r="I17" i="6"/>
  <c r="I40"/>
  <c r="B867" i="19"/>
  <c r="I21" i="6"/>
  <c r="M21"/>
  <c r="M32"/>
  <c r="I32"/>
  <c r="B937" i="19"/>
  <c r="AA305" i="3"/>
  <c r="AC305"/>
  <c r="AK160"/>
  <c r="AD160"/>
  <c r="G248"/>
  <c r="AI232"/>
  <c r="AI68"/>
  <c r="K145" i="9"/>
  <c r="F145" s="1"/>
  <c r="E272" i="8"/>
  <c r="AK97" i="3"/>
  <c r="G199"/>
  <c r="AI199" s="1"/>
  <c r="AI200"/>
  <c r="F200"/>
  <c r="F199" s="1"/>
  <c r="F201"/>
  <c r="AK269"/>
  <c r="J121"/>
  <c r="AD122"/>
  <c r="AK122"/>
  <c r="AI278"/>
  <c r="AK94"/>
  <c r="AD94"/>
  <c r="AI269"/>
  <c r="AI22"/>
  <c r="G21"/>
  <c r="AI21" s="1"/>
  <c r="F23"/>
  <c r="F22"/>
  <c r="F21" s="1"/>
  <c r="I127"/>
  <c r="I128"/>
  <c r="AD128"/>
  <c r="AK128"/>
  <c r="AK127"/>
  <c r="AK87"/>
  <c r="AD87"/>
  <c r="AD171"/>
  <c r="AK171"/>
  <c r="AK260"/>
  <c r="J199"/>
  <c r="AD200"/>
  <c r="AK200"/>
  <c r="AD201"/>
  <c r="AK201"/>
  <c r="I200"/>
  <c r="I199" s="1"/>
  <c r="I201"/>
  <c r="AK154"/>
  <c r="AD154"/>
  <c r="AK56"/>
  <c r="AD56"/>
  <c r="AK286"/>
  <c r="G15"/>
  <c r="AI16"/>
  <c r="AK232"/>
  <c r="J248"/>
  <c r="K28" i="9"/>
  <c r="F28" s="1"/>
  <c r="E38" i="8"/>
  <c r="E42" s="1"/>
  <c r="E43" s="1"/>
  <c r="AK102" i="3"/>
  <c r="AD102"/>
  <c r="AK112"/>
  <c r="AD112"/>
  <c r="K83" i="9" s="1"/>
  <c r="F83" s="1"/>
  <c r="F128" i="3"/>
  <c r="H525" i="19"/>
  <c r="AI128" i="3"/>
  <c r="G41"/>
  <c r="AI41" s="1"/>
  <c r="AI42"/>
  <c r="AK165"/>
  <c r="AD165"/>
  <c r="K24" i="9"/>
  <c r="F24" s="1"/>
  <c r="E29" i="8"/>
  <c r="E34" s="1"/>
  <c r="E35" s="1"/>
  <c r="G80" i="3"/>
  <c r="AI80" s="1"/>
  <c r="AI81"/>
  <c r="AK168"/>
  <c r="AD168"/>
  <c r="D866" i="19"/>
  <c r="D867" s="1"/>
  <c r="D888"/>
  <c r="AK71" i="3"/>
  <c r="AD71"/>
  <c r="AK16"/>
  <c r="J15"/>
  <c r="AD16"/>
  <c r="AK249"/>
  <c r="AK278"/>
  <c r="AK143"/>
  <c r="AD143"/>
  <c r="AD42"/>
  <c r="AK42"/>
  <c r="J41"/>
  <c r="AI260"/>
  <c r="K67" i="9"/>
  <c r="F67" s="1"/>
  <c r="E396" i="8"/>
  <c r="E399" s="1"/>
  <c r="E400" s="1"/>
  <c r="AI241" i="3"/>
  <c r="AK99"/>
  <c r="AD99"/>
  <c r="E211" i="8" s="1"/>
  <c r="E219" s="1"/>
  <c r="E220" s="1"/>
  <c r="AD35" i="3"/>
  <c r="AK35"/>
  <c r="AK26"/>
  <c r="AD26"/>
  <c r="AD204"/>
  <c r="AK204"/>
  <c r="E200" i="8"/>
  <c r="E207" s="1"/>
  <c r="E208" s="1"/>
  <c r="K107" i="9"/>
  <c r="F107" s="1"/>
  <c r="E191" i="8"/>
  <c r="E196" s="1"/>
  <c r="E197" s="1"/>
  <c r="AI298" i="3"/>
  <c r="AK241"/>
  <c r="AK298"/>
  <c r="AK23"/>
  <c r="AD23"/>
  <c r="I22"/>
  <c r="I21" s="1"/>
  <c r="I23"/>
  <c r="AD22"/>
  <c r="J21"/>
  <c r="AK22"/>
  <c r="AD162"/>
  <c r="AK162"/>
  <c r="AK81"/>
  <c r="J80"/>
  <c r="AD81"/>
  <c r="AK74"/>
  <c r="AD74"/>
  <c r="E338" i="8" s="1"/>
  <c r="E357" s="1"/>
  <c r="E358" s="1"/>
  <c r="AK90" i="3"/>
  <c r="AD90"/>
  <c r="K97" i="9" s="1"/>
  <c r="AD61" i="3"/>
  <c r="AK61"/>
  <c r="AD179"/>
  <c r="AK179"/>
  <c r="AI249"/>
  <c r="AD84"/>
  <c r="AK84"/>
  <c r="E257" i="8"/>
  <c r="E265" s="1"/>
  <c r="E266" s="1"/>
  <c r="E269"/>
  <c r="E274" s="1"/>
  <c r="E275" s="1"/>
  <c r="K140" i="9"/>
  <c r="AI122" i="3"/>
  <c r="AI286"/>
  <c r="U184"/>
  <c r="U183" s="1"/>
  <c r="U210" s="1"/>
  <c r="U211" s="1"/>
  <c r="U309"/>
  <c r="F232"/>
  <c r="F168"/>
  <c r="F171"/>
  <c r="F278"/>
  <c r="F269"/>
  <c r="B530" i="19"/>
  <c r="B531" s="1"/>
  <c r="I260" i="3"/>
  <c r="I154"/>
  <c r="I286"/>
  <c r="I232"/>
  <c r="G97"/>
  <c r="AI97" s="1"/>
  <c r="D45" i="27"/>
  <c r="D48" s="1"/>
  <c r="D12" s="1"/>
  <c r="N12" s="1"/>
  <c r="I102" i="3"/>
  <c r="I97" s="1"/>
  <c r="F42"/>
  <c r="F41" s="1"/>
  <c r="B162" i="19"/>
  <c r="B163" s="1"/>
  <c r="I165" i="3"/>
  <c r="J109"/>
  <c r="I109"/>
  <c r="F81"/>
  <c r="I168"/>
  <c r="F143"/>
  <c r="I71"/>
  <c r="I15"/>
  <c r="I249"/>
  <c r="I278"/>
  <c r="I143"/>
  <c r="I121" s="1"/>
  <c r="F74"/>
  <c r="F68" s="1"/>
  <c r="D162" i="19"/>
  <c r="D163" s="1"/>
  <c r="I42" i="3"/>
  <c r="I41" s="1"/>
  <c r="F99"/>
  <c r="F97" s="1"/>
  <c r="F260"/>
  <c r="F154"/>
  <c r="J53"/>
  <c r="F241"/>
  <c r="F94"/>
  <c r="I35"/>
  <c r="I26"/>
  <c r="F35"/>
  <c r="F30" s="1"/>
  <c r="F298"/>
  <c r="I241"/>
  <c r="G109"/>
  <c r="AI109" s="1"/>
  <c r="F109"/>
  <c r="I298"/>
  <c r="J68"/>
  <c r="F84"/>
  <c r="B215" i="19"/>
  <c r="B216" s="1"/>
  <c r="F61" i="3"/>
  <c r="F179"/>
  <c r="I162"/>
  <c r="I81"/>
  <c r="I74"/>
  <c r="I68" s="1"/>
  <c r="I90"/>
  <c r="I61"/>
  <c r="I53" s="1"/>
  <c r="I179"/>
  <c r="F249"/>
  <c r="I84"/>
  <c r="F162"/>
  <c r="F160" s="1"/>
  <c r="F122"/>
  <c r="F56"/>
  <c r="F53" s="1"/>
  <c r="J30"/>
  <c r="I30"/>
  <c r="F286"/>
  <c r="F19" i="6"/>
  <c r="H19"/>
  <c r="AA196" i="3"/>
  <c r="AC196"/>
  <c r="I160" l="1"/>
  <c r="AC194"/>
  <c r="J196"/>
  <c r="AA194"/>
  <c r="H846" i="19"/>
  <c r="I19" i="6"/>
  <c r="N14" i="27"/>
  <c r="N15"/>
  <c r="O15" s="1"/>
  <c r="F97" i="9"/>
  <c r="F14" i="3"/>
  <c r="I120"/>
  <c r="AD30"/>
  <c r="AK30"/>
  <c r="AD68"/>
  <c r="J67"/>
  <c r="AK68"/>
  <c r="AK53"/>
  <c r="AD53"/>
  <c r="AD109"/>
  <c r="AK109"/>
  <c r="F140" i="9"/>
  <c r="AD80" i="3"/>
  <c r="AK80"/>
  <c r="AD21"/>
  <c r="AK21"/>
  <c r="AK41"/>
  <c r="AD41"/>
  <c r="K53" i="9"/>
  <c r="F53" s="1"/>
  <c r="E362" i="8"/>
  <c r="E364" s="1"/>
  <c r="E365" s="1"/>
  <c r="J14" i="3"/>
  <c r="AK15"/>
  <c r="AD15"/>
  <c r="J525" i="19"/>
  <c r="AK248" i="3"/>
  <c r="J259"/>
  <c r="G14"/>
  <c r="AI14" s="1"/>
  <c r="AI15"/>
  <c r="AD199"/>
  <c r="AK199"/>
  <c r="K149" i="9"/>
  <c r="F149" s="1"/>
  <c r="E287" i="8"/>
  <c r="E296" s="1"/>
  <c r="E297" s="1"/>
  <c r="E278"/>
  <c r="E283" s="1"/>
  <c r="E284" s="1"/>
  <c r="AK121" i="3"/>
  <c r="J120"/>
  <c r="AI248"/>
  <c r="G259"/>
  <c r="W184"/>
  <c r="W183" s="1"/>
  <c r="W210" s="1"/>
  <c r="W211" s="1"/>
  <c r="W309"/>
  <c r="Y184"/>
  <c r="Y183" s="1"/>
  <c r="Y210" s="1"/>
  <c r="Y211" s="1"/>
  <c r="Y309"/>
  <c r="I80"/>
  <c r="I67" s="1"/>
  <c r="I14"/>
  <c r="F80"/>
  <c r="F67" s="1"/>
  <c r="F117" s="1"/>
  <c r="I248"/>
  <c r="I259" s="1"/>
  <c r="I295" s="1"/>
  <c r="I300" s="1"/>
  <c r="I303" s="1"/>
  <c r="I305" s="1"/>
  <c r="F248"/>
  <c r="F259" s="1"/>
  <c r="F295" s="1"/>
  <c r="F300" s="1"/>
  <c r="E157" i="8"/>
  <c r="E170" s="1"/>
  <c r="E171" s="1"/>
  <c r="K47" i="9"/>
  <c r="F47" s="1"/>
  <c r="E116" i="8"/>
  <c r="E133" s="1"/>
  <c r="E134" s="1"/>
  <c r="E142"/>
  <c r="E153" s="1"/>
  <c r="E154" s="1"/>
  <c r="K116" i="9"/>
  <c r="F116" s="1"/>
  <c r="E227" i="8"/>
  <c r="E236" s="1"/>
  <c r="E237" s="1"/>
  <c r="E242" s="1"/>
  <c r="AD97" i="3"/>
  <c r="G67"/>
  <c r="H23" i="6"/>
  <c r="F23"/>
  <c r="I117" i="3" l="1"/>
  <c r="I23" i="6"/>
  <c r="G117" i="3"/>
  <c r="AI117" s="1"/>
  <c r="AI67"/>
  <c r="G295"/>
  <c r="AI259"/>
  <c r="AK120"/>
  <c r="AK259"/>
  <c r="J295"/>
  <c r="AD14"/>
  <c r="AK14"/>
  <c r="J140" i="9"/>
  <c r="F167"/>
  <c r="AK67" i="3"/>
  <c r="AD67"/>
  <c r="J117"/>
  <c r="AA184"/>
  <c r="AA183" s="1"/>
  <c r="AA210" s="1"/>
  <c r="AA211" s="1"/>
  <c r="AA309"/>
  <c r="I196"/>
  <c r="I194" s="1"/>
  <c r="I184" s="1"/>
  <c r="I183" s="1"/>
  <c r="I210" s="1"/>
  <c r="I211" s="1"/>
  <c r="AK196"/>
  <c r="J194"/>
  <c r="AC184"/>
  <c r="AC183" s="1"/>
  <c r="AC210" s="1"/>
  <c r="AC211" s="1"/>
  <c r="AC309"/>
  <c r="K167" i="9"/>
  <c r="K129"/>
  <c r="F129"/>
  <c r="M129" s="1"/>
  <c r="F34" i="6"/>
  <c r="H34"/>
  <c r="I34" l="1"/>
  <c r="AK194" i="3"/>
  <c r="J184"/>
  <c r="AK117"/>
  <c r="AD117"/>
  <c r="AK295"/>
  <c r="J300"/>
  <c r="G300"/>
  <c r="AI295"/>
  <c r="M167" i="9"/>
  <c r="H44" i="6"/>
  <c r="F44"/>
  <c r="E26" i="14" l="1"/>
  <c r="E22"/>
  <c r="B535" i="19"/>
  <c r="B543" s="1"/>
  <c r="B545" s="1"/>
  <c r="B547" s="1"/>
  <c r="F14" i="8"/>
  <c r="F25" s="1"/>
  <c r="M44" i="6"/>
  <c r="I44"/>
  <c r="G26" i="14"/>
  <c r="D535" i="19"/>
  <c r="G22" i="14"/>
  <c r="AI300" i="3"/>
  <c r="J303"/>
  <c r="AK300"/>
  <c r="J183"/>
  <c r="AK184"/>
  <c r="H50" i="6"/>
  <c r="G23" i="14" l="1"/>
  <c r="G27"/>
  <c r="G29"/>
  <c r="AK183" i="3"/>
  <c r="J210"/>
  <c r="AK303"/>
  <c r="J305"/>
  <c r="B550" i="19"/>
  <c r="D527"/>
  <c r="H54" i="6"/>
  <c r="D974" i="19" l="1"/>
  <c r="D976" s="1"/>
  <c r="D978" s="1"/>
  <c r="H56" i="6" s="1"/>
  <c r="D530" i="19"/>
  <c r="H527"/>
  <c r="B554"/>
  <c r="G15" i="4"/>
  <c r="AK305" i="3"/>
  <c r="J211"/>
  <c r="AK210"/>
  <c r="AK211" s="1"/>
  <c r="S133"/>
  <c r="G133" l="1"/>
  <c r="S127"/>
  <c r="S121" s="1"/>
  <c r="S120" s="1"/>
  <c r="G129" i="4"/>
  <c r="H15"/>
  <c r="J527" i="19"/>
  <c r="H530"/>
  <c r="H531" s="1"/>
  <c r="S301" i="3"/>
  <c r="G301" l="1"/>
  <c r="S303"/>
  <c r="H129" i="4"/>
  <c r="F133" i="3"/>
  <c r="F127" s="1"/>
  <c r="F121" s="1"/>
  <c r="F120" s="1"/>
  <c r="AI133"/>
  <c r="AD133"/>
  <c r="G127"/>
  <c r="I130" i="4"/>
  <c r="F46" i="6"/>
  <c r="N26" i="26" l="1"/>
  <c r="N28" s="1"/>
  <c r="I46" i="6"/>
  <c r="F18" i="31"/>
  <c r="F20" s="1"/>
  <c r="M20" i="9"/>
  <c r="AI127" i="3"/>
  <c r="AD127"/>
  <c r="G121"/>
  <c r="I132" i="4"/>
  <c r="I136"/>
  <c r="I138" s="1"/>
  <c r="I131"/>
  <c r="S305" i="3"/>
  <c r="AI301"/>
  <c r="F301"/>
  <c r="F303" s="1"/>
  <c r="F305" s="1"/>
  <c r="G303"/>
  <c r="F50" i="6"/>
  <c r="S196" i="3"/>
  <c r="G196" l="1"/>
  <c r="S194"/>
  <c r="E27" i="14"/>
  <c r="E23"/>
  <c r="I50" i="6"/>
  <c r="E29" i="14"/>
  <c r="AI303" i="3"/>
  <c r="G305"/>
  <c r="AI121"/>
  <c r="G120"/>
  <c r="AD121"/>
  <c r="E372" i="8"/>
  <c r="E392" s="1"/>
  <c r="E393" s="1"/>
  <c r="K57" i="9"/>
  <c r="M60"/>
  <c r="M57" s="1"/>
  <c r="M19"/>
  <c r="G20" i="31"/>
  <c r="N29" i="26"/>
  <c r="F54" i="6"/>
  <c r="B974" i="19" l="1"/>
  <c r="B976" s="1"/>
  <c r="B978" s="1"/>
  <c r="F56" i="6" s="1"/>
  <c r="I56" s="1"/>
  <c r="M26" i="25"/>
  <c r="AI120" i="3"/>
  <c r="AD120"/>
  <c r="AI305"/>
  <c r="S184"/>
  <c r="S183" s="1"/>
  <c r="S210" s="1"/>
  <c r="S211" s="1"/>
  <c r="S309"/>
  <c r="F196"/>
  <c r="F194" s="1"/>
  <c r="F184" s="1"/>
  <c r="F183" s="1"/>
  <c r="F210" s="1"/>
  <c r="F211" s="1"/>
  <c r="AI196"/>
  <c r="G194"/>
  <c r="AD196"/>
  <c r="F57" i="9"/>
  <c r="AI194" i="3" l="1"/>
  <c r="AI309" s="1"/>
  <c r="G184"/>
  <c r="AD194"/>
  <c r="O26" i="25"/>
  <c r="O27" s="1"/>
  <c r="O28" s="1"/>
  <c r="M27"/>
  <c r="M28" s="1"/>
  <c r="K19" i="9" l="1"/>
  <c r="E14" i="8"/>
  <c r="E25" s="1"/>
  <c r="E26" s="1"/>
  <c r="AI184" i="3"/>
  <c r="G183"/>
  <c r="AD184"/>
  <c r="AI183" l="1"/>
  <c r="G210"/>
  <c r="AD183"/>
  <c r="F19" i="9"/>
  <c r="K46"/>
  <c r="K91" s="1"/>
  <c r="K169" s="1"/>
  <c r="K175" s="1"/>
  <c r="K176" s="1"/>
  <c r="F46" l="1"/>
  <c r="J19"/>
  <c r="AI210" i="3"/>
  <c r="AI211" s="1"/>
  <c r="G211"/>
  <c r="AD210"/>
  <c r="M46" i="9" l="1"/>
  <c r="F91"/>
  <c r="F169" l="1"/>
  <c r="M91"/>
  <c r="F175" l="1"/>
  <c r="M169"/>
  <c r="F176" l="1"/>
  <c r="M175"/>
</calcChain>
</file>

<file path=xl/comments1.xml><?xml version="1.0" encoding="utf-8"?>
<comments xmlns="http://schemas.openxmlformats.org/spreadsheetml/2006/main">
  <authors>
    <author>ThhQQQ</author>
  </authors>
  <commentList>
    <comment ref="A48" authorId="0">
      <text>
        <r>
          <rPr>
            <b/>
            <sz val="8"/>
            <color indexed="81"/>
            <rFont val="Tahoma"/>
            <family val="2"/>
          </rPr>
          <t>ThhQQQ: Chọn loại hình doanh nghiệp sẽ có tác dụng tự xác định chỉ số trung bình ngành cho biểu 5.06 để phân tích</t>
        </r>
        <r>
          <rPr>
            <sz val="8"/>
            <color indexed="81"/>
            <rFont val="Tahoma"/>
            <family val="2"/>
          </rPr>
          <t xml:space="preserve">
</t>
        </r>
      </text>
    </comment>
  </commentList>
</comments>
</file>

<file path=xl/comments2.xml><?xml version="1.0" encoding="utf-8"?>
<comments xmlns="http://schemas.openxmlformats.org/spreadsheetml/2006/main">
  <authors>
    <author>ThhQQQ</author>
  </authors>
  <commentList>
    <comment ref="J7" authorId="0">
      <text>
        <r>
          <rPr>
            <b/>
            <sz val="8"/>
            <color indexed="81"/>
            <rFont val="Tahoma"/>
            <family val="2"/>
          </rPr>
          <t>ThhQQQ: Chỉ tiêu nào phát sáng màu đỏ có nghĩa chỉ tiêu LCTT đó bạn đang đặt sai dấu (số năm trước hoặc năm nay) bạn cần kiểm tra lại lần nữa cho chắc chắn.</t>
        </r>
        <r>
          <rPr>
            <sz val="8"/>
            <color indexed="81"/>
            <rFont val="Tahoma"/>
            <family val="2"/>
          </rPr>
          <t xml:space="preserve">
</t>
        </r>
      </text>
    </comment>
  </commentList>
</comments>
</file>

<file path=xl/comments3.xml><?xml version="1.0" encoding="utf-8"?>
<comments xmlns="http://schemas.openxmlformats.org/spreadsheetml/2006/main">
  <authors>
    <author>YlmF</author>
    <author>ThhQQQ</author>
  </authors>
  <commentList>
    <comment ref="D50" authorId="0">
      <text>
        <r>
          <rPr>
            <b/>
            <sz val="8"/>
            <color indexed="81"/>
            <rFont val="Tahoma"/>
            <family val="2"/>
          </rPr>
          <t>lãi (-); lỗ (+)</t>
        </r>
        <r>
          <rPr>
            <sz val="8"/>
            <color indexed="81"/>
            <rFont val="Tahoma"/>
            <family val="2"/>
          </rPr>
          <t xml:space="preserve">
</t>
        </r>
      </text>
    </comment>
    <comment ref="D103" authorId="1">
      <text>
        <r>
          <rPr>
            <b/>
            <sz val="8"/>
            <color indexed="81"/>
            <rFont val="Tahoma"/>
            <family val="2"/>
          </rPr>
          <t>chỉ nhập khi xác định trả tiền lãi vay ở một tài khoản phải trả khác</t>
        </r>
      </text>
    </comment>
  </commentList>
</comments>
</file>

<file path=xl/sharedStrings.xml><?xml version="1.0" encoding="utf-8"?>
<sst xmlns="http://schemas.openxmlformats.org/spreadsheetml/2006/main" count="36503" uniqueCount="14430">
  <si>
    <t>PAJE!$D1867</t>
  </si>
  <si>
    <t>PAJE!$E1425</t>
  </si>
  <si>
    <t>PAJE!$J1426</t>
  </si>
  <si>
    <t>PAJE!$K1426</t>
  </si>
  <si>
    <t>PAJE!$L1426</t>
  </si>
  <si>
    <t>PAJE!$D1426</t>
  </si>
  <si>
    <t>PAJE!$E1426</t>
  </si>
  <si>
    <t>PAJE!$K36</t>
  </si>
  <si>
    <t>PAJE!$L36</t>
  </si>
  <si>
    <t>PAJE!$D36</t>
  </si>
  <si>
    <t>PAJE!$E36</t>
  </si>
  <si>
    <t>PAJE!$J37</t>
  </si>
  <si>
    <t>PAJE!$K37</t>
  </si>
  <si>
    <t>PAJE!$L37</t>
  </si>
  <si>
    <t>PAJE!$D37</t>
  </si>
  <si>
    <t>PAJE!$E37</t>
  </si>
  <si>
    <t>PAJE!$J38</t>
  </si>
  <si>
    <t>PAJE!$K38</t>
  </si>
  <si>
    <t>PAJE!$L38</t>
  </si>
  <si>
    <t>PAJE!$D38</t>
  </si>
  <si>
    <t>PAJE!$E38</t>
  </si>
  <si>
    <t>PAJE!$J39</t>
  </si>
  <si>
    <t>PAJE!$K39</t>
  </si>
  <si>
    <t>PAJE!$L39</t>
  </si>
  <si>
    <t>PAJE!$D39</t>
  </si>
  <si>
    <t>PAJE!$E39</t>
  </si>
  <si>
    <t>PAJE!$J40</t>
  </si>
  <si>
    <t>PAJE!$K40</t>
  </si>
  <si>
    <t>PAJE!$L40</t>
  </si>
  <si>
    <t>PAJE!$D40</t>
  </si>
  <si>
    <t>PAJE!$E40</t>
  </si>
  <si>
    <t>PAJE!$J41</t>
  </si>
  <si>
    <t>PAJE!$K41</t>
  </si>
  <si>
    <t>PAJE!$L41</t>
  </si>
  <si>
    <t>PAJE!$D41</t>
  </si>
  <si>
    <t>PAJE!$E41</t>
  </si>
  <si>
    <t>PAJE!$J42</t>
  </si>
  <si>
    <t>PAJE!$K42</t>
  </si>
  <si>
    <t>PAJE!$L42</t>
  </si>
  <si>
    <t>PAJE!$D42</t>
  </si>
  <si>
    <t>PAJE!$E42</t>
  </si>
  <si>
    <t>PAJE!$J43</t>
  </si>
  <si>
    <t>PAJE!$K43</t>
  </si>
  <si>
    <t>PAJE!$L43</t>
  </si>
  <si>
    <t>PAJE!$D43</t>
  </si>
  <si>
    <t>PAJE!$E43</t>
  </si>
  <si>
    <t>TCTDC</t>
  </si>
  <si>
    <t>TÀI KHOẢN</t>
  </si>
  <si>
    <t>Số kiểm toán</t>
  </si>
  <si>
    <t>PAJE!$L1927</t>
  </si>
  <si>
    <t>PAJE!$D1927</t>
  </si>
  <si>
    <t>PAJE!$E1927</t>
  </si>
  <si>
    <t>PAJE!$J1928</t>
  </si>
  <si>
    <t>PAJE!$E1016</t>
  </si>
  <si>
    <t>PAJE!$J1017</t>
  </si>
  <si>
    <t>PAJE!$K1017</t>
  </si>
  <si>
    <t>PAJE!$L1017</t>
  </si>
  <si>
    <t>PAJE!$D1017</t>
  </si>
  <si>
    <t>PAJE!$L2178</t>
  </si>
  <si>
    <t>PAJE!$D2178</t>
  </si>
  <si>
    <t>PAJE!$E2178</t>
  </si>
  <si>
    <t>PAJE!$J2179</t>
  </si>
  <si>
    <t>PAJE!$K2179</t>
  </si>
  <si>
    <t>PAJE!$L2179</t>
  </si>
  <si>
    <t>PAJE!$D2179</t>
  </si>
  <si>
    <t>PAJE!$D1520</t>
  </si>
  <si>
    <t>PAJE!$E1520</t>
  </si>
  <si>
    <t>PAJE!$L2341</t>
  </si>
  <si>
    <t>PAJE!$D2341</t>
  </si>
  <si>
    <t>PAJE!$E2341</t>
  </si>
  <si>
    <t>PAJE!$J2342</t>
  </si>
  <si>
    <t>PAJE!$K2342</t>
  </si>
  <si>
    <t>PAJE!$L2342</t>
  </si>
  <si>
    <t>PAJE!$D2342</t>
  </si>
  <si>
    <t>PAJE!$E2342</t>
  </si>
  <si>
    <t>PAJE!$J2343</t>
  </si>
  <si>
    <t>PAJE!$K2343</t>
  </si>
  <si>
    <t>PAJE!$L2343</t>
  </si>
  <si>
    <t>PAJE!$D2343</t>
  </si>
  <si>
    <t>PAJE!$E2343</t>
  </si>
  <si>
    <t>+ Không bao gồm Dư Nợ phải thu về cổ tức và lợi nhuận được chia trên các TK công nợ phải thu (131,138…) (-)</t>
  </si>
  <si>
    <t>PAJE!$K1471</t>
  </si>
  <si>
    <t>PAJE!$L1471</t>
  </si>
  <si>
    <t>PAJE!$D1471</t>
  </si>
  <si>
    <t>PAJE!$E1471</t>
  </si>
  <si>
    <t>PAJE!$J1472</t>
  </si>
  <si>
    <t>PAJE!$K1472</t>
  </si>
  <si>
    <t>PAJE!$L1472</t>
  </si>
  <si>
    <t>PAJE!$D1472</t>
  </si>
  <si>
    <t>PAJE!$E1472</t>
  </si>
  <si>
    <t>PAJE!$J1473</t>
  </si>
  <si>
    <t>PAJE!$K1473</t>
  </si>
  <si>
    <t>PAJE!$L1473</t>
  </si>
  <si>
    <t>PAJE!$D1473</t>
  </si>
  <si>
    <t>PAJE!$E1473</t>
  </si>
  <si>
    <t>PAJE!$L1979</t>
  </si>
  <si>
    <t>PAJE!$D1979</t>
  </si>
  <si>
    <t>PAJE!$E1979</t>
  </si>
  <si>
    <t>PAJE!$J1980</t>
  </si>
  <si>
    <t>PAJE!$K1980</t>
  </si>
  <si>
    <t>PAJE!$L1980</t>
  </si>
  <si>
    <t>PAJE!$D1980</t>
  </si>
  <si>
    <t>PAJE!$E1980</t>
  </si>
  <si>
    <t>PAJE!$J1981</t>
  </si>
  <si>
    <t>PAJE!$K1981</t>
  </si>
  <si>
    <t>PAJE!$L1981</t>
  </si>
  <si>
    <t>PAJE!$D1981</t>
  </si>
  <si>
    <t>PAJE!$E1981</t>
  </si>
  <si>
    <t>PAJE!$J1982</t>
  </si>
  <si>
    <t>PAJE!$K1982</t>
  </si>
  <si>
    <t>PAJE!$L1982</t>
  </si>
  <si>
    <t>PAJE!$D1982</t>
  </si>
  <si>
    <t>PAJE!$E1982</t>
  </si>
  <si>
    <t>PAJE!$J1983</t>
  </si>
  <si>
    <t>Hoàn nhập dự phòng</t>
  </si>
  <si>
    <r>
      <t xml:space="preserve">Giảm khác </t>
    </r>
    <r>
      <rPr>
        <sz val="11"/>
        <color indexed="10"/>
        <rFont val="Times New Roman"/>
        <family val="1"/>
      </rPr>
      <t>(ghi cụ thể)</t>
    </r>
  </si>
  <si>
    <t>(...)</t>
  </si>
  <si>
    <t>Tăng trong năm</t>
  </si>
  <si>
    <t>Kết chuyển vào chi phí SXKD trong năm</t>
  </si>
  <si>
    <t>Kết chuyển giảm khác</t>
  </si>
  <si>
    <t>PAJE!$J1752</t>
  </si>
  <si>
    <t>PAJE!$K1752</t>
  </si>
  <si>
    <t>PAJE!$L1752</t>
  </si>
  <si>
    <t>PAJE!$D1752</t>
  </si>
  <si>
    <t>PAJE!$E1752</t>
  </si>
  <si>
    <t>PAJE!$J1753</t>
  </si>
  <si>
    <t>PAJE!$K1753</t>
  </si>
  <si>
    <t>PAJE!$L1753</t>
  </si>
  <si>
    <t>PAJE!$D1753</t>
  </si>
  <si>
    <t>PAJE!$E1753</t>
  </si>
  <si>
    <t>PAJE!$K911</t>
  </si>
  <si>
    <t>PAJE!$L911</t>
  </si>
  <si>
    <t>PAJE!$D911</t>
  </si>
  <si>
    <t>PAJE!$L619</t>
  </si>
  <si>
    <t>PAJE!$D619</t>
  </si>
  <si>
    <t>PAJE!$E619</t>
  </si>
  <si>
    <t>PAJE!$D1132</t>
  </si>
  <si>
    <t>PAJE!$E1132</t>
  </si>
  <si>
    <t>Giá vốn</t>
  </si>
  <si>
    <t>Doanh thu</t>
  </si>
  <si>
    <t>Ông Nguyễn Thanh Trí vay với lãi suất 10%/năm</t>
  </si>
  <si>
    <t>Ông Nguyễn Kim Tuấn vay với lãi suất 2%/tháng</t>
  </si>
  <si>
    <t>PAJE!$L1725</t>
  </si>
  <si>
    <t>PAJE!$D1725</t>
  </si>
  <si>
    <t>PAJE!$L814</t>
  </si>
  <si>
    <t>PAJE!$D814</t>
  </si>
  <si>
    <t>PAJE!$E814</t>
  </si>
  <si>
    <t>PAJE!$J815</t>
  </si>
  <si>
    <t>PAJE!$K815</t>
  </si>
  <si>
    <t>PAJE!$L333</t>
  </si>
  <si>
    <t>PAJE!$D333</t>
  </si>
  <si>
    <t>PAJE!$E333</t>
  </si>
  <si>
    <t>PAJE!$J334</t>
  </si>
  <si>
    <t>PAJE!$K334</t>
  </si>
  <si>
    <t>PAJE!$L334</t>
  </si>
  <si>
    <t>PAJE!$D334</t>
  </si>
  <si>
    <t>PAJE!$E334</t>
  </si>
  <si>
    <t>Dự toán chi sự nghiệp, dự án được giao trong năm</t>
  </si>
  <si>
    <t>PAJE!$J1682</t>
  </si>
  <si>
    <t>PAJE!$K1682</t>
  </si>
  <si>
    <t>( tổng hợp thiếu khoản thế chấp vay dài hạn NH VIB)</t>
  </si>
  <si>
    <t>Thuyết minh như báo cáo tài chính 6 tháng</t>
  </si>
  <si>
    <t>Chưa đủ cơ sở thuyết minh, tổng hợp lại</t>
  </si>
  <si>
    <t>Xin lại lịch trả nợ</t>
  </si>
  <si>
    <t>-         Ngân hàng CT Quang Minh</t>
  </si>
  <si>
    <t>Thuế thu nhập doanh nghiệp chênh lệch do áp dụng thuế suất khác thuế suất phổ thông</t>
  </si>
  <si>
    <t>Thuế thu nhập doanh nghiệp được miễn, giảm</t>
  </si>
  <si>
    <t>4.            Giao dịch với các bên liên quan</t>
  </si>
  <si>
    <t>Giao dịch với các thành viên quản lý chủ chốt và các cá nhân có liên quan</t>
  </si>
  <si>
    <t>Các thành viên quản lý chủ chốt và các cá nhân có liên quan gồm: các thành viên Hội đồng quản trị, Ban Tổng Giám đốc/Ban Giám đốc/Gíam đốc, Giám đốc tài chính, kế toán trưởng và các thành viên mật thiết trong gia đình các cá nhân này.</t>
  </si>
  <si>
    <t>Bà Trần Thị Ánh Nguyệt</t>
  </si>
  <si>
    <t>Ông Đường Đức Hóa</t>
  </si>
  <si>
    <t>Công ty thanh toán tiền gốc vay</t>
  </si>
  <si>
    <t>Ông Nguyễn Đức Năng</t>
  </si>
  <si>
    <t xml:space="preserve">Số cuối năm/kỳ </t>
  </si>
  <si>
    <t>PAJE!$D1039</t>
  </si>
  <si>
    <t>PAJE!$E1039</t>
  </si>
  <si>
    <t>PAJE!$J1040</t>
  </si>
  <si>
    <t>PAJE!$K1040</t>
  </si>
  <si>
    <t>PAJE!$L1040</t>
  </si>
  <si>
    <t>PAJE!$D1040</t>
  </si>
  <si>
    <t>PAJE!$E1040</t>
  </si>
  <si>
    <t>PAJE!$J1041</t>
  </si>
  <si>
    <t>PAJE!$K1041</t>
  </si>
  <si>
    <t>PAJE!$L1041</t>
  </si>
  <si>
    <t>PAJE!$D1041</t>
  </si>
  <si>
    <t>PAJE!$E1041</t>
  </si>
  <si>
    <t>PAJE!$J1042</t>
  </si>
  <si>
    <t>PAJE!$K1042</t>
  </si>
  <si>
    <t>PAJE!$L1042</t>
  </si>
  <si>
    <t>PAJE!$D1042</t>
  </si>
  <si>
    <t>PAJE!$E1042</t>
  </si>
  <si>
    <t>PAJE!$J1043</t>
  </si>
  <si>
    <t>PAJE!$K1043</t>
  </si>
  <si>
    <t>PAJE!$L1043</t>
  </si>
  <si>
    <t>PAJE!$D1043</t>
  </si>
  <si>
    <t>PAJE!$E1043</t>
  </si>
  <si>
    <t>PAJE!$J1044</t>
  </si>
  <si>
    <t>PAJE!$K1044</t>
  </si>
  <si>
    <t>PAJE!$L1044</t>
  </si>
  <si>
    <t>PAJE!$L2286</t>
  </si>
  <si>
    <t>PAJE!$D2286</t>
  </si>
  <si>
    <t>PAJE!$E2286</t>
  </si>
  <si>
    <t>PAJE!$J2287</t>
  </si>
  <si>
    <t>PAJE!$D2480</t>
  </si>
  <si>
    <t>PAJE!$E2480</t>
  </si>
  <si>
    <t>PAJE!$J2481</t>
  </si>
  <si>
    <t>PAJE!$K2481</t>
  </si>
  <si>
    <t>PAJE!$L2481</t>
  </si>
  <si>
    <t>PAJE!$D2481</t>
  </si>
  <si>
    <t>PAJE!$E2481</t>
  </si>
  <si>
    <t>PAJE!$J2482</t>
  </si>
  <si>
    <t>PAJE!$K2482</t>
  </si>
  <si>
    <t>PAJE!$D2493</t>
  </si>
  <si>
    <t>PAJE!$E2493</t>
  </si>
  <si>
    <t>PAJE!$J2494</t>
  </si>
  <si>
    <t>PAJE!$D1236</t>
  </si>
  <si>
    <t>PAJE!$E1236</t>
  </si>
  <si>
    <t>PAJE!$L1912</t>
  </si>
  <si>
    <t>PAJE!$D1912</t>
  </si>
  <si>
    <t>PAJE!$E1912</t>
  </si>
  <si>
    <t>Ban điều hành dự án Bản Vẽ - 15% tạm ghi nhận</t>
  </si>
  <si>
    <t>Nguyên giá bất động sản đầu tư</t>
  </si>
  <si>
    <t>PAJE!$K1909</t>
  </si>
  <si>
    <t>PAJE!$L1909</t>
  </si>
  <si>
    <t>52.         Nguồn kinh phí đã hình thành tài sản cố định</t>
  </si>
  <si>
    <t>53.         Tài sản thuê ngoài</t>
  </si>
  <si>
    <t>54.         Nợ khó đòi đã xử lý</t>
  </si>
  <si>
    <t>55.         Dự toán chi sự nghiệp, dự án</t>
  </si>
  <si>
    <t>PAJE!$D1933</t>
  </si>
  <si>
    <t>PAJE!$E1933</t>
  </si>
  <si>
    <t>PAJE!$J1934</t>
  </si>
  <si>
    <t>PAJE!$K1934</t>
  </si>
  <si>
    <t>PAJE!$L1934</t>
  </si>
  <si>
    <t>PAJE!$D1934</t>
  </si>
  <si>
    <t>PAJE!$D1875</t>
  </si>
  <si>
    <t>PAJE!$E1875</t>
  </si>
  <si>
    <t>PAJE!$J1876</t>
  </si>
  <si>
    <t>PAJE!$E1049</t>
  </si>
  <si>
    <t>PAJE!$J1050</t>
  </si>
  <si>
    <t>PAJE!$K1050</t>
  </si>
  <si>
    <t>PAJE!$L1050</t>
  </si>
  <si>
    <t>PAJE!$D1050</t>
  </si>
  <si>
    <t>PAJE!$E1050</t>
  </si>
  <si>
    <t>PAJE!$J1051</t>
  </si>
  <si>
    <t>PAJE!$K1051</t>
  </si>
  <si>
    <t>PAJE!$L1051</t>
  </si>
  <si>
    <t>PAJE!$D1051</t>
  </si>
  <si>
    <t>PAJE!$J1385</t>
  </si>
  <si>
    <t>PAJE!$K1385</t>
  </si>
  <si>
    <t>PAJE!$L1385</t>
  </si>
  <si>
    <t>PAJE!$K272</t>
  </si>
  <si>
    <t>PAJE!$L272</t>
  </si>
  <si>
    <t>PAJE!$E1823</t>
  </si>
  <si>
    <t>PAJE!$J1824</t>
  </si>
  <si>
    <t>PAJE!$K1824</t>
  </si>
  <si>
    <t>PAJE!$L1824</t>
  </si>
  <si>
    <r>
      <t xml:space="preserve">Thông tin về lĩnh vực kinh doanh trong năm của Công ty/Doanh nghiệp được thể hiện ở Phụ lục </t>
    </r>
    <r>
      <rPr>
        <sz val="11"/>
        <rFont val="Times New Roman"/>
        <family val="1"/>
      </rPr>
      <t>3</t>
    </r>
    <r>
      <rPr>
        <sz val="11"/>
        <color indexed="8"/>
        <rFont val="Times New Roman"/>
        <family val="1"/>
      </rPr>
      <t>.</t>
    </r>
  </si>
  <si>
    <t xml:space="preserve">7.            Thay đổi chính sách kế toán và các sai sót </t>
  </si>
  <si>
    <t>Thay đổi chính sách kế toán</t>
  </si>
  <si>
    <t>Trình bày các thay đổi trong chính sách kế toán do có sự thay đổi theo qui định của pháp luật, của chuẩn mực kế toán, chế độ kế toán hoặc do Công ty/Doanh nghiệp tự nguyện thay đổi theo hướng dẫn của Chuẩn mực kế toán số 29 “Thay đổi chính sách kế toán, ước tính kế toán và các sai sót”.</t>
  </si>
  <si>
    <r>
      <t>Trong năm Công ty/Doanh nghiệp</t>
    </r>
    <r>
      <rPr>
        <sz val="11"/>
        <rFont val="Times New Roman"/>
        <family val="1"/>
      </rPr>
      <t xml:space="preserve"> </t>
    </r>
    <r>
      <rPr>
        <sz val="11"/>
        <color indexed="8"/>
        <rFont val="Times New Roman"/>
        <family val="1"/>
      </rPr>
      <t>áp dụng các chuẩn mực kế toán mới ban hành gồm:</t>
    </r>
  </si>
  <si>
    <t>VAS ..</t>
  </si>
  <si>
    <t>..........................................................</t>
  </si>
  <si>
    <t>Riêng Báo cáo tài chính năm 2010 phải có đoạn sau:</t>
  </si>
  <si>
    <r>
      <t>Năm 2010, trong phạm vi có liên quan, Công ty/Doanh nghiệp</t>
    </r>
    <r>
      <rPr>
        <sz val="11"/>
        <rFont val="Times New Roman"/>
        <family val="1"/>
      </rPr>
      <t xml:space="preserve"> </t>
    </r>
    <r>
      <rPr>
        <sz val="11"/>
        <color indexed="8"/>
        <rFont val="Times New Roman"/>
        <family val="1"/>
      </rPr>
      <t xml:space="preserve">áp dụng các qui định tại Thông tư số 244/2009/TT-BTC ngày 31 tháng 12 năm 2009 của Bộ Tài chính hướng dẫn sửa đổi, bổ sung Chế độ kế toán doanh nghiệp. </t>
    </r>
  </si>
  <si>
    <t>PAJE!$E2179</t>
  </si>
  <si>
    <t>PAJE!$J2108</t>
  </si>
  <si>
    <t>PAJE!$K2108</t>
  </si>
  <si>
    <t>Một số chi phí liên quan trực tiếp đến việc xây dựng nhà xưởng phát sinh trong năm tài chính kết thúc ngày .. tháng .. năm ... không được vốn hóa theo chính sách kế toán của Công ty/Doanh nghiệp mà ghi nhận vào chi phí trong kỳ.</t>
  </si>
  <si>
    <r>
      <t xml:space="preserve">Trong năm/kỳ trước </t>
    </r>
    <r>
      <rPr>
        <sz val="11"/>
        <color indexed="8"/>
        <rFont val="Times New Roman"/>
        <family val="1"/>
      </rPr>
      <t>Công ty/Doanh nghiệp</t>
    </r>
    <r>
      <rPr>
        <sz val="11"/>
        <rFont val="Times New Roman"/>
        <family val="1"/>
      </rPr>
      <t xml:space="preserve"> đã bán một số hàng tồn kho trị giá theo sổ sách là ...... VND nhưng vẫn được trình bày trong hàng tồn kho tại thời điểm cuối năm/kỳ.</t>
    </r>
  </si>
  <si>
    <t>Nếu việc áp dụng các chuẩn mực kế toán mới và/hoặc thay đổi trong chính sách kế toán không dẫn đến thay đổi số liệu trên Báo cáo tài chính đã kiểm toán của năm trước thì trình bày đoạn sau:</t>
  </si>
  <si>
    <r>
      <t xml:space="preserve">Việc áp dụng các chuẩn mực kế toán và </t>
    </r>
    <r>
      <rPr>
        <sz val="11"/>
        <color indexed="8"/>
        <rFont val="Times New Roman"/>
        <family val="1"/>
      </rPr>
      <t xml:space="preserve">Chế độ Kế toán Doanh nghiệp mới </t>
    </r>
    <r>
      <rPr>
        <sz val="11"/>
        <rFont val="Times New Roman"/>
        <family val="1"/>
      </rPr>
      <t xml:space="preserve">này không ảnh hưởng trọng yếu đến các số liệu trình bày trong Báo cáo tài chính năm nay và các năm trước của </t>
    </r>
    <r>
      <rPr>
        <sz val="11"/>
        <color indexed="8"/>
        <rFont val="Times New Roman"/>
        <family val="1"/>
      </rPr>
      <t>Công ty/Doanh nghiệp</t>
    </r>
    <r>
      <rPr>
        <sz val="11"/>
        <rFont val="Times New Roman"/>
        <family val="1"/>
      </rPr>
      <t>. Riêng việc điều chỉnh sai sót đã ảnh hưởng đến số liệu so sánh của năm/kỳ trước như sau:</t>
    </r>
  </si>
  <si>
    <t>Nếu việc áp dụng các chuẩn mực kế toán mới và/hoặc thay đổi trong chính sách kế toán dẫn đến thay đổi số liệu trên Báo cáo tài chính đã kiểm toán của năm trước thì trình bày đoạn sau:</t>
  </si>
  <si>
    <t>Ảnh hưởng của việc thay đổi chính sách kế toán và điều chỉnh các sai sót đến số liệu so sánh của năm/kỳ trước như sau:</t>
  </si>
  <si>
    <t>Số liệu theo Báo cáo tài chính đã kiểm toán năm trước</t>
  </si>
  <si>
    <t>Số liệu điều</t>
  </si>
  <si>
    <t>Chênh lệch</t>
  </si>
  <si>
    <t xml:space="preserve"> chỉnh lại</t>
  </si>
  <si>
    <t>Bảng cân đối kế toán tổng hợp giữa niên độ</t>
  </si>
  <si>
    <t>Trình bày các chỉ tiêu trên Bảng cân đối kế toán giữa niên độ bị ảnh hưởng do thay đổi chính sách kế toán và/hoặc do sửa chữa sai sót</t>
  </si>
  <si>
    <t>Báo cáo kết quả hoạt động kinh doanh tổng hợp giữa niên độ</t>
  </si>
  <si>
    <t>Trình bày các chỉ tiêu trên Báo cáo kết quả hoạt động kinh doanh giữa niên độ bị ảnh hưởng do thay đổi chính sách kế toán và/hoặc do sửa chữa sai sót</t>
  </si>
  <si>
    <t>PAJE!$K1726</t>
  </si>
  <si>
    <t>PAJE!$L1726</t>
  </si>
  <si>
    <t>PAJE!$D1726</t>
  </si>
  <si>
    <t>PAJE!$E1726</t>
  </si>
  <si>
    <t>PAJE!$J1727</t>
  </si>
  <si>
    <t>PAJE!$K1727</t>
  </si>
  <si>
    <t>PAJE!$L1727</t>
  </si>
  <si>
    <t>PAJE!$D1727</t>
  </si>
  <si>
    <t>PAJE!$L1719</t>
  </si>
  <si>
    <t>PAJE!$D1719</t>
  </si>
  <si>
    <t>PAJE!$E1719</t>
  </si>
  <si>
    <t>PAJE!$J1720</t>
  </si>
  <si>
    <t>PAJE!$K1720</t>
  </si>
  <si>
    <t>PAJE!$L1720</t>
  </si>
  <si>
    <t>PAJE!$D1720</t>
  </si>
  <si>
    <t>PAJE!$E1720</t>
  </si>
  <si>
    <t>PAJE!$J1721</t>
  </si>
  <si>
    <t>PAJE!$K1721</t>
  </si>
  <si>
    <t>PAJE!$L1721</t>
  </si>
  <si>
    <t>PAJE!$D1721</t>
  </si>
  <si>
    <t>PAJE!$E1721</t>
  </si>
  <si>
    <t>PAJE!$J1722</t>
  </si>
  <si>
    <t>PAJE!$K1722</t>
  </si>
  <si>
    <t>PAJE!$L1722</t>
  </si>
  <si>
    <t>PAJE!$D1722</t>
  </si>
  <si>
    <t>PAJE!$E1722</t>
  </si>
  <si>
    <t>PAJE!$J1723</t>
  </si>
  <si>
    <t>PAJE!$K1723</t>
  </si>
  <si>
    <t>PAJE!$L1723</t>
  </si>
  <si>
    <t>PAJE!$D1723</t>
  </si>
  <si>
    <t>PAJE!$E1723</t>
  </si>
  <si>
    <t>PAJE!$J1724</t>
  </si>
  <si>
    <t>PAJE!$K1724</t>
  </si>
  <si>
    <t>PAJE!$L1724</t>
  </si>
  <si>
    <t>PAJE!$D1724</t>
  </si>
  <si>
    <t>PAJE!$K901</t>
  </si>
  <si>
    <t>PAJE!$L901</t>
  </si>
  <si>
    <t>PAJE!$D901</t>
  </si>
  <si>
    <t>PAJE!$E901</t>
  </si>
  <si>
    <t>PAJE!$J902</t>
  </si>
  <si>
    <t>PAJE!$K902</t>
  </si>
  <si>
    <t>PAJE!$L2028</t>
  </si>
  <si>
    <t>Cty</t>
  </si>
  <si>
    <t>XN</t>
  </si>
  <si>
    <t>NO</t>
  </si>
  <si>
    <t>Co</t>
  </si>
  <si>
    <t>PAJE!$D1847</t>
  </si>
  <si>
    <t>PAJE!$E1847</t>
  </si>
  <si>
    <t>Thuế môn bài</t>
  </si>
  <si>
    <t>-         Các khoản điều chỉnh tăng</t>
  </si>
  <si>
    <t>PAJE!$J1133</t>
  </si>
  <si>
    <t>PAJE!$K1133</t>
  </si>
  <si>
    <t>PAJE!$L1133</t>
  </si>
  <si>
    <t>PAJE!$D1133</t>
  </si>
  <si>
    <t>PAJE!$E1133</t>
  </si>
  <si>
    <t>PAJE!$J1047</t>
  </si>
  <si>
    <t>PAJE!$K1047</t>
  </si>
  <si>
    <t>PAJE!$K252</t>
  </si>
  <si>
    <t>PAJE!$L252</t>
  </si>
  <si>
    <t>PAJE!$D252</t>
  </si>
  <si>
    <t>PAJE!$E1491</t>
  </si>
  <si>
    <t>PAJE!$J1492</t>
  </si>
  <si>
    <t>PAJE!$K1492</t>
  </si>
  <si>
    <t>PAJE!$J248</t>
  </si>
  <si>
    <t>PAJE!$K248</t>
  </si>
  <si>
    <t>PAJE!$L248</t>
  </si>
  <si>
    <t>PAJE!$D248</t>
  </si>
  <si>
    <t>PAJE!$E248</t>
  </si>
  <si>
    <t>PAJE!$J249</t>
  </si>
  <si>
    <t>PAJE!$K249</t>
  </si>
  <si>
    <t>Phải trả về mua các công cụ nợ</t>
  </si>
  <si>
    <t>+ Dư Có phải trả về mua các công cụ nợ trên các TK công nợ phải trả (331,335,338…)</t>
  </si>
  <si>
    <t>PAJE!$J2474</t>
  </si>
  <si>
    <t>PAJE!$K2474</t>
  </si>
  <si>
    <t>PAJE!$D97</t>
  </si>
  <si>
    <t>PAJE!$E97</t>
  </si>
  <si>
    <t>PAJE!$J98</t>
  </si>
  <si>
    <t>PAJE!$K98</t>
  </si>
  <si>
    <t>PAJE!$D1854</t>
  </si>
  <si>
    <t>PAJE!$E1854</t>
  </si>
  <si>
    <t>PAJE!$J1855</t>
  </si>
  <si>
    <t>PAJE!$K1855</t>
  </si>
  <si>
    <t>PAJE!$L1855</t>
  </si>
  <si>
    <t>PAJE!$E315</t>
  </si>
  <si>
    <t>PAJE!$J316</t>
  </si>
  <si>
    <t>PAJE!$D1446</t>
  </si>
  <si>
    <t>PAJE!$E1446</t>
  </si>
  <si>
    <t>PAJE!$J1447</t>
  </si>
  <si>
    <t>PAJE!$K1447</t>
  </si>
  <si>
    <t>PAJE!$L1447</t>
  </si>
  <si>
    <t>PAJE!$D1447</t>
  </si>
  <si>
    <t>PAJE!$J1579</t>
  </si>
  <si>
    <t>PAJE!$K1579</t>
  </si>
  <si>
    <t>PAJE!$L1579</t>
  </si>
  <si>
    <t>PAJE!$D1579</t>
  </si>
  <si>
    <t>PAJE!$E1579</t>
  </si>
  <si>
    <t>PAJE!$J1580</t>
  </si>
  <si>
    <t>Báo cáo lưu chuyển tiền tệ tổng hợp giữa niên độ</t>
  </si>
  <si>
    <t>Trình bày các chỉ tiêu trên Báo cáo lưu chuyển tiền tệ giữa niên độ bị ảnh hưởng do thay đổi chính sách kế toán và/hoặc do sửa chữa sai sót</t>
  </si>
  <si>
    <t>8.            Thay đổi ước tính kế toán</t>
  </si>
  <si>
    <t>Trình bày các thay đổi về ước tính kế toán theo hướng dẫn của Chuẩn mực kế toán số 29 “Thay đổi chính sách kế toán, ước tính kế toán và các sai sót”.</t>
  </si>
  <si>
    <r>
      <t xml:space="preserve">Trong năm/kỳ </t>
    </r>
    <r>
      <rPr>
        <sz val="11"/>
        <color indexed="8"/>
        <rFont val="Times New Roman"/>
        <family val="1"/>
      </rPr>
      <t>Công ty/Doanh nghiệp</t>
    </r>
    <r>
      <rPr>
        <sz val="11"/>
        <rFont val="Times New Roman"/>
        <family val="1"/>
      </rPr>
      <t xml:space="preserve"> tăng/giảm thời gian/tỷ lệ khấu hao loại máy móc thiết bị ............ từ .. năm/% lên/xuống .. năm/% vì thực tế sử dụng những năm qua cho thấy thời gian/tỷ lệ khấu hao các năm trước chưa hợp lý. Việc thay đổi thời gian/tỷ lệ khấu hao này làm cho chi phí khấu hao năm nay/kỳ này tăng/giảm ......... VND so với việc áp dụng thời gian/tỷ lệ khấu hao như năm trước.</t>
    </r>
  </si>
  <si>
    <r>
      <t xml:space="preserve">Trong năm/kỳ </t>
    </r>
    <r>
      <rPr>
        <sz val="11"/>
        <color indexed="8"/>
        <rFont val="Times New Roman"/>
        <family val="1"/>
      </rPr>
      <t>Công ty/Doanh nghiệp</t>
    </r>
    <r>
      <rPr>
        <sz val="11"/>
        <rFont val="Times New Roman"/>
        <family val="1"/>
      </rPr>
      <t xml:space="preserve"> thay đổi tỷ lệ dự phòng chi phí bảo hành sản phẩm từ ..% xuống/lên ..% trên doanh thu bán sản phẩm trong năm/kỳ. Ban Tổng Giám đốc/Tổng Giám đốc/Giám đốc </t>
    </r>
    <r>
      <rPr>
        <sz val="11"/>
        <color indexed="8"/>
        <rFont val="Times New Roman"/>
        <family val="1"/>
      </rPr>
      <t>Công ty</t>
    </r>
    <r>
      <rPr>
        <sz val="11"/>
        <rFont val="Times New Roman"/>
        <family val="1"/>
      </rPr>
      <t xml:space="preserve"> tin rằng tỷ lệ mới này phản ánh hợp lý hơn chi phí bảo hành sản phẩm sẽ phát sinh. Việc thay đổi tỷ lệ này làm cho chi phí bảo hành sản phẩm năm nay/kỳ này tăng/giảm ......... VND so với việc áp dụng tỷ lệ dự phòng như năm/kỳ trước.</t>
    </r>
  </si>
  <si>
    <t>9.            Thuê hoạt động</t>
  </si>
  <si>
    <t>Các hợp đồng đi thuê</t>
  </si>
  <si>
    <t>Tại ngày kết thúc năm tài chính/kỳ kế toán, tổng số tiền thuê tối thiểu trong tương lai của các hợp đồng thuê hoạt động không thể hủy ngang sẽ được thanh toán như sau:</t>
  </si>
  <si>
    <t>Thuyết minh thêm các thông tin về việc thuê hoạt động và căn cứ để xác định thuê tài sản phát sinh thêm theo yêu cầu của Chuẩn mực kế toán số 06 “Thuê tài sản”.</t>
  </si>
  <si>
    <r>
      <t>Công ty</t>
    </r>
    <r>
      <rPr>
        <sz val="11"/>
        <rFont val="Times New Roman"/>
        <family val="1"/>
      </rPr>
      <t xml:space="preserve"> thuê một số nhà kho và nhà xưởng dưới hình thức thuê hoạt động. Các hợp đồng thuê có hiệu lực trong khoảng từ năm .. đến năm .. và có khả năng được gia hạn thêm. Chi phí thuê được điều chỉnh tăng lên hàng năm theo giá thuê trên thị trường.</t>
    </r>
  </si>
  <si>
    <t>Các hợp đồng cho thuê</t>
  </si>
  <si>
    <t>Tại ngày kết thúc năm tài chính/kỳ kế toán, các khoản thanh toán tiền thuê tối thiểu trong tương lai thu được từ các hợp đồng thuê hoạt động không thể hủy ngang như sau:</t>
  </si>
  <si>
    <t>Tổng số tiền thuê phát sinh thêm được ghi nhận là doanh thu trong năm/kỳ là ................ VND (năm/kỳ trước là ................ VND).</t>
  </si>
  <si>
    <t>PAJE!$J108</t>
  </si>
  <si>
    <t>PAJE!$L1350</t>
  </si>
  <si>
    <t>PAJE!$D1350</t>
  </si>
  <si>
    <t>PAJE!$E1350</t>
  </si>
  <si>
    <t>PAJE!$J1351</t>
  </si>
  <si>
    <t>PAJE!$K1351</t>
  </si>
  <si>
    <t>PAJE!$J1896</t>
  </si>
  <si>
    <t>PAJE!$J1893</t>
  </si>
  <si>
    <t>PAJE!$K1893</t>
  </si>
  <si>
    <t>PAJE!$L1893</t>
  </si>
  <si>
    <t>16.</t>
  </si>
  <si>
    <t>Chi phí thuế thu nhập doanh nghiệp hoãn lại</t>
  </si>
  <si>
    <t>17.</t>
  </si>
  <si>
    <t>Lợi nhuận sau thuế thu nhập doanh nghiệp</t>
  </si>
  <si>
    <t>18.</t>
  </si>
  <si>
    <t>Lãi cơ bản trên cổ phiếu</t>
  </si>
  <si>
    <t>Chênh lệch đánh giá lại tài sản</t>
  </si>
  <si>
    <t>PAJE!$E1253</t>
  </si>
  <si>
    <t>PAJE!$J1254</t>
  </si>
  <si>
    <t>PAJE!$K1254</t>
  </si>
  <si>
    <t>PAJE!$L1254</t>
  </si>
  <si>
    <t>PAJE!$D1254</t>
  </si>
  <si>
    <t>PAJE!$E1254</t>
  </si>
  <si>
    <t>PAJE!$J1255</t>
  </si>
  <si>
    <t>PAJE!$K1255</t>
  </si>
  <si>
    <t>PAJE!$L1255</t>
  </si>
  <si>
    <t>PAJE!$J1111</t>
  </si>
  <si>
    <t>PAJE!$K1111</t>
  </si>
  <si>
    <t>PAJE!$L1111</t>
  </si>
  <si>
    <t>PAJE!$D1111</t>
  </si>
  <si>
    <t>PAJE!$E1111</t>
  </si>
  <si>
    <t>PAJE!$J1112</t>
  </si>
  <si>
    <t>PAJE!$K1112</t>
  </si>
  <si>
    <t>PAJE!$L1112</t>
  </si>
  <si>
    <t>PAJE!$J1779</t>
  </si>
  <si>
    <t>PAJE!$K1779</t>
  </si>
  <si>
    <t>PAJE!$L1779</t>
  </si>
  <si>
    <t>PAJE!$D1779</t>
  </si>
  <si>
    <t>PAJE!$E1779</t>
  </si>
  <si>
    <t>PAJE!$D933</t>
  </si>
  <si>
    <t>PAJE!$E933</t>
  </si>
  <si>
    <t>PAJE!$J934</t>
  </si>
  <si>
    <t>PAJE!$K934</t>
  </si>
  <si>
    <t>PAJE!$L934</t>
  </si>
  <si>
    <t>PAJE!$D934</t>
  </si>
  <si>
    <t>PAJE!$E934</t>
  </si>
  <si>
    <t>PAJE!$J935</t>
  </si>
  <si>
    <t>PAJE!$K551</t>
  </si>
  <si>
    <t>PAJE!$L551</t>
  </si>
  <si>
    <t>PAJE!$D551</t>
  </si>
  <si>
    <t>PAJE!$E551</t>
  </si>
  <si>
    <t>PAJE!$J552</t>
  </si>
  <si>
    <t>PAJE!$K552</t>
  </si>
  <si>
    <t>PAJE!$L552</t>
  </si>
  <si>
    <t>PAJE!$D552</t>
  </si>
  <si>
    <t>PAJE!$E552</t>
  </si>
  <si>
    <t>PAJE!$J553</t>
  </si>
  <si>
    <t>PAJE!$K553</t>
  </si>
  <si>
    <t>Lãi tiền gửi không kỳ hạn</t>
  </si>
  <si>
    <t>Lãi tiền cho vay</t>
  </si>
  <si>
    <t>PAJE!$K1061</t>
  </si>
  <si>
    <t>PAJE!$L1061</t>
  </si>
  <si>
    <t>PAJE!$D1061</t>
  </si>
  <si>
    <t>PAJE!$L217</t>
  </si>
  <si>
    <t>PAJE!$D217</t>
  </si>
  <si>
    <t>PAJE!$E217</t>
  </si>
  <si>
    <t>PAJE!$J218</t>
  </si>
  <si>
    <t>PAJE!$K218</t>
  </si>
  <si>
    <t>PAJE!$L218</t>
  </si>
  <si>
    <t>PAJE!$D218</t>
  </si>
  <si>
    <t>PAJE!$E1802</t>
  </si>
  <si>
    <t>PAJE!$J1803</t>
  </si>
  <si>
    <t>PAJE!$K1803</t>
  </si>
  <si>
    <t>PAJE!$L1803</t>
  </si>
  <si>
    <t>PAJE!$D1803</t>
  </si>
  <si>
    <t>PAJE!$E1803</t>
  </si>
  <si>
    <t>PAJE!$J1804</t>
  </si>
  <si>
    <t>PAJE!$K1804</t>
  </si>
  <si>
    <t>PAJE!$L1804</t>
  </si>
  <si>
    <t>PAJE!$D1804</t>
  </si>
  <si>
    <t>PAJE!$L682</t>
  </si>
  <si>
    <t>PAJE!$D682</t>
  </si>
  <si>
    <t>PAJE!$E682</t>
  </si>
  <si>
    <t>PAJE!$J683</t>
  </si>
  <si>
    <t>PAJE!$K683</t>
  </si>
  <si>
    <t>PAJE!$L683</t>
  </si>
  <si>
    <t>PAJE!$L871</t>
  </si>
  <si>
    <t>PAJE!$D871</t>
  </si>
  <si>
    <t>PAJE!$E871</t>
  </si>
  <si>
    <t>PAJE!$J872</t>
  </si>
  <si>
    <t>PAJE!$D208</t>
  </si>
  <si>
    <t>PAJE!$E208</t>
  </si>
  <si>
    <t>PAJE!$J209</t>
  </si>
  <si>
    <t>PAJE!$K209</t>
  </si>
  <si>
    <t>PAJE!$L209</t>
  </si>
  <si>
    <t>PAJE!$D209</t>
  </si>
  <si>
    <t>PAJE!$K2191</t>
  </si>
  <si>
    <t>PAJE!$L2191</t>
  </si>
  <si>
    <t>PAJE!$D2191</t>
  </si>
  <si>
    <t>PAJE!$E2191</t>
  </si>
  <si>
    <t>PAJE!$D1989</t>
  </si>
  <si>
    <t>PAJE!$E1989</t>
  </si>
  <si>
    <t>Thuế GTGT đầu ra</t>
  </si>
  <si>
    <t>Thuế tiêu thu đặc biệt</t>
  </si>
  <si>
    <t>Phí, lệ phí và các khoản phải nộp khác</t>
  </si>
  <si>
    <t>Hao mòn lũy kế</t>
  </si>
  <si>
    <t>+ Thuế thu nhập doanh nghiệp</t>
  </si>
  <si>
    <t>+ Thuế thu nhập cá nhân</t>
  </si>
  <si>
    <t>+ Thuế tài nguyên</t>
  </si>
  <si>
    <t>+ Thuế nhà đất, tiền thuê đất</t>
  </si>
  <si>
    <t>PAJE!$E210</t>
  </si>
  <si>
    <t>PAJE!$J211</t>
  </si>
  <si>
    <t>PAJE!$K211</t>
  </si>
  <si>
    <t>PAJE!$L211</t>
  </si>
  <si>
    <t>PAJE!$D211</t>
  </si>
  <si>
    <t>PAJE!$E211</t>
  </si>
  <si>
    <t>PAJE!$J212</t>
  </si>
  <si>
    <t>PAJE!$K212</t>
  </si>
  <si>
    <t>PAJE!$K1629</t>
  </si>
  <si>
    <t>PAJE!$L1629</t>
  </si>
  <si>
    <t>PAJE!$D1629</t>
  </si>
  <si>
    <t>PAJE!$E1629</t>
  </si>
  <si>
    <t>PAJE!$J1630</t>
  </si>
  <si>
    <t>PAJE!$K1630</t>
  </si>
  <si>
    <t>PAJE!$L1630</t>
  </si>
  <si>
    <t>PAJE!$D1630</t>
  </si>
  <si>
    <t>PAJE!$E78</t>
  </si>
  <si>
    <t>PAJE!$J79</t>
  </si>
  <si>
    <t>PAJE!$K79</t>
  </si>
  <si>
    <t>Mã
 TK</t>
  </si>
  <si>
    <t>Sort
TK</t>
  </si>
  <si>
    <t>DIFF.</t>
  </si>
  <si>
    <t>CF1</t>
  </si>
  <si>
    <t>Số cuối năm
 trước hợp nhất</t>
  </si>
  <si>
    <t>Số đầu năm
  trước hợp nhất</t>
  </si>
  <si>
    <t>A -</t>
  </si>
  <si>
    <t>TÀI SẢN NGẮN HẠN</t>
  </si>
  <si>
    <t>I.</t>
  </si>
  <si>
    <t>Tiền và các khoản tương đương tiền</t>
  </si>
  <si>
    <t>1.</t>
  </si>
  <si>
    <t xml:space="preserve">Tiền </t>
  </si>
  <si>
    <t>PAJE!$D2339</t>
  </si>
  <si>
    <t>PAJE!$E2339</t>
  </si>
  <si>
    <t>PAJE!$J2340</t>
  </si>
  <si>
    <t>PAJE!$K2340</t>
  </si>
  <si>
    <t>PAJE!$L2340</t>
  </si>
  <si>
    <t>PAJE!$D2340</t>
  </si>
  <si>
    <t>PAJE!$E2340</t>
  </si>
  <si>
    <t>PAJE!$J2341</t>
  </si>
  <si>
    <t>Thuế thu nhập doanh nghiệp phải nộp trong năm được dự tính như sau:</t>
  </si>
  <si>
    <t xml:space="preserve">Tổng lợi nhuận kế toán trước thuế </t>
  </si>
  <si>
    <t>+ Tài sản dài hạn khác</t>
  </si>
  <si>
    <t>336dh</t>
  </si>
  <si>
    <t>336vdh</t>
  </si>
  <si>
    <t>3387dh</t>
  </si>
  <si>
    <t>331dh</t>
  </si>
  <si>
    <t>352dh</t>
  </si>
  <si>
    <t>PAJE!$E436</t>
  </si>
  <si>
    <t>PAJE!$J437</t>
  </si>
  <si>
    <t>PAJE!$K437</t>
  </si>
  <si>
    <t>PAJE!$L437</t>
  </si>
  <si>
    <t>PAJE!$D437</t>
  </si>
  <si>
    <t>PAJE!$E437</t>
  </si>
  <si>
    <t>PAJE!$J438</t>
  </si>
  <si>
    <t>PAJE!$K438</t>
  </si>
  <si>
    <t>PAJE!$L438</t>
  </si>
  <si>
    <t>PAJE!$D438</t>
  </si>
  <si>
    <t>PAJE!$E438</t>
  </si>
  <si>
    <t>PAJE!$J439</t>
  </si>
  <si>
    <t>PAJE!$K439</t>
  </si>
  <si>
    <t>PAJE!$L439</t>
  </si>
  <si>
    <t>PAJE!$D439</t>
  </si>
  <si>
    <t>PAJE!$E439</t>
  </si>
  <si>
    <t>PAJE!$J440</t>
  </si>
  <si>
    <t>PAJE!$K440</t>
  </si>
  <si>
    <t>PAJE!$L440</t>
  </si>
  <si>
    <t>PAJE!$D440</t>
  </si>
  <si>
    <t>PAJE!$E440</t>
  </si>
  <si>
    <t>PAJE!$J441</t>
  </si>
  <si>
    <t>PAJE!$K441</t>
  </si>
  <si>
    <t>PAJE!$L441</t>
  </si>
  <si>
    <t>PAJE!$D441</t>
  </si>
  <si>
    <t>+ Hàng hóa kho bảo thuế</t>
  </si>
  <si>
    <t>PAJE!$K738</t>
  </si>
  <si>
    <t>PAJE!$L738</t>
  </si>
  <si>
    <t>PAJE!$D738</t>
  </si>
  <si>
    <t>PAJE!$E738</t>
  </si>
  <si>
    <t>PAJE!$J739</t>
  </si>
  <si>
    <t>PAJE!$K739</t>
  </si>
  <si>
    <t>PAJE!$L739</t>
  </si>
  <si>
    <t>PAJE!$D739</t>
  </si>
  <si>
    <t>PAJE!$E739</t>
  </si>
  <si>
    <t>PAJE!$J740</t>
  </si>
  <si>
    <t>PAJE!$J1466</t>
  </si>
  <si>
    <t>PAJE!$K1466</t>
  </si>
  <si>
    <t>PAJE!$L1466</t>
  </si>
  <si>
    <t>PAJE!$D1466</t>
  </si>
  <si>
    <t>PAJE!$E1466</t>
  </si>
  <si>
    <t>PAJE!$J1467</t>
  </si>
  <si>
    <t>PAJE!$K1467</t>
  </si>
  <si>
    <t>PAJE!$L1467</t>
  </si>
  <si>
    <t>PAJE!$D1467</t>
  </si>
  <si>
    <t>PAJE!$E1467</t>
  </si>
  <si>
    <t>PAJE!$J1468</t>
  </si>
  <si>
    <t>PAJE!$K1468</t>
  </si>
  <si>
    <t>PAJE!$K1397</t>
  </si>
  <si>
    <t>PAJE!$L1397</t>
  </si>
  <si>
    <t>PAJE!$D1397</t>
  </si>
  <si>
    <t>PAJE!$E1397</t>
  </si>
  <si>
    <t>PAJE!$J1398</t>
  </si>
  <si>
    <t>PAJE!$K1398</t>
  </si>
  <si>
    <t>+ Loại trừ Dư nợ phải thu về thanh lý, nhượng bán TSCĐ trên các TK công nợ phải thu (131,138…) (số chưa thu được p/a là số âm)</t>
  </si>
  <si>
    <t>PAJE!$E26</t>
  </si>
  <si>
    <t>PAJE!$L906</t>
  </si>
  <si>
    <t>PAJE!$D906</t>
  </si>
  <si>
    <t>PAJE!$E906</t>
  </si>
  <si>
    <t>PAJE!$J907</t>
  </si>
  <si>
    <t>PAJE!$K907</t>
  </si>
  <si>
    <t>PAJE!$L907</t>
  </si>
  <si>
    <t>PAJE!$D907</t>
  </si>
  <si>
    <t>PAJE!$E907</t>
  </si>
  <si>
    <t>PAJE!$J908</t>
  </si>
  <si>
    <t>PAJE!$K908</t>
  </si>
  <si>
    <t>PAJE!$L908</t>
  </si>
  <si>
    <t>PAJE!$D908</t>
  </si>
  <si>
    <t>PAJE!$E908</t>
  </si>
  <si>
    <t>PAJE!$J909</t>
  </si>
  <si>
    <t>PAJE!$K909</t>
  </si>
  <si>
    <t>PAJE!$L909</t>
  </si>
  <si>
    <t>PAJE!$D909</t>
  </si>
  <si>
    <t>PAJE!$E909</t>
  </si>
  <si>
    <t>PAJE!$J910</t>
  </si>
  <si>
    <t>PAJE!$K910</t>
  </si>
  <si>
    <t>PAJE!$L910</t>
  </si>
  <si>
    <t>PAJE!$D910</t>
  </si>
  <si>
    <t>PAJE!$E910</t>
  </si>
  <si>
    <t>PAJE!$J911</t>
  </si>
  <si>
    <t>PAJE!$J1606</t>
  </si>
  <si>
    <t>PAJE!$J829</t>
  </si>
  <si>
    <t>PAJE!$K829</t>
  </si>
  <si>
    <t>PAJE!$L829</t>
  </si>
  <si>
    <t>PAJE!$D829</t>
  </si>
  <si>
    <t>PAJE!$E829</t>
  </si>
  <si>
    <t>Giảm do thanh lý nhượng bán TSCĐ N214/C211 (+)</t>
  </si>
  <si>
    <t>PAJE!$L1505</t>
  </si>
  <si>
    <t>PAJE!$D1505</t>
  </si>
  <si>
    <t>PAJE!$E1505</t>
  </si>
  <si>
    <t>PAJE!$J1506</t>
  </si>
  <si>
    <t>PAJE!$E671</t>
  </si>
  <si>
    <t>PAJE!$J672</t>
  </si>
  <si>
    <t>PAJE!$K672</t>
  </si>
  <si>
    <t>PAJE!$L672</t>
  </si>
  <si>
    <t>PAJE!$D672</t>
  </si>
  <si>
    <t>Số dư 31/12/2010</t>
  </si>
  <si>
    <t>PAJE!$E1536</t>
  </si>
  <si>
    <t>PAJE!$J1537</t>
  </si>
  <si>
    <t>PAJE!$K1537</t>
  </si>
  <si>
    <t>PAJE!$L1537</t>
  </si>
  <si>
    <t>PAJE!$K1396</t>
  </si>
  <si>
    <t>PAJE!$L1396</t>
  </si>
  <si>
    <t>PAJE!$D1396</t>
  </si>
  <si>
    <t>PAJE!$E1396</t>
  </si>
  <si>
    <t>Các khoản tương đương tiền</t>
  </si>
  <si>
    <t>II.</t>
  </si>
  <si>
    <t>+ Tiền mặt</t>
  </si>
  <si>
    <t>+ Tiền gửi ngân hàng</t>
  </si>
  <si>
    <t>+ Tiền đang chuyển</t>
  </si>
  <si>
    <t>2.</t>
  </si>
  <si>
    <t>PAJE!$L317</t>
  </si>
  <si>
    <t>PAJE!$J220</t>
  </si>
  <si>
    <t>PAJE!$K220</t>
  </si>
  <si>
    <t>PAJE!$L220</t>
  </si>
  <si>
    <t>PAJE!$D220</t>
  </si>
  <si>
    <t>PAJE!$E1885</t>
  </si>
  <si>
    <t>PAJE!$D1136</t>
  </si>
  <si>
    <t>PAJE!$E1136</t>
  </si>
  <si>
    <t>PAJE!$J1137</t>
  </si>
  <si>
    <t>PAJE!$K1137</t>
  </si>
  <si>
    <t>PAJE!$L1137</t>
  </si>
  <si>
    <t>PAJE!$D1137</t>
  </si>
  <si>
    <t>PAJE!$E1137</t>
  </si>
  <si>
    <t>PAJE!$J1138</t>
  </si>
  <si>
    <t>PAJE!$K1138</t>
  </si>
  <si>
    <t>PAJE!$L1138</t>
  </si>
  <si>
    <t>PAJE!$D1138</t>
  </si>
  <si>
    <t>PAJE!$E1138</t>
  </si>
  <si>
    <t>PAJE!$J1139</t>
  </si>
  <si>
    <t>PAJE!$K1139</t>
  </si>
  <si>
    <t>PAJE!$L1139</t>
  </si>
  <si>
    <t>PAJE!$D1139</t>
  </si>
  <si>
    <t>PAJE!$E1139</t>
  </si>
  <si>
    <t>PAJE!$J1140</t>
  </si>
  <si>
    <t>PAJE!$K1140</t>
  </si>
  <si>
    <t>PAJE!$L1140</t>
  </si>
  <si>
    <t>PAJE!$D1140</t>
  </si>
  <si>
    <t>PAJE!$E1140</t>
  </si>
  <si>
    <t>PAJE!$J1141</t>
  </si>
  <si>
    <t>PAJE!$K1141</t>
  </si>
  <si>
    <t>PAJE!$L1141</t>
  </si>
  <si>
    <t>PAJE!$D1141</t>
  </si>
  <si>
    <t>PAJE!$E1141</t>
  </si>
  <si>
    <t>PAJE!$J1142</t>
  </si>
  <si>
    <t>PAJE!$K1142</t>
  </si>
  <si>
    <t>PAJE!$L1142</t>
  </si>
  <si>
    <t>PAJE!$D1142</t>
  </si>
  <si>
    <t>PAJE!$E1142</t>
  </si>
  <si>
    <t>PAJE!$J1143</t>
  </si>
  <si>
    <t>PAJE!$K1143</t>
  </si>
  <si>
    <t>PAJE!$L1143</t>
  </si>
  <si>
    <t>PAJE!$D406</t>
  </si>
  <si>
    <t>PAJE!$E406</t>
  </si>
  <si>
    <t>PAJE!$J407</t>
  </si>
  <si>
    <t>PAJE!$K407</t>
  </si>
  <si>
    <t>PAJE!$K2099</t>
  </si>
  <si>
    <t>PAJE!$L2099</t>
  </si>
  <si>
    <t>PAJE!$L2297</t>
  </si>
  <si>
    <t>PAJE!$D2297</t>
  </si>
  <si>
    <t>PAJE!$E2297</t>
  </si>
  <si>
    <t>PAJE!$J2298</t>
  </si>
  <si>
    <t>PAJE!$K2298</t>
  </si>
  <si>
    <t>PAJE!$L2298</t>
  </si>
  <si>
    <t>PAJE!$D2298</t>
  </si>
  <si>
    <t>Địa chỉ: Tổ 23, cụm 4, phường Nhật Tân, quận Tây Hồ, thành phố Hà Nội</t>
  </si>
  <si>
    <t>`</t>
  </si>
  <si>
    <t>Kết quả kinh doanh, tài sản và nợ phải trả bao gồm các khoản có liên quan trực tiếp đến bộ phận và các khoản có thể phân bổ được trên một cơ sở hợp lý. Các khoản không phân bổ được bao gồm các tài khoản tạo thu nhập và doanh thu, các khoản vay chịu lãi, các tài sản và chi phí chung của Công ty/Doanh nghiệp.</t>
  </si>
  <si>
    <t>Lĩnh vực kinh doanh</t>
  </si>
  <si>
    <t>Công ty/Doanh nghiệp có các lĩnh vực kinh doanh chính sau:</t>
  </si>
  <si>
    <t>(Nêu các loại sản phẩm và dịch vụ trong mỗi lĩnh vực kinh doanh)</t>
  </si>
  <si>
    <r>
      <t xml:space="preserve">-         Lĩnh vực A: </t>
    </r>
    <r>
      <rPr>
        <sz val="11"/>
        <rFont val="Times New Roman"/>
        <family val="1"/>
      </rPr>
      <t>..............................................</t>
    </r>
  </si>
  <si>
    <r>
      <t xml:space="preserve">-         Lĩnh vực B: </t>
    </r>
    <r>
      <rPr>
        <sz val="11"/>
        <rFont val="Times New Roman"/>
        <family val="1"/>
      </rPr>
      <t>..............................................</t>
    </r>
  </si>
  <si>
    <t>PAJE!$L1331</t>
  </si>
  <si>
    <t>PAJE!$D1331</t>
  </si>
  <si>
    <t>PAJE!$E1331</t>
  </si>
  <si>
    <t>PAJE!$J1332</t>
  </si>
  <si>
    <t>PAJE!$D91</t>
  </si>
  <si>
    <t>PAJE!$E91</t>
  </si>
  <si>
    <t>PAJE!$J92</t>
  </si>
  <si>
    <t>PAJE!$K92</t>
  </si>
  <si>
    <t>PAJE!$K409</t>
  </si>
  <si>
    <t>PAJE!$L409</t>
  </si>
  <si>
    <t>PAJE!$D409</t>
  </si>
  <si>
    <t>PAJE!$D2261</t>
  </si>
  <si>
    <t>PAJE!$E2261</t>
  </si>
  <si>
    <t>PAJE!$J2262</t>
  </si>
  <si>
    <t>PAJE!$K2262</t>
  </si>
  <si>
    <t>PAJE!$L2262</t>
  </si>
  <si>
    <t>PAJE!$J1421</t>
  </si>
  <si>
    <t>PAJE!$K1421</t>
  </si>
  <si>
    <t>PAJE!$L1421</t>
  </si>
  <si>
    <t>PAJE!$D1421</t>
  </si>
  <si>
    <t>PAJE!$E1421</t>
  </si>
  <si>
    <t>PAJE!$J1422</t>
  </si>
  <si>
    <t>PAJE!$K1422</t>
  </si>
  <si>
    <t>PAJE!$L1422</t>
  </si>
  <si>
    <t>PAJE!$D1422</t>
  </si>
  <si>
    <t>PAJE!$E1422</t>
  </si>
  <si>
    <t>PAJE!$J1423</t>
  </si>
  <si>
    <t>PAJE!$K1423</t>
  </si>
  <si>
    <t>PAJE!$L1423</t>
  </si>
  <si>
    <t>PAJE!$D1423</t>
  </si>
  <si>
    <t>PAJE!$E1423</t>
  </si>
  <si>
    <t>PAJE!$J1424</t>
  </si>
  <si>
    <t>PAJE!$L2294</t>
  </si>
  <si>
    <t>PAJE!$D2294</t>
  </si>
  <si>
    <t>PAJE!$E2294</t>
  </si>
  <si>
    <t>PAJE!$J2295</t>
  </si>
  <si>
    <t>PAJE!$K2295</t>
  </si>
  <si>
    <t>PAJE!$L2295</t>
  </si>
  <si>
    <t>PAJE!$D2295</t>
  </si>
  <si>
    <t>PAJE!$E2295</t>
  </si>
  <si>
    <t>PAJE!$J2296</t>
  </si>
  <si>
    <t>PAJE!$K2296</t>
  </si>
  <si>
    <t>PAJE!$L2296</t>
  </si>
  <si>
    <t>PAJE!$E1483</t>
  </si>
  <si>
    <t>PAJE!$J1484</t>
  </si>
  <si>
    <t>PAJE!$K1484</t>
  </si>
  <si>
    <t>PAJE!$E650</t>
  </si>
  <si>
    <t>PAJE!$J651</t>
  </si>
  <si>
    <t>PAJE!$K651</t>
  </si>
  <si>
    <t>PAJE!$L651</t>
  </si>
  <si>
    <t>PAJE!$D651</t>
  </si>
  <si>
    <t>PAJE!$E651</t>
  </si>
  <si>
    <t>PAJE!$J652</t>
  </si>
  <si>
    <t>PAJE!$K652</t>
  </si>
  <si>
    <t>PAJE!$L652</t>
  </si>
  <si>
    <t>PAJE!$D652</t>
  </si>
  <si>
    <t>PAJE!$E652</t>
  </si>
  <si>
    <t>PAJE!$D533</t>
  </si>
  <si>
    <t>PAJE!$E533</t>
  </si>
  <si>
    <t>PAJE!$J534</t>
  </si>
  <si>
    <t>PAJE!$K534</t>
  </si>
  <si>
    <t>PAJE!$L534</t>
  </si>
  <si>
    <t>PAJE!$D534</t>
  </si>
  <si>
    <t>PAJE!$E534</t>
  </si>
  <si>
    <t>PAJE!$J535</t>
  </si>
  <si>
    <t>PAJE!$K535</t>
  </si>
  <si>
    <t>PAJE!$L535</t>
  </si>
  <si>
    <t>PAJE!$D535</t>
  </si>
  <si>
    <t>PAJE!$E535</t>
  </si>
  <si>
    <t>PAJE!$J536</t>
  </si>
  <si>
    <t>PAJE!$K536</t>
  </si>
  <si>
    <t>PAJE!$L536</t>
  </si>
  <si>
    <t>PAJE!$D536</t>
  </si>
  <si>
    <t>PAJE!$E536</t>
  </si>
  <si>
    <t>PAJE!$J537</t>
  </si>
  <si>
    <t>PAJE!$K537</t>
  </si>
  <si>
    <t>PAJE!$L537</t>
  </si>
  <si>
    <t>PAJE!$D537</t>
  </si>
  <si>
    <t>PAJE!$E537</t>
  </si>
  <si>
    <t>PAJE!$J538</t>
  </si>
  <si>
    <t>PAJE!$J1465</t>
  </si>
  <si>
    <t>Tài sản và nợ phải trả của bộ phận theo lĩnh vực kinh doanh:</t>
  </si>
  <si>
    <t>Tài sản trực tiếp của bộ phận</t>
  </si>
  <si>
    <t>PAJE!$E409</t>
  </si>
  <si>
    <t>PAJE!$J410</t>
  </si>
  <si>
    <t>PAJE!$K410</t>
  </si>
  <si>
    <t>PAJE!$J570</t>
  </si>
  <si>
    <t>PAJE!$K570</t>
  </si>
  <si>
    <t>PAJE!$L570</t>
  </si>
  <si>
    <t>PAJE!$D570</t>
  </si>
  <si>
    <t>PAJE!$E570</t>
  </si>
  <si>
    <t>PAJE!$J571</t>
  </si>
  <si>
    <t>PAJE!$K571</t>
  </si>
  <si>
    <t>PAJE!$L571</t>
  </si>
  <si>
    <t>PAJE!$D571</t>
  </si>
  <si>
    <t>PAJE!$E571</t>
  </si>
  <si>
    <t>PAJE!$J572</t>
  </si>
  <si>
    <t>PAJE!$K568</t>
  </si>
  <si>
    <t>PAJE!$L568</t>
  </si>
  <si>
    <t>PAJE!$J897</t>
  </si>
  <si>
    <t>PAJE!$K897</t>
  </si>
  <si>
    <t>PAJE!$J574</t>
  </si>
  <si>
    <t>PAJE!$K574</t>
  </si>
  <si>
    <t>PAJE!$L574</t>
  </si>
  <si>
    <t>PAJE!$D574</t>
  </si>
  <si>
    <t>PAJE!$E574</t>
  </si>
  <si>
    <t>PAJE!$J575</t>
  </si>
  <si>
    <t>PAJE!$K575</t>
  </si>
  <si>
    <t>PAJE!$L575</t>
  </si>
  <si>
    <t>PAJE!$D575</t>
  </si>
  <si>
    <t>PAJE!$E575</t>
  </si>
  <si>
    <t>PAJE!$J576</t>
  </si>
  <si>
    <t>PAJE!$K576</t>
  </si>
  <si>
    <t>PAJE!$L576</t>
  </si>
  <si>
    <t>PAJE!$D576</t>
  </si>
  <si>
    <t>PAJE!$E576</t>
  </si>
  <si>
    <t>PAJE!$J577</t>
  </si>
  <si>
    <t>PAJE!$K577</t>
  </si>
  <si>
    <t>PAJE!$L577</t>
  </si>
  <si>
    <t>PAJE!$K161</t>
  </si>
  <si>
    <t>PAJE!$L161</t>
  </si>
  <si>
    <t>PAJE!$D161</t>
  </si>
  <si>
    <t>PAJE!$E161</t>
  </si>
  <si>
    <t>PAJE!$J162</t>
  </si>
  <si>
    <t>PAJE!$K162</t>
  </si>
  <si>
    <t>PAJE!$L162</t>
  </si>
  <si>
    <t>PAJE!$D162</t>
  </si>
  <si>
    <t>PAJE!$E162</t>
  </si>
  <si>
    <t>PAJE!$D1825</t>
  </si>
  <si>
    <t>PAJE!$E1825</t>
  </si>
  <si>
    <t>PAJE!$E528</t>
  </si>
  <si>
    <t>PAJE!$J529</t>
  </si>
  <si>
    <t>PAJE!$K529</t>
  </si>
  <si>
    <t>PAJE!$L529</t>
  </si>
  <si>
    <t>PAJE!$D529</t>
  </si>
  <si>
    <t>PAJE!$E529</t>
  </si>
  <si>
    <t>PAJE!$J530</t>
  </si>
  <si>
    <t>PAJE!$K530</t>
  </si>
  <si>
    <t>PAJE!$L530</t>
  </si>
  <si>
    <t>PAJE!$D530</t>
  </si>
  <si>
    <t>PAJE!$E530</t>
  </si>
  <si>
    <t>PAJE!$J531</t>
  </si>
  <si>
    <t>Tên tài khoản</t>
  </si>
  <si>
    <t>TK</t>
  </si>
  <si>
    <t>PAJE!$K316</t>
  </si>
  <si>
    <t>PAJE!$L316</t>
  </si>
  <si>
    <t>PAJE!$D316</t>
  </si>
  <si>
    <t>PAJE!$E316</t>
  </si>
  <si>
    <t>PAJE!$J317</t>
  </si>
  <si>
    <t>PAJE!$K317</t>
  </si>
  <si>
    <t>PAJE!$K1465</t>
  </si>
  <si>
    <t>PAJE!$L1465</t>
  </si>
  <si>
    <t>PAJE!$D1465</t>
  </si>
  <si>
    <t>PAJE!$E1465</t>
  </si>
  <si>
    <t>PAJE!$D577</t>
  </si>
  <si>
    <t>PAJE!$E577</t>
  </si>
  <si>
    <t>PAJE!$J578</t>
  </si>
  <si>
    <t>PAJE!$K578</t>
  </si>
  <si>
    <t>PAJE!$L578</t>
  </si>
  <si>
    <t>PAJE!$D578</t>
  </si>
  <si>
    <t>PAJE!$E578</t>
  </si>
  <si>
    <t>PAJE!$J579</t>
  </si>
  <si>
    <t>PAJE!$K579</t>
  </si>
  <si>
    <t>PAJE!$L579</t>
  </si>
  <si>
    <t>PAJE!$D579</t>
  </si>
  <si>
    <t>PAJE!$E579</t>
  </si>
  <si>
    <t>PAJE!$J580</t>
  </si>
  <si>
    <t>PAJE!$K580</t>
  </si>
  <si>
    <t>PAJE!$L580</t>
  </si>
  <si>
    <t>PAJE!$D580</t>
  </si>
  <si>
    <t>PAJE!$E580</t>
  </si>
  <si>
    <t>PAJE!$J581</t>
  </si>
  <si>
    <t>PAJE!$K581</t>
  </si>
  <si>
    <t>PAJE!$L581</t>
  </si>
  <si>
    <t>PAJE!$D581</t>
  </si>
  <si>
    <t>PAJE!$E581</t>
  </si>
  <si>
    <t>PAJE!$J582</t>
  </si>
  <si>
    <t>PAJE!$K582</t>
  </si>
  <si>
    <t>PAJE!$L582</t>
  </si>
  <si>
    <t>PAJE!$D582</t>
  </si>
  <si>
    <t>PAJE!$E582</t>
  </si>
  <si>
    <t>PAJE!$J583</t>
  </si>
  <si>
    <t>PAJE!$K583</t>
  </si>
  <si>
    <t>PAJE!$L583</t>
  </si>
  <si>
    <t>PAJE!$D583</t>
  </si>
  <si>
    <t>PAJE!$E583</t>
  </si>
  <si>
    <t>PAJE!$J584</t>
  </si>
  <si>
    <t>PAJE!$D1789</t>
  </si>
  <si>
    <t>PAJE!$E1789</t>
  </si>
  <si>
    <t>PAJE!$J1790</t>
  </si>
  <si>
    <t>PAJE!$K1790</t>
  </si>
  <si>
    <t>PAJE!$L1612</t>
  </si>
  <si>
    <t>PAJE!$D1612</t>
  </si>
  <si>
    <t>PAJE!$E1612</t>
  </si>
  <si>
    <t>PAJE!$J1613</t>
  </si>
  <si>
    <t>PAJE!$K1613</t>
  </si>
  <si>
    <t>PAJE!$L1613</t>
  </si>
  <si>
    <t>PAJE!$D1613</t>
  </si>
  <si>
    <t>PAJE!$E1613</t>
  </si>
  <si>
    <t>PAJE!$J1614</t>
  </si>
  <si>
    <t>PAJE!$K1614</t>
  </si>
  <si>
    <t>PAJE!$L1614</t>
  </si>
  <si>
    <t>PAJE!$D1614</t>
  </si>
  <si>
    <t>PAJE!$E1614</t>
  </si>
  <si>
    <t>PAJE!$J1615</t>
  </si>
  <si>
    <t>PAJE!$K1615</t>
  </si>
  <si>
    <t>PAJE!$L1615</t>
  </si>
  <si>
    <t>PAJE!$D1615</t>
  </si>
  <si>
    <t>PAJE!$E1615</t>
  </si>
  <si>
    <t>PAJE!$J1616</t>
  </si>
  <si>
    <t>PAJE!$K1616</t>
  </si>
  <si>
    <t>PAJE!$L1616</t>
  </si>
  <si>
    <t>PAJE!$D1616</t>
  </si>
  <si>
    <t>PAJE!$E1616</t>
  </si>
  <si>
    <t>PAJE!$J1617</t>
  </si>
  <si>
    <t>PAJE!$K1617</t>
  </si>
  <si>
    <t>PAJE!$L1617</t>
  </si>
  <si>
    <t>PAJE!$D1617</t>
  </si>
  <si>
    <t>PAJE!$E1617</t>
  </si>
  <si>
    <t>PAJE!$J1618</t>
  </si>
  <si>
    <t>Các tài sản không phân bổ theo bộ phận</t>
  </si>
  <si>
    <t>Tổng tài sản</t>
  </si>
  <si>
    <t>Nợ phải trả trực tiếp của bộ phận</t>
  </si>
  <si>
    <t>Tổng Công ty Xây dựng số 1 - dự án Đăktik</t>
  </si>
  <si>
    <t>Ban điều hành dự án Buôn Tua Srah</t>
  </si>
  <si>
    <t>Công ty Cổ phần Cavico Giao thông</t>
  </si>
  <si>
    <t>Công ty Cổ phần Cavico Cầu Hầm</t>
  </si>
  <si>
    <t>Thuyết 
minh</t>
  </si>
  <si>
    <t>Doanh thu bán hàng và cung cấp dịch vụ</t>
  </si>
  <si>
    <t>+ Doanh thu bán hàng nội bộ</t>
  </si>
  <si>
    <t>Các khoản giảm trừ doanh thu</t>
  </si>
  <si>
    <t>+ Chiết khấu thương mại</t>
  </si>
  <si>
    <t>+ Hàng bán bị trả lại</t>
  </si>
  <si>
    <t>Tổng nợ phải trả</t>
  </si>
  <si>
    <t>PAJE!$K192</t>
  </si>
  <si>
    <t>PAJE!$D540</t>
  </si>
  <si>
    <t>PAJE!$E540</t>
  </si>
  <si>
    <t>PAJE!$K538</t>
  </si>
  <si>
    <t>PAJE!$L538</t>
  </si>
  <si>
    <t>PAJE!$D538</t>
  </si>
  <si>
    <t>PAJE!$E538</t>
  </si>
  <si>
    <t>PAJE!$J539</t>
  </si>
  <si>
    <t>PAJE!$L2435</t>
  </si>
  <si>
    <t>PAJE!$D2435</t>
  </si>
  <si>
    <t>PAJE!$E2435</t>
  </si>
  <si>
    <t>PAJE!$J2436</t>
  </si>
  <si>
    <t>PAJE!$K2436</t>
  </si>
  <si>
    <t>PAJE!$L2436</t>
  </si>
  <si>
    <t>PAJE!$D2436</t>
  </si>
  <si>
    <t>PAJE!$E2436</t>
  </si>
  <si>
    <t>PAJE!$J2437</t>
  </si>
  <si>
    <t>PAJE!$K2437</t>
  </si>
  <si>
    <t>PAJE!$L2437</t>
  </si>
  <si>
    <t>PAJE!$D2437</t>
  </si>
  <si>
    <t>PAJE!$K2111</t>
  </si>
  <si>
    <t>PAJE!$L2111</t>
  </si>
  <si>
    <t>PAJE!$D2111</t>
  </si>
  <si>
    <t>PAJE!$E2111</t>
  </si>
  <si>
    <t>PAJE!$J2112</t>
  </si>
  <si>
    <t>PAJE!$K2112</t>
  </si>
  <si>
    <t>PAJE!$L2112</t>
  </si>
  <si>
    <t>PAJE!$D2112</t>
  </si>
  <si>
    <t>PAJE!$E2112</t>
  </si>
  <si>
    <t>PAJE!$J2113</t>
  </si>
  <si>
    <t>PAJE!$K2113</t>
  </si>
  <si>
    <t>PAJE!$L2113</t>
  </si>
  <si>
    <t>PAJE!$D2113</t>
  </si>
  <si>
    <t>PAJE!$E2113</t>
  </si>
  <si>
    <t>PAJE!$J2114</t>
  </si>
  <si>
    <t>PAJE!$K2114</t>
  </si>
  <si>
    <t>Số đã hoàn nhập trong năm</t>
  </si>
  <si>
    <t>PAJE!$K2341</t>
  </si>
  <si>
    <t>PAJE!$E1724</t>
  </si>
  <si>
    <t>PAJE!$J1725</t>
  </si>
  <si>
    <t>PAJE!$K1725</t>
  </si>
  <si>
    <t>PAJE!$J1315</t>
  </si>
  <si>
    <t>PAJE!$K1315</t>
  </si>
  <si>
    <t>PAJE!$L1315</t>
  </si>
  <si>
    <t>PAJE!$L2149</t>
  </si>
  <si>
    <t>PAJE!$L77</t>
  </si>
  <si>
    <t>PAJE!$D77</t>
  </si>
  <si>
    <t>PAJE!$E77</t>
  </si>
  <si>
    <t>PAJE!$J78</t>
  </si>
  <si>
    <t>PAJE!$K78</t>
  </si>
  <si>
    <t>PAJE!$L78</t>
  </si>
  <si>
    <t>PAJE!$D78</t>
  </si>
  <si>
    <t>PAJE!$E2151</t>
  </si>
  <si>
    <t>PAJE!$J2152</t>
  </si>
  <si>
    <t>+ Cộng thêm vào Dư Có người mua trả tiền trước về tiền thu thanh lý, nhượng bán TSCĐ trên các TK công nợ phải thu (131,138…) (số thu được tiền trước p/a số dương)</t>
  </si>
  <si>
    <t>Tiền thu từ bán bất động sản đầu tư</t>
  </si>
  <si>
    <t>+ Loại trừ  Dư Nợ phải thu về tiền bán bất động sản đầu tư trên các TK công nợ phải thu (131,138…) (Số chưa thu được p/a là số âm)</t>
  </si>
  <si>
    <t>PAJE!$J265</t>
  </si>
  <si>
    <t>PAJE!$K265</t>
  </si>
  <si>
    <t>PAJE!$L265</t>
  </si>
  <si>
    <t>PAJE!$D265</t>
  </si>
  <si>
    <t>PAJE!$E265</t>
  </si>
  <si>
    <t>PAJE!$J266</t>
  </si>
  <si>
    <t>PAJE!$K266</t>
  </si>
  <si>
    <t>PAJE!$L266</t>
  </si>
  <si>
    <t>3.14</t>
  </si>
  <si>
    <t>Chi phí lãi vay (+)</t>
  </si>
  <si>
    <t>Trả lãi vay bằng tiền (N635/C111,112) (-)</t>
  </si>
  <si>
    <t>Chi phí lãi vay (-)</t>
  </si>
  <si>
    <t>- Dư đầu năm phải trả về lãi vay (+)</t>
  </si>
  <si>
    <t>- Dư cuối năm phải trả về lãi vay (+)</t>
  </si>
  <si>
    <t>Tiền đưa đi ký cược, ký quỹ ngắn hạn (-)</t>
  </si>
  <si>
    <t>Tiền đưa đi ký cược, ký quỹ dài hạn (-)</t>
  </si>
  <si>
    <t>PAJE!$D1546</t>
  </si>
  <si>
    <t>PAJE!$E1546</t>
  </si>
  <si>
    <t>PAJE!$J1547</t>
  </si>
  <si>
    <t>PAJE!$K1547</t>
  </si>
  <si>
    <t>PAJE!$L1547</t>
  </si>
  <si>
    <t>PAJE!$D1547</t>
  </si>
  <si>
    <t>PAJE!$E1547</t>
  </si>
  <si>
    <t>PAJE!$J1548</t>
  </si>
  <si>
    <t>PAJE!$K1548</t>
  </si>
  <si>
    <t>PAJE!$L1548</t>
  </si>
  <si>
    <t>PAJE!$D1548</t>
  </si>
  <si>
    <t>PAJE!$E1548</t>
  </si>
  <si>
    <t>PAJE!$J1549</t>
  </si>
  <si>
    <t>PAJE!$K1549</t>
  </si>
  <si>
    <t>PAJE!$L1549</t>
  </si>
  <si>
    <t>PAJE!$D1549</t>
  </si>
  <si>
    <t>PAJE!$E1549</t>
  </si>
  <si>
    <t>PAJE!$J1550</t>
  </si>
  <si>
    <t>PAJE!$K1550</t>
  </si>
  <si>
    <t>PAJE!$L1550</t>
  </si>
  <si>
    <t>PAJE!$D1550</t>
  </si>
  <si>
    <t>PAJE!$E1550</t>
  </si>
  <si>
    <t>PAJE!$J1551</t>
  </si>
  <si>
    <t>PAJE!$K1551</t>
  </si>
  <si>
    <t>PAJE!$E2406</t>
  </si>
  <si>
    <t>PAJE!$J2407</t>
  </si>
  <si>
    <t>PAJE!$K2407</t>
  </si>
  <si>
    <t>PAJE!$L2407</t>
  </si>
  <si>
    <t>PAJE!$D2407</t>
  </si>
  <si>
    <t>PAJE!$E2407</t>
  </si>
  <si>
    <t>PAJE!$K1065</t>
  </si>
  <si>
    <t>PAJE!$E215</t>
  </si>
  <si>
    <t>PAJE!$J216</t>
  </si>
  <si>
    <t>PAJE!$K216</t>
  </si>
  <si>
    <t>PAJE!$L216</t>
  </si>
  <si>
    <t>PAJE!$D216</t>
  </si>
  <si>
    <t>PAJE!$E216</t>
  </si>
  <si>
    <t>PAJE!$J217</t>
  </si>
  <si>
    <t>PAJE!$K217</t>
  </si>
  <si>
    <t>PAJE!$K1678</t>
  </si>
  <si>
    <t>PAJE!$L1678</t>
  </si>
  <si>
    <t>PAJE!$D1678</t>
  </si>
  <si>
    <t>PAJE!$E1678</t>
  </si>
  <si>
    <t>PAJE!$E764</t>
  </si>
  <si>
    <t>PAJE!$J765</t>
  </si>
  <si>
    <t>PAJE!$K765</t>
  </si>
  <si>
    <t>PAJE!$L765</t>
  </si>
  <si>
    <t>PAJE!$D765</t>
  </si>
  <si>
    <t>PAJE!$E765</t>
  </si>
  <si>
    <t>PAJE!$J766</t>
  </si>
  <si>
    <t>PAJE!$K766</t>
  </si>
  <si>
    <t>PAJE!$J2189</t>
  </si>
  <si>
    <t>PAJE!$K2189</t>
  </si>
  <si>
    <t>PAJE!$L2189</t>
  </si>
  <si>
    <t>PAJE!$D2189</t>
  </si>
  <si>
    <t>PAJE!$E2189</t>
  </si>
  <si>
    <t>PAJE!$J2190</t>
  </si>
  <si>
    <t>PAJE!$K2190</t>
  </si>
  <si>
    <t>PAJE!$L2190</t>
  </si>
  <si>
    <t>PAJE!$D2190</t>
  </si>
  <si>
    <t>+ Lỗ do thanh lý các khoản đầu tư ngắn hạn, dài hạn</t>
  </si>
  <si>
    <t>+ Lỗ bán ngoại tệ</t>
  </si>
  <si>
    <t>+ Lỗ chênh lệch tỷ giá đã thực hiện</t>
  </si>
  <si>
    <t>+ Lỗ chênh lệch tỷ giá chưa thực hiện</t>
  </si>
  <si>
    <t>+ Chi phí tài chính khác</t>
  </si>
  <si>
    <t>+ Giá vốn hàng hóa đã bán</t>
  </si>
  <si>
    <t>PAJE!$K1688</t>
  </si>
  <si>
    <t>PAJE!$L1688</t>
  </si>
  <si>
    <t>PAJE!$D1688</t>
  </si>
  <si>
    <t>PAJE!$E1688</t>
  </si>
  <si>
    <t>PAJE!$J1689</t>
  </si>
  <si>
    <t>PAJE!$K1689</t>
  </si>
  <si>
    <t>PAJE!$L1689</t>
  </si>
  <si>
    <t>PAJE!$D1689</t>
  </si>
  <si>
    <t>PAJE!$E1689</t>
  </si>
  <si>
    <t>PAJE!$J1690</t>
  </si>
  <si>
    <t>PAJE!$K1690</t>
  </si>
  <si>
    <t>PAJE!$L1690</t>
  </si>
  <si>
    <t>PAJE!$D1690</t>
  </si>
  <si>
    <t>PAJE!$E1690</t>
  </si>
  <si>
    <t>PAJE!$J1691</t>
  </si>
  <si>
    <t>Chi phí bảo hành sản phẩm, hàng hoá, công trình xây lắp</t>
  </si>
  <si>
    <t>Tái cơ cấu doanh nghiệp</t>
  </si>
  <si>
    <r>
      <t xml:space="preserve">Hợp </t>
    </r>
    <r>
      <rPr>
        <sz val="11"/>
        <color indexed="8"/>
        <rFont val="Times New Roman"/>
        <family val="1"/>
      </rPr>
      <t>đồng</t>
    </r>
    <r>
      <rPr>
        <sz val="11"/>
        <rFont val="Times New Roman"/>
        <family val="1"/>
      </rPr>
      <t xml:space="preserve"> có rủi ro lớn</t>
    </r>
  </si>
  <si>
    <t xml:space="preserve">… </t>
  </si>
  <si>
    <t>+ Lãi chênh lệch tỷ giá đã thực hiện</t>
  </si>
  <si>
    <t>+ Lãi chênh lệch tỷ giá chưa thực hiện</t>
  </si>
  <si>
    <t>+ Lãi bán hàng trả chậm</t>
  </si>
  <si>
    <t>+ Doanh thu hoạt động tài chính khác</t>
  </si>
  <si>
    <t>+ Chi phí lãi vay</t>
  </si>
  <si>
    <t>PAJE!$K1487</t>
  </si>
  <si>
    <t>PAJE!$K922</t>
  </si>
  <si>
    <t>PAJE!$L922</t>
  </si>
  <si>
    <t>PAJE!$L872</t>
  </si>
  <si>
    <t>PAJE!$D872</t>
  </si>
  <si>
    <t>PAJE!$E872</t>
  </si>
  <si>
    <t>PAJE!$J873</t>
  </si>
  <si>
    <t>PAJE!$K873</t>
  </si>
  <si>
    <t>PAJE!$L873</t>
  </si>
  <si>
    <t>PAJE!$L1926</t>
  </si>
  <si>
    <t>PAJE!$D1926</t>
  </si>
  <si>
    <t>PAJE!$E1926</t>
  </si>
  <si>
    <t>PAJE!$J1927</t>
  </si>
  <si>
    <t>PAJE!$K1927</t>
  </si>
  <si>
    <t>PAJE!$J2139</t>
  </si>
  <si>
    <t>PAJE!$K2139</t>
  </si>
  <si>
    <t>PAJE!$L2139</t>
  </si>
  <si>
    <t>PAJE!$D2139</t>
  </si>
  <si>
    <t>PAJE!$E2139</t>
  </si>
  <si>
    <t>PAJE!$J2140</t>
  </si>
  <si>
    <t>PAJE!$K2140</t>
  </si>
  <si>
    <t>PAJE!$L2140</t>
  </si>
  <si>
    <t>PAJE!$D2140</t>
  </si>
  <si>
    <t>PAJE!$E2140</t>
  </si>
  <si>
    <t>PAJE!$J2141</t>
  </si>
  <si>
    <t>PAJE!$K2141</t>
  </si>
  <si>
    <t>PAJE!$L2141</t>
  </si>
  <si>
    <t>PAJE!$D1103</t>
  </si>
  <si>
    <t>PAJE!$E1103</t>
  </si>
  <si>
    <t>PAJE!$J1104</t>
  </si>
  <si>
    <t>PAJE!$K1104</t>
  </si>
  <si>
    <t>PAJE!$E453</t>
  </si>
  <si>
    <t>PAJE!$J44</t>
  </si>
  <si>
    <t>PAJE!$L1118</t>
  </si>
  <si>
    <t>PAJE!$D1118</t>
  </si>
  <si>
    <t>PAJE!$E1118</t>
  </si>
  <si>
    <t>PAJE!$J1119</t>
  </si>
  <si>
    <t>PAJE!$K1119</t>
  </si>
  <si>
    <t>PAJE!$L1119</t>
  </si>
  <si>
    <t>PAJE!$D1119</t>
  </si>
  <si>
    <t>PAJE!$D2471</t>
  </si>
  <si>
    <t>PAJE!$D2083</t>
  </si>
  <si>
    <t>PAJE!$E2083</t>
  </si>
  <si>
    <t>PAJE!$J2084</t>
  </si>
  <si>
    <t>PAJE!$K2084</t>
  </si>
  <si>
    <t>PAJE!$L2084</t>
  </si>
  <si>
    <t>PAJE!$D2084</t>
  </si>
  <si>
    <t>PAJE!$E2084</t>
  </si>
  <si>
    <t>PAJE!$J2085</t>
  </si>
  <si>
    <t>PAJE!$K2085</t>
  </si>
  <si>
    <t>PAJE!$L2085</t>
  </si>
  <si>
    <t>PAJE!$D2085</t>
  </si>
  <si>
    <t>PAJE!$E2085</t>
  </si>
  <si>
    <t>PAJE!$J2086</t>
  </si>
  <si>
    <t>PAJE!$K2086</t>
  </si>
  <si>
    <t>PAJE!$L2086</t>
  </si>
  <si>
    <t>PAJE!$D2086</t>
  </si>
  <si>
    <t>PAJE!$E2086</t>
  </si>
  <si>
    <t>PAJE!$K2287</t>
  </si>
  <si>
    <t>PAJE!$L2287</t>
  </si>
  <si>
    <t>PAJE!$D2287</t>
  </si>
  <si>
    <t>PAJE!$E2218</t>
  </si>
  <si>
    <t>PAJE!$J2219</t>
  </si>
  <si>
    <t>PAJE!$K2219</t>
  </si>
  <si>
    <t>PAJE!$L2219</t>
  </si>
  <si>
    <t>PAJE!$D2219</t>
  </si>
  <si>
    <t>PAJE!$E2219</t>
  </si>
  <si>
    <t>PAJE!$J2220</t>
  </si>
  <si>
    <t>PAJE!$K2220</t>
  </si>
  <si>
    <t>PAJE!$L2220</t>
  </si>
  <si>
    <t>PAJE!$D2220</t>
  </si>
  <si>
    <t>PAJE!$E2220</t>
  </si>
  <si>
    <t>PAJE!$J2221</t>
  </si>
  <si>
    <t>PAJE!$E2226</t>
  </si>
  <si>
    <t>PAJE!$J2227</t>
  </si>
  <si>
    <t>PAJE!$K2227</t>
  </si>
  <si>
    <t>PAJE!$L2227</t>
  </si>
  <si>
    <t>PAJE!$D2227</t>
  </si>
  <si>
    <t>PAJE!$E2227</t>
  </si>
  <si>
    <t>PAJE!$J2228</t>
  </si>
  <si>
    <t>PAJE!$K2228</t>
  </si>
  <si>
    <t>PAJE!$L2228</t>
  </si>
  <si>
    <t>PAJE!$D2228</t>
  </si>
  <si>
    <t>PAJE!$E2228</t>
  </si>
  <si>
    <t>PAJE!$J2229</t>
  </si>
  <si>
    <t>PAJE!$K2229</t>
  </si>
  <si>
    <t>PAJE!$L2229</t>
  </si>
  <si>
    <t>PAJE!$D2229</t>
  </si>
  <si>
    <t>PAJE!$E2229</t>
  </si>
  <si>
    <t>PAJE!$J2230</t>
  </si>
  <si>
    <t>PAJE!$K2230</t>
  </si>
  <si>
    <t>PAJE!$L2230</t>
  </si>
  <si>
    <t>PAJE!$D2230</t>
  </si>
  <si>
    <t>PAJE!$E2230</t>
  </si>
  <si>
    <t>PAJE!$J2231</t>
  </si>
  <si>
    <t>PAJE!$K2231</t>
  </si>
  <si>
    <t>PAJE!$L2231</t>
  </si>
  <si>
    <t>PAJE!$D2231</t>
  </si>
  <si>
    <t>PAJE!$E2231</t>
  </si>
  <si>
    <t>PAJE!$J2232</t>
  </si>
  <si>
    <t>PAJE!$K2232</t>
  </si>
  <si>
    <t>PAJE!$J1329</t>
  </si>
  <si>
    <t>PAJE!$K1329</t>
  </si>
  <si>
    <t>PAJE!$L1329</t>
  </si>
  <si>
    <t>PAJE!$D1329</t>
  </si>
  <si>
    <t>PAJE!$E1329</t>
  </si>
  <si>
    <t>PAJE!$L1474</t>
  </si>
  <si>
    <t>PAJE!$D1474</t>
  </si>
  <si>
    <t>PAJE!$E1474</t>
  </si>
  <si>
    <t>PAJE!$L1457</t>
  </si>
  <si>
    <t>PAJE!$D1457</t>
  </si>
  <si>
    <t>PAJE!$E1457</t>
  </si>
  <si>
    <t>PAJE!$J1458</t>
  </si>
  <si>
    <t>PAJE!$K1458</t>
  </si>
  <si>
    <t>PAJE!$L1458</t>
  </si>
  <si>
    <t>PAJE!$D1458</t>
  </si>
  <si>
    <t>PAJE!$E1458</t>
  </si>
  <si>
    <t>PAJE!$J1459</t>
  </si>
  <si>
    <t>PAJE!$K1459</t>
  </si>
  <si>
    <t>PAJE!$L1459</t>
  </si>
  <si>
    <t>PAJE!$D1459</t>
  </si>
  <si>
    <t>PAJE!$E1459</t>
  </si>
  <si>
    <t>PAJE!$J1460</t>
  </si>
  <si>
    <t>PAJE!$K1460</t>
  </si>
  <si>
    <t>PAJE!$L1460</t>
  </si>
  <si>
    <t>PAJE!$D1460</t>
  </si>
  <si>
    <t>PAJE!$E1460</t>
  </si>
  <si>
    <t>PAJE!$J1461</t>
  </si>
  <si>
    <t>PAJE!$K1461</t>
  </si>
  <si>
    <t>PAJE!$L1461</t>
  </si>
  <si>
    <t>PAJE!$D1461</t>
  </si>
  <si>
    <t>PAJE!$E1461</t>
  </si>
  <si>
    <t>PAJE!$J1462</t>
  </si>
  <si>
    <t>PAJE!$K1462</t>
  </si>
  <si>
    <t>PAJE!$L1462</t>
  </si>
  <si>
    <t>PAJE!$D1462</t>
  </si>
  <si>
    <t>PAJE!$E1462</t>
  </si>
  <si>
    <t>PAJE!$J1463</t>
  </si>
  <si>
    <t>PAJE!$K1463</t>
  </si>
  <si>
    <t>PAJE!$L1463</t>
  </si>
  <si>
    <t>PAJE!$D1463</t>
  </si>
  <si>
    <t>PAJE!$E1463</t>
  </si>
  <si>
    <t>PAJE!$J1464</t>
  </si>
  <si>
    <t>PAJE!$K1464</t>
  </si>
  <si>
    <t>PAJE!$J639</t>
  </si>
  <si>
    <t>PAJE!$K639</t>
  </si>
  <si>
    <t>PAJE!$L639</t>
  </si>
  <si>
    <t>PAJE!$D639</t>
  </si>
  <si>
    <t>PAJE!$E296</t>
  </si>
  <si>
    <t>PAJE!$J297</t>
  </si>
  <si>
    <t>PAJE!$K297</t>
  </si>
  <si>
    <t>PAJE!$L297</t>
  </si>
  <si>
    <t>PAJE!$D297</t>
  </si>
  <si>
    <t>PAJE!$E297</t>
  </si>
  <si>
    <t>PAJE!$J298</t>
  </si>
  <si>
    <t>PAJE!$K298</t>
  </si>
  <si>
    <t>PAJE!$L298</t>
  </si>
  <si>
    <t>PAJE!$D298</t>
  </si>
  <si>
    <t>PAJE!$E298</t>
  </si>
  <si>
    <t>PAJE!$J299</t>
  </si>
  <si>
    <t>PAJE!$K299</t>
  </si>
  <si>
    <t>PAJE!$L299</t>
  </si>
  <si>
    <t>PAJE!$D299</t>
  </si>
  <si>
    <t>PAJE!$E299</t>
  </si>
  <si>
    <t>PAJE!$J300</t>
  </si>
  <si>
    <t>PAJE!$K300</t>
  </si>
  <si>
    <t>PAJE!$L300</t>
  </si>
  <si>
    <t>PAJE!$K1147</t>
  </si>
  <si>
    <t>PAJE!$L1147</t>
  </si>
  <si>
    <t>PAJE!$D1147</t>
  </si>
  <si>
    <t>Chi phí dụng cụ, đồ dùng</t>
  </si>
  <si>
    <t>Chi phí khấu hao TSCĐ</t>
  </si>
  <si>
    <t>Chi phí bảo hành</t>
  </si>
  <si>
    <t>Chi phí dịch vụ mua ngoài</t>
  </si>
  <si>
    <t>Chi phí bằng tiền khác</t>
  </si>
  <si>
    <t>Chi phí nhân viên quản lý</t>
  </si>
  <si>
    <t>PAJE!$E1110</t>
  </si>
  <si>
    <t>PAJE!$D402</t>
  </si>
  <si>
    <t>PAJE!$E402</t>
  </si>
  <si>
    <t>PAJE!$J403</t>
  </si>
  <si>
    <t>PAJE!$E737</t>
  </si>
  <si>
    <t>PAJE!$J738</t>
  </si>
  <si>
    <t>PAJE!$E1571</t>
  </si>
  <si>
    <t>PAJE!$J1572</t>
  </si>
  <si>
    <t>PAJE!$K1572</t>
  </si>
  <si>
    <t>PAJE!$L1572</t>
  </si>
  <si>
    <t>PAJE!$D1572</t>
  </si>
  <si>
    <t>PAJE!$E1572</t>
  </si>
  <si>
    <t>PAJE!$J1573</t>
  </si>
  <si>
    <t>Nguồn kinh phí đã hình thành tài sản cố định</t>
  </si>
  <si>
    <t>433</t>
  </si>
  <si>
    <t>PAJE!$D1893</t>
  </si>
  <si>
    <t>PAJE!$E1893</t>
  </si>
  <si>
    <t>PAJE!$J1894</t>
  </si>
  <si>
    <t>PAJE!$K1894</t>
  </si>
  <si>
    <t>PAJE!$L1894</t>
  </si>
  <si>
    <t>PAJE!$D1894</t>
  </si>
  <si>
    <t>PAJE!$E1894</t>
  </si>
  <si>
    <t>PAJE!$J1895</t>
  </si>
  <si>
    <t>PAJE!$J679</t>
  </si>
  <si>
    <t>PAJE!$K679</t>
  </si>
  <si>
    <t>PAJE!$L679</t>
  </si>
  <si>
    <t>PAJE!$D679</t>
  </si>
  <si>
    <t>PAJE!$L1057</t>
  </si>
  <si>
    <t>PAJE!$D1057</t>
  </si>
  <si>
    <t>PAJE!$E1057</t>
  </si>
  <si>
    <t>PAJE!$J1058</t>
  </si>
  <si>
    <t>PAJE!$K1058</t>
  </si>
  <si>
    <t>Lãi/Lỗ từ việc thanh lý TSCĐ</t>
  </si>
  <si>
    <t>22</t>
  </si>
  <si>
    <t>Lãi/Lỗ bán bất động sản đầu tư</t>
  </si>
  <si>
    <t>PAJE!$K866</t>
  </si>
  <si>
    <t>PAJE!$L866</t>
  </si>
  <si>
    <t>PAJE!$D866</t>
  </si>
  <si>
    <t>PAJE!$E866</t>
  </si>
  <si>
    <t>PAJE!$J867</t>
  </si>
  <si>
    <t>PAJE!$K867</t>
  </si>
  <si>
    <t>PAJE!$L867</t>
  </si>
  <si>
    <t>PAJE!$D867</t>
  </si>
  <si>
    <t>PAJE!$E867</t>
  </si>
  <si>
    <t>PAJE!$J868</t>
  </si>
  <si>
    <t>PAJE!$K868</t>
  </si>
  <si>
    <t>PAJE!$L868</t>
  </si>
  <si>
    <t>PAJE!$E1391</t>
  </si>
  <si>
    <t>PAJE!$J1392</t>
  </si>
  <si>
    <t>PAJE!$K1392</t>
  </si>
  <si>
    <t>PAJE!$L1392</t>
  </si>
  <si>
    <t>PAJE!$K1587</t>
  </si>
  <si>
    <t>PAJE!$L1587</t>
  </si>
  <si>
    <t>PAJE!$D1587</t>
  </si>
  <si>
    <t>PAJE!$E1587</t>
  </si>
  <si>
    <t>PAJE!$E1497</t>
  </si>
  <si>
    <t>PAJE!$K1938</t>
  </si>
  <si>
    <t>PAJE!$D1540</t>
  </si>
  <si>
    <t>PAJE!$E1540</t>
  </si>
  <si>
    <t>PAJE!$J1541</t>
  </si>
  <si>
    <t>PAJE!$K1541</t>
  </si>
  <si>
    <t>PAJE!$D1130</t>
  </si>
  <si>
    <t>PAJE!$E1130</t>
  </si>
  <si>
    <t>PAJE!$J1131</t>
  </si>
  <si>
    <t>PAJE!$K1131</t>
  </si>
  <si>
    <t>BIỂU THUYẾT MINH CÁC CHỈ TIÊU TRÊN LƯU CHUYỂN TIỀN TỆ</t>
  </si>
  <si>
    <t>(Theo phương pháp gián tiếp)</t>
  </si>
  <si>
    <t>Mã số</t>
  </si>
  <si>
    <t>Lợi nhuận trước thuế</t>
  </si>
  <si>
    <t>Số phản ánh trên LCTT</t>
  </si>
  <si>
    <t>Số phản ảnh trên KQKD</t>
  </si>
  <si>
    <t>↕</t>
  </si>
  <si>
    <t>Trước điều chỉnh</t>
  </si>
  <si>
    <t>Điều chỉnh các khoản</t>
  </si>
  <si>
    <t>PAJE!$D1270</t>
  </si>
  <si>
    <t>PAJE!$E1270</t>
  </si>
  <si>
    <t>PAJE!$J1271</t>
  </si>
  <si>
    <t>PAJE!$K1271</t>
  </si>
  <si>
    <t>PAJE!$L1271</t>
  </si>
  <si>
    <t>PAJE!$D1271</t>
  </si>
  <si>
    <t>Điều chỉnh doanh thu kinh doanh bất động sản</t>
  </si>
  <si>
    <t>Điều chỉnh giá trị còn lại tài sản cố định nhượng bán, thanh lý (811/211) (+)</t>
  </si>
  <si>
    <t>Điều chỉnh Loại trừ N331 thanh toán TSCĐ cho năm trước (+)</t>
  </si>
  <si>
    <t>Điều chỉnh giảm do thanh lý nhượng bán TSCĐ N214/C211 (-)</t>
  </si>
  <si>
    <t>PAJE!$E448</t>
  </si>
  <si>
    <t>PAJE!$J449</t>
  </si>
  <si>
    <t>PAJE!$K449</t>
  </si>
  <si>
    <t>PAJE!$E1743</t>
  </si>
  <si>
    <t>PAJE!$J1744</t>
  </si>
  <si>
    <t>PAJE!$K1744</t>
  </si>
  <si>
    <t>PAJE!$L1744</t>
  </si>
  <si>
    <t>PAJE!$D1744</t>
  </si>
  <si>
    <t>PAJE!$E1744</t>
  </si>
  <si>
    <t>PAJE!$J1745</t>
  </si>
  <si>
    <t>PAJE!$K1745</t>
  </si>
  <si>
    <t>PAJE!$L1745</t>
  </si>
  <si>
    <t>PAJE!$D1745</t>
  </si>
  <si>
    <t>PAJE!$E1745</t>
  </si>
  <si>
    <t>PAJE!$J1746</t>
  </si>
  <si>
    <t>PAJE!$L1551</t>
  </si>
  <si>
    <t>PAJE!$D1551</t>
  </si>
  <si>
    <t>PAJE!$J1322</t>
  </si>
  <si>
    <t>PAJE!$K813</t>
  </si>
  <si>
    <t>PAJE!$L813</t>
  </si>
  <si>
    <t>PAJE!$D813</t>
  </si>
  <si>
    <t>PAJE!$E813</t>
  </si>
  <si>
    <t>PAJE!$J814</t>
  </si>
  <si>
    <t>PAJE!$K814</t>
  </si>
  <si>
    <t>Nợ phải trả không phân bổ theo bộ phận</t>
  </si>
  <si>
    <t>PAJE!$J2083</t>
  </si>
  <si>
    <t>PAJE!$K2083</t>
  </si>
  <si>
    <t>PAJE!$L2083</t>
  </si>
  <si>
    <t>PAJE!$D817</t>
  </si>
  <si>
    <t>PAJE!$E817</t>
  </si>
  <si>
    <t>PAJE!$J818</t>
  </si>
  <si>
    <t>PAJE!$K818</t>
  </si>
  <si>
    <t>PAJE!$L818</t>
  </si>
  <si>
    <t>PAJE!$D399</t>
  </si>
  <si>
    <t>PAJE!$E399</t>
  </si>
  <si>
    <t>PAJE!$J400</t>
  </si>
  <si>
    <t>PAJE!$K400</t>
  </si>
  <si>
    <t>PAJE!$L400</t>
  </si>
  <si>
    <t>PAJE!$D400</t>
  </si>
  <si>
    <t>PAJE!$E400</t>
  </si>
  <si>
    <t>PAJE!$J401</t>
  </si>
  <si>
    <t>PAJE!$K401</t>
  </si>
  <si>
    <t>PAJE!$L401</t>
  </si>
  <si>
    <t>PAJE!$D401</t>
  </si>
  <si>
    <t>PAJE!$E401</t>
  </si>
  <si>
    <t>PAJE!$J402</t>
  </si>
  <si>
    <t>PAJE!$K402</t>
  </si>
  <si>
    <t>PAJE!$L402</t>
  </si>
  <si>
    <t>Kết quả kinh doanh theo bộ phận</t>
  </si>
  <si>
    <t>1</t>
  </si>
  <si>
    <t>Giá trị sổ sách</t>
  </si>
  <si>
    <t>Giá trị hợp lý</t>
  </si>
  <si>
    <t>Hướng dẫn</t>
  </si>
  <si>
    <t>WP Ref</t>
  </si>
  <si>
    <t>Gía trị hợp lý</t>
  </si>
  <si>
    <t>Trong đó USD</t>
  </si>
  <si>
    <t>Tài sản tài chính</t>
  </si>
  <si>
    <t>Số liệu lấy tại chỉ tiêu MS 110</t>
  </si>
  <si>
    <t>Lấy bằng giá trị sổ sách</t>
  </si>
  <si>
    <t>Tài sản tài chính được ghi nhận theo giá trị hợp lý thông qua Báo cáo kết quả hoạt động kinh doanh</t>
  </si>
  <si>
    <t>Các khoản đầu tư xếp vào loại này gồm: các khoản đầu tư cổ phiếu, trái phiếu nắm giữ cho mục đích kinh doanh và bán lại trong thời gian ngắn và được ghi nhận giá trị hợp lý thông qua Báo cáo kết quả hoạt động kinh doanh.</t>
  </si>
  <si>
    <t>Số liệu lấy tại chỉ tiêu MS 121</t>
  </si>
  <si>
    <t>Dự phòng</t>
  </si>
  <si>
    <t>Số liệu lấy tại chỉ tiêu MS 129 - Dự phòng liên quan đến các khoản đầu tư này</t>
  </si>
  <si>
    <t>Các khoản đầu tư nắm giữ đến ngày đáo hạn</t>
  </si>
  <si>
    <t>Các khoản đầu tư xếp vào loại này là các khoản đầu tư có kỳ đáo hạn cố định và đơn vị có ý định và có khả năng giữ đến ngày đáo hạn.</t>
  </si>
  <si>
    <t>10.        Khả năng hoạt động kinh doanh liên tục</t>
  </si>
  <si>
    <t>Nêu những yếu tố đưa đến sự nghi ngờ về khả năng hoạt động kinh doanh liên tục của Công ty và các biện pháp, cam kết đảm bảo cho sự hoạt động trong thời gian tới của Công ty.</t>
  </si>
  <si>
    <r>
      <t>Năm tài chính kết thúc ngày .. tháng... năm ... Công ty/Doanh nghiệp tiếp tục bị lỗ ......... VND và khoản lỗ luỹ kế đến ngày .. tháng .. năm ... là ......... VND. Ngoài ra tại</t>
    </r>
    <r>
      <rPr>
        <b/>
        <sz val="11"/>
        <rFont val="Times New Roman"/>
        <family val="1"/>
      </rPr>
      <t xml:space="preserve"> </t>
    </r>
    <r>
      <rPr>
        <sz val="11"/>
        <rFont val="Times New Roman"/>
        <family val="1"/>
      </rPr>
      <t>ngày .. tháng .. năm ... nợ ngắn hạn lớn hơn tài sản ngắn hạn ......... VND. Các yếu tố này có thể ảnh hưởng đến khả năng hoạt động liên tục của Công ty/Doanh nghiệp.</t>
    </r>
  </si>
  <si>
    <t>PAJE!$E1431</t>
  </si>
  <si>
    <t>PAJE!$D610</t>
  </si>
  <si>
    <t>PAJE!$E610</t>
  </si>
  <si>
    <t>PAJE!$J611</t>
  </si>
  <si>
    <t>PAJE!$K611</t>
  </si>
  <si>
    <t>PAJE!$L611</t>
  </si>
  <si>
    <t>PAJE!$D611</t>
  </si>
  <si>
    <t>PAJE!$E611</t>
  </si>
  <si>
    <t>PAJE!$J612</t>
  </si>
  <si>
    <t>PAJE!$K612</t>
  </si>
  <si>
    <t>PAJE!$L612</t>
  </si>
  <si>
    <t>PAJE!$D612</t>
  </si>
  <si>
    <t>PAJE!$E612</t>
  </si>
  <si>
    <t>PAJE!$J613</t>
  </si>
  <si>
    <t>PAJE!$K613</t>
  </si>
  <si>
    <t>PAJE!$L613</t>
  </si>
  <si>
    <t>PAJE!$D568</t>
  </si>
  <si>
    <t>PAJE!$E568</t>
  </si>
  <si>
    <t>PAJE!$J569</t>
  </si>
  <si>
    <t>PAJE!$K569</t>
  </si>
  <si>
    <t>PAJE!$L569</t>
  </si>
  <si>
    <t>PAJE!$D569</t>
  </si>
  <si>
    <t>Số liệu các cột (trừ cột "Các khoản loại trừ") được lấy từ chi tiết GVHB, chi phí bán hàng, chi phí quản lý (phần chi phí ghi nhận cho bộ phận) cho các khoản chi phí lớn không phải bằng tiền(trừ chi phí khấu hao và phân</t>
  </si>
  <si>
    <t>PAJE!$E550</t>
  </si>
  <si>
    <t>PAJE!$J551</t>
  </si>
  <si>
    <t>PAJE!$D1302</t>
  </si>
  <si>
    <t>PAJE!$E1302</t>
  </si>
  <si>
    <t>PAJE!$J1303</t>
  </si>
  <si>
    <t>PAJE!$K1303</t>
  </si>
  <si>
    <t>PAJE!$L1303</t>
  </si>
  <si>
    <t>PAJE!$D1303</t>
  </si>
  <si>
    <t>PAJE!$K108</t>
  </si>
  <si>
    <t>PAJE!$L108</t>
  </si>
  <si>
    <t>PAJE!$D108</t>
  </si>
  <si>
    <t>PAJE!$E108</t>
  </si>
  <si>
    <t>PAJE!$J109</t>
  </si>
  <si>
    <t>PAJE!$K109</t>
  </si>
  <si>
    <t>PAJE!$L109</t>
  </si>
  <si>
    <t>PAJE!$D703</t>
  </si>
  <si>
    <t>PAJE!$E703</t>
  </si>
  <si>
    <t>PAJE!$J704</t>
  </si>
  <si>
    <t>PAJE!$K704</t>
  </si>
  <si>
    <t>PAJE!$E185</t>
  </si>
  <si>
    <t>PAJE!$J186</t>
  </si>
  <si>
    <t>PAJE!$K186</t>
  </si>
  <si>
    <t>PAJE!$L186</t>
  </si>
  <si>
    <t>PAJE!$D186</t>
  </si>
  <si>
    <t>PAJE!$D1366</t>
  </si>
  <si>
    <t>PAJE!$E1366</t>
  </si>
  <si>
    <t>PAJE!$J1367</t>
  </si>
  <si>
    <t>PAJE!$K1367</t>
  </si>
  <si>
    <t>PAJE!$L1367</t>
  </si>
  <si>
    <t>Giao dịch với các bên liên quan</t>
  </si>
  <si>
    <r>
      <t xml:space="preserve">Giao dịch với các thành viên quản lý chủ chốt </t>
    </r>
    <r>
      <rPr>
        <sz val="11"/>
        <color indexed="8"/>
        <rFont val="Times New Roman"/>
        <family val="1"/>
      </rPr>
      <t xml:space="preserve">và các cá nhân có liên quan </t>
    </r>
    <r>
      <rPr>
        <sz val="11"/>
        <rFont val="Times New Roman"/>
        <family val="1"/>
      </rPr>
      <t>như sau:</t>
    </r>
  </si>
  <si>
    <t>PAJE!$D926</t>
  </si>
  <si>
    <t>PAJE!$E926</t>
  </si>
  <si>
    <t>PAJE!$J927</t>
  </si>
  <si>
    <t>PAJE!$K927</t>
  </si>
  <si>
    <t>PAJE!$L927</t>
  </si>
  <si>
    <t>PAJE!$D927</t>
  </si>
  <si>
    <t>PAJE!$E927</t>
  </si>
  <si>
    <t>PAJE!$J928</t>
  </si>
  <si>
    <t>PAJE!$K928</t>
  </si>
  <si>
    <t>PAJE!$L928</t>
  </si>
  <si>
    <t>PAJE!$E1749</t>
  </si>
  <si>
    <t>PAJE!$J1750</t>
  </si>
  <si>
    <t>PAJE!$K1750</t>
  </si>
  <si>
    <t>PAJE!$L1750</t>
  </si>
  <si>
    <t>PAJE!$D1750</t>
  </si>
  <si>
    <t>PAJE!$E1750</t>
  </si>
  <si>
    <t>PAJE!$J1751</t>
  </si>
  <si>
    <t>PAJE!$K1751</t>
  </si>
  <si>
    <t>PAJE!$L1751</t>
  </si>
  <si>
    <t>PAJE!$D1751</t>
  </si>
  <si>
    <t>PAJE!$E1751</t>
  </si>
  <si>
    <t>PAJE!$D1890</t>
  </si>
  <si>
    <t>PAJE!$J1098</t>
  </si>
  <si>
    <t>PAJE!$K1098</t>
  </si>
  <si>
    <t>PAJE!$L1098</t>
  </si>
  <si>
    <t>PAJE!$D1098</t>
  </si>
  <si>
    <t>PAJE!$E1098</t>
  </si>
  <si>
    <t>PAJE!$J1099</t>
  </si>
  <si>
    <t>PAJE!$K1099</t>
  </si>
  <si>
    <t>PAJE!$L1099</t>
  </si>
  <si>
    <t>PAJE!$D1099</t>
  </si>
  <si>
    <t>PAJE!$E1099</t>
  </si>
  <si>
    <t>PAJE!$J1100</t>
  </si>
  <si>
    <t>PAJE!$K1100</t>
  </si>
  <si>
    <t>PAJE!$L1100</t>
  </si>
  <si>
    <t>PAJE!$D1100</t>
  </si>
  <si>
    <t>PAJE!$E1100</t>
  </si>
  <si>
    <t>PAJE!$J1101</t>
  </si>
  <si>
    <t>PAJE!$K1101</t>
  </si>
  <si>
    <t>PAJE!$L1101</t>
  </si>
  <si>
    <t>PAJE!$D1101</t>
  </si>
  <si>
    <t>PAJE!$E1101</t>
  </si>
  <si>
    <t>PAJE!$J1102</t>
  </si>
  <si>
    <t>PAJE!$J1274</t>
  </si>
  <si>
    <t>PAJE!$K1274</t>
  </si>
  <si>
    <t>PAJE!$L1274</t>
  </si>
  <si>
    <t>PAJE!$D1274</t>
  </si>
  <si>
    <t>PAJE!$E1274</t>
  </si>
  <si>
    <t>PAJE!$J1275</t>
  </si>
  <si>
    <t>PAJE!$K1275</t>
  </si>
  <si>
    <t>PAJE!$L1275</t>
  </si>
  <si>
    <t>PAJE!$D1275</t>
  </si>
  <si>
    <t>PAJE!$E1275</t>
  </si>
  <si>
    <t>PAJE!$J1276</t>
  </si>
  <si>
    <t>PAJE!$K1276</t>
  </si>
  <si>
    <t>PAJE!$L1276</t>
  </si>
  <si>
    <t>Điều chỉnh thu nhập từ việc thanh lý các công ty con, góp vốn liên doanh, công ty liên kết, các khoản đầu tư khác (+)</t>
  </si>
  <si>
    <t>+ Các loại thuế khác</t>
  </si>
  <si>
    <t>PAJE!$K584</t>
  </si>
  <si>
    <t>PAJE!$L584</t>
  </si>
  <si>
    <t>PAJE!$D584</t>
  </si>
  <si>
    <t>PAJE!$E584</t>
  </si>
  <si>
    <t>PAJE!$J585</t>
  </si>
  <si>
    <t>PAJE!$J473</t>
  </si>
  <si>
    <t>PAJE!$L1020</t>
  </si>
  <si>
    <t>PAJE!$D1020</t>
  </si>
  <si>
    <t>PAJE!$E1020</t>
  </si>
  <si>
    <t>PAJE!$J1021</t>
  </si>
  <si>
    <t>PAJE!$K1021</t>
  </si>
  <si>
    <t>PAJE!$L1021</t>
  </si>
  <si>
    <t>PAJE!$D1021</t>
  </si>
  <si>
    <t>PAJE!$E1021</t>
  </si>
  <si>
    <t>PAJE!$J1022</t>
  </si>
  <si>
    <t>PAJE!$J1170</t>
  </si>
  <si>
    <t>PAJE!$K1170</t>
  </si>
  <si>
    <t>PAJE!$L1170</t>
  </si>
  <si>
    <t>PAJE!$D1170</t>
  </si>
  <si>
    <t>PAJE!$E1170</t>
  </si>
  <si>
    <t>PAJE!$J1171</t>
  </si>
  <si>
    <t>PAJE!$K1171</t>
  </si>
  <si>
    <t>PAJE!$L1171</t>
  </si>
  <si>
    <t>PAJE!$D1171</t>
  </si>
  <si>
    <t>PAJE!$E1171</t>
  </si>
  <si>
    <t>PAJE!$J1172</t>
  </si>
  <si>
    <t>PAJE!$K1172</t>
  </si>
  <si>
    <t>PAJE!$L1172</t>
  </si>
  <si>
    <t>PAJE!$D1172</t>
  </si>
  <si>
    <t>PAJE!$E1728</t>
  </si>
  <si>
    <t>PAJE!$J1729</t>
  </si>
  <si>
    <t>PAJE!$K1729</t>
  </si>
  <si>
    <t>PAJE!$L1729</t>
  </si>
  <si>
    <t>PAJE!$D1729</t>
  </si>
  <si>
    <t>PAJE!$E1729</t>
  </si>
  <si>
    <t>PAJE!$J1730</t>
  </si>
  <si>
    <t>PAJE!$K1730</t>
  </si>
  <si>
    <t>PAJE!$L1730</t>
  </si>
  <si>
    <t>PAJE!$D1730</t>
  </si>
  <si>
    <t>PAJE!$E1730</t>
  </si>
  <si>
    <t>PAJE!$J1731</t>
  </si>
  <si>
    <t>PAJE!$K1731</t>
  </si>
  <si>
    <t>PAJE!$L1731</t>
  </si>
  <si>
    <t>PAJE!$D1731</t>
  </si>
  <si>
    <t>PAJE!$E1731</t>
  </si>
  <si>
    <t>PAJE!$J1732</t>
  </si>
  <si>
    <t>PAJE!$K1732</t>
  </si>
  <si>
    <t>PAJE!$L1732</t>
  </si>
  <si>
    <t>PAJE!$D1732</t>
  </si>
  <si>
    <t>PAJE!$E1732</t>
  </si>
  <si>
    <t>PAJE!$J1733</t>
  </si>
  <si>
    <t>PAJE!$K1733</t>
  </si>
  <si>
    <t>PAJE!$L1733</t>
  </si>
  <si>
    <t>PAJE!$D1733</t>
  </si>
  <si>
    <t>PAJE!$E1733</t>
  </si>
  <si>
    <t>PAJE!$J1734</t>
  </si>
  <si>
    <t>PAJE!$K1734</t>
  </si>
  <si>
    <t>PAJE!$K1580</t>
  </si>
  <si>
    <t>PAJE!$L1580</t>
  </si>
  <si>
    <t>PAJE!$D1580</t>
  </si>
  <si>
    <t>PAJE!$E1580</t>
  </si>
  <si>
    <t>PAJE!$J1581</t>
  </si>
  <si>
    <t>PAJE!$K1581</t>
  </si>
  <si>
    <t>PAJE!$L1581</t>
  </si>
  <si>
    <t>PAJE!$D1581</t>
  </si>
  <si>
    <t>PAJE!$E1581</t>
  </si>
  <si>
    <t>PAJE!$J1582</t>
  </si>
  <si>
    <t>PAJE!$K1582</t>
  </si>
  <si>
    <t>PAJE!$L1582</t>
  </si>
  <si>
    <t>PAJE!$D1052</t>
  </si>
  <si>
    <t>PAJE!$E1052</t>
  </si>
  <si>
    <t>PAJE!$J1053</t>
  </si>
  <si>
    <t>PAJE!$K1053</t>
  </si>
  <si>
    <t>PAJE!$L1053</t>
  </si>
  <si>
    <t>PAJE!$D1053</t>
  </si>
  <si>
    <t>PAJE!$E415</t>
  </si>
  <si>
    <t>PAJE!$J416</t>
  </si>
  <si>
    <t>PAJE!$K416</t>
  </si>
  <si>
    <t>Ban điều hành</t>
  </si>
  <si>
    <t>Các cá nhân có liên quan</t>
  </si>
  <si>
    <t>PAJE!$L780</t>
  </si>
  <si>
    <t>PAJE!$D780</t>
  </si>
  <si>
    <t>PAJE!$E780</t>
  </si>
  <si>
    <t>PAJE!$J781</t>
  </si>
  <si>
    <t>PAJE!$K781</t>
  </si>
  <si>
    <t>PAJE!$L781</t>
  </si>
  <si>
    <t>PAJE!$D357</t>
  </si>
  <si>
    <t>PAJE!$E357</t>
  </si>
  <si>
    <t>PAJE!$J358</t>
  </si>
  <si>
    <t>PAJE!$K358</t>
  </si>
  <si>
    <t>PAJE!$L358</t>
  </si>
  <si>
    <t>PAJE!$D358</t>
  </si>
  <si>
    <t>PAJE!$E358</t>
  </si>
  <si>
    <t>PAJE!$J359</t>
  </si>
  <si>
    <t>PAJE!$K359</t>
  </si>
  <si>
    <t>PAJE!$L359</t>
  </si>
  <si>
    <t>PAJE!$D359</t>
  </si>
  <si>
    <t>PAJE!$E359</t>
  </si>
  <si>
    <t>PAJE!$J360</t>
  </si>
  <si>
    <t>PAJE!$K360</t>
  </si>
  <si>
    <t>PAJE!$L497</t>
  </si>
  <si>
    <t>PAJE!$D497</t>
  </si>
  <si>
    <t>PAJE!$E497</t>
  </si>
  <si>
    <t>PAJE!$J498</t>
  </si>
  <si>
    <t>PAJE!$K498</t>
  </si>
  <si>
    <t>PAJE!$L498</t>
  </si>
  <si>
    <t>PAJE!$K350</t>
  </si>
  <si>
    <t>PAJE!$L350</t>
  </si>
  <si>
    <t>PAJE!$D350</t>
  </si>
  <si>
    <t>PAJE!$E350</t>
  </si>
  <si>
    <t>PAJE!$J351</t>
  </si>
  <si>
    <t>PAJE!$K351</t>
  </si>
  <si>
    <t>PAJE!$L351</t>
  </si>
  <si>
    <t>USD</t>
  </si>
  <si>
    <t>PAJE!$L1479</t>
  </si>
  <si>
    <t>PAJE!$D1479</t>
  </si>
  <si>
    <t>PAJE!$E1479</t>
  </si>
  <si>
    <t>PAJE!$J1480</t>
  </si>
  <si>
    <t>PAJE!$K1480</t>
  </si>
  <si>
    <t>PAJE!$L1480</t>
  </si>
  <si>
    <t>PAJE!$D1786</t>
  </si>
  <si>
    <t>Tỷ suất lợi nhuận trước thuế trên tổng tài sản</t>
  </si>
  <si>
    <t>Tỷ suất lợi nhuận sau thuế trên tổng tài sản</t>
  </si>
  <si>
    <t>Tỷ suất lợi nhuận sau thuế trên vốn chủ sở hữu</t>
  </si>
  <si>
    <t>(Theo phương pháp trực tiếp)</t>
  </si>
  <si>
    <t>Check</t>
  </si>
  <si>
    <t>PAJE!$D2217</t>
  </si>
  <si>
    <t>PAJE!$E2217</t>
  </si>
  <si>
    <t>PAJE!$J2218</t>
  </si>
  <si>
    <t>PAJE!$K2218</t>
  </si>
  <si>
    <t>PAJE!$L2218</t>
  </si>
  <si>
    <t>PAJE!$D2218</t>
  </si>
  <si>
    <t>PAJE!$D1526</t>
  </si>
  <si>
    <t>Nêu các sự kiện sau ngày kết thúc năm tài chính/kỳ kế toán không yêu cầu phải điều chỉnh Báo cáo tài chính theo hướng dẫn tại Chuẩn mực kế toán số 23 “Các sự kiện phát sinh sau ngày kết thúc kỳ kế toán năm”.</t>
  </si>
  <si>
    <r>
      <t xml:space="preserve">Vào ngày .. tháng .. năm ... nhà xưởng của </t>
    </r>
    <r>
      <rPr>
        <sz val="11"/>
        <color indexed="8"/>
        <rFont val="Times New Roman"/>
        <family val="1"/>
      </rPr>
      <t>Công ty/Doanh nghiệp</t>
    </r>
    <r>
      <rPr>
        <sz val="11"/>
        <rFont val="Times New Roman"/>
        <family val="1"/>
      </rPr>
      <t xml:space="preserve"> đã bị hỏa hoạn. Thiệt hại đã được công ty bảo hiểm bồi thường nhưng chi phí sửa chữa để phục hồi hoạt động của nhà xưởng này vượt số tiền mà bảo hiểm bồi thường là ....... VND.</t>
    </r>
  </si>
  <si>
    <t>Vào ngày .. tháng .. năm ... Công ty/Doanh nghiệp đã ký kết một hợp đồng mua bán bằng tiền mặt 60% cổ phiếu của Công ty ........ với số tiền ....... VND. Giá trị hợp lý của tài sản thuần có thể xác định được của công ty này tại ngày mua là ....... VND và lợi thế thương mại là ....... VND.</t>
  </si>
  <si>
    <r>
      <t xml:space="preserve">Sau ngày kết thúc năm tài chính/kỳ kế toán một trong những khách hàng chính của </t>
    </r>
    <r>
      <rPr>
        <sz val="11"/>
        <color indexed="8"/>
        <rFont val="Times New Roman"/>
        <family val="1"/>
      </rPr>
      <t>Công ty/Doanh nghiệp</t>
    </r>
    <r>
      <rPr>
        <sz val="11"/>
        <rFont val="Times New Roman"/>
        <family val="1"/>
      </rPr>
      <t xml:space="preserve"> đã bị phá sản. </t>
    </r>
    <r>
      <rPr>
        <sz val="11"/>
        <color indexed="8"/>
        <rFont val="Times New Roman"/>
        <family val="1"/>
      </rPr>
      <t>Công ty/Doanh nghiệp</t>
    </r>
    <r>
      <rPr>
        <sz val="11"/>
        <rFont val="Times New Roman"/>
        <family val="1"/>
      </rPr>
      <t xml:space="preserve"> ước tính chỉ có thể thu được khoảng ....... VND trong số nợ phải thu ....... VND. Báo cáo tài chính giữa niên độ chưa lập dự phòng cho số dư này. </t>
    </r>
  </si>
  <si>
    <t>Thuyết minh trong sheet TS Bộ Phận</t>
  </si>
  <si>
    <t>Thuyết minh như báo cáo TC 6 tháng</t>
  </si>
  <si>
    <t>Dự  phòng phải thu khó đòi</t>
  </si>
  <si>
    <t>Tài sản cố định HH</t>
  </si>
  <si>
    <t>PAJE!$J711</t>
  </si>
  <si>
    <t>PAJE!$K711</t>
  </si>
  <si>
    <t>PAJE!$L711</t>
  </si>
  <si>
    <t>PAJE!$D711</t>
  </si>
  <si>
    <t>PAJE!$E711</t>
  </si>
  <si>
    <t>PAJE!$K2336</t>
  </si>
  <si>
    <t>PAJE!$L2336</t>
  </si>
  <si>
    <t>PAJE!$D2336</t>
  </si>
  <si>
    <t>PAJE!$E2336</t>
  </si>
  <si>
    <t>PAJE!$J2337</t>
  </si>
  <si>
    <t>PAJE!$K2337</t>
  </si>
  <si>
    <t>PAJE!$L2337</t>
  </si>
  <si>
    <t>PAJE!$D2337</t>
  </si>
  <si>
    <t>PAJE!$E2337</t>
  </si>
  <si>
    <t>PAJE!$J2338</t>
  </si>
  <si>
    <t>PAJE!$K2338</t>
  </si>
  <si>
    <t>PAJE!$L2338</t>
  </si>
  <si>
    <t>PAJE!$D2338</t>
  </si>
  <si>
    <t>PAJE!$E2338</t>
  </si>
  <si>
    <t>PAJE!$J2339</t>
  </si>
  <si>
    <t>PAJE!$K2339</t>
  </si>
  <si>
    <t>+ Cầm cố, ký quỹ, ký cược ngắn hạn</t>
  </si>
  <si>
    <t>16</t>
  </si>
  <si>
    <t>+ Tài sản thiếu chờ xử lý</t>
  </si>
  <si>
    <t>B -</t>
  </si>
  <si>
    <t>TÀI SẢN DÀI HẠN</t>
  </si>
  <si>
    <t>Các khoản phải thu dài hạn</t>
  </si>
  <si>
    <t>Phải thu dài hạn của khách hàng</t>
  </si>
  <si>
    <t>PAJE!$K319</t>
  </si>
  <si>
    <t>PAJE!$L319</t>
  </si>
  <si>
    <t>PAJE!$K916</t>
  </si>
  <si>
    <t>PAJE!$L897</t>
  </si>
  <si>
    <t>PAJE!$D897</t>
  </si>
  <si>
    <t>PAJE!$E897</t>
  </si>
  <si>
    <t>PAJE!$J898</t>
  </si>
  <si>
    <t>PAJE!$K898</t>
  </si>
  <si>
    <t>PAJE!$L898</t>
  </si>
  <si>
    <t>PAJE!$J1889</t>
  </si>
  <si>
    <t>PAJE!$K1889</t>
  </si>
  <si>
    <t>PAJE!$K1251</t>
  </si>
  <si>
    <t>PAJE!$L1251</t>
  </si>
  <si>
    <t>PAJE!$L710</t>
  </si>
  <si>
    <t>PAJE!$D710</t>
  </si>
  <si>
    <t>PAJE!$E710</t>
  </si>
  <si>
    <t>PAJE!$J240</t>
  </si>
  <si>
    <t>PAJE!$D407</t>
  </si>
  <si>
    <t>PAJE!$E407</t>
  </si>
  <si>
    <t>PAJE!$D2019</t>
  </si>
  <si>
    <t>PAJE!$E2019</t>
  </si>
  <si>
    <t>PAJE!$E1051</t>
  </si>
  <si>
    <t>PAJE!$J1052</t>
  </si>
  <si>
    <t>PAJE!$L2482</t>
  </si>
  <si>
    <t>PAJE!$D2482</t>
  </si>
  <si>
    <t>PAJE!$E2482</t>
  </si>
  <si>
    <t>PAJE!$J2483</t>
  </si>
  <si>
    <t>PAJE!$K2483</t>
  </si>
  <si>
    <t>PAJE!$L2483</t>
  </si>
  <si>
    <t>PAJE!$D2483</t>
  </si>
  <si>
    <t>PAJE!$E2483</t>
  </si>
  <si>
    <t>PAJE!$J2484</t>
  </si>
  <si>
    <t>PAJE!$K2484</t>
  </si>
  <si>
    <t>PAJE!$L2484</t>
  </si>
  <si>
    <t>PAJE!$D2484</t>
  </si>
  <si>
    <t>PAJE!$E2484</t>
  </si>
  <si>
    <t>PAJE!$J2485</t>
  </si>
  <si>
    <t>PAJE!$K2485</t>
  </si>
  <si>
    <t>PAJE!$L2485</t>
  </si>
  <si>
    <t>PAJE!$D2485</t>
  </si>
  <si>
    <t>PAJE!$E2485</t>
  </si>
  <si>
    <t>PAJE!$L1039</t>
  </si>
  <si>
    <t>PAJE!$L1178</t>
  </si>
  <si>
    <t>PAJE!$D1178</t>
  </si>
  <si>
    <t>PAJE!$E1178</t>
  </si>
  <si>
    <t>PAJE!$K2001</t>
  </si>
  <si>
    <t>PAJE!$D446</t>
  </si>
  <si>
    <t>PAJE!$E446</t>
  </si>
  <si>
    <t>PAJE!$J447</t>
  </si>
  <si>
    <t>PAJE!$K447</t>
  </si>
  <si>
    <t>PAJE!$L447</t>
  </si>
  <si>
    <t>PAJE!$D447</t>
  </si>
  <si>
    <t>PAJE!$E447</t>
  </si>
  <si>
    <t>PAJE!$D31</t>
  </si>
  <si>
    <t>PAJE!$E31</t>
  </si>
  <si>
    <t>PAJE!$J32</t>
  </si>
  <si>
    <t>PAJE!$K32</t>
  </si>
  <si>
    <t>PAJE!$J1897</t>
  </si>
  <si>
    <t>PAJE!$K1897</t>
  </si>
  <si>
    <t>PAJE!$L1897</t>
  </si>
  <si>
    <t>PAJE!$D1897</t>
  </si>
  <si>
    <t>PAJE!$E1897</t>
  </si>
  <si>
    <t>PAJE!$J1898</t>
  </si>
  <si>
    <t>PAJE!$K1898</t>
  </si>
  <si>
    <t>PAJE!$L1898</t>
  </si>
  <si>
    <t>PAJE!$D1898</t>
  </si>
  <si>
    <t>PAJE!$E1898</t>
  </si>
  <si>
    <t>PAJE!$J1899</t>
  </si>
  <si>
    <t>PAJE!$J1184</t>
  </si>
  <si>
    <t>PAJE!$K1184</t>
  </si>
  <si>
    <t>PAJE!$L1184</t>
  </si>
  <si>
    <t>PAJE!$K1202</t>
  </si>
  <si>
    <t>PAJE!$K1591</t>
  </si>
  <si>
    <t>PAJE!$L1591</t>
  </si>
  <si>
    <t>PAJE!$D1591</t>
  </si>
  <si>
    <t>PAJE!$E1591</t>
  </si>
  <si>
    <t>PAJE!$J1592</t>
  </si>
  <si>
    <t>PAJE!$K1592</t>
  </si>
  <si>
    <t>PAJE!$L1592</t>
  </si>
  <si>
    <t>PAJE!$D1592</t>
  </si>
  <si>
    <t>PAJE!$E1592</t>
  </si>
  <si>
    <t>PAJE!$J1593</t>
  </si>
  <si>
    <t>PAJE!$K1593</t>
  </si>
  <si>
    <t>PAJE!$L1593</t>
  </si>
  <si>
    <t>PAJE!$D1593</t>
  </si>
  <si>
    <t>PAJE!$E1593</t>
  </si>
  <si>
    <t>PAJE!$J1594</t>
  </si>
  <si>
    <t>PAJE!$K1594</t>
  </si>
  <si>
    <t>PAJE!$L1594</t>
  </si>
  <si>
    <t>PAJE!$D1594</t>
  </si>
  <si>
    <t>PAJE!$D957</t>
  </si>
  <si>
    <t>PAJE!$D1470</t>
  </si>
  <si>
    <t>PAJE!$E1470</t>
  </si>
  <si>
    <t>PAJE!$J1471</t>
  </si>
  <si>
    <t>Số liệu lấy từ chỉ tiêu MS 22 trong Báo cáo kết quả hoạt động kinh doanh hợp nhất</t>
  </si>
  <si>
    <t>PAJE!$L2232</t>
  </si>
  <si>
    <t>PAJE!$D2232</t>
  </si>
  <si>
    <t>PAJE!$E2232</t>
  </si>
  <si>
    <t>PAJE!$J2233</t>
  </si>
  <si>
    <t>PAJE!$K2233</t>
  </si>
  <si>
    <t>PAJE!$L2233</t>
  </si>
  <si>
    <t>PAJE!$D2233</t>
  </si>
  <si>
    <t>PAJE!$E2233</t>
  </si>
  <si>
    <t>PAJE!$J2234</t>
  </si>
  <si>
    <t>PAJE!$K2234</t>
  </si>
  <si>
    <t>PAJE!$L2234</t>
  </si>
  <si>
    <t>PAJE!$D2234</t>
  </si>
  <si>
    <t>PAJE!$E2234</t>
  </si>
  <si>
    <t>PAJE!$J2235</t>
  </si>
  <si>
    <t>PAJE!$K2235</t>
  </si>
  <si>
    <t>PAJE!$L2235</t>
  </si>
  <si>
    <t>PAJE!$D2235</t>
  </si>
  <si>
    <t>PAJE!$E2235</t>
  </si>
  <si>
    <t>PAJE!$J2236</t>
  </si>
  <si>
    <t>PAJE!$K2236</t>
  </si>
  <si>
    <t>PAJE!$L197</t>
  </si>
  <si>
    <t>PAJE!$D197</t>
  </si>
  <si>
    <t>PAJE!$E197</t>
  </si>
  <si>
    <t>PAJE!$J198</t>
  </si>
  <si>
    <t>PAJE!$K198</t>
  </si>
  <si>
    <t>PAJE!$L198</t>
  </si>
  <si>
    <t>PAJE!$D198</t>
  </si>
  <si>
    <t>Tài sản thuế thu nhập hoãn lại liên quan đến khoản lỗ tính thuế chưa sử dụng</t>
  </si>
  <si>
    <t>Trong trường hợp chỉ có một loại tài sản thuế thu nhập doanh nghiệp hoãn lại thì trình bày như sau:</t>
  </si>
  <si>
    <t>Tài sản thuế thu nhập hoãn lại liên quan đến...................... Chi tiết phát sinh trong năm như sau:</t>
  </si>
  <si>
    <t>Tài sản thuế thu nhập hoãn lại chưa được ghi nhận cho những khoản mục sau:</t>
  </si>
  <si>
    <t>PAJE!$K531</t>
  </si>
  <si>
    <t>PAJE!$L531</t>
  </si>
  <si>
    <t>PAJE!$D531</t>
  </si>
  <si>
    <t>PAJE!$E531</t>
  </si>
  <si>
    <t>PAJE!$J532</t>
  </si>
  <si>
    <t>PAJE!$K532</t>
  </si>
  <si>
    <t>PAJE!$L532</t>
  </si>
  <si>
    <t>PAJE!$D532</t>
  </si>
  <si>
    <t>Tăng do trích lập từ lợi nhuận</t>
  </si>
  <si>
    <t>Số cuối năm
cộng các đơn vị</t>
  </si>
  <si>
    <t>Khoản hoàn nhập thuế thu nhập doanh nghiệp hoãn lại phải trả đã được ghi nhận từ các năm trước</t>
  </si>
  <si>
    <t>Thuế thu nhập hoãn lại phải trả được ghi nhận vào vốn chủ sở hữu</t>
  </si>
  <si>
    <t>+ Nguyên liệu, vật liệu</t>
  </si>
  <si>
    <t>+ Công cụ, dụng cụ</t>
  </si>
  <si>
    <t>+ Chi phí sản xuất, kinh doanh dở dang</t>
  </si>
  <si>
    <t>+ Thành phẩm</t>
  </si>
  <si>
    <t>+ Hàng hoá</t>
  </si>
  <si>
    <t>+ Hàng gửi đi bán</t>
  </si>
  <si>
    <t>PAJE!$D266</t>
  </si>
  <si>
    <t>PAJE!$E266</t>
  </si>
  <si>
    <t>PAJE!$J267</t>
  </si>
  <si>
    <t>PAJE!$K267</t>
  </si>
  <si>
    <t>PAJE!$L267</t>
  </si>
  <si>
    <t>PAJE!$D267</t>
  </si>
  <si>
    <t>PAJE!$E267</t>
  </si>
  <si>
    <t>PAJE!$J268</t>
  </si>
  <si>
    <t>PAJE!$K268</t>
  </si>
  <si>
    <t>PAJE!$L268</t>
  </si>
  <si>
    <t>PAJE!$D268</t>
  </si>
  <si>
    <t>PAJE!$E268</t>
  </si>
  <si>
    <t>PAJE!$J269</t>
  </si>
  <si>
    <t>PAJE!$K269</t>
  </si>
  <si>
    <t>PAJE!$L269</t>
  </si>
  <si>
    <t>PAJE!$D269</t>
  </si>
  <si>
    <t>PAJE!$E269</t>
  </si>
  <si>
    <t>PAJE!$J270</t>
  </si>
  <si>
    <t>PAJE!$J1195</t>
  </si>
  <si>
    <t>PAJE!$K1195</t>
  </si>
  <si>
    <t>PAJE!$D918</t>
  </si>
  <si>
    <t>PAJE!$E918</t>
  </si>
  <si>
    <t>PAJE!$J1869</t>
  </si>
  <si>
    <t>PAJE!$K1869</t>
  </si>
  <si>
    <t>PAJE!$L1869</t>
  </si>
  <si>
    <t>PAJE!$D1869</t>
  </si>
  <si>
    <t>PAJE!$E542</t>
  </si>
  <si>
    <t>PAJE!$J543</t>
  </si>
  <si>
    <t>PAJE!$K543</t>
  </si>
  <si>
    <t>PAJE!$L543</t>
  </si>
  <si>
    <t>PAJE!$D543</t>
  </si>
  <si>
    <t>PAJE!$E543</t>
  </si>
  <si>
    <t>PAJE!$J544</t>
  </si>
  <si>
    <t>PAJE!$K544</t>
  </si>
  <si>
    <t>PAJE!$L544</t>
  </si>
  <si>
    <t>PAJE!$D544</t>
  </si>
  <si>
    <t>PAJE!$E544</t>
  </si>
  <si>
    <t>PAJE!$J545</t>
  </si>
  <si>
    <t>PAJE!$K545</t>
  </si>
  <si>
    <t>PAJE!$J769</t>
  </si>
  <si>
    <t>PAJE!$K769</t>
  </si>
  <si>
    <t>PAJE!$L769</t>
  </si>
  <si>
    <t>PAJE!$D769</t>
  </si>
  <si>
    <t>PAJE!$E769</t>
  </si>
  <si>
    <t>PAJE!$J770</t>
  </si>
  <si>
    <t>PAJE!$K770</t>
  </si>
  <si>
    <t>PAJE!$L770</t>
  </si>
  <si>
    <t>PAJE!$D770</t>
  </si>
  <si>
    <t>PAJE!$E770</t>
  </si>
  <si>
    <t>PAJE!$J771</t>
  </si>
  <si>
    <t>PAJE!$K771</t>
  </si>
  <si>
    <t>PAJE!$L771</t>
  </si>
  <si>
    <t>PAJE!$D771</t>
  </si>
  <si>
    <t>PAJE!$E771</t>
  </si>
  <si>
    <t>PAJE!$J772</t>
  </si>
  <si>
    <t>PAJE!$K772</t>
  </si>
  <si>
    <t>PAJE!$L772</t>
  </si>
  <si>
    <t>PAJE!$D772</t>
  </si>
  <si>
    <t>PAJE!$E772</t>
  </si>
  <si>
    <t>PAJE!$J773</t>
  </si>
  <si>
    <t>PAJE!$D227</t>
  </si>
  <si>
    <t>PAJE!$E227</t>
  </si>
  <si>
    <t>PAJE!$J228</t>
  </si>
  <si>
    <t>PAJE!$E2196</t>
  </si>
  <si>
    <t>PAJE!$J2197</t>
  </si>
  <si>
    <t>PAJE!$K2197</t>
  </si>
  <si>
    <t>PAJE!$L2197</t>
  </si>
  <si>
    <t>PAJE!$D2197</t>
  </si>
  <si>
    <t>PAJE!$E2197</t>
  </si>
  <si>
    <t>PAJE!$J2198</t>
  </si>
  <si>
    <t>PAJE!$K2198</t>
  </si>
  <si>
    <t>PAJE!$L2198</t>
  </si>
  <si>
    <t>PAJE!$D2198</t>
  </si>
  <si>
    <t>PAJE!$E2198</t>
  </si>
  <si>
    <t>PAJE!$J2199</t>
  </si>
  <si>
    <t>PAJE!$K2199</t>
  </si>
  <si>
    <t>PAJE!$E868</t>
  </si>
  <si>
    <t>PAJE!$J869</t>
  </si>
  <si>
    <t>PAJE!$K869</t>
  </si>
  <si>
    <t>PAJE!$L869</t>
  </si>
  <si>
    <t>PAJE!$D869</t>
  </si>
  <si>
    <t>PAJE!$J1687</t>
  </si>
  <si>
    <t>PAJE!$K1687</t>
  </si>
  <si>
    <t>PAJE!$L1687</t>
  </si>
  <si>
    <t>PAJE!$D1687</t>
  </si>
  <si>
    <t>PAJE!$E1687</t>
  </si>
  <si>
    <t>PAJE!$J1688</t>
  </si>
  <si>
    <t>PAJE!$D114</t>
  </si>
  <si>
    <t>PAJE!$E114</t>
  </si>
  <si>
    <t>PAJE!$J115</t>
  </si>
  <si>
    <t>PAJE!$K115</t>
  </si>
  <si>
    <t>PAJE!$L115</t>
  </si>
  <si>
    <t>PAJE!$D115</t>
  </si>
  <si>
    <t>PAJE!$E115</t>
  </si>
  <si>
    <t>PAJE!$J116</t>
  </si>
  <si>
    <t>PAJE!$K116</t>
  </si>
  <si>
    <t>PAJE!$L116</t>
  </si>
  <si>
    <t>PAJE!$D116</t>
  </si>
  <si>
    <t>PAJE!$E116</t>
  </si>
  <si>
    <t>PAJE!$J117</t>
  </si>
  <si>
    <t>PAJE!$K117</t>
  </si>
  <si>
    <t>PAJE!$L117</t>
  </si>
  <si>
    <t>PAJE!$D117</t>
  </si>
  <si>
    <t>PAJE!$E117</t>
  </si>
  <si>
    <t>PAJE!$J118</t>
  </si>
  <si>
    <t>PAJE!$K118</t>
  </si>
  <si>
    <t>PAJE!$L118</t>
  </si>
  <si>
    <t>PAJE!$D118</t>
  </si>
  <si>
    <t>PAJE!$E118</t>
  </si>
  <si>
    <t>PAJE!$J119</t>
  </si>
  <si>
    <t>PAJE!$K119</t>
  </si>
  <si>
    <t>PAJE!$L119</t>
  </si>
  <si>
    <t>PAJE!$D119</t>
  </si>
  <si>
    <t>PAJE!$E1986</t>
  </si>
  <si>
    <t>PAJE!$J1987</t>
  </si>
  <si>
    <t>PAJE!$K1987</t>
  </si>
  <si>
    <t>PAJE!$L1987</t>
  </si>
  <si>
    <t>PAJE!$D1987</t>
  </si>
  <si>
    <t>PAJE!$E1987</t>
  </si>
  <si>
    <t>PAJE!$L522</t>
  </si>
  <si>
    <t>PAJE!$D522</t>
  </si>
  <si>
    <t>PAJE!$E522</t>
  </si>
  <si>
    <t>PAJE!$J523</t>
  </si>
  <si>
    <t>PAJE!$K523</t>
  </si>
  <si>
    <t>PAJE!$L523</t>
  </si>
  <si>
    <t>PAJE!$D523</t>
  </si>
  <si>
    <t>PAJE!$E523</t>
  </si>
  <si>
    <t>PAJE!$J524</t>
  </si>
  <si>
    <t>PAJE!$K524</t>
  </si>
  <si>
    <t>PAJE!$L524</t>
  </si>
  <si>
    <t>PAJE!$D524</t>
  </si>
  <si>
    <t>PAJE!$E524</t>
  </si>
  <si>
    <t>PAJE!$J525</t>
  </si>
  <si>
    <t>PAJE!$K525</t>
  </si>
  <si>
    <t>PAJE!$L525</t>
  </si>
  <si>
    <t>PAJE!$D525</t>
  </si>
  <si>
    <t>PAJE!$E525</t>
  </si>
  <si>
    <t>PAJE!$J526</t>
  </si>
  <si>
    <t>PAJE!$K526</t>
  </si>
  <si>
    <t>PAJE!$L526</t>
  </si>
  <si>
    <t>PAJE!$D526</t>
  </si>
  <si>
    <t>PAJE!$E526</t>
  </si>
  <si>
    <t>PAJE!$J527</t>
  </si>
  <si>
    <t>PAJE!$K527</t>
  </si>
  <si>
    <t>PAJE!$L527</t>
  </si>
  <si>
    <t>PAJE!$D527</t>
  </si>
  <si>
    <t>PAJE!$E527</t>
  </si>
  <si>
    <t>PAJE!$J528</t>
  </si>
  <si>
    <t>PAJE!$K528</t>
  </si>
  <si>
    <t>PAJE!$L528</t>
  </si>
  <si>
    <t>PAJE!$D528</t>
  </si>
  <si>
    <t>PAJE!$J686</t>
  </si>
  <si>
    <t>PAJE!$K686</t>
  </si>
  <si>
    <t>PAJE!$L686</t>
  </si>
  <si>
    <t>PAJE!$D686</t>
  </si>
  <si>
    <t>PAJE!$E686</t>
  </si>
  <si>
    <t>PAJE!$J687</t>
  </si>
  <si>
    <t>PAJE!$K687</t>
  </si>
  <si>
    <t>PAJE!$L687</t>
  </si>
  <si>
    <t>PAJE!$D687</t>
  </si>
  <si>
    <t>PAJE!$E687</t>
  </si>
  <si>
    <t>PAJE!$J688</t>
  </si>
  <si>
    <t>PAJE!$K688</t>
  </si>
  <si>
    <t>PAJE!$L545</t>
  </si>
  <si>
    <t>PAJE!$D545</t>
  </si>
  <si>
    <t>PAJE!$E545</t>
  </si>
  <si>
    <t>PAJE!$J546</t>
  </si>
  <si>
    <t>PAJE!$K546</t>
  </si>
  <si>
    <t>PAJE!$L546</t>
  </si>
  <si>
    <t>PAJE!$D546</t>
  </si>
  <si>
    <t>PAJE!$E546</t>
  </si>
  <si>
    <t>PAJE!$J547</t>
  </si>
  <si>
    <t>PAJE!$K547</t>
  </si>
  <si>
    <t>PAJE!$L547</t>
  </si>
  <si>
    <t>PAJE!$D547</t>
  </si>
  <si>
    <t>Vốn góp liên doanh</t>
  </si>
  <si>
    <t>Đầu tư vào công ty liên kết</t>
  </si>
  <si>
    <t>Vay ngắn hạn</t>
  </si>
  <si>
    <t>Nợ dài hạn đến hạn trả</t>
  </si>
  <si>
    <t>PAJE!$J210</t>
  </si>
  <si>
    <t>PAJE!$K210</t>
  </si>
  <si>
    <t>PAJE!$L210</t>
  </si>
  <si>
    <t>PAJE!$D210</t>
  </si>
  <si>
    <t>PAJE!$J1653</t>
  </si>
  <si>
    <t>PAJE!$K1653</t>
  </si>
  <si>
    <t>PAJE!$L1653</t>
  </si>
  <si>
    <t>PAJE!$D1653</t>
  </si>
  <si>
    <t>PAJE!$K2473</t>
  </si>
  <si>
    <t>PAJE!$L2473</t>
  </si>
  <si>
    <t>PAJE!$D2473</t>
  </si>
  <si>
    <t>PAJE!$E2473</t>
  </si>
  <si>
    <t>PAJE!$E564</t>
  </si>
  <si>
    <t>PAJE!$J565</t>
  </si>
  <si>
    <t>PAJE!$K565</t>
  </si>
  <si>
    <t>PAJE!$L565</t>
  </si>
  <si>
    <t>Giá vốn của hợp đồng xây dựng</t>
  </si>
  <si>
    <t>Nếu chỉ có một loại giá vốn hàng bán thì trình bày như sau:</t>
  </si>
  <si>
    <t>PAJE!$E569</t>
  </si>
  <si>
    <t>nb56</t>
  </si>
  <si>
    <t>nb57</t>
  </si>
  <si>
    <t>nb6</t>
  </si>
  <si>
    <t>nb58</t>
  </si>
  <si>
    <t>PAJE!$D565</t>
  </si>
  <si>
    <t>PAJE!$E565</t>
  </si>
  <si>
    <t>PAJE!$J566</t>
  </si>
  <si>
    <t>PAJE!$K566</t>
  </si>
  <si>
    <t>PAJE!$L566</t>
  </si>
  <si>
    <t>PAJE!$D566</t>
  </si>
  <si>
    <t>PAJE!$E566</t>
  </si>
  <si>
    <t>PAJE!$J567</t>
  </si>
  <si>
    <t>PAJE!$K567</t>
  </si>
  <si>
    <t>PAJE!$L567</t>
  </si>
  <si>
    <t>PAJE!$D567</t>
  </si>
  <si>
    <t>PAJE!$E567</t>
  </si>
  <si>
    <t>PAJE!$J568</t>
  </si>
  <si>
    <t>+ Thuế giá trị gia tăng phải nộp</t>
  </si>
  <si>
    <t>- Thuế GTGT đầu ra</t>
  </si>
  <si>
    <t>- Thuế GTGT hàng nhập khẩu</t>
  </si>
  <si>
    <t>PAJE!$D1855</t>
  </si>
  <si>
    <t>PAJE!$E1855</t>
  </si>
  <si>
    <t>PAJE!$J1856</t>
  </si>
  <si>
    <t>PAJE!$K1856</t>
  </si>
  <si>
    <t>PAJE!$D1176</t>
  </si>
  <si>
    <t>PAJE!$E1176</t>
  </si>
  <si>
    <t>PAJE!$J1177</t>
  </si>
  <si>
    <t>PAJE!$K1177</t>
  </si>
  <si>
    <t>PAJE!$L1177</t>
  </si>
  <si>
    <t>PAJE!$D1177</t>
  </si>
  <si>
    <t>PAJE!$E1177</t>
  </si>
  <si>
    <t>PAJE!$J1178</t>
  </si>
  <si>
    <t>PAJE!$J1350</t>
  </si>
  <si>
    <t>PAJE!$K1350</t>
  </si>
  <si>
    <t>PAJE!$J1854</t>
  </si>
  <si>
    <t>PAJE!$K1854</t>
  </si>
  <si>
    <t>PAJE!$L1854</t>
  </si>
  <si>
    <t>PAJE!$E2115</t>
  </si>
  <si>
    <t>PAJE!$J2116</t>
  </si>
  <si>
    <t>PAJE!$E960</t>
  </si>
  <si>
    <t>PAJE!$J961</t>
  </si>
  <si>
    <t>PAJE!$K961</t>
  </si>
  <si>
    <t>PAJE!$L961</t>
  </si>
  <si>
    <t>PAJE!$D961</t>
  </si>
  <si>
    <t>PAJE!$E961</t>
  </si>
  <si>
    <t>PAJE!$J962</t>
  </si>
  <si>
    <t>PAJE!$K962</t>
  </si>
  <si>
    <t>PAJE!$L962</t>
  </si>
  <si>
    <t>PAJE!$D962</t>
  </si>
  <si>
    <t>PAJE!$E962</t>
  </si>
  <si>
    <t>PAJE!$J963</t>
  </si>
  <si>
    <t>PAJE!$K963</t>
  </si>
  <si>
    <t>PAJE!$K2147</t>
  </si>
  <si>
    <t>PAJE!$L2147</t>
  </si>
  <si>
    <t>PAJE!$D2147</t>
  </si>
  <si>
    <t>PAJE!$E2147</t>
  </si>
  <si>
    <t>PAJE!$J2148</t>
  </si>
  <si>
    <t>PAJE!$K2148</t>
  </si>
  <si>
    <t>PAJE!$L2148</t>
  </si>
  <si>
    <t>PAJE!$D2148</t>
  </si>
  <si>
    <t>PAJE!$E2148</t>
  </si>
  <si>
    <t>PAJE!$J2149</t>
  </si>
  <si>
    <t>PAJE!$K2149</t>
  </si>
  <si>
    <t>PAJE!$E679</t>
  </si>
  <si>
    <t>PAJE!$J680</t>
  </si>
  <si>
    <t>PAJE!$K680</t>
  </si>
  <si>
    <t>PAJE!$D1782</t>
  </si>
  <si>
    <t>PAJE!$K710</t>
  </si>
  <si>
    <t>PAJE!$E1956</t>
  </si>
  <si>
    <t>PAJE!$J1957</t>
  </si>
  <si>
    <t>PAJE!$D1504</t>
  </si>
  <si>
    <t>PAJE!$E1504</t>
  </si>
  <si>
    <t>PAJE!$J1505</t>
  </si>
  <si>
    <t>PAJE!$K1505</t>
  </si>
  <si>
    <t>PAJE!$L674</t>
  </si>
  <si>
    <t>PAJE!$D674</t>
  </si>
  <si>
    <t>PAJE!$E674</t>
  </si>
  <si>
    <t>PAJE!$J675</t>
  </si>
  <si>
    <t>PAJE!$K675</t>
  </si>
  <si>
    <t>PAJE!$L675</t>
  </si>
  <si>
    <t>PAJE!$D675</t>
  </si>
  <si>
    <t>PAJE!$E675</t>
  </si>
  <si>
    <t>PAJE!$J676</t>
  </si>
  <si>
    <t>PAJE!$K676</t>
  </si>
  <si>
    <t>PAJE!$L676</t>
  </si>
  <si>
    <t>PAJE!$D676</t>
  </si>
  <si>
    <t>PAJE!$E676</t>
  </si>
  <si>
    <t>PAJE!$J677</t>
  </si>
  <si>
    <t>PAJE!$K677</t>
  </si>
  <si>
    <t>PAJE!$L677</t>
  </si>
  <si>
    <t>PAJE!$D677</t>
  </si>
  <si>
    <t>PAJE!$E677</t>
  </si>
  <si>
    <t>PAJE!$J678</t>
  </si>
  <si>
    <t>PAJE!$K678</t>
  </si>
  <si>
    <t>PAJE!$L678</t>
  </si>
  <si>
    <t>PAJE!$D678</t>
  </si>
  <si>
    <t>PAJE!$E678</t>
  </si>
  <si>
    <t>+ Dư Nợ trả trước cho người bán về mua các công cụ nợ trên các TK công nợ phải trả (331,338…)</t>
  </si>
  <si>
    <t>Chỉ tiêu 09 sau điều chỉnh</t>
  </si>
  <si>
    <t>Tăng, giảm hàng tồn kho</t>
  </si>
  <si>
    <t>Chỉ tiêu 10 sau điều chỉnh</t>
  </si>
  <si>
    <t xml:space="preserve">Tăng, giảm các khoản phải trả </t>
  </si>
  <si>
    <t>Nợ phải trả</t>
  </si>
  <si>
    <t>Loại trừ "Vay và nợ ngắn hạn"</t>
  </si>
  <si>
    <t>Loại trừ "Vay và nợ dài hạn"</t>
  </si>
  <si>
    <t>Chi phí lãi vay phải trả</t>
  </si>
  <si>
    <t>Không bao gồm các khoản</t>
  </si>
  <si>
    <t>PAJE!$K757</t>
  </si>
  <si>
    <t>PAJE!$L757</t>
  </si>
  <si>
    <t>PAJE!$D757</t>
  </si>
  <si>
    <t>PAJE!$E757</t>
  </si>
  <si>
    <t>PAJE!$J758</t>
  </si>
  <si>
    <t>PAJE!$K758</t>
  </si>
  <si>
    <t>PAJE!$L758</t>
  </si>
  <si>
    <t>PAJE!$D758</t>
  </si>
  <si>
    <t>PAJE!$E758</t>
  </si>
  <si>
    <t>Điều chỉnh thu hồi tiền đầu tư vào công ty liên kết (+)</t>
  </si>
  <si>
    <t>Điều chỉnh thu hồi tiền đầu tư dài hạn khác (đầu tư cổ phiếu, góp vốn vào đơn vị khác…) (+)</t>
  </si>
  <si>
    <t>PAJE!$E2487</t>
  </si>
  <si>
    <t>PAJE!$J2488</t>
  </si>
  <si>
    <t>PAJE!$K2488</t>
  </si>
  <si>
    <t>PAJE!$L2488</t>
  </si>
  <si>
    <t>PAJE!$D2488</t>
  </si>
  <si>
    <t>PAJE!$E2488</t>
  </si>
  <si>
    <t>PAJE!$J2489</t>
  </si>
  <si>
    <t>Chỉ tiêu 23 sau điều chỉnh</t>
  </si>
  <si>
    <t>Tiền thu hồi cho vay, bán lại các công cụ nợ của đơn vị khác</t>
  </si>
  <si>
    <t>Chỉ tiêu 24 sau điều chỉnh</t>
  </si>
  <si>
    <t>Tiền chi đầu tư, góp vốn vào đơn vị khác</t>
  </si>
  <si>
    <t>Chỉ tiêu 25 sau điều chỉnh</t>
  </si>
  <si>
    <t>x</t>
  </si>
  <si>
    <t>Tiền thu hồi đầu tư, góp vốn vào đơn vị khác</t>
  </si>
  <si>
    <t>PAJE!$E285</t>
  </si>
  <si>
    <t>PAJE!$J286</t>
  </si>
  <si>
    <t>PAJE!$K286</t>
  </si>
  <si>
    <t>PAJE!$L286</t>
  </si>
  <si>
    <t>PAJE!$D286</t>
  </si>
  <si>
    <t>PAJE!$E286</t>
  </si>
  <si>
    <t>PAJE!$J287</t>
  </si>
  <si>
    <t>PAJE!$K287</t>
  </si>
  <si>
    <t>PAJE!$L287</t>
  </si>
  <si>
    <t>PAJE!$E752</t>
  </si>
  <si>
    <t>PAJE!$J753</t>
  </si>
  <si>
    <t>PAJE!$K753</t>
  </si>
  <si>
    <t>PAJE!$D2360</t>
  </si>
  <si>
    <t>PAJE!$E2360</t>
  </si>
  <si>
    <t>PAJE!$L1684</t>
  </si>
  <si>
    <t>PAJE!$D1684</t>
  </si>
  <si>
    <t>PAJE!$E1684</t>
  </si>
  <si>
    <t>PAJE!$J1685</t>
  </si>
  <si>
    <t>PAJE!$K1685</t>
  </si>
  <si>
    <t>PAJE!$L1685</t>
  </si>
  <si>
    <t>PAJE!$E1941</t>
  </si>
  <si>
    <t>PAJE!$L105</t>
  </si>
  <si>
    <t>PAJE!$D105</t>
  </si>
  <si>
    <t>PAJE!$E105</t>
  </si>
  <si>
    <t>PAJE!$J106</t>
  </si>
  <si>
    <t>PAJE!$K106</t>
  </si>
  <si>
    <t>PAJE!$L106</t>
  </si>
  <si>
    <t>PAJE!$D106</t>
  </si>
  <si>
    <t>PAJE!$E106</t>
  </si>
  <si>
    <t>PAJE!$J107</t>
  </si>
  <si>
    <t>PAJE!$K107</t>
  </si>
  <si>
    <t>PAJE!$L107</t>
  </si>
  <si>
    <t>PAJE!$D107</t>
  </si>
  <si>
    <t>PAJE!$E107</t>
  </si>
  <si>
    <t>PAJE!$D2129</t>
  </si>
  <si>
    <t>PAJE!$E2129</t>
  </si>
  <si>
    <t>PAJE!$J1823</t>
  </si>
  <si>
    <t>PAJE!$K1823</t>
  </si>
  <si>
    <t>PAJE!$L1823</t>
  </si>
  <si>
    <t>PAJE!$D1823</t>
  </si>
  <si>
    <t>PAJE!$D2370</t>
  </si>
  <si>
    <t>PAJE!$E2370</t>
  </si>
  <si>
    <t>PAJE!$J2371</t>
  </si>
  <si>
    <t>PAJE!$K2371</t>
  </si>
  <si>
    <t>PAJE!$L2371</t>
  </si>
  <si>
    <t>PAJE!$D2371</t>
  </si>
  <si>
    <t>PAJE!$E2371</t>
  </si>
  <si>
    <t>PAJE!$J2372</t>
  </si>
  <si>
    <t>PAJE!$K2372</t>
  </si>
  <si>
    <t>PAJE!$L2372</t>
  </si>
  <si>
    <t>PAJE!$D2372</t>
  </si>
  <si>
    <t>PAJE!$E2372</t>
  </si>
  <si>
    <t>PAJE!$J2373</t>
  </si>
  <si>
    <t>PAJE!$K2373</t>
  </si>
  <si>
    <t>PAJE!$L2373</t>
  </si>
  <si>
    <t>Tiền được các tổ chức, cá nhân bên ngoài thưởng, hỗ trợ ghi tăng các quỹ của doanh nghiệp, tiền nhận được ghi tăng các quỹ do cấp trên cấp hoặc cấp dưới nộp (111,112/431)</t>
  </si>
  <si>
    <t>Chỉ tiêu 15 sau điều chỉnh</t>
  </si>
  <si>
    <t>PAJE!$D29</t>
  </si>
  <si>
    <t>PAJE!$E29</t>
  </si>
  <si>
    <t>PAJE!$J30</t>
  </si>
  <si>
    <t>PAJE!$K30</t>
  </si>
  <si>
    <t>PAJE!$L30</t>
  </si>
  <si>
    <t>PAJE!$D30</t>
  </si>
  <si>
    <t>PAJE!$E30</t>
  </si>
  <si>
    <t>PAJE!$J31</t>
  </si>
  <si>
    <t>PAJE!$K31</t>
  </si>
  <si>
    <t>PAJE!$L31</t>
  </si>
  <si>
    <t>PAJE!$K1424</t>
  </si>
  <si>
    <t>PAJE!$L1424</t>
  </si>
  <si>
    <t>PAJE!$D1424</t>
  </si>
  <si>
    <t>PAJE!$E1424</t>
  </si>
  <si>
    <t>PAJE!$J1425</t>
  </si>
  <si>
    <t>PAJE!$K1425</t>
  </si>
  <si>
    <t>PAJE!$L1425</t>
  </si>
  <si>
    <t>PAJE!$D1425</t>
  </si>
  <si>
    <t>PAJE!$J2224</t>
  </si>
  <si>
    <t>PAJE!$K2224</t>
  </si>
  <si>
    <t>PAJE!$E1388</t>
  </si>
  <si>
    <t>PAJE!$J1389</t>
  </si>
  <si>
    <t>PAJE!$K1389</t>
  </si>
  <si>
    <t>PAJE!$L1389</t>
  </si>
  <si>
    <t>PAJE!$D1389</t>
  </si>
  <si>
    <t>PAJE!$E1389</t>
  </si>
  <si>
    <t>PAJE!$J1390</t>
  </si>
  <si>
    <t>PAJE!$K1390</t>
  </si>
  <si>
    <t>PAJE!$L1390</t>
  </si>
  <si>
    <t>PAJE!$D1390</t>
  </si>
  <si>
    <t>PAJE!$E1390</t>
  </si>
  <si>
    <t>PAJE!$J1391</t>
  </si>
  <si>
    <t>PAJE!$L1867</t>
  </si>
  <si>
    <t>PAJE!$E157</t>
  </si>
  <si>
    <t>PAJE!$J158</t>
  </si>
  <si>
    <t>PAJE!$K158</t>
  </si>
  <si>
    <t>PAJE!$K1911</t>
  </si>
  <si>
    <t>PAJE!$L1911</t>
  </si>
  <si>
    <t>PAJE!$D1911</t>
  </si>
  <si>
    <t>PAJE!$E1911</t>
  </si>
  <si>
    <t>PAJE!$J1912</t>
  </si>
  <si>
    <t>PAJE!$J1924</t>
  </si>
  <si>
    <t>PAJE!$K1924</t>
  </si>
  <si>
    <t>PAJE!$L1924</t>
  </si>
  <si>
    <t>PAJE!$D1924</t>
  </si>
  <si>
    <t>PAJE!$E1924</t>
  </si>
  <si>
    <t>PAJE!$J1925</t>
  </si>
  <si>
    <t>PAJE!$K1925</t>
  </si>
  <si>
    <t>PAJE!$L1925</t>
  </si>
  <si>
    <t>PAJE!$D1925</t>
  </si>
  <si>
    <t>PAJE!$E1925</t>
  </si>
  <si>
    <t>PAJE!$J1926</t>
  </si>
  <si>
    <t>PAJE!$K1926</t>
  </si>
  <si>
    <t>PAJE!$D1183</t>
  </si>
  <si>
    <t>PAJE!$E1183</t>
  </si>
  <si>
    <t>PAJE!$J1035</t>
  </si>
  <si>
    <t>PAJE!$K1035</t>
  </si>
  <si>
    <t>PAJE!$L1035</t>
  </si>
  <si>
    <t>PAJE!$D1035</t>
  </si>
  <si>
    <t>PAJE!$E1035</t>
  </si>
  <si>
    <t>PAJE!$J1036</t>
  </si>
  <si>
    <t>PAJE!$K1036</t>
  </si>
  <si>
    <t>PAJE!$L1036</t>
  </si>
  <si>
    <t>PAJE!$D1036</t>
  </si>
  <si>
    <t>PAJE!$E1036</t>
  </si>
  <si>
    <t>PAJE!$J1037</t>
  </si>
  <si>
    <t>PAJE!$K1037</t>
  </si>
  <si>
    <t>PAJE!$L1037</t>
  </si>
  <si>
    <t>PAJE!$D1037</t>
  </si>
  <si>
    <t>PAJE!$E1037</t>
  </si>
  <si>
    <t>PAJE!$J1038</t>
  </si>
  <si>
    <t>PAJE!$K1038</t>
  </si>
  <si>
    <t>PAJE!$L1038</t>
  </si>
  <si>
    <t>PAJE!$D1038</t>
  </si>
  <si>
    <t>PAJE!$E1038</t>
  </si>
  <si>
    <t>PAJE!$J1039</t>
  </si>
  <si>
    <t>PAJE!$K1039</t>
  </si>
  <si>
    <t>PAJE!$E253</t>
  </si>
  <si>
    <t>PAJE!$J254</t>
  </si>
  <si>
    <t>PAJE!$K254</t>
  </si>
  <si>
    <t>PAJE!$L254</t>
  </si>
  <si>
    <t>PAJE!$D254</t>
  </si>
  <si>
    <t>PAJE!$E254</t>
  </si>
  <si>
    <t>PAJE!$J255</t>
  </si>
  <si>
    <t>PAJE!$K255</t>
  </si>
  <si>
    <t>PAJE!$L255</t>
  </si>
  <si>
    <t>PAJE!$L1279</t>
  </si>
  <si>
    <t>PAJE!$K973</t>
  </si>
  <si>
    <t>PAJE!$L973</t>
  </si>
  <si>
    <t>PAJE!$D973</t>
  </si>
  <si>
    <t>PAJE!$E973</t>
  </si>
  <si>
    <t>PAJE!$J974</t>
  </si>
  <si>
    <t>PAJE!$K974</t>
  </si>
  <si>
    <t>PAJE!$L974</t>
  </si>
  <si>
    <t>PAJE!$D974</t>
  </si>
  <si>
    <t>PAJE!$E974</t>
  </si>
  <si>
    <t>PAJE!$J975</t>
  </si>
  <si>
    <t>PAJE!$K975</t>
  </si>
  <si>
    <t>PAJE!$D2011</t>
  </si>
  <si>
    <t>PAJE!$E2011</t>
  </si>
  <si>
    <t>PAJE!$J2012</t>
  </si>
  <si>
    <t>PAJE!$K2012</t>
  </si>
  <si>
    <t>PAJE!$L2012</t>
  </si>
  <si>
    <t>PAJE!$D2012</t>
  </si>
  <si>
    <t>PAJE!$E2012</t>
  </si>
  <si>
    <t>PAJE!$J2013</t>
  </si>
  <si>
    <t>PAJE!$K2013</t>
  </si>
  <si>
    <t>PAJE!$L2013</t>
  </si>
  <si>
    <t>PAJE!$D2013</t>
  </si>
  <si>
    <t>PAJE!$E2013</t>
  </si>
  <si>
    <t>PAJE!$J2014</t>
  </si>
  <si>
    <t>PAJE!$K2014</t>
  </si>
  <si>
    <t>PAJE!$L2014</t>
  </si>
  <si>
    <t>PAJE!$D2014</t>
  </si>
  <si>
    <t>PAJE!$E1045</t>
  </si>
  <si>
    <t>PAJE!$J1046</t>
  </si>
  <si>
    <t>PAJE!$K1046</t>
  </si>
  <si>
    <t>PAJE!$L1046</t>
  </si>
  <si>
    <t>PAJE!$D1046</t>
  </si>
  <si>
    <t>PAJE!$E1046</t>
  </si>
  <si>
    <t>PAJE!$E391</t>
  </si>
  <si>
    <t>PAJE!$J392</t>
  </si>
  <si>
    <t>PAJE!$K392</t>
  </si>
  <si>
    <t>PAJE!$L392</t>
  </si>
  <si>
    <t>PAJE!$D392</t>
  </si>
  <si>
    <t>PAJE!$E392</t>
  </si>
  <si>
    <t>PAJE!$J393</t>
  </si>
  <si>
    <t>PAJE!$K393</t>
  </si>
  <si>
    <t>Team member 11</t>
  </si>
  <si>
    <t>Team member 12</t>
  </si>
  <si>
    <t>Team member 13</t>
  </si>
  <si>
    <t>Team member 14</t>
  </si>
  <si>
    <t>Team member 15</t>
  </si>
  <si>
    <t>PAJE!$E1413</t>
  </si>
  <si>
    <t>PAJE!$J1414</t>
  </si>
  <si>
    <t>PAJE!$K1414</t>
  </si>
  <si>
    <t>PAJE!$L1414</t>
  </si>
  <si>
    <t>PAJE!$D1414</t>
  </si>
  <si>
    <t>PAJE!$E1414</t>
  </si>
  <si>
    <t>PAJE!$J1415</t>
  </si>
  <si>
    <t>PAJE!$K1415</t>
  </si>
  <si>
    <t>PAJE!$L1415</t>
  </si>
  <si>
    <t>PAJE!$D1415</t>
  </si>
  <si>
    <t>PAJE!$E1415</t>
  </si>
  <si>
    <t>PAJE!$J1416</t>
  </si>
  <si>
    <t>PAJE!$K1416</t>
  </si>
  <si>
    <t>PAJE!$L1416</t>
  </si>
  <si>
    <t>PAJE!$D1416</t>
  </si>
  <si>
    <t>PAJE!$E1416</t>
  </si>
  <si>
    <t>PAJE!$J1417</t>
  </si>
  <si>
    <t>PAJE!$K1417</t>
  </si>
  <si>
    <t>PAJE!$L1417</t>
  </si>
  <si>
    <t>PAJE!$D1417</t>
  </si>
  <si>
    <t>PAJE!$E1417</t>
  </si>
  <si>
    <t>PAJE!$J1418</t>
  </si>
  <si>
    <t>PAJE!$K1418</t>
  </si>
  <si>
    <t>PAJE!$L1418</t>
  </si>
  <si>
    <t>PAJE!$D1418</t>
  </si>
  <si>
    <t>PAJE!$E1418</t>
  </si>
  <si>
    <t>PAJE!$J1419</t>
  </si>
  <si>
    <t>PAJE!$K1419</t>
  </si>
  <si>
    <t>PAJE!$D2259</t>
  </si>
  <si>
    <t>PAJE!$E2259</t>
  </si>
  <si>
    <t>PAJE!$L2217</t>
  </si>
  <si>
    <t>PAJE!$L1533</t>
  </si>
  <si>
    <t>PAJE!$D1533</t>
  </si>
  <si>
    <t>PAJE!$E1533</t>
  </si>
  <si>
    <t>PAJE!$J1534</t>
  </si>
  <si>
    <t>PAJE!$K1534</t>
  </si>
  <si>
    <t>PAJE!$L1534</t>
  </si>
  <si>
    <t>PAJE!$D1534</t>
  </si>
  <si>
    <t>PAJE!$E1534</t>
  </si>
  <si>
    <t>PAJE!$J1535</t>
  </si>
  <si>
    <t>PAJE!$E1637</t>
  </si>
  <si>
    <t>PAJE!$J1638</t>
  </si>
  <si>
    <t>PAJE!$K1638</t>
  </si>
  <si>
    <t>PAJE!$L1638</t>
  </si>
  <si>
    <t>PAJE!$D1638</t>
  </si>
  <si>
    <t>PAJE!$E1638</t>
  </si>
  <si>
    <t>PAJE!$J1639</t>
  </si>
  <si>
    <t>PAJE!$K1639</t>
  </si>
  <si>
    <t>PAJE!$L1639</t>
  </si>
  <si>
    <t>PAJE!$D1639</t>
  </si>
  <si>
    <t>PAJE!$E1639</t>
  </si>
  <si>
    <t>PAJE!$J1640</t>
  </si>
  <si>
    <t>PAJE!$K1640</t>
  </si>
  <si>
    <t>PAJE!$L1640</t>
  </si>
  <si>
    <t>PAJE!$D1640</t>
  </si>
  <si>
    <t>PAJE!$E1640</t>
  </si>
  <si>
    <t>PAJE!$J1641</t>
  </si>
  <si>
    <t>PAJE!$L1304</t>
  </si>
  <si>
    <t>PAJE!$D1304</t>
  </si>
  <si>
    <t>PAJE!$E1304</t>
  </si>
  <si>
    <t>PAJE!$J1305</t>
  </si>
  <si>
    <t>PAJE!$K1305</t>
  </si>
  <si>
    <t>PAJE!$L1305</t>
  </si>
  <si>
    <t>PAJE!$D1305</t>
  </si>
  <si>
    <t>PAJE!$K661</t>
  </si>
  <si>
    <t>PAJE!$L661</t>
  </si>
  <si>
    <t>PAJE!$D661</t>
  </si>
  <si>
    <t>PAJE!$E661</t>
  </si>
  <si>
    <t>PAJE!$D1482</t>
  </si>
  <si>
    <t>PAJE!$E1482</t>
  </si>
  <si>
    <t>PAJE!$J1483</t>
  </si>
  <si>
    <t>PAJE!$K1483</t>
  </si>
  <si>
    <t>PAJE!$L1483</t>
  </si>
  <si>
    <t>PAJE!$D1483</t>
  </si>
  <si>
    <t>PAJE!$K650</t>
  </si>
  <si>
    <t>PAJE!$L322</t>
  </si>
  <si>
    <t>PAJE!$D322</t>
  </si>
  <si>
    <t>PAJE!$E322</t>
  </si>
  <si>
    <t>PAJE!$J323</t>
  </si>
  <si>
    <t>PAJE!$K323</t>
  </si>
  <si>
    <t>PAJE!$L323</t>
  </si>
  <si>
    <t>PAJE!$D323</t>
  </si>
  <si>
    <t>PAJE!$E323</t>
  </si>
  <si>
    <t>PAJE!$J324</t>
  </si>
  <si>
    <t>PAJE!$K324</t>
  </si>
  <si>
    <t>PAJE!$L324</t>
  </si>
  <si>
    <t>PAJE!$D324</t>
  </si>
  <si>
    <t>PAJE!$E324</t>
  </si>
  <si>
    <t>PAJE!$J325</t>
  </si>
  <si>
    <t>PAJE!$D68</t>
  </si>
  <si>
    <t>PAJE!$E68</t>
  </si>
  <si>
    <t>PAJE!$J69</t>
  </si>
  <si>
    <t>PAJE!$K69</t>
  </si>
  <si>
    <t>PAJE!$L69</t>
  </si>
  <si>
    <t>PAJE!$D69</t>
  </si>
  <si>
    <t>PAJE!$E69</t>
  </si>
  <si>
    <t>Thuế và các khoản khác phải thu Nhà nước</t>
  </si>
  <si>
    <t>154</t>
  </si>
  <si>
    <t>+ Tạm ứng</t>
  </si>
  <si>
    <t>Số dư cuối năm trước</t>
  </si>
  <si>
    <t>Số dư đầu năm nay</t>
  </si>
  <si>
    <t>PAJE!$D1272</t>
  </si>
  <si>
    <t>PAJE!$D655</t>
  </si>
  <si>
    <t>PAJE!$E655</t>
  </si>
  <si>
    <t>PAJE!$J656</t>
  </si>
  <si>
    <t>PAJE!$K656</t>
  </si>
  <si>
    <t>PAJE!$L656</t>
  </si>
  <si>
    <t>PAJE!$D656</t>
  </si>
  <si>
    <t>PAJE!$E656</t>
  </si>
  <si>
    <t>PAJE!$J657</t>
  </si>
  <si>
    <t>PAJE!$K657</t>
  </si>
  <si>
    <t>PAJE!$L657</t>
  </si>
  <si>
    <t>PAJE!$D657</t>
  </si>
  <si>
    <t>PAJE!$E657</t>
  </si>
  <si>
    <t>PAJE!$J658</t>
  </si>
  <si>
    <t>PAJE!$K658</t>
  </si>
  <si>
    <t>PAJE!$L658</t>
  </si>
  <si>
    <t>138cvkl</t>
  </si>
  <si>
    <t>+ Cho vay dài hạn</t>
  </si>
  <si>
    <t>228cv</t>
  </si>
  <si>
    <t>228tpkp</t>
  </si>
  <si>
    <t>+ Đầu tư tín phiếu, kỳ phiếu</t>
  </si>
  <si>
    <t>+ Ký quỹ, ký cược dài hạn</t>
  </si>
  <si>
    <t>Thuế GTGT hàng bán nội địa</t>
  </si>
  <si>
    <t>Thuế GTGT hàng nhập khẩu</t>
  </si>
  <si>
    <t>Thuế xuất, nhập khẩu</t>
  </si>
  <si>
    <t>PAJE!$K434</t>
  </si>
  <si>
    <t>PAJE!$L434</t>
  </si>
  <si>
    <t>PAJE!$D434</t>
  </si>
  <si>
    <t>PAJE!$E434</t>
  </si>
  <si>
    <t>PAJE!$J435</t>
  </si>
  <si>
    <t>PAJE!$K435</t>
  </si>
  <si>
    <t>PAJE!$E1179</t>
  </si>
  <si>
    <t>PAJE!$J1180</t>
  </si>
  <si>
    <t>PAJE!$K1180</t>
  </si>
  <si>
    <t>PAJE!$L1180</t>
  </si>
  <si>
    <t>PAJE!$D1180</t>
  </si>
  <si>
    <t>PAJE!$E1180</t>
  </si>
  <si>
    <t>PAJE!$J1181</t>
  </si>
  <si>
    <t>PAJE!$K1181</t>
  </si>
  <si>
    <t>PAJE!$L1181</t>
  </si>
  <si>
    <t>PAJE!$D1181</t>
  </si>
  <si>
    <t>PAJE!$E1181</t>
  </si>
  <si>
    <t>PAJE!$J1182</t>
  </si>
  <si>
    <t>PAJE!$K1182</t>
  </si>
  <si>
    <t>PAJE!$L1182</t>
  </si>
  <si>
    <t>PAJE!$D1182</t>
  </si>
  <si>
    <t>PAJE!$E1182</t>
  </si>
  <si>
    <t>PAJE!$J1183</t>
  </si>
  <si>
    <t>PAJE!$D1306</t>
  </si>
  <si>
    <t>PAJE!$E1306</t>
  </si>
  <si>
    <t>PAJE!$J1307</t>
  </si>
  <si>
    <t>PAJE!$K1307</t>
  </si>
  <si>
    <t>PAJE!$E478</t>
  </si>
  <si>
    <t>PAJE!$J479</t>
  </si>
  <si>
    <t>PAJE!$K479</t>
  </si>
  <si>
    <t>PAJE!$L479</t>
  </si>
  <si>
    <t>PAJE!$D479</t>
  </si>
  <si>
    <t>PAJE!$E479</t>
  </si>
  <si>
    <t>PAJE!$J480</t>
  </si>
  <si>
    <t>PAJE!$K480</t>
  </si>
  <si>
    <t>PAJE!$L480</t>
  </si>
  <si>
    <t>PAJE!$E1309</t>
  </si>
  <si>
    <t>PAJE!$J1310</t>
  </si>
  <si>
    <t>PAJE!$K1310</t>
  </si>
  <si>
    <t>PAJE!$L1310</t>
  </si>
  <si>
    <t>PAJE!$D1310</t>
  </si>
  <si>
    <t>PAJE!$E1310</t>
  </si>
  <si>
    <t>PAJE!$J496</t>
  </si>
  <si>
    <t>PAJE!$K496</t>
  </si>
  <si>
    <t>PAJE!$L496</t>
  </si>
  <si>
    <t>PAJE!$D496</t>
  </si>
  <si>
    <t>PAJE!$E496</t>
  </si>
  <si>
    <t>PAJE!$J497</t>
  </si>
  <si>
    <t>PAJE!$K497</t>
  </si>
  <si>
    <t>BE</t>
  </si>
  <si>
    <t>PAJE!$J1113</t>
  </si>
  <si>
    <t>PAJE!$K1113</t>
  </si>
  <si>
    <t>PAJE!$L270</t>
  </si>
  <si>
    <t>PAJE!$D270</t>
  </si>
  <si>
    <t>PAJE!$E270</t>
  </si>
  <si>
    <t>PAJE!$J271</t>
  </si>
  <si>
    <t>PAJE!$K271</t>
  </si>
  <si>
    <t>PAJE!$L271</t>
  </si>
  <si>
    <t>Tên giao dịch tiếng anh của Doanh nghiệp</t>
  </si>
  <si>
    <t>PAJE!$E1303</t>
  </si>
  <si>
    <t>PAJE!$J1304</t>
  </si>
  <si>
    <t>PAJE!$K1304</t>
  </si>
  <si>
    <t>PAJE!$L192</t>
  </si>
  <si>
    <t>PAJE!$D192</t>
  </si>
  <si>
    <t>PAJE!$E192</t>
  </si>
  <si>
    <t>PAJE!$J193</t>
  </si>
  <si>
    <t>PAJE!$K193</t>
  </si>
  <si>
    <t>PAJE!$L193</t>
  </si>
  <si>
    <t>PAJE!$D193</t>
  </si>
  <si>
    <t>PAJE!$E193</t>
  </si>
  <si>
    <t>PAJE!$J194</t>
  </si>
  <si>
    <t>PAJE!$L1419</t>
  </si>
  <si>
    <t>PAJE!$D1419</t>
  </si>
  <si>
    <t>PAJE!$E1419</t>
  </si>
  <si>
    <t>PAJE!$J1420</t>
  </si>
  <si>
    <t>PAJE!$K1420</t>
  </si>
  <si>
    <t>PAJE!$L1420</t>
  </si>
  <si>
    <t>PAJE!$D1420</t>
  </si>
  <si>
    <t>PAJE!$E1420</t>
  </si>
  <si>
    <t>PAJE!$E176</t>
  </si>
  <si>
    <t>PAJE!$E1869</t>
  </si>
  <si>
    <t>PAJE!$J1870</t>
  </si>
  <si>
    <t>PAJE!$K1870</t>
  </si>
  <si>
    <t>PAJE!$L1870</t>
  </si>
  <si>
    <t>PAJE!$D1870</t>
  </si>
  <si>
    <t>PAJE!$E1870</t>
  </si>
  <si>
    <t>PAJE!$J1871</t>
  </si>
  <si>
    <t>PAJE!$K1871</t>
  </si>
  <si>
    <t>PAJE!$L1871</t>
  </si>
  <si>
    <t>PAJE!$D1871</t>
  </si>
  <si>
    <t>PAJE!$E1871</t>
  </si>
  <si>
    <t>PAJE!$J1382</t>
  </si>
  <si>
    <t>PAJE!$E2477</t>
  </si>
  <si>
    <t>PAJE!$J2478</t>
  </si>
  <si>
    <t>PAJE!$K2478</t>
  </si>
  <si>
    <t>PAJE!$L2478</t>
  </si>
  <si>
    <t>PAJE!$D2478</t>
  </si>
  <si>
    <t>PAJE!$E2478</t>
  </si>
  <si>
    <t>PAJE!$J2479</t>
  </si>
  <si>
    <t>PAJE!$K2479</t>
  </si>
  <si>
    <t>PAJE!$L2479</t>
  </si>
  <si>
    <t>PAJE!$D2479</t>
  </si>
  <si>
    <t>PAJE!$E2479</t>
  </si>
  <si>
    <t>PAJE!$J2480</t>
  </si>
  <si>
    <t>PAJE!$K2480</t>
  </si>
  <si>
    <t>PAJE!$L2480</t>
  </si>
  <si>
    <t>PAJE!$K2395</t>
  </si>
  <si>
    <t>PAJE!$L2395</t>
  </si>
  <si>
    <t>PAJE!$D2395</t>
  </si>
  <si>
    <t>PAJE!$D291</t>
  </si>
  <si>
    <t>PAJE!$K2433</t>
  </si>
  <si>
    <t>PAJE!$L2433</t>
  </si>
  <si>
    <t>PAJE!$D2433</t>
  </si>
  <si>
    <t>PAJE!$E2433</t>
  </si>
  <si>
    <t>PAJE!$J2434</t>
  </si>
  <si>
    <t>BÁO CÁO TÀI CHÍNH</t>
  </si>
  <si>
    <t>Cổ tức, lợi nhuận đã trả cho chủ sở hữu</t>
  </si>
  <si>
    <t>36</t>
  </si>
  <si>
    <t>Mua tài sản cố định bằng cách nhận các khoản nợ</t>
  </si>
  <si>
    <t>Mua tài sản thông qua nghiệp vụ cho thuê tài chính</t>
  </si>
  <si>
    <t>Nhận góp vốn bằng tài sản</t>
  </si>
  <si>
    <t>PAJE!$E362</t>
  </si>
  <si>
    <t>PAJE!$J363</t>
  </si>
  <si>
    <t>PAJE!$K363</t>
  </si>
  <si>
    <t>PAJE!$L363</t>
  </si>
  <si>
    <t>PAJE!$D363</t>
  </si>
  <si>
    <t>PAJE!$E363</t>
  </si>
  <si>
    <t>PAJE!$J364</t>
  </si>
  <si>
    <t>PAJE!$K364</t>
  </si>
  <si>
    <t>PAJE!$L364</t>
  </si>
  <si>
    <t>PAJE!$D364</t>
  </si>
  <si>
    <t>PAJE!$E364</t>
  </si>
  <si>
    <t>PAJE!$J365</t>
  </si>
  <si>
    <t>PAJE!$K365</t>
  </si>
  <si>
    <t>PAJE!$L365</t>
  </si>
  <si>
    <t>Cổ tức năm trước</t>
  </si>
  <si>
    <t>Tạm ứng cổ tức năm nay</t>
  </si>
  <si>
    <t>Sau ngày kết thúc năm tài chính Hội đồng quản trị đã công bố cổ tức như sau:</t>
  </si>
  <si>
    <t>Số cuối năm
(Số đơn vị)</t>
  </si>
  <si>
    <t>PAJE!$L2095</t>
  </si>
  <si>
    <t>PAJE!$D2095</t>
  </si>
  <si>
    <t>PAJE!$E2095</t>
  </si>
  <si>
    <t>PAJE!$J2096</t>
  </si>
  <si>
    <t>PAJE!$K2096</t>
  </si>
  <si>
    <t>PAJE!$L2096</t>
  </si>
  <si>
    <t>PAJE!$E1272</t>
  </si>
  <si>
    <t>PAJE!$J1273</t>
  </si>
  <si>
    <t>PAJE!$K1273</t>
  </si>
  <si>
    <t>PAJE!$L1273</t>
  </si>
  <si>
    <t>PAJE!$D1273</t>
  </si>
  <si>
    <t>PAJE!$E1273</t>
  </si>
  <si>
    <t>PAJE!$K707</t>
  </si>
  <si>
    <t>PAJE!$L707</t>
  </si>
  <si>
    <t>PAJE!$D1824</t>
  </si>
  <si>
    <t>PAJE!$E1824</t>
  </si>
  <si>
    <t>PAJE!$J1825</t>
  </si>
  <si>
    <t>PAJE!$K1825</t>
  </si>
  <si>
    <t>PAJE!$L1825</t>
  </si>
  <si>
    <t>PAJE!$K1874</t>
  </si>
  <si>
    <t>PAJE!$L1874</t>
  </si>
  <si>
    <t>PAJE!$D1874</t>
  </si>
  <si>
    <t>PAJE!$E1874</t>
  </si>
  <si>
    <t>PAJE!$J1875</t>
  </si>
  <si>
    <t>PAJE!$K1875</t>
  </si>
  <si>
    <t>PAJE!$L1875</t>
  </si>
  <si>
    <t>PAJE!$E2486</t>
  </si>
  <si>
    <t>Doanh thu bán hàng và cung cấp dịch vụ trong năm là doanh thu của hàng hóa/dịch vụ/thành phẩm/... đã tiêu thụ.</t>
  </si>
  <si>
    <t>Doanh thu hợp đồng xây dựng</t>
  </si>
  <si>
    <t>Doanh thu của hợp đồng xây dựng được ghi nhận trong năm</t>
  </si>
  <si>
    <t>Dự phòng nợ phải trả ngắn hạn liên quan đến ............................ Chi tiết phát sinh như sau:</t>
  </si>
  <si>
    <t>Vay dài hạn nội bộ</t>
  </si>
  <si>
    <t>Phải trả dài hạn nội bộ khác</t>
  </si>
  <si>
    <t>PAJE!$D1083</t>
  </si>
  <si>
    <t>PAJE!$E1083</t>
  </si>
  <si>
    <t>PAJE!$J1084</t>
  </si>
  <si>
    <t>PAJE!$K1084</t>
  </si>
  <si>
    <t>PAJE!$L1084</t>
  </si>
  <si>
    <t>PAJE!$D1084</t>
  </si>
  <si>
    <t>PAJE!$L1202</t>
  </si>
  <si>
    <t>PAJE!$D1202</t>
  </si>
  <si>
    <t>PAJE!$E1202</t>
  </si>
  <si>
    <t>PAJE!$J1203</t>
  </si>
  <si>
    <t>PAJE!$K1203</t>
  </si>
  <si>
    <t>PAJE!$L1203</t>
  </si>
  <si>
    <t>PAJE!$D1203</t>
  </si>
  <si>
    <t>PAJE!$E1203</t>
  </si>
  <si>
    <t>PAJE!$J1204</t>
  </si>
  <si>
    <t>PAJE!$D2362</t>
  </si>
  <si>
    <t>PAJE!$D1413</t>
  </si>
  <si>
    <t>PAJE!$J1049</t>
  </si>
  <si>
    <t>PAJE!$K1049</t>
  </si>
  <si>
    <t>PAJE!$L1049</t>
  </si>
  <si>
    <t>PAJE!$D1049</t>
  </si>
  <si>
    <t>PAJE!$E198</t>
  </si>
  <si>
    <t>PAJE!$J199</t>
  </si>
  <si>
    <t>PAJE!$K199</t>
  </si>
  <si>
    <t>PAJE!$L2108</t>
  </si>
  <si>
    <t>PAJE!$D2108</t>
  </si>
  <si>
    <t>PAJE!$E2108</t>
  </si>
  <si>
    <t>PAJE!$J2109</t>
  </si>
  <si>
    <t>PAJE!$K2109</t>
  </si>
  <si>
    <t>PAJE!$E1906</t>
  </si>
  <si>
    <t>PAJE!$J1907</t>
  </si>
  <si>
    <t>PAJE!$K1907</t>
  </si>
  <si>
    <t>Giá vốn hàng bán trong năm là giá vốn của hàng hóa/dịch vụ/thành phẩm/... cung cấp. Chi tiết như sau:</t>
  </si>
  <si>
    <t>PAJE!$J2441</t>
  </si>
  <si>
    <t>PAJE!$K2441</t>
  </si>
  <si>
    <t>PAJE!$L2441</t>
  </si>
  <si>
    <t>PAJE!$D2441</t>
  </si>
  <si>
    <t>PAJE!$E2441</t>
  </si>
  <si>
    <t>PAJE!$J2442</t>
  </si>
  <si>
    <t>Quỹ đầu tư phát triển</t>
  </si>
  <si>
    <t>Quỹ dự phòng tài chính</t>
  </si>
  <si>
    <t>PAJE!$L405</t>
  </si>
  <si>
    <t>PAJE!$D405</t>
  </si>
  <si>
    <t>PAJE!$E405</t>
  </si>
  <si>
    <t>PAJE!$E414</t>
  </si>
  <si>
    <t>PAJE!$J415</t>
  </si>
  <si>
    <t>PAJE!$K415</t>
  </si>
  <si>
    <t>PAJE!$L415</t>
  </si>
  <si>
    <t>PAJE!$K1076</t>
  </si>
  <si>
    <t>PAJE!$L1342</t>
  </si>
  <si>
    <t>PAJE!$D1342</t>
  </si>
  <si>
    <t>PAJE!$E1342</t>
  </si>
  <si>
    <t>PAJE!$J1343</t>
  </si>
  <si>
    <t>PAJE!$D1044</t>
  </si>
  <si>
    <t>PAJE!$E1044</t>
  </si>
  <si>
    <t>PAJE!$E282</t>
  </si>
  <si>
    <t>PAJE!$J283</t>
  </si>
  <si>
    <t>PAJE!$K283</t>
  </si>
  <si>
    <t>PAJE!$L283</t>
  </si>
  <si>
    <t>PAJE!$D283</t>
  </si>
  <si>
    <t>PAJE!$E283</t>
  </si>
  <si>
    <t>PAJE!$J284</t>
  </si>
  <si>
    <t>PAJE!$L691</t>
  </si>
  <si>
    <t>PAJE!$D691</t>
  </si>
  <si>
    <t>PAJE!$E691</t>
  </si>
  <si>
    <t>PAJE!$E1351</t>
  </si>
  <si>
    <t>PAJE!$J1352</t>
  </si>
  <si>
    <t>PAJE!$K1352</t>
  </si>
  <si>
    <t>PAJE!$L1352</t>
  </si>
  <si>
    <t>PAJE!$D1352</t>
  </si>
  <si>
    <t>PAJE!$E1352</t>
  </si>
  <si>
    <t>PAJE!$J1353</t>
  </si>
  <si>
    <t>PAJE!$K1353</t>
  </si>
  <si>
    <t>PAJE!$L1353</t>
  </si>
  <si>
    <t>Doanh thu thuần</t>
  </si>
  <si>
    <t>Trong đó:</t>
  </si>
  <si>
    <t>PAJE!$L2209</t>
  </si>
  <si>
    <t>PAJE!$D2209</t>
  </si>
  <si>
    <t>PAJE!$E2209</t>
  </si>
  <si>
    <t>PAJE!$E1715</t>
  </si>
  <si>
    <t>PAJE!$J1716</t>
  </si>
  <si>
    <t>PAJE!$K1716</t>
  </si>
  <si>
    <t>PAJE!$L1716</t>
  </si>
  <si>
    <t>PAJE!$D1716</t>
  </si>
  <si>
    <t>PAJE!$E1716</t>
  </si>
  <si>
    <t>PAJE!$J1717</t>
  </si>
  <si>
    <t>PAJE!$K1717</t>
  </si>
  <si>
    <t>PAJE!$L1717</t>
  </si>
  <si>
    <t>PAJE!$D1717</t>
  </si>
  <si>
    <t>PAJE!$E1717</t>
  </si>
  <si>
    <t>PAJE!$J1718</t>
  </si>
  <si>
    <t>PAJE!$K1718</t>
  </si>
  <si>
    <t>PAJE!$L1718</t>
  </si>
  <si>
    <t>PAJE!$E356</t>
  </si>
  <si>
    <t>PAJE!$J357</t>
  </si>
  <si>
    <t>PAJE!$L82</t>
  </si>
  <si>
    <t>PAJE!$D82</t>
  </si>
  <si>
    <t>PAJE!$E82</t>
  </si>
  <si>
    <t>PAJE!$J83</t>
  </si>
  <si>
    <t>PAJE!$K83</t>
  </si>
  <si>
    <t>PAJE!$L83</t>
  </si>
  <si>
    <t>PAJE!$D83</t>
  </si>
  <si>
    <t>PAJE!$E83</t>
  </si>
  <si>
    <t>PAJE!$J84</t>
  </si>
  <si>
    <t>PAJE!$K84</t>
  </si>
  <si>
    <t>PAJE!$L84</t>
  </si>
  <si>
    <t>PAJE!$D84</t>
  </si>
  <si>
    <t>PAJE!$E84</t>
  </si>
  <si>
    <t>PAJE!$J85</t>
  </si>
  <si>
    <t>PAJE!$K85</t>
  </si>
  <si>
    <t>PAJE!$L85</t>
  </si>
  <si>
    <t>PAJE!$D85</t>
  </si>
  <si>
    <t>PAJE!$E85</t>
  </si>
  <si>
    <t>PAJE!$J86</t>
  </si>
  <si>
    <t>PAJE!$K86</t>
  </si>
  <si>
    <t>PAJE!$L86</t>
  </si>
  <si>
    <t>PAJE!$D86</t>
  </si>
  <si>
    <t>9.             Dự phòng phải thu ngắn hạn khó đòi</t>
  </si>
  <si>
    <t>10.         Hàng tồn kho</t>
  </si>
  <si>
    <t>11.         Dự phòng giảm giá hàng tồn kho</t>
  </si>
  <si>
    <t>12.         Chi phí trả trước ngắn hạn</t>
  </si>
  <si>
    <t>PAJE!$L383</t>
  </si>
  <si>
    <t>PAJE!$L1541</t>
  </si>
  <si>
    <t>PAJE!$D1541</t>
  </si>
  <si>
    <t>PAJE!$E1541</t>
  </si>
  <si>
    <t>PAJE!$J1542</t>
  </si>
  <si>
    <t>PAJE!$K1542</t>
  </si>
  <si>
    <t>PAJE!$L1542</t>
  </si>
  <si>
    <t>PAJE!$D1542</t>
  </si>
  <si>
    <t>PAJE!$E1542</t>
  </si>
  <si>
    <t>PAJE!$J1543</t>
  </si>
  <si>
    <t>PAJE!$K1543</t>
  </si>
  <si>
    <t>PAJE!$L1543</t>
  </si>
  <si>
    <t>PAJE!$D1543</t>
  </si>
  <si>
    <t>PAJE!$E1543</t>
  </si>
  <si>
    <t>PAJE!$J1544</t>
  </si>
  <si>
    <t>PAJE!$K1544</t>
  </si>
  <si>
    <t>PAJE!$L1544</t>
  </si>
  <si>
    <t>PAJE!$D1544</t>
  </si>
  <si>
    <t>PAJE!$E1544</t>
  </si>
  <si>
    <t>PAJE!$J1545</t>
  </si>
  <si>
    <t>PAJE!$K1545</t>
  </si>
  <si>
    <t>PAJE!$L1545</t>
  </si>
  <si>
    <t>PAJE!$D1545</t>
  </si>
  <si>
    <t>PAJE!$E1545</t>
  </si>
  <si>
    <t>PAJE!$J1546</t>
  </si>
  <si>
    <t>PAJE!$K1546</t>
  </si>
  <si>
    <t>Set
 Num</t>
  </si>
  <si>
    <t>Y</t>
  </si>
  <si>
    <t>BA</t>
  </si>
  <si>
    <t>N</t>
  </si>
  <si>
    <t>Có</t>
  </si>
  <si>
    <t>121nh</t>
  </si>
  <si>
    <t>BJ</t>
  </si>
  <si>
    <t>BB</t>
  </si>
  <si>
    <t>331N</t>
  </si>
  <si>
    <t>BM</t>
  </si>
  <si>
    <t>BC</t>
  </si>
  <si>
    <t>337N</t>
  </si>
  <si>
    <t>BD</t>
  </si>
  <si>
    <t>334N</t>
  </si>
  <si>
    <t>BF</t>
  </si>
  <si>
    <t>BG</t>
  </si>
  <si>
    <t>BN</t>
  </si>
  <si>
    <t>PAJE!$L1371</t>
  </si>
  <si>
    <t>PAJE!$D1371</t>
  </si>
  <si>
    <t>PAJE!$E1371</t>
  </si>
  <si>
    <t>PAJE!$J1372</t>
  </si>
  <si>
    <t>PAJE!$K1372</t>
  </si>
  <si>
    <t>PAJE!$L1372</t>
  </si>
  <si>
    <t>PAJE!$D1372</t>
  </si>
  <si>
    <t>PAJE!$J548</t>
  </si>
  <si>
    <t>PAJE!$K548</t>
  </si>
  <si>
    <t>Tiền chi khác cho hoạt động kinh doanh</t>
  </si>
  <si>
    <t>Số chi thực tế</t>
  </si>
  <si>
    <t>Chỉ tiêu 16 sau điều chỉnh</t>
  </si>
  <si>
    <t>Tiền chi để mua sắm, xây dựng tài sản cố định và các tài sản dài hạn khác</t>
  </si>
  <si>
    <t>Mua sắm mới TSCĐ hữu hình, vô hình, Xây dựng cơ bản dở dang, bất động sản đầu tư, đầu tư dài hạn khác</t>
  </si>
  <si>
    <t>PAJE!$J444</t>
  </si>
  <si>
    <t>PAJE!$D1709</t>
  </si>
  <si>
    <t>PAJE!$E1709</t>
  </si>
  <si>
    <t>PAJE!$K24</t>
  </si>
  <si>
    <t>PAJE!$L24</t>
  </si>
  <si>
    <t>PAJE!$D24</t>
  </si>
  <si>
    <t>PAJE!$E24</t>
  </si>
  <si>
    <t>PAJE!$J25</t>
  </si>
  <si>
    <t>PAJE!$K25</t>
  </si>
  <si>
    <t>PAJE!$L25</t>
  </si>
  <si>
    <t>PAJE!$D25</t>
  </si>
  <si>
    <t>PAJE!$E25</t>
  </si>
  <si>
    <t>PAJE!$J26</t>
  </si>
  <si>
    <t>PAJE!$K26</t>
  </si>
  <si>
    <t>PAJE!$L26</t>
  </si>
  <si>
    <t>PAJE!$D26</t>
  </si>
  <si>
    <t>PAJE!$J887</t>
  </si>
  <si>
    <t>PAJE!$K887</t>
  </si>
  <si>
    <t>PAJE!$L887</t>
  </si>
  <si>
    <t>PAJE!$D887</t>
  </si>
  <si>
    <t>PAJE!$E887</t>
  </si>
  <si>
    <t>PAJE!$J888</t>
  </si>
  <si>
    <t>PAJE!$K888</t>
  </si>
  <si>
    <t>35.         Thuế và các khoản phải nộp Nhà nước</t>
  </si>
  <si>
    <r>
      <t xml:space="preserve">-         </t>
    </r>
    <r>
      <rPr>
        <i/>
        <sz val="11"/>
        <rFont val="Times New Roman"/>
        <family val="1"/>
      </rPr>
      <t>Cổ phiếu phổ thông</t>
    </r>
  </si>
  <si>
    <t>PAJE!$K1964</t>
  </si>
  <si>
    <t>PAJE!$L1964</t>
  </si>
  <si>
    <t>PAJE!$D1964</t>
  </si>
  <si>
    <t>PAJE!$E1964</t>
  </si>
  <si>
    <t>PAJE!$J1965</t>
  </si>
  <si>
    <t>PAJE!$K1965</t>
  </si>
  <si>
    <t>PAJE!$L1965</t>
  </si>
  <si>
    <t>PAJE!$D1965</t>
  </si>
  <si>
    <t>PAJE!$E1965</t>
  </si>
  <si>
    <t>PAJE!$J1134</t>
  </si>
  <si>
    <t>PAJE!$K1134</t>
  </si>
  <si>
    <t>PAJE!$L1134</t>
  </si>
  <si>
    <t>PAJE!$D1134</t>
  </si>
  <si>
    <t>PAJE!$E1134</t>
  </si>
  <si>
    <t>PAJE!$J1135</t>
  </si>
  <si>
    <t>PAJE!$K1135</t>
  </si>
  <si>
    <t>PAJE!$L1135</t>
  </si>
  <si>
    <t>PAJE!$D1135</t>
  </si>
  <si>
    <t>PAJE!$E1135</t>
  </si>
  <si>
    <t>PAJE!$J1136</t>
  </si>
  <si>
    <t>PAJE!$K1136</t>
  </si>
  <si>
    <t>PAJE!$L1136</t>
  </si>
  <si>
    <t>Cho vay ngắn hạn nội bộ</t>
  </si>
  <si>
    <t>Phải thu ngắn hạn nội bộ khác</t>
  </si>
  <si>
    <t>Hợp đồng số...... ngày... tháng... năm.... ký với Công ty...............</t>
  </si>
  <si>
    <t>...</t>
  </si>
  <si>
    <t>PAJE!$E355</t>
  </si>
  <si>
    <t>PAJE!$J356</t>
  </si>
  <si>
    <t>PAJE!$K356</t>
  </si>
  <si>
    <t>PAJE!$L356</t>
  </si>
  <si>
    <t>PAJE!$K1563</t>
  </si>
  <si>
    <t>PAJE!$L1563</t>
  </si>
  <si>
    <t>PAJE!$D1563</t>
  </si>
  <si>
    <t>PAJE!$E1563</t>
  </si>
  <si>
    <t>PAJE!$J1564</t>
  </si>
  <si>
    <t>PAJE!$K1564</t>
  </si>
  <si>
    <t>Tổng chi phí thuế thu nhập doanh nghiệp hiện hành</t>
  </si>
  <si>
    <t>Phải trả công nhân viên</t>
  </si>
  <si>
    <t>PAJE!$K559</t>
  </si>
  <si>
    <t>PAJE!$L559</t>
  </si>
  <si>
    <t>PAJE!$D559</t>
  </si>
  <si>
    <t>PAJE!$E559</t>
  </si>
  <si>
    <t>PAJE!$J777</t>
  </si>
  <si>
    <t>PAJE!$K777</t>
  </si>
  <si>
    <t>PAJE!$L777</t>
  </si>
  <si>
    <t>PAJE!$D777</t>
  </si>
  <si>
    <t>PAJE!$E777</t>
  </si>
  <si>
    <t>PAJE!$J778</t>
  </si>
  <si>
    <t>PAJE!$D2193</t>
  </si>
  <si>
    <t>PAJE!$E2193</t>
  </si>
  <si>
    <t>PAJE!$J2194</t>
  </si>
  <si>
    <t>PAJE!$K2194</t>
  </si>
  <si>
    <t>Số cuối kỳ</t>
  </si>
  <si>
    <t>PAJE!$D1215</t>
  </si>
  <si>
    <t>PAJE!$E1215</t>
  </si>
  <si>
    <t>PAJE!$J1216</t>
  </si>
  <si>
    <t>PAJE!$K1216</t>
  </si>
  <si>
    <t>PAJE!$L1216</t>
  </si>
  <si>
    <t>PAJE!$D1216</t>
  </si>
  <si>
    <t>PAJE!$E1216</t>
  </si>
  <si>
    <t>PAJE!$J1217</t>
  </si>
  <si>
    <t>PAJE!$K1217</t>
  </si>
  <si>
    <t>PAJE!$L1217</t>
  </si>
  <si>
    <t>PAJE!$D1217</t>
  </si>
  <si>
    <t>PAJE!$J564</t>
  </si>
  <si>
    <t>PAJE!$K564</t>
  </si>
  <si>
    <t>PAJE!$L564</t>
  </si>
  <si>
    <t>PAJE!$D564</t>
  </si>
  <si>
    <t>PAJE!$D2440</t>
  </si>
  <si>
    <t>PAJE!$E2440</t>
  </si>
  <si>
    <t>CÔNG TY CỔ PHẦN TẬP ĐOÀN ĐẠI CHÂU</t>
  </si>
  <si>
    <t>BÁO CÁO TÀI CHÍNH GIỮA NIÊN ĐỘ</t>
  </si>
  <si>
    <t>6 tháng đầu của năm tài chính kết thúc ngày 31 tháng 12 năm 2012</t>
  </si>
  <si>
    <t>PAJE!$E1223</t>
  </si>
  <si>
    <t>PAJE!$J1224</t>
  </si>
  <si>
    <t>PAJE!$J2062</t>
  </si>
  <si>
    <t>PAJE!$K2062</t>
  </si>
  <si>
    <t>PAJE!$L2062</t>
  </si>
  <si>
    <t>PAJE!$D2062</t>
  </si>
  <si>
    <t>PAJE!$E2062</t>
  </si>
  <si>
    <t>PAJE!$J2063</t>
  </si>
  <si>
    <t>PAJE!$K2063</t>
  </si>
  <si>
    <t>PAJE!$L261</t>
  </si>
  <si>
    <t>PAJE!$D261</t>
  </si>
  <si>
    <t>PAJE!$E261</t>
  </si>
  <si>
    <t>PAJE!$J262</t>
  </si>
  <si>
    <t>PAJE!$K262</t>
  </si>
  <si>
    <t>PAJE!$L262</t>
  </si>
  <si>
    <t>PAJE!$D262</t>
  </si>
  <si>
    <t>PAJE!$E262</t>
  </si>
  <si>
    <t>PAJE!$J263</t>
  </si>
  <si>
    <t>PAJE!$K263</t>
  </si>
  <si>
    <t>PAJE!$L263</t>
  </si>
  <si>
    <t>PAJE!$D263</t>
  </si>
  <si>
    <t>PAJE!$E263</t>
  </si>
  <si>
    <t>PAJE!$J264</t>
  </si>
  <si>
    <t>PAJE!$K264</t>
  </si>
  <si>
    <t>PAJE!$L264</t>
  </si>
  <si>
    <t>PAJE!$D264</t>
  </si>
  <si>
    <t>PAJE!$E264</t>
  </si>
  <si>
    <t>PAJE!$L1775</t>
  </si>
  <si>
    <t>PAJE!$J791</t>
  </si>
  <si>
    <t>PAJE!$K791</t>
  </si>
  <si>
    <t>PAJE!$L791</t>
  </si>
  <si>
    <t>PAJE!$D791</t>
  </si>
  <si>
    <t>PAJE!$E791</t>
  </si>
  <si>
    <t>PAJE!$J792</t>
  </si>
  <si>
    <t>PAJE!$K792</t>
  </si>
  <si>
    <t>PAJE!$L792</t>
  </si>
  <si>
    <t>PAJE!$D792</t>
  </si>
  <si>
    <t>PAJE!$E792</t>
  </si>
  <si>
    <t>PAJE!$J793</t>
  </si>
  <si>
    <t>PAJE!$K793</t>
  </si>
  <si>
    <t>PAJE!$D1276</t>
  </si>
  <si>
    <r>
      <t xml:space="preserve">Giảm khác </t>
    </r>
    <r>
      <rPr>
        <b/>
        <sz val="11"/>
        <color indexed="10"/>
        <rFont val="Times New Roman"/>
        <family val="1"/>
      </rPr>
      <t>(ghi cụ thể)</t>
    </r>
  </si>
  <si>
    <t>BÚT TOÁN HỢP NHẤT</t>
  </si>
  <si>
    <t>Doanh thu chưa thực hiện</t>
  </si>
  <si>
    <t>PAJE!$D2100</t>
  </si>
  <si>
    <t>PAJE!$E2100</t>
  </si>
  <si>
    <t>PAJE!$J2101</t>
  </si>
  <si>
    <t>PAJE!$K2101</t>
  </si>
  <si>
    <t>PAJE!$L2101</t>
  </si>
  <si>
    <t>PAJE!$D2101</t>
  </si>
  <si>
    <t>PAJE!$E2101</t>
  </si>
  <si>
    <t>PAJE!$J2102</t>
  </si>
  <si>
    <t>PAJE!$K2102</t>
  </si>
  <si>
    <t>PAJE!$L2102</t>
  </si>
  <si>
    <t>PAJE!$D2102</t>
  </si>
  <si>
    <t>PAJE!$E2102</t>
  </si>
  <si>
    <t>PAJE!$J2103</t>
  </si>
  <si>
    <t>PAJE!$K2103</t>
  </si>
  <si>
    <t>PAJE!$L2103</t>
  </si>
  <si>
    <t>PAJE!$D2103</t>
  </si>
  <si>
    <t>PAJE!$E2103</t>
  </si>
  <si>
    <t>Cổ phiếu phổ thông đang lưu hành bình quân trong năm</t>
  </si>
  <si>
    <t>Cổ phiếu phổ thông đang lưu hành bình quân trong năm được tính như sau:</t>
  </si>
  <si>
    <t>Cổ phiếu phổ thông đang lưu hành đầu năm</t>
  </si>
  <si>
    <t>PAJE!$D480</t>
  </si>
  <si>
    <t>PAJE!$E480</t>
  </si>
  <si>
    <t>PAJE!$J481</t>
  </si>
  <si>
    <t>PAJE!$K481</t>
  </si>
  <si>
    <t>PAJE!$L481</t>
  </si>
  <si>
    <t>PAJE!$D481</t>
  </si>
  <si>
    <t>PAJE!$D377</t>
  </si>
  <si>
    <t>PAJE!$E377</t>
  </si>
  <si>
    <t>PAJE!$J378</t>
  </si>
  <si>
    <t>PAJE!$K378</t>
  </si>
  <si>
    <t>PAJE!$L378</t>
  </si>
  <si>
    <t>PAJE!$D378</t>
  </si>
  <si>
    <t>PAJE!$E378</t>
  </si>
  <si>
    <t>PAJE!$K1620</t>
  </si>
  <si>
    <t>PAJE!$L1620</t>
  </si>
  <si>
    <t>PAJE!$K599</t>
  </si>
  <si>
    <t>PAJE!$L599</t>
  </si>
  <si>
    <t>PAJE!$D599</t>
  </si>
  <si>
    <t>PAJE!$E599</t>
  </si>
  <si>
    <t>PAJE!$J177</t>
  </si>
  <si>
    <t>PAJE!$K177</t>
  </si>
  <si>
    <t>PAJE!$L177</t>
  </si>
  <si>
    <t>PAJE!$D177</t>
  </si>
  <si>
    <t>PAJE!$E177</t>
  </si>
  <si>
    <t>131dh</t>
  </si>
  <si>
    <t>Lãi tiền gửi có kỳ hạn (-)</t>
  </si>
  <si>
    <t>Giá vốn của hoạt động kinh doanh khác</t>
  </si>
  <si>
    <t>PAJE!$L1506</t>
  </si>
  <si>
    <t>PAJE!$D2099</t>
  </si>
  <si>
    <t>PAJE!$E2099</t>
  </si>
  <si>
    <t>PAJE!$J2100</t>
  </si>
  <si>
    <t>PAJE!$K2100</t>
  </si>
  <si>
    <t>PAJE!$L2100</t>
  </si>
  <si>
    <t>PAJE!$D1380</t>
  </si>
  <si>
    <t>PAJE!$E1380</t>
  </si>
  <si>
    <t>PAJE!$J1381</t>
  </si>
  <si>
    <t>PAJE!$K1381</t>
  </si>
  <si>
    <t>PAJE!$L1381</t>
  </si>
  <si>
    <t>PAJE!$D1381</t>
  </si>
  <si>
    <t>PAJE!$E1381</t>
  </si>
  <si>
    <t>PAJE!$L793</t>
  </si>
  <si>
    <t>PAJE!$D793</t>
  </si>
  <si>
    <t>PAJE!$E793</t>
  </si>
  <si>
    <t>PAJE!$J794</t>
  </si>
  <si>
    <t>PAJE!$K794</t>
  </si>
  <si>
    <t>Tổng doanh thu</t>
  </si>
  <si>
    <t>PAJE!$J394</t>
  </si>
  <si>
    <t>PAJE!$K394</t>
  </si>
  <si>
    <t>PAJE!$L394</t>
  </si>
  <si>
    <t>PAJE!$D394</t>
  </si>
  <si>
    <t>PAJE!$E394</t>
  </si>
  <si>
    <t>PAJE!$J395</t>
  </si>
  <si>
    <t>PAJE!$K395</t>
  </si>
  <si>
    <t>PAJE!$L395</t>
  </si>
  <si>
    <t>PAJE!$D395</t>
  </si>
  <si>
    <t>PAJE!$E395</t>
  </si>
  <si>
    <t>PAJE!$J396</t>
  </si>
  <si>
    <t>PAJE!$K396</t>
  </si>
  <si>
    <t>PAJE!$L396</t>
  </si>
  <si>
    <t>PAJE!$D396</t>
  </si>
  <si>
    <t>PAJE!$E396</t>
  </si>
  <si>
    <t>PAJE!$J397</t>
  </si>
  <si>
    <t>PAJE!$K397</t>
  </si>
  <si>
    <t>PAJE!$L397</t>
  </si>
  <si>
    <t>PAJE!$D397</t>
  </si>
  <si>
    <t>PAJE!$E397</t>
  </si>
  <si>
    <t>PAJE!$J398</t>
  </si>
  <si>
    <t>PAJE!$D2344</t>
  </si>
  <si>
    <t>PAJE!$D646</t>
  </si>
  <si>
    <t>PAJE!$E646</t>
  </si>
  <si>
    <t>Giá vốn của hoạt động kinh doanh bất động sản</t>
  </si>
  <si>
    <t>Lãi/Lỗ bán các khoản đầu tư vốn</t>
  </si>
  <si>
    <t>26</t>
  </si>
  <si>
    <t>PAJE!$E869</t>
  </si>
  <si>
    <t>PAJE!$J870</t>
  </si>
  <si>
    <t>PAJE!$K870</t>
  </si>
  <si>
    <t>PAJE!$L870</t>
  </si>
  <si>
    <t>PAJE!$D870</t>
  </si>
  <si>
    <t>PAJE!$E870</t>
  </si>
  <si>
    <t>PAJE!$J871</t>
  </si>
  <si>
    <t>PAJE!$K871</t>
  </si>
  <si>
    <t>PAJE!$J1453</t>
  </si>
  <si>
    <t>PAJE!$K77</t>
  </si>
  <si>
    <t>PAJE!$L158</t>
  </si>
  <si>
    <t>PAJE!$D158</t>
  </si>
  <si>
    <t>PAJE!$E158</t>
  </si>
  <si>
    <t>PAJE!$J159</t>
  </si>
  <si>
    <t>PAJE!$K159</t>
  </si>
  <si>
    <t>PAJE!$E1628</t>
  </si>
  <si>
    <t>PAJE!$J1629</t>
  </si>
  <si>
    <t>Số liệu lấy tại chỉ tiêu MS 334</t>
  </si>
  <si>
    <t>Trái phiếu dài hạn hạn có lãi suất cố định</t>
  </si>
  <si>
    <t>Vay và nợ dài hạn khác có lãi suất thả nổi</t>
  </si>
  <si>
    <t>Vay và nợ dài hạn khác có lãi suất cố định</t>
  </si>
  <si>
    <t>Lấy theo giá trị sổ sách</t>
  </si>
  <si>
    <t>Phải trả người bán ngắn hạn</t>
  </si>
  <si>
    <t>Số liệu lấy tại chỉ tiêu MS 312</t>
  </si>
  <si>
    <t>Số liệu lấy tại chỉ tiêu MS 331</t>
  </si>
  <si>
    <t>Các khoản phải trả khác</t>
  </si>
  <si>
    <t>Số liệu lấy tại chỉ tiêu MS 315</t>
  </si>
  <si>
    <t>Số liệu lấy tại chỉ tiêu MS 316</t>
  </si>
  <si>
    <t>Số liệu lấy tại chỉ tiêu MS 319</t>
  </si>
  <si>
    <t>Số liệu lấy tại chỉ tiêu MS 320</t>
  </si>
  <si>
    <t>Số liệu lấy tại chỉ tiêu MS 333</t>
  </si>
  <si>
    <t>Số liệu lấy tại chỉ tiêu MS 336</t>
  </si>
  <si>
    <t>Số liệu lấy tại chỉ tiêu MS 337</t>
  </si>
  <si>
    <t>Chi phí phải trả</t>
  </si>
  <si>
    <t>OA1</t>
  </si>
  <si>
    <t>Trên 1 năm 
đến 5 năm</t>
  </si>
  <si>
    <t>PAJE!$D1143</t>
  </si>
  <si>
    <t>PAJE!$E1143</t>
  </si>
  <si>
    <t>PAJE!$J1144</t>
  </si>
  <si>
    <t>PAJE!$E2316</t>
  </si>
  <si>
    <t>PAJE!$J2317</t>
  </si>
  <si>
    <t>PAJE!$K2317</t>
  </si>
  <si>
    <t>PAJE!$L2317</t>
  </si>
  <si>
    <t>PAJE!$D2317</t>
  </si>
  <si>
    <t>PAJE!$E2317</t>
  </si>
  <si>
    <t>PAJE!$J2318</t>
  </si>
  <si>
    <t>PAJE!$K2318</t>
  </si>
  <si>
    <t>PAJE!$L2318</t>
  </si>
  <si>
    <t>PAJE!$D2318</t>
  </si>
  <si>
    <t>PAJE!$E2318</t>
  </si>
  <si>
    <t>PAJE!$J2319</t>
  </si>
  <si>
    <t>PAJE!$K2319</t>
  </si>
  <si>
    <t>PAJE!$L2319</t>
  </si>
  <si>
    <t>PAJE!$D2319</t>
  </si>
  <si>
    <t>PAJE!$E2319</t>
  </si>
  <si>
    <t>PAJE!$J2320</t>
  </si>
  <si>
    <t>PAJE!$L2311</t>
  </si>
  <si>
    <t>PAJE!$D2311</t>
  </si>
  <si>
    <t>PAJE!$E2311</t>
  </si>
  <si>
    <t>PAJE!$J2312</t>
  </si>
  <si>
    <t>PAJE!$K2312</t>
  </si>
  <si>
    <t>PAJE!$L2312</t>
  </si>
  <si>
    <t>PAJE!$J2304</t>
  </si>
  <si>
    <t>PAJE!$K2304</t>
  </si>
  <si>
    <t>PAJE!$L2304</t>
  </si>
  <si>
    <t>PAJE!$D2304</t>
  </si>
  <si>
    <t>PAJE!$E2304</t>
  </si>
  <si>
    <t>PAJE!$J2305</t>
  </si>
  <si>
    <t>PAJE!$K2305</t>
  </si>
  <si>
    <t>PAJE!$L2305</t>
  </si>
  <si>
    <t>PAJE!$D2305</t>
  </si>
  <si>
    <t>PAJE!$E2305</t>
  </si>
  <si>
    <t>PAJE!$J2306</t>
  </si>
  <si>
    <t>3.            Các sự kiện phát sinh sau ngày kết thúc năm tài chính/kỳ kế toán</t>
  </si>
  <si>
    <t>PAJE!$K1331</t>
  </si>
  <si>
    <t>PAJE!$E457</t>
  </si>
  <si>
    <t>PAJE!$J458</t>
  </si>
  <si>
    <t>PAJE!$K458</t>
  </si>
  <si>
    <t>PAJE!$L458</t>
  </si>
  <si>
    <t>PAJE!$D458</t>
  </si>
  <si>
    <t>PAJE!$E458</t>
  </si>
  <si>
    <t>PAJE!$J459</t>
  </si>
  <si>
    <t>PAJE!$D2410</t>
  </si>
  <si>
    <t>PAJE!$E2410</t>
  </si>
  <si>
    <t>PAJE!$J2411</t>
  </si>
  <si>
    <t>PAJE!$K2411</t>
  </si>
  <si>
    <t>PAJE!$L2411</t>
  </si>
  <si>
    <t>PAJE!$D2411</t>
  </si>
  <si>
    <t>PAJE!$E2411</t>
  </si>
  <si>
    <t>PAJE!$J2412</t>
  </si>
  <si>
    <t>PAJE!$K2412</t>
  </si>
  <si>
    <t>PAJE!$L2412</t>
  </si>
  <si>
    <t>PAJE!$D2412</t>
  </si>
  <si>
    <t>PAJE!$E2412</t>
  </si>
  <si>
    <t>PAJE!$K1343</t>
  </si>
  <si>
    <t>PAJE!$L1343</t>
  </si>
  <si>
    <t>PAJE!$D1343</t>
  </si>
  <si>
    <t>PAJE!$E1343</t>
  </si>
  <si>
    <t>PAJE!$J1344</t>
  </si>
  <si>
    <t>PAJE!$K1344</t>
  </si>
  <si>
    <t>PAJE!$L1344</t>
  </si>
  <si>
    <t>PAJE!$D1344</t>
  </si>
  <si>
    <t>PAJE!$E1344</t>
  </si>
  <si>
    <t>PAJE!$J1345</t>
  </si>
  <si>
    <t>PAJE!$K1345</t>
  </si>
  <si>
    <t>PAJE!$L1345</t>
  </si>
  <si>
    <t>PAJE!$D1345</t>
  </si>
  <si>
    <t>Điều chỉnh Tiền thu do nhận ký quỹ, ký cược dài hạn (C344)</t>
  </si>
  <si>
    <t>Điều chỉnh Tiền thu từ nguồn kinh phí sự nghiệp, dự án (C461,C466)</t>
  </si>
  <si>
    <t>PAJE!$E1095</t>
  </si>
  <si>
    <t>PAJE!$J1096</t>
  </si>
  <si>
    <t>Tổng giá thành sản xuất</t>
  </si>
  <si>
    <t>Chênh lệch tồn kho thành phẩm</t>
  </si>
  <si>
    <t>Giá vốn của thành phẩm đã cung cấp</t>
  </si>
  <si>
    <r>
      <t>(b)</t>
    </r>
    <r>
      <rPr>
        <sz val="11"/>
        <color indexed="8"/>
        <rFont val="Times New Roman"/>
        <family val="1"/>
      </rPr>
      <t xml:space="preserve">  Giá vốn hợp đồng xây dựng trong năm như sau:</t>
    </r>
  </si>
  <si>
    <t>Chi phí trả trước dài hạn</t>
  </si>
  <si>
    <t>Tài sản thuế thu nhập hoãn lại</t>
  </si>
  <si>
    <t>VI.</t>
  </si>
  <si>
    <t>Lợi thế thương mại</t>
  </si>
  <si>
    <t>269</t>
  </si>
  <si>
    <t>TỔNG CỘNG TÀI SẢN</t>
  </si>
  <si>
    <t>NGUỒN VỐN</t>
  </si>
  <si>
    <t>NỢ PHẢI TRẢ</t>
  </si>
  <si>
    <t>Nợ ngắn hạn</t>
  </si>
  <si>
    <t>Vay và nợ ngắn hạn</t>
  </si>
  <si>
    <t>33</t>
  </si>
  <si>
    <t>+ Vay ngắn hạn</t>
  </si>
  <si>
    <t>+ Nợ dài hạn đến hạn trả</t>
  </si>
  <si>
    <t>Phải trả người bán</t>
  </si>
  <si>
    <t>11</t>
  </si>
  <si>
    <t>Người mua trả tiền trước</t>
  </si>
  <si>
    <t>+ Người mua trả tiền trước</t>
  </si>
  <si>
    <t>+ Doanh thu chưa thực hiện</t>
  </si>
  <si>
    <t>PAJE!$L1759</t>
  </si>
  <si>
    <t>PAJE!$D1759</t>
  </si>
  <si>
    <t>PAJE!$E1759</t>
  </si>
  <si>
    <t>PAJE!$J1760</t>
  </si>
  <si>
    <t>PAJE!$K1760</t>
  </si>
  <si>
    <t>PAJE!$L1760</t>
  </si>
  <si>
    <t>PAJE!$D1760</t>
  </si>
  <si>
    <t>Dự toán chi sự nghiệp, dự án</t>
  </si>
  <si>
    <t>____________________</t>
  </si>
  <si>
    <t>___________________</t>
  </si>
  <si>
    <t>BÁO CÁO KẾT QUẢ HOẠT ĐỘNG KINH DOANH</t>
  </si>
  <si>
    <t>PAJE!$D1015</t>
  </si>
  <si>
    <t>PAJE!$E1015</t>
  </si>
  <si>
    <t>PAJE!$J1016</t>
  </si>
  <si>
    <t>PAJE!$J2254</t>
  </si>
  <si>
    <t>PAJE!$K2254</t>
  </si>
  <si>
    <t>PAJE!$L2254</t>
  </si>
  <si>
    <t>PAJE!$D2254</t>
  </si>
  <si>
    <t>PAJE!$E2254</t>
  </si>
  <si>
    <t>PAJE!$J2255</t>
  </si>
  <si>
    <t>PAJE!$J2393</t>
  </si>
  <si>
    <t>PAJE!$K1475</t>
  </si>
  <si>
    <t>PAJE!$L759</t>
  </si>
  <si>
    <t>PAJE!$D759</t>
  </si>
  <si>
    <t>PAJE!$E759</t>
  </si>
  <si>
    <t>PAJE!$J760</t>
  </si>
  <si>
    <t>PAJE!$K760</t>
  </si>
  <si>
    <t>PAJE!$L760</t>
  </si>
  <si>
    <t>PAJE!$D760</t>
  </si>
  <si>
    <t>PAJE!$E760</t>
  </si>
  <si>
    <t>PAJE!$J761</t>
  </si>
  <si>
    <t>PAJE!$K761</t>
  </si>
  <si>
    <t>PAJE!$L761</t>
  </si>
  <si>
    <t>PAJE!$D761</t>
  </si>
  <si>
    <t>PAJE!$E761</t>
  </si>
  <si>
    <t>PAJE!$J692</t>
  </si>
  <si>
    <t>PAJE!$K692</t>
  </si>
  <si>
    <t>PAJE!$L692</t>
  </si>
  <si>
    <t>PAJE!$D692</t>
  </si>
  <si>
    <t>PAJE!$E692</t>
  </si>
  <si>
    <t>PAJE!$D2070</t>
  </si>
  <si>
    <t>PAJE!$E2070</t>
  </si>
  <si>
    <t>PAJE!$J2071</t>
  </si>
  <si>
    <t>PAJE!$K2071</t>
  </si>
  <si>
    <t>PAJE!$L2071</t>
  </si>
  <si>
    <t>PAJE!$D2071</t>
  </si>
  <si>
    <t>PAJE!$E2071</t>
  </si>
  <si>
    <t>PAJE!$J2072</t>
  </si>
  <si>
    <t>PAJE!$K2072</t>
  </si>
  <si>
    <t>PAJE!$L2072</t>
  </si>
  <si>
    <t>PAJE!$D2072</t>
  </si>
  <si>
    <t>PAJE!$E2072</t>
  </si>
  <si>
    <t>PAJE!$J2073</t>
  </si>
  <si>
    <t>PAJE!$J112</t>
  </si>
  <si>
    <t>PAJE!$K112</t>
  </si>
  <si>
    <t>PAJE!$L112</t>
  </si>
  <si>
    <t>PAJE!$J2413</t>
  </si>
  <si>
    <t>PAJE!$K2413</t>
  </si>
  <si>
    <t>PAJE!$L2413</t>
  </si>
  <si>
    <t>PAJE!$D2413</t>
  </si>
  <si>
    <t>PAJE!$E2413</t>
  </si>
  <si>
    <t>PAJE!$J2414</t>
  </si>
  <si>
    <t>PAJE!$K2414</t>
  </si>
  <si>
    <t>PAJE!$K1704</t>
  </si>
  <si>
    <t>PAJE!$L1704</t>
  </si>
  <si>
    <t>PAJE!$D1704</t>
  </si>
  <si>
    <t>PAJE!$E1704</t>
  </si>
  <si>
    <t>PAJE!$J1705</t>
  </si>
  <si>
    <t>PAJE!$K1705</t>
  </si>
  <si>
    <t>PAJE!$L1705</t>
  </si>
  <si>
    <t>PAJE!$D1705</t>
  </si>
  <si>
    <t>PAJE!$E1705</t>
  </si>
  <si>
    <t>PAJE!$J1706</t>
  </si>
  <si>
    <t>PAJE!$K1706</t>
  </si>
  <si>
    <t>PAJE!$L1706</t>
  </si>
  <si>
    <t>PAJE!$K2203</t>
  </si>
  <si>
    <t>PAJE!$L2203</t>
  </si>
  <si>
    <t>PAJE!$D2203</t>
  </si>
  <si>
    <t>PAJE!$E2203</t>
  </si>
  <si>
    <t>PAJE!$J2204</t>
  </si>
  <si>
    <t>PAJE!$K2204</t>
  </si>
  <si>
    <t>PAJE!$L2204</t>
  </si>
  <si>
    <t>PAJE!$D2204</t>
  </si>
  <si>
    <t>PAJE!$E2204</t>
  </si>
  <si>
    <t>PAJE!$J2205</t>
  </si>
  <si>
    <t>PAJE!$K2205</t>
  </si>
  <si>
    <t>PAJE!$L2205</t>
  </si>
  <si>
    <t>PAJE!$D2205</t>
  </si>
  <si>
    <t>PAJE!$E2205</t>
  </si>
  <si>
    <t>PAJE!$J2206</t>
  </si>
  <si>
    <t>PAJE!$K2206</t>
  </si>
  <si>
    <t>PAJE!$L2206</t>
  </si>
  <si>
    <t>PAJE!$D2206</t>
  </si>
  <si>
    <t>PAJE!$E2206</t>
  </si>
  <si>
    <t>PAJE!$J2207</t>
  </si>
  <si>
    <t>PAJE!$K2207</t>
  </si>
  <si>
    <t>PAJE!$L2207</t>
  </si>
  <si>
    <t>PAJE!$D2207</t>
  </si>
  <si>
    <t>PAJE!$E2207</t>
  </si>
  <si>
    <t>PAJE!$E1934</t>
  </si>
  <si>
    <t>PAJE!$K1107</t>
  </si>
  <si>
    <t>PAJE!$L1107</t>
  </si>
  <si>
    <t>PAJE!$D1107</t>
  </si>
  <si>
    <t>PAJE!$E1107</t>
  </si>
  <si>
    <t>PAJE!$J1108</t>
  </si>
  <si>
    <t>PAJE!$K1108</t>
  </si>
  <si>
    <t>PAJE!$L1108</t>
  </si>
  <si>
    <t>PAJE!$D1108</t>
  </si>
  <si>
    <t>PAJE!$E1108</t>
  </si>
  <si>
    <t>PAJE!$J1109</t>
  </si>
  <si>
    <t>PAJE!$L1194</t>
  </si>
  <si>
    <t>PAJE!$D1194</t>
  </si>
  <si>
    <t>PAJE!$E1194</t>
  </si>
  <si>
    <t>PAJE!$D222</t>
  </si>
  <si>
    <t>PAJE!$E222</t>
  </si>
  <si>
    <t>Tài sản phân bổ cho bộ phận</t>
  </si>
  <si>
    <t>+Điều chỉnh Dư Có người mua trả tiền trước về mua bất động sản đầu trên các TK công nợ phải thu (131,138…)</t>
  </si>
  <si>
    <t>Điều chỉnh Phải trả về cổ tức, lợi nhuận đã trả cho chủ sở hữu</t>
  </si>
  <si>
    <t>Điều chỉnh Đánh giá lại các khoản phải trả</t>
  </si>
  <si>
    <t>+ Doanh thu cung cấp dịch vụ</t>
  </si>
  <si>
    <t>+ Doanh thu hợp đồng xây dựng</t>
  </si>
  <si>
    <t>+ Doanh thu hoạt động kinh doanh khác</t>
  </si>
  <si>
    <t>+ Doanh thu trợ cấp, trợ giá</t>
  </si>
  <si>
    <t>+ Doanh thu hoạt động kinh doanh bất động sản</t>
  </si>
  <si>
    <t>Phải thu người lao động</t>
  </si>
  <si>
    <t>PAJE!$K2432</t>
  </si>
  <si>
    <t>PAJE!$L2432</t>
  </si>
  <si>
    <t>PAJE!$D2432</t>
  </si>
  <si>
    <t>PAJE!$E2432</t>
  </si>
  <si>
    <t>PAJE!$J2433</t>
  </si>
  <si>
    <t>PAJE!$E1494</t>
  </si>
  <si>
    <t>PAJE!$J1495</t>
  </si>
  <si>
    <t>PAJE!$K1495</t>
  </si>
  <si>
    <t>PAJE!$L1495</t>
  </si>
  <si>
    <t>PAJE!$D1495</t>
  </si>
  <si>
    <t>PAJE!$E1495</t>
  </si>
  <si>
    <t>PAJE!$J1496</t>
  </si>
  <si>
    <t>PAJE!$K1496</t>
  </si>
  <si>
    <t>PAJE!$L1496</t>
  </si>
  <si>
    <t>PAJE!$D1496</t>
  </si>
  <si>
    <t>PAJE!$E1496</t>
  </si>
  <si>
    <t>PAJE!$J1497</t>
  </si>
  <si>
    <t>PAJE!$J1077</t>
  </si>
  <si>
    <t>PAJE!$K1077</t>
  </si>
  <si>
    <t>Tiền thu  khác từ hoạt động kinh doanh</t>
  </si>
  <si>
    <t>Số thu thực tế</t>
  </si>
  <si>
    <t>15</t>
  </si>
  <si>
    <t>Chỉ tiêu 13 Sau điều chỉnh</t>
  </si>
  <si>
    <t>Thuế thu nhập doanh nghiệp đã nộp</t>
  </si>
  <si>
    <t xml:space="preserve">Số nộp thực tế </t>
  </si>
  <si>
    <t>14</t>
  </si>
  <si>
    <t>Chỉ tiêu 14 Sau điều chỉnh</t>
  </si>
  <si>
    <t>PAJE!$D472</t>
  </si>
  <si>
    <t>PAJE!$E472</t>
  </si>
  <si>
    <t>PAJE!$J2242</t>
  </si>
  <si>
    <t>PAJE!$K2242</t>
  </si>
  <si>
    <t>PAJE!$L2258</t>
  </si>
  <si>
    <t>PAJE!$D2258</t>
  </si>
  <si>
    <t>PAJE!$E2258</t>
  </si>
  <si>
    <t>PAJE!$J2259</t>
  </si>
  <si>
    <t>PAJE!$K1210</t>
  </si>
  <si>
    <t>PAJE!$L1210</t>
  </si>
  <si>
    <t>PAJE!$D1210</t>
  </si>
  <si>
    <t>Một số bất động sản đầu tư có nguyên giá và giá trị còn lại theo sổ sách lần lượt là...........VND và.......... VND đã được thế chấp để đảm bảo cho các khoản vay/nợ của......................................</t>
  </si>
  <si>
    <t>PAJE!$D1692</t>
  </si>
  <si>
    <t>PAJE!$E1630</t>
  </si>
  <si>
    <t>PAJE!$J1631</t>
  </si>
  <si>
    <t>PAJE!$K1631</t>
  </si>
  <si>
    <t>PAJE!$L1631</t>
  </si>
  <si>
    <t>PAJE!$D1631</t>
  </si>
  <si>
    <t>Lãi bán ngoại tệ</t>
  </si>
  <si>
    <t>Lãi chênh lệch tỷ giá đã thực hiện</t>
  </si>
  <si>
    <t>Lãi bán hàng trả chậm</t>
  </si>
  <si>
    <t/>
  </si>
  <si>
    <t>PAJE!$J1692</t>
  </si>
  <si>
    <t>PAJE!$K2408</t>
  </si>
  <si>
    <t>PAJE!$L2408</t>
  </si>
  <si>
    <t>PAJE!$D2408</t>
  </si>
  <si>
    <t>PAJE!$E2408</t>
  </si>
  <si>
    <t>PAJE!$J2409</t>
  </si>
  <si>
    <t>PAJE!$K2409</t>
  </si>
  <si>
    <t>PAJE!$L2409</t>
  </si>
  <si>
    <t>PAJE!$D2409</t>
  </si>
  <si>
    <t>PAJE!$E2409</t>
  </si>
  <si>
    <t>PAJE!$J2410</t>
  </si>
  <si>
    <t>PAJE!$K2410</t>
  </si>
  <si>
    <t>PAJE!$L2410</t>
  </si>
  <si>
    <t>PAJE!$K1983</t>
  </si>
  <si>
    <t>PAJE!$L1983</t>
  </si>
  <si>
    <t>PAJE!$D1983</t>
  </si>
  <si>
    <t>PAJE!$E1983</t>
  </si>
  <si>
    <t>PAJE!$J1984</t>
  </si>
  <si>
    <t>PAJE!$K1984</t>
  </si>
  <si>
    <t>PAJE!$L1984</t>
  </si>
  <si>
    <t>PAJE!$D1984</t>
  </si>
  <si>
    <t>PAJE!$E1984</t>
  </si>
  <si>
    <t>PAJE!$J1985</t>
  </si>
  <si>
    <t>PAJE!$E1147</t>
  </si>
  <si>
    <t>PAJE!$J1148</t>
  </si>
  <si>
    <t>PAJE!$K1148</t>
  </si>
  <si>
    <t>PAJE!$D2096</t>
  </si>
  <si>
    <t>PAJE!$E2096</t>
  </si>
  <si>
    <t>PAJE!$J2097</t>
  </si>
  <si>
    <t>PAJE!$K2097</t>
  </si>
  <si>
    <t>PAJE!$L2097</t>
  </si>
  <si>
    <t>PAJE!$D2097</t>
  </si>
  <si>
    <t>PAJE!$E2097</t>
  </si>
  <si>
    <t>PAJE!$J2098</t>
  </si>
  <si>
    <t>PAJE!$K2098</t>
  </si>
  <si>
    <t>PAJE!$L2098</t>
  </si>
  <si>
    <t>PAJE!$D2098</t>
  </si>
  <si>
    <t>PAJE!$E2098</t>
  </si>
  <si>
    <t>PAJE!$J2099</t>
  </si>
  <si>
    <t>PAJE!$J1504</t>
  </si>
  <si>
    <t>PAJE!$K1504</t>
  </si>
  <si>
    <t>PAJE!$L1504</t>
  </si>
  <si>
    <r>
      <t xml:space="preserve">Thu nhập của </t>
    </r>
    <r>
      <rPr>
        <sz val="11"/>
        <rFont val="Times New Roman"/>
        <family val="1"/>
      </rPr>
      <t>các thành viên quản lý chủ chốt như sau:</t>
    </r>
  </si>
  <si>
    <t>Tiền lương</t>
  </si>
  <si>
    <t>Phụ cấp</t>
  </si>
  <si>
    <t>Tiền thưởng</t>
  </si>
  <si>
    <t>Các bên liên quan khác với Công ty/Doanh nghiệp gồm:</t>
  </si>
  <si>
    <t>Bên liên quan</t>
  </si>
  <si>
    <t>Mối quan hệ</t>
  </si>
  <si>
    <t>PAJE!$K1832</t>
  </si>
  <si>
    <t>PAJE!$L1832</t>
  </si>
  <si>
    <t>PAJE!$D1832</t>
  </si>
  <si>
    <t>PAJE!$E1832</t>
  </si>
  <si>
    <t>PAJE!$J1833</t>
  </si>
  <si>
    <t>PAJE!$K1833</t>
  </si>
  <si>
    <t>PAJE!$L1833</t>
  </si>
  <si>
    <t>PAJE!$D1833</t>
  </si>
  <si>
    <t>PAJE!$E1833</t>
  </si>
  <si>
    <t>PAJE!$L1009</t>
  </si>
  <si>
    <t>PAJE!$D1009</t>
  </si>
  <si>
    <t>PAJE!$E1009</t>
  </si>
  <si>
    <t>PAJE!$J1010</t>
  </si>
  <si>
    <t>PAJE!$K1010</t>
  </si>
  <si>
    <t>PAJE!$L1010</t>
  </si>
  <si>
    <t>PAJE!$D1010</t>
  </si>
  <si>
    <t>PAJE!$E1010</t>
  </si>
  <si>
    <t>PAJE!$J1011</t>
  </si>
  <si>
    <t>PAJE!$K1011</t>
  </si>
  <si>
    <t>PAJE!$L1011</t>
  </si>
  <si>
    <t>PAJE!$D1011</t>
  </si>
  <si>
    <t>PAJE!$E1011</t>
  </si>
  <si>
    <t>PAJE!$J1012</t>
  </si>
  <si>
    <t>PAJE!$K1012</t>
  </si>
  <si>
    <t>-         Các khoản điều chỉnh giảm</t>
  </si>
  <si>
    <t>36.         Phải trả người lao động</t>
  </si>
  <si>
    <t xml:space="preserve">37.         Chi phí phải trả </t>
  </si>
  <si>
    <t>Chi phí chưa hoàn chứng từ</t>
  </si>
  <si>
    <t>Công ty Cổ phần Cavico Năng lượng</t>
  </si>
  <si>
    <t>40.         Các khoản phải trả, phải nộp ngắn hạn khác</t>
  </si>
  <si>
    <t>41.         Dự phòng phải trả ngắn hạn</t>
  </si>
  <si>
    <t>Kinh phí nghỉ dưỡng sức</t>
  </si>
  <si>
    <t>PAJE!$J1507</t>
  </si>
  <si>
    <t>PAJE!$K1507</t>
  </si>
  <si>
    <t>PAJE!$L1507</t>
  </si>
  <si>
    <t>PAJE!$D1507</t>
  </si>
  <si>
    <t>Tăng, giảm chi phí trả trước</t>
  </si>
  <si>
    <t>Chỉ tiêu 12 sau điều chỉnh</t>
  </si>
  <si>
    <t>PAJE!$L1395</t>
  </si>
  <si>
    <t>PAJE!$D1395</t>
  </si>
  <si>
    <t>PAJE!$E1395</t>
  </si>
  <si>
    <t>PAJE!$J1396</t>
  </si>
  <si>
    <t>PAJE!$E712</t>
  </si>
  <si>
    <t>PAJE!$J713</t>
  </si>
  <si>
    <t>PAJE!$K713</t>
  </si>
  <si>
    <t>PAJE!$K2152</t>
  </si>
  <si>
    <t>PAJE!$L2152</t>
  </si>
  <si>
    <t>PAJE!$D2152</t>
  </si>
  <si>
    <t>PAJE!$E2152</t>
  </si>
  <si>
    <t>PAJE!$J2153</t>
  </si>
  <si>
    <t>PAJE!$K2153</t>
  </si>
  <si>
    <t>PAJE!$L2153</t>
  </si>
  <si>
    <t>PAJE!$D2153</t>
  </si>
  <si>
    <t>PAJE!$E2153</t>
  </si>
  <si>
    <t>PAJE!$J2154</t>
  </si>
  <si>
    <t>PAJE!$K2154</t>
  </si>
  <si>
    <t>PAJE!$L2154</t>
  </si>
  <si>
    <t>PAJE!$D2154</t>
  </si>
  <si>
    <t>PAJE!$E2154</t>
  </si>
  <si>
    <t>PAJE!$J2155</t>
  </si>
  <si>
    <t>PAJE!$J1326</t>
  </si>
  <si>
    <t>PAJE!$K1326</t>
  </si>
  <si>
    <t>PAJE!$L1326</t>
  </si>
  <si>
    <t>PAJE!$D1326</t>
  </si>
  <si>
    <t>PAJE!$E1326</t>
  </si>
  <si>
    <t>PAJE!$J1327</t>
  </si>
  <si>
    <t>PAJE!$K1327</t>
  </si>
  <si>
    <t>PAJE!$L1327</t>
  </si>
  <si>
    <t>PAJE!$D1327</t>
  </si>
  <si>
    <t>PAJE!$E1327</t>
  </si>
  <si>
    <t>PAJE!$J1328</t>
  </si>
  <si>
    <t>PAJE!$K1328</t>
  </si>
  <si>
    <t>PAJE!$L1328</t>
  </si>
  <si>
    <t>PAJE!$D1328</t>
  </si>
  <si>
    <t>PAJE!$E1328</t>
  </si>
  <si>
    <t>PAJE!$D1392</t>
  </si>
  <si>
    <t>PAJE!$E1392</t>
  </si>
  <si>
    <t>PAJE!$J1393</t>
  </si>
  <si>
    <t>PAJE!$K1393</t>
  </si>
  <si>
    <t>PAJE!$D1778</t>
  </si>
  <si>
    <t>PAJE!$E1778</t>
  </si>
  <si>
    <t>Địa chỉ: Tổ 23, Cụm 4, phường Nhật Tân, quận Tây Hồ, thành phố Hà Nội</t>
  </si>
  <si>
    <t>Tuy nhiên, Công ty/Doanh nghiệp ………. và các công ty khác trong cùng tập đoàn cam kết sẽ tiếp tục cung cấp nguyên vật liệu và hỗ trợ tài chính cho Công ty/Doanh nghiệp bằng cách bảo lãnh các khoản nợ vay, không yêu cầu Công ty/Doanh nghiệp hoàn trả tiền nợ mua nguyên vật liệu và tài sản cố định cho đến khi Công ty/Doanh nghiệp có khả năng trả nợ. Do vậy Báo cáo tài chính tổng hợp giữa niên độ cho năm tài chính kết thúc ngày … tháng … năm …./Tháng …/Quí .../... tháng đầu (cuối) của năm tài chính kết thúc ngày ... tháng ... năm ..../Từ ngày ... tháng ... năm .... đến ngày ... tháng ... năm .... vẫn được lập dựa trên giả thiết Công ty/Doanh nghiệp hoạt động kinh doanh liên tục.</t>
  </si>
  <si>
    <t>11.        Một số chỉ tiêu đánh giá khái quát thực trạng tài chính và kết quả hoạt động kinh doanh của Công ty/Doanh nghiệp</t>
  </si>
  <si>
    <t>Các chỉ tiêu này chỉ trình bày khi khách hàng yêu cầu.</t>
  </si>
  <si>
    <t>12.        Những thông tin khác</t>
  </si>
  <si>
    <t xml:space="preserve">Trình bày những thông tin khác chưa được trình bày ở các phần trên. </t>
  </si>
  <si>
    <t>8.            Giá trị hợp lý của tài sản và nợ phải trả tài chính</t>
  </si>
  <si>
    <t>Phải trả cho người bán</t>
  </si>
  <si>
    <t>Công ty TNHH Thương mại - XNK Đại Châu</t>
  </si>
  <si>
    <t>Hoạt động SX KD</t>
  </si>
  <si>
    <t>Hoạt động chuyển nhượng BĐS</t>
  </si>
  <si>
    <t>PAJE!$D1279</t>
  </si>
  <si>
    <t>PAJE!$E1279</t>
  </si>
  <si>
    <t>PAJE!$J1280</t>
  </si>
  <si>
    <t>PAJE!$K1280</t>
  </si>
  <si>
    <t>PAJE!$L1280</t>
  </si>
  <si>
    <t>PAJE!$L2500</t>
  </si>
  <si>
    <t>PAJE!$D2500</t>
  </si>
  <si>
    <t>PAJE!$E2500</t>
  </si>
  <si>
    <t>PAJE!$E1890</t>
  </si>
  <si>
    <t>PAJE!$J1891</t>
  </si>
  <si>
    <t>PAJE!$K1891</t>
  </si>
  <si>
    <t>PAJE!$L1891</t>
  </si>
  <si>
    <t>PAJE!$D1891</t>
  </si>
  <si>
    <t>PAJE!$E1891</t>
  </si>
  <si>
    <t>PAJE!$J1892</t>
  </si>
  <si>
    <t>PAJE!$K1892</t>
  </si>
  <si>
    <t>PAJE!$L1892</t>
  </si>
  <si>
    <t>PAJE!$D1892</t>
  </si>
  <si>
    <t>PAJE!$E1892</t>
  </si>
  <si>
    <t>PAJE!$J830</t>
  </si>
  <si>
    <t>PAJE!$K830</t>
  </si>
  <si>
    <t>PAJE!$L830</t>
  </si>
  <si>
    <t>PAJE!$D830</t>
  </si>
  <si>
    <t>PAJE!$E830</t>
  </si>
  <si>
    <t>PAJE!$J831</t>
  </si>
  <si>
    <t>PAJE!$K624</t>
  </si>
  <si>
    <t>PAJE!$L624</t>
  </si>
  <si>
    <t>PAJE!$D624</t>
  </si>
  <si>
    <t>PAJE!$L476</t>
  </si>
  <si>
    <t>PAJE!$D948</t>
  </si>
  <si>
    <t>PAJE!$E948</t>
  </si>
  <si>
    <t>PAJE!$J949</t>
  </si>
  <si>
    <t>PAJE!$K949</t>
  </si>
  <si>
    <t>PAJE!$L949</t>
  </si>
  <si>
    <t>PAJE!$D949</t>
  </si>
  <si>
    <t>PAJE!$E949</t>
  </si>
  <si>
    <t>PAJE!$J950</t>
  </si>
  <si>
    <t>PAJE!$K1770</t>
  </si>
  <si>
    <t>PAJE!$L1770</t>
  </si>
  <si>
    <t>PAJE!$D1770</t>
  </si>
  <si>
    <t>PAJE!$E1770</t>
  </si>
  <si>
    <t>PAJE!$J1034</t>
  </si>
  <si>
    <t>PAJE!$D317</t>
  </si>
  <si>
    <t>PAJE!$E317</t>
  </si>
  <si>
    <t>PAJE!$J318</t>
  </si>
  <si>
    <t>PAJE!$K318</t>
  </si>
  <si>
    <t>PAJE!$L318</t>
  </si>
  <si>
    <t>PAJE!$D318</t>
  </si>
  <si>
    <t>PAJE!$E232</t>
  </si>
  <si>
    <t>PAJE!$J233</t>
  </si>
  <si>
    <t>PAJE!$K233</t>
  </si>
  <si>
    <t>PAJE!$L233</t>
  </si>
  <si>
    <t>PAJE!$D233</t>
  </si>
  <si>
    <t>PAJE!$E233</t>
  </si>
  <si>
    <t>PAJE!$J234</t>
  </si>
  <si>
    <t>PAJE!$K234</t>
  </si>
  <si>
    <t>PAJE!$L234</t>
  </si>
  <si>
    <t>PAJE!$D234</t>
  </si>
  <si>
    <t>PAJE!$E234</t>
  </si>
  <si>
    <t>PAJE!$E15</t>
  </si>
  <si>
    <t>PAJE!$J16</t>
  </si>
  <si>
    <t>PAJE!$K16</t>
  </si>
  <si>
    <t>PAJE!$L16</t>
  </si>
  <si>
    <t>PAJE!$D16</t>
  </si>
  <si>
    <t>PAJE!$K1700</t>
  </si>
  <si>
    <t>PAJE!$K1896</t>
  </si>
  <si>
    <t>PAJE!$L1896</t>
  </si>
  <si>
    <t>PAJE!$D1896</t>
  </si>
  <si>
    <t>Vay ngắn hạn ngân hàng</t>
  </si>
  <si>
    <t>Vay ngắn hạn các tổ chức và cá nhân khác</t>
  </si>
  <si>
    <t>Phần lãi hoặc lỗ trong công ty liên kết, liên doanh</t>
  </si>
  <si>
    <t xml:space="preserve">Vay dài hạn đến hạn trả </t>
  </si>
  <si>
    <t>PAJE!$K425</t>
  </si>
  <si>
    <t>PAJE!$L425</t>
  </si>
  <si>
    <t>PAJE!$D425</t>
  </si>
  <si>
    <t>PAJE!$E425</t>
  </si>
  <si>
    <t>PAJE!$J426</t>
  </si>
  <si>
    <t>PAJE!$K426</t>
  </si>
  <si>
    <t>PAJE!$L426</t>
  </si>
  <si>
    <t>PAJE!$D426</t>
  </si>
  <si>
    <t>PAJE!$E426</t>
  </si>
  <si>
    <t>PAJE!$J427</t>
  </si>
  <si>
    <t>PAJE!$K427</t>
  </si>
  <si>
    <t>PAJE!$L427</t>
  </si>
  <si>
    <t>PAJE!$D427</t>
  </si>
  <si>
    <t>PAJE!$E427</t>
  </si>
  <si>
    <t>PAJE!$J428</t>
  </si>
  <si>
    <t>PAJE!$K428</t>
  </si>
  <si>
    <t>PAJE!$L428</t>
  </si>
  <si>
    <t>PAJE!$D428</t>
  </si>
  <si>
    <t>PAJE!$E428</t>
  </si>
  <si>
    <t>PAJE!$J429</t>
  </si>
  <si>
    <t>PAJE!$K429</t>
  </si>
  <si>
    <t>PAJE!$L429</t>
  </si>
  <si>
    <t>PAJE!$D429</t>
  </si>
  <si>
    <t>PAJE!$E429</t>
  </si>
  <si>
    <t>PAJE!$J430</t>
  </si>
  <si>
    <t>PAJE!$K430</t>
  </si>
  <si>
    <t>PAJE!$L430</t>
  </si>
  <si>
    <t>PAJE!$D430</t>
  </si>
  <si>
    <t>PAJE!$E430</t>
  </si>
  <si>
    <t>PAJE!$J431</t>
  </si>
  <si>
    <t>PAJE!$K431</t>
  </si>
  <si>
    <t>PAJE!$L431</t>
  </si>
  <si>
    <t>PAJE!$D431</t>
  </si>
  <si>
    <t>PAJE!$E431</t>
  </si>
  <si>
    <t>PAJE!$J432</t>
  </si>
  <si>
    <t>PAJE!$K432</t>
  </si>
  <si>
    <t>PAJE!$L432</t>
  </si>
  <si>
    <t>PAJE!$D432</t>
  </si>
  <si>
    <t>PAJE!$E432</t>
  </si>
  <si>
    <t>Từ 1 năm trở xuống</t>
  </si>
  <si>
    <t>Trên 1 năm đến 5 năm</t>
  </si>
  <si>
    <t>Trên 5 năm</t>
  </si>
  <si>
    <t>Trường hợp chỉ có một khoản vay hoặc nợ dài hạn thì trình bày như sau:</t>
  </si>
  <si>
    <t>PAJE!$D628</t>
  </si>
  <si>
    <t>PAJE!$E628</t>
  </si>
  <si>
    <t>PAJE!$J629</t>
  </si>
  <si>
    <t>PAJE!$E1766</t>
  </si>
  <si>
    <t>PAJE!$L1131</t>
  </si>
  <si>
    <t>PAJE!$J1767</t>
  </si>
  <si>
    <t>PAJE!$K1767</t>
  </si>
  <si>
    <t>PAJE!$L1767</t>
  </si>
  <si>
    <t>PAJE!$K1332</t>
  </si>
  <si>
    <t>PAJE!$L1332</t>
  </si>
  <si>
    <t>PAJE!$D1332</t>
  </si>
  <si>
    <t>PAJE!$E1332</t>
  </si>
  <si>
    <t>PAJE!$J1333</t>
  </si>
  <si>
    <t>PAJE!$K1333</t>
  </si>
  <si>
    <t>PAJE!$L1333</t>
  </si>
  <si>
    <t>PAJE!$D1333</t>
  </si>
  <si>
    <t>PAJE!$E1333</t>
  </si>
  <si>
    <t>PAJE!$J1334</t>
  </si>
  <si>
    <t>PAJE!$K1334</t>
  </si>
  <si>
    <t>PAJE!$L1334</t>
  </si>
  <si>
    <t>PAJE!$D1334</t>
  </si>
  <si>
    <t>PAJE!$E1334</t>
  </si>
  <si>
    <t>PAJE!$J1335</t>
  </si>
  <si>
    <t>PAJE!$D2434</t>
  </si>
  <si>
    <t>PAJE!$E2434</t>
  </si>
  <si>
    <t>PAJE!$J2435</t>
  </si>
  <si>
    <t>PAJE!$K2435</t>
  </si>
  <si>
    <t>PAJE!$E1867</t>
  </si>
  <si>
    <t>PAJE!$J1868</t>
  </si>
  <si>
    <t>PAJE!$K1868</t>
  </si>
  <si>
    <t>PAJE!$L1868</t>
  </si>
  <si>
    <t>PAJE!$D1868</t>
  </si>
  <si>
    <t>PAJE!$K629</t>
  </si>
  <si>
    <t>PAJE!$L629</t>
  </si>
  <si>
    <t>PAJE!$D629</t>
  </si>
  <si>
    <t>PAJE!$K2374</t>
  </si>
  <si>
    <t>PAJE!$L2374</t>
  </si>
  <si>
    <t>PAJE!$D2374</t>
  </si>
  <si>
    <t>PAJE!$E2374</t>
  </si>
  <si>
    <t>PAJE!$J2375</t>
  </si>
  <si>
    <t>PAJE!$K2375</t>
  </si>
  <si>
    <t>PAJE!$L2375</t>
  </si>
  <si>
    <t>PAJE!$E784</t>
  </si>
  <si>
    <t>PAJE!$J785</t>
  </si>
  <si>
    <t>PAJE!$K785</t>
  </si>
  <si>
    <t>PAJE!$L785</t>
  </si>
  <si>
    <t>PAJE!$D785</t>
  </si>
  <si>
    <t>PAJE!$E785</t>
  </si>
  <si>
    <t>PAJE!$J786</t>
  </si>
  <si>
    <t>PAJE!$K786</t>
  </si>
  <si>
    <t>PAJE!$L786</t>
  </si>
  <si>
    <t>PAJE!$D786</t>
  </si>
  <si>
    <t>PAJE!$E786</t>
  </si>
  <si>
    <t>PAJE!$J787</t>
  </si>
  <si>
    <t>PAJE!$K787</t>
  </si>
  <si>
    <t>PAJE!$L787</t>
  </si>
  <si>
    <t>PAJE!$D787</t>
  </si>
  <si>
    <t>PAJE!$E787</t>
  </si>
  <si>
    <t>PAJE!$J788</t>
  </si>
  <si>
    <t>PAJE!$K788</t>
  </si>
  <si>
    <t>PAJE!$L788</t>
  </si>
  <si>
    <t>PAJE!$D788</t>
  </si>
  <si>
    <t>PAJE!$E788</t>
  </si>
  <si>
    <t>PAJE!$J789</t>
  </si>
  <si>
    <t>PAJE!$J2280</t>
  </si>
  <si>
    <t>PAJE!$K2280</t>
  </si>
  <si>
    <t>Dự toán chi sự nghiệp, dự án đã sử dụng trong năm</t>
  </si>
  <si>
    <t>PAJE!$K1168</t>
  </si>
  <si>
    <t>PAJE!$D1291</t>
  </si>
  <si>
    <t>PAJE!$E1291</t>
  </si>
  <si>
    <t>PAJE!$J1292</t>
  </si>
  <si>
    <t>PAJE!$L1097</t>
  </si>
  <si>
    <t>PAJE!$D1097</t>
  </si>
  <si>
    <t>PAJE!$E1097</t>
  </si>
  <si>
    <t>OD</t>
  </si>
  <si>
    <t>PAJE!$K1912</t>
  </si>
  <si>
    <t>PAJE!$D1112</t>
  </si>
  <si>
    <t>PAJE!$E1112</t>
  </si>
  <si>
    <t>PAJE!$E1780</t>
  </si>
  <si>
    <t>PAJE!$J1781</t>
  </si>
  <si>
    <t>PAJE!$K1781</t>
  </si>
  <si>
    <t>PAJE!$L1781</t>
  </si>
  <si>
    <t>PAJE!$D1781</t>
  </si>
  <si>
    <t>PAJE!$E1781</t>
  </si>
  <si>
    <t>PAJE!$J1782</t>
  </si>
  <si>
    <t>PAJE!$K1782</t>
  </si>
  <si>
    <t>PAJE!$L1782</t>
  </si>
  <si>
    <t>PAJE!$J1589</t>
  </si>
  <si>
    <t>42.         Phải trả dài hạn người bán</t>
  </si>
  <si>
    <t>43.         Phải trả dài hạn nội bộ</t>
  </si>
  <si>
    <t>PAJE!$L2416</t>
  </si>
  <si>
    <t>PAJE!$D2416</t>
  </si>
  <si>
    <t>PAJE!$E2416</t>
  </si>
  <si>
    <t>PAJE!$J2417</t>
  </si>
  <si>
    <t>PAJE!$K2417</t>
  </si>
  <si>
    <t>PAJE!$L2417</t>
  </si>
  <si>
    <t>PAJE!$D2417</t>
  </si>
  <si>
    <t>PAJE!$J285</t>
  </si>
  <si>
    <t>PAJE!$K285</t>
  </si>
  <si>
    <t>PAJE!$L285</t>
  </si>
  <si>
    <t>PAJE!$D285</t>
  </si>
  <si>
    <t>PAJE!$E1129</t>
  </si>
  <si>
    <t>PAJE!$J1130</t>
  </si>
  <si>
    <t>PAJE!$K1130</t>
  </si>
  <si>
    <t>PAJE!$L1130</t>
  </si>
  <si>
    <t>PAJE!$L393</t>
  </si>
  <si>
    <t>PAJE!$D393</t>
  </si>
  <si>
    <t>PAJE!$K847</t>
  </si>
  <si>
    <t>PAJE!$L847</t>
  </si>
  <si>
    <t>PAJE!$D847</t>
  </si>
  <si>
    <t>PAJE!$E847</t>
  </si>
  <si>
    <t>PAJE!$J848</t>
  </si>
  <si>
    <t>PAJE!$K848</t>
  </si>
  <si>
    <t>PAJE!$K2416</t>
  </si>
  <si>
    <t>PAJE!$J1680</t>
  </si>
  <si>
    <t>PAJE!$K1680</t>
  </si>
  <si>
    <t>PAJE!$L1680</t>
  </si>
  <si>
    <t>PAJE!$D1680</t>
  </si>
  <si>
    <t>PAJE!$E1680</t>
  </si>
  <si>
    <t>PAJE!$J1681</t>
  </si>
  <si>
    <t>PAJE!$K1681</t>
  </si>
  <si>
    <t>PAJE!$K1192</t>
  </si>
  <si>
    <t>PAJE!$L1192</t>
  </si>
  <si>
    <t>PAJE!$D1192</t>
  </si>
  <si>
    <t>PAJE!$K937</t>
  </si>
  <si>
    <t>PAJE!$L937</t>
  </si>
  <si>
    <t>PAJE!$K2293</t>
  </si>
  <si>
    <t>PAJE!$L2293</t>
  </si>
  <si>
    <t>PAJE!$D2293</t>
  </si>
  <si>
    <t>PAJE!$E2293</t>
  </si>
  <si>
    <t>PAJE!$J2294</t>
  </si>
  <si>
    <t>PAJE!$K2294</t>
  </si>
  <si>
    <t>PAJE!$E2263</t>
  </si>
  <si>
    <t>PAJE!$J2264</t>
  </si>
  <si>
    <t>PAJE!$K2264</t>
  </si>
  <si>
    <t>PAJE!$L2264</t>
  </si>
  <si>
    <t>PAJE!$D2264</t>
  </si>
  <si>
    <t>PAJE!$E476</t>
  </si>
  <si>
    <t>PAJE!$J477</t>
  </si>
  <si>
    <t>PAJE!$K477</t>
  </si>
  <si>
    <t>PAJE!$L477</t>
  </si>
  <si>
    <t>PAJE!$D477</t>
  </si>
  <si>
    <t>PAJE!$E477</t>
  </si>
  <si>
    <t>PAJE!$J478</t>
  </si>
  <si>
    <t>PAJE!$K478</t>
  </si>
  <si>
    <t>PAJE!$L478</t>
  </si>
  <si>
    <t>PAJE!$D478</t>
  </si>
  <si>
    <t>Trường hợp chỉ có một khoản dự phòng thì trình bày như sau:</t>
  </si>
  <si>
    <t>PAJE!$J1679</t>
  </si>
  <si>
    <t>PAJE!$K1679</t>
  </si>
  <si>
    <t>PAJE!$L1679</t>
  </si>
  <si>
    <t>PAJE!$D1679</t>
  </si>
  <si>
    <t>PAJE!$E1679</t>
  </si>
  <si>
    <t>PAJE!$D541</t>
  </si>
  <si>
    <t>PAJE!$E541</t>
  </si>
  <si>
    <t>PAJE!$J542</t>
  </si>
  <si>
    <t>PAJE!$K542</t>
  </si>
  <si>
    <t>PAJE!$L542</t>
  </si>
  <si>
    <t>PAJE!$D542</t>
  </si>
  <si>
    <t>Dự phòng giảm giá hàng tồn kho</t>
  </si>
  <si>
    <t>V.</t>
  </si>
  <si>
    <t>Tài sản ngắn hạn khác</t>
  </si>
  <si>
    <t>Chi phí trả trước ngắn hạn</t>
  </si>
  <si>
    <t>12</t>
  </si>
  <si>
    <t>Thuế giá trị gia tăng được khấu trừ</t>
  </si>
  <si>
    <t>Nguồn kinh phí được cấp trong năm</t>
  </si>
  <si>
    <t>PAJE!$D2156</t>
  </si>
  <si>
    <t>PAJE!$E2156</t>
  </si>
  <si>
    <t>PAJE!$J2157</t>
  </si>
  <si>
    <t>PAJE!$K2157</t>
  </si>
  <si>
    <t>PAJE!$L2157</t>
  </si>
  <si>
    <t>Các khoản ký quỹ, ký cược dài hạn</t>
  </si>
  <si>
    <t>Các khoản tiền nhận ủy thác</t>
  </si>
  <si>
    <t>Cho vay không có lãi</t>
  </si>
  <si>
    <t>Xây dựng cơ bản</t>
  </si>
  <si>
    <t>Sửa chữa lớn tài sản cố định</t>
  </si>
  <si>
    <t>PAJE!$E1804</t>
  </si>
  <si>
    <t>PAJE!$J1805</t>
  </si>
  <si>
    <t>PAJE!$K1805</t>
  </si>
  <si>
    <t>PAJE!$L1805</t>
  </si>
  <si>
    <t>PAJE!$D1805</t>
  </si>
  <si>
    <t>PAJE!$E1805</t>
  </si>
  <si>
    <t>PAJE!$J1806</t>
  </si>
  <si>
    <t>PAJE!$K1806</t>
  </si>
  <si>
    <t>PAJE!$L1806</t>
  </si>
  <si>
    <t>PAJE!$D1806</t>
  </si>
  <si>
    <t>PAJE!$E1806</t>
  </si>
  <si>
    <t>PAJE!$L617</t>
  </si>
  <si>
    <t>PAJE!$D617</t>
  </si>
  <si>
    <t>PAJE!$E617</t>
  </si>
  <si>
    <t>PAJE!$J618</t>
  </si>
  <si>
    <t>PAJE!$K618</t>
  </si>
  <si>
    <t>PAJE!$L618</t>
  </si>
  <si>
    <t>PAJE!$D618</t>
  </si>
  <si>
    <t>PAJE!$E618</t>
  </si>
  <si>
    <t>PAJE!$J619</t>
  </si>
  <si>
    <t>PAJE!$K619</t>
  </si>
  <si>
    <t>PAJE!$D1445</t>
  </si>
  <si>
    <t>PAJE!$E1445</t>
  </si>
  <si>
    <t>PAJE!$J1446</t>
  </si>
  <si>
    <t>PAJE!$K1446</t>
  </si>
  <si>
    <t>PAJE!$L1446</t>
  </si>
  <si>
    <t>PAJE!$L1359</t>
  </si>
  <si>
    <t>PAJE!$D1359</t>
  </si>
  <si>
    <t>PAJE!$E1359</t>
  </si>
  <si>
    <t>PAJE!$J1360</t>
  </si>
  <si>
    <t>PAJE!$K1360</t>
  </si>
  <si>
    <t>PAJE!$L1360</t>
  </si>
  <si>
    <t>PAJE!$D1360</t>
  </si>
  <si>
    <t>PAJE!$E1360</t>
  </si>
  <si>
    <t>PAJE!$J1361</t>
  </si>
  <si>
    <t>PAJE!$J1474</t>
  </si>
  <si>
    <t>PAJE!$K1474</t>
  </si>
  <si>
    <t>Công ty Cavico Năng lượng</t>
  </si>
  <si>
    <t>Công ty Cavico Giao thông</t>
  </si>
  <si>
    <t>Công ty Cổ phần Bê tông và XD Vinaconex Xuân Mai</t>
  </si>
  <si>
    <t xml:space="preserve">Số liệu các cột (trừ cột "Các khoản loại trừ") là nguyên giá các TSCĐ hữu hình, TSCĐ thuê tài chính, TSCĐ vô hình, bất động sản đầu tư, chi phí XDCB dở dang được mua và chi phí trả trước dài hạn phát sinh trong kỳ để sử </t>
  </si>
  <si>
    <t>PAJE!$L1394</t>
  </si>
  <si>
    <t>PAJE!$D1394</t>
  </si>
  <si>
    <t>PAJE!$E1394</t>
  </si>
  <si>
    <t>PAJE!$J1395</t>
  </si>
  <si>
    <t>PAJE!$K1395</t>
  </si>
  <si>
    <t>Doanh thu kinh doanh bất động sản (-)</t>
  </si>
  <si>
    <t>PAJE!$J1846</t>
  </si>
  <si>
    <t>PAJE!$K1846</t>
  </si>
  <si>
    <t>PAJE!$L1846</t>
  </si>
  <si>
    <t>PAJE!$D1846</t>
  </si>
  <si>
    <t>PAJE!$E1846</t>
  </si>
  <si>
    <t>PAJE!$J1847</t>
  </si>
  <si>
    <t>PAJE!$K1847</t>
  </si>
  <si>
    <t>PAJE!$L1847</t>
  </si>
  <si>
    <t>PAJE!$K1031</t>
  </si>
  <si>
    <t>PAJE!$L1031</t>
  </si>
  <si>
    <t>PAJE!$D1031</t>
  </si>
  <si>
    <t>PAJE!$E1031</t>
  </si>
  <si>
    <t>PAJE!$J1032</t>
  </si>
  <si>
    <t>PAJE!$K1032</t>
  </si>
  <si>
    <t>PAJE!$L1032</t>
  </si>
  <si>
    <t>PAJE!$D1032</t>
  </si>
  <si>
    <t>PAJE!$E1032</t>
  </si>
  <si>
    <t>PAJE!$J1033</t>
  </si>
  <si>
    <t>PAJE!$K1033</t>
  </si>
  <si>
    <t>PAJE!$L1033</t>
  </si>
  <si>
    <t>PAJE!$D1033</t>
  </si>
  <si>
    <t>PAJE!$E1033</t>
  </si>
  <si>
    <t>PAJE!$D232</t>
  </si>
  <si>
    <t>PAJE!$J605</t>
  </si>
  <si>
    <t>PAJE!$K605</t>
  </si>
  <si>
    <t>PAJE!$L605</t>
  </si>
  <si>
    <t>PAJE!$D605</t>
  </si>
  <si>
    <t>PAJE!$E605</t>
  </si>
  <si>
    <t>PAJE!$J606</t>
  </si>
  <si>
    <t>PAJE!$K606</t>
  </si>
  <si>
    <t>PAJE!$L606</t>
  </si>
  <si>
    <t>PAJE!$D606</t>
  </si>
  <si>
    <t>PAJE!$E606</t>
  </si>
  <si>
    <t>PAJE!$J607</t>
  </si>
  <si>
    <t>PAJE!$K607</t>
  </si>
  <si>
    <t>PAJE!$L607</t>
  </si>
  <si>
    <t>Chỉ tiêu 22 sau điều chỉnh</t>
  </si>
  <si>
    <t>PAJE!$D287</t>
  </si>
  <si>
    <t>PAJE!$E287</t>
  </si>
  <si>
    <t>PAJE!$J288</t>
  </si>
  <si>
    <t>PAJE!$K288</t>
  </si>
  <si>
    <t>PAJE!$L288</t>
  </si>
  <si>
    <t>PAJE!$D288</t>
  </si>
  <si>
    <t>PAJE!$E288</t>
  </si>
  <si>
    <t>PAJE!$J289</t>
  </si>
  <si>
    <t>PAJE!$K289</t>
  </si>
  <si>
    <t>PAJE!$L289</t>
  </si>
  <si>
    <t>PAJE!$D289</t>
  </si>
  <si>
    <t>PAJE!$E289</t>
  </si>
  <si>
    <t>PAJE!$J290</t>
  </si>
  <si>
    <t>PAJE!$K290</t>
  </si>
  <si>
    <t>PAJE!$L290</t>
  </si>
  <si>
    <t>PAJE!$D290</t>
  </si>
  <si>
    <t>PAJE!$E290</t>
  </si>
  <si>
    <t>PAJE!$J291</t>
  </si>
  <si>
    <t>PAJE!$K291</t>
  </si>
  <si>
    <t>PAJE!$L291</t>
  </si>
  <si>
    <t>PAJE!$E1566</t>
  </si>
  <si>
    <t>PAJE!$J1567</t>
  </si>
  <si>
    <t>PAJE!$K1567</t>
  </si>
  <si>
    <t>PAJE!$L1567</t>
  </si>
  <si>
    <t>PAJE!$D1567</t>
  </si>
  <si>
    <t>PAJE!$E1567</t>
  </si>
  <si>
    <t>PAJE!$J1568</t>
  </si>
  <si>
    <t>PAJE!$K1568</t>
  </si>
  <si>
    <t>PAJE!$L1568</t>
  </si>
  <si>
    <t>PAJE!$D1568</t>
  </si>
  <si>
    <t>PAJE!$E1568</t>
  </si>
  <si>
    <t>PAJE!$L2094</t>
  </si>
  <si>
    <t>PAJE!$D2094</t>
  </si>
  <si>
    <t>PAJE!$E2094</t>
  </si>
  <si>
    <t>PAJE!$J2095</t>
  </si>
  <si>
    <t>PAJE!$K2095</t>
  </si>
  <si>
    <t>PAJE!$E1971</t>
  </si>
  <si>
    <t>PAJE!$J1972</t>
  </si>
  <si>
    <t>PAJE!$K1972</t>
  </si>
  <si>
    <t>PAJE!$L1972</t>
  </si>
  <si>
    <t>PAJE!$D1972</t>
  </si>
  <si>
    <t>PAJE!$E1972</t>
  </si>
  <si>
    <t>PAJE!$J1973</t>
  </si>
  <si>
    <t>PAJE!$K1973</t>
  </si>
  <si>
    <t>44.         Phải trả dài hạn khác</t>
  </si>
  <si>
    <t>45.         Vay và nợ dài hạn</t>
  </si>
  <si>
    <t>46.         Thuế thu nhập hoãn lại phải trả</t>
  </si>
  <si>
    <t>47.         Dự phòng trợ cấp mất việc làm</t>
  </si>
  <si>
    <t>48.         Dự phòng phải trả dài hạn</t>
  </si>
  <si>
    <t>49.         Vốn chủ sở hữu</t>
  </si>
  <si>
    <t>-         Cổ tức đã công bố trên cổ phiếu phổ thông:</t>
  </si>
  <si>
    <t>-         Cổ tức đã công bố trên cổ phiếu ưu đãi:</t>
  </si>
  <si>
    <t xml:space="preserve">Thông tin bộ phận được trình bày theo lĩnh vực kinh doanh và khu vực địa lý của Công ty/Doanh nghiệp. Báo cáo bộ phận chính yếu là theo lĩnh vực kinh doanh dựa trên cơ cấu tổ chức và quản lý nội bộ và hệ thống Báo cáo tài chính nội bộ của Công ty/Doanh nghiệp. </t>
  </si>
  <si>
    <t>PAJE!$L521</t>
  </si>
  <si>
    <t>PAJE!$D521</t>
  </si>
  <si>
    <t>PAJE!$E521</t>
  </si>
  <si>
    <t>PAJE!$J522</t>
  </si>
  <si>
    <t>PAJE!$K522</t>
  </si>
  <si>
    <t>Số liệu các cột (trừ cột "Các khoản loại trừ") là số khấu hao và phân bổ chi phí trả trước dài hạn của các TSCĐ hữu hình, TSCĐ thuê tài chính, TSCĐ vô hình, bất động sản đầu tư và chi phí trả trước dài hạn sử dụng tr</t>
  </si>
  <si>
    <t xml:space="preserve">Số liệu các cột (trừ cột "Các khoản loại trừ") được lấy từ chi tiết các TK 632, TK 641 và TK 642 (phần chi phí ghi nhận cho bộ phận) cho các khoản chi phí lớn không phải bằng tiền (trừ chi phí khấu hao và phân bổ chi phí </t>
  </si>
  <si>
    <t>+ Các khoản phải thu dài hạn khác</t>
  </si>
  <si>
    <t>Dự phòng phải thu dài hạn khó đòi</t>
  </si>
  <si>
    <t>Tài sản cố định</t>
  </si>
  <si>
    <t>220</t>
  </si>
  <si>
    <t>Tài sản cố định hữu hình</t>
  </si>
  <si>
    <t>Nguyên giá TSCĐ hữu hình</t>
  </si>
  <si>
    <t>21</t>
  </si>
  <si>
    <t>PAJE!$K831</t>
  </si>
  <si>
    <t>PAJE!$L831</t>
  </si>
  <si>
    <t>PAJE!$D831</t>
  </si>
  <si>
    <t>PAJE!$E831</t>
  </si>
  <si>
    <t>PAJE!$J832</t>
  </si>
  <si>
    <t>PAJE!$L801</t>
  </si>
  <si>
    <t>PAJE!$D801</t>
  </si>
  <si>
    <t>PAJE!$K1573</t>
  </si>
  <si>
    <t>PAJE!$L1573</t>
  </si>
  <si>
    <t>PAJE!$D1573</t>
  </si>
  <si>
    <t>PAJE!$E1573</t>
  </si>
  <si>
    <t>PAJE!$J1574</t>
  </si>
  <si>
    <t>PAJE!$K1574</t>
  </si>
  <si>
    <t>PAJE!$L1574</t>
  </si>
  <si>
    <t>PAJE!$D1574</t>
  </si>
  <si>
    <t>PAJE!$E1574</t>
  </si>
  <si>
    <t>PAJE!$J1575</t>
  </si>
  <si>
    <t>PAJE!$K1575</t>
  </si>
  <si>
    <t>PAJE!$L1575</t>
  </si>
  <si>
    <t>PAJE!$K2335</t>
  </si>
  <si>
    <t>PAJE!$L2335</t>
  </si>
  <si>
    <t>PAJE!$D2335</t>
  </si>
  <si>
    <t>PAJE!$E2335</t>
  </si>
  <si>
    <t>PAJE!$J2336</t>
  </si>
  <si>
    <t>Lợi nhuận theo BCTC đã kiểm toán / Profit as per audited financial statements</t>
  </si>
  <si>
    <t>Số cuối năm</t>
  </si>
  <si>
    <t>Số đầu năm</t>
  </si>
  <si>
    <t>Tăng/Giảm</t>
  </si>
  <si>
    <t>TM</t>
  </si>
  <si>
    <t>V.1</t>
  </si>
  <si>
    <t>PAJE!$E630</t>
  </si>
  <si>
    <t>PAJE!$J631</t>
  </si>
  <si>
    <t>PAJE!$K631</t>
  </si>
  <si>
    <t>Loại trừ "Dự phòng phải thu dài hạn khó đòi"</t>
  </si>
  <si>
    <t>Các tài sản dài hạn khác</t>
  </si>
  <si>
    <t>Đầu tư cổ phiếu</t>
  </si>
  <si>
    <t>Cộng</t>
  </si>
  <si>
    <t>PAJE!$J2292</t>
  </si>
  <si>
    <t>PAJE!$K2292</t>
  </si>
  <si>
    <t>PAJE!$L2292</t>
  </si>
  <si>
    <t>PAJE!$E504</t>
  </si>
  <si>
    <t>PAJE!$J505</t>
  </si>
  <si>
    <t>PAJE!$K505</t>
  </si>
  <si>
    <t>PAJE!$L505</t>
  </si>
  <si>
    <t>PAJE!$D505</t>
  </si>
  <si>
    <t>PAJE!$E505</t>
  </si>
  <si>
    <t>PAJE!$J506</t>
  </si>
  <si>
    <t>PAJE!$K506</t>
  </si>
  <si>
    <t>PAJE!$L506</t>
  </si>
  <si>
    <t>PAJE!$D506</t>
  </si>
  <si>
    <t>PAJE!$E506</t>
  </si>
  <si>
    <t>PAJE!$J507</t>
  </si>
  <si>
    <t>PAJE!$K507</t>
  </si>
  <si>
    <t>PAJE!$L507</t>
  </si>
  <si>
    <t>PAJE!$D507</t>
  </si>
  <si>
    <t>PAJE!$K886</t>
  </si>
  <si>
    <t>PAJE!$L886</t>
  </si>
  <si>
    <t>PAJE!$D886</t>
  </si>
  <si>
    <t>PAJE!$K2277</t>
  </si>
  <si>
    <t>PAJE!$L2277</t>
  </si>
  <si>
    <t>PAJE!$D2277</t>
  </si>
  <si>
    <t>PAJE!$E2277</t>
  </si>
  <si>
    <t>PAJE!$J2278</t>
  </si>
  <si>
    <t>PAJE!$K2278</t>
  </si>
  <si>
    <t>PAJE!$L2278</t>
  </si>
  <si>
    <t>PAJE!$D2278</t>
  </si>
  <si>
    <t>PAJE!$E2278</t>
  </si>
  <si>
    <t>PAJE!$J2279</t>
  </si>
  <si>
    <t>PAJE!$K2279</t>
  </si>
  <si>
    <t>PAJE!$L2279</t>
  </si>
  <si>
    <t>PAJE!$D2279</t>
  </si>
  <si>
    <t>PAJE!$E2279</t>
  </si>
  <si>
    <t>PAJE!$J178</t>
  </si>
  <si>
    <t>PAJE!$K178</t>
  </si>
  <si>
    <t>PAJE!$L178</t>
  </si>
  <si>
    <t>PAJE!$D178</t>
  </si>
  <si>
    <t>PAJE!$E178</t>
  </si>
  <si>
    <t>PAJE!$J179</t>
  </si>
  <si>
    <t>PAJE!$K179</t>
  </si>
  <si>
    <t>PAJE!$L179</t>
  </si>
  <si>
    <t>PAJE!$D179</t>
  </si>
  <si>
    <t>PAJE!$D1718</t>
  </si>
  <si>
    <t>PAJE!$E1718</t>
  </si>
  <si>
    <t>PAJE!$J1719</t>
  </si>
  <si>
    <t>PAJE!$K1719</t>
  </si>
  <si>
    <t>PAJE!$D849</t>
  </si>
  <si>
    <t>PAJE!$E849</t>
  </si>
  <si>
    <t>PAJE!$J850</t>
  </si>
  <si>
    <t>PAJE!$K850</t>
  </si>
  <si>
    <t>PAJE!$L850</t>
  </si>
  <si>
    <t>PAJE!$D850</t>
  </si>
  <si>
    <t>PAJE!$D365</t>
  </si>
  <si>
    <t>PAJE!$E365</t>
  </si>
  <si>
    <t>PAJE!$J366</t>
  </si>
  <si>
    <t>PAJE!$K366</t>
  </si>
  <si>
    <t>PAJE!$L366</t>
  </si>
  <si>
    <t>PAJE!$D366</t>
  </si>
  <si>
    <t>PAJE!$E366</t>
  </si>
  <si>
    <t>PAJE!$J367</t>
  </si>
  <si>
    <t>PAJE!$K367</t>
  </si>
  <si>
    <t>PAJE!$L367</t>
  </si>
  <si>
    <t>PAJE!$D367</t>
  </si>
  <si>
    <t>PAJE!$E367</t>
  </si>
  <si>
    <t>PAJE!$J368</t>
  </si>
  <si>
    <t>PAJE!$K368</t>
  </si>
  <si>
    <t>PAJE!$L368</t>
  </si>
  <si>
    <t>PAJE!$D368</t>
  </si>
  <si>
    <t>PAJE!$E368</t>
  </si>
  <si>
    <t>PAJE!$J369</t>
  </si>
  <si>
    <t>PAJE!$K369</t>
  </si>
  <si>
    <t>PAJE!$L369</t>
  </si>
  <si>
    <t>PAJE!$D369</t>
  </si>
  <si>
    <t>PAJE!$E369</t>
  </si>
  <si>
    <t>PAJE!$J370</t>
  </si>
  <si>
    <t>PAJE!$K370</t>
  </si>
  <si>
    <t>PAJE!$L370</t>
  </si>
  <si>
    <t>PAJE!$D370</t>
  </si>
  <si>
    <t>PAJE!$E370</t>
  </si>
  <si>
    <t>PAJE!$J371</t>
  </si>
  <si>
    <t>PAJE!$K371</t>
  </si>
  <si>
    <t>PAJE!$L371</t>
  </si>
  <si>
    <t>PAJE!$D371</t>
  </si>
  <si>
    <t>PAJE!$E371</t>
  </si>
  <si>
    <t>PAJE!$J372</t>
  </si>
  <si>
    <t>PAJE!$K372</t>
  </si>
  <si>
    <t>PAJE!$L372</t>
  </si>
  <si>
    <t>PAJE!$D372</t>
  </si>
  <si>
    <t>PAJE!$E372</t>
  </si>
  <si>
    <t>PAJE!$J373</t>
  </si>
  <si>
    <t>PAJE!$K373</t>
  </si>
  <si>
    <t>PAJE!$L373</t>
  </si>
  <si>
    <t>PAJE!$D373</t>
  </si>
  <si>
    <t>PAJE!$D2063</t>
  </si>
  <si>
    <t>PAJE!$E2063</t>
  </si>
  <si>
    <t>PAJE!$J2064</t>
  </si>
  <si>
    <t>PAJE!$K2064</t>
  </si>
  <si>
    <t>PAJE!$L2064</t>
  </si>
  <si>
    <t>PAJE!$D2064</t>
  </si>
  <si>
    <t>PAJE!$E2064</t>
  </si>
  <si>
    <t>PAJE!$J2065</t>
  </si>
  <si>
    <t>PAJE!$K2065</t>
  </si>
  <si>
    <t>PAJE!$L2065</t>
  </si>
  <si>
    <t>PAJE!$D2065</t>
  </si>
  <si>
    <t>PAJE!$E2065</t>
  </si>
  <si>
    <t>PAJE!$J2066</t>
  </si>
  <si>
    <t>PAJE!$K2066</t>
  </si>
  <si>
    <t>PAJE!$L2066</t>
  </si>
  <si>
    <t>PAJE!$D2066</t>
  </si>
  <si>
    <t>PAJE!$E2066</t>
  </si>
  <si>
    <t>PAJE!$J2067</t>
  </si>
  <si>
    <t>PAJE!$K2067</t>
  </si>
  <si>
    <t>PAJE!$L2067</t>
  </si>
  <si>
    <t>PAJE!$J64</t>
  </si>
  <si>
    <t>PAJE!$K64</t>
  </si>
  <si>
    <t>PAJE!$L64</t>
  </si>
  <si>
    <t>PAJE!$D64</t>
  </si>
  <si>
    <t>PAJE!$K1016</t>
  </si>
  <si>
    <t>PAJE!$L1016</t>
  </si>
  <si>
    <t>PAJE!$D1016</t>
  </si>
  <si>
    <t>PAJE!$E1093</t>
  </si>
  <si>
    <t>PAJE!$J1094</t>
  </si>
  <si>
    <t>PAJE!$K1094</t>
  </si>
  <si>
    <t>PAJE!$L1094</t>
  </si>
  <si>
    <t>PAJE!$D1094</t>
  </si>
  <si>
    <t>PAJE!$E1094</t>
  </si>
  <si>
    <t>PAJE!$J1095</t>
  </si>
  <si>
    <t>PAJE!$K1095</t>
  </si>
  <si>
    <t>PAJE!$L1095</t>
  </si>
  <si>
    <t>PAJE!$D1095</t>
  </si>
  <si>
    <t>Chi phí tài chính khác</t>
  </si>
  <si>
    <t>PAJE!$E2455</t>
  </si>
  <si>
    <t>PAJE!$J2456</t>
  </si>
  <si>
    <t>PAJE!$K2456</t>
  </si>
  <si>
    <t>PAJE!$L2456</t>
  </si>
  <si>
    <t>PAJE!$D2456</t>
  </si>
  <si>
    <t>PAJE!$E2456</t>
  </si>
  <si>
    <t>PAJE!$D2465</t>
  </si>
  <si>
    <t>PAJE!$E2465</t>
  </si>
  <si>
    <t>PAJE!$J2466</t>
  </si>
  <si>
    <t>PAJE!$K2466</t>
  </si>
  <si>
    <t>PAJE!$L2466</t>
  </si>
  <si>
    <t>PAJE!$D2466</t>
  </si>
  <si>
    <t>PAJE!$E2466</t>
  </si>
  <si>
    <t>PAJE!$J2467</t>
  </si>
  <si>
    <t>PAJE!$K2467</t>
  </si>
  <si>
    <t>PAJE!$J1600</t>
  </si>
  <si>
    <t>PAJE!$K1600</t>
  </si>
  <si>
    <t>PAJE!$L1600</t>
  </si>
  <si>
    <t>PAJE!$D1600</t>
  </si>
  <si>
    <t>PAJE!$E1600</t>
  </si>
  <si>
    <t>PAJE!$J1601</t>
  </si>
  <si>
    <t>PAJE!$K1899</t>
  </si>
  <si>
    <t>PAJE!$L1899</t>
  </si>
  <si>
    <t>PAJE!$D1899</t>
  </si>
  <si>
    <t>PAJE!$E1899</t>
  </si>
  <si>
    <t>PAJE!$J1900</t>
  </si>
  <si>
    <t>PAJE!$K1900</t>
  </si>
  <si>
    <t>PAJE!$L1900</t>
  </si>
  <si>
    <t>PAJE!$D1900</t>
  </si>
  <si>
    <t>PAJE!$E1900</t>
  </si>
  <si>
    <t>PAJE!$J1901</t>
  </si>
  <si>
    <t>PAJE!$K1901</t>
  </si>
  <si>
    <t>PAJE!$L1901</t>
  </si>
  <si>
    <t>PAJE!$D1901</t>
  </si>
  <si>
    <t>PAJE!$E1901</t>
  </si>
  <si>
    <t>PAJE!$J1902</t>
  </si>
  <si>
    <t>PAJE!$K1902</t>
  </si>
  <si>
    <t>PAJE!$L1902</t>
  </si>
  <si>
    <t>PAJE!$D1902</t>
  </si>
  <si>
    <t>PAJE!$E1902</t>
  </si>
  <si>
    <t>PAJE!$L1564</t>
  </si>
  <si>
    <t>PAJE!$D1564</t>
  </si>
  <si>
    <t>PAJE!$E1564</t>
  </si>
  <si>
    <t>PAJE!$J1565</t>
  </si>
  <si>
    <t>PAJE!$K1565</t>
  </si>
  <si>
    <t>PAJE!$L1565</t>
  </si>
  <si>
    <t>PAJE!$D1565</t>
  </si>
  <si>
    <t>PAJE!$E1565</t>
  </si>
  <si>
    <t>PAJE!$L2406</t>
  </si>
  <si>
    <t>PAJE!$D2406</t>
  </si>
  <si>
    <t>PAJE!$D845</t>
  </si>
  <si>
    <t>PAJE!$E845</t>
  </si>
  <si>
    <t>PAJE!$L2236</t>
  </si>
  <si>
    <t>PAJE!$D2236</t>
  </si>
  <si>
    <t>PAJE!$E2236</t>
  </si>
  <si>
    <t>PAJE!$J2237</t>
  </si>
  <si>
    <t>PAJE!$K2237</t>
  </si>
  <si>
    <t>PAJE!$L2237</t>
  </si>
  <si>
    <t>PAJE!$D2237</t>
  </si>
  <si>
    <t>PAJE!$E2237</t>
  </si>
  <si>
    <t>PAJE!$J2238</t>
  </si>
  <si>
    <t>PAJE!$K2238</t>
  </si>
  <si>
    <t>PAJE!$L2238</t>
  </si>
  <si>
    <t>PAJE!$D2238</t>
  </si>
  <si>
    <t>PAJE!$E2238</t>
  </si>
  <si>
    <t>PAJE!$J2239</t>
  </si>
  <si>
    <t>PAJE!$K2239</t>
  </si>
  <si>
    <t>PAJE!$L2239</t>
  </si>
  <si>
    <t>PAJE!$D2239</t>
  </si>
  <si>
    <t>PAJE!$E2239</t>
  </si>
  <si>
    <t>PAJE!$J2240</t>
  </si>
  <si>
    <t>PAJE!$K2240</t>
  </si>
  <si>
    <t>PAJE!$L2240</t>
  </si>
  <si>
    <t>PAJE!$D2240</t>
  </si>
  <si>
    <t>PAJE!$E2240</t>
  </si>
  <si>
    <t>PAJE!$J2241</t>
  </si>
  <si>
    <t>PAJE!$K2241</t>
  </si>
  <si>
    <t>PAJE!$L2241</t>
  </si>
  <si>
    <t>PAJE!$D2241</t>
  </si>
  <si>
    <t>PAJE!$E2241</t>
  </si>
  <si>
    <t>PAJE!$D644</t>
  </si>
  <si>
    <t>PAJE!$L741</t>
  </si>
  <si>
    <t>PAJE!$D741</t>
  </si>
  <si>
    <t>PAJE!$E741</t>
  </si>
  <si>
    <t>PAJE!$K1102</t>
  </si>
  <si>
    <t>PAJE!$K2271</t>
  </si>
  <si>
    <t>PAJE!$L2271</t>
  </si>
  <si>
    <t>PAJE!$D2271</t>
  </si>
  <si>
    <t>PAJE!$E2271</t>
  </si>
  <si>
    <t>PAJE!$J2272</t>
  </si>
  <si>
    <t>PAJE!$K2272</t>
  </si>
  <si>
    <t>PAJE!$L2272</t>
  </si>
  <si>
    <t>PAJE!$D2272</t>
  </si>
  <si>
    <t>PAJE!$E2272</t>
  </si>
  <si>
    <t>PAJE!$J2273</t>
  </si>
  <si>
    <t>PAJE!$K2273</t>
  </si>
  <si>
    <t>PAJE!$L2273</t>
  </si>
  <si>
    <t>PAJE!$D2273</t>
  </si>
  <si>
    <t>PAJE!$E2273</t>
  </si>
  <si>
    <t>PAJE!$J2274</t>
  </si>
  <si>
    <t>PAJE!$K2274</t>
  </si>
  <si>
    <t>PAJE!$L2274</t>
  </si>
  <si>
    <t>PAJE!$D2274</t>
  </si>
  <si>
    <t>PAJE!$E2274</t>
  </si>
  <si>
    <t>PAJE!$J2275</t>
  </si>
  <si>
    <t>PAJE!$K2275</t>
  </si>
  <si>
    <t>PAJE!$L2275</t>
  </si>
  <si>
    <t>PAJE!$D2275</t>
  </si>
  <si>
    <t>PAJE!$E2275</t>
  </si>
  <si>
    <t>PAJE!$J2276</t>
  </si>
  <si>
    <t>PAJE!$K2276</t>
  </si>
  <si>
    <t>PAJE!$K767</t>
  </si>
  <si>
    <t>PAJE!$L767</t>
  </si>
  <si>
    <t>PAJE!$L2194</t>
  </si>
  <si>
    <t>PAJE!$D2194</t>
  </si>
  <si>
    <t>PAJE!$J2180</t>
  </si>
  <si>
    <t>PAJE!$K2180</t>
  </si>
  <si>
    <t>PAJE!$L2180</t>
  </si>
  <si>
    <t>PAJE!$D2180</t>
  </si>
  <si>
    <t>PAJE!$E2180</t>
  </si>
  <si>
    <t>PAJE!$J2181</t>
  </si>
  <si>
    <t>PAJE!$K2181</t>
  </si>
  <si>
    <t>PAJE!$L2181</t>
  </si>
  <si>
    <t>PAJE!$D2181</t>
  </si>
  <si>
    <t>PAJE!$E2181</t>
  </si>
  <si>
    <t>PAJE!$J2182</t>
  </si>
  <si>
    <t>PAJE!$K2182</t>
  </si>
  <si>
    <t>PAJE!$L2182</t>
  </si>
  <si>
    <t>PAJE!$D2182</t>
  </si>
  <si>
    <t>PAJE!$E2182</t>
  </si>
  <si>
    <t>PAJE!$J2183</t>
  </si>
  <si>
    <t>PAJE!$K2183</t>
  </si>
  <si>
    <t>PAJE!$L2183</t>
  </si>
  <si>
    <t>PAJE!$D2183</t>
  </si>
  <si>
    <t>PAJE!$E2183</t>
  </si>
  <si>
    <t>PAJE!$J2184</t>
  </si>
  <si>
    <t>PAJE!$K2184</t>
  </si>
  <si>
    <t>PAJE!$L2184</t>
  </si>
  <si>
    <t>PAJE!$D2184</t>
  </si>
  <si>
    <t>PAJE!$E2184</t>
  </si>
  <si>
    <t>PAJE!$J2185</t>
  </si>
  <si>
    <t>PAJE!$K2185</t>
  </si>
  <si>
    <t>PAJE!$L2185</t>
  </si>
  <si>
    <t>PAJE!$D2185</t>
  </si>
  <si>
    <t>PAJE!$E2185</t>
  </si>
  <si>
    <t>PAJE!$K1022</t>
  </si>
  <si>
    <t>PAJE!$L1022</t>
  </si>
  <si>
    <t>PAJE!$D1022</t>
  </si>
  <si>
    <t>PAJE!$L1531</t>
  </si>
  <si>
    <t>PAJE!$D1531</t>
  </si>
  <si>
    <t>PAJE!$E1531</t>
  </si>
  <si>
    <t>PAJE!$J1532</t>
  </si>
  <si>
    <t>PAJE!$K1532</t>
  </si>
  <si>
    <t>PAJE!$L1532</t>
  </si>
  <si>
    <t>PAJE!$D1532</t>
  </si>
  <si>
    <t>PAJE!$E1532</t>
  </si>
  <si>
    <t>PAJE!$J1533</t>
  </si>
  <si>
    <t>PAJE!$K1533</t>
  </si>
  <si>
    <t>PAJE!$J2351</t>
  </si>
  <si>
    <t>PAJE!$K2351</t>
  </si>
  <si>
    <t>PAJE!$L2351</t>
  </si>
  <si>
    <t>PAJE!$D2351</t>
  </si>
  <si>
    <t>PAJE!$D873</t>
  </si>
  <si>
    <t>PAJE!$E873</t>
  </si>
  <si>
    <t>PAJE!$K1694</t>
  </si>
  <si>
    <t>PAJE!$K1249</t>
  </si>
  <si>
    <t>PAJE!$L1249</t>
  </si>
  <si>
    <t>PAJE!$D1249</t>
  </si>
  <si>
    <t>PAJE!$E1249</t>
  </si>
  <si>
    <t>PAJE!$J1250</t>
  </si>
  <si>
    <t>PAJE!$K1250</t>
  </si>
  <si>
    <t>PAJE!$L1250</t>
  </si>
  <si>
    <t>PAJE!$D1250</t>
  </si>
  <si>
    <t>PAJE!$E1250</t>
  </si>
  <si>
    <t>PAJE!$J1251</t>
  </si>
  <si>
    <t>PAJE!$E1725</t>
  </si>
  <si>
    <t>PAJE!$J1726</t>
  </si>
  <si>
    <t>PAJE!$D1576</t>
  </si>
  <si>
    <t>PAJE!$E1576</t>
  </si>
  <si>
    <t>PAJE!$J1577</t>
  </si>
  <si>
    <t>PAJE!$K1577</t>
  </si>
  <si>
    <t>PAJE!$L1577</t>
  </si>
  <si>
    <t>PAJE!$D1577</t>
  </si>
  <si>
    <t>PAJE!$E1577</t>
  </si>
  <si>
    <t>PAJE!$J1578</t>
  </si>
  <si>
    <t>PAJE!$K1578</t>
  </si>
  <si>
    <t>PAJE!$L1578</t>
  </si>
  <si>
    <t>PAJE!$D1578</t>
  </si>
  <si>
    <t>PAJE!$E1578</t>
  </si>
  <si>
    <t>PAJE!$E989</t>
  </si>
  <si>
    <t>PAJE!$L131</t>
  </si>
  <si>
    <t>PAJE!$D131</t>
  </si>
  <si>
    <t>PAJE!$E492</t>
  </si>
  <si>
    <t>PAJE!$J493</t>
  </si>
  <si>
    <t>PAJE!$K493</t>
  </si>
  <si>
    <t>PAJE!$L493</t>
  </si>
  <si>
    <t>PAJE!$D493</t>
  </si>
  <si>
    <t>PAJE!$E493</t>
  </si>
  <si>
    <t>PAJE!$J494</t>
  </si>
  <si>
    <t>PAJE!$K132</t>
  </si>
  <si>
    <t>PAJE!$L132</t>
  </si>
  <si>
    <t>PAJE!$D132</t>
  </si>
  <si>
    <t>PAJE!$E132</t>
  </si>
  <si>
    <t>PAJE!$J133</t>
  </si>
  <si>
    <t>PAJE!$K133</t>
  </si>
  <si>
    <t>PAJE!$J846</t>
  </si>
  <si>
    <t>PAJE!$K846</t>
  </si>
  <si>
    <t>PAJE!$K1595</t>
  </si>
  <si>
    <t>PAJE!$L1595</t>
  </si>
  <si>
    <t>PAJE!$D1595</t>
  </si>
  <si>
    <t>PAJE!$E1595</t>
  </si>
  <si>
    <t>PAJE!$J1596</t>
  </si>
  <si>
    <t>PAJE!$K1596</t>
  </si>
  <si>
    <t>PAJE!$L1596</t>
  </si>
  <si>
    <t>PAJE!$D1596</t>
  </si>
  <si>
    <t>PAJE!$E1596</t>
  </si>
  <si>
    <t>PAJE!$J1597</t>
  </si>
  <si>
    <t>PAJE!$K1597</t>
  </si>
  <si>
    <t>PAJE!$L1597</t>
  </si>
  <si>
    <t>PAJE!$D1597</t>
  </si>
  <si>
    <t>PAJE!$E1597</t>
  </si>
  <si>
    <t>Điều chỉnh Cổ tức đã trả trong năm (bao gồm từ năm trước và năm nay)</t>
  </si>
  <si>
    <t>PAJE!$K2073</t>
  </si>
  <si>
    <t>PAJE!$L2073</t>
  </si>
  <si>
    <t>PAJE!$D2073</t>
  </si>
  <si>
    <t>PAJE!$E2073</t>
  </si>
  <si>
    <t>PAJE!$J2074</t>
  </si>
  <si>
    <t>PAJE!$K2074</t>
  </si>
  <si>
    <t>PAJE!$L2074</t>
  </si>
  <si>
    <t>PAJE!$D2074</t>
  </si>
  <si>
    <t>PAJE!$E2074</t>
  </si>
  <si>
    <t>PAJE!$J2075</t>
  </si>
  <si>
    <t>PAJE!$K2075</t>
  </si>
  <si>
    <t>PAJE!$L2075</t>
  </si>
  <si>
    <t>PAJE!$D2075</t>
  </si>
  <si>
    <t>PAJE!$E2075</t>
  </si>
  <si>
    <t>PAJE!$J2076</t>
  </si>
  <si>
    <t>PAJE!$K2076</t>
  </si>
  <si>
    <t>PAJE!$L2076</t>
  </si>
  <si>
    <t>PAJE!$D2076</t>
  </si>
  <si>
    <t>PAJE!$E2076</t>
  </si>
  <si>
    <t>PAJE!$J2077</t>
  </si>
  <si>
    <t>PAJE!$K2077</t>
  </si>
  <si>
    <t>PAJE!$L2077</t>
  </si>
  <si>
    <t>PAJE!$D2077</t>
  </si>
  <si>
    <t>PAJE!$D1665</t>
  </si>
  <si>
    <t>PAJE!$E1665</t>
  </si>
  <si>
    <t>+ Đầu tư dài hạn khác</t>
  </si>
  <si>
    <t>Dự phòng giảm giá đầu tư tài chính dài hạn</t>
  </si>
  <si>
    <t>Tài sản dài hạn khác</t>
  </si>
  <si>
    <t>PAJE!$K2255</t>
  </si>
  <si>
    <t>PAJE!$K459</t>
  </si>
  <si>
    <t>PAJE!$L459</t>
  </si>
  <si>
    <t>PAJE!$D459</t>
  </si>
  <si>
    <t>PAJE!$E459</t>
  </si>
  <si>
    <t>PAJE!$J460</t>
  </si>
  <si>
    <t>PAJE!$K460</t>
  </si>
  <si>
    <t>PAJE!$L460</t>
  </si>
  <si>
    <t>PAJE!$D460</t>
  </si>
  <si>
    <t>PAJE!$J665</t>
  </si>
  <si>
    <t>PAJE!$K665</t>
  </si>
  <si>
    <t>Chấp nhận khách hàng</t>
  </si>
  <si>
    <t>Ngày ký hợp đồng</t>
  </si>
  <si>
    <t>Ngày lập kế hoạch</t>
  </si>
  <si>
    <t>Ngày Review lập kế hoạch</t>
  </si>
  <si>
    <t>Ngày họp nhóm kiểm toán</t>
  </si>
  <si>
    <t>Ngày triển khai cuộc kiểm toán</t>
  </si>
  <si>
    <t>8.             Chi phí khác</t>
  </si>
  <si>
    <t xml:space="preserve">9.             Chi phí thuế thu nhập doanh nghiệp hoãn lại </t>
  </si>
  <si>
    <t>10.         Lãi cơ bản trên cổ phiếu</t>
  </si>
  <si>
    <t>Ảnh hưởng của cổ phiếu phổ thông phát hành trong năm</t>
  </si>
  <si>
    <t>11.         Chi phí sản xuất kinh doanh theo yếu tố</t>
  </si>
  <si>
    <t>III.      THÔNG TIN BỔ SUNG CHO CÁC KHOẢN MỤC TRÌNH BÀY TRONG BÁO CÁO LƯU CHUYỂN TIỀN TỆ</t>
  </si>
  <si>
    <t>1.            Các giao dịch không bằng tiền</t>
  </si>
  <si>
    <t>PAJE!$L859</t>
  </si>
  <si>
    <t>PAJE!$D859</t>
  </si>
  <si>
    <t>PAJE!$E859</t>
  </si>
  <si>
    <t>PAJE!$J860</t>
  </si>
  <si>
    <t>PAJE!$K860</t>
  </si>
  <si>
    <t>PAJE!$L860</t>
  </si>
  <si>
    <t>PAJE!$D860</t>
  </si>
  <si>
    <t>PAJE!$E860</t>
  </si>
  <si>
    <t>PAJE!$J861</t>
  </si>
  <si>
    <t>PAJE!$K861</t>
  </si>
  <si>
    <t>PAJE!$L861</t>
  </si>
  <si>
    <t>PAJE!$D861</t>
  </si>
  <si>
    <t>PAJE!$E861</t>
  </si>
  <si>
    <t>PAJE!$J862</t>
  </si>
  <si>
    <t>PAJE!$K862</t>
  </si>
  <si>
    <t>PAJE!$L862</t>
  </si>
  <si>
    <t>PAJE!$D862</t>
  </si>
  <si>
    <t>PAJE!$E862</t>
  </si>
  <si>
    <t>PAJE!$J863</t>
  </si>
  <si>
    <t>PAJE!$K863</t>
  </si>
  <si>
    <t>PAJE!$L863</t>
  </si>
  <si>
    <t>PAJE!$D863</t>
  </si>
  <si>
    <t>PAJE!$E863</t>
  </si>
  <si>
    <t>Thuê tài chính trong năm</t>
  </si>
  <si>
    <t>Mua lại TSCĐ thuê tài chính</t>
  </si>
  <si>
    <t>Trả lại TSCĐ thuê tài chính</t>
  </si>
  <si>
    <t xml:space="preserve">Mua lại TSCĐ thuê tài chính </t>
  </si>
  <si>
    <t>Quyền sử dụng đất</t>
  </si>
  <si>
    <t>Bản quyền, bằng sáng chế</t>
  </si>
  <si>
    <t>Hệ thống thông tin điện tử</t>
  </si>
  <si>
    <t>PAJE!$L1158</t>
  </si>
  <si>
    <t>PAJE!$D1158</t>
  </si>
  <si>
    <t>PAJE!$E1158</t>
  </si>
  <si>
    <t>PAJE!$J1159</t>
  </si>
  <si>
    <t>PAJE!$L249</t>
  </si>
  <si>
    <t>PAJE!$D249</t>
  </si>
  <si>
    <t>PAJE!$E249</t>
  </si>
  <si>
    <t>PAJE!$J250</t>
  </si>
  <si>
    <t>PAJE!$K250</t>
  </si>
  <si>
    <t>PAJE!$L250</t>
  </si>
  <si>
    <t>PAJE!$D250</t>
  </si>
  <si>
    <t>PAJE!$E250</t>
  </si>
  <si>
    <t>PAJE!$J251</t>
  </si>
  <si>
    <t>PAJE!$L723</t>
  </si>
  <si>
    <t>PAJE!$D723</t>
  </si>
  <si>
    <t>PAJE!$E723</t>
  </si>
  <si>
    <t>PAJE!$J724</t>
  </si>
  <si>
    <t>PAJE!$K724</t>
  </si>
  <si>
    <t>PAJE!$L724</t>
  </si>
  <si>
    <t>PAJE!$D724</t>
  </si>
  <si>
    <t>PAJE!$E724</t>
  </si>
  <si>
    <t>PAJE!$J725</t>
  </si>
  <si>
    <t>PAJE!$J661</t>
  </si>
  <si>
    <t>Tăng do trích lập trong năm</t>
  </si>
  <si>
    <t>Tăng do lãi chiết khấu và thay đổi tỷ lệ chiết khấu</t>
  </si>
  <si>
    <t>Số đã sử dụng trong năm</t>
  </si>
  <si>
    <t>PAJE!$J455</t>
  </si>
  <si>
    <t>PAJE!$K455</t>
  </si>
  <si>
    <t>PAJE!$L455</t>
  </si>
  <si>
    <t>PAJE!$D455</t>
  </si>
  <si>
    <t>PAJE!$E455</t>
  </si>
  <si>
    <t>C -</t>
  </si>
  <si>
    <t>LỢI ÍCH CỔ ĐÔNG THIỂU SỐ</t>
  </si>
  <si>
    <t>439</t>
  </si>
  <si>
    <t>TỔNG CỘNG NGUỒN VỐN</t>
  </si>
  <si>
    <t>440</t>
  </si>
  <si>
    <t>PAJE!$J1311</t>
  </si>
  <si>
    <t>PAJE!$K1311</t>
  </si>
  <si>
    <t>PAJE!$K1895</t>
  </si>
  <si>
    <t>PAJE!$L1895</t>
  </si>
  <si>
    <t>PAJE!$D1895</t>
  </si>
  <si>
    <t>PAJE!$E1895</t>
  </si>
  <si>
    <t>PAJE!$J662</t>
  </si>
  <si>
    <t>PAJE!$K662</t>
  </si>
  <si>
    <t>Hợp đồng số ..... ngày .. tháng .. năm ... ký với Công ty ..............</t>
  </si>
  <si>
    <t>6.04 &amp; 3.14</t>
  </si>
  <si>
    <t>DK</t>
  </si>
  <si>
    <t>PAJE!$L753</t>
  </si>
  <si>
    <t>PAJE!$D753</t>
  </si>
  <si>
    <t>PAJE!$E753</t>
  </si>
  <si>
    <t>PAJE!$J754</t>
  </si>
  <si>
    <t>PAJE!$K754</t>
  </si>
  <si>
    <t>PAJE!$L754</t>
  </si>
  <si>
    <t>PAJE!$D754</t>
  </si>
  <si>
    <t>PAJE!$E754</t>
  </si>
  <si>
    <t>PAJE!$J755</t>
  </si>
  <si>
    <t>Tại ngày kết thúc năm tài chính/kỳ kế toán, công nợ với các thành viên quản lý chủ chốt và các cá nhân có liên quan như sau:</t>
  </si>
  <si>
    <t xml:space="preserve">Số cuối năm </t>
  </si>
  <si>
    <t>Cộng nợ phải thu</t>
  </si>
  <si>
    <t xml:space="preserve">Cộng nợ phải trả </t>
  </si>
  <si>
    <t>PAJE!$K472</t>
  </si>
  <si>
    <t>PAJE!$L472</t>
  </si>
  <si>
    <t>PAJE!$D2168</t>
  </si>
  <si>
    <t>PAJE!$E2168</t>
  </si>
  <si>
    <t>PAJE!$J2169</t>
  </si>
  <si>
    <t>PAJE!$K2169</t>
  </si>
  <si>
    <t>PAJE!$L2169</t>
  </si>
  <si>
    <t>PAJE!$D2169</t>
  </si>
  <si>
    <t>PAJE!$E2169</t>
  </si>
  <si>
    <t>PAJE!$J2170</t>
  </si>
  <si>
    <t>PAJE!$K2170</t>
  </si>
  <si>
    <t>PAJE!$L2170</t>
  </si>
  <si>
    <t>PAJE!$D2170</t>
  </si>
  <si>
    <t>PAJE!$E2170</t>
  </si>
  <si>
    <t>PAJE!$J2171</t>
  </si>
  <si>
    <t>PAJE!$K2171</t>
  </si>
  <si>
    <t>PAJE!$L2171</t>
  </si>
  <si>
    <t>PAJE!$D2171</t>
  </si>
  <si>
    <t>PAJE!$E2171</t>
  </si>
  <si>
    <t>PAJE!$J2172</t>
  </si>
  <si>
    <t>PAJE!$K2172</t>
  </si>
  <si>
    <t>PAJE!$L2172</t>
  </si>
  <si>
    <t>PAJE!$D2172</t>
  </si>
  <si>
    <t>PAJE!$E2172</t>
  </si>
  <si>
    <t>PAJE!$K685</t>
  </si>
  <si>
    <t>PAJE!$L685</t>
  </si>
  <si>
    <t>PAJE!$D685</t>
  </si>
  <si>
    <t>PAJE!$E685</t>
  </si>
  <si>
    <t>Số liệu các cột (trừ cột "Các khoản loại trừ") được lấy từ chi tiết các TK 632, TK 641 và TK 642 cho các khoản chi phí liên quan trực tiếp đến hoạt động sản xuất, kinh doanh của bộ phận trước khi loại trừ chi phí hàng hó</t>
  </si>
  <si>
    <t>Số liệu các cột (trừ cột "Các khoản loại trừ") được lấy từ chi tiết của GVHB, chi phí bán hàng và chi phí quản lý liên quan trực tiếp đến hoạt động sản xuất, kinh doanh của bộ phận trước khi loại trừ chi phí hàng hóa,</t>
  </si>
  <si>
    <t>Thu nhập tính thuế</t>
  </si>
  <si>
    <t>Tổng thuế thu nhập doanh nghiệp phải nộp</t>
  </si>
  <si>
    <t>Thuế được miễn giảm (30%)</t>
  </si>
  <si>
    <t>Cho Công ty vay không tính lãi</t>
  </si>
  <si>
    <t>Tạm ứng thực hiện dự án</t>
  </si>
  <si>
    <t>Ban kiểm soát</t>
  </si>
  <si>
    <t>PAJE!$J1559</t>
  </si>
  <si>
    <t>PAJE!$K1559</t>
  </si>
  <si>
    <t>PAJE!$L1559</t>
  </si>
  <si>
    <t>PAJE!$D1559</t>
  </si>
  <si>
    <t>PAJE!$E1559</t>
  </si>
  <si>
    <t>PAJE!$J1560</t>
  </si>
  <si>
    <t>PAJE!$K1560</t>
  </si>
  <si>
    <t>PAJE!$L1560</t>
  </si>
  <si>
    <t>PAJE!$D1560</t>
  </si>
  <si>
    <t>PAJE!$E1560</t>
  </si>
  <si>
    <t>PAJE!$J1561</t>
  </si>
  <si>
    <t>PAJE!$K1561</t>
  </si>
  <si>
    <t>PAJE!$L1561</t>
  </si>
  <si>
    <t>PAJE!$D1561</t>
  </si>
  <si>
    <t>PAJE!$E1561</t>
  </si>
  <si>
    <t>PAJE!$J1562</t>
  </si>
  <si>
    <t>PAJE!$K1562</t>
  </si>
  <si>
    <t>PAJE!$L1562</t>
  </si>
  <si>
    <t>PAJE!$E441</t>
  </si>
  <si>
    <t>PAJE!$J442</t>
  </si>
  <si>
    <t>PAJE!$K442</t>
  </si>
  <si>
    <t>PAJE!$L442</t>
  </si>
  <si>
    <t>PAJE!$D442</t>
  </si>
  <si>
    <t>PAJE!$E442</t>
  </si>
  <si>
    <t>PAJE!$J443</t>
  </si>
  <si>
    <t>PAJE!$K443</t>
  </si>
  <si>
    <t>PAJE!$L443</t>
  </si>
  <si>
    <t>PAJE!$D443</t>
  </si>
  <si>
    <t>PAJE!$E443</t>
  </si>
  <si>
    <t>Chi phí vật liệu quản lý</t>
  </si>
  <si>
    <t>Chi phí đồ dùng văn phòng</t>
  </si>
  <si>
    <t>Thuế, phí và lệ phí</t>
  </si>
  <si>
    <t>Chi phí dự phòng</t>
  </si>
  <si>
    <t>PAJE!$E1447</t>
  </si>
  <si>
    <t>PAJE!$J1448</t>
  </si>
  <si>
    <t>PAJE!$K1448</t>
  </si>
  <si>
    <t>PAJE!$L1448</t>
  </si>
  <si>
    <t>PAJE!$D1448</t>
  </si>
  <si>
    <t>PAJE!$E622</t>
  </si>
  <si>
    <t>PAJE!$J623</t>
  </si>
  <si>
    <t>PAJE!$K623</t>
  </si>
  <si>
    <t>PAJE!$L623</t>
  </si>
  <si>
    <t>PAJE!$D623</t>
  </si>
  <si>
    <t>PAJE!$D1582</t>
  </si>
  <si>
    <t>PAJE!$E1582</t>
  </si>
  <si>
    <t>PAJE!$J1583</t>
  </si>
  <si>
    <t>PAJE!$K1583</t>
  </si>
  <si>
    <t>PAJE!$J1842</t>
  </si>
  <si>
    <t>PAJE!$K1842</t>
  </si>
  <si>
    <t>PAJE!$L1842</t>
  </si>
  <si>
    <t>PAJE!$K1455</t>
  </si>
  <si>
    <t>PAJE!$L1455</t>
  </si>
  <si>
    <t>PAJE!$D1455</t>
  </si>
  <si>
    <t>PAJE!$E1455</t>
  </si>
  <si>
    <t>PAJE!$J1456</t>
  </si>
  <si>
    <t>PAJE!$K1456</t>
  </si>
  <si>
    <t>PAJE!$L1456</t>
  </si>
  <si>
    <t>PAJE!$D1456</t>
  </si>
  <si>
    <t>PAJE!$E1456</t>
  </si>
  <si>
    <t>PAJE!$D2280</t>
  </si>
  <si>
    <t>PAJE!$E2280</t>
  </si>
  <si>
    <t>PAJE!$J2281</t>
  </si>
  <si>
    <t>PAJE!$K2281</t>
  </si>
  <si>
    <t>PAJE!$L2281</t>
  </si>
  <si>
    <t>PAJE!$E1317</t>
  </si>
  <si>
    <t>PAJE!$J1318</t>
  </si>
  <si>
    <t>PAJE!$K723</t>
  </si>
  <si>
    <t>PAJE!$K1292</t>
  </si>
  <si>
    <t>PAJE!$E2306</t>
  </si>
  <si>
    <t>PAJE!$J2307</t>
  </si>
  <si>
    <t>PAJE!$K2307</t>
  </si>
  <si>
    <t>PAJE!$L2307</t>
  </si>
  <si>
    <t>PAJE!$D2307</t>
  </si>
  <si>
    <t>PAJE!$E2307</t>
  </si>
  <si>
    <t>PAJE!$J2308</t>
  </si>
  <si>
    <t>PAJE!$K2308</t>
  </si>
  <si>
    <t>PAJE!$L2308</t>
  </si>
  <si>
    <t>PAJE!$D2308</t>
  </si>
  <si>
    <t>PAJE!$E2308</t>
  </si>
  <si>
    <t>PAJE!$J2309</t>
  </si>
  <si>
    <t>PAJE!$K2309</t>
  </si>
  <si>
    <t>PAJE!$L2309</t>
  </si>
  <si>
    <t>PAJE!$D2309</t>
  </si>
  <si>
    <t>PAJE!$E2309</t>
  </si>
  <si>
    <t>PAJE!$J2310</t>
  </si>
  <si>
    <t>PAJE!$K2310</t>
  </si>
  <si>
    <t>PAJE!$K2353</t>
  </si>
  <si>
    <t>PAJE!$L2353</t>
  </si>
  <si>
    <t>PAJE!$D2353</t>
  </si>
  <si>
    <t>PAJE!$E2353</t>
  </si>
  <si>
    <t>PAJE!$J2354</t>
  </si>
  <si>
    <t>PAJE!$K2354</t>
  </si>
  <si>
    <t>PAJE!$L2354</t>
  </si>
  <si>
    <t>PAJE!$D2354</t>
  </si>
  <si>
    <t>PAJE!$E2354</t>
  </si>
  <si>
    <t>PAJE!$J2355</t>
  </si>
  <si>
    <t>PAJE!$K2355</t>
  </si>
  <si>
    <t>PAJE!$L2355</t>
  </si>
  <si>
    <t>PAJE!$D2355</t>
  </si>
  <si>
    <t>PAJE!$E2355</t>
  </si>
  <si>
    <t>PAJE!$J2356</t>
  </si>
  <si>
    <t>PAJE!$K2356</t>
  </si>
  <si>
    <t>PAJE!$L2356</t>
  </si>
  <si>
    <t>PAJE!$D2356</t>
  </si>
  <si>
    <t>PAJE!$E2356</t>
  </si>
  <si>
    <t>PAJE!$J2174</t>
  </si>
  <si>
    <t>PAJE!$K2174</t>
  </si>
  <si>
    <t>PAJE!$L2174</t>
  </si>
  <si>
    <t>PAJE!$D2174</t>
  </si>
  <si>
    <t>PAJE!$E2174</t>
  </si>
  <si>
    <t>PAJE!$J2175</t>
  </si>
  <si>
    <t>PAJE!$K2175</t>
  </si>
  <si>
    <t>PAJE!$L2175</t>
  </si>
  <si>
    <t>PAJE!$D2175</t>
  </si>
  <si>
    <t>PAJE!$E2175</t>
  </si>
  <si>
    <t>PAJE!$J2176</t>
  </si>
  <si>
    <t>PAJE!$K2176</t>
  </si>
  <si>
    <t>PAJE!$L2176</t>
  </si>
  <si>
    <t>PAJE!$D2176</t>
  </si>
  <si>
    <t>PAJE!$E2176</t>
  </si>
  <si>
    <t>PAJE!$J2177</t>
  </si>
  <si>
    <t>PAJE!$K2177</t>
  </si>
  <si>
    <t>(Dạng đầy đủ)</t>
  </si>
  <si>
    <t>Thuyết minh</t>
  </si>
  <si>
    <t xml:space="preserve">Mã số </t>
  </si>
  <si>
    <t>VI.8</t>
  </si>
  <si>
    <t>PAJE!$D558</t>
  </si>
  <si>
    <t>PAJE!$E558</t>
  </si>
  <si>
    <t>PAJE!$J559</t>
  </si>
  <si>
    <t>PAJE!$D2389</t>
  </si>
  <si>
    <t>PAJE!$E2389</t>
  </si>
  <si>
    <t>PAJE!$J2390</t>
  </si>
  <si>
    <t>PAJE!$K2390</t>
  </si>
  <si>
    <t>PAJE!$L2390</t>
  </si>
  <si>
    <t>PAJE!$D2390</t>
  </si>
  <si>
    <t>PAJE!$D1353</t>
  </si>
  <si>
    <t>PAJE!$E1353</t>
  </si>
  <si>
    <t>PAJE!$J1354</t>
  </si>
  <si>
    <t>PAJE!$K1354</t>
  </si>
  <si>
    <t>PAJE!$L1354</t>
  </si>
  <si>
    <t>PAJE!$D1354</t>
  </si>
  <si>
    <t>PAJE!$E1354</t>
  </si>
  <si>
    <t>PAJE!$J1355</t>
  </si>
  <si>
    <t>PAJE!$K1355</t>
  </si>
  <si>
    <t>PAJE!$L1355</t>
  </si>
  <si>
    <t>PAJE!$D1355</t>
  </si>
  <si>
    <t>PAJE!$E1355</t>
  </si>
  <si>
    <t>PAJE!$J1356</t>
  </si>
  <si>
    <t>PAJE!$K896</t>
  </si>
  <si>
    <t>PAJE!$L896</t>
  </si>
  <si>
    <t>PAJE!$D896</t>
  </si>
  <si>
    <t>PAJE!$E896</t>
  </si>
  <si>
    <t>PAJE!$L902</t>
  </si>
  <si>
    <t>PAJE!$D902</t>
  </si>
  <si>
    <t>PAJE!$E902</t>
  </si>
  <si>
    <t>PAJE!$J903</t>
  </si>
  <si>
    <t>PAJE!$K903</t>
  </si>
  <si>
    <t>PAJE!$L903</t>
  </si>
  <si>
    <t>PAJE!$D903</t>
  </si>
  <si>
    <t>PAJE!$E903</t>
  </si>
  <si>
    <t>PAJE!$J904</t>
  </si>
  <si>
    <t>PAJE!$K904</t>
  </si>
  <si>
    <t>PAJE!$L904</t>
  </si>
  <si>
    <t>PAJE!$D904</t>
  </si>
  <si>
    <t>PAJE!$E904</t>
  </si>
  <si>
    <t>PAJE!$J905</t>
  </si>
  <si>
    <t>PAJE!$K905</t>
  </si>
  <si>
    <t>PAJE!$L905</t>
  </si>
  <si>
    <t>PAJE!$D905</t>
  </si>
  <si>
    <t>PAJE!$E905</t>
  </si>
  <si>
    <t>PAJE!$J906</t>
  </si>
  <si>
    <t>PAJE!$K906</t>
  </si>
  <si>
    <t>PAJE!$K2486</t>
  </si>
  <si>
    <t>PAJE!$L2486</t>
  </si>
  <si>
    <t>PAJE!$D2486</t>
  </si>
  <si>
    <t>PAJE!$J1283</t>
  </si>
  <si>
    <t>PAJE!$K1283</t>
  </si>
  <si>
    <t>PAJE!$L1283</t>
  </si>
  <si>
    <t>PAJE!$L2109</t>
  </si>
  <si>
    <t>PAJE!$D2109</t>
  </si>
  <si>
    <t>PAJE!$E2109</t>
  </si>
  <si>
    <t>PAJE!$J2110</t>
  </si>
  <si>
    <t>PAJE!$K2110</t>
  </si>
  <si>
    <t>PAJE!$L2110</t>
  </si>
  <si>
    <t>PAJE!$D2110</t>
  </si>
  <si>
    <t>PAJE!$E2110</t>
  </si>
  <si>
    <t>PAJE!$J2111</t>
  </si>
  <si>
    <t>PAJE!$D865</t>
  </si>
  <si>
    <t>PAJE!$E865</t>
  </si>
  <si>
    <t>PAJE!$J866</t>
  </si>
  <si>
    <t>PAJE!$K2297</t>
  </si>
  <si>
    <t>PAJE!$E1081</t>
  </si>
  <si>
    <t>PAJE!$K1183</t>
  </si>
  <si>
    <t>PAJE!$L1183</t>
  </si>
  <si>
    <t>PAJE!$E2105</t>
  </si>
  <si>
    <t>PAJE!$J2106</t>
  </si>
  <si>
    <t>PAJE!$K2106</t>
  </si>
  <si>
    <t>PAJE!$L2106</t>
  </si>
  <si>
    <t>PAJE!$D2106</t>
  </si>
  <si>
    <t>PAJE!$E2106</t>
  </si>
  <si>
    <t>PAJE!$J2107</t>
  </si>
  <si>
    <t>PAJE!$K2107</t>
  </si>
  <si>
    <t>PAJE!$L2107</t>
  </si>
  <si>
    <t>PAJE!$D2107</t>
  </si>
  <si>
    <t>PAJE!$E2107</t>
  </si>
  <si>
    <t>Nếu chỉ có một loại doanh thu thì trình bày như sau:</t>
  </si>
  <si>
    <t>PAJE!$K853</t>
  </si>
  <si>
    <t>PAJE!$L853</t>
  </si>
  <si>
    <t>PAJE!$D853</t>
  </si>
  <si>
    <t>PAJE!$E853</t>
  </si>
  <si>
    <t>PAJE!$J854</t>
  </si>
  <si>
    <t>PAJE!$K854</t>
  </si>
  <si>
    <t>PAJE!$L854</t>
  </si>
  <si>
    <t>PAJE!$L1686</t>
  </si>
  <si>
    <t>PAJE!$D1686</t>
  </si>
  <si>
    <t>PAJE!$E1686</t>
  </si>
  <si>
    <t>3388dh</t>
  </si>
  <si>
    <t>+ Phải trả các khoản khác dài hạn</t>
  </si>
  <si>
    <t>PAJE!$D1080</t>
  </si>
  <si>
    <t>PAJE!$E1080</t>
  </si>
  <si>
    <t>PAJE!$J1081</t>
  </si>
  <si>
    <t>PAJE!$K1081</t>
  </si>
  <si>
    <t>PAJE!$L1081</t>
  </si>
  <si>
    <t>Chi phí trực tiếp không liên quan đến việc tạo ra thu nhập từ việc cho thuê</t>
  </si>
  <si>
    <t xml:space="preserve">Thuyết minh thêm nghĩa vụ chủ yếu của hợp đồng mua, xây dựng, cải tạo, nâng cấp hoặc bảo dưỡng, sửa chữa bất động sản đầu tư nếu có. </t>
  </si>
  <si>
    <t>Ví dụ:</t>
  </si>
  <si>
    <t>PAJE!$J2350</t>
  </si>
  <si>
    <t>PAJE!$K2350</t>
  </si>
  <si>
    <t>PAJE!$L2350</t>
  </si>
  <si>
    <t>PAJE!$D2350</t>
  </si>
  <si>
    <t>PAJE!$E2350</t>
  </si>
  <si>
    <t>PAJE!$J375</t>
  </si>
  <si>
    <t>PAJE!$K375</t>
  </si>
  <si>
    <t>PAJE!$L375</t>
  </si>
  <si>
    <t>PAJE!$D375</t>
  </si>
  <si>
    <t>PAJE!$E375</t>
  </si>
  <si>
    <t>PAJE!$J376</t>
  </si>
  <si>
    <t>PAJE!$K376</t>
  </si>
  <si>
    <t>PAJE!$L1694</t>
  </si>
  <si>
    <t>PAJE!$D1694</t>
  </si>
  <si>
    <t>PAJE!$E1694</t>
  </si>
  <si>
    <t>PAJE!$J1493</t>
  </si>
  <si>
    <t>PAJE!$K1493</t>
  </si>
  <si>
    <t>PAJE!$E449</t>
  </si>
  <si>
    <t>PAJE!$J450</t>
  </si>
  <si>
    <t>PAJE!$K450</t>
  </si>
  <si>
    <t>PAJE!$L450</t>
  </si>
  <si>
    <t>PAJE!$D450</t>
  </si>
  <si>
    <t>PAJE!$E450</t>
  </si>
  <si>
    <t>PAJE!$J451</t>
  </si>
  <si>
    <t>PAJE!$K451</t>
  </si>
  <si>
    <t>PAJE!$L451</t>
  </si>
  <si>
    <t>PAJE!$D451</t>
  </si>
  <si>
    <t>PAJE!$E451</t>
  </si>
  <si>
    <t>Lỗ đầu tư trái phiếu, kỳ phiếu, tín phiếu (+)</t>
  </si>
  <si>
    <t>Cổ tức, lợi nhuận được chia (-)</t>
  </si>
  <si>
    <t>Lãi cho vay (-)</t>
  </si>
  <si>
    <t>PAJE!$E2313</t>
  </si>
  <si>
    <t>PAJE!$J2314</t>
  </si>
  <si>
    <t>PAJE!$K2314</t>
  </si>
  <si>
    <t>PAJE!$L2314</t>
  </si>
  <si>
    <t>PAJE!$D2314</t>
  </si>
  <si>
    <t>PAJE!$E2314</t>
  </si>
  <si>
    <t>PAJE!$J2315</t>
  </si>
  <si>
    <t>PAJE!$K2315</t>
  </si>
  <si>
    <t>PAJE!$L2315</t>
  </si>
  <si>
    <t>PAJE!$D2315</t>
  </si>
  <si>
    <t>PAJE!$E2315</t>
  </si>
  <si>
    <t>PAJE!$J2316</t>
  </si>
  <si>
    <t>PAJE!$K2316</t>
  </si>
  <si>
    <t>PAJE!$L2316</t>
  </si>
  <si>
    <t>PAJE!$D2316</t>
  </si>
  <si>
    <t>Trình bày các giao dịch về đầu tư và tài chính không trực tiếp sử dụng tiền hay các khoản tương đương tiền không được trình bày trong Báo cáo lưu chuyển tiền tệ. Ví dụ:</t>
  </si>
  <si>
    <t>PAJE!$L1856</t>
  </si>
  <si>
    <t>PAJE!$D1856</t>
  </si>
  <si>
    <t>PAJE!$E1856</t>
  </si>
  <si>
    <t>PAJE!$J1857</t>
  </si>
  <si>
    <t>PAJE!$K1857</t>
  </si>
  <si>
    <t>PAJE!$L1857</t>
  </si>
  <si>
    <t>PAJE!$D1857</t>
  </si>
  <si>
    <t>PAJE!$K379</t>
  </si>
  <si>
    <t>PAJE!$L1734</t>
  </si>
  <si>
    <t>PAJE!$D1734</t>
  </si>
  <si>
    <t>PAJE!$E1734</t>
  </si>
  <si>
    <t>PAJE!$J1735</t>
  </si>
  <si>
    <t>PAJE!$K1735</t>
  </si>
  <si>
    <t>PAJE!$L1735</t>
  </si>
  <si>
    <t>- Điều chỉnh thu hồi các khoản đầu tư dài hạn khác (tiền gửi có kỳ hạn, cho vay dài hạn, mua các công cụ nợ của đơn vị khác (trái phiếu)…vì mục đích đầu tư) (+)</t>
  </si>
  <si>
    <t>- Điều chỉnh thu hồi các khoản đầu tư ngắn hạn khác (tiền gửi có kỳ hạn, cho vay ngắn hạn, mua trái phiếu, tín phiếu, kỳ phiếu…vì mục đích đầu tư) (+)</t>
  </si>
  <si>
    <t>Điều chỉnh giá vốn của hoạt động kinh doanh bất động sản</t>
  </si>
  <si>
    <t>Điều chỉnh chi phí thanh lý, nhượng bán tài sản cố định</t>
  </si>
  <si>
    <t>PAJE!$L1826</t>
  </si>
  <si>
    <t>PAJE!$D1826</t>
  </si>
  <si>
    <t>PAJE!$E1826</t>
  </si>
  <si>
    <t>PAJE!$J1827</t>
  </si>
  <si>
    <t>PAJE!$K1827</t>
  </si>
  <si>
    <t>PAJE!$L1827</t>
  </si>
  <si>
    <t>PAJE!$D1827</t>
  </si>
  <si>
    <t>PAJE!$E1827</t>
  </si>
  <si>
    <t>PAJE!$J1828</t>
  </si>
  <si>
    <t xml:space="preserve">Thuế thu nhập hoãn lại phải trả phát sinh từ các khoản chênh lệch tạm thời chịu thuế </t>
  </si>
  <si>
    <t>PAJE!$D2128</t>
  </si>
  <si>
    <t>PAJE!$E2128</t>
  </si>
  <si>
    <t>PAJE!$J2129</t>
  </si>
  <si>
    <t>PAJE!$K2129</t>
  </si>
  <si>
    <t>PAJE!$L2129</t>
  </si>
  <si>
    <t>PAJE!$L1299</t>
  </si>
  <si>
    <t>PAJE!$D1299</t>
  </si>
  <si>
    <t>PAJE!$E1299</t>
  </si>
  <si>
    <t>PAJE!$J1300</t>
  </si>
  <si>
    <t>PAJE!$K1300</t>
  </si>
  <si>
    <t>PAJE!$L1300</t>
  </si>
  <si>
    <t>PAJE!$K1831</t>
  </si>
  <si>
    <t>PAJE!$L1831</t>
  </si>
  <si>
    <t>PAJE!$D1831</t>
  </si>
  <si>
    <t>PAJE!$E1831</t>
  </si>
  <si>
    <t>PAJE!$J1832</t>
  </si>
  <si>
    <t>Ký quỹ, ký cược dài hạn (đặt cọc nhà 59 Quang Trung)</t>
  </si>
  <si>
    <t>Vay ngắn hạn 
ngân hàng</t>
  </si>
  <si>
    <t>PAJE!$J1164</t>
  </si>
  <si>
    <t>PAJE!$K1164</t>
  </si>
  <si>
    <t>PAJE!$L1164</t>
  </si>
  <si>
    <t>PAJE!$D1164</t>
  </si>
  <si>
    <t>PAJE!$E1164</t>
  </si>
  <si>
    <t>PAJE!$J1165</t>
  </si>
  <si>
    <t>PAJE!$K1165</t>
  </si>
  <si>
    <t>PAJE!$L1165</t>
  </si>
  <si>
    <t>PAJE!$D1165</t>
  </si>
  <si>
    <t>PAJE!$E1165</t>
  </si>
  <si>
    <t>PAJE!$J1166</t>
  </si>
  <si>
    <t>PAJE!$K1166</t>
  </si>
  <si>
    <t>PAJE!$E1857</t>
  </si>
  <si>
    <t>PAJE!$J1858</t>
  </si>
  <si>
    <t>PAJE!$E252</t>
  </si>
  <si>
    <t>PAJE!$J253</t>
  </si>
  <si>
    <t>PAJE!$K253</t>
  </si>
  <si>
    <t>PAJE!$L253</t>
  </si>
  <si>
    <t>PAJE!$D253</t>
  </si>
  <si>
    <t>PAJE!$K492</t>
  </si>
  <si>
    <t>PAJE!$L492</t>
  </si>
  <si>
    <t>PAJE!$D492</t>
  </si>
  <si>
    <t>PAJE!$K1709</t>
  </si>
  <si>
    <t>PAJE!$L1709</t>
  </si>
  <si>
    <t>PAJE!$D2324</t>
  </si>
  <si>
    <t>PAJE!$E2324</t>
  </si>
  <si>
    <t>PAJE!$J2325</t>
  </si>
  <si>
    <t>PAJE!$K2325</t>
  </si>
  <si>
    <t>PAJE!$L2325</t>
  </si>
  <si>
    <t>PAJE!$J1710</t>
  </si>
  <si>
    <t>PAJE!$K1710</t>
  </si>
  <si>
    <t>PAJE!$L1710</t>
  </si>
  <si>
    <t>PAJE!$D1710</t>
  </si>
  <si>
    <t>PAJE!$E1710</t>
  </si>
  <si>
    <t>PAJE!$J1711</t>
  </si>
  <si>
    <t>PAJE!$K1711</t>
  </si>
  <si>
    <t>PAJE!$L1711</t>
  </si>
  <si>
    <t>PAJE!$D1711</t>
  </si>
  <si>
    <t>PAJE!$E1711</t>
  </si>
  <si>
    <t>PAJE!$J1712</t>
  </si>
  <si>
    <t>PAJE!$K1712</t>
  </si>
  <si>
    <t>PAJE!$L1712</t>
  </si>
  <si>
    <t>PAJE!$D1712</t>
  </si>
  <si>
    <t>PAJE!$E1712</t>
  </si>
  <si>
    <t>PAJE!$E1672</t>
  </si>
  <si>
    <t>PAJE!$J1673</t>
  </si>
  <si>
    <t>PAJE!$K1673</t>
  </si>
  <si>
    <t>PAJE!$L1673</t>
  </si>
  <si>
    <t>PAJE!$D1673</t>
  </si>
  <si>
    <t>PAJE!$E1673</t>
  </si>
  <si>
    <t>PAJE!$J1674</t>
  </si>
  <si>
    <t>PAJE!$K1674</t>
  </si>
  <si>
    <t>PAJE!$L1674</t>
  </si>
  <si>
    <t>PAJE!$D1480</t>
  </si>
  <si>
    <t>PAJE!$E1480</t>
  </si>
  <si>
    <t>PAJE!$J1481</t>
  </si>
  <si>
    <t>PAJE!$K1481</t>
  </si>
  <si>
    <t>PAJE!$L1481</t>
  </si>
  <si>
    <t>PAJE!$D1537</t>
  </si>
  <si>
    <t>PAJE!$E1537</t>
  </si>
  <si>
    <t>PAJE!$J1538</t>
  </si>
  <si>
    <t>PAJE!$K1538</t>
  </si>
  <si>
    <t>PAJE!$L2352</t>
  </si>
  <si>
    <t>PAJE!$D2352</t>
  </si>
  <si>
    <t>PAJE!$E2352</t>
  </si>
  <si>
    <t>PAJE!$J2353</t>
  </si>
  <si>
    <t>3333pl</t>
  </si>
  <si>
    <t>IB</t>
  </si>
  <si>
    <t>IC</t>
  </si>
  <si>
    <t>ID</t>
  </si>
  <si>
    <t>IE</t>
  </si>
  <si>
    <t>PAJE!$K702</t>
  </si>
  <si>
    <t>PAJE!$L702</t>
  </si>
  <si>
    <t>PAJE!$D702</t>
  </si>
  <si>
    <t>Nhà cửa, vật kiến trúc</t>
  </si>
  <si>
    <t>Máy móc và thiết bị</t>
  </si>
  <si>
    <t>Thiết bị, dụng cụ quản lý</t>
  </si>
  <si>
    <t>Tài sản cố định khác</t>
  </si>
  <si>
    <t>PAJE!$D2373</t>
  </si>
  <si>
    <t>PAJE!$E2373</t>
  </si>
  <si>
    <t>PAJE!$J2374</t>
  </si>
  <si>
    <t>PAJE!$D1300</t>
  </si>
  <si>
    <t>PAJE!$J1848</t>
  </si>
  <si>
    <t>PAJE!$K1848</t>
  </si>
  <si>
    <t>PAJE!$L1848</t>
  </si>
  <si>
    <t>PAJE!$D607</t>
  </si>
  <si>
    <t>PAJE!$E607</t>
  </si>
  <si>
    <t>PAJE!$J608</t>
  </si>
  <si>
    <t>PAJE!$K608</t>
  </si>
  <si>
    <t>PAJE!$J1045</t>
  </si>
  <si>
    <t>PAJE!$K1045</t>
  </si>
  <si>
    <t>PAJE!$L1045</t>
  </si>
  <si>
    <t>PAJE!$D1045</t>
  </si>
  <si>
    <t>PAJE!$J1163</t>
  </si>
  <si>
    <t>PAJE!$J1598</t>
  </si>
  <si>
    <t>PAJE!$K1598</t>
  </si>
  <si>
    <t>PAJE!$L1598</t>
  </si>
  <si>
    <t>PAJE!$D1598</t>
  </si>
  <si>
    <t>PAJE!$E1598</t>
  </si>
  <si>
    <t>PAJE!$E291</t>
  </si>
  <si>
    <t>PAJE!$L1161</t>
  </si>
  <si>
    <t>PAJE!$D1161</t>
  </si>
  <si>
    <t>PAJE!$E1161</t>
  </si>
  <si>
    <t>PAJE!$J1162</t>
  </si>
  <si>
    <t>PAJE!$K1162</t>
  </si>
  <si>
    <t>PAJE!$L1162</t>
  </si>
  <si>
    <t>PAJE!$D1162</t>
  </si>
  <si>
    <t>PAJE!$E276</t>
  </si>
  <si>
    <t>PAJE!$J277</t>
  </si>
  <si>
    <t>PAJE!$K277</t>
  </si>
  <si>
    <t>PAJE!$L277</t>
  </si>
  <si>
    <t>PAJE!$D277</t>
  </si>
  <si>
    <t>PAJE!$E277</t>
  </si>
  <si>
    <t>PAJE!$J278</t>
  </si>
  <si>
    <t>PAJE!$K278</t>
  </si>
  <si>
    <t>PAJE!$L278</t>
  </si>
  <si>
    <t>PAJE!$D278</t>
  </si>
  <si>
    <t>PAJE!$E278</t>
  </si>
  <si>
    <t>PAJE!$E2392</t>
  </si>
  <si>
    <t>PAJE!$L410</t>
  </si>
  <si>
    <t>PAJE!$D410</t>
  </si>
  <si>
    <t>PAJE!$E410</t>
  </si>
  <si>
    <t>PAJE!$J411</t>
  </si>
  <si>
    <t>PAJE!$K411</t>
  </si>
  <si>
    <t>PAJE!$L411</t>
  </si>
  <si>
    <t>PAJE!$D411</t>
  </si>
  <si>
    <t>PAJE!$E411</t>
  </si>
  <si>
    <t>PAJE!$J412</t>
  </si>
  <si>
    <t>PAJE!$K412</t>
  </si>
  <si>
    <t>PAJE!$L412</t>
  </si>
  <si>
    <t>PAJE!$D412</t>
  </si>
  <si>
    <t>PAJE!$E412</t>
  </si>
  <si>
    <t>PAJE!$J413</t>
  </si>
  <si>
    <t>PAJE!$K413</t>
  </si>
  <si>
    <t>PAJE!$L413</t>
  </si>
  <si>
    <t>PAJE!$D1128</t>
  </si>
  <si>
    <t>PAJE!$E1128</t>
  </si>
  <si>
    <t>PAJE!$J1129</t>
  </si>
  <si>
    <t>PAJE!$K1129</t>
  </si>
  <si>
    <t>PAJE!$L1129</t>
  </si>
  <si>
    <t>PAJE!$D1129</t>
  </si>
  <si>
    <t>PAJE!$L1958</t>
  </si>
  <si>
    <t>PAJE!$D1958</t>
  </si>
  <si>
    <t>PAJE!$E1958</t>
  </si>
  <si>
    <t>PAJE!$J1959</t>
  </si>
  <si>
    <t>PAJE!$K1959</t>
  </si>
  <si>
    <t>PAJE!$L1959</t>
  </si>
  <si>
    <t>PAJE!$D1959</t>
  </si>
  <si>
    <t>PAJE!$E1959</t>
  </si>
  <si>
    <t>PAJE!$J1960</t>
  </si>
  <si>
    <t>PAJE!$K1960</t>
  </si>
  <si>
    <t>PAJE!$L1960</t>
  </si>
  <si>
    <t>PAJE!$D1960</t>
  </si>
  <si>
    <t>PAJE!$E1960</t>
  </si>
  <si>
    <t>PAJE!$J1961</t>
  </si>
  <si>
    <t>PAJE!$K1961</t>
  </si>
  <si>
    <t>PAJE!$L1961</t>
  </si>
  <si>
    <t>PAJE!$D1961</t>
  </si>
  <si>
    <t>PAJE!$E1961</t>
  </si>
  <si>
    <t>PAJE!$J1962</t>
  </si>
  <si>
    <t>PAJE!$K1962</t>
  </si>
  <si>
    <t>PAJE!$L1962</t>
  </si>
  <si>
    <t>PAJE!$D1962</t>
  </si>
  <si>
    <t>PAJE!$E1962</t>
  </si>
  <si>
    <t>PAJE!$J1963</t>
  </si>
  <si>
    <t>PAJE!$K1963</t>
  </si>
  <si>
    <t>PAJE!$L1963</t>
  </si>
  <si>
    <t>PAJE!$D1963</t>
  </si>
  <si>
    <t>PAJE!$E1963</t>
  </si>
  <si>
    <t>PAJE!$J1964</t>
  </si>
  <si>
    <t>PAJE!$J1769</t>
  </si>
  <si>
    <t>PAJE!$K1769</t>
  </si>
  <si>
    <t>PAJE!$L1769</t>
  </si>
  <si>
    <t>PAJE!$D112</t>
  </si>
  <si>
    <t>PAJE!$E112</t>
  </si>
  <si>
    <t>PAJE!$J113</t>
  </si>
  <si>
    <t>Phải thu về tiền nhượng bán, thanh lý TSCĐ</t>
  </si>
  <si>
    <t>Phải thu về bất động sản đầu tư</t>
  </si>
  <si>
    <t>Phải thu về tiền lãi cho vay</t>
  </si>
  <si>
    <t>Phải thu về cổ tức và lợi nhuận được chia</t>
  </si>
  <si>
    <t>Phải thu về mua các công cụ nợ</t>
  </si>
  <si>
    <t>PAJE!$D124</t>
  </si>
  <si>
    <t>PAJE!$E124</t>
  </si>
  <si>
    <t>PAJE!$J125</t>
  </si>
  <si>
    <t>PAJE!$K125</t>
  </si>
  <si>
    <t>PAJE!$L125</t>
  </si>
  <si>
    <t>PAJE!$D125</t>
  </si>
  <si>
    <t>PAJE!$E125</t>
  </si>
  <si>
    <t>PAJE!$J126</t>
  </si>
  <si>
    <t>PAJE!$K126</t>
  </si>
  <si>
    <t>PAJE!$L126</t>
  </si>
  <si>
    <t>PAJE!$D126</t>
  </si>
  <si>
    <t>PAJE!$E126</t>
  </si>
  <si>
    <t>PAJE!$J127</t>
  </si>
  <si>
    <t>PAJE!$K127</t>
  </si>
  <si>
    <t>PAJE!$L127</t>
  </si>
  <si>
    <t>PAJE!$D127</t>
  </si>
  <si>
    <t>PAJE!$E127</t>
  </si>
  <si>
    <t>PAJE!$J128</t>
  </si>
  <si>
    <t>PAJE!$K128</t>
  </si>
  <si>
    <t>PAJE!$J1377</t>
  </si>
  <si>
    <t>PAJE!$K1377</t>
  </si>
  <si>
    <t>PAJE!$L1377</t>
  </si>
  <si>
    <t>PAJE!$D1377</t>
  </si>
  <si>
    <t>PAJE!$E1377</t>
  </si>
  <si>
    <t>PAJE!$J1378</t>
  </si>
  <si>
    <t>PAJE!$K1378</t>
  </si>
  <si>
    <t>PAJE!$L1378</t>
  </si>
  <si>
    <t>PAJE!$L1907</t>
  </si>
  <si>
    <t>PAJE!$D1907</t>
  </si>
  <si>
    <t>PAJE!$E1907</t>
  </si>
  <si>
    <t>PAJE!$J1908</t>
  </si>
  <si>
    <t>PAJE!$K1908</t>
  </si>
  <si>
    <t>PAJE!$E245</t>
  </si>
  <si>
    <t>PAJE!$J246</t>
  </si>
  <si>
    <t>PAJE!$K246</t>
  </si>
  <si>
    <t>PAJE!$L246</t>
  </si>
  <si>
    <t>PAJE!$D246</t>
  </si>
  <si>
    <t>PAJE!$E246</t>
  </si>
  <si>
    <t>PAJE!$K1028</t>
  </si>
  <si>
    <t>PAJE!$J2344</t>
  </si>
  <si>
    <t>PAJE!$K2344</t>
  </si>
  <si>
    <t>PAJE!$L2344</t>
  </si>
  <si>
    <t>PAJE!$K1569</t>
  </si>
  <si>
    <t>PAJE!$L1569</t>
  </si>
  <si>
    <t>PAJE!$D1848</t>
  </si>
  <si>
    <t>PAJE!$K1281</t>
  </si>
  <si>
    <t>PAJE!$L1281</t>
  </si>
  <si>
    <t>PAJE!$L631</t>
  </si>
  <si>
    <t>PAJE!$D631</t>
  </si>
  <si>
    <t>PAJE!$E631</t>
  </si>
  <si>
    <t>PAJE!$J632</t>
  </si>
  <si>
    <t>PAJE!$K632</t>
  </si>
  <si>
    <t>PAJE!$L632</t>
  </si>
  <si>
    <t>PAJE!$D632</t>
  </si>
  <si>
    <t>PAJE!$E632</t>
  </si>
  <si>
    <t>PAJE!$J633</t>
  </si>
  <si>
    <t>PAJE!$K633</t>
  </si>
  <si>
    <t>PAJE!$L633</t>
  </si>
  <si>
    <t>PAJE!$D633</t>
  </si>
  <si>
    <t>PAJE!$E633</t>
  </si>
  <si>
    <t>PAJE!$J634</t>
  </si>
  <si>
    <t>PAJE!$K634</t>
  </si>
  <si>
    <t>PAJE!$L634</t>
  </si>
  <si>
    <t>PAJE!$D634</t>
  </si>
  <si>
    <t>PAJE!$E634</t>
  </si>
  <si>
    <t>PAJE!$J635</t>
  </si>
  <si>
    <t>PAJE!$K635</t>
  </si>
  <si>
    <t>PAJE!$L635</t>
  </si>
  <si>
    <t>PAJE!$D635</t>
  </si>
  <si>
    <t>PAJE!$E635</t>
  </si>
  <si>
    <t>PAJE!$J636</t>
  </si>
  <si>
    <t>PAJE!$K636</t>
  </si>
  <si>
    <t>PAJE!$L636</t>
  </si>
  <si>
    <t>PAJE!$D636</t>
  </si>
  <si>
    <t>PAJE!$E636</t>
  </si>
  <si>
    <t>PAJE!$J2034</t>
  </si>
  <si>
    <t>PAJE!$K2034</t>
  </si>
  <si>
    <t>PAJE!$L2034</t>
  </si>
  <si>
    <t>Theo Luật thuế thu nhập doanh nghiệp hiện hành, khoản lỗ của bất kỳ năm tính thuế nào được chuyển sang bù trừ vào thu nhập trong thời gian tối đa không quá 5 năm kể từ năm tiếp sau năm phát sinh lỗ và chênh lệch tạm thời có thể được khấu trừ không bị giới</t>
  </si>
  <si>
    <t>PAJE!$D1195</t>
  </si>
  <si>
    <t>PAJE!$D383</t>
  </si>
  <si>
    <t>PAJE!$E383</t>
  </si>
  <si>
    <t>PAJE!$J384</t>
  </si>
  <si>
    <t>PAJE!$K384</t>
  </si>
  <si>
    <t>PAJE!$L384</t>
  </si>
  <si>
    <t>PAJE!$D384</t>
  </si>
  <si>
    <t>PAJE!$E384</t>
  </si>
  <si>
    <t>PAJE!$E640</t>
  </si>
  <si>
    <t>PAJE!$J641</t>
  </si>
  <si>
    <t>PAJE!$K641</t>
  </si>
  <si>
    <t>PAJE!$L641</t>
  </si>
  <si>
    <t>PAJE!$D641</t>
  </si>
  <si>
    <t>PAJE!$E641</t>
  </si>
  <si>
    <t>PAJE!$J642</t>
  </si>
  <si>
    <t>PAJE!$K642</t>
  </si>
  <si>
    <t>PAJE!$J1754</t>
  </si>
  <si>
    <t>PAJE!$K1754</t>
  </si>
  <si>
    <t>PAJE!$L1754</t>
  </si>
  <si>
    <t>PAJE!$D1754</t>
  </si>
  <si>
    <t>PAJE!$E1754</t>
  </si>
  <si>
    <t>PAJE!$J1755</t>
  </si>
  <si>
    <t>PAJE!$K1755</t>
  </si>
  <si>
    <t>PAJE!$L1755</t>
  </si>
  <si>
    <t>PAJE!$D1755</t>
  </si>
  <si>
    <t>PAJE!$E1755</t>
  </si>
  <si>
    <t>PAJE!$J1756</t>
  </si>
  <si>
    <t>PAJE!$K1756</t>
  </si>
  <si>
    <t>PAJE!$L1756</t>
  </si>
  <si>
    <t>PAJE!$D1756</t>
  </si>
  <si>
    <t>PAJE!$E1756</t>
  </si>
  <si>
    <t>PAJE!$J1757</t>
  </si>
  <si>
    <t>PAJE!$K1757</t>
  </si>
  <si>
    <t>PAJE!$L1757</t>
  </si>
  <si>
    <t>PAJE!$D1757</t>
  </si>
  <si>
    <t>PAJE!$E1757</t>
  </si>
  <si>
    <t>PAJE!$J1758</t>
  </si>
  <si>
    <t>PAJE!$K1758</t>
  </si>
  <si>
    <t>PAJE!$L1758</t>
  </si>
  <si>
    <t>PAJE!$L490</t>
  </si>
  <si>
    <t>PAJE!$D490</t>
  </si>
  <si>
    <t>PAJE!$E490</t>
  </si>
  <si>
    <t>PAJE!$J491</t>
  </si>
  <si>
    <t>PAJE!$K491</t>
  </si>
  <si>
    <t>PAJE!$L491</t>
  </si>
  <si>
    <t>PAJE!$D491</t>
  </si>
  <si>
    <t>PAJE!$E491</t>
  </si>
  <si>
    <t>PAJE!$J492</t>
  </si>
  <si>
    <t>PAJE!$E955</t>
  </si>
  <si>
    <t>PAJE!$J956</t>
  </si>
  <si>
    <t>PAJE!$K956</t>
  </si>
  <si>
    <t>PAJE!$L956</t>
  </si>
  <si>
    <t>PAJE!$D956</t>
  </si>
  <si>
    <t>PAJE!$E96</t>
  </si>
  <si>
    <t>PAJE!$J97</t>
  </si>
  <si>
    <t>PAJE!$K97</t>
  </si>
  <si>
    <t>PAJE!$L97</t>
  </si>
  <si>
    <t>PAJE!$K931</t>
  </si>
  <si>
    <t>PAJE!$L931</t>
  </si>
  <si>
    <t>PAJE!$D931</t>
  </si>
  <si>
    <t>PAJE!$E931</t>
  </si>
  <si>
    <t>PAJE!$J932</t>
  </si>
  <si>
    <t>PAJE!$K932</t>
  </si>
  <si>
    <t>PAJE!$D2463</t>
  </si>
  <si>
    <t>PAJE!$E2463</t>
  </si>
  <si>
    <t>PAJE!$J2464</t>
  </si>
  <si>
    <t>PAJE!$K2464</t>
  </si>
  <si>
    <t>PAJE!$L2464</t>
  </si>
  <si>
    <t>PAJE!$D2464</t>
  </si>
  <si>
    <t>PAJE!$E2464</t>
  </si>
  <si>
    <t>PAJE!$J2465</t>
  </si>
  <si>
    <t>PAJE!$K2465</t>
  </si>
  <si>
    <t>PAJE!$L2465</t>
  </si>
  <si>
    <t>PAJE!$E1055</t>
  </si>
  <si>
    <t>PAJE!$J1056</t>
  </si>
  <si>
    <t>PAJE!$J1683</t>
  </si>
  <si>
    <t>PAJE!$K1683</t>
  </si>
  <si>
    <t>PAJE!$L1683</t>
  </si>
  <si>
    <t>PAJE!$D1683</t>
  </si>
  <si>
    <t>PAJE!$E1683</t>
  </si>
  <si>
    <t>PAJE!$J1684</t>
  </si>
  <si>
    <t>PAJE!$K1684</t>
  </si>
  <si>
    <t>PAJE!$D1096</t>
  </si>
  <si>
    <t>PAJE!$E1096</t>
  </si>
  <si>
    <t>PAJE!$J1097</t>
  </si>
  <si>
    <t>Lưu chuyển tiền thuần từ hoạt động đầu tư</t>
  </si>
  <si>
    <t>30</t>
  </si>
  <si>
    <t>Lưu chuyển tiền từ hoạt động tài chính</t>
  </si>
  <si>
    <t>Tiền thu từ phát hành cổ phiếu, nhận góp vốn của</t>
  </si>
  <si>
    <t>chủ sở hữu</t>
  </si>
  <si>
    <t>Tiền chi trả góp vốn cho các chủ sở hữu, mua lại</t>
  </si>
  <si>
    <t>cổ phiếu của doanh nghiệp đã phát hành</t>
  </si>
  <si>
    <t>Lưu chuyển tiền thuần từ hoạt động tài chính</t>
  </si>
  <si>
    <t>40</t>
  </si>
  <si>
    <t>Nợ khó đòi đã xử lý trong năm</t>
  </si>
  <si>
    <t>Nợ khó đòi đã được thu hồi được trong năm</t>
  </si>
  <si>
    <t>PAJE!$L1682</t>
  </si>
  <si>
    <t>PAJE!$D1682</t>
  </si>
  <si>
    <t>PAJE!$E1682</t>
  </si>
  <si>
    <t>PAJE!$L1681</t>
  </si>
  <si>
    <t>PAJE!$D1681</t>
  </si>
  <si>
    <t>PAJE!$E1681</t>
  </si>
  <si>
    <t>PAJE!$K691</t>
  </si>
  <si>
    <t>PAJE!$L1851</t>
  </si>
  <si>
    <t>PAJE!$D1851</t>
  </si>
  <si>
    <t>PAJE!$E1851</t>
  </si>
  <si>
    <t>PAJE!$J1852</t>
  </si>
  <si>
    <t>PAJE!$K1852</t>
  </si>
  <si>
    <t>PAJE!$L1852</t>
  </si>
  <si>
    <t>PAJE!$D1852</t>
  </si>
  <si>
    <t>PAJE!$E1852</t>
  </si>
  <si>
    <t>PAJE!$J1853</t>
  </si>
  <si>
    <t>PAJE!$K1853</t>
  </si>
  <si>
    <t>PAJE!$L1853</t>
  </si>
  <si>
    <t>PAJE!$D1853</t>
  </si>
  <si>
    <t>PAJE!$E1853</t>
  </si>
  <si>
    <t>PAJE!$L1166</t>
  </si>
  <si>
    <t>PAJE!$D1166</t>
  </si>
  <si>
    <t>PAJE!$E1166</t>
  </si>
  <si>
    <t>PAJE!$J1167</t>
  </si>
  <si>
    <t>PAJE!$K1167</t>
  </si>
  <si>
    <t>PAJE!$L1167</t>
  </si>
  <si>
    <t>PAJE!$D1167</t>
  </si>
  <si>
    <t>PAJE!$J452</t>
  </si>
  <si>
    <t>PAJE!$K452</t>
  </si>
  <si>
    <t>PAJE!$L452</t>
  </si>
  <si>
    <t>PAJE!$D452</t>
  </si>
  <si>
    <t>PAJE!$E452</t>
  </si>
  <si>
    <t>PAJE!$J453</t>
  </si>
  <si>
    <t>PAJE!$K453</t>
  </si>
  <si>
    <t>PAJE!$L453</t>
  </si>
  <si>
    <t>PAJE!$D453</t>
  </si>
  <si>
    <t>Lập ngày 29 tháng 03 năm 2009</t>
  </si>
  <si>
    <t>PAJE!$K1509</t>
  </si>
  <si>
    <t>PAJE!$L1509</t>
  </si>
  <si>
    <t>PAJE!$D1509</t>
  </si>
  <si>
    <t>PAJE!$E1509</t>
  </si>
  <si>
    <t>PAJE!$J1510</t>
  </si>
  <si>
    <t>PAJE!$K1659</t>
  </si>
  <si>
    <t>Lãi</t>
  </si>
  <si>
    <t>Đối chiếu BCTC của khách hàng với BCTC đã kiểm toán :</t>
  </si>
  <si>
    <t>Lỗ</t>
  </si>
  <si>
    <t>Reconcilaition of Client's Management Accounts to Audited Financial Statements</t>
  </si>
  <si>
    <t>VND</t>
  </si>
  <si>
    <t>PAJE!$E820</t>
  </si>
  <si>
    <t>PAJE!$J821</t>
  </si>
  <si>
    <t>PAJE!$K821</t>
  </si>
  <si>
    <t>PAJE!$L821</t>
  </si>
  <si>
    <t>PAJE!$D821</t>
  </si>
  <si>
    <t>PAJE!$E821</t>
  </si>
  <si>
    <t>PAJE!$J822</t>
  </si>
  <si>
    <t>PAJE!$K822</t>
  </si>
  <si>
    <t>PAJE!$L822</t>
  </si>
  <si>
    <t>PAJE!$D822</t>
  </si>
  <si>
    <t>PAJE!$K1931</t>
  </si>
  <si>
    <t>PAJE!$L1931</t>
  </si>
  <si>
    <t>PAJE!$D1931</t>
  </si>
  <si>
    <t>PAJE!$E1931</t>
  </si>
  <si>
    <t>PAJE!$J1932</t>
  </si>
  <si>
    <t>PAJE!$K1932</t>
  </si>
  <si>
    <t>PAJE!$L1932</t>
  </si>
  <si>
    <t>PAJE!$D1932</t>
  </si>
  <si>
    <t>PAJE!$E1932</t>
  </si>
  <si>
    <t>PAJE!$J1933</t>
  </si>
  <si>
    <t>PAJE!$K1933</t>
  </si>
  <si>
    <t>PAJE!$L1933</t>
  </si>
  <si>
    <t>PAJE!$J1713</t>
  </si>
  <si>
    <t>PAJE!$K1713</t>
  </si>
  <si>
    <t>PAJE!$L1713</t>
  </si>
  <si>
    <t>PAJE!$J2327</t>
  </si>
  <si>
    <t>PAJE!$K2327</t>
  </si>
  <si>
    <t>PAJE!$L2327</t>
  </si>
  <si>
    <t>PAJE!$D2327</t>
  </si>
  <si>
    <t>PAJE!$E1917</t>
  </si>
  <si>
    <t>PAJE!$J1918</t>
  </si>
  <si>
    <t>PAJE!$J1930</t>
  </si>
  <si>
    <t>PAJE!$K1930</t>
  </si>
  <si>
    <t>PAJE!$L1930</t>
  </si>
  <si>
    <t>PAJE!$D1930</t>
  </si>
  <si>
    <t>PAJE!$E1930</t>
  </si>
  <si>
    <t>PAJE!$J1931</t>
  </si>
  <si>
    <t>PAJE!$D1481</t>
  </si>
  <si>
    <t>PAJE!$E1481</t>
  </si>
  <si>
    <t>PAJE!$J1482</t>
  </si>
  <si>
    <t>PAJE!$K1476</t>
  </si>
  <si>
    <t>PAJE!$L1476</t>
  </si>
  <si>
    <t>PAJE!$D1476</t>
  </si>
  <si>
    <t>PAJE!$E1476</t>
  </si>
  <si>
    <t>PAJE!$J1477</t>
  </si>
  <si>
    <t>PAJE!$K1477</t>
  </si>
  <si>
    <t>PAJE!$L1477</t>
  </si>
  <si>
    <t>PAJE!$D1477</t>
  </si>
  <si>
    <t>PAJE!$E1477</t>
  </si>
  <si>
    <t>PAJE!$J1478</t>
  </si>
  <si>
    <t>PAJE!$K1478</t>
  </si>
  <si>
    <t>PAJE!$L1478</t>
  </si>
  <si>
    <t>PAJE!$D1478</t>
  </si>
  <si>
    <t>PAJE!$E1478</t>
  </si>
  <si>
    <t>PAJE!$J1479</t>
  </si>
  <si>
    <t>PAJE!$K1479</t>
  </si>
  <si>
    <t>PAJE!$L1464</t>
  </si>
  <si>
    <t>PAJE!$D1464</t>
  </si>
  <si>
    <t>PAJE!$E1464</t>
  </si>
  <si>
    <t>PAJE!$L558</t>
  </si>
  <si>
    <t>PAJE!$D1315</t>
  </si>
  <si>
    <t>PAJE!$E1315</t>
  </si>
  <si>
    <t>PAJE!$E186</t>
  </si>
  <si>
    <t>PAJE!$J187</t>
  </si>
  <si>
    <t>PAJE!$K187</t>
  </si>
  <si>
    <t>PAJE!$L187</t>
  </si>
  <si>
    <t>PAJE!$D187</t>
  </si>
  <si>
    <t>PAJE!$E187</t>
  </si>
  <si>
    <t>PAJE!$J188</t>
  </si>
  <si>
    <t>PAJE!$K188</t>
  </si>
  <si>
    <t>PAJE!$L188</t>
  </si>
  <si>
    <t>PAJE!$D188</t>
  </si>
  <si>
    <t>PAJE!$E188</t>
  </si>
  <si>
    <t>PAJE!$J189</t>
  </si>
  <si>
    <t>PAJE!$K189</t>
  </si>
  <si>
    <t>PAJE!$L189</t>
  </si>
  <si>
    <t>PAJE!$D189</t>
  </si>
  <si>
    <t>PAJE!$E189</t>
  </si>
  <si>
    <t>PAJE!$J190</t>
  </si>
  <si>
    <t>PAJE!$K190</t>
  </si>
  <si>
    <t>PAJE!$L190</t>
  </si>
  <si>
    <t>PAJE!$D190</t>
  </si>
  <si>
    <t>PAJE!$E190</t>
  </si>
  <si>
    <t>PAJE!$J191</t>
  </si>
  <si>
    <t>PAJE!$K191</t>
  </si>
  <si>
    <t>PAJE!$L191</t>
  </si>
  <si>
    <t>PAJE!$D191</t>
  </si>
  <si>
    <t>PAJE!$E191</t>
  </si>
  <si>
    <t>PAJE!$J192</t>
  </si>
  <si>
    <t>PAJE!$E779</t>
  </si>
  <si>
    <t>PAJE!$J780</t>
  </si>
  <si>
    <t>PAJE!$K780</t>
  </si>
  <si>
    <t>PAJE!$J2457</t>
  </si>
  <si>
    <t>PAJE!$K2457</t>
  </si>
  <si>
    <t>PAJE!$L2457</t>
  </si>
  <si>
    <t>PAJE!$D2457</t>
  </si>
  <si>
    <t>PAJE!$E2457</t>
  </si>
  <si>
    <t>PAJE!$J2458</t>
  </si>
  <si>
    <t>PAJE!$K2458</t>
  </si>
  <si>
    <t>PAJE!$L2458</t>
  </si>
  <si>
    <t>PAJE!$D2458</t>
  </si>
  <si>
    <t>PAJE!$E2458</t>
  </si>
  <si>
    <t>PAJE!$J2459</t>
  </si>
  <si>
    <t>PAJE!$K2459</t>
  </si>
  <si>
    <t>PAJE!$L2459</t>
  </si>
  <si>
    <t>PAJE!$K357</t>
  </si>
  <si>
    <t>PAJE!$L357</t>
  </si>
  <si>
    <t>PAJE!$E916</t>
  </si>
  <si>
    <t>PAJE!$J917</t>
  </si>
  <si>
    <t>PAJE!$K917</t>
  </si>
  <si>
    <t>PAJE!$L917</t>
  </si>
  <si>
    <t>PAJE!$D917</t>
  </si>
  <si>
    <t>PAJE!$E917</t>
  </si>
  <si>
    <t>PAJE!$J918</t>
  </si>
  <si>
    <t>PAJE!$K918</t>
  </si>
  <si>
    <t>PAJE!$E1448</t>
  </si>
  <si>
    <t>PAJE!$J1449</t>
  </si>
  <si>
    <t>PAJE!$K1449</t>
  </si>
  <si>
    <t>PAJE!$L1449</t>
  </si>
  <si>
    <t>PAJE!$L815</t>
  </si>
  <si>
    <t>PAJE!$D815</t>
  </si>
  <si>
    <t>PAJE!$E815</t>
  </si>
  <si>
    <t>PAJE!$J816</t>
  </si>
  <si>
    <t>PAJE!$K816</t>
  </si>
  <si>
    <t>PAJE!$L816</t>
  </si>
  <si>
    <t>PAJE!$D816</t>
  </si>
  <si>
    <t>PAJE!$E816</t>
  </si>
  <si>
    <t>PAJE!$J817</t>
  </si>
  <si>
    <t>PAJE!$K817</t>
  </si>
  <si>
    <t>PAJE!$L817</t>
  </si>
  <si>
    <t>PAJE!$J2490</t>
  </si>
  <si>
    <t>PAJE!$K2490</t>
  </si>
  <si>
    <t>PAJE!$L2490</t>
  </si>
  <si>
    <t>PAJE!$D2490</t>
  </si>
  <si>
    <t>PAJE!$E2490</t>
  </si>
  <si>
    <t>PAJE!$K1876</t>
  </si>
  <si>
    <t>PAJE!$L1876</t>
  </si>
  <si>
    <t>PAJE!$D1876</t>
  </si>
  <si>
    <t>PAJE!$E1876</t>
  </si>
  <si>
    <t>PAJE!$J1877</t>
  </si>
  <si>
    <t>PAJE!$K1877</t>
  </si>
  <si>
    <t>PAJE!$L1877</t>
  </si>
  <si>
    <t>PAJE!$D1877</t>
  </si>
  <si>
    <t>PAJE!$E1877</t>
  </si>
  <si>
    <t>PAJE!$J1878</t>
  </si>
  <si>
    <t>PAJE!$K1878</t>
  </si>
  <si>
    <t>PAJE!$L1878</t>
  </si>
  <si>
    <t>PAJE!$D1878</t>
  </si>
  <si>
    <t>PAJE!$E1878</t>
  </si>
  <si>
    <t>PAJE!$J1879</t>
  </si>
  <si>
    <t>PAJE!$K1879</t>
  </si>
  <si>
    <t>PAJE!$L1879</t>
  </si>
  <si>
    <t>PAJE!$D1879</t>
  </si>
  <si>
    <t>PAJE!$L1889</t>
  </si>
  <si>
    <t>PAJE!$D1889</t>
  </si>
  <si>
    <t>PAJE!$E1889</t>
  </si>
  <si>
    <t>PAJE!$J1890</t>
  </si>
  <si>
    <t>PAJE!$L1077</t>
  </si>
  <si>
    <t>PAJE!$D1077</t>
  </si>
  <si>
    <t>PAJE!$E1077</t>
  </si>
  <si>
    <t>PAJE!$E218</t>
  </si>
  <si>
    <t>PAJE!$J219</t>
  </si>
  <si>
    <t>PAJE!$K1497</t>
  </si>
  <si>
    <t>PAJE!$L1497</t>
  </si>
  <si>
    <t>PAJE!$D1497</t>
  </si>
  <si>
    <t>Tổng giá trị các khoản chi phí lớn không bằng tiền (trừ chi phí khấu hao và phân bổ chi phí trả trước dài hạn)</t>
  </si>
  <si>
    <t>PAJE!$E1839</t>
  </si>
  <si>
    <t>PAJE!$J1840</t>
  </si>
  <si>
    <t>PAJE!$K1840</t>
  </si>
  <si>
    <t>PAJE!$L1840</t>
  </si>
  <si>
    <t>PAJE!$D1840</t>
  </si>
  <si>
    <t>PAJE!$E1840</t>
  </si>
  <si>
    <t>PAJE!$J1841</t>
  </si>
  <si>
    <t>PAJE!$L2001</t>
  </si>
  <si>
    <t>PAJE!$D2001</t>
  </si>
  <si>
    <t>PAJE!$E2001</t>
  </si>
  <si>
    <t>PAJE!$J2002</t>
  </si>
  <si>
    <t>PAJE!$K2002</t>
  </si>
  <si>
    <t>PAJE!$L2002</t>
  </si>
  <si>
    <t>PAJE!$D2002</t>
  </si>
  <si>
    <t>PAJE!$E2002</t>
  </si>
  <si>
    <t>PAJE!$J2003</t>
  </si>
  <si>
    <t>PAJE!$K2003</t>
  </si>
  <si>
    <t>PAJE!$L2003</t>
  </si>
  <si>
    <t>PAJE!$D2003</t>
  </si>
  <si>
    <t>PAJE!$E2003</t>
  </si>
  <si>
    <t>PAJE!$J2004</t>
  </si>
  <si>
    <t>PAJE!$K2004</t>
  </si>
  <si>
    <t>PAJE!$L2004</t>
  </si>
  <si>
    <t>PAJE!$D2004</t>
  </si>
  <si>
    <t>PAJE!$E2004</t>
  </si>
  <si>
    <t>PAJE!$J2005</t>
  </si>
  <si>
    <t>PAJE!$K2005</t>
  </si>
  <si>
    <t>PAJE!$L2005</t>
  </si>
  <si>
    <t>PAJE!$D2005</t>
  </si>
  <si>
    <t>PAJE!$E2005</t>
  </si>
  <si>
    <t>PAJE!$J2006</t>
  </si>
  <si>
    <t>PAJE!$K2006</t>
  </si>
  <si>
    <t>PAJE!$L2006</t>
  </si>
  <si>
    <t>PAJE!$D2006</t>
  </si>
  <si>
    <t>PAJE!$K740</t>
  </si>
  <si>
    <t>PAJE!$L740</t>
  </si>
  <si>
    <t>PAJE!$D740</t>
  </si>
  <si>
    <t>PAJE!$E740</t>
  </si>
  <si>
    <t>PAJE!$J741</t>
  </si>
  <si>
    <t>PAJE!$K741</t>
  </si>
  <si>
    <t>Các chi phí không phân bổ theo bộ  phận</t>
  </si>
  <si>
    <t>Số liệu được lấy từ chi tiết các TK 641 và TK 642 - Các chi phí liên quan đến toàn bộ doanh nghiệp (Phần còn lại sau khi ghi nhận vào chí phí bộ phận)</t>
  </si>
  <si>
    <t>Số liệu được lấy từ chỉ tiêu MS 24 và MS 25  -  Các chi phí liên quan đến toàn bộ Tập đoàn (Phần còn lại sau khi ghi nhận vào chí phí bộ phận)</t>
  </si>
  <si>
    <t>Số liệu lấy từ chỉ tiêu MS 21 trong Báo cáo kết quả hoạt động kinh doanh</t>
  </si>
  <si>
    <t>Số liệu lấy từ chỉ tiêu MS 21 trong Báo cáo kết quả hoạt động kinh doanh hợp nhất</t>
  </si>
  <si>
    <t>Số liệu lấy từ chỉ tiêu MS 22 trong Báo cáo kết quả hoạt động kinh doanh</t>
  </si>
  <si>
    <t>PAJE!$K2026</t>
  </si>
  <si>
    <t>PAJE!$L2026</t>
  </si>
  <si>
    <t>PAJE!$D2026</t>
  </si>
  <si>
    <t>PAJE!$E2026</t>
  </si>
  <si>
    <t>PAJE!$J2027</t>
  </si>
  <si>
    <t>PAJE!$K2027</t>
  </si>
  <si>
    <t>PAJE!$L2027</t>
  </si>
  <si>
    <t>Lãi thanh lý cơ sở kinh doanh đồng kiểm soát (-)</t>
  </si>
  <si>
    <t>Lãi thanh lý công ty liên kết (-)</t>
  </si>
  <si>
    <t>Lãi thanh lý công ty con (-)</t>
  </si>
  <si>
    <t>Quỹ phát triển khoa học và công nghệ</t>
  </si>
  <si>
    <t>PAJE!$J653</t>
  </si>
  <si>
    <t>PAJE!$K653</t>
  </si>
  <si>
    <t>PAJE!$L653</t>
  </si>
  <si>
    <t>Lỗ thanh lý công ty con (+)</t>
  </si>
  <si>
    <t>Lỗ thanh lý công ty liên kết (+)</t>
  </si>
  <si>
    <t>Lỗ thanh lý cơ sở kinh doanh đồng kiểm soát (+)</t>
  </si>
  <si>
    <t>Lỗ thanh lý các khoản đầu tư dài hạn khác (+)</t>
  </si>
  <si>
    <t>Lãi thanh lý các khoản đầu tư dài hạn khác (-)</t>
  </si>
  <si>
    <t>Tài sản cố định thuê ngoài</t>
  </si>
  <si>
    <t>Tài sản khác thuê ngoài</t>
  </si>
  <si>
    <t>PAJE!$L1393</t>
  </si>
  <si>
    <t>PAJE!$D1393</t>
  </si>
  <si>
    <t>PAJE!$E1393</t>
  </si>
  <si>
    <t>PAJE!$J1394</t>
  </si>
  <si>
    <t>PAJE!$K1394</t>
  </si>
  <si>
    <t>PAJE!$K1124</t>
  </si>
  <si>
    <t>PAJE!$L1124</t>
  </si>
  <si>
    <t>PAJE!$D1124</t>
  </si>
  <si>
    <t>PAJE!$E1124</t>
  </si>
  <si>
    <t>PAJE!$J1125</t>
  </si>
  <si>
    <t>PAJE!$K1125</t>
  </si>
  <si>
    <t>PAJE!$L1125</t>
  </si>
  <si>
    <t>PAJE!$D1125</t>
  </si>
  <si>
    <t>PAJE!$E1125</t>
  </si>
  <si>
    <t>PAJE!$J1126</t>
  </si>
  <si>
    <t>PAJE!$K1126</t>
  </si>
  <si>
    <t>PAJE!$J1457</t>
  </si>
  <si>
    <t>PAJE!$K1457</t>
  </si>
  <si>
    <r>
      <t>Bảng cân đối kế toán</t>
    </r>
    <r>
      <rPr>
        <sz val="10.5"/>
        <rFont val="Times New Roman"/>
        <family val="1"/>
      </rPr>
      <t xml:space="preserve"> (tiếp theo)</t>
    </r>
  </si>
  <si>
    <t>Nguyên giá</t>
  </si>
  <si>
    <t>Giá trị hao mòn lũy kế</t>
  </si>
  <si>
    <r>
      <t xml:space="preserve">Bảng cân đối kế toán </t>
    </r>
    <r>
      <rPr>
        <sz val="10.5"/>
        <rFont val="Times New Roman"/>
        <family val="1"/>
      </rPr>
      <t>(tiếp theo)</t>
    </r>
  </si>
  <si>
    <t>Năm nay</t>
  </si>
  <si>
    <t>Năm trước</t>
  </si>
  <si>
    <t>Biến động</t>
  </si>
  <si>
    <t>VI.1</t>
  </si>
  <si>
    <t>PAJE!$D1297</t>
  </si>
  <si>
    <t>PAJE!$E1297</t>
  </si>
  <si>
    <t>PAJE!$J1298</t>
  </si>
  <si>
    <t>PAJE!$K1298</t>
  </si>
  <si>
    <t>PAJE!$L1298</t>
  </si>
  <si>
    <t>PAJE!$D1298</t>
  </si>
  <si>
    <t>PAJE!$E1298</t>
  </si>
  <si>
    <t>PAJE!$J1299</t>
  </si>
  <si>
    <t>PAJE!$K2156</t>
  </si>
  <si>
    <t>PAJE!$L2156</t>
  </si>
  <si>
    <t>PAJE!$E2424</t>
  </si>
  <si>
    <t>PAJE!$E702</t>
  </si>
  <si>
    <t>PAJE!$J703</t>
  </si>
  <si>
    <t>PAJE!$K703</t>
  </si>
  <si>
    <t>PAJE!$L703</t>
  </si>
  <si>
    <t>PAJE!$K398</t>
  </si>
  <si>
    <t>PAJE!$L398</t>
  </si>
  <si>
    <t>PAJE!$D398</t>
  </si>
  <si>
    <t>PAJE!$E398</t>
  </si>
  <si>
    <t>PAJE!$J399</t>
  </si>
  <si>
    <t>PAJE!$K399</t>
  </si>
  <si>
    <t>PAJE!$L399</t>
  </si>
  <si>
    <t>PAJE!$K1618</t>
  </si>
  <si>
    <t>PAJE!$L1618</t>
  </si>
  <si>
    <t>PAJE!$D1618</t>
  </si>
  <si>
    <t>PAJE!$E1618</t>
  </si>
  <si>
    <t>PAJE!$J1619</t>
  </si>
  <si>
    <t>PAJE!$K1619</t>
  </si>
  <si>
    <t>PAJE!$L1619</t>
  </si>
  <si>
    <t>PAJE!$D1619</t>
  </si>
  <si>
    <t>PAJE!$E1619</t>
  </si>
  <si>
    <t>PAJE!$J1620</t>
  </si>
  <si>
    <t>PAJE!$L1175</t>
  </si>
  <si>
    <t>PAJE!$D1175</t>
  </si>
  <si>
    <t>PAJE!$E1175</t>
  </si>
  <si>
    <t>PAJE!$J1176</t>
  </si>
  <si>
    <t>PAJE!$K1176</t>
  </si>
  <si>
    <t>PAJE!$L1176</t>
  </si>
  <si>
    <t>PAJE!$D2428</t>
  </si>
  <si>
    <t>PAJE!$E2428</t>
  </si>
  <si>
    <t>PAJE!$L776</t>
  </si>
  <si>
    <t>PAJE!$D776</t>
  </si>
  <si>
    <t>PAJE!$E776</t>
  </si>
  <si>
    <t>PAJE!$D2363</t>
  </si>
  <si>
    <t>PAJE!$E2363</t>
  </si>
  <si>
    <t>PAJE!$J2364</t>
  </si>
  <si>
    <t>PAJE!$K2364</t>
  </si>
  <si>
    <t>PAJE!$L2364</t>
  </si>
  <si>
    <t>PAJE!$D2364</t>
  </si>
  <si>
    <t>PAJE!$E2364</t>
  </si>
  <si>
    <t>PAJE!$J2365</t>
  </si>
  <si>
    <t>PAJE!$K2365</t>
  </si>
  <si>
    <t>PAJE!$L2365</t>
  </si>
  <si>
    <t>PAJE!$D2365</t>
  </si>
  <si>
    <t>PAJE!$E2365</t>
  </si>
  <si>
    <t>PAJE!$J2366</t>
  </si>
  <si>
    <t>PAJE!$K2366</t>
  </si>
  <si>
    <t>PAJE!$L2366</t>
  </si>
  <si>
    <t>PAJE!$D2366</t>
  </si>
  <si>
    <t>PAJE!$E2366</t>
  </si>
  <si>
    <t>PAJE!$J2367</t>
  </si>
  <si>
    <t>PAJE!$K2367</t>
  </si>
  <si>
    <t>PAJE!$L2367</t>
  </si>
  <si>
    <t>PAJE!$D2367</t>
  </si>
  <si>
    <t>PAJE!$E2367</t>
  </si>
  <si>
    <t>PAJE!$J2368</t>
  </si>
  <si>
    <t>PAJE!$K2368</t>
  </si>
  <si>
    <t>PAJE!$K539</t>
  </si>
  <si>
    <t>PAJE!$L539</t>
  </si>
  <si>
    <t>PAJE!$D539</t>
  </si>
  <si>
    <t>PAJE!$J620</t>
  </si>
  <si>
    <t>PAJE!$K620</t>
  </si>
  <si>
    <t>PAJE!$L620</t>
  </si>
  <si>
    <t>PAJE!$D620</t>
  </si>
  <si>
    <t>PAJE!$L1104</t>
  </si>
  <si>
    <t>PAJE!$D1104</t>
  </si>
  <si>
    <t>PAJE!$E1104</t>
  </si>
  <si>
    <t>PAJE!$J1105</t>
  </si>
  <si>
    <t>PAJE!$K1105</t>
  </si>
  <si>
    <t>PAJE!$L1105</t>
  </si>
  <si>
    <t>+ Lãi tiền gửi, tiền cho vay</t>
  </si>
  <si>
    <t>+ Lãi đầu tư trái phiếu, kỳ phiếu, tín phiếu</t>
  </si>
  <si>
    <t>+ Cổ tức, lợi nhuận được chia</t>
  </si>
  <si>
    <t>+ Lãi bán ngoại tệ</t>
  </si>
  <si>
    <t>PAJE!$K1589</t>
  </si>
  <si>
    <t>PAJE!$L1589</t>
  </si>
  <si>
    <t>PAJE!$D1589</t>
  </si>
  <si>
    <t>PAJE!$E1589</t>
  </si>
  <si>
    <t>PAJE!$J1590</t>
  </si>
  <si>
    <t>PAJE!$K1590</t>
  </si>
  <si>
    <t>PAJE!$L1590</t>
  </si>
  <si>
    <t>PAJE!$D1590</t>
  </si>
  <si>
    <t>PAJE!$E1590</t>
  </si>
  <si>
    <t>PAJE!$J1591</t>
  </si>
  <si>
    <t>PAJE!$D113</t>
  </si>
  <si>
    <t>PAJE!$E113</t>
  </si>
  <si>
    <t>PAJE!$J114</t>
  </si>
  <si>
    <t>PAJE!$K114</t>
  </si>
  <si>
    <t>PAJE!$L114</t>
  </si>
  <si>
    <t>PAJE!$K1861</t>
  </si>
  <si>
    <t>PAJE!$L1861</t>
  </si>
  <si>
    <t>PAJE!$D1861</t>
  </si>
  <si>
    <t>PAJE!$E1861</t>
  </si>
  <si>
    <t>PAJE!$J1862</t>
  </si>
  <si>
    <t>PAJE!$K1862</t>
  </si>
  <si>
    <t>PAJE!$L1862</t>
  </si>
  <si>
    <t>PAJE!$D1862</t>
  </si>
  <si>
    <t>PAJE!$E1862</t>
  </si>
  <si>
    <t>PAJE!$J1863</t>
  </si>
  <si>
    <t>II.         THÔNG TIN BỔ SUNG CHO CÁC KHOẢN MỤC TRÌNH BÀY TRONG BÁO CÁO KẾT QUẢ HOẠT ĐỘNG KINH DOANH</t>
  </si>
  <si>
    <t>1.             Doanh thu</t>
  </si>
  <si>
    <t>2.             Giá vốn hàng bán</t>
  </si>
  <si>
    <t>PAJE!$K1391</t>
  </si>
  <si>
    <t>PAJE!$L1391</t>
  </si>
  <si>
    <t>PAJE!$D1391</t>
  </si>
  <si>
    <t>PAJE!$K157</t>
  </si>
  <si>
    <t>PAJE!$L157</t>
  </si>
  <si>
    <t>PAJE!$D157</t>
  </si>
  <si>
    <t>PAJE!$E2091</t>
  </si>
  <si>
    <t>PAJE!$J2092</t>
  </si>
  <si>
    <t>PAJE!$K2092</t>
  </si>
  <si>
    <t>PAJE!$L2092</t>
  </si>
  <si>
    <t>PAJE!$D2092</t>
  </si>
  <si>
    <t>PAJE!$E2092</t>
  </si>
  <si>
    <t>PAJE!$J2093</t>
  </si>
  <si>
    <t>PAJE!$K2093</t>
  </si>
  <si>
    <t>PAJE!$D2296</t>
  </si>
  <si>
    <t>PAJE!$E2296</t>
  </si>
  <si>
    <t>PAJE!$J2297</t>
  </si>
  <si>
    <t>PAJE!$L1484</t>
  </si>
  <si>
    <t>PAJE!$D1484</t>
  </si>
  <si>
    <t>PAJE!$E1484</t>
  </si>
  <si>
    <t>PAJE!$J1485</t>
  </si>
  <si>
    <t>PAJE!$K1485</t>
  </si>
  <si>
    <t>PAJE!$L1485</t>
  </si>
  <si>
    <t>PAJE!$D1485</t>
  </si>
  <si>
    <t>PAJE!$E1485</t>
  </si>
  <si>
    <t>PAJE!$J1486</t>
  </si>
  <si>
    <t>PAJE!$K1486</t>
  </si>
  <si>
    <t>PAJE!$L1486</t>
  </si>
  <si>
    <t>PAJE!$D1486</t>
  </si>
  <si>
    <t>PAJE!$E1486</t>
  </si>
  <si>
    <t>PAJE!$D653</t>
  </si>
  <si>
    <t>PAJE!$E653</t>
  </si>
  <si>
    <t>PAJE!$J654</t>
  </si>
  <si>
    <t>PAJE!$K654</t>
  </si>
  <si>
    <t>PAJE!$L654</t>
  </si>
  <si>
    <t>PAJE!$D654</t>
  </si>
  <si>
    <t>PAJE!$E654</t>
  </si>
  <si>
    <t>PAJE!$J655</t>
  </si>
  <si>
    <t>PAJE!$K655</t>
  </si>
  <si>
    <t>PAJE!$L655</t>
  </si>
  <si>
    <t>PAJE!$J14</t>
  </si>
  <si>
    <t>PAJE!$K14</t>
  </si>
  <si>
    <t>PAJE!$L14</t>
  </si>
  <si>
    <t>PAJE!$D14</t>
  </si>
  <si>
    <t>PAJE!$E14</t>
  </si>
  <si>
    <t>PAJE!$J15</t>
  </si>
  <si>
    <t>PAJE!$K15</t>
  </si>
  <si>
    <t>PAJE!$L15</t>
  </si>
  <si>
    <t>PAJE!$D15</t>
  </si>
  <si>
    <t>PAJE!$J876</t>
  </si>
  <si>
    <t>PAJE!$K876</t>
  </si>
  <si>
    <t>PAJE!$L876</t>
  </si>
  <si>
    <t>PAJE!$D876</t>
  </si>
  <si>
    <t>PAJE!$E876</t>
  </si>
  <si>
    <t>PAJE!$J877</t>
  </si>
  <si>
    <t>PAJE!$K877</t>
  </si>
  <si>
    <t>PAJE!$L877</t>
  </si>
  <si>
    <t>PAJE!$D877</t>
  </si>
  <si>
    <t>PAJE!$E877</t>
  </si>
  <si>
    <t>PAJE!$J878</t>
  </si>
  <si>
    <t>PAJE!$K878</t>
  </si>
  <si>
    <t>PAJE!$L878</t>
  </si>
  <si>
    <t>PAJE!$D878</t>
  </si>
  <si>
    <t>PAJE!$E878</t>
  </si>
  <si>
    <t>PAJE!$J879</t>
  </si>
  <si>
    <t>PAJE!$K879</t>
  </si>
  <si>
    <t>PAJE!$L879</t>
  </si>
  <si>
    <t>PAJE!$D879</t>
  </si>
  <si>
    <t>PAJE!$K1881</t>
  </si>
  <si>
    <t>PAJE!$L1881</t>
  </si>
  <si>
    <t>PAJE!$D1881</t>
  </si>
  <si>
    <t>PAJE!$E1881</t>
  </si>
  <si>
    <t>PAJE!$J1882</t>
  </si>
  <si>
    <t>PAJE!$K1882</t>
  </si>
  <si>
    <t>PAJE!$L1882</t>
  </si>
  <si>
    <t>PAJE!$J379</t>
  </si>
  <si>
    <t>PAJE!$J1371</t>
  </si>
  <si>
    <t>PAJE!$K1097</t>
  </si>
  <si>
    <t>PAJE!$E1696</t>
  </si>
  <si>
    <t>PAJE!$J1697</t>
  </si>
  <si>
    <t>PAJE!$K1697</t>
  </si>
  <si>
    <t>Cổ phiếu</t>
  </si>
  <si>
    <t>Số lượng cổ phiếu đăng ký phát hành</t>
  </si>
  <si>
    <t>Số lượng cổ phiếu đã bán ra công chúng</t>
  </si>
  <si>
    <t>PAJE!$K1266</t>
  </si>
  <si>
    <t>PAJE!$L1266</t>
  </si>
  <si>
    <t>PAJE!$D1266</t>
  </si>
  <si>
    <t>PAJE!$E1266</t>
  </si>
  <si>
    <t>PAJE!$J1267</t>
  </si>
  <si>
    <t>PAJE!$K1267</t>
  </si>
  <si>
    <t>PAJE!$L1267</t>
  </si>
  <si>
    <t>PAJE!$D1267</t>
  </si>
  <si>
    <t>PAJE!$E1267</t>
  </si>
  <si>
    <t>PAJE!$J1268</t>
  </si>
  <si>
    <t>PAJE!$K1268</t>
  </si>
  <si>
    <t>PAJE!$L1268</t>
  </si>
  <si>
    <t>PAJE!$D1268</t>
  </si>
  <si>
    <t>PAJE!$E1268</t>
  </si>
  <si>
    <t>PAJE!$J1269</t>
  </si>
  <si>
    <t>PAJE!$K1269</t>
  </si>
  <si>
    <t>PAJE!$L1269</t>
  </si>
  <si>
    <t>PAJE!$D1269</t>
  </si>
  <si>
    <t>PAJE!$E1269</t>
  </si>
  <si>
    <t>PAJE!$J1270</t>
  </si>
  <si>
    <t>PAJE!$K1270</t>
  </si>
  <si>
    <t>PAJE!$L1270</t>
  </si>
  <si>
    <t>PAJE!$J389</t>
  </si>
  <si>
    <t>PAJE!$K389</t>
  </si>
  <si>
    <t>PAJE!$L389</t>
  </si>
  <si>
    <t>PAJE!$D389</t>
  </si>
  <si>
    <t>PAJE!$E389</t>
  </si>
  <si>
    <t>PAJE!$J390</t>
  </si>
  <si>
    <t>PAJE!$K390</t>
  </si>
  <si>
    <t>PAJE!$L390</t>
  </si>
  <si>
    <t>PAJE!$D390</t>
  </si>
  <si>
    <t>PAJE!$E390</t>
  </si>
  <si>
    <t>PAJE!$J391</t>
  </si>
  <si>
    <t>PAJE!$K391</t>
  </si>
  <si>
    <t>PAJE!$L391</t>
  </si>
  <si>
    <t>PAJE!$D391</t>
  </si>
  <si>
    <t>PAJE!$K1185</t>
  </si>
  <si>
    <t>PAJE!$L1185</t>
  </si>
  <si>
    <t>PAJE!$D1185</t>
  </si>
  <si>
    <t>PAJE!$E1185</t>
  </si>
  <si>
    <t>PAJE!$L650</t>
  </si>
  <si>
    <t>PAJE!$D650</t>
  </si>
  <si>
    <t>PAJE!$J762</t>
  </si>
  <si>
    <t>PAJE!$K762</t>
  </si>
  <si>
    <t>PAJE!$L762</t>
  </si>
  <si>
    <t>PAJE!$D762</t>
  </si>
  <si>
    <t>PAJE!$E762</t>
  </si>
  <si>
    <t>PAJE!$E822</t>
  </si>
  <si>
    <t>PAJE!$J823</t>
  </si>
  <si>
    <t>PAJE!$K823</t>
  </si>
  <si>
    <t>PAJE!$L823</t>
  </si>
  <si>
    <t>PAJE!$D823</t>
  </si>
  <si>
    <t>PAJE!$E1172</t>
  </si>
  <si>
    <t>PAJE!$J1173</t>
  </si>
  <si>
    <t>PAJE!$J335</t>
  </si>
  <si>
    <t>PAJE!$K335</t>
  </si>
  <si>
    <t>PAJE!$L335</t>
  </si>
  <si>
    <t>PAJE!$D335</t>
  </si>
  <si>
    <t>PAJE!$E335</t>
  </si>
  <si>
    <t>PAJE!$J336</t>
  </si>
  <si>
    <t>PAJE!$K336</t>
  </si>
  <si>
    <t>PAJE!$L336</t>
  </si>
  <si>
    <t>PAJE!$D336</t>
  </si>
  <si>
    <t>PAJE!$E336</t>
  </si>
  <si>
    <t>PAJE!$J337</t>
  </si>
  <si>
    <t>PAJE!$K337</t>
  </si>
  <si>
    <t>PAJE!$L337</t>
  </si>
  <si>
    <t>PAJE!$D337</t>
  </si>
  <si>
    <t>PAJE!$E337</t>
  </si>
  <si>
    <t>PAJE!$J338</t>
  </si>
  <si>
    <t>PAJE!$J1179</t>
  </si>
  <si>
    <t>PAJE!$K1179</t>
  </si>
  <si>
    <t>PAJE!$L1179</t>
  </si>
  <si>
    <t>Chỉ tiêu</t>
  </si>
  <si>
    <t>Đơn vị tính</t>
  </si>
  <si>
    <t>Năm nay/Kỳ này</t>
  </si>
  <si>
    <t>Năm/Kỳ trước</t>
  </si>
  <si>
    <t>PAJE!$K682</t>
  </si>
  <si>
    <t>Các khoản chi phí vượt mức bình thường</t>
  </si>
  <si>
    <r>
      <t>(a)</t>
    </r>
    <r>
      <rPr>
        <sz val="11"/>
        <color indexed="8"/>
        <rFont val="Times New Roman"/>
        <family val="1"/>
      </rPr>
      <t xml:space="preserve">  Giá vốn của thành phẩm đã cung cấp trong năm như sau:</t>
    </r>
  </si>
  <si>
    <t>Chi phí nguyên vật liệu trực tiếp</t>
  </si>
  <si>
    <t>Chi nhân công trực tiếp</t>
  </si>
  <si>
    <t>Chi phí sản xuất chung</t>
  </si>
  <si>
    <t>Tổng chi phí sản xuất</t>
  </si>
  <si>
    <t>Chênh lệch chi phí sản xuất kinh doanh dở dang</t>
  </si>
  <si>
    <t>PAJE!$L965</t>
  </si>
  <si>
    <t>PAJE!$D965</t>
  </si>
  <si>
    <t>PAJE!$E965</t>
  </si>
  <si>
    <t>PAJE!$J966</t>
  </si>
  <si>
    <t>PAJE!$K966</t>
  </si>
  <si>
    <t>PAJE!$L966</t>
  </si>
  <si>
    <t>PAJE!$D966</t>
  </si>
  <si>
    <t>PAJE!$E966</t>
  </si>
  <si>
    <t>PAJE!$J967</t>
  </si>
  <si>
    <t>PAJE!$K967</t>
  </si>
  <si>
    <t>PAJE!$L967</t>
  </si>
  <si>
    <t>PAJE!$D967</t>
  </si>
  <si>
    <t>PAJE!$E967</t>
  </si>
  <si>
    <t>PAJE!$J968</t>
  </si>
  <si>
    <t>PAJE!$K968</t>
  </si>
  <si>
    <t>PAJE!$L968</t>
  </si>
  <si>
    <t>PAJE!$D968</t>
  </si>
  <si>
    <t>PAJE!$E968</t>
  </si>
  <si>
    <t>PAJE!$J969</t>
  </si>
  <si>
    <t>PAJE!$K969</t>
  </si>
  <si>
    <t>PAJE!$L969</t>
  </si>
  <si>
    <t>Yên Nhật (¥)</t>
  </si>
  <si>
    <t>Dollar Úc (AUD)</t>
  </si>
  <si>
    <t>Bảng Anh (£)</t>
  </si>
  <si>
    <t>Dollar Canada (CAD)</t>
  </si>
  <si>
    <t>…</t>
  </si>
  <si>
    <t>PAJE!$K91</t>
  </si>
  <si>
    <t>PAJE!$L91</t>
  </si>
  <si>
    <t>PAJE!$L1294</t>
  </si>
  <si>
    <t>PAJE!$D1294</t>
  </si>
  <si>
    <t>PAJE!$E1294</t>
  </si>
  <si>
    <t>PAJE!$J1295</t>
  </si>
  <si>
    <t>PAJE!$K1295</t>
  </si>
  <si>
    <t>PAJE!$L1295</t>
  </si>
  <si>
    <t>PAJE!$D1295</t>
  </si>
  <si>
    <t>PAJE!$E1295</t>
  </si>
  <si>
    <t>PAJE!$J1296</t>
  </si>
  <si>
    <t>PAJE!$K1296</t>
  </si>
  <si>
    <t>PAJE!$L1296</t>
  </si>
  <si>
    <t>PAJE!$D1296</t>
  </si>
  <si>
    <t>PAJE!$E1296</t>
  </si>
  <si>
    <t>PAJE!$J1297</t>
  </si>
  <si>
    <t>PAJE!$K1297</t>
  </si>
  <si>
    <t>PAJE!$L1297</t>
  </si>
  <si>
    <t>PAJE!$E1119</t>
  </si>
  <si>
    <t>PAJE!$J1120</t>
  </si>
  <si>
    <t>PAJE!$K1120</t>
  </si>
  <si>
    <t>PAJE!$L1120</t>
  </si>
  <si>
    <t>PAJE!$D1120</t>
  </si>
  <si>
    <t>PAJE!$E1120</t>
  </si>
  <si>
    <t>PAJE!$J1121</t>
  </si>
  <si>
    <t>PAJE!$J70</t>
  </si>
  <si>
    <t>PAJE!$K70</t>
  </si>
  <si>
    <t>PAJE!$L70</t>
  </si>
  <si>
    <t>PAJE!$D70</t>
  </si>
  <si>
    <t>PAJE!$E70</t>
  </si>
  <si>
    <t>PAJE!$J71</t>
  </si>
  <si>
    <t>PAJE!$K71</t>
  </si>
  <si>
    <t>PAJE!$L71</t>
  </si>
  <si>
    <t>PAJE!$D71</t>
  </si>
  <si>
    <t>PAJE!$E71</t>
  </si>
  <si>
    <t>PAJE!$J72</t>
  </si>
  <si>
    <t>PAJE!$K72</t>
  </si>
  <si>
    <t>PAJE!$L72</t>
  </si>
  <si>
    <t>PAJE!$D72</t>
  </si>
  <si>
    <t>PAJE!$E72</t>
  </si>
  <si>
    <t>PAJE!$J73</t>
  </si>
  <si>
    <t>I.            THÔNG TIN BỔ SUNG CHO CÁC KHOẢN MỤC TRÌNH BÀY TRONG BẢNG CÂN ĐỐI KẾ TOÁN</t>
  </si>
  <si>
    <t>1.            Tiền và các khoản tương đương tiền</t>
  </si>
  <si>
    <t>2.             Các khoản đầu tư tài chính ngắn hạn</t>
  </si>
  <si>
    <t>Chi tiết</t>
  </si>
  <si>
    <t>Số đơn vị</t>
  </si>
  <si>
    <t>Điều chỉnh</t>
  </si>
  <si>
    <t>PAJE!$J74</t>
  </si>
  <si>
    <t>PAJE!$K74</t>
  </si>
  <si>
    <t>PAJE!$L74</t>
  </si>
  <si>
    <t>PAJE!$D74</t>
  </si>
  <si>
    <t>PAJE!$E74</t>
  </si>
  <si>
    <t>PAJE!$J75</t>
  </si>
  <si>
    <t>PAJE!$K75</t>
  </si>
  <si>
    <t>PAJE!$L75</t>
  </si>
  <si>
    <t>PAJE!$D75</t>
  </si>
  <si>
    <t>PAJE!$E75</t>
  </si>
  <si>
    <t>PAJE!$J925</t>
  </si>
  <si>
    <t>PAJE!$K925</t>
  </si>
  <si>
    <t>PAJE!$L925</t>
  </si>
  <si>
    <t>PAJE!$D925</t>
  </si>
  <si>
    <t>PAJE!$E925</t>
  </si>
  <si>
    <t>PAJE!$J926</t>
  </si>
  <si>
    <t>PAJE!$K926</t>
  </si>
  <si>
    <t>PAJE!$L926</t>
  </si>
  <si>
    <t>PAJE!$L1102</t>
  </si>
  <si>
    <t>PAJE!$D1102</t>
  </si>
  <si>
    <t>PAJE!$E1102</t>
  </si>
  <si>
    <t>PAJE!$J1103</t>
  </si>
  <si>
    <t>PAJE!$K1103</t>
  </si>
  <si>
    <t>PAJE!$L1103</t>
  </si>
  <si>
    <t>PAJE!$D1179</t>
  </si>
  <si>
    <t>PAJE!$J919</t>
  </si>
  <si>
    <t>PAJE!$K919</t>
  </si>
  <si>
    <t>Ban điều hành dự án Bản Vẽ</t>
  </si>
  <si>
    <t>Ban điều hành dự án Srêpok 3</t>
  </si>
  <si>
    <t>Ban điều hành dự án Bản chát</t>
  </si>
  <si>
    <t>Ban điều hành dự án Cửa đạt</t>
  </si>
  <si>
    <t>Công ty Neddi 2 - dự án Ngòi Phát</t>
  </si>
  <si>
    <t>Ban điều hành dự án Nho Quế</t>
  </si>
  <si>
    <t>Tổng Công ty lắp máy Việt Nam - Dự án Hủa Na</t>
  </si>
  <si>
    <t>Công ty CP Điện Vietracimex Lào Cai - Dự án Tà Thàng</t>
  </si>
  <si>
    <t>PAJE!$K270</t>
  </si>
  <si>
    <t>PAJE!$L1771</t>
  </si>
  <si>
    <t>PAJE!$D1771</t>
  </si>
  <si>
    <t>Tài sản cố định thuê tài chính</t>
  </si>
  <si>
    <t>Nguyên giá tài sản cố định thuê tài chính</t>
  </si>
  <si>
    <t>Giá trị hao mòn lũy kế TSCĐ thuê tài chính</t>
  </si>
  <si>
    <t>Tài sản cố định vô hình</t>
  </si>
  <si>
    <t>Nguyên giá TSCĐ vô hình</t>
  </si>
  <si>
    <t>Giá trị hao mòn lũy kế TSCĐ vô hình</t>
  </si>
  <si>
    <t>Chi phí xây dựng cơ bản dở dang</t>
  </si>
  <si>
    <t>+ Mua sắm TSCĐ</t>
  </si>
  <si>
    <t>+ Xây dựng cơ bản</t>
  </si>
  <si>
    <t>+ Sửa chữa lớn tài sản cố định</t>
  </si>
  <si>
    <t>Bất động sản đầu tư</t>
  </si>
  <si>
    <t>Sửa chữa lớn TSCĐ</t>
  </si>
  <si>
    <t>Tài sản ngắn hạn/Tổng số tài sản</t>
  </si>
  <si>
    <t>%</t>
  </si>
  <si>
    <t>+ Doanh thu bán hàng hóa</t>
  </si>
  <si>
    <t>+ Doanh thu bán thành phẩm</t>
  </si>
  <si>
    <t>PAJE!$E834</t>
  </si>
  <si>
    <t>PAJE!$J835</t>
  </si>
  <si>
    <t>PAJE!$K835</t>
  </si>
  <si>
    <t>PAJE!$L835</t>
  </si>
  <si>
    <t>PAJE!$D835</t>
  </si>
  <si>
    <t>PAJE!$E835</t>
  </si>
  <si>
    <t>PAJE!$J836</t>
  </si>
  <si>
    <t>PAJE!$K836</t>
  </si>
  <si>
    <t>PAJE!$L836</t>
  </si>
  <si>
    <t>PAJE!$D836</t>
  </si>
  <si>
    <t>PAJE!$E836</t>
  </si>
  <si>
    <t>PAJE!$J837</t>
  </si>
  <si>
    <t>PAJE!$K837</t>
  </si>
  <si>
    <t>PAJE!$L837</t>
  </si>
  <si>
    <t>PAJE!$D837</t>
  </si>
  <si>
    <t>PAJE!$E837</t>
  </si>
  <si>
    <t>PAJE!$J838</t>
  </si>
  <si>
    <t>PAJE!$K838</t>
  </si>
  <si>
    <t>PAJE!$L838</t>
  </si>
  <si>
    <t>PAJE!$D838</t>
  </si>
  <si>
    <t>PAJE!$E838</t>
  </si>
  <si>
    <t>PAJE!$J839</t>
  </si>
  <si>
    <t>PAJE!$K839</t>
  </si>
  <si>
    <t>PAJE!$L839</t>
  </si>
  <si>
    <t>PAJE!$D839</t>
  </si>
  <si>
    <t>PAJE!$E839</t>
  </si>
  <si>
    <t>PAJE!$J840</t>
  </si>
  <si>
    <t>PAJE!$E473</t>
  </si>
  <si>
    <t>PAJE!$J474</t>
  </si>
  <si>
    <t>PAJE!$K474</t>
  </si>
  <si>
    <t>PAJE!$L474</t>
  </si>
  <si>
    <t>PAJE!$D474</t>
  </si>
  <si>
    <t>PAJE!$E474</t>
  </si>
  <si>
    <t>PAJE!$J475</t>
  </si>
  <si>
    <t>PAJE!$K475</t>
  </si>
  <si>
    <t>PAJE!$L475</t>
  </si>
  <si>
    <t>PAJE!$D475</t>
  </si>
  <si>
    <t>PAJE!$E475</t>
  </si>
  <si>
    <t>PAJE!$J476</t>
  </si>
  <si>
    <t>PAJE!$K476</t>
  </si>
  <si>
    <t>PAJE!$D1030</t>
  </si>
  <si>
    <t>PAJE!$E1030</t>
  </si>
  <si>
    <t>PAJE!$D1571</t>
  </si>
  <si>
    <t>PAJE!$E2393</t>
  </si>
  <si>
    <t>PAJE!$J2394</t>
  </si>
  <si>
    <t>PAJE!$K2394</t>
  </si>
  <si>
    <t>PAJE!$L2394</t>
  </si>
  <si>
    <t>PAJE!$D2394</t>
  </si>
  <si>
    <t>PAJE!$E2394</t>
  </si>
  <si>
    <t>PAJE!$J2395</t>
  </si>
  <si>
    <t>Lợi nhuận sau thuế của cổ đông thiểu số</t>
  </si>
  <si>
    <t>Lợi nhuận sau thuế của cổ đông của công ty mẹ</t>
  </si>
  <si>
    <t>18.1.</t>
  </si>
  <si>
    <t>18.2.</t>
  </si>
  <si>
    <t>Ảnh hưởng của thay đổi tỷ giá hối đoái quy đổi ngoại tệ</t>
  </si>
  <si>
    <t>Điều chỉnh các khoản: Chênh lệch tỷ giá hối đoái do đánh giá lại số dư cuối kỳ của tiền (mã số 110) và các khoản tương đương tiền</t>
  </si>
  <si>
    <t>Chỉ tiêu 61 sau điều chỉnh</t>
  </si>
  <si>
    <t>Tăng, giảm các khoản phải thu</t>
  </si>
  <si>
    <t>Loại trừ "Dự phòng phải thu ngắn hạn khó đòi"</t>
  </si>
  <si>
    <t>Tạm ứng</t>
  </si>
  <si>
    <t>PAJE!$L2257</t>
  </si>
  <si>
    <t>PAJE!$D2257</t>
  </si>
  <si>
    <t>PAJE!$L1196</t>
  </si>
  <si>
    <t>PAJE!$D1196</t>
  </si>
  <si>
    <t>PAJE!$E1196</t>
  </si>
  <si>
    <t>PAJE!$J1197</t>
  </si>
  <si>
    <t>PAJE!$K219</t>
  </si>
  <si>
    <t>PAJE!$L219</t>
  </si>
  <si>
    <t>PAJE!$D219</t>
  </si>
  <si>
    <t>PAJE!$E219</t>
  </si>
  <si>
    <t>PAJE!$L1065</t>
  </si>
  <si>
    <t>PAJE!$D1065</t>
  </si>
  <si>
    <t>PAJE!$E1065</t>
  </si>
  <si>
    <t>PAJE!$J1066</t>
  </si>
  <si>
    <t>PAJE!$K1066</t>
  </si>
  <si>
    <t>PAJE!$L1066</t>
  </si>
  <si>
    <t>PAJE!$D1066</t>
  </si>
  <si>
    <t>PAJE!$E1066</t>
  </si>
  <si>
    <t>PAJE!$J1067</t>
  </si>
  <si>
    <t>PAJE!$K1067</t>
  </si>
  <si>
    <t>PAJE!$L1067</t>
  </si>
  <si>
    <t>PAJE!$D1067</t>
  </si>
  <si>
    <t>PAJE!$E1067</t>
  </si>
  <si>
    <t>PAJE!$J1068</t>
  </si>
  <si>
    <t>PAJE!$K1068</t>
  </si>
  <si>
    <t>PAJE!$L1068</t>
  </si>
  <si>
    <t>PAJE!$D1068</t>
  </si>
  <si>
    <t>PAJE!$E1068</t>
  </si>
  <si>
    <t>PAJE!$J1069</t>
  </si>
  <si>
    <t>PAJE!$K1069</t>
  </si>
  <si>
    <t>PAJE!$L1069</t>
  </si>
  <si>
    <t>PAJE!$D1069</t>
  </si>
  <si>
    <t>PAJE!$E1069</t>
  </si>
  <si>
    <t>PAJE!$J1070</t>
  </si>
  <si>
    <t>PAJE!$K1070</t>
  </si>
  <si>
    <t>PAJE!$L1070</t>
  </si>
  <si>
    <t>PAJE!$D1070</t>
  </si>
  <si>
    <t>PAJE!$E1070</t>
  </si>
  <si>
    <t>CÔNG TY TNHH KIỂM TOÁN NHÂN VIỆT (VP AUDIT)</t>
  </si>
  <si>
    <t>Trương Mai Quân</t>
  </si>
  <si>
    <t>TMQ</t>
  </si>
  <si>
    <t>CÔNG TY TNHH KIỂM TOÁN NHÂN VIỆT</t>
  </si>
  <si>
    <t>41. Quỹ khen thưởng, phúc lợi</t>
  </si>
  <si>
    <t>PAJE!$K183</t>
  </si>
  <si>
    <t>PAJE!$L183</t>
  </si>
  <si>
    <t>PAJE!$D183</t>
  </si>
  <si>
    <t>PAJE!$E183</t>
  </si>
  <si>
    <t>PAJE!$J184</t>
  </si>
  <si>
    <t>PAJE!$K184</t>
  </si>
  <si>
    <t>PAJE!$L184</t>
  </si>
  <si>
    <t>PAJE!$D184</t>
  </si>
  <si>
    <t>PAJE!$E184</t>
  </si>
  <si>
    <t>PAJE!$J185</t>
  </si>
  <si>
    <t>PAJE!$K185</t>
  </si>
  <si>
    <t>PAJE!$L185</t>
  </si>
  <si>
    <t>PAJE!$D185</t>
  </si>
  <si>
    <t>Top</t>
  </si>
  <si>
    <t>LEFT</t>
  </si>
  <si>
    <t>Bottom</t>
  </si>
  <si>
    <t>Footer</t>
  </si>
  <si>
    <t>RIGHT</t>
  </si>
  <si>
    <t>Header</t>
  </si>
  <si>
    <t>Print</t>
  </si>
  <si>
    <t>CDPS</t>
  </si>
  <si>
    <t>BẢNG CÂN ĐỐI KẾ TOÁN</t>
  </si>
  <si>
    <t>Công ty ABC</t>
  </si>
  <si>
    <t>Bút toán Hợp nhất</t>
  </si>
  <si>
    <t>Hợp nhất trước điều chỉnh</t>
  </si>
  <si>
    <t>Điều chỉnh</t>
  </si>
  <si>
    <t>TÀI SẢN</t>
  </si>
  <si>
    <t xml:space="preserve">Mã 
số </t>
  </si>
  <si>
    <t>Thuyết
 minh</t>
  </si>
  <si>
    <t>PAJE!$J720</t>
  </si>
  <si>
    <t>PAJE!$K720</t>
  </si>
  <si>
    <t>PAJE!$L720</t>
  </si>
  <si>
    <t>PAJE!$D720</t>
  </si>
  <si>
    <t>PAJE!$E720</t>
  </si>
  <si>
    <t>PAJE!$J721</t>
  </si>
  <si>
    <t>PAJE!$K721</t>
  </si>
  <si>
    <t>PAJE!$L721</t>
  </si>
  <si>
    <t>PAJE!$D721</t>
  </si>
  <si>
    <t>Phải trả, phải nộp khác</t>
  </si>
  <si>
    <t>PAJE!$J924</t>
  </si>
  <si>
    <t>PAJE!$K924</t>
  </si>
  <si>
    <t>PAJE!$L924</t>
  </si>
  <si>
    <t>PAJE!$D924</t>
  </si>
  <si>
    <t>PAJE!$E924</t>
  </si>
  <si>
    <t>PAJE!$J1844</t>
  </si>
  <si>
    <t>PAJE!$K1844</t>
  </si>
  <si>
    <t>+ Lợi nhuận chưa phân phối năm nay</t>
  </si>
  <si>
    <t>11.</t>
  </si>
  <si>
    <t>Nguồn vốn đầu tư xây dựng cơ bản</t>
  </si>
  <si>
    <t>421</t>
  </si>
  <si>
    <t>Nguồn kinh phí và quỹ khác</t>
  </si>
  <si>
    <t>430</t>
  </si>
  <si>
    <t>PAJE!$D881</t>
  </si>
  <si>
    <t>PAJE!$E881</t>
  </si>
  <si>
    <t>PAJE!$J882</t>
  </si>
  <si>
    <t>PAJE!$K882</t>
  </si>
  <si>
    <t>PAJE!$L882</t>
  </si>
  <si>
    <t>PAJE!$D882</t>
  </si>
  <si>
    <t>PAJE!$E882</t>
  </si>
  <si>
    <t>PAJE!$J883</t>
  </si>
  <si>
    <t>PAJE!$K883</t>
  </si>
  <si>
    <t>PAJE!$L883</t>
  </si>
  <si>
    <t>PAJE!$D883</t>
  </si>
  <si>
    <t>PAJE!$E883</t>
  </si>
  <si>
    <t>PAJE!$J884</t>
  </si>
  <si>
    <t>PAJE!$K884</t>
  </si>
  <si>
    <t>PAJE!$L884</t>
  </si>
  <si>
    <t>PAJE!$D884</t>
  </si>
  <si>
    <t>PAJE!$E884</t>
  </si>
  <si>
    <t>PAJE!$J885</t>
  </si>
  <si>
    <t>PAJE!$K885</t>
  </si>
  <si>
    <t>PAJE!$L885</t>
  </si>
  <si>
    <t>PAJE!$D885</t>
  </si>
  <si>
    <t>PAJE!$E885</t>
  </si>
  <si>
    <t>PAJE!$J886</t>
  </si>
  <si>
    <t>PAJE!$E87</t>
  </si>
  <si>
    <t>PAJE!$J88</t>
  </si>
  <si>
    <t>PAJE!$J1405</t>
  </si>
  <si>
    <t>PAJE!$K1405</t>
  </si>
  <si>
    <t>PAJE!$L1405</t>
  </si>
  <si>
    <t>PAJE!$D1405</t>
  </si>
  <si>
    <t>PAJE!$E1405</t>
  </si>
  <si>
    <t>PAJE!$J1406</t>
  </si>
  <si>
    <t>PAJE!$K1406</t>
  </si>
  <si>
    <t>PAJE!$L1406</t>
  </si>
  <si>
    <t>PAJE!$D1406</t>
  </si>
  <si>
    <t>PAJE!$E1406</t>
  </si>
  <si>
    <t>PAJE!$J1407</t>
  </si>
  <si>
    <t>PAJE!$E180</t>
  </si>
  <si>
    <t>PAJE!$J181</t>
  </si>
  <si>
    <t>PAJE!$K181</t>
  </si>
  <si>
    <t>PAJE!$L181</t>
  </si>
  <si>
    <t>PAJE!$D181</t>
  </si>
  <si>
    <t>PAJE!$E181</t>
  </si>
  <si>
    <t>PAJE!$J182</t>
  </si>
  <si>
    <t>PAJE!$K182</t>
  </si>
  <si>
    <t>PAJE!$L182</t>
  </si>
  <si>
    <t>PAJE!$D182</t>
  </si>
  <si>
    <t>PAJE!$E182</t>
  </si>
  <si>
    <t>PAJE!$J183</t>
  </si>
  <si>
    <t>PAJE!$K62</t>
  </si>
  <si>
    <t>PAJE!$L62</t>
  </si>
  <si>
    <t>PAJE!$D62</t>
  </si>
  <si>
    <t>PAJE!$E62</t>
  </si>
  <si>
    <t>PAJE!$J63</t>
  </si>
  <si>
    <t>PAJE!$K63</t>
  </si>
  <si>
    <t>PAJE!$L63</t>
  </si>
  <si>
    <t>PAJE!$D63</t>
  </si>
  <si>
    <t>BẢNG CÂN ĐỐI TÀI KHOẢN CHI TIẾT SAU ĐIỀU CHỈNH</t>
  </si>
  <si>
    <t>PAJE!$J2208</t>
  </si>
  <si>
    <t>PAJE!$K2208</t>
  </si>
  <si>
    <t>PAJE!$L2208</t>
  </si>
  <si>
    <t>PAJE!$D2208</t>
  </si>
  <si>
    <t>PAJE!$E2208</t>
  </si>
  <si>
    <t>PAJE!$J2209</t>
  </si>
  <si>
    <t>PAJE!$K2209</t>
  </si>
  <si>
    <t>PAJE!$L1404</t>
  </si>
  <si>
    <t>PAJE!$D1404</t>
  </si>
  <si>
    <t>PAJE!$E1404</t>
  </si>
  <si>
    <t>PAJE!$E1809</t>
  </si>
  <si>
    <t>PAJE!$J1810</t>
  </si>
  <si>
    <t>PAJE!$K1810</t>
  </si>
  <si>
    <t>PAJE!$L1810</t>
  </si>
  <si>
    <t>PAJE!$D1810</t>
  </si>
  <si>
    <t>PAJE!$D2037</t>
  </si>
  <si>
    <t>PAJE!$E2037</t>
  </si>
  <si>
    <t>PAJE!$J2038</t>
  </si>
  <si>
    <t>PAJE!$K2038</t>
  </si>
  <si>
    <t>PAJE!$L2038</t>
  </si>
  <si>
    <t>PAJE!$D2038</t>
  </si>
  <si>
    <t>PAJE!$E2038</t>
  </si>
  <si>
    <t>PAJE!$J2039</t>
  </si>
  <si>
    <t>PAJE!$K2039</t>
  </si>
  <si>
    <t>PAJE!$L2039</t>
  </si>
  <si>
    <t>PAJE!$D2039</t>
  </si>
  <si>
    <t>PAJE!$E2039</t>
  </si>
  <si>
    <t>PAJE!$J2040</t>
  </si>
  <si>
    <t>PAJE!$K2040</t>
  </si>
  <si>
    <t>PAJE!$L2040</t>
  </si>
  <si>
    <t>PAJE!$D2040</t>
  </si>
  <si>
    <t>PAJE!$E2040</t>
  </si>
  <si>
    <t>PAJE!$J2041</t>
  </si>
  <si>
    <t>PAJE!$K2041</t>
  </si>
  <si>
    <t>PAJE!$L2041</t>
  </si>
  <si>
    <t>PAJE!$D2041</t>
  </si>
  <si>
    <t>PAJE!$E2041</t>
  </si>
  <si>
    <t>PAJE!$J2042</t>
  </si>
  <si>
    <t>PAJE!$K2042</t>
  </si>
  <si>
    <t>PAJE!$L2042</t>
  </si>
  <si>
    <t>PAJE!$D2042</t>
  </si>
  <si>
    <t>PAJE!$E2042</t>
  </si>
  <si>
    <t>PAJE!$J2043</t>
  </si>
  <si>
    <t>PAJE!$K2043</t>
  </si>
  <si>
    <t>PAJE!$L2043</t>
  </si>
  <si>
    <t>PAJE!$D2043</t>
  </si>
  <si>
    <t>PAJE!$E2043</t>
  </si>
  <si>
    <t>PAJE!$J2044</t>
  </si>
  <si>
    <t>PAJE!$K2044</t>
  </si>
  <si>
    <t>PAJE!$L2044</t>
  </si>
  <si>
    <t>PAJE!$D2044</t>
  </si>
  <si>
    <t>PAJE!$J1374</t>
  </si>
  <si>
    <t>PAJE!$E86</t>
  </si>
  <si>
    <t>PAJE!$J87</t>
  </si>
  <si>
    <t>PAJE!$K87</t>
  </si>
  <si>
    <t>PAJE!$L87</t>
  </si>
  <si>
    <t>PAJE!$D87</t>
  </si>
  <si>
    <t>13.         Thuế và các khoản khác phải thu Nhà nước</t>
  </si>
  <si>
    <r>
      <t xml:space="preserve">-         </t>
    </r>
    <r>
      <rPr>
        <i/>
        <sz val="11"/>
        <rFont val="Times New Roman"/>
        <family val="1"/>
      </rPr>
      <t>Cổ phiếu ưu đãi</t>
    </r>
  </si>
  <si>
    <r>
      <t xml:space="preserve">-         </t>
    </r>
    <r>
      <rPr>
        <i/>
        <sz val="11"/>
        <rFont val="Times New Roman"/>
        <family val="1"/>
      </rPr>
      <t xml:space="preserve">Cổ phiếu ưu đãi </t>
    </r>
  </si>
  <si>
    <r>
      <t xml:space="preserve">Phụ lục </t>
    </r>
    <r>
      <rPr>
        <b/>
        <sz val="11"/>
        <color indexed="10"/>
        <rFont val="Times New Roman"/>
        <family val="1"/>
      </rPr>
      <t>1</t>
    </r>
    <r>
      <rPr>
        <b/>
        <sz val="11"/>
        <rFont val="Times New Roman"/>
        <family val="1"/>
      </rPr>
      <t>: Tình hình tăng giảm tài sản cố định</t>
    </r>
  </si>
  <si>
    <r>
      <t>21.</t>
    </r>
    <r>
      <rPr>
        <b/>
        <sz val="7"/>
        <color indexed="8"/>
        <rFont val="Times New Roman"/>
        <family val="1"/>
      </rPr>
      <t xml:space="preserve">         </t>
    </r>
    <r>
      <rPr>
        <b/>
        <sz val="11"/>
        <color indexed="8"/>
        <rFont val="Times New Roman"/>
        <family val="1"/>
      </rPr>
      <t>Tăng, giảm tài sản cố định thuê tài chính</t>
    </r>
  </si>
  <si>
    <r>
      <t xml:space="preserve">Tăng khác </t>
    </r>
    <r>
      <rPr>
        <i/>
        <sz val="11"/>
        <color indexed="10"/>
        <rFont val="Times New Roman"/>
        <family val="1"/>
      </rPr>
      <t>(ghi cụ thể)</t>
    </r>
  </si>
  <si>
    <t>PAJE!$D351</t>
  </si>
  <si>
    <t>PAJE!$E351</t>
  </si>
  <si>
    <t>PAJE!$J352</t>
  </si>
  <si>
    <t>PAJE!$K352</t>
  </si>
  <si>
    <t>PAJE!$L352</t>
  </si>
  <si>
    <t>PAJE!$D352</t>
  </si>
  <si>
    <t>PAJE!$E352</t>
  </si>
  <si>
    <t>PAJE!$J353</t>
  </si>
  <si>
    <t>PAJE!$K353</t>
  </si>
  <si>
    <t>PAJE!$L353</t>
  </si>
  <si>
    <t>PAJE!$D353</t>
  </si>
  <si>
    <t>PAJE!$E353</t>
  </si>
  <si>
    <t>PAJE!$J354</t>
  </si>
  <si>
    <t>PAJE!$E1287</t>
  </si>
  <si>
    <t>PAJE!$J1288</t>
  </si>
  <si>
    <t>PAJE!$D2323</t>
  </si>
  <si>
    <t>PAJE!$E2323</t>
  </si>
  <si>
    <t>PAJE!$J2324</t>
  </si>
  <si>
    <t>PAJE!$K2324</t>
  </si>
  <si>
    <t>PAJE!$L2324</t>
  </si>
  <si>
    <t>PAJE!$K1506</t>
  </si>
  <si>
    <t>PAJE!$L2323</t>
  </si>
  <si>
    <t>PAJE!$E2460</t>
  </si>
  <si>
    <t>PAJE!$J2461</t>
  </si>
  <si>
    <t>PAJE!$E131</t>
  </si>
  <si>
    <t>PAJE!$J132</t>
  </si>
  <si>
    <t>PAJE!$E1006</t>
  </si>
  <si>
    <t>PAJE!$J1007</t>
  </si>
  <si>
    <t>PAJE!$K1007</t>
  </si>
  <si>
    <t>PAJE!$L1007</t>
  </si>
  <si>
    <t>PAJE!$K1453</t>
  </si>
  <si>
    <t>PAJE!$L1453</t>
  </si>
  <si>
    <t>PAJE!$D1453</t>
  </si>
  <si>
    <t>PAJE!$E1453</t>
  </si>
  <si>
    <t>PAJE!$J1454</t>
  </si>
  <si>
    <t>PAJE!$K1454</t>
  </si>
  <si>
    <t>PAJE!$L1454</t>
  </si>
  <si>
    <t>PAJE!$D1454</t>
  </si>
  <si>
    <t>PAJE!$E1454</t>
  </si>
  <si>
    <t>PAJE!$J1455</t>
  </si>
  <si>
    <t>PAJE!$K2080</t>
  </si>
  <si>
    <t>PAJE!$L2080</t>
  </si>
  <si>
    <t>PAJE!$D2080</t>
  </si>
  <si>
    <t>PAJE!$E2080</t>
  </si>
  <si>
    <t>PAJE!$J2081</t>
  </si>
  <si>
    <t>PAJE!$K2081</t>
  </si>
  <si>
    <t>PAJE!$L2081</t>
  </si>
  <si>
    <t>PAJE!$D2081</t>
  </si>
  <si>
    <t>PAJE!$E2081</t>
  </si>
  <si>
    <t>PAJE!$J2082</t>
  </si>
  <si>
    <t>PAJE!$K2082</t>
  </si>
  <si>
    <t>PAJE!$L2082</t>
  </si>
  <si>
    <t>PAJE!$D2082</t>
  </si>
  <si>
    <t>PAJE!$E2082</t>
  </si>
  <si>
    <t>+ Quỹ phát triển khoa học và công nghệ</t>
  </si>
  <si>
    <t>+ Quỹ phát triển khoa học và công nghệ đã hình thành TSCĐ</t>
  </si>
  <si>
    <t>Quỹ phát triển khoa học và công nghệ đã hình thành TSCĐ</t>
  </si>
  <si>
    <t>Bảo hiểm thất nghiệp</t>
  </si>
  <si>
    <t>+ Bảo hiểm thất nghiệp</t>
  </si>
  <si>
    <t>PAJE!$L630</t>
  </si>
  <si>
    <t>PAJE!$D630</t>
  </si>
  <si>
    <t>PAJE!$K881</t>
  </si>
  <si>
    <t>PAJE!$L881</t>
  </si>
  <si>
    <t>PAJE!$L1028</t>
  </si>
  <si>
    <t>PAJE!$D1028</t>
  </si>
  <si>
    <t>PAJE!$E1028</t>
  </si>
  <si>
    <t>PAJE!$J560</t>
  </si>
  <si>
    <t>PAJE!$K560</t>
  </si>
  <si>
    <t>PAJE!$L560</t>
  </si>
  <si>
    <t>PAJE!$D560</t>
  </si>
  <si>
    <t>PAJE!$E560</t>
  </si>
  <si>
    <t>PAJE!$J561</t>
  </si>
  <si>
    <t>PAJE!$K561</t>
  </si>
  <si>
    <t>PAJE!$L561</t>
  </si>
  <si>
    <t>PAJE!$D561</t>
  </si>
  <si>
    <t>PAJE!$E561</t>
  </si>
  <si>
    <t>PAJE!$J562</t>
  </si>
  <si>
    <t>PAJE!$K562</t>
  </si>
  <si>
    <t>PAJE!$L562</t>
  </si>
  <si>
    <t>PAJE!$J1330</t>
  </si>
  <si>
    <t>PAJE!$K1330</t>
  </si>
  <si>
    <t>PAJE!$L1330</t>
  </si>
  <si>
    <t>PAJE!$D1330</t>
  </si>
  <si>
    <t>PAJE!$L244</t>
  </si>
  <si>
    <t>PAJE!$D244</t>
  </si>
  <si>
    <t>PAJE!$E244</t>
  </si>
  <si>
    <t>PAJE!$J245</t>
  </si>
  <si>
    <t>PAJE!$K245</t>
  </si>
  <si>
    <t>PAJE!$L245</t>
  </si>
  <si>
    <t>PAJE!$D245</t>
  </si>
  <si>
    <t>PAJE!$L2449</t>
  </si>
  <si>
    <t>PAJE!$D2449</t>
  </si>
  <si>
    <t>PAJE!$E2449</t>
  </si>
  <si>
    <t>PAJE!$J2450</t>
  </si>
  <si>
    <t>PAJE!$K2450</t>
  </si>
  <si>
    <t>PAJE!$L2450</t>
  </si>
  <si>
    <t>PAJE!$D2450</t>
  </si>
  <si>
    <t>PAJE!$E2450</t>
  </si>
  <si>
    <t>PAJE!$J2451</t>
  </si>
  <si>
    <t>PAJE!$K2451</t>
  </si>
  <si>
    <t>PAJE!$L2451</t>
  </si>
  <si>
    <t>PAJE!$D2451</t>
  </si>
  <si>
    <t>PAJE!$E2451</t>
  </si>
  <si>
    <t>PAJE!$J2452</t>
  </si>
  <si>
    <t>PAJE!$K2452</t>
  </si>
  <si>
    <t>PAJE!$L2452</t>
  </si>
  <si>
    <t>PAJE!$D2452</t>
  </si>
  <si>
    <t>PAJE!$E2452</t>
  </si>
  <si>
    <t>PAJE!$J1834</t>
  </si>
  <si>
    <t>PAJE!$K1834</t>
  </si>
  <si>
    <t>PAJE!$L1834</t>
  </si>
  <si>
    <t>PAJE!$D1834</t>
  </si>
  <si>
    <t>PAJE!$E1834</t>
  </si>
  <si>
    <t>PAJE!$J1835</t>
  </si>
  <si>
    <t>PAJE!$K1835</t>
  </si>
  <si>
    <t>PAJE!$L1835</t>
  </si>
  <si>
    <t>PAJE!$D1835</t>
  </si>
  <si>
    <t>PAJE!$E1835</t>
  </si>
  <si>
    <t>PAJE!$J1836</t>
  </si>
  <si>
    <t>PAJE!$K1836</t>
  </si>
  <si>
    <t>PAJE!$L1836</t>
  </si>
  <si>
    <t>PAJE!$D1836</t>
  </si>
  <si>
    <t>PAJE!$E1836</t>
  </si>
  <si>
    <t>PAJE!$J1837</t>
  </si>
  <si>
    <t>PAJE!$K1837</t>
  </si>
  <si>
    <t>PAJE!$L1837</t>
  </si>
  <si>
    <t>PAJE!$D1837</t>
  </si>
  <si>
    <t>PAJE!$E1837</t>
  </si>
  <si>
    <t>PAJE!$J1838</t>
  </si>
  <si>
    <t>PAJE!$K1838</t>
  </si>
  <si>
    <t>PAJE!$L1838</t>
  </si>
  <si>
    <t>PAJE!$D1838</t>
  </si>
  <si>
    <t>Lợi nhuận theo BCTC của khách hàng / Profit as per client management accounts</t>
  </si>
  <si>
    <t>PAJE!$D1223</t>
  </si>
  <si>
    <t>PAJE!$L92</t>
  </si>
  <si>
    <t>PAJE!$D92</t>
  </si>
  <si>
    <t>PAJE!$E92</t>
  </si>
  <si>
    <t>PAJE!$J93</t>
  </si>
  <si>
    <t>PAJE!$K93</t>
  </si>
  <si>
    <t>PAJE!$L93</t>
  </si>
  <si>
    <t>PAJE!$D93</t>
  </si>
  <si>
    <t>PAJE!$E93</t>
  </si>
  <si>
    <t>PAJE!$J94</t>
  </si>
  <si>
    <t>PAJE!$K94</t>
  </si>
  <si>
    <t>PAJE!$L94</t>
  </si>
  <si>
    <t>PAJE!$D94</t>
  </si>
  <si>
    <t>PAJE!$E94</t>
  </si>
  <si>
    <t>PAJE!$J95</t>
  </si>
  <si>
    <t>PAJE!$K95</t>
  </si>
  <si>
    <t>PAJE!$L95</t>
  </si>
  <si>
    <t>PAJE!$D95</t>
  </si>
  <si>
    <t>PAJE!$E95</t>
  </si>
  <si>
    <t>PAJE!$J96</t>
  </si>
  <si>
    <t>PAJE!$K96</t>
  </si>
  <si>
    <t>PAJE!$L96</t>
  </si>
  <si>
    <t>PAJE!$D96</t>
  </si>
  <si>
    <t>Tiền chi trả góp vốn cho các chủ sở hữu, mua lại cổ phiếu của doanh nghiệp đã phát hành</t>
  </si>
  <si>
    <t>PAJE!$J1569</t>
  </si>
  <si>
    <t>PAJE!$K2259</t>
  </si>
  <si>
    <t>PAJE!$L2259</t>
  </si>
  <si>
    <t>PAJE!$L2059</t>
  </si>
  <si>
    <t>PAJE!$D2059</t>
  </si>
  <si>
    <t>PAJE!$E2059</t>
  </si>
  <si>
    <t>PAJE!$J2060</t>
  </si>
  <si>
    <t>PAJE!$K2060</t>
  </si>
  <si>
    <t>PAJE!$L2060</t>
  </si>
  <si>
    <t>PAJE!$D2060</t>
  </si>
  <si>
    <t>PAJE!$E2060</t>
  </si>
  <si>
    <t>PAJE!$J2061</t>
  </si>
  <si>
    <t>PAJE!$K2061</t>
  </si>
  <si>
    <t>PAJE!$L2061</t>
  </si>
  <si>
    <t>PAJE!$D2061</t>
  </si>
  <si>
    <t>PAJE!$E2061</t>
  </si>
  <si>
    <t>PAJE!$E258</t>
  </si>
  <si>
    <t>PAJE!$J259</t>
  </si>
  <si>
    <t>PAJE!$K259</t>
  </si>
  <si>
    <t>PAJE!$L259</t>
  </si>
  <si>
    <t>PAJE!$D259</t>
  </si>
  <si>
    <t>PAJE!$E259</t>
  </si>
  <si>
    <t>PAJE!$J260</t>
  </si>
  <si>
    <t>PAJE!$J1772</t>
  </si>
  <si>
    <t>PAJE!$K1772</t>
  </si>
  <si>
    <t>PAJE!$L1772</t>
  </si>
  <si>
    <t>PAJE!$D1772</t>
  </si>
  <si>
    <t>PAJE!$E1772</t>
  </si>
  <si>
    <t>PAJE!$J1773</t>
  </si>
  <si>
    <t>PAJE!$K1773</t>
  </si>
  <si>
    <t>PAJE!$L1773</t>
  </si>
  <si>
    <t>PAJE!$D1773</t>
  </si>
  <si>
    <t>PAJE!$E1773</t>
  </si>
  <si>
    <t>PAJE!$J1774</t>
  </si>
  <si>
    <t>PAJE!$K1774</t>
  </si>
  <si>
    <t>PAJE!$L1774</t>
  </si>
  <si>
    <t>PAJE!$D1774</t>
  </si>
  <si>
    <t>PAJE!$E1774</t>
  </si>
  <si>
    <t>PAJE!$J1775</t>
  </si>
  <si>
    <t>PAJE!$E956</t>
  </si>
  <si>
    <t>PAJE!$J957</t>
  </si>
  <si>
    <t>PAJE!$K957</t>
  </si>
  <si>
    <t>PAJE!$L957</t>
  </si>
  <si>
    <t>Chi góp vốn TK 221 (đã phân loại sang 228)</t>
  </si>
  <si>
    <t>PAJE!$L563</t>
  </si>
  <si>
    <t>PAJE!$D563</t>
  </si>
  <si>
    <t>PAJE!$E563</t>
  </si>
  <si>
    <t>PAJE!$J1427</t>
  </si>
  <si>
    <t>PAJE!$K1427</t>
  </si>
  <si>
    <t>PAJE!$L1427</t>
  </si>
  <si>
    <t>PAJE!$D1427</t>
  </si>
  <si>
    <t>PAJE!$E1427</t>
  </si>
  <si>
    <t>PAJE!$J1428</t>
  </si>
  <si>
    <t>PAJE!$K1428</t>
  </si>
  <si>
    <t>PAJE!$L1428</t>
  </si>
  <si>
    <t>PAJE!$J637</t>
  </si>
  <si>
    <t>PAJE!$K637</t>
  </si>
  <si>
    <t>PAJE!$L637</t>
  </si>
  <si>
    <t>PAJE!$D637</t>
  </si>
  <si>
    <t>PAJE!$E637</t>
  </si>
  <si>
    <t>Diff.</t>
  </si>
  <si>
    <t>Lợi nhuận phân bổ cho cổ đông sở hữu cổ phiếu phổ thông</t>
  </si>
  <si>
    <t>Số đơn vị</t>
  </si>
  <si>
    <t>Chi phí trực tiếp liên quan đến việc tạo ra thu nhập từ việc cho thuê</t>
  </si>
  <si>
    <t>Ký quỹ, ký cược dài hạn</t>
  </si>
  <si>
    <t>Chênh lệch tỷ giá hối đoái</t>
  </si>
  <si>
    <t>PAJE!$L2177</t>
  </si>
  <si>
    <t>PAJE!$D2177</t>
  </si>
  <si>
    <t>PAJE!$E2177</t>
  </si>
  <si>
    <t>PAJE!$J2178</t>
  </si>
  <si>
    <t>PAJE!$K2178</t>
  </si>
  <si>
    <t>PAJE!$J1780</t>
  </si>
  <si>
    <t>PAJE!$K1780</t>
  </si>
  <si>
    <t>PAJE!$L1780</t>
  </si>
  <si>
    <t>PAJE!$D1780</t>
  </si>
  <si>
    <t>Tỷ suất lợi nhuận trên doanh thu</t>
  </si>
  <si>
    <t>Tỷ suất lợi nhuận trước thuế trên doanh thu thuần</t>
  </si>
  <si>
    <t>Tỷ suất lợi nhuận sau thuế trên doanh thu thuần</t>
  </si>
  <si>
    <t>Tỷ suất lợi nhuận trên tổng tài sản</t>
  </si>
  <si>
    <t>Điều chỉnh Tiền chi trực tiếp từ quỹ khen thưởng, phúc lợi (số điều chỉnh từ chi khác)</t>
  </si>
  <si>
    <t>Điều chỉnh Thu nhập từ nhượng bán, thanh lý tài sản cố định</t>
  </si>
  <si>
    <t>Điều chỉnh Lãi cho vay</t>
  </si>
  <si>
    <t>Điều chỉnh Cổ tức, lợi nhuận được chia (+)</t>
  </si>
  <si>
    <t>Điều chỉnh Lãi tiền gửi (+)</t>
  </si>
  <si>
    <t>Điều chỉnh Lãi đầu tư trái phiếu, kỳ phiếu, tín phiếu (+)</t>
  </si>
  <si>
    <t>PAJE!$J256</t>
  </si>
  <si>
    <t>PAJE!$K256</t>
  </si>
  <si>
    <t>PAJE!$L256</t>
  </si>
  <si>
    <t>PAJE!$D256</t>
  </si>
  <si>
    <t>PAJE!$E1330</t>
  </si>
  <si>
    <t>PAJE!$J1331</t>
  </si>
  <si>
    <t>PAJE!$J2470</t>
  </si>
  <si>
    <t>PAJE!$K2470</t>
  </si>
  <si>
    <t>PAJE!$K1691</t>
  </si>
  <si>
    <t>PAJE!$L1691</t>
  </si>
  <si>
    <t>PAJE!$D1691</t>
  </si>
  <si>
    <t>PAJE!$E1691</t>
  </si>
  <si>
    <t>Phát sinh trong năm</t>
  </si>
  <si>
    <t>Hoàn nhập trong năm</t>
  </si>
  <si>
    <t>PAJE!$L457</t>
  </si>
  <si>
    <t>PAJE!$D457</t>
  </si>
  <si>
    <t>PAJE!$K1986</t>
  </si>
  <si>
    <t>PAJE!$L1986</t>
  </si>
  <si>
    <t>PAJE!$D1986</t>
  </si>
  <si>
    <t>07</t>
  </si>
  <si>
    <t>Chỉ tiêu 11 sau điều chỉnh</t>
  </si>
  <si>
    <t>PAJE!$K338</t>
  </si>
  <si>
    <t>PAJE!$L338</t>
  </si>
  <si>
    <t>PAJE!$D338</t>
  </si>
  <si>
    <t>PAJE!$E338</t>
  </si>
  <si>
    <t>PAJE!$J339</t>
  </si>
  <si>
    <t>PAJE!$K339</t>
  </si>
  <si>
    <t>PAJE!$L339</t>
  </si>
  <si>
    <t>PAJE!$D339</t>
  </si>
  <si>
    <t>PAJE!$E339</t>
  </si>
  <si>
    <t>PAJE!$J340</t>
  </si>
  <si>
    <t>PAJE!$K340</t>
  </si>
  <si>
    <t>PAJE!$L340</t>
  </si>
  <si>
    <t>PAJE!$D340</t>
  </si>
  <si>
    <t>- Các khoản đầu tư dài hạn khác (tiền gửi có kỳ hạn, cho vay dài hạn, mua các công cụ nợ của đơn vị khác (trái phiếu)…vì mục đích đầu tư) (228) (-)</t>
  </si>
  <si>
    <t>Chi tiền để đầu tư vào công ty con (N221) (-)</t>
  </si>
  <si>
    <t>Chi tiền để góp vốn liên doanh (N222) (-)</t>
  </si>
  <si>
    <t>Chi tiền để đầu tư vào công ty liên kết (N223) (-)</t>
  </si>
  <si>
    <t>Chi tiền để đầu tư dài hạn khác (đầu tư cổ phiếu, góp vốn vào đơn vị khác..) (N228) (-)</t>
  </si>
  <si>
    <t>PAJE!$J448</t>
  </si>
  <si>
    <t>PAJE!$K448</t>
  </si>
  <si>
    <t>PAJE!$L448</t>
  </si>
  <si>
    <t>PAJE!$D448</t>
  </si>
  <si>
    <t>PAJE!$D1204</t>
  </si>
  <si>
    <t>PAJE!$E1204</t>
  </si>
  <si>
    <t>PAJE!$E957</t>
  </si>
  <si>
    <t>PAJE!$J958</t>
  </si>
  <si>
    <t>PAJE!$K958</t>
  </si>
  <si>
    <t>PAJE!$L958</t>
  </si>
  <si>
    <t>PAJE!$E280</t>
  </si>
  <si>
    <t>PAJE!$J281</t>
  </si>
  <si>
    <t>PAJE!$K281</t>
  </si>
  <si>
    <t>PAJE!$L281</t>
  </si>
  <si>
    <t>PAJE!$D281</t>
  </si>
  <si>
    <t>PAJE!$E281</t>
  </si>
  <si>
    <t>PAJE!$J282</t>
  </si>
  <si>
    <t>PAJE!$K282</t>
  </si>
  <si>
    <t>PAJE!$L282</t>
  </si>
  <si>
    <t>PAJE!$D282</t>
  </si>
  <si>
    <t>PAJE!$K1554</t>
  </si>
  <si>
    <t>PAJE!$L1554</t>
  </si>
  <si>
    <t>PAJE!$D1554</t>
  </si>
  <si>
    <t>PAJE!$E1554</t>
  </si>
  <si>
    <t>PAJE!$J1555</t>
  </si>
  <si>
    <t>PAJE!$K1555</t>
  </si>
  <si>
    <t>PAJE!$L1555</t>
  </si>
  <si>
    <t>PAJE!$D1555</t>
  </si>
  <si>
    <t>PAJE!$E1555</t>
  </si>
  <si>
    <t>PAJE!$J1556</t>
  </si>
  <si>
    <t>Điều chỉnh Thuế GTGT mua sắm TSCĐ</t>
  </si>
  <si>
    <t>PAJE!$K73</t>
  </si>
  <si>
    <t>PAJE!$L73</t>
  </si>
  <si>
    <t>PAJE!$D73</t>
  </si>
  <si>
    <t>PAJE!$E73</t>
  </si>
  <si>
    <t>Điều chỉnh Lãi/ lỗ chênh lệch tỷ giá hối đoái chưa thực hiện của việc Đánh giá lại các khoản vay</t>
  </si>
  <si>
    <t>Điều chỉnh Nợ thuê tài chính đến hạn trả</t>
  </si>
  <si>
    <t>PAJE!$J1942</t>
  </si>
  <si>
    <t>PAJE!$K1942</t>
  </si>
  <si>
    <t>PAJE!$L1942</t>
  </si>
  <si>
    <t>PAJE!$D1942</t>
  </si>
  <si>
    <t>PAJE!$E1942</t>
  </si>
  <si>
    <t>PAJE!$J1943</t>
  </si>
  <si>
    <t>PAJE!$K1943</t>
  </si>
  <si>
    <t>PAJE!$L1943</t>
  </si>
  <si>
    <t>PAJE!$D1943</t>
  </si>
  <si>
    <t>PAJE!$E1943</t>
  </si>
  <si>
    <t>PAJE!$J1944</t>
  </si>
  <si>
    <t>PAJE!$K1944</t>
  </si>
  <si>
    <t>PAJE!$L1944</t>
  </si>
  <si>
    <t>PAJE!$D1944</t>
  </si>
  <si>
    <t>PAJE!$E1944</t>
  </si>
  <si>
    <t>PAJE!$J1945</t>
  </si>
  <si>
    <t>PAJE!$K1945</t>
  </si>
  <si>
    <t>PAJE!$L1945</t>
  </si>
  <si>
    <t>PAJE!$D1945</t>
  </si>
  <si>
    <t>PAJE!$E1945</t>
  </si>
  <si>
    <t>PAJE!$J1946</t>
  </si>
  <si>
    <t>PAJE!$K1946</t>
  </si>
  <si>
    <t>PAJE!$L1946</t>
  </si>
  <si>
    <t>PAJE!$D1946</t>
  </si>
  <si>
    <t>PAJE!$E1946</t>
  </si>
  <si>
    <t>PAJE!$J1947</t>
  </si>
  <si>
    <t>PAJE!$K1947</t>
  </si>
  <si>
    <t>PAJE!$L1947</t>
  </si>
  <si>
    <t>PAJE!$D1947</t>
  </si>
  <si>
    <t>PAJE!$E1947</t>
  </si>
  <si>
    <t>PAJE!$J1948</t>
  </si>
  <si>
    <t>PAJE!$K1948</t>
  </si>
  <si>
    <t>PAJE!$L1948</t>
  </si>
  <si>
    <t>PAJE!$D1948</t>
  </si>
  <si>
    <t>PAJE!$E1948</t>
  </si>
  <si>
    <t>PAJE!$J1949</t>
  </si>
  <si>
    <t>PAJE!$K1949</t>
  </si>
  <si>
    <t>PAJE!$L1949</t>
  </si>
  <si>
    <t>PAJE!$L704</t>
  </si>
  <si>
    <t>PAJE!$L919</t>
  </si>
  <si>
    <t>PAJE!$D919</t>
  </si>
  <si>
    <t>PAJE!$E919</t>
  </si>
  <si>
    <t>PAJE!$J920</t>
  </si>
  <si>
    <t>PAJE!$K920</t>
  </si>
  <si>
    <t>PAJE!$L920</t>
  </si>
  <si>
    <t>PAJE!$D920</t>
  </si>
  <si>
    <t>PAJE!$E920</t>
  </si>
  <si>
    <t>PAJE!$E63</t>
  </si>
  <si>
    <t>PAJE!$D415</t>
  </si>
  <si>
    <t>Chênh lệch tạm thời được khấu trừ</t>
  </si>
  <si>
    <t>Lỗ tính thuế</t>
  </si>
  <si>
    <t>Giảm khác</t>
  </si>
  <si>
    <t>Quỹ khen thưởng</t>
  </si>
  <si>
    <t>Quỹ phúc lợi</t>
  </si>
  <si>
    <t>PAJE!$J763</t>
  </si>
  <si>
    <t>PAJE!$K763</t>
  </si>
  <si>
    <t>PAJE!$L763</t>
  </si>
  <si>
    <t>PAJE!$D763</t>
  </si>
  <si>
    <t>PAJE!$E763</t>
  </si>
  <si>
    <t>PAJE!$J764</t>
  </si>
  <si>
    <t>PAJE!$D276</t>
  </si>
  <si>
    <t>PAJE!$K2434</t>
  </si>
  <si>
    <t>Quality control reviewer:</t>
  </si>
  <si>
    <t>Team member</t>
  </si>
  <si>
    <t>Team member 2</t>
  </si>
  <si>
    <t>Team member 3</t>
  </si>
  <si>
    <t>Team member 4</t>
  </si>
  <si>
    <t>Team member 5</t>
  </si>
  <si>
    <t>Team member 6</t>
  </si>
  <si>
    <t>Team member 7</t>
  </si>
  <si>
    <t>Team member 8</t>
  </si>
  <si>
    <t>Team member 9</t>
  </si>
  <si>
    <t>Team member 10</t>
  </si>
  <si>
    <t>PAJE!$E1029</t>
  </si>
  <si>
    <t>PAJE!$J1030</t>
  </si>
  <si>
    <t>PAJE!$K1030</t>
  </si>
  <si>
    <t>PAJE!$L1030</t>
  </si>
  <si>
    <t>PAJE!$K798</t>
  </si>
  <si>
    <t>PAJE!$L798</t>
  </si>
  <si>
    <t>PAJE!$D798</t>
  </si>
  <si>
    <t>PAJE!$E798</t>
  </si>
  <si>
    <t>PAJE!$J799</t>
  </si>
  <si>
    <t>PAJE!$K799</t>
  </si>
  <si>
    <t>PAJE!$L799</t>
  </si>
  <si>
    <t>PAJE!$D799</t>
  </si>
  <si>
    <t>PAJE!$E799</t>
  </si>
  <si>
    <t>PAJE!$J800</t>
  </si>
  <si>
    <t>PAJE!$K800</t>
  </si>
  <si>
    <t>PAJE!$L800</t>
  </si>
  <si>
    <t>PAJE!$D800</t>
  </si>
  <si>
    <t>PAJE!$E800</t>
  </si>
  <si>
    <t>PAJE!$J801</t>
  </si>
  <si>
    <t>PAJE!$K801</t>
  </si>
  <si>
    <t>PAJE!$D875</t>
  </si>
  <si>
    <t>PAJE!$E875</t>
  </si>
  <si>
    <t>PAJE!$E204</t>
  </si>
  <si>
    <t>PAJE!$J205</t>
  </si>
  <si>
    <t>PAJE!$K205</t>
  </si>
  <si>
    <t>PAJE!$L205</t>
  </si>
  <si>
    <t>PAJE!$D205</t>
  </si>
  <si>
    <t>PAJE!$E205</t>
  </si>
  <si>
    <t>PAJE!$J206</t>
  </si>
  <si>
    <t>PAJE!$K206</t>
  </si>
  <si>
    <t>PAJE!$L206</t>
  </si>
  <si>
    <t>PAJE!$D206</t>
  </si>
  <si>
    <t>PAJE!$E206</t>
  </si>
  <si>
    <t>PAJE!$J207</t>
  </si>
  <si>
    <t>PAJE!$K207</t>
  </si>
  <si>
    <t>PAJE!$L207</t>
  </si>
  <si>
    <t>PAJE!$D207</t>
  </si>
  <si>
    <t>PAJE!$E207</t>
  </si>
  <si>
    <t>PAJE!$J208</t>
  </si>
  <si>
    <t>PAJE!$K208</t>
  </si>
  <si>
    <t>PAJE!$L208</t>
  </si>
  <si>
    <t>PAJE!$E203</t>
  </si>
  <si>
    <t>PAJE!$J204</t>
  </si>
  <si>
    <t>PAJE!$K204</t>
  </si>
  <si>
    <t>PAJE!$L204</t>
  </si>
  <si>
    <t>PAJE!$D204</t>
  </si>
  <si>
    <t>PAJE!$L133</t>
  </si>
  <si>
    <t>PAJE!$D133</t>
  </si>
  <si>
    <t>PAJE!$E133</t>
  </si>
  <si>
    <t>PAJE!$J134</t>
  </si>
  <si>
    <t>PAJE!$K134</t>
  </si>
  <si>
    <t>PAJE!$L134</t>
  </si>
  <si>
    <t>PAJE!$D134</t>
  </si>
  <si>
    <t>PAJE!$E134</t>
  </si>
  <si>
    <t>PAJE!$J135</t>
  </si>
  <si>
    <t>PAJE!$K135</t>
  </si>
  <si>
    <t>PAJE!$L135</t>
  </si>
  <si>
    <t>PAJE!$D135</t>
  </si>
  <si>
    <t>PAJE!$D1449</t>
  </si>
  <si>
    <t>PAJE!$E1449</t>
  </si>
  <si>
    <t>PAJE!$J1450</t>
  </si>
  <si>
    <t>PAJE!$K1450</t>
  </si>
  <si>
    <t>PAJE!$L1450</t>
  </si>
  <si>
    <t>PAJE!$D1450</t>
  </si>
  <si>
    <t>PAJE!$E1450</t>
  </si>
  <si>
    <t>PAJE!$J1451</t>
  </si>
  <si>
    <t>PAJE!$K1451</t>
  </si>
  <si>
    <t>PAJE!$L1451</t>
  </si>
  <si>
    <t>PAJE!$D1451</t>
  </si>
  <si>
    <t>PAJE!$E1451</t>
  </si>
  <si>
    <t>PAJE!$J1452</t>
  </si>
  <si>
    <t>PAJE!$K1452</t>
  </si>
  <si>
    <t>PAJE!$L1452</t>
  </si>
  <si>
    <t>PAJE!$D1452</t>
  </si>
  <si>
    <t>PAJE!$E1452</t>
  </si>
  <si>
    <t>PAJE!$K1708</t>
  </si>
  <si>
    <t>PAJE!$L1708</t>
  </si>
  <si>
    <t>PAJE!$D1708</t>
  </si>
  <si>
    <t>Cổ tức đã trả trong năm (bao gồm từ năm trước và năm nay)</t>
  </si>
  <si>
    <t>Chỉ tiêu 36 sau điều chỉnh</t>
  </si>
  <si>
    <t>PAJE!$J1990</t>
  </si>
  <si>
    <t>PAJE!$K1990</t>
  </si>
  <si>
    <t>PAJE!$L1990</t>
  </si>
  <si>
    <t>PAJE!$D1990</t>
  </si>
  <si>
    <t>PAJE!$E1990</t>
  </si>
  <si>
    <t>PAJE!$J1991</t>
  </si>
  <si>
    <t>PAJE!$K1991</t>
  </si>
  <si>
    <t>PAJE!$L1991</t>
  </si>
  <si>
    <t>PAJE!$D1991</t>
  </si>
  <si>
    <t>PAJE!$E1991</t>
  </si>
  <si>
    <t>PAJE!$J1992</t>
  </si>
  <si>
    <t>PAJE!$K2193</t>
  </si>
  <si>
    <t>PAJE!$L2193</t>
  </si>
  <si>
    <t>PAJE!$L2256</t>
  </si>
  <si>
    <t>PAJE!$D2256</t>
  </si>
  <si>
    <t>PAJE!$E2256</t>
  </si>
  <si>
    <t>PAJE!$J2257</t>
  </si>
  <si>
    <t>PAJE!$K2257</t>
  </si>
  <si>
    <t>PAJE!$K44</t>
  </si>
  <si>
    <t>PAJE!$L44</t>
  </si>
  <si>
    <t>PAJE!$D44</t>
  </si>
  <si>
    <t>PAJE!$E44</t>
  </si>
  <si>
    <t>PAJE!$J45</t>
  </si>
  <si>
    <t>PAJE!$K45</t>
  </si>
  <si>
    <t>PAJE!$E1262</t>
  </si>
  <si>
    <t>PAJE!$J1263</t>
  </si>
  <si>
    <t>PAJE!$K1263</t>
  </si>
  <si>
    <t>PAJE!$L1263</t>
  </si>
  <si>
    <t>PAJE!$D1263</t>
  </si>
  <si>
    <t>PAJE!$E1263</t>
  </si>
  <si>
    <t>PAJE!$J223</t>
  </si>
  <si>
    <t>PAJE!$K223</t>
  </si>
  <si>
    <t>PAJE!$L223</t>
  </si>
  <si>
    <t>PAJE!$L45</t>
  </si>
  <si>
    <t>PAJE!$D45</t>
  </si>
  <si>
    <t>PAJE!$E45</t>
  </si>
  <si>
    <t>PAJE!$J46</t>
  </si>
  <si>
    <t>PAJE!$K46</t>
  </si>
  <si>
    <t>PAJE!$L46</t>
  </si>
  <si>
    <t>PAJE!$D46</t>
  </si>
  <si>
    <t>PAJE!$E46</t>
  </si>
  <si>
    <t>PAJE!$J47</t>
  </si>
  <si>
    <t>PAJE!$K47</t>
  </si>
  <si>
    <t>PAJE!$L47</t>
  </si>
  <si>
    <t>PAJE!$D47</t>
  </si>
  <si>
    <t>PAJE!$D2427</t>
  </si>
  <si>
    <t>PAJE!$E2427</t>
  </si>
  <si>
    <t>PAJE!$J2428</t>
  </si>
  <si>
    <t>PAJE!$K2428</t>
  </si>
  <si>
    <t>PAJE!$E1813</t>
  </si>
  <si>
    <t>PAJE!$J1814</t>
  </si>
  <si>
    <t>PAJE!$K1814</t>
  </si>
  <si>
    <t>PAJE!$L1814</t>
  </si>
  <si>
    <t>PAJE!$E1210</t>
  </si>
  <si>
    <t>PAJE!$J1211</t>
  </si>
  <si>
    <t>PAJE!$K1211</t>
  </si>
  <si>
    <t>PAJE!$L1211</t>
  </si>
  <si>
    <t>PAJE!$D1211</t>
  </si>
  <si>
    <t>PAJE!$E1211</t>
  </si>
  <si>
    <t>PAJE!$J1212</t>
  </si>
  <si>
    <t>PAJE!$K1212</t>
  </si>
  <si>
    <t>PAJE!$L1212</t>
  </si>
  <si>
    <t>PAJE!$D1212</t>
  </si>
  <si>
    <t>PAJE!$E1212</t>
  </si>
  <si>
    <t>PAJE!$J1213</t>
  </si>
  <si>
    <t>PAJE!$K1213</t>
  </si>
  <si>
    <t>PAJE!$L1213</t>
  </si>
  <si>
    <t>PAJE!$D1213</t>
  </si>
  <si>
    <t>PAJE!$E1213</t>
  </si>
  <si>
    <t>PAJE!$J1214</t>
  </si>
  <si>
    <t>PAJE!$K1214</t>
  </si>
  <si>
    <t>PAJE!$L1214</t>
  </si>
  <si>
    <t>PAJE!$D1214</t>
  </si>
  <si>
    <t>PAJE!$E1214</t>
  </si>
  <si>
    <t>PAJE!$J1215</t>
  </si>
  <si>
    <t>PAJE!$K1215</t>
  </si>
  <si>
    <t>PAJE!$L1215</t>
  </si>
  <si>
    <t>PAJE!$L846</t>
  </si>
  <si>
    <t>PAJE!$D846</t>
  </si>
  <si>
    <t>PAJE!$E846</t>
  </si>
  <si>
    <t>PAJE!$J847</t>
  </si>
  <si>
    <t>PAJE!$L1047</t>
  </si>
  <si>
    <t>PAJE!$D1047</t>
  </si>
  <si>
    <t>PAJE!$E1047</t>
  </si>
  <si>
    <t>Lãi tiền gửi có kỳ hạn</t>
  </si>
  <si>
    <t>Công cụ dụng cụ</t>
  </si>
  <si>
    <t>Chi phí quản lý chờ phân bổ</t>
  </si>
  <si>
    <t>Giảm giá hàng bán</t>
  </si>
  <si>
    <t>Tăng do nhận góp vốn bằng tài sản</t>
  </si>
  <si>
    <t>Giảm theo báo cáo định giá</t>
  </si>
  <si>
    <t>VI.4</t>
  </si>
  <si>
    <t>VI.2</t>
  </si>
  <si>
    <t>VI.5</t>
  </si>
  <si>
    <t>VI.6</t>
  </si>
  <si>
    <t>VI.7</t>
  </si>
  <si>
    <t>VI.3</t>
  </si>
  <si>
    <t>Tăng vốn chủ sở hữu (+)</t>
  </si>
  <si>
    <t>Thu từ lợi nhuận sau thuế</t>
  </si>
  <si>
    <t>Điều chỉnh trích quỹ từ lợi nhuận</t>
  </si>
  <si>
    <t>Tăng do đánh giá lại</t>
  </si>
  <si>
    <t>Tăng vốn từ lợi nhuận sau thuế</t>
  </si>
  <si>
    <t>Chi mua TSCĐ</t>
  </si>
  <si>
    <t>PAJE!$D223</t>
  </si>
  <si>
    <t>PAJE!$E223</t>
  </si>
  <si>
    <t>PAJE!$J224</t>
  </si>
  <si>
    <t>PAJE!$K224</t>
  </si>
  <si>
    <t>PAJE!$L224</t>
  </si>
  <si>
    <t>PAJE!$L1012</t>
  </si>
  <si>
    <t>PAJE!$D1012</t>
  </si>
  <si>
    <t>PAJE!$E1012</t>
  </si>
  <si>
    <t>PAJE!$J1013</t>
  </si>
  <si>
    <t>PAJE!$K1013</t>
  </si>
  <si>
    <t>PAJE!$L1013</t>
  </si>
  <si>
    <t>PAJE!$D1013</t>
  </si>
  <si>
    <t>PAJE!$E1013</t>
  </si>
  <si>
    <t>PAJE!$J1014</t>
  </si>
  <si>
    <t>PAJE!$K1014</t>
  </si>
  <si>
    <t>PAJE!$L1014</t>
  </si>
  <si>
    <t>PAJE!$D1014</t>
  </si>
  <si>
    <t>PAJE!$E1014</t>
  </si>
  <si>
    <t>PAJE!$J1015</t>
  </si>
  <si>
    <t>PAJE!$K1015</t>
  </si>
  <si>
    <t>PAJE!$L1015</t>
  </si>
  <si>
    <t>PAJE!$K1056</t>
  </si>
  <si>
    <t>PAJE!$D928</t>
  </si>
  <si>
    <t>PAJE!$E928</t>
  </si>
  <si>
    <t>PAJE!$J929</t>
  </si>
  <si>
    <t>PAJE!$K929</t>
  </si>
  <si>
    <t>PAJE!$L929</t>
  </si>
  <si>
    <t>PAJE!$D929</t>
  </si>
  <si>
    <t>PAJE!$E929</t>
  </si>
  <si>
    <t>PAJE!$J930</t>
  </si>
  <si>
    <t>PAJE!$K930</t>
  </si>
  <si>
    <t>PAJE!$L930</t>
  </si>
  <si>
    <t>PAJE!$D930</t>
  </si>
  <si>
    <t>PAJE!$E930</t>
  </si>
  <si>
    <t>PAJE!$J931</t>
  </si>
  <si>
    <t>PAJE!$E1217</t>
  </si>
  <si>
    <t>PAJE!$J1218</t>
  </si>
  <si>
    <t>PAJE!$K1218</t>
  </si>
  <si>
    <t>PAJE!$K994</t>
  </si>
  <si>
    <t>PAJE!$L994</t>
  </si>
  <si>
    <t>PAJE!$D994</t>
  </si>
  <si>
    <t>PAJE!$L2117</t>
  </si>
  <si>
    <t>PAJE!$D2117</t>
  </si>
  <si>
    <t>PAJE!$E2117</t>
  </si>
  <si>
    <t>PAJE!$K1916</t>
  </si>
  <si>
    <t>PAJE!$D898</t>
  </si>
  <si>
    <t>PAJE!$E898</t>
  </si>
  <si>
    <t>PAJE!$J899</t>
  </si>
  <si>
    <t>PAJE!$K899</t>
  </si>
  <si>
    <t>PAJE!$L899</t>
  </si>
  <si>
    <t>PAJE!$D899</t>
  </si>
  <si>
    <t>PAJE!$E899</t>
  </si>
  <si>
    <t>PAJE!$J900</t>
  </si>
  <si>
    <t>PAJE!$K900</t>
  </si>
  <si>
    <t>PAJE!$L900</t>
  </si>
  <si>
    <t>PAJE!$D900</t>
  </si>
  <si>
    <t>PAJE!$E900</t>
  </si>
  <si>
    <t>PAJE!$J901</t>
  </si>
  <si>
    <t>Tài sản thừa chờ giải quyết</t>
  </si>
  <si>
    <t>Bảo hiểm xã hội</t>
  </si>
  <si>
    <t>Bảo hiểm y tế</t>
  </si>
  <si>
    <t>Kinh phí công đoàn</t>
  </si>
  <si>
    <t>Cổ tức, lợi nhuận phải trả</t>
  </si>
  <si>
    <t>Phải trả về cổ phần hóa</t>
  </si>
  <si>
    <t>PAJE!$D683</t>
  </si>
  <si>
    <t>PAJE!$E683</t>
  </si>
  <si>
    <t>PAJE!$K1313</t>
  </si>
  <si>
    <t>PAJE!$L1313</t>
  </si>
  <si>
    <t>PAJE!$D1313</t>
  </si>
  <si>
    <t>PAJE!$E1313</t>
  </si>
  <si>
    <t>PAJE!$J1314</t>
  </si>
  <si>
    <t>PAJE!$K1314</t>
  </si>
  <si>
    <t>PAJE!$L1314</t>
  </si>
  <si>
    <t>PAJE!$D1314</t>
  </si>
  <si>
    <t>PAJE!$E1314</t>
  </si>
  <si>
    <t>PAJE!$L784</t>
  </si>
  <si>
    <t>PAJE!$D784</t>
  </si>
  <si>
    <t>PAJE!$D413</t>
  </si>
  <si>
    <t>PAJE!$E413</t>
  </si>
  <si>
    <t>PAJE!$J414</t>
  </si>
  <si>
    <t>PAJE!$K414</t>
  </si>
  <si>
    <t>PAJE!$E994</t>
  </si>
  <si>
    <t>PAJE!$J995</t>
  </si>
  <si>
    <t>PAJE!$K995</t>
  </si>
  <si>
    <t>PAJE!$L995</t>
  </si>
  <si>
    <t>PAJE!$D995</t>
  </si>
  <si>
    <t>PAJE!$E995</t>
  </si>
  <si>
    <t>PAJE!$J996</t>
  </si>
  <si>
    <t>PAJE!$K996</t>
  </si>
  <si>
    <t>PAJE!$L996</t>
  </si>
  <si>
    <t>PAJE!$D996</t>
  </si>
  <si>
    <t>PAJE!$E996</t>
  </si>
  <si>
    <t>PAJE!$J997</t>
  </si>
  <si>
    <t>PAJE!$K997</t>
  </si>
  <si>
    <t>PAJE!$L997</t>
  </si>
  <si>
    <t>PAJE!$D997</t>
  </si>
  <si>
    <t>PAJE!$E997</t>
  </si>
  <si>
    <t>PAJE!$J998</t>
  </si>
  <si>
    <t>PAJE!$K998</t>
  </si>
  <si>
    <t>PAJE!$L998</t>
  </si>
  <si>
    <t>PAJE!$D998</t>
  </si>
  <si>
    <t>PAJE!$E998</t>
  </si>
  <si>
    <t>PAJE!$J999</t>
  </si>
  <si>
    <t>PAJE!$K999</t>
  </si>
  <si>
    <t>PAJE!$L999</t>
  </si>
  <si>
    <t>PAJE!$D999</t>
  </si>
  <si>
    <t>PAJE!$E999</t>
  </si>
  <si>
    <t>PAJE!$J1000</t>
  </si>
  <si>
    <t>PAJE!$K1000</t>
  </si>
  <si>
    <t>PAJE!$L1000</t>
  </si>
  <si>
    <t>PAJE!$D1000</t>
  </si>
  <si>
    <t>PAJE!$L987</t>
  </si>
  <si>
    <t>PAJE!$D987</t>
  </si>
  <si>
    <t>PAJE!$E987</t>
  </si>
  <si>
    <t>PAJE!$J988</t>
  </si>
  <si>
    <t>PAJE!$L1487</t>
  </si>
  <si>
    <t>PAJE!$D937</t>
  </si>
  <si>
    <t>PAJE!$E937</t>
  </si>
  <si>
    <t>PAJE!$J938</t>
  </si>
  <si>
    <t>PAJE!$K938</t>
  </si>
  <si>
    <t>PAJE!$L938</t>
  </si>
  <si>
    <t>PAJE!$L79</t>
  </si>
  <si>
    <t>PAJE!$D79</t>
  </si>
  <si>
    <t>PAJE!$E79</t>
  </si>
  <si>
    <t>PAJE!$J80</t>
  </si>
  <si>
    <t>PAJE!$K80</t>
  </si>
  <si>
    <t>PAJE!$L80</t>
  </si>
  <si>
    <t>PAJE!$D80</t>
  </si>
  <si>
    <t>PAJE!$E80</t>
  </si>
  <si>
    <t>PAJE!$J81</t>
  </si>
  <si>
    <t>PAJE!$L1364</t>
  </si>
  <si>
    <t>PAJE!$D1364</t>
  </si>
  <si>
    <t>Khả năng thanh toán</t>
  </si>
  <si>
    <t>Khả năng thanh toán hiện hành</t>
  </si>
  <si>
    <t>Lần</t>
  </si>
  <si>
    <t>Khả năng thanh toán nợ ngắn hạn</t>
  </si>
  <si>
    <t>Khả năng thanh toán nhanh</t>
  </si>
  <si>
    <t>Tỷ suất sinh lời</t>
  </si>
  <si>
    <t>PAJE!$K1535</t>
  </si>
  <si>
    <t>PAJE!$L1535</t>
  </si>
  <si>
    <t>PAJE!$L713</t>
  </si>
  <si>
    <t>PAJE!$D713</t>
  </si>
  <si>
    <t>PAJE!$E713</t>
  </si>
  <si>
    <t>PAJE!$J714</t>
  </si>
  <si>
    <t>PAJE!$K714</t>
  </si>
  <si>
    <t>PAJE!$L714</t>
  </si>
  <si>
    <t>Người lập biểu</t>
  </si>
  <si>
    <t>Tổng Giám đốc</t>
  </si>
  <si>
    <t>Vương Thị Ánh Duyên</t>
  </si>
  <si>
    <t>Đường Đức Hóa</t>
  </si>
  <si>
    <t>Lũy kế từ đầu năm đến cuối kỳ này</t>
  </si>
  <si>
    <t>Tập đoàn Đại Châu</t>
  </si>
  <si>
    <t>Thặng dư vốn
 cổ phần</t>
  </si>
  <si>
    <t>Quỹ đầu tư
 phát triển</t>
  </si>
  <si>
    <t>Quỹ dự phòng
 tài chính</t>
  </si>
  <si>
    <t>Số đầu năm trước</t>
  </si>
  <si>
    <r>
      <t xml:space="preserve">Phụ lục </t>
    </r>
    <r>
      <rPr>
        <b/>
        <sz val="10.5"/>
        <color indexed="10"/>
        <rFont val="Times New Roman"/>
        <family val="1"/>
      </rPr>
      <t>1</t>
    </r>
    <r>
      <rPr>
        <b/>
        <sz val="10.5"/>
        <rFont val="Times New Roman"/>
        <family val="1"/>
      </rPr>
      <t>: Bảng đối chiếu biến động của vốn chủ sở hữu</t>
    </r>
  </si>
  <si>
    <t>Địa chỉ: Tầng 5 tòa nhà 59, phố Quang Trung, phường Nguyễn Du, quận Hai Bà Trưng, thành phố Hà Nội</t>
  </si>
  <si>
    <t>Lĩnh vực thương mại</t>
  </si>
  <si>
    <t>Lĩnh vực sản xuất</t>
  </si>
  <si>
    <t>Lĩnh vực …</t>
  </si>
  <si>
    <t>Số liệu các cột (trừ cột "Các khoản loại trừ") được lấy từ chi tiết các TK 511, TK 521, TK 531 và TK 532 cho các khoản doanh thu của từng bộ phận bán ra bên ngoài đơn vị {TK 511 - [TK 521 - TK 531 - TK 532]}. Số liệu cột "Các kh</t>
  </si>
  <si>
    <t>Giá trị hợp lý của các tài sản tài chính và nợ phải trả tài chính được phản ánh theo giá trị mà công cụ tài chính có thể được chuyển đổi trong một giao dịch hiện tại giữa các bên có đầy đủ hiểu biết và mong muốn giao dịch.</t>
  </si>
  <si>
    <t>IV.        NHỮNG THÔNG TIN KHÁC</t>
  </si>
  <si>
    <t>1.            Tài sản, nợ tiềm tàng</t>
  </si>
  <si>
    <t>Nêu các khoản tài sản, nợ tiềm tàng theo hướng dẫn tại Chuẩn mực kế toán số 18 “Các khoản dự phòng, tài sản và nợ tiềm tàng” như các vụ kiện tụng chưa có phán quyết cuối cùng, khiếu nại về thuế,...</t>
  </si>
  <si>
    <t>Công ty/Doanh nghiệp đã bị kiện vì vi phạm bản quyền. Hiện tại chưa có phán quyết cuối cùng về vấn đề này tuy nhiên trong trường hợp Công ty/Doanh nghiệp bị thua kiện thì sẽ phải thanh toán số tiền lên đến ...... VND.</t>
  </si>
  <si>
    <t xml:space="preserve">Công ty/Doanh nghiệp đã kiện đối thủ cạnh tranh vì đã vi phạm bản quyền và hy vọng sẽ được thanh toán một khoản tiền từ khoảng ...... VND đến ..... VND. Mặc dù đã thắng kiện nhưng khoản bồi thường vẫn chưa được xác định cụ thể. </t>
  </si>
  <si>
    <t>Sau ngày kết thúc năm tài chính/kỳ kế toán, Công ty/Doanh nghiệp đã bị một khách hàng kiện về việc sản phẩm đã gây ra một vụ hỏa hoạn lớn tại trụ sở của họ vào ngày .. tháng .. năm .... Tổng thiệt hại của vụ hỏa hoạn này được dự tính là ......... VND và khách hàng yêu cầu Công ty/Doanh nghiệp thanh toán lại số thiệt hại này. Hiện tại chưa có phán quyết cuối cùng của Tòa án về vấn đề này nhưng luật sư của Công ty/Doanh nghiệp cho rằng khả năng Công ty/Doanh nghiệp bị thua kiện là rất thấp.</t>
  </si>
  <si>
    <t>2.            Các khoản cam kết</t>
  </si>
  <si>
    <t>Trình bày các cam kết của Công ty/Doanh nghiệp như: bảo lãnh khoản vay cho công ty khác, thuê tài sản, góp vốn,...</t>
  </si>
  <si>
    <t>Tổng doanh thu lũy kế của hợp đồng xây dựng được ghi nhận đến cuối năm</t>
  </si>
  <si>
    <t>PAJE!$D2143</t>
  </si>
  <si>
    <t>PAJE!$E2143</t>
  </si>
  <si>
    <t>PAJE!$J2144</t>
  </si>
  <si>
    <t>PAJE!$K2144</t>
  </si>
  <si>
    <t>PAJE!$L2144</t>
  </si>
  <si>
    <t>Giá trị hao mòn lũy kế bất động sản đầu tư</t>
  </si>
  <si>
    <t>Các khoản đầu tư tài chính dài hạn</t>
  </si>
  <si>
    <t>Đầu tư vào công ty con</t>
  </si>
  <si>
    <t>25</t>
  </si>
  <si>
    <t>Đầu tư vào công ty liên kết, liên doanh</t>
  </si>
  <si>
    <t>+ Vốn góp liên doanh</t>
  </si>
  <si>
    <t>+ Đầu tư vào công ty liên kết</t>
  </si>
  <si>
    <t>Đầu tư dài hạn khác</t>
  </si>
  <si>
    <t>PAJE!$E1201</t>
  </si>
  <si>
    <t>PAJE!$J1969</t>
  </si>
  <si>
    <t>PAJE!$K1969</t>
  </si>
  <si>
    <t>PAJE!$L1969</t>
  </si>
  <si>
    <t>PAJE!$D1969</t>
  </si>
  <si>
    <t>PAJE!$E1969</t>
  </si>
  <si>
    <t>PAJE!$J1970</t>
  </si>
  <si>
    <t>PAJE!$K1970</t>
  </si>
  <si>
    <t>PAJE!$L1970</t>
  </si>
  <si>
    <t>PAJE!$D1970</t>
  </si>
  <si>
    <t>PAJE!$E1970</t>
  </si>
  <si>
    <t>PAJE!$J1971</t>
  </si>
  <si>
    <t>PAJE!$K1971</t>
  </si>
  <si>
    <t>PAJE!$L1971</t>
  </si>
  <si>
    <t>PAJE!$D1971</t>
  </si>
  <si>
    <t>PAJE!$L1645</t>
  </si>
  <si>
    <t>PAJE!$D1645</t>
  </si>
  <si>
    <t>PAJE!$E1645</t>
  </si>
  <si>
    <t>PAJE!$J1646</t>
  </si>
  <si>
    <t>PAJE!$K1646</t>
  </si>
  <si>
    <t>PAJE!$L1646</t>
  </si>
  <si>
    <t>PAJE!$D1646</t>
  </si>
  <si>
    <t>PAJE!$E1646</t>
  </si>
  <si>
    <t>PAJE!$J1647</t>
  </si>
  <si>
    <t>PAJE!$K1647</t>
  </si>
  <si>
    <t>PAJE!$L1647</t>
  </si>
  <si>
    <t>PAJE!$D1647</t>
  </si>
  <si>
    <t>PAJE!$E1647</t>
  </si>
  <si>
    <t>PAJE!$J1648</t>
  </si>
  <si>
    <t>PAJE!$K1648</t>
  </si>
  <si>
    <t>PAJE!$L1648</t>
  </si>
  <si>
    <t>PAJE!$D1648</t>
  </si>
  <si>
    <t>PAJE!$E1648</t>
  </si>
  <si>
    <t>PAJE!$J1649</t>
  </si>
  <si>
    <t>PAJE!$K1649</t>
  </si>
  <si>
    <t>PAJE!$L1649</t>
  </si>
  <si>
    <t>PAJE!$D1649</t>
  </si>
  <si>
    <t>PAJE!$E1649</t>
  </si>
  <si>
    <t>PAJE!$J1650</t>
  </si>
  <si>
    <t>PAJE!$K1650</t>
  </si>
  <si>
    <t>PAJE!$L1650</t>
  </si>
  <si>
    <t>PAJE!$D1650</t>
  </si>
  <si>
    <t>PAJE!$E1650</t>
  </si>
  <si>
    <t>PAJE!$J1651</t>
  </si>
  <si>
    <t>PAJE!$K1651</t>
  </si>
  <si>
    <t>PAJE!$L1651</t>
  </si>
  <si>
    <t>PAJE!$D1651</t>
  </si>
  <si>
    <t>PAJE!$E1651</t>
  </si>
  <si>
    <t>PAJE!$J1652</t>
  </si>
  <si>
    <t>PAJE!$K1652</t>
  </si>
  <si>
    <t>PAJE!$L1652</t>
  </si>
  <si>
    <t>PAJE!$D1652</t>
  </si>
  <si>
    <t>PAJE!$E1652</t>
  </si>
  <si>
    <t>Vay dài hạn ngân hàng</t>
  </si>
  <si>
    <t>Trái phiếu</t>
  </si>
  <si>
    <t>PAJE!$K1204</t>
  </si>
  <si>
    <t>PAJE!$L1204</t>
  </si>
  <si>
    <t>PAJE!$J541</t>
  </si>
  <si>
    <t>PAJE!$K541</t>
  </si>
  <si>
    <t>PAJE!$D1765</t>
  </si>
  <si>
    <t>PAJE!$E1765</t>
  </si>
  <si>
    <t>PAJE!$J1766</t>
  </si>
  <si>
    <t>PAJE!$K1766</t>
  </si>
  <si>
    <t>PAJE!$L1766</t>
  </si>
  <si>
    <t>PAJE!$D1766</t>
  </si>
  <si>
    <t>PAJE!$K1622</t>
  </si>
  <si>
    <t>PAJE!$L1622</t>
  </si>
  <si>
    <t>PAJE!$D1622</t>
  </si>
  <si>
    <t>PAJE!$E1622</t>
  </si>
  <si>
    <t>PAJE!$J1623</t>
  </si>
  <si>
    <t>PAJE!$K1623</t>
  </si>
  <si>
    <t>PAJE!$L1623</t>
  </si>
  <si>
    <t>PAJE!$D1623</t>
  </si>
  <si>
    <t>PAJE!$E1623</t>
  </si>
  <si>
    <t>PAJE!$J1624</t>
  </si>
  <si>
    <t>PAJE!$K1624</t>
  </si>
  <si>
    <t>PAJE!$L1624</t>
  </si>
  <si>
    <t>PAJE!$D1624</t>
  </si>
  <si>
    <t>PAJE!$E1624</t>
  </si>
  <si>
    <t>PAJE!$J1625</t>
  </si>
  <si>
    <t>PAJE!$K1625</t>
  </si>
  <si>
    <t>PAJE!$L1625</t>
  </si>
  <si>
    <t>PAJE!$L975</t>
  </si>
  <si>
    <t>PAJE!$D975</t>
  </si>
  <si>
    <t>PAJE!$E975</t>
  </si>
  <si>
    <t>PAJE!$J976</t>
  </si>
  <si>
    <t>Cổ phiếu quỹ</t>
  </si>
  <si>
    <t>32</t>
  </si>
  <si>
    <t>PAJE!$K778</t>
  </si>
  <si>
    <t>PAJE!$L778</t>
  </si>
  <si>
    <t>Quỹ khác thuộc vốn chủ sở hữu</t>
  </si>
  <si>
    <t>Lợi nhuận sau thuế chưa phân phối</t>
  </si>
  <si>
    <t>420</t>
  </si>
  <si>
    <t>Chi tiết số phát sinh về các khoản vay và nợ dài hạn</t>
  </si>
  <si>
    <t>PAJE!$D1685</t>
  </si>
  <si>
    <t>PAJE!$E1685</t>
  </si>
  <si>
    <t>PAJE!$J1686</t>
  </si>
  <si>
    <t>PAJE!$K1686</t>
  </si>
  <si>
    <t>PAJE!$K225</t>
  </si>
  <si>
    <t>PAJE!$L225</t>
  </si>
  <si>
    <t>PAJE!$D225</t>
  </si>
  <si>
    <t>PAJE!$E225</t>
  </si>
  <si>
    <t>PAJE!$E209</t>
  </si>
  <si>
    <t>PAJE!$J712</t>
  </si>
  <si>
    <t>PAJE!$K712</t>
  </si>
  <si>
    <t>PAJE!$L712</t>
  </si>
  <si>
    <t>PAJE!$D712</t>
  </si>
  <si>
    <t>Doanh thu hoạt động tài chính khác</t>
  </si>
  <si>
    <t>Chiết khấu thanh toán, lãi mua hàng trả chậm</t>
  </si>
  <si>
    <t>Lỗ do thanh lý các khoản đầu tư ngắn hạn, dài hạn</t>
  </si>
  <si>
    <t>PAJE!$D2146</t>
  </si>
  <si>
    <t>PAJE!$E2146</t>
  </si>
  <si>
    <t>PAJE!$J2147</t>
  </si>
  <si>
    <t>PAJE!$L416</t>
  </si>
  <si>
    <t>PAJE!$D416</t>
  </si>
  <si>
    <t>PAJE!$E416</t>
  </si>
  <si>
    <t>PAJE!$J417</t>
  </si>
  <si>
    <t>PAJE!$K417</t>
  </si>
  <si>
    <t>PAJE!$L417</t>
  </si>
  <si>
    <t>PAJE!$D417</t>
  </si>
  <si>
    <t>PAJE!$E417</t>
  </si>
  <si>
    <t>PAJE!$J418</t>
  </si>
  <si>
    <t>PAJE!$K418</t>
  </si>
  <si>
    <t>PAJE!$L418</t>
  </si>
  <si>
    <t>PAJE!$D418</t>
  </si>
  <si>
    <r>
      <t xml:space="preserve">Dự phòng cho đầu tư </t>
    </r>
    <r>
      <rPr>
        <sz val="11"/>
        <color indexed="8"/>
        <rFont val="Times New Roman"/>
        <family val="1"/>
      </rPr>
      <t>chứng khoán ngắn hạn</t>
    </r>
  </si>
  <si>
    <r>
      <t>Dự phòng cho các khoản đầu</t>
    </r>
    <r>
      <rPr>
        <sz val="11"/>
        <color indexed="8"/>
        <rFont val="Times New Roman"/>
        <family val="1"/>
      </rPr>
      <t xml:space="preserve"> tư ngắn hạn khác</t>
    </r>
  </si>
  <si>
    <t>PAJE!$E539</t>
  </si>
  <si>
    <t>PAJE!$J540</t>
  </si>
  <si>
    <t>PAJE!$K540</t>
  </si>
  <si>
    <t>PAJE!$L540</t>
  </si>
  <si>
    <t>PAJE!$L665</t>
  </si>
  <si>
    <t>PAJE!$D665</t>
  </si>
  <si>
    <t>PAJE!$E665</t>
  </si>
  <si>
    <t>PAJE!$J666</t>
  </si>
  <si>
    <t>PAJE!$K666</t>
  </si>
  <si>
    <t>PAJE!$L666</t>
  </si>
  <si>
    <t>PAJE!$D666</t>
  </si>
  <si>
    <t>PAJE!$E666</t>
  </si>
  <si>
    <t>PAJE!$J667</t>
  </si>
  <si>
    <t>PAJE!$K667</t>
  </si>
  <si>
    <t>PAJE!$L667</t>
  </si>
  <si>
    <t>PAJE!$D667</t>
  </si>
  <si>
    <t>PAJE!$E667</t>
  </si>
  <si>
    <t>PAJE!$J668</t>
  </si>
  <si>
    <t>PAJE!$K668</t>
  </si>
  <si>
    <t>PAJE!$L668</t>
  </si>
  <si>
    <t>PAJE!$J1634</t>
  </si>
  <si>
    <t>PAJE!$K1634</t>
  </si>
  <si>
    <t>PAJE!$L1634</t>
  </si>
  <si>
    <t>PAJE!$D1634</t>
  </si>
  <si>
    <t>PAJE!$E1634</t>
  </si>
  <si>
    <t>PAJE!$J1635</t>
  </si>
  <si>
    <t>PAJE!$K1635</t>
  </si>
  <si>
    <t>PAJE!$L1635</t>
  </si>
  <si>
    <t>PAJE!$D1635</t>
  </si>
  <si>
    <t>PAJE!$E1635</t>
  </si>
  <si>
    <t>PAJE!$J1636</t>
  </si>
  <si>
    <t>PAJE!$K1636</t>
  </si>
  <si>
    <t>PAJE!$L1636</t>
  </si>
  <si>
    <t>PAJE!$D1636</t>
  </si>
  <si>
    <t>PAJE!$E1636</t>
  </si>
  <si>
    <t>PAJE!$J1637</t>
  </si>
  <si>
    <t>PAJE!$K1637</t>
  </si>
  <si>
    <t>PAJE!$L1637</t>
  </si>
  <si>
    <t>PAJE!$D1637</t>
  </si>
  <si>
    <t>PAJE!$J513</t>
  </si>
  <si>
    <t>PAJE!$K513</t>
  </si>
  <si>
    <t>PAJE!$L513</t>
  </si>
  <si>
    <t>PAJE!$D513</t>
  </si>
  <si>
    <t>PAJE!$E513</t>
  </si>
  <si>
    <t>PAJE!$J514</t>
  </si>
  <si>
    <t>PAJE!$K514</t>
  </si>
  <si>
    <t>PAJE!$L514</t>
  </si>
  <si>
    <t>PAJE!$D514</t>
  </si>
  <si>
    <t>Chi tiết vốn đầu tư của chủ sở hữu</t>
  </si>
  <si>
    <t>Vốn đầu tư của Nhà nước</t>
  </si>
  <si>
    <t>Vốn góp của các cổ đông, thành viên,...</t>
  </si>
  <si>
    <t>Cổ tức</t>
  </si>
  <si>
    <t>Cổ tức đã chi trả trong năm như sau:</t>
  </si>
  <si>
    <t>PAJE!$D520</t>
  </si>
  <si>
    <t>PAJE!$E1193</t>
  </si>
  <si>
    <t>PAJE!$J1194</t>
  </si>
  <si>
    <t>PAJE!$K1194</t>
  </si>
  <si>
    <t>PAJE!$D1502</t>
  </si>
  <si>
    <t>PAJE!$E1502</t>
  </si>
  <si>
    <t>PAJE!$J1503</t>
  </si>
  <si>
    <t>PAJE!$K1503</t>
  </si>
  <si>
    <t>PAJE!$L1503</t>
  </si>
  <si>
    <t>PAJE!$D1503</t>
  </si>
  <si>
    <t>PAJE!$E1503</t>
  </si>
  <si>
    <t>PAJE!$L1157</t>
  </si>
  <si>
    <t>PAJE!$D1157</t>
  </si>
  <si>
    <t>PAJE!$E1157</t>
  </si>
  <si>
    <t>PAJE!$J1158</t>
  </si>
  <si>
    <t>PAJE!$K1158</t>
  </si>
  <si>
    <t>Phần này không trình bày thu nhập còn phải trả cho các thành viên quản lý chủ chốt.</t>
  </si>
  <si>
    <t>Tổng thu nhập</t>
  </si>
  <si>
    <t>Giao dịch với các bên liên quan khác</t>
  </si>
  <si>
    <t>Các bên liên quan khác với Công ty/Doanh nghiệp bao gồm: các công ty liên kết, cơ sở kinh doanh đồng kiểm soát, các cá nhân có quyền trực tiếp hoặc gián tiếp biểu quyết ở Công ty/Doanh nghiệp và các thành viên mật thiết trong gia đình của họ, các doanh nghiệp do các nhân viên quản lý chủ chốt và các cá nhân có quyền trực tiếp hoặc gián tiếp biểu quyết của Công ty/Doanh nghiệp và các thành viên mật thiết trong gia đình của họ.</t>
  </si>
  <si>
    <t>Chủ tịch Hội đồng quản trị</t>
  </si>
  <si>
    <t>Ủy viên Hội đồng quản trị</t>
  </si>
  <si>
    <t>Phó Tổng Giám đốc</t>
  </si>
  <si>
    <t>Các nghiệp vụ phát sinh trong năm/kỳ giữa Công ty/Doanh nghiệp với các bên liên quan khác như sau:</t>
  </si>
  <si>
    <t>Nhận chuyển nhượng vốn của Công ty Cổ phần DC Phú Hà</t>
  </si>
  <si>
    <t>Thanh toán tiền chuyển nhượng vốn</t>
  </si>
  <si>
    <t>Vay công ty lãi suất 0.8%/tháng</t>
  </si>
  <si>
    <t>Công ty trả lại tiền vay</t>
  </si>
  <si>
    <t>Bán hàng cho bà Trần Thị Ánh Nguyệt</t>
  </si>
  <si>
    <t>Thu tiền theo hợp đồng bán hàng</t>
  </si>
  <si>
    <t>Tại ngày kết thúc năm tài chính/kỳ kế toán, công nợ với các bên liên quan khác như sau:</t>
  </si>
  <si>
    <t>Công ty con</t>
  </si>
  <si>
    <t>Công ty Cổ phần Xuân Minh SĐ Thanh Hoa</t>
  </si>
  <si>
    <t>Cho vay ngắn hạn</t>
  </si>
  <si>
    <t>Lãi cho vay ngắn hạn</t>
  </si>
  <si>
    <t>6.            Thông tin về bộ phận</t>
  </si>
  <si>
    <t>Trường hợp bộ phận chính yếu là theo lĩnh vực kinh doanh</t>
  </si>
  <si>
    <t>Lãnh thổ Việt Nam</t>
  </si>
  <si>
    <t>Xuất khẩu</t>
  </si>
  <si>
    <t>Dư nợ đầu lãi phải thu đầu năm (1388)</t>
  </si>
  <si>
    <t>Thu ký quỹ dài hạn</t>
  </si>
  <si>
    <t>Thu ký quỹ ngắn hạn</t>
  </si>
  <si>
    <t>PAJE!$L2310</t>
  </si>
  <si>
    <t>PAJE!$D2310</t>
  </si>
  <si>
    <t>PAJE!$E2310</t>
  </si>
  <si>
    <t>PAJE!$J2311</t>
  </si>
  <si>
    <t>PAJE!$K2311</t>
  </si>
  <si>
    <t>PAJE!$L2300</t>
  </si>
  <si>
    <t>PAJE!$D2300</t>
  </si>
  <si>
    <t>PAJE!$E2300</t>
  </si>
  <si>
    <t>PAJE!$J2301</t>
  </si>
  <si>
    <t>+ Giá vốn của hoạt động kinh doanh bất động sản</t>
  </si>
  <si>
    <t>PAJE!$D781</t>
  </si>
  <si>
    <t>PAJE!$E781</t>
  </si>
  <si>
    <t>PAJE!$L360</t>
  </si>
  <si>
    <t>PAJE!$D360</t>
  </si>
  <si>
    <t>PAJE!$E360</t>
  </si>
  <si>
    <t>PAJE!$J361</t>
  </si>
  <si>
    <t>PAJE!$K361</t>
  </si>
  <si>
    <t>PAJE!$L361</t>
  </si>
  <si>
    <t>PAJE!$D361</t>
  </si>
  <si>
    <t>PAJE!$E361</t>
  </si>
  <si>
    <t>PAJE!$J362</t>
  </si>
  <si>
    <t>PAJE!$K362</t>
  </si>
  <si>
    <t>PAJE!$L362</t>
  </si>
  <si>
    <t>PAJE!$D362</t>
  </si>
  <si>
    <t>PAJE!$E1633</t>
  </si>
  <si>
    <t>PAJE!$D1641</t>
  </si>
  <si>
    <t>PAJE!$E520</t>
  </si>
  <si>
    <t>PAJE!$J521</t>
  </si>
  <si>
    <t>PAJE!$K521</t>
  </si>
  <si>
    <t>PAJE!$J2455</t>
  </si>
  <si>
    <t>PAJE!$K2455</t>
  </si>
  <si>
    <t>PAJE!$L2455</t>
  </si>
  <si>
    <t>PAJE!$D2455</t>
  </si>
  <si>
    <t>PAJE!$K2463</t>
  </si>
  <si>
    <t>PAJE!$L2453</t>
  </si>
  <si>
    <t>PAJE!$L1150</t>
  </si>
  <si>
    <t>PAJE!$D1150</t>
  </si>
  <si>
    <t>PAJE!$J1903</t>
  </si>
  <si>
    <t>PAJE!$K1903</t>
  </si>
  <si>
    <t>PAJE!$L1903</t>
  </si>
  <si>
    <t>PAJE!$D1903</t>
  </si>
  <si>
    <t>PAJE!$E1903</t>
  </si>
  <si>
    <t>PAJE!$J1904</t>
  </si>
  <si>
    <t>PAJE!$K1904</t>
  </si>
  <si>
    <t>PAJE!$L1904</t>
  </si>
  <si>
    <t>PAJE!$D1904</t>
  </si>
  <si>
    <t>PAJE!$E1904</t>
  </si>
  <si>
    <t>Lưu chuyển tiền thuần trong năm</t>
  </si>
  <si>
    <t>50</t>
  </si>
  <si>
    <t>PAJE!$K1178</t>
  </si>
  <si>
    <t>PAJE!$J27</t>
  </si>
  <si>
    <t>PAJE!$K27</t>
  </si>
  <si>
    <t>PAJE!$L27</t>
  </si>
  <si>
    <t>PAJE!$K2306</t>
  </si>
  <si>
    <t>PAJE!$E696</t>
  </si>
  <si>
    <t>PAJE!$J697</t>
  </si>
  <si>
    <t>PAJE!$K697</t>
  </si>
  <si>
    <t>PAJE!$L697</t>
  </si>
  <si>
    <t>PAJE!$D697</t>
  </si>
  <si>
    <t>PAJE!$E697</t>
  </si>
  <si>
    <t>PAJE!$J698</t>
  </si>
  <si>
    <t>PAJE!$K698</t>
  </si>
  <si>
    <t>PAJE!$L698</t>
  </si>
  <si>
    <t>PAJE!$D698</t>
  </si>
  <si>
    <t>PAJE!$E698</t>
  </si>
  <si>
    <t>PAJE!$J699</t>
  </si>
  <si>
    <t>PAJE!$K699</t>
  </si>
  <si>
    <t>PAJE!$L699</t>
  </si>
  <si>
    <t>PAJE!$D699</t>
  </si>
  <si>
    <t>PAJE!$E699</t>
  </si>
  <si>
    <t>PAJE!$J700</t>
  </si>
  <si>
    <t>PAJE!$K700</t>
  </si>
  <si>
    <t>PAJE!$L700</t>
  </si>
  <si>
    <t>PAJE!$D700</t>
  </si>
  <si>
    <t>PAJE!$E700</t>
  </si>
  <si>
    <t>PAJE!$J701</t>
  </si>
  <si>
    <t>PAJE!$K701</t>
  </si>
  <si>
    <t>PAJE!$L701</t>
  </si>
  <si>
    <t>PAJE!$D701</t>
  </si>
  <si>
    <t>PAJE!$E701</t>
  </si>
  <si>
    <t>PAJE!$J702</t>
  </si>
  <si>
    <t>PAJE!$K1540</t>
  </si>
  <si>
    <t>PAJE!$L1540</t>
  </si>
  <si>
    <t>PAJE!$E1000</t>
  </si>
  <si>
    <t>PAJE!$J1001</t>
  </si>
  <si>
    <t>PAJE!$K1001</t>
  </si>
  <si>
    <t>PAJE!$L1001</t>
  </si>
  <si>
    <t>PAJE!$D1001</t>
  </si>
  <si>
    <t>PAJE!$E1001</t>
  </si>
  <si>
    <t>PAJE!$J1002</t>
  </si>
  <si>
    <t>PAJE!$K1002</t>
  </si>
  <si>
    <t>PAJE!$L1002</t>
  </si>
  <si>
    <t>PAJE!$D1002</t>
  </si>
  <si>
    <t>PAJE!$E1002</t>
  </si>
  <si>
    <t>PAJE!$J1003</t>
  </si>
  <si>
    <t>PAJE!$K1003</t>
  </si>
  <si>
    <t>PAJE!$L1003</t>
  </si>
  <si>
    <t>PAJE!$K988</t>
  </si>
  <si>
    <t>PAJE!$L988</t>
  </si>
  <si>
    <t>PAJE!$D988</t>
  </si>
  <si>
    <t>PAJE!$E988</t>
  </si>
  <si>
    <t>PAJE!$J989</t>
  </si>
  <si>
    <t>PAJE!$K989</t>
  </si>
  <si>
    <t>PAJE!$L989</t>
  </si>
  <si>
    <t>PAJE!$D989</t>
  </si>
  <si>
    <t>PAJE!$L2276</t>
  </si>
  <si>
    <t>PAJE!$D2276</t>
  </si>
  <si>
    <t>PAJE!$E2276</t>
  </si>
  <si>
    <t>PAJE!$J2277</t>
  </si>
  <si>
    <t>PAJE!$E2415</t>
  </si>
  <si>
    <t>PAJE!$J2416</t>
  </si>
  <si>
    <t>PAJE!$L1538</t>
  </si>
  <si>
    <t>PAJE!$L548</t>
  </si>
  <si>
    <t>PAJE!$D548</t>
  </si>
  <si>
    <t>PAJE!$E548</t>
  </si>
  <si>
    <t>PAJE!$J549</t>
  </si>
  <si>
    <t>PAJE!$K549</t>
  </si>
  <si>
    <t>PAJE!$L549</t>
  </si>
  <si>
    <t>PAJE!$J1375</t>
  </si>
  <si>
    <t>PAJE!$K1375</t>
  </si>
  <si>
    <t>PAJE!$L1375</t>
  </si>
  <si>
    <t>PAJE!$D1375</t>
  </si>
  <si>
    <t>PAJE!$E1375</t>
  </si>
  <si>
    <t>PAJE!$J1376</t>
  </si>
  <si>
    <t>PAJE!$K1376</t>
  </si>
  <si>
    <t>PAJE!$L1376</t>
  </si>
  <si>
    <t>PAJE!$D1376</t>
  </si>
  <si>
    <t>PAJE!$E1376</t>
  </si>
  <si>
    <t>Trích các quỹ từ lợi nhuận 421/415 (dự phòng tài chính) (+)</t>
  </si>
  <si>
    <t>Trích các quỹ từ lợi nhuận 421/431 (+)</t>
  </si>
  <si>
    <t>Chia cổ tức từ lợi nhuận 421/33… (+)</t>
  </si>
  <si>
    <t>Tăng 414 do TTNDN được miễn (+)</t>
  </si>
  <si>
    <t>PAJE!$L2021</t>
  </si>
  <si>
    <t>PAJE!$D2021</t>
  </si>
  <si>
    <t>PAJE!$E2021</t>
  </si>
  <si>
    <t>PAJE!$J2022</t>
  </si>
  <si>
    <t>PAJE!$K2022</t>
  </si>
  <si>
    <t>PAJE!$L2022</t>
  </si>
  <si>
    <t>PAJE!$D2022</t>
  </si>
  <si>
    <t>PAJE!$E2022</t>
  </si>
  <si>
    <t>PAJE!$J2023</t>
  </si>
  <si>
    <t>PAJE!$K2023</t>
  </si>
  <si>
    <t>Điều chỉnh Loại trừ C331 chưa thanh toán TSCĐ trong năm nay (+)</t>
  </si>
  <si>
    <t>PAJE!$L1914</t>
  </si>
  <si>
    <t>PAJE!$D1914</t>
  </si>
  <si>
    <t>PAJE!$E1914</t>
  </si>
  <si>
    <t>PAJE!$J1915</t>
  </si>
  <si>
    <t>PAJE!$K1915</t>
  </si>
  <si>
    <t>PAJE!$L1915</t>
  </si>
  <si>
    <t>PAJE!$D1915</t>
  </si>
  <si>
    <t>PAJE!$E1915</t>
  </si>
  <si>
    <t>PAJE!$J1916</t>
  </si>
  <si>
    <t>PAJE!$K1096</t>
  </si>
  <si>
    <t>PAJE!$D613</t>
  </si>
  <si>
    <t>PAJE!$E613</t>
  </si>
  <si>
    <t>PAJE!$J614</t>
  </si>
  <si>
    <t>PAJE!$K614</t>
  </si>
  <si>
    <t>PAJE!$L614</t>
  </si>
  <si>
    <t>PAJE!$D614</t>
  </si>
  <si>
    <t>PAJE!$E614</t>
  </si>
  <si>
    <t>PAJE!$J615</t>
  </si>
  <si>
    <t>PAJE!$K615</t>
  </si>
  <si>
    <t>PAJE!$L615</t>
  </si>
  <si>
    <t>PAJE!$D615</t>
  </si>
  <si>
    <t>PAJE!$E615</t>
  </si>
  <si>
    <t>PAJE!$J616</t>
  </si>
  <si>
    <t>PAJE!$K616</t>
  </si>
  <si>
    <t>PAJE!$L616</t>
  </si>
  <si>
    <t>PAJE!$D616</t>
  </si>
  <si>
    <t>PAJE!$E616</t>
  </si>
  <si>
    <t>PAJE!$J617</t>
  </si>
  <si>
    <t xml:space="preserve"> Số cuối năm</t>
  </si>
  <si>
    <t xml:space="preserve"> Số đầu năm</t>
  </si>
  <si>
    <t>Chuyển từ hàng tồn kho</t>
  </si>
  <si>
    <t>Vốn hóa chi phí sau ghi nhận ban đầu</t>
  </si>
  <si>
    <t xml:space="preserve">Thanh lý, nhượng bán </t>
  </si>
  <si>
    <t>Chuyển sang tài sản cố định hữu hình</t>
  </si>
  <si>
    <t>Chuyển sang hàng tồn kho</t>
  </si>
  <si>
    <r>
      <t xml:space="preserve">-         </t>
    </r>
    <r>
      <rPr>
        <i/>
        <sz val="11"/>
        <color indexed="8"/>
        <rFont val="Times New Roman"/>
        <family val="1"/>
      </rPr>
      <t>Cổ phiếu</t>
    </r>
  </si>
  <si>
    <r>
      <t xml:space="preserve">-         </t>
    </r>
    <r>
      <rPr>
        <i/>
        <sz val="11"/>
        <color indexed="8"/>
        <rFont val="Times New Roman"/>
        <family val="1"/>
      </rPr>
      <t>Trái phiếu, tín phiếu, kỳ phiếu</t>
    </r>
  </si>
  <si>
    <r>
      <t xml:space="preserve">-         </t>
    </r>
    <r>
      <rPr>
        <i/>
        <sz val="11"/>
        <color indexed="8"/>
        <rFont val="Times New Roman"/>
        <family val="1"/>
      </rPr>
      <t> </t>
    </r>
  </si>
  <si>
    <r>
      <t xml:space="preserve">-         </t>
    </r>
    <r>
      <rPr>
        <i/>
        <sz val="11"/>
        <color indexed="8"/>
        <rFont val="Times New Roman"/>
        <family val="1"/>
      </rPr>
      <t>Dự phòng cho các khoản nợ phải thu quá hạn dưới 1 năm</t>
    </r>
  </si>
  <si>
    <r>
      <t xml:space="preserve">-         </t>
    </r>
    <r>
      <rPr>
        <i/>
        <sz val="11"/>
        <color indexed="8"/>
        <rFont val="Times New Roman"/>
        <family val="1"/>
      </rPr>
      <t>Dự phòng cho các khoản nợ phải thu quá hạn từ 1 năm đến dưới 2 năm</t>
    </r>
  </si>
  <si>
    <r>
      <t xml:space="preserve">-         </t>
    </r>
    <r>
      <rPr>
        <i/>
        <sz val="11"/>
        <color indexed="8"/>
        <rFont val="Times New Roman"/>
        <family val="1"/>
      </rPr>
      <t>Dự phòng cho các khoản nợ phải thu quá hạn từ 2 năm đến dưới 3 năm</t>
    </r>
  </si>
  <si>
    <r>
      <t xml:space="preserve">-        Công </t>
    </r>
    <r>
      <rPr>
        <i/>
        <sz val="11"/>
        <color indexed="8"/>
        <rFont val="Times New Roman"/>
        <family val="1"/>
      </rPr>
      <t xml:space="preserve">trình </t>
    </r>
    <r>
      <rPr>
        <i/>
        <sz val="11"/>
        <rFont val="Times New Roman"/>
        <family val="1"/>
      </rPr>
      <t>……</t>
    </r>
  </si>
  <si>
    <t>PAJE!$K466</t>
  </si>
  <si>
    <t>PAJE!$L466</t>
  </si>
  <si>
    <t>PAJE!$D466</t>
  </si>
  <si>
    <t>PAJE!$E466</t>
  </si>
  <si>
    <t>Dự phòng khoản lỗ của các công ty liên kết, liên doanh</t>
  </si>
  <si>
    <t>PAJE!$K173</t>
  </si>
  <si>
    <t>PAJE!$L173</t>
  </si>
  <si>
    <t>PAJE!$D173</t>
  </si>
  <si>
    <t>PAJE!$E173</t>
  </si>
  <si>
    <t>PAJE!$J174</t>
  </si>
  <si>
    <t>PAJE!$K174</t>
  </si>
  <si>
    <t>PAJE!$L174</t>
  </si>
  <si>
    <t>PAJE!$D174</t>
  </si>
  <si>
    <t>PAJE!$E174</t>
  </si>
  <si>
    <t>PAJE!$J175</t>
  </si>
  <si>
    <t>PAJE!$K175</t>
  </si>
  <si>
    <t>PAJE!$L175</t>
  </si>
  <si>
    <t>PAJE!$D175</t>
  </si>
  <si>
    <t>PAJE!$E175</t>
  </si>
  <si>
    <t>PAJE!$J176</t>
  </si>
  <si>
    <t>PAJE!$K176</t>
  </si>
  <si>
    <t>PAJE!$L176</t>
  </si>
  <si>
    <t>PAJE!$D176</t>
  </si>
  <si>
    <t>PAJE!$K755</t>
  </si>
  <si>
    <t>PAJE!$L755</t>
  </si>
  <si>
    <t>PAJE!$D755</t>
  </si>
  <si>
    <t>PAJE!$E755</t>
  </si>
  <si>
    <t>PAJE!$J756</t>
  </si>
  <si>
    <t>PAJE!$K756</t>
  </si>
  <si>
    <t>PAJE!$L756</t>
  </si>
  <si>
    <t>PAJE!$D756</t>
  </si>
  <si>
    <t>PAJE!$E756</t>
  </si>
  <si>
    <t>PAJE!$J757</t>
  </si>
  <si>
    <t>PAJE!$D1585</t>
  </si>
  <si>
    <t>PAJE!$E1585</t>
  </si>
  <si>
    <t>PAJE!$J1586</t>
  </si>
  <si>
    <t>PAJE!$K1586</t>
  </si>
  <si>
    <t>PAJE!$L1586</t>
  </si>
  <si>
    <t>PAJE!$D1586</t>
  </si>
  <si>
    <t>PAJE!$E1586</t>
  </si>
  <si>
    <t>PAJE!$J1587</t>
  </si>
  <si>
    <t>PAJE!$K1941</t>
  </si>
  <si>
    <t>PAJE!$L1941</t>
  </si>
  <si>
    <t>PAJE!$D1941</t>
  </si>
  <si>
    <t>PAJE!$J684</t>
  </si>
  <si>
    <t>PAJE!$K684</t>
  </si>
  <si>
    <t>PAJE!$L684</t>
  </si>
  <si>
    <t>PAJE!$D684</t>
  </si>
  <si>
    <t>PAJE!$E684</t>
  </si>
  <si>
    <t>PAJE!$J685</t>
  </si>
  <si>
    <t>Vay dài hạn đến hạn trả (xem thuyết minh số V….)</t>
  </si>
  <si>
    <t>Giảm do đánh giá lại số dư cuối kỳ</t>
  </si>
  <si>
    <t xml:space="preserve"> </t>
  </si>
  <si>
    <t>33.         Phải trả người bán</t>
  </si>
  <si>
    <t>PAJE!$D1287</t>
  </si>
  <si>
    <t>PAJE!$E547</t>
  </si>
  <si>
    <t>27</t>
  </si>
  <si>
    <t>PAJE!$D1285</t>
  </si>
  <si>
    <t>PAJE!$E1285</t>
  </si>
  <si>
    <t>PAJE!$J1286</t>
  </si>
  <si>
    <t>PAJE!$K1286</t>
  </si>
  <si>
    <t>PAJE!$L1286</t>
  </si>
  <si>
    <t>PAJE!$D1286</t>
  </si>
  <si>
    <t>PAJE!$E1286</t>
  </si>
  <si>
    <t>PAJE!$J1287</t>
  </si>
  <si>
    <t>PAJE!$K1287</t>
  </si>
  <si>
    <t>PAJE!$L1287</t>
  </si>
  <si>
    <t>Phải trả các khoản khác dài hạn</t>
  </si>
  <si>
    <t>Vay dài hạn</t>
  </si>
  <si>
    <t>Mệnh giá trái phiếu</t>
  </si>
  <si>
    <t>Chiết khấu trái phiếu</t>
  </si>
  <si>
    <t>Phụ trội trái phiếu</t>
  </si>
  <si>
    <t>Lợi nhuận chưa phân phối năm trước</t>
  </si>
  <si>
    <t>Lợi nhuận chưa phân phối năm nay</t>
  </si>
  <si>
    <t>Quỹ phúc lợi đã hình thành TSCĐ</t>
  </si>
  <si>
    <t>Nguồn kinh phí sự nghiệp năm trước</t>
  </si>
  <si>
    <t>PAJE!$L1169</t>
  </si>
  <si>
    <t>PAJE!$D1169</t>
  </si>
  <si>
    <t>PAJE!$E1169</t>
  </si>
  <si>
    <t>PAJE!$L541</t>
  </si>
  <si>
    <t>PAJE!$D648</t>
  </si>
  <si>
    <t>PAJE!$E648</t>
  </si>
  <si>
    <t>PAJE!$J649</t>
  </si>
  <si>
    <t>PAJE!$K649</t>
  </si>
  <si>
    <t>PAJE!$J874</t>
  </si>
  <si>
    <t>PAJE!$E1782</t>
  </si>
  <si>
    <t>PAJE!$J1783</t>
  </si>
  <si>
    <t>PAJE!$K1783</t>
  </si>
  <si>
    <t>PAJE!$L1783</t>
  </si>
  <si>
    <t>PAJE!$D1783</t>
  </si>
  <si>
    <t>PAJE!$E1783</t>
  </si>
  <si>
    <t>PAJE!$J1784</t>
  </si>
  <si>
    <t>PAJE!$K1784</t>
  </si>
  <si>
    <t>PAJE!$L1784</t>
  </si>
  <si>
    <t>PAJE!$D1784</t>
  </si>
  <si>
    <t>PAJE!$E1784</t>
  </si>
  <si>
    <t>PAJE!$J1785</t>
  </si>
  <si>
    <t>PAJE!$K1785</t>
  </si>
  <si>
    <t>Tiền trả lại các khoản đã nhận ký cược, ký quỹ ngắn hạn (-)</t>
  </si>
  <si>
    <t>PAJE!$J990</t>
  </si>
  <si>
    <t>PAJE!$K990</t>
  </si>
  <si>
    <t>PAJE!$L990</t>
  </si>
  <si>
    <t>PAJE!$D990</t>
  </si>
  <si>
    <t>PAJE!$E990</t>
  </si>
  <si>
    <t>PAJE!$J991</t>
  </si>
  <si>
    <t>PAJE!$K991</t>
  </si>
  <si>
    <t>PAJE!$L991</t>
  </si>
  <si>
    <t>PAJE!$D991</t>
  </si>
  <si>
    <t>PAJE!$E991</t>
  </si>
  <si>
    <t>PAJE!$J992</t>
  </si>
  <si>
    <t>PAJE!$K992</t>
  </si>
  <si>
    <t>PAJE!$L992</t>
  </si>
  <si>
    <t>PAJE!$D992</t>
  </si>
  <si>
    <t>PAJE!$E992</t>
  </si>
  <si>
    <t>PAJE!$J993</t>
  </si>
  <si>
    <t>PAJE!$K993</t>
  </si>
  <si>
    <t>PAJE!$L993</t>
  </si>
  <si>
    <t>PAJE!$D993</t>
  </si>
  <si>
    <t>PAJE!$E993</t>
  </si>
  <si>
    <t>PAJE!$J994</t>
  </si>
  <si>
    <t>Chi góp vốn TK 228</t>
  </si>
  <si>
    <t>Chi góp vốn TK 223</t>
  </si>
  <si>
    <t>Thu hồi khoản đầu tư vào 223 (gốc)</t>
  </si>
  <si>
    <t>Thu hồi khoản đầu tư vào 223 (lãi)</t>
  </si>
  <si>
    <t>Thu hồi khoản đầu tư vào 228</t>
  </si>
  <si>
    <t>PAJE!$L2306</t>
  </si>
  <si>
    <t>PAJE!$D2306</t>
  </si>
  <si>
    <t>PAJE!$L1475</t>
  </si>
  <si>
    <t>PAJE!$D1475</t>
  </si>
  <si>
    <t>Thuế thu nhập doanh nghiệp</t>
  </si>
  <si>
    <t>Thuế thu nhập cá nhân</t>
  </si>
  <si>
    <t>Thuế tài nguyên</t>
  </si>
  <si>
    <t>Thuế nhà đất, tiền thuê đất</t>
  </si>
  <si>
    <t>Các loại thuế khác</t>
  </si>
  <si>
    <t>PAJE!$K940</t>
  </si>
  <si>
    <t>PAJE!$L940</t>
  </si>
  <si>
    <t>PAJE!$D940</t>
  </si>
  <si>
    <t>PAJE!$E940</t>
  </si>
  <si>
    <t>PAJE!$D2496</t>
  </si>
  <si>
    <t>PAJE!$E2496</t>
  </si>
  <si>
    <t>PAJE!$J2497</t>
  </si>
  <si>
    <t>PAJE!$D1863</t>
  </si>
  <si>
    <t>PAJE!$E1863</t>
  </si>
  <si>
    <t>Kỳ hạn thanh toán vay và nợ dài hạn</t>
  </si>
  <si>
    <t>Tổng nợ</t>
  </si>
  <si>
    <t>PAJE!$J806</t>
  </si>
  <si>
    <t>PAJE!$K806</t>
  </si>
  <si>
    <t>PAJE!$L806</t>
  </si>
  <si>
    <t>PAJE!$D806</t>
  </si>
  <si>
    <t>PAJE!$E806</t>
  </si>
  <si>
    <t>PAJE!$J807</t>
  </si>
  <si>
    <t>PAJE!$K807</t>
  </si>
  <si>
    <t>PAJE!$L807</t>
  </si>
  <si>
    <t>PAJE!$D807</t>
  </si>
  <si>
    <t>PAJE!$E807</t>
  </si>
  <si>
    <t>PAJE!$J808</t>
  </si>
  <si>
    <t>PAJE!$K808</t>
  </si>
  <si>
    <t>PAJE!$L808</t>
  </si>
  <si>
    <t>PAJE!$D808</t>
  </si>
  <si>
    <t>PAJE!$E808</t>
  </si>
  <si>
    <t>PAJE!$J809</t>
  </si>
  <si>
    <t>PAJE!$K809</t>
  </si>
  <si>
    <t>PAJE!$L809</t>
  </si>
  <si>
    <t>PAJE!$D809</t>
  </si>
  <si>
    <t>PAJE!$E809</t>
  </si>
  <si>
    <t>PAJE!$K602</t>
  </si>
  <si>
    <t>PAJE!$L602</t>
  </si>
  <si>
    <t>PAJE!$D602</t>
  </si>
  <si>
    <t>PAJE!$E602</t>
  </si>
  <si>
    <t>PAJE!$J603</t>
  </si>
  <si>
    <t>PAJE!$K603</t>
  </si>
  <si>
    <t>PAJE!$L766</t>
  </si>
  <si>
    <t>PAJE!$D766</t>
  </si>
  <si>
    <t>PAJE!$E766</t>
  </si>
  <si>
    <t>PAJE!$J767</t>
  </si>
  <si>
    <t>PAJE!$J225</t>
  </si>
  <si>
    <t>PAJE!$J1237</t>
  </si>
  <si>
    <t>PAJE!$K1237</t>
  </si>
  <si>
    <t>PAJE!$L1237</t>
  </si>
  <si>
    <t>PAJE!$D1237</t>
  </si>
  <si>
    <t>PAJE!$E1237</t>
  </si>
  <si>
    <t>PAJE!$J1238</t>
  </si>
  <si>
    <t>PAJE!$E2351</t>
  </si>
  <si>
    <t>PAJE!$J2352</t>
  </si>
  <si>
    <t>PAJE!$K2352</t>
  </si>
  <si>
    <t>PAJE!$E1727</t>
  </si>
  <si>
    <t>PAJE!$J1728</t>
  </si>
  <si>
    <t>PAJE!$K1728</t>
  </si>
  <si>
    <t>PAJE!$L1728</t>
  </si>
  <si>
    <t>PAJE!$D1728</t>
  </si>
  <si>
    <t>Phải thu dài hạn nội bộ</t>
  </si>
  <si>
    <t>Phải thu dài hạn khác</t>
  </si>
  <si>
    <t>218</t>
  </si>
  <si>
    <t>8.</t>
  </si>
  <si>
    <t>PAJE!$K585</t>
  </si>
  <si>
    <t>PAJE!$L585</t>
  </si>
  <si>
    <t>PAJE!$D585</t>
  </si>
  <si>
    <t>PAJE!$K1802</t>
  </si>
  <si>
    <t>PAJE!$L1802</t>
  </si>
  <si>
    <t>PAJE!$D1802</t>
  </si>
  <si>
    <t>PAJE!$D969</t>
  </si>
  <si>
    <t>PAJE!$E969</t>
  </si>
  <si>
    <t>PAJE!$J970</t>
  </si>
  <si>
    <t>PAJE!$K970</t>
  </si>
  <si>
    <t>PAJE!$L970</t>
  </si>
  <si>
    <t>PAJE!$D970</t>
  </si>
  <si>
    <t>PAJE!$E970</t>
  </si>
  <si>
    <t>PAJE!$J971</t>
  </si>
  <si>
    <t>PAJE!$K113</t>
  </si>
  <si>
    <t>PAJE!$L113</t>
  </si>
  <si>
    <t>PAJE!$K473</t>
  </si>
  <si>
    <t>PAJE!$L473</t>
  </si>
  <si>
    <t>PAJE!$D473</t>
  </si>
  <si>
    <t>PAJE!$E2194</t>
  </si>
  <si>
    <t>PAJE!$D1003</t>
  </si>
  <si>
    <t>PAJE!$E1003</t>
  </si>
  <si>
    <t>PAJE!$J1004</t>
  </si>
  <si>
    <t>PAJE!$K1004</t>
  </si>
  <si>
    <t>PAJE!$L1004</t>
  </si>
  <si>
    <t>PAJE!$D1004</t>
  </si>
  <si>
    <t>PAJE!$E1004</t>
  </si>
  <si>
    <t>PAJE!$J1005</t>
  </si>
  <si>
    <t>PAJE!$K1005</t>
  </si>
  <si>
    <t>PAJE!$L1005</t>
  </si>
  <si>
    <t>Ngày họp kiểm toán kết thúc</t>
  </si>
  <si>
    <t>Ngày trình hồ sơ cho các cấp</t>
  </si>
  <si>
    <t>Ngày lập và review WP0</t>
  </si>
  <si>
    <t>Ngày thư giải trình</t>
  </si>
  <si>
    <t>Ngày trên BCTC đã phát hành</t>
  </si>
  <si>
    <t>Ngày phát hành báo cáo</t>
  </si>
  <si>
    <t>Số báo cáo phát hành</t>
  </si>
  <si>
    <t>Số hợp đồng</t>
  </si>
  <si>
    <t>102/KT/2009</t>
  </si>
  <si>
    <t>Giá trị hợp đồng đợt kiểm sơ bộ</t>
  </si>
  <si>
    <t>Giá trị hợp đồng cả thuế</t>
  </si>
  <si>
    <t>Ngày hợp đồng</t>
  </si>
  <si>
    <t>Thời hạn phát hành báo cáo KT trong hợp đồng</t>
  </si>
  <si>
    <t>Loại hình doanh nghiệp chủ yếu</t>
  </si>
  <si>
    <t>Xây lắp</t>
  </si>
  <si>
    <t>Số lao động của doanh nghiệp cuối năm</t>
  </si>
  <si>
    <t>PAJE!$K403</t>
  </si>
  <si>
    <t>PAJE!$L403</t>
  </si>
  <si>
    <t>PAJE!$D403</t>
  </si>
  <si>
    <t>PAJE!$E403</t>
  </si>
  <si>
    <t>PAJE!$J404</t>
  </si>
  <si>
    <t>PAJE!$K404</t>
  </si>
  <si>
    <t>PAJE!$L404</t>
  </si>
  <si>
    <t>PAJE!$D404</t>
  </si>
  <si>
    <t>PAJE!$E404</t>
  </si>
  <si>
    <t>PAJE!$L1240</t>
  </si>
  <si>
    <t>PAJE!$D1240</t>
  </si>
  <si>
    <t>PAJE!$E1240</t>
  </si>
  <si>
    <t>PAJE!$J1241</t>
  </si>
  <si>
    <t>PAJE!$K1241</t>
  </si>
  <si>
    <t>PAJE!$L1241</t>
  </si>
  <si>
    <t>PAJE!$D1241</t>
  </si>
  <si>
    <t>PAJE!$E1241</t>
  </si>
  <si>
    <t>PAJE!$J1242</t>
  </si>
  <si>
    <t>PAJE!$K1242</t>
  </si>
  <si>
    <t>PAJE!$J849</t>
  </si>
  <si>
    <t>PAJE!$K849</t>
  </si>
  <si>
    <t>PAJE!$J864</t>
  </si>
  <si>
    <t>PAJE!$K864</t>
  </si>
  <si>
    <t>PAJE!$L864</t>
  </si>
  <si>
    <t>PAJE!$D864</t>
  </si>
  <si>
    <t>PAJE!$E864</t>
  </si>
  <si>
    <t>PAJE!$J865</t>
  </si>
  <si>
    <t>PAJE!$K865</t>
  </si>
  <si>
    <t>PAJE!$L865</t>
  </si>
  <si>
    <t>PAJE!$D319</t>
  </si>
  <si>
    <t>PAJE!$E319</t>
  </si>
  <si>
    <t>PAJE!$J320</t>
  </si>
  <si>
    <t>PAJE!$K1163</t>
  </si>
  <si>
    <t>PAJE!$D1584</t>
  </si>
  <si>
    <t>PAJE!$E1584</t>
  </si>
  <si>
    <t>PAJE!$J1585</t>
  </si>
  <si>
    <t>PAJE!$K1585</t>
  </si>
  <si>
    <t>PAJE!$L1585</t>
  </si>
  <si>
    <t>PAJE!$K2406</t>
  </si>
  <si>
    <t>PAJE!$L2029</t>
  </si>
  <si>
    <t>PAJE!$D2029</t>
  </si>
  <si>
    <t>PAJE!$E2029</t>
  </si>
  <si>
    <t>PAJE!$J2030</t>
  </si>
  <si>
    <t>PAJE!$K2030</t>
  </si>
  <si>
    <t>PAJE!$L2030</t>
  </si>
  <si>
    <t>PAJE!$D2030</t>
  </si>
  <si>
    <t>PAJE!$E2030</t>
  </si>
  <si>
    <t>PAJE!$J2031</t>
  </si>
  <si>
    <t>PAJE!$K2031</t>
  </si>
  <si>
    <t>PAJE!$L2031</t>
  </si>
  <si>
    <t>PAJE!$D2031</t>
  </si>
  <si>
    <t>PAJE!$E2031</t>
  </si>
  <si>
    <t>PAJE!$J2032</t>
  </si>
  <si>
    <t>PAJE!$K2032</t>
  </si>
  <si>
    <t>PAJE!$L2032</t>
  </si>
  <si>
    <t>PAJE!$D2032</t>
  </si>
  <si>
    <t>PAJE!$E2032</t>
  </si>
  <si>
    <t>PAJE!$J2033</t>
  </si>
  <si>
    <t>PAJE!$K2033</t>
  </si>
  <si>
    <t>PAJE!$L2033</t>
  </si>
  <si>
    <t>PAJE!$D2033</t>
  </si>
  <si>
    <t>PAJE!$E2033</t>
  </si>
  <si>
    <t>PAJE!$K1199</t>
  </si>
  <si>
    <t>PAJE!$L1199</t>
  </si>
  <si>
    <t>PAJE!$D1199</t>
  </si>
  <si>
    <t>PAJE!$E1199</t>
  </si>
  <si>
    <t>Phần mềm máy vi tính</t>
  </si>
  <si>
    <t xml:space="preserve">Mua mới </t>
  </si>
  <si>
    <t>Chuyển từ tài sản cố định hữu hình</t>
  </si>
  <si>
    <t>Chuyển từ tài sản cố định thuê tài chính</t>
  </si>
  <si>
    <t>Trình bày Bảng giá vốn của thành phẩm đã cung cấp hoặc Bảng giá vốn của hợp đồng xây dựng như trên.</t>
  </si>
  <si>
    <r>
      <t xml:space="preserve">Dự phòng đầu tư </t>
    </r>
    <r>
      <rPr>
        <sz val="11"/>
        <color indexed="8"/>
        <rFont val="Times New Roman"/>
        <family val="1"/>
      </rPr>
      <t>chứng khoán dài hạn</t>
    </r>
  </si>
  <si>
    <t>Dự phòng khoản lỗ của các công ty con</t>
  </si>
  <si>
    <t>PAJE!$J1666</t>
  </si>
  <si>
    <t>PAJE!$K1666</t>
  </si>
  <si>
    <t>PAJE!$L1666</t>
  </si>
  <si>
    <t>PAJE!$D1666</t>
  </si>
  <si>
    <t>PAJE!$E1666</t>
  </si>
  <si>
    <t>PAJE!$J1667</t>
  </si>
  <si>
    <t>PAJE!$K1667</t>
  </si>
  <si>
    <t>PAJE!$L1667</t>
  </si>
  <si>
    <t>PAJE!$D1667</t>
  </si>
  <si>
    <t>PAJE!$E1667</t>
  </si>
  <si>
    <t>PAJE!$J1668</t>
  </si>
  <si>
    <t>PAJE!$K1668</t>
  </si>
  <si>
    <t>PAJE!$L1668</t>
  </si>
  <si>
    <t>PAJE!$D1668</t>
  </si>
  <si>
    <t>PAJE!$E1668</t>
  </si>
  <si>
    <t>PAJE!$J1669</t>
  </si>
  <si>
    <t>PAJE!$K1669</t>
  </si>
  <si>
    <t>PAJE!$L1669</t>
  </si>
  <si>
    <t>PAJE!$D1669</t>
  </si>
  <si>
    <t>PAJE!$E1669</t>
  </si>
  <si>
    <t>PAJE!$J1670</t>
  </si>
  <si>
    <t>PAJE!$K1670</t>
  </si>
  <si>
    <t>PAJE!$E463</t>
  </si>
  <si>
    <t>PAJE!$J464</t>
  </si>
  <si>
    <t>PAJE!$K464</t>
  </si>
  <si>
    <t>PAJE!$L464</t>
  </si>
  <si>
    <t>PAJE!$D464</t>
  </si>
  <si>
    <t>PAJE!$E464</t>
  </si>
  <si>
    <t>PAJE!$J465</t>
  </si>
  <si>
    <t>PAJE!$K465</t>
  </si>
  <si>
    <t>PAJE!$L465</t>
  </si>
  <si>
    <t>PAJE!$D465</t>
  </si>
  <si>
    <t>PAJE!$E465</t>
  </si>
  <si>
    <t>PAJE!$J466</t>
  </si>
  <si>
    <t>Thuế thu nhập doanh nghiệp hoãn lại phát sinh từ các khoản chênh lệch tạm thời được khấu trừ</t>
  </si>
  <si>
    <t>Thuế thu nhập doanh nghiệp hoãn lại phát sinh từ các khoản lỗ tính thuế chưa sử dụng</t>
  </si>
  <si>
    <t>Tài sản thuế thu nhập hoãn lại liên quan đến khoản chênh lệch tạm thời được khấu trừ</t>
  </si>
  <si>
    <t>PAJE!$J405</t>
  </si>
  <si>
    <t>PAJE!$K405</t>
  </si>
  <si>
    <t>PAJE!$K194</t>
  </si>
  <si>
    <t>PAJE!$L194</t>
  </si>
  <si>
    <t>PAJE!$D194</t>
  </si>
  <si>
    <t>PAJE!$E194</t>
  </si>
  <si>
    <t>PAJE!$J195</t>
  </si>
  <si>
    <t>PAJE!$K195</t>
  </si>
  <si>
    <t>PAJE!$L195</t>
  </si>
  <si>
    <t>PAJE!$D195</t>
  </si>
  <si>
    <t>PAJE!$E195</t>
  </si>
  <si>
    <t>PAJE!$J196</t>
  </si>
  <si>
    <t>PAJE!$K196</t>
  </si>
  <si>
    <t>PAJE!$L196</t>
  </si>
  <si>
    <t>PAJE!$D196</t>
  </si>
  <si>
    <t>PAJE!$E196</t>
  </si>
  <si>
    <t>PAJE!$J197</t>
  </si>
  <si>
    <t>PAJE!$K197</t>
  </si>
  <si>
    <t>Phần lợi nhuận hoặc lỗ trong Công ty  liên kết</t>
  </si>
  <si>
    <t>Tổng lợi nhuận kế toán trước thuế</t>
  </si>
  <si>
    <t>15.</t>
  </si>
  <si>
    <t>+ Tài sản thừa chờ giải quyết</t>
  </si>
  <si>
    <t>+ Dự phòng giảm giá các khoản đầu tư ngắn hạn, dài hạn</t>
  </si>
  <si>
    <t>PAJE!$J1498</t>
  </si>
  <si>
    <t>PAJE!$K1498</t>
  </si>
  <si>
    <t>PAJE!$L1498</t>
  </si>
  <si>
    <t>PAJE!$D1498</t>
  </si>
  <si>
    <t>PAJE!$E1498</t>
  </si>
  <si>
    <t>PAJE!$J1499</t>
  </si>
  <si>
    <t>PAJE!$K1499</t>
  </si>
  <si>
    <t>PAJE!$L1499</t>
  </si>
  <si>
    <t>PAJE!$D1499</t>
  </si>
  <si>
    <t>PAJE!$E1499</t>
  </si>
  <si>
    <t>PAJE!$J1500</t>
  </si>
  <si>
    <t>PAJE!$K1500</t>
  </si>
  <si>
    <t>PAJE!$L1500</t>
  </si>
  <si>
    <t>PAJE!$D1500</t>
  </si>
  <si>
    <t>PAJE!$E1500</t>
  </si>
  <si>
    <t>PAJE!$J1501</t>
  </si>
  <si>
    <t>PAJE!$K1501</t>
  </si>
  <si>
    <t>PAJE!$L1501</t>
  </si>
  <si>
    <t>PAJE!$D1501</t>
  </si>
  <si>
    <t>PAJE!$E1501</t>
  </si>
  <si>
    <t>PAJE!$J1502</t>
  </si>
  <si>
    <t>PAJE!$K1502</t>
  </si>
  <si>
    <t>PAJE!$L1502</t>
  </si>
  <si>
    <t>PAJE!$E951</t>
  </si>
  <si>
    <t>PAJE!$J952</t>
  </si>
  <si>
    <t>PAJE!$K952</t>
  </si>
  <si>
    <t>PAJE!$L952</t>
  </si>
  <si>
    <t>PAJE!$D952</t>
  </si>
  <si>
    <t>PAJE!$E952</t>
  </si>
  <si>
    <t>PAJE!$J953</t>
  </si>
  <si>
    <t>PAJE!$K953</t>
  </si>
  <si>
    <t>PAJE!$L953</t>
  </si>
  <si>
    <t>PAJE!$D953</t>
  </si>
  <si>
    <t>PAJE!$L1311</t>
  </si>
  <si>
    <t>PAJE!$D1311</t>
  </si>
  <si>
    <t>PAJE!$E1311</t>
  </si>
  <si>
    <t>PAJE!$J1312</t>
  </si>
  <si>
    <t>PAJE!$K1312</t>
  </si>
  <si>
    <t>PAJE!$L1312</t>
  </si>
  <si>
    <t>PAJE!$D1312</t>
  </si>
  <si>
    <t>PAJE!$E1312</t>
  </si>
  <si>
    <t>PAJE!$J1313</t>
  </si>
  <si>
    <t>Vật tư, hàng hóa nhận giữ hộ, nhận gia công</t>
  </si>
  <si>
    <t>PAJE!$J742</t>
  </si>
  <si>
    <t>PAJE!$K742</t>
  </si>
  <si>
    <t>PAJE!$L742</t>
  </si>
  <si>
    <t>PAJE!$D742</t>
  </si>
  <si>
    <t>PAJE!$E742</t>
  </si>
  <si>
    <t>PAJE!$J743</t>
  </si>
  <si>
    <t>PAJE!$K743</t>
  </si>
  <si>
    <t>PAJE!$L743</t>
  </si>
  <si>
    <t>PAJE!$D743</t>
  </si>
  <si>
    <t>PAJE!$E743</t>
  </si>
  <si>
    <t>PAJE!$J744</t>
  </si>
  <si>
    <t>PAJE!$K744</t>
  </si>
  <si>
    <t>PAJE!$L744</t>
  </si>
  <si>
    <t>PAJE!$D744</t>
  </si>
  <si>
    <t>PAJE!$E744</t>
  </si>
  <si>
    <t>PAJE!$J745</t>
  </si>
  <si>
    <t>PAJE!$K745</t>
  </si>
  <si>
    <t>PAJE!$L745</t>
  </si>
  <si>
    <t>PAJE!$D745</t>
  </si>
  <si>
    <t>PAJE!$E745</t>
  </si>
  <si>
    <t>PAJE!$J746</t>
  </si>
  <si>
    <t>PAJE!$K746</t>
  </si>
  <si>
    <t>PAJE!$L746</t>
  </si>
  <si>
    <t>PAJE!$D746</t>
  </si>
  <si>
    <t>PAJE!$E746</t>
  </si>
  <si>
    <t>PAJE!$E509</t>
  </si>
  <si>
    <t>PAJE!$J510</t>
  </si>
  <si>
    <t>PAJE!$E382</t>
  </si>
  <si>
    <t>PAJE!$J383</t>
  </si>
  <si>
    <t>PAJE!$K383</t>
  </si>
  <si>
    <t>PAJE!$E2190</t>
  </si>
  <si>
    <t>PAJE!$J2191</t>
  </si>
  <si>
    <t>PAJE!$E639</t>
  </si>
  <si>
    <t>PAJE!$J640</t>
  </si>
  <si>
    <t>PAJE!$K640</t>
  </si>
  <si>
    <t>PAJE!$L640</t>
  </si>
  <si>
    <t>PAJE!$D640</t>
  </si>
  <si>
    <t>+ Giá vốn của thành phẩm đã bán</t>
  </si>
  <si>
    <t>+ Giá vốn của dịch vụ đã cung cấp</t>
  </si>
  <si>
    <t>+ Hao hụt, mất mát hàng tồn kho</t>
  </si>
  <si>
    <t>+ Các khoản chi phí vượt mức bình thường</t>
  </si>
  <si>
    <t>+ Dự phòng giảm giá hàng tồn kho</t>
  </si>
  <si>
    <t>+ Giá vốn của hoạt động kinh doanh khác</t>
  </si>
  <si>
    <t>+ Chiết khấu thanh toán, lãi mua hàng trả chậm</t>
  </si>
  <si>
    <t>PAJE!$D356</t>
  </si>
  <si>
    <t>PAJE!$K228</t>
  </si>
  <si>
    <t>PAJE!$E460</t>
  </si>
  <si>
    <t>PAJE!$J461</t>
  </si>
  <si>
    <t>PAJE!$K461</t>
  </si>
  <si>
    <t>PAJE!$L461</t>
  </si>
  <si>
    <t>PAJE!$D461</t>
  </si>
  <si>
    <t>PAJE!$D658</t>
  </si>
  <si>
    <t>PAJE!$E658</t>
  </si>
  <si>
    <t>PAJE!$J659</t>
  </si>
  <si>
    <t>PAJE!$K659</t>
  </si>
  <si>
    <t>PAJE!$L659</t>
  </si>
  <si>
    <t>PAJE!$D659</t>
  </si>
  <si>
    <t>PAJE!$E659</t>
  </si>
  <si>
    <t>PAJE!$J660</t>
  </si>
  <si>
    <t>PAJE!$K660</t>
  </si>
  <si>
    <t>PAJE!$L660</t>
  </si>
  <si>
    <t>PAJE!$D660</t>
  </si>
  <si>
    <t>PAJE!$E660</t>
  </si>
  <si>
    <t>PAJE!$D2312</t>
  </si>
  <si>
    <t>Chỉ tiêu 03 Sau điều chỉnh</t>
  </si>
  <si>
    <t>Lãi, lỗ chênh lệch tỷ giá hối đoái chưa thực hiện</t>
  </si>
  <si>
    <t>04</t>
  </si>
  <si>
    <t>PAJE!$D841</t>
  </si>
  <si>
    <t>PAJE!$E841</t>
  </si>
  <si>
    <t>PAJE!$J842</t>
  </si>
  <si>
    <t>PAJE!$J2421</t>
  </si>
  <si>
    <t>PAJE!$K2421</t>
  </si>
  <si>
    <t>PAJE!$L2421</t>
  </si>
  <si>
    <t>PAJE!$D2421</t>
  </si>
  <si>
    <t>PAJE!$E2421</t>
  </si>
  <si>
    <t>PAJE!$J2422</t>
  </si>
  <si>
    <t>PAJE!$K2422</t>
  </si>
  <si>
    <t>PAJE!$L2422</t>
  </si>
  <si>
    <t>PAJE!$D2422</t>
  </si>
  <si>
    <t>PAJE!$E2422</t>
  </si>
  <si>
    <t>PAJE!$J2423</t>
  </si>
  <si>
    <t>PAJE!$K2423</t>
  </si>
  <si>
    <t>PAJE!$L2423</t>
  </si>
  <si>
    <t>PAJE!$D2423</t>
  </si>
  <si>
    <t>PAJE!$E2423</t>
  </si>
  <si>
    <t>PAJE!$J2424</t>
  </si>
  <si>
    <t>PAJE!$K2424</t>
  </si>
  <si>
    <t>PAJE!$L2424</t>
  </si>
  <si>
    <t>PAJE!$D2424</t>
  </si>
  <si>
    <t>PAJE!$J2383</t>
  </si>
  <si>
    <t>PAJE!$K2383</t>
  </si>
  <si>
    <t>PAJE!$L2383</t>
  </si>
  <si>
    <t>PAJE!$D2383</t>
  </si>
  <si>
    <t>PAJE!$E2383</t>
  </si>
  <si>
    <t>PAJE!$J2384</t>
  </si>
  <si>
    <t>PAJE!$K2384</t>
  </si>
  <si>
    <t>PAJE!$L2384</t>
  </si>
  <si>
    <t>PAJE!$D2384</t>
  </si>
  <si>
    <t>PAJE!$E2384</t>
  </si>
  <si>
    <t>PAJE!$J2385</t>
  </si>
  <si>
    <t>PAJE!$K2385</t>
  </si>
  <si>
    <t>PAJE!$L2385</t>
  </si>
  <si>
    <t>PAJE!$D2385</t>
  </si>
  <si>
    <t>PAJE!$E2385</t>
  </si>
  <si>
    <t>PAJE!$J2386</t>
  </si>
  <si>
    <t>PAJE!$K2386</t>
  </si>
  <si>
    <t>PAJE!$L2386</t>
  </si>
  <si>
    <t>PAJE!$D2386</t>
  </si>
  <si>
    <t>PAJE!$E2386</t>
  </si>
  <si>
    <t>PAJE!$J2387</t>
  </si>
  <si>
    <t>PAJE!$K2387</t>
  </si>
  <si>
    <t>PAJE!$L2387</t>
  </si>
  <si>
    <t>PAJE!$D2387</t>
  </si>
  <si>
    <t>PAJE!$K251</t>
  </si>
  <si>
    <t>PAJE!$L251</t>
  </si>
  <si>
    <t>PAJE!$D251</t>
  </si>
  <si>
    <t>PAJE!$E251</t>
  </si>
  <si>
    <t>PAJE!$J252</t>
  </si>
  <si>
    <t>PAJE!$D1367</t>
  </si>
  <si>
    <t>PAJE!$E1367</t>
  </si>
  <si>
    <t>PAJE!$J1368</t>
  </si>
  <si>
    <t>PAJE!$K1368</t>
  </si>
  <si>
    <t>PAJE!$L1368</t>
  </si>
  <si>
    <t>PAJE!$E1276</t>
  </si>
  <si>
    <t>PAJE!$J1277</t>
  </si>
  <si>
    <t>PAJE!$K1277</t>
  </si>
  <si>
    <t>PAJE!$L1277</t>
  </si>
  <si>
    <t>PAJE!$D1277</t>
  </si>
  <si>
    <t>PAJE!$E1277</t>
  </si>
  <si>
    <t>PAJE!$J1278</t>
  </si>
  <si>
    <t>PAJE!$K1278</t>
  </si>
  <si>
    <t>PAJE!$L1278</t>
  </si>
  <si>
    <t>PAJE!$D1278</t>
  </si>
  <si>
    <t>PAJE!$E1278</t>
  </si>
  <si>
    <t>PAJE!$J1279</t>
  </si>
  <si>
    <t>PAJE!$K1279</t>
  </si>
  <si>
    <t>Chỉ tiêu 31 sau điều chỉnh</t>
  </si>
  <si>
    <t>PAJE!$D300</t>
  </si>
  <si>
    <t>PAJE!$E300</t>
  </si>
  <si>
    <t>PAJE!$J301</t>
  </si>
  <si>
    <t>PAJE!$K301</t>
  </si>
  <si>
    <t>PAJE!$L301</t>
  </si>
  <si>
    <t>PAJE!$D301</t>
  </si>
  <si>
    <t>PAJE!$E301</t>
  </si>
  <si>
    <t>PAJE!$J302</t>
  </si>
  <si>
    <t>PAJE!$K302</t>
  </si>
  <si>
    <t>PAJE!$L302</t>
  </si>
  <si>
    <t>PAJE!$D302</t>
  </si>
  <si>
    <t>PAJE!$E302</t>
  </si>
  <si>
    <t>PAJE!$J303</t>
  </si>
  <si>
    <t>PAJE!$K303</t>
  </si>
  <si>
    <t>PAJE!$L303</t>
  </si>
  <si>
    <t>PAJE!$D303</t>
  </si>
  <si>
    <t>PAJE!$E303</t>
  </si>
  <si>
    <t>PAJE!$J304</t>
  </si>
  <si>
    <t xml:space="preserve">Cr .  </t>
  </si>
  <si>
    <t>Dr .</t>
  </si>
  <si>
    <t>Cr .</t>
  </si>
  <si>
    <t>CỘNG / TOTAL</t>
  </si>
  <si>
    <t>Chênh lệch / Difference</t>
  </si>
  <si>
    <t>PAJE!$L32</t>
  </si>
  <si>
    <t>PAJE!$D32</t>
  </si>
  <si>
    <t>PAJE!$E32</t>
  </si>
  <si>
    <t>PAJE!$J33</t>
  </si>
  <si>
    <t>PAJE!$K33</t>
  </si>
  <si>
    <t>PAJE!$L33</t>
  </si>
  <si>
    <t>PAJE!$D33</t>
  </si>
  <si>
    <t>PAJE!$E33</t>
  </si>
  <si>
    <t>PAJE!$J34</t>
  </si>
  <si>
    <t>PAJE!$K34</t>
  </si>
  <si>
    <t>PAJE!$L34</t>
  </si>
  <si>
    <t>PAJE!$D34</t>
  </si>
  <si>
    <t>PAJE!$E34</t>
  </si>
  <si>
    <t>PAJE!$J35</t>
  </si>
  <si>
    <t>PAJE!$K35</t>
  </si>
  <si>
    <t>PAJE!$K2215</t>
  </si>
  <si>
    <t>PAJE!$L2215</t>
  </si>
  <si>
    <t>PAJE!$D2215</t>
  </si>
  <si>
    <t>PAJE!$E2215</t>
  </si>
  <si>
    <t>PAJE!$J2216</t>
  </si>
  <si>
    <t>PAJE!$K2216</t>
  </si>
  <si>
    <t>PAJE!$L2216</t>
  </si>
  <si>
    <t>PAJE!$D2216</t>
  </si>
  <si>
    <t>PAJE!$E2216</t>
  </si>
  <si>
    <t>PAJE!$J2217</t>
  </si>
  <si>
    <t>PAJE!$K2217</t>
  </si>
  <si>
    <t>PAJE!$E971</t>
  </si>
  <si>
    <t>PAJE!$J972</t>
  </si>
  <si>
    <t>PAJE!$K972</t>
  </si>
  <si>
    <t>PAJE!$L972</t>
  </si>
  <si>
    <t>PAJE!$D972</t>
  </si>
  <si>
    <t>PAJE!$E972</t>
  </si>
  <si>
    <t>Số lượng cổ phiếu được mua lại</t>
  </si>
  <si>
    <t>Số lượng cổ phiếu đang lưu hành</t>
  </si>
  <si>
    <t xml:space="preserve">Mệnh giá cổ phiếu đang lưu hành: </t>
  </si>
  <si>
    <t>PAJE!$J2486</t>
  </si>
  <si>
    <t>Công ty Cổ phần Đầu tư Phú Thượng</t>
  </si>
  <si>
    <t xml:space="preserve"> -</t>
  </si>
  <si>
    <t>Tăng trong kỳ</t>
  </si>
  <si>
    <t>Ngân hàng TMCP Quốc tế Việt Nam - Chi nhánh Hai Bà Trưng (iii)</t>
  </si>
  <si>
    <t>Ngân hàng TMCP Công thương Việt Nam - Chi nhánh Quang Minh (i)</t>
  </si>
  <si>
    <t>Chi phí sửa chữa lớn tài sản cố định</t>
  </si>
  <si>
    <t>Chi quỹ trong kỳ</t>
  </si>
  <si>
    <t>Số trích lập bổ sung</t>
  </si>
  <si>
    <t xml:space="preserve">Số đã chi </t>
  </si>
  <si>
    <t>Thuế thu nhập doanh nghiệp hoãn lại phát sinh từ các khoản ưu đãi thuế chưa sử dụng</t>
  </si>
  <si>
    <t>Thuế thu nhập doanh nghiệp hoãn lại phát sinh từ các khoản chênh lệch tạm thời phải chịu thuế</t>
  </si>
  <si>
    <t>PAJE!$J805</t>
  </si>
  <si>
    <t>PAJE!$K805</t>
  </si>
  <si>
    <t>PAJE!$L805</t>
  </si>
  <si>
    <t>PAJE!$D805</t>
  </si>
  <si>
    <t>PAJE!$E805</t>
  </si>
  <si>
    <t>+ Chi sự nghiệp</t>
  </si>
  <si>
    <t>- Chi sự nghiêp năm trước</t>
  </si>
  <si>
    <t>- Chi sự nghiêp năm nay</t>
  </si>
  <si>
    <t>PAJE!$D935</t>
  </si>
  <si>
    <t>PAJE!$E935</t>
  </si>
  <si>
    <t>PAJE!$J2104</t>
  </si>
  <si>
    <t>PAJE!$K2104</t>
  </si>
  <si>
    <t>PAJE!$L2104</t>
  </si>
  <si>
    <t>PAJE!$D2104</t>
  </si>
  <si>
    <t>PAJE!$E2104</t>
  </si>
  <si>
    <t>PAJE!$J2105</t>
  </si>
  <si>
    <t>PAJE!$K2105</t>
  </si>
  <si>
    <t>PAJE!$L2105</t>
  </si>
  <si>
    <t>PAJE!$D2105</t>
  </si>
  <si>
    <t>PAJE!$D1243</t>
  </si>
  <si>
    <t>PAJE!$E1243</t>
  </si>
  <si>
    <t>PAJE!$J1244</t>
  </si>
  <si>
    <t>PAJE!$K1244</t>
  </si>
  <si>
    <t>PAJE!$L1244</t>
  </si>
  <si>
    <t>PAJE!$D1244</t>
  </si>
  <si>
    <t>PAJE!$E1244</t>
  </si>
  <si>
    <t>PAJE!$J1245</t>
  </si>
  <si>
    <t>PAJE!$K1245</t>
  </si>
  <si>
    <t>PAJE!$L1245</t>
  </si>
  <si>
    <t>PAJE!$D1245</t>
  </si>
  <si>
    <t>PAJE!$E1245</t>
  </si>
  <si>
    <t>PAJE!$J1246</t>
  </si>
  <si>
    <t>PAJE!$K1246</t>
  </si>
  <si>
    <t>PAJE!$L1246</t>
  </si>
  <si>
    <t>PAJE!$E1822</t>
  </si>
  <si>
    <t>PAJE!$L1092</t>
  </si>
  <si>
    <t>PAJE!$D1092</t>
  </si>
  <si>
    <t>PAJE!$E1092</t>
  </si>
  <si>
    <t>PAJE!$J1093</t>
  </si>
  <si>
    <t>PAJE!$K1093</t>
  </si>
  <si>
    <t>PAJE!$L1093</t>
  </si>
  <si>
    <t>PAJE!$D1093</t>
  </si>
  <si>
    <t>PAJE!$L1695</t>
  </si>
  <si>
    <t>PAJE!$D1695</t>
  </si>
  <si>
    <t>PAJE!$E1695</t>
  </si>
  <si>
    <t>PAJE!$J1696</t>
  </si>
  <si>
    <t>PAJE!$K1696</t>
  </si>
  <si>
    <t>PAJE!$L1696</t>
  </si>
  <si>
    <t>PAJE!$D1696</t>
  </si>
  <si>
    <t>PAJE!$D945</t>
  </si>
  <si>
    <t>PAJE!$E945</t>
  </si>
  <si>
    <t>PAJE!$J946</t>
  </si>
  <si>
    <t>PAJE!$K946</t>
  </si>
  <si>
    <t>PAJE!$L946</t>
  </si>
  <si>
    <t>PAJE!$D946</t>
  </si>
  <si>
    <t>PAJE!$E946</t>
  </si>
  <si>
    <t>PAJE!$J947</t>
  </si>
  <si>
    <t>PAJE!$K947</t>
  </si>
  <si>
    <t>PAJE!$L947</t>
  </si>
  <si>
    <t>PAJE!$D947</t>
  </si>
  <si>
    <t>PAJE!$E947</t>
  </si>
  <si>
    <t>PAJE!$J948</t>
  </si>
  <si>
    <t>PAJE!$K948</t>
  </si>
  <si>
    <t>PAJE!$L948</t>
  </si>
  <si>
    <t>PAJE!$K81</t>
  </si>
  <si>
    <t>PAJE!$L81</t>
  </si>
  <si>
    <t>PAJE!$D81</t>
  </si>
  <si>
    <t>PAJE!$E81</t>
  </si>
  <si>
    <t>PAJE!$J82</t>
  </si>
  <si>
    <t>PAJE!$K82</t>
  </si>
  <si>
    <t>PAJE!$D1909</t>
  </si>
  <si>
    <t>PAJE!$E1909</t>
  </si>
  <si>
    <t>PAJE!$J1910</t>
  </si>
  <si>
    <t>PAJE!$K1910</t>
  </si>
  <si>
    <t>PAJE!$L1910</t>
  </si>
  <si>
    <t>PAJE!$E1271</t>
  </si>
  <si>
    <t>PAJE!$J1272</t>
  </si>
  <si>
    <t>PAJE!$K1272</t>
  </si>
  <si>
    <t>PAJE!$L1272</t>
  </si>
  <si>
    <t>138utdh</t>
  </si>
  <si>
    <t>Đầu tư tín phiếu, kỳ phiếu</t>
  </si>
  <si>
    <t>Cho vay dài hạn</t>
  </si>
  <si>
    <t>Tiền thu từ thanh lý, nhượng bán TSCĐ</t>
  </si>
  <si>
    <t>PAJE!$D774</t>
  </si>
  <si>
    <t>PAJE!$E774</t>
  </si>
  <si>
    <t>PAJE!$J775</t>
  </si>
  <si>
    <t>PAJE!$K775</t>
  </si>
  <si>
    <t>PAJE!$L775</t>
  </si>
  <si>
    <t>PAJE!$D775</t>
  </si>
  <si>
    <t>PAJE!$E775</t>
  </si>
  <si>
    <t>PAJE!$J776</t>
  </si>
  <si>
    <t>Điều chỉnh Tài sản thuế TNDN hoãn lại</t>
  </si>
  <si>
    <t>Điều chỉnh Thuế thu nhập doanh nghiệp đã nộp</t>
  </si>
  <si>
    <t>Điều chỉnh Chi phí lãi vay phải trả</t>
  </si>
  <si>
    <t>+Điều chỉnh  Dư Có người mua trả tiền trước về tiền thu thanh lý, nhượng bán TSCĐ trên các TK công nợ phải thu (131,138…)</t>
  </si>
  <si>
    <t>PAJE!$J1186</t>
  </si>
  <si>
    <t>PAJE!$K1186</t>
  </si>
  <si>
    <t>PAJE!$L1186</t>
  </si>
  <si>
    <t>PAJE!$D1186</t>
  </si>
  <si>
    <t>PAJE!$E1186</t>
  </si>
  <si>
    <t>PAJE!$J1187</t>
  </si>
  <si>
    <t>PAJE!$K1187</t>
  </si>
  <si>
    <t>PAJE!$L1187</t>
  </si>
  <si>
    <t>PAJE!$D1187</t>
  </si>
  <si>
    <t>PAJE!$E1187</t>
  </si>
  <si>
    <t>PAJE!$J1188</t>
  </si>
  <si>
    <t>PAJE!$K1188</t>
  </si>
  <si>
    <t>PAJE!$L1188</t>
  </si>
  <si>
    <t>PAJE!$D1188</t>
  </si>
  <si>
    <t>PAJE!$E1188</t>
  </si>
  <si>
    <t>PAJE!$J1189</t>
  </si>
  <si>
    <t>PAJE!$K1189</t>
  </si>
  <si>
    <t>PAJE!$L1189</t>
  </si>
  <si>
    <t>PAJE!$D1189</t>
  </si>
  <si>
    <t>PAJE!$E1189</t>
  </si>
  <si>
    <t>PAJE!$J1190</t>
  </si>
  <si>
    <t>PAJE!$K1190</t>
  </si>
  <si>
    <t>PAJE!$L1190</t>
  </si>
  <si>
    <t>PAJE!$D1190</t>
  </si>
  <si>
    <t>PAJE!$E1190</t>
  </si>
  <si>
    <t>PAJE!$J1191</t>
  </si>
  <si>
    <t>PAJE!$K1191</t>
  </si>
  <si>
    <t>PAJE!$L1191</t>
  </si>
  <si>
    <t>PAJE!$D1191</t>
  </si>
  <si>
    <t>PAJE!$E1191</t>
  </si>
  <si>
    <t>PAJE!$J1192</t>
  </si>
  <si>
    <t>Nợ phải trả phân bổ cho bộ phận</t>
  </si>
  <si>
    <t>+ Cổ tức, lợi nhuận phải trả</t>
  </si>
  <si>
    <t>338ct</t>
  </si>
  <si>
    <t>PAJE!$K325</t>
  </si>
  <si>
    <t>PAJE!$L325</t>
  </si>
  <si>
    <t>PAJE!$D325</t>
  </si>
  <si>
    <t>PAJE!$E325</t>
  </si>
  <si>
    <t>PAJE!$J326</t>
  </si>
  <si>
    <t>PAJE!$K326</t>
  </si>
  <si>
    <t>PAJE!$L326</t>
  </si>
  <si>
    <t>PAJE!$D326</t>
  </si>
  <si>
    <t>PAJE!$E326</t>
  </si>
  <si>
    <t>PAJE!$J327</t>
  </si>
  <si>
    <t>PAJE!$K327</t>
  </si>
  <si>
    <t>PAJE!$K1144</t>
  </si>
  <si>
    <t>PAJE!$L1144</t>
  </si>
  <si>
    <t>PAJE!$D1144</t>
  </si>
  <si>
    <t>PAJE!$E1144</t>
  </si>
  <si>
    <t>PAJE!$J1145</t>
  </si>
  <si>
    <t>PAJE!$K1145</t>
  </si>
  <si>
    <t>PAJE!$L1145</t>
  </si>
  <si>
    <t>PAJE!$D1145</t>
  </si>
  <si>
    <t>PAJE!$E1145</t>
  </si>
  <si>
    <t>PAJE!$J1146</t>
  </si>
  <si>
    <t>PAJE!$K1146</t>
  </si>
  <si>
    <t>Chi phí thuế thu nhập doanh nghiệp hiện hành</t>
  </si>
  <si>
    <t>Cơ cấu tài sản và cơ cấu nguồn vốn</t>
  </si>
  <si>
    <t>Cơ cấu tài sản</t>
  </si>
  <si>
    <t>PAJE!$K1159</t>
  </si>
  <si>
    <t>PAJE!$L1159</t>
  </si>
  <si>
    <t>PAJE!$D1159</t>
  </si>
  <si>
    <t>PAJE!$E1159</t>
  </si>
  <si>
    <t>PAJE!$J1160</t>
  </si>
  <si>
    <t>PAJE!$E2243</t>
  </si>
  <si>
    <t>PAJE!$J2244</t>
  </si>
  <si>
    <t>PAJE!$D932</t>
  </si>
  <si>
    <t>PAJE!$E932</t>
  </si>
  <si>
    <t>PAJE!$J933</t>
  </si>
  <si>
    <t>PAJE!$K933</t>
  </si>
  <si>
    <t>PAJE!$L933</t>
  </si>
  <si>
    <t>Ban điều hành dự án Hủa Na</t>
  </si>
  <si>
    <t>5.             Trả trước cho người bán</t>
  </si>
  <si>
    <t>6.             Phải thu nội bộ ngắn hạn</t>
  </si>
  <si>
    <t>PAJE!$J936</t>
  </si>
  <si>
    <t>PAJE!$K936</t>
  </si>
  <si>
    <t>PAJE!$L936</t>
  </si>
  <si>
    <t>PAJE!$D936</t>
  </si>
  <si>
    <t>PAJE!$E936</t>
  </si>
  <si>
    <t>PAJE!$J937</t>
  </si>
  <si>
    <t>PAJE!$L1349</t>
  </si>
  <si>
    <t>PAJE!$D1349</t>
  </si>
  <si>
    <t>PAJE!$E1349</t>
  </si>
  <si>
    <t>PAJE!$D1775</t>
  </si>
  <si>
    <t>PAJE!$E1775</t>
  </si>
  <si>
    <t>PAJE!$J1776</t>
  </si>
  <si>
    <t>PAJE!$K1776</t>
  </si>
  <si>
    <t>PAJE!$L1776</t>
  </si>
  <si>
    <t>PAJE!$D1776</t>
  </si>
  <si>
    <t>PAJE!$E1776</t>
  </si>
  <si>
    <t>PAJE!$J1777</t>
  </si>
  <si>
    <t>PAJE!$K1777</t>
  </si>
  <si>
    <t>PAJE!$L1777</t>
  </si>
  <si>
    <t>PAJE!$D1777</t>
  </si>
  <si>
    <t>PAJE!$E1777</t>
  </si>
  <si>
    <t>PAJE!$J1778</t>
  </si>
  <si>
    <t>PAJE!$D1081</t>
  </si>
  <si>
    <t>PAJE!$K729</t>
  </si>
  <si>
    <t>PAJE!$L729</t>
  </si>
  <si>
    <t>PAJE!$D729</t>
  </si>
  <si>
    <t>PAJE!$E729</t>
  </si>
  <si>
    <t>PAJE!$J730</t>
  </si>
  <si>
    <t>PAJE!$K730</t>
  </si>
  <si>
    <t>PAJE!$J76</t>
  </si>
  <si>
    <t>PAJE!$K76</t>
  </si>
  <si>
    <t>PAJE!$L76</t>
  </si>
  <si>
    <t>PAJE!$D76</t>
  </si>
  <si>
    <t>PAJE!$E76</t>
  </si>
  <si>
    <t>PAJE!$J77</t>
  </si>
  <si>
    <t>PAJE!$J1316</t>
  </si>
  <si>
    <t>PAJE!$K1316</t>
  </si>
  <si>
    <t>PAJE!$L1316</t>
  </si>
  <si>
    <t>PAJE!$D1316</t>
  </si>
  <si>
    <t>PAJE!$K377</t>
  </si>
  <si>
    <t>PAJE!$L377</t>
  </si>
  <si>
    <t>PAJE!$D922</t>
  </si>
  <si>
    <t>PAJE!$E922</t>
  </si>
  <si>
    <t>PAJE!$J923</t>
  </si>
  <si>
    <t>PAJE!$K923</t>
  </si>
  <si>
    <t>PAJE!$L923</t>
  </si>
  <si>
    <t>PAJE!$D923</t>
  </si>
  <si>
    <t>PAJE!$E923</t>
  </si>
  <si>
    <t>Bảng đối chiếu biến động của vốn chủ sở hữu</t>
  </si>
  <si>
    <r>
      <t xml:space="preserve">Thông tin về biến động của vốn chủ sở hữu được trình bày ở Phụ lục </t>
    </r>
    <r>
      <rPr>
        <sz val="11"/>
        <rFont val="Times New Roman"/>
        <family val="1"/>
      </rPr>
      <t>1</t>
    </r>
    <r>
      <rPr>
        <sz val="11"/>
        <color indexed="8"/>
        <rFont val="Times New Roman"/>
        <family val="1"/>
      </rPr>
      <t>.</t>
    </r>
  </si>
  <si>
    <t>Nếu bảng này không quá dài thì chuyển trình bày tại đây, không lập phụ lục.</t>
  </si>
  <si>
    <t>PAJE!$K1229</t>
  </si>
  <si>
    <t>PAJE!$L1229</t>
  </si>
  <si>
    <t>PAJE!$D1229</t>
  </si>
  <si>
    <t>PAJE!$E1229</t>
  </si>
  <si>
    <t>PAJE!$J1230</t>
  </si>
  <si>
    <t>PAJE!$K1230</t>
  </si>
  <si>
    <t>PAJE!$L1230</t>
  </si>
  <si>
    <t>PAJE!$D1230</t>
  </si>
  <si>
    <t>PAJE!$E1230</t>
  </si>
  <si>
    <t>PAJE!$J1231</t>
  </si>
  <si>
    <t>PAJE!$K1231</t>
  </si>
  <si>
    <t>PAJE!$L1231</t>
  </si>
  <si>
    <t>PAJE!$D1231</t>
  </si>
  <si>
    <t>PAJE!$E1231</t>
  </si>
  <si>
    <t>PAJE!$J1232</t>
  </si>
  <si>
    <t>PAJE!$D2375</t>
  </si>
  <si>
    <t>Địa chỉ</t>
  </si>
  <si>
    <t>Địa chỉ: XXX</t>
  </si>
  <si>
    <t>PAJE!$E2375</t>
  </si>
  <si>
    <t>PAJE!$J2376</t>
  </si>
  <si>
    <t>PAJE!$K2376</t>
  </si>
  <si>
    <t>PAJE!$L2376</t>
  </si>
  <si>
    <t>PAJE!$D2376</t>
  </si>
  <si>
    <t>PAJE!$E2376</t>
  </si>
  <si>
    <t>Nếu là doanh nghiệp có vốn đầu tư nước ngoài/Công ty TNHH thì trình bày thêm:</t>
  </si>
  <si>
    <t>Tình hình góp vốn pháp định/điều lệ như sau:</t>
  </si>
  <si>
    <t>Theo Giấy phép đầu tư/Điều lệ Công ty</t>
  </si>
  <si>
    <t>Vốn pháp định/điều lệ đã đầu tư (USD)</t>
  </si>
  <si>
    <t>Vốn pháp định/điều lệ còn phải đầu tư (USD)</t>
  </si>
  <si>
    <t>PAJE!$K1222</t>
  </si>
  <si>
    <t>PAJE!$L1222</t>
  </si>
  <si>
    <t>PAJE!$D1222</t>
  </si>
  <si>
    <t>PAJE!$E1222</t>
  </si>
  <si>
    <t>PAJE!$J1223</t>
  </si>
  <si>
    <t>PAJE!$K1223</t>
  </si>
  <si>
    <t>PAJE!$L1223</t>
  </si>
  <si>
    <t>PAJE!$K776</t>
  </si>
  <si>
    <t>6.04</t>
  </si>
  <si>
    <t>PAJE!$D1048</t>
  </si>
  <si>
    <t>PAJE!$E1048</t>
  </si>
  <si>
    <t>PAJE!$L1528</t>
  </si>
  <si>
    <t>PAJE!$D1528</t>
  </si>
  <si>
    <t>PAJE!$E1528</t>
  </si>
  <si>
    <t>PAJE!$J1529</t>
  </si>
  <si>
    <t>PAJE!$K1529</t>
  </si>
  <si>
    <t>PAJE!$L1529</t>
  </si>
  <si>
    <t>PAJE!$D1529</t>
  </si>
  <si>
    <t>PAJE!$E1529</t>
  </si>
  <si>
    <t>PAJE!$J1530</t>
  </si>
  <si>
    <t>PAJE!$K1530</t>
  </si>
  <si>
    <t>PAJE!$L1530</t>
  </si>
  <si>
    <t>PAJE!$D1530</t>
  </si>
  <si>
    <t>PAJE!$E1530</t>
  </si>
  <si>
    <t>PAJE!$J1531</t>
  </si>
  <si>
    <t>PAJE!$K1531</t>
  </si>
  <si>
    <t>PAJE!$E2285</t>
  </si>
  <si>
    <t>PAJE!$J2286</t>
  </si>
  <si>
    <t>PAJE!$K2286</t>
  </si>
  <si>
    <t>34.         Người mua trả tiền trước</t>
  </si>
  <si>
    <t>Số tiền nợ thuê tài chính dài hạn đã trả trong năm (+)</t>
  </si>
  <si>
    <t>PAJE!$E1475</t>
  </si>
  <si>
    <t>PAJE!$J1476</t>
  </si>
  <si>
    <t>PAJE!$J647</t>
  </si>
  <si>
    <t>PAJE!$K647</t>
  </si>
  <si>
    <t>PAJE!$L647</t>
  </si>
  <si>
    <t>PAJE!$L888</t>
  </si>
  <si>
    <t>PAJE!$D888</t>
  </si>
  <si>
    <t>PAJE!$E888</t>
  </si>
  <si>
    <t>PAJE!$J889</t>
  </si>
  <si>
    <t>PAJE!$K889</t>
  </si>
  <si>
    <t>PAJE!$L889</t>
  </si>
  <si>
    <t>PAJE!$D889</t>
  </si>
  <si>
    <t>PAJE!$E889</t>
  </si>
  <si>
    <t>PAJE!$J890</t>
  </si>
  <si>
    <t>PAJE!$K890</t>
  </si>
  <si>
    <t>PAJE!$L890</t>
  </si>
  <si>
    <t>PAJE!$D890</t>
  </si>
  <si>
    <t>PAJE!$K2122</t>
  </si>
  <si>
    <t>PAJE!$L2122</t>
  </si>
  <si>
    <t>PAJE!$D2122</t>
  </si>
  <si>
    <t>PAJE!$J454</t>
  </si>
  <si>
    <t>PAJE!$K454</t>
  </si>
  <si>
    <t>PAJE!$L454</t>
  </si>
  <si>
    <t>PAJE!$D454</t>
  </si>
  <si>
    <t>PAJE!$E454</t>
  </si>
  <si>
    <t>PAJE!$E1292</t>
  </si>
  <si>
    <t>PAJE!$J1293</t>
  </si>
  <si>
    <t>PAJE!$E2123</t>
  </si>
  <si>
    <t>PAJE!$J2124</t>
  </si>
  <si>
    <t>PAJE!$K1224</t>
  </si>
  <si>
    <t>PAJE!$L1224</t>
  </si>
  <si>
    <t>PAJE!$D1224</t>
  </si>
  <si>
    <t>PAJE!$E1224</t>
  </si>
  <si>
    <t>PAJE!$J1225</t>
  </si>
  <si>
    <t>PAJE!$K1225</t>
  </si>
  <si>
    <t>PAJE!$L1225</t>
  </si>
  <si>
    <t>PAJE!$J2049</t>
  </si>
  <si>
    <t>PAJE!$K2049</t>
  </si>
  <si>
    <t>PAJE!$L2049</t>
  </si>
  <si>
    <t>PAJE!$D2049</t>
  </si>
  <si>
    <t>PAJE!$E2049</t>
  </si>
  <si>
    <t>PAJE!$J2050</t>
  </si>
  <si>
    <t>PAJE!$K2050</t>
  </si>
  <si>
    <t>PAJE!$L2050</t>
  </si>
  <si>
    <t>PAJE!$D2050</t>
  </si>
  <si>
    <t>PAJE!$E2050</t>
  </si>
  <si>
    <t>PAJE!$J2051</t>
  </si>
  <si>
    <t>PAJE!$K2051</t>
  </si>
  <si>
    <t>PAJE!$L2051</t>
  </si>
  <si>
    <t>PAJE!$D2051</t>
  </si>
  <si>
    <t>PAJE!$E2051</t>
  </si>
  <si>
    <t>PAJE!$J2052</t>
  </si>
  <si>
    <t>PAJE!$K2052</t>
  </si>
  <si>
    <t>PAJE!$L2052</t>
  </si>
  <si>
    <t>PAJE!$D2052</t>
  </si>
  <si>
    <t>PAJE!$E2052</t>
  </si>
  <si>
    <t>PAJE!$J2053</t>
  </si>
  <si>
    <t>PAJE!$K2053</t>
  </si>
  <si>
    <t>PAJE!$L2053</t>
  </si>
  <si>
    <t>PAJE!$D2053</t>
  </si>
  <si>
    <t>PAJE!$E2053</t>
  </si>
  <si>
    <t>PAJE!$J2054</t>
  </si>
  <si>
    <t>PAJE!$K2054</t>
  </si>
  <si>
    <t>PAJE!$L2054</t>
  </si>
  <si>
    <t>PAJE!$D2054</t>
  </si>
  <si>
    <t>PAJE!$E2054</t>
  </si>
  <si>
    <t>PAJE!$J2055</t>
  </si>
  <si>
    <t>PAJE!$K2055</t>
  </si>
  <si>
    <t>PAJE!$L2055</t>
  </si>
  <si>
    <t>PAJE!$D2055</t>
  </si>
  <si>
    <t>PAJE!$E2055</t>
  </si>
  <si>
    <t>PAJE!$E64</t>
  </si>
  <si>
    <t>PAJE!$J1519</t>
  </si>
  <si>
    <t>PAJE!$K1519</t>
  </si>
  <si>
    <t>PAJE!$L1519</t>
  </si>
  <si>
    <t>PAJE!$D1519</t>
  </si>
  <si>
    <t>PAJE!$E1519</t>
  </si>
  <si>
    <t>PAJE!$J1520</t>
  </si>
  <si>
    <t>PAJE!$K1520</t>
  </si>
  <si>
    <t>PAJE!$L1520</t>
  </si>
  <si>
    <t>PAJE!$K550</t>
  </si>
  <si>
    <t>PAJE!$L550</t>
  </si>
  <si>
    <t>PAJE!$D550</t>
  </si>
  <si>
    <t>PAJE!$J21</t>
  </si>
  <si>
    <t>PAJE!$K21</t>
  </si>
  <si>
    <t>PAJE!$L21</t>
  </si>
  <si>
    <t>PAJE!$D21</t>
  </si>
  <si>
    <t>PAJE!$E21</t>
  </si>
  <si>
    <t>PAJE!$J22</t>
  </si>
  <si>
    <t>PAJE!$D1378</t>
  </si>
  <si>
    <t>PAJE!$E1378</t>
  </si>
  <si>
    <t>PAJE!$J1379</t>
  </si>
  <si>
    <t>PAJE!$K1379</t>
  </si>
  <si>
    <t>PAJE!$K2497</t>
  </si>
  <si>
    <t>PAJE!$L2497</t>
  </si>
  <si>
    <t>PAJE!$D2497</t>
  </si>
  <si>
    <t>PAJE!$E2497</t>
  </si>
  <si>
    <t>PAJE!$J2498</t>
  </si>
  <si>
    <t>PAJE!$K2498</t>
  </si>
  <si>
    <t>PAJE!$L2498</t>
  </si>
  <si>
    <t>PAJE!$D2498</t>
  </si>
  <si>
    <t>PAJE!$E2498</t>
  </si>
  <si>
    <t>PAJE!$J2499</t>
  </si>
  <si>
    <t>PAJE!$K2499</t>
  </si>
  <si>
    <t>PAJE!$L2499</t>
  </si>
  <si>
    <t>PAJE!$D2499</t>
  </si>
  <si>
    <t>PAJE!$E2499</t>
  </si>
  <si>
    <t>PAJE!$J2500</t>
  </si>
  <si>
    <t>PAJE!$K2500</t>
  </si>
  <si>
    <t>PAJE!$K1890</t>
  </si>
  <si>
    <t>PAJE!$L1890</t>
  </si>
  <si>
    <t>PAJE!$K517</t>
  </si>
  <si>
    <t>PAJE!$L517</t>
  </si>
  <si>
    <t>PAJE!$D517</t>
  </si>
  <si>
    <t>PAJE!$E517</t>
  </si>
  <si>
    <t>PAJE!$E1195</t>
  </si>
  <si>
    <t>PAJE!$J1196</t>
  </si>
  <si>
    <t>PAJE!$K1196</t>
  </si>
  <si>
    <t>PAJE!$K1160</t>
  </si>
  <si>
    <t>PAJE!$L1160</t>
  </si>
  <si>
    <t>PAJE!$D1160</t>
  </si>
  <si>
    <t>PAJE!$E1160</t>
  </si>
  <si>
    <t>PAJE!$J1161</t>
  </si>
  <si>
    <t>PAJE!$K1161</t>
  </si>
  <si>
    <t>PAJE!$D272</t>
  </si>
  <si>
    <t>PAJE!$E272</t>
  </si>
  <si>
    <t>PAJE!$J273</t>
  </si>
  <si>
    <t>PAJE!$K273</t>
  </si>
  <si>
    <t>PAJE!$L273</t>
  </si>
  <si>
    <t>PAJE!$D273</t>
  </si>
  <si>
    <t>PAJE!$E273</t>
  </si>
  <si>
    <t>PAJE!$J274</t>
  </si>
  <si>
    <t>PAJE!$K274</t>
  </si>
  <si>
    <t>PAJE!$L274</t>
  </si>
  <si>
    <t>PAJE!$D274</t>
  </si>
  <si>
    <t>PAJE!$L642</t>
  </si>
  <si>
    <t>PAJE!$D642</t>
  </si>
  <si>
    <t>PAJE!$E642</t>
  </si>
  <si>
    <t>PAJE!$J643</t>
  </si>
  <si>
    <t>PAJE!$K643</t>
  </si>
  <si>
    <t>PAJE!$L643</t>
  </si>
  <si>
    <t>PAJE!$D643</t>
  </si>
  <si>
    <t>PAJE!$E643</t>
  </si>
  <si>
    <t>PAJE!$J644</t>
  </si>
  <si>
    <t>PAJE!$K644</t>
  </si>
  <si>
    <t>PAJE!$L644</t>
  </si>
  <si>
    <t>PAJE!$D2281</t>
  </si>
  <si>
    <t>PAJE!$E2281</t>
  </si>
  <si>
    <t>PAJE!$J2282</t>
  </si>
  <si>
    <t>PAJE!$K2282</t>
  </si>
  <si>
    <t>PAJE!$L2282</t>
  </si>
  <si>
    <t>PAJE!$D2282</t>
  </si>
  <si>
    <t>PAJE!$E2282</t>
  </si>
  <si>
    <t>PAJE!$J2283</t>
  </si>
  <si>
    <t>PAJE!$K2283</t>
  </si>
  <si>
    <t>PAJE!$L2283</t>
  </si>
  <si>
    <t>PAJE!$K2442</t>
  </si>
  <si>
    <t>PAJE!$L2442</t>
  </si>
  <si>
    <t>PAJE!$D2442</t>
  </si>
  <si>
    <t>PAJE!$E2442</t>
  </si>
  <si>
    <t>PAJE!$J2443</t>
  </si>
  <si>
    <t>PAJE!$K2443</t>
  </si>
  <si>
    <t>PAJE!$L2443</t>
  </si>
  <si>
    <t>PAJE!$D2443</t>
  </si>
  <si>
    <t>PAJE!$E2443</t>
  </si>
  <si>
    <t>PAJE!$J2444</t>
  </si>
  <si>
    <t>PAJE!$K2444</t>
  </si>
  <si>
    <t>PAJE!$L2444</t>
  </si>
  <si>
    <t>PAJE!$D2444</t>
  </si>
  <si>
    <t>PAJE!$E2444</t>
  </si>
  <si>
    <t>PAJE!$J2445</t>
  </si>
  <si>
    <t>PAJE!$K2445</t>
  </si>
  <si>
    <t>PAJE!$E28</t>
  </si>
  <si>
    <t>PAJE!$J29</t>
  </si>
  <si>
    <t>PAJE!$K29</t>
  </si>
  <si>
    <t>PAJE!$L29</t>
  </si>
  <si>
    <t>PAJE!$K976</t>
  </si>
  <si>
    <t>PAJE!$L976</t>
  </si>
  <si>
    <t>PAJE!$D976</t>
  </si>
  <si>
    <t>PAJE!$E976</t>
  </si>
  <si>
    <t>PAJE!$J977</t>
  </si>
  <si>
    <t>PAJE!$E1341</t>
  </si>
  <si>
    <t>PAJE!$J1342</t>
  </si>
  <si>
    <t>PAJE!$K1342</t>
  </si>
  <si>
    <t>PAJE!$D1385</t>
  </si>
  <si>
    <t>PAJE!$E1385</t>
  </si>
  <si>
    <t>PAJE!$J1386</t>
  </si>
  <si>
    <t>PAJE!$K1386</t>
  </si>
  <si>
    <t>PAJE!$L880</t>
  </si>
  <si>
    <t>PAJE!$D880</t>
  </si>
  <si>
    <t>PAJE!$E880</t>
  </si>
  <si>
    <t>PAJE!$D2141</t>
  </si>
  <si>
    <t>PAJE!$E2141</t>
  </si>
  <si>
    <t>PAJE!$J2142</t>
  </si>
  <si>
    <t>PAJE!$K2142</t>
  </si>
  <si>
    <t>PAJE!$L2142</t>
  </si>
  <si>
    <t>PAJE!$D2142</t>
  </si>
  <si>
    <t>PAJE!$E2142</t>
  </si>
  <si>
    <t>PAJE!$J2143</t>
  </si>
  <si>
    <t>PAJE!$K2143</t>
  </si>
  <si>
    <t>PAJE!$L2143</t>
  </si>
  <si>
    <t>PAJE!$E235</t>
  </si>
  <si>
    <t>PAJE!$J236</t>
  </si>
  <si>
    <t>PAJE!$K236</t>
  </si>
  <si>
    <t>PAJE!$L236</t>
  </si>
  <si>
    <t>PAJE!$D236</t>
  </si>
  <si>
    <t>PAJE!$E236</t>
  </si>
  <si>
    <t>PAJE!$J237</t>
  </si>
  <si>
    <t>PAJE!$K237</t>
  </si>
  <si>
    <t>PAJE!$L2057</t>
  </si>
  <si>
    <t>PAJE!$D2057</t>
  </si>
  <si>
    <t>PAJE!$E2057</t>
  </si>
  <si>
    <t>PAJE!$J2058</t>
  </si>
  <si>
    <t>PAJE!$K2058</t>
  </si>
  <si>
    <t>PAJE!$L2058</t>
  </si>
  <si>
    <t>PAJE!$D2058</t>
  </si>
  <si>
    <t>PAJE!$E2058</t>
  </si>
  <si>
    <t>PAJE!$J2059</t>
  </si>
  <si>
    <t>PAJE!$K2059</t>
  </si>
  <si>
    <t>PAJE!$D778</t>
  </si>
  <si>
    <t>PAJE!$E778</t>
  </si>
  <si>
    <t>PAJE!$J779</t>
  </si>
  <si>
    <t>PAJE!$K779</t>
  </si>
  <si>
    <t>PAJE!$L779</t>
  </si>
  <si>
    <t>PAJE!$D779</t>
  </si>
  <si>
    <t>PAJE!$L1357</t>
  </si>
  <si>
    <t>PAJE!$D1357</t>
  </si>
  <si>
    <t>PAJE!$E1357</t>
  </si>
  <si>
    <t>PAJE!$J1358</t>
  </si>
  <si>
    <t>PAJE!$K1358</t>
  </si>
  <si>
    <t>PAJE!$L1358</t>
  </si>
  <si>
    <t>PAJE!$D1358</t>
  </si>
  <si>
    <t>PAJE!$E532</t>
  </si>
  <si>
    <t>PAJE!$J533</t>
  </si>
  <si>
    <t>PAJE!$K533</t>
  </si>
  <si>
    <t>PAJE!$L533</t>
  </si>
  <si>
    <t>Tiền và tương đương tiền đầu năm</t>
  </si>
  <si>
    <t>60</t>
  </si>
  <si>
    <t>Tiền và tương đương tiền cuối năm</t>
  </si>
  <si>
    <t>70</t>
  </si>
  <si>
    <t>Tiền mặt</t>
  </si>
  <si>
    <t>Tiền gửi ngân hàng</t>
  </si>
  <si>
    <t>Tiền đang chuyển</t>
  </si>
  <si>
    <r>
      <t>Đ</t>
    </r>
    <r>
      <rPr>
        <sz val="11"/>
        <color indexed="8"/>
        <rFont val="Times New Roman"/>
        <family val="1"/>
      </rPr>
      <t>ầu tư chứng khoán ngắn hạn</t>
    </r>
  </si>
  <si>
    <t>Đầu tư ngắn hạn khác</t>
  </si>
  <si>
    <t>PAJE!$D2446</t>
  </si>
  <si>
    <t>PAJE!$E2446</t>
  </si>
  <si>
    <t>PAJE!$J2447</t>
  </si>
  <si>
    <t>PAJE!$K2447</t>
  </si>
  <si>
    <t>PAJE!$L2447</t>
  </si>
  <si>
    <t>PAJE!$D2447</t>
  </si>
  <si>
    <t>PAJE!$E2447</t>
  </si>
  <si>
    <t>PAJE!$J2448</t>
  </si>
  <si>
    <t>PAJE!$K2448</t>
  </si>
  <si>
    <t>PAJE!$L2448</t>
  </si>
  <si>
    <t>PAJE!$D2448</t>
  </si>
  <si>
    <t>PAJE!$E2448</t>
  </si>
  <si>
    <t>PAJE!$J2449</t>
  </si>
  <si>
    <t>PAJE!$K2449</t>
  </si>
  <si>
    <t>PAJE!$L1923</t>
  </si>
  <si>
    <t>PAJE!$D1923</t>
  </si>
  <si>
    <t>PAJE!$E1923</t>
  </si>
  <si>
    <t>PAJE!$L1916</t>
  </si>
  <si>
    <t>PAJE!$D1916</t>
  </si>
  <si>
    <t>PAJE!$E1916</t>
  </si>
  <si>
    <t>PAJE!$J1917</t>
  </si>
  <si>
    <t>PAJE!$K1917</t>
  </si>
  <si>
    <t>PAJE!$L1917</t>
  </si>
  <si>
    <t>PAJE!$D1917</t>
  </si>
  <si>
    <t>PAJE!$L2396</t>
  </si>
  <si>
    <t>PAJE!$D2396</t>
  </si>
  <si>
    <t>PAJE!$E2396</t>
  </si>
  <si>
    <t>PAJE!$J2397</t>
  </si>
  <si>
    <t>PAJE!$K2397</t>
  </si>
  <si>
    <t>PAJE!$L2397</t>
  </si>
  <si>
    <t>PAJE!$D2397</t>
  </si>
  <si>
    <t>PAJE!$E2397</t>
  </si>
  <si>
    <t>PAJE!$J2398</t>
  </si>
  <si>
    <t>PAJE!$K2398</t>
  </si>
  <si>
    <t>PAJE!$L2398</t>
  </si>
  <si>
    <t>PAJE!$D2398</t>
  </si>
  <si>
    <t>PAJE!$E2398</t>
  </si>
  <si>
    <t>PAJE!$J2399</t>
  </si>
  <si>
    <t>PAJE!$D1007</t>
  </si>
  <si>
    <t>PAJE!$E1007</t>
  </si>
  <si>
    <t>PAJE!$J1008</t>
  </si>
  <si>
    <t>PAJE!$K1008</t>
  </si>
  <si>
    <t>PAJE!$L1008</t>
  </si>
  <si>
    <t>PAJE!$D1008</t>
  </si>
  <si>
    <t>PAJE!$E1008</t>
  </si>
  <si>
    <t>PAJE!$J1009</t>
  </si>
  <si>
    <t>PAJE!$K1009</t>
  </si>
  <si>
    <t>PAJE!$J155</t>
  </si>
  <si>
    <t>PAJE!$K155</t>
  </si>
  <si>
    <t>PAJE!$L155</t>
  </si>
  <si>
    <t>PAJE!$D155</t>
  </si>
  <si>
    <t>PAJE!$E155</t>
  </si>
  <si>
    <t>PAJE!$J156</t>
  </si>
  <si>
    <t>PAJE!$K156</t>
  </si>
  <si>
    <t>PAJE!$L156</t>
  </si>
  <si>
    <t>PAJE!$D156</t>
  </si>
  <si>
    <t>PAJE!$E156</t>
  </si>
  <si>
    <t>PAJE!$J157</t>
  </si>
  <si>
    <t>Giá vốn của dịch vụ đã cung cấp</t>
  </si>
  <si>
    <t>PAJE!$D549</t>
  </si>
  <si>
    <t>Vốn kinh doanh ở các đơn vị trực thuộc</t>
  </si>
  <si>
    <t>Vay ngắn hạn các tổ chức và cá nhân</t>
  </si>
  <si>
    <t>Vay dài hạn đến hạn trả</t>
  </si>
  <si>
    <t>Thuế thu nhập doanh nghiệp phải nộp theo thuế suất phổ thông</t>
  </si>
  <si>
    <t>PAJE!$L2048</t>
  </si>
  <si>
    <t>PAJE!$D2048</t>
  </si>
  <si>
    <t>PAJE!$E2048</t>
  </si>
  <si>
    <t>PAJE!$D2246</t>
  </si>
  <si>
    <t>PAJE!$E2246</t>
  </si>
  <si>
    <t>PAJE!$J2247</t>
  </si>
  <si>
    <t>PAJE!$K2247</t>
  </si>
  <si>
    <t>PAJE!$L2247</t>
  </si>
  <si>
    <t>PAJE!$D2247</t>
  </si>
  <si>
    <t>Dr ..</t>
  </si>
  <si>
    <t>Cr ..</t>
  </si>
  <si>
    <t>PAJE!$L1096</t>
  </si>
  <si>
    <t>+ Hàng mua đang đi đường</t>
  </si>
  <si>
    <t>PAJE!$J292</t>
  </si>
  <si>
    <t>Lấy giá trị sổ sách trừ dự phòng (nếu có)</t>
  </si>
  <si>
    <t>Tiền gửi có kỳ hạn từ 3 tháng đến 1 năm với lãi suất thả nổi</t>
  </si>
  <si>
    <t>Số liệu lấy tại chỉ tiêu đầu tư ngắn hạn - MS 121</t>
  </si>
  <si>
    <t>Tiền gửi có kỳ hạn từ 3 tháng đến 1 năm với lãi suất cố định</t>
  </si>
  <si>
    <t>Tiền gửi có kỳ hạn trên 1 năm với lãi suất thả nổi</t>
  </si>
  <si>
    <t>Số liệu lấy tại chỉ tiêu MS 258</t>
  </si>
  <si>
    <t>Tiền gửi có kỳ hạn trên 1 năm với lãi suất cố định</t>
  </si>
  <si>
    <t>Trái phiếu có lãi suất thả nổi với thời gian đáo hạn từ 1 năm trở xuống</t>
  </si>
  <si>
    <t>Trái phiếu có lãi suất cố định với thời gian đáo hạn từ 1 năm trở xuống</t>
  </si>
  <si>
    <t>Trái phiếu có lãi suất thả nổi với thời gian đáo hạn trên năm</t>
  </si>
  <si>
    <t>Trái phiếu có lãi suất cố định với thời gian đáo hạn trên năm</t>
  </si>
  <si>
    <t>Dự phòng liên quan đến các khoản đầu tư ngắn hạn</t>
  </si>
  <si>
    <t>Số liệu lấy tại chỉ tiêu MS 129</t>
  </si>
  <si>
    <t>Dự phòng liên quan đến các khoản đầu tư dài hạn</t>
  </si>
  <si>
    <t>Số liệu lấy tại chỉ tiêu MS 259</t>
  </si>
  <si>
    <t>Tài sản tài chính sẵn sàng để bán</t>
  </si>
  <si>
    <t>Đầu tư tài chính ngắn hạn</t>
  </si>
  <si>
    <t>Đầu tư tài chính dài hạn</t>
  </si>
  <si>
    <t>Số liệu lấy tại chỉ tiêu MS 131</t>
  </si>
  <si>
    <t>Số liệu lấy tại chỉ tiêu MS 139 - Dự phòng nợ phải thu khách hàng</t>
  </si>
  <si>
    <t>Số liệu lấy tại chỉ tiêu MS 211</t>
  </si>
  <si>
    <t>Số liệu lấy tại chỉ tiêu MS 219 - Dự phòng nợ phải thu khách hàng</t>
  </si>
  <si>
    <t>Các khoản cho vay</t>
  </si>
  <si>
    <t>Bao gồm các khoản cho vay có tính lãi</t>
  </si>
  <si>
    <t>Cho vay ngắn hạn có lãi suất thả nổi</t>
  </si>
  <si>
    <t>Cho vay ngắn hạn có lãi suất cố định</t>
  </si>
  <si>
    <t>Cho vay dài hạn có lãi suất thả nổi</t>
  </si>
  <si>
    <t>Cho vay dài hạn có lãi suất cố định</t>
  </si>
  <si>
    <t>Dự phòng cho vay ngắn hạn khó đòi</t>
  </si>
  <si>
    <t>Dự phòng cho vay dài hạn khó đòi</t>
  </si>
  <si>
    <t>Các khoản phải thu ngắn hạn khác</t>
  </si>
  <si>
    <t>Số liệu lấy tại chỉ tiêu MS 135</t>
  </si>
  <si>
    <t>Dự phòng phải thu ngắn hạn khó đòi liên quan đến khoản phải thu ngắn hạn khác</t>
  </si>
  <si>
    <t>Số liệu lấy tại chỉ tiêu MS 139</t>
  </si>
  <si>
    <t>Số liệu lấy tại chỉ tiêu MS 158</t>
  </si>
  <si>
    <t>Dự phòng liên quan đến khoản phải thu ngắn hạn khác</t>
  </si>
  <si>
    <t>Số liệu lấy tại chỉ tiêu MS 218</t>
  </si>
  <si>
    <t>Dự phòng liên quan đến khoản phải thu dài hạn khác</t>
  </si>
  <si>
    <t>Số liệu lấy tại chỉ tiêu MS 219</t>
  </si>
  <si>
    <t>Số liệu lấy tại chỉ tiêu MS 268</t>
  </si>
  <si>
    <t>Dự phòng liên quan đến tài sản dài hạn khác</t>
  </si>
  <si>
    <t>Nợ phải trả tài chính</t>
  </si>
  <si>
    <t>Nợ phải trả tài chính được ghi nhận theo giá trị hợp lý thông qua Báo cáo kết quả hoạt động kinh doanh</t>
  </si>
  <si>
    <t>Số liệu lấy tại chỉ tiêu MS 311</t>
  </si>
  <si>
    <t>Vay và nợ</t>
  </si>
  <si>
    <t>Trái phiếu ngắn hạn có lãi suất thả nổi</t>
  </si>
  <si>
    <t>Trái phiếu ngắn hạn có lãi suất cố định</t>
  </si>
  <si>
    <t>Vay và nợ ngắn hạn khác có lãi suất thả nổi</t>
  </si>
  <si>
    <t>Vay và nợ ngắn hạn khác có lãi suất cố định</t>
  </si>
  <si>
    <t>Trái phiếu dài hạn hạn có lãi suất thả nổi</t>
  </si>
  <si>
    <t>PAJE!$D2121</t>
  </si>
  <si>
    <t>PAJE!$E2121</t>
  </si>
  <si>
    <t>PAJE!$J2122</t>
  </si>
  <si>
    <t>PAJE!$J1207</t>
  </si>
  <si>
    <t>PAJE!$K1207</t>
  </si>
  <si>
    <t>PAJE!$L1207</t>
  </si>
  <si>
    <t>PAJE!$D1207</t>
  </si>
  <si>
    <t>PAJE!$E1207</t>
  </si>
  <si>
    <t>PAJE!$J1208</t>
  </si>
  <si>
    <t>PAJE!$K1208</t>
  </si>
  <si>
    <t>PAJE!$L1208</t>
  </si>
  <si>
    <t>PAJE!$D1208</t>
  </si>
  <si>
    <t>PAJE!$L2339</t>
  </si>
  <si>
    <t>PAJE!$L1239</t>
  </si>
  <si>
    <t>PAJE!$D1239</t>
  </si>
  <si>
    <t>PAJE!$E481</t>
  </si>
  <si>
    <t>PAJE!$J482</t>
  </si>
  <si>
    <t>PAJE!$K482</t>
  </si>
  <si>
    <t>PAJE!$L482</t>
  </si>
  <si>
    <t>PAJE!$E461</t>
  </si>
  <si>
    <t>PAJE!$J462</t>
  </si>
  <si>
    <t>PAJE!$K462</t>
  </si>
  <si>
    <t>PAJE!$L462</t>
  </si>
  <si>
    <t>PAJE!$D462</t>
  </si>
  <si>
    <t>PAJE!$E462</t>
  </si>
  <si>
    <t>PAJE!$J463</t>
  </si>
  <si>
    <t>PAJE!$K463</t>
  </si>
  <si>
    <t>PAJE!$L918</t>
  </si>
  <si>
    <t>PAJE!$L98</t>
  </si>
  <si>
    <t>PAJE!$D98</t>
  </si>
  <si>
    <t>PAJE!$E98</t>
  </si>
  <si>
    <t>PAJE!$J99</t>
  </si>
  <si>
    <t>PAJE!$K99</t>
  </si>
  <si>
    <t>PAJE!$L99</t>
  </si>
  <si>
    <t>PAJE!$D99</t>
  </si>
  <si>
    <t>PAJE!$E99</t>
  </si>
  <si>
    <t>PAJE!$J100</t>
  </si>
  <si>
    <t>PAJE!$K100</t>
  </si>
  <si>
    <t>PAJE!$L100</t>
  </si>
  <si>
    <t>PAJE!$D100</t>
  </si>
  <si>
    <t>PAJE!$E100</t>
  </si>
  <si>
    <t>PAJE!$J101</t>
  </si>
  <si>
    <t>PAJE!$K101</t>
  </si>
  <si>
    <t>PAJE!$L101</t>
  </si>
  <si>
    <t>PAJE!$D101</t>
  </si>
  <si>
    <t>PAJE!$E101</t>
  </si>
  <si>
    <t>PAJE!$J102</t>
  </si>
  <si>
    <t>PAJE!$K102</t>
  </si>
  <si>
    <t>PAJE!$L102</t>
  </si>
  <si>
    <t>PAJE!$D102</t>
  </si>
  <si>
    <t>PAJE!$E102</t>
  </si>
  <si>
    <t>PAJE!$J103</t>
  </si>
  <si>
    <t>PAJE!$K103</t>
  </si>
  <si>
    <t>PAJE!$L103</t>
  </si>
  <si>
    <t>PAJE!$D103</t>
  </si>
  <si>
    <t>PAJE!$E103</t>
  </si>
  <si>
    <t>PAJE!$J104</t>
  </si>
  <si>
    <t>PAJE!$K104</t>
  </si>
  <si>
    <t>PAJE!$L104</t>
  </si>
  <si>
    <t>PAJE!$E2077</t>
  </si>
  <si>
    <t>PAJE!$J2078</t>
  </si>
  <si>
    <t>PAJE!$K2078</t>
  </si>
  <si>
    <t>PAJE!$L2078</t>
  </si>
  <si>
    <t>PAJE!$D2078</t>
  </si>
  <si>
    <t>PAJE!$E2078</t>
  </si>
  <si>
    <t>PAJE!$J2079</t>
  </si>
  <si>
    <t>PAJE!$K2079</t>
  </si>
  <si>
    <t>PAJE!$L2079</t>
  </si>
  <si>
    <t>Chi phí nhân công</t>
  </si>
  <si>
    <t>Chi phí khấu hao tài sản cố định</t>
  </si>
  <si>
    <t>TK 627 - SX</t>
  </si>
  <si>
    <t>TK 623 - XD</t>
  </si>
  <si>
    <t>TK 627 - XD</t>
  </si>
  <si>
    <t>+ Chi phí khấu hao TSCĐ</t>
  </si>
  <si>
    <t>+ Chi phí bảo hành</t>
  </si>
  <si>
    <t>+ Chi phí dịch vụ mua ngoài</t>
  </si>
  <si>
    <t>+ Chi phí bằng tiền khác</t>
  </si>
  <si>
    <t>Chi phí quản lý doanh nghiệp</t>
  </si>
  <si>
    <t>+ Chi phí nhân viên quản lý</t>
  </si>
  <si>
    <t>PAJE!$E1053</t>
  </si>
  <si>
    <t>PAJE!$J1054</t>
  </si>
  <si>
    <t>PAJE!$L1200</t>
  </si>
  <si>
    <t>PAJE!$D1200</t>
  </si>
  <si>
    <t>PAJE!$E1200</t>
  </si>
  <si>
    <t>PAJE!$J1201</t>
  </si>
  <si>
    <t>PAJE!$K1201</t>
  </si>
  <si>
    <t>PAJE!$L1201</t>
  </si>
  <si>
    <t>PAJE!$D1201</t>
  </si>
  <si>
    <t>PAJE!$J2025</t>
  </si>
  <si>
    <t>PAJE!$K2025</t>
  </si>
  <si>
    <t>PAJE!$L2025</t>
  </si>
  <si>
    <t>PAJE!$D2025</t>
  </si>
  <si>
    <t>PAJE!$E2025</t>
  </si>
  <si>
    <t>PAJE!$J2026</t>
  </si>
  <si>
    <t>PAJE!$K842</t>
  </si>
  <si>
    <t>PAJE!$L842</t>
  </si>
  <si>
    <t>PAJE!$D842</t>
  </si>
  <si>
    <t>PAJE!$E842</t>
  </si>
  <si>
    <t>PAJE!$J843</t>
  </si>
  <si>
    <t>PAJE!$K843</t>
  </si>
  <si>
    <t>PAJE!$K2392</t>
  </si>
  <si>
    <t>PAJE!$L2392</t>
  </si>
  <si>
    <t>PAJE!$D2392</t>
  </si>
  <si>
    <t>PAJE!$J2377</t>
  </si>
  <si>
    <t>PAJE!$K2377</t>
  </si>
  <si>
    <t>PAJE!$L2377</t>
  </si>
  <si>
    <t>PAJE!$E1760</t>
  </si>
  <si>
    <t>PAJE!$J1761</t>
  </si>
  <si>
    <t>PAJE!$K1761</t>
  </si>
  <si>
    <t>PAJE!$L1761</t>
  </si>
  <si>
    <t>PAJE!$D1761</t>
  </si>
  <si>
    <t>PAJE!$E1761</t>
  </si>
  <si>
    <t>PAJE!$J1762</t>
  </si>
  <si>
    <t>PAJE!$K1762</t>
  </si>
  <si>
    <t>PAJE!$L1762</t>
  </si>
  <si>
    <t>PAJE!$D1762</t>
  </si>
  <si>
    <t>PAJE!$E1762</t>
  </si>
  <si>
    <t>PAJE!$J1763</t>
  </si>
  <si>
    <t>PAJE!$K1763</t>
  </si>
  <si>
    <t>PAJE!$L1763</t>
  </si>
  <si>
    <t>PAJE!$D1763</t>
  </si>
  <si>
    <t>PAJE!$E1763</t>
  </si>
  <si>
    <t>PAJE!$J1764</t>
  </si>
  <si>
    <t>PAJE!$K1764</t>
  </si>
  <si>
    <t>PAJE!$L1764</t>
  </si>
  <si>
    <t>PAJE!$D1764</t>
  </si>
  <si>
    <t>PAJE!$E1764</t>
  </si>
  <si>
    <t>PAJE!$J1765</t>
  </si>
  <si>
    <t>PAJE!$K1765</t>
  </si>
  <si>
    <t>PAJE!$L1765</t>
  </si>
  <si>
    <t>PAJE!$K1335</t>
  </si>
  <si>
    <t>PAJE!$L1335</t>
  </si>
  <si>
    <t>PAJE!$D1335</t>
  </si>
  <si>
    <t>PAJE!$K1957</t>
  </si>
  <si>
    <t>PAJE!$L1957</t>
  </si>
  <si>
    <t>Tiền vay ngắn hạn, dài hạn nhận được</t>
  </si>
  <si>
    <t>Chỉ tiêu 33 sau điều chỉnh</t>
  </si>
  <si>
    <t>Tiền chi trả nợ gốc vay</t>
  </si>
  <si>
    <t>34</t>
  </si>
  <si>
    <t>Không bao gồm tiền chi trả nợ thuê tài chính</t>
  </si>
  <si>
    <t>PAJE!$K950</t>
  </si>
  <si>
    <t>PAJE!$L950</t>
  </si>
  <si>
    <t>PAJE!$D950</t>
  </si>
  <si>
    <t>PAJE!$L1168</t>
  </si>
  <si>
    <t>PAJE!$K284</t>
  </si>
  <si>
    <t>PAJE!$L284</t>
  </si>
  <si>
    <t>PAJE!$D284</t>
  </si>
  <si>
    <t>PAJE!$E284</t>
  </si>
  <si>
    <t>PAJE!$D1368</t>
  </si>
  <si>
    <t>PAJE!$E1368</t>
  </si>
  <si>
    <t>PAJE!$J1369</t>
  </si>
  <si>
    <t>PAJE!$K1369</t>
  </si>
  <si>
    <t>PAJE!$L1369</t>
  </si>
  <si>
    <t>PAJE!$D1369</t>
  </si>
  <si>
    <t>PAJE!$E1369</t>
  </si>
  <si>
    <t>PAJE!$J1370</t>
  </si>
  <si>
    <t>PAJE!$K1370</t>
  </si>
  <si>
    <t>PAJE!$L1370</t>
  </si>
  <si>
    <t>PAJE!$D1370</t>
  </si>
  <si>
    <t>PAJE!$E1370</t>
  </si>
  <si>
    <t>PAJE!$D818</t>
  </si>
  <si>
    <t>PAJE!$E818</t>
  </si>
  <si>
    <t>PAJE!$J819</t>
  </si>
  <si>
    <t>PAJE!$K819</t>
  </si>
  <si>
    <t>PAJE!$L819</t>
  </si>
  <si>
    <t>PAJE!$D819</t>
  </si>
  <si>
    <t>PAJE!$E819</t>
  </si>
  <si>
    <t>PAJE!$J820</t>
  </si>
  <si>
    <t>PAJE!$K820</t>
  </si>
  <si>
    <t>PAJE!$L820</t>
  </si>
  <si>
    <t>PAJE!$D820</t>
  </si>
  <si>
    <t>PAJE!$E1653</t>
  </si>
  <si>
    <t>PAJE!$J1654</t>
  </si>
  <si>
    <t>PAJE!$K1654</t>
  </si>
  <si>
    <t>PAJE!$L1654</t>
  </si>
  <si>
    <t>PAJE!$D1654</t>
  </si>
  <si>
    <t>PAJE!$E1654</t>
  </si>
  <si>
    <t>PAJE!$J1655</t>
  </si>
  <si>
    <t>Balance Sheet</t>
  </si>
  <si>
    <t>Profit and Loss A/C</t>
  </si>
  <si>
    <t>Tên Công ty
 điều chỉnh</t>
  </si>
  <si>
    <t>Y/N</t>
  </si>
  <si>
    <t>dk</t>
  </si>
  <si>
    <t>Ref</t>
  </si>
  <si>
    <t xml:space="preserve">Dr .  </t>
  </si>
  <si>
    <t>Ngoài ra, ngày 06 tháng 11 năm 2009 Bộ Tài chính đã ban hành Thông tư số 210/2009/TT-BTC hướng dẫn áp dụng chuẩn mực kế toán quốc tế về trình bày Báo cáo tài chính và thuyết minh thông tin đối với công cụ tài chính. Các yêu cầu của Thông tư này sẽ được áp dụng trong việc lập và trình bày Báo cáo tài chính từ năm 2011 trở đi.</t>
  </si>
  <si>
    <r>
      <t xml:space="preserve">Vào ngày .. tháng .. năm ... </t>
    </r>
    <r>
      <rPr>
        <sz val="11"/>
        <color indexed="8"/>
        <rFont val="Times New Roman"/>
        <family val="1"/>
      </rPr>
      <t>Công ty/Doanh nghiệp</t>
    </r>
    <r>
      <rPr>
        <sz val="11"/>
        <rFont val="Times New Roman"/>
        <family val="1"/>
      </rPr>
      <t xml:space="preserve"> đã thay đổi phương pháp tính giá hàng tồn kho từ nhập trước xuất trước (FIFO) sang bình quân gia quyền theo qui định của Công ty/Doanh nghiệp.</t>
    </r>
  </si>
  <si>
    <t>Các sai sót</t>
  </si>
  <si>
    <t>Trình bày các sai sót do tính toán, áp dụng sai các chính sách kế toán, bỏ quên, hiểu hoặc diễn giải sai các sự việc và gian lận trong Báo cáo tài chính của các năm/kỳ trước theo hướng dẫn của Chuẩn mực kế toán số 29 “Thay đổi chính sách kế toán, ước tính kế toán và các sai sót”.</t>
  </si>
  <si>
    <t>PAJE!$K1607</t>
  </si>
  <si>
    <t>PAJE!$L1607</t>
  </si>
  <si>
    <t>PAJE!$K1601</t>
  </si>
  <si>
    <t>PAJE!$L1601</t>
  </si>
  <si>
    <t>PAJE!$D1601</t>
  </si>
  <si>
    <t>PAJE!$E1601</t>
  </si>
  <si>
    <t>PAJE!$J1602</t>
  </si>
  <si>
    <t>PAJE!$K1602</t>
  </si>
  <si>
    <t>PAJE!$L1602</t>
  </si>
  <si>
    <t>PAJE!$D1602</t>
  </si>
  <si>
    <t>PAJE!$E1602</t>
  </si>
  <si>
    <t>PAJE!$J1603</t>
  </si>
  <si>
    <t>PAJE!$K1603</t>
  </si>
  <si>
    <t>PAJE!$L1603</t>
  </si>
  <si>
    <t>PAJE!$D1603</t>
  </si>
  <si>
    <t>PAJE!$E1603</t>
  </si>
  <si>
    <t>PAJE!$J1604</t>
  </si>
  <si>
    <t>PAJE!$K1604</t>
  </si>
  <si>
    <t>PAJE!$L1604</t>
  </si>
  <si>
    <t>PAJE!$D1604</t>
  </si>
  <si>
    <t>PAJE!$E1604</t>
  </si>
  <si>
    <t>PAJE!$J1605</t>
  </si>
  <si>
    <t>PAJE!$K1605</t>
  </si>
  <si>
    <t>PAJE!$L1605</t>
  </si>
  <si>
    <t>PAJE!$D1605</t>
  </si>
  <si>
    <t>PAJE!$E1605</t>
  </si>
  <si>
    <t>PAJE!$D2088</t>
  </si>
  <si>
    <t>PAJE!$E2088</t>
  </si>
  <si>
    <t>PAJE!$J2089</t>
  </si>
  <si>
    <t>PAJE!$K2089</t>
  </si>
  <si>
    <t>PAJE!$L2089</t>
  </si>
  <si>
    <t>PAJE!$D2089</t>
  </si>
  <si>
    <t>PAJE!$E2089</t>
  </si>
  <si>
    <t>PAJE!$J2090</t>
  </si>
  <si>
    <t>PAJE!$K2090</t>
  </si>
  <si>
    <t>PAJE!$L2090</t>
  </si>
  <si>
    <t>PAJE!$D2090</t>
  </si>
  <si>
    <t>PAJE!$E2090</t>
  </si>
  <si>
    <t>PAJE!$J2091</t>
  </si>
  <si>
    <t>PAJE!$K2091</t>
  </si>
  <si>
    <t>PAJE!$L2091</t>
  </si>
  <si>
    <t>PAJE!$D2091</t>
  </si>
  <si>
    <t>- Các khoản đầu tư ngắn hạn khác (tiền gửi có kỳ hạn, cho vay ngắn hạn, mua trái phiếu, tín phiếu, kỳ phiếu…vì mục đích đầu tư) (128) (-)</t>
  </si>
  <si>
    <t>Nợ thuê tài chính đến hạn trả (+)</t>
  </si>
  <si>
    <t>Ghi nhận vào vốn chủ sở hữu</t>
  </si>
  <si>
    <t>PAJE!$D1184</t>
  </si>
  <si>
    <t>PAJE!$E1184</t>
  </si>
  <si>
    <t>PAJE!$J1185</t>
  </si>
  <si>
    <t>PAJE!$J2160</t>
  </si>
  <si>
    <t>PAJE!$K2160</t>
  </si>
  <si>
    <t>PAJE!$L2160</t>
  </si>
  <si>
    <t>PAJE!$D2160</t>
  </si>
  <si>
    <t>PAJE!$E2160</t>
  </si>
  <si>
    <t>PAJE!$J2161</t>
  </si>
  <si>
    <t>PAJE!$K2161</t>
  </si>
  <si>
    <t>PAJE!$L2161</t>
  </si>
  <si>
    <t>PAJE!$D2161</t>
  </si>
  <si>
    <t>PAJE!$E2161</t>
  </si>
  <si>
    <t>PAJE!$J2162</t>
  </si>
  <si>
    <t>PAJE!$K2162</t>
  </si>
  <si>
    <t>PAJE!$L2162</t>
  </si>
  <si>
    <t>PAJE!$D2162</t>
  </si>
  <si>
    <t>PAJE!$E2162</t>
  </si>
  <si>
    <t>PAJE!$J2163</t>
  </si>
  <si>
    <t>PAJE!$K2163</t>
  </si>
  <si>
    <t>PAJE!$L2163</t>
  </si>
  <si>
    <t>PAJE!$D2163</t>
  </si>
  <si>
    <t>PAJE!$E2163</t>
  </si>
  <si>
    <t>PAJE!$J2164</t>
  </si>
  <si>
    <t>PAJE!$K2164</t>
  </si>
  <si>
    <t>PAJE!$L2164</t>
  </si>
  <si>
    <t>PAJE!$D2164</t>
  </si>
  <si>
    <t>PAJE!$E2164</t>
  </si>
  <si>
    <t>PAJE!$J2165</t>
  </si>
  <si>
    <t>PAJE!$K2165</t>
  </si>
  <si>
    <t>PAJE!$L2165</t>
  </si>
  <si>
    <t>PAJE!$D2165</t>
  </si>
  <si>
    <t>PAJE!$E2165</t>
  </si>
  <si>
    <t>PAJE!$J2166</t>
  </si>
  <si>
    <t>PAJE!$K2166</t>
  </si>
  <si>
    <t>PAJE!$L2166</t>
  </si>
  <si>
    <t>PAJE!$D2166</t>
  </si>
  <si>
    <t>PAJE!$E2166</t>
  </si>
  <si>
    <t>PAJE!$J2167</t>
  </si>
  <si>
    <t>PAJE!$K2167</t>
  </si>
  <si>
    <t>PAJE!$L2167</t>
  </si>
  <si>
    <t>PAJE!$D2167</t>
  </si>
  <si>
    <t>PAJE!$E2167</t>
  </si>
  <si>
    <t>PAJE!$J2168</t>
  </si>
  <si>
    <t>PAJE!$K2168</t>
  </si>
  <si>
    <t>PAJE!$L2168</t>
  </si>
  <si>
    <t>Nguồn kinh phí sự nghiệp năm nay</t>
  </si>
  <si>
    <t>Chi sự nghiêp năm trước</t>
  </si>
  <si>
    <t>Chi sự nghiêp năm nay</t>
  </si>
  <si>
    <t>Doanh thu bán hàng hóa</t>
  </si>
  <si>
    <t>Doanh thu bán thành phẩm</t>
  </si>
  <si>
    <t>Doanh thu cung cấp dịch vụ</t>
  </si>
  <si>
    <t>Doanh thu hoạt động kinh doanh bất động sản</t>
  </si>
  <si>
    <t>Doanh thu trợ cấp, trợ giá</t>
  </si>
  <si>
    <t>Doanh thu hoạt động kinh doanh khác</t>
  </si>
  <si>
    <t>Doanh thu bán hàng nội bộ</t>
  </si>
  <si>
    <t>Chiết khấu thương mại</t>
  </si>
  <si>
    <t>Hàng bán bị trả lại</t>
  </si>
  <si>
    <t>Giảm giá bán hàng</t>
  </si>
  <si>
    <t>Thuế GTGT theo phương pháp trực tiếp phải nộp</t>
  </si>
  <si>
    <t xml:space="preserve">Thuế tiêu thụ đặc biệt </t>
  </si>
  <si>
    <t xml:space="preserve">Thuế xuất khẩu </t>
  </si>
  <si>
    <t>Giá vốn hàng hóa đã bán</t>
  </si>
  <si>
    <t>Giá vốn của thành phẩm đã bán</t>
  </si>
  <si>
    <t>Hao hụt, mất mát hàng tồn kho</t>
  </si>
  <si>
    <t>Một số chỉ tiêu đánh giá khái quát thực trạng tài chính và kết quả hoạt động kinh doanh của Công ty/Doanh nghiệp</t>
  </si>
  <si>
    <t>PAJE!$D1952</t>
  </si>
  <si>
    <t>PAJE!$E1952</t>
  </si>
  <si>
    <t>PAJE!$J1953</t>
  </si>
  <si>
    <t>Giá trị hao mòn</t>
  </si>
  <si>
    <t>Giá trị còn lại</t>
  </si>
  <si>
    <t>Tạm thời chưa sử dụng</t>
  </si>
  <si>
    <t>Đang chờ thanh lý</t>
  </si>
  <si>
    <t>PAJE!$D1487</t>
  </si>
  <si>
    <t>PAJE!$E1487</t>
  </si>
  <si>
    <t>PAJE!$J1488</t>
  </si>
  <si>
    <t>PAJE!$K1488</t>
  </si>
  <si>
    <t>PAJE!$L1488</t>
  </si>
  <si>
    <t>PAJE!$D1488</t>
  </si>
  <si>
    <t>PAJE!$E1488</t>
  </si>
  <si>
    <t>PAJE!$J1489</t>
  </si>
  <si>
    <t>PAJE!$K1489</t>
  </si>
  <si>
    <t>PAJE!$L1489</t>
  </si>
  <si>
    <t>PAJE!$D1489</t>
  </si>
  <si>
    <t>PAJE!$E1489</t>
  </si>
  <si>
    <t>PAJE!$J1490</t>
  </si>
  <si>
    <t>PAJE!$K1490</t>
  </si>
  <si>
    <t>PAJE!$L1490</t>
  </si>
  <si>
    <t>PAJE!$D1490</t>
  </si>
  <si>
    <t>PAJE!$E1490</t>
  </si>
  <si>
    <t>PAJE!$J1491</t>
  </si>
  <si>
    <t>PAJE!$K1491</t>
  </si>
  <si>
    <t>PAJE!$L1491</t>
  </si>
  <si>
    <t>PAJE!$D1491</t>
  </si>
  <si>
    <t>PAJE!$E2437</t>
  </si>
  <si>
    <t>PAJE!$J2438</t>
  </si>
  <si>
    <t>PAJE!$D1319</t>
  </si>
  <si>
    <t>PAJE!$E1319</t>
  </si>
  <si>
    <t>PAJE!$J1320</t>
  </si>
  <si>
    <t>PAJE!$K1320</t>
  </si>
  <si>
    <t>PAJE!$L1320</t>
  </si>
  <si>
    <t>PAJE!$D1320</t>
  </si>
  <si>
    <t>PAJE!$E1320</t>
  </si>
  <si>
    <t>PAJE!$J1321</t>
  </si>
  <si>
    <t>PAJE!$K1321</t>
  </si>
  <si>
    <t>PAJE!$L1321</t>
  </si>
  <si>
    <t>PAJE!$D1321</t>
  </si>
  <si>
    <t>PAJE!$E1321</t>
  </si>
  <si>
    <t>PAJE!$J385</t>
  </si>
  <si>
    <t>PAJE!$K385</t>
  </si>
  <si>
    <t>PAJE!$L385</t>
  </si>
  <si>
    <t>PAJE!$D385</t>
  </si>
  <si>
    <t>+ Nhận ký quỹ, ký cược ngắn hạn</t>
  </si>
  <si>
    <t>+ Phải trả, phải nộp khác</t>
  </si>
  <si>
    <t>10.</t>
  </si>
  <si>
    <t>Dự phòng phải trả ngắn hạn</t>
  </si>
  <si>
    <t>320</t>
  </si>
  <si>
    <t>Nợ dài hạn</t>
  </si>
  <si>
    <t>330</t>
  </si>
  <si>
    <t>Phải trả dài hạn người bán</t>
  </si>
  <si>
    <t>331</t>
  </si>
  <si>
    <t>Phải trả dài hạn nội bộ</t>
  </si>
  <si>
    <t>332</t>
  </si>
  <si>
    <t>Phải trả dài hạn khác</t>
  </si>
  <si>
    <t>PAJE!$K1807</t>
  </si>
  <si>
    <t>PAJE!$L1807</t>
  </si>
  <si>
    <t>PAJE!$D1807</t>
  </si>
  <si>
    <t>PAJE!$E1807</t>
  </si>
  <si>
    <t>PAJE!$J1808</t>
  </si>
  <si>
    <t>PAJE!$E2118</t>
  </si>
  <si>
    <t>PAJE!$J2119</t>
  </si>
  <si>
    <t>PAJE!$L1468</t>
  </si>
  <si>
    <t>PAJE!$D1468</t>
  </si>
  <si>
    <t>PAJE!$E1468</t>
  </si>
  <si>
    <t>PAJE!$J1469</t>
  </si>
  <si>
    <t>PAJE!$K1469</t>
  </si>
  <si>
    <t>PAJE!$L1469</t>
  </si>
  <si>
    <t>PAJE!$D1469</t>
  </si>
  <si>
    <t>PAJE!$E1469</t>
  </si>
  <si>
    <t>PAJE!$J1470</t>
  </si>
  <si>
    <t>PAJE!$D2292</t>
  </si>
  <si>
    <t>PAJE!$E2292</t>
  </si>
  <si>
    <t>PAJE!$J2293</t>
  </si>
  <si>
    <t>PAJE!$L2015</t>
  </si>
  <si>
    <t>PAJE!$K725</t>
  </si>
  <si>
    <t>PAJE!$L725</t>
  </si>
  <si>
    <t>PAJE!$D725</t>
  </si>
  <si>
    <t>PAJE!$E725</t>
  </si>
  <si>
    <t>PAJE!$J726</t>
  </si>
  <si>
    <t>PAJE!$K726</t>
  </si>
  <si>
    <t>PAJE!$L726</t>
  </si>
  <si>
    <t>PAJE!$D726</t>
  </si>
  <si>
    <t>PAJE!$E726</t>
  </si>
  <si>
    <t>PAJE!$J727</t>
  </si>
  <si>
    <t>PAJE!$K727</t>
  </si>
  <si>
    <t>PAJE!$L727</t>
  </si>
  <si>
    <t>PAJE!$D727</t>
  </si>
  <si>
    <t>PAJE!$E727</t>
  </si>
  <si>
    <t>PAJE!$J728</t>
  </si>
  <si>
    <t>PAJE!$K728</t>
  </si>
  <si>
    <t>PAJE!$L728</t>
  </si>
  <si>
    <t>PAJE!$D728</t>
  </si>
  <si>
    <t>PAJE!$E728</t>
  </si>
  <si>
    <t>PAJE!$J729</t>
  </si>
  <si>
    <t>PAJE!$K457</t>
  </si>
  <si>
    <t>Các nghiệp vụ phát sinh trong năm giữa Công ty/Doanh nghiệp với các bên liên quan khác như sau:</t>
  </si>
  <si>
    <t>PAJE!$J1905</t>
  </si>
  <si>
    <t>PAJE!$K1905</t>
  </si>
  <si>
    <t>PAJE!$L1905</t>
  </si>
  <si>
    <t>PAJE!$D1905</t>
  </si>
  <si>
    <t>PAJE!$E1905</t>
  </si>
  <si>
    <t>PAJE!$J1906</t>
  </si>
  <si>
    <t>PAJE!$K1906</t>
  </si>
  <si>
    <t>PAJE!$L1906</t>
  </si>
  <si>
    <t>PAJE!$D1906</t>
  </si>
  <si>
    <t>PAJE!$D1088</t>
  </si>
  <si>
    <t>PAJE!$E1088</t>
  </si>
  <si>
    <t>PAJE!$J1089</t>
  </si>
  <si>
    <t>PAJE!$K1089</t>
  </si>
  <si>
    <t>PAJE!$L1089</t>
  </si>
  <si>
    <t>PAJE!$D1089</t>
  </si>
  <si>
    <t>PAJE!$E1089</t>
  </si>
  <si>
    <t>PAJE!$L662</t>
  </si>
  <si>
    <t>PAJE!$D662</t>
  </si>
  <si>
    <t>PAJE!$E662</t>
  </si>
  <si>
    <t>PAJE!$J663</t>
  </si>
  <si>
    <t>PAJE!$K663</t>
  </si>
  <si>
    <t>PAJE!$L663</t>
  </si>
  <si>
    <t>PAJE!$D663</t>
  </si>
  <si>
    <t>PAJE!$E663</t>
  </si>
  <si>
    <t>PAJE!$J664</t>
  </si>
  <si>
    <t>PAJE!$K664</t>
  </si>
  <si>
    <t>PAJE!$L664</t>
  </si>
  <si>
    <t>PAJE!$D664</t>
  </si>
  <si>
    <t>PAJE!$E664</t>
  </si>
  <si>
    <t>PAJE!$D668</t>
  </si>
  <si>
    <t>PAJE!$E668</t>
  </si>
  <si>
    <t>PAJE!$J669</t>
  </si>
  <si>
    <t>PAJE!$K669</t>
  </si>
  <si>
    <t>PAJE!$L669</t>
  </si>
  <si>
    <t>PAJE!$D669</t>
  </si>
  <si>
    <t>PAJE!$E669</t>
  </si>
  <si>
    <t>PAJE!$J670</t>
  </si>
  <si>
    <t>PAJE!$K670</t>
  </si>
  <si>
    <t>PAJE!$L670</t>
  </si>
  <si>
    <t>PAJE!$D670</t>
  </si>
  <si>
    <t>PAJE!$E670</t>
  </si>
  <si>
    <t>PAJE!$J671</t>
  </si>
  <si>
    <t>PAJE!$K671</t>
  </si>
  <si>
    <t>PAJE!$L671</t>
  </si>
  <si>
    <t>PAJE!$D671</t>
  </si>
  <si>
    <t>PAJE!$E167</t>
  </si>
  <si>
    <t>PAJE!$J168</t>
  </si>
  <si>
    <t>PAJE!$K168</t>
  </si>
  <si>
    <t>PAJE!$L168</t>
  </si>
  <si>
    <t>PAJE!$D168</t>
  </si>
  <si>
    <t>PAJE!$E168</t>
  </si>
  <si>
    <t>PAJE!$J169</t>
  </si>
  <si>
    <t>PAJE!$K169</t>
  </si>
  <si>
    <t>PAJE!$L169</t>
  </si>
  <si>
    <t>PAJE!$D169</t>
  </si>
  <si>
    <t>PAJE!$E169</t>
  </si>
  <si>
    <t>Lãi tiền gửi, tiền cho vay</t>
  </si>
  <si>
    <t>PAJE!$J1701</t>
  </si>
  <si>
    <t>PAJE!$K1701</t>
  </si>
  <si>
    <t>PAJE!$L1701</t>
  </si>
  <si>
    <t>-</t>
  </si>
  <si>
    <t>Lợi nhuận từ hoạt động kinh doanh</t>
  </si>
  <si>
    <t>trước thay đổi vốn lưu động</t>
  </si>
  <si>
    <t>08</t>
  </si>
  <si>
    <t>Tiền thu khác từ hoạt động kinh doanh</t>
  </si>
  <si>
    <t>PAJE!$D984</t>
  </si>
  <si>
    <t>PAJE!$E984</t>
  </si>
  <si>
    <t>PAJE!$J985</t>
  </si>
  <si>
    <t>PAJE!$K985</t>
  </si>
  <si>
    <t>PAJE!$L985</t>
  </si>
  <si>
    <t>PAJE!$D985</t>
  </si>
  <si>
    <t>PAJE!$E985</t>
  </si>
  <si>
    <t>PAJE!$J986</t>
  </si>
  <si>
    <t>PAJE!$K986</t>
  </si>
  <si>
    <t>PAJE!$L986</t>
  </si>
  <si>
    <t>PAJE!$D986</t>
  </si>
  <si>
    <t>PAJE!$E986</t>
  </si>
  <si>
    <t>PAJE!$J987</t>
  </si>
  <si>
    <t>PAJE!$K987</t>
  </si>
  <si>
    <t>PAJE!$D824</t>
  </si>
  <si>
    <t>PAJE!$E824</t>
  </si>
  <si>
    <t>PAJE!$J825</t>
  </si>
  <si>
    <t>PAJE!$L374</t>
  </si>
  <si>
    <t>PAJE!$D374</t>
  </si>
  <si>
    <t>PAJE!$E374</t>
  </si>
  <si>
    <t>PAJE!$L355</t>
  </si>
  <si>
    <t>PAJE!$D355</t>
  </si>
  <si>
    <t>PAJE!$J1643</t>
  </si>
  <si>
    <t>PAJE!$D707</t>
  </si>
  <si>
    <t>PAJE!$E707</t>
  </si>
  <si>
    <t>PAJE!$J708</t>
  </si>
  <si>
    <t>PAJE!$K708</t>
  </si>
  <si>
    <t>PAJE!$L708</t>
  </si>
  <si>
    <t>PAJE!$D708</t>
  </si>
  <si>
    <t>PAJE!$E708</t>
  </si>
  <si>
    <t>PAJE!$J709</t>
  </si>
  <si>
    <t>PAJE!$K709</t>
  </si>
  <si>
    <t>PAJE!$L709</t>
  </si>
  <si>
    <t>PAJE!$D709</t>
  </si>
  <si>
    <t>PAJE!$E709</t>
  </si>
  <si>
    <t>PAJE!$J710</t>
  </si>
  <si>
    <t>PAJE!$L212</t>
  </si>
  <si>
    <t>PAJE!$D212</t>
  </si>
  <si>
    <t>PAJE!$E212</t>
  </si>
  <si>
    <t>PAJE!$J213</t>
  </si>
  <si>
    <t>PAJE!$K213</t>
  </si>
  <si>
    <t>PAJE!$L213</t>
  </si>
  <si>
    <t>PAJE!$D213</t>
  </si>
  <si>
    <t>PAJE!$E213</t>
  </si>
  <si>
    <t>PAJE!$J214</t>
  </si>
  <si>
    <t>PAJE!$K214</t>
  </si>
  <si>
    <t>PAJE!$L214</t>
  </si>
  <si>
    <t>PAJE!$D214</t>
  </si>
  <si>
    <t>PAJE!$E214</t>
  </si>
  <si>
    <t>PAJE!$J215</t>
  </si>
  <si>
    <t>PAJE!$K215</t>
  </si>
  <si>
    <t>PAJE!$L215</t>
  </si>
  <si>
    <t>PAJE!$K1034</t>
  </si>
  <si>
    <t>PAJE!$L1034</t>
  </si>
  <si>
    <t>PAJE!$E2312</t>
  </si>
  <si>
    <t>PAJE!$J2313</t>
  </si>
  <si>
    <t>PAJE!$K2313</t>
  </si>
  <si>
    <t>PAJE!$L2313</t>
  </si>
  <si>
    <t>PAJE!$D2313</t>
  </si>
  <si>
    <t>PAJE!$E1641</t>
  </si>
  <si>
    <t>PAJE!$J1642</t>
  </si>
  <si>
    <t>PAJE!$K1642</t>
  </si>
  <si>
    <t>PAJE!$L1642</t>
  </si>
  <si>
    <t>PAJE!$D1642</t>
  </si>
  <si>
    <t>PAJE!$E1642</t>
  </si>
  <si>
    <t>PAJE!$L1865</t>
  </si>
  <si>
    <t>PAJE!$D1865</t>
  </si>
  <si>
    <t>PAJE!$E1865</t>
  </si>
  <si>
    <t>PAJE!$J1866</t>
  </si>
  <si>
    <t>PAJE!$K1866</t>
  </si>
  <si>
    <t>PAJE!$L1866</t>
  </si>
  <si>
    <t>PAJE!$D1866</t>
  </si>
  <si>
    <t>PAJE!$E1866</t>
  </si>
  <si>
    <t>PAJE!$J1867</t>
  </si>
  <si>
    <t>PAJE!$K1867</t>
  </si>
  <si>
    <t>CDKT</t>
  </si>
  <si>
    <t>Năm kiểm toán</t>
  </si>
  <si>
    <t>KQKD</t>
  </si>
  <si>
    <t>Prepared date</t>
  </si>
  <si>
    <t>PAJE!$J433</t>
  </si>
  <si>
    <t>PAJE!$K433</t>
  </si>
  <si>
    <t>PAJE!$L433</t>
  </si>
  <si>
    <t>PAJE!$L199</t>
  </si>
  <si>
    <t>PAJE!$D199</t>
  </si>
  <si>
    <t>PAJE!$K1052</t>
  </si>
  <si>
    <t>PAJE!$L1052</t>
  </si>
  <si>
    <t>+ Giá vốn của hợp đồng xây dựng</t>
  </si>
  <si>
    <t>PAJE!$L1386</t>
  </si>
  <si>
    <t>PAJE!$D1386</t>
  </si>
  <si>
    <t>PAJE!$E1386</t>
  </si>
  <si>
    <t>PAJE!$J1387</t>
  </si>
  <si>
    <t>PAJE!$K1387</t>
  </si>
  <si>
    <t>PAJE!$L1387</t>
  </si>
  <si>
    <t>PAJE!$D1387</t>
  </si>
  <si>
    <t>PAJE!$E1387</t>
  </si>
  <si>
    <t>PAJE!$J1388</t>
  </si>
  <si>
    <t>PAJE!$K1388</t>
  </si>
  <si>
    <t>PAJE!$L1388</t>
  </si>
  <si>
    <t>PAJE!$K2256</t>
  </si>
  <si>
    <t>PAJE!$E1239</t>
  </si>
  <si>
    <t>PAJE!$J1240</t>
  </si>
  <si>
    <t>PAJE!$K1240</t>
  </si>
  <si>
    <t>PAJE!$J2491</t>
  </si>
  <si>
    <t>PAJE!$K2491</t>
  </si>
  <si>
    <t>PAJE!$L2491</t>
  </si>
  <si>
    <t>PAJE!$D2491</t>
  </si>
  <si>
    <t>PAJE!$E2491</t>
  </si>
  <si>
    <t>PAJE!$J2492</t>
  </si>
  <si>
    <t>PAJE!$D482</t>
  </si>
  <si>
    <t>PAJE!$E482</t>
  </si>
  <si>
    <t>PAJE!$J483</t>
  </si>
  <si>
    <t>PAJE!$K483</t>
  </si>
  <si>
    <t>PAJE!$L483</t>
  </si>
  <si>
    <t>PAJE!$D483</t>
  </si>
  <si>
    <t>PAJE!$E483</t>
  </si>
  <si>
    <t>PAJE!$J484</t>
  </si>
  <si>
    <t>PAJE!$K484</t>
  </si>
  <si>
    <t>PAJE!$L484</t>
  </si>
  <si>
    <t>PAJE!$D484</t>
  </si>
  <si>
    <t>PAJE!$E484</t>
  </si>
  <si>
    <t>PAJE!$J485</t>
  </si>
  <si>
    <t>PAJE!$K485</t>
  </si>
  <si>
    <t>PAJE!$E2257</t>
  </si>
  <si>
    <t>Điều chỉnh Đánh giá lại các khoản phải thu</t>
  </si>
  <si>
    <t>+Điều chỉnh Dư Nợ phải thu về thanh lý, nhượng bán TSCĐ trên các TK công nợ phải thu (131,138…)</t>
  </si>
  <si>
    <t>Điều chỉnh Cộng thêm vào N331 Trả trước tiền mua sắm TSCĐ trong năm nay (-)</t>
  </si>
  <si>
    <t>+Điều chỉnh  Dư Nợ phải thu về tiền bán bất động sản đầu tư trên các TK công nợ phải thu (131,138…)</t>
  </si>
  <si>
    <t>+Điều chỉnh  Dư Nợ phải thu về tiền lãi cho vay trên các TK công nợ phải thu (131,138…)</t>
  </si>
  <si>
    <t>PAJE!$E1401</t>
  </si>
  <si>
    <t>PAJE!$J1402</t>
  </si>
  <si>
    <t>PAJE!$K1402</t>
  </si>
  <si>
    <t>PAJE!$L1402</t>
  </si>
  <si>
    <t>PAJE!$D1402</t>
  </si>
  <si>
    <t>PAJE!$E1402</t>
  </si>
  <si>
    <t>PAJE!$J1403</t>
  </si>
  <si>
    <t>PAJE!$K1403</t>
  </si>
  <si>
    <t>PAJE!$L1403</t>
  </si>
  <si>
    <t>PAJE!$D1403</t>
  </si>
  <si>
    <t>PAJE!$E1403</t>
  </si>
  <si>
    <t>PAJE!$J1404</t>
  </si>
  <si>
    <t>PAJE!$K1404</t>
  </si>
  <si>
    <t>PAJE!$K1470</t>
  </si>
  <si>
    <t>PAJE!$L1470</t>
  </si>
  <si>
    <t>PAJE!$L1398</t>
  </si>
  <si>
    <t>PAJE!$D1398</t>
  </si>
  <si>
    <t>PAJE!$J1807</t>
  </si>
  <si>
    <t>PAJE!$D704</t>
  </si>
  <si>
    <t>PAJE!$E704</t>
  </si>
  <si>
    <t>PAJE!$J705</t>
  </si>
  <si>
    <t>Chi tiết / Details</t>
  </si>
  <si>
    <t>W.P.</t>
  </si>
  <si>
    <t>Account No.</t>
  </si>
  <si>
    <t>Chi phí sản xuất, kinh doanh dở dang</t>
  </si>
  <si>
    <t xml:space="preserve">Thành phẩm </t>
  </si>
  <si>
    <t>PAJE!$D1858</t>
  </si>
  <si>
    <t>PAJE!$E1858</t>
  </si>
  <si>
    <t>PAJE!$J1859</t>
  </si>
  <si>
    <t>PAJE!$K1859</t>
  </si>
  <si>
    <t>PAJE!$D1034</t>
  </si>
  <si>
    <t>PAJE!$E1034</t>
  </si>
  <si>
    <t>PAJE!$L843</t>
  </si>
  <si>
    <t>PAJE!$D843</t>
  </si>
  <si>
    <t>PAJE!$E843</t>
  </si>
  <si>
    <t>PAJE!$J2408</t>
  </si>
  <si>
    <t>PAJE!$K1243</t>
  </si>
  <si>
    <t>PAJE!$L1243</t>
  </si>
  <si>
    <t>PAJE!$E274</t>
  </si>
  <si>
    <t>PAJE!$J275</t>
  </si>
  <si>
    <t>PAJE!$K275</t>
  </si>
  <si>
    <t>PAJE!$L275</t>
  </si>
  <si>
    <t>PAJE!$D275</t>
  </si>
  <si>
    <t>PAJE!$E275</t>
  </si>
  <si>
    <t>PAJE!$J276</t>
  </si>
  <si>
    <t>PAJE!$K276</t>
  </si>
  <si>
    <t>PAJE!$L276</t>
  </si>
  <si>
    <t>PAJE!$D2453</t>
  </si>
  <si>
    <t>PAJE!$E2453</t>
  </si>
  <si>
    <t>PAJE!$J2454</t>
  </si>
  <si>
    <t>PAJE!$J1253</t>
  </si>
  <si>
    <t>PAJE!$K1253</t>
  </si>
  <si>
    <t>PAJE!$J1110</t>
  </si>
  <si>
    <t>PAJE!$K1110</t>
  </si>
  <si>
    <t>PAJE!$L1110</t>
  </si>
  <si>
    <t>PAJE!$D1110</t>
  </si>
  <si>
    <t>PAJE!$E2359</t>
  </si>
  <si>
    <t>PAJE!$J2360</t>
  </si>
  <si>
    <t>PAJE!$K2360</t>
  </si>
  <si>
    <t>PAJE!$L2360</t>
  </si>
  <si>
    <t>PAJE!$D1910</t>
  </si>
  <si>
    <t>PAJE!$E1910</t>
  </si>
  <si>
    <t>PAJE!$J1911</t>
  </si>
  <si>
    <t>PAJE!$J1922</t>
  </si>
  <si>
    <t>PAJE!$K1922</t>
  </si>
  <si>
    <t>PAJE!$L1922</t>
  </si>
  <si>
    <t>PAJE!$D1922</t>
  </si>
  <si>
    <t>PAJE!$E1922</t>
  </si>
  <si>
    <t>PAJE!$J1923</t>
  </si>
  <si>
    <t>PAJE!$K1923</t>
  </si>
  <si>
    <t>Điều chỉnh Trích các quỹ từ lợi nhuận 421/415 (dự phòng tài chính)</t>
  </si>
  <si>
    <t>Điều chỉnh Trích các quỹ từ lợi nhuận 421/431</t>
  </si>
  <si>
    <t>Điều chỉnh Tăng 414 do TTNDN được miễn</t>
  </si>
  <si>
    <t>Điều chỉnh Trích các quỹ từ lợi nhuận 421/414 (đầu tư phát triển)</t>
  </si>
  <si>
    <t>PAJE!$J1886</t>
  </si>
  <si>
    <t>PAJE!$E318</t>
  </si>
  <si>
    <t>PAJE!$J319</t>
  </si>
  <si>
    <t>PAJE!$D722</t>
  </si>
  <si>
    <t>PAJE!$E722</t>
  </si>
  <si>
    <t>PAJE!$J723</t>
  </si>
  <si>
    <t>PAJE!$L2199</t>
  </si>
  <si>
    <t>PAJE!$D2199</t>
  </si>
  <si>
    <t>PAJE!$E2199</t>
  </si>
  <si>
    <t>PAJE!$J2200</t>
  </si>
  <si>
    <t>PAJE!$K2200</t>
  </si>
  <si>
    <t>PAJE!$K1993</t>
  </si>
  <si>
    <t>PAJE!$L1993</t>
  </si>
  <si>
    <t>PAJE!$D1993</t>
  </si>
  <si>
    <t>PAJE!$E1993</t>
  </si>
  <si>
    <t>PAJE!$J1994</t>
  </si>
  <si>
    <t>PAJE!$K1994</t>
  </si>
  <si>
    <t>PAJE!$L1994</t>
  </si>
  <si>
    <t>PAJE!$D1994</t>
  </si>
  <si>
    <t>PAJE!$E1994</t>
  </si>
  <si>
    <t>PAJE!$J1995</t>
  </si>
  <si>
    <t>PAJE!$K1995</t>
  </si>
  <si>
    <t>PAJE!$L1995</t>
  </si>
  <si>
    <t>PAJE!$D1995</t>
  </si>
  <si>
    <t>PAJE!$E1995</t>
  </si>
  <si>
    <t>PAJE!$J1996</t>
  </si>
  <si>
    <t>PAJE!$K1996</t>
  </si>
  <si>
    <t>PAJE!$L1996</t>
  </si>
  <si>
    <t>PAJE!$D1996</t>
  </si>
  <si>
    <t>PAJE!$E1996</t>
  </si>
  <si>
    <t>PAJE!$J1997</t>
  </si>
  <si>
    <t>PAJE!$K1997</t>
  </si>
  <si>
    <t>PAJE!$L1997</t>
  </si>
  <si>
    <t>PAJE!$D1997</t>
  </si>
  <si>
    <t>PAJE!$E1997</t>
  </si>
  <si>
    <t>PAJE!$J1998</t>
  </si>
  <si>
    <t>PAJE!$K1998</t>
  </si>
  <si>
    <t>PAJE!$L1998</t>
  </si>
  <si>
    <t>PAJE!$D1998</t>
  </si>
  <si>
    <t>PAJE!$E1998</t>
  </si>
  <si>
    <t>PAJE!$J1999</t>
  </si>
  <si>
    <t>PAJE!$K1999</t>
  </si>
  <si>
    <t>PAJE!$L1999</t>
  </si>
  <si>
    <t>PAJE!$K1692</t>
  </si>
  <si>
    <t>PAJE!$L1692</t>
  </si>
  <si>
    <t>PAJE!$J2303</t>
  </si>
  <si>
    <t>PAJE!$K2303</t>
  </si>
  <si>
    <t>PAJE!$L2303</t>
  </si>
  <si>
    <t>PAJE!$D2303</t>
  </si>
  <si>
    <t>PAJE!$E2303</t>
  </si>
  <si>
    <t>PAJE!$L849</t>
  </si>
  <si>
    <t>PAJE!$L848</t>
  </si>
  <si>
    <t>PAJE!$D848</t>
  </si>
  <si>
    <t>PAJE!$E848</t>
  </si>
  <si>
    <t>PAJE!$E857</t>
  </si>
  <si>
    <t>PAJE!$J858</t>
  </si>
  <si>
    <t>PAJE!$K858</t>
  </si>
  <si>
    <t>PAJE!$L858</t>
  </si>
  <si>
    <t>PAJE!$D858</t>
  </si>
  <si>
    <t>PAJE!$E858</t>
  </si>
  <si>
    <t>PAJE!$K892</t>
  </si>
  <si>
    <t>PAJE!$L892</t>
  </si>
  <si>
    <t>PAJE!$D892</t>
  </si>
  <si>
    <t>PAJE!$E892</t>
  </si>
  <si>
    <t>PAJE!$J893</t>
  </si>
  <si>
    <t>PAJE!$K893</t>
  </si>
  <si>
    <t>PAJE!$L893</t>
  </si>
  <si>
    <t>PAJE!$D893</t>
  </si>
  <si>
    <t>PAJE!$E893</t>
  </si>
  <si>
    <t>PAJE!$J894</t>
  </si>
  <si>
    <t>+ Kinh phí công đoàn</t>
  </si>
  <si>
    <t>+ Bảo hiểm xã hội</t>
  </si>
  <si>
    <t>+ Bảo hiểm y tế</t>
  </si>
  <si>
    <t>+ Phải trả về cổ phần hóa</t>
  </si>
  <si>
    <t>PAJE!$E950</t>
  </si>
  <si>
    <t>PAJE!$J951</t>
  </si>
  <si>
    <t>PAJE!$K951</t>
  </si>
  <si>
    <t>PAJE!$L951</t>
  </si>
  <si>
    <t>PAJE!$D951</t>
  </si>
  <si>
    <t>PAJE!$L2280</t>
  </si>
  <si>
    <t>PAJE!$K1322</t>
  </si>
  <si>
    <t>PAJE!$L1322</t>
  </si>
  <si>
    <t>PAJE!$D1322</t>
  </si>
  <si>
    <t>PAJE!$E1322</t>
  </si>
  <si>
    <t>PAJE!$J1323</t>
  </si>
  <si>
    <t>PAJE!$K1323</t>
  </si>
  <si>
    <t>PAJE!$L1323</t>
  </si>
  <si>
    <t>PAJE!$D1323</t>
  </si>
  <si>
    <t>PAJE!$E1323</t>
  </si>
  <si>
    <t>PAJE!$J1324</t>
  </si>
  <si>
    <t>PAJE!$K1324</t>
  </si>
  <si>
    <t>PAJE!$L1324</t>
  </si>
  <si>
    <t>PAJE!$D1324</t>
  </si>
  <si>
    <t>PAJE!$E1324</t>
  </si>
  <si>
    <t>PAJE!$J1325</t>
  </si>
  <si>
    <t>PAJE!$K1325</t>
  </si>
  <si>
    <t>PAJE!$L1325</t>
  </si>
  <si>
    <t>PAJE!$D1325</t>
  </si>
  <si>
    <t>PAJE!$E1325</t>
  </si>
  <si>
    <t>PAJE!$D500</t>
  </si>
  <si>
    <t>PAJE!$E500</t>
  </si>
  <si>
    <t>PAJE!$J501</t>
  </si>
  <si>
    <t>PAJE!$K501</t>
  </si>
  <si>
    <t>PAJE!$L501</t>
  </si>
  <si>
    <t>PAJE!$K840</t>
  </si>
  <si>
    <t>PAJE!$L840</t>
  </si>
  <si>
    <t>PAJE!$D840</t>
  </si>
  <si>
    <t>PAJE!$E840</t>
  </si>
  <si>
    <t>PAJE!$J841</t>
  </si>
  <si>
    <t>PAJE!$K841</t>
  </si>
  <si>
    <t>PAJE!$L841</t>
  </si>
  <si>
    <t>PAJE!$D1674</t>
  </si>
  <si>
    <t>PAJE!$E1674</t>
  </si>
  <si>
    <t>PAJE!$J1675</t>
  </si>
  <si>
    <t>PAJE!$K1675</t>
  </si>
  <si>
    <t>PAJE!$L1675</t>
  </si>
  <si>
    <t>PAJE!$D681</t>
  </si>
  <si>
    <t>PAJE!$E681</t>
  </si>
  <si>
    <t>PAJE!$J682</t>
  </si>
  <si>
    <t>PAJE!$J1521</t>
  </si>
  <si>
    <t>PAJE!$K1521</t>
  </si>
  <si>
    <t>PAJE!$L1521</t>
  </si>
  <si>
    <t>PAJE!$D1521</t>
  </si>
  <si>
    <t>PAJE!$E1521</t>
  </si>
  <si>
    <t>PAJE!$J1522</t>
  </si>
  <si>
    <t>PAJE!$K1522</t>
  </si>
  <si>
    <t>PAJE!$L1522</t>
  </si>
  <si>
    <t>PAJE!$D1522</t>
  </si>
  <si>
    <t>PAJE!$E1522</t>
  </si>
  <si>
    <t>PAJE!$J1523</t>
  </si>
  <si>
    <t>PAJE!$K1523</t>
  </si>
  <si>
    <t>PAJE!$L1523</t>
  </si>
  <si>
    <t>PAJE!$D1523</t>
  </si>
  <si>
    <t>PAJE!$E1523</t>
  </si>
  <si>
    <t>PAJE!$J1524</t>
  </si>
  <si>
    <t>Chỉ tiêu 01 Sau điều chỉnh</t>
  </si>
  <si>
    <t>Thuế môn bài nộp thừa</t>
  </si>
  <si>
    <t>14.         Tài sản ngắn hạn khác</t>
  </si>
  <si>
    <t>15.         Phải thu dài hạn của khách hàng</t>
  </si>
  <si>
    <t>16.         Vốn kinh doanh ở các đơn vị trực thuộc</t>
  </si>
  <si>
    <t xml:space="preserve">17.         Phải thu nội bộ dài hạn </t>
  </si>
  <si>
    <t xml:space="preserve">18.         Phải thu dài hạn khác </t>
  </si>
  <si>
    <t xml:space="preserve">19.         Dự phòng phải thu dài hạn khó đòi </t>
  </si>
  <si>
    <t>23.         Chi phí xây dựng cơ bản dở dang</t>
  </si>
  <si>
    <t>-        …</t>
  </si>
  <si>
    <t>25.         Đầu tư vào công ty con</t>
  </si>
  <si>
    <t>PAJE!$J1029</t>
  </si>
  <si>
    <t>PAJE!$D1842</t>
  </si>
  <si>
    <t>PAJE!$E1842</t>
  </si>
  <si>
    <t>PAJE!$J1843</t>
  </si>
  <si>
    <t>PAJE!$K1843</t>
  </si>
  <si>
    <t>PAJE!$L1843</t>
  </si>
  <si>
    <t>PAJE!$D1843</t>
  </si>
  <si>
    <t>PAJE!$E1843</t>
  </si>
  <si>
    <t>PAJE!$E2471</t>
  </si>
  <si>
    <t>PAJE!$E1017</t>
  </si>
  <si>
    <t>PAJE!$J1018</t>
  </si>
  <si>
    <t>PAJE!$K1018</t>
  </si>
  <si>
    <t>PAJE!$L1018</t>
  </si>
  <si>
    <t>PAJE!$D1018</t>
  </si>
  <si>
    <t>PAJE!$E1018</t>
  </si>
  <si>
    <t>PAJE!$J1019</t>
  </si>
  <si>
    <t>PAJE!$K1019</t>
  </si>
  <si>
    <t>PAJE!$L1019</t>
  </si>
  <si>
    <t>PAJE!$J170</t>
  </si>
  <si>
    <t>PAJE!$K170</t>
  </si>
  <si>
    <t>PAJE!$L170</t>
  </si>
  <si>
    <t>PAJE!$D170</t>
  </si>
  <si>
    <t>PAJE!$E170</t>
  </si>
  <si>
    <t>PAJE!$J171</t>
  </si>
  <si>
    <t>PAJE!$K171</t>
  </si>
  <si>
    <t>PAJE!$L171</t>
  </si>
  <si>
    <t>PAJE!$D171</t>
  </si>
  <si>
    <t>PAJE!$E171</t>
  </si>
  <si>
    <t>PAJE!$J172</t>
  </si>
  <si>
    <t>PAJE!$K172</t>
  </si>
  <si>
    <t>PAJE!$L172</t>
  </si>
  <si>
    <t>PAJE!$D172</t>
  </si>
  <si>
    <t>PAJE!$E172</t>
  </si>
  <si>
    <t>PAJE!$J173</t>
  </si>
  <si>
    <t>PAJE!$K2037</t>
  </si>
  <si>
    <t>PAJE!$L2037</t>
  </si>
  <si>
    <t>Quỹ hỗ trợ sắp xếp doanh nghiệp</t>
  </si>
  <si>
    <t>PAJE!$E279</t>
  </si>
  <si>
    <t>PAJE!$J280</t>
  </si>
  <si>
    <t>PAJE!$K280</t>
  </si>
  <si>
    <t>PAJE!$L280</t>
  </si>
  <si>
    <t>PAJE!$D280</t>
  </si>
  <si>
    <t>PAJE!$D1620</t>
  </si>
  <si>
    <t>PAJE!$E1620</t>
  </si>
  <si>
    <t>PAJE!$J1621</t>
  </si>
  <si>
    <t>PAJE!$J1787</t>
  </si>
  <si>
    <t>PAJE!$D104</t>
  </si>
  <si>
    <t>PAJE!$E104</t>
  </si>
  <si>
    <t>PAJE!$J105</t>
  </si>
  <si>
    <t>PAJE!$K105</t>
  </si>
  <si>
    <t>PAJE!$D2149</t>
  </si>
  <si>
    <t>PAJE!$E2149</t>
  </si>
  <si>
    <t>PAJE!$J2150</t>
  </si>
  <si>
    <t>PAJE!$K2150</t>
  </si>
  <si>
    <t>PAJE!$L2150</t>
  </si>
  <si>
    <t>PAJE!$D2150</t>
  </si>
  <si>
    <t>PAJE!$E2150</t>
  </si>
  <si>
    <t>PAJE!$J2151</t>
  </si>
  <si>
    <t>PAJE!$K2151</t>
  </si>
  <si>
    <t>PAJE!$L2151</t>
  </si>
  <si>
    <t>PAJE!$D2151</t>
  </si>
  <si>
    <t>PAJE!$E2327</t>
  </si>
  <si>
    <t>PAJE!$J2328</t>
  </si>
  <si>
    <t>PAJE!$K2328</t>
  </si>
  <si>
    <t>PAJE!$L2328</t>
  </si>
  <si>
    <t>PAJE!$E2395</t>
  </si>
  <si>
    <t>PAJE!$J2396</t>
  </si>
  <si>
    <t>PAJE!$K2396</t>
  </si>
  <si>
    <t>PAJE!$E1692</t>
  </si>
  <si>
    <t>PAJE!$J1693</t>
  </si>
  <si>
    <t>PAJE!$K1693</t>
  </si>
  <si>
    <t>PAJE!$L1693</t>
  </si>
  <si>
    <t>PAJE!$D1693</t>
  </si>
  <si>
    <t>PAJE!$E1693</t>
  </si>
  <si>
    <t>PAJE!$J1694</t>
  </si>
  <si>
    <t>PAJE!$J1090</t>
  </si>
  <si>
    <t>PAJE!$K1090</t>
  </si>
  <si>
    <t>PAJE!$L1090</t>
  </si>
  <si>
    <t>PAJE!$D1090</t>
  </si>
  <si>
    <t>PAJE!$E1090</t>
  </si>
  <si>
    <t>PAJE!$J1091</t>
  </si>
  <si>
    <t>PAJE!$K1091</t>
  </si>
  <si>
    <t>PAJE!$L1091</t>
  </si>
  <si>
    <t>PAJE!$D1091</t>
  </si>
  <si>
    <t>PAJE!$E1091</t>
  </si>
  <si>
    <t>PAJE!$J1092</t>
  </si>
  <si>
    <t>PAJE!$K1092</t>
  </si>
  <si>
    <t>PAJE!$L2253</t>
  </si>
  <si>
    <t>PAJE!$D2253</t>
  </si>
  <si>
    <t>PAJE!$E2253</t>
  </si>
  <si>
    <t>PAJE!$E1741</t>
  </si>
  <si>
    <t>PAJE!$J1742</t>
  </si>
  <si>
    <t>PAJE!$K1742</t>
  </si>
  <si>
    <t>PAJE!$L1742</t>
  </si>
  <si>
    <t>PAJE!$D1742</t>
  </si>
  <si>
    <t>PAJE!$E1742</t>
  </si>
  <si>
    <t>PAJE!$J921</t>
  </si>
  <si>
    <t>PAJE!$K921</t>
  </si>
  <si>
    <t>PAJE!$L921</t>
  </si>
  <si>
    <t>Tiền thu hồi cho vay, bán lại các công cụ nợ của</t>
  </si>
  <si>
    <t>PAJE!$K137</t>
  </si>
  <si>
    <t>PAJE!$L137</t>
  </si>
  <si>
    <t>PAJE!$D137</t>
  </si>
  <si>
    <t>PAJE!$E137</t>
  </si>
  <si>
    <t>PAJE!$J138</t>
  </si>
  <si>
    <t>PAJE!$K138</t>
  </si>
  <si>
    <t>PAJE!$E256</t>
  </si>
  <si>
    <t>PAJE!$J257</t>
  </si>
  <si>
    <t>PAJE!$K257</t>
  </si>
  <si>
    <t>PAJE!$L257</t>
  </si>
  <si>
    <t>PAJE!$D257</t>
  </si>
  <si>
    <t>PAJE!$E257</t>
  </si>
  <si>
    <t>PAJE!$J258</t>
  </si>
  <si>
    <t>PAJE!$K258</t>
  </si>
  <si>
    <t>PAJE!$L1493</t>
  </si>
  <si>
    <t>PAJE!$D1493</t>
  </si>
  <si>
    <t>PAJE!$E1493</t>
  </si>
  <si>
    <t>PAJE!$J1494</t>
  </si>
  <si>
    <t>PAJE!$K1494</t>
  </si>
  <si>
    <t>PAJE!$L1494</t>
  </si>
  <si>
    <t>PAJE!$D1494</t>
  </si>
  <si>
    <t>PAJE!$E1257</t>
  </si>
  <si>
    <t>PAJE!$J1258</t>
  </si>
  <si>
    <t>PAJE!$K1258</t>
  </si>
  <si>
    <t>PAJE!$L1258</t>
  </si>
  <si>
    <t>PAJE!$D1258</t>
  </si>
  <si>
    <t>PAJE!$E1258</t>
  </si>
  <si>
    <t>PAJE!$J1259</t>
  </si>
  <si>
    <t>PAJE!$K1259</t>
  </si>
  <si>
    <t>PAJE!$L1259</t>
  </si>
  <si>
    <t>PAJE!$D1259</t>
  </si>
  <si>
    <t>PAJE!$E1259</t>
  </si>
  <si>
    <t>PAJE!$J1260</t>
  </si>
  <si>
    <t>PAJE!$K1260</t>
  </si>
  <si>
    <t>PAJE!$L1260</t>
  </si>
  <si>
    <t>PAJE!$J2087</t>
  </si>
  <si>
    <t>PAJE!$K2087</t>
  </si>
  <si>
    <t>PAJE!$L2087</t>
  </si>
  <si>
    <t>PAJE!$D2087</t>
  </si>
  <si>
    <t>PAJE!$E2087</t>
  </si>
  <si>
    <t>PAJE!$K2124</t>
  </si>
  <si>
    <t>PAJE!$L2124</t>
  </si>
  <si>
    <t>PAJE!$D2124</t>
  </si>
  <si>
    <t>PAJE!$E2124</t>
  </si>
  <si>
    <t>PAJE!$J408</t>
  </si>
  <si>
    <t>PAJE!$K408</t>
  </si>
  <si>
    <t>PAJE!$L408</t>
  </si>
  <si>
    <t>PAJE!$D408</t>
  </si>
  <si>
    <t>PAJE!$E408</t>
  </si>
  <si>
    <t>PAJE!$J409</t>
  </si>
  <si>
    <t>PAJE!$K1937</t>
  </si>
  <si>
    <t>PAJE!$L1937</t>
  </si>
  <si>
    <t>PAJE!$D1937</t>
  </si>
  <si>
    <t>PAJE!$J11</t>
  </si>
  <si>
    <t>PAJE!$K11</t>
  </si>
  <si>
    <t>PAJE!$L11</t>
  </si>
  <si>
    <t>PAJE!$D11</t>
  </si>
  <si>
    <t>PAJE!$E11</t>
  </si>
  <si>
    <t>PAJE!$D562</t>
  </si>
  <si>
    <t>PAJE!$E562</t>
  </si>
  <si>
    <t>PAJE!$J563</t>
  </si>
  <si>
    <t>PAJE!$K563</t>
  </si>
  <si>
    <t>+ Nguồn kinh phí sự nghiệp</t>
  </si>
  <si>
    <t>- Nguồn kinh phí sự nghiệp năm trước</t>
  </si>
  <si>
    <t>PAJE!$J1071</t>
  </si>
  <si>
    <t>PAJE!$K1071</t>
  </si>
  <si>
    <t>PAJE!$L1071</t>
  </si>
  <si>
    <t>PAJE!$D1071</t>
  </si>
  <si>
    <t>PAJE!$E1071</t>
  </si>
  <si>
    <t>PAJE!$J1072</t>
  </si>
  <si>
    <t>PAJE!$K1072</t>
  </si>
  <si>
    <t>PAJE!$L1072</t>
  </si>
  <si>
    <t>PAJE!$D1072</t>
  </si>
  <si>
    <t>PAJE!$E1072</t>
  </si>
  <si>
    <t>PAJE!$J1073</t>
  </si>
  <si>
    <t>PAJE!$K1073</t>
  </si>
  <si>
    <t>PAJE!$L1073</t>
  </si>
  <si>
    <t>PAJE!$D1073</t>
  </si>
  <si>
    <t>PAJE!$K247</t>
  </si>
  <si>
    <t>PAJE!$L247</t>
  </si>
  <si>
    <t>PAJE!$D247</t>
  </si>
  <si>
    <t>PAJE!$E247</t>
  </si>
  <si>
    <t>Điều chỉnh Số tiền nợ thuê tài chính dài hạn đã trả trong năm</t>
  </si>
  <si>
    <t>Nguyễn Thị Hồng Thanh</t>
  </si>
  <si>
    <t>Ảnh hưởng của việc phát hành cổ phiếu thưởng</t>
  </si>
  <si>
    <t>PAJE!$J2472</t>
  </si>
  <si>
    <t>PAJE!$K2472</t>
  </si>
  <si>
    <t>PAJE!$L2472</t>
  </si>
  <si>
    <t>PAJE!$D2472</t>
  </si>
  <si>
    <t>PAJE!$E2472</t>
  </si>
  <si>
    <t>PAJE!$J2473</t>
  </si>
  <si>
    <t>PAJE!$L1859</t>
  </si>
  <si>
    <t>PAJE!$D1859</t>
  </si>
  <si>
    <t>PAJE!$E1859</t>
  </si>
  <si>
    <t>PAJE!$K1841</t>
  </si>
  <si>
    <t>PAJE!$L1841</t>
  </si>
  <si>
    <t>PAJE!$D1841</t>
  </si>
  <si>
    <t>PAJE!$E1167</t>
  </si>
  <si>
    <t>PAJE!$J1168</t>
  </si>
  <si>
    <t>PAJE!$D1228</t>
  </si>
  <si>
    <t>PAJE!$E1228</t>
  </si>
  <si>
    <t>PAJE!$J1229</t>
  </si>
  <si>
    <t>PAJE!$L2467</t>
  </si>
  <si>
    <t>PAJE!$D2467</t>
  </si>
  <si>
    <t>PAJE!$E2467</t>
  </si>
  <si>
    <t>PAJE!$J2468</t>
  </si>
  <si>
    <t>PAJE!$K2468</t>
  </si>
  <si>
    <t>PAJE!$L2468</t>
  </si>
  <si>
    <t>PAJE!$D2468</t>
  </si>
  <si>
    <t>PAJE!$E2468</t>
  </si>
  <si>
    <t>PAJE!$J2469</t>
  </si>
  <si>
    <t>PAJE!$K2469</t>
  </si>
  <si>
    <t>PAJE!$L2469</t>
  </si>
  <si>
    <t>PAJE!$D2469</t>
  </si>
  <si>
    <t>PAJE!$E2469</t>
  </si>
  <si>
    <t>PAJE!$L1643</t>
  </si>
  <si>
    <t>PAJE!$D1643</t>
  </si>
  <si>
    <t>PAJE!$E1643</t>
  </si>
  <si>
    <t>PAJE!$J1644</t>
  </si>
  <si>
    <t>PAJE!$K1644</t>
  </si>
  <si>
    <t>PAJE!$L1644</t>
  </si>
  <si>
    <t>PAJE!$D1644</t>
  </si>
  <si>
    <t>PAJE!$E1644</t>
  </si>
  <si>
    <t>PAJE!$J1645</t>
  </si>
  <si>
    <t>PAJE!$K1645</t>
  </si>
  <si>
    <t>PAJE!$K510</t>
  </si>
  <si>
    <t>PAJE!$L510</t>
  </si>
  <si>
    <t>PAJE!$D510</t>
  </si>
  <si>
    <t>PAJE!$E510</t>
  </si>
  <si>
    <t>PAJE!$J511</t>
  </si>
  <si>
    <t>PAJE!$K511</t>
  </si>
  <si>
    <t>PAJE!$E1335</t>
  </si>
  <si>
    <t>PAJE!$J1336</t>
  </si>
  <si>
    <t>PAJE!$K1336</t>
  </si>
  <si>
    <t>PAJE!$L1336</t>
  </si>
  <si>
    <t>PAJE!$D1336</t>
  </si>
  <si>
    <t>PAJE!$E1336</t>
  </si>
  <si>
    <t>PAJE!$E549</t>
  </si>
  <si>
    <t>PAJE!$J550</t>
  </si>
  <si>
    <t>PAJE!$K1556</t>
  </si>
  <si>
    <t>PAJE!$D2377</t>
  </si>
  <si>
    <t>PAJE!$E2377</t>
  </si>
  <si>
    <t>PAJE!$J2378</t>
  </si>
  <si>
    <t>PAJE!$K2378</t>
  </si>
  <si>
    <t>PAJE!$L2378</t>
  </si>
  <si>
    <t>PAJE!$D2378</t>
  </si>
  <si>
    <t>PAJE!$E2378</t>
  </si>
  <si>
    <t>PAJE!$J2379</t>
  </si>
  <si>
    <t>PAJE!$K2379</t>
  </si>
  <si>
    <t>PAJE!$L2379</t>
  </si>
  <si>
    <t>PAJE!$D2379</t>
  </si>
  <si>
    <t>PAJE!$E2379</t>
  </si>
  <si>
    <t>PAJE!$J2380</t>
  </si>
  <si>
    <t>PAJE!$K2380</t>
  </si>
  <si>
    <t>PAJE!$L2380</t>
  </si>
  <si>
    <t>PAJE!$D2380</t>
  </si>
  <si>
    <t>PAJE!$E2380</t>
  </si>
  <si>
    <t>PAJE!$J2381</t>
  </si>
  <si>
    <t>PAJE!$K2381</t>
  </si>
  <si>
    <t>PAJE!$L2381</t>
  </si>
  <si>
    <t>PAJE!$D2381</t>
  </si>
  <si>
    <t>PAJE!$K764</t>
  </si>
  <si>
    <t>PAJE!$L764</t>
  </si>
  <si>
    <t>PAJE!$D764</t>
  </si>
  <si>
    <t>+ Phải thu dài hạn nội bộ khác</t>
  </si>
  <si>
    <t>1368cvdh</t>
  </si>
  <si>
    <t>PAJE!$D938</t>
  </si>
  <si>
    <t>PAJE!$E938</t>
  </si>
  <si>
    <t>PAJE!$J939</t>
  </si>
  <si>
    <t>PAJE!$K939</t>
  </si>
  <si>
    <t>PAJE!$L939</t>
  </si>
  <si>
    <t>PAJE!$D939</t>
  </si>
  <si>
    <t>PAJE!$E939</t>
  </si>
  <si>
    <t>PAJE!$J940</t>
  </si>
  <si>
    <t>PAJE!$J598</t>
  </si>
  <si>
    <t>PAJE!$L1700</t>
  </si>
  <si>
    <t>PAJE!$D1700</t>
  </si>
  <si>
    <t>PAJE!$E1700</t>
  </si>
  <si>
    <t>PAJE!$D797</t>
  </si>
  <si>
    <t>PAJE!$E797</t>
  </si>
  <si>
    <t>PAJE!$J798</t>
  </si>
  <si>
    <t>PAJE!$D2425</t>
  </si>
  <si>
    <t>PAJE!$E2425</t>
  </si>
  <si>
    <t>PAJE!$J2426</t>
  </si>
  <si>
    <t>PAJE!$K2426</t>
  </si>
  <si>
    <t>PAJE!$L2426</t>
  </si>
  <si>
    <t>PAJE!$D2426</t>
  </si>
  <si>
    <t>PAJE!$E2426</t>
  </si>
  <si>
    <t>PAJE!$J2427</t>
  </si>
  <si>
    <t>PAJE!$K2427</t>
  </si>
  <si>
    <t>PAJE!$L2427</t>
  </si>
  <si>
    <t>Thành phẩm</t>
  </si>
  <si>
    <t>Hàng hoá</t>
  </si>
  <si>
    <t>Thuế giá trị gia tăng nộp thừa</t>
  </si>
  <si>
    <t>Các khoản khác phải thu Nhà nước</t>
  </si>
  <si>
    <t>Cầm cố, ký quỹ, ký cược ngắn hạn</t>
  </si>
  <si>
    <t>Chi phí nhân viên</t>
  </si>
  <si>
    <t>PAJE!$L139</t>
  </si>
  <si>
    <t>PAJE!$D139</t>
  </si>
  <si>
    <t>PAJE!$E139</t>
  </si>
  <si>
    <t>PAJE!$J140</t>
  </si>
  <si>
    <t>PAJE!$K140</t>
  </si>
  <si>
    <t>PAJE!$L140</t>
  </si>
  <si>
    <t>PAJE!$D140</t>
  </si>
  <si>
    <t>PAJE!$E140</t>
  </si>
  <si>
    <t>PAJE!$J141</t>
  </si>
  <si>
    <t>PAJE!$K141</t>
  </si>
  <si>
    <t>PAJE!$L141</t>
  </si>
  <si>
    <t>PAJE!$D141</t>
  </si>
  <si>
    <t>PAJE!$E141</t>
  </si>
  <si>
    <t>PAJE!$J142</t>
  </si>
  <si>
    <t>PAJE!$K142</t>
  </si>
  <si>
    <t>PAJE!$L142</t>
  </si>
  <si>
    <t>PAJE!$D142</t>
  </si>
  <si>
    <t>PAJE!$E142</t>
  </si>
  <si>
    <t>PAJE!$J143</t>
  </si>
  <si>
    <t>PAJE!$K143</t>
  </si>
  <si>
    <t>PAJE!$L143</t>
  </si>
  <si>
    <t>PAJE!$D143</t>
  </si>
  <si>
    <t>PAJE!$E143</t>
  </si>
  <si>
    <t>PAJE!$J144</t>
  </si>
  <si>
    <t>PAJE!$K144</t>
  </si>
  <si>
    <t>PAJE!$L144</t>
  </si>
  <si>
    <t>PAJE!$D144</t>
  </si>
  <si>
    <t>PAJE!$E144</t>
  </si>
  <si>
    <t>PAJE!$J145</t>
  </si>
  <si>
    <t>PAJE!$K145</t>
  </si>
  <si>
    <t>PAJE!$L145</t>
  </si>
  <si>
    <t>PAJE!$D145</t>
  </si>
  <si>
    <t>PAJE!$E145</t>
  </si>
  <si>
    <t>PAJE!$J146</t>
  </si>
  <si>
    <t>PAJE!$K146</t>
  </si>
  <si>
    <t>PAJE!$L146</t>
  </si>
  <si>
    <t>PAJE!$D146</t>
  </si>
  <si>
    <t>PAJE!$E146</t>
  </si>
  <si>
    <t>PAJE!$J147</t>
  </si>
  <si>
    <t>PAJE!$K147</t>
  </si>
  <si>
    <t>PAJE!$L147</t>
  </si>
  <si>
    <t>PAJE!$D147</t>
  </si>
  <si>
    <t>PAJE!$E147</t>
  </si>
  <si>
    <t>PAJE!$J148</t>
  </si>
  <si>
    <t>PAJE!$K148</t>
  </si>
  <si>
    <t>PAJE!$L148</t>
  </si>
  <si>
    <t>PAJE!$D148</t>
  </si>
  <si>
    <t>PAJE!$E148</t>
  </si>
  <si>
    <t>PAJE!$J149</t>
  </si>
  <si>
    <t>PAJE!$K149</t>
  </si>
  <si>
    <t>PAJE!$L149</t>
  </si>
  <si>
    <t>PAJE!$D149</t>
  </si>
  <si>
    <t>PAJE!$E149</t>
  </si>
  <si>
    <t>PAJE!$J150</t>
  </si>
  <si>
    <t>PAJE!$K150</t>
  </si>
  <si>
    <t>PAJE!$L150</t>
  </si>
  <si>
    <t>PAJE!$D150</t>
  </si>
  <si>
    <t>PAJE!$E150</t>
  </si>
  <si>
    <t>PAJE!$J151</t>
  </si>
  <si>
    <t>PAJE!$K151</t>
  </si>
  <si>
    <t>PAJE!$L151</t>
  </si>
  <si>
    <t>PAJE!$D151</t>
  </si>
  <si>
    <t>PAJE!$E151</t>
  </si>
  <si>
    <t>PAJE!$J152</t>
  </si>
  <si>
    <t>PAJE!$K152</t>
  </si>
  <si>
    <t>PAJE!$L152</t>
  </si>
  <si>
    <t>PAJE!$D152</t>
  </si>
  <si>
    <t>PAJE!$E152</t>
  </si>
  <si>
    <t>PAJE!$J153</t>
  </si>
  <si>
    <t>PAJE!$K153</t>
  </si>
  <si>
    <t>PAJE!$L153</t>
  </si>
  <si>
    <t>PAJE!$D153</t>
  </si>
  <si>
    <t>PAJE!$E153</t>
  </si>
  <si>
    <t>PAJE!$J154</t>
  </si>
  <si>
    <t>PAJE!$K154</t>
  </si>
  <si>
    <t>PAJE!$L154</t>
  </si>
  <si>
    <t>PAJE!$D154</t>
  </si>
  <si>
    <t>PAJE!$E154</t>
  </si>
  <si>
    <t>Dự phòng nợ phải thu quá hạn thanh toán</t>
  </si>
  <si>
    <t>Số dự phòng trong năm (+)</t>
  </si>
  <si>
    <t>PAJE!$K1482</t>
  </si>
  <si>
    <t>PAJE!$L1482</t>
  </si>
  <si>
    <t>Các khoản điều chỉnh tăng, giảm lợi nhuận kế toán để xác định lợi nhuận chịu thuế thu nhập doanh nghiệp:</t>
  </si>
  <si>
    <t>Thuế suất thuế thu nhập doanh nghiệp</t>
  </si>
  <si>
    <t>PAJE!$K1524</t>
  </si>
  <si>
    <t>PAJE!$L1524</t>
  </si>
  <si>
    <t>PAJE!$D1524</t>
  </si>
  <si>
    <t>PAJE!$E1524</t>
  </si>
  <si>
    <t>PAJE!$J1525</t>
  </si>
  <si>
    <t>PAJE!$K1525</t>
  </si>
  <si>
    <t>PAJE!$D1308</t>
  </si>
  <si>
    <t>PAJE!$E1308</t>
  </si>
  <si>
    <t>PAJE!$J1309</t>
  </si>
  <si>
    <t>PAJE!$K1309</t>
  </si>
  <si>
    <t>PAJE!$L1309</t>
  </si>
  <si>
    <t>PAJE!$D1309</t>
  </si>
  <si>
    <t>+ Không bao gồm Dư Nợ phải thu về tiền lãi cho vay trên các TK công nợ phải thu (131,138…) (-)</t>
  </si>
  <si>
    <t>PAJE!$J1337</t>
  </si>
  <si>
    <t>PAJE!$K1337</t>
  </si>
  <si>
    <t>PAJE!$L1337</t>
  </si>
  <si>
    <t>PAJE!$D1337</t>
  </si>
  <si>
    <t>PAJE!$E1337</t>
  </si>
  <si>
    <t>PAJE!$J1338</t>
  </si>
  <si>
    <t>PAJE!$K1338</t>
  </si>
  <si>
    <t>PAJE!$L1338</t>
  </si>
  <si>
    <t>PAJE!$D1338</t>
  </si>
  <si>
    <t>PAJE!$E1338</t>
  </si>
  <si>
    <t>PAJE!$J1339</t>
  </si>
  <si>
    <t>PAJE!$E343</t>
  </si>
  <si>
    <t>PAJE!$J344</t>
  </si>
  <si>
    <t>PAJE!$K344</t>
  </si>
  <si>
    <t>PAJE!$L344</t>
  </si>
  <si>
    <t>PAJE!$D344</t>
  </si>
  <si>
    <t>PAJE!$E344</t>
  </si>
  <si>
    <t>PAJE!$J345</t>
  </si>
  <si>
    <t>+ Phải thu về cổ tức và lợi nhuận được chia</t>
  </si>
  <si>
    <t>+ Phải thu người lao động</t>
  </si>
  <si>
    <t>138ctln</t>
  </si>
  <si>
    <t>PAJE!$D2067</t>
  </si>
  <si>
    <t>PAJE!$E2067</t>
  </si>
  <si>
    <t>PAJE!$J2068</t>
  </si>
  <si>
    <t>PAJE!$K2068</t>
  </si>
  <si>
    <t>PAJE!$L2068</t>
  </si>
  <si>
    <t>PAJE!$D2068</t>
  </si>
  <si>
    <t>PAJE!$E2068</t>
  </si>
  <si>
    <t>PAJE!$J2069</t>
  </si>
  <si>
    <t>PAJE!$K2069</t>
  </si>
  <si>
    <t>PAJE!$E2269</t>
  </si>
  <si>
    <t>PAJE!$J2270</t>
  </si>
  <si>
    <t>PAJE!$K2270</t>
  </si>
  <si>
    <t>PAJE!$L2270</t>
  </si>
  <si>
    <t>PAJE!$D2270</t>
  </si>
  <si>
    <t>PAJE!$E2270</t>
  </si>
  <si>
    <t>PAJE!$J2271</t>
  </si>
  <si>
    <t>PAJE!$J516</t>
  </si>
  <si>
    <t>PAJE!$K516</t>
  </si>
  <si>
    <t>PAJE!$L516</t>
  </si>
  <si>
    <t>PAJE!$D516</t>
  </si>
  <si>
    <t>PAJE!$E516</t>
  </si>
  <si>
    <t>PAJE!$L1195</t>
  </si>
  <si>
    <t>PAJE!$L1253</t>
  </si>
  <si>
    <t>PAJE!$D1253</t>
  </si>
  <si>
    <t>PAJE!$E220</t>
  </si>
  <si>
    <t>PAJE!$J221</t>
  </si>
  <si>
    <t>PAJE!$K221</t>
  </si>
  <si>
    <t>PAJE!$J2331</t>
  </si>
  <si>
    <t>PAJE!$K2331</t>
  </si>
  <si>
    <t>PAJE!$L2331</t>
  </si>
  <si>
    <t>PAJE!$D2331</t>
  </si>
  <si>
    <t>PAJE!$E2331</t>
  </si>
  <si>
    <t>PAJE!$J2332</t>
  </si>
  <si>
    <t>PAJE!$K2332</t>
  </si>
  <si>
    <t>PAJE!$L2332</t>
  </si>
  <si>
    <t>PAJE!$D2332</t>
  </si>
  <si>
    <t>PAJE!$E2332</t>
  </si>
  <si>
    <t>PAJE!$J2333</t>
  </si>
  <si>
    <t>PAJE!$K2333</t>
  </si>
  <si>
    <t>PAJE!$L2333</t>
  </si>
  <si>
    <t>PAJE!$D2333</t>
  </si>
  <si>
    <t>PAJE!$E2333</t>
  </si>
  <si>
    <t>PAJE!$J2334</t>
  </si>
  <si>
    <t>PAJE!$K2334</t>
  </si>
  <si>
    <t>PAJE!$L2334</t>
  </si>
  <si>
    <t>PAJE!$D2334</t>
  </si>
  <si>
    <t>PAJE!$E2334</t>
  </si>
  <si>
    <t>PAJE!$J2335</t>
  </si>
  <si>
    <t>PAJE!$E890</t>
  </si>
  <si>
    <t>PAJE!$J891</t>
  </si>
  <si>
    <t>PAJE!$K891</t>
  </si>
  <si>
    <t>PAJE!$L891</t>
  </si>
  <si>
    <t>PAJE!$D891</t>
  </si>
  <si>
    <t>PAJE!$E891</t>
  </si>
  <si>
    <t>PAJE!$J892</t>
  </si>
  <si>
    <t>PAJE!$L379</t>
  </si>
  <si>
    <t>PAJE!$D379</t>
  </si>
  <si>
    <t>PAJE!$E379</t>
  </si>
  <si>
    <t>PAJE!$J380</t>
  </si>
  <si>
    <t>PAJE!$K380</t>
  </si>
  <si>
    <t>PAJE!$L380</t>
  </si>
  <si>
    <t>PAJE!$D380</t>
  </si>
  <si>
    <t>PAJE!$E380</t>
  </si>
  <si>
    <t>PAJE!$J381</t>
  </si>
  <si>
    <t>PAJE!$K381</t>
  </si>
  <si>
    <t>PAJE!$L381</t>
  </si>
  <si>
    <t>PAJE!$D381</t>
  </si>
  <si>
    <t>PAJE!$E381</t>
  </si>
  <si>
    <t>PAJE!$J382</t>
  </si>
  <si>
    <t>Bất động sản đầu tư bao gồm một số bất động sản cho bên thứ ba thuê. Thu nhập và chi phí liên quan đến cho thuê bất động sản đầu tư như sau:</t>
  </si>
  <si>
    <t>Thu nhập từ việc cho thuê</t>
  </si>
  <si>
    <t>PAJE!$D2402</t>
  </si>
  <si>
    <t>PAJE!$E2402</t>
  </si>
  <si>
    <t>PAJE!$J2403</t>
  </si>
  <si>
    <t>PAJE!$K2403</t>
  </si>
  <si>
    <t>PAJE!$L2403</t>
  </si>
  <si>
    <t>PAJE!$D2403</t>
  </si>
  <si>
    <t>PAJE!$E2403</t>
  </si>
  <si>
    <t>PAJE!$J2404</t>
  </si>
  <si>
    <t>PAJE!$K2404</t>
  </si>
  <si>
    <t>PAJE!$L2404</t>
  </si>
  <si>
    <t>PAJE!$D2404</t>
  </si>
  <si>
    <t>PAJE!$E2404</t>
  </si>
  <si>
    <t>PAJE!$J1264</t>
  </si>
  <si>
    <t>PAJE!$K1264</t>
  </si>
  <si>
    <t>PAJE!$L1264</t>
  </si>
  <si>
    <t>PAJE!$D1264</t>
  </si>
  <si>
    <t>PAJE!$E1264</t>
  </si>
  <si>
    <t>PAJE!$J1265</t>
  </si>
  <si>
    <t>PAJE!$K1265</t>
  </si>
  <si>
    <t>PAJE!$L1265</t>
  </si>
  <si>
    <t>PAJE!$D1265</t>
  </si>
  <si>
    <t>PAJE!$E1265</t>
  </si>
  <si>
    <t>PAJE!$J1266</t>
  </si>
  <si>
    <t>PAJE!$J1155</t>
  </si>
  <si>
    <t>PAJE!$K1155</t>
  </si>
  <si>
    <t>PAJE!$L1155</t>
  </si>
  <si>
    <t>PAJE!$D1155</t>
  </si>
  <si>
    <t>PAJE!$E1155</t>
  </si>
  <si>
    <t>PAJE!$J1156</t>
  </si>
  <si>
    <t>PAJE!$K1156</t>
  </si>
  <si>
    <t>PAJE!$E801</t>
  </si>
  <si>
    <t>PAJE!$J802</t>
  </si>
  <si>
    <t>PAJE!$J1031</t>
  </si>
  <si>
    <t>PAJE!$E1384</t>
  </si>
  <si>
    <t>PAJE!$L1238</t>
  </si>
  <si>
    <t>PAJE!$D1238</t>
  </si>
  <si>
    <t>PAJE!$E1238</t>
  </si>
  <si>
    <t>PAJE!$J1239</t>
  </si>
  <si>
    <t>PAJE!$K1239</t>
  </si>
  <si>
    <t>Phải thu về cổ phần hóa</t>
  </si>
  <si>
    <r>
      <t>Dự phòng các khoản đầu</t>
    </r>
    <r>
      <rPr>
        <sz val="11"/>
        <color indexed="8"/>
        <rFont val="Times New Roman"/>
        <family val="1"/>
      </rPr>
      <t xml:space="preserve"> tư dài hạn khác</t>
    </r>
  </si>
  <si>
    <t>PAJE!$E1316</t>
  </si>
  <si>
    <t>PAJE!$J1317</t>
  </si>
  <si>
    <t>PAJE!$K1317</t>
  </si>
  <si>
    <t>PAJE!$L1817</t>
  </si>
  <si>
    <t>PAJE!$D1817</t>
  </si>
  <si>
    <t>PAJE!$E1817</t>
  </si>
  <si>
    <t>PAJE!$J1818</t>
  </si>
  <si>
    <t>PAJE!$K1818</t>
  </si>
  <si>
    <t>PAJE!$L1818</t>
  </si>
  <si>
    <t>PAJE!$D1818</t>
  </si>
  <si>
    <t>PAJE!$E1818</t>
  </si>
  <si>
    <t>PAJE!$J1819</t>
  </si>
  <si>
    <t>PAJE!$K1819</t>
  </si>
  <si>
    <t>PAJE!$L1819</t>
  </si>
  <si>
    <t>PAJE!$D1819</t>
  </si>
  <si>
    <t>PAJE!$E1819</t>
  </si>
  <si>
    <t>PAJE!$J1820</t>
  </si>
  <si>
    <t>PAJE!$K1820</t>
  </si>
  <si>
    <t>PAJE!$L1820</t>
  </si>
  <si>
    <t>PAJE!$D1820</t>
  </si>
  <si>
    <t>PAJE!$E1820</t>
  </si>
  <si>
    <t>PAJE!$J1821</t>
  </si>
  <si>
    <t>PAJE!$K1821</t>
  </si>
  <si>
    <t>PAJE!$L1821</t>
  </si>
  <si>
    <t>PAJE!$D1821</t>
  </si>
  <si>
    <t>PAJE!$E1821</t>
  </si>
  <si>
    <t>PAJE!$J1822</t>
  </si>
  <si>
    <t>PAJE!$K1822</t>
  </si>
  <si>
    <t>PAJE!$L1822</t>
  </si>
  <si>
    <t>PAJE!$J2429</t>
  </si>
  <si>
    <t>PAJE!$K2429</t>
  </si>
  <si>
    <t>PAJE!$L2429</t>
  </si>
  <si>
    <t>PAJE!$D2429</t>
  </si>
  <si>
    <t>PAJE!$E2429</t>
  </si>
  <si>
    <t>PAJE!$J2430</t>
  </si>
  <si>
    <t>PAJE!$K2430</t>
  </si>
  <si>
    <t>PAJE!$L2430</t>
  </si>
  <si>
    <t>PAJE!$D2430</t>
  </si>
  <si>
    <t>PAJE!$E2430</t>
  </si>
  <si>
    <t>PAJE!$J2431</t>
  </si>
  <si>
    <t>PAJE!$K2431</t>
  </si>
  <si>
    <t>PAJE!$L2431</t>
  </si>
  <si>
    <t>PAJE!$D2431</t>
  </si>
  <si>
    <t>PAJE!$E2431</t>
  </si>
  <si>
    <t>PAJE!$J2432</t>
  </si>
  <si>
    <t>PAJE!$J1082</t>
  </si>
  <si>
    <t>PAJE!$K1082</t>
  </si>
  <si>
    <t>PAJE!$L1082</t>
  </si>
  <si>
    <t>PAJE!$D1082</t>
  </si>
  <si>
    <t>PAJE!$E1082</t>
  </si>
  <si>
    <t>PAJE!$J1083</t>
  </si>
  <si>
    <t>PAJE!$K1083</t>
  </si>
  <si>
    <t>PAJE!$L1083</t>
  </si>
  <si>
    <t>PAJE!$K1816</t>
  </si>
  <si>
    <t>PAJE!$L1816</t>
  </si>
  <si>
    <t>PAJE!$D1816</t>
  </si>
  <si>
    <t>PAJE!$E1816</t>
  </si>
  <si>
    <t>PAJE!$J1817</t>
  </si>
  <si>
    <t>PAJE!$K1817</t>
  </si>
  <si>
    <t>PAJE!$E1242</t>
  </si>
  <si>
    <t>PAJE!$D958</t>
  </si>
  <si>
    <t>PAJE!$E958</t>
  </si>
  <si>
    <t>PAJE!$J959</t>
  </si>
  <si>
    <t>PAJE!$K959</t>
  </si>
  <si>
    <t>PAJE!$L959</t>
  </si>
  <si>
    <t>PAJE!$D959</t>
  </si>
  <si>
    <t>PAJE!$E959</t>
  </si>
  <si>
    <t>PAJE!$J960</t>
  </si>
  <si>
    <t>PAJE!$K960</t>
  </si>
  <si>
    <t>PAJE!$L960</t>
  </si>
  <si>
    <t>PAJE!$D960</t>
  </si>
  <si>
    <t>PHỤ LỤC 1</t>
  </si>
  <si>
    <r>
      <t>Báo cáo kết quả hoạt động kinh doanh</t>
    </r>
    <r>
      <rPr>
        <sz val="10.5"/>
        <rFont val="Times New Roman"/>
        <family val="1"/>
      </rPr>
      <t xml:space="preserve"> (tiếp theo)</t>
    </r>
  </si>
  <si>
    <t>PAJE!$D2144</t>
  </si>
  <si>
    <t>PAJE!$E2144</t>
  </si>
  <si>
    <t>PAJE!$J2145</t>
  </si>
  <si>
    <t>PAJE!$K2145</t>
  </si>
  <si>
    <t>PAJE!$L2145</t>
  </si>
  <si>
    <t>PAJE!$D2145</t>
  </si>
  <si>
    <t>PAJE!$E2145</t>
  </si>
  <si>
    <t>PAJE!$J2146</t>
  </si>
  <si>
    <t>PAJE!$K2146</t>
  </si>
  <si>
    <t>PAJE!$L2146</t>
  </si>
  <si>
    <t>PAJE!$L327</t>
  </si>
  <si>
    <t>PAJE!$D327</t>
  </si>
  <si>
    <t>PAJE!$E327</t>
  </si>
  <si>
    <t>PAJE!$J328</t>
  </si>
  <si>
    <t>PAJE!$K328</t>
  </si>
  <si>
    <t>PAJE!$L328</t>
  </si>
  <si>
    <t>PAJE!$D328</t>
  </si>
  <si>
    <t>PAJE!$E328</t>
  </si>
  <si>
    <t>PAJE!$J329</t>
  </si>
  <si>
    <t>PAJE!$K329</t>
  </si>
  <si>
    <t>PAJE!$L329</t>
  </si>
  <si>
    <t>PAJE!$D329</t>
  </si>
  <si>
    <t>PAJE!$E329</t>
  </si>
  <si>
    <t>PAJE!$J330</t>
  </si>
  <si>
    <t>PAJE!$K330</t>
  </si>
  <si>
    <t>PAJE!$L330</t>
  </si>
  <si>
    <t>PAJE!$D330</t>
  </si>
  <si>
    <t>PAJE!$E330</t>
  </si>
  <si>
    <t>PAJE!$J331</t>
  </si>
  <si>
    <t>PAJE!$D714</t>
  </si>
  <si>
    <t>PAJE!$E714</t>
  </si>
  <si>
    <t>PAJE!$J715</t>
  </si>
  <si>
    <t>PAJE!$K715</t>
  </si>
  <si>
    <t>PAJE!$L715</t>
  </si>
  <si>
    <t>PAJE!$D715</t>
  </si>
  <si>
    <t>PAJE!$E715</t>
  </si>
  <si>
    <t>PAJE!$J716</t>
  </si>
  <si>
    <t>PAJE!$K716</t>
  </si>
  <si>
    <t>PAJE!$L716</t>
  </si>
  <si>
    <t>PAJE!$D716</t>
  </si>
  <si>
    <t>PAJE!$E716</t>
  </si>
  <si>
    <t>PAJE!$J717</t>
  </si>
  <si>
    <t>PAJE!$K717</t>
  </si>
  <si>
    <t>PAJE!$L717</t>
  </si>
  <si>
    <t>PAJE!$D717</t>
  </si>
  <si>
    <t>PAJE!$E717</t>
  </si>
  <si>
    <t>PAJE!$J718</t>
  </si>
  <si>
    <t>PAJE!$K718</t>
  </si>
  <si>
    <t>PAJE!$L718</t>
  </si>
  <si>
    <t>PAJE!$D718</t>
  </si>
  <si>
    <t>PAJE!$E718</t>
  </si>
  <si>
    <t>PAJE!$J719</t>
  </si>
  <si>
    <t>PAJE!$K719</t>
  </si>
  <si>
    <t>PAJE!$L719</t>
  </si>
  <si>
    <t>PAJE!$D719</t>
  </si>
  <si>
    <t>PAJE!$E719</t>
  </si>
  <si>
    <t>PAJE!$L1556</t>
  </si>
  <si>
    <t>PAJE!$D1556</t>
  </si>
  <si>
    <t>PAJE!$E1556</t>
  </si>
  <si>
    <t>PAJE!$J1557</t>
  </si>
  <si>
    <t>PAJE!$K1557</t>
  </si>
  <si>
    <t>PAJE!$L1557</t>
  </si>
  <si>
    <t>PAJE!$D1557</t>
  </si>
  <si>
    <t>PAJE!$E1557</t>
  </si>
  <si>
    <t>PAJE!$J1558</t>
  </si>
  <si>
    <t>PAJE!$K1558</t>
  </si>
  <si>
    <t>PAJE!$L1558</t>
  </si>
  <si>
    <t>PAJE!$D1558</t>
  </si>
  <si>
    <t>PAJE!$E1558</t>
  </si>
  <si>
    <t>Nhận ký quỹ, ký cược dài hạn</t>
  </si>
  <si>
    <t>Phải trả về tiền nhượng bán, thanh lý TSCĐ</t>
  </si>
  <si>
    <t>Phải trả về bất động sản đầu tư</t>
  </si>
  <si>
    <t>PAJE!$K312</t>
  </si>
  <si>
    <t>PAJE!$L312</t>
  </si>
  <si>
    <t>PAJE!$D312</t>
  </si>
  <si>
    <t>PAJE!$E312</t>
  </si>
  <si>
    <t>PAJE!$J313</t>
  </si>
  <si>
    <t>PAJE!$K313</t>
  </si>
  <si>
    <t>PAJE!$L313</t>
  </si>
  <si>
    <t>PAJE!$J247</t>
  </si>
  <si>
    <t>PAJE!$K556</t>
  </si>
  <si>
    <t>PAJE!$L556</t>
  </si>
  <si>
    <t>PAJE!$D556</t>
  </si>
  <si>
    <t>PAJE!$E556</t>
  </si>
  <si>
    <t>PAJE!$J557</t>
  </si>
  <si>
    <t>PAJE!$K557</t>
  </si>
  <si>
    <t>PAJE!$L557</t>
  </si>
  <si>
    <t>PAJE!$D557</t>
  </si>
  <si>
    <t>PAJE!$E557</t>
  </si>
  <si>
    <t>PAJE!$J558</t>
  </si>
  <si>
    <t>PAJE!$K558</t>
  </si>
  <si>
    <t>PAJE!$D314</t>
  </si>
  <si>
    <t>PAJE!$E314</t>
  </si>
  <si>
    <t>PAJE!$J315</t>
  </si>
  <si>
    <t>PAJE!$K315</t>
  </si>
  <si>
    <t>PAJE!$L315</t>
  </si>
  <si>
    <t>PAJE!$D315</t>
  </si>
  <si>
    <t>PAJE!$K304</t>
  </si>
  <si>
    <t>PAJE!$L304</t>
  </si>
  <si>
    <t>PAJE!$D304</t>
  </si>
  <si>
    <t>PAJE!$E304</t>
  </si>
  <si>
    <t>PAJE!$J305</t>
  </si>
  <si>
    <t>PAJE!$K305</t>
  </si>
  <si>
    <t>PAJE!$L1440</t>
  </si>
  <si>
    <t>PAJE!$D1440</t>
  </si>
  <si>
    <t>PAJE!$E1440</t>
  </si>
  <si>
    <t>PAJE!$J1441</t>
  </si>
  <si>
    <t>PAJE!$K1441</t>
  </si>
  <si>
    <t>PAJE!$L1441</t>
  </si>
  <si>
    <t>Số liệu các cột (trừ cột "Các khoản loại trừ") được lấy từ chi tiết doanh thu thuần bán ra bên ngoài của từng bộ phận bán ra bên ngoài Tập đoàn. Số liệu cột "Các khoản loại trừ" = 0. Số liệu cột "Cộng" phù hợp với chỉ</t>
  </si>
  <si>
    <t>Số liệu các cột (trừ cột "Các khoản loại trừ") được lấy từ chi tiết các TK 512, TK 521, TK 531 và TK 532 cho các khoản doanh thu bán hàng cho các bộ phận khác {TK 512 - [TK 521 - TK 531 - TK 532]. Số liệu cột "Các khoản loại trừ" đ</t>
  </si>
  <si>
    <t>Số đầu năm 
(Số kiểm toán)</t>
  </si>
  <si>
    <t>PAJE!$J1966</t>
  </si>
  <si>
    <t>PAJE!$K1966</t>
  </si>
  <si>
    <t>PAJE!$L1966</t>
  </si>
  <si>
    <t>PAJE!$D1966</t>
  </si>
  <si>
    <t>PAJE!$E1966</t>
  </si>
  <si>
    <t>PAJE!$J1967</t>
  </si>
  <si>
    <t>PAJE!$K1967</t>
  </si>
  <si>
    <t>PAJE!$L1967</t>
  </si>
  <si>
    <t>PAJE!$D1967</t>
  </si>
  <si>
    <t>PAJE!$E1967</t>
  </si>
  <si>
    <t>PAJE!$J1968</t>
  </si>
  <si>
    <t>PAJE!$K1968</t>
  </si>
  <si>
    <t>PAJE!$L1968</t>
  </si>
  <si>
    <t>PAJE!$D1968</t>
  </si>
  <si>
    <t>PAJE!$E1968</t>
  </si>
  <si>
    <t>PAJE!$E385</t>
  </si>
  <si>
    <t>PAJE!$J386</t>
  </si>
  <si>
    <t>PAJE!$K386</t>
  </si>
  <si>
    <t>PAJE!$L386</t>
  </si>
  <si>
    <t>PAJE!$D386</t>
  </si>
  <si>
    <t>PAJE!$E386</t>
  </si>
  <si>
    <t>PAJE!$J387</t>
  </si>
  <si>
    <t>PAJE!$K387</t>
  </si>
  <si>
    <t>PAJE!$L387</t>
  </si>
  <si>
    <t>PAJE!$D387</t>
  </si>
  <si>
    <t>PAJE!$E387</t>
  </si>
  <si>
    <t>PAJE!$J388</t>
  </si>
  <si>
    <t>PAJE!$K388</t>
  </si>
  <si>
    <t>PAJE!$L388</t>
  </si>
  <si>
    <t>PAJE!$D388</t>
  </si>
  <si>
    <t>PAJE!$E388</t>
  </si>
  <si>
    <t>PAJE!$D1225</t>
  </si>
  <si>
    <t>PAJE!$E1225</t>
  </si>
  <si>
    <t>PAJE!$J1226</t>
  </si>
  <si>
    <t>PAJE!$K1226</t>
  </si>
  <si>
    <t>PAJE!$L1226</t>
  </si>
  <si>
    <t>PAJE!$D1226</t>
  </si>
  <si>
    <t>PAJE!$E1226</t>
  </si>
  <si>
    <t>PAJE!$J1227</t>
  </si>
  <si>
    <t>PAJE!$K1227</t>
  </si>
  <si>
    <t>PAJE!$L1227</t>
  </si>
  <si>
    <t>PAJE!$D1227</t>
  </si>
  <si>
    <t>PAJE!$E1227</t>
  </si>
  <si>
    <t>PAJE!$J1228</t>
  </si>
  <si>
    <t>PAJE!$K1228</t>
  </si>
  <si>
    <t>PAJE!$L1228</t>
  </si>
  <si>
    <t>PAJE!$K1746</t>
  </si>
  <si>
    <t>PAJE!$L1746</t>
  </si>
  <si>
    <t>PAJE!$K1289</t>
  </si>
  <si>
    <t>PAJE!$L1289</t>
  </si>
  <si>
    <t>PAJE!$D1289</t>
  </si>
  <si>
    <t>PAJE!$E1289</t>
  </si>
  <si>
    <t>PAJE!$J1290</t>
  </si>
  <si>
    <t>PAJE!$K1290</t>
  </si>
  <si>
    <t>PAJE!$L1290</t>
  </si>
  <si>
    <t>PAJE!$D1290</t>
  </si>
  <si>
    <t>PAJE!$E1290</t>
  </si>
  <si>
    <t>PAJE!$J1291</t>
  </si>
  <si>
    <t>PAJE!$K1291</t>
  </si>
  <si>
    <t>PAJE!$L1291</t>
  </si>
  <si>
    <t>PAJE!$D2214</t>
  </si>
  <si>
    <t>PAJE!$E2214</t>
  </si>
  <si>
    <t>PAJE!$J2215</t>
  </si>
  <si>
    <t>PAJE!$J1665</t>
  </si>
  <si>
    <t>PAJE!$K1665</t>
  </si>
  <si>
    <t>PAJE!$L1665</t>
  </si>
  <si>
    <t>Chi phí nguyên liệu, vật liệu</t>
  </si>
  <si>
    <t>PAJE!$E489</t>
  </si>
  <si>
    <t>PAJE!$J490</t>
  </si>
  <si>
    <t>PAJE!$K490</t>
  </si>
  <si>
    <t>PAJE!$J163</t>
  </si>
  <si>
    <t>PAJE!$K163</t>
  </si>
  <si>
    <t>PAJE!$L163</t>
  </si>
  <si>
    <t>PAJE!$D163</t>
  </si>
  <si>
    <t>PAJE!$E163</t>
  </si>
  <si>
    <t>PAJE!$J164</t>
  </si>
  <si>
    <t>PAJE!$K164</t>
  </si>
  <si>
    <t>PAJE!$L164</t>
  </si>
  <si>
    <t>PAJE!$D164</t>
  </si>
  <si>
    <t>PAJE!$E164</t>
  </si>
  <si>
    <t>PAJE!$D2034</t>
  </si>
  <si>
    <t>PAJE!$E2034</t>
  </si>
  <si>
    <t>PAJE!$J2035</t>
  </si>
  <si>
    <t>PAJE!$K2035</t>
  </si>
  <si>
    <t>PAJE!$L2035</t>
  </si>
  <si>
    <t>PAJE!$D2035</t>
  </si>
  <si>
    <t>PAJE!$E2035</t>
  </si>
  <si>
    <t>PAJE!$J2036</t>
  </si>
  <si>
    <t>PAJE!$K2036</t>
  </si>
  <si>
    <t>PAJE!$L2036</t>
  </si>
  <si>
    <t>PAJE!$D2036</t>
  </si>
  <si>
    <t>PAJE!$E2036</t>
  </si>
  <si>
    <t>PAJE!$J2037</t>
  </si>
  <si>
    <t>PAJE!$K2393</t>
  </si>
  <si>
    <t>PAJE!$L2393</t>
  </si>
  <si>
    <t>PAJE!$D2393</t>
  </si>
  <si>
    <t>PAJE!$E1372</t>
  </si>
  <si>
    <t>PAJE!$J1373</t>
  </si>
  <si>
    <t>PAJE!$K1373</t>
  </si>
  <si>
    <t>PAJE!$L1373</t>
  </si>
  <si>
    <t>PAJE!$D1373</t>
  </si>
  <si>
    <t>PAJE!$E1373</t>
  </si>
  <si>
    <t>PAJE!$D476</t>
  </si>
  <si>
    <t>PAJE!$J65</t>
  </si>
  <si>
    <t>PAJE!$K65</t>
  </si>
  <si>
    <t>PAJE!$L65</t>
  </si>
  <si>
    <t>PAJE!$D65</t>
  </si>
  <si>
    <t>PAJE!$E65</t>
  </si>
  <si>
    <t>PAJE!$J66</t>
  </si>
  <si>
    <t>PAJE!$K66</t>
  </si>
  <si>
    <t>PAJE!$L66</t>
  </si>
  <si>
    <t>PAJE!$D66</t>
  </si>
  <si>
    <t>PAJE!$E66</t>
  </si>
  <si>
    <t>PAJE!$J67</t>
  </si>
  <si>
    <t>PAJE!$D1562</t>
  </si>
  <si>
    <t>PAJE!$E1562</t>
  </si>
  <si>
    <t>PAJE!$J1563</t>
  </si>
  <si>
    <t>Xóa các cột không có số liệu (trừ cột Số đầu năm). Trong trường hợp chỉ có một loại chi phí trả trước ngắn hạn thì trình bày như sau:</t>
  </si>
  <si>
    <t>Thuế thu nhập doanh nghiệp nộp thừa</t>
  </si>
  <si>
    <t>Các khoản cầm cố, ký quỹ, ký cược ngắn hạn</t>
  </si>
  <si>
    <t>Cho vay dài hạn nội bộ</t>
  </si>
  <si>
    <t>Phải thu dài hạn nội bộ khác</t>
  </si>
  <si>
    <t>Ứng trước cho người bán</t>
  </si>
  <si>
    <t>Các khoản phải thu dài hạn khác</t>
  </si>
  <si>
    <t>Chi phí phát sinh trong năm</t>
  </si>
  <si>
    <t>Kết chuyển vào TSCĐ trong năm</t>
  </si>
  <si>
    <t>Mua sắm TSCĐ</t>
  </si>
  <si>
    <t>XDCB dở dang</t>
  </si>
  <si>
    <t>PAJE!$K311</t>
  </si>
  <si>
    <t>PAJE!$L311</t>
  </si>
  <si>
    <t>PAJE!$D311</t>
  </si>
  <si>
    <t>PAJE!$E311</t>
  </si>
  <si>
    <t>PAJE!$J312</t>
  </si>
  <si>
    <t xml:space="preserve">Lợi nhuận gộp về bán hàng và cung cấp dịch vụ </t>
  </si>
  <si>
    <t>Doanh thu hoạt động tài chính</t>
  </si>
  <si>
    <t>Chi phí tài chính</t>
  </si>
  <si>
    <t xml:space="preserve">Trong đó: chi phí lãi vay </t>
  </si>
  <si>
    <t>Chi phí bán hàng</t>
  </si>
  <si>
    <t>+ Chi phí nhân viên</t>
  </si>
  <si>
    <t>+ Chi phí vật liệu, bao bì</t>
  </si>
  <si>
    <t>+ Chi phí dụng cụ, đồ dùng</t>
  </si>
  <si>
    <t>PAJE!$K789</t>
  </si>
  <si>
    <t>PAJE!$L789</t>
  </si>
  <si>
    <t>PAJE!$D789</t>
  </si>
  <si>
    <t>PAJE!$E789</t>
  </si>
  <si>
    <t>PAJE!$J790</t>
  </si>
  <si>
    <t>PAJE!$K790</t>
  </si>
  <si>
    <t>PAJE!$L790</t>
  </si>
  <si>
    <t>PAJE!$D790</t>
  </si>
  <si>
    <t>PAJE!$E790</t>
  </si>
  <si>
    <t>5</t>
  </si>
  <si>
    <t>Giao dịch mua bán lại trái phiếu Chính phủ</t>
  </si>
  <si>
    <t>171N</t>
  </si>
  <si>
    <t>171C</t>
  </si>
  <si>
    <t>Quỹ thưởng ban quản lý điều hành công ty</t>
  </si>
  <si>
    <t>+ Quỹ thưởng ban quản lý điều hành công ty</t>
  </si>
  <si>
    <t>PAJE!$K2438</t>
  </si>
  <si>
    <t>PAJE!$L2438</t>
  </si>
  <si>
    <t>PAJE!$D2438</t>
  </si>
  <si>
    <t>PAJE!$E2438</t>
  </si>
  <si>
    <t>PAJE!$J2439</t>
  </si>
  <si>
    <t>PAJE!$K2439</t>
  </si>
  <si>
    <t>PAJE!$L2439</t>
  </si>
  <si>
    <t>PAJE!$D2439</t>
  </si>
  <si>
    <t>PAJE!$E2439</t>
  </si>
  <si>
    <t>PAJE!$J2440</t>
  </si>
  <si>
    <t>PAJE!$K2400</t>
  </si>
  <si>
    <t>PAJE!$L1790</t>
  </si>
  <si>
    <t>PAJE!$D1790</t>
  </si>
  <si>
    <t>PAJE!$E1790</t>
  </si>
  <si>
    <t>PAJE!$J1791</t>
  </si>
  <si>
    <t>PAJE!$K1791</t>
  </si>
  <si>
    <t>PAJE!$L1791</t>
  </si>
  <si>
    <t>PAJE!$D1791</t>
  </si>
  <si>
    <t>PAJE!$E1791</t>
  </si>
  <si>
    <t>PAJE!$J1792</t>
  </si>
  <si>
    <t>PAJE!$K1792</t>
  </si>
  <si>
    <t>PAJE!$L1792</t>
  </si>
  <si>
    <t>PAJE!$D1792</t>
  </si>
  <si>
    <t>PAJE!$E1792</t>
  </si>
  <si>
    <t>PAJE!$J1793</t>
  </si>
  <si>
    <t>PAJE!$K1793</t>
  </si>
  <si>
    <t>PAJE!$L1793</t>
  </si>
  <si>
    <t>PAJE!$D1793</t>
  </si>
  <si>
    <t>PAJE!$E1793</t>
  </si>
  <si>
    <t>PAJE!$J1794</t>
  </si>
  <si>
    <t>PAJE!$K1794</t>
  </si>
  <si>
    <t>PAJE!$L1794</t>
  </si>
  <si>
    <t>PAJE!$D1794</t>
  </si>
  <si>
    <t>PAJE!$E1794</t>
  </si>
  <si>
    <t>PAJE!$J1795</t>
  </si>
  <si>
    <t>PAJE!$K1795</t>
  </si>
  <si>
    <t>PAJE!$L1795</t>
  </si>
  <si>
    <t>PAJE!$D1795</t>
  </si>
  <si>
    <t>PAJE!$D52</t>
  </si>
  <si>
    <t>PAJE!$E52</t>
  </si>
  <si>
    <t>PAJE!$J53</t>
  </si>
  <si>
    <t>PAJE!$K53</t>
  </si>
  <si>
    <t>PAJE!$L53</t>
  </si>
  <si>
    <t>PAJE!$D53</t>
  </si>
  <si>
    <t>PAJE!$E53</t>
  </si>
  <si>
    <t>PAJE!$J54</t>
  </si>
  <si>
    <t>PAJE!$K54</t>
  </si>
  <si>
    <t>PAJE!$L54</t>
  </si>
  <si>
    <t>PAJE!$D54</t>
  </si>
  <si>
    <t>PAJE!$E54</t>
  </si>
  <si>
    <t>PAJE!$J55</t>
  </si>
  <si>
    <t>PAJE!$K55</t>
  </si>
  <si>
    <t>PAJE!$L55</t>
  </si>
  <si>
    <t>PAJE!$D55</t>
  </si>
  <si>
    <t>PAJE!$E55</t>
  </si>
  <si>
    <t>PAJE!$E1896</t>
  </si>
  <si>
    <t>PAJE!$E1061</t>
  </si>
  <si>
    <t>PAJE!$J1062</t>
  </si>
  <si>
    <t>PAJE!$K1062</t>
  </si>
  <si>
    <t>PAJE!$L1062</t>
  </si>
  <si>
    <t>PAJE!$D1062</t>
  </si>
  <si>
    <t>PAJE!$E1062</t>
  </si>
  <si>
    <t>PAJE!$J1063</t>
  </si>
  <si>
    <t>PAJE!$K1063</t>
  </si>
  <si>
    <t>PAJE!$L1063</t>
  </si>
  <si>
    <t>PAJE!$D1063</t>
  </si>
  <si>
    <t>PAJE!$E1063</t>
  </si>
  <si>
    <t>PAJE!$J1064</t>
  </si>
  <si>
    <t>PAJE!$K1064</t>
  </si>
  <si>
    <t>PAJE!$L1064</t>
  </si>
  <si>
    <t>PAJE!$D1064</t>
  </si>
  <si>
    <t>PAJE!$E1064</t>
  </si>
  <si>
    <t>PAJE!$J1065</t>
  </si>
  <si>
    <t>PAJE!$D1758</t>
  </si>
  <si>
    <t>PAJE!$E1758</t>
  </si>
  <si>
    <t>PAJE!$J1759</t>
  </si>
  <si>
    <t>PAJE!$K1759</t>
  </si>
  <si>
    <t>PAJE!$D1379</t>
  </si>
  <si>
    <t>PAJE!$E1379</t>
  </si>
  <si>
    <t>PAJE!$J1380</t>
  </si>
  <si>
    <t>PAJE!$K1380</t>
  </si>
  <si>
    <t>PAJE!$L1380</t>
  </si>
  <si>
    <t>PAJE!$L2000</t>
  </si>
  <si>
    <t>PAJE!$D2000</t>
  </si>
  <si>
    <t>PAJE!$E2000</t>
  </si>
  <si>
    <t>PAJE!$J2001</t>
  </si>
  <si>
    <t>PAJE!$D2201</t>
  </si>
  <si>
    <t>PAJE!$E2201</t>
  </si>
  <si>
    <t>PAJE!$J2202</t>
  </si>
  <si>
    <t>PAJE!$K2202</t>
  </si>
  <si>
    <t>PAJE!$L2202</t>
  </si>
  <si>
    <t>PAJE!$D2202</t>
  </si>
  <si>
    <t>PAJE!$E2202</t>
  </si>
  <si>
    <t>PAJE!$J2203</t>
  </si>
  <si>
    <t>PAJE!$K964</t>
  </si>
  <si>
    <t>PAJE!$L964</t>
  </si>
  <si>
    <t>PAJE!$D964</t>
  </si>
  <si>
    <t>PAJE!$E964</t>
  </si>
  <si>
    <t>PAJE!$J965</t>
  </si>
  <si>
    <t>PAJE!$K965</t>
  </si>
  <si>
    <t>PAJE!$K88</t>
  </si>
  <si>
    <t>PAJE!$L88</t>
  </si>
  <si>
    <t>PAJE!$D88</t>
  </si>
  <si>
    <t>PAJE!$E88</t>
  </si>
  <si>
    <t>PAJE!$J89</t>
  </si>
  <si>
    <t>PAJE!$K89</t>
  </si>
  <si>
    <t>PAJE!$L89</t>
  </si>
  <si>
    <t>PAJE!$D89</t>
  </si>
  <si>
    <t>PAJE!$E89</t>
  </si>
  <si>
    <t>PAJE!$J90</t>
  </si>
  <si>
    <t>PAJE!$K90</t>
  </si>
  <si>
    <t>PAJE!$L90</t>
  </si>
  <si>
    <t>PAJE!$D90</t>
  </si>
  <si>
    <t>PAJE!$E90</t>
  </si>
  <si>
    <t>PAJE!$J91</t>
  </si>
  <si>
    <t>PAJE!$J1864</t>
  </si>
  <si>
    <t>PAJE!$K1864</t>
  </si>
  <si>
    <t>PAJE!$L1864</t>
  </si>
  <si>
    <t>PAJE!$D1864</t>
  </si>
  <si>
    <t>PAJE!$E1864</t>
  </si>
  <si>
    <t>PAJE!$J1865</t>
  </si>
  <si>
    <t>PAJE!$K1865</t>
  </si>
  <si>
    <t>PAJE!$L1058</t>
  </si>
  <si>
    <t>PAJE!$D1058</t>
  </si>
  <si>
    <t>PAJE!$E1058</t>
  </si>
  <si>
    <t>PAJE!$J1059</t>
  </si>
  <si>
    <t>PAJE!$K1059</t>
  </si>
  <si>
    <t>PAJE!$L1059</t>
  </si>
  <si>
    <t>PAJE!$D1059</t>
  </si>
  <si>
    <t>PAJE!$E1059</t>
  </si>
  <si>
    <t>PAJE!$J1060</t>
  </si>
  <si>
    <t>PAJE!$K1060</t>
  </si>
  <si>
    <t>PAJE!$L1060</t>
  </si>
  <si>
    <t>PAJE!$D1060</t>
  </si>
  <si>
    <t>PAJE!$E1060</t>
  </si>
  <si>
    <t>PAJE!$J1061</t>
  </si>
  <si>
    <t>01</t>
  </si>
  <si>
    <t>+ Lợi nhuận chưa phân phối năm trước</t>
  </si>
  <si>
    <t>Sô đơn vị đã tính</t>
  </si>
  <si>
    <t>Chênh lệch (điều chỉnh)</t>
  </si>
  <si>
    <t>PAJE!$J1988</t>
  </si>
  <si>
    <t>PAJE!$K1988</t>
  </si>
  <si>
    <t>PAJE!$L1988</t>
  </si>
  <si>
    <t>PAJE!$D1988</t>
  </si>
  <si>
    <t>PAJE!$E1988</t>
  </si>
  <si>
    <t>PAJE!$J1989</t>
  </si>
  <si>
    <t>PAJE!$K1989</t>
  </si>
  <si>
    <t>PAJE!$L1989</t>
  </si>
  <si>
    <t>PAJE!$K1173</t>
  </si>
  <si>
    <t>PAJE!$L1173</t>
  </si>
  <si>
    <t>PAJE!$D1173</t>
  </si>
  <si>
    <t>PAJE!$E1173</t>
  </si>
  <si>
    <t>PAJE!$J1174</t>
  </si>
  <si>
    <t>PAJE!$K1174</t>
  </si>
  <si>
    <t>PAJE!$L1174</t>
  </si>
  <si>
    <t>PAJE!$D1174</t>
  </si>
  <si>
    <t>PAJE!$E1174</t>
  </si>
  <si>
    <t>PAJE!$J1175</t>
  </si>
  <si>
    <t>PAJE!$K1175</t>
  </si>
  <si>
    <t>PAJE!$K705</t>
  </si>
  <si>
    <t>PAJE!$L705</t>
  </si>
  <si>
    <t>PAJE!$D705</t>
  </si>
  <si>
    <t>PAJE!$E705</t>
  </si>
  <si>
    <t>PAJE!$J706</t>
  </si>
  <si>
    <t>PAJE!$K706</t>
  </si>
  <si>
    <t>PAJE!$L706</t>
  </si>
  <si>
    <t>PAJE!$D706</t>
  </si>
  <si>
    <t>PAJE!$E706</t>
  </si>
  <si>
    <t>PAJE!$J707</t>
  </si>
  <si>
    <t>PAJE!$L1583</t>
  </si>
  <si>
    <t>PAJE!$D1583</t>
  </si>
  <si>
    <t>PAJE!$E1583</t>
  </si>
  <si>
    <t>PAJE!$J1584</t>
  </si>
  <si>
    <t>PAJE!$K1584</t>
  </si>
  <si>
    <t xml:space="preserve">Nguyên liệu, vật liệu </t>
  </si>
  <si>
    <t xml:space="preserve">Công cụ, dụng cụ </t>
  </si>
  <si>
    <t>PAJE!$E2014</t>
  </si>
  <si>
    <t>PAJE!$J2015</t>
  </si>
  <si>
    <t>PAJE!$K2015</t>
  </si>
  <si>
    <t>Các khoản đầu tư tài chính ngắn hạn</t>
  </si>
  <si>
    <t>Đầu tư ngắn hạn</t>
  </si>
  <si>
    <t>PAJE!$J56</t>
  </si>
  <si>
    <t>PAJE!$K56</t>
  </si>
  <si>
    <t>PAJE!$L56</t>
  </si>
  <si>
    <t>PAJE!$D56</t>
  </si>
  <si>
    <t>PAJE!$E56</t>
  </si>
  <si>
    <t>PAJE!$J57</t>
  </si>
  <si>
    <t>PAJE!$K57</t>
  </si>
  <si>
    <t>PAJE!$L57</t>
  </si>
  <si>
    <t>PAJE!$D57</t>
  </si>
  <si>
    <t>PAJE!$E57</t>
  </si>
  <si>
    <t>PAJE!$J58</t>
  </si>
  <si>
    <t>PAJE!$K58</t>
  </si>
  <si>
    <t>PAJE!$L58</t>
  </si>
  <si>
    <t>PAJE!$D58</t>
  </si>
  <si>
    <t>PAJE!$E58</t>
  </si>
  <si>
    <t>PAJE!$J59</t>
  </si>
  <si>
    <t>PAJE!$K59</t>
  </si>
  <si>
    <t>PAJE!$L59</t>
  </si>
  <si>
    <t>PAJE!$D59</t>
  </si>
  <si>
    <t>PAJE!$E59</t>
  </si>
  <si>
    <t>PAJE!$J60</t>
  </si>
  <si>
    <t>PAJE!$K60</t>
  </si>
  <si>
    <t>PAJE!$L60</t>
  </si>
  <si>
    <t>PAJE!$D60</t>
  </si>
  <si>
    <t>PAJE!$E60</t>
  </si>
  <si>
    <t>PAJE!$J61</t>
  </si>
  <si>
    <t>PAJE!$K61</t>
  </si>
  <si>
    <t>PAJE!$L61</t>
  </si>
  <si>
    <t>PAJE!$D61</t>
  </si>
  <si>
    <t>PAJE!$E61</t>
  </si>
  <si>
    <t>PAJE!$J62</t>
  </si>
  <si>
    <t>PAJE!$L1973</t>
  </si>
  <si>
    <t>PAJE!$D1973</t>
  </si>
  <si>
    <t>PAJE!$E1973</t>
  </si>
  <si>
    <t>PAJE!$J1974</t>
  </si>
  <si>
    <t>PAJE!$K1775</t>
  </si>
  <si>
    <t>PAJE!$L2114</t>
  </si>
  <si>
    <t>PAJE!$D2114</t>
  </si>
  <si>
    <t>PAJE!$E2114</t>
  </si>
  <si>
    <t>PAJE!$J2115</t>
  </si>
  <si>
    <t>PAJE!$K2115</t>
  </si>
  <si>
    <t>PAJE!$L2115</t>
  </si>
  <si>
    <t>PAJE!$D2115</t>
  </si>
  <si>
    <t>PAJE!$E418</t>
  </si>
  <si>
    <t>PAJE!$J419</t>
  </si>
  <si>
    <t>PAJE!$K419</t>
  </si>
  <si>
    <t>PAJE!$L419</t>
  </si>
  <si>
    <t>PAJE!$D419</t>
  </si>
  <si>
    <t>PAJE!$E419</t>
  </si>
  <si>
    <t>PAJE!$J420</t>
  </si>
  <si>
    <t>PAJE!$K420</t>
  </si>
  <si>
    <t>PAJE!$L420</t>
  </si>
  <si>
    <t>PAJE!$D420</t>
  </si>
  <si>
    <t>PAJE!$E420</t>
  </si>
  <si>
    <t>+ Thuế giá trị gia tăng nộp thừa</t>
  </si>
  <si>
    <t>+ Thuế thu nhập doanh nghiệp nộp thừa</t>
  </si>
  <si>
    <t>+ Các khoản khác phải thu Nhà nước</t>
  </si>
  <si>
    <t>PAJE!$L649</t>
  </si>
  <si>
    <t>PAJE!$D649</t>
  </si>
  <si>
    <t>PAJE!$E649</t>
  </si>
  <si>
    <t>PAJE!$J650</t>
  </si>
  <si>
    <t>PAJE!$L228</t>
  </si>
  <si>
    <t>PAJE!$D228</t>
  </si>
  <si>
    <t>PAJE!$E228</t>
  </si>
  <si>
    <t>PAJE!$J229</t>
  </si>
  <si>
    <t>PAJE!$K229</t>
  </si>
  <si>
    <t>PAJE!$L229</t>
  </si>
  <si>
    <t>PAJE!$D229</t>
  </si>
  <si>
    <t>PAJE!$E229</t>
  </si>
  <si>
    <t>Tiền thu bán hàng, cung cấp dịch vụ và</t>
  </si>
  <si>
    <t>doanh thu khác</t>
  </si>
  <si>
    <t>Tiền chi trả cho người cung cấp hàng hóa và dịch vụ</t>
  </si>
  <si>
    <t>PAJE!$J1860</t>
  </si>
  <si>
    <t>PAJE!$K1860</t>
  </si>
  <si>
    <t>PAJE!$L1860</t>
  </si>
  <si>
    <t>PAJE!$D1860</t>
  </si>
  <si>
    <t>PAJE!$E1860</t>
  </si>
  <si>
    <t>PAJE!$J1861</t>
  </si>
  <si>
    <t>PAJE!$E1795</t>
  </si>
  <si>
    <t>PAJE!$J1796</t>
  </si>
  <si>
    <t>PAJE!$K1796</t>
  </si>
  <si>
    <t>PAJE!$L1796</t>
  </si>
  <si>
    <t>PAJE!$D1796</t>
  </si>
  <si>
    <t>PAJE!$E1796</t>
  </si>
  <si>
    <t>PAJE!$J1797</t>
  </si>
  <si>
    <t>PAJE!$K1797</t>
  </si>
  <si>
    <t>PAJE!$L1797</t>
  </si>
  <si>
    <t>PAJE!$D1797</t>
  </si>
  <si>
    <t>PAJE!$E1797</t>
  </si>
  <si>
    <t>PAJE!$J1798</t>
  </si>
  <si>
    <t>PAJE!$K1798</t>
  </si>
  <si>
    <t>PAJE!$L1798</t>
  </si>
  <si>
    <t>PAJE!$D1798</t>
  </si>
  <si>
    <t>PAJE!$E1798</t>
  </si>
  <si>
    <t>PAJE!$J1799</t>
  </si>
  <si>
    <t>PAJE!$K1799</t>
  </si>
  <si>
    <t>PAJE!$L1799</t>
  </si>
  <si>
    <t>PAJE!$D1799</t>
  </si>
  <si>
    <t>PAJE!$E1799</t>
  </si>
  <si>
    <t>PAJE!$J1800</t>
  </si>
  <si>
    <t>PAJE!$K1800</t>
  </si>
  <si>
    <t>PAJE!$L1800</t>
  </si>
  <si>
    <t>PAJE!$D1800</t>
  </si>
  <si>
    <t>PAJE!$E1800</t>
  </si>
  <si>
    <t>PAJE!$J1801</t>
  </si>
  <si>
    <t>PAJE!$K1801</t>
  </si>
  <si>
    <t>PAJE!$L1801</t>
  </si>
  <si>
    <t>PAJE!$D1801</t>
  </si>
  <si>
    <t>PAJE!$E1801</t>
  </si>
  <si>
    <t>PAJE!$J1802</t>
  </si>
  <si>
    <t>PAJE!$D1822</t>
  </si>
  <si>
    <t>................../cổ phiếu</t>
  </si>
  <si>
    <t>Cổ tức trên chưa được ghi nhận trong Báo cáo tài chính.</t>
  </si>
  <si>
    <t>Tại ngày cuối năm cổ tức của cổ phiếu ưu đãi lũy kế chưa được ghi nhận là ................. VND.</t>
  </si>
  <si>
    <t>PAJE!$D2028</t>
  </si>
  <si>
    <t>PAJE!$E2028</t>
  </si>
  <si>
    <t>PAJE!$J2029</t>
  </si>
  <si>
    <t>PAJE!$K2029</t>
  </si>
  <si>
    <t>PAJE!$J1205</t>
  </si>
  <si>
    <t>PAJE!$K1205</t>
  </si>
  <si>
    <t>PAJE!$E623</t>
  </si>
  <si>
    <t>PAJE!$J624</t>
  </si>
  <si>
    <t>PAJE!$J1771</t>
  </si>
  <si>
    <t>PAJE!$K1771</t>
  </si>
  <si>
    <t>PAJE!$L1379</t>
  </si>
  <si>
    <t>PAJE!$D1428</t>
  </si>
  <si>
    <t>PAJE!$E1428</t>
  </si>
  <si>
    <t>PAJE!$J1429</t>
  </si>
  <si>
    <t>PAJE!$K1429</t>
  </si>
  <si>
    <t>PAJE!$L1429</t>
  </si>
  <si>
    <t>PAJE!$D1429</t>
  </si>
  <si>
    <t>PAJE!$E1429</t>
  </si>
  <si>
    <t>PAJE!$J1430</t>
  </si>
  <si>
    <t>PAJE!$K1430</t>
  </si>
  <si>
    <t>PAJE!$L1430</t>
  </si>
  <si>
    <t>PAJE!$D1430</t>
  </si>
  <si>
    <t>PAJE!$E1430</t>
  </si>
  <si>
    <t>PAJE!$J1431</t>
  </si>
  <si>
    <t>PAJE!$K1431</t>
  </si>
  <si>
    <t>PAJE!$L1431</t>
  </si>
  <si>
    <t>PAJE!$D1431</t>
  </si>
  <si>
    <t>PAJE!$D1346</t>
  </si>
  <si>
    <t>PAJE!$E1346</t>
  </si>
  <si>
    <t>PAJE!$J1347</t>
  </si>
  <si>
    <t>PAJE!$K1347</t>
  </si>
  <si>
    <t>PAJE!$L1347</t>
  </si>
  <si>
    <t>PAJE!$D1347</t>
  </si>
  <si>
    <t>PAJE!$E1347</t>
  </si>
  <si>
    <t>PAJE!$J1348</t>
  </si>
  <si>
    <t>PAJE!$K1348</t>
  </si>
  <si>
    <t>PAJE!$L1348</t>
  </si>
  <si>
    <t>PAJE!$D1348</t>
  </si>
  <si>
    <t>PAJE!$E1348</t>
  </si>
  <si>
    <t>PAJE!$J1349</t>
  </si>
  <si>
    <t>PAJE!$K1349</t>
  </si>
  <si>
    <t>PAJE!$E2489</t>
  </si>
  <si>
    <t>Số liệu phù hợp với chỉ tiêu MS 60 trong Báo cáo kết quả hoạt động kinh doanh hợp nhất</t>
  </si>
  <si>
    <t>Tổng chi phí đã phát sinh để mua tài sản cố định và các tài sản dài hạn khác</t>
  </si>
  <si>
    <t>Tổng chi phí khấu hao và phân bổ chi phí trả trước dài hạn</t>
  </si>
  <si>
    <t>PAJE!$L694</t>
  </si>
  <si>
    <t>PAJE!$D694</t>
  </si>
  <si>
    <t>PAJE!$E694</t>
  </si>
  <si>
    <t>PAJE!$J695</t>
  </si>
  <si>
    <t>PAJE!$K695</t>
  </si>
  <si>
    <t>PAJE!$L695</t>
  </si>
  <si>
    <t>PAJE!$D695</t>
  </si>
  <si>
    <t>PAJE!$E695</t>
  </si>
  <si>
    <t>PAJE!$J696</t>
  </si>
  <si>
    <t>PAJE!$K696</t>
  </si>
  <si>
    <t>PAJE!$L696</t>
  </si>
  <si>
    <t>PAJE!$D696</t>
  </si>
  <si>
    <t>PAJE!$E1631</t>
  </si>
  <si>
    <t>PAJE!$J1632</t>
  </si>
  <si>
    <t>PAJE!$K1632</t>
  </si>
  <si>
    <t>PAJE!$K2454</t>
  </si>
  <si>
    <t>PAJE!$L2454</t>
  </si>
  <si>
    <t>PAJE!$D2454</t>
  </si>
  <si>
    <t>PAJE!$E2454</t>
  </si>
  <si>
    <t>Trái phiếu, tín phiếu, kỳ phiếu</t>
  </si>
  <si>
    <t>Tiền gửi có kỳ hạn dưới 1 năm &gt;=3 tháng</t>
  </si>
  <si>
    <t>Phải thu khác</t>
  </si>
  <si>
    <t>Hàng mua đang đi đường</t>
  </si>
  <si>
    <t>Nguyên liệu, vật liệu</t>
  </si>
  <si>
    <t>Công cụ, dụng cụ</t>
  </si>
  <si>
    <t>PAJE!$J1826</t>
  </si>
  <si>
    <t>PAJE!$K1826</t>
  </si>
  <si>
    <t>PAJE!$D1767</t>
  </si>
  <si>
    <t>PAJE!$E1767</t>
  </si>
  <si>
    <t>HXH</t>
  </si>
  <si>
    <t>NKH</t>
  </si>
  <si>
    <t>Nguyễn Khánh Hoa</t>
  </si>
  <si>
    <t>Hồ Xuân Hè</t>
  </si>
  <si>
    <t>NTHT</t>
  </si>
  <si>
    <t>PAJE!$L2414</t>
  </si>
  <si>
    <t>PAJE!$D2414</t>
  </si>
  <si>
    <t>PAJE!$E2414</t>
  </si>
  <si>
    <t>PAJE!$J2415</t>
  </si>
  <si>
    <t>PAJE!$K2415</t>
  </si>
  <si>
    <t>PAJE!$L2415</t>
  </si>
  <si>
    <t>PAJE!$D2415</t>
  </si>
  <si>
    <t>7.             Phải thu theo tiến độ kế hoạch hợp đồng xây dựng</t>
  </si>
  <si>
    <t xml:space="preserve">8.             Các khoản phải thu khác </t>
  </si>
  <si>
    <t>PAJE!$K1778</t>
  </si>
  <si>
    <t>PAJE!$L1778</t>
  </si>
  <si>
    <t>PAJE!$K2116</t>
  </si>
  <si>
    <t>PAJE!$L2116</t>
  </si>
  <si>
    <t>PAJE!$D2116</t>
  </si>
  <si>
    <t>PAJE!$E2116</t>
  </si>
  <si>
    <t>PAJE!$J2117</t>
  </si>
  <si>
    <t>PAJE!$K2117</t>
  </si>
  <si>
    <t>PAJE!$E2387</t>
  </si>
  <si>
    <t>PAJE!$J2388</t>
  </si>
  <si>
    <t>PAJE!$K2388</t>
  </si>
  <si>
    <t>PAJE!$L2388</t>
  </si>
  <si>
    <t>PAJE!$D2388</t>
  </si>
  <si>
    <t>PAJE!$E2388</t>
  </si>
  <si>
    <t>PAJE!$J2389</t>
  </si>
  <si>
    <t>PAJE!$K2389</t>
  </si>
  <si>
    <t>PAJE!$L2389</t>
  </si>
  <si>
    <t>PAJE!$K239</t>
  </si>
  <si>
    <t>PAJE!$L239</t>
  </si>
  <si>
    <t>PAJE!$D239</t>
  </si>
  <si>
    <t>PAJE!$E239</t>
  </si>
  <si>
    <t>Chỉ tiêu 21 sau điều chỉnh</t>
  </si>
  <si>
    <t>Tiền thu từ thanh lý, nhượng bán tài sản cố định và các tài sản dài hạn khác</t>
  </si>
  <si>
    <t>PAJE!$L2322</t>
  </si>
  <si>
    <t>PAJE!$D2322</t>
  </si>
  <si>
    <t>PAJE!$E2322</t>
  </si>
  <si>
    <t>PAJE!$J2323</t>
  </si>
  <si>
    <t>PAJE!$K2323</t>
  </si>
  <si>
    <t>PAJE!$D2024</t>
  </si>
  <si>
    <t>PAJE!$E2024</t>
  </si>
  <si>
    <t>PAJE!$L2224</t>
  </si>
  <si>
    <t>PAJE!$D2224</t>
  </si>
  <si>
    <t>PAJE!$E2224</t>
  </si>
  <si>
    <t>PAJE!$J2225</t>
  </si>
  <si>
    <t>PAJE!$K2225</t>
  </si>
  <si>
    <t>PAJE!$L2225</t>
  </si>
  <si>
    <t>PAJE!$D2225</t>
  </si>
  <si>
    <t>PAJE!$E2225</t>
  </si>
  <si>
    <t>PAJE!$J2226</t>
  </si>
  <si>
    <t>PAJE!$K2226</t>
  </si>
  <si>
    <t>PAJE!$L2226</t>
  </si>
  <si>
    <t>PAJE!$D2226</t>
  </si>
  <si>
    <t>PAJE!$D2459</t>
  </si>
  <si>
    <t>PAJE!$E2459</t>
  </si>
  <si>
    <t>PAJE!$J2460</t>
  </si>
  <si>
    <t>PAJE!$K2460</t>
  </si>
  <si>
    <t>PAJE!$L2460</t>
  </si>
  <si>
    <t>PAJE!$D2460</t>
  </si>
  <si>
    <t>PAJE!$E507</t>
  </si>
  <si>
    <t>PAJE!$J508</t>
  </si>
  <si>
    <t>PAJE!$K508</t>
  </si>
  <si>
    <t>PAJE!$L508</t>
  </si>
  <si>
    <t>PAJE!$D508</t>
  </si>
  <si>
    <t>PAJE!$E508</t>
  </si>
  <si>
    <t>PAJE!$J509</t>
  </si>
  <si>
    <t>PAJE!$K509</t>
  </si>
  <si>
    <t>PAJE!$L509</t>
  </si>
  <si>
    <t>PAJE!$D509</t>
  </si>
  <si>
    <t>PAJE!$L608</t>
  </si>
  <si>
    <t>PAJE!$D608</t>
  </si>
  <si>
    <t>PAJE!$E608</t>
  </si>
  <si>
    <t>PAJE!$J609</t>
  </si>
  <si>
    <t>PAJE!$K609</t>
  </si>
  <si>
    <t>PAJE!$L609</t>
  </si>
  <si>
    <t>PAJE!$D609</t>
  </si>
  <si>
    <t>PAJE!$E609</t>
  </si>
  <si>
    <t>PAJE!$J610</t>
  </si>
  <si>
    <t>PAJE!$K610</t>
  </si>
  <si>
    <t>PAJE!$L610</t>
  </si>
  <si>
    <t>PAJE!$D1701</t>
  </si>
  <si>
    <t>Giảm trong năm</t>
  </si>
  <si>
    <t>Đã khấu hao hết nhưng vẫn còn sử dụng</t>
  </si>
  <si>
    <t>PAJE!$L2434</t>
  </si>
  <si>
    <t>PAJE!$K1088</t>
  </si>
  <si>
    <t>PAJE!$L1088</t>
  </si>
  <si>
    <t>PAJE!$J230</t>
  </si>
  <si>
    <t>PAJE!$K230</t>
  </si>
  <si>
    <t>PAJE!$L230</t>
  </si>
  <si>
    <t>PAJE!$D230</t>
  </si>
  <si>
    <t>PAJE!$E230</t>
  </si>
  <si>
    <t>PAJE!$J231</t>
  </si>
  <si>
    <t>PAJE!$K231</t>
  </si>
  <si>
    <t>PAJE!$L231</t>
  </si>
  <si>
    <t>PAJE!$D231</t>
  </si>
  <si>
    <t>PAJE!$E231</t>
  </si>
  <si>
    <t>PAJE!$J232</t>
  </si>
  <si>
    <t>PAJE!$K232</t>
  </si>
  <si>
    <t>PAJE!$L232</t>
  </si>
  <si>
    <t>PAJE!$L435</t>
  </si>
  <si>
    <t>PAJE!$D435</t>
  </si>
  <si>
    <t>PAJE!$E435</t>
  </si>
  <si>
    <t>PAJE!$J436</t>
  </si>
  <si>
    <t>PAJE!$K436</t>
  </si>
  <si>
    <t>PAJE!$L436</t>
  </si>
  <si>
    <t>PAJE!$D436</t>
  </si>
  <si>
    <t>PAJE!$L2242</t>
  </si>
  <si>
    <t>PAJE!$D2242</t>
  </si>
  <si>
    <t>PAJE!$E2242</t>
  </si>
  <si>
    <t>PAJE!$J2243</t>
  </si>
  <si>
    <t>PAJE!$K2243</t>
  </si>
  <si>
    <t>PAJE!$L2243</t>
  </si>
  <si>
    <t>PAJE!$D2243</t>
  </si>
  <si>
    <t>PAJE!$L237</t>
  </si>
  <si>
    <t>PAJE!$D237</t>
  </si>
  <si>
    <t>PAJE!$E237</t>
  </si>
  <si>
    <t>PAJE!$J238</t>
  </si>
  <si>
    <t>PAJE!$K238</t>
  </si>
  <si>
    <t>PAJE!$L238</t>
  </si>
  <si>
    <t>PAJE!$D238</t>
  </si>
  <si>
    <t>PAJE!$E238</t>
  </si>
  <si>
    <t>PAJE!$J239</t>
  </si>
  <si>
    <t>PAJE!$J2487</t>
  </si>
  <si>
    <t>PAJE!$K2487</t>
  </si>
  <si>
    <t>PAJE!$L2487</t>
  </si>
  <si>
    <t>PAJE!$D2487</t>
  </si>
  <si>
    <t>PAJE!$J1872</t>
  </si>
  <si>
    <t>PAJE!$K1872</t>
  </si>
  <si>
    <t>PAJE!$L1872</t>
  </si>
  <si>
    <t>PAJE!$D1872</t>
  </si>
  <si>
    <t>PAJE!$E1872</t>
  </si>
  <si>
    <t>PAJE!$J1873</t>
  </si>
  <si>
    <t>PAJE!$K1873</t>
  </si>
  <si>
    <t>PAJE!$L1873</t>
  </si>
  <si>
    <t>PAJE!$D1873</t>
  </si>
  <si>
    <r>
      <t xml:space="preserve">Căn cứ để xác định </t>
    </r>
    <r>
      <rPr>
        <sz val="11"/>
        <color indexed="8"/>
        <rFont val="Times New Roman"/>
        <family val="1"/>
      </rPr>
      <t>tiền</t>
    </r>
    <r>
      <rPr>
        <sz val="11"/>
        <rFont val="Times New Roman"/>
        <family val="1"/>
      </rPr>
      <t xml:space="preserve"> thuê phát sinh thêm: ...............</t>
    </r>
  </si>
  <si>
    <r>
      <t xml:space="preserve">Điều khoản </t>
    </r>
    <r>
      <rPr>
        <sz val="11"/>
        <color indexed="8"/>
        <rFont val="Times New Roman"/>
        <family val="1"/>
      </rPr>
      <t>gia</t>
    </r>
    <r>
      <rPr>
        <sz val="11"/>
        <rFont val="Times New Roman"/>
        <family val="1"/>
      </rPr>
      <t xml:space="preserve"> hạn thuê hoặc quyền được mua tài sản: ....................</t>
    </r>
  </si>
  <si>
    <t>PAJE!$K1121</t>
  </si>
  <si>
    <t>PAJE!$L1121</t>
  </si>
  <si>
    <t>PAJE!$D1121</t>
  </si>
  <si>
    <t>PAJE!$E1121</t>
  </si>
  <si>
    <t>PAJE!$J1122</t>
  </si>
  <si>
    <t>PAJE!$K1122</t>
  </si>
  <si>
    <t>PAJE!$L1122</t>
  </si>
  <si>
    <t>PAJE!$D1122</t>
  </si>
  <si>
    <t>PAJE!$E1122</t>
  </si>
  <si>
    <t>PAJE!$J1123</t>
  </si>
  <si>
    <t>PAJE!$K1123</t>
  </si>
  <si>
    <t>PAJE!$L1123</t>
  </si>
  <si>
    <t>PAJE!$D1123</t>
  </si>
  <si>
    <t>PAJE!$E1123</t>
  </si>
  <si>
    <t>PAJE!$J1124</t>
  </si>
  <si>
    <t>PAJE!$E1301</t>
  </si>
  <si>
    <t>PAJE!$J1302</t>
  </si>
  <si>
    <t>PAJE!$K1302</t>
  </si>
  <si>
    <t>PAJE!$L1302</t>
  </si>
  <si>
    <t>PAJE!$K1828</t>
  </si>
  <si>
    <t>PAJE!$L1828</t>
  </si>
  <si>
    <t>PAJE!$D1828</t>
  </si>
  <si>
    <t>PAJE!$E1828</t>
  </si>
  <si>
    <t>PAJE!$K1737</t>
  </si>
  <si>
    <t>PAJE!$L1737</t>
  </si>
  <si>
    <t>PAJE!$D1737</t>
  </si>
  <si>
    <t>PAJE!$E1737</t>
  </si>
  <si>
    <t>PAJE!$J1738</t>
  </si>
  <si>
    <t>PAJE!$K1738</t>
  </si>
  <si>
    <t>PAJE!$L1738</t>
  </si>
  <si>
    <t>PAJE!$D1738</t>
  </si>
  <si>
    <t>PAJE!$E1738</t>
  </si>
  <si>
    <t>PAJE!$J1739</t>
  </si>
  <si>
    <t>PAJE!$K1739</t>
  </si>
  <si>
    <t>PAJE!$L1739</t>
  </si>
  <si>
    <t>PAJE!$D1739</t>
  </si>
  <si>
    <t>PAJE!$E1739</t>
  </si>
  <si>
    <t>PAJE!$J1740</t>
  </si>
  <si>
    <t>PAJE!$K1740</t>
  </si>
  <si>
    <t>PAJE!$L1740</t>
  </si>
  <si>
    <t>PAJE!$D1740</t>
  </si>
  <si>
    <t>PAJE!$E1740</t>
  </si>
  <si>
    <t>PAJE!$J1741</t>
  </si>
  <si>
    <t>PAJE!$K1741</t>
  </si>
  <si>
    <t>PAJE!$L1741</t>
  </si>
  <si>
    <t>PAJE!$D1741</t>
  </si>
  <si>
    <t>PAJE!$K1299</t>
  </si>
  <si>
    <t>PAJE!$E2349</t>
  </si>
  <si>
    <t>PAJE!$J1659</t>
  </si>
  <si>
    <t>PAJE!$E1888</t>
  </si>
  <si>
    <t>Đơn vị</t>
  </si>
  <si>
    <t>Đơn vị tính: VND</t>
  </si>
  <si>
    <t>Reviewed date</t>
  </si>
  <si>
    <t>PAJE!$K1975</t>
  </si>
  <si>
    <t>PAJE!$L1975</t>
  </si>
  <si>
    <t>PAJE!$D1975</t>
  </si>
  <si>
    <t>PAJE!$E1975</t>
  </si>
  <si>
    <t>PAJE!$J1976</t>
  </si>
  <si>
    <t>PAJE!$K1976</t>
  </si>
  <si>
    <t>PAJE!$L1976</t>
  </si>
  <si>
    <t>PAJE!$D1976</t>
  </si>
  <si>
    <t>PAJE!$E1976</t>
  </si>
  <si>
    <t>PAJE!$J1977</t>
  </si>
  <si>
    <t>PAJE!$K1977</t>
  </si>
  <si>
    <t>PAJE!$L1977</t>
  </si>
  <si>
    <t>Nhà</t>
  </si>
  <si>
    <t>Lãi chênh lệch tỷ giá chưa thực hiện</t>
  </si>
  <si>
    <t>Lỗ chênh lệch tỷ giá chưa thực hiện</t>
  </si>
  <si>
    <t>Bao gồm lãi/lỗ chênh lệch tỷ giá hối đoái chưa thực hiện của việc:</t>
  </si>
  <si>
    <t>Lãi/ lỗ chênh lệch tỷ giá hối đoái chưa thực hiện của việc Đánh giá lại tiền</t>
  </si>
  <si>
    <t>61</t>
  </si>
  <si>
    <t>Lãi/ lỗ chênh lệch tỷ giá hối đoái chưa thực hiện của việc Đánh giá lại các khoản phải thu</t>
  </si>
  <si>
    <t>Lãi/ lỗ chênh lệch tỷ giá hối đoái chưa thực hiện của việc Đánh giá lại các khoản phải trả</t>
  </si>
  <si>
    <t>Lãi/ lỗ chênh lệch tỷ giá hối đoái chưa thực hiện của việc Đánh giá lại các khoản vay</t>
  </si>
  <si>
    <t>Chỉ tiêu 04 Sau điều chỉnh</t>
  </si>
  <si>
    <t>Lãi, lỗ từ hoạt động đầu tư</t>
  </si>
  <si>
    <t>05</t>
  </si>
  <si>
    <t>Đầu tư vào công ty khác thông qua phát hành cổ phiếu</t>
  </si>
  <si>
    <t>Chuyển nợ phải trả thành vốn chủ sở hữu</t>
  </si>
  <si>
    <t>Phương tiện vận tải, truyền dẫn</t>
  </si>
  <si>
    <t>Lợi nhuận khác</t>
  </si>
  <si>
    <t>14.</t>
  </si>
  <si>
    <t>PAJE!$E2298</t>
  </si>
  <si>
    <t>PAJE!$J2299</t>
  </si>
  <si>
    <t>PAJE!$K2299</t>
  </si>
  <si>
    <t>PAJE!$L2299</t>
  </si>
  <si>
    <t>PAJE!$D2299</t>
  </si>
  <si>
    <t>PAJE!$E2299</t>
  </si>
  <si>
    <t>PAJE!$J2300</t>
  </si>
  <si>
    <t>PAJE!$K2300</t>
  </si>
  <si>
    <t>PAJE!$J235</t>
  </si>
  <si>
    <t>PAJE!$K235</t>
  </si>
  <si>
    <t>PAJE!$L235</t>
  </si>
  <si>
    <t>PAJE!$D235</t>
  </si>
  <si>
    <t>PAJE!$D626</t>
  </si>
  <si>
    <t>PAJE!$E626</t>
  </si>
  <si>
    <t>PAJE!$J627</t>
  </si>
  <si>
    <t>PAJE!$D2358</t>
  </si>
  <si>
    <t>PAJE!$E2358</t>
  </si>
  <si>
    <t>PAJE!$J2359</t>
  </si>
  <si>
    <t>PAJE!$K2359</t>
  </si>
  <si>
    <t>PAJE!$L2359</t>
  </si>
  <si>
    <t>PAJE!$D2359</t>
  </si>
  <si>
    <t>PAJE!$J1743</t>
  </si>
  <si>
    <t>PAJE!$K1743</t>
  </si>
  <si>
    <t>PAJE!$L1743</t>
  </si>
  <si>
    <t>Vốn đầu tư của chủ sở hữu (N411/C111)</t>
  </si>
  <si>
    <t>Cổ phiếu  quĩ (N419/C111) (số âm)</t>
  </si>
  <si>
    <t>Chỉ tiêu 32 sau điều chỉnh</t>
  </si>
  <si>
    <t>Dự phòng phải thu ngắn hạn khó đòi</t>
  </si>
  <si>
    <t>IV.</t>
  </si>
  <si>
    <t>Hàng tồn kho</t>
  </si>
  <si>
    <t>10</t>
  </si>
  <si>
    <r>
      <t>Báo cáo lưu chuyển tiền tệ</t>
    </r>
    <r>
      <rPr>
        <sz val="10.5"/>
        <rFont val="Times New Roman"/>
        <family val="1"/>
      </rPr>
      <t xml:space="preserve"> (tiếp theo)</t>
    </r>
  </si>
  <si>
    <t>BÁO CÁO LƯU CHUYỂN TIỀN TỆ</t>
  </si>
  <si>
    <t>PAJE!$K1787</t>
  </si>
  <si>
    <t>PAJE!$L1787</t>
  </si>
  <si>
    <t>PAJE!$D1787</t>
  </si>
  <si>
    <t>PAJE!$E1787</t>
  </si>
  <si>
    <t>PAJE!$J1788</t>
  </si>
  <si>
    <t>PAJE!$K1788</t>
  </si>
  <si>
    <t>PAJE!$L1788</t>
  </si>
  <si>
    <t>PAJE!$D1788</t>
  </si>
  <si>
    <t>PAJE!$E1788</t>
  </si>
  <si>
    <t>PAJE!$J1789</t>
  </si>
  <si>
    <t>PAJE!$K1789</t>
  </si>
  <si>
    <t>PAJE!$L1789</t>
  </si>
  <si>
    <t>PAJE!$K971</t>
  </si>
  <si>
    <t>PAJE!$L971</t>
  </si>
  <si>
    <t>PAJE!$D971</t>
  </si>
  <si>
    <t>PAJE!$L305</t>
  </si>
  <si>
    <t>PAJE!$D305</t>
  </si>
  <si>
    <t>PAJE!$E305</t>
  </si>
  <si>
    <t>PAJE!$J306</t>
  </si>
  <si>
    <t>PAJE!$K306</t>
  </si>
  <si>
    <t>PAJE!$L306</t>
  </si>
  <si>
    <t>PAJE!$D306</t>
  </si>
  <si>
    <t>Nhận ký quỹ, ký cược ngắn hạn</t>
  </si>
  <si>
    <t>PAJE!$J782</t>
  </si>
  <si>
    <t>PAJE!$K782</t>
  </si>
  <si>
    <t>PAJE!$L782</t>
  </si>
  <si>
    <t>PAJE!$D782</t>
  </si>
  <si>
    <t>PAJE!$E782</t>
  </si>
  <si>
    <t>PAJE!$J783</t>
  </si>
  <si>
    <t>PAJE!$K783</t>
  </si>
  <si>
    <t>PAJE!$L783</t>
  </si>
  <si>
    <t>PAJE!$D783</t>
  </si>
  <si>
    <t>PAJE!$E783</t>
  </si>
  <si>
    <t>PAJE!$J784</t>
  </si>
  <si>
    <t>PAJE!$K784</t>
  </si>
  <si>
    <t>Hàng hóa</t>
  </si>
  <si>
    <t>Hàng gửi đi bán</t>
  </si>
  <si>
    <t>Hàng hóa kho bảo thuế</t>
  </si>
  <si>
    <t>Hàng hóa bất động sản</t>
  </si>
  <si>
    <t>VI.10</t>
  </si>
  <si>
    <t>PAJE!$D224</t>
  </si>
  <si>
    <t>PAJE!$E224</t>
  </si>
  <si>
    <t>PAJE!$L226</t>
  </si>
  <si>
    <t>PAJE!$D226</t>
  </si>
  <si>
    <t>PAJE!$E226</t>
  </si>
  <si>
    <t>PAJE!$J227</t>
  </si>
  <si>
    <t>PAJE!$K227</t>
  </si>
  <si>
    <t>PAJE!$L227</t>
  </si>
  <si>
    <t>PAJE!$J2195</t>
  </si>
  <si>
    <t>PAJE!$K2195</t>
  </si>
  <si>
    <t>PAJE!$L2195</t>
  </si>
  <si>
    <t>PAJE!$D2195</t>
  </si>
  <si>
    <t>PAJE!$E2195</t>
  </si>
  <si>
    <t>PAJE!$J2196</t>
  </si>
  <si>
    <t>Tình hình biến động dự phòng giảm giá hàng tồn kho như sau:</t>
  </si>
  <si>
    <t>Trích lập dự phòng bổ sung</t>
  </si>
  <si>
    <r>
      <t xml:space="preserve">Tăng khác </t>
    </r>
    <r>
      <rPr>
        <sz val="11"/>
        <color indexed="10"/>
        <rFont val="Times New Roman"/>
        <family val="1"/>
      </rPr>
      <t>(ghi cụ thể)</t>
    </r>
  </si>
  <si>
    <t>PAJE!$E340</t>
  </si>
  <si>
    <t>PAJE!$D2328</t>
  </si>
  <si>
    <t>PAJE!$E2328</t>
  </si>
  <si>
    <t>PAJE!$J2329</t>
  </si>
  <si>
    <t>PAJE!$K2329</t>
  </si>
  <si>
    <t>PAJE!$L2329</t>
  </si>
  <si>
    <t>PAJE!$D2329</t>
  </si>
  <si>
    <t>PAJE!$E2329</t>
  </si>
  <si>
    <t>PAJE!$J1599</t>
  </si>
  <si>
    <t>PAJE!$K1599</t>
  </si>
  <si>
    <t>PAJE!$L1599</t>
  </si>
  <si>
    <t>PAJE!$D1599</t>
  </si>
  <si>
    <t>PAJE!$E1599</t>
  </si>
  <si>
    <t>PAJE!$J279</t>
  </si>
  <si>
    <t>PAJE!$K279</t>
  </si>
  <si>
    <t>PAJE!$L279</t>
  </si>
  <si>
    <t>PAJE!$D279</t>
  </si>
  <si>
    <r>
      <t>22.</t>
    </r>
    <r>
      <rPr>
        <b/>
        <sz val="7"/>
        <color indexed="8"/>
        <rFont val="Times New Roman"/>
        <family val="1"/>
      </rPr>
      <t xml:space="preserve">         </t>
    </r>
    <r>
      <rPr>
        <b/>
        <sz val="11"/>
        <color indexed="8"/>
        <rFont val="Times New Roman"/>
        <family val="1"/>
      </rPr>
      <t>Tăng, giảm tài sản cố định vô hình</t>
    </r>
  </si>
  <si>
    <r>
      <t>24.</t>
    </r>
    <r>
      <rPr>
        <b/>
        <sz val="7"/>
        <color indexed="8"/>
        <rFont val="Times New Roman"/>
        <family val="1"/>
      </rPr>
      <t xml:space="preserve">         </t>
    </r>
    <r>
      <rPr>
        <b/>
        <sz val="11"/>
        <color indexed="8"/>
        <rFont val="Times New Roman"/>
        <family val="1"/>
      </rPr>
      <t>Tăng, giảm bất động sản đầu tư</t>
    </r>
  </si>
  <si>
    <t>PAJE!$D498</t>
  </si>
  <si>
    <t>PAJE!$E498</t>
  </si>
  <si>
    <t>PAJE!$J499</t>
  </si>
  <si>
    <t>PAJE!$K499</t>
  </si>
  <si>
    <t>PAJE!$L499</t>
  </si>
  <si>
    <t>PAJE!$D499</t>
  </si>
  <si>
    <t>PAJE!$E499</t>
  </si>
  <si>
    <t>PAJE!$J500</t>
  </si>
  <si>
    <t>PAJE!$K500</t>
  </si>
  <si>
    <t>PAJE!$L500</t>
  </si>
  <si>
    <t>Chỉ tiêu 26 sau điều chỉnh</t>
  </si>
  <si>
    <t>Tiền thu lãi cho vay, cổ tức và lợi nhuận được chia</t>
  </si>
  <si>
    <t>Chỉ tiêu 27 sau điều chỉnh</t>
  </si>
  <si>
    <t>PAJE!$E293</t>
  </si>
  <si>
    <t>PAJE!$J294</t>
  </si>
  <si>
    <t>PAJE!$K294</t>
  </si>
  <si>
    <t>PAJE!$E1162</t>
  </si>
  <si>
    <t>PAJE!$L1126</t>
  </si>
  <si>
    <t>PAJE!$D1126</t>
  </si>
  <si>
    <t>PAJE!$E1126</t>
  </si>
  <si>
    <t>PAJE!$J1127</t>
  </si>
  <si>
    <t>PAJE!$K1127</t>
  </si>
  <si>
    <t>PAJE!$L1127</t>
  </si>
  <si>
    <t>PAJE!$D1127</t>
  </si>
  <si>
    <t>PAJE!$E1127</t>
  </si>
  <si>
    <t>PAJE!$J1128</t>
  </si>
  <si>
    <t>PAJE!$K1128</t>
  </si>
  <si>
    <t>PAJE!$L1128</t>
  </si>
  <si>
    <t>PAJE!$L794</t>
  </si>
  <si>
    <t>PAJE!$D794</t>
  </si>
  <si>
    <t>PAJE!$E794</t>
  </si>
  <si>
    <t>PAJE!$J795</t>
  </si>
  <si>
    <t>PAJE!$K795</t>
  </si>
  <si>
    <t>PAJE!$L795</t>
  </si>
  <si>
    <t>PAJE!$D795</t>
  </si>
  <si>
    <t>PAJE!$E795</t>
  </si>
  <si>
    <t>PAJE!$J796</t>
  </si>
  <si>
    <t>PAJE!$K796</t>
  </si>
  <si>
    <t>PAJE!$L796</t>
  </si>
  <si>
    <t>PAJE!$D796</t>
  </si>
  <si>
    <t>PAJE!$E796</t>
  </si>
  <si>
    <t>PAJE!$J797</t>
  </si>
  <si>
    <t>PAJE!$K797</t>
  </si>
  <si>
    <t>PAJE!$L797</t>
  </si>
  <si>
    <t>PAJE!$J1055</t>
  </si>
  <si>
    <t>PAJE!$K1055</t>
  </si>
  <si>
    <t>PAJE!$L1055</t>
  </si>
  <si>
    <t>PAJE!$D1055</t>
  </si>
  <si>
    <t>Cho năm tài chính kết thúc ngày 31 tháng 12 năm 2009</t>
  </si>
  <si>
    <t>Năm 2009</t>
  </si>
  <si>
    <t>Company name</t>
  </si>
  <si>
    <t>PAJE!$K2461</t>
  </si>
  <si>
    <t>PAJE!$L2461</t>
  </si>
  <si>
    <t>PAJE!$D2461</t>
  </si>
  <si>
    <t>PAJE!$E2461</t>
  </si>
  <si>
    <t>PAJE!$J2462</t>
  </si>
  <si>
    <t>PAJE!$K2462</t>
  </si>
  <si>
    <t>PAJE!$L2462</t>
  </si>
  <si>
    <t>PAJE!$D2462</t>
  </si>
  <si>
    <t>PAJE!$E2462</t>
  </si>
  <si>
    <t>PAJE!$J2463</t>
  </si>
  <si>
    <t>PAJE!$D854</t>
  </si>
  <si>
    <t>PAJE!$E854</t>
  </si>
  <si>
    <t>PAJE!$J855</t>
  </si>
  <si>
    <t>PAJE!$K855</t>
  </si>
  <si>
    <t>PAJE!$L855</t>
  </si>
  <si>
    <t>PAJE!$D855</t>
  </si>
  <si>
    <t>PAJE!$E855</t>
  </si>
  <si>
    <t>PAJE!$J856</t>
  </si>
  <si>
    <t>PAJE!$K856</t>
  </si>
  <si>
    <t>PAJE!$J2260</t>
  </si>
  <si>
    <t>PAJE!$K2260</t>
  </si>
  <si>
    <t>PAJE!$L2260</t>
  </si>
  <si>
    <t>PAJE!$D2260</t>
  </si>
  <si>
    <t>PAJE!$E2260</t>
  </si>
  <si>
    <t>PAJE!$J2261</t>
  </si>
  <si>
    <t>PAJE!$K2261</t>
  </si>
  <si>
    <t>PAJE!$L2261</t>
  </si>
  <si>
    <t>PAJE!$J2018</t>
  </si>
  <si>
    <t>PAJE!$K2018</t>
  </si>
  <si>
    <t>PAJE!$L2018</t>
  </si>
  <si>
    <t>PAJE!$D2018</t>
  </si>
  <si>
    <t>PAJE!$E2018</t>
  </si>
  <si>
    <t>PAJE!$J2019</t>
  </si>
  <si>
    <t>PAJE!$K2019</t>
  </si>
  <si>
    <t>PAJE!$L2019</t>
  </si>
  <si>
    <t>PAJE!$K1858</t>
  </si>
  <si>
    <t>PAJE!$L1858</t>
  </si>
  <si>
    <t>PAJE!$J12</t>
  </si>
  <si>
    <t>PAJE!$K12</t>
  </si>
  <si>
    <t>PAJE!$L12</t>
  </si>
  <si>
    <t>PAJE!$D12</t>
  </si>
  <si>
    <t>PAJE!$E12</t>
  </si>
  <si>
    <t>PAJE!$J13</t>
  </si>
  <si>
    <t>PAJE!$K13</t>
  </si>
  <si>
    <t>PAJE!$L13</t>
  </si>
  <si>
    <t>PAJE!$D13</t>
  </si>
  <si>
    <t>PAJE!$E13</t>
  </si>
  <si>
    <t>Chỉ tiêu 05 Sau điều chỉnh</t>
  </si>
  <si>
    <t>Chi phí lãi vay</t>
  </si>
  <si>
    <t>06</t>
  </si>
  <si>
    <t>Chỉ tiêu 06 Sau điều chỉnh</t>
  </si>
  <si>
    <t>Tiền lãi vay đã trả</t>
  </si>
  <si>
    <t xml:space="preserve">Số chi trả thực tế </t>
  </si>
  <si>
    <t>13</t>
  </si>
  <si>
    <r>
      <t>Phải trả về chi phí lãi vay (</t>
    </r>
    <r>
      <rPr>
        <b/>
        <sz val="9"/>
        <rFont val="Times New Roman"/>
        <family val="1"/>
      </rPr>
      <t>A</t>
    </r>
    <r>
      <rPr>
        <sz val="9"/>
        <rFont val="Times New Roman"/>
        <family val="1"/>
      </rPr>
      <t>)</t>
    </r>
  </si>
  <si>
    <t>PAJE!$D1283</t>
  </si>
  <si>
    <t>PAJE!$E1283</t>
  </si>
  <si>
    <t>PAJE!$J1284</t>
  </si>
  <si>
    <t>PAJE!$K1284</t>
  </si>
  <si>
    <t>PAJE!$K598</t>
  </si>
  <si>
    <t>PAJE!$L598</t>
  </si>
  <si>
    <t>PAJE!$D598</t>
  </si>
  <si>
    <t>PAJE!$E598</t>
  </si>
  <si>
    <t>PAJE!$J599</t>
  </si>
  <si>
    <t>431</t>
  </si>
  <si>
    <t>+ Quỹ khen thưởng</t>
  </si>
  <si>
    <t>+ Quỹ phúc lợi</t>
  </si>
  <si>
    <t>+ Quỹ phúc lợi đã hình thành TSCĐ</t>
  </si>
  <si>
    <t>Nguồn kinh phí</t>
  </si>
  <si>
    <t>432</t>
  </si>
  <si>
    <t>PAJE!$D1743</t>
  </si>
  <si>
    <r>
      <t>Công ty/Doanh nghiệp</t>
    </r>
    <r>
      <rPr>
        <sz val="11"/>
        <rFont val="Times New Roman"/>
        <family val="1"/>
      </rPr>
      <t xml:space="preserve"> đã ký hợp đồng bảo trì các tài sản đầu tư trong... năm/tháng tới với chi phí hàng năm là.......... VND.</t>
    </r>
  </si>
  <si>
    <t>PAJE!$K1318</t>
  </si>
  <si>
    <t>PAJE!$L1318</t>
  </si>
  <si>
    <t>PAJE!$D1318</t>
  </si>
  <si>
    <t>PAJE!$E1318</t>
  </si>
  <si>
    <t>PAJE!$J1319</t>
  </si>
  <si>
    <t>PAJE!$K1319</t>
  </si>
  <si>
    <t>PAJE!$L1319</t>
  </si>
  <si>
    <t>PAJE!$D1706</t>
  </si>
  <si>
    <t>PAJE!$E1706</t>
  </si>
  <si>
    <t>PAJE!$J1707</t>
  </si>
  <si>
    <t>PAJE!$K1707</t>
  </si>
  <si>
    <t>PAJE!$L1707</t>
  </si>
  <si>
    <t>PAJE!$D1625</t>
  </si>
  <si>
    <t>PAJE!$E1625</t>
  </si>
  <si>
    <t>PAJE!$J881</t>
  </si>
  <si>
    <t>PAJE!$D1399</t>
  </si>
  <si>
    <t>PAJE!$E1399</t>
  </si>
  <si>
    <t>PAJE!$J1400</t>
  </si>
  <si>
    <t>PAJE!$K1400</t>
  </si>
  <si>
    <t>PAJE!$L1400</t>
  </si>
  <si>
    <t>PAJE!$D1400</t>
  </si>
  <si>
    <t>PAJE!$E1400</t>
  </si>
  <si>
    <t>PAJE!$J1401</t>
  </si>
  <si>
    <t>PAJE!$K1401</t>
  </si>
  <si>
    <t>PAJE!$L1401</t>
  </si>
  <si>
    <t>PAJE!$D1401</t>
  </si>
  <si>
    <t>PAJE!$K1109</t>
  </si>
  <si>
    <t>PAJE!$L1109</t>
  </si>
  <si>
    <t>PAJE!$D1109</t>
  </si>
  <si>
    <t>PAJE!$E1109</t>
  </si>
  <si>
    <t>PAJE!$L2400</t>
  </si>
  <si>
    <t>PAJE!$D2400</t>
  </si>
  <si>
    <t>PAJE!$E2400</t>
  </si>
  <si>
    <t>PAJE!$J2401</t>
  </si>
  <si>
    <t>PAJE!$K2401</t>
  </si>
  <si>
    <t>PAJE!$L2401</t>
  </si>
  <si>
    <t>PAJE!$D2401</t>
  </si>
  <si>
    <t>PAJE!$E2401</t>
  </si>
  <si>
    <t>PAJE!$J2402</t>
  </si>
  <si>
    <t>PAJE!$K2402</t>
  </si>
  <si>
    <t>PAJE!$L2402</t>
  </si>
  <si>
    <t>PAJE!$J2361</t>
  </si>
  <si>
    <t>PAJE!$K2361</t>
  </si>
  <si>
    <t>PAJE!$L2361</t>
  </si>
  <si>
    <t>PAJE!$D2361</t>
  </si>
  <si>
    <t>PAJE!$E2361</t>
  </si>
  <si>
    <t>PAJE!$J2362</t>
  </si>
  <si>
    <t>PAJE!$J2357</t>
  </si>
  <si>
    <t>PAJE!$K2357</t>
  </si>
  <si>
    <t>PAJE!$L1610</t>
  </si>
  <si>
    <t>PAJE!$D1610</t>
  </si>
  <si>
    <t>PAJE!$E1610</t>
  </si>
  <si>
    <t>PAJE!$J1611</t>
  </si>
  <si>
    <t>PAJE!$K1611</t>
  </si>
  <si>
    <t>PAJE!$L1611</t>
  </si>
  <si>
    <t>PAJE!$D1611</t>
  </si>
  <si>
    <t>PAJE!$E1611</t>
  </si>
  <si>
    <t>PAJE!$J1612</t>
  </si>
  <si>
    <t>PAJE!$K1612</t>
  </si>
  <si>
    <t>28.         Dự phòng giảm giá đầu tư tài chính dài hạn</t>
  </si>
  <si>
    <t>29.         Chi phí trả trước dài hạn</t>
  </si>
  <si>
    <t>30.         Tài sản thuế thu nhập hoãn lại</t>
  </si>
  <si>
    <t>31.         Tài sản dài hạn khác</t>
  </si>
  <si>
    <t>Khác</t>
  </si>
  <si>
    <t>32.         Vay và nợ ngắn hạn</t>
  </si>
  <si>
    <t>PAJE!$K1985</t>
  </si>
  <si>
    <t>PAJE!$L1985</t>
  </si>
  <si>
    <t>PAJE!$D1985</t>
  </si>
  <si>
    <t>PAJE!$E1985</t>
  </si>
  <si>
    <t>PAJE!$J1986</t>
  </si>
  <si>
    <t>PAJE!$K1643</t>
  </si>
  <si>
    <t>PAJE!$D1441</t>
  </si>
  <si>
    <t>PAJE!$E1441</t>
  </si>
  <si>
    <t>PAJE!$J1442</t>
  </si>
  <si>
    <t>PAJE!$K1442</t>
  </si>
  <si>
    <t>PAJE!$L1442</t>
  </si>
  <si>
    <t>PAJE!$D1442</t>
  </si>
  <si>
    <t>PAJE!$E1442</t>
  </si>
  <si>
    <t>PAJE!$J1443</t>
  </si>
  <si>
    <t>PAJE!$K1443</t>
  </si>
  <si>
    <t>PAJE!$L1443</t>
  </si>
  <si>
    <t>PAJE!$D1443</t>
  </si>
  <si>
    <t>PAJE!$E1443</t>
  </si>
  <si>
    <t>PAJE!$J1444</t>
  </si>
  <si>
    <t>PAJE!$K1444</t>
  </si>
  <si>
    <t>PAJE!$L1444</t>
  </si>
  <si>
    <t>PAJE!$D1444</t>
  </si>
  <si>
    <t>PAJE!$E1444</t>
  </si>
  <si>
    <t>PAJE!$J1445</t>
  </si>
  <si>
    <t>PAJE!$K1445</t>
  </si>
  <si>
    <t>PAJE!$L1445</t>
  </si>
  <si>
    <t>PAJE!$D271</t>
  </si>
  <si>
    <t>PAJE!$E271</t>
  </si>
  <si>
    <t>PAJE!$J272</t>
  </si>
  <si>
    <t>PAJE!$K2301</t>
  </si>
  <si>
    <t>PAJE!$L2301</t>
  </si>
  <si>
    <t>PAJE!$D2301</t>
  </si>
  <si>
    <t>PAJE!$E2301</t>
  </si>
  <si>
    <t>PAJE!$J2302</t>
  </si>
  <si>
    <t>PAJE!$K2302</t>
  </si>
  <si>
    <t>PAJE!$L2302</t>
  </si>
  <si>
    <t>PAJE!$D2302</t>
  </si>
  <si>
    <t>PAJE!$E2302</t>
  </si>
  <si>
    <t>PAJE!$J1487</t>
  </si>
  <si>
    <t>PAJE!$K1374</t>
  </si>
  <si>
    <t>PAJE!$L1374</t>
  </si>
  <si>
    <t>PAJE!$D1374</t>
  </si>
  <si>
    <t>PAJE!$E1374</t>
  </si>
  <si>
    <t>PAJE!$J1566</t>
  </si>
  <si>
    <t>PAJE!$K1566</t>
  </si>
  <si>
    <t>PAJE!$L1566</t>
  </si>
  <si>
    <t>PAJE!$D1566</t>
  </si>
  <si>
    <t>PAJE!$K260</t>
  </si>
  <si>
    <t>PAJE!$L260</t>
  </si>
  <si>
    <t>PAJE!$D260</t>
  </si>
  <si>
    <t>PAJE!$E260</t>
  </si>
  <si>
    <t>PAJE!$J261</t>
  </si>
  <si>
    <t>PAJE!$K261</t>
  </si>
  <si>
    <t>PAJE!$D1769</t>
  </si>
  <si>
    <t>PAJE!$E1769</t>
  </si>
  <si>
    <t>PAJE!$J1770</t>
  </si>
  <si>
    <t>Điều chỉnh
 phân loại</t>
  </si>
  <si>
    <t>Số cuối năm
(Số kiểm toán)</t>
  </si>
  <si>
    <t>Số đầu năm 
(Số đơn vị)</t>
  </si>
  <si>
    <t>PAJE!$J2391</t>
  </si>
  <si>
    <t>PAJE!$K2391</t>
  </si>
  <si>
    <t>PAJE!$L2391</t>
  </si>
  <si>
    <t>PAJE!$D2391</t>
  </si>
  <si>
    <t>PAJE!$E2391</t>
  </si>
  <si>
    <t>PAJE!$J2392</t>
  </si>
  <si>
    <t>PAJE!$D1607</t>
  </si>
  <si>
    <t>PAJE!$E1607</t>
  </si>
  <si>
    <t>PAJE!$J1608</t>
  </si>
  <si>
    <t>Thông tin về bộ phận theo lĩnh vực kinh doanh</t>
  </si>
  <si>
    <t>Kết quả kinh doanh, tài sản cố định và các tài sản dài hạn khác và giá trị các khoản chi phí lớn không bằng tiền của bộ phận theo lĩnh vực kinh doanh:</t>
  </si>
  <si>
    <t>Nguồn số liệu</t>
  </si>
  <si>
    <t>Các lĩnh vực khác</t>
  </si>
  <si>
    <t>Các khoản loại trừ</t>
  </si>
  <si>
    <t>Cộng</t>
  </si>
  <si>
    <t>BCTC riêng</t>
  </si>
  <si>
    <t>BCTC hợp nhất</t>
  </si>
  <si>
    <t>Doanh thu thuần về bán hàng và cung cấp dịch vụ ra bên ngoài</t>
  </si>
  <si>
    <t>Doanh thu thuần về bán hàng và cung cấp dịch vụ giữa các bộ phận</t>
  </si>
  <si>
    <t>PAJE!$E1810</t>
  </si>
  <si>
    <t>PAJE!$J1811</t>
  </si>
  <si>
    <t>PAJE!$K1811</t>
  </si>
  <si>
    <t>PAJE!$L1811</t>
  </si>
  <si>
    <t>PAJE!$D1811</t>
  </si>
  <si>
    <t>PAJE!$E1811</t>
  </si>
  <si>
    <t>PAJE!$J1812</t>
  </si>
  <si>
    <t>PAJE!$K1812</t>
  </si>
  <si>
    <t>PAJE!$L1812</t>
  </si>
  <si>
    <t>PAJE!$D1812</t>
  </si>
  <si>
    <t>PAJE!$E1812</t>
  </si>
  <si>
    <t>PAJE!$J1813</t>
  </si>
  <si>
    <t>PAJE!$K1813</t>
  </si>
  <si>
    <t>PAJE!$L1813</t>
  </si>
  <si>
    <t>PAJE!$D1813</t>
  </si>
  <si>
    <t>PAJE!$J589</t>
  </si>
  <si>
    <t>PAJE!$K589</t>
  </si>
  <si>
    <t>PAJE!$L589</t>
  </si>
  <si>
    <t>PAJE!$D589</t>
  </si>
  <si>
    <t>PAJE!$E589</t>
  </si>
  <si>
    <t>PAJE!$J590</t>
  </si>
  <si>
    <t>PAJE!$K590</t>
  </si>
  <si>
    <t>PAJE!$L590</t>
  </si>
  <si>
    <t>PAJE!$D590</t>
  </si>
  <si>
    <t>PAJE!$E590</t>
  </si>
  <si>
    <t>PAJE!$J591</t>
  </si>
  <si>
    <t>PAJE!$K591</t>
  </si>
  <si>
    <t>PAJE!$L591</t>
  </si>
  <si>
    <t>PAJE!$D591</t>
  </si>
  <si>
    <t>PAJE!$E591</t>
  </si>
  <si>
    <t>PAJE!$J592</t>
  </si>
  <si>
    <t>PAJE!$K592</t>
  </si>
  <si>
    <t>PAJE!$L592</t>
  </si>
  <si>
    <t>PAJE!$D592</t>
  </si>
  <si>
    <t>PAJE!$E592</t>
  </si>
  <si>
    <t>PAJE!$J593</t>
  </si>
  <si>
    <t>PAJE!$K593</t>
  </si>
  <si>
    <t>PAJE!$L593</t>
  </si>
  <si>
    <t>PAJE!$D593</t>
  </si>
  <si>
    <t>PAJE!$E593</t>
  </si>
  <si>
    <t>PAJE!$J594</t>
  </si>
  <si>
    <t>PAJE!$K594</t>
  </si>
  <si>
    <t>PAJE!$L594</t>
  </si>
  <si>
    <t>PAJE!$D594</t>
  </si>
  <si>
    <t>PAJE!$E594</t>
  </si>
  <si>
    <t>PAJE!$J595</t>
  </si>
  <si>
    <t>PAJE!$K595</t>
  </si>
  <si>
    <t>PAJE!$L595</t>
  </si>
  <si>
    <t>PAJE!$D595</t>
  </si>
  <si>
    <t>PAJE!$E595</t>
  </si>
  <si>
    <t>PAJE!$J596</t>
  </si>
  <si>
    <t>PAJE!$K596</t>
  </si>
  <si>
    <t>PAJE!$L596</t>
  </si>
  <si>
    <t>PAJE!$D596</t>
  </si>
  <si>
    <t>PAJE!$E596</t>
  </si>
  <si>
    <t>PAJE!$J597</t>
  </si>
  <si>
    <t>PAJE!$K597</t>
  </si>
  <si>
    <t>PAJE!$L597</t>
  </si>
  <si>
    <t>PAJE!$D597</t>
  </si>
  <si>
    <t>PAJE!$E597</t>
  </si>
  <si>
    <t>Giá trị hao mòn lũy kế TSCĐ hữu hình</t>
  </si>
  <si>
    <t>02</t>
  </si>
  <si>
    <t>PAJE!$L1908</t>
  </si>
  <si>
    <t>PAJE!$D1908</t>
  </si>
  <si>
    <t>PAJE!$E1908</t>
  </si>
  <si>
    <t>PAJE!$J1909</t>
  </si>
  <si>
    <t>PAJE!$K1928</t>
  </si>
  <si>
    <t>PAJE!$L1928</t>
  </si>
  <si>
    <t>PAJE!$D1928</t>
  </si>
  <si>
    <t>PAJE!$E1928</t>
  </si>
  <si>
    <t>PAJE!$J1929</t>
  </si>
  <si>
    <t>PAJE!$K1929</t>
  </si>
  <si>
    <t>PAJE!$L1929</t>
  </si>
  <si>
    <t>PAJE!$D1929</t>
  </si>
  <si>
    <t>PAJE!$E1929</t>
  </si>
  <si>
    <t>PAJE!$J1570</t>
  </si>
  <si>
    <t>PAJE!$K1570</t>
  </si>
  <si>
    <t>PAJE!$L1570</t>
  </si>
  <si>
    <t>PAJE!$D1570</t>
  </si>
  <si>
    <t>PAJE!$E1570</t>
  </si>
  <si>
    <t>PAJE!$J1571</t>
  </si>
  <si>
    <t>PAJE!$K1571</t>
  </si>
  <si>
    <t>PAJE!$L1571</t>
  </si>
  <si>
    <t>PAJE!$K2028</t>
  </si>
  <si>
    <t>Thu nhập từ nhượng bán, thanh lý tài sản cố định (711) (-)</t>
  </si>
  <si>
    <t>Giá trị còn lại tài sản cố định nhượng bán, thanh lý (811/211) (+)</t>
  </si>
  <si>
    <t>PAJE!$K67</t>
  </si>
  <si>
    <t>PAJE!$L67</t>
  </si>
  <si>
    <t>PAJE!$D67</t>
  </si>
  <si>
    <t>PAJE!$E67</t>
  </si>
  <si>
    <t>PAJE!$J68</t>
  </si>
  <si>
    <t>PAJE!$E47</t>
  </si>
  <si>
    <t>PAJE!$J48</t>
  </si>
  <si>
    <t>PAJE!$K48</t>
  </si>
  <si>
    <t>PAJE!$L48</t>
  </si>
  <si>
    <t>PAJE!$D48</t>
  </si>
  <si>
    <t>PAJE!$E48</t>
  </si>
  <si>
    <t>PAJE!$J49</t>
  </si>
  <si>
    <t>PAJE!$K49</t>
  </si>
  <si>
    <t>PAJE!$L49</t>
  </si>
  <si>
    <t>PAJE!$D49</t>
  </si>
  <si>
    <t>PAJE!$E49</t>
  </si>
  <si>
    <t>PAJE!$J50</t>
  </si>
  <si>
    <t>PAJE!$K50</t>
  </si>
  <si>
    <t>PAJE!$L50</t>
  </si>
  <si>
    <t>PAJE!$D50</t>
  </si>
  <si>
    <t>PAJE!$E50</t>
  </si>
  <si>
    <t>PAJE!$J51</t>
  </si>
  <si>
    <t>PAJE!$K51</t>
  </si>
  <si>
    <t>PAJE!$L51</t>
  </si>
  <si>
    <t>PAJE!$D51</t>
  </si>
  <si>
    <t>PAJE!$E51</t>
  </si>
  <si>
    <t>PAJE!$J52</t>
  </si>
  <si>
    <t>PAJE!$K52</t>
  </si>
  <si>
    <t>PAJE!$L52</t>
  </si>
  <si>
    <t>PAJE!$J1193</t>
  </si>
  <si>
    <t>PAJE!$K1193</t>
  </si>
  <si>
    <t>Tiền thu từ phát hành cổ phiếu, nhận góp vốn của chủ sở hữu</t>
  </si>
  <si>
    <t>PAJE!$L511</t>
  </si>
  <si>
    <t>PAJE!$D511</t>
  </si>
  <si>
    <t>PAJE!$E511</t>
  </si>
  <si>
    <t>PAJE!$J512</t>
  </si>
  <si>
    <t>PAJE!$K512</t>
  </si>
  <si>
    <t>PAJE!$L512</t>
  </si>
  <si>
    <t>PAJE!$D512</t>
  </si>
  <si>
    <t>PAJE!$E512</t>
  </si>
  <si>
    <t>PAJE!$J759</t>
  </si>
  <si>
    <t>PAJE!$K759</t>
  </si>
  <si>
    <t>PAJE!$L856</t>
  </si>
  <si>
    <t>PAJE!$D856</t>
  </si>
  <si>
    <t>PAJE!$E856</t>
  </si>
  <si>
    <t>PAJE!$J857</t>
  </si>
  <si>
    <t>PAJE!$K857</t>
  </si>
  <si>
    <t>PAJE!$L857</t>
  </si>
  <si>
    <t>PAJE!$D857</t>
  </si>
  <si>
    <t>PAJE!$E199</t>
  </si>
  <si>
    <t>PAJE!$J200</t>
  </si>
  <si>
    <t>PAJE!$K200</t>
  </si>
  <si>
    <t>PAJE!$L200</t>
  </si>
  <si>
    <t>PAJE!$D200</t>
  </si>
  <si>
    <t>PAJE!$E200</t>
  </si>
  <si>
    <t>PAJE!$J201</t>
  </si>
  <si>
    <t>PAJE!$K201</t>
  </si>
  <si>
    <t>PAJE!$L201</t>
  </si>
  <si>
    <t>PAJE!$D201</t>
  </si>
  <si>
    <t>PAJE!$E201</t>
  </si>
  <si>
    <t>PAJE!$J202</t>
  </si>
  <si>
    <t>PAJE!$K202</t>
  </si>
  <si>
    <t>PAJE!$L202</t>
  </si>
  <si>
    <t>PAJE!$D202</t>
  </si>
  <si>
    <t>PAJE!$E202</t>
  </si>
  <si>
    <t>PAJE!$J203</t>
  </si>
  <si>
    <t>PAJE!$K203</t>
  </si>
  <si>
    <t>PAJE!$L203</t>
  </si>
  <si>
    <t>PAJE!$D203</t>
  </si>
  <si>
    <t>PAJE!$J1413</t>
  </si>
  <si>
    <t>PAJE!$K1413</t>
  </si>
  <si>
    <t>PAJE!$L1413</t>
  </si>
  <si>
    <t>PAJE!$D1882</t>
  </si>
  <si>
    <t>PAJE!$E1882</t>
  </si>
  <si>
    <t>PAJE!$J1883</t>
  </si>
  <si>
    <t>PAJE!$K1883</t>
  </si>
  <si>
    <t>PAJE!$L1883</t>
  </si>
  <si>
    <t>PAJE!$D1883</t>
  </si>
  <si>
    <t>PAJE!$E1883</t>
  </si>
  <si>
    <t>PAJE!$J1884</t>
  </si>
  <si>
    <t>PAJE!$K1884</t>
  </si>
  <si>
    <t>PAJE!$L1884</t>
  </si>
  <si>
    <t>PAJE!$D1884</t>
  </si>
  <si>
    <t>PAJE!$E1884</t>
  </si>
  <si>
    <t>PAJE!$K1371</t>
  </si>
  <si>
    <t>PAJE!$K832</t>
  </si>
  <si>
    <t>PAJE!$L832</t>
  </si>
  <si>
    <t>PAJE!$D832</t>
  </si>
  <si>
    <t>PAJE!$E832</t>
  </si>
  <si>
    <t>PAJE!$J833</t>
  </si>
  <si>
    <t>PAJE!$K833</t>
  </si>
  <si>
    <t>PAJE!$L833</t>
  </si>
  <si>
    <t>PAJE!$D833</t>
  </si>
  <si>
    <t>PAJE!$E833</t>
  </si>
  <si>
    <t>PAJE!$J834</t>
  </si>
  <si>
    <t>PAJE!$K834</t>
  </si>
  <si>
    <t>PAJE!$L834</t>
  </si>
  <si>
    <t>PAJE!$D834</t>
  </si>
  <si>
    <t>Bán cổ phiếu quỹ  (N111/C419)</t>
  </si>
  <si>
    <t>PAJE!$J747</t>
  </si>
  <si>
    <t>PAJE!$K747</t>
  </si>
  <si>
    <t>PAJE!$L747</t>
  </si>
  <si>
    <t>PAJE!$D747</t>
  </si>
  <si>
    <t>PAJE!$E747</t>
  </si>
  <si>
    <t>PAJE!$J748</t>
  </si>
  <si>
    <t>PAJE!$K748</t>
  </si>
  <si>
    <t>PAJE!$L748</t>
  </si>
  <si>
    <t>PAJE!$D748</t>
  </si>
  <si>
    <t>PAJE!$E748</t>
  </si>
  <si>
    <t>PAJE!$J749</t>
  </si>
  <si>
    <t>PAJE!$K749</t>
  </si>
  <si>
    <t>PAJE!$L749</t>
  </si>
  <si>
    <t>PAJE!$D749</t>
  </si>
  <si>
    <t>PAJE!$E749</t>
  </si>
  <si>
    <t>PAJE!$J750</t>
  </si>
  <si>
    <t>PAJE!$K750</t>
  </si>
  <si>
    <t>PAJE!$L750</t>
  </si>
  <si>
    <t>PAJE!$D750</t>
  </si>
  <si>
    <t>PAJE!$E750</t>
  </si>
  <si>
    <t>PAJE!$J751</t>
  </si>
  <si>
    <t>PAJE!$K751</t>
  </si>
  <si>
    <t>PAJE!$L751</t>
  </si>
  <si>
    <t>PAJE!$D751</t>
  </si>
  <si>
    <t>PAJE!$E751</t>
  </si>
  <si>
    <t>PAJE!$J752</t>
  </si>
  <si>
    <t>PAJE!$K752</t>
  </si>
  <si>
    <t>PAJE!$L752</t>
  </si>
  <si>
    <t>PAJE!$D752</t>
  </si>
  <si>
    <t>Chỉ tiêu 34 sau điều chỉnh</t>
  </si>
  <si>
    <t>Tiền chi trả nợ thuê tài chính</t>
  </si>
  <si>
    <t>35</t>
  </si>
  <si>
    <t>PAJE!$L680</t>
  </si>
  <si>
    <t>PAJE!$D680</t>
  </si>
  <si>
    <t>PAJE!$E680</t>
  </si>
  <si>
    <t>PAJE!$J681</t>
  </si>
  <si>
    <t>PAJE!$K681</t>
  </si>
  <si>
    <t>PAJE!$L681</t>
  </si>
  <si>
    <t>PAJE!$L159</t>
  </si>
  <si>
    <t>PAJE!$D159</t>
  </si>
  <si>
    <t>PAJE!$E159</t>
  </si>
  <si>
    <t>PAJE!$J160</t>
  </si>
  <si>
    <t>PAJE!$K160</t>
  </si>
  <si>
    <t>PAJE!$L160</t>
  </si>
  <si>
    <t>PAJE!$D160</t>
  </si>
  <si>
    <t>PAJE!$E160</t>
  </si>
  <si>
    <t>PAJE!$J161</t>
  </si>
  <si>
    <t>PAJE!$L1193</t>
  </si>
  <si>
    <t>PAJE!$D1193</t>
  </si>
  <si>
    <t>PAJE!$K874</t>
  </si>
  <si>
    <t>PAJE!$L874</t>
  </si>
  <si>
    <t>PAJE!$D874</t>
  </si>
  <si>
    <t>PAJE!$E874</t>
  </si>
  <si>
    <t>PAJE!$K354</t>
  </si>
  <si>
    <t>PAJE!$L221</t>
  </si>
  <si>
    <t>PAJE!$E1073</t>
  </si>
  <si>
    <t>PAJE!$J1074</t>
  </si>
  <si>
    <t>PAJE!$L945</t>
  </si>
  <si>
    <t>PAJE!$L2470</t>
  </si>
  <si>
    <t>PAJE!$D2470</t>
  </si>
  <si>
    <t>PAJE!$E2470</t>
  </si>
  <si>
    <t>PAJE!$J2471</t>
  </si>
  <si>
    <t>PAJE!$K2471</t>
  </si>
  <si>
    <t>PAJE!$L2471</t>
  </si>
  <si>
    <t>PAJE!$L1850</t>
  </si>
  <si>
    <t>PAJE!$D1850</t>
  </si>
  <si>
    <t>PAJE!$E1850</t>
  </si>
  <si>
    <t>PAJE!$J1851</t>
  </si>
  <si>
    <t>PAJE!$D1251</t>
  </si>
  <si>
    <t>PAJE!$E1251</t>
  </si>
  <si>
    <t>PAJE!$J1252</t>
  </si>
  <si>
    <t>PAJE!$K1252</t>
  </si>
  <si>
    <t>PAJE!$L1252</t>
  </si>
  <si>
    <t>PAJE!$D1252</t>
  </si>
  <si>
    <t>PAJE!$L916</t>
  </si>
  <si>
    <t>PAJE!$D916</t>
  </si>
  <si>
    <t>PAJE!$L138</t>
  </si>
  <si>
    <t>PAJE!$D138</t>
  </si>
  <si>
    <t>PAJE!$J165</t>
  </si>
  <si>
    <t>PAJE!$K165</t>
  </si>
  <si>
    <t>PAJE!$L165</t>
  </si>
  <si>
    <t>PAJE!$D165</t>
  </si>
  <si>
    <t>PAJE!$E165</t>
  </si>
  <si>
    <t>PAJE!$J166</t>
  </si>
  <si>
    <t>PAJE!$K166</t>
  </si>
  <si>
    <t>PAJE!$L166</t>
  </si>
  <si>
    <t>PAJE!$D166</t>
  </si>
  <si>
    <t>PAJE!$E166</t>
  </si>
  <si>
    <t>PAJE!$J167</t>
  </si>
  <si>
    <t>PAJE!$K167</t>
  </si>
  <si>
    <t>PAJE!$L167</t>
  </si>
  <si>
    <t>PAJE!$D167</t>
  </si>
  <si>
    <t>PAJE!$K894</t>
  </si>
  <si>
    <t>PAJE!$L894</t>
  </si>
  <si>
    <t>PAJE!$D894</t>
  </si>
  <si>
    <t>PAJE!$E894</t>
  </si>
  <si>
    <t>PAJE!$J895</t>
  </si>
  <si>
    <t>PAJE!$K895</t>
  </si>
  <si>
    <t>PAJE!$L895</t>
  </si>
  <si>
    <t>PAJE!$D895</t>
  </si>
  <si>
    <t>PAJE!$E895</t>
  </si>
  <si>
    <t>PAJE!$J896</t>
  </si>
  <si>
    <t>PAJE!$D1713</t>
  </si>
  <si>
    <t>PAJE!$E1713</t>
  </si>
  <si>
    <t>PAJE!$J1714</t>
  </si>
  <si>
    <t>PAJE!$K1714</t>
  </si>
  <si>
    <t>PAJE!$L1714</t>
  </si>
  <si>
    <t>PAJE!$D1714</t>
  </si>
  <si>
    <t>PAJE!$E1714</t>
  </si>
  <si>
    <t>PAJE!$J1715</t>
  </si>
  <si>
    <t>PAJE!$K1715</t>
  </si>
  <si>
    <t>PAJE!$L1715</t>
  </si>
  <si>
    <t>PAJE!$D1715</t>
  </si>
  <si>
    <t>PAJE!$E1771</t>
  </si>
  <si>
    <t>PAJE!$D1206</t>
  </si>
  <si>
    <t>PAJE!$E1206</t>
  </si>
  <si>
    <t>Quỹ khen thưởng, phúc lợi</t>
  </si>
  <si>
    <t>PAJE!$E2006</t>
  </si>
  <si>
    <t>PAJE!$J2007</t>
  </si>
  <si>
    <t>PAJE!$K2007</t>
  </si>
  <si>
    <t>PAJE!$L2007</t>
  </si>
  <si>
    <t>PAJE!$D2007</t>
  </si>
  <si>
    <t>PAJE!$E2007</t>
  </si>
  <si>
    <t>PAJE!$J2008</t>
  </si>
  <si>
    <t>PAJE!$K2008</t>
  </si>
  <si>
    <t>PAJE!$L2008</t>
  </si>
  <si>
    <t>PAJE!$D2008</t>
  </si>
  <si>
    <t>PAJE!$E2008</t>
  </si>
  <si>
    <t>PAJE!$J2009</t>
  </si>
  <si>
    <t>PAJE!$K2009</t>
  </si>
  <si>
    <t>PAJE!$L2009</t>
  </si>
  <si>
    <t>PAJE!$D2009</t>
  </si>
  <si>
    <t>PAJE!$E2009</t>
  </si>
  <si>
    <t>PAJE!$J2010</t>
  </si>
  <si>
    <t>PAJE!$K2010</t>
  </si>
  <si>
    <t>PAJE!$L2010</t>
  </si>
  <si>
    <t>PAJE!$D2010</t>
  </si>
  <si>
    <t>PAJE!$E2010</t>
  </si>
  <si>
    <t>PAJE!$J2011</t>
  </si>
  <si>
    <t>PAJE!$K2011</t>
  </si>
  <si>
    <t>PAJE!$L2011</t>
  </si>
  <si>
    <t>Dự phòng nợ phải thu chưa quá hạn thanh toán nhưng khó có khả năng thu hồi</t>
  </si>
  <si>
    <t>Năm nay
 trước điều chỉnh</t>
  </si>
  <si>
    <t>PAJE!$K331</t>
  </si>
  <si>
    <t>PAJE!$L331</t>
  </si>
  <si>
    <t>PAJE!$D331</t>
  </si>
  <si>
    <t>PAJE!$E331</t>
  </si>
  <si>
    <t>PAJE!$J332</t>
  </si>
  <si>
    <t>PAJE!$K332</t>
  </si>
  <si>
    <t>PAJE!$L332</t>
  </si>
  <si>
    <t>PAJE!$D332</t>
  </si>
  <si>
    <t>PAJE!$E332</t>
  </si>
  <si>
    <t>PAJE!$J333</t>
  </si>
  <si>
    <t>PAJE!$K333</t>
  </si>
  <si>
    <t>CHI TIẾT CÁC BÚT TOÁN ẢNH HƯỞNG CỦA TỪNG TÀI KHOẢN</t>
  </si>
  <si>
    <t>PAJE!$K120</t>
  </si>
  <si>
    <t>PAJE!$L120</t>
  </si>
  <si>
    <t>PAJE!$D120</t>
  </si>
  <si>
    <t>PAJE!$E2381</t>
  </si>
  <si>
    <t>PAJE!$J2382</t>
  </si>
  <si>
    <t>PAJE!$K2382</t>
  </si>
  <si>
    <t>PAJE!$L2382</t>
  </si>
  <si>
    <t>PAJE!$D2382</t>
  </si>
  <si>
    <t>PAJE!$E2382</t>
  </si>
  <si>
    <t>PAJE!$K2362</t>
  </si>
  <si>
    <t>PAJE!$L2362</t>
  </si>
  <si>
    <t>Lưu chuyển tiền thuần từ hoạt động kinh doanh</t>
  </si>
  <si>
    <t>20</t>
  </si>
  <si>
    <t>Lưu chuyển tiền từ hoạt động đầu tư</t>
  </si>
  <si>
    <t>Tiền chi để mua sắm, xây dựng tài sản cố định và</t>
  </si>
  <si>
    <t>các tài sản dài hạn khác</t>
  </si>
  <si>
    <t>Tiền thu từ thanh lý, nhượng bán tài sản cố định và</t>
  </si>
  <si>
    <t>Tiền chi cho vay, mua các công cụ nợ của</t>
  </si>
  <si>
    <t>đơn vị khác</t>
  </si>
  <si>
    <t>PAJE!$E2362</t>
  </si>
  <si>
    <t>PAJE!$J2363</t>
  </si>
  <si>
    <t>PAJE!$K2363</t>
  </si>
  <si>
    <t>PAJE!$L2363</t>
  </si>
  <si>
    <t>PAJE!$E1150</t>
  </si>
  <si>
    <t>PAJE!$J1151</t>
  </si>
  <si>
    <t>PAJE!$K1151</t>
  </si>
  <si>
    <t>PAJE!$L1151</t>
  </si>
  <si>
    <t>PAJE!$D1151</t>
  </si>
  <si>
    <t>PAJE!$E1151</t>
  </si>
  <si>
    <t>PAJE!$J1152</t>
  </si>
  <si>
    <t>PAJE!$K1152</t>
  </si>
  <si>
    <t>PAJE!$L1152</t>
  </si>
  <si>
    <t>PAJE!$D1152</t>
  </si>
  <si>
    <t>PAJE!$E1152</t>
  </si>
  <si>
    <t>PAJE!$J1153</t>
  </si>
  <si>
    <t>PAJE!$K1153</t>
  </si>
  <si>
    <t>PAJE!$L1153</t>
  </si>
  <si>
    <t>PAJE!$D1153</t>
  </si>
  <si>
    <t>PAJE!$E1153</t>
  </si>
  <si>
    <t>PAJE!$J1768</t>
  </si>
  <si>
    <t>PAJE!$K1768</t>
  </si>
  <si>
    <t>PAJE!$L1768</t>
  </si>
  <si>
    <t>PAJE!$D1768</t>
  </si>
  <si>
    <t>PAJE!$E1768</t>
  </si>
  <si>
    <t>PAJE!$D1957</t>
  </si>
  <si>
    <t>PAJE!$E1957</t>
  </si>
  <si>
    <t>PAJE!$J1958</t>
  </si>
  <si>
    <t>PAJE!$K1958</t>
  </si>
  <si>
    <t>PAJE!$K2155</t>
  </si>
  <si>
    <t>PAJE!$L2155</t>
  </si>
  <si>
    <t>PAJE!$D2155</t>
  </si>
  <si>
    <t>PAJE!$E2155</t>
  </si>
  <si>
    <t>PAJE!$J2156</t>
  </si>
  <si>
    <t>PAJE!$J2056</t>
  </si>
  <si>
    <t>PAJE!$K2056</t>
  </si>
  <si>
    <t>PAJE!$L2056</t>
  </si>
  <si>
    <t>PAJE!$D2056</t>
  </si>
  <si>
    <t>PAJE!$E2056</t>
  </si>
  <si>
    <t>PAJE!$J2057</t>
  </si>
  <si>
    <t>PAJE!$K2057</t>
  </si>
  <si>
    <t>PAJE!$L485</t>
  </si>
  <si>
    <t>PAJE!$D485</t>
  </si>
  <si>
    <t>PAJE!$E485</t>
  </si>
  <si>
    <t>PAJE!$J486</t>
  </si>
  <si>
    <t>PAJE!$K486</t>
  </si>
  <si>
    <t>PAJE!$L486</t>
  </si>
  <si>
    <t>PAJE!$D486</t>
  </si>
  <si>
    <t>PAJE!$E486</t>
  </si>
  <si>
    <t>PAJE!$J487</t>
  </si>
  <si>
    <t>PAJE!$K487</t>
  </si>
  <si>
    <t>PAJE!$L487</t>
  </si>
  <si>
    <t>PAJE!$D487</t>
  </si>
  <si>
    <t>PAJE!$E487</t>
  </si>
  <si>
    <t>PAJE!$J488</t>
  </si>
  <si>
    <t>PAJE!$K488</t>
  </si>
  <si>
    <t>PAJE!$L488</t>
  </si>
  <si>
    <t>PAJE!$D488</t>
  </si>
  <si>
    <t>PAJE!$E488</t>
  </si>
  <si>
    <t>PAJE!$J1595</t>
  </si>
  <si>
    <t>PAJE!$J2000</t>
  </si>
  <si>
    <t>PAJE!$K2000</t>
  </si>
  <si>
    <t>PAJE!$J518</t>
  </si>
  <si>
    <t>PAJE!$L1113</t>
  </si>
  <si>
    <t>PAJE!$D1113</t>
  </si>
  <si>
    <t>PAJE!$E1113</t>
  </si>
  <si>
    <t>PAJE!$J1114</t>
  </si>
  <si>
    <t>PAJE!$K1114</t>
  </si>
  <si>
    <t>PAJE!$L1114</t>
  </si>
  <si>
    <t>PAJE!$D1114</t>
  </si>
  <si>
    <t>PAJE!$E1114</t>
  </si>
  <si>
    <t>PAJE!$J1115</t>
  </si>
  <si>
    <t>PAJE!$K1115</t>
  </si>
  <si>
    <t>PAJE!$L1115</t>
  </si>
  <si>
    <t>PAJE!$D1115</t>
  </si>
  <si>
    <t>PAJE!$E1115</t>
  </si>
  <si>
    <t>PAJE!$J1116</t>
  </si>
  <si>
    <t>PAJE!$K1116</t>
  </si>
  <si>
    <t>PAJE!$L1116</t>
  </si>
  <si>
    <t>PAJE!$D1116</t>
  </si>
  <si>
    <t>PAJE!$E1116</t>
  </si>
  <si>
    <t>PAJE!$J1117</t>
  </si>
  <si>
    <t>PAJE!$K1117</t>
  </si>
  <si>
    <t>PAJE!$L1117</t>
  </si>
  <si>
    <t>PAJE!$D1117</t>
  </si>
  <si>
    <t>PAJE!$E1117</t>
  </si>
  <si>
    <t>PAJE!$J1118</t>
  </si>
  <si>
    <t>PAJE!$K1118</t>
  </si>
  <si>
    <t>PAJE!$L932</t>
  </si>
  <si>
    <t>PAJE!$L2321</t>
  </si>
  <si>
    <t>PAJE!$D2321</t>
  </si>
  <si>
    <t>PAJE!$D2325</t>
  </si>
  <si>
    <t>PAJE!$E2325</t>
  </si>
  <si>
    <t>PAJE!$J2326</t>
  </si>
  <si>
    <t>PAJE!$K2326</t>
  </si>
  <si>
    <t>PAJE!$L2326</t>
  </si>
  <si>
    <t>PAJE!$D2326</t>
  </si>
  <si>
    <t>PAJE!$E2326</t>
  </si>
  <si>
    <t>PAJE!$D1506</t>
  </si>
  <si>
    <t>Audit Manager</t>
  </si>
  <si>
    <t>Báo cáo</t>
  </si>
  <si>
    <t>Partner</t>
  </si>
  <si>
    <t>Niên độ</t>
  </si>
  <si>
    <t>PAJE!$K2244</t>
  </si>
  <si>
    <t>PAJE!$L2244</t>
  </si>
  <si>
    <t>PAJE!$D2244</t>
  </si>
  <si>
    <t>PAJE!$E2244</t>
  </si>
  <si>
    <t>PAJE!$J2245</t>
  </si>
  <si>
    <t>PAJE!$K2245</t>
  </si>
  <si>
    <t>PAJE!$L2245</t>
  </si>
  <si>
    <t>PAJE!$D2245</t>
  </si>
  <si>
    <t>PAJE!$E2245</t>
  </si>
  <si>
    <t>PAJE!$J2246</t>
  </si>
  <si>
    <t>PAJE!$K2246</t>
  </si>
  <si>
    <t>PAJE!$L2246</t>
  </si>
  <si>
    <t>PAJE!$K1407</t>
  </si>
  <si>
    <t>PAJE!$L1407</t>
  </si>
  <si>
    <t>PAJE!$D1407</t>
  </si>
  <si>
    <t>PAJE!$E1407</t>
  </si>
  <si>
    <t>PAJE!$J1408</t>
  </si>
  <si>
    <t>PAJE!$K1408</t>
  </si>
  <si>
    <t>PAJE!$L1408</t>
  </si>
  <si>
    <t>PAJE!$D1408</t>
  </si>
  <si>
    <t>PAJE!$E1408</t>
  </si>
  <si>
    <t>PAJE!$J1409</t>
  </si>
  <si>
    <t>PAJE!$K1409</t>
  </si>
  <si>
    <t>PAJE!$L1409</t>
  </si>
  <si>
    <t>PAJE!$D1409</t>
  </si>
  <si>
    <t>PAJE!$E1409</t>
  </si>
  <si>
    <t>PAJE!$J1410</t>
  </si>
  <si>
    <t>PAJE!$K1410</t>
  </si>
  <si>
    <t>PAJE!$L1410</t>
  </si>
  <si>
    <t>PAJE!$D1410</t>
  </si>
  <si>
    <t>PAJE!$E1410</t>
  </si>
  <si>
    <t>PAJE!$J1411</t>
  </si>
  <si>
    <t>PAJE!$K1411</t>
  </si>
  <si>
    <t>PAJE!$L1411</t>
  </si>
  <si>
    <t>PAJE!$D1411</t>
  </si>
  <si>
    <t>PAJE!$E1411</t>
  </si>
  <si>
    <t>PAJE!$J1412</t>
  </si>
  <si>
    <t>PAJE!$K1412</t>
  </si>
  <si>
    <t>PAJE!$L1412</t>
  </si>
  <si>
    <t>PAJE!$D1412</t>
  </si>
  <si>
    <t>PAJE!$E1412</t>
  </si>
  <si>
    <t>Góp vốn cổ phần</t>
  </si>
  <si>
    <t>PAJE!$J2186</t>
  </si>
  <si>
    <t>PAJE!$K2186</t>
  </si>
  <si>
    <t>PAJE!$L2186</t>
  </si>
  <si>
    <t>PAJE!$D2186</t>
  </si>
  <si>
    <t>PAJE!$E2186</t>
  </si>
  <si>
    <t>PAJE!$J2187</t>
  </si>
  <si>
    <t>PAJE!$K2187</t>
  </si>
  <si>
    <t>PAJE!$L2187</t>
  </si>
  <si>
    <t>PAJE!$D2187</t>
  </si>
  <si>
    <t>PAJE!$E2187</t>
  </si>
  <si>
    <t>PAJE!$J2188</t>
  </si>
  <si>
    <t>PAJE!$K2188</t>
  </si>
  <si>
    <t>PAJE!$L2188</t>
  </si>
  <si>
    <t>PAJE!$D2188</t>
  </si>
  <si>
    <t>PAJE!$E2188</t>
  </si>
  <si>
    <t>PAJE!$E1358</t>
  </si>
  <si>
    <t>PAJE!$J1359</t>
  </si>
  <si>
    <t>PAJE!$K1359</t>
  </si>
  <si>
    <t>PAJE!$E179</t>
  </si>
  <si>
    <t>PAJE!$J180</t>
  </si>
  <si>
    <t>PAJE!$K180</t>
  </si>
  <si>
    <t>PAJE!$L180</t>
  </si>
  <si>
    <t>PAJE!$D180</t>
  </si>
  <si>
    <t>PAJE!$E1525</t>
  </si>
  <si>
    <t>PAJE!$J1526</t>
  </si>
  <si>
    <t>PAJE!$K1526</t>
  </si>
  <si>
    <t>PAJE!$L1526</t>
  </si>
  <si>
    <t>PAJE!$K1057</t>
  </si>
  <si>
    <t>PAJE!$K945</t>
  </si>
  <si>
    <t>PAJE!$L603</t>
  </si>
  <si>
    <t>PAJE!$D603</t>
  </si>
  <si>
    <t>PAJE!$E603</t>
  </si>
  <si>
    <t>PAJE!$J604</t>
  </si>
  <si>
    <t>PAJE!$K604</t>
  </si>
  <si>
    <t>PAJE!$L604</t>
  </si>
  <si>
    <t>Lợi nhuận kế toán sau thuế thu nhập doanh nghiệp</t>
  </si>
  <si>
    <t>Hàng hóa nhận bán hộ, nhận ký gửi, ký cược</t>
  </si>
  <si>
    <t>Nợ khó đòi đã xử lý</t>
  </si>
  <si>
    <t>Ngoại tệ các loại:</t>
  </si>
  <si>
    <t>Dollar Mỹ (USD)</t>
  </si>
  <si>
    <t>Euro (EUR)</t>
  </si>
  <si>
    <t>Dollar Singapore (SGD)</t>
  </si>
  <si>
    <t>+ Đầu tư chứng khoán ngắn hạn</t>
  </si>
  <si>
    <t>- Cổ phiếu</t>
  </si>
  <si>
    <t>09</t>
  </si>
  <si>
    <t>- Trái phiếu, tín phiếu, kỳ phiếu</t>
  </si>
  <si>
    <t>23</t>
  </si>
  <si>
    <t>+ Đầu tư ngắn hạn khác</t>
  </si>
  <si>
    <t>- Tiền gửi có kỳ hạn dưới 1 năm &gt;=3 tháng</t>
  </si>
  <si>
    <t>- Đầu tư ngắn hạn khác</t>
  </si>
  <si>
    <t>Dự phòng giảm giá đầu tư ngắn hạn</t>
  </si>
  <si>
    <t>03</t>
  </si>
  <si>
    <t>III.</t>
  </si>
  <si>
    <t>Ngày khảo sát</t>
  </si>
  <si>
    <t>PAJE!$D1675</t>
  </si>
  <si>
    <t>PAJE!$E1675</t>
  </si>
  <si>
    <t>PAJE!$J1676</t>
  </si>
  <si>
    <t>PAJE!$K1676</t>
  </si>
  <si>
    <t>PAJE!$L1676</t>
  </si>
  <si>
    <t>PAJE!$D1676</t>
  </si>
  <si>
    <t>PAJE!$E1676</t>
  </si>
  <si>
    <t>PAJE!$J1677</t>
  </si>
  <si>
    <t>PAJE!$K1677</t>
  </si>
  <si>
    <t>PAJE!$L1677</t>
  </si>
  <si>
    <t>PAJE!$D1677</t>
  </si>
  <si>
    <t>PAJE!$E1677</t>
  </si>
  <si>
    <t>PAJE!$J1678</t>
  </si>
  <si>
    <t>PAJE!$J638</t>
  </si>
  <si>
    <t>PAJE!$K638</t>
  </si>
  <si>
    <t>PAJE!$L638</t>
  </si>
  <si>
    <t>PAJE!$D638</t>
  </si>
  <si>
    <t>PAJE!$E638</t>
  </si>
  <si>
    <t>Tiền chi trả cho người lao động</t>
  </si>
  <si>
    <t>Tiền chi trả lãi vay</t>
  </si>
  <si>
    <t>Tiền chi nộp thuế thu nhập doanh nghiệp</t>
  </si>
  <si>
    <t>PAJE!$L128</t>
  </si>
  <si>
    <t>PAJE!$D128</t>
  </si>
  <si>
    <t>PAJE!$E128</t>
  </si>
  <si>
    <t>PAJE!$J129</t>
  </si>
  <si>
    <t>PAJE!$K129</t>
  </si>
  <si>
    <t>PAJE!$L129</t>
  </si>
  <si>
    <t>PAJE!$D129</t>
  </si>
  <si>
    <t>PAJE!$E129</t>
  </si>
  <si>
    <t>PAJE!$J130</t>
  </si>
  <si>
    <t>PAJE!$J1588</t>
  </si>
  <si>
    <t>PAJE!$K1588</t>
  </si>
  <si>
    <t>PAJE!$L1588</t>
  </si>
  <si>
    <t>PAJE!$D1588</t>
  </si>
  <si>
    <t>PAJE!$E1588</t>
  </si>
  <si>
    <t>PAJE!$D503</t>
  </si>
  <si>
    <t>PAJE!$E503</t>
  </si>
  <si>
    <t>PAJE!$J504</t>
  </si>
  <si>
    <t>PAJE!$K504</t>
  </si>
  <si>
    <t>PAJE!$L504</t>
  </si>
  <si>
    <t>PAJE!$D504</t>
  </si>
  <si>
    <t>PAJE!$E1305</t>
  </si>
  <si>
    <t>PAJE!$J1306</t>
  </si>
  <si>
    <t>PAJE!$K1306</t>
  </si>
  <si>
    <t>PAJE!$L1306</t>
  </si>
  <si>
    <t>+ Phí, lệ phí và các khoản phải nộp khác</t>
  </si>
  <si>
    <t>Phải trả người lao động</t>
  </si>
  <si>
    <t>Chi phí phải trả</t>
  </si>
  <si>
    <t>7.</t>
  </si>
  <si>
    <t>Phải trả nội bộ</t>
  </si>
  <si>
    <t>PAJE!$E2119</t>
  </si>
  <si>
    <t>PAJE!$J2120</t>
  </si>
  <si>
    <t>PAJE!$K2120</t>
  </si>
  <si>
    <t>PAJE!$L2120</t>
  </si>
  <si>
    <t>PAJE!$D2120</t>
  </si>
  <si>
    <t>PAJE!$E2120</t>
  </si>
  <si>
    <t>PAJE!$J2121</t>
  </si>
  <si>
    <t>PAJE!$L294</t>
  </si>
  <si>
    <t>PAJE!$D294</t>
  </si>
  <si>
    <t>PAJE!$E294</t>
  </si>
  <si>
    <t>PAJE!$J295</t>
  </si>
  <si>
    <t>PAJE!$K295</t>
  </si>
  <si>
    <t>PAJE!$L295</t>
  </si>
  <si>
    <t>PAJE!$D295</t>
  </si>
  <si>
    <t>PAJE!$E295</t>
  </si>
  <si>
    <t>PAJE!$J296</t>
  </si>
  <si>
    <t>PAJE!$K296</t>
  </si>
  <si>
    <t>PAJE!$L296</t>
  </si>
  <si>
    <t>PAJE!$D296</t>
  </si>
  <si>
    <t>PAJE!$J1829</t>
  </si>
  <si>
    <t>PAJE!$K1829</t>
  </si>
  <si>
    <t>PAJE!$L1829</t>
  </si>
  <si>
    <t>PAJE!$D1829</t>
  </si>
  <si>
    <t>PAJE!$E1829</t>
  </si>
  <si>
    <t>PAJE!$J1830</t>
  </si>
  <si>
    <t>PAJE!$K1830</t>
  </si>
  <si>
    <t>PAJE!$L1830</t>
  </si>
  <si>
    <t>PAJE!$D1830</t>
  </si>
  <si>
    <t>PAJE!$E1830</t>
  </si>
  <si>
    <t>PAJE!$J1831</t>
  </si>
  <si>
    <t>PAJE!$E1594</t>
  </si>
  <si>
    <t>PAJE!$L376</t>
  </si>
  <si>
    <t>PAJE!$D376</t>
  </si>
  <si>
    <t>PAJE!$D921</t>
  </si>
  <si>
    <t>PAJE!$E921</t>
  </si>
  <si>
    <t>PAJE!$J922</t>
  </si>
  <si>
    <t>Tiền trả lại các khoản đã nhận ký cược, ký quỹ dài hạn (-)</t>
  </si>
  <si>
    <t>Tiền chi trực tiếp từ quỹ khen thưởng, phúc lợi (-)</t>
  </si>
  <si>
    <t>Loại trừ C331 chưa thanh toán TSCĐ trong năm nay (+)</t>
  </si>
  <si>
    <t>Cộng thêm vào N331 Trả trước tiền mua sắm TSCĐ trong năm nay (-)</t>
  </si>
  <si>
    <t>Loại trừ N331 thanh toán TSCĐ cho năm trước (+)</t>
  </si>
  <si>
    <t>PAJE!$E376</t>
  </si>
  <si>
    <t>PAJE!$J377</t>
  </si>
  <si>
    <t>PAJE!$E2344</t>
  </si>
  <si>
    <t>PAJE!$J2345</t>
  </si>
  <si>
    <t>PAJE!$K2345</t>
  </si>
  <si>
    <t>PAJE!$J1202</t>
  </si>
  <si>
    <t>PAJE!$E1398</t>
  </si>
  <si>
    <t>PAJE!$J1399</t>
  </si>
  <si>
    <t>PAJE!$K1399</t>
  </si>
  <si>
    <t>PAJE!$L1399</t>
  </si>
  <si>
    <t>PAJE!$K1106</t>
  </si>
  <si>
    <t>PAJE!$L1106</t>
  </si>
  <si>
    <t>PAJE!$D1106</t>
  </si>
  <si>
    <t>PAJE!$E1106</t>
  </si>
  <si>
    <t>PAJE!$J1107</t>
  </si>
  <si>
    <t>PAJE!$L258</t>
  </si>
  <si>
    <t>PAJE!$D258</t>
  </si>
  <si>
    <t>PAJE!$K240</t>
  </si>
  <si>
    <t>PAJE!$L240</t>
  </si>
  <si>
    <t>PAJE!$D240</t>
  </si>
  <si>
    <t>PAJE!$E240</t>
  </si>
  <si>
    <t>PAJE!$J241</t>
  </si>
  <si>
    <t>PAJE!$K241</t>
  </si>
  <si>
    <t>PAJE!$L241</t>
  </si>
  <si>
    <t>PAJE!$D241</t>
  </si>
  <si>
    <t>PAJE!$E241</t>
  </si>
  <si>
    <t>PAJE!$J242</t>
  </si>
  <si>
    <t>PAJE!$K242</t>
  </si>
  <si>
    <t>PAJE!$L242</t>
  </si>
  <si>
    <t>PAJE!$D242</t>
  </si>
  <si>
    <t>PAJE!$E242</t>
  </si>
  <si>
    <t>PAJE!$J243</t>
  </si>
  <si>
    <t>PAJE!$K243</t>
  </si>
  <si>
    <t>PAJE!$L243</t>
  </si>
  <si>
    <t>PAJE!$D243</t>
  </si>
  <si>
    <t>PAJE!$E243</t>
  </si>
  <si>
    <t>PAJE!$J244</t>
  </si>
  <si>
    <t>PAJE!$K244</t>
  </si>
  <si>
    <t>PAJE!$D1569</t>
  </si>
  <si>
    <t>PAJE!$E1569</t>
  </si>
  <si>
    <t>PAJE!$L2445</t>
  </si>
  <si>
    <t>PAJE!$D2445</t>
  </si>
  <si>
    <t>PAJE!$E2445</t>
  </si>
  <si>
    <t>PAJE!$J2446</t>
  </si>
  <si>
    <t>PAJE!$K2446</t>
  </si>
  <si>
    <t>PAJE!$L2446</t>
  </si>
  <si>
    <t>PAJE!$J859</t>
  </si>
  <si>
    <t>PAJE!$K859</t>
  </si>
  <si>
    <t>Điều chỉnh Tiền thu hồi các khoản đưa đi ký cược, ký quỹ ngắn hạn (C144) (số điều chỉnh từ chi khác)</t>
  </si>
  <si>
    <t>Điều chỉnh Tiền thu hồi các khoản đưa đi ký cược, ký quỹ dài hạn (C244)</t>
  </si>
  <si>
    <t>Điều chỉnh Tiền thu do nhận ký quỹ, ký cược ngắn hạn (C3386)</t>
  </si>
  <si>
    <t>PAJE!$K977</t>
  </si>
  <si>
    <t>PAJE!$L977</t>
  </si>
  <si>
    <t>PAJE!$D977</t>
  </si>
  <si>
    <t>+ Giảm giá bán hàng</t>
  </si>
  <si>
    <t>+ Thuế GTGT theo phương pháp trực tiếp phải nộp</t>
  </si>
  <si>
    <t xml:space="preserve">+ Thuế tiêu thụ đặc biệt </t>
  </si>
  <si>
    <t xml:space="preserve">+ Thuế xuất khẩu </t>
  </si>
  <si>
    <t xml:space="preserve">Doanh thu thuần về bán hàng và cung cấp dịch vụ </t>
  </si>
  <si>
    <t>Giá vốn hàng bán</t>
  </si>
  <si>
    <t>Lỗ bán ngoại tệ</t>
  </si>
  <si>
    <t>Lỗ chênh lệch tỷ giá đã thực hiện</t>
  </si>
  <si>
    <t>Dự phòng giảm giá các khoản đầu tư ngắn hạn, dài hạn</t>
  </si>
  <si>
    <t xml:space="preserve">Chi phí nhân viên </t>
  </si>
  <si>
    <t>Chi phí vật liệu, bao bì</t>
  </si>
  <si>
    <t>Khấu hao trong năm</t>
  </si>
  <si>
    <t>PAJE!$L354</t>
  </si>
  <si>
    <t>PAJE!$D354</t>
  </si>
  <si>
    <t>PAJE!$E354</t>
  </si>
  <si>
    <t>PAJE!$J355</t>
  </si>
  <si>
    <t>PAJE!$K355</t>
  </si>
  <si>
    <t>PAJE!$E306</t>
  </si>
  <si>
    <t>PAJE!$J307</t>
  </si>
  <si>
    <t>PAJE!$K307</t>
  </si>
  <si>
    <t>PAJE!$L307</t>
  </si>
  <si>
    <t>PAJE!$D307</t>
  </si>
  <si>
    <t>PAJE!$E307</t>
  </si>
  <si>
    <t>PAJE!$J308</t>
  </si>
  <si>
    <t>PAJE!$K308</t>
  </si>
  <si>
    <t>PAJE!$L308</t>
  </si>
  <si>
    <t>PAJE!$D308</t>
  </si>
  <si>
    <t>PAJE!$E308</t>
  </si>
  <si>
    <t>PAJE!$J309</t>
  </si>
  <si>
    <t>PAJE!$K309</t>
  </si>
  <si>
    <t>PAJE!$L309</t>
  </si>
  <si>
    <t>PAJE!$D309</t>
  </si>
  <si>
    <t>PAJE!$E309</t>
  </si>
  <si>
    <t>PAJE!$J310</t>
  </si>
  <si>
    <t>PAJE!$K310</t>
  </si>
  <si>
    <t>PAJE!$L310</t>
  </si>
  <si>
    <t>PAJE!$D310</t>
  </si>
  <si>
    <t>PAJE!$E310</t>
  </si>
  <si>
    <t>PAJE!$J311</t>
  </si>
  <si>
    <t>PAJE!$J2210</t>
  </si>
  <si>
    <t>PAJE!$K2210</t>
  </si>
  <si>
    <t>PAJE!$L2210</t>
  </si>
  <si>
    <t>PAJE!$D2210</t>
  </si>
  <si>
    <t>PAJE!$E2210</t>
  </si>
  <si>
    <t>PAJE!$J2211</t>
  </si>
  <si>
    <t>PAJE!$K2211</t>
  </si>
  <si>
    <t>PAJE!$L2211</t>
  </si>
  <si>
    <t>PAJE!$D2211</t>
  </si>
  <si>
    <t>PAJE!$D313</t>
  </si>
  <si>
    <t>PAJE!$E313</t>
  </si>
  <si>
    <t>PAJE!$J314</t>
  </si>
  <si>
    <t>PAJE!$K314</t>
  </si>
  <si>
    <t>PAJE!$L314</t>
  </si>
  <si>
    <t>PAJE!$K2121</t>
  </si>
  <si>
    <t>PAJE!$L2121</t>
  </si>
  <si>
    <t>- Nguồn kinh phí sự nghiệp năm nay</t>
  </si>
  <si>
    <t>PAJE!$L2135</t>
  </si>
  <si>
    <t>PAJE!$D2135</t>
  </si>
  <si>
    <t>PAJE!$E2135</t>
  </si>
  <si>
    <t>PAJE!$J2136</t>
  </si>
  <si>
    <t>PAJE!$K2136</t>
  </si>
  <si>
    <t>PAJE!$L2136</t>
  </si>
  <si>
    <t>PAJE!$D2136</t>
  </si>
  <si>
    <t>PAJE!$E2136</t>
  </si>
  <si>
    <t>PAJE!$J2137</t>
  </si>
  <si>
    <t>PAJE!$L1307</t>
  </si>
  <si>
    <t>PAJE!$D1307</t>
  </si>
  <si>
    <t>PAJE!$E1307</t>
  </si>
  <si>
    <t>PAJE!$J1308</t>
  </si>
  <si>
    <t>PAJE!$K1308</t>
  </si>
  <si>
    <t>PAJE!$L1308</t>
  </si>
  <si>
    <t>PAJE!$E2211</t>
  </si>
  <si>
    <t>Số sau điều chỉnh</t>
  </si>
  <si>
    <t>Số dư 01/01/2010</t>
  </si>
  <si>
    <t>Tổng</t>
  </si>
  <si>
    <t>3.             Dự phòng giảm giá đầu tư ngắn hạn</t>
  </si>
  <si>
    <t xml:space="preserve">4.             Phải thu khách hàng </t>
  </si>
  <si>
    <t>Ban điều hành dự án Buôn Kuốp</t>
  </si>
  <si>
    <t>PAJE!$E672</t>
  </si>
  <si>
    <t>PAJE!$J673</t>
  </si>
  <si>
    <t>PAJE!$K673</t>
  </si>
  <si>
    <t>PAJE!$L673</t>
  </si>
  <si>
    <t>PAJE!$D673</t>
  </si>
  <si>
    <t>PAJE!$E673</t>
  </si>
  <si>
    <t>PAJE!$J674</t>
  </si>
  <si>
    <t>PAJE!$K674</t>
  </si>
  <si>
    <t>PAJE!$E1708</t>
  </si>
  <si>
    <t>PAJE!$J1709</t>
  </si>
  <si>
    <t>PAJE!$K2320</t>
  </si>
  <si>
    <t>PAJE!$L2320</t>
  </si>
  <si>
    <t>PAJE!$D2320</t>
  </si>
  <si>
    <t>PAJE!$E2320</t>
  </si>
  <si>
    <t>PAJE!$J2321</t>
  </si>
  <si>
    <t>PAJE!$K2321</t>
  </si>
  <si>
    <t>Công ty liên kết</t>
  </si>
  <si>
    <t>3.             Doanh thu hoạt động tài chính</t>
  </si>
  <si>
    <t>4.             Chi phí tài chính</t>
  </si>
  <si>
    <t xml:space="preserve">5.             Chi phí bán hàng </t>
  </si>
  <si>
    <t>6.             Chi phí quản lý doanh nghiệp</t>
  </si>
  <si>
    <t>7.             Thu nhập khác</t>
  </si>
  <si>
    <t>PAJE!$L1317</t>
  </si>
  <si>
    <t>PAJE!$D1317</t>
  </si>
  <si>
    <t>Phải trả theo tiến độ kế hoạch hợp đồng xây dựng</t>
  </si>
  <si>
    <t>9.</t>
  </si>
  <si>
    <t>Các khoản phải trả, phải nộp ngắn hạn khác</t>
  </si>
  <si>
    <t>PAJE!$L2357</t>
  </si>
  <si>
    <t>PAJE!$D2357</t>
  </si>
  <si>
    <t>PAJE!$K292</t>
  </si>
  <si>
    <t>PAJE!$D1746</t>
  </si>
  <si>
    <t>PAJE!$E1746</t>
  </si>
  <si>
    <t>PAJE!$J1747</t>
  </si>
  <si>
    <t>PAJE!$K1747</t>
  </si>
  <si>
    <t>PAJE!$L1747</t>
  </si>
  <si>
    <t>PAJE!$D1747</t>
  </si>
  <si>
    <t>PAJE!$E1747</t>
  </si>
  <si>
    <t>PAJE!$J1748</t>
  </si>
  <si>
    <t>PAJE!$K1748</t>
  </si>
  <si>
    <t>PAJE!$L1748</t>
  </si>
  <si>
    <t>PAJE!$D1748</t>
  </si>
  <si>
    <t>PAJE!$E1748</t>
  </si>
  <si>
    <t>PAJE!$J1749</t>
  </si>
  <si>
    <t>PAJE!$K1749</t>
  </si>
  <si>
    <t>PAJE!$K1361</t>
  </si>
  <si>
    <t>PAJE!$L1361</t>
  </si>
  <si>
    <t>PAJE!$D1361</t>
  </si>
  <si>
    <t>PAJE!$E1361</t>
  </si>
  <si>
    <t>PAJE!$J1362</t>
  </si>
  <si>
    <t>PAJE!$K1362</t>
  </si>
  <si>
    <t>PAJE!$L1362</t>
  </si>
  <si>
    <t>PAJE!$D1362</t>
  </si>
  <si>
    <t>PAJE!$E1362</t>
  </si>
  <si>
    <t>PAJE!$J1363</t>
  </si>
  <si>
    <t>PAJE!$K1363</t>
  </si>
  <si>
    <t>PAJE!$L1363</t>
  </si>
  <si>
    <t>PAJE!$D1363</t>
  </si>
  <si>
    <t>PAJE!$E1363</t>
  </si>
  <si>
    <t>PAJE!$J1364</t>
  </si>
  <si>
    <t>PAJE!$K1364</t>
  </si>
  <si>
    <t>PAJE!$D292</t>
  </si>
  <si>
    <t>PAJE!$E292</t>
  </si>
  <si>
    <t>PAJE!$J293</t>
  </si>
  <si>
    <t>PAJE!$K293</t>
  </si>
  <si>
    <t>PAJE!$L293</t>
  </si>
  <si>
    <t>PAJE!$D293</t>
  </si>
  <si>
    <t>PAJE!$E1838</t>
  </si>
  <si>
    <t>PAJE!$J1839</t>
  </si>
  <si>
    <t>PAJE!$K1839</t>
  </si>
  <si>
    <t>PAJE!$L1839</t>
  </si>
  <si>
    <t>PAJE!$D1839</t>
  </si>
  <si>
    <t>Điều chỉnh số tiền vay ngắn hạn phát sinh trong năm (+)</t>
  </si>
  <si>
    <t>Điều chỉnh  Số tiền vay dài hạn phát sinh trong năm (+)</t>
  </si>
  <si>
    <t>Điều chỉnh thu hồi tiền đầu tư vào công ty con  (+)</t>
  </si>
  <si>
    <t>PAJE!$D1535</t>
  </si>
  <si>
    <t>PAJE!$E1535</t>
  </si>
  <si>
    <t>PAJE!$J1536</t>
  </si>
  <si>
    <t>PAJE!$K1536</t>
  </si>
  <si>
    <t>PAJE!$L1536</t>
  </si>
  <si>
    <t>PAJE!$D1536</t>
  </si>
  <si>
    <t>Trừ: Tổng nợ của Báo cáo kết quả hoạt động kinh doanh / Less: total of debits to profit and loss account</t>
  </si>
  <si>
    <t>Chỉ tiêu 35 sau điều chỉnh</t>
  </si>
  <si>
    <t>+ Vay dài hạn nội bộ</t>
  </si>
  <si>
    <t>+ Phải trả dài hạn nội bộ khác</t>
  </si>
  <si>
    <t>PAJE!$D1707</t>
  </si>
  <si>
    <t>PAJE!$E1707</t>
  </si>
  <si>
    <t>PAJE!$J1708</t>
  </si>
  <si>
    <t>PAJE!$D501</t>
  </si>
  <si>
    <t>PAJE!$E501</t>
  </si>
  <si>
    <t>PAJE!$J502</t>
  </si>
  <si>
    <t>PAJE!$K502</t>
  </si>
  <si>
    <t>PAJE!$L502</t>
  </si>
  <si>
    <t>PAJE!$D502</t>
  </si>
  <si>
    <t>PAJE!$E502</t>
  </si>
  <si>
    <t>PAJE!$J503</t>
  </si>
  <si>
    <t>PAJE!$K503</t>
  </si>
  <si>
    <t>PAJE!$L503</t>
  </si>
  <si>
    <t>PAJE!$L1056</t>
  </si>
  <si>
    <t>PAJE!$D1056</t>
  </si>
  <si>
    <t>PAJE!$E1056</t>
  </si>
  <si>
    <t>PAJE!$E1197</t>
  </si>
  <si>
    <t>PAJE!$J1198</t>
  </si>
  <si>
    <t>PAJE!$J406</t>
  </si>
  <si>
    <t>PAJE!$K406</t>
  </si>
  <si>
    <t>PAJE!$L406</t>
  </si>
  <si>
    <t>PAJE!$L1146</t>
  </si>
  <si>
    <t>BH</t>
  </si>
  <si>
    <t>BI</t>
  </si>
  <si>
    <t>BK</t>
  </si>
  <si>
    <t>BL</t>
  </si>
  <si>
    <t>131C</t>
  </si>
  <si>
    <t>BQ</t>
  </si>
  <si>
    <t>BO</t>
  </si>
  <si>
    <t>BP</t>
  </si>
  <si>
    <t>BR</t>
  </si>
  <si>
    <t>BS</t>
  </si>
  <si>
    <t>BT</t>
  </si>
  <si>
    <t>BU</t>
  </si>
  <si>
    <t>BV</t>
  </si>
  <si>
    <t>BW</t>
  </si>
  <si>
    <t>OE</t>
  </si>
  <si>
    <t>IA</t>
  </si>
  <si>
    <t>33311pl</t>
  </si>
  <si>
    <t>3332pl</t>
  </si>
  <si>
    <t>PAJE!$J1885</t>
  </si>
  <si>
    <t>PAJE!$K1885</t>
  </si>
  <si>
    <t>PAJE!$L1885</t>
  </si>
  <si>
    <t>PAJE!$D1885</t>
  </si>
  <si>
    <t>PAJE!$D1281</t>
  </si>
  <si>
    <t>PAJE!$E1281</t>
  </si>
  <si>
    <t>PAJE!$J1282</t>
  </si>
  <si>
    <t>PAJE!$K1282</t>
  </si>
  <si>
    <t>PAJE!$L1282</t>
  </si>
  <si>
    <t>PAJE!$D1282</t>
  </si>
  <si>
    <t>PAJE!$E1282</t>
  </si>
  <si>
    <t>PAJE!$D1388</t>
  </si>
  <si>
    <t>nb1</t>
  </si>
  <si>
    <t>nb2</t>
  </si>
  <si>
    <t>nb3</t>
  </si>
  <si>
    <t>nb4</t>
  </si>
  <si>
    <t>nb51</t>
  </si>
  <si>
    <t>nb52</t>
  </si>
  <si>
    <t>nb53</t>
  </si>
  <si>
    <t>nb54</t>
  </si>
  <si>
    <t>nb55</t>
  </si>
  <si>
    <t>Chi phí sử dụng máy thi công</t>
  </si>
  <si>
    <t>+ Cổ phiếu</t>
  </si>
  <si>
    <t>+ Trái phiếu</t>
  </si>
  <si>
    <t>PAJE!$K1198</t>
  </si>
  <si>
    <t>PAJE!$L1198</t>
  </si>
  <si>
    <t>PAJE!$D1198</t>
  </si>
  <si>
    <t>PAJE!$E1198</t>
  </si>
  <si>
    <t>PAJE!$J1199</t>
  </si>
  <si>
    <t>Thuế và các khoản phải nộp Nhà nước</t>
  </si>
  <si>
    <t>PAJE!$J941</t>
  </si>
  <si>
    <t>PAJE!$K941</t>
  </si>
  <si>
    <t>PAJE!$L941</t>
  </si>
  <si>
    <t>PAJE!$D941</t>
  </si>
  <si>
    <t>PAJE!$E941</t>
  </si>
  <si>
    <t>PAJE!$J942</t>
  </si>
  <si>
    <t>PAJE!$K942</t>
  </si>
  <si>
    <t>PAJE!$L942</t>
  </si>
  <si>
    <t>PAJE!$D942</t>
  </si>
  <si>
    <t>PAJE!$E942</t>
  </si>
  <si>
    <t>PAJE!$J943</t>
  </si>
  <si>
    <t>PAJE!$K943</t>
  </si>
  <si>
    <t>PAJE!$L943</t>
  </si>
  <si>
    <t>PAJE!$D943</t>
  </si>
  <si>
    <t>PAJE!$E943</t>
  </si>
  <si>
    <t>PAJE!$J944</t>
  </si>
  <si>
    <t>PAJE!$L463</t>
  </si>
  <si>
    <t>PAJE!$D463</t>
  </si>
  <si>
    <t>PAJE!$L1938</t>
  </si>
  <si>
    <t>PAJE!$D1938</t>
  </si>
  <si>
    <t>PAJE!$E1938</t>
  </si>
  <si>
    <t>PAJE!$J1939</t>
  </si>
  <si>
    <t>PAJE!$K1939</t>
  </si>
  <si>
    <t>PAJE!$L1939</t>
  </si>
  <si>
    <t>PAJE!$D1939</t>
  </si>
  <si>
    <t>PAJE!$E1939</t>
  </si>
  <si>
    <t>PAJE!$J1940</t>
  </si>
  <si>
    <t>PAJE!$K1940</t>
  </si>
  <si>
    <t>PAJE!$L1940</t>
  </si>
  <si>
    <t>PAJE!$D1940</t>
  </si>
  <si>
    <t>PAJE!$E1940</t>
  </si>
  <si>
    <t>PAJE!$J1941</t>
  </si>
  <si>
    <t>PAJE!$J467</t>
  </si>
  <si>
    <t>PAJE!$K467</t>
  </si>
  <si>
    <t>PAJE!$L467</t>
  </si>
  <si>
    <t>PAJE!$D467</t>
  </si>
  <si>
    <t>PAJE!$E467</t>
  </si>
  <si>
    <t>PAJE!$J468</t>
  </si>
  <si>
    <t>PAJE!$K468</t>
  </si>
  <si>
    <t>PAJE!$L468</t>
  </si>
  <si>
    <t>PAJE!$D468</t>
  </si>
  <si>
    <t>PAJE!$E468</t>
  </si>
  <si>
    <t>PAJE!$J469</t>
  </si>
  <si>
    <t>PAJE!$K469</t>
  </si>
  <si>
    <t>PAJE!$L469</t>
  </si>
  <si>
    <t>PAJE!$D469</t>
  </si>
  <si>
    <t>PAJE!$E469</t>
  </si>
  <si>
    <t>PAJE!$J470</t>
  </si>
  <si>
    <t>PAJE!$K470</t>
  </si>
  <si>
    <t>PAJE!$L470</t>
  </si>
  <si>
    <t>PAJE!$D470</t>
  </si>
  <si>
    <t>PAJE!$E470</t>
  </si>
  <si>
    <t>PAJE!$J471</t>
  </si>
  <si>
    <t>PAJE!$K471</t>
  </si>
  <si>
    <t>PAJE!$L471</t>
  </si>
  <si>
    <t>PAJE!$D471</t>
  </si>
  <si>
    <t>PAJE!$E471</t>
  </si>
  <si>
    <t>PAJE!$J472</t>
  </si>
  <si>
    <t>PAJE!$K1232</t>
  </si>
  <si>
    <t>PAJE!$L1232</t>
  </si>
  <si>
    <t>PAJE!$D1232</t>
  </si>
  <si>
    <t>PAJE!$E1232</t>
  </si>
  <si>
    <t>PAJE!$J1233</t>
  </si>
  <si>
    <t>PAJE!$K1233</t>
  </si>
  <si>
    <t>PAJE!$L1233</t>
  </si>
  <si>
    <t>PAJE!$D1233</t>
  </si>
  <si>
    <t>PAJE!$E1233</t>
  </si>
  <si>
    <t>PAJE!$J1234</t>
  </si>
  <si>
    <t>PAJE!$K1234</t>
  </si>
  <si>
    <t>PAJE!$L1234</t>
  </si>
  <si>
    <t>PAJE!$D1234</t>
  </si>
  <si>
    <t>PAJE!$E1234</t>
  </si>
  <si>
    <t>PAJE!$J1235</t>
  </si>
  <si>
    <t>PAJE!$K1235</t>
  </si>
  <si>
    <t>PAJE!$L1235</t>
  </si>
  <si>
    <t>PAJE!$D1235</t>
  </si>
  <si>
    <t>PAJE!$E1235</t>
  </si>
  <si>
    <t>PAJE!$J1236</t>
  </si>
  <si>
    <t>PAJE!$K1236</t>
  </si>
  <si>
    <t>PAJE!$L1236</t>
  </si>
  <si>
    <t>PAJE!$L1749</t>
  </si>
  <si>
    <t>PAJE!$D1749</t>
  </si>
  <si>
    <t>PAJE!$K1606</t>
  </si>
  <si>
    <t>PAJE!$L1606</t>
  </si>
  <si>
    <t>PAJE!$D1606</t>
  </si>
  <si>
    <t>PAJE!$E1606</t>
  </si>
  <si>
    <t>PAJE!$J1607</t>
  </si>
  <si>
    <t>Các tài sản ngắn hạn khác</t>
  </si>
  <si>
    <t>Topfile</t>
  </si>
  <si>
    <t>Ngày senior view hồ sơ</t>
  </si>
  <si>
    <t>Ngày manager view hồ sơ</t>
  </si>
  <si>
    <t>Ngày partner view hồ sơ</t>
  </si>
  <si>
    <t>Ngày partner độc lập view hồ sơ</t>
  </si>
  <si>
    <t>PAJE!$L1670</t>
  </si>
  <si>
    <t>PAJE!$D1670</t>
  </si>
  <si>
    <t>PAJE!$E1670</t>
  </si>
  <si>
    <t>PAJE!$J1671</t>
  </si>
  <si>
    <t>PAJE!$K1671</t>
  </si>
  <si>
    <t>PAJE!$L1671</t>
  </si>
  <si>
    <t>PAJE!$D1671</t>
  </si>
  <si>
    <t>PAJE!$E1671</t>
  </si>
  <si>
    <t>PAJE!$K494</t>
  </si>
  <si>
    <t>PAJE!$L494</t>
  </si>
  <si>
    <t>PAJE!$D494</t>
  </si>
  <si>
    <t>PAJE!$E494</t>
  </si>
  <si>
    <t>PAJE!$J495</t>
  </si>
  <si>
    <t>PAJE!$K495</t>
  </si>
  <si>
    <t>PAJE!$L495</t>
  </si>
  <si>
    <t>PAJE!$D495</t>
  </si>
  <si>
    <t>PAJE!$E495</t>
  </si>
  <si>
    <t>Tiền chi trực tiếp bằng nguồn kinh phí sự nghiệp, dự án &lt;161&gt; (-)</t>
  </si>
  <si>
    <t>PAJE!$E1701</t>
  </si>
  <si>
    <t>PAJE!$J1702</t>
  </si>
  <si>
    <t>PAJE!$K1702</t>
  </si>
  <si>
    <t>PAJE!$L1702</t>
  </si>
  <si>
    <t>PAJE!$D1702</t>
  </si>
  <si>
    <t>PAJE!$E1702</t>
  </si>
  <si>
    <t>PAJE!$J1703</t>
  </si>
  <si>
    <t>PAJE!$D1949</t>
  </si>
  <si>
    <t>PAJE!$E1949</t>
  </si>
  <si>
    <t>PAJE!$J1950</t>
  </si>
  <si>
    <t>PAJE!$K1950</t>
  </si>
  <si>
    <t>PAJE!$L1950</t>
  </si>
  <si>
    <t>PAJE!$D1950</t>
  </si>
  <si>
    <t>PAJE!$E1950</t>
  </si>
  <si>
    <t>PAJE!$J1951</t>
  </si>
  <si>
    <t>PAJE!$K1951</t>
  </si>
  <si>
    <t>PAJE!$L1951</t>
  </si>
  <si>
    <t>PAJE!$D1951</t>
  </si>
  <si>
    <t>PAJE!$E1951</t>
  </si>
  <si>
    <t>PAJE!$J1952</t>
  </si>
  <si>
    <t>PAJE!$K1952</t>
  </si>
  <si>
    <t>PAJE!$L1952</t>
  </si>
  <si>
    <t>Góp vốn bằng tài sản cố định (+)</t>
  </si>
  <si>
    <t>+Điều chỉnh  Dư Nợ phải thu về cổ tức và lợi nhuận được chia trên các TK công nợ phải thu (131,138…)</t>
  </si>
  <si>
    <t>PAJE!$L407</t>
  </si>
  <si>
    <t>PAJE!$J2088</t>
  </si>
  <si>
    <t>PAJE!$K2088</t>
  </si>
  <si>
    <t>PAJE!$L2088</t>
  </si>
  <si>
    <t>PAJE!$D1660</t>
  </si>
  <si>
    <t>PAJE!$E1660</t>
  </si>
  <si>
    <t>PAJE!$J1661</t>
  </si>
  <si>
    <t>PAJE!$K1661</t>
  </si>
  <si>
    <t>PAJE!$L1661</t>
  </si>
  <si>
    <t>PAJE!$D1661</t>
  </si>
  <si>
    <t>PAJE!$E1661</t>
  </si>
  <si>
    <t>PAJE!$J1662</t>
  </si>
  <si>
    <t>PAJE!$K1662</t>
  </si>
  <si>
    <t>PAJE!$L1662</t>
  </si>
  <si>
    <t>PAJE!$D1662</t>
  </si>
  <si>
    <t>PAJE!$E1662</t>
  </si>
  <si>
    <t>PAJE!$J1663</t>
  </si>
  <si>
    <t>PAJE!$K1663</t>
  </si>
  <si>
    <t>PAJE!$L1663</t>
  </si>
  <si>
    <t>PAJE!$D1663</t>
  </si>
  <si>
    <t>PAJE!$E1663</t>
  </si>
  <si>
    <t>PAJE!$J1664</t>
  </si>
  <si>
    <t>PAJE!$K1621</t>
  </si>
  <si>
    <t>PAJE!$L1621</t>
  </si>
  <si>
    <t>PAJE!$D1621</t>
  </si>
  <si>
    <t>PAJE!$E1621</t>
  </si>
  <si>
    <t>PAJE!$J1622</t>
  </si>
  <si>
    <r>
      <t>39.</t>
    </r>
    <r>
      <rPr>
        <b/>
        <sz val="11"/>
        <color indexed="8"/>
        <rFont val="Times New Roman"/>
        <family val="1"/>
      </rPr>
      <t>         Phải trả theo tiến độ kế hoạch hợp đồng xây dựng</t>
    </r>
  </si>
  <si>
    <r>
      <t xml:space="preserve">-         </t>
    </r>
    <r>
      <rPr>
        <i/>
        <sz val="11"/>
        <color indexed="8"/>
        <rFont val="Times New Roman"/>
        <family val="1"/>
      </rPr>
      <t>Lãi cho vay vốn nhận trước</t>
    </r>
  </si>
  <si>
    <r>
      <t xml:space="preserve">-         </t>
    </r>
    <r>
      <rPr>
        <i/>
        <sz val="11"/>
        <color indexed="8"/>
        <rFont val="Times New Roman"/>
        <family val="1"/>
      </rPr>
      <t>Tiền trả trước về cho thuê TSCĐ, bất động sản đầu tư</t>
    </r>
  </si>
  <si>
    <r>
      <t xml:space="preserve">-         </t>
    </r>
    <r>
      <rPr>
        <i/>
        <sz val="11"/>
        <color indexed="8"/>
        <rFont val="Times New Roman"/>
        <family val="1"/>
      </rPr>
      <t>TSCĐ bán và thuê lại</t>
    </r>
  </si>
  <si>
    <r>
      <t xml:space="preserve">-         </t>
    </r>
    <r>
      <rPr>
        <i/>
        <sz val="11"/>
        <color indexed="8"/>
        <rFont val="Times New Roman"/>
        <family val="1"/>
      </rPr>
      <t>Hàng bán trả chậm, trả góp</t>
    </r>
  </si>
  <si>
    <r>
      <t xml:space="preserve">-         </t>
    </r>
    <r>
      <rPr>
        <i/>
        <sz val="11"/>
        <color indexed="8"/>
        <rFont val="Times New Roman"/>
        <family val="1"/>
      </rPr>
      <t>Lãi chênh lệch tỷ giá trong giai đoạn đầu tư xây dựng cơ bản</t>
    </r>
  </si>
  <si>
    <r>
      <t xml:space="preserve">-         </t>
    </r>
    <r>
      <rPr>
        <i/>
        <sz val="11"/>
        <color indexed="8"/>
        <rFont val="Times New Roman"/>
        <family val="1"/>
      </rPr>
      <t>Lãi hoãn lại do đánh giá lại TSCĐ góp vốn vào cơ sở kinh doanh đồng kiểm soát</t>
    </r>
  </si>
  <si>
    <r>
      <t xml:space="preserve">-         </t>
    </r>
    <r>
      <rPr>
        <i/>
        <sz val="11"/>
        <color indexed="10"/>
        <rFont val="Times New Roman"/>
        <family val="1"/>
      </rPr>
      <t>.....</t>
    </r>
  </si>
  <si>
    <t>Số liệu các cột (trừ cột "Các khoản loại trừ") được lấy từ chi tiết doanh thu thuần bán hàng cho các bộ phận khác. Số liệu cột "Các khoản loại trừ" đúng bằng tổng các cột và để ở dạng số âm. Số liệu cột "Cộng" = 0</t>
  </si>
  <si>
    <t>Tổng doanh thu thuần về bán hàng và cung cấp dịch vụ</t>
  </si>
  <si>
    <t>Số liệu cột "Cộng" phù hợp với chỉ tiêu MS 10 trong Báo cáo kết quả hoạt động kinh doanh</t>
  </si>
  <si>
    <t>Số liệu cột "Cộng" phù hợp với chỉ tiêu MS 10 trong Báo cáo kết quả hoạt động kinh doanh hợp nhất</t>
  </si>
  <si>
    <t>Chi phí bộ phận</t>
  </si>
  <si>
    <t>26.         Đầu tư vào công ty liên kết, liên doanh</t>
  </si>
  <si>
    <t>27.         Đầu tư dài hạn khác</t>
  </si>
  <si>
    <t>PAJE!$K1288</t>
  </si>
  <si>
    <t>PAJE!$L1288</t>
  </si>
  <si>
    <t>PAJE!$D1288</t>
  </si>
  <si>
    <t>PAJE!$E1288</t>
  </si>
  <si>
    <t>PAJE!$J1289</t>
  </si>
  <si>
    <t>PAJE!$D1255</t>
  </si>
  <si>
    <t>PAJE!$E1255</t>
  </si>
  <si>
    <t>PAJE!$J1256</t>
  </si>
  <si>
    <t>PAJE!$K1256</t>
  </si>
  <si>
    <t>PAJE!$L1256</t>
  </si>
  <si>
    <t>PAJE!$D1256</t>
  </si>
  <si>
    <t>PAJE!$E1256</t>
  </si>
  <si>
    <t>PAJE!$J1257</t>
  </si>
  <si>
    <t>PAJE!$K1257</t>
  </si>
  <si>
    <t>PAJE!$L1257</t>
  </si>
  <si>
    <t>PAJE!$D1257</t>
  </si>
  <si>
    <t>Thu nhập khác</t>
  </si>
  <si>
    <t>12.</t>
  </si>
  <si>
    <t>Chi phí khác</t>
  </si>
  <si>
    <t>13.</t>
  </si>
  <si>
    <t>PAJE!$E1506</t>
  </si>
  <si>
    <t>PAJE!$K130</t>
  </si>
  <si>
    <t>PAJE!$L130</t>
  </si>
  <si>
    <t>PAJE!$D130</t>
  </si>
  <si>
    <t>PAJE!$E130</t>
  </si>
  <si>
    <t>PAJE!$J131</t>
  </si>
  <si>
    <t>PAJE!$K131</t>
  </si>
  <si>
    <t>PAJE!$E1937</t>
  </si>
  <si>
    <t>PAJE!$J1938</t>
  </si>
  <si>
    <t>PAJE!$K2137</t>
  </si>
  <si>
    <t>PAJE!$L2137</t>
  </si>
  <si>
    <t>PAJE!$D2137</t>
  </si>
  <si>
    <t>PAJE!$E2137</t>
  </si>
  <si>
    <t>PAJE!$J2138</t>
  </si>
  <si>
    <t>PAJE!$K2138</t>
  </si>
  <si>
    <t>PAJE!$L2138</t>
  </si>
  <si>
    <t>PAJE!$D2138</t>
  </si>
  <si>
    <t>PAJE!$E2138</t>
  </si>
  <si>
    <t>CÁC CHỈ TIÊU NGOÀI BẢNG CÂN ĐỐI KẾ TOÁN</t>
  </si>
  <si>
    <t>CHỈ TIÊU</t>
  </si>
  <si>
    <t>Tài sản thuê ngoài</t>
  </si>
  <si>
    <t>PAJE!$J810</t>
  </si>
  <si>
    <t>PAJE!$K810</t>
  </si>
  <si>
    <t>PAJE!$L810</t>
  </si>
  <si>
    <t>PAJE!$D810</t>
  </si>
  <si>
    <t>PAJE!$E810</t>
  </si>
  <si>
    <t>PAJE!$J811</t>
  </si>
  <si>
    <t>PAJE!$K811</t>
  </si>
  <si>
    <t>PAJE!$L811</t>
  </si>
  <si>
    <t>PAJE!$D811</t>
  </si>
  <si>
    <t>PAJE!$E811</t>
  </si>
  <si>
    <t>PAJE!$J812</t>
  </si>
  <si>
    <t>PAJE!$K812</t>
  </si>
  <si>
    <t>PAJE!$L812</t>
  </si>
  <si>
    <t>PAJE!$D812</t>
  </si>
  <si>
    <t>PAJE!$E812</t>
  </si>
  <si>
    <t>PAJE!$J813</t>
  </si>
  <si>
    <t>Các khoản phải thu ngắn hạn</t>
  </si>
  <si>
    <t>Phải thu khách hàng</t>
  </si>
  <si>
    <t>Trả trước cho người bán</t>
  </si>
  <si>
    <t>3.</t>
  </si>
  <si>
    <t>PAJE!$K1863</t>
  </si>
  <si>
    <t>PAJE!$L1863</t>
  </si>
  <si>
    <t>PAJE!$D1168</t>
  </si>
  <si>
    <t>PAJE!$E1168</t>
  </si>
  <si>
    <t>PAJE!$J1169</t>
  </si>
  <si>
    <t>PAJE!$K1169</t>
  </si>
  <si>
    <t>PAJE!$L2063</t>
  </si>
  <si>
    <t>PAJE!$D1999</t>
  </si>
  <si>
    <t>PAJE!$E1999</t>
  </si>
  <si>
    <t>PAJE!$D221</t>
  </si>
  <si>
    <t>PAJE!$E221</t>
  </si>
  <si>
    <t>PAJE!$J222</t>
  </si>
  <si>
    <t>PAJE!$K222</t>
  </si>
  <si>
    <t>PAJE!$L222</t>
  </si>
  <si>
    <t>PAJE!$D2420</t>
  </si>
  <si>
    <t>PAJE!$E2420</t>
  </si>
  <si>
    <t>PAJE!$L2474</t>
  </si>
  <si>
    <t>PAJE!$D2474</t>
  </si>
  <si>
    <t>PAJE!$E2474</t>
  </si>
  <si>
    <t>PAJE!$J2475</t>
  </si>
  <si>
    <t>PAJE!$K2475</t>
  </si>
  <si>
    <t>PAJE!$L2475</t>
  </si>
  <si>
    <t>PAJE!$D2475</t>
  </si>
  <si>
    <t>PAJE!$E2475</t>
  </si>
  <si>
    <t>PAJE!$J2476</t>
  </si>
  <si>
    <t>PAJE!$K2476</t>
  </si>
  <si>
    <t>PAJE!$L2476</t>
  </si>
  <si>
    <t>PAJE!$D2476</t>
  </si>
  <si>
    <t>PAJE!$E2476</t>
  </si>
  <si>
    <t>PAJE!$J2477</t>
  </si>
  <si>
    <t>PAJE!$K2477</t>
  </si>
  <si>
    <t>PAJE!$L2477</t>
  </si>
  <si>
    <t>PAJE!$D2477</t>
  </si>
  <si>
    <t>PAJE!$E138</t>
  </si>
  <si>
    <t>PAJE!$J139</t>
  </si>
  <si>
    <t>PAJE!$K139</t>
  </si>
  <si>
    <t>PAJE!$K382</t>
  </si>
  <si>
    <t>PAJE!$L382</t>
  </si>
  <si>
    <t>PAJE!$D382</t>
  </si>
  <si>
    <t>PAJE!$K1953</t>
  </si>
  <si>
    <t>PAJE!$L1953</t>
  </si>
  <si>
    <t>PAJE!$D1953</t>
  </si>
  <si>
    <t>PAJE!$E1953</t>
  </si>
  <si>
    <t>PAJE!$J1954</t>
  </si>
  <si>
    <t>PAJE!$K1954</t>
  </si>
  <si>
    <t>PAJE!$L1954</t>
  </si>
  <si>
    <t>PAJE!$D1954</t>
  </si>
  <si>
    <t>PAJE!$E1954</t>
  </si>
  <si>
    <t>PAJE!$J1955</t>
  </si>
  <si>
    <t>PAJE!$K1955</t>
  </si>
  <si>
    <t>PAJE!$L1955</t>
  </si>
  <si>
    <t>PAJE!$D1955</t>
  </si>
  <si>
    <t>PAJE!$E1955</t>
  </si>
  <si>
    <t>PAJE!$J1956</t>
  </si>
  <si>
    <t>PAJE!$K1956</t>
  </si>
  <si>
    <t>PAJE!$L1956</t>
  </si>
  <si>
    <t>PAJE!$D1956</t>
  </si>
  <si>
    <t>PAJE!$E587</t>
  </si>
  <si>
    <t>PAJE!$J588</t>
  </si>
  <si>
    <t>PAJE!$K588</t>
  </si>
  <si>
    <t>PAJE!$L588</t>
  </si>
  <si>
    <t>PAJE!$D588</t>
  </si>
  <si>
    <t>PAJE!$E588</t>
  </si>
  <si>
    <t>PAJE!$E1868</t>
  </si>
  <si>
    <t>Hội đồng quản trị</t>
  </si>
  <si>
    <t>Ông Đường Đức Hoá vay với lãi suất 0,8%/tháng</t>
  </si>
  <si>
    <t>Công ty Cổ phần Xuân Minh SĐ Thanh Hoa vay với lãi suất 2%/tháng</t>
  </si>
  <si>
    <t>Số dư 30/6/2012</t>
  </si>
  <si>
    <t>Số dư 01/01/2012</t>
  </si>
  <si>
    <t>Tình hình biến động dự phòng phải thu khó đòi như sau:</t>
  </si>
  <si>
    <t>Kỳ này</t>
  </si>
  <si>
    <t>Kỳ trước</t>
  </si>
  <si>
    <t>Giá trị</t>
  </si>
  <si>
    <t>PAJE!$K1808</t>
  </si>
  <si>
    <t>PAJE!$L1808</t>
  </si>
  <si>
    <t>PAJE!$D1808</t>
  </si>
  <si>
    <t>PAJE!$E1808</t>
  </si>
  <si>
    <t>PAJE!$J1809</t>
  </si>
  <si>
    <t>PAJE!$K1809</t>
  </si>
  <si>
    <t>PAJE!$L1809</t>
  </si>
  <si>
    <t>PAJE!$D1809</t>
  </si>
  <si>
    <t>PAJE!$D1105</t>
  </si>
  <si>
    <t>PAJE!$E1105</t>
  </si>
  <si>
    <t>__________________</t>
  </si>
  <si>
    <t>Trích các quỹ từ lợi nhuận 421/414 (đầu tư phát triển) (+)</t>
  </si>
  <si>
    <t>Trích thuế TNDN (421/3334) (+)</t>
  </si>
  <si>
    <t>PAJE!$J1626</t>
  </si>
  <si>
    <t>PAJE!$K1626</t>
  </si>
  <si>
    <t>PAJE!$L1626</t>
  </si>
  <si>
    <t>PAJE!$J973</t>
  </si>
  <si>
    <r>
      <t xml:space="preserve">Công ty TNHH Thương mại - Xuất khẩu Đại Châu </t>
    </r>
    <r>
      <rPr>
        <vertAlign val="superscript"/>
        <sz val="11"/>
        <color indexed="8"/>
        <rFont val="Times New Roman"/>
        <family val="1"/>
      </rPr>
      <t>(b)</t>
    </r>
  </si>
  <si>
    <t>Công ty TNHH Thương mại - Xuất nhập khẩu Đại Châu</t>
  </si>
  <si>
    <t>Công ty Cổ phần Xuân Minh SĐ Thanh Hoa (i)</t>
  </si>
  <si>
    <t>Công ty Cổ phần Đầu tư Phú Thượng (ii)</t>
  </si>
  <si>
    <t>Chi tiết số phát sinh về các khoản vay và nợ thuê tài chính như sau:</t>
  </si>
  <si>
    <t>Số tiền vay phát sinh trong năm</t>
  </si>
  <si>
    <t>Số kết chuyển</t>
  </si>
  <si>
    <r>
      <t xml:space="preserve">Tăng khác </t>
    </r>
    <r>
      <rPr>
        <b/>
        <sz val="11"/>
        <color indexed="10"/>
        <rFont val="Times New Roman"/>
        <family val="1"/>
      </rPr>
      <t>(ghi cụ thể)</t>
    </r>
  </si>
  <si>
    <t>Số tiền vay đã trả trong năm</t>
  </si>
  <si>
    <t>PAJE!$L628</t>
  </si>
  <si>
    <t>+ Các khoản ký quỹ, ký cược dài hạn</t>
  </si>
  <si>
    <t>Ngày lập BC</t>
  </si>
  <si>
    <t>PAJE!$L1492</t>
  </si>
  <si>
    <t>PAJE!$D1492</t>
  </si>
  <si>
    <t>PAJE!$E1492</t>
  </si>
  <si>
    <t>PAJE!$L2368</t>
  </si>
  <si>
    <t>PAJE!$D2368</t>
  </si>
  <si>
    <t>PAJE!$E2368</t>
  </si>
  <si>
    <t>PAJE!$J2369</t>
  </si>
  <si>
    <t>PAJE!$K2369</t>
  </si>
  <si>
    <t>PAJE!$L2369</t>
  </si>
  <si>
    <t>PAJE!$D2369</t>
  </si>
  <si>
    <t>PAJE!$E2369</t>
  </si>
  <si>
    <t>PAJE!$J2370</t>
  </si>
  <si>
    <t>PAJE!$K2370</t>
  </si>
  <si>
    <t>PAJE!$L2370</t>
  </si>
  <si>
    <t>PAJE!$L1163</t>
  </si>
  <si>
    <t>PAJE!$D1163</t>
  </si>
  <si>
    <t>PAJE!$E1163</t>
  </si>
  <si>
    <t>PAJE!$E644</t>
  </si>
  <si>
    <t>PAJE!$J645</t>
  </si>
  <si>
    <t>PAJE!$K645</t>
  </si>
  <si>
    <t>PAJE!$L645</t>
  </si>
  <si>
    <t>PAJE!$D645</t>
  </si>
  <si>
    <t>PAJE!$E645</t>
  </si>
  <si>
    <t>PAJE!$J646</t>
  </si>
  <si>
    <t>PAJE!$K646</t>
  </si>
  <si>
    <t>PAJE!$L646</t>
  </si>
  <si>
    <t>PAJE!$D2283</t>
  </si>
  <si>
    <t>PAJE!$E2283</t>
  </si>
  <si>
    <t>PAJE!$J2284</t>
  </si>
  <si>
    <t>PAJE!$K2284</t>
  </si>
  <si>
    <t>PAJE!$L2284</t>
  </si>
  <si>
    <t>PAJE!$D2284</t>
  </si>
  <si>
    <t>PAJE!$E2284</t>
  </si>
  <si>
    <t>PAJE!$J2285</t>
  </si>
  <si>
    <t>PAJE!$K2285</t>
  </si>
  <si>
    <t>PAJE!$L2285</t>
  </si>
  <si>
    <t>PAJE!$D2285</t>
  </si>
  <si>
    <t>PAJE!$E1841</t>
  </si>
  <si>
    <t>Số dư cuối năm nay</t>
  </si>
  <si>
    <t>PAJE!$K444</t>
  </si>
  <si>
    <t>PAJE!$L444</t>
  </si>
  <si>
    <t>PAJE!$D444</t>
  </si>
  <si>
    <t>PAJE!$E444</t>
  </si>
  <si>
    <t>PAJE!$J445</t>
  </si>
  <si>
    <t>PAJE!$K445</t>
  </si>
  <si>
    <t>PAJE!$L445</t>
  </si>
  <si>
    <t>PAJE!$D445</t>
  </si>
  <si>
    <t>PAJE!$E445</t>
  </si>
  <si>
    <t>PAJE!$J446</t>
  </si>
  <si>
    <t>PAJE!$K446</t>
  </si>
  <si>
    <t>PAJE!$L446</t>
  </si>
  <si>
    <t>PAJE!$K935</t>
  </si>
  <si>
    <t>PAJE!$L935</t>
  </si>
  <si>
    <t>PAJE!$K1238</t>
  </si>
  <si>
    <t>PAJE!$L1148</t>
  </si>
  <si>
    <t>PAJE!$D1148</t>
  </si>
  <si>
    <t>PAJE!$E1148</t>
  </si>
  <si>
    <t>PAJE!$J1149</t>
  </si>
  <si>
    <t>PAJE!$K1149</t>
  </si>
  <si>
    <t>PAJE!$E1364</t>
  </si>
  <si>
    <t>PAJE!$J1365</t>
  </si>
  <si>
    <t>PAJE!$K1365</t>
  </si>
  <si>
    <t>PAJE!$L1365</t>
  </si>
  <si>
    <t>PAJE!$D1365</t>
  </si>
  <si>
    <t>PAJE!$E1365</t>
  </si>
  <si>
    <t>PAJE!$J1366</t>
  </si>
  <si>
    <t>PAJE!$K1366</t>
  </si>
  <si>
    <t>PAJE!$L1366</t>
  </si>
  <si>
    <t>PAJE!$K2399</t>
  </si>
  <si>
    <t>PAJE!$L2399</t>
  </si>
  <si>
    <t>PAJE!$D2399</t>
  </si>
  <si>
    <t>PAJE!$E2399</t>
  </si>
  <si>
    <t>PAJE!$J2400</t>
  </si>
  <si>
    <t>PAJE!$E2264</t>
  </si>
  <si>
    <t>PAJE!$J2265</t>
  </si>
  <si>
    <t>PAJE!$K2265</t>
  </si>
  <si>
    <t>PAJE!$L2265</t>
  </si>
  <si>
    <t>PAJE!$D2265</t>
  </si>
  <si>
    <t>PAJE!$E2265</t>
  </si>
  <si>
    <t>PAJE!$J2266</t>
  </si>
  <si>
    <t>PAJE!$K2266</t>
  </si>
  <si>
    <t>PAJE!$L2266</t>
  </si>
  <si>
    <t>PAJE!$D2266</t>
  </si>
  <si>
    <t>PAJE!$E2266</t>
  </si>
  <si>
    <t>PAJE!$J2267</t>
  </si>
  <si>
    <t>PAJE!$K2267</t>
  </si>
  <si>
    <t>PAJE!$L2267</t>
  </si>
  <si>
    <t>PAJE!$D2267</t>
  </si>
  <si>
    <t>PAJE!$E2267</t>
  </si>
  <si>
    <t>PAJE!$J2268</t>
  </si>
  <si>
    <t>PAJE!$K2268</t>
  </si>
  <si>
    <t>PAJE!$L2268</t>
  </si>
  <si>
    <t>PAJE!$D2268</t>
  </si>
  <si>
    <t>PAJE!$E2268</t>
  </si>
  <si>
    <t>PAJE!$J2269</t>
  </si>
  <si>
    <t>PAJE!$K2269</t>
  </si>
  <si>
    <t>PAJE!$L2269</t>
  </si>
  <si>
    <t>PAJE!$D2269</t>
  </si>
  <si>
    <t>PAJE!$J1432</t>
  </si>
  <si>
    <t>PAJE!$K1432</t>
  </si>
  <si>
    <t>PAJE!$L1432</t>
  </si>
  <si>
    <t>PAJE!$D1432</t>
  </si>
  <si>
    <t>PAJE!$E1432</t>
  </si>
  <si>
    <t>PAJE!$J1433</t>
  </si>
  <si>
    <t>PAJE!$K1433</t>
  </si>
  <si>
    <t>PAJE!$L1433</t>
  </si>
  <si>
    <t>PAJE!$D1433</t>
  </si>
  <si>
    <t>PAJE!$E1433</t>
  </si>
  <si>
    <t>PAJE!$J1434</t>
  </si>
  <si>
    <t>PAJE!$K1434</t>
  </si>
  <si>
    <t>PAJE!$L1434</t>
  </si>
  <si>
    <t>PAJE!$D1434</t>
  </si>
  <si>
    <t>PAJE!$E1434</t>
  </si>
  <si>
    <t>PAJE!$J1435</t>
  </si>
  <si>
    <t>PAJE!$K1435</t>
  </si>
  <si>
    <t>PAJE!$L1435</t>
  </si>
  <si>
    <t>PAJE!$D1435</t>
  </si>
  <si>
    <t>PAJE!$E1435</t>
  </si>
  <si>
    <t>PAJE!$J1436</t>
  </si>
  <si>
    <t>PAJE!$K1436</t>
  </si>
  <si>
    <t>PAJE!$L1436</t>
  </si>
  <si>
    <t>PAJE!$D1436</t>
  </si>
  <si>
    <t>PAJE!$E1436</t>
  </si>
  <si>
    <t>PAJE!$J1437</t>
  </si>
  <si>
    <t>PAJE!$K1437</t>
  </si>
  <si>
    <t>PAJE!$L1437</t>
  </si>
  <si>
    <t>PAJE!$D1437</t>
  </si>
  <si>
    <t>PAJE!$E1437</t>
  </si>
  <si>
    <t>PAJE!$J1438</t>
  </si>
  <si>
    <t>PAJE!$K1438</t>
  </si>
  <si>
    <t>PAJE!$L1438</t>
  </si>
  <si>
    <t>PAJE!$D1438</t>
  </si>
  <si>
    <t>PAJE!$E1438</t>
  </si>
  <si>
    <t>PAJE!$J1439</t>
  </si>
  <si>
    <t>PAJE!$K1439</t>
  </si>
  <si>
    <t>PAJE!$L1439</t>
  </si>
  <si>
    <t>PAJE!$D1439</t>
  </si>
  <si>
    <t>PAJE!$E1439</t>
  </si>
  <si>
    <t>PAJE!$J1440</t>
  </si>
  <si>
    <t>PAJE!$K1440</t>
  </si>
  <si>
    <t>333</t>
  </si>
  <si>
    <t>+ Nhận ký quỹ, ký cược dài hạn</t>
  </si>
  <si>
    <t>+ Doanh thu chưa thực hiện dài hạn</t>
  </si>
  <si>
    <t>Vay và nợ dài hạn</t>
  </si>
  <si>
    <t>334</t>
  </si>
  <si>
    <t>+ Vay dài hạn</t>
  </si>
  <si>
    <t>+ Nợ dài hạn</t>
  </si>
  <si>
    <t>+ Trái phiếu phát hành</t>
  </si>
  <si>
    <t>- Mệnh giá trái phiếu</t>
  </si>
  <si>
    <t>- Chiết khấu trái phiếu</t>
  </si>
  <si>
    <t>- Phụ trội trái phiếu</t>
  </si>
  <si>
    <t>Thuế thu nhập hoãn lại phải trả</t>
  </si>
  <si>
    <t>335</t>
  </si>
  <si>
    <t>Dự phòng trợ cấp mất việc làm</t>
  </si>
  <si>
    <t>336</t>
  </si>
  <si>
    <t>Dự phòng phải trả dài hạn</t>
  </si>
  <si>
    <t>337</t>
  </si>
  <si>
    <t>NGUỒN VỐN CHỦ SỞ HỮU</t>
  </si>
  <si>
    <t>Vốn chủ sở hữu</t>
  </si>
  <si>
    <t>Vốn đầu tư của chủ sở hữu</t>
  </si>
  <si>
    <t>31</t>
  </si>
  <si>
    <t>Thặng dư vốn cổ phần</t>
  </si>
  <si>
    <t>Vốn khác của chủ sở hữu</t>
  </si>
  <si>
    <t>PAJE!$E1280</t>
  </si>
  <si>
    <t>PAJE!$J1281</t>
  </si>
  <si>
    <t>PAJE!$J2212</t>
  </si>
  <si>
    <t>PAJE!$K2212</t>
  </si>
  <si>
    <t>PAJE!$L2212</t>
  </si>
  <si>
    <t>PAJE!$D2212</t>
  </si>
  <si>
    <t>PAJE!$E2212</t>
  </si>
  <si>
    <t>PAJE!$J2213</t>
  </si>
  <si>
    <t>PAJE!$K2213</t>
  </si>
  <si>
    <t>PAJE!$L2213</t>
  </si>
  <si>
    <t>PAJE!$D2213</t>
  </si>
  <si>
    <t>PAJE!$E2213</t>
  </si>
  <si>
    <t>PAJE!$J2214</t>
  </si>
  <si>
    <t>PAJE!$K2214</t>
  </si>
  <si>
    <t>PAJE!$L2214</t>
  </si>
  <si>
    <t>PAJE!$K518</t>
  </si>
  <si>
    <t>PAJE!$L518</t>
  </si>
  <si>
    <t>PAJE!$D518</t>
  </si>
  <si>
    <t>PAJE!$E518</t>
  </si>
  <si>
    <t>PAJE!$J519</t>
  </si>
  <si>
    <t>PAJE!$K519</t>
  </si>
  <si>
    <t>PAJE!$L519</t>
  </si>
  <si>
    <t>PAJE!$D519</t>
  </si>
  <si>
    <t>PAJE!$E519</t>
  </si>
  <si>
    <t>+ Thuế tiêu thu đặc biệt</t>
  </si>
  <si>
    <t>+ Thuế xuất, nhập khẩu</t>
  </si>
  <si>
    <t>PAJE!$D1992</t>
  </si>
  <si>
    <t>PAJE!$E1992</t>
  </si>
  <si>
    <t>PAJE!$J1993</t>
  </si>
  <si>
    <t>PAJE!$E1022</t>
  </si>
  <si>
    <t>PAJE!$J1023</t>
  </si>
  <si>
    <t>PAJE!$K1023</t>
  </si>
  <si>
    <t>PAJE!$L1023</t>
  </si>
  <si>
    <t>PAJE!$D1023</t>
  </si>
  <si>
    <t>PAJE!$E1023</t>
  </si>
  <si>
    <t>PAJE!$J1024</t>
  </si>
  <si>
    <t>PAJE!$K1024</t>
  </si>
  <si>
    <t>PAJE!$L1024</t>
  </si>
  <si>
    <t>PAJE!$D1024</t>
  </si>
  <si>
    <t>PAJE!$E1024</t>
  </si>
  <si>
    <t>PAJE!$J1025</t>
  </si>
  <si>
    <t>PAJE!$K1025</t>
  </si>
  <si>
    <t>PAJE!$L1025</t>
  </si>
  <si>
    <t>PAJE!$D1025</t>
  </si>
  <si>
    <t>PAJE!$E1025</t>
  </si>
  <si>
    <t>PAJE!$J1026</t>
  </si>
  <si>
    <t>PAJE!$K1026</t>
  </si>
  <si>
    <t>PAJE!$L1026</t>
  </si>
  <si>
    <t>PAJE!$D1026</t>
  </si>
  <si>
    <t>PAJE!$E1026</t>
  </si>
  <si>
    <t>PAJE!$J1027</t>
  </si>
  <si>
    <t>PAJE!$K1027</t>
  </si>
  <si>
    <t>PAJE!$L1027</t>
  </si>
  <si>
    <t>PAJE!$D1027</t>
  </si>
  <si>
    <t>PAJE!$E1027</t>
  </si>
  <si>
    <t>PAJE!$J1028</t>
  </si>
  <si>
    <t>144dh</t>
  </si>
  <si>
    <t>1388dh</t>
  </si>
  <si>
    <t>+ Các khoản tiền nhận ủy thác</t>
  </si>
  <si>
    <t>+ Cho vay không có lãi</t>
  </si>
  <si>
    <t>PAJE!$E2390</t>
  </si>
  <si>
    <t>PAJE!$L730</t>
  </si>
  <si>
    <t>PAJE!$D730</t>
  </si>
  <si>
    <t>PAJE!$E730</t>
  </si>
  <si>
    <t>PAJE!$J731</t>
  </si>
  <si>
    <t>PAJE!$K731</t>
  </si>
  <si>
    <t>PAJE!$L731</t>
  </si>
  <si>
    <t>PAJE!$D731</t>
  </si>
  <si>
    <t>PAJE!$E731</t>
  </si>
  <si>
    <t>PAJE!$J732</t>
  </si>
  <si>
    <t>PAJE!$K732</t>
  </si>
  <si>
    <t>PAJE!$L732</t>
  </si>
  <si>
    <t>PAJE!$D732</t>
  </si>
  <si>
    <t>PAJE!$E732</t>
  </si>
  <si>
    <t>PAJE!$J733</t>
  </si>
  <si>
    <t>PAJE!$K733</t>
  </si>
  <si>
    <t>PAJE!$L733</t>
  </si>
  <si>
    <t>PAJE!$D733</t>
  </si>
  <si>
    <t>PAJE!$E733</t>
  </si>
  <si>
    <t>PAJE!$J734</t>
  </si>
  <si>
    <t>PAJE!$K734</t>
  </si>
  <si>
    <t>PAJE!$L734</t>
  </si>
  <si>
    <t>PAJE!$D734</t>
  </si>
  <si>
    <t>PAJE!$E734</t>
  </si>
  <si>
    <t>PAJE!$J735</t>
  </si>
  <si>
    <t>PAJE!$K735</t>
  </si>
  <si>
    <t>PAJE!$L735</t>
  </si>
  <si>
    <t>PAJE!$D735</t>
  </si>
  <si>
    <t>PAJE!$E735</t>
  </si>
  <si>
    <t>PAJE!$J736</t>
  </si>
  <si>
    <t>PAJE!$K736</t>
  </si>
  <si>
    <t>PAJE!$L736</t>
  </si>
  <si>
    <t>PAJE!$D736</t>
  </si>
  <si>
    <t>PAJE!$E736</t>
  </si>
  <si>
    <t>PAJE!$J737</t>
  </si>
  <si>
    <t>PAJE!$K737</t>
  </si>
  <si>
    <t>PAJE!$L2023</t>
  </si>
  <si>
    <t>PAJE!$D2023</t>
  </si>
  <si>
    <t>PAJE!$E2023</t>
  </si>
  <si>
    <t>PAJE!$J2024</t>
  </si>
  <si>
    <t>PAJE!$K2024</t>
  </si>
  <si>
    <t>PAJE!$L2024</t>
  </si>
  <si>
    <t>Các khoản điều chỉnh tăng, giảm lợi nhuận kế toán để xác định lợi nhuận phân bổ cho cổ đông sở hữu cổ phiếu phổ thông:</t>
  </si>
  <si>
    <t>Trong năm Công ty/Doanh nghiệp phát sinh các giao dịch không bằng tiền như sau:</t>
  </si>
  <si>
    <t>PAJE!$K1029</t>
  </si>
  <si>
    <t>PAJE!$L1029</t>
  </si>
  <si>
    <t>PAJE!$D1029</t>
  </si>
  <si>
    <t>PAJE!$E255</t>
  </si>
  <si>
    <t>PAJE!$K1510</t>
  </si>
  <si>
    <t>PAJE!$L1510</t>
  </si>
  <si>
    <t>PAJE!$D1510</t>
  </si>
  <si>
    <t>PAJE!$E1510</t>
  </si>
  <si>
    <t>PAJE!$J1511</t>
  </si>
  <si>
    <t>PAJE!$K1511</t>
  </si>
  <si>
    <t>PAJE!$L1511</t>
  </si>
  <si>
    <t>PAJE!$D1511</t>
  </si>
  <si>
    <t>PAJE!$E1511</t>
  </si>
  <si>
    <t>PAJE!$J1512</t>
  </si>
  <si>
    <t>PAJE!$K1512</t>
  </si>
  <si>
    <t>PAJE!$L1512</t>
  </si>
  <si>
    <t>PAJE!$D1512</t>
  </si>
  <si>
    <t>PAJE!$E1512</t>
  </si>
  <si>
    <t>PAJE!$J1513</t>
  </si>
  <si>
    <t>PAJE!$K1513</t>
  </si>
  <si>
    <t>PAJE!$L1513</t>
  </si>
  <si>
    <t>PAJE!$D1513</t>
  </si>
  <si>
    <t>PAJE!$E1513</t>
  </si>
  <si>
    <t>PAJE!$J1514</t>
  </si>
  <si>
    <t>PAJE!$K1514</t>
  </si>
  <si>
    <t>PAJE!$L1514</t>
  </si>
  <si>
    <t>PAJE!$D1514</t>
  </si>
  <si>
    <t>PAJE!$E1514</t>
  </si>
  <si>
    <t>PAJE!$J1515</t>
  </si>
  <si>
    <t>PAJE!$K1515</t>
  </si>
  <si>
    <t>PAJE!$L1515</t>
  </si>
  <si>
    <t>PAJE!$D1515</t>
  </si>
  <si>
    <t>PAJE!$E1515</t>
  </si>
  <si>
    <t>PAJE!$J1516</t>
  </si>
  <si>
    <t>PAJE!$K1516</t>
  </si>
  <si>
    <t>PAJE!$L1516</t>
  </si>
  <si>
    <t>PAJE!$D1516</t>
  </si>
  <si>
    <t>PAJE!$E1516</t>
  </si>
  <si>
    <t>PAJE!$J1517</t>
  </si>
  <si>
    <t>PAJE!$K1517</t>
  </si>
  <si>
    <t>PAJE!$L1517</t>
  </si>
  <si>
    <t>PAJE!$D1517</t>
  </si>
  <si>
    <t>PAJE!$E1517</t>
  </si>
  <si>
    <t>PAJE!$J1518</t>
  </si>
  <si>
    <t>PAJE!$K1518</t>
  </si>
  <si>
    <t>PAJE!$L1518</t>
  </si>
  <si>
    <t>PAJE!$D1518</t>
  </si>
  <si>
    <t>PAJE!$E1518</t>
  </si>
  <si>
    <t>PAJE!$J875</t>
  </si>
  <si>
    <t>PAJE!$K875</t>
  </si>
  <si>
    <t>PAJE!$L875</t>
  </si>
  <si>
    <t>PAJE!$E1786</t>
  </si>
  <si>
    <t>PAJE!$D1977</t>
  </si>
  <si>
    <t>PAJE!$E1977</t>
  </si>
  <si>
    <t>PAJE!$J1978</t>
  </si>
  <si>
    <t>PAJE!$K1978</t>
  </si>
  <si>
    <t>PAJE!$L1978</t>
  </si>
  <si>
    <t>PAJE!$D1978</t>
  </si>
  <si>
    <t>PAJE!$E1978</t>
  </si>
  <si>
    <t>PAJE!$J1979</t>
  </si>
  <si>
    <t>PAJE!$K1979</t>
  </si>
  <si>
    <t>PAJE!$K1339</t>
  </si>
  <si>
    <t>PAJE!$L1339</t>
  </si>
  <si>
    <t>PAJE!$D1339</t>
  </si>
  <si>
    <t>PAJE!$E1339</t>
  </si>
  <si>
    <t>PAJE!$J1340</t>
  </si>
  <si>
    <t>PAJE!$K1340</t>
  </si>
  <si>
    <t>PAJE!$L1340</t>
  </si>
  <si>
    <t>PAJE!$D1340</t>
  </si>
  <si>
    <t>PAJE!$E1340</t>
  </si>
  <si>
    <t>PAJE!$J1341</t>
  </si>
  <si>
    <t>PAJE!$K1341</t>
  </si>
  <si>
    <t>PAJE!$L1341</t>
  </si>
  <si>
    <t>PAJE!$D1341</t>
  </si>
  <si>
    <t>PAJE!$E1192</t>
  </si>
  <si>
    <t>PAJE!$D1814</t>
  </si>
  <si>
    <t>PAJE!$E1814</t>
  </si>
  <si>
    <t>PAJE!$J1815</t>
  </si>
  <si>
    <t>PAJE!$K1815</t>
  </si>
  <si>
    <t>PAJE!$L1815</t>
  </si>
  <si>
    <t>PAJE!$D1815</t>
  </si>
  <si>
    <t>PAJE!$E1815</t>
  </si>
  <si>
    <t>PAJE!$J1816</t>
  </si>
  <si>
    <t>PAJE!$L1156</t>
  </si>
  <si>
    <t>PAJE!$D1156</t>
  </si>
  <si>
    <t>PAJE!$E1156</t>
  </si>
  <si>
    <t>PAJE!$J1157</t>
  </si>
  <si>
    <t>PAJE!$K1157</t>
  </si>
  <si>
    <t>PAJE!$L1205</t>
  </si>
  <si>
    <t>PAJE!$D1205</t>
  </si>
  <si>
    <t>PAJE!$E1205</t>
  </si>
  <si>
    <t>PAJE!$J1206</t>
  </si>
  <si>
    <t>PAJE!$K1206</t>
  </si>
  <si>
    <t>PAJE!$L1206</t>
  </si>
  <si>
    <t>PAJE!$K1886</t>
  </si>
  <si>
    <t>PAJE!$L1886</t>
  </si>
  <si>
    <t>PAJE!$D1886</t>
  </si>
  <si>
    <t>PAJE!$E1886</t>
  </si>
  <si>
    <t>PAJE!$J1887</t>
  </si>
  <si>
    <t>PAJE!$K1887</t>
  </si>
  <si>
    <t>PAJE!$L1887</t>
  </si>
  <si>
    <t>PAJE!$D1887</t>
  </si>
  <si>
    <t>PAJE!$E1887</t>
  </si>
  <si>
    <t>PAJE!$J1888</t>
  </si>
  <si>
    <t>PAJE!$K1888</t>
  </si>
  <si>
    <t>PAJE!$L1888</t>
  </si>
  <si>
    <t>PAJE!$D1888</t>
  </si>
  <si>
    <t>PAJE!$D1146</t>
  </si>
  <si>
    <t>PAJE!$E1146</t>
  </si>
  <si>
    <t>PAJE!$J1147</t>
  </si>
  <si>
    <t>PAJE!$K1974</t>
  </si>
  <si>
    <t>PAJE!$L1974</t>
  </si>
  <si>
    <t>PAJE!$D1974</t>
  </si>
  <si>
    <t>PAJE!$E1974</t>
  </si>
  <si>
    <t>PAJE!$J1975</t>
  </si>
  <si>
    <t>PAJE!$K1641</t>
  </si>
  <si>
    <t>PAJE!$L1641</t>
  </si>
  <si>
    <t>PAJE!$L2201</t>
  </si>
  <si>
    <t>Tỷ lệ (%)</t>
  </si>
  <si>
    <t>Hoặc,</t>
  </si>
  <si>
    <t>Vốn pháp định theo Giấy phép đầu tư</t>
  </si>
  <si>
    <t>Vốn pháp định đã đầu tư của chủ sở hữu</t>
  </si>
  <si>
    <t>Vốn pháp định còn phải đầu tư</t>
  </si>
  <si>
    <t>Số phải nộp
 trong năm</t>
  </si>
  <si>
    <t>KHÁCH HÀNG KIỂM TOÁN</t>
  </si>
  <si>
    <t>Công ty</t>
  </si>
  <si>
    <t>Audit Senior</t>
  </si>
  <si>
    <t>PAJE!$K944</t>
  </si>
  <si>
    <t>PAJE!$L944</t>
  </si>
  <si>
    <t>PAJE!$D944</t>
  </si>
  <si>
    <t>PAJE!$E944</t>
  </si>
  <si>
    <t>PAJE!$J945</t>
  </si>
  <si>
    <t>Tài sản thiếu chờ xử lý</t>
  </si>
  <si>
    <t>PAJE!$K625</t>
  </si>
  <si>
    <t>PAJE!$L625</t>
  </si>
  <si>
    <t>PAJE!$D625</t>
  </si>
  <si>
    <t>PAJE!$E625</t>
  </si>
  <si>
    <t>PAJE!$J626</t>
  </si>
  <si>
    <t>PAJE!$K626</t>
  </si>
  <si>
    <t>PAJE!$L626</t>
  </si>
  <si>
    <t>PAJE!$D1575</t>
  </si>
  <si>
    <t>PAJE!$E1575</t>
  </si>
  <si>
    <t>PAJE!$J1576</t>
  </si>
  <si>
    <t>PAJE!$K1576</t>
  </si>
  <si>
    <t>PAJE!$L1576</t>
  </si>
  <si>
    <t>PAJE!$L1284</t>
  </si>
  <si>
    <t>PAJE!$D1284</t>
  </si>
  <si>
    <t>PAJE!$E1284</t>
  </si>
  <si>
    <t>PAJE!$J1285</t>
  </si>
  <si>
    <t>PAJE!$K1285</t>
  </si>
  <si>
    <t>PAJE!$L1285</t>
  </si>
  <si>
    <t>PAJE!$E879</t>
  </si>
  <si>
    <t>PAJE!$J880</t>
  </si>
  <si>
    <t>PAJE!$K880</t>
  </si>
  <si>
    <t>PAJE!$J1057</t>
  </si>
  <si>
    <t>Cho năm tài chính kết thúc ngày 31 tháng 12 năm 2010</t>
  </si>
  <si>
    <t>PAJE!$J1695</t>
  </si>
  <si>
    <t>PAJE!$K1695</t>
  </si>
  <si>
    <t>Lãi đầu tư trái phiếu, kỳ phiếu, tín phiếu (-)</t>
  </si>
  <si>
    <t>Cộng: Tổng có của Báo cáo kết quả hoạt động kinh doanh / Add: total of credits to profit and loss account</t>
  </si>
  <si>
    <t>PAJE!$J1048</t>
  </si>
  <si>
    <t>PAJE!$K1048</t>
  </si>
  <si>
    <t>PAJE!$L1048</t>
  </si>
  <si>
    <t>Công ty DC Phú Hà</t>
  </si>
  <si>
    <t>PAJE!$J1106</t>
  </si>
  <si>
    <t>PAJE!$J1475</t>
  </si>
  <si>
    <t>PAJE!$E1260</t>
  </si>
  <si>
    <t>PAJE!$J1261</t>
  </si>
  <si>
    <t>PAJE!$L1076</t>
  </si>
  <si>
    <t>PAJE!$D1076</t>
  </si>
  <si>
    <t>PAJE!$E1076</t>
  </si>
  <si>
    <t>PAJE!$K1608</t>
  </si>
  <si>
    <t>PAJE!$L1608</t>
  </si>
  <si>
    <t>PAJE!$D1608</t>
  </si>
  <si>
    <t>PAJE!$E1608</t>
  </si>
  <si>
    <t>PAJE!$J1609</t>
  </si>
  <si>
    <t>PAJE!$K1609</t>
  </si>
  <si>
    <t>PAJE!$L1609</t>
  </si>
  <si>
    <t>PAJE!$D1609</t>
  </si>
  <si>
    <t>PAJE!$E1609</t>
  </si>
  <si>
    <t>PAJE!$J1610</t>
  </si>
  <si>
    <t>PAJE!$K1610</t>
  </si>
  <si>
    <t>PAJE!$L2428</t>
  </si>
  <si>
    <t>PAJE!$L1659</t>
  </si>
  <si>
    <t>PAJE!$D1659</t>
  </si>
  <si>
    <t>PAJE!$E1659</t>
  </si>
  <si>
    <t>PAJE!$J1660</t>
  </si>
  <si>
    <t>PAJE!$K1660</t>
  </si>
  <si>
    <t>PAJE!$L1660</t>
  </si>
  <si>
    <t>Số liệu lấy từ chỉ tiêu MS 52 trong Báo cáo kết quả hoạt động kinh doanh hợp nhất</t>
  </si>
  <si>
    <t>Số liệu phù hợp với chỉ tiêu MS 60 trong Báo cáo kết quả hoạt động kinh doanh</t>
  </si>
  <si>
    <t>PAJE!$D109</t>
  </si>
  <si>
    <t>PAJE!$E109</t>
  </si>
  <si>
    <t>PAJE!$J110</t>
  </si>
  <si>
    <t>PAJE!$K110</t>
  </si>
  <si>
    <t>PAJE!$L110</t>
  </si>
  <si>
    <t>PAJE!$D110</t>
  </si>
  <si>
    <t>PAJE!$E110</t>
  </si>
  <si>
    <t>PAJE!$J111</t>
  </si>
  <si>
    <t>PAJE!$K111</t>
  </si>
  <si>
    <t>PAJE!$L111</t>
  </si>
  <si>
    <t>PAJE!$D111</t>
  </si>
  <si>
    <t>PAJE!$E111</t>
  </si>
  <si>
    <t>PAJE!$L1351</t>
  </si>
  <si>
    <t>PAJE!$D1351</t>
  </si>
  <si>
    <t>PAJE!$J2425</t>
  </si>
  <si>
    <t>PAJE!$K2425</t>
  </si>
  <si>
    <t>PAJE!$L2425</t>
  </si>
  <si>
    <t>PAJE!$E1300</t>
  </si>
  <si>
    <t>PAJE!$J1301</t>
  </si>
  <si>
    <t>PAJE!$K1301</t>
  </si>
  <si>
    <t>PAJE!$L1301</t>
  </si>
  <si>
    <t>PAJE!$D1301</t>
  </si>
  <si>
    <t>PAJE!$L449</t>
  </si>
  <si>
    <t>PAJE!$D449</t>
  </si>
  <si>
    <t>PAJE!$K1293</t>
  </si>
  <si>
    <t>PAJE!$L1293</t>
  </si>
  <si>
    <t>PAJE!$D1293</t>
  </si>
  <si>
    <t>PAJE!$K627</t>
  </si>
  <si>
    <t>PAJE!$L627</t>
  </si>
  <si>
    <t>PAJE!$D627</t>
  </si>
  <si>
    <t>PAJE!$E627</t>
  </si>
  <si>
    <t>PAJE!$J628</t>
  </si>
  <si>
    <t>PAJE!$K628</t>
  </si>
  <si>
    <t>Lãi/Lỗ mua và bán lại các công cụ nợ (trái phiếu, kỳ phiếu, tín phiếu)</t>
  </si>
  <si>
    <t>Lãi đầu tư trái phiếu, kỳ phiếu, tín phiếu</t>
  </si>
  <si>
    <t>Cổ tức, lợi nhuận được chia</t>
  </si>
  <si>
    <t>PAJE!$D1280</t>
  </si>
  <si>
    <t>PAJE!$K2119</t>
  </si>
  <si>
    <t>PAJE!$L2119</t>
  </si>
  <si>
    <t>PAJE!$D2119</t>
  </si>
  <si>
    <t>PAJE!$L23</t>
  </si>
  <si>
    <t>PAJE!$D23</t>
  </si>
  <si>
    <t>PAJE!$E23</t>
  </si>
  <si>
    <t>PAJE!$J24</t>
  </si>
  <si>
    <t>PAJE!$D27</t>
  </si>
  <si>
    <t>PAJE!$E27</t>
  </si>
  <si>
    <t>PAJE!$J28</t>
  </si>
  <si>
    <t>PAJE!$K28</t>
  </si>
  <si>
    <t>PAJE!$L28</t>
  </si>
  <si>
    <t>PAJE!$D28</t>
  </si>
  <si>
    <t>Điều chỉnh thu hồi tiền góp vốn liên doanh (+)</t>
  </si>
  <si>
    <t>PAJE!$E1293</t>
  </si>
  <si>
    <t>PAJE!$J1294</t>
  </si>
  <si>
    <t>PAJE!$K1294</t>
  </si>
  <si>
    <t>3331N</t>
  </si>
  <si>
    <t>3334N</t>
  </si>
  <si>
    <t>3338N</t>
  </si>
  <si>
    <t>+ Tài sản ngắn hạn khác</t>
  </si>
  <si>
    <t>1368dh</t>
  </si>
  <si>
    <t>+ Cho vay dài hạn nội bộ</t>
  </si>
  <si>
    <t>PAJE!$E1873</t>
  </si>
  <si>
    <t>PAJE!$J1874</t>
  </si>
  <si>
    <t>PAJE!$K1382</t>
  </si>
  <si>
    <t>PAJE!$L1382</t>
  </si>
  <si>
    <t>PAJE!$D1382</t>
  </si>
  <si>
    <t>PAJE!$E1382</t>
  </si>
  <si>
    <t>PAJE!$J1383</t>
  </si>
  <si>
    <t>PAJE!$K1383</t>
  </si>
  <si>
    <t>PAJE!$L1383</t>
  </si>
  <si>
    <t>PAJE!$D1383</t>
  </si>
  <si>
    <t>PAJE!$E1383</t>
  </si>
  <si>
    <t>PAJE!$J1384</t>
  </si>
  <si>
    <t>PAJE!$K1384</t>
  </si>
  <si>
    <t>PAJE!$L1384</t>
  </si>
  <si>
    <t>PAJE!$D1384</t>
  </si>
  <si>
    <t>PAJE!$L1218</t>
  </si>
  <si>
    <t>PAJE!$D1218</t>
  </si>
  <si>
    <t>PAJE!$E1218</t>
  </si>
  <si>
    <t>PAJE!$J1219</t>
  </si>
  <si>
    <t>PAJE!$K1219</t>
  </si>
  <si>
    <t>PAJE!$L1219</t>
  </si>
  <si>
    <t>PAJE!$D1219</t>
  </si>
  <si>
    <t>PAJE!$E1219</t>
  </si>
  <si>
    <t>PAJE!$J1220</t>
  </si>
  <si>
    <t>PAJE!$K1220</t>
  </si>
  <si>
    <t>PAJE!$L1220</t>
  </si>
  <si>
    <t>PAJE!$D1220</t>
  </si>
  <si>
    <t>PAJE!$E1220</t>
  </si>
  <si>
    <t>PAJE!$J1221</t>
  </si>
  <si>
    <t>PAJE!$K1221</t>
  </si>
  <si>
    <t>PAJE!$L1221</t>
  </si>
  <si>
    <t>PAJE!$D1221</t>
  </si>
  <si>
    <t>PAJE!$E1221</t>
  </si>
  <si>
    <t>PAJE!$J1222</t>
  </si>
  <si>
    <t>Vốn đầu tư của chủ sở hữu (C411) thu được bằng tiền (+)</t>
  </si>
  <si>
    <t>Thặng dư vốn cổ phần (C411) thu được bằng tiền (+)</t>
  </si>
  <si>
    <t>Vốn khác của chủ sở hữu (C411) thu được bằng tiền (+)</t>
  </si>
  <si>
    <t>Số tiền vay ngắn hạn đã trả trong năm (-)</t>
  </si>
  <si>
    <t>Số tiền vay dài hạn đã trả trong năm (-)</t>
  </si>
  <si>
    <t>Công thêm vào Thuế GTGT mua sắm TSCĐ (-)</t>
  </si>
  <si>
    <t>PAJE!$D2157</t>
  </si>
  <si>
    <t>PAJE!$E2157</t>
  </si>
  <si>
    <t>PAJE!$J2158</t>
  </si>
  <si>
    <t>PAJE!$K2158</t>
  </si>
  <si>
    <t>PAJE!$L2158</t>
  </si>
  <si>
    <t>PAJE!$D2158</t>
  </si>
  <si>
    <t>PAJE!$E2158</t>
  </si>
  <si>
    <t>PAJE!$J2159</t>
  </si>
  <si>
    <t>PAJE!$K2159</t>
  </si>
  <si>
    <t>PAJE!$L2159</t>
  </si>
  <si>
    <t>PAJE!$D2159</t>
  </si>
  <si>
    <t>PAJE!$E2159</t>
  </si>
  <si>
    <t>PAJE!$L2345</t>
  </si>
  <si>
    <t>PAJE!$D2345</t>
  </si>
  <si>
    <t>PAJE!$E2345</t>
  </si>
  <si>
    <t>PAJE!$J2346</t>
  </si>
  <si>
    <t>PAJE!$K2346</t>
  </si>
  <si>
    <t>PAJE!$L2346</t>
  </si>
  <si>
    <t>PAJE!$D2346</t>
  </si>
  <si>
    <t>PAJE!$E2346</t>
  </si>
  <si>
    <t>PAJE!$J2347</t>
  </si>
  <si>
    <t>PAJE!$K2347</t>
  </si>
  <si>
    <t>PAJE!$L2347</t>
  </si>
  <si>
    <t>PAJE!$D2347</t>
  </si>
  <si>
    <t>PAJE!$E2347</t>
  </si>
  <si>
    <t>PAJE!$J2348</t>
  </si>
  <si>
    <t>PAJE!$K2348</t>
  </si>
  <si>
    <t>PAJE!$L2348</t>
  </si>
  <si>
    <t>PAJE!$D2348</t>
  </si>
  <si>
    <t>PAJE!$E2348</t>
  </si>
  <si>
    <t>PAJE!$J2349</t>
  </si>
  <si>
    <t>PAJE!$K2349</t>
  </si>
  <si>
    <t>PAJE!$L2349</t>
  </si>
  <si>
    <t>PAJE!$D2349</t>
  </si>
  <si>
    <t>PAJE!$J1200</t>
  </si>
  <si>
    <t>PAJE!$K1200</t>
  </si>
  <si>
    <t>PAJE!$E120</t>
  </si>
  <si>
    <t>PAJE!$J121</t>
  </si>
  <si>
    <t>PAJE!$K121</t>
  </si>
  <si>
    <t>PAJE!$L121</t>
  </si>
  <si>
    <t>PAJE!$D121</t>
  </si>
  <si>
    <t>PAJE!$E121</t>
  </si>
  <si>
    <t>PAJE!$J122</t>
  </si>
  <si>
    <t>PAJE!$K122</t>
  </si>
  <si>
    <t>PAJE!$L122</t>
  </si>
  <si>
    <t>PAJE!$D122</t>
  </si>
  <si>
    <t>PAJE!$E122</t>
  </si>
  <si>
    <t>PAJE!$J123</t>
  </si>
  <si>
    <t>PAJE!$K123</t>
  </si>
  <si>
    <t>PAJE!$L123</t>
  </si>
  <si>
    <t>PAJE!$D123</t>
  </si>
  <si>
    <t>PAJE!$E123</t>
  </si>
  <si>
    <t>PAJE!$J124</t>
  </si>
  <si>
    <t>PAJE!$K124</t>
  </si>
  <si>
    <t>PAJE!$L124</t>
  </si>
  <si>
    <t>PAJE!$E585</t>
  </si>
  <si>
    <t>PAJE!$J586</t>
  </si>
  <si>
    <t>PAJE!$K586</t>
  </si>
  <si>
    <t>PAJE!$L586</t>
  </si>
  <si>
    <t>PAJE!$D586</t>
  </si>
  <si>
    <t>PAJE!$E586</t>
  </si>
  <si>
    <t>PAJE!$J587</t>
  </si>
  <si>
    <t>PAJE!$K587</t>
  </si>
  <si>
    <t>PAJE!$L587</t>
  </si>
  <si>
    <t>PAJE!$D587</t>
  </si>
  <si>
    <t>PAJE!$J693</t>
  </si>
  <si>
    <t>PAJE!$K693</t>
  </si>
  <si>
    <t>PAJE!$L693</t>
  </si>
  <si>
    <t>PAJE!$D693</t>
  </si>
  <si>
    <t>PAJE!$E693</t>
  </si>
  <si>
    <t>PAJE!$J694</t>
  </si>
  <si>
    <t>PAJE!$K694</t>
  </si>
  <si>
    <t>Giá vốn hàng hóa đã cung cấp</t>
  </si>
  <si>
    <t>Giá vốn thành phẩm đã cung cấp</t>
  </si>
  <si>
    <t>Giá vốn dịch vụ đã cung cấp</t>
  </si>
  <si>
    <t>PAJE!$J2258</t>
  </si>
  <si>
    <t>PAJE!$K2258</t>
  </si>
  <si>
    <t>PAJE!$K2492</t>
  </si>
  <si>
    <t>PAJE!$L2492</t>
  </si>
  <si>
    <t>PAJE!$D2492</t>
  </si>
  <si>
    <t>PAJE!$E2492</t>
  </si>
  <si>
    <t>PAJE!$J2493</t>
  </si>
  <si>
    <t>PAJE!$K2493</t>
  </si>
  <si>
    <t>PAJE!$L2493</t>
  </si>
  <si>
    <t>PAJE!$L1242</t>
  </si>
  <si>
    <t>PAJE!$D1242</t>
  </si>
  <si>
    <t>Điều chỉnh lỗ từ việc thanh lý các công ty con, góp vốn liên doanh, công ty liên kết, các khoản đầu tư khác</t>
  </si>
  <si>
    <t>PAJE!$J2020</t>
  </si>
  <si>
    <t>PAJE!$K2020</t>
  </si>
  <si>
    <t>PAJE!$L2020</t>
  </si>
  <si>
    <t>PAJE!$D2020</t>
  </si>
  <si>
    <t>PAJE!$E2020</t>
  </si>
  <si>
    <t>PAJE!$J2021</t>
  </si>
  <si>
    <t>PAJE!$K2021</t>
  </si>
  <si>
    <t>PAJE!$J520</t>
  </si>
  <si>
    <t>PAJE!$K520</t>
  </si>
  <si>
    <t>PAJE!$L520</t>
  </si>
  <si>
    <t>PAJE!$K1703</t>
  </si>
  <si>
    <t>PAJE!$L1703</t>
  </si>
  <si>
    <t>PAJE!$D1703</t>
  </si>
  <si>
    <t>PAJE!$E1703</t>
  </si>
  <si>
    <t>PAJE!$J1704</t>
  </si>
  <si>
    <t>PAJE!$K1075</t>
  </si>
  <si>
    <t>PAJE!$L1075</t>
  </si>
  <si>
    <t>PAJE!$D1075</t>
  </si>
  <si>
    <t>PAJE!$E1075</t>
  </si>
  <si>
    <t>PAJE!$J1076</t>
  </si>
  <si>
    <t>PAJE!$K2196</t>
  </si>
  <si>
    <t>PAJE!$L2196</t>
  </si>
  <si>
    <t>PAJE!$D2196</t>
  </si>
  <si>
    <t>PAJE!$D215</t>
  </si>
  <si>
    <t>PAJE!$D868</t>
  </si>
  <si>
    <t>PAJE!$J421</t>
  </si>
  <si>
    <t>PAJE!$K421</t>
  </si>
  <si>
    <t>PAJE!$L421</t>
  </si>
  <si>
    <t>PAJE!$D421</t>
  </si>
  <si>
    <t>PAJE!$E421</t>
  </si>
  <si>
    <t>PAJE!$J422</t>
  </si>
  <si>
    <t>PAJE!$K422</t>
  </si>
  <si>
    <t>PAJE!$L422</t>
  </si>
  <si>
    <t>PAJE!$D422</t>
  </si>
  <si>
    <t>PAJE!$E422</t>
  </si>
  <si>
    <t>PAJE!$J423</t>
  </si>
  <si>
    <t>PAJE!$K423</t>
  </si>
  <si>
    <t>PAJE!$L423</t>
  </si>
  <si>
    <t>PAJE!$D423</t>
  </si>
  <si>
    <t>PAJE!$E423</t>
  </si>
  <si>
    <t>PAJE!$J424</t>
  </si>
  <si>
    <t>PAJE!$K424</t>
  </si>
  <si>
    <t>PAJE!$L424</t>
  </si>
  <si>
    <t>PAJE!$D424</t>
  </si>
  <si>
    <t>PAJE!$E424</t>
  </si>
  <si>
    <t>PAJE!$J425</t>
  </si>
  <si>
    <t>PAJE!$D1260</t>
  </si>
  <si>
    <t>PAJE!$D1626</t>
  </si>
  <si>
    <t>PAJE!$E1626</t>
  </si>
  <si>
    <t>PAJE!$J1627</t>
  </si>
  <si>
    <t>PAJE!$J1672</t>
  </si>
  <si>
    <t>PAJE!$K1672</t>
  </si>
  <si>
    <t>PAJE!$L1672</t>
  </si>
  <si>
    <t>PAJE!$D1672</t>
  </si>
  <si>
    <t>Tại thời điểm cuối năm Công ty/Doanh nghiệp chưa có điều kiện để xác định giá trị hợp lý của các bất động sản đầu tư trên. Danh mục bất động sản đầu tư tại thời điểm cuối năm như sau:</t>
  </si>
  <si>
    <t>Phải thu nội bộ ngắn hạn</t>
  </si>
  <si>
    <t>4.</t>
  </si>
  <si>
    <t>Phải thu theo tiến độ kế hoạch hợp đồng xây dựng</t>
  </si>
  <si>
    <t>5.</t>
  </si>
  <si>
    <t>Các khoản phải thu khác</t>
  </si>
  <si>
    <t>135</t>
  </si>
  <si>
    <t>+ Phải thu về cổ phần hóa</t>
  </si>
  <si>
    <t>+ Phải thu khác</t>
  </si>
  <si>
    <t>6.</t>
  </si>
  <si>
    <t>Tiền chi cho vay, mua các công cụ nợ của đơn vị khác</t>
  </si>
  <si>
    <t>24</t>
  </si>
  <si>
    <t>PAJE!$L35</t>
  </si>
  <si>
    <t>PAJE!$D35</t>
  </si>
  <si>
    <t>PAJE!$E35</t>
  </si>
  <si>
    <t>PAJE!$J36</t>
  </si>
  <si>
    <t>PAJE!$D2015</t>
  </si>
  <si>
    <t>PAJE!$E2015</t>
  </si>
  <si>
    <t>PAJE!$J2016</t>
  </si>
  <si>
    <t>PAJE!$K2016</t>
  </si>
  <si>
    <t>PAJE!$L2016</t>
  </si>
  <si>
    <t>PAJE!$D2016</t>
  </si>
  <si>
    <t>PAJE!$E2016</t>
  </si>
  <si>
    <t>PAJE!$J2017</t>
  </si>
  <si>
    <t>PAJE!$K2017</t>
  </si>
  <si>
    <t>PAJE!$L2017</t>
  </si>
  <si>
    <t>PAJE!$D2017</t>
  </si>
  <si>
    <t>PAJE!$E2017</t>
  </si>
  <si>
    <t>PAJE!$L688</t>
  </si>
  <si>
    <t>PAJE!$D688</t>
  </si>
  <si>
    <t>PAJE!$E688</t>
  </si>
  <si>
    <t>PAJE!$J689</t>
  </si>
  <si>
    <t>PAJE!$K689</t>
  </si>
  <si>
    <t>PAJE!$L689</t>
  </si>
  <si>
    <t>PAJE!$D689</t>
  </si>
  <si>
    <t>PAJE!$E689</t>
  </si>
  <si>
    <t>PAJE!$J690</t>
  </si>
  <si>
    <t>PAJE!$K690</t>
  </si>
  <si>
    <t>PAJE!$L690</t>
  </si>
  <si>
    <t>PAJE!$D690</t>
  </si>
  <si>
    <t>PAJE!$E690</t>
  </si>
  <si>
    <t>PAJE!$J691</t>
  </si>
  <si>
    <t>PAJE!$L737</t>
  </si>
  <si>
    <t>PAJE!$D737</t>
  </si>
  <si>
    <t>PAJE!$E911</t>
  </si>
  <si>
    <t>PAJE!$J912</t>
  </si>
  <si>
    <t>PAJE!$K912</t>
  </si>
  <si>
    <t>PAJE!$L912</t>
  </si>
  <si>
    <t>PAJE!$D912</t>
  </si>
  <si>
    <t>PAJE!$E912</t>
  </si>
  <si>
    <t>PAJE!$J913</t>
  </si>
  <si>
    <t>PAJE!$K913</t>
  </si>
  <si>
    <t>PAJE!$L913</t>
  </si>
  <si>
    <t>PAJE!$D913</t>
  </si>
  <si>
    <t>PAJE!$E913</t>
  </si>
  <si>
    <t>PAJE!$J914</t>
  </si>
  <si>
    <t>PAJE!$K914</t>
  </si>
  <si>
    <t>PAJE!$L914</t>
  </si>
  <si>
    <t>PAJE!$D914</t>
  </si>
  <si>
    <t>PAJE!$E914</t>
  </si>
  <si>
    <t>PAJE!$J915</t>
  </si>
  <si>
    <t>PAJE!$K915</t>
  </si>
  <si>
    <t>PAJE!$L915</t>
  </si>
  <si>
    <t>PAJE!$D915</t>
  </si>
  <si>
    <t>PAJE!$E915</t>
  </si>
  <si>
    <t>PAJE!$J916</t>
  </si>
  <si>
    <t>PAJE!$K2221</t>
  </si>
  <si>
    <t>PAJE!$L2221</t>
  </si>
  <si>
    <t>PAJE!$D2221</t>
  </si>
  <si>
    <t>PAJE!$E2221</t>
  </si>
  <si>
    <t>PAJE!$J2222</t>
  </si>
  <si>
    <t>PAJE!$K2222</t>
  </si>
  <si>
    <t>PAJE!$L2222</t>
  </si>
  <si>
    <t>PAJE!$D2222</t>
  </si>
  <si>
    <t>PAJE!$E2222</t>
  </si>
  <si>
    <t>PAJE!$J2223</t>
  </si>
  <si>
    <t>PAJE!$K2223</t>
  </si>
  <si>
    <t>PAJE!$L2223</t>
  </si>
  <si>
    <t>PAJE!$D2223</t>
  </si>
  <si>
    <t>PAJE!$E2223</t>
  </si>
  <si>
    <t>PAJE!$K1851</t>
  </si>
  <si>
    <t>PAJE!$J1913</t>
  </si>
  <si>
    <t>PAJE!$K1913</t>
  </si>
  <si>
    <t>PAJE!$L1913</t>
  </si>
  <si>
    <t>PAJE!$D1913</t>
  </si>
  <si>
    <t>PAJE!$E1913</t>
  </si>
  <si>
    <t>PAJE!$J1914</t>
  </si>
  <si>
    <t>PAJE!$K1914</t>
  </si>
  <si>
    <t>Chi phí thanh lý, nhượng bán tài sản cố định (811) (+)</t>
  </si>
  <si>
    <t>Giá vốn của hoạt động kinh doanh bất động sản (+)</t>
  </si>
  <si>
    <t>PAJE!$D1131</t>
  </si>
  <si>
    <t>PAJE!$E1131</t>
  </si>
  <si>
    <t>PAJE!$J1132</t>
  </si>
  <si>
    <t>PAJE!$K1132</t>
  </si>
  <si>
    <t>PAJE!$L1132</t>
  </si>
  <si>
    <t>PAJE!$K1054</t>
  </si>
  <si>
    <t>PAJE!$L1054</t>
  </si>
  <si>
    <t>PAJE!$D1054</t>
  </si>
  <si>
    <t>PAJE!$E1054</t>
  </si>
  <si>
    <t>378/2010/BCTC-KTTV-KT3</t>
  </si>
  <si>
    <t>PAJE!$D1246</t>
  </si>
  <si>
    <t>PAJE!$E1246</t>
  </si>
  <si>
    <t>PAJE!$J1247</t>
  </si>
  <si>
    <t>PAJE!$K1247</t>
  </si>
  <si>
    <t>PAJE!$L1247</t>
  </si>
  <si>
    <t>PAJE!$D1247</t>
  </si>
  <si>
    <t>PAJE!$E1247</t>
  </si>
  <si>
    <t>PAJE!$J1248</t>
  </si>
  <si>
    <t>PAJE!$K1248</t>
  </si>
  <si>
    <t>PAJE!$L1248</t>
  </si>
  <si>
    <t>PAJE!$D1248</t>
  </si>
  <si>
    <t>PAJE!$E1248</t>
  </si>
  <si>
    <t>PAJE!$J1249</t>
  </si>
  <si>
    <t>PAJE!$E1252</t>
  </si>
  <si>
    <t>PAJE!$K981</t>
  </si>
  <si>
    <t>PAJE!$L981</t>
  </si>
  <si>
    <t>PAJE!$D981</t>
  </si>
  <si>
    <t>PAJE!$E981</t>
  </si>
  <si>
    <t>PAJE!$J982</t>
  </si>
  <si>
    <t>PAJE!$K982</t>
  </si>
  <si>
    <t>PAJE!$L982</t>
  </si>
  <si>
    <t>PAJE!$D982</t>
  </si>
  <si>
    <t>PAJE!$E982</t>
  </si>
  <si>
    <t>PAJE!$J983</t>
  </si>
  <si>
    <t>PAJE!$K983</t>
  </si>
  <si>
    <t>PAJE!$L983</t>
  </si>
  <si>
    <t>PAJE!$D983</t>
  </si>
  <si>
    <t>PAJE!$E983</t>
  </si>
  <si>
    <t>PAJE!$J984</t>
  </si>
  <si>
    <t>PAJE!$K984</t>
  </si>
  <si>
    <t>PAJE!$L984</t>
  </si>
  <si>
    <t>PAJE!$L2200</t>
  </si>
  <si>
    <t>PAJE!$D2200</t>
  </si>
  <si>
    <t>PAJE!$E2200</t>
  </si>
  <si>
    <t>PAJE!$J2201</t>
  </si>
  <si>
    <t>PAJE!$K2201</t>
  </si>
  <si>
    <t>PAJE!$D1019</t>
  </si>
  <si>
    <t>PAJE!$E1019</t>
  </si>
  <si>
    <t>PAJE!$J1020</t>
  </si>
  <si>
    <t>PAJE!$K1020</t>
  </si>
  <si>
    <t>PAJE!$E1084</t>
  </si>
  <si>
    <t>PAJE!$J1085</t>
  </si>
  <si>
    <t>PAJE!$K1085</t>
  </si>
  <si>
    <t>PAJE!$L1085</t>
  </si>
  <si>
    <t>PAJE!$D1085</t>
  </si>
  <si>
    <t>PAJE!$E1085</t>
  </si>
  <si>
    <t>PAJE!$J1086</t>
  </si>
  <si>
    <t>PAJE!$K1086</t>
  </si>
  <si>
    <t>PAJE!$L1086</t>
  </si>
  <si>
    <t>PAJE!$D1086</t>
  </si>
  <si>
    <t>PAJE!$E1086</t>
  </si>
  <si>
    <t>PAJE!$J1087</t>
  </si>
  <si>
    <t>PAJE!$K1087</t>
  </si>
  <si>
    <t>PAJE!$L1087</t>
  </si>
  <si>
    <t>PAJE!$D1087</t>
  </si>
  <si>
    <t>PAJE!$E1087</t>
  </si>
  <si>
    <t>PAJE!$L1785</t>
  </si>
  <si>
    <t>PAJE!$D1785</t>
  </si>
  <si>
    <t>PAJE!$E1785</t>
  </si>
  <si>
    <t>PAJE!$J1786</t>
  </si>
  <si>
    <t>PAJE!$L2255</t>
  </si>
  <si>
    <t>PAJE!$D2255</t>
  </si>
  <si>
    <t>PAJE!$E2255</t>
  </si>
  <si>
    <t>PAJE!$J2256</t>
  </si>
  <si>
    <t>PAJE!$J2405</t>
  </si>
  <si>
    <t>PAJE!$K2405</t>
  </si>
  <si>
    <t>PAJE!$L2405</t>
  </si>
  <si>
    <t>PAJE!$D2405</t>
  </si>
  <si>
    <t>PAJE!$E2405</t>
  </si>
  <si>
    <t>PAJE!$J2406</t>
  </si>
  <si>
    <t>PAJE!$L1149</t>
  </si>
  <si>
    <t>PAJE!$D1149</t>
  </si>
  <si>
    <t>PAJE!$E1149</t>
  </si>
  <si>
    <t>PAJE!$J1150</t>
  </si>
  <si>
    <t>PAJE!$K1150</t>
  </si>
  <si>
    <t>PAJE!$K617</t>
  </si>
  <si>
    <t>PAJE!$E850</t>
  </si>
  <si>
    <t>PAJE!$J851</t>
  </si>
  <si>
    <t>PAJE!$K851</t>
  </si>
  <si>
    <t>PAJE!$L851</t>
  </si>
  <si>
    <t>PAJE!$D851</t>
  </si>
  <si>
    <t>PAJE!$E851</t>
  </si>
  <si>
    <t>PAJE!$J852</t>
  </si>
  <si>
    <t>PAJE!$K852</t>
  </si>
  <si>
    <t>PAJE!$L852</t>
  </si>
  <si>
    <t>PAJE!$D852</t>
  </si>
  <si>
    <t>PAJE!$E852</t>
  </si>
  <si>
    <t>PAJE!$J853</t>
  </si>
  <si>
    <t>PAJE!$E373</t>
  </si>
  <si>
    <t>PAJE!$J374</t>
  </si>
  <si>
    <t>PAJE!$K374</t>
  </si>
  <si>
    <t>PAJE!$L1632</t>
  </si>
  <si>
    <t>PAJE!$D1632</t>
  </si>
  <si>
    <t>PAJE!$E1632</t>
  </si>
  <si>
    <t>PAJE!$J1633</t>
  </si>
  <si>
    <t>PAJE!$K1633</t>
  </si>
  <si>
    <t>PAJE!$L1633</t>
  </si>
  <si>
    <t>PAJE!$D1633</t>
  </si>
  <si>
    <t>PAJE!$J2453</t>
  </si>
  <si>
    <t>PAJE!$K2453</t>
  </si>
  <si>
    <t>PAJE!$J1243</t>
  </si>
  <si>
    <t>PAJE!$J489</t>
  </si>
  <si>
    <t>PAJE!$K489</t>
  </si>
  <si>
    <t>PAJE!$L489</t>
  </si>
  <si>
    <t>PAJE!$D489</t>
  </si>
  <si>
    <t>PAJE!$K1664</t>
  </si>
  <si>
    <t>PAJE!$L1664</t>
  </si>
  <si>
    <t>PAJE!$D1664</t>
  </si>
  <si>
    <t>PAJE!$E1664</t>
  </si>
  <si>
    <t>PAJE!$L414</t>
  </si>
  <si>
    <t>PAJE!$D414</t>
  </si>
  <si>
    <t>PAJE!$K2440</t>
  </si>
  <si>
    <t>PAJE!$L2440</t>
  </si>
  <si>
    <t>PAJE!$L2463</t>
  </si>
  <si>
    <t>PAJE!$K1261</t>
  </si>
  <si>
    <t>PAJE!$L1261</t>
  </si>
  <si>
    <t>PAJE!$D1261</t>
  </si>
  <si>
    <t>PAJE!$E1261</t>
  </si>
  <si>
    <t>PAJE!$J1262</t>
  </si>
  <si>
    <t>PAJE!$K1262</t>
  </si>
  <si>
    <t>PAJE!$L1262</t>
  </si>
  <si>
    <t>PAJE!$D1262</t>
  </si>
  <si>
    <t>Khấu hao tài sản cố định</t>
  </si>
  <si>
    <t>PAJE!$L1525</t>
  </si>
  <si>
    <t>PAJE!$D1525</t>
  </si>
  <si>
    <t>PAJE!$E2357</t>
  </si>
  <si>
    <t>PAJE!$J2358</t>
  </si>
  <si>
    <t>PAJE!$K2358</t>
  </si>
  <si>
    <t>PAJE!$L2358</t>
  </si>
  <si>
    <r>
      <t xml:space="preserve">Giảm khác </t>
    </r>
    <r>
      <rPr>
        <i/>
        <sz val="11"/>
        <color indexed="10"/>
        <rFont val="Times New Roman"/>
        <family val="1"/>
      </rPr>
      <t>(ghi cụ thể)</t>
    </r>
  </si>
  <si>
    <r>
      <t xml:space="preserve">Tiền thuê phát </t>
    </r>
    <r>
      <rPr>
        <sz val="11"/>
        <color indexed="8"/>
        <rFont val="Times New Roman"/>
        <family val="1"/>
      </rPr>
      <t>sinh</t>
    </r>
    <r>
      <rPr>
        <sz val="11"/>
        <rFont val="Times New Roman"/>
        <family val="1"/>
      </rPr>
      <t xml:space="preserve"> </t>
    </r>
    <r>
      <rPr>
        <sz val="11"/>
        <color indexed="8"/>
        <rFont val="Times New Roman"/>
        <family val="1"/>
      </rPr>
      <t>thêm</t>
    </r>
    <r>
      <rPr>
        <sz val="11"/>
        <rFont val="Times New Roman"/>
        <family val="1"/>
      </rPr>
      <t xml:space="preserve"> được ghi nhận là chi phí trong </t>
    </r>
    <r>
      <rPr>
        <sz val="11"/>
        <color indexed="8"/>
        <rFont val="Times New Roman"/>
        <family val="1"/>
      </rPr>
      <t>năm</t>
    </r>
    <r>
      <rPr>
        <sz val="11"/>
        <rFont val="Times New Roman"/>
        <family val="1"/>
      </rPr>
      <t xml:space="preserve">: </t>
    </r>
    <r>
      <rPr>
        <sz val="11"/>
        <color indexed="8"/>
        <rFont val="Times New Roman"/>
        <family val="1"/>
      </rPr>
      <t>......... VND.</t>
    </r>
  </si>
  <si>
    <t>PAJE!$J1397</t>
  </si>
  <si>
    <t>PAJE!$E629</t>
  </si>
  <si>
    <t>PAJE!$J630</t>
  </si>
  <si>
    <t>PAJE!$K630</t>
  </si>
  <si>
    <t>Số khấu hao thực tế</t>
  </si>
  <si>
    <t>Chỉ tiêu 02 Sau điều chỉnh</t>
  </si>
  <si>
    <t>Các khoản dự phòng</t>
  </si>
  <si>
    <t>Số phát sinh trong năm</t>
  </si>
  <si>
    <t>PAJE!$E1526</t>
  </si>
  <si>
    <t>PAJE!$J1527</t>
  </si>
  <si>
    <t>PAJE!$K1527</t>
  </si>
  <si>
    <t>PAJE!$L1527</t>
  </si>
  <si>
    <t>PAJE!$D1527</t>
  </si>
  <si>
    <t>PAJE!$E1527</t>
  </si>
  <si>
    <t>PAJE!$J1528</t>
  </si>
  <si>
    <t>PAJE!$K1528</t>
  </si>
  <si>
    <t>PAJE!$E1507</t>
  </si>
  <si>
    <t>PAJE!$J1508</t>
  </si>
  <si>
    <t>PAJE!$K1508</t>
  </si>
  <si>
    <t>PAJE!$L1508</t>
  </si>
  <si>
    <t>PAJE!$D1508</t>
  </si>
  <si>
    <t>PAJE!$E1508</t>
  </si>
  <si>
    <t>PAJE!$J1509</t>
  </si>
  <si>
    <t>PAJE!$K1197</t>
  </si>
  <si>
    <t>PAJE!$L1197</t>
  </si>
  <si>
    <t>PAJE!$D1197</t>
  </si>
  <si>
    <t>+ Cộng thêm vào Dư Có người mua trả tiền trước về mua bất động sản đầu trên các TK công nợ phải thu (131,138…) (Số thu được tiền trước p/a là số dương)</t>
  </si>
  <si>
    <t>PAJE!$L292</t>
  </si>
  <si>
    <t>PAJE!$K802</t>
  </si>
  <si>
    <t>PAJE!$L802</t>
  </si>
  <si>
    <t>PAJE!$D802</t>
  </si>
  <si>
    <t>PAJE!$E802</t>
  </si>
  <si>
    <t>PAJE!$J803</t>
  </si>
  <si>
    <t>PAJE!$K803</t>
  </si>
  <si>
    <t>PAJE!$L803</t>
  </si>
  <si>
    <t>PAJE!$D803</t>
  </si>
  <si>
    <t>PAJE!$E803</t>
  </si>
  <si>
    <t>PAJE!$J804</t>
  </si>
  <si>
    <t>PAJE!$K804</t>
  </si>
  <si>
    <t>PAJE!$L804</t>
  </si>
  <si>
    <t>PAJE!$D804</t>
  </si>
  <si>
    <t>PAJE!$E804</t>
  </si>
  <si>
    <t>PAJE!$L2069</t>
  </si>
  <si>
    <t>PAJE!$D2069</t>
  </si>
  <si>
    <t>PAJE!$E2069</t>
  </si>
  <si>
    <t>PAJE!$J2070</t>
  </si>
  <si>
    <t>PAJE!$K2070</t>
  </si>
  <si>
    <t>PAJE!$L2070</t>
  </si>
  <si>
    <t>PAJE!$E2247</t>
  </si>
  <si>
    <t>PAJE!$J2248</t>
  </si>
  <si>
    <t>PAJE!$K2248</t>
  </si>
  <si>
    <t>PAJE!$L2248</t>
  </si>
  <si>
    <t>PAJE!$D2248</t>
  </si>
  <si>
    <t>PAJE!$E2248</t>
  </si>
  <si>
    <t>PAJE!$J2249</t>
  </si>
  <si>
    <t>PAJE!$K2249</t>
  </si>
  <si>
    <t>PAJE!$L2249</t>
  </si>
  <si>
    <t>PAJE!$D2249</t>
  </si>
  <si>
    <t>PAJE!$E2249</t>
  </si>
  <si>
    <t>PAJE!$J2250</t>
  </si>
  <si>
    <t>PAJE!$K2250</t>
  </si>
  <si>
    <t>PAJE!$L2250</t>
  </si>
  <si>
    <t>PAJE!$D2250</t>
  </si>
  <si>
    <t>PAJE!$E2250</t>
  </si>
  <si>
    <t>PAJE!$J2251</t>
  </si>
  <si>
    <t>PAJE!$K2251</t>
  </si>
  <si>
    <t>PAJE!$L2251</t>
  </si>
  <si>
    <t>PAJE!$D2251</t>
  </si>
  <si>
    <t>PAJE!$E2251</t>
  </si>
  <si>
    <t>PAJE!$E1208</t>
  </si>
  <si>
    <t>PAJE!$J1209</t>
  </si>
  <si>
    <t>PAJE!$K1209</t>
  </si>
  <si>
    <t>PAJE!$L1209</t>
  </si>
  <si>
    <t>PAJE!$D1209</t>
  </si>
  <si>
    <t>PAJE!$E1209</t>
  </si>
  <si>
    <t>PAJE!$J1210</t>
  </si>
  <si>
    <t>PAJE!$K1356</t>
  </si>
  <si>
    <t>PAJE!$L1356</t>
  </si>
  <si>
    <t>PAJE!$D1356</t>
  </si>
  <si>
    <t>PAJE!$E1356</t>
  </si>
  <si>
    <t>PAJE!$J1357</t>
  </si>
  <si>
    <t>PAJE!$K1357</t>
  </si>
  <si>
    <t>PAJE!$L978</t>
  </si>
  <si>
    <t>PAJE!$D978</t>
  </si>
  <si>
    <t>PAJE!$E978</t>
  </si>
  <si>
    <t>PAJE!$J979</t>
  </si>
  <si>
    <t>PAJE!$K979</t>
  </si>
  <si>
    <t>PAJE!$L979</t>
  </si>
  <si>
    <t>PAJE!$D979</t>
  </si>
  <si>
    <t>PAJE!$E979</t>
  </si>
  <si>
    <t>PAJE!$J980</t>
  </si>
  <si>
    <t>PAJE!$K980</t>
  </si>
  <si>
    <t>PAJE!$L980</t>
  </si>
  <si>
    <t>PAJE!$D980</t>
  </si>
  <si>
    <t>PAJE!$E980</t>
  </si>
  <si>
    <t>PAJE!$J981</t>
  </si>
  <si>
    <t>PAJE!$K872</t>
  </si>
  <si>
    <t>139dh</t>
  </si>
  <si>
    <t>+ Hàng hóa bất động sản</t>
  </si>
  <si>
    <t>PAJE!$J2252</t>
  </si>
  <si>
    <t>PAJE!$K2252</t>
  </si>
  <si>
    <t>PAJE!$L2252</t>
  </si>
  <si>
    <t>PAJE!$D2252</t>
  </si>
  <si>
    <t>PAJE!$E2252</t>
  </si>
  <si>
    <t>PAJE!$J2253</t>
  </si>
  <si>
    <t>PAJE!$K2253</t>
  </si>
  <si>
    <t>Name 
Transpose</t>
  </si>
  <si>
    <t>PAJE!$E721</t>
  </si>
  <si>
    <t>PAJE!$J722</t>
  </si>
  <si>
    <t>PAJE!$K722</t>
  </si>
  <si>
    <t>PAJE!$L722</t>
  </si>
  <si>
    <t>PAJE!$D2262</t>
  </si>
  <si>
    <t>PAJE!$E2262</t>
  </si>
  <si>
    <t>PAJE!$J2263</t>
  </si>
  <si>
    <t>PAJE!$K2263</t>
  </si>
  <si>
    <t>PAJE!$L2263</t>
  </si>
  <si>
    <t>PAJE!$D2263</t>
  </si>
  <si>
    <t>PAJE!$K345</t>
  </si>
  <si>
    <t>PAJE!$L345</t>
  </si>
  <si>
    <t>PAJE!$D345</t>
  </si>
  <si>
    <t>PAJE!$E345</t>
  </si>
  <si>
    <t>PAJE!$J346</t>
  </si>
  <si>
    <t>PAJE!$K346</t>
  </si>
  <si>
    <t>PAJE!$L346</t>
  </si>
  <si>
    <t>PAJE!$D346</t>
  </si>
  <si>
    <t>PAJE!$E346</t>
  </si>
  <si>
    <t>PAJE!$J347</t>
  </si>
  <si>
    <t>PAJE!$K347</t>
  </si>
  <si>
    <t>PAJE!$L347</t>
  </si>
  <si>
    <t>PAJE!$D347</t>
  </si>
  <si>
    <t>PAJE!$E347</t>
  </si>
  <si>
    <t>PAJE!$J348</t>
  </si>
  <si>
    <t>PAJE!$K348</t>
  </si>
  <si>
    <t>PAJE!$L348</t>
  </si>
  <si>
    <t>PAJE!$D348</t>
  </si>
  <si>
    <t>PAJE!$E348</t>
  </si>
  <si>
    <t>PAJE!$J349</t>
  </si>
  <si>
    <t>PAJE!$K349</t>
  </si>
  <si>
    <t>PAJE!$L349</t>
  </si>
  <si>
    <t>PAJE!$D349</t>
  </si>
  <si>
    <t>PAJE!$E349</t>
  </si>
  <si>
    <t>PAJE!$J350</t>
  </si>
  <si>
    <t>PAJE!$J1088</t>
  </si>
  <si>
    <t>PAJE!$K2494</t>
  </si>
  <si>
    <t>PAJE!$L2494</t>
  </si>
  <si>
    <t>PAJE!$D2494</t>
  </si>
  <si>
    <t>PAJE!$E2494</t>
  </si>
  <si>
    <t>PAJE!$J2495</t>
  </si>
  <si>
    <t>PAJE!$K2495</t>
  </si>
  <si>
    <t>PAJE!$L2495</t>
  </si>
  <si>
    <t>PAJE!$D2495</t>
  </si>
  <si>
    <t>PAJE!$E2495</t>
  </si>
  <si>
    <t>PAJE!$J2496</t>
  </si>
  <si>
    <t>PAJE!$K2496</t>
  </si>
  <si>
    <t>PAJE!$L2496</t>
  </si>
  <si>
    <t>PAJE!$E16</t>
  </si>
  <si>
    <t>PAJE!$J17</t>
  </si>
  <si>
    <t>PAJE!$K17</t>
  </si>
  <si>
    <t>PAJE!$L17</t>
  </si>
  <si>
    <t>PAJE!$D17</t>
  </si>
  <si>
    <t>PAJE!$E17</t>
  </si>
  <si>
    <t>PAJE!$J18</t>
  </si>
  <si>
    <t>PAJE!$K18</t>
  </si>
  <si>
    <t>PAJE!$L18</t>
  </si>
  <si>
    <t>PAJE!$D18</t>
  </si>
  <si>
    <t>PAJE!$E18</t>
  </si>
  <si>
    <t>PAJE!$J19</t>
  </si>
  <si>
    <t>PAJE!$K19</t>
  </si>
  <si>
    <t>PAJE!$L19</t>
  </si>
  <si>
    <t>PAJE!$D19</t>
  </si>
  <si>
    <t>PAJE!$E19</t>
  </si>
  <si>
    <t>PAJE!$J20</t>
  </si>
  <si>
    <t>PAJE!$K20</t>
  </si>
  <si>
    <t>PAJE!$L20</t>
  </si>
  <si>
    <t>PAJE!$D20</t>
  </si>
  <si>
    <t>PAJE!$E20</t>
  </si>
  <si>
    <t>PAJE!$E624</t>
  </si>
  <si>
    <t>PAJE!$J625</t>
  </si>
  <si>
    <t>PAJE!$D647</t>
  </si>
  <si>
    <t>PAJE!$E647</t>
  </si>
  <si>
    <t>PAJE!$J648</t>
  </si>
  <si>
    <t>PAJE!$K648</t>
  </si>
  <si>
    <t>PAJE!$L648</t>
  </si>
  <si>
    <t>PAJE!$K2489</t>
  </si>
  <si>
    <t>PAJE!$L2489</t>
  </si>
  <si>
    <t>PAJE!$D2489</t>
  </si>
  <si>
    <t>PAJE!$J517</t>
  </si>
  <si>
    <t xml:space="preserve">Tiền thu từ thanh lý, nhượng bán tài sản cố định và </t>
  </si>
  <si>
    <t>ACCOUNTING SYSTEM FOR BUSINESS COMPANIES</t>
  </si>
  <si>
    <t>Yes/No</t>
  </si>
  <si>
    <t>REF</t>
  </si>
  <si>
    <t>No.</t>
  </si>
  <si>
    <t>Get Name</t>
  </si>
  <si>
    <t>PAJE!$J341</t>
  </si>
  <si>
    <t>PAJE!$K341</t>
  </si>
  <si>
    <t>PAJE!$L341</t>
  </si>
  <si>
    <t>PAJE!$D341</t>
  </si>
  <si>
    <t>PAJE!$E341</t>
  </si>
  <si>
    <t>PAJE!$J342</t>
  </si>
  <si>
    <t>PAJE!$K342</t>
  </si>
  <si>
    <t>PAJE!$L342</t>
  </si>
  <si>
    <t>PAJE!$D342</t>
  </si>
  <si>
    <t>PAJE!$E342</t>
  </si>
  <si>
    <t>PAJE!$J343</t>
  </si>
  <si>
    <t>PAJE!$K343</t>
  </si>
  <si>
    <t>PAJE!$L343</t>
  </si>
  <si>
    <t>PAJE!$D343</t>
  </si>
  <si>
    <t>PAJE!$E823</t>
  </si>
  <si>
    <t>PAJE!$J824</t>
  </si>
  <si>
    <t>PAJE!$K824</t>
  </si>
  <si>
    <t>PAJE!$L824</t>
  </si>
  <si>
    <t>PAJE!$K773</t>
  </si>
  <si>
    <t>PAJE!$L773</t>
  </si>
  <si>
    <t>PAJE!$D773</t>
  </si>
  <si>
    <t>PAJE!$E773</t>
  </si>
  <si>
    <t>PAJE!$J774</t>
  </si>
  <si>
    <t>PAJE!$K774</t>
  </si>
  <si>
    <t>PAJE!$L774</t>
  </si>
  <si>
    <t>PAJE!$J456</t>
  </si>
  <si>
    <t>PAJE!$K456</t>
  </si>
  <si>
    <t>PAJE!$L456</t>
  </si>
  <si>
    <t>PAJE!$D456</t>
  </si>
  <si>
    <t>PAJE!$E456</t>
  </si>
  <si>
    <t>PAJE!$J457</t>
  </si>
  <si>
    <t>Số đã nộp trong năm</t>
  </si>
  <si>
    <t>PAJE!$E2321</t>
  </si>
  <si>
    <t>PAJE!$J2322</t>
  </si>
  <si>
    <t>PAJE!$K2322</t>
  </si>
  <si>
    <t>PAJE!$E1879</t>
  </si>
  <si>
    <t>PAJE!$J1880</t>
  </si>
  <si>
    <t>PAJE!$K1880</t>
  </si>
  <si>
    <t>PAJE!$L1880</t>
  </si>
  <si>
    <t>PAJE!$D1880</t>
  </si>
  <si>
    <t>PAJE!$E1880</t>
  </si>
  <si>
    <t>PAJE!$J1881</t>
  </si>
  <si>
    <t>+ Chi phí vật liệu quản lý</t>
  </si>
  <si>
    <t>+ Chi phí đồ dùng văn phòng</t>
  </si>
  <si>
    <t>+ Thuế, phí và lệ phí</t>
  </si>
  <si>
    <t>+ Chi phí dự phòng</t>
  </si>
  <si>
    <t>Lợi nhuận thuần từ hoạt động kinh doanh</t>
  </si>
  <si>
    <t>PAJE!$J2330</t>
  </si>
  <si>
    <t>PAJE!$K2330</t>
  </si>
  <si>
    <t>PAJE!$L2330</t>
  </si>
  <si>
    <t>PAJE!$D2330</t>
  </si>
  <si>
    <t>PAJE!$E2330</t>
  </si>
  <si>
    <t>Số liệu lấy từ chỉ tiêu MS 31 trong Báo cáo kết quả hoạt động kinh doanh</t>
  </si>
  <si>
    <t>Số liệu lấy từ chỉ tiêu MS 31 trong Báo cáo kết quả hoạt động kinh doanh hợp nhất</t>
  </si>
  <si>
    <t>Số liệu  lấy từ chỉ tiêu MS 32 trong Báo cáo kết quả hoạt động kinh doanh</t>
  </si>
  <si>
    <t>Số liệu  lấy từ chỉ tiêu MS 32 trong Báo cáo kết quả hoạt động kinh doanh hợp nhất</t>
  </si>
  <si>
    <t>Không có chỉ tiêu này</t>
  </si>
  <si>
    <t>Số liệu phù hợp với chỉ tiêu MS 45 trong Báo cáo kết quả hoạt động kinh doanh hợp nhất</t>
  </si>
  <si>
    <t>Số liệu lấy từ chỉ tiêu MS 51 trong Báo cáo kết quả hoạt động kinh doanh</t>
  </si>
  <si>
    <t>Số liệu lấy từ chỉ tiêu MS 51 trong Báo cáo kết quả hoạt động kinh doanh hợp nhất</t>
  </si>
  <si>
    <t>Số liệu lấy từ chỉ tiêu MS 52 trong Báo cáo kết quả hoạt động kinh doanh</t>
  </si>
  <si>
    <t>PAJE!$D433</t>
  </si>
  <si>
    <t>PAJE!$E433</t>
  </si>
  <si>
    <t>PAJE!$J434</t>
  </si>
  <si>
    <t>PAJE!$L2093</t>
  </si>
  <si>
    <t>PAJE!$D2093</t>
  </si>
  <si>
    <t>PAJE!$E2093</t>
  </si>
  <si>
    <t>PAJE!$J2094</t>
  </si>
  <si>
    <t>PAJE!$K2094</t>
  </si>
  <si>
    <t>PAJE!$L1697</t>
  </si>
  <si>
    <t>PAJE!$D1697</t>
  </si>
  <si>
    <t>PAJE!$E1697</t>
  </si>
  <si>
    <t>PAJE!$J1698</t>
  </si>
  <si>
    <t>PAJE!$K1698</t>
  </si>
  <si>
    <t>PAJE!$L1698</t>
  </si>
  <si>
    <t>PAJE!$D1698</t>
  </si>
  <si>
    <t>PAJE!$E1698</t>
  </si>
  <si>
    <t>PAJE!$J1699</t>
  </si>
  <si>
    <t>PAJE!$K1699</t>
  </si>
  <si>
    <t>PAJE!$L1699</t>
  </si>
  <si>
    <t>PAJE!$D1699</t>
  </si>
  <si>
    <t>PAJE!$E1699</t>
  </si>
  <si>
    <t>PAJE!$J1700</t>
  </si>
  <si>
    <t>PAJE!$K572</t>
  </si>
  <si>
    <t>PAJE!$L572</t>
  </si>
  <si>
    <t>PAJE!$D572</t>
  </si>
  <si>
    <t>PAJE!$E572</t>
  </si>
  <si>
    <t>PAJE!$J573</t>
  </si>
  <si>
    <t>PAJE!$K573</t>
  </si>
  <si>
    <t>PAJE!$L573</t>
  </si>
  <si>
    <t>PAJE!$D573</t>
  </si>
  <si>
    <t>PAJE!$E573</t>
  </si>
  <si>
    <t>PAJE!$E620</t>
  </si>
  <si>
    <t>PAJE!$J621</t>
  </si>
  <si>
    <t>PAJE!$K621</t>
  </si>
  <si>
    <t>PAJE!$L621</t>
  </si>
  <si>
    <t>PAJE!$D621</t>
  </si>
  <si>
    <t>PAJE!$E621</t>
  </si>
  <si>
    <t>PAJE!$J622</t>
  </si>
  <si>
    <t>PAJE!$K622</t>
  </si>
  <si>
    <t>PAJE!$L622</t>
  </si>
  <si>
    <t>PAJE!$D622</t>
  </si>
  <si>
    <t>PAJE!$D1005</t>
  </si>
  <si>
    <t>PAJE!$E1005</t>
  </si>
  <si>
    <t>PAJE!$J1006</t>
  </si>
  <si>
    <t>PAJE!$K1006</t>
  </si>
  <si>
    <t>PAJE!$L1006</t>
  </si>
  <si>
    <t>PAJE!$D1006</t>
  </si>
  <si>
    <t>PAJE!$K1992</t>
  </si>
  <si>
    <t>PAJE!$L1992</t>
  </si>
  <si>
    <t>PAJE!$E119</t>
  </si>
  <si>
    <t>PAJE!$J120</t>
  </si>
  <si>
    <t>PAJE!$J1154</t>
  </si>
  <si>
    <t>PAJE!$K1154</t>
  </si>
  <si>
    <t>PAJE!$L1154</t>
  </si>
  <si>
    <t>PAJE!$D1154</t>
  </si>
  <si>
    <t>PAJE!$E1154</t>
  </si>
  <si>
    <t>PAJE!$L553</t>
  </si>
  <si>
    <t>PAJE!$D553</t>
  </si>
  <si>
    <t>PAJE!$E553</t>
  </si>
  <si>
    <t>PAJE!$J554</t>
  </si>
  <si>
    <t>PAJE!$K554</t>
  </si>
  <si>
    <t>PAJE!$L554</t>
  </si>
  <si>
    <t>PAJE!$D554</t>
  </si>
  <si>
    <t>PAJE!$E554</t>
  </si>
  <si>
    <t>PAJE!$J555</t>
  </si>
  <si>
    <t>PAJE!$K555</t>
  </si>
  <si>
    <t>PAJE!$L555</t>
  </si>
  <si>
    <t>PAJE!$D555</t>
  </si>
  <si>
    <t>PAJE!$E555</t>
  </si>
  <si>
    <t>PAJE!$J556</t>
  </si>
  <si>
    <t>PAJE!$E2044</t>
  </si>
  <si>
    <t>PAJE!$J2045</t>
  </si>
  <si>
    <t>PAJE!$K2045</t>
  </si>
  <si>
    <t>PAJE!$L2045</t>
  </si>
  <si>
    <t>PAJE!$D2045</t>
  </si>
  <si>
    <t>PAJE!$E2045</t>
  </si>
  <si>
    <t>PAJE!$J2046</t>
  </si>
  <si>
    <t>PAJE!$K2046</t>
  </si>
  <si>
    <t>PAJE!$L2046</t>
  </si>
  <si>
    <t>PAJE!$D2046</t>
  </si>
  <si>
    <t>PAJE!$E2046</t>
  </si>
  <si>
    <t>PAJE!$J2047</t>
  </si>
  <si>
    <t>PAJE!$K2047</t>
  </si>
  <si>
    <t>PAJE!$L2047</t>
  </si>
  <si>
    <t>PAJE!$D2047</t>
  </si>
  <si>
    <t>PAJE!$E2047</t>
  </si>
  <si>
    <t>PAJE!$J2048</t>
  </si>
  <si>
    <t>PAJE!$K2048</t>
  </si>
  <si>
    <t>PAJE!$K825</t>
  </si>
  <si>
    <t>PAJE!$L825</t>
  </si>
  <si>
    <t>PAJE!$D825</t>
  </si>
  <si>
    <t>PAJE!$E825</t>
  </si>
  <si>
    <t>PAJE!$J826</t>
  </si>
  <si>
    <t>PAJE!$K826</t>
  </si>
  <si>
    <t>PAJE!$L826</t>
  </si>
  <si>
    <t>PAJE!$D826</t>
  </si>
  <si>
    <t>PAJE!$E826</t>
  </si>
  <si>
    <t>PAJE!$J827</t>
  </si>
  <si>
    <t>PAJE!$K827</t>
  </si>
  <si>
    <t>PAJE!$L827</t>
  </si>
  <si>
    <t>PAJE!$D827</t>
  </si>
  <si>
    <t>PAJE!$E827</t>
  </si>
  <si>
    <t>PAJE!$J828</t>
  </si>
  <si>
    <t>PAJE!$K828</t>
  </si>
  <si>
    <t>PAJE!$L828</t>
  </si>
  <si>
    <t>PAJE!$D828</t>
  </si>
  <si>
    <t>PAJE!$E828</t>
  </si>
  <si>
    <t>PAJE!$E514</t>
  </si>
  <si>
    <t>PAJE!$J515</t>
  </si>
  <si>
    <t>PAJE!$K515</t>
  </si>
  <si>
    <t>PAJE!$L515</t>
  </si>
  <si>
    <t>PAJE!$D515</t>
  </si>
  <si>
    <t>PAJE!$E515</t>
  </si>
  <si>
    <t>PAJE!$E977</t>
  </si>
  <si>
    <t>PAJE!$J978</t>
  </si>
  <si>
    <t>PAJE!$K978</t>
  </si>
  <si>
    <t>PAJE!$J2192</t>
  </si>
  <si>
    <t>PAJE!$K2192</t>
  </si>
  <si>
    <t>PAJE!$L2192</t>
  </si>
  <si>
    <t>PAJE!$D2192</t>
  </si>
  <si>
    <t>PAJE!$E2192</t>
  </si>
  <si>
    <t>PAJE!$J2193</t>
  </si>
  <si>
    <t>PAJE!$K1627</t>
  </si>
  <si>
    <t>PAJE!$L1627</t>
  </si>
  <si>
    <t>PAJE!$D1627</t>
  </si>
  <si>
    <t>PAJE!$E1627</t>
  </si>
  <si>
    <t>PAJE!$J1628</t>
  </si>
  <si>
    <t>PAJE!$K1628</t>
  </si>
  <si>
    <t>PAJE!$L1628</t>
  </si>
  <si>
    <t>PAJE!$D1628</t>
  </si>
  <si>
    <t>PAJE!$E135</t>
  </si>
  <si>
    <t>PAJE!$J136</t>
  </si>
  <si>
    <t>PAJE!$K136</t>
  </si>
  <si>
    <t>PAJE!$L136</t>
  </si>
  <si>
    <t>PAJE!$D136</t>
  </si>
  <si>
    <t>PAJE!$E136</t>
  </si>
  <si>
    <t>PAJE!$J137</t>
  </si>
  <si>
    <t>Tài sản dài hạn/Tổng số tài sản</t>
  </si>
  <si>
    <t>Cơ cấu nguồn vốn</t>
  </si>
  <si>
    <t>Nợ phải trả/Tổng nguồn vốn</t>
  </si>
  <si>
    <t>Nguồn vốn chủ sở hữu/Tổng nguồn vốn</t>
  </si>
  <si>
    <t>PAJE!$D255</t>
  </si>
  <si>
    <t>PAJE!$L1844</t>
  </si>
  <si>
    <t>PAJE!$D1844</t>
  </si>
  <si>
    <t>PAJE!$E1844</t>
  </si>
  <si>
    <t>PAJE!$J1845</t>
  </si>
  <si>
    <t>PAJE!$K1845</t>
  </si>
  <si>
    <t>PAJE!$L1845</t>
  </si>
  <si>
    <t>PAJE!$D1845</t>
  </si>
  <si>
    <t>PAJE!$E1845</t>
  </si>
  <si>
    <t>Điều chỉnh Trích thuế TNDN (421/3334)</t>
  </si>
  <si>
    <t>PAJE!$E1848</t>
  </si>
  <si>
    <t>PAJE!$J1849</t>
  </si>
  <si>
    <t>PAJE!$K1849</t>
  </si>
  <si>
    <t>PAJE!$L1849</t>
  </si>
  <si>
    <t>PAJE!$D1849</t>
  </si>
  <si>
    <t>PAJE!$E1849</t>
  </si>
  <si>
    <t>PAJE!$J1850</t>
  </si>
  <si>
    <t>PAJE!$K1850</t>
  </si>
  <si>
    <t>PAJE!$L1584</t>
  </si>
  <si>
    <t>Số lượng</t>
  </si>
  <si>
    <t>Kỳ này/Năm nay</t>
  </si>
  <si>
    <t>Kỳ/Năm trước</t>
  </si>
  <si>
    <t>Số cuối năm/kỳ</t>
  </si>
  <si>
    <t>PAJE!$D1538</t>
  </si>
  <si>
    <t>PAJE!$E1538</t>
  </si>
  <si>
    <t>PAJE!$J1539</t>
  </si>
  <si>
    <t>PAJE!$K1539</t>
  </si>
  <si>
    <t>PAJE!$L1539</t>
  </si>
  <si>
    <t>PAJE!$D1539</t>
  </si>
  <si>
    <t>PAJE!$E1539</t>
  </si>
  <si>
    <t>PAJE!$J1540</t>
  </si>
  <si>
    <t>PAJE!$J2173</t>
  </si>
  <si>
    <t>PAJE!$K2173</t>
  </si>
  <si>
    <t>PAJE!$L2173</t>
  </si>
  <si>
    <t>PAJE!$D2173</t>
  </si>
  <si>
    <t>PAJE!$E2173</t>
  </si>
  <si>
    <t>PAJE!$L1546</t>
  </si>
  <si>
    <t>PAJE!$E1551</t>
  </si>
  <si>
    <t>PAJE!$J1552</t>
  </si>
  <si>
    <t>PAJE!$K1552</t>
  </si>
  <si>
    <t>PAJE!$L1552</t>
  </si>
  <si>
    <t>PAJE!$D1552</t>
  </si>
  <si>
    <t>PAJE!$E1552</t>
  </si>
  <si>
    <t>PAJE!$J1553</t>
  </si>
  <si>
    <t>PAJE!$K1553</t>
  </si>
  <si>
    <t>PAJE!$L1553</t>
  </si>
  <si>
    <t>PAJE!$D1553</t>
  </si>
  <si>
    <t>PAJE!$E1553</t>
  </si>
  <si>
    <t>PAJE!$J1554</t>
  </si>
  <si>
    <t>PAJE!$J2130</t>
  </si>
  <si>
    <t>PAJE!$K2130</t>
  </si>
  <si>
    <t>PAJE!$L2130</t>
  </si>
  <si>
    <t>PAJE!$D2130</t>
  </si>
  <si>
    <t>PAJE!$E2130</t>
  </si>
  <si>
    <t>PAJE!$J2131</t>
  </si>
  <si>
    <t>PAJE!$K2131</t>
  </si>
  <si>
    <t>PAJE!$L2131</t>
  </si>
  <si>
    <t>PAJE!$D2131</t>
  </si>
  <si>
    <t>PAJE!$E2131</t>
  </si>
  <si>
    <t>PAJE!$J2132</t>
  </si>
  <si>
    <t>PAJE!$K2132</t>
  </si>
  <si>
    <t>PAJE!$L2132</t>
  </si>
  <si>
    <t>PAJE!$D2132</t>
  </si>
  <si>
    <t>PAJE!$E2132</t>
  </si>
  <si>
    <t>PAJE!$J2133</t>
  </si>
  <si>
    <t>PAJE!$K2133</t>
  </si>
  <si>
    <t>PAJE!$L2133</t>
  </si>
  <si>
    <t>PAJE!$D2133</t>
  </si>
  <si>
    <t>PAJE!$E2133</t>
  </si>
  <si>
    <t>PAJE!$J2134</t>
  </si>
  <si>
    <t>PAJE!$K2134</t>
  </si>
  <si>
    <t>PAJE!$L2134</t>
  </si>
  <si>
    <t>PAJE!$D2134</t>
  </si>
  <si>
    <t>PAJE!$E2134</t>
  </si>
  <si>
    <t>PAJE!$J2135</t>
  </si>
  <si>
    <t>PAJE!$K2135</t>
  </si>
  <si>
    <t>PAJE!$J1078</t>
  </si>
  <si>
    <t>PAJE!$K1078</t>
  </si>
  <si>
    <t>PAJE!$L1078</t>
  </si>
  <si>
    <t>PAJE!$D1078</t>
  </si>
  <si>
    <t>PAJE!$E1078</t>
  </si>
  <si>
    <t>PAJE!$J1079</t>
  </si>
  <si>
    <t>PAJE!$K1079</t>
  </si>
  <si>
    <t>PAJE!$L1079</t>
  </si>
  <si>
    <t>PAJE!$D1079</t>
  </si>
  <si>
    <t>PAJE!$E1079</t>
  </si>
  <si>
    <t>PAJE!$J1080</t>
  </si>
  <si>
    <t>PAJE!$K1080</t>
  </si>
  <si>
    <t>PAJE!$L1080</t>
  </si>
  <si>
    <t>PAJE!$D767</t>
  </si>
  <si>
    <t>PAJE!$E767</t>
  </si>
  <si>
    <t>PAJE!$J768</t>
  </si>
  <si>
    <t>PAJE!$K768</t>
  </si>
  <si>
    <t>PAJE!$L768</t>
  </si>
  <si>
    <t>PAJE!$D768</t>
  </si>
  <si>
    <t>PAJE!$E768</t>
  </si>
  <si>
    <t>PAJE!$J226</t>
  </si>
  <si>
    <t>PAJE!$K226</t>
  </si>
  <si>
    <t>PAJE!$D2027</t>
  </si>
  <si>
    <t>PAJE!$E2027</t>
  </si>
  <si>
    <t>PAJE!$J2028</t>
  </si>
  <si>
    <t>PAJE!$L963</t>
  </si>
  <si>
    <t>PAJE!$D963</t>
  </si>
  <si>
    <t>PAJE!$E963</t>
  </si>
  <si>
    <t>PAJE!$J964</t>
  </si>
  <si>
    <t>PAJE!$K1074</t>
  </si>
  <si>
    <t>PAJE!$L1074</t>
  </si>
  <si>
    <t>PAJE!$D1074</t>
  </si>
  <si>
    <t>PAJE!$E1074</t>
  </si>
  <si>
    <t>PAJE!$J1075</t>
  </si>
  <si>
    <t>PAJE!$K68</t>
  </si>
  <si>
    <t>PAJE!$L68</t>
  </si>
  <si>
    <t>PAJE!$K1918</t>
  </si>
  <si>
    <t>PAJE!$L1918</t>
  </si>
  <si>
    <t>PAJE!$D1918</t>
  </si>
  <si>
    <t>PAJE!$E1918</t>
  </si>
  <si>
    <t>PAJE!$J1919</t>
  </si>
  <si>
    <t>PAJE!$K1919</t>
  </si>
  <si>
    <t>PAJE!$L1919</t>
  </si>
  <si>
    <t>PAJE!$D1919</t>
  </si>
  <si>
    <t>PAJE!$E1919</t>
  </si>
  <si>
    <t>PAJE!$J1920</t>
  </si>
  <si>
    <t>PAJE!$K1920</t>
  </si>
  <si>
    <t>PAJE!$L1920</t>
  </si>
  <si>
    <t>PAJE!$D1920</t>
  </si>
  <si>
    <t>PAJE!$E1920</t>
  </si>
  <si>
    <t>PAJE!$J1921</t>
  </si>
  <si>
    <t>PAJE!$K1921</t>
  </si>
  <si>
    <t>PAJE!$L1921</t>
  </si>
  <si>
    <t>PAJE!$D1921</t>
  </si>
  <si>
    <t>PAJE!$E1921</t>
  </si>
  <si>
    <t>PAJE!$E2122</t>
  </si>
  <si>
    <t>PAJE!$J2123</t>
  </si>
  <si>
    <t>PAJE!$K2123</t>
  </si>
  <si>
    <t>PAJE!$L2123</t>
  </si>
  <si>
    <t>PAJE!$D2123</t>
  </si>
  <si>
    <t>PAJE!$J1935</t>
  </si>
  <si>
    <t>PAJE!$K1935</t>
  </si>
  <si>
    <t>PAJE!$L1935</t>
  </si>
  <si>
    <t>PAJE!$D1935</t>
  </si>
  <si>
    <t>PAJE!$E1935</t>
  </si>
  <si>
    <t>PAJE!$J1936</t>
  </si>
  <si>
    <t>PAJE!$K1936</t>
  </si>
  <si>
    <t>PAJE!$L1936</t>
  </si>
  <si>
    <t>PAJE!$D1936</t>
  </si>
  <si>
    <t>PAJE!$E1936</t>
  </si>
  <si>
    <t>PAJE!$J1937</t>
  </si>
  <si>
    <t>PAJE!$K22</t>
  </si>
  <si>
    <t>PAJE!$L22</t>
  </si>
  <si>
    <t>PAJE!$D22</t>
  </si>
  <si>
    <t>PAJE!$E22</t>
  </si>
  <si>
    <t>PAJE!$J23</t>
  </si>
  <si>
    <t>PAJE!$K23</t>
  </si>
  <si>
    <t>PAJE!$E886</t>
  </si>
  <si>
    <t>PAJE!$L1292</t>
  </si>
  <si>
    <t>PAJE!$D1292</t>
  </si>
  <si>
    <t>PAJE!$J2118</t>
  </si>
  <si>
    <t>PAJE!$K2118</t>
  </si>
  <si>
    <t>PAJE!$L2118</t>
  </si>
  <si>
    <t>PAJE!$D2118</t>
  </si>
  <si>
    <t>PAJE!$D1735</t>
  </si>
  <si>
    <t>PAJE!$E1735</t>
  </si>
  <si>
    <t>PAJE!$J1736</t>
  </si>
  <si>
    <t>PAJE!$K1736</t>
  </si>
  <si>
    <t>PAJE!$L1736</t>
  </si>
  <si>
    <t>PAJE!$D1736</t>
  </si>
  <si>
    <t>PAJE!$E1736</t>
  </si>
  <si>
    <t>PAJE!$J1737</t>
  </si>
  <si>
    <t>PAJE!$E953</t>
  </si>
  <si>
    <t>PAJE!$J954</t>
  </si>
  <si>
    <t>PAJE!$K954</t>
  </si>
  <si>
    <t>PAJE!$L954</t>
  </si>
  <si>
    <t>PAJE!$D954</t>
  </si>
  <si>
    <t>PAJE!$E954</t>
  </si>
  <si>
    <t>PAJE!$J955</t>
  </si>
  <si>
    <t>PAJE!$K955</t>
  </si>
  <si>
    <t>PAJE!$L955</t>
  </si>
  <si>
    <t>PAJE!$D955</t>
  </si>
  <si>
    <t>PAJE!$E1345</t>
  </si>
  <si>
    <t>PAJE!$J1346</t>
  </si>
  <si>
    <t>PAJE!$K1346</t>
  </si>
  <si>
    <t>PAJE!$L1346</t>
  </si>
  <si>
    <t>Lưu chuyển tiền từ hoạt động kinh doanh</t>
  </si>
  <si>
    <t>Điều chỉnh cho các khoản:</t>
  </si>
  <si>
    <t>PAJE!$D2079</t>
  </si>
  <si>
    <t>PAJE!$E2079</t>
  </si>
  <si>
    <t>PAJE!$J2080</t>
  </si>
  <si>
    <t>PAJE!$K1655</t>
  </si>
  <si>
    <t>PAJE!$L1655</t>
  </si>
  <si>
    <t>PAJE!$D1655</t>
  </si>
  <si>
    <t>PAJE!$E1655</t>
  </si>
  <si>
    <t>PAJE!$J1656</t>
  </si>
  <si>
    <t>PAJE!$K1656</t>
  </si>
  <si>
    <t>PAJE!$L1656</t>
  </si>
  <si>
    <t>PAJE!$D1656</t>
  </si>
  <si>
    <t>PAJE!$E1656</t>
  </si>
  <si>
    <t>PAJE!$J1657</t>
  </si>
  <si>
    <t>PAJE!$K1657</t>
  </si>
  <si>
    <t>PAJE!$L1657</t>
  </si>
  <si>
    <t>PAJE!$D1657</t>
  </si>
  <si>
    <t>PAJE!$E1657</t>
  </si>
  <si>
    <t>PAJE!$J1658</t>
  </si>
  <si>
    <t>PAJE!$K1658</t>
  </si>
  <si>
    <t>PAJE!$L1658</t>
  </si>
  <si>
    <t>PAJE!$D1658</t>
  </si>
  <si>
    <t>PAJE!$E1658</t>
  </si>
  <si>
    <t>PAJE!$E2287</t>
  </si>
  <si>
    <t>PAJE!$J2288</t>
  </si>
  <si>
    <t>PAJE!$K2288</t>
  </si>
  <si>
    <t>PAJE!$L2288</t>
  </si>
  <si>
    <t>PAJE!$D2288</t>
  </si>
  <si>
    <t>PAJE!$E2288</t>
  </si>
  <si>
    <t>PAJE!$J2289</t>
  </si>
  <si>
    <t>PAJE!$K2289</t>
  </si>
  <si>
    <t>PAJE!$L2289</t>
  </si>
  <si>
    <t>PAJE!$D2289</t>
  </si>
  <si>
    <t>PAJE!$E2289</t>
  </si>
  <si>
    <t>PAJE!$J2290</t>
  </si>
  <si>
    <t>PAJE!$K2290</t>
  </si>
  <si>
    <t>PAJE!$L2290</t>
  </si>
  <si>
    <t>PAJE!$D2290</t>
  </si>
  <si>
    <t>PAJE!$E2290</t>
  </si>
  <si>
    <t>PAJE!$J2291</t>
  </si>
  <si>
    <t>PAJE!$K2291</t>
  </si>
  <si>
    <t>PAJE!$L2291</t>
  </si>
  <si>
    <t>PAJE!$D2291</t>
  </si>
  <si>
    <t>PAJE!$E2291</t>
  </si>
  <si>
    <t>PAJE!$D604</t>
  </si>
  <si>
    <t>PAJE!$E604</t>
  </si>
  <si>
    <t>PAJE!$K1786</t>
  </si>
  <si>
    <t>PAJE!$L1786</t>
  </si>
  <si>
    <t>PAJE!$J2125</t>
  </si>
  <si>
    <t>PAJE!$K2125</t>
  </si>
  <si>
    <t>PAJE!$L2125</t>
  </si>
  <si>
    <t>PAJE!$D2125</t>
  </si>
  <si>
    <t>PAJE!$E2125</t>
  </si>
  <si>
    <t>PAJE!$J2126</t>
  </si>
  <si>
    <t>PAJE!$K2126</t>
  </si>
  <si>
    <t>PAJE!$L2126</t>
  </si>
  <si>
    <t>PAJE!$D2126</t>
  </si>
  <si>
    <t>PAJE!$E2126</t>
  </si>
  <si>
    <t>PAJE!$J2127</t>
  </si>
  <si>
    <t>PAJE!$K2127</t>
  </si>
  <si>
    <t>PAJE!$L2127</t>
  </si>
  <si>
    <t>PAJE!$D2127</t>
  </si>
  <si>
    <t>PAJE!$E2127</t>
  </si>
  <si>
    <t>PAJE!$J2128</t>
  </si>
  <si>
    <t>PAJE!$K2128</t>
  </si>
  <si>
    <t>PAJE!$L2128</t>
  </si>
  <si>
    <t>Thu nhập và chi phí, lãi hoặc lỗ được ghi nhận trực tiếp vào vốn chủ sở hữu</t>
  </si>
  <si>
    <t>PAJE!$K320</t>
  </si>
  <si>
    <t>PAJE!$L320</t>
  </si>
  <si>
    <t>PAJE!$D320</t>
  </si>
  <si>
    <t>PAJE!$E320</t>
  </si>
  <si>
    <t>PAJE!$J321</t>
  </si>
  <si>
    <t>PAJE!$K321</t>
  </si>
  <si>
    <t>PAJE!$L321</t>
  </si>
  <si>
    <t>PAJE!$D321</t>
  </si>
  <si>
    <t>PAJE!$E321</t>
  </si>
  <si>
    <t>PAJE!$J322</t>
  </si>
  <si>
    <t>PAJE!$K322</t>
  </si>
  <si>
    <t>PAJE!$E393</t>
  </si>
  <si>
    <t>PAJE!$J844</t>
  </si>
  <si>
    <t>PAJE!$K844</t>
  </si>
  <si>
    <t>PAJE!$L844</t>
  </si>
  <si>
    <t>PAJE!$D844</t>
  </si>
  <si>
    <t>PAJE!$E844</t>
  </si>
  <si>
    <t>PAJE!$J845</t>
  </si>
  <si>
    <t>PAJE!$K845</t>
  </si>
  <si>
    <t>PAJE!$L845</t>
  </si>
  <si>
    <t>PAJE!$E2417</t>
  </si>
  <si>
    <t>PAJE!$J2418</t>
  </si>
  <si>
    <t>PAJE!$K2418</t>
  </si>
  <si>
    <t>PAJE!$L2418</t>
  </si>
  <si>
    <t>PAJE!$D2418</t>
  </si>
  <si>
    <t>PAJE!$E2418</t>
  </si>
  <si>
    <t>PAJE!$J2419</t>
  </si>
  <si>
    <t>PAJE!$K2419</t>
  </si>
  <si>
    <t>PAJE!$L2419</t>
  </si>
  <si>
    <t>PAJE!$D2419</t>
  </si>
  <si>
    <t>PAJE!$E2419</t>
  </si>
  <si>
    <t>PAJE!$J2420</t>
  </si>
  <si>
    <t>PAJE!$K2420</t>
  </si>
  <si>
    <t>PAJE!$L2420</t>
  </si>
  <si>
    <t>PAJE!$J600</t>
  </si>
  <si>
    <t>PAJE!$K600</t>
  </si>
  <si>
    <t>PAJE!$L600</t>
  </si>
  <si>
    <t>PAJE!$D600</t>
  </si>
  <si>
    <t>PAJE!$E600</t>
  </si>
  <si>
    <t>PAJE!$J601</t>
  </si>
  <si>
    <t>PAJE!$K601</t>
  </si>
  <si>
    <t>PAJE!$L601</t>
  </si>
  <si>
    <t>PAJE!$D601</t>
  </si>
  <si>
    <t>PAJE!$E601</t>
  </si>
  <si>
    <t>PAJE!$J602</t>
  </si>
  <si>
    <t>Tiền hoàn thuế nhập khẩu hàng tạm nhập tái xuất</t>
  </si>
  <si>
    <t>Thanh toán tiền BHXH, BHTN</t>
  </si>
  <si>
    <t>Các đối tượng khác</t>
  </si>
  <si>
    <t>Lãi dự thu các khoản cho vay</t>
  </si>
  <si>
    <t>Ông Đường Đức Hoá</t>
  </si>
  <si>
    <t>Ông Nguyễn Kim Tuấn</t>
  </si>
  <si>
    <t>Ông Nguyễn Thanh Trí</t>
  </si>
  <si>
    <t>Công ty TNHH Khách sạn Kinh Đô</t>
  </si>
  <si>
    <t>Ngân hàng TMCP Quân đội</t>
  </si>
  <si>
    <t>Tăng do đánh giá lại chênh lệch tỷ giá</t>
  </si>
  <si>
    <t>Là chi phí công cụ dụng cụ phân bổ trong kỳ</t>
  </si>
  <si>
    <r>
      <t>-</t>
    </r>
    <r>
      <rPr>
        <sz val="7"/>
        <rFont val="Times New Roman"/>
        <family val="1"/>
        <charset val="163"/>
      </rPr>
      <t xml:space="preserve">         </t>
    </r>
    <r>
      <rPr>
        <i/>
        <sz val="11"/>
        <rFont val="Times New Roman"/>
        <family val="1"/>
        <charset val="163"/>
      </rPr>
      <t>Các khoản điều chỉnh tăng</t>
    </r>
  </si>
  <si>
    <r>
      <t>-</t>
    </r>
    <r>
      <rPr>
        <sz val="7"/>
        <rFont val="Times New Roman"/>
        <family val="1"/>
        <charset val="163"/>
      </rPr>
      <t xml:space="preserve">         </t>
    </r>
    <r>
      <rPr>
        <i/>
        <sz val="11"/>
        <rFont val="Times New Roman"/>
        <family val="1"/>
        <charset val="163"/>
      </rPr>
      <t>Các khoản điều chỉnh giảm</t>
    </r>
  </si>
  <si>
    <t>Tăng do phân loại lại</t>
  </si>
  <si>
    <t>Giảm do phân loại lại</t>
  </si>
  <si>
    <t>Ông Phạm Minh Tuấn</t>
  </si>
  <si>
    <t xml:space="preserve"> Số cuối kỳ</t>
  </si>
  <si>
    <t>Tăng do trích khấu hao</t>
  </si>
  <si>
    <t>Công ty Cổ phần Cảng Vật Cách</t>
  </si>
  <si>
    <t>Công ty Đầu tư Phát triển Sản xuất Hạ Long</t>
  </si>
  <si>
    <t>Doanh thu tài chính khác</t>
  </si>
  <si>
    <t>Phạt chậm nộp thuế, phạt hành chính</t>
  </si>
  <si>
    <t>Lãi vay đã trả Công ty</t>
  </si>
  <si>
    <t>Tại ngày kết thúc kỳ tài chính, công nợ với các thành viên chủ chốt như sau</t>
  </si>
  <si>
    <t>V.6</t>
  </si>
  <si>
    <t>CÁC CHỈ TIÊU NGOÀI BẢNG CÂN ĐỐI KẾ TOÁN GIỮA NIÊN ĐỘ</t>
  </si>
  <si>
    <t>Lưu chuyển tiền thuần trong kỳ</t>
  </si>
  <si>
    <t>Tiền và tương đương tiền đầu kỳ</t>
  </si>
  <si>
    <t>Tiền và tương đương tiền cuối kỳ</t>
  </si>
  <si>
    <t>Phát sinh tăng trong kỳ</t>
  </si>
  <si>
    <t>Phát sinh giảm trong kỳ</t>
  </si>
  <si>
    <t>Lỗ các năm trước được chuyển</t>
  </si>
  <si>
    <t>Tổng thu nhập chịu thuế</t>
  </si>
  <si>
    <t>Ông Nguyễn Bá Hùng</t>
  </si>
  <si>
    <t>Công ty TNHH Nội Thất Hồng Hải</t>
  </si>
  <si>
    <t>Ông Nguyễn Văn Lực vay với lãi suất 10%/năm</t>
  </si>
  <si>
    <t>Bà Nguyễn Thị Lan vay với lãi suất 10%/năm</t>
  </si>
  <si>
    <t>Ông Nguyễn Văn Lực</t>
  </si>
  <si>
    <t>Bà Nguyễn Thị Lan</t>
  </si>
  <si>
    <r>
      <t>-</t>
    </r>
    <r>
      <rPr>
        <b/>
        <sz val="7"/>
        <color indexed="8"/>
        <rFont val="Times New Roman"/>
        <family val="1"/>
      </rPr>
      <t xml:space="preserve">         </t>
    </r>
    <r>
      <rPr>
        <b/>
        <i/>
        <sz val="11"/>
        <color indexed="8"/>
        <rFont val="Times New Roman"/>
        <family val="1"/>
      </rPr>
      <t>Cho vay ngắn hạn</t>
    </r>
  </si>
  <si>
    <t>A CHAU 24.CO.LTD</t>
  </si>
  <si>
    <t>Asia Super market Khánh Hương</t>
  </si>
  <si>
    <t>Ngân hàng TMCP Đại Dương - Chi nhánh Thăng Long</t>
  </si>
  <si>
    <t>Cổ đông góp vốn</t>
  </si>
  <si>
    <t xml:space="preserve">   - Trong đó góp bằng tiền</t>
  </si>
  <si>
    <t xml:space="preserve">  - Chuyển từ thặng dự vốn cổ phần</t>
  </si>
  <si>
    <t xml:space="preserve">   - Chi phí tăng vốn</t>
  </si>
  <si>
    <t>Lợi nhuận trong năm nay</t>
  </si>
  <si>
    <t>Mua cổ phiếu quỹ</t>
  </si>
  <si>
    <t>Vay ngắn hạn OCB - VND</t>
  </si>
  <si>
    <t>Vay ngắn hạn NH ACB</t>
  </si>
  <si>
    <t>Vay ngắn hạn - ACB chùa Hà - VND</t>
  </si>
  <si>
    <t>Giảm do đánh giá lại CLTG</t>
  </si>
  <si>
    <t>Thu thanh lý TSCĐ</t>
  </si>
  <si>
    <t>Đường đức Hóa</t>
  </si>
  <si>
    <t>Trần Thị Ánh Nguyệt</t>
  </si>
  <si>
    <t>Nguyễn Đức Năng</t>
  </si>
  <si>
    <t>Luỹ kế từ đầu năm đến cuối kỳ này</t>
  </si>
  <si>
    <t>Hoàn tạm ứng</t>
  </si>
  <si>
    <t>Lãi vay phải trả</t>
  </si>
  <si>
    <t>Tiền gốc vay đã trả cho Công ty Đại Châu</t>
  </si>
  <si>
    <t>Tong</t>
  </si>
  <si>
    <t>- Ngân hàng CT Quang Minh</t>
  </si>
  <si>
    <t>- 'OCEAN BANK</t>
  </si>
  <si>
    <t>Oto</t>
  </si>
  <si>
    <t>Tăng do mua sắm mới</t>
  </si>
  <si>
    <t>Giảm do thanh lý, nhượng bán</t>
  </si>
  <si>
    <t>CLTG</t>
  </si>
  <si>
    <t>Ngân hàng TMCP Quân đội - CN Ba Đình (iii)</t>
  </si>
  <si>
    <t>để đảm bảo cho các khoản vay của Ngân hàng TMCP Công Thương Việt Nam - Chi nhánh Quang Minh</t>
  </si>
  <si>
    <t>VI.9</t>
  </si>
  <si>
    <t>Khu vực nội địa</t>
  </si>
  <si>
    <t>Khu vực xuất khẩu</t>
  </si>
  <si>
    <t>Công ty Thương mại Tài chính Hải Âu</t>
  </si>
  <si>
    <t>Công ty Cổ phần May Lê Trực</t>
  </si>
  <si>
    <t>Công ty TNHH Thương mại và Vận tải Đại Thành</t>
  </si>
  <si>
    <t>Cty TNHH Đầu tư Thiết bị và Phát triển Dự án Thăng Long</t>
  </si>
  <si>
    <t>Guangxi Tindaxing Paper Industrial Co.,Ltd</t>
  </si>
  <si>
    <t>Công ty Cổ phần DHS Việt Nam</t>
  </si>
  <si>
    <t>Công ty Cổ phần Đầu tư Đức Thắng</t>
  </si>
  <si>
    <t>Chi nhánh Công ty TNHH Dương Thái Quang tại Hà Nội</t>
  </si>
  <si>
    <t>Công ty TNHH Thương Mại Tuấn Loan</t>
  </si>
  <si>
    <t>Công ty CP Xuân Minh SĐ Thanh Hoa</t>
  </si>
  <si>
    <t>CN Công ty CPXD số 1 Sông Hồng</t>
  </si>
  <si>
    <r>
      <t>-</t>
    </r>
    <r>
      <rPr>
        <sz val="7"/>
        <color indexed="8"/>
        <rFont val="Times New Roman"/>
        <family val="1"/>
      </rPr>
      <t xml:space="preserve">         </t>
    </r>
    <r>
      <rPr>
        <i/>
        <sz val="11"/>
        <color indexed="8"/>
        <rFont val="Times New Roman"/>
        <family val="1"/>
      </rPr>
      <t xml:space="preserve">Vay Công ty/Ông/Bà ........... </t>
    </r>
    <r>
      <rPr>
        <i/>
        <vertAlign val="superscript"/>
        <sz val="11"/>
        <color indexed="8"/>
        <rFont val="Times New Roman"/>
        <family val="1"/>
      </rPr>
      <t>(c)</t>
    </r>
  </si>
  <si>
    <r>
      <t>-</t>
    </r>
    <r>
      <rPr>
        <sz val="7"/>
        <color indexed="10"/>
        <rFont val="Times New Roman"/>
        <family val="1"/>
      </rPr>
      <t xml:space="preserve">         </t>
    </r>
    <r>
      <rPr>
        <i/>
        <sz val="11"/>
        <color indexed="10"/>
        <rFont val="Times New Roman"/>
        <family val="1"/>
      </rPr>
      <t xml:space="preserve">... </t>
    </r>
    <r>
      <rPr>
        <i/>
        <vertAlign val="superscript"/>
        <sz val="11"/>
        <color indexed="10"/>
        <rFont val="Times New Roman"/>
        <family val="1"/>
      </rPr>
      <t>(d)</t>
    </r>
  </si>
  <si>
    <t>Công ty Cổ phần XNK và Dịch vụ Thương mại 2K</t>
  </si>
  <si>
    <t>Công ty TNHH Ô tô Hải Âu</t>
  </si>
  <si>
    <t>Công ty Cổ phần Xây dựng Giao thông Đô thị Hà Nội</t>
  </si>
  <si>
    <t>Công ty Cổ Phần Lắp máy Điện nước và Xây dựng số 2</t>
  </si>
  <si>
    <t>Công ty TNHH Ô tô Cheng Long</t>
  </si>
  <si>
    <t>Công ty TNHH Mậu dịch Hằng Du</t>
  </si>
  <si>
    <t>Ông Nguyễn Kim Đạt</t>
  </si>
  <si>
    <t>Công ty TNHH Phước Lộc</t>
  </si>
  <si>
    <t>HTX Dịch vụ Xếp dỡ Hàng hóa Việt Tiến</t>
  </si>
  <si>
    <t>Công ty TNHH xe nâng Bình Minh</t>
  </si>
  <si>
    <t>Công ty TNHH Thương mại - Tài chính Hải Âu</t>
  </si>
  <si>
    <t>Các đôi tượng khác</t>
  </si>
  <si>
    <t>Là các khoản tạm ứng cho công nhân viên</t>
  </si>
  <si>
    <t xml:space="preserve">(i) Khoản vay ngân hàng TMCP Công thương Việt Nam - Chi nhánh Quang Minh theo hợp đồng tín dụng số 15.48.0014/2015-HĐTDHM/NHCT264-DC, hạn mức cho vay: 20.000.000.000, lãi suất suất theo từng lần nhận nợ, lãi phạt quá hạn 50% lãi trong hạn. Mục đích của khoản vay là để bổ sung vốn lưu động phục vụ sản xuất kinh doanh năm 2015 - 2016.
- Hợp đồng thế chấp quyền sử dụng đất và tài sản gắn liền với đất số 09.19.0031/HĐTC ngày 31/07/2009 và các văn bản bổ sung, thế chấp tài sản của ông Đường Đức Thắng, bà Trần Thị Vân Hiên và bà Đường Phương Linh. Tài sản thế chấp là quyền sở hữu nhà và quyền sử dụng đất ở theo giấy chứng nhận số 010727608607049 do UBND quận Hai Bà Trưng cấp ngày 10/7/2009. Địa chỉ: Căn hộ 398 nhà C22, TT Quỳnh Lôi, phường Quỳnh Lôi, quận Hai Bà Trưng, Hà Nội (nay là số 50, ngõ 107, phố Hồng Mai, quận Hai Bà Trưng, Hà Nội), diện tích 25,8m2. Trị giá theo biên bản định giá lại TSĐB số 03/09.19.0031/BBĐGLTS ngày 8/5/2015 là: 781.260.000 đồng.
- Hợp đồng thế chấp tài sản số 12.46.0005/HĐTC ngày 28/08/2012 và các văn bản sửa đổi bổ sung, thế chấp tài sản của Bà Trần Thị Kim Ngân và ông Nguyễn Tiến Dũng. Tài sản đảm bảo là quyền sử dụng đất, diện tích 35m2 thuộc tờ bản đồ số 7E - IV - 11, số thửa 18, theo giấy chứng nhận quyền sử dụng đất số 1010117007, địa chỉ: A18 tổ 29 - Cụm 5 - phường Ngọc Khánh - quận Ba Đình - Hà Nội. Giá trị của TSĐB theo biên bản định giá tài sản số  12.46.0005/BBĐGTS ngày 28/8/2012 là 7.700.000.000 đồng.
- Hợp đồng thế chấp quyền sử dụng đất và các tài sản gắn liền với đất số 09.19.0024/HĐTC ngày 27/05/2009 và các văn bản sửa đổi bổ sung. Tài sản thế chấp của ông Nguyễn Hữu Tường và bà Nguyễn Thị Tuyên là quyền sở hữu tài sản và quyền sử dụng đất theo giấy chứng nhận số AD 059598 do UBND TP Hà Nội cấp. Địa chỉ: Số 46 - Ngõ 678 - Đường La Thành - Phường Giảng Võ - Quận Ba Đình - Hà Nội, diện tích 32,7m2. Giá trị tài sản theo biên bản định giá ngày 27/5/2009 là 2.590.200.000 đồng.
- Hợp đồng thế chấp quyền sử dụng đất và các tài sản gắn liền với đất số 13.43.0024/HĐTC ngày 20/02/2013 và các văn bản sửa đổi bổ sung. Tài sản thế chấp của ông Đoàn Trọng Hướng và bà Lại Thị Lanh là thửa đất tại số 10 ngách 105/16 Thụy Khuê, phường Thụy Khuê, quận Tây Hồ, 65,44m2. Giá trị TS theo biên bản thế chấp số 13.43.0024/BBĐGTS ngày 18/2/2013 là 2.106.000.000.
</t>
  </si>
  <si>
    <t>- Hợp đồng thế chấp tài sản hình thành trong tương lai số 09.19.0030/HĐTC ngày 13/07/2009 và các văn bản sửa đổi bổ sung, tài sản thế chấp là các máy móc thiết bị trị giá 1,167,250 USD, số tiền quy đổi tại thời điểm thế chấp là 20.777.050.000, theo biên bản đánh giá lại tài sản thế chấp số 07/09.18.0030/BBĐGTS ngày 20/4/2015 là 6.379.539.185 đồng, nguyên giá tại ngày 30/6/2015 trên sổ sách là 19.881.734.250, giá trị còn lại  là 8.254.889.300 đồng.
- Hợp đồng thế chấp tài sản số 09.19.0018/HĐTC ngày 10/04/2009 và các văn bản sửa đổi bổ sung, tài sản đảm bảo là các máy móc thiết bị theo danh mục TSĐB có giá trị tại theo biên bản định giá số 09/19.0018/BBDDGYTS ngày 10/4/2009 là 2.112.900.000. Tại ngày 30/6/2015, các TS trên có nguyên giá là 4.244.617.649, GTCL là 105.828.448.
- Hợp đồng thế chấp quyền sử dụng đất và các tài sản gắn liền với đất số 13.43.0028/HĐTC ngày 23/08/2013 và các văn bản sửa đổi bổ sung, tài sản đảm bào là toàn bộ quyền tài sản phát sinh từ các hợp đồng kinh tế và toàn bộ hàng hóa tồn kho luân chuyển của Công ty CP Tập đoàn Đại Châu tại tất cả các địa điểm do Công ty Cổ phần Đại Châu sở hữu; các quyền, lợi ích phát sinh từ các hợp đồng bảo hiểm đối với các tài sản trên; các quyền tài sản của công ty CP Tập đoàn Đại Châu có thể nhận được từ mua bán, trao đổi, cho thuê... các tài sản trên.</t>
  </si>
  <si>
    <t xml:space="preserve">(ii) Khoản thấu chi ngân hàng TMCP Á Châu - Chi nhánh Chùa Hà theo hợp đồng tín dụng cấp hạn mức thấu chi số CHA.DN.933.230415, hạn mức cho vay: 1.000.000.000 đồng, lãi suất 9,7% đối với các khoản nợ trong hạn mức, lãi phạt quá hạn 50% lãi trong hạn. Mục đích của khoản vay là để bổ sung vốn lưu động phục vụ kinh doanh đồ gỗ nội thất, kinh doanh ô tô, máy xây dựng, xuất khẩu cao su, dăm gỗ. 
Khoản vay ngân hàng TMCP Á Châu - Chi nhánh Chùa hà theo hợp đồng tìn dụng cấp hạn mức tín dụng số CHA.DN.864.230415, hạn mức cho vay: 19.768.000.000 đồng, mục đích để bổ sung vốn lưu động phục vụ kinh doanh đồ gỗ nội thất, kinh doanh ô tô, máy xây dựng, xuất khẩu cao su, dăm gỗ, hạn mức bảo lãnh trong nước: 5.000.000.000 đồng, mục đích để thực hiện các loại bảo lãnh trong nước là bảo lãnh bảo hành, bảo lãnh thực hiện hợp đồng và bảo lãnh dự thu. Lãi suất được quy định theo từng lần nhận nợ.
Khoản vay được đảm bảo bởi các tài sản sau:
Bất động sản tại Thửa đất số 19, tờ bản đồ số: 7E-IV-11, địa chỉ: A18, Tổ 29, Cụm 5, phường Ngọc Khánh, quận Ba Đình, TP Hà Nội. Chủ sở hữu: Ông Đường Đức Hóa, Bà Trần Thị Ánh Nguyệt, trị giá: 12.599.000.000.
Bất động sản tại Thửa đất số 67(1P), tờ bản đồ số 20, địa chỉ: Số 3 ngõ 22 Đội Cấn, phường Đội Cấn, Quận Ba Đình, TP Hà Nội, Chủ sở hữu: Trần Văn Dũng, Trần Thị Tâm, trị giá: 7.169.000.000.
</t>
  </si>
  <si>
    <t>(iiii) Khoản vay Ngân hàng TMCP Đại Dương - Chi nhánh Thăng Long theo hợp đồng tín dụng số 0015/2014/HĐTD1-OCEANBANK.AUCO ngày 19 tháng 3 năm 2014. Số tiền vay theo hợp đồng là 1.200.000.000 VNĐ, mục đích của khoản vay để bổ sung vốn lưu động nhập khẩu nguyên liệu gỗ sản xuất bàn ghế. Thời hạn vay là 06 tháng kể từ ngày giải ngân lần đầu, lãi suất vay 8,5%/năm và được điều chỉnh từ tháng thứ 04 theo quy định của ngân hàng, lãi suất quá hạn bằng 150% lãi trong hạn. Tài sản đảm bảo khoản vay là quyền sử dụng 3.386,4 m2 đất tại Hoài Đức, Hà Tây theo giấy chứng nhận quyền sử dụng đất số AI 234797 do UBND huyện Hoài Đức, Hà Tây, Hà Nội cấp ngày 03 tháng 12 năm 2007.</t>
  </si>
  <si>
    <t>Ngân hàng TMCP Á Châu- Chi nhánh Chùa Hà(ii)</t>
  </si>
  <si>
    <t>- Ngân hàng TMCP Đại Dương - CN Thăng Long(iii)</t>
  </si>
  <si>
    <t>Ông Hoàng Đăng Bảo</t>
  </si>
  <si>
    <t>Bà Nguyễn Thị Thắng- Công ty Cổ phần Đầu tư Phú Thượng</t>
  </si>
  <si>
    <t>Công ty Cổ phần Ngôi sao An Bình</t>
  </si>
  <si>
    <t>Doanh nghiệp tư nhân Thương mại Hùng Tuyến</t>
  </si>
  <si>
    <t>Bà Bùi Thị Mỹ Hà</t>
  </si>
  <si>
    <t>Là chi phí lãi vay trích trước</t>
  </si>
  <si>
    <t>Phải trả, phải nộp khác (Cổ tức 2011 phải trả)</t>
  </si>
  <si>
    <t xml:space="preserve"> - Ngân hàng TMCP Công Thương - CN Quang Minh</t>
  </si>
  <si>
    <t xml:space="preserve"> - Ngân hàng TMCP Đại Dương</t>
  </si>
  <si>
    <t>Chênh lệch tỷ giá</t>
  </si>
  <si>
    <t>Tăng do xây dựng cơ bản</t>
  </si>
  <si>
    <t xml:space="preserve">Một số tài sản cố định hữu hình có nguyên giá và giá trị còn lại theo sổ sách lần lượt là 4.244.617.649 VND và 105.828.448 VND đã được thế chấp </t>
  </si>
  <si>
    <t>- Giảm vốn theo số thực góp</t>
  </si>
  <si>
    <t>Lỗ đầu tư tài chính</t>
  </si>
  <si>
    <t>Chuyển phí ngân hàng hạch toán 711 sang 6425</t>
  </si>
  <si>
    <t>Chi phí thanh lý tài sản cố định</t>
  </si>
  <si>
    <t>Phạt vi phạm hợp đồng</t>
  </si>
  <si>
    <t>Lãi tiền gửi</t>
  </si>
  <si>
    <t>Tiền thu thanh lý tài sản cố định</t>
  </si>
  <si>
    <t>Doanh thu thannh lý</t>
  </si>
  <si>
    <t>Lỗ chuyển nhượng cổ phần</t>
  </si>
  <si>
    <t>Giảm do thanh lý</t>
  </si>
  <si>
    <t>Chi thanh lý</t>
  </si>
  <si>
    <t>Chi thanh lý TSCĐ</t>
  </si>
  <si>
    <t>Chi mua TSCD</t>
  </si>
  <si>
    <t>Nộp thuế TNDN</t>
  </si>
  <si>
    <t>Thu hồi khoản chuyển nhượng</t>
  </si>
  <si>
    <t>Chi góp vốn vào Phú Thượng</t>
  </si>
  <si>
    <t>Vay nhận được</t>
  </si>
  <si>
    <t>Lãi vay</t>
  </si>
  <si>
    <t>Thuế TNDN</t>
  </si>
  <si>
    <t>Thuế TNDN phải nộp</t>
  </si>
  <si>
    <t>Thanh toán tiền chuyển nhượng cổ phần cho bà Thắng</t>
  </si>
  <si>
    <t>Tại ngày kết thúc kỳ kế toán, công nợ với các thành viên quản lý chủ chốt và các cá nhân có liên quan như sau:</t>
  </si>
  <si>
    <t>Lãi vay đã trả công ty</t>
  </si>
  <si>
    <t>Tại ngày kết thúc kỳ kế toán, công nợ với các bên liên quan khác như sau</t>
  </si>
  <si>
    <t>Công ty TNHH Thương mại- Xuất nhập khẩu Đại Châu</t>
  </si>
  <si>
    <t>Ứng trước theo hợp đồng</t>
  </si>
  <si>
    <t>Công nợ còn phải thu</t>
  </si>
  <si>
    <t>Công thương</t>
  </si>
  <si>
    <t>Á châu</t>
  </si>
  <si>
    <t>Dai dương</t>
  </si>
  <si>
    <t>gỗ</t>
  </si>
  <si>
    <t>Nguyễn Khánh Chi</t>
  </si>
  <si>
    <t>Kế toán trưởng</t>
  </si>
  <si>
    <t>Phân loai lại lãi lỗ chênh lệch tỷ gía</t>
  </si>
  <si>
    <t>133</t>
  </si>
  <si>
    <t>Phải trả tiền nhận chuyển nhượng Phú thượng</t>
  </si>
  <si>
    <t>Điều chỉnh hạch toán sai doanh thu bán cao su cho Hằng DU</t>
  </si>
  <si>
    <t>131c</t>
  </si>
  <si>
    <t>XNK Đại Châu</t>
  </si>
  <si>
    <t>Bút toán hợp nhất</t>
  </si>
  <si>
    <t>Khử vốn XNK Đại Châu</t>
  </si>
  <si>
    <t>Lợi nhuân của XNK</t>
  </si>
  <si>
    <t>Tỷ lệ Cty mẹ</t>
  </si>
  <si>
    <t>Tỷ lệ CTy con</t>
  </si>
  <si>
    <t>CHia CĐTS</t>
  </si>
  <si>
    <t>Lợi ích CĐ Thiểu số</t>
  </si>
  <si>
    <t>Hủy bút toán trích dự phòng Đầu tư Phú Thượng</t>
  </si>
  <si>
    <t>Lợi nhuận cổ đông thiểu số ảnh hưởng đầu kỳ</t>
  </si>
  <si>
    <t>Lợi nhuận cổ đông thiểu số 6 tháng 2015</t>
  </si>
  <si>
    <t>Loại trừ Công nợ nội bộ</t>
  </si>
  <si>
    <t>Phân bổ vào chi phí trong kỳ</t>
  </si>
  <si>
    <t>Lỗ tại công ty con</t>
  </si>
  <si>
    <t>Phạt vi phạm hành chính thuế</t>
  </si>
  <si>
    <t xml:space="preserve">BÁO CÁO KẾT QUẢ HOẠT ĐỘNG KINH DOANH HỢP NHẤT </t>
  </si>
  <si>
    <t>GIỮA NIÊN ĐỘ</t>
  </si>
  <si>
    <t>Lợi ích cổ đông thiểu số</t>
  </si>
  <si>
    <t>Giảm trong kỳ</t>
  </si>
  <si>
    <t>Phạt chậm nộp BHXH</t>
  </si>
  <si>
    <t>BÁO CÁO TÀI CHÍNH HỢP NHẤT</t>
  </si>
  <si>
    <t>Quý II của năm tài chính kết thúc ngày 31 tháng 12 năm 2015</t>
  </si>
  <si>
    <r>
      <t>Bảng cân đối kế toán hợp nhất quý II năm 2015</t>
    </r>
    <r>
      <rPr>
        <sz val="10.5"/>
        <rFont val="Times New Roman"/>
        <family val="1"/>
      </rPr>
      <t xml:space="preserve"> (tiếp theo)</t>
    </r>
  </si>
  <si>
    <t>Tổ 23, cụm 4, phường Nhật Tân, quận Tây Hồ, thành phố Hà Nội</t>
  </si>
  <si>
    <t>Quý II của năm tài chính kết thúc ngày 31tháng 12 năm 2015</t>
  </si>
  <si>
    <t>Quý này</t>
  </si>
  <si>
    <t>19.</t>
  </si>
  <si>
    <t>Lập ngày 12 tháng 08 năm 2014</t>
  </si>
  <si>
    <t>Tổng Giám đốc</t>
  </si>
  <si>
    <t>Trần Thị Thúy Liễu</t>
  </si>
  <si>
    <t>Quý I</t>
  </si>
  <si>
    <t>BÁO CÁO KẾT QUẢ HOẠT ĐỘNG KINH DOANH HỢP NHẤT</t>
  </si>
  <si>
    <t>QI</t>
  </si>
  <si>
    <r>
      <t>Báo cáo lưu chuyển tiền tệ hợp nhất quý II</t>
    </r>
    <r>
      <rPr>
        <sz val="10.5"/>
        <rFont val="Times New Roman"/>
        <family val="1"/>
      </rPr>
      <t xml:space="preserve"> (tiếp theo)</t>
    </r>
  </si>
  <si>
    <t>BẢNG CÂN ĐỐI KẾ TOÁN HỢP NHẤT</t>
  </si>
  <si>
    <t xml:space="preserve">BÁO CÁO LƯU CHUYỂN TIỀN TỆ HỢP NHẤT </t>
  </si>
  <si>
    <t>Lập ngày 12 tháng 8 năm 2015</t>
  </si>
  <si>
    <t>V.2</t>
  </si>
  <si>
    <t>V.3</t>
  </si>
  <si>
    <t>V.4</t>
  </si>
  <si>
    <t>V.5</t>
  </si>
  <si>
    <t>V.7</t>
  </si>
  <si>
    <t>V.8</t>
  </si>
  <si>
    <t>V.9</t>
  </si>
  <si>
    <t>V.10</t>
  </si>
  <si>
    <t>V.11</t>
  </si>
  <si>
    <t>V.12</t>
  </si>
  <si>
    <t>V.13</t>
  </si>
  <si>
    <t>V.14</t>
  </si>
  <si>
    <t>V.15</t>
  </si>
  <si>
    <t>Bảng cân đối kế toán hợp nhất quý II năm 2015 (tiếp theo)</t>
  </si>
  <si>
    <t>V.16</t>
  </si>
  <si>
    <t>V.17</t>
  </si>
  <si>
    <t>V.18</t>
  </si>
  <si>
    <t>V.19</t>
  </si>
  <si>
    <t>V.20</t>
  </si>
  <si>
    <t>V.21</t>
  </si>
  <si>
    <t>V.22</t>
  </si>
  <si>
    <t>V.23</t>
  </si>
  <si>
    <t>V.24</t>
  </si>
  <si>
    <t>V.25</t>
  </si>
</sst>
</file>

<file path=xl/styles.xml><?xml version="1.0" encoding="utf-8"?>
<styleSheet xmlns="http://schemas.openxmlformats.org/spreadsheetml/2006/main">
  <numFmts count="9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_-;\-* #,##0.00\ _₫_-;_-* &quot;-&quot;??\ _₫_-;_-@_-"/>
    <numFmt numFmtId="165" formatCode="#,###"/>
    <numFmt numFmtId="166" formatCode="\T\K\ General"/>
    <numFmt numFmtId="167" formatCode="_-* #,##0\ _€_-;\-* #,##0\ _€_-;_-* &quot;-&quot;\ _€_-;_-@_-"/>
    <numFmt numFmtId="168" formatCode="_-* #,##0.00\ _€_-;\-* #,##0.00\ _€_-;_-* &quot;-&quot;??\ _€_-;_-@_-"/>
    <numFmt numFmtId="169" formatCode="&quot;£&quot;#,##0;\-&quot;£&quot;#,##0"/>
    <numFmt numFmtId="170" formatCode="_-* #,##0_-;\-* #,##0_-;_-* &quot;-&quot;_-;_-@_-"/>
    <numFmt numFmtId="171" formatCode="_-* #,##0.00_-;\-* #,##0.00_-;_-* &quot;-&quot;??_-;_-@_-"/>
    <numFmt numFmtId="172" formatCode="&quot;\&quot;#,##0.00;[Red]&quot;\&quot;&quot;\&quot;&quot;\&quot;&quot;\&quot;&quot;\&quot;&quot;\&quot;\-#,##0.00"/>
    <numFmt numFmtId="173" formatCode="&quot;\&quot;#,##0;[Red]&quot;\&quot;&quot;\&quot;\-#,##0"/>
    <numFmt numFmtId="174" formatCode="\$#,##0\ ;\(\$#,##0\)"/>
    <numFmt numFmtId="175" formatCode="_-&quot;$&quot;* #,##0_-;\-&quot;$&quot;* #,##0_-;_-&quot;$&quot;* &quot;-&quot;_-;_-@_-"/>
    <numFmt numFmtId="176" formatCode="&quot;$&quot;#,##0;[Red]\-&quot;$&quot;#,##0"/>
    <numFmt numFmtId="177" formatCode="_-&quot;$&quot;* #,##0.00_-;\-&quot;$&quot;* #,##0.00_-;_-&quot;$&quot;* &quot;-&quot;??_-;_-@_-"/>
    <numFmt numFmtId="178" formatCode="_ * #,##0_ ;_ * &quot;\&quot;&quot;\&quot;&quot;\&quot;&quot;\&quot;&quot;\&quot;&quot;\&quot;&quot;\&quot;&quot;\&quot;&quot;\&quot;&quot;\&quot;&quot;\&quot;&quot;\&quot;\-#,##0_ ;_ * &quot;-&quot;_ ;_ @_ "/>
    <numFmt numFmtId="179" formatCode="_ &quot;\&quot;* #,##0.00_ ;_ &quot;\&quot;* &quot;\&quot;&quot;\&quot;&quot;\&quot;&quot;\&quot;&quot;\&quot;&quot;\&quot;&quot;\&quot;&quot;\&quot;&quot;\&quot;&quot;\&quot;&quot;\&quot;&quot;\&quot;\-#,##0.00_ ;_ &quot;\&quot;* &quot;-&quot;??_ ;_ @_ "/>
    <numFmt numFmtId="180" formatCode="_ * #,##0.00_ ;_ * &quot;\&quot;&quot;\&quot;&quot;\&quot;&quot;\&quot;&quot;\&quot;&quot;\&quot;&quot;\&quot;&quot;\&quot;&quot;\&quot;&quot;\&quot;&quot;\&quot;&quot;\&quot;\-#,##0.00_ ;_ * &quot;-&quot;??_ ;_ @_ "/>
    <numFmt numFmtId="181" formatCode="&quot;\&quot;#,##0;&quot;\&quot;&quot;\&quot;&quot;\&quot;&quot;\&quot;&quot;\&quot;&quot;\&quot;&quot;\&quot;&quot;\&quot;&quot;\&quot;&quot;\&quot;&quot;\&quot;&quot;\&quot;&quot;\&quot;&quot;\&quot;\-#,##0"/>
    <numFmt numFmtId="182" formatCode="&quot;\&quot;#,##0;[Red]&quot;\&quot;&quot;\&quot;&quot;\&quot;&quot;\&quot;&quot;\&quot;&quot;\&quot;&quot;\&quot;&quot;\&quot;&quot;\&quot;&quot;\&quot;&quot;\&quot;&quot;\&quot;&quot;\&quot;&quot;\&quot;\-#,##0"/>
    <numFmt numFmtId="183" formatCode="&quot;\&quot;#,##0.00;&quot;\&quot;&quot;\&quot;&quot;\&quot;&quot;\&quot;&quot;\&quot;&quot;\&quot;&quot;\&quot;&quot;\&quot;&quot;\&quot;&quot;\&quot;&quot;\&quot;&quot;\&quot;&quot;\&quot;&quot;\&quot;\-#,##0.00"/>
    <numFmt numFmtId="184" formatCode="&quot;\&quot;#,##0;[Red]&quot;\&quot;&quot;\&quot;&quot;\&quot;&quot;\&quot;&quot;\&quot;&quot;\&quot;&quot;\&quot;&quot;\&quot;&quot;\&quot;&quot;\&quot;\-#,##0"/>
    <numFmt numFmtId="185" formatCode="_ &quot;\&quot;* #,##0_ ;_ &quot;\&quot;* &quot;\&quot;&quot;\&quot;&quot;\&quot;&quot;\&quot;&quot;\&quot;&quot;\&quot;&quot;\&quot;&quot;\&quot;&quot;\&quot;&quot;\&quot;&quot;\&quot;&quot;\&quot;&quot;\&quot;&quot;\&quot;\-#,##0_ ;_ &quot;\&quot;* &quot;-&quot;_ ;_ @_ "/>
    <numFmt numFmtId="186" formatCode="&quot;\&quot;#,##0.00;[Red]&quot;\&quot;&quot;\&quot;&quot;\&quot;&quot;\&quot;&quot;\&quot;&quot;\&quot;&quot;\&quot;&quot;\&quot;&quot;\&quot;&quot;\&quot;&quot;\&quot;&quot;\&quot;&quot;\&quot;&quot;\&quot;\-#,##0.00"/>
    <numFmt numFmtId="187" formatCode="_ &quot;\&quot;* #,##0_ ;_ &quot;\&quot;* &quot;\&quot;&quot;\&quot;&quot;\&quot;&quot;\&quot;&quot;\&quot;&quot;\&quot;&quot;\&quot;&quot;\&quot;&quot;\&quot;&quot;\&quot;&quot;\&quot;&quot;\&quot;&quot;\&quot;\-#,##0_ ;_ &quot;\&quot;* &quot;-&quot;_ ;_ @_ "/>
    <numFmt numFmtId="188" formatCode="#,##0\ &quot;F&quot;;\-#,##0\ &quot;F&quot;"/>
    <numFmt numFmtId="189" formatCode="#,##0\ &quot;F&quot;;[Red]\-#,##0\ &quot;F&quot;"/>
    <numFmt numFmtId="190" formatCode="#,##0.00\ &quot;F&quot;;\-#,##0.00\ &quot;F&quot;"/>
    <numFmt numFmtId="191" formatCode="#,##0.00\ &quot;F&quot;;[Red]\-#,##0.00\ &quot;F&quot;"/>
    <numFmt numFmtId="192" formatCode="_([$€-2]* #,##0.00_);_([$€-2]* \(#,##0.00\);_([$€-2]* &quot;-&quot;??_)"/>
    <numFmt numFmtId="193" formatCode="\t0.00%"/>
    <numFmt numFmtId="194" formatCode="\t#\ ??/??"/>
    <numFmt numFmtId="195" formatCode="#,##0;\(#,##0\)"/>
    <numFmt numFmtId="196" formatCode="_ * #,##0.0_ ;_ * \-#,##0.0_ ;_ * &quot;-&quot;??_ ;_ @_ "/>
    <numFmt numFmtId="197" formatCode="#,##0\ &quot;$&quot;_);[Red]\(#,##0\ &quot;$&quot;\)"/>
    <numFmt numFmtId="198" formatCode="_(* #,##0.00_);_(* \(#,##0.00\);_(* &quot;-&quot;_);_(@_)"/>
    <numFmt numFmtId="199" formatCode="&quot;$&quot;#,##0.00"/>
    <numFmt numFmtId="200" formatCode="_(* #,##0_);_(* \(#,##0\);_(* &quot;-&quot;??_);_(@_)"/>
    <numFmt numFmtId="201" formatCode="mm/dd/yy"/>
    <numFmt numFmtId="202" formatCode="###\ ###\ ###\ ###"/>
    <numFmt numFmtId="203" formatCode="_-* #,##0\ &quot;€&quot;_-;\-* #,##0\ &quot;€&quot;_-;_-* &quot;-&quot;\ &quot;€&quot;_-;_-@_-"/>
    <numFmt numFmtId="204" formatCode="_-* #,##0.00\ &quot;€&quot;_-;\-* #,##0.00\ &quot;€&quot;_-;_-* &quot;-&quot;??\ &quot;€&quot;_-;_-@_-"/>
    <numFmt numFmtId="205" formatCode="_ * #,##0_ ;_ * \-#,##0_ ;_ * &quot;-&quot;_ ;_ @_ "/>
    <numFmt numFmtId="206" formatCode="_ * #,##0.00_ ;_ * \-#,##0.00_ ;_ * &quot;-&quot;??_ ;_ @_ "/>
    <numFmt numFmtId="207" formatCode="d\.m\.yy"/>
    <numFmt numFmtId="208" formatCode="d\.mmm\.yy"/>
    <numFmt numFmtId="209" formatCode="&quot;£&quot;#,##0;[Red]\-&quot;£&quot;#,##0"/>
    <numFmt numFmtId="210" formatCode="_(&quot;€&quot;* #,##0.00_);_(&quot;€&quot;* \(#,##0.00\);_(&quot;€&quot;* &quot;-&quot;??_);_(@_)"/>
    <numFmt numFmtId="211" formatCode="mm/yyyy"/>
    <numFmt numFmtId="212" formatCode="_-* #,##0.00\ _D_M_-;\-* #,##0.00\ _D_M_-;_-* &quot;-&quot;??\ _D_M_-;_-@_-"/>
    <numFmt numFmtId="213" formatCode="&quot;\&quot;#,##0;[Red]\-&quot;\&quot;#,##0"/>
    <numFmt numFmtId="214" formatCode="\U\S\$#,##0.00;\(\U\S\$#,##0.00\)"/>
    <numFmt numFmtId="215" formatCode="_-* #,##0\ &quot;DM&quot;_-;\-* #,##0\ &quot;DM&quot;_-;_-* &quot;-&quot;\ &quot;DM&quot;_-;_-@_-"/>
    <numFmt numFmtId="216" formatCode="_-* #,##0\ _D_M_-;\-* #,##0\ _D_M_-;_-* &quot;-&quot;\ _D_M_-;_-@_-"/>
    <numFmt numFmtId="217" formatCode="_-* #,##0.00\ &quot;DM&quot;_-;\-* #,##0.00\ &quot;DM&quot;_-;_-* &quot;-&quot;??\ &quot;DM&quot;_-;_-@_-"/>
    <numFmt numFmtId="218" formatCode="_-* #,##0.00\ &quot;F&quot;_-;\-* #,##0.00\ &quot;F&quot;_-;_-* &quot;-&quot;??\ &quot;F&quot;_-;_-@_-"/>
    <numFmt numFmtId="219" formatCode="#,##0.000000"/>
    <numFmt numFmtId="220" formatCode="&quot;SFr.&quot;\ #,##0.00;[Red]&quot;SFr.&quot;\ \-#,##0.00"/>
    <numFmt numFmtId="221" formatCode="_ &quot;SFr.&quot;\ * #,##0_ ;_ &quot;SFr.&quot;\ * \-#,##0_ ;_ &quot;SFr.&quot;\ * &quot;-&quot;_ ;_ @_ "/>
    <numFmt numFmtId="222" formatCode="_-&quot;€&quot;* #,##0_-;\-&quot;€&quot;* #,##0_-;_-&quot;€&quot;* &quot;-&quot;_-;_-@_-"/>
    <numFmt numFmtId="223" formatCode="#,##0.0"/>
    <numFmt numFmtId="224" formatCode="###\ ###\ ###\ ###\ ##0"/>
    <numFmt numFmtId="225" formatCode="#,#00;[Red]\-#,#00;_@&quot;-&quot;"/>
    <numFmt numFmtId="226" formatCode="0.000_)"/>
    <numFmt numFmtId="227" formatCode="0.0%"/>
    <numFmt numFmtId="228" formatCode="##.##%"/>
    <numFmt numFmtId="229" formatCode="&quot;\&quot;#,##0.00;[Red]&quot;\&quot;\-#,##0.00"/>
    <numFmt numFmtId="230" formatCode="&quot;\&quot;#,##0;[Red]&quot;\&quot;\-#,##0"/>
    <numFmt numFmtId="231" formatCode="mmm"/>
    <numFmt numFmtId="232" formatCode="##,###.##"/>
    <numFmt numFmtId="233" formatCode="#0.##"/>
    <numFmt numFmtId="234" formatCode="_(* #.##0_);_(* \(#.##0\);_(* &quot;-&quot;_);_(@_)"/>
    <numFmt numFmtId="235" formatCode="_ &quot;R&quot;\ * #,##0_ ;_ &quot;R&quot;\ * \-#,##0_ ;_ &quot;R&quot;\ * &quot;-&quot;_ ;_ @_ "/>
    <numFmt numFmtId="236" formatCode="##,##0%"/>
    <numFmt numFmtId="237" formatCode="#,###%"/>
    <numFmt numFmtId="238" formatCode="##.##"/>
    <numFmt numFmtId="239" formatCode="###,###"/>
    <numFmt numFmtId="240" formatCode="###.###"/>
    <numFmt numFmtId="241" formatCode="##,###.####"/>
    <numFmt numFmtId="242" formatCode="##,##0.##"/>
    <numFmt numFmtId="243" formatCode="#,##0\ "/>
    <numFmt numFmtId="244" formatCode="0%_);\(0%\)"/>
    <numFmt numFmtId="245" formatCode="#"/>
    <numFmt numFmtId="246" formatCode="d/m/yy;@"/>
    <numFmt numFmtId="247" formatCode="_(* #,##0.00000_);_(* \(#,##0.00000\);_(* &quot;-&quot;??_);_(@_)"/>
    <numFmt numFmtId="248" formatCode="#,##0;\(#,##0\);"/>
    <numFmt numFmtId="249" formatCode="#,##0;[Red]#,##0"/>
  </numFmts>
  <fonts count="297">
    <font>
      <sz val="10"/>
      <name val="Arial"/>
    </font>
    <font>
      <sz val="10"/>
      <name val="Arial"/>
    </font>
    <font>
      <sz val="10"/>
      <name val="Arial"/>
      <family val="2"/>
    </font>
    <font>
      <sz val="12"/>
      <name val=".VnTime"/>
      <family val="2"/>
    </font>
    <font>
      <sz val="10"/>
      <color indexed="8"/>
      <name val=".VnTime"/>
      <family val="2"/>
    </font>
    <font>
      <sz val="10"/>
      <color indexed="9"/>
      <name val=".VnTime"/>
      <family val="2"/>
    </font>
    <font>
      <sz val="10"/>
      <color indexed="9"/>
      <name val="VNI-Times"/>
      <family val="2"/>
    </font>
    <font>
      <sz val="10"/>
      <color indexed="8"/>
      <name val="VNI-Times"/>
      <family val="2"/>
    </font>
    <font>
      <sz val="12"/>
      <name val="¹UAAA¼"/>
      <family val="3"/>
      <charset val="129"/>
    </font>
    <font>
      <sz val="10"/>
      <color indexed="16"/>
      <name val="VNI-Times"/>
      <family val="2"/>
    </font>
    <font>
      <sz val="12"/>
      <name val="Tms Rmn"/>
    </font>
    <font>
      <b/>
      <sz val="10"/>
      <color indexed="53"/>
      <name val="VNI-Times"/>
      <family val="2"/>
    </font>
    <font>
      <b/>
      <sz val="10"/>
      <color indexed="9"/>
      <name val="VNI-Times"/>
      <family val="2"/>
    </font>
    <font>
      <sz val="13"/>
      <name val=".VnTime"/>
      <family val="2"/>
    </font>
    <font>
      <sz val="10"/>
      <name val="Times New Roman"/>
      <family val="1"/>
    </font>
    <font>
      <sz val="10"/>
      <color indexed="8"/>
      <name val="Arial"/>
      <family val="2"/>
    </font>
    <font>
      <b/>
      <sz val="10"/>
      <color indexed="8"/>
      <name val="VNI-Times"/>
      <family val="2"/>
    </font>
    <font>
      <i/>
      <sz val="10"/>
      <color indexed="23"/>
      <name val=".VnTime"/>
      <family val="2"/>
    </font>
    <font>
      <sz val="10"/>
      <color indexed="17"/>
      <name val="VNI-Times"/>
      <family val="2"/>
    </font>
    <font>
      <sz val="8"/>
      <name val="Arial"/>
      <family val="2"/>
    </font>
    <font>
      <b/>
      <sz val="12"/>
      <name val=".VnBook-AntiquaH"/>
      <family val="2"/>
    </font>
    <font>
      <b/>
      <sz val="12"/>
      <name val="Arial"/>
      <family val="2"/>
    </font>
    <font>
      <b/>
      <sz val="18"/>
      <name val="Arial"/>
      <family val="2"/>
    </font>
    <font>
      <b/>
      <sz val="11"/>
      <color indexed="62"/>
      <name val="VNI-Times"/>
      <family val="2"/>
    </font>
    <font>
      <b/>
      <sz val="18"/>
      <name val="Arial"/>
      <family val="2"/>
    </font>
    <font>
      <b/>
      <sz val="12"/>
      <name val="Arial"/>
      <family val="2"/>
    </font>
    <font>
      <b/>
      <sz val="14"/>
      <name val=".VnTimeH"/>
      <family val="2"/>
    </font>
    <font>
      <u/>
      <sz val="10"/>
      <color indexed="12"/>
      <name val="Arial"/>
      <family val="2"/>
    </font>
    <font>
      <sz val="8"/>
      <color indexed="12"/>
      <name val="Helv"/>
    </font>
    <font>
      <sz val="10"/>
      <name val="MS Sans Serif"/>
      <family val="2"/>
    </font>
    <font>
      <sz val="10"/>
      <color indexed="53"/>
      <name val="VNI-Times"/>
      <family val="2"/>
    </font>
    <font>
      <sz val="10"/>
      <name val=".VnAvant"/>
      <family val="2"/>
    </font>
    <font>
      <sz val="12"/>
      <name val="Arial"/>
      <family val="2"/>
    </font>
    <font>
      <sz val="10"/>
      <color indexed="60"/>
      <name val="VNI-Times"/>
      <family val="2"/>
    </font>
    <font>
      <sz val="7"/>
      <name val="Small Fonts"/>
      <family val="2"/>
    </font>
    <font>
      <sz val="12"/>
      <name val=".VnArial"/>
      <family val="2"/>
    </font>
    <font>
      <b/>
      <sz val="10"/>
      <color indexed="63"/>
      <name val="VNI-Times"/>
      <family val="2"/>
    </font>
    <font>
      <b/>
      <sz val="10"/>
      <name val="Arial"/>
      <family val="2"/>
    </font>
    <font>
      <i/>
      <sz val="10"/>
      <name val="Arial"/>
      <family val="2"/>
    </font>
    <font>
      <b/>
      <sz val="18"/>
      <color indexed="62"/>
      <name val="Cambria"/>
      <family val="2"/>
    </font>
    <font>
      <sz val="8"/>
      <name val=".VnHelvetIns"/>
      <family val="2"/>
    </font>
    <font>
      <b/>
      <sz val="11"/>
      <name val="Times New Roman"/>
      <family val="1"/>
    </font>
    <font>
      <b/>
      <sz val="18"/>
      <color indexed="56"/>
      <name val="Cambria"/>
      <family val="2"/>
    </font>
    <font>
      <sz val="10"/>
      <color indexed="10"/>
      <name val="VNI-Times"/>
      <family val="2"/>
    </font>
    <font>
      <sz val="14"/>
      <name val=".VnArial"/>
      <family val="2"/>
    </font>
    <font>
      <sz val="14"/>
      <name val="뼻뮝"/>
      <family val="3"/>
    </font>
    <font>
      <sz val="12"/>
      <name val="바탕체"/>
      <family val="3"/>
    </font>
    <font>
      <sz val="12"/>
      <name val="뼻뮝"/>
      <family val="3"/>
    </font>
    <font>
      <sz val="9"/>
      <name val="Arial"/>
      <family val="2"/>
    </font>
    <font>
      <sz val="10"/>
      <name val="굴림체"/>
      <family val="3"/>
    </font>
    <font>
      <sz val="12"/>
      <name val="Courier"/>
      <family val="3"/>
    </font>
    <font>
      <sz val="10"/>
      <name val=" "/>
      <family val="1"/>
      <charset val="136"/>
    </font>
    <font>
      <sz val="12"/>
      <name val="Times New Roman"/>
      <family val="1"/>
    </font>
    <font>
      <sz val="8"/>
      <name val="Arial"/>
      <family val="2"/>
    </font>
    <font>
      <b/>
      <sz val="9.5"/>
      <name val="Tahoma"/>
      <family val="2"/>
    </font>
    <font>
      <sz val="9.5"/>
      <name val="Times New Roman"/>
      <family val="1"/>
    </font>
    <font>
      <b/>
      <sz val="9.5"/>
      <name val="Times New Roman"/>
      <family val="1"/>
    </font>
    <font>
      <sz val="9.5"/>
      <name val="Arial"/>
      <family val="2"/>
    </font>
    <font>
      <b/>
      <sz val="9.5"/>
      <color indexed="10"/>
      <name val="Times New Roman"/>
      <family val="1"/>
    </font>
    <font>
      <sz val="9.5"/>
      <name val="Tahoma"/>
      <family val="2"/>
    </font>
    <font>
      <i/>
      <sz val="9.5"/>
      <name val="Times New Roman"/>
      <family val="1"/>
    </font>
    <font>
      <b/>
      <sz val="9.5"/>
      <color indexed="17"/>
      <name val="Times New Roman"/>
      <family val="1"/>
    </font>
    <font>
      <vertAlign val="subscript"/>
      <sz val="9.5"/>
      <name val="Times New Roman"/>
      <family val="1"/>
    </font>
    <font>
      <b/>
      <u/>
      <sz val="9.5"/>
      <name val="Times New Roman"/>
      <family val="1"/>
    </font>
    <font>
      <b/>
      <sz val="11.5"/>
      <name val="Tahoma"/>
      <family val="2"/>
    </font>
    <font>
      <b/>
      <sz val="10.5"/>
      <name val="Tahoma"/>
      <family val="2"/>
    </font>
    <font>
      <sz val="10.5"/>
      <name val="Times New Roman"/>
      <family val="1"/>
    </font>
    <font>
      <b/>
      <sz val="10.5"/>
      <name val="Times New Roman"/>
      <family val="1"/>
    </font>
    <font>
      <b/>
      <sz val="14"/>
      <name val="Times New Roman"/>
      <family val="1"/>
    </font>
    <font>
      <i/>
      <sz val="10.5"/>
      <name val="Times New Roman"/>
      <family val="1"/>
    </font>
    <font>
      <b/>
      <sz val="10.5"/>
      <color indexed="10"/>
      <name val="Times New Roman"/>
      <family val="1"/>
    </font>
    <font>
      <b/>
      <sz val="12"/>
      <name val="Times New Roman"/>
      <family val="1"/>
    </font>
    <font>
      <sz val="9"/>
      <name val="Times New Roman"/>
      <family val="1"/>
    </font>
    <font>
      <b/>
      <sz val="9"/>
      <name val="Times New Roman"/>
      <family val="1"/>
    </font>
    <font>
      <sz val="9"/>
      <name val="Arial"/>
      <family val="2"/>
    </font>
    <font>
      <b/>
      <i/>
      <sz val="9"/>
      <name val="Times New Roman"/>
      <family val="1"/>
    </font>
    <font>
      <i/>
      <sz val="9"/>
      <name val="Times New Roman"/>
      <family val="1"/>
    </font>
    <font>
      <sz val="9"/>
      <color indexed="18"/>
      <name val="Times New Roman"/>
      <family val="1"/>
    </font>
    <font>
      <b/>
      <i/>
      <sz val="10.5"/>
      <name val="Times New Roman"/>
      <family val="1"/>
    </font>
    <font>
      <b/>
      <sz val="11"/>
      <name val="Tahoma"/>
      <family val="2"/>
    </font>
    <font>
      <sz val="10"/>
      <name val="Times New Roman"/>
      <family val="1"/>
    </font>
    <font>
      <b/>
      <sz val="7"/>
      <color indexed="8"/>
      <name val="Times New Roman"/>
      <family val="1"/>
    </font>
    <font>
      <b/>
      <sz val="11"/>
      <color indexed="8"/>
      <name val="Times New Roman"/>
      <family val="1"/>
    </font>
    <font>
      <sz val="11"/>
      <color indexed="8"/>
      <name val="Times New Roman"/>
      <family val="1"/>
    </font>
    <font>
      <i/>
      <sz val="11"/>
      <color indexed="8"/>
      <name val="Times New Roman"/>
      <family val="1"/>
    </font>
    <font>
      <sz val="11"/>
      <color indexed="10"/>
      <name val="Times New Roman"/>
      <family val="1"/>
    </font>
    <font>
      <sz val="11"/>
      <name val="Times New Roman"/>
      <family val="1"/>
    </font>
    <font>
      <i/>
      <sz val="11"/>
      <name val="Times New Roman"/>
      <family val="1"/>
    </font>
    <font>
      <sz val="11"/>
      <color indexed="53"/>
      <name val="Times New Roman"/>
      <family val="1"/>
    </font>
    <font>
      <i/>
      <sz val="11"/>
      <color indexed="10"/>
      <name val="Times New Roman"/>
      <family val="1"/>
    </font>
    <font>
      <vertAlign val="superscript"/>
      <sz val="11"/>
      <color indexed="8"/>
      <name val="Times New Roman"/>
      <family val="1"/>
    </font>
    <font>
      <b/>
      <sz val="11"/>
      <color indexed="10"/>
      <name val="Times New Roman"/>
      <family val="1"/>
    </font>
    <font>
      <b/>
      <i/>
      <sz val="11"/>
      <color indexed="8"/>
      <name val="Times New Roman"/>
      <family val="1"/>
    </font>
    <font>
      <b/>
      <i/>
      <sz val="11"/>
      <name val="Times New Roman"/>
      <family val="1"/>
    </font>
    <font>
      <sz val="10"/>
      <color indexed="10"/>
      <name val="Times New Roman"/>
      <family val="1"/>
    </font>
    <font>
      <b/>
      <sz val="10"/>
      <name val="Times New Roman"/>
      <family val="1"/>
    </font>
    <font>
      <b/>
      <sz val="8"/>
      <color indexed="81"/>
      <name val="Tahoma"/>
      <family val="2"/>
    </font>
    <font>
      <sz val="8"/>
      <color indexed="81"/>
      <name val="Tahoma"/>
      <family val="2"/>
    </font>
    <font>
      <b/>
      <i/>
      <sz val="9.5"/>
      <name val="Times New Roman"/>
      <family val="1"/>
    </font>
    <font>
      <sz val="10"/>
      <name val="Arial"/>
      <family val="2"/>
    </font>
    <font>
      <sz val="9.5"/>
      <color indexed="22"/>
      <name val="Times New Roman"/>
      <family val="1"/>
    </font>
    <font>
      <b/>
      <sz val="9.5"/>
      <color indexed="22"/>
      <name val="Times New Roman"/>
      <family val="1"/>
    </font>
    <font>
      <sz val="20"/>
      <name val="Times New Roman"/>
      <family val="1"/>
    </font>
    <font>
      <b/>
      <sz val="8"/>
      <color indexed="22"/>
      <name val="Tahoma"/>
      <family val="2"/>
    </font>
    <font>
      <b/>
      <sz val="10.5"/>
      <color indexed="22"/>
      <name val="Tahoma"/>
      <family val="2"/>
    </font>
    <font>
      <b/>
      <sz val="9.5"/>
      <color indexed="9"/>
      <name val="Tahoma"/>
      <family val="2"/>
    </font>
    <font>
      <sz val="6"/>
      <name val="Times New Roman"/>
      <family val="1"/>
    </font>
    <font>
      <b/>
      <sz val="6"/>
      <name val="Times New Roman"/>
      <family val="1"/>
    </font>
    <font>
      <sz val="11"/>
      <name val="Arial"/>
      <family val="2"/>
    </font>
    <font>
      <b/>
      <u/>
      <sz val="11"/>
      <name val="Times New Roman"/>
      <family val="1"/>
    </font>
    <font>
      <u/>
      <sz val="11"/>
      <color indexed="12"/>
      <name val="Arial"/>
      <family val="2"/>
    </font>
    <font>
      <b/>
      <i/>
      <sz val="11"/>
      <name val="Arial"/>
      <family val="2"/>
    </font>
    <font>
      <i/>
      <sz val="11"/>
      <name val="Arial"/>
      <family val="2"/>
    </font>
    <font>
      <b/>
      <sz val="11"/>
      <name val="Arial"/>
      <family val="2"/>
    </font>
    <font>
      <b/>
      <sz val="10"/>
      <name val="Tahoma"/>
      <family val="2"/>
    </font>
    <font>
      <sz val="11"/>
      <color indexed="10"/>
      <name val="Arial"/>
      <family val="2"/>
    </font>
    <font>
      <sz val="9"/>
      <color indexed="10"/>
      <name val="Times New Roman"/>
      <family val="1"/>
    </font>
    <font>
      <sz val="8"/>
      <name val="Times New Roman"/>
      <family val="1"/>
    </font>
    <font>
      <b/>
      <sz val="10"/>
      <color indexed="10"/>
      <name val="Times New Roman"/>
      <family val="1"/>
    </font>
    <font>
      <i/>
      <sz val="10"/>
      <color indexed="10"/>
      <name val="Times New Roman"/>
      <family val="1"/>
    </font>
    <font>
      <u/>
      <sz val="10"/>
      <color indexed="10"/>
      <name val="Times New Roman"/>
      <family val="1"/>
    </font>
    <font>
      <b/>
      <i/>
      <sz val="11"/>
      <color indexed="10"/>
      <name val="Times New Roman"/>
      <family val="1"/>
    </font>
    <font>
      <sz val="10"/>
      <color indexed="10"/>
      <name val="Arial"/>
      <family val="2"/>
    </font>
    <font>
      <sz val="10"/>
      <name val="Times New Roman"/>
      <family val="1"/>
      <charset val="163"/>
    </font>
    <font>
      <sz val="10.5"/>
      <color indexed="10"/>
      <name val="Times New Roman"/>
      <family val="1"/>
    </font>
    <font>
      <i/>
      <vertAlign val="subscript"/>
      <sz val="9.5"/>
      <name val="Times New Roman"/>
      <family val="1"/>
    </font>
    <font>
      <sz val="11"/>
      <name val="Arial"/>
      <family val="2"/>
    </font>
    <font>
      <sz val="9"/>
      <color indexed="40"/>
      <name val="Times New Roman"/>
      <family val="1"/>
    </font>
    <font>
      <sz val="13"/>
      <name val=".VnTime"/>
      <family val="2"/>
    </font>
    <font>
      <u/>
      <sz val="10"/>
      <color indexed="12"/>
      <name val="Arial"/>
      <family val="2"/>
      <charset val="163"/>
    </font>
    <font>
      <sz val="8"/>
      <name val="Arial"/>
      <family val="2"/>
      <charset val="163"/>
    </font>
    <font>
      <b/>
      <sz val="9"/>
      <name val="Tahoma"/>
      <family val="2"/>
    </font>
    <font>
      <sz val="9"/>
      <name val="Arial"/>
      <family val="2"/>
      <charset val="163"/>
    </font>
    <font>
      <u/>
      <sz val="11"/>
      <color indexed="12"/>
      <name val="Times New Roman"/>
      <family val="1"/>
    </font>
    <font>
      <b/>
      <sz val="10"/>
      <name val="Times New Roman"/>
      <family val="1"/>
      <charset val="163"/>
    </font>
    <font>
      <b/>
      <sz val="10"/>
      <color indexed="8"/>
      <name val="Times New Roman"/>
      <family val="1"/>
      <charset val="163"/>
    </font>
    <font>
      <sz val="10"/>
      <color indexed="8"/>
      <name val="Times New Roman"/>
      <family val="1"/>
      <charset val="163"/>
    </font>
    <font>
      <b/>
      <i/>
      <sz val="10"/>
      <name val="Times New Roman"/>
      <family val="1"/>
    </font>
    <font>
      <b/>
      <i/>
      <sz val="10"/>
      <color indexed="8"/>
      <name val="Times New Roman"/>
      <family val="1"/>
      <charset val="163"/>
    </font>
    <font>
      <b/>
      <i/>
      <sz val="10"/>
      <name val="Times New Roman"/>
      <family val="1"/>
      <charset val="163"/>
    </font>
    <font>
      <sz val="10"/>
      <name val="Arial"/>
      <family val="2"/>
      <charset val="163"/>
    </font>
    <font>
      <sz val="9.5"/>
      <name val="Times New Roman"/>
      <family val="1"/>
      <charset val="163"/>
    </font>
    <font>
      <b/>
      <sz val="9.5"/>
      <name val="Times New Roman"/>
      <family val="1"/>
      <charset val="163"/>
    </font>
    <font>
      <sz val="11"/>
      <color indexed="8"/>
      <name val="Times New Roman"/>
      <family val="1"/>
      <charset val="163"/>
    </font>
    <font>
      <b/>
      <sz val="11"/>
      <name val="Times New Roman"/>
      <family val="1"/>
      <charset val="163"/>
    </font>
    <font>
      <b/>
      <sz val="11"/>
      <color indexed="8"/>
      <name val="Times New Roman"/>
      <family val="1"/>
      <charset val="163"/>
    </font>
    <font>
      <i/>
      <sz val="11"/>
      <color indexed="8"/>
      <name val="Times New Roman"/>
      <family val="1"/>
      <charset val="163"/>
    </font>
    <font>
      <b/>
      <i/>
      <sz val="11"/>
      <color indexed="8"/>
      <name val="Times New Roman"/>
      <family val="1"/>
      <charset val="163"/>
    </font>
    <font>
      <sz val="11"/>
      <color indexed="8"/>
      <name val="Arial"/>
      <family val="2"/>
      <charset val="163"/>
    </font>
    <font>
      <sz val="8"/>
      <name val="Arial"/>
      <family val="2"/>
      <charset val="163"/>
    </font>
    <font>
      <sz val="10.5"/>
      <name val="Times New Roman"/>
      <family val="1"/>
      <charset val="163"/>
    </font>
    <font>
      <sz val="10"/>
      <name val="Helv"/>
      <family val="2"/>
    </font>
    <font>
      <sz val="12"/>
      <name val="VNI-Times"/>
      <family val="2"/>
    </font>
    <font>
      <b/>
      <sz val="10"/>
      <name val="SVNtimes new roman"/>
      <family val="2"/>
    </font>
    <font>
      <sz val="12"/>
      <name val="VNtimes new roman"/>
      <family val="2"/>
    </font>
    <font>
      <sz val="10"/>
      <name val="?? ??"/>
      <family val="1"/>
      <charset val="136"/>
    </font>
    <font>
      <sz val="16"/>
      <name val="AngsanaUPC"/>
      <family val="3"/>
    </font>
    <font>
      <sz val="12"/>
      <name val="????"/>
      <family val="1"/>
      <charset val="136"/>
    </font>
    <font>
      <sz val="12"/>
      <name val="???"/>
      <family val="1"/>
      <charset val="129"/>
    </font>
    <font>
      <sz val="12"/>
      <name val="|??¢¥¢¬¨Ï"/>
      <family val="1"/>
      <charset val="129"/>
    </font>
    <font>
      <sz val="12"/>
      <name val="|??´¸ⓒ"/>
      <family val="1"/>
      <charset val="129"/>
    </font>
    <font>
      <sz val="10"/>
      <name val=".VnTime"/>
      <family val="2"/>
    </font>
    <font>
      <sz val="10"/>
      <name val="VNI-Times"/>
      <family val="2"/>
    </font>
    <font>
      <sz val="10"/>
      <color indexed="8"/>
      <name val="Arial"/>
      <family val="2"/>
      <charset val="163"/>
    </font>
    <font>
      <sz val="11"/>
      <name val="‚l‚r ‚oƒSƒVƒbƒN"/>
      <family val="3"/>
      <charset val="128"/>
    </font>
    <font>
      <sz val="11"/>
      <name val="–¾’©"/>
      <family val="1"/>
      <charset val="128"/>
    </font>
    <font>
      <sz val="11"/>
      <name val="돋움"/>
      <charset val="129"/>
    </font>
    <font>
      <b/>
      <u/>
      <sz val="14"/>
      <color indexed="8"/>
      <name val=".VnBook-AntiquaH"/>
      <family val="2"/>
    </font>
    <font>
      <b/>
      <sz val="10"/>
      <name val=".VnTimeH"/>
      <family val="2"/>
    </font>
    <font>
      <sz val="10"/>
      <name val="VnTimes"/>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4"/>
      <name val=".VnTime"/>
      <family val="2"/>
    </font>
    <font>
      <sz val="8"/>
      <name val="Times New Roman"/>
      <family val="1"/>
      <charset val="163"/>
    </font>
    <font>
      <sz val="12"/>
      <name val="¹ÙÅÁÃ¼"/>
      <charset val="129"/>
    </font>
    <font>
      <b/>
      <i/>
      <sz val="14"/>
      <name val="VNTime"/>
      <family val="2"/>
    </font>
    <font>
      <sz val="12"/>
      <name val="¹ÙÅÁÃ¼"/>
      <family val="1"/>
      <charset val="129"/>
    </font>
    <font>
      <b/>
      <sz val="10"/>
      <name val="Helv"/>
      <family val="2"/>
    </font>
    <font>
      <b/>
      <sz val="8"/>
      <color indexed="12"/>
      <name val="Arial"/>
      <family val="2"/>
    </font>
    <font>
      <sz val="8"/>
      <color indexed="8"/>
      <name val="Arial"/>
      <family val="2"/>
    </font>
    <font>
      <b/>
      <sz val="9"/>
      <name val="VNI-Times"/>
      <family val="2"/>
    </font>
    <font>
      <sz val="11"/>
      <name val="Tms Rmn"/>
    </font>
    <font>
      <sz val="11"/>
      <name val="VNI-Times"/>
      <family val="2"/>
    </font>
    <font>
      <sz val="11"/>
      <name val="VnArial"/>
    </font>
    <font>
      <sz val="10"/>
      <name val="MS Serif"/>
      <family val="1"/>
    </font>
    <font>
      <sz val="10"/>
      <name val="Courier"/>
      <family val="3"/>
    </font>
    <font>
      <sz val="11"/>
      <name val="VNcentury Gothic"/>
    </font>
    <font>
      <b/>
      <sz val="15"/>
      <name val="VNcentury Gothic"/>
    </font>
    <font>
      <sz val="12"/>
      <name val="SVNtimes new roman"/>
      <family val="2"/>
    </font>
    <font>
      <sz val="8"/>
      <name val="SVNtimes new roman"/>
      <family val="2"/>
    </font>
    <font>
      <sz val="10"/>
      <name val="VNI-Aptima"/>
      <family val="1"/>
    </font>
    <font>
      <sz val="10"/>
      <name val="SVNtimes new roman"/>
      <family val="2"/>
    </font>
    <font>
      <b/>
      <sz val="11"/>
      <name val="VNTimeH"/>
      <family val="2"/>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0"/>
      <color indexed="16"/>
      <name val="MS Serif"/>
      <family val="1"/>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2"/>
      <color indexed="9"/>
      <name val="Tms Rmn"/>
    </font>
    <font>
      <b/>
      <sz val="12"/>
      <name val="Helv"/>
      <family val="2"/>
    </font>
    <font>
      <b/>
      <sz val="8"/>
      <name val="MS Sans Serif"/>
      <family val="2"/>
    </font>
    <font>
      <b/>
      <sz val="10"/>
      <name val=".VnTime"/>
      <family val="2"/>
    </font>
    <font>
      <sz val="12"/>
      <name val="VNI-Aptima"/>
      <family val="1"/>
    </font>
    <font>
      <b/>
      <sz val="11"/>
      <color indexed="9"/>
      <name val="Calibri"/>
      <family val="2"/>
    </font>
    <font>
      <b/>
      <sz val="11"/>
      <name val="Helv"/>
      <family val="2"/>
    </font>
    <font>
      <sz val="9"/>
      <name val="VNI-Helve-Condense"/>
    </font>
    <font>
      <b/>
      <sz val="12"/>
      <name val="VN-NTime"/>
      <family val="2"/>
    </font>
    <font>
      <sz val="12"/>
      <name val="바탕체"/>
      <family val="1"/>
      <charset val="129"/>
    </font>
    <font>
      <sz val="11"/>
      <color indexed="8"/>
      <name val="Times New Roman"/>
      <family val="2"/>
    </font>
    <font>
      <b/>
      <sz val="11"/>
      <name val="Arial"/>
      <family val="2"/>
      <charset val="163"/>
    </font>
    <font>
      <sz val="11"/>
      <color indexed="52"/>
      <name val="Calibri"/>
      <family val="2"/>
    </font>
    <font>
      <sz val="12"/>
      <color indexed="8"/>
      <name val="Times New Roman"/>
      <family val="1"/>
    </font>
    <font>
      <sz val="12"/>
      <name val="Helv"/>
      <family val="2"/>
    </font>
    <font>
      <b/>
      <sz val="10"/>
      <name val="MS Sans Serif"/>
      <family val="2"/>
    </font>
    <font>
      <sz val="8"/>
      <name val="Wingdings"/>
      <charset val="2"/>
    </font>
    <font>
      <sz val="8"/>
      <name val="Helv"/>
    </font>
    <font>
      <sz val="11"/>
      <name val="3C_Times_T"/>
    </font>
    <font>
      <sz val="8"/>
      <name val="MS Sans Serif"/>
      <family val="2"/>
    </font>
    <font>
      <sz val="10"/>
      <name val="VNbook-Antiqua"/>
    </font>
    <font>
      <sz val="11"/>
      <color indexed="32"/>
      <name val="VNI-Times"/>
      <family val="2"/>
    </font>
    <font>
      <b/>
      <sz val="8"/>
      <color indexed="8"/>
      <name val="Helv"/>
    </font>
    <font>
      <sz val="10"/>
      <name val="Symbol"/>
      <family val="1"/>
      <charset val="2"/>
    </font>
    <font>
      <b/>
      <sz val="12"/>
      <name val="VNI-Cooper"/>
      <family val="1"/>
    </font>
    <font>
      <b/>
      <sz val="10"/>
      <color indexed="10"/>
      <name val="ARIAL"/>
      <family val="2"/>
    </font>
    <font>
      <b/>
      <sz val="11"/>
      <color indexed="52"/>
      <name val="Calibri"/>
      <family val="2"/>
    </font>
    <font>
      <sz val="8"/>
      <name val="VNI-Helve"/>
      <family val="2"/>
    </font>
    <font>
      <b/>
      <sz val="11"/>
      <color indexed="8"/>
      <name val="Calibri"/>
      <family val="2"/>
    </font>
    <font>
      <sz val="11"/>
      <color indexed="17"/>
      <name val="Calibri"/>
      <family val="2"/>
    </font>
    <font>
      <sz val="12"/>
      <name val="VNTime"/>
    </font>
    <font>
      <sz val="12"/>
      <name val="VNTime"/>
      <family val="2"/>
    </font>
    <font>
      <b/>
      <sz val="13"/>
      <color indexed="8"/>
      <name val=".VnTimeH"/>
      <family val="2"/>
    </font>
    <font>
      <sz val="14"/>
      <name val=".Vn3DH"/>
      <family val="2"/>
    </font>
    <font>
      <sz val="11"/>
      <color indexed="60"/>
      <name val="Calibri"/>
      <family val="2"/>
    </font>
    <font>
      <sz val="11"/>
      <color indexed="10"/>
      <name val="Calibri"/>
      <family val="2"/>
    </font>
    <font>
      <i/>
      <sz val="11"/>
      <color indexed="23"/>
      <name val="Calibri"/>
      <family val="2"/>
    </font>
    <font>
      <sz val="10"/>
      <name val="VNtimes new roman"/>
      <family val="2"/>
    </font>
    <font>
      <b/>
      <sz val="8"/>
      <name val="VN Helvetica"/>
    </font>
    <font>
      <sz val="9"/>
      <name val=".VnTime"/>
      <family val="2"/>
    </font>
    <font>
      <b/>
      <sz val="12"/>
      <name val=".VnTime"/>
      <family val="2"/>
    </font>
    <font>
      <b/>
      <sz val="10"/>
      <name val="VN AvantGBook"/>
    </font>
    <font>
      <b/>
      <sz val="16"/>
      <name val=".VnTime"/>
      <family val="2"/>
    </font>
    <font>
      <sz val="11"/>
      <color indexed="20"/>
      <name val="Calibri"/>
      <family val="2"/>
    </font>
    <font>
      <sz val="22"/>
      <name val="ＭＳ 明朝"/>
      <family val="1"/>
      <charset val="128"/>
    </font>
    <font>
      <sz val="12"/>
      <color indexed="8"/>
      <name val="바탕체"/>
      <family val="1"/>
      <charset val="129"/>
    </font>
    <font>
      <sz val="9"/>
      <color indexed="8"/>
      <name val="ＭＳ Ｐゴシック"/>
      <family val="2"/>
      <charset val="128"/>
    </font>
    <font>
      <sz val="14"/>
      <name val="Terminal"/>
      <family val="3"/>
      <charset val="255"/>
    </font>
    <font>
      <u/>
      <sz val="12"/>
      <color indexed="12"/>
      <name val="Times New Roman"/>
      <family val="1"/>
    </font>
    <font>
      <u/>
      <sz val="12"/>
      <color indexed="36"/>
      <name val="Times New Roman"/>
      <family val="1"/>
    </font>
    <font>
      <sz val="11"/>
      <name val="Times New Roman"/>
      <family val="1"/>
      <charset val="163"/>
    </font>
    <font>
      <sz val="11"/>
      <color indexed="10"/>
      <name val="Times New Roman"/>
      <family val="1"/>
      <charset val="163"/>
    </font>
    <font>
      <b/>
      <sz val="11"/>
      <color indexed="10"/>
      <name val="Times New Roman"/>
      <family val="1"/>
      <charset val="163"/>
    </font>
    <font>
      <i/>
      <sz val="10.5"/>
      <name val="Times New Roman"/>
      <family val="1"/>
      <charset val="163"/>
    </font>
    <font>
      <b/>
      <i/>
      <sz val="10.5"/>
      <name val="Times New Roman"/>
      <family val="1"/>
      <charset val="163"/>
    </font>
    <font>
      <sz val="6"/>
      <color indexed="8"/>
      <name val="Times New Roman"/>
      <family val="1"/>
    </font>
    <font>
      <b/>
      <sz val="12"/>
      <color indexed="8"/>
      <name val="Times New Roman"/>
      <family val="1"/>
    </font>
    <font>
      <b/>
      <i/>
      <sz val="12"/>
      <color indexed="8"/>
      <name val="Times New Roman"/>
      <family val="1"/>
    </font>
    <font>
      <b/>
      <i/>
      <sz val="12"/>
      <name val="Times New Roman"/>
      <family val="1"/>
    </font>
    <font>
      <sz val="11"/>
      <color indexed="10"/>
      <name val="Arial"/>
      <family val="2"/>
      <charset val="163"/>
    </font>
    <font>
      <b/>
      <sz val="11"/>
      <color indexed="10"/>
      <name val="Times New Roman"/>
      <family val="1"/>
    </font>
    <font>
      <b/>
      <i/>
      <sz val="11"/>
      <color indexed="10"/>
      <name val="Times New Roman"/>
      <family val="1"/>
    </font>
    <font>
      <sz val="11"/>
      <color indexed="10"/>
      <name val="Times New Roman"/>
      <family val="1"/>
    </font>
    <font>
      <i/>
      <sz val="11"/>
      <color indexed="10"/>
      <name val="Times New Roman"/>
      <family val="1"/>
    </font>
    <font>
      <sz val="12"/>
      <name val="Times New Roman"/>
      <family val="1"/>
      <charset val="163"/>
    </font>
    <font>
      <b/>
      <vertAlign val="subscript"/>
      <sz val="9.5"/>
      <name val="Times New Roman"/>
      <family val="1"/>
      <charset val="163"/>
    </font>
    <font>
      <sz val="7"/>
      <name val="Times New Roman"/>
      <family val="1"/>
      <charset val="163"/>
    </font>
    <font>
      <i/>
      <sz val="11"/>
      <name val="Times New Roman"/>
      <family val="1"/>
      <charset val="163"/>
    </font>
    <font>
      <b/>
      <i/>
      <sz val="11"/>
      <name val="Times New Roman"/>
      <family val="1"/>
      <charset val="163"/>
    </font>
    <font>
      <sz val="11"/>
      <color indexed="30"/>
      <name val="Times New Roman"/>
      <family val="1"/>
      <charset val="163"/>
    </font>
    <font>
      <sz val="10"/>
      <color indexed="8"/>
      <name val="Times New Roman"/>
      <family val="1"/>
    </font>
    <font>
      <sz val="7"/>
      <color indexed="8"/>
      <name val="Times New Roman"/>
      <family val="1"/>
    </font>
    <font>
      <i/>
      <vertAlign val="superscript"/>
      <sz val="11"/>
      <color indexed="8"/>
      <name val="Times New Roman"/>
      <family val="1"/>
    </font>
    <font>
      <sz val="7"/>
      <color indexed="10"/>
      <name val="Times New Roman"/>
      <family val="1"/>
    </font>
    <font>
      <i/>
      <vertAlign val="superscript"/>
      <sz val="11"/>
      <color indexed="10"/>
      <name val="Times New Roman"/>
      <family val="1"/>
    </font>
    <font>
      <sz val="9"/>
      <color indexed="8"/>
      <name val="Arial Narrow"/>
      <family val="2"/>
    </font>
    <font>
      <b/>
      <vertAlign val="subscript"/>
      <sz val="9.5"/>
      <name val="Times New Roman"/>
      <family val="1"/>
    </font>
    <font>
      <b/>
      <sz val="13.5"/>
      <name val="Times New Roman"/>
      <family val="1"/>
    </font>
    <font>
      <sz val="10"/>
      <name val="VNI-Times"/>
    </font>
    <font>
      <b/>
      <i/>
      <sz val="11"/>
      <color rgb="FF000000"/>
      <name val="Times New Roman"/>
      <family val="1"/>
    </font>
    <font>
      <sz val="11"/>
      <color rgb="FF000000"/>
      <name val="Times New Roman"/>
      <family val="1"/>
    </font>
    <font>
      <b/>
      <sz val="10.5"/>
      <color rgb="FFFF0000"/>
      <name val="Times New Roman"/>
      <family val="1"/>
    </font>
    <font>
      <b/>
      <sz val="11"/>
      <color rgb="FF000000"/>
      <name val="Times New Roman"/>
      <family val="1"/>
    </font>
    <font>
      <i/>
      <sz val="11"/>
      <color rgb="FF000000"/>
      <name val="Times New Roman"/>
      <family val="1"/>
    </font>
    <font>
      <sz val="12"/>
      <color theme="1"/>
      <name val="Times New Roman"/>
      <family val="1"/>
    </font>
    <font>
      <b/>
      <sz val="10.5"/>
      <color theme="0"/>
      <name val="Times New Roman"/>
      <family val="1"/>
    </font>
    <font>
      <sz val="10.5"/>
      <color theme="2"/>
      <name val="Times New Roman"/>
      <family val="1"/>
    </font>
  </fonts>
  <fills count="63">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solid">
        <fgColor indexed="42"/>
        <bgColor indexed="64"/>
      </patternFill>
    </fill>
    <fill>
      <patternFill patternType="solid">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patternFill>
    </fill>
    <fill>
      <patternFill patternType="solid">
        <fgColor indexed="23"/>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55"/>
      </patternFill>
    </fill>
    <fill>
      <patternFill patternType="solid">
        <fgColor indexed="15"/>
        <bgColor indexed="64"/>
      </patternFill>
    </fill>
    <fill>
      <patternFill patternType="solid">
        <fgColor indexed="12"/>
      </patternFill>
    </fill>
    <fill>
      <patternFill patternType="solid">
        <fgColor indexed="43"/>
        <b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darkVertical"/>
    </fill>
    <fill>
      <patternFill patternType="solid">
        <fgColor indexed="58"/>
        <bgColor indexed="64"/>
      </patternFill>
    </fill>
    <fill>
      <patternFill patternType="solid">
        <fgColor indexed="43"/>
      </patternFill>
    </fill>
    <fill>
      <patternFill patternType="solid">
        <fgColor indexed="10"/>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02">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n">
        <color indexed="64"/>
      </left>
      <right/>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medium">
        <color indexed="4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right style="medium">
        <color indexed="0"/>
      </right>
      <top/>
      <bottom/>
      <diagonal/>
    </border>
    <border>
      <left/>
      <right/>
      <top style="thin">
        <color indexed="62"/>
      </top>
      <bottom style="double">
        <color indexed="62"/>
      </bottom>
      <diagonal/>
    </border>
    <border>
      <left/>
      <right/>
      <top style="double">
        <color indexed="64"/>
      </top>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diagonal/>
    </border>
    <border>
      <left style="medium">
        <color indexed="23"/>
      </left>
      <right style="medium">
        <color indexed="9"/>
      </right>
      <top style="medium">
        <color indexed="23"/>
      </top>
      <bottom style="thin">
        <color indexed="22"/>
      </bottom>
      <diagonal/>
    </border>
    <border>
      <left style="medium">
        <color indexed="23"/>
      </left>
      <right style="medium">
        <color indexed="9"/>
      </right>
      <top style="thin">
        <color indexed="22"/>
      </top>
      <bottom style="thin">
        <color indexed="22"/>
      </bottom>
      <diagonal/>
    </border>
    <border>
      <left style="medium">
        <color indexed="23"/>
      </left>
      <right style="medium">
        <color indexed="9"/>
      </right>
      <top style="thin">
        <color indexed="22"/>
      </top>
      <bottom style="medium">
        <color indexed="9"/>
      </bottom>
      <diagonal/>
    </border>
    <border>
      <left/>
      <right style="thin">
        <color indexed="9"/>
      </right>
      <top/>
      <bottom/>
      <diagonal/>
    </border>
    <border>
      <left style="thin">
        <color indexed="9"/>
      </left>
      <right/>
      <top/>
      <bottom/>
      <diagonal/>
    </border>
    <border>
      <left/>
      <right/>
      <top/>
      <bottom style="medium">
        <color indexed="23"/>
      </bottom>
      <diagonal/>
    </border>
    <border>
      <left/>
      <right style="thin">
        <color indexed="9"/>
      </right>
      <top/>
      <bottom style="medium">
        <color indexed="23"/>
      </bottom>
      <diagonal/>
    </border>
    <border>
      <left/>
      <right/>
      <top style="thin">
        <color indexed="64"/>
      </top>
      <bottom style="double">
        <color indexed="64"/>
      </bottom>
      <diagonal/>
    </border>
    <border>
      <left/>
      <right style="thin">
        <color indexed="9"/>
      </right>
      <top style="thin">
        <color indexed="64"/>
      </top>
      <bottom style="double">
        <color indexed="64"/>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9"/>
      </left>
      <right style="hair">
        <color indexed="22"/>
      </right>
      <top style="hair">
        <color indexed="22"/>
      </top>
      <bottom style="hair">
        <color indexed="22"/>
      </bottom>
      <diagonal/>
    </border>
    <border>
      <left style="hair">
        <color indexed="22"/>
      </left>
      <right style="hair">
        <color indexed="22"/>
      </right>
      <top style="hair">
        <color indexed="22"/>
      </top>
      <bottom style="hair">
        <color indexed="22"/>
      </bottom>
      <diagonal/>
    </border>
    <border>
      <left style="hair">
        <color indexed="22"/>
      </left>
      <right style="thin">
        <color indexed="55"/>
      </right>
      <top style="hair">
        <color indexed="22"/>
      </top>
      <bottom style="hair">
        <color indexed="22"/>
      </bottom>
      <diagonal/>
    </border>
    <border>
      <left style="hair">
        <color indexed="22"/>
      </left>
      <right style="hair">
        <color indexed="22"/>
      </right>
      <top style="hair">
        <color indexed="22"/>
      </top>
      <bottom style="thin">
        <color indexed="23"/>
      </bottom>
      <diagonal/>
    </border>
    <border>
      <left style="hair">
        <color indexed="22"/>
      </left>
      <right style="thin">
        <color indexed="55"/>
      </right>
      <top style="hair">
        <color indexed="22"/>
      </top>
      <bottom style="thin">
        <color indexed="23"/>
      </bottom>
      <diagonal/>
    </border>
    <border>
      <left/>
      <right/>
      <top/>
      <bottom style="thin">
        <color indexed="64"/>
      </bottom>
      <diagonal/>
    </border>
    <border>
      <left/>
      <right style="thin">
        <color indexed="23"/>
      </right>
      <top/>
      <bottom style="thin">
        <color indexed="64"/>
      </bottom>
      <diagonal/>
    </border>
    <border>
      <left/>
      <right style="hair">
        <color indexed="64"/>
      </right>
      <top style="hair">
        <color indexed="64"/>
      </top>
      <bottom/>
      <diagonal/>
    </border>
    <border>
      <left/>
      <right style="thin">
        <color indexed="23"/>
      </right>
      <top/>
      <bottom/>
      <diagonal/>
    </border>
    <border>
      <left/>
      <right/>
      <top/>
      <bottom style="medium">
        <color indexed="55"/>
      </bottom>
      <diagonal/>
    </border>
    <border>
      <left/>
      <right style="thin">
        <color indexed="23"/>
      </right>
      <top style="thin">
        <color indexed="64"/>
      </top>
      <bottom style="double">
        <color indexed="64"/>
      </bottom>
      <diagonal/>
    </border>
    <border>
      <left/>
      <right style="thin">
        <color indexed="23"/>
      </right>
      <top/>
      <bottom style="thin">
        <color indexed="23"/>
      </bottom>
      <diagonal/>
    </border>
    <border>
      <left/>
      <right/>
      <top style="medium">
        <color indexed="55"/>
      </top>
      <bottom/>
      <diagonal/>
    </border>
    <border>
      <left/>
      <right style="thin">
        <color indexed="23"/>
      </right>
      <top/>
      <bottom style="double">
        <color indexed="64"/>
      </bottom>
      <diagonal/>
    </border>
    <border>
      <left/>
      <right/>
      <top/>
      <bottom style="double">
        <color indexed="64"/>
      </bottom>
      <diagonal/>
    </border>
    <border>
      <left/>
      <right/>
      <top style="medium">
        <color indexed="64"/>
      </top>
      <bottom style="thin">
        <color indexed="55"/>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9"/>
      </right>
      <top style="hair">
        <color indexed="64"/>
      </top>
      <bottom style="thin">
        <color indexed="64"/>
      </bottom>
      <diagonal/>
    </border>
    <border>
      <left/>
      <right style="thin">
        <color indexed="9"/>
      </right>
      <top/>
      <bottom style="thin">
        <color indexed="64"/>
      </bottom>
      <diagonal/>
    </border>
    <border>
      <left style="thin">
        <color indexed="23"/>
      </left>
      <right/>
      <top style="thin">
        <color indexed="23"/>
      </top>
      <bottom style="thin">
        <color indexed="22"/>
      </bottom>
      <diagonal/>
    </border>
    <border>
      <left style="thin">
        <color indexed="23"/>
      </left>
      <right/>
      <top style="thin">
        <color indexed="23"/>
      </top>
      <bottom/>
      <diagonal/>
    </border>
    <border>
      <left style="thin">
        <color indexed="23"/>
      </left>
      <right/>
      <top style="thin">
        <color indexed="22"/>
      </top>
      <bottom style="thin">
        <color indexed="23"/>
      </bottom>
      <diagonal/>
    </border>
    <border>
      <left style="thin">
        <color indexed="23"/>
      </left>
      <right/>
      <top style="thin">
        <color indexed="22"/>
      </top>
      <bottom/>
      <diagonal/>
    </border>
    <border>
      <left/>
      <right/>
      <top style="thin">
        <color indexed="64"/>
      </top>
      <bottom/>
      <diagonal/>
    </border>
    <border>
      <left style="thin">
        <color indexed="9"/>
      </left>
      <right style="hair">
        <color indexed="22"/>
      </right>
      <top style="hair">
        <color indexed="22"/>
      </top>
      <bottom style="thin">
        <color indexed="23"/>
      </bottom>
      <diagonal/>
    </border>
    <border>
      <left style="hair">
        <color indexed="22"/>
      </left>
      <right style="hair">
        <color indexed="22"/>
      </right>
      <top style="thin">
        <color indexed="55"/>
      </top>
      <bottom style="hair">
        <color indexed="22"/>
      </bottom>
      <diagonal/>
    </border>
    <border>
      <left style="thin">
        <color indexed="9"/>
      </left>
      <right style="hair">
        <color indexed="22"/>
      </right>
      <top style="thin">
        <color indexed="55"/>
      </top>
      <bottom style="hair">
        <color indexed="22"/>
      </bottom>
      <diagonal/>
    </border>
    <border>
      <left style="hair">
        <color indexed="22"/>
      </left>
      <right style="thin">
        <color indexed="55"/>
      </right>
      <top style="thin">
        <color indexed="55"/>
      </top>
      <bottom style="hair">
        <color indexed="22"/>
      </bottom>
      <diagonal/>
    </border>
    <border>
      <left/>
      <right/>
      <top style="thin">
        <color indexed="23"/>
      </top>
      <bottom/>
      <diagonal/>
    </border>
    <border>
      <left/>
      <right/>
      <top style="thin">
        <color indexed="22"/>
      </top>
      <bottom/>
      <diagonal/>
    </border>
    <border>
      <left/>
      <right/>
      <top style="thin">
        <color indexed="22"/>
      </top>
      <bottom style="thin">
        <color indexed="23"/>
      </bottom>
      <diagonal/>
    </border>
    <border>
      <left/>
      <right/>
      <top style="thin">
        <color indexed="23"/>
      </top>
      <bottom style="thin">
        <color indexed="22"/>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9"/>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n">
        <color indexed="55"/>
      </right>
      <top/>
      <bottom style="hair">
        <color indexed="22"/>
      </bottom>
      <diagonal/>
    </border>
    <border>
      <left style="thin">
        <color indexed="8"/>
      </left>
      <right style="thin">
        <color indexed="8"/>
      </right>
      <top style="thin">
        <color indexed="8"/>
      </top>
      <bottom style="thin">
        <color indexed="8"/>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medium">
        <color indexed="23"/>
      </top>
      <bottom/>
      <diagonal/>
    </border>
  </borders>
  <cellStyleXfs count="839">
    <xf numFmtId="0" fontId="0" fillId="0" borderId="0"/>
    <xf numFmtId="175" fontId="152" fillId="0" borderId="0" applyFont="0" applyFill="0" applyBorder="0" applyAlignment="0" applyProtection="0"/>
    <xf numFmtId="0" fontId="3" fillId="0" borderId="0" applyNumberFormat="0" applyFill="0" applyBorder="0" applyAlignment="0" applyProtection="0"/>
    <xf numFmtId="224" fontId="152" fillId="0" borderId="0" applyFont="0" applyFill="0" applyBorder="0" applyAlignment="0" applyProtection="0">
      <protection locked="0"/>
    </xf>
    <xf numFmtId="228" fontId="153" fillId="0" borderId="1">
      <alignment horizontal="center"/>
      <protection hidden="1"/>
    </xf>
    <xf numFmtId="200" fontId="154" fillId="0" borderId="2" applyFont="0" applyBorder="0"/>
    <xf numFmtId="172" fontId="2" fillId="0" borderId="0" applyFont="0" applyFill="0" applyBorder="0" applyAlignment="0" applyProtection="0"/>
    <xf numFmtId="0" fontId="155" fillId="0" borderId="0" applyFont="0" applyFill="0" applyBorder="0" applyAlignment="0" applyProtection="0"/>
    <xf numFmtId="17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42" fontId="156" fillId="0" borderId="0" applyFont="0" applyFill="0" applyBorder="0" applyAlignment="0" applyProtection="0"/>
    <xf numFmtId="44" fontId="156" fillId="0" borderId="0" applyFont="0" applyFill="0" applyBorder="0" applyAlignment="0" applyProtection="0"/>
    <xf numFmtId="41" fontId="2" fillId="0" borderId="0" applyFont="0" applyFill="0" applyBorder="0" applyAlignment="0" applyProtection="0"/>
    <xf numFmtId="170" fontId="157" fillId="0" borderId="0" applyFont="0" applyFill="0" applyBorder="0" applyAlignment="0" applyProtection="0"/>
    <xf numFmtId="171" fontId="157" fillId="0" borderId="0" applyFont="0" applyFill="0" applyBorder="0" applyAlignment="0" applyProtection="0"/>
    <xf numFmtId="6" fontId="50" fillId="0" borderId="0" applyFont="0" applyFill="0" applyBorder="0" applyAlignment="0" applyProtection="0"/>
    <xf numFmtId="0" fontId="15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59" fillId="0" borderId="0"/>
    <xf numFmtId="0" fontId="160" fillId="0" borderId="0"/>
    <xf numFmtId="0" fontId="2" fillId="0" borderId="0" applyNumberFormat="0" applyFill="0" applyBorder="0" applyAlignment="0" applyProtection="0"/>
    <xf numFmtId="0" fontId="2" fillId="0" borderId="0" applyNumberFormat="0" applyFill="0" applyBorder="0" applyAlignment="0" applyProtection="0"/>
    <xf numFmtId="0" fontId="140" fillId="0" borderId="0"/>
    <xf numFmtId="0" fontId="1" fillId="0" borderId="0"/>
    <xf numFmtId="0" fontId="161" fillId="0" borderId="0" applyNumberFormat="0" applyFill="0" applyBorder="0" applyAlignment="0" applyProtection="0"/>
    <xf numFmtId="0" fontId="15" fillId="0" borderId="0">
      <alignment vertical="top"/>
    </xf>
    <xf numFmtId="0" fontId="15" fillId="0" borderId="0">
      <alignment vertical="top"/>
    </xf>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0" fontId="2" fillId="0" borderId="0"/>
    <xf numFmtId="0" fontId="2" fillId="0" borderId="0"/>
    <xf numFmtId="0" fontId="29" fillId="0" borderId="0" applyFont="0" applyFill="0" applyBorder="0" applyAlignment="0" applyProtection="0"/>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1" fontId="161"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61" fillId="0" borderId="0" applyNumberFormat="0" applyFill="0" applyBorder="0" applyAlignment="0" applyProtection="0"/>
    <xf numFmtId="0" fontId="15" fillId="0" borderId="0">
      <alignment vertical="top"/>
    </xf>
    <xf numFmtId="0" fontId="161" fillId="0" borderId="0" applyNumberForma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171" fontId="15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0" fontId="152" fillId="0" borderId="0" applyFon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43" fontId="162" fillId="0" borderId="0" applyFon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1"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170" fontId="152" fillId="0" borderId="0" applyFont="0" applyFill="0" applyBorder="0" applyAlignment="0" applyProtection="0"/>
    <xf numFmtId="171"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0" fontId="15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0" fontId="161" fillId="0" borderId="0" applyFont="0" applyFill="0" applyBorder="0" applyAlignment="0" applyProtection="0"/>
    <xf numFmtId="0" fontId="1" fillId="0" borderId="0"/>
    <xf numFmtId="0" fontId="163" fillId="0" borderId="0">
      <alignment vertical="top"/>
    </xf>
    <xf numFmtId="0" fontId="163" fillId="0" borderId="0">
      <alignment vertical="top"/>
    </xf>
    <xf numFmtId="0" fontId="15" fillId="0" borderId="0">
      <alignment vertical="top"/>
    </xf>
    <xf numFmtId="42" fontId="162" fillId="0" borderId="0" applyFont="0" applyFill="0" applyBorder="0" applyAlignment="0" applyProtection="0"/>
    <xf numFmtId="170" fontId="15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3" fontId="162" fillId="0" borderId="0" applyFont="0" applyFill="0" applyBorder="0" applyAlignment="0" applyProtection="0"/>
    <xf numFmtId="168" fontId="162" fillId="0" borderId="0" applyFont="0" applyFill="0" applyBorder="0" applyAlignment="0" applyProtection="0"/>
    <xf numFmtId="168" fontId="162" fillId="0" borderId="0" applyFont="0" applyFill="0" applyBorder="0" applyAlignment="0" applyProtection="0"/>
    <xf numFmtId="43" fontId="162" fillId="0" borderId="0" applyFont="0" applyFill="0" applyBorder="0" applyAlignment="0" applyProtection="0"/>
    <xf numFmtId="175" fontId="152" fillId="0" borderId="0" applyFont="0" applyFill="0" applyBorder="0" applyAlignment="0" applyProtection="0"/>
    <xf numFmtId="222" fontId="152" fillId="0" borderId="0" applyFont="0" applyFill="0" applyBorder="0" applyAlignment="0" applyProtection="0"/>
    <xf numFmtId="222" fontId="152" fillId="0" borderId="0" applyFont="0" applyFill="0" applyBorder="0" applyAlignment="0" applyProtection="0"/>
    <xf numFmtId="175" fontId="152" fillId="0" borderId="0" applyFont="0" applyFill="0" applyBorder="0" applyAlignment="0" applyProtection="0"/>
    <xf numFmtId="171" fontId="152" fillId="0" borderId="0" applyFont="0" applyFill="0" applyBorder="0" applyAlignment="0" applyProtection="0"/>
    <xf numFmtId="0" fontId="161" fillId="0" borderId="0" applyNumberFormat="0" applyFill="0" applyBorder="0" applyAlignment="0" applyProtection="0"/>
    <xf numFmtId="42" fontId="162" fillId="0" borderId="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229" fontId="164" fillId="0" borderId="0" applyFont="0" applyFill="0" applyBorder="0" applyAlignment="0" applyProtection="0"/>
    <xf numFmtId="230" fontId="164" fillId="0" borderId="0" applyFont="0" applyFill="0" applyBorder="0" applyAlignment="0" applyProtection="0"/>
    <xf numFmtId="0" fontId="165" fillId="0" borderId="0"/>
    <xf numFmtId="0" fontId="165" fillId="0" borderId="0"/>
    <xf numFmtId="0" fontId="165" fillId="0" borderId="0"/>
    <xf numFmtId="44" fontId="2" fillId="0" borderId="0" applyFont="0" applyFill="0" applyBorder="0" applyAlignment="0" applyProtection="0"/>
    <xf numFmtId="42" fontId="2" fillId="0" borderId="0" applyFont="0" applyFill="0" applyBorder="0" applyAlignment="0" applyProtection="0"/>
    <xf numFmtId="0" fontId="2" fillId="0" borderId="0"/>
    <xf numFmtId="0" fontId="166" fillId="0" borderId="0"/>
    <xf numFmtId="0" fontId="152" fillId="0" borderId="0" applyFont="0" applyFill="0" applyBorder="0" applyAlignment="0"/>
    <xf numFmtId="225" fontId="152" fillId="0" borderId="0" applyFont="0" applyFill="0" applyBorder="0" applyAlignment="0" applyProtection="0"/>
    <xf numFmtId="0" fontId="167" fillId="2" borderId="0"/>
    <xf numFmtId="0" fontId="168" fillId="0" borderId="3" applyFont="0" applyAlignment="0">
      <alignment horizontal="left"/>
    </xf>
    <xf numFmtId="0" fontId="169" fillId="0" borderId="0"/>
    <xf numFmtId="9" fontId="170" fillId="0" borderId="0" applyBorder="0" applyAlignment="0" applyProtection="0"/>
    <xf numFmtId="0" fontId="171" fillId="2"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172" fillId="3" borderId="0" applyNumberFormat="0" applyBorder="0" applyAlignment="0" applyProtection="0"/>
    <xf numFmtId="0" fontId="172" fillId="4" borderId="0" applyNumberFormat="0" applyBorder="0" applyAlignment="0" applyProtection="0"/>
    <xf numFmtId="0" fontId="172" fillId="5"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3" fillId="2" borderId="0"/>
    <xf numFmtId="0" fontId="174" fillId="0" borderId="0">
      <alignment wrapText="1"/>
    </xf>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72" fillId="9" borderId="0" applyNumberFormat="0" applyBorder="0" applyAlignment="0" applyProtection="0"/>
    <xf numFmtId="0" fontId="172" fillId="10" borderId="0" applyNumberFormat="0" applyBorder="0" applyAlignment="0" applyProtection="0"/>
    <xf numFmtId="0" fontId="172" fillId="11" borderId="0" applyNumberFormat="0" applyBorder="0" applyAlignment="0" applyProtection="0"/>
    <xf numFmtId="0" fontId="172" fillId="6" borderId="0" applyNumberFormat="0" applyBorder="0" applyAlignment="0" applyProtection="0"/>
    <xf numFmtId="0" fontId="172" fillId="9" borderId="0" applyNumberFormat="0" applyBorder="0" applyAlignment="0" applyProtection="0"/>
    <xf numFmtId="0" fontId="172" fillId="12" borderId="0" applyNumberFormat="0" applyBorder="0" applyAlignment="0" applyProtection="0"/>
    <xf numFmtId="0" fontId="161" fillId="0" borderId="0"/>
    <xf numFmtId="0" fontId="161" fillId="0" borderId="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75" fillId="13" borderId="0" applyNumberFormat="0" applyBorder="0" applyAlignment="0" applyProtection="0"/>
    <xf numFmtId="0" fontId="175" fillId="10" borderId="0" applyNumberFormat="0" applyBorder="0" applyAlignment="0" applyProtection="0"/>
    <xf numFmtId="0" fontId="175" fillId="11" borderId="0" applyNumberFormat="0" applyBorder="0" applyAlignment="0" applyProtection="0"/>
    <xf numFmtId="0" fontId="175" fillId="14" borderId="0" applyNumberFormat="0" applyBorder="0" applyAlignment="0" applyProtection="0"/>
    <xf numFmtId="0" fontId="175" fillId="15" borderId="0" applyNumberFormat="0" applyBorder="0" applyAlignment="0" applyProtection="0"/>
    <xf numFmtId="0" fontId="175" fillId="16" borderId="0" applyNumberFormat="0" applyBorder="0" applyAlignment="0" applyProtection="0"/>
    <xf numFmtId="3" fontId="176" fillId="0" borderId="0">
      <alignment vertical="center"/>
    </xf>
    <xf numFmtId="0" fontId="6"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6" fillId="22"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7" fillId="21" borderId="0" applyNumberFormat="0" applyBorder="0" applyAlignment="0" applyProtection="0"/>
    <xf numFmtId="0" fontId="7" fillId="28" borderId="0" applyNumberFormat="0" applyBorder="0" applyAlignment="0" applyProtection="0"/>
    <xf numFmtId="0" fontId="6" fillId="28" borderId="0" applyNumberFormat="0" applyBorder="0" applyAlignment="0" applyProtection="0"/>
    <xf numFmtId="220" fontId="1" fillId="0" borderId="0" applyFont="0" applyFill="0" applyBorder="0" applyAlignment="0" applyProtection="0"/>
    <xf numFmtId="0" fontId="8" fillId="0" borderId="0" applyFont="0" applyFill="0" applyBorder="0" applyAlignment="0" applyProtection="0"/>
    <xf numFmtId="219" fontId="162" fillId="0" borderId="0" applyFont="0" applyFill="0" applyBorder="0" applyAlignment="0" applyProtection="0"/>
    <xf numFmtId="221" fontId="1" fillId="0" borderId="0" applyFont="0" applyFill="0" applyBorder="0" applyAlignment="0" applyProtection="0"/>
    <xf numFmtId="0" fontId="8" fillId="0" borderId="0" applyFont="0" applyFill="0" applyBorder="0" applyAlignment="0" applyProtection="0"/>
    <xf numFmtId="221" fontId="1" fillId="0" borderId="0" applyFont="0" applyFill="0" applyBorder="0" applyAlignment="0" applyProtection="0"/>
    <xf numFmtId="0" fontId="177" fillId="0" borderId="0">
      <alignment horizontal="center" wrapText="1"/>
      <protection locked="0"/>
    </xf>
    <xf numFmtId="205" fontId="178" fillId="0" borderId="0" applyFont="0" applyFill="0" applyBorder="0" applyAlignment="0" applyProtection="0"/>
    <xf numFmtId="0" fontId="8" fillId="0" borderId="0" applyFont="0" applyFill="0" applyBorder="0" applyAlignment="0" applyProtection="0"/>
    <xf numFmtId="205" fontId="178" fillId="0" borderId="0" applyFont="0" applyFill="0" applyBorder="0" applyAlignment="0" applyProtection="0"/>
    <xf numFmtId="206" fontId="178" fillId="0" borderId="0" applyFont="0" applyFill="0" applyBorder="0" applyAlignment="0" applyProtection="0"/>
    <xf numFmtId="0" fontId="8" fillId="0" borderId="0" applyFont="0" applyFill="0" applyBorder="0" applyAlignment="0" applyProtection="0"/>
    <xf numFmtId="206" fontId="178" fillId="0" borderId="0" applyFont="0" applyFill="0" applyBorder="0" applyAlignment="0" applyProtection="0"/>
    <xf numFmtId="175" fontId="152" fillId="0" borderId="0" applyFont="0" applyFill="0" applyBorder="0" applyAlignment="0" applyProtection="0"/>
    <xf numFmtId="0" fontId="9" fillId="29" borderId="0" applyNumberFormat="0" applyBorder="0" applyAlignment="0" applyProtection="0"/>
    <xf numFmtId="0" fontId="179" fillId="0" borderId="0"/>
    <xf numFmtId="0" fontId="3" fillId="0" borderId="0"/>
    <xf numFmtId="0" fontId="10" fillId="0" borderId="0" applyNumberFormat="0" applyFill="0" applyBorder="0" applyAlignment="0" applyProtection="0"/>
    <xf numFmtId="0" fontId="8" fillId="0" borderId="0"/>
    <xf numFmtId="0" fontId="123" fillId="0" borderId="0"/>
    <xf numFmtId="0" fontId="8" fillId="0" borderId="0"/>
    <xf numFmtId="0" fontId="180" fillId="0" borderId="0"/>
    <xf numFmtId="178" fontId="1" fillId="0" borderId="0" applyFill="0" applyBorder="0" applyAlignment="0"/>
    <xf numFmtId="179" fontId="1" fillId="0" borderId="0" applyFill="0" applyBorder="0" applyAlignment="0"/>
    <xf numFmtId="180" fontId="1" fillId="0" borderId="0" applyFill="0" applyBorder="0" applyAlignment="0"/>
    <xf numFmtId="181" fontId="1" fillId="0" borderId="0" applyFill="0" applyBorder="0" applyAlignment="0"/>
    <xf numFmtId="182"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11" fillId="30" borderId="4" applyNumberFormat="0" applyAlignment="0" applyProtection="0"/>
    <xf numFmtId="0" fontId="181" fillId="0" borderId="0"/>
    <xf numFmtId="177" fontId="161" fillId="0" borderId="0" applyFont="0" applyFill="0" applyBorder="0" applyAlignment="0" applyProtection="0"/>
    <xf numFmtId="232" fontId="182" fillId="0" borderId="5" applyBorder="0"/>
    <xf numFmtId="232" fontId="183" fillId="0" borderId="3">
      <protection locked="0"/>
    </xf>
    <xf numFmtId="218" fontId="162" fillId="0" borderId="0" applyFont="0" applyFill="0" applyBorder="0" applyAlignment="0" applyProtection="0"/>
    <xf numFmtId="3" fontId="184" fillId="31" borderId="6"/>
    <xf numFmtId="233" fontId="193" fillId="0" borderId="3"/>
    <xf numFmtId="0" fontId="12" fillId="23" borderId="7" applyNumberFormat="0" applyAlignment="0" applyProtection="0"/>
    <xf numFmtId="0" fontId="172" fillId="0" borderId="0"/>
    <xf numFmtId="1" fontId="194" fillId="0" borderId="8" applyBorder="0"/>
    <xf numFmtId="43" fontId="1" fillId="0" borderId="0" applyFont="0" applyFill="0" applyBorder="0" applyAlignment="0" applyProtection="0"/>
    <xf numFmtId="226" fontId="185" fillId="0" borderId="0"/>
    <xf numFmtId="226" fontId="185" fillId="0" borderId="0"/>
    <xf numFmtId="226" fontId="185" fillId="0" borderId="0"/>
    <xf numFmtId="226" fontId="185" fillId="0" borderId="0"/>
    <xf numFmtId="226" fontId="185" fillId="0" borderId="0"/>
    <xf numFmtId="226" fontId="185" fillId="0" borderId="0"/>
    <xf numFmtId="226" fontId="185" fillId="0" borderId="0"/>
    <xf numFmtId="226" fontId="185" fillId="0" borderId="0"/>
    <xf numFmtId="0" fontId="186" fillId="0" borderId="6"/>
    <xf numFmtId="41" fontId="1"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78" fontId="1" fillId="0" borderId="0" applyFont="0" applyFill="0" applyBorder="0" applyAlignment="0" applyProtection="0"/>
    <xf numFmtId="211" fontId="3" fillId="0" borderId="9" applyFont="0" applyFill="0" applyBorder="0" applyAlignment="0" applyProtection="0">
      <alignment horizontal="center"/>
    </xf>
    <xf numFmtId="201" fontId="2" fillId="0" borderId="0" applyFont="0" applyFill="0" applyBorder="0" applyAlignment="0" applyProtection="0"/>
    <xf numFmtId="201" fontId="2" fillId="0" borderId="0" applyFont="0" applyFill="0" applyBorder="0" applyAlignment="0" applyProtection="0"/>
    <xf numFmtId="202" fontId="161" fillId="0" borderId="0" applyFont="0" applyFill="0" applyBorder="0" applyAlignment="0" applyProtection="0"/>
    <xf numFmtId="43" fontId="2" fillId="0" borderId="0" applyFont="0" applyFill="0" applyBorder="0" applyAlignment="0" applyProtection="0"/>
    <xf numFmtId="195" fontId="14" fillId="0" borderId="0"/>
    <xf numFmtId="234" fontId="187" fillId="0" borderId="0"/>
    <xf numFmtId="168" fontId="1" fillId="0" borderId="0" applyFont="0" applyFill="0" applyBorder="0" applyAlignment="0" applyProtection="0"/>
    <xf numFmtId="180" fontId="1" fillId="0" borderId="0" applyFont="0" applyFill="0" applyBorder="0" applyAlignment="0" applyProtection="0"/>
    <xf numFmtId="3" fontId="2" fillId="0" borderId="0" applyFont="0" applyFill="0" applyBorder="0" applyAlignment="0" applyProtection="0"/>
    <xf numFmtId="0" fontId="188" fillId="0" borderId="0" applyNumberFormat="0" applyAlignment="0">
      <alignment horizontal="left"/>
    </xf>
    <xf numFmtId="0" fontId="189" fillId="0" borderId="0" applyNumberFormat="0" applyAlignment="0"/>
    <xf numFmtId="235" fontId="13" fillId="0" borderId="0" applyFont="0" applyFill="0" applyBorder="0" applyAlignment="0" applyProtection="0"/>
    <xf numFmtId="236" fontId="190" fillId="0" borderId="0">
      <protection locked="0"/>
    </xf>
    <xf numFmtId="237" fontId="190" fillId="0" borderId="0">
      <protection locked="0"/>
    </xf>
    <xf numFmtId="238" fontId="191" fillId="0" borderId="10">
      <protection locked="0"/>
    </xf>
    <xf numFmtId="239" fontId="190" fillId="0" borderId="0">
      <protection locked="0"/>
    </xf>
    <xf numFmtId="240" fontId="190" fillId="0" borderId="0">
      <protection locked="0"/>
    </xf>
    <xf numFmtId="239" fontId="190" fillId="0" borderId="0" applyNumberFormat="0">
      <protection locked="0"/>
    </xf>
    <xf numFmtId="239" fontId="190" fillId="0" borderId="0">
      <protection locked="0"/>
    </xf>
    <xf numFmtId="232" fontId="192" fillId="0" borderId="1"/>
    <xf numFmtId="241" fontId="192" fillId="0" borderId="1"/>
    <xf numFmtId="179" fontId="1" fillId="0" borderId="0" applyFont="0" applyFill="0" applyBorder="0" applyAlignment="0" applyProtection="0"/>
    <xf numFmtId="174" fontId="2" fillId="0" borderId="0" applyFont="0" applyFill="0" applyBorder="0" applyAlignment="0" applyProtection="0"/>
    <xf numFmtId="193" fontId="1" fillId="0" borderId="0"/>
    <xf numFmtId="232" fontId="153" fillId="0" borderId="1">
      <alignment horizontal="center"/>
      <protection hidden="1"/>
    </xf>
    <xf numFmtId="242" fontId="195" fillId="0" borderId="1">
      <alignment horizontal="center"/>
      <protection hidden="1"/>
    </xf>
    <xf numFmtId="2" fontId="153" fillId="0" borderId="1">
      <alignment horizontal="center"/>
      <protection hidden="1"/>
    </xf>
    <xf numFmtId="0" fontId="2" fillId="0" borderId="0" applyFont="0" applyFill="0" applyBorder="0" applyAlignment="0" applyProtection="0"/>
    <xf numFmtId="14" fontId="15" fillId="0" borderId="0" applyFill="0" applyBorder="0" applyAlignment="0"/>
    <xf numFmtId="0" fontId="2" fillId="0" borderId="0" applyFont="0" applyFill="0" applyBorder="0" applyAlignment="0" applyProtection="0"/>
    <xf numFmtId="43" fontId="172" fillId="0" borderId="0" applyFont="0" applyFill="0" applyBorder="0" applyAlignment="0" applyProtection="0"/>
    <xf numFmtId="0" fontId="197" fillId="32" borderId="11" applyNumberFormat="0" applyAlignment="0" applyProtection="0"/>
    <xf numFmtId="0" fontId="198" fillId="8" borderId="4" applyNumberFormat="0" applyAlignment="0" applyProtection="0"/>
    <xf numFmtId="0" fontId="196" fillId="0" borderId="0"/>
    <xf numFmtId="14" fontId="152" fillId="0" borderId="0" applyFont="0" applyFill="0" applyBorder="0" applyAlignment="0" applyProtection="0"/>
    <xf numFmtId="0" fontId="199" fillId="0" borderId="12" applyNumberFormat="0" applyFill="0" applyAlignment="0" applyProtection="0"/>
    <xf numFmtId="0" fontId="200" fillId="0" borderId="13" applyNumberFormat="0" applyFill="0" applyAlignment="0" applyProtection="0"/>
    <xf numFmtId="0" fontId="201" fillId="0" borderId="14" applyNumberFormat="0" applyFill="0" applyAlignment="0" applyProtection="0"/>
    <xf numFmtId="0" fontId="201" fillId="0" borderId="0" applyNumberFormat="0" applyFill="0" applyBorder="0" applyAlignment="0" applyProtection="0"/>
    <xf numFmtId="214" fontId="2" fillId="0" borderId="15">
      <alignment vertical="center"/>
    </xf>
    <xf numFmtId="216" fontId="2" fillId="0" borderId="0" applyFont="0" applyFill="0" applyBorder="0" applyAlignment="0" applyProtection="0"/>
    <xf numFmtId="212" fontId="2" fillId="0" borderId="0" applyFont="0" applyFill="0" applyBorder="0" applyAlignment="0" applyProtection="0"/>
    <xf numFmtId="194" fontId="1" fillId="0" borderId="0"/>
    <xf numFmtId="0" fontId="3" fillId="0" borderId="0" applyNumberFormat="0" applyBorder="0" applyAlignment="0">
      <alignment horizontal="centerContinuous"/>
    </xf>
    <xf numFmtId="3" fontId="3" fillId="0" borderId="0" applyFont="0" applyBorder="0" applyAlignment="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202" fillId="0" borderId="0" applyNumberFormat="0" applyAlignment="0">
      <alignment horizontal="left"/>
    </xf>
    <xf numFmtId="192" fontId="1" fillId="0" borderId="0" applyFont="0" applyFill="0" applyBorder="0" applyAlignment="0" applyProtection="0"/>
    <xf numFmtId="0" fontId="17" fillId="0" borderId="0" applyNumberFormat="0" applyFill="0" applyBorder="0" applyAlignment="0" applyProtection="0"/>
    <xf numFmtId="3" fontId="3" fillId="0" borderId="0" applyFont="0" applyBorder="0" applyAlignment="0"/>
    <xf numFmtId="0" fontId="184" fillId="31" borderId="6">
      <alignment horizontal="centerContinuous" vertical="center"/>
    </xf>
    <xf numFmtId="0" fontId="203" fillId="0" borderId="0" applyProtection="0"/>
    <xf numFmtId="0" fontId="204" fillId="0" borderId="0" applyProtection="0"/>
    <xf numFmtId="0" fontId="205" fillId="0" borderId="0" applyProtection="0"/>
    <xf numFmtId="0" fontId="206" fillId="0" borderId="0" applyProtection="0"/>
    <xf numFmtId="0" fontId="207" fillId="0" borderId="0" applyNumberFormat="0" applyFont="0" applyFill="0" applyBorder="0" applyAlignment="0" applyProtection="0"/>
    <xf numFmtId="0" fontId="208" fillId="0" borderId="0" applyProtection="0"/>
    <xf numFmtId="0" fontId="209" fillId="0" borderId="0" applyProtection="0"/>
    <xf numFmtId="2" fontId="2" fillId="0" borderId="0" applyFont="0" applyFill="0" applyBorder="0" applyAlignment="0" applyProtection="0"/>
    <xf numFmtId="243" fontId="3" fillId="0" borderId="16" applyFont="0" applyFill="0" applyBorder="0" applyProtection="0"/>
    <xf numFmtId="0" fontId="3" fillId="36" borderId="17" applyNumberFormat="0" applyFont="0" applyAlignment="0" applyProtection="0"/>
    <xf numFmtId="3" fontId="3" fillId="37" borderId="18">
      <alignment horizontal="right" vertical="top" wrapText="1"/>
    </xf>
    <xf numFmtId="0" fontId="18" fillId="24" borderId="0" applyNumberFormat="0" applyBorder="0" applyAlignment="0" applyProtection="0"/>
    <xf numFmtId="38" fontId="19" fillId="2" borderId="0" applyNumberFormat="0" applyBorder="0" applyAlignment="0" applyProtection="0"/>
    <xf numFmtId="0" fontId="20" fillId="0" borderId="0" applyNumberFormat="0" applyFont="0" applyBorder="0" applyAlignment="0">
      <alignment horizontal="left" vertical="center"/>
    </xf>
    <xf numFmtId="0" fontId="210" fillId="38" borderId="0"/>
    <xf numFmtId="0" fontId="211" fillId="0" borderId="0">
      <alignment horizontal="left"/>
    </xf>
    <xf numFmtId="0" fontId="21" fillId="0" borderId="19" applyNumberFormat="0" applyAlignment="0" applyProtection="0">
      <alignment horizontal="left" vertical="center"/>
    </xf>
    <xf numFmtId="0" fontId="21" fillId="0" borderId="20">
      <alignment horizontal="left" vertical="center"/>
    </xf>
    <xf numFmtId="14" fontId="37" fillId="39" borderId="21">
      <alignment horizontal="center" vertical="center" wrapText="1"/>
    </xf>
    <xf numFmtId="0" fontId="22" fillId="0" borderId="0" applyNumberFormat="0" applyFill="0" applyBorder="0" applyAlignment="0" applyProtection="0"/>
    <xf numFmtId="0" fontId="21" fillId="0" borderId="0" applyNumberFormat="0" applyFill="0" applyBorder="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0" borderId="0" applyProtection="0"/>
    <xf numFmtId="0" fontId="25" fillId="0" borderId="0" applyProtection="0"/>
    <xf numFmtId="0" fontId="212" fillId="0" borderId="21">
      <alignment horizontal="center"/>
    </xf>
    <xf numFmtId="0" fontId="212" fillId="0" borderId="0">
      <alignment horizontal="center"/>
    </xf>
    <xf numFmtId="5" fontId="213" fillId="40" borderId="6" applyNumberFormat="0" applyAlignment="0">
      <alignment horizontal="left" vertical="top"/>
    </xf>
    <xf numFmtId="49" fontId="26" fillId="0" borderId="6">
      <alignment vertical="center"/>
    </xf>
    <xf numFmtId="0" fontId="27"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8" fillId="0" borderId="0"/>
    <xf numFmtId="10" fontId="19" fillId="41" borderId="6" applyNumberFormat="0" applyBorder="0" applyAlignment="0" applyProtection="0"/>
    <xf numFmtId="231" fontId="214" fillId="42" borderId="0"/>
    <xf numFmtId="3" fontId="184" fillId="0" borderId="23" applyFont="0" applyAlignment="0">
      <alignment horizontal="center" vertical="center" wrapText="1"/>
    </xf>
    <xf numFmtId="3" fontId="184" fillId="0" borderId="24"/>
    <xf numFmtId="0" fontId="215" fillId="43" borderId="7" applyNumberFormat="0" applyAlignment="0" applyProtection="0"/>
    <xf numFmtId="0" fontId="161" fillId="0" borderId="0" applyNumberFormat="0" applyFill="0" applyBorder="0" applyAlignment="0" applyProtection="0"/>
    <xf numFmtId="42"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203" fontId="162" fillId="0" borderId="0" applyFont="0" applyFill="0" applyBorder="0" applyAlignment="0" applyProtection="0"/>
    <xf numFmtId="223" fontId="3" fillId="44" borderId="18">
      <alignment vertical="top" wrapText="1"/>
    </xf>
    <xf numFmtId="0" fontId="29" fillId="0" borderId="0"/>
    <xf numFmtId="0" fontId="29" fillId="0" borderId="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30" fillId="0" borderId="25" applyNumberFormat="0" applyFill="0" applyAlignment="0" applyProtection="0"/>
    <xf numFmtId="231" fontId="214" fillId="45" borderId="0"/>
    <xf numFmtId="232" fontId="19" fillId="0" borderId="5" applyFont="0"/>
    <xf numFmtId="3" fontId="2" fillId="0" borderId="26"/>
    <xf numFmtId="38" fontId="29" fillId="0" borderId="0" applyFont="0" applyFill="0" applyBorder="0" applyAlignment="0" applyProtection="0"/>
    <xf numFmtId="40" fontId="29"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216" fillId="0" borderId="21"/>
    <xf numFmtId="165" fontId="31" fillId="0" borderId="27"/>
    <xf numFmtId="175" fontId="2" fillId="0" borderId="0" applyFont="0" applyFill="0" applyBorder="0" applyAlignment="0" applyProtection="0"/>
    <xf numFmtId="177" fontId="2" fillId="0" borderId="0" applyFont="0" applyFill="0" applyBorder="0" applyAlignment="0" applyProtection="0"/>
    <xf numFmtId="197" fontId="29" fillId="0" borderId="0" applyFont="0" applyFill="0" applyBorder="0" applyAlignment="0" applyProtection="0"/>
    <xf numFmtId="196" fontId="3" fillId="0" borderId="0" applyFont="0" applyFill="0" applyBorder="0" applyAlignment="0" applyProtection="0"/>
    <xf numFmtId="207" fontId="152" fillId="0" borderId="0" applyFont="0" applyFill="0" applyBorder="0" applyAlignment="0" applyProtection="0"/>
    <xf numFmtId="208" fontId="152" fillId="0" borderId="0" applyFont="0" applyFill="0" applyBorder="0" applyAlignment="0" applyProtection="0"/>
    <xf numFmtId="0" fontId="32" fillId="0" borderId="0" applyNumberFormat="0" applyFont="0" applyFill="0" applyAlignment="0"/>
    <xf numFmtId="4" fontId="217" fillId="0" borderId="3" applyBorder="0"/>
    <xf numFmtId="4" fontId="217" fillId="0" borderId="3" applyBorder="0"/>
    <xf numFmtId="0" fontId="192" fillId="0" borderId="0">
      <alignment horizontal="justify" vertical="top"/>
    </xf>
    <xf numFmtId="0" fontId="33" fillId="46" borderId="0" applyNumberFormat="0" applyBorder="0" applyAlignment="0" applyProtection="0"/>
    <xf numFmtId="0" fontId="13" fillId="0" borderId="6"/>
    <xf numFmtId="0" fontId="14" fillId="0" borderId="0"/>
    <xf numFmtId="0" fontId="13" fillId="0" borderId="6"/>
    <xf numFmtId="0" fontId="175" fillId="47" borderId="0" applyNumberFormat="0" applyBorder="0" applyAlignment="0" applyProtection="0"/>
    <xf numFmtId="0" fontId="175" fillId="48" borderId="0" applyNumberFormat="0" applyBorder="0" applyAlignment="0" applyProtection="0"/>
    <xf numFmtId="0" fontId="175" fillId="49" borderId="0" applyNumberFormat="0" applyBorder="0" applyAlignment="0" applyProtection="0"/>
    <xf numFmtId="0" fontId="175" fillId="14" borderId="0" applyNumberFormat="0" applyBorder="0" applyAlignment="0" applyProtection="0"/>
    <xf numFmtId="0" fontId="175" fillId="15" borderId="0" applyNumberFormat="0" applyBorder="0" applyAlignment="0" applyProtection="0"/>
    <xf numFmtId="0" fontId="175" fillId="50" borderId="0" applyNumberFormat="0" applyBorder="0" applyAlignment="0" applyProtection="0"/>
    <xf numFmtId="37" fontId="34" fillId="0" borderId="0"/>
    <xf numFmtId="0" fontId="218" fillId="0" borderId="6" applyNumberFormat="0" applyFont="0" applyFill="0" applyBorder="0" applyAlignment="0">
      <alignment horizontal="center"/>
    </xf>
    <xf numFmtId="184" fontId="1" fillId="0" borderId="0"/>
    <xf numFmtId="0" fontId="219" fillId="0" borderId="0"/>
    <xf numFmtId="0" fontId="2" fillId="0" borderId="0"/>
    <xf numFmtId="0" fontId="161" fillId="0" borderId="0"/>
    <xf numFmtId="0" fontId="220" fillId="0" borderId="0"/>
    <xf numFmtId="0" fontId="86" fillId="0" borderId="0"/>
    <xf numFmtId="0" fontId="2" fillId="0" borderId="0">
      <alignment vertical="top"/>
    </xf>
    <xf numFmtId="0" fontId="2" fillId="0" borderId="0">
      <alignment vertical="top"/>
    </xf>
    <xf numFmtId="0" fontId="2" fillId="0" borderId="0"/>
    <xf numFmtId="0" fontId="183" fillId="0" borderId="0" applyNumberFormat="0" applyFill="0" applyBorder="0" applyAlignment="0" applyProtection="0">
      <alignment vertical="top"/>
    </xf>
    <xf numFmtId="224" fontId="152" fillId="0" borderId="0">
      <protection locked="0"/>
    </xf>
    <xf numFmtId="0" fontId="35" fillId="0" borderId="0"/>
    <xf numFmtId="0" fontId="1" fillId="0" borderId="0"/>
    <xf numFmtId="0" fontId="3" fillId="0" borderId="0" applyFont="0" applyAlignment="0">
      <alignment horizontal="center" vertical="center" wrapText="1"/>
    </xf>
    <xf numFmtId="0" fontId="1" fillId="21" borderId="17" applyNumberFormat="0" applyFont="0" applyAlignment="0" applyProtection="0"/>
    <xf numFmtId="0" fontId="222" fillId="0" borderId="25" applyNumberFormat="0" applyFill="0" applyAlignment="0" applyProtection="0"/>
    <xf numFmtId="171" fontId="165" fillId="0" borderId="0" applyFont="0" applyFill="0" applyBorder="0" applyAlignment="0" applyProtection="0"/>
    <xf numFmtId="170" fontId="165" fillId="0" borderId="0" applyFont="0" applyFill="0" applyBorder="0" applyAlignment="0" applyProtection="0"/>
    <xf numFmtId="0" fontId="113" fillId="0" borderId="0" applyNumberFormat="0" applyFill="0" applyBorder="0" applyAlignment="0" applyProtection="0"/>
    <xf numFmtId="0" fontId="221" fillId="0" borderId="0" applyNumberFormat="0" applyFill="0" applyBorder="0" applyAlignment="0" applyProtection="0"/>
    <xf numFmtId="0" fontId="13" fillId="0" borderId="0" applyNumberFormat="0" applyFill="0" applyBorder="0" applyAlignment="0" applyProtection="0"/>
    <xf numFmtId="0" fontId="3" fillId="0" borderId="0" applyNumberFormat="0" applyFill="0" applyBorder="0" applyAlignment="0" applyProtection="0"/>
    <xf numFmtId="0" fontId="2" fillId="0" borderId="0" applyFont="0" applyFill="0" applyBorder="0" applyAlignment="0" applyProtection="0"/>
    <xf numFmtId="0" fontId="14" fillId="0" borderId="0"/>
    <xf numFmtId="0" fontId="36" fillId="30" borderId="11" applyNumberFormat="0" applyAlignment="0" applyProtection="0"/>
    <xf numFmtId="0" fontId="223" fillId="51" borderId="0"/>
    <xf numFmtId="14" fontId="177" fillId="0" borderId="0">
      <alignment horizontal="center" wrapText="1"/>
      <protection locked="0"/>
    </xf>
    <xf numFmtId="9" fontId="1" fillId="0" borderId="0" applyFont="0" applyFill="0" applyBorder="0" applyAlignment="0" applyProtection="0"/>
    <xf numFmtId="244" fontId="2" fillId="0" borderId="0" applyFont="0" applyFill="0" applyBorder="0" applyAlignment="0" applyProtection="0"/>
    <xf numFmtId="182" fontId="1" fillId="0" borderId="0" applyFont="0" applyFill="0" applyBorder="0" applyAlignment="0" applyProtection="0"/>
    <xf numFmtId="185" fontId="1" fillId="0" borderId="0" applyFont="0" applyFill="0" applyBorder="0" applyAlignment="0" applyProtection="0"/>
    <xf numFmtId="10" fontId="1" fillId="0" borderId="0" applyFont="0" applyFill="0" applyBorder="0" applyAlignment="0" applyProtection="0"/>
    <xf numFmtId="9" fontId="2" fillId="0" borderId="0" applyFont="0" applyFill="0" applyBorder="0" applyAlignment="0" applyProtection="0"/>
    <xf numFmtId="9" fontId="29" fillId="0" borderId="28" applyNumberFormat="0" applyBorder="0"/>
    <xf numFmtId="178" fontId="1" fillId="0" borderId="0" applyFill="0" applyBorder="0" applyAlignment="0"/>
    <xf numFmtId="179" fontId="1" fillId="0" borderId="0" applyFill="0" applyBorder="0" applyAlignment="0"/>
    <xf numFmtId="178" fontId="1" fillId="0" borderId="0" applyFill="0" applyBorder="0" applyAlignment="0"/>
    <xf numFmtId="183" fontId="1" fillId="0" borderId="0" applyFill="0" applyBorder="0" applyAlignment="0"/>
    <xf numFmtId="179" fontId="1" fillId="0" borderId="0" applyFill="0" applyBorder="0" applyAlignment="0"/>
    <xf numFmtId="0" fontId="224" fillId="0" borderId="0"/>
    <xf numFmtId="0" fontId="29" fillId="0" borderId="0" applyNumberFormat="0" applyFont="0" applyFill="0" applyBorder="0" applyAlignment="0" applyProtection="0">
      <alignment horizontal="left"/>
    </xf>
    <xf numFmtId="0" fontId="225" fillId="0" borderId="21">
      <alignment horizontal="center"/>
    </xf>
    <xf numFmtId="0" fontId="226" fillId="52" borderId="0" applyNumberFormat="0" applyFont="0" applyBorder="0" applyAlignment="0">
      <alignment horizontal="center"/>
    </xf>
    <xf numFmtId="14" fontId="227" fillId="0" borderId="0" applyNumberFormat="0" applyFill="0" applyBorder="0" applyAlignment="0" applyProtection="0">
      <alignment horizontal="left"/>
    </xf>
    <xf numFmtId="0" fontId="3" fillId="0" borderId="0" applyNumberFormat="0" applyFill="0" applyBorder="0" applyAlignment="0" applyProtection="0"/>
    <xf numFmtId="245" fontId="228" fillId="0" borderId="0" applyFont="0" applyFill="0" applyBorder="0" applyAlignment="0" applyProtection="0"/>
    <xf numFmtId="0" fontId="226" fillId="1" borderId="20" applyNumberFormat="0" applyFont="0" applyAlignment="0">
      <alignment horizontal="center"/>
    </xf>
    <xf numFmtId="0" fontId="39" fillId="0" borderId="0" applyNumberFormat="0" applyFill="0" applyBorder="0" applyAlignment="0" applyProtection="0"/>
    <xf numFmtId="0" fontId="229" fillId="0" borderId="0" applyNumberFormat="0" applyFill="0" applyBorder="0" applyAlignment="0">
      <alignment horizontal="center"/>
    </xf>
    <xf numFmtId="0" fontId="2" fillId="53" borderId="0"/>
    <xf numFmtId="0" fontId="161" fillId="0" borderId="0" applyNumberFormat="0" applyFill="0" applyBorder="0" applyAlignment="0" applyProtection="0"/>
    <xf numFmtId="203" fontId="162" fillId="0" borderId="0" applyFont="0" applyFill="0" applyBorder="0" applyAlignment="0" applyProtection="0"/>
    <xf numFmtId="203" fontId="162" fillId="0" borderId="0" applyFont="0" applyFill="0" applyBorder="0" applyAlignment="0" applyProtection="0"/>
    <xf numFmtId="42" fontId="162" fillId="0" borderId="0" applyFont="0" applyFill="0" applyBorder="0" applyAlignment="0" applyProtection="0"/>
    <xf numFmtId="42" fontId="288" fillId="0" borderId="0" applyFont="0" applyFill="0" applyBorder="0" applyAlignment="0" applyProtection="0"/>
    <xf numFmtId="42" fontId="288" fillId="0" borderId="0" applyFont="0" applyFill="0" applyBorder="0" applyAlignment="0" applyProtection="0"/>
    <xf numFmtId="203" fontId="288" fillId="0" borderId="0" applyFont="0" applyFill="0" applyBorder="0" applyAlignment="0" applyProtection="0"/>
    <xf numFmtId="203" fontId="288" fillId="0" borderId="0" applyFont="0" applyFill="0" applyBorder="0" applyAlignment="0" applyProtection="0"/>
    <xf numFmtId="42" fontId="288"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167" fontId="162" fillId="0" borderId="0" applyFont="0" applyFill="0" applyBorder="0" applyAlignment="0" applyProtection="0"/>
    <xf numFmtId="167" fontId="162" fillId="0" borderId="0" applyFont="0" applyFill="0" applyBorder="0" applyAlignment="0" applyProtection="0"/>
    <xf numFmtId="41" fontId="162" fillId="0" borderId="0" applyFont="0" applyFill="0" applyBorder="0" applyAlignment="0" applyProtection="0"/>
    <xf numFmtId="42" fontId="162" fillId="0" borderId="0" applyFont="0" applyFill="0" applyBorder="0" applyAlignment="0" applyProtection="0"/>
    <xf numFmtId="14" fontId="230" fillId="0" borderId="0"/>
    <xf numFmtId="0" fontId="231" fillId="0" borderId="0"/>
    <xf numFmtId="0" fontId="216" fillId="0" borderId="0"/>
    <xf numFmtId="40" fontId="232" fillId="0" borderId="0" applyBorder="0">
      <alignment horizontal="right"/>
    </xf>
    <xf numFmtId="0" fontId="233" fillId="0" borderId="0"/>
    <xf numFmtId="190" fontId="13" fillId="0" borderId="29">
      <alignment horizontal="right" vertical="center"/>
    </xf>
    <xf numFmtId="213" fontId="3" fillId="0" borderId="29">
      <alignment horizontal="right" vertical="center"/>
    </xf>
    <xf numFmtId="213" fontId="3" fillId="0" borderId="29">
      <alignment horizontal="right" vertical="center"/>
    </xf>
    <xf numFmtId="210" fontId="186" fillId="0" borderId="29">
      <alignment horizontal="right" vertical="center"/>
    </xf>
    <xf numFmtId="210" fontId="18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190" fontId="128" fillId="0" borderId="29">
      <alignment horizontal="right" vertical="center"/>
    </xf>
    <xf numFmtId="190" fontId="128" fillId="0" borderId="29">
      <alignment horizontal="right" vertical="center"/>
    </xf>
    <xf numFmtId="190" fontId="13" fillId="0" borderId="29">
      <alignment horizontal="right" vertical="center"/>
    </xf>
    <xf numFmtId="190" fontId="128"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09" fontId="176" fillId="0" borderId="29">
      <alignment horizontal="right" vertical="center"/>
    </xf>
    <xf numFmtId="209" fontId="176" fillId="0" borderId="29">
      <alignment horizontal="right" vertical="center"/>
    </xf>
    <xf numFmtId="190" fontId="13" fillId="0" borderId="29">
      <alignment horizontal="right" vertical="center"/>
    </xf>
    <xf numFmtId="190" fontId="13" fillId="0" borderId="29">
      <alignment horizontal="right" vertical="center"/>
    </xf>
    <xf numFmtId="190" fontId="128"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04"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69" fontId="1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69" fontId="128" fillId="0" borderId="29">
      <alignment horizontal="right" vertical="center"/>
    </xf>
    <xf numFmtId="169" fontId="128" fillId="0" borderId="29">
      <alignment horizontal="right" vertical="center"/>
    </xf>
    <xf numFmtId="169" fontId="13" fillId="0" borderId="29">
      <alignment horizontal="right" vertical="center"/>
    </xf>
    <xf numFmtId="169" fontId="128"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69" fontId="13" fillId="0" borderId="29">
      <alignment horizontal="right" vertical="center"/>
    </xf>
    <xf numFmtId="169" fontId="13" fillId="0" borderId="29">
      <alignment horizontal="right" vertical="center"/>
    </xf>
    <xf numFmtId="169" fontId="128"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4" fontId="186" fillId="0" borderId="29">
      <alignment horizontal="right" vertical="center"/>
    </xf>
    <xf numFmtId="209" fontId="176" fillId="0" borderId="29">
      <alignment horizontal="right" vertical="center"/>
    </xf>
    <xf numFmtId="210" fontId="186" fillId="0" borderId="29">
      <alignment horizontal="right" vertical="center"/>
    </xf>
    <xf numFmtId="209" fontId="176" fillId="0" borderId="29">
      <alignment horizontal="right" vertical="center"/>
    </xf>
    <xf numFmtId="210" fontId="186" fillId="0" borderId="29">
      <alignment horizontal="right" vertical="center"/>
    </xf>
    <xf numFmtId="210" fontId="186" fillId="0" borderId="29">
      <alignment horizontal="right" vertical="center"/>
    </xf>
    <xf numFmtId="169" fontId="13" fillId="0" borderId="29">
      <alignment horizontal="right" vertical="center"/>
    </xf>
    <xf numFmtId="191" fontId="13" fillId="0" borderId="29">
      <alignment horizontal="right" vertical="center"/>
    </xf>
    <xf numFmtId="169" fontId="13" fillId="0" borderId="29">
      <alignment horizontal="right" vertical="center"/>
    </xf>
    <xf numFmtId="169" fontId="1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169"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10" fontId="186"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0" fontId="13" fillId="0" borderId="29">
      <alignment horizontal="right" vertical="center"/>
    </xf>
    <xf numFmtId="213" fontId="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0" fontId="13" fillId="0" borderId="29">
      <alignment horizontal="right" vertical="center"/>
    </xf>
    <xf numFmtId="190"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28" fillId="0" borderId="29">
      <alignment horizontal="right" vertical="center"/>
    </xf>
    <xf numFmtId="191" fontId="128" fillId="0" borderId="29">
      <alignment horizontal="right" vertical="center"/>
    </xf>
    <xf numFmtId="191" fontId="13" fillId="0" borderId="29">
      <alignment horizontal="right" vertical="center"/>
    </xf>
    <xf numFmtId="191" fontId="128" fillId="0" borderId="29">
      <alignment horizontal="right" vertical="center"/>
    </xf>
    <xf numFmtId="191" fontId="13" fillId="0" borderId="29">
      <alignment horizontal="right" vertical="center"/>
    </xf>
    <xf numFmtId="191" fontId="13" fillId="0" borderId="29">
      <alignment horizontal="right" vertical="center"/>
    </xf>
    <xf numFmtId="191" fontId="128"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13" fontId="3" fillId="0" borderId="29">
      <alignment horizontal="right" vertical="center"/>
    </xf>
    <xf numFmtId="210" fontId="186"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0" fontId="13" fillId="0" borderId="29">
      <alignment horizontal="right" vertical="center"/>
    </xf>
    <xf numFmtId="210" fontId="186" fillId="0" borderId="29">
      <alignment horizontal="right" vertical="center"/>
    </xf>
    <xf numFmtId="213" fontId="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191" fontId="13" fillId="0" borderId="29">
      <alignment horizontal="right" vertical="center"/>
    </xf>
    <xf numFmtId="209" fontId="176" fillId="0" borderId="29">
      <alignment horizontal="right" vertical="center"/>
    </xf>
    <xf numFmtId="209" fontId="176" fillId="0" borderId="29">
      <alignment horizontal="right" vertical="center"/>
    </xf>
    <xf numFmtId="191" fontId="13" fillId="0" borderId="29">
      <alignment horizontal="right" vertical="center"/>
    </xf>
    <xf numFmtId="191" fontId="13" fillId="0" borderId="29">
      <alignment horizontal="right" vertical="center"/>
    </xf>
    <xf numFmtId="0" fontId="234" fillId="0" borderId="0">
      <alignment horizontal="centerContinuous"/>
    </xf>
    <xf numFmtId="232" fontId="192" fillId="0" borderId="1">
      <protection hidden="1"/>
    </xf>
    <xf numFmtId="0" fontId="40" fillId="0" borderId="0">
      <alignment horizontal="center" vertical="center" wrapText="1"/>
    </xf>
    <xf numFmtId="49" fontId="15" fillId="0" borderId="0" applyFill="0" applyBorder="0" applyAlignment="0"/>
    <xf numFmtId="186" fontId="1" fillId="0" borderId="0" applyFill="0" applyBorder="0" applyAlignment="0"/>
    <xf numFmtId="187" fontId="1" fillId="0" borderId="0" applyFill="0" applyBorder="0" applyAlignment="0"/>
    <xf numFmtId="191" fontId="13" fillId="0" borderId="29">
      <alignment horizontal="center"/>
    </xf>
    <xf numFmtId="0" fontId="35" fillId="0" borderId="0">
      <alignment vertical="center" wrapText="1"/>
      <protection locked="0"/>
    </xf>
    <xf numFmtId="0" fontId="240" fillId="0" borderId="30"/>
    <xf numFmtId="0" fontId="240" fillId="0" borderId="30"/>
    <xf numFmtId="0" fontId="241" fillId="0" borderId="30"/>
    <xf numFmtId="0" fontId="241" fillId="0" borderId="30"/>
    <xf numFmtId="0" fontId="240" fillId="0" borderId="30"/>
    <xf numFmtId="0" fontId="240" fillId="0" borderId="30"/>
    <xf numFmtId="0" fontId="241" fillId="0" borderId="30"/>
    <xf numFmtId="0" fontId="240" fillId="0" borderId="30"/>
    <xf numFmtId="0" fontId="241" fillId="0" borderId="30"/>
    <xf numFmtId="0" fontId="240" fillId="0" borderId="30"/>
    <xf numFmtId="0" fontId="241" fillId="0" borderId="30"/>
    <xf numFmtId="0" fontId="240" fillId="0" borderId="30"/>
    <xf numFmtId="0" fontId="241" fillId="0" borderId="30"/>
    <xf numFmtId="0" fontId="240" fillId="0" borderId="30"/>
    <xf numFmtId="0" fontId="13" fillId="0" borderId="0" applyNumberFormat="0" applyFill="0" applyBorder="0" applyAlignment="0" applyProtection="0"/>
    <xf numFmtId="0" fontId="221" fillId="0" borderId="0" applyNumberFormat="0" applyFill="0" applyBorder="0" applyAlignment="0" applyProtection="0"/>
    <xf numFmtId="3" fontId="242" fillId="0" borderId="9" applyNumberFormat="0" applyBorder="0" applyAlignment="0"/>
    <xf numFmtId="0" fontId="243" fillId="0" borderId="0" applyFont="0">
      <alignment horizontal="centerContinuous"/>
    </xf>
    <xf numFmtId="0" fontId="235" fillId="0" borderId="0" applyFill="0" applyBorder="0" applyProtection="0">
      <alignment horizontal="left" vertical="top"/>
    </xf>
    <xf numFmtId="0" fontId="42" fillId="0" borderId="0" applyNumberFormat="0" applyFill="0" applyBorder="0" applyAlignment="0" applyProtection="0"/>
    <xf numFmtId="40" fontId="41" fillId="0" borderId="0"/>
    <xf numFmtId="0" fontId="236" fillId="32" borderId="4" applyNumberFormat="0" applyAlignment="0" applyProtection="0"/>
    <xf numFmtId="0" fontId="42" fillId="0" borderId="0" applyNumberFormat="0" applyFill="0" applyBorder="0" applyAlignment="0" applyProtection="0"/>
    <xf numFmtId="4" fontId="237" fillId="0" borderId="0">
      <alignment horizontal="left" indent="1"/>
    </xf>
    <xf numFmtId="0" fontId="238" fillId="0" borderId="31" applyNumberFormat="0" applyFill="0" applyAlignment="0" applyProtection="0"/>
    <xf numFmtId="0" fontId="239" fillId="5" borderId="0" applyNumberFormat="0" applyBorder="0" applyAlignment="0" applyProtection="0"/>
    <xf numFmtId="0" fontId="2" fillId="0" borderId="32" applyNumberFormat="0" applyFont="0" applyFill="0" applyAlignment="0" applyProtection="0"/>
    <xf numFmtId="0" fontId="31" fillId="0" borderId="33" applyNumberFormat="0" applyAlignment="0">
      <alignment horizontal="center"/>
    </xf>
    <xf numFmtId="0" fontId="244" fillId="54" borderId="0" applyNumberFormat="0" applyBorder="0" applyAlignment="0" applyProtection="0"/>
    <xf numFmtId="170" fontId="1" fillId="0" borderId="0" applyFont="0" applyFill="0" applyBorder="0" applyAlignment="0" applyProtection="0"/>
    <xf numFmtId="171" fontId="1" fillId="0" borderId="0" applyFont="0" applyFill="0" applyBorder="0" applyAlignment="0" applyProtection="0"/>
    <xf numFmtId="175" fontId="161" fillId="0" borderId="0" applyFont="0" applyFill="0" applyBorder="0" applyAlignment="0" applyProtection="0"/>
    <xf numFmtId="175" fontId="1" fillId="0" borderId="0" applyFont="0" applyFill="0" applyBorder="0" applyAlignment="0" applyProtection="0"/>
    <xf numFmtId="177" fontId="1" fillId="0" borderId="0" applyFont="0" applyFill="0" applyBorder="0" applyAlignment="0" applyProtection="0"/>
    <xf numFmtId="0" fontId="245" fillId="0" borderId="0" applyNumberFormat="0" applyFill="0" applyBorder="0" applyAlignment="0" applyProtection="0"/>
    <xf numFmtId="0" fontId="246" fillId="0" borderId="0" applyNumberFormat="0" applyFill="0" applyBorder="0" applyAlignment="0" applyProtection="0"/>
    <xf numFmtId="188" fontId="13" fillId="0" borderId="0"/>
    <xf numFmtId="189" fontId="13" fillId="0" borderId="6"/>
    <xf numFmtId="3" fontId="3" fillId="55" borderId="18">
      <alignment horizontal="right" vertical="top" wrapText="1"/>
    </xf>
    <xf numFmtId="0" fontId="247" fillId="0" borderId="0"/>
    <xf numFmtId="0" fontId="247" fillId="0" borderId="0"/>
    <xf numFmtId="5" fontId="248" fillId="56" borderId="34">
      <alignment vertical="top"/>
    </xf>
    <xf numFmtId="0" fontId="250" fillId="57" borderId="6">
      <alignment horizontal="left" vertical="center"/>
    </xf>
    <xf numFmtId="6" fontId="251" fillId="58" borderId="34"/>
    <xf numFmtId="5" fontId="213" fillId="0" borderId="34">
      <alignment horizontal="left" vertical="top"/>
    </xf>
    <xf numFmtId="0" fontId="252" fillId="59" borderId="0">
      <alignment horizontal="left" vertical="center"/>
    </xf>
    <xf numFmtId="5" fontId="161" fillId="0" borderId="24">
      <alignment horizontal="left" vertical="top"/>
    </xf>
    <xf numFmtId="0" fontId="249" fillId="0" borderId="24">
      <alignment horizontal="left" vertical="center"/>
    </xf>
    <xf numFmtId="215" fontId="2" fillId="0" borderId="0" applyFont="0" applyFill="0" applyBorder="0" applyAlignment="0" applyProtection="0"/>
    <xf numFmtId="217" fontId="2" fillId="0" borderId="0" applyFont="0" applyFill="0" applyBorder="0" applyAlignment="0" applyProtection="0"/>
    <xf numFmtId="0" fontId="43" fillId="0" borderId="0" applyNumberFormat="0" applyFill="0" applyBorder="0" applyAlignment="0" applyProtection="0"/>
    <xf numFmtId="0" fontId="253" fillId="4" borderId="0" applyNumberFormat="0" applyBorder="0" applyAlignment="0" applyProtection="0"/>
    <xf numFmtId="0" fontId="44" fillId="0" borderId="0" applyNumberFormat="0" applyFill="0" applyBorder="0" applyAlignment="0" applyProtection="0"/>
    <xf numFmtId="0" fontId="254" fillId="0" borderId="0">
      <alignment vertical="center"/>
    </xf>
    <xf numFmtId="42" fontId="156" fillId="0" borderId="0" applyFont="0" applyFill="0" applyBorder="0" applyAlignment="0" applyProtection="0"/>
    <xf numFmtId="44" fontId="156" fillId="0" borderId="0" applyFont="0" applyFill="0" applyBorder="0" applyAlignment="0" applyProtection="0"/>
    <xf numFmtId="0" fontId="156" fillId="0" borderId="0"/>
    <xf numFmtId="0" fontId="51" fillId="0" borderId="0" applyFont="0" applyFill="0" applyBorder="0" applyAlignment="0" applyProtection="0"/>
    <xf numFmtId="0" fontId="51" fillId="0" borderId="0" applyFont="0" applyFill="0" applyBorder="0" applyAlignment="0" applyProtection="0"/>
    <xf numFmtId="0" fontId="52" fillId="0" borderId="0">
      <alignment vertical="center"/>
    </xf>
    <xf numFmtId="40" fontId="4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9" fontId="255" fillId="0" borderId="0" applyBorder="0" applyAlignment="0" applyProtection="0"/>
    <xf numFmtId="0" fontId="4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46" fillId="0" borderId="0" applyFont="0" applyFill="0" applyBorder="0" applyAlignment="0" applyProtection="0"/>
    <xf numFmtId="0" fontId="46"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49" fillId="0" borderId="0"/>
    <xf numFmtId="0" fontId="152" fillId="0" borderId="0"/>
    <xf numFmtId="164" fontId="161" fillId="0" borderId="0" applyFont="0" applyFill="0" applyBorder="0" applyAlignment="0" applyProtection="0"/>
    <xf numFmtId="43" fontId="152" fillId="0" borderId="0" applyFont="0" applyFill="0" applyBorder="0" applyAlignment="0" applyProtection="0"/>
    <xf numFmtId="41" fontId="152" fillId="0" borderId="0" applyFont="0" applyFill="0" applyBorder="0" applyAlignment="0" applyProtection="0"/>
    <xf numFmtId="171" fontId="48" fillId="0" borderId="0" applyFont="0" applyFill="0" applyBorder="0" applyAlignment="0" applyProtection="0"/>
    <xf numFmtId="0" fontId="3" fillId="0" borderId="0"/>
    <xf numFmtId="206" fontId="256" fillId="0" borderId="0" applyFont="0" applyFill="0" applyBorder="0" applyAlignment="0" applyProtection="0"/>
    <xf numFmtId="205" fontId="256" fillId="0" borderId="0" applyFont="0" applyFill="0" applyBorder="0" applyAlignment="0" applyProtection="0"/>
    <xf numFmtId="0" fontId="257" fillId="0" borderId="0"/>
    <xf numFmtId="9" fontId="152" fillId="0" borderId="0" applyFont="0" applyFill="0" applyBorder="0" applyAlignment="0" applyProtection="0"/>
    <xf numFmtId="44" fontId="152" fillId="0" borderId="0" applyFont="0" applyFill="0" applyBorder="0" applyAlignment="0" applyProtection="0"/>
    <xf numFmtId="42" fontId="152" fillId="0" borderId="0" applyFont="0" applyFill="0" applyBorder="0" applyAlignment="0" applyProtection="0"/>
    <xf numFmtId="176" fontId="50" fillId="0" borderId="0" applyFont="0" applyFill="0" applyBorder="0" applyAlignment="0" applyProtection="0"/>
    <xf numFmtId="177" fontId="48" fillId="0" borderId="0" applyFont="0" applyFill="0" applyBorder="0" applyAlignment="0" applyProtection="0"/>
    <xf numFmtId="0" fontId="258" fillId="0" borderId="0" applyNumberFormat="0" applyFill="0" applyBorder="0" applyAlignment="0" applyProtection="0">
      <alignment vertical="top"/>
      <protection locked="0"/>
    </xf>
    <xf numFmtId="44" fontId="256" fillId="0" borderId="0" applyFont="0" applyFill="0" applyBorder="0" applyAlignment="0" applyProtection="0"/>
    <xf numFmtId="42" fontId="256" fillId="0" borderId="0" applyFont="0" applyFill="0" applyBorder="0" applyAlignment="0" applyProtection="0"/>
    <xf numFmtId="0" fontId="259" fillId="0" borderId="0" applyNumberFormat="0" applyFill="0" applyBorder="0" applyAlignment="0" applyProtection="0">
      <alignment vertical="top"/>
      <protection locked="0"/>
    </xf>
  </cellStyleXfs>
  <cellXfs count="1936">
    <xf numFmtId="0" fontId="0" fillId="0" borderId="0" xfId="0"/>
    <xf numFmtId="49" fontId="54" fillId="2" borderId="0" xfId="26" applyNumberFormat="1" applyFont="1" applyFill="1" applyAlignment="1"/>
    <xf numFmtId="0" fontId="55" fillId="2" borderId="0" xfId="26" applyFont="1" applyFill="1"/>
    <xf numFmtId="49" fontId="56" fillId="2" borderId="0" xfId="26" applyNumberFormat="1" applyFont="1" applyFill="1" applyBorder="1" applyAlignment="1"/>
    <xf numFmtId="0" fontId="56" fillId="41" borderId="35" xfId="442" applyFont="1" applyFill="1" applyBorder="1" applyAlignment="1" applyProtection="1">
      <alignment horizontal="left"/>
      <protection locked="0"/>
    </xf>
    <xf numFmtId="0" fontId="55" fillId="41" borderId="36" xfId="442" applyFont="1" applyFill="1" applyBorder="1" applyAlignment="1" applyProtection="1">
      <alignment horizontal="left"/>
      <protection locked="0"/>
    </xf>
    <xf numFmtId="49" fontId="55" fillId="2" borderId="0" xfId="26" applyNumberFormat="1" applyFont="1" applyFill="1" applyBorder="1" applyAlignment="1"/>
    <xf numFmtId="0" fontId="55" fillId="41" borderId="37" xfId="442" applyFont="1" applyFill="1" applyBorder="1" applyAlignment="1" applyProtection="1">
      <protection locked="0"/>
    </xf>
    <xf numFmtId="49" fontId="56" fillId="2" borderId="0" xfId="26" applyNumberFormat="1" applyFont="1" applyFill="1" applyAlignment="1">
      <alignment horizontal="left"/>
    </xf>
    <xf numFmtId="0" fontId="55" fillId="2" borderId="0" xfId="26" applyFont="1" applyFill="1" applyBorder="1"/>
    <xf numFmtId="0" fontId="56" fillId="41" borderId="36" xfId="442" applyFont="1" applyFill="1" applyBorder="1" applyAlignment="1" applyProtection="1">
      <alignment horizontal="left"/>
      <protection locked="0"/>
    </xf>
    <xf numFmtId="0" fontId="56" fillId="41" borderId="37" xfId="442" applyFont="1" applyFill="1" applyBorder="1" applyAlignment="1" applyProtection="1">
      <protection locked="0"/>
    </xf>
    <xf numFmtId="49" fontId="56" fillId="2" borderId="0" xfId="26" applyNumberFormat="1" applyFont="1" applyFill="1" applyBorder="1" applyAlignment="1">
      <alignment horizontal="left"/>
    </xf>
    <xf numFmtId="0" fontId="55" fillId="2" borderId="0" xfId="26" applyFont="1" applyFill="1" applyAlignment="1">
      <alignment horizontal="left"/>
    </xf>
    <xf numFmtId="49" fontId="58" fillId="2" borderId="0" xfId="26" applyNumberFormat="1" applyFont="1" applyFill="1" applyAlignment="1"/>
    <xf numFmtId="0" fontId="54" fillId="2" borderId="0" xfId="26" applyNumberFormat="1" applyFont="1" applyFill="1" applyAlignment="1" applyProtection="1">
      <protection locked="0"/>
    </xf>
    <xf numFmtId="0" fontId="54" fillId="2" borderId="0" xfId="26" applyNumberFormat="1" applyFont="1" applyFill="1" applyAlignment="1" applyProtection="1">
      <alignment horizontal="right"/>
      <protection locked="0"/>
    </xf>
    <xf numFmtId="0" fontId="59" fillId="2" borderId="0" xfId="26" applyNumberFormat="1" applyFont="1" applyFill="1" applyAlignment="1" applyProtection="1"/>
    <xf numFmtId="0" fontId="55" fillId="2" borderId="0" xfId="26" applyFont="1" applyFill="1" applyAlignment="1" applyProtection="1"/>
    <xf numFmtId="0" fontId="54" fillId="2" borderId="0" xfId="26" applyNumberFormat="1" applyFont="1" applyFill="1" applyAlignment="1" applyProtection="1"/>
    <xf numFmtId="0" fontId="54" fillId="2" borderId="0" xfId="26" applyNumberFormat="1" applyFont="1" applyFill="1" applyAlignment="1" applyProtection="1">
      <alignment horizontal="right"/>
    </xf>
    <xf numFmtId="0" fontId="54" fillId="2" borderId="38" xfId="26" applyNumberFormat="1" applyFont="1" applyFill="1" applyBorder="1" applyAlignment="1" applyProtection="1">
      <alignment horizontal="right"/>
    </xf>
    <xf numFmtId="0" fontId="54" fillId="2" borderId="0" xfId="26" applyNumberFormat="1" applyFont="1" applyFill="1" applyBorder="1" applyAlignment="1" applyProtection="1"/>
    <xf numFmtId="0" fontId="55" fillId="2" borderId="0" xfId="26" applyNumberFormat="1" applyFont="1" applyFill="1" applyAlignment="1" applyProtection="1">
      <protection locked="0"/>
    </xf>
    <xf numFmtId="0" fontId="55" fillId="2" borderId="0" xfId="26" applyNumberFormat="1" applyFont="1" applyFill="1" applyAlignment="1" applyProtection="1">
      <alignment horizontal="right"/>
      <protection locked="0"/>
    </xf>
    <xf numFmtId="1" fontId="55" fillId="2" borderId="0" xfId="26" applyNumberFormat="1" applyFont="1" applyFill="1" applyAlignment="1" applyProtection="1">
      <alignment horizontal="center"/>
    </xf>
    <xf numFmtId="0" fontId="55" fillId="2" borderId="0" xfId="26" applyNumberFormat="1" applyFont="1" applyFill="1" applyAlignment="1" applyProtection="1"/>
    <xf numFmtId="41" fontId="55" fillId="2" borderId="0" xfId="26" applyNumberFormat="1" applyFont="1" applyFill="1" applyAlignment="1" applyProtection="1"/>
    <xf numFmtId="41" fontId="55" fillId="2" borderId="39" xfId="26" applyNumberFormat="1" applyFont="1" applyFill="1" applyBorder="1" applyAlignment="1" applyProtection="1"/>
    <xf numFmtId="0" fontId="55" fillId="2" borderId="0" xfId="26" applyNumberFormat="1" applyFont="1" applyFill="1" applyAlignment="1" applyProtection="1">
      <alignment horizontal="right"/>
    </xf>
    <xf numFmtId="0" fontId="55" fillId="2" borderId="38" xfId="26" applyNumberFormat="1" applyFont="1" applyFill="1" applyBorder="1" applyAlignment="1" applyProtection="1">
      <alignment horizontal="right"/>
    </xf>
    <xf numFmtId="0" fontId="55" fillId="2" borderId="0" xfId="26" applyNumberFormat="1" applyFont="1" applyFill="1" applyBorder="1" applyAlignment="1" applyProtection="1"/>
    <xf numFmtId="0" fontId="55" fillId="2" borderId="0" xfId="26" applyNumberFormat="1" applyFont="1" applyFill="1" applyBorder="1" applyAlignment="1" applyProtection="1">
      <protection locked="0"/>
    </xf>
    <xf numFmtId="0" fontId="55" fillId="2" borderId="38" xfId="26" applyNumberFormat="1" applyFont="1" applyFill="1" applyBorder="1" applyAlignment="1" applyProtection="1"/>
    <xf numFmtId="0" fontId="55" fillId="2" borderId="40" xfId="26" applyNumberFormat="1" applyFont="1" applyFill="1" applyBorder="1" applyAlignment="1" applyProtection="1">
      <protection locked="0"/>
    </xf>
    <xf numFmtId="0" fontId="55" fillId="2" borderId="40" xfId="26" applyNumberFormat="1" applyFont="1" applyFill="1" applyBorder="1" applyAlignment="1" applyProtection="1"/>
    <xf numFmtId="0" fontId="55" fillId="2" borderId="41" xfId="26" applyNumberFormat="1" applyFont="1" applyFill="1" applyBorder="1" applyAlignment="1" applyProtection="1"/>
    <xf numFmtId="49" fontId="56" fillId="2" borderId="0" xfId="26" applyNumberFormat="1" applyFont="1" applyFill="1" applyAlignment="1" applyProtection="1">
      <alignment horizontal="centerContinuous"/>
      <protection locked="0"/>
    </xf>
    <xf numFmtId="49" fontId="55" fillId="2" borderId="0" xfId="26" applyNumberFormat="1" applyFont="1" applyFill="1" applyAlignment="1" applyProtection="1">
      <alignment horizontal="centerContinuous"/>
      <protection locked="0"/>
    </xf>
    <xf numFmtId="49" fontId="55" fillId="2" borderId="0" xfId="26" applyNumberFormat="1" applyFont="1" applyFill="1" applyAlignment="1" applyProtection="1">
      <alignment horizontal="centerContinuous"/>
    </xf>
    <xf numFmtId="49" fontId="55" fillId="2" borderId="0" xfId="26" applyNumberFormat="1" applyFont="1" applyFill="1" applyBorder="1" applyAlignment="1" applyProtection="1">
      <alignment horizontal="centerContinuous"/>
    </xf>
    <xf numFmtId="41" fontId="56" fillId="2" borderId="0" xfId="26" applyNumberFormat="1" applyFont="1" applyFill="1" applyAlignment="1" applyProtection="1"/>
    <xf numFmtId="49" fontId="56" fillId="2" borderId="0" xfId="26" applyNumberFormat="1" applyFont="1" applyFill="1" applyAlignment="1" applyProtection="1"/>
    <xf numFmtId="41" fontId="56" fillId="2" borderId="39" xfId="26" applyNumberFormat="1" applyFont="1" applyFill="1" applyBorder="1" applyAlignment="1" applyProtection="1"/>
    <xf numFmtId="0" fontId="56" fillId="2" borderId="0" xfId="26" applyNumberFormat="1" applyFont="1" applyFill="1" applyBorder="1" applyAlignment="1" applyProtection="1"/>
    <xf numFmtId="49" fontId="56" fillId="2" borderId="0" xfId="26" applyNumberFormat="1" applyFont="1" applyFill="1" applyAlignment="1" applyProtection="1">
      <alignment horizontal="centerContinuous"/>
    </xf>
    <xf numFmtId="49" fontId="56" fillId="2" borderId="0" xfId="26" applyNumberFormat="1" applyFont="1" applyFill="1" applyBorder="1" applyAlignment="1" applyProtection="1">
      <alignment horizontal="centerContinuous"/>
    </xf>
    <xf numFmtId="49" fontId="55" fillId="2" borderId="0" xfId="26" applyNumberFormat="1" applyFont="1" applyFill="1" applyAlignment="1" applyProtection="1">
      <alignment horizontal="right"/>
    </xf>
    <xf numFmtId="0" fontId="56" fillId="2" borderId="0" xfId="26" applyNumberFormat="1" applyFont="1" applyFill="1" applyBorder="1" applyAlignment="1" applyProtection="1">
      <alignment horizontal="center"/>
      <protection locked="0"/>
    </xf>
    <xf numFmtId="41" fontId="56" fillId="2" borderId="0" xfId="26" applyNumberFormat="1" applyFont="1" applyFill="1" applyBorder="1" applyAlignment="1" applyProtection="1">
      <protection locked="0"/>
    </xf>
    <xf numFmtId="41" fontId="56" fillId="2" borderId="0" xfId="26" applyNumberFormat="1" applyFont="1" applyFill="1" applyBorder="1" applyAlignment="1" applyProtection="1"/>
    <xf numFmtId="41" fontId="56" fillId="2" borderId="38" xfId="26" applyNumberFormat="1" applyFont="1" applyFill="1" applyBorder="1" applyAlignment="1" applyProtection="1"/>
    <xf numFmtId="0" fontId="56" fillId="2" borderId="0" xfId="26" applyFont="1" applyFill="1" applyAlignment="1" applyProtection="1"/>
    <xf numFmtId="0" fontId="56" fillId="2" borderId="0" xfId="26" applyFont="1" applyFill="1" applyAlignment="1" applyProtection="1">
      <protection locked="0"/>
    </xf>
    <xf numFmtId="0" fontId="55" fillId="2" borderId="0" xfId="26" applyNumberFormat="1" applyFont="1" applyFill="1" applyBorder="1" applyAlignment="1" applyProtection="1">
      <alignment horizontal="center"/>
      <protection locked="0"/>
    </xf>
    <xf numFmtId="41" fontId="55" fillId="2" borderId="0" xfId="26" applyNumberFormat="1" applyFont="1" applyFill="1" applyBorder="1" applyAlignment="1" applyProtection="1"/>
    <xf numFmtId="41" fontId="55" fillId="2" borderId="0" xfId="26" applyNumberFormat="1" applyFont="1" applyFill="1" applyBorder="1" applyAlignment="1" applyProtection="1">
      <protection locked="0"/>
    </xf>
    <xf numFmtId="41" fontId="55" fillId="2" borderId="0" xfId="442" applyNumberFormat="1" applyFont="1" applyFill="1" applyBorder="1" applyAlignment="1" applyProtection="1"/>
    <xf numFmtId="41" fontId="55" fillId="2" borderId="38" xfId="26" applyNumberFormat="1" applyFont="1" applyFill="1" applyBorder="1" applyAlignment="1" applyProtection="1"/>
    <xf numFmtId="0" fontId="55" fillId="2" borderId="0" xfId="26" applyFont="1" applyFill="1" applyBorder="1" applyAlignment="1" applyProtection="1"/>
    <xf numFmtId="0" fontId="55" fillId="2" borderId="0" xfId="26" applyFont="1" applyFill="1" applyAlignment="1" applyProtection="1">
      <protection locked="0"/>
    </xf>
    <xf numFmtId="0" fontId="55" fillId="2" borderId="0" xfId="26" applyNumberFormat="1" applyFont="1" applyFill="1" applyAlignment="1" applyProtection="1">
      <alignment horizontal="center"/>
      <protection locked="0"/>
    </xf>
    <xf numFmtId="0" fontId="56" fillId="2" borderId="0" xfId="26" applyNumberFormat="1" applyFont="1" applyFill="1" applyBorder="1" applyAlignment="1" applyProtection="1">
      <alignment horizontal="center" wrapText="1"/>
      <protection locked="0"/>
    </xf>
    <xf numFmtId="0" fontId="55" fillId="2" borderId="0" xfId="26" applyFont="1" applyFill="1" applyBorder="1" applyAlignment="1" applyProtection="1">
      <protection locked="0"/>
    </xf>
    <xf numFmtId="41" fontId="56" fillId="2" borderId="0" xfId="442" applyNumberFormat="1" applyFont="1" applyFill="1" applyBorder="1" applyAlignment="1" applyProtection="1"/>
    <xf numFmtId="41" fontId="56" fillId="2" borderId="42" xfId="26" applyNumberFormat="1" applyFont="1" applyFill="1" applyBorder="1" applyAlignment="1" applyProtection="1"/>
    <xf numFmtId="41" fontId="56" fillId="2" borderId="43" xfId="26" applyNumberFormat="1" applyFont="1" applyFill="1" applyBorder="1" applyAlignment="1" applyProtection="1"/>
    <xf numFmtId="41" fontId="55" fillId="2" borderId="0" xfId="26" applyNumberFormat="1" applyFont="1" applyFill="1" applyAlignment="1" applyProtection="1">
      <protection locked="0"/>
    </xf>
    <xf numFmtId="0" fontId="56" fillId="2" borderId="0" xfId="26" applyNumberFormat="1" applyFont="1" applyFill="1" applyAlignment="1" applyProtection="1">
      <alignment horizontal="centerContinuous"/>
      <protection locked="0"/>
    </xf>
    <xf numFmtId="0" fontId="55" fillId="2" borderId="0" xfId="26" applyNumberFormat="1" applyFont="1" applyFill="1" applyAlignment="1" applyProtection="1">
      <alignment horizontal="center"/>
    </xf>
    <xf numFmtId="49" fontId="55" fillId="2" borderId="0" xfId="26" applyNumberFormat="1" applyFont="1" applyFill="1" applyAlignment="1" applyProtection="1">
      <alignment horizontal="center" vertical="top"/>
    </xf>
    <xf numFmtId="49" fontId="55" fillId="2" borderId="0" xfId="26" applyNumberFormat="1" applyFont="1" applyFill="1" applyAlignment="1" applyProtection="1">
      <alignment vertical="top"/>
    </xf>
    <xf numFmtId="49" fontId="56" fillId="2" borderId="0" xfId="26" applyNumberFormat="1" applyFont="1" applyFill="1" applyBorder="1" applyAlignment="1" applyProtection="1">
      <alignment vertical="top"/>
      <protection locked="0"/>
    </xf>
    <xf numFmtId="49" fontId="56" fillId="2" borderId="0" xfId="26" applyNumberFormat="1" applyFont="1" applyFill="1" applyBorder="1" applyAlignment="1" applyProtection="1">
      <alignment vertical="top"/>
    </xf>
    <xf numFmtId="41" fontId="56" fillId="2" borderId="0" xfId="26" applyNumberFormat="1" applyFont="1" applyFill="1" applyBorder="1" applyAlignment="1" applyProtection="1">
      <alignment horizontal="left" vertical="top"/>
    </xf>
    <xf numFmtId="41" fontId="56" fillId="2" borderId="0" xfId="26" applyNumberFormat="1" applyFont="1" applyFill="1" applyBorder="1" applyAlignment="1" applyProtection="1">
      <alignment vertical="top"/>
      <protection locked="0"/>
    </xf>
    <xf numFmtId="0" fontId="55" fillId="2" borderId="0" xfId="26" applyFont="1" applyFill="1" applyAlignment="1" applyProtection="1">
      <alignment vertical="top"/>
    </xf>
    <xf numFmtId="0" fontId="56" fillId="2" borderId="0" xfId="26" applyFont="1" applyFill="1" applyAlignment="1" applyProtection="1">
      <alignment vertical="top"/>
    </xf>
    <xf numFmtId="41" fontId="56" fillId="2" borderId="38" xfId="26" applyNumberFormat="1" applyFont="1" applyFill="1" applyBorder="1" applyAlignment="1" applyProtection="1">
      <alignment horizontal="left" vertical="top"/>
    </xf>
    <xf numFmtId="0" fontId="56" fillId="2" borderId="0" xfId="26" applyFont="1" applyFill="1" applyAlignment="1" applyProtection="1">
      <alignment horizontal="center" vertical="top"/>
    </xf>
    <xf numFmtId="41" fontId="55" fillId="2" borderId="0" xfId="26" quotePrefix="1" applyNumberFormat="1" applyFont="1" applyFill="1" applyBorder="1" applyAlignment="1" applyProtection="1">
      <alignment horizontal="left" vertical="top"/>
    </xf>
    <xf numFmtId="0" fontId="56" fillId="2" borderId="0" xfId="26" applyFont="1" applyFill="1" applyBorder="1" applyAlignment="1" applyProtection="1">
      <alignment horizontal="center" vertical="top"/>
    </xf>
    <xf numFmtId="41" fontId="55" fillId="2" borderId="38" xfId="26" quotePrefix="1" applyNumberFormat="1" applyFont="1" applyFill="1" applyBorder="1" applyAlignment="1" applyProtection="1">
      <alignment horizontal="left" vertical="top"/>
    </xf>
    <xf numFmtId="0" fontId="55" fillId="2" borderId="0" xfId="26" applyFont="1" applyFill="1" applyBorder="1" applyAlignment="1" applyProtection="1">
      <alignment horizontal="center" vertical="top"/>
      <protection locked="0"/>
    </xf>
    <xf numFmtId="41" fontId="55" fillId="2" borderId="0" xfId="26" applyNumberFormat="1" applyFont="1" applyFill="1" applyBorder="1" applyAlignment="1" applyProtection="1">
      <alignment horizontal="left" vertical="top"/>
    </xf>
    <xf numFmtId="41" fontId="55" fillId="2" borderId="38" xfId="26" applyNumberFormat="1" applyFont="1" applyFill="1" applyBorder="1" applyAlignment="1" applyProtection="1">
      <alignment horizontal="left" vertical="top"/>
    </xf>
    <xf numFmtId="0" fontId="55" fillId="2" borderId="0" xfId="26" applyFont="1" applyFill="1" applyAlignment="1" applyProtection="1">
      <alignment horizontal="center" vertical="top"/>
    </xf>
    <xf numFmtId="41" fontId="56" fillId="2" borderId="42" xfId="26" applyNumberFormat="1" applyFont="1" applyFill="1" applyBorder="1" applyAlignment="1" applyProtection="1">
      <alignment vertical="top"/>
    </xf>
    <xf numFmtId="41" fontId="56" fillId="2" borderId="43" xfId="26" applyNumberFormat="1" applyFont="1" applyFill="1" applyBorder="1" applyAlignment="1" applyProtection="1">
      <alignment vertical="top"/>
    </xf>
    <xf numFmtId="41" fontId="56" fillId="2" borderId="0" xfId="26" applyNumberFormat="1" applyFont="1" applyFill="1" applyBorder="1" applyAlignment="1" applyProtection="1">
      <alignment vertical="top"/>
    </xf>
    <xf numFmtId="41" fontId="56" fillId="2" borderId="38" xfId="26" applyNumberFormat="1" applyFont="1" applyFill="1" applyBorder="1" applyAlignment="1" applyProtection="1">
      <alignment vertical="top"/>
    </xf>
    <xf numFmtId="41" fontId="55" fillId="2" borderId="0" xfId="26" applyNumberFormat="1" applyFont="1" applyFill="1" applyAlignment="1" applyProtection="1">
      <alignment vertical="top"/>
      <protection locked="0"/>
    </xf>
    <xf numFmtId="41" fontId="55" fillId="2" borderId="0" xfId="26" applyNumberFormat="1" applyFont="1" applyFill="1" applyBorder="1" applyAlignment="1" applyProtection="1">
      <alignment vertical="top"/>
    </xf>
    <xf numFmtId="41" fontId="55" fillId="2" borderId="0" xfId="26" applyNumberFormat="1" applyFont="1" applyFill="1" applyAlignment="1" applyProtection="1">
      <alignment vertical="top"/>
    </xf>
    <xf numFmtId="0" fontId="55" fillId="2" borderId="0" xfId="26" applyNumberFormat="1" applyFont="1" applyFill="1" applyAlignment="1" applyProtection="1">
      <alignment horizontal="centerContinuous"/>
      <protection locked="0"/>
    </xf>
    <xf numFmtId="0" fontId="55" fillId="2" borderId="0" xfId="26" applyNumberFormat="1" applyFont="1" applyFill="1" applyAlignment="1" applyProtection="1">
      <alignment horizontal="centerContinuous"/>
    </xf>
    <xf numFmtId="0" fontId="55" fillId="2" borderId="0" xfId="26" applyNumberFormat="1" applyFont="1" applyFill="1" applyBorder="1" applyAlignment="1" applyProtection="1">
      <alignment horizontal="centerContinuous"/>
    </xf>
    <xf numFmtId="41" fontId="55" fillId="2" borderId="44" xfId="26" applyNumberFormat="1" applyFont="1" applyFill="1" applyBorder="1" applyAlignment="1" applyProtection="1">
      <protection locked="0"/>
    </xf>
    <xf numFmtId="1" fontId="55" fillId="2" borderId="44" xfId="26" applyNumberFormat="1" applyFont="1" applyFill="1" applyBorder="1" applyAlignment="1" applyProtection="1">
      <alignment horizontal="center"/>
    </xf>
    <xf numFmtId="0" fontId="55" fillId="2" borderId="44" xfId="26" applyFont="1" applyFill="1" applyBorder="1" applyAlignment="1" applyProtection="1"/>
    <xf numFmtId="41" fontId="55" fillId="2" borderId="44" xfId="26" applyNumberFormat="1" applyFont="1" applyFill="1" applyBorder="1" applyAlignment="1" applyProtection="1"/>
    <xf numFmtId="0" fontId="55" fillId="2" borderId="44" xfId="26" applyNumberFormat="1" applyFont="1" applyFill="1" applyBorder="1" applyAlignment="1" applyProtection="1">
      <alignment horizontal="left"/>
    </xf>
    <xf numFmtId="41" fontId="55" fillId="2" borderId="45" xfId="26" applyNumberFormat="1" applyFont="1" applyFill="1" applyBorder="1" applyAlignment="1" applyProtection="1"/>
    <xf numFmtId="41" fontId="55" fillId="2" borderId="46" xfId="26" applyNumberFormat="1" applyFont="1" applyFill="1" applyBorder="1" applyAlignment="1" applyProtection="1"/>
    <xf numFmtId="1" fontId="55" fillId="2" borderId="0" xfId="26" applyNumberFormat="1" applyFont="1" applyFill="1" applyAlignment="1" applyProtection="1">
      <alignment horizontal="center"/>
      <protection locked="0"/>
    </xf>
    <xf numFmtId="0" fontId="61" fillId="2" borderId="0" xfId="26" applyFont="1" applyFill="1" applyBorder="1" applyAlignment="1" applyProtection="1">
      <alignment horizontal="left" indent="2"/>
      <protection locked="0"/>
    </xf>
    <xf numFmtId="0" fontId="55" fillId="2" borderId="0" xfId="26" applyFont="1" applyFill="1" applyBorder="1" applyAlignment="1" applyProtection="1">
      <alignment horizontal="center"/>
      <protection locked="0"/>
    </xf>
    <xf numFmtId="41" fontId="55" fillId="2" borderId="0" xfId="26" applyNumberFormat="1" applyFont="1" applyFill="1" applyBorder="1" applyProtection="1">
      <protection locked="0"/>
    </xf>
    <xf numFmtId="0" fontId="55" fillId="2" borderId="0" xfId="26" applyFont="1" applyFill="1" applyBorder="1" applyProtection="1">
      <protection locked="0"/>
    </xf>
    <xf numFmtId="0" fontId="55" fillId="2" borderId="38" xfId="26" applyFont="1" applyFill="1" applyBorder="1" applyProtection="1">
      <protection locked="0"/>
    </xf>
    <xf numFmtId="41" fontId="56" fillId="2" borderId="47" xfId="26" applyNumberFormat="1" applyFont="1" applyFill="1" applyBorder="1" applyAlignment="1" applyProtection="1">
      <alignment horizontal="left" vertical="center"/>
      <protection locked="0"/>
    </xf>
    <xf numFmtId="0" fontId="56" fillId="2" borderId="48" xfId="26" applyFont="1" applyFill="1" applyBorder="1" applyAlignment="1" applyProtection="1">
      <alignment horizontal="left" vertical="top"/>
      <protection locked="0"/>
    </xf>
    <xf numFmtId="0" fontId="55" fillId="2" borderId="48" xfId="26" applyFont="1" applyFill="1" applyBorder="1" applyAlignment="1" applyProtection="1">
      <alignment horizontal="left"/>
      <protection locked="0"/>
    </xf>
    <xf numFmtId="41" fontId="56" fillId="2" borderId="48" xfId="26" applyNumberFormat="1" applyFont="1" applyFill="1" applyBorder="1" applyAlignment="1" applyProtection="1">
      <alignment horizontal="left" vertical="top"/>
      <protection locked="0"/>
    </xf>
    <xf numFmtId="41" fontId="55" fillId="2" borderId="48" xfId="26" applyNumberFormat="1" applyFont="1" applyFill="1" applyBorder="1" applyAlignment="1" applyProtection="1">
      <alignment horizontal="left" vertical="top"/>
      <protection locked="0"/>
    </xf>
    <xf numFmtId="41" fontId="56" fillId="2" borderId="49" xfId="26" applyNumberFormat="1" applyFont="1" applyFill="1" applyBorder="1" applyAlignment="1" applyProtection="1">
      <alignment horizontal="left" vertical="center"/>
      <protection locked="0"/>
    </xf>
    <xf numFmtId="41" fontId="56" fillId="2" borderId="48" xfId="26" applyNumberFormat="1" applyFont="1" applyFill="1" applyBorder="1" applyAlignment="1" applyProtection="1">
      <alignment horizontal="left" vertical="center"/>
      <protection locked="0"/>
    </xf>
    <xf numFmtId="0" fontId="55" fillId="2" borderId="0" xfId="26" applyFont="1" applyFill="1" applyBorder="1" applyAlignment="1" applyProtection="1">
      <alignment horizontal="left"/>
      <protection locked="0"/>
    </xf>
    <xf numFmtId="41" fontId="56" fillId="2" borderId="50" xfId="26" applyNumberFormat="1" applyFont="1" applyFill="1" applyBorder="1" applyAlignment="1" applyProtection="1">
      <alignment horizontal="left" vertical="center"/>
      <protection locked="0"/>
    </xf>
    <xf numFmtId="0" fontId="56" fillId="2" borderId="20" xfId="26" applyFont="1" applyFill="1" applyBorder="1" applyAlignment="1" applyProtection="1">
      <alignment horizontal="left" vertical="top"/>
      <protection locked="0"/>
    </xf>
    <xf numFmtId="0" fontId="55" fillId="2" borderId="20" xfId="26" applyFont="1" applyFill="1" applyBorder="1" applyAlignment="1" applyProtection="1">
      <alignment horizontal="left"/>
      <protection locked="0"/>
    </xf>
    <xf numFmtId="41" fontId="56" fillId="2" borderId="20" xfId="26" applyNumberFormat="1" applyFont="1" applyFill="1" applyBorder="1" applyAlignment="1" applyProtection="1">
      <alignment horizontal="left" vertical="top"/>
      <protection locked="0"/>
    </xf>
    <xf numFmtId="41" fontId="55" fillId="2" borderId="20" xfId="26" applyNumberFormat="1" applyFont="1" applyFill="1" applyBorder="1" applyAlignment="1" applyProtection="1">
      <alignment horizontal="left" vertical="top"/>
      <protection locked="0"/>
    </xf>
    <xf numFmtId="41" fontId="56" fillId="2" borderId="29" xfId="26" applyNumberFormat="1" applyFont="1" applyFill="1" applyBorder="1" applyAlignment="1" applyProtection="1">
      <alignment horizontal="left" vertical="center"/>
      <protection locked="0"/>
    </xf>
    <xf numFmtId="41" fontId="55" fillId="2" borderId="20" xfId="26" applyNumberFormat="1" applyFont="1" applyFill="1" applyBorder="1" applyAlignment="1" applyProtection="1">
      <alignment horizontal="left" vertical="center"/>
      <protection locked="0"/>
    </xf>
    <xf numFmtId="0" fontId="56" fillId="2" borderId="0" xfId="26" applyFont="1" applyFill="1" applyBorder="1" applyAlignment="1" applyProtection="1">
      <alignment vertical="top" wrapText="1"/>
      <protection locked="0"/>
    </xf>
    <xf numFmtId="0" fontId="56" fillId="2" borderId="51" xfId="26" applyFont="1" applyFill="1" applyBorder="1" applyAlignment="1" applyProtection="1">
      <alignment horizontal="left" vertical="center"/>
      <protection locked="0"/>
    </xf>
    <xf numFmtId="0" fontId="56" fillId="2" borderId="42" xfId="26" applyFont="1" applyFill="1" applyBorder="1" applyAlignment="1" applyProtection="1">
      <alignment horizontal="left" vertical="center"/>
      <protection locked="0"/>
    </xf>
    <xf numFmtId="0" fontId="55" fillId="2" borderId="42" xfId="26" applyFont="1" applyFill="1" applyBorder="1" applyAlignment="1" applyProtection="1">
      <alignment horizontal="left"/>
      <protection locked="0"/>
    </xf>
    <xf numFmtId="41" fontId="55" fillId="2" borderId="42" xfId="26" applyNumberFormat="1" applyFont="1" applyFill="1" applyBorder="1" applyAlignment="1" applyProtection="1">
      <protection locked="0"/>
    </xf>
    <xf numFmtId="41" fontId="56" fillId="2" borderId="52" xfId="26" applyNumberFormat="1" applyFont="1" applyFill="1" applyBorder="1" applyAlignment="1" applyProtection="1">
      <alignment vertical="center"/>
      <protection locked="0"/>
    </xf>
    <xf numFmtId="41" fontId="56" fillId="2" borderId="0" xfId="26" applyNumberFormat="1" applyFont="1" applyFill="1" applyBorder="1" applyAlignment="1" applyProtection="1">
      <alignment vertical="center" wrapText="1"/>
      <protection locked="0"/>
    </xf>
    <xf numFmtId="0" fontId="56" fillId="2" borderId="0" xfId="26" applyFont="1" applyFill="1" applyBorder="1" applyAlignment="1" applyProtection="1">
      <alignment horizontal="left" vertical="center" wrapText="1"/>
      <protection locked="0"/>
    </xf>
    <xf numFmtId="0" fontId="56" fillId="2" borderId="0" xfId="26" applyFont="1" applyFill="1" applyBorder="1" applyAlignment="1" applyProtection="1">
      <alignment vertical="center" wrapText="1"/>
      <protection locked="0"/>
    </xf>
    <xf numFmtId="0" fontId="56" fillId="2" borderId="53" xfId="26" applyFont="1" applyFill="1" applyBorder="1" applyAlignment="1" applyProtection="1">
      <alignment horizontal="center" wrapText="1"/>
      <protection locked="0"/>
    </xf>
    <xf numFmtId="0" fontId="56" fillId="2" borderId="53" xfId="26" applyFont="1" applyFill="1" applyBorder="1" applyAlignment="1" applyProtection="1">
      <alignment horizontal="center" vertical="center"/>
      <protection locked="0"/>
    </xf>
    <xf numFmtId="41" fontId="56" fillId="2" borderId="54" xfId="26" applyNumberFormat="1" applyFont="1" applyFill="1" applyBorder="1" applyAlignment="1" applyProtection="1">
      <alignment horizontal="centerContinuous" vertical="center" wrapText="1"/>
      <protection locked="0"/>
    </xf>
    <xf numFmtId="41" fontId="56" fillId="2" borderId="55" xfId="26" applyNumberFormat="1" applyFont="1" applyFill="1" applyBorder="1" applyAlignment="1" applyProtection="1">
      <alignment horizontal="centerContinuous" vertical="center" wrapText="1"/>
      <protection locked="0"/>
    </xf>
    <xf numFmtId="41" fontId="56" fillId="2" borderId="56" xfId="26" applyNumberFormat="1" applyFont="1" applyFill="1" applyBorder="1" applyAlignment="1" applyProtection="1">
      <alignment horizontal="center" vertical="center" wrapText="1"/>
      <protection locked="0"/>
    </xf>
    <xf numFmtId="41" fontId="56" fillId="2" borderId="56" xfId="26" applyNumberFormat="1" applyFont="1" applyFill="1" applyBorder="1" applyAlignment="1" applyProtection="1">
      <alignment horizontal="centerContinuous" vertical="center" wrapText="1"/>
      <protection locked="0"/>
    </xf>
    <xf numFmtId="0" fontId="56" fillId="2" borderId="57" xfId="26" applyFont="1" applyFill="1" applyBorder="1" applyAlignment="1" applyProtection="1">
      <alignment horizontal="center"/>
      <protection locked="0"/>
    </xf>
    <xf numFmtId="41" fontId="56" fillId="2" borderId="58" xfId="26" applyNumberFormat="1" applyFont="1" applyFill="1" applyBorder="1" applyAlignment="1" applyProtection="1">
      <alignment horizontal="center" vertical="center" wrapText="1"/>
      <protection locked="0"/>
    </xf>
    <xf numFmtId="41" fontId="56" fillId="2" borderId="59" xfId="26" applyNumberFormat="1" applyFont="1" applyFill="1" applyBorder="1" applyAlignment="1" applyProtection="1">
      <alignment horizontal="center" vertical="center" wrapText="1"/>
      <protection locked="0"/>
    </xf>
    <xf numFmtId="41" fontId="55" fillId="2" borderId="0" xfId="271" applyNumberFormat="1" applyFont="1" applyFill="1" applyBorder="1" applyProtection="1">
      <protection locked="0"/>
    </xf>
    <xf numFmtId="0" fontId="55" fillId="0" borderId="60" xfId="26" applyFont="1" applyFill="1" applyBorder="1" applyAlignment="1" applyProtection="1">
      <alignment horizontal="center" vertical="center" wrapText="1"/>
    </xf>
    <xf numFmtId="0" fontId="55" fillId="0" borderId="61" xfId="26" applyFont="1" applyFill="1" applyBorder="1" applyAlignment="1" applyProtection="1">
      <alignment horizontal="justify" vertical="center" wrapText="1"/>
      <protection locked="0"/>
    </xf>
    <xf numFmtId="166" fontId="55" fillId="0" borderId="61" xfId="271" applyNumberFormat="1" applyFont="1" applyFill="1" applyBorder="1" applyAlignment="1" applyProtection="1">
      <alignment horizontal="center" vertical="center"/>
      <protection locked="0"/>
    </xf>
    <xf numFmtId="41" fontId="55" fillId="0" borderId="61" xfId="271" applyNumberFormat="1" applyFont="1" applyFill="1" applyBorder="1" applyAlignment="1" applyProtection="1">
      <alignment horizontal="right" vertical="center"/>
      <protection locked="0"/>
    </xf>
    <xf numFmtId="3" fontId="55" fillId="0" borderId="61" xfId="26" applyNumberFormat="1" applyFont="1" applyFill="1" applyBorder="1" applyAlignment="1" applyProtection="1">
      <alignment horizontal="center" vertical="center"/>
      <protection locked="0"/>
    </xf>
    <xf numFmtId="0" fontId="55" fillId="0" borderId="61" xfId="26" applyFont="1" applyFill="1" applyBorder="1" applyAlignment="1" applyProtection="1">
      <alignment horizontal="center" vertical="center"/>
      <protection locked="0"/>
    </xf>
    <xf numFmtId="0" fontId="55" fillId="0" borderId="62" xfId="26" applyFont="1" applyFill="1" applyBorder="1" applyAlignment="1" applyProtection="1">
      <alignment horizontal="center" vertical="center"/>
      <protection locked="0"/>
    </xf>
    <xf numFmtId="0" fontId="55" fillId="0" borderId="63" xfId="26" applyFont="1" applyFill="1" applyBorder="1" applyAlignment="1" applyProtection="1">
      <alignment horizontal="justify" vertical="center" wrapText="1"/>
      <protection locked="0"/>
    </xf>
    <xf numFmtId="166" fontId="55" fillId="0" borderId="63" xfId="271" applyNumberFormat="1" applyFont="1" applyFill="1" applyBorder="1" applyAlignment="1" applyProtection="1">
      <alignment horizontal="center" vertical="center"/>
      <protection locked="0"/>
    </xf>
    <xf numFmtId="41" fontId="55" fillId="0" borderId="63" xfId="271" applyNumberFormat="1" applyFont="1" applyFill="1" applyBorder="1" applyAlignment="1" applyProtection="1">
      <alignment horizontal="right" vertical="center"/>
      <protection locked="0"/>
    </xf>
    <xf numFmtId="0" fontId="55" fillId="0" borderId="63" xfId="26" applyFont="1" applyFill="1" applyBorder="1" applyAlignment="1" applyProtection="1">
      <alignment horizontal="center" vertical="center"/>
      <protection locked="0"/>
    </xf>
    <xf numFmtId="0" fontId="55" fillId="0" borderId="64" xfId="26" applyFont="1" applyFill="1" applyBorder="1" applyAlignment="1" applyProtection="1">
      <alignment horizontal="center" vertical="center"/>
      <protection locked="0"/>
    </xf>
    <xf numFmtId="0" fontId="55" fillId="2" borderId="0" xfId="26" applyFont="1" applyFill="1" applyBorder="1" applyAlignment="1" applyProtection="1">
      <alignment horizontal="center" vertical="center"/>
      <protection locked="0"/>
    </xf>
    <xf numFmtId="0" fontId="56" fillId="2" borderId="0" xfId="26" applyFont="1" applyFill="1" applyBorder="1" applyAlignment="1" applyProtection="1">
      <alignment horizontal="left"/>
      <protection locked="0"/>
    </xf>
    <xf numFmtId="41" fontId="55" fillId="2" borderId="0" xfId="271" applyNumberFormat="1" applyFont="1" applyFill="1" applyBorder="1" applyAlignment="1" applyProtection="1">
      <alignment horizontal="left" vertical="center"/>
      <protection locked="0"/>
    </xf>
    <xf numFmtId="0" fontId="56" fillId="2" borderId="0" xfId="26" applyFont="1" applyFill="1" applyBorder="1" applyProtection="1">
      <protection locked="0"/>
    </xf>
    <xf numFmtId="0" fontId="63" fillId="2" borderId="0" xfId="26" applyFont="1" applyFill="1" applyBorder="1" applyAlignment="1" applyProtection="1">
      <alignment horizontal="left" vertical="top"/>
      <protection locked="0"/>
    </xf>
    <xf numFmtId="41" fontId="55" fillId="2" borderId="0" xfId="26" applyNumberFormat="1" applyFont="1" applyFill="1" applyBorder="1" applyAlignment="1" applyProtection="1">
      <alignment horizontal="centerContinuous" vertical="top"/>
      <protection locked="0"/>
    </xf>
    <xf numFmtId="0" fontId="63" fillId="2" borderId="0" xfId="26" applyFont="1" applyFill="1" applyBorder="1" applyProtection="1">
      <protection locked="0"/>
    </xf>
    <xf numFmtId="41" fontId="56" fillId="2" borderId="0" xfId="26" applyNumberFormat="1" applyFont="1" applyFill="1" applyBorder="1" applyAlignment="1" applyProtection="1">
      <alignment horizontal="center"/>
      <protection locked="0"/>
    </xf>
    <xf numFmtId="41" fontId="55" fillId="2" borderId="0" xfId="26" applyNumberFormat="1" applyFont="1" applyFill="1" applyBorder="1" applyAlignment="1" applyProtection="1">
      <alignment horizontal="right"/>
      <protection locked="0"/>
    </xf>
    <xf numFmtId="0" fontId="55" fillId="2" borderId="44" xfId="26" applyFont="1" applyFill="1" applyBorder="1" applyProtection="1">
      <protection locked="0"/>
    </xf>
    <xf numFmtId="0" fontId="55" fillId="2" borderId="44" xfId="26" applyFont="1" applyFill="1" applyBorder="1" applyAlignment="1" applyProtection="1">
      <alignment horizontal="center"/>
      <protection locked="0"/>
    </xf>
    <xf numFmtId="41" fontId="55" fillId="2" borderId="44" xfId="26" applyNumberFormat="1" applyFont="1" applyFill="1" applyBorder="1" applyProtection="1">
      <protection locked="0"/>
    </xf>
    <xf numFmtId="0" fontId="55" fillId="2" borderId="45" xfId="26" applyFont="1" applyFill="1" applyBorder="1" applyProtection="1">
      <protection locked="0"/>
    </xf>
    <xf numFmtId="0" fontId="65" fillId="2" borderId="0" xfId="26" applyNumberFormat="1" applyFont="1" applyFill="1" applyAlignment="1"/>
    <xf numFmtId="0" fontId="66" fillId="2" borderId="0" xfId="26" applyNumberFormat="1" applyFont="1" applyFill="1" applyBorder="1" applyAlignment="1"/>
    <xf numFmtId="0" fontId="66" fillId="2" borderId="0" xfId="26" applyNumberFormat="1" applyFont="1" applyFill="1" applyAlignment="1"/>
    <xf numFmtId="49" fontId="67" fillId="51" borderId="0" xfId="26" applyNumberFormat="1" applyFont="1" applyFill="1" applyBorder="1" applyAlignment="1">
      <alignment horizontal="centerContinuous"/>
    </xf>
    <xf numFmtId="49" fontId="66" fillId="51" borderId="0" xfId="26" applyNumberFormat="1" applyFont="1" applyFill="1" applyBorder="1" applyAlignment="1">
      <alignment horizontal="centerContinuous"/>
    </xf>
    <xf numFmtId="49" fontId="66" fillId="2" borderId="0" xfId="26" applyNumberFormat="1" applyFont="1" applyFill="1" applyBorder="1" applyAlignment="1"/>
    <xf numFmtId="49" fontId="66" fillId="2" borderId="0" xfId="26" applyNumberFormat="1" applyFont="1" applyFill="1" applyAlignment="1"/>
    <xf numFmtId="49" fontId="67" fillId="2" borderId="0" xfId="26" applyNumberFormat="1" applyFont="1" applyFill="1" applyAlignment="1"/>
    <xf numFmtId="49" fontId="67" fillId="51" borderId="0" xfId="26" applyNumberFormat="1" applyFont="1" applyFill="1" applyBorder="1" applyAlignment="1">
      <alignment horizontal="center" wrapText="1"/>
    </xf>
    <xf numFmtId="0" fontId="67" fillId="51" borderId="0" xfId="26" applyNumberFormat="1" applyFont="1" applyFill="1" applyBorder="1" applyAlignment="1">
      <alignment horizontal="center" wrapText="1"/>
    </xf>
    <xf numFmtId="49" fontId="67" fillId="51" borderId="65" xfId="26" applyNumberFormat="1" applyFont="1" applyFill="1" applyBorder="1" applyAlignment="1">
      <alignment horizontal="right" wrapText="1"/>
    </xf>
    <xf numFmtId="49" fontId="67" fillId="51" borderId="0" xfId="26" applyNumberFormat="1" applyFont="1" applyFill="1" applyBorder="1" applyAlignment="1">
      <alignment horizontal="right" wrapText="1"/>
    </xf>
    <xf numFmtId="49" fontId="67" fillId="2" borderId="66" xfId="26" applyNumberFormat="1" applyFont="1" applyFill="1" applyBorder="1" applyAlignment="1">
      <alignment horizontal="right" wrapText="1"/>
    </xf>
    <xf numFmtId="49" fontId="67" fillId="2" borderId="0" xfId="26" applyNumberFormat="1" applyFont="1" applyFill="1" applyBorder="1" applyAlignment="1">
      <alignment horizontal="left"/>
    </xf>
    <xf numFmtId="49" fontId="67" fillId="2" borderId="0" xfId="26" applyNumberFormat="1" applyFont="1" applyFill="1" applyAlignment="1">
      <alignment horizontal="center"/>
    </xf>
    <xf numFmtId="41" fontId="67" fillId="51" borderId="0" xfId="26" applyNumberFormat="1" applyFont="1" applyFill="1" applyBorder="1" applyAlignment="1"/>
    <xf numFmtId="0" fontId="67" fillId="2" borderId="0" xfId="26" applyFont="1" applyFill="1" applyBorder="1" applyAlignment="1"/>
    <xf numFmtId="0" fontId="66" fillId="2" borderId="0" xfId="26" applyFont="1" applyFill="1" applyAlignment="1"/>
    <xf numFmtId="49" fontId="64" fillId="2" borderId="0" xfId="26" applyNumberFormat="1" applyFont="1" applyFill="1" applyAlignment="1"/>
    <xf numFmtId="0" fontId="71" fillId="2" borderId="26" xfId="26" applyNumberFormat="1" applyFont="1" applyFill="1" applyBorder="1" applyAlignment="1"/>
    <xf numFmtId="0" fontId="65" fillId="2" borderId="0" xfId="26" applyNumberFormat="1" applyFont="1" applyFill="1" applyAlignment="1">
      <alignment horizontal="right"/>
    </xf>
    <xf numFmtId="0" fontId="72" fillId="2" borderId="0" xfId="26" applyFont="1" applyFill="1" applyAlignment="1">
      <alignment vertical="top"/>
    </xf>
    <xf numFmtId="0" fontId="66" fillId="2" borderId="0" xfId="26" applyNumberFormat="1" applyFont="1" applyFill="1" applyAlignment="1">
      <alignment horizontal="right"/>
    </xf>
    <xf numFmtId="49" fontId="66" fillId="2" borderId="40" xfId="26" applyNumberFormat="1" applyFont="1" applyFill="1" applyBorder="1" applyAlignment="1"/>
    <xf numFmtId="0" fontId="66" fillId="2" borderId="40" xfId="26" applyNumberFormat="1" applyFont="1" applyFill="1" applyBorder="1" applyAlignment="1"/>
    <xf numFmtId="49" fontId="67" fillId="2" borderId="0" xfId="26" applyNumberFormat="1" applyFont="1" applyFill="1" applyAlignment="1">
      <alignment horizontal="centerContinuous"/>
    </xf>
    <xf numFmtId="49" fontId="66" fillId="2" borderId="0" xfId="26" applyNumberFormat="1" applyFont="1" applyFill="1" applyAlignment="1">
      <alignment horizontal="centerContinuous"/>
    </xf>
    <xf numFmtId="49" fontId="68" fillId="2" borderId="0" xfId="26" applyNumberFormat="1" applyFont="1" applyFill="1" applyAlignment="1">
      <alignment horizontal="centerContinuous"/>
    </xf>
    <xf numFmtId="49" fontId="41" fillId="2" borderId="0" xfId="26" applyNumberFormat="1" applyFont="1" applyFill="1" applyAlignment="1">
      <alignment horizontal="centerContinuous"/>
    </xf>
    <xf numFmtId="0" fontId="67" fillId="2" borderId="0" xfId="26" applyNumberFormat="1" applyFont="1" applyFill="1" applyAlignment="1">
      <alignment vertical="top"/>
    </xf>
    <xf numFmtId="49" fontId="73" fillId="2" borderId="0" xfId="26" applyNumberFormat="1" applyFont="1" applyFill="1"/>
    <xf numFmtId="41" fontId="72" fillId="2" borderId="0" xfId="26" applyNumberFormat="1" applyFont="1" applyFill="1" applyAlignment="1">
      <alignment vertical="top"/>
    </xf>
    <xf numFmtId="0" fontId="73" fillId="2" borderId="0" xfId="26" applyNumberFormat="1" applyFont="1" applyFill="1" applyAlignment="1">
      <alignment horizontal="justify" vertical="center" wrapText="1"/>
    </xf>
    <xf numFmtId="41" fontId="73" fillId="2" borderId="0" xfId="26" applyNumberFormat="1" applyFont="1" applyFill="1" applyAlignment="1">
      <alignment horizontal="center" vertical="top"/>
    </xf>
    <xf numFmtId="49" fontId="74" fillId="2" borderId="0" xfId="26" applyNumberFormat="1" applyFont="1" applyFill="1" applyAlignment="1">
      <alignment horizontal="center" vertical="top"/>
    </xf>
    <xf numFmtId="0" fontId="72" fillId="2" borderId="0" xfId="26" applyNumberFormat="1" applyFont="1" applyFill="1" applyAlignment="1">
      <alignment horizontal="justify" vertical="center" wrapText="1"/>
    </xf>
    <xf numFmtId="49" fontId="72" fillId="2" borderId="0" xfId="26" applyNumberFormat="1" applyFont="1" applyFill="1" applyAlignment="1">
      <alignment vertical="top"/>
    </xf>
    <xf numFmtId="0" fontId="72" fillId="2" borderId="0" xfId="26" applyFont="1" applyFill="1" applyAlignment="1">
      <alignment horizontal="justify" vertical="center" wrapText="1"/>
    </xf>
    <xf numFmtId="0" fontId="73" fillId="2" borderId="0" xfId="26" applyFont="1" applyFill="1" applyAlignment="1">
      <alignment horizontal="justify" vertical="center" wrapText="1"/>
    </xf>
    <xf numFmtId="41" fontId="72" fillId="2" borderId="67" xfId="26" applyNumberFormat="1" applyFont="1" applyFill="1" applyBorder="1" applyAlignment="1">
      <alignment vertical="top"/>
    </xf>
    <xf numFmtId="49" fontId="41" fillId="2" borderId="0" xfId="26" applyNumberFormat="1" applyFont="1" applyFill="1"/>
    <xf numFmtId="41" fontId="73" fillId="2" borderId="0" xfId="26" applyNumberFormat="1" applyFont="1" applyFill="1" applyAlignment="1">
      <alignment vertical="top"/>
    </xf>
    <xf numFmtId="0" fontId="75" fillId="2" borderId="0" xfId="26" applyNumberFormat="1" applyFont="1" applyFill="1" applyAlignment="1">
      <alignment horizontal="justify" vertical="center" wrapText="1"/>
    </xf>
    <xf numFmtId="0" fontId="76" fillId="2" borderId="0" xfId="26" applyNumberFormat="1" applyFont="1" applyFill="1" applyAlignment="1">
      <alignment horizontal="justify" vertical="center" wrapText="1"/>
    </xf>
    <xf numFmtId="49" fontId="75" fillId="2" borderId="0" xfId="26" applyNumberFormat="1" applyFont="1" applyFill="1"/>
    <xf numFmtId="0" fontId="73" fillId="2" borderId="0" xfId="26" applyFont="1" applyFill="1" applyAlignment="1">
      <alignment horizontal="center" vertical="top"/>
    </xf>
    <xf numFmtId="41" fontId="72" fillId="2" borderId="0" xfId="26" applyNumberFormat="1" applyFont="1" applyFill="1" applyAlignment="1">
      <alignment horizontal="center" vertical="top"/>
    </xf>
    <xf numFmtId="0" fontId="76" fillId="2" borderId="0" xfId="26" quotePrefix="1" applyNumberFormat="1" applyFont="1" applyFill="1" applyAlignment="1">
      <alignment horizontal="justify" vertical="center" wrapText="1"/>
    </xf>
    <xf numFmtId="41" fontId="72" fillId="2" borderId="0" xfId="26" applyNumberFormat="1" applyFont="1" applyFill="1" applyBorder="1" applyAlignment="1">
      <alignment vertical="top"/>
    </xf>
    <xf numFmtId="41" fontId="73" fillId="2" borderId="0" xfId="26" applyNumberFormat="1" applyFont="1" applyFill="1" applyAlignment="1">
      <alignment horizontal="center" vertical="center"/>
    </xf>
    <xf numFmtId="0" fontId="73" fillId="2" borderId="0" xfId="26" applyFont="1" applyFill="1" applyAlignment="1">
      <alignment horizontal="center" vertical="center"/>
    </xf>
    <xf numFmtId="0" fontId="72" fillId="2" borderId="0" xfId="26" quotePrefix="1" applyNumberFormat="1" applyFont="1" applyFill="1" applyAlignment="1">
      <alignment horizontal="justify" vertical="center" wrapText="1"/>
    </xf>
    <xf numFmtId="49" fontId="72" fillId="2" borderId="0" xfId="26" applyNumberFormat="1" applyFont="1" applyFill="1" applyAlignment="1">
      <alignment horizontal="justify" vertical="center" wrapText="1"/>
    </xf>
    <xf numFmtId="49" fontId="73" fillId="2" borderId="0" xfId="26" applyNumberFormat="1" applyFont="1" applyFill="1" applyAlignment="1">
      <alignment horizontal="center"/>
    </xf>
    <xf numFmtId="41" fontId="72" fillId="2" borderId="0" xfId="26" applyNumberFormat="1" applyFont="1" applyFill="1" applyAlignment="1">
      <alignment horizontal="justify" vertical="center" wrapText="1"/>
    </xf>
    <xf numFmtId="49" fontId="72" fillId="2" borderId="0" xfId="26" applyNumberFormat="1" applyFont="1" applyFill="1"/>
    <xf numFmtId="41" fontId="75" fillId="2" borderId="0" xfId="26" applyNumberFormat="1" applyFont="1" applyFill="1" applyAlignment="1">
      <alignment horizontal="justify" vertical="center" wrapText="1"/>
    </xf>
    <xf numFmtId="41" fontId="73" fillId="2" borderId="0" xfId="26" applyNumberFormat="1" applyFont="1" applyFill="1" applyAlignment="1">
      <alignment horizontal="justify" vertical="center" wrapText="1"/>
    </xf>
    <xf numFmtId="49" fontId="76" fillId="2" borderId="0" xfId="26" applyNumberFormat="1" applyFont="1" applyFill="1"/>
    <xf numFmtId="49" fontId="75" fillId="2" borderId="0" xfId="26" applyNumberFormat="1" applyFont="1" applyFill="1" applyAlignment="1">
      <alignment horizontal="justify" vertical="center" wrapText="1"/>
    </xf>
    <xf numFmtId="0" fontId="77" fillId="2" borderId="0" xfId="26" applyFont="1" applyFill="1" applyAlignment="1">
      <alignment horizontal="justify" vertical="center" wrapText="1"/>
    </xf>
    <xf numFmtId="0" fontId="0" fillId="0" borderId="0" xfId="26" applyFont="1" applyFill="1"/>
    <xf numFmtId="0" fontId="82" fillId="0" borderId="0" xfId="26" applyFont="1" applyFill="1" applyAlignment="1">
      <alignment horizontal="center" wrapText="1"/>
    </xf>
    <xf numFmtId="0" fontId="86" fillId="0" borderId="0" xfId="26" applyFont="1" applyFill="1"/>
    <xf numFmtId="0" fontId="82" fillId="0" borderId="0" xfId="26" applyFont="1" applyFill="1" applyAlignment="1">
      <alignment horizontal="justify" vertical="top" wrapText="1"/>
    </xf>
    <xf numFmtId="0" fontId="92" fillId="0" borderId="0" xfId="26" applyFont="1" applyFill="1" applyAlignment="1">
      <alignment horizontal="justify" vertical="top" wrapText="1"/>
    </xf>
    <xf numFmtId="0" fontId="92" fillId="0" borderId="0" xfId="26" applyFont="1" applyFill="1" applyAlignment="1">
      <alignment horizontal="right" vertical="top" wrapText="1"/>
    </xf>
    <xf numFmtId="0" fontId="83" fillId="0" borderId="0" xfId="26" applyFont="1" applyFill="1" applyAlignment="1">
      <alignment horizontal="justify" vertical="top" wrapText="1"/>
    </xf>
    <xf numFmtId="0" fontId="83" fillId="0" borderId="0" xfId="26" applyFont="1" applyFill="1" applyAlignment="1">
      <alignment horizontal="right" vertical="top" wrapText="1"/>
    </xf>
    <xf numFmtId="0" fontId="98" fillId="2" borderId="0" xfId="26" applyFont="1" applyFill="1" applyBorder="1" applyAlignment="1" applyProtection="1">
      <alignment horizontal="center" vertical="top"/>
    </xf>
    <xf numFmtId="41" fontId="98" fillId="2" borderId="0" xfId="26" applyNumberFormat="1" applyFont="1" applyFill="1" applyBorder="1" applyAlignment="1" applyProtection="1">
      <alignment vertical="top"/>
    </xf>
    <xf numFmtId="41" fontId="98" fillId="2" borderId="38" xfId="26" applyNumberFormat="1" applyFont="1" applyFill="1" applyBorder="1" applyAlignment="1" applyProtection="1">
      <alignment vertical="top"/>
    </xf>
    <xf numFmtId="0" fontId="98" fillId="2" borderId="0" xfId="26" applyFont="1" applyFill="1" applyBorder="1" applyAlignment="1" applyProtection="1"/>
    <xf numFmtId="1" fontId="98" fillId="2" borderId="0" xfId="26" applyNumberFormat="1" applyFont="1" applyFill="1" applyBorder="1" applyAlignment="1" applyProtection="1">
      <alignment horizontal="center"/>
    </xf>
    <xf numFmtId="0" fontId="98" fillId="2" borderId="0" xfId="26" applyFont="1" applyFill="1" applyBorder="1" applyAlignment="1" applyProtection="1">
      <protection locked="0"/>
    </xf>
    <xf numFmtId="0" fontId="98" fillId="2" borderId="38" xfId="26" applyFont="1" applyFill="1" applyBorder="1" applyAlignment="1" applyProtection="1">
      <alignment vertical="top"/>
    </xf>
    <xf numFmtId="0" fontId="65" fillId="51" borderId="0" xfId="26" applyNumberFormat="1" applyFont="1" applyFill="1" applyBorder="1" applyAlignment="1">
      <alignment vertical="center"/>
    </xf>
    <xf numFmtId="0" fontId="65" fillId="51" borderId="0" xfId="26" applyNumberFormat="1" applyFont="1" applyFill="1" applyBorder="1" applyAlignment="1">
      <alignment horizontal="right" vertical="center"/>
    </xf>
    <xf numFmtId="0" fontId="65" fillId="2" borderId="68" xfId="26" applyNumberFormat="1" applyFont="1" applyFill="1" applyBorder="1" applyAlignment="1">
      <alignment vertical="center"/>
    </xf>
    <xf numFmtId="0" fontId="65" fillId="2" borderId="0" xfId="26" applyNumberFormat="1" applyFont="1" applyFill="1" applyBorder="1" applyAlignment="1">
      <alignment vertical="center"/>
    </xf>
    <xf numFmtId="0" fontId="65" fillId="2" borderId="0" xfId="26" applyNumberFormat="1" applyFont="1" applyFill="1" applyAlignment="1">
      <alignment vertical="center"/>
    </xf>
    <xf numFmtId="49" fontId="66" fillId="51" borderId="0" xfId="26" applyNumberFormat="1" applyFont="1" applyFill="1" applyBorder="1" applyAlignment="1">
      <alignment vertical="center"/>
    </xf>
    <xf numFmtId="0" fontId="66" fillId="51" borderId="0" xfId="26" applyNumberFormat="1" applyFont="1" applyFill="1" applyBorder="1" applyAlignment="1">
      <alignment vertical="center"/>
    </xf>
    <xf numFmtId="0" fontId="66" fillId="51" borderId="0" xfId="26" applyNumberFormat="1" applyFont="1" applyFill="1" applyBorder="1" applyAlignment="1">
      <alignment horizontal="right" vertical="center"/>
    </xf>
    <xf numFmtId="0" fontId="66" fillId="2" borderId="68" xfId="26" applyNumberFormat="1" applyFont="1" applyFill="1" applyBorder="1" applyAlignment="1">
      <alignment vertical="center"/>
    </xf>
    <xf numFmtId="0" fontId="66" fillId="2" borderId="0" xfId="26" applyNumberFormat="1" applyFont="1" applyFill="1" applyAlignment="1">
      <alignment vertical="center"/>
    </xf>
    <xf numFmtId="49" fontId="66" fillId="51" borderId="40" xfId="26" applyNumberFormat="1" applyFont="1" applyFill="1" applyBorder="1" applyAlignment="1">
      <alignment vertical="center"/>
    </xf>
    <xf numFmtId="0" fontId="66" fillId="51" borderId="40" xfId="26" applyNumberFormat="1" applyFont="1" applyFill="1" applyBorder="1" applyAlignment="1">
      <alignment vertical="center"/>
    </xf>
    <xf numFmtId="49" fontId="67" fillId="51" borderId="0" xfId="26" applyNumberFormat="1" applyFont="1" applyFill="1" applyBorder="1" applyAlignment="1">
      <alignment horizontal="centerContinuous" vertical="center"/>
    </xf>
    <xf numFmtId="49" fontId="66" fillId="51" borderId="0" xfId="26" applyNumberFormat="1" applyFont="1" applyFill="1" applyBorder="1" applyAlignment="1">
      <alignment horizontal="centerContinuous" vertical="center"/>
    </xf>
    <xf numFmtId="0" fontId="66" fillId="51" borderId="0" xfId="26" applyNumberFormat="1" applyFont="1" applyFill="1" applyBorder="1" applyAlignment="1">
      <alignment horizontal="centerContinuous" vertical="center"/>
    </xf>
    <xf numFmtId="49" fontId="66" fillId="2" borderId="68" xfId="26" applyNumberFormat="1" applyFont="1" applyFill="1" applyBorder="1" applyAlignment="1">
      <alignment vertical="center"/>
    </xf>
    <xf numFmtId="49" fontId="66" fillId="2" borderId="0" xfId="26" applyNumberFormat="1" applyFont="1" applyFill="1" applyAlignment="1">
      <alignment vertical="center"/>
    </xf>
    <xf numFmtId="49" fontId="68" fillId="51" borderId="0" xfId="26" applyNumberFormat="1" applyFont="1" applyFill="1" applyBorder="1" applyAlignment="1">
      <alignment horizontal="centerContinuous" vertical="center"/>
    </xf>
    <xf numFmtId="0" fontId="67" fillId="51" borderId="0" xfId="26" applyNumberFormat="1" applyFont="1" applyFill="1" applyBorder="1" applyAlignment="1">
      <alignment horizontal="centerContinuous" vertical="center"/>
    </xf>
    <xf numFmtId="49" fontId="67" fillId="2" borderId="68" xfId="26" applyNumberFormat="1" applyFont="1" applyFill="1" applyBorder="1" applyAlignment="1">
      <alignment vertical="center"/>
    </xf>
    <xf numFmtId="49" fontId="67" fillId="2" borderId="0" xfId="26" applyNumberFormat="1" applyFont="1" applyFill="1" applyBorder="1" applyAlignment="1">
      <alignment vertical="center"/>
    </xf>
    <xf numFmtId="49" fontId="67" fillId="2" borderId="0" xfId="26" applyNumberFormat="1" applyFont="1" applyFill="1" applyAlignment="1">
      <alignment vertical="center"/>
    </xf>
    <xf numFmtId="49" fontId="67" fillId="51" borderId="0" xfId="26" applyNumberFormat="1" applyFont="1" applyFill="1" applyBorder="1" applyAlignment="1">
      <alignment vertical="center"/>
    </xf>
    <xf numFmtId="0" fontId="67" fillId="51" borderId="0" xfId="26" applyNumberFormat="1" applyFont="1" applyFill="1" applyBorder="1" applyAlignment="1">
      <alignment vertical="center"/>
    </xf>
    <xf numFmtId="49" fontId="66" fillId="51" borderId="0" xfId="26" applyNumberFormat="1" applyFont="1" applyFill="1" applyBorder="1" applyAlignment="1">
      <alignment horizontal="right" vertical="center"/>
    </xf>
    <xf numFmtId="49" fontId="67" fillId="51" borderId="0" xfId="26" applyNumberFormat="1" applyFont="1" applyFill="1" applyBorder="1" applyAlignment="1">
      <alignment horizontal="center" vertical="center"/>
    </xf>
    <xf numFmtId="0" fontId="67" fillId="51" borderId="0" xfId="26" applyNumberFormat="1" applyFont="1" applyFill="1" applyBorder="1" applyAlignment="1">
      <alignment horizontal="center" vertical="center"/>
    </xf>
    <xf numFmtId="41" fontId="67" fillId="51" borderId="0" xfId="26" applyNumberFormat="1" applyFont="1" applyFill="1" applyBorder="1" applyAlignment="1">
      <alignment vertical="center"/>
    </xf>
    <xf numFmtId="41" fontId="67" fillId="2" borderId="68" xfId="26" applyNumberFormat="1" applyFont="1" applyFill="1" applyBorder="1" applyAlignment="1">
      <alignment vertical="center"/>
    </xf>
    <xf numFmtId="0" fontId="67" fillId="2" borderId="0" xfId="26" applyFont="1" applyFill="1" applyBorder="1" applyAlignment="1">
      <alignment vertical="center"/>
    </xf>
    <xf numFmtId="0" fontId="67" fillId="2" borderId="0" xfId="26" applyFont="1" applyFill="1" applyAlignment="1">
      <alignment vertical="center"/>
    </xf>
    <xf numFmtId="49" fontId="66" fillId="51" borderId="0" xfId="26" quotePrefix="1" applyNumberFormat="1" applyFont="1" applyFill="1" applyBorder="1" applyAlignment="1">
      <alignment vertical="center"/>
    </xf>
    <xf numFmtId="49" fontId="66" fillId="51" borderId="0" xfId="26" applyNumberFormat="1" applyFont="1" applyFill="1" applyBorder="1" applyAlignment="1">
      <alignment horizontal="center" vertical="center"/>
    </xf>
    <xf numFmtId="0" fontId="66" fillId="51" borderId="0" xfId="26" applyNumberFormat="1" applyFont="1" applyFill="1" applyBorder="1" applyAlignment="1">
      <alignment horizontal="center" vertical="center"/>
    </xf>
    <xf numFmtId="41" fontId="66" fillId="51" borderId="0" xfId="26" applyNumberFormat="1" applyFont="1" applyFill="1" applyBorder="1" applyAlignment="1">
      <alignment vertical="center"/>
    </xf>
    <xf numFmtId="41" fontId="66" fillId="2" borderId="68" xfId="26" applyNumberFormat="1" applyFont="1" applyFill="1" applyBorder="1" applyAlignment="1">
      <alignment vertical="center"/>
    </xf>
    <xf numFmtId="0" fontId="66" fillId="2" borderId="0" xfId="26" applyFont="1" applyFill="1" applyAlignment="1">
      <alignment vertical="center"/>
    </xf>
    <xf numFmtId="0" fontId="66" fillId="2" borderId="0" xfId="26" quotePrefix="1" applyFont="1" applyFill="1" applyAlignment="1">
      <alignment vertical="center"/>
    </xf>
    <xf numFmtId="0" fontId="66" fillId="2" borderId="0" xfId="26" applyFont="1" applyFill="1" applyBorder="1" applyAlignment="1">
      <alignment vertical="center"/>
    </xf>
    <xf numFmtId="49" fontId="66" fillId="51" borderId="69" xfId="26" applyNumberFormat="1" applyFont="1" applyFill="1" applyBorder="1" applyAlignment="1">
      <alignment vertical="center"/>
    </xf>
    <xf numFmtId="0" fontId="66" fillId="2" borderId="68" xfId="26" applyFont="1" applyFill="1" applyBorder="1" applyAlignment="1">
      <alignment vertical="center"/>
    </xf>
    <xf numFmtId="0" fontId="66" fillId="51" borderId="0" xfId="26" applyFont="1" applyFill="1" applyBorder="1" applyAlignment="1">
      <alignment vertical="center"/>
    </xf>
    <xf numFmtId="49" fontId="69" fillId="51" borderId="0" xfId="26" applyNumberFormat="1" applyFont="1" applyFill="1" applyBorder="1" applyAlignment="1">
      <alignment vertical="center"/>
    </xf>
    <xf numFmtId="49" fontId="69" fillId="51" borderId="0" xfId="26" applyNumberFormat="1" applyFont="1" applyFill="1" applyBorder="1" applyAlignment="1">
      <alignment horizontal="center" vertical="center"/>
    </xf>
    <xf numFmtId="0" fontId="69" fillId="51" borderId="0" xfId="26" applyNumberFormat="1" applyFont="1" applyFill="1" applyBorder="1" applyAlignment="1">
      <alignment horizontal="center" vertical="center"/>
    </xf>
    <xf numFmtId="41" fontId="69" fillId="51" borderId="0" xfId="26" applyNumberFormat="1" applyFont="1" applyFill="1" applyBorder="1" applyAlignment="1">
      <alignment vertical="center"/>
    </xf>
    <xf numFmtId="41" fontId="69" fillId="2" borderId="68" xfId="26" applyNumberFormat="1" applyFont="1" applyFill="1" applyBorder="1" applyAlignment="1">
      <alignment vertical="center"/>
    </xf>
    <xf numFmtId="49" fontId="67" fillId="51" borderId="0" xfId="26" quotePrefix="1" applyNumberFormat="1" applyFont="1" applyFill="1" applyBorder="1" applyAlignment="1">
      <alignment vertical="center"/>
    </xf>
    <xf numFmtId="41" fontId="67" fillId="51" borderId="42" xfId="26" applyNumberFormat="1" applyFont="1" applyFill="1" applyBorder="1" applyAlignment="1">
      <alignment vertical="center"/>
    </xf>
    <xf numFmtId="41" fontId="67" fillId="2" borderId="70" xfId="26" applyNumberFormat="1" applyFont="1" applyFill="1" applyBorder="1" applyAlignment="1">
      <alignment vertical="center"/>
    </xf>
    <xf numFmtId="165" fontId="66" fillId="51" borderId="0" xfId="26" applyNumberFormat="1" applyFont="1" applyFill="1" applyBorder="1" applyAlignment="1">
      <alignment vertical="center"/>
    </xf>
    <xf numFmtId="41" fontId="67" fillId="51" borderId="0" xfId="26" applyNumberFormat="1" applyFont="1" applyFill="1" applyBorder="1" applyAlignment="1">
      <alignment horizontal="centerContinuous" vertical="center"/>
    </xf>
    <xf numFmtId="49" fontId="66" fillId="2" borderId="68" xfId="26" applyNumberFormat="1" applyFont="1" applyFill="1" applyBorder="1" applyAlignment="1">
      <alignment horizontal="left" vertical="center"/>
    </xf>
    <xf numFmtId="49" fontId="70" fillId="2" borderId="71" xfId="26" applyNumberFormat="1" applyFont="1" applyFill="1" applyBorder="1" applyAlignment="1">
      <alignment vertical="center"/>
    </xf>
    <xf numFmtId="41" fontId="67" fillId="2" borderId="0" xfId="26" applyNumberFormat="1" applyFont="1" applyFill="1" applyBorder="1" applyAlignment="1">
      <alignment vertical="center"/>
    </xf>
    <xf numFmtId="41" fontId="67" fillId="2" borderId="0" xfId="26" applyNumberFormat="1" applyFont="1" applyFill="1" applyAlignment="1">
      <alignment vertical="center"/>
    </xf>
    <xf numFmtId="41" fontId="66" fillId="2" borderId="0" xfId="26" applyNumberFormat="1" applyFont="1" applyFill="1" applyAlignment="1">
      <alignment vertical="center"/>
    </xf>
    <xf numFmtId="0" fontId="66" fillId="51" borderId="69" xfId="26" applyNumberFormat="1" applyFont="1" applyFill="1" applyBorder="1" applyAlignment="1">
      <alignment vertical="center"/>
    </xf>
    <xf numFmtId="49" fontId="67" fillId="51" borderId="72" xfId="26" applyNumberFormat="1" applyFont="1" applyFill="1" applyBorder="1" applyAlignment="1">
      <alignment vertical="center"/>
    </xf>
    <xf numFmtId="49" fontId="66" fillId="51" borderId="72" xfId="26" applyNumberFormat="1" applyFont="1" applyFill="1" applyBorder="1" applyAlignment="1">
      <alignment vertical="center"/>
    </xf>
    <xf numFmtId="49" fontId="66" fillId="51" borderId="72" xfId="26" applyNumberFormat="1" applyFont="1" applyFill="1" applyBorder="1" applyAlignment="1">
      <alignment horizontal="center" vertical="center"/>
    </xf>
    <xf numFmtId="0" fontId="66" fillId="51" borderId="72" xfId="26" applyNumberFormat="1" applyFont="1" applyFill="1" applyBorder="1" applyAlignment="1">
      <alignment horizontal="center" vertical="center"/>
    </xf>
    <xf numFmtId="41" fontId="66" fillId="51" borderId="72" xfId="26" applyNumberFormat="1" applyFont="1" applyFill="1" applyBorder="1" applyAlignment="1">
      <alignment vertical="center"/>
    </xf>
    <xf numFmtId="0" fontId="67" fillId="2" borderId="0" xfId="26" applyNumberFormat="1" applyFont="1" applyFill="1" applyBorder="1" applyAlignment="1">
      <alignment vertical="center"/>
    </xf>
    <xf numFmtId="0" fontId="67" fillId="51" borderId="0" xfId="26" quotePrefix="1" applyFont="1" applyFill="1" applyBorder="1" applyAlignment="1">
      <alignment vertical="center"/>
    </xf>
    <xf numFmtId="0" fontId="67" fillId="51" borderId="0" xfId="26" applyFont="1" applyFill="1" applyBorder="1" applyAlignment="1">
      <alignment vertical="center"/>
    </xf>
    <xf numFmtId="0" fontId="67" fillId="51" borderId="0" xfId="26" quotePrefix="1" applyFont="1" applyFill="1" applyBorder="1" applyAlignment="1">
      <alignment horizontal="center" vertical="center"/>
    </xf>
    <xf numFmtId="0" fontId="67" fillId="51" borderId="0" xfId="26" applyFont="1" applyFill="1" applyBorder="1" applyAlignment="1">
      <alignment horizontal="center" vertical="center"/>
    </xf>
    <xf numFmtId="0" fontId="67" fillId="2" borderId="0" xfId="26" quotePrefix="1" applyFont="1" applyFill="1" applyAlignment="1">
      <alignment vertical="center"/>
    </xf>
    <xf numFmtId="0" fontId="66" fillId="51" borderId="0" xfId="26" applyFont="1" applyFill="1" applyBorder="1" applyAlignment="1">
      <alignment horizontal="center" vertical="center"/>
    </xf>
    <xf numFmtId="41" fontId="67" fillId="2" borderId="66" xfId="26" applyNumberFormat="1" applyFont="1" applyFill="1" applyBorder="1" applyAlignment="1">
      <alignment vertical="center"/>
    </xf>
    <xf numFmtId="41" fontId="67" fillId="2" borderId="73" xfId="26" applyNumberFormat="1" applyFont="1" applyFill="1" applyBorder="1" applyAlignment="1">
      <alignment vertical="center"/>
    </xf>
    <xf numFmtId="0" fontId="78" fillId="51" borderId="0" xfId="26" quotePrefix="1" applyFont="1" applyFill="1" applyBorder="1" applyAlignment="1">
      <alignment vertical="center"/>
    </xf>
    <xf numFmtId="0" fontId="78" fillId="51" borderId="0" xfId="26" applyFont="1" applyFill="1" applyBorder="1" applyAlignment="1">
      <alignment vertical="center"/>
    </xf>
    <xf numFmtId="0" fontId="78" fillId="51" borderId="0" xfId="26" applyFont="1" applyFill="1" applyBorder="1" applyAlignment="1">
      <alignment horizontal="center" vertical="center"/>
    </xf>
    <xf numFmtId="41" fontId="78" fillId="51" borderId="0" xfId="26" applyNumberFormat="1" applyFont="1" applyFill="1" applyBorder="1" applyAlignment="1">
      <alignment vertical="center"/>
    </xf>
    <xf numFmtId="41" fontId="78" fillId="2" borderId="0" xfId="26" applyNumberFormat="1" applyFont="1" applyFill="1" applyBorder="1" applyAlignment="1">
      <alignment vertical="center"/>
    </xf>
    <xf numFmtId="0" fontId="78" fillId="2" borderId="0" xfId="26" applyFont="1" applyFill="1" applyBorder="1" applyAlignment="1">
      <alignment vertical="center"/>
    </xf>
    <xf numFmtId="0" fontId="78" fillId="2" borderId="0" xfId="26" applyFont="1" applyFill="1" applyAlignment="1">
      <alignment vertical="center"/>
    </xf>
    <xf numFmtId="41" fontId="67" fillId="51" borderId="74" xfId="26" applyNumberFormat="1" applyFont="1" applyFill="1" applyBorder="1" applyAlignment="1">
      <alignment vertical="center"/>
    </xf>
    <xf numFmtId="0" fontId="64" fillId="51" borderId="0" xfId="26" applyNumberFormat="1" applyFont="1" applyFill="1" applyBorder="1" applyAlignment="1">
      <alignment vertical="center"/>
    </xf>
    <xf numFmtId="0" fontId="55" fillId="2" borderId="75" xfId="26" applyFont="1" applyFill="1" applyBorder="1" applyProtection="1">
      <protection locked="0"/>
    </xf>
    <xf numFmtId="0" fontId="65" fillId="2" borderId="68" xfId="26" applyNumberFormat="1" applyFont="1" applyFill="1" applyBorder="1" applyAlignment="1" applyProtection="1">
      <alignment vertical="center"/>
      <protection locked="0"/>
    </xf>
    <xf numFmtId="0" fontId="65" fillId="2" borderId="0" xfId="26" applyNumberFormat="1" applyFont="1" applyFill="1" applyBorder="1" applyAlignment="1" applyProtection="1">
      <alignment vertical="center"/>
      <protection locked="0"/>
    </xf>
    <xf numFmtId="0" fontId="65" fillId="2" borderId="0" xfId="26" applyNumberFormat="1" applyFont="1" applyFill="1" applyAlignment="1" applyProtection="1">
      <alignment vertical="center"/>
      <protection locked="0"/>
    </xf>
    <xf numFmtId="0" fontId="66" fillId="51" borderId="0" xfId="26" applyNumberFormat="1" applyFont="1" applyFill="1" applyBorder="1" applyAlignment="1" applyProtection="1">
      <alignment vertical="center"/>
      <protection locked="0"/>
    </xf>
    <xf numFmtId="0" fontId="66" fillId="51" borderId="0" xfId="26" applyNumberFormat="1" applyFont="1" applyFill="1" applyBorder="1" applyAlignment="1" applyProtection="1">
      <alignment horizontal="right" vertical="center"/>
      <protection locked="0"/>
    </xf>
    <xf numFmtId="0" fontId="66" fillId="2" borderId="68" xfId="26" applyNumberFormat="1" applyFont="1" applyFill="1" applyBorder="1" applyAlignment="1" applyProtection="1">
      <alignment vertical="center"/>
      <protection locked="0"/>
    </xf>
    <xf numFmtId="0" fontId="67" fillId="2" borderId="0" xfId="26" applyNumberFormat="1" applyFont="1" applyFill="1" applyBorder="1" applyAlignment="1" applyProtection="1">
      <alignment vertical="center"/>
      <protection locked="0"/>
    </xf>
    <xf numFmtId="0" fontId="66" fillId="2" borderId="0" xfId="26" applyNumberFormat="1" applyFont="1" applyFill="1" applyAlignment="1" applyProtection="1">
      <alignment vertical="center"/>
      <protection locked="0"/>
    </xf>
    <xf numFmtId="49" fontId="66" fillId="51" borderId="69" xfId="26" applyNumberFormat="1" applyFont="1" applyFill="1" applyBorder="1" applyAlignment="1" applyProtection="1">
      <alignment vertical="center"/>
      <protection locked="0"/>
    </xf>
    <xf numFmtId="0" fontId="66" fillId="51" borderId="69" xfId="26" applyNumberFormat="1" applyFont="1" applyFill="1" applyBorder="1" applyAlignment="1" applyProtection="1">
      <alignment vertical="center"/>
      <protection locked="0"/>
    </xf>
    <xf numFmtId="49" fontId="67" fillId="51" borderId="0" xfId="26" applyNumberFormat="1" applyFont="1" applyFill="1" applyBorder="1" applyAlignment="1" applyProtection="1">
      <alignment horizontal="centerContinuous" vertical="center"/>
      <protection locked="0"/>
    </xf>
    <xf numFmtId="49" fontId="66" fillId="51" borderId="0" xfId="26" applyNumberFormat="1" applyFont="1" applyFill="1" applyBorder="1" applyAlignment="1" applyProtection="1">
      <alignment horizontal="centerContinuous" vertical="center"/>
      <protection locked="0"/>
    </xf>
    <xf numFmtId="0" fontId="66" fillId="51" borderId="0" xfId="26" applyNumberFormat="1" applyFont="1" applyFill="1" applyBorder="1" applyAlignment="1" applyProtection="1">
      <alignment horizontal="centerContinuous" vertical="center"/>
      <protection locked="0"/>
    </xf>
    <xf numFmtId="49" fontId="66" fillId="2" borderId="68" xfId="26" applyNumberFormat="1" applyFont="1" applyFill="1" applyBorder="1" applyAlignment="1" applyProtection="1">
      <alignment vertical="center"/>
      <protection locked="0"/>
    </xf>
    <xf numFmtId="49" fontId="67" fillId="2" borderId="0" xfId="26" applyNumberFormat="1" applyFont="1" applyFill="1" applyBorder="1" applyAlignment="1" applyProtection="1">
      <alignment vertical="center"/>
      <protection locked="0"/>
    </xf>
    <xf numFmtId="49" fontId="66" fillId="2" borderId="0" xfId="26" applyNumberFormat="1" applyFont="1" applyFill="1" applyAlignment="1" applyProtection="1">
      <alignment vertical="center"/>
      <protection locked="0"/>
    </xf>
    <xf numFmtId="165" fontId="66" fillId="51" borderId="0" xfId="26" applyNumberFormat="1" applyFont="1" applyFill="1" applyBorder="1" applyAlignment="1" applyProtection="1">
      <alignment vertical="center"/>
      <protection hidden="1"/>
    </xf>
    <xf numFmtId="0" fontId="67" fillId="51" borderId="0" xfId="26" applyNumberFormat="1" applyFont="1" applyFill="1" applyBorder="1" applyAlignment="1" applyProtection="1">
      <alignment horizontal="centerContinuous" vertical="center"/>
      <protection locked="0"/>
    </xf>
    <xf numFmtId="49" fontId="67" fillId="2" borderId="68" xfId="26" applyNumberFormat="1" applyFont="1" applyFill="1" applyBorder="1" applyAlignment="1" applyProtection="1">
      <alignment vertical="center"/>
      <protection locked="0"/>
    </xf>
    <xf numFmtId="49" fontId="67" fillId="2" borderId="0" xfId="26" applyNumberFormat="1" applyFont="1" applyFill="1" applyAlignment="1" applyProtection="1">
      <alignment vertical="center"/>
      <protection locked="0"/>
    </xf>
    <xf numFmtId="49" fontId="67" fillId="51" borderId="0" xfId="26" applyNumberFormat="1" applyFont="1" applyFill="1" applyBorder="1" applyAlignment="1" applyProtection="1">
      <alignment vertical="center"/>
      <protection locked="0"/>
    </xf>
    <xf numFmtId="0" fontId="67" fillId="51" borderId="0" xfId="26" applyNumberFormat="1" applyFont="1" applyFill="1" applyBorder="1" applyAlignment="1" applyProtection="1">
      <alignment vertical="center"/>
      <protection locked="0"/>
    </xf>
    <xf numFmtId="49" fontId="66" fillId="51" borderId="0" xfId="26" applyNumberFormat="1" applyFont="1" applyFill="1" applyBorder="1" applyAlignment="1" applyProtection="1">
      <alignment vertical="center"/>
      <protection locked="0"/>
    </xf>
    <xf numFmtId="49" fontId="67" fillId="51" borderId="0" xfId="26" applyNumberFormat="1" applyFont="1" applyFill="1" applyBorder="1" applyAlignment="1" applyProtection="1">
      <alignment horizontal="centerContinuous"/>
      <protection locked="0"/>
    </xf>
    <xf numFmtId="49" fontId="66" fillId="51" borderId="0" xfId="26" applyNumberFormat="1" applyFont="1" applyFill="1" applyBorder="1" applyAlignment="1" applyProtection="1">
      <alignment horizontal="centerContinuous"/>
      <protection locked="0"/>
    </xf>
    <xf numFmtId="49" fontId="67" fillId="51" borderId="0" xfId="26" applyNumberFormat="1" applyFont="1" applyFill="1" applyBorder="1" applyAlignment="1" applyProtection="1">
      <alignment horizontal="center" wrapText="1"/>
      <protection locked="0"/>
    </xf>
    <xf numFmtId="0" fontId="67" fillId="51" borderId="0" xfId="26" applyNumberFormat="1" applyFont="1" applyFill="1" applyBorder="1" applyAlignment="1" applyProtection="1">
      <alignment horizontal="center" wrapText="1"/>
      <protection locked="0"/>
    </xf>
    <xf numFmtId="49" fontId="67" fillId="51" borderId="65" xfId="26" applyNumberFormat="1" applyFont="1" applyFill="1" applyBorder="1" applyAlignment="1" applyProtection="1">
      <alignment horizontal="right" wrapText="1"/>
      <protection locked="0"/>
    </xf>
    <xf numFmtId="49" fontId="67" fillId="51" borderId="0" xfId="26" applyNumberFormat="1" applyFont="1" applyFill="1" applyBorder="1" applyAlignment="1" applyProtection="1">
      <alignment horizontal="right" wrapText="1"/>
      <protection locked="0"/>
    </xf>
    <xf numFmtId="49" fontId="67" fillId="2" borderId="66" xfId="26" applyNumberFormat="1" applyFont="1" applyFill="1" applyBorder="1" applyAlignment="1" applyProtection="1">
      <alignment horizontal="right" wrapText="1"/>
      <protection locked="0"/>
    </xf>
    <xf numFmtId="49" fontId="67" fillId="2" borderId="0" xfId="26" applyNumberFormat="1" applyFont="1" applyFill="1" applyBorder="1" applyAlignment="1" applyProtection="1">
      <alignment horizontal="left"/>
      <protection locked="0"/>
    </xf>
    <xf numFmtId="49" fontId="67" fillId="2" borderId="0" xfId="26" applyNumberFormat="1" applyFont="1" applyFill="1" applyAlignment="1" applyProtection="1">
      <alignment horizontal="center"/>
      <protection locked="0"/>
    </xf>
    <xf numFmtId="49" fontId="66" fillId="2" borderId="0" xfId="26" applyNumberFormat="1" applyFont="1" applyFill="1" applyAlignment="1" applyProtection="1">
      <protection locked="0"/>
    </xf>
    <xf numFmtId="49" fontId="67" fillId="51" borderId="0" xfId="26" applyNumberFormat="1" applyFont="1" applyFill="1" applyBorder="1" applyAlignment="1" applyProtection="1">
      <alignment horizontal="center" vertical="center"/>
      <protection locked="0"/>
    </xf>
    <xf numFmtId="0" fontId="67" fillId="51" borderId="0" xfId="26" applyNumberFormat="1" applyFont="1" applyFill="1" applyBorder="1" applyAlignment="1" applyProtection="1">
      <alignment horizontal="center" vertical="center"/>
      <protection locked="0"/>
    </xf>
    <xf numFmtId="41" fontId="67" fillId="51" borderId="0" xfId="26" applyNumberFormat="1" applyFont="1" applyFill="1" applyBorder="1" applyAlignment="1" applyProtection="1">
      <alignment vertical="center"/>
      <protection locked="0"/>
    </xf>
    <xf numFmtId="41" fontId="67" fillId="2" borderId="68" xfId="26" applyNumberFormat="1" applyFont="1" applyFill="1" applyBorder="1" applyAlignment="1" applyProtection="1">
      <alignment vertical="center"/>
      <protection locked="0"/>
    </xf>
    <xf numFmtId="0" fontId="67" fillId="2" borderId="0" xfId="26" applyFont="1" applyFill="1" applyBorder="1" applyAlignment="1" applyProtection="1">
      <alignment vertical="center"/>
      <protection locked="0"/>
    </xf>
    <xf numFmtId="0" fontId="67" fillId="2" borderId="0" xfId="26" applyFont="1" applyFill="1" applyAlignment="1" applyProtection="1">
      <alignment vertical="center"/>
      <protection locked="0"/>
    </xf>
    <xf numFmtId="49" fontId="66" fillId="51" borderId="0" xfId="26" applyNumberFormat="1" applyFont="1" applyFill="1" applyBorder="1" applyAlignment="1" applyProtection="1">
      <alignment horizontal="center" vertical="center"/>
      <protection locked="0"/>
    </xf>
    <xf numFmtId="0" fontId="66" fillId="51" borderId="0" xfId="26" applyNumberFormat="1" applyFont="1" applyFill="1" applyBorder="1" applyAlignment="1" applyProtection="1">
      <alignment horizontal="center" vertical="center"/>
      <protection locked="0"/>
    </xf>
    <xf numFmtId="41" fontId="66" fillId="51" borderId="0" xfId="26" applyNumberFormat="1" applyFont="1" applyFill="1" applyBorder="1" applyAlignment="1" applyProtection="1">
      <alignment vertical="center"/>
      <protection locked="0"/>
    </xf>
    <xf numFmtId="41" fontId="66" fillId="2" borderId="68" xfId="26" applyNumberFormat="1" applyFont="1" applyFill="1" applyBorder="1" applyAlignment="1" applyProtection="1">
      <alignment vertical="center"/>
      <protection locked="0"/>
    </xf>
    <xf numFmtId="0" fontId="66" fillId="2" borderId="0" xfId="26" applyFont="1" applyFill="1" applyAlignment="1" applyProtection="1">
      <alignment vertical="center"/>
      <protection locked="0"/>
    </xf>
    <xf numFmtId="0" fontId="66" fillId="2" borderId="0" xfId="26" quotePrefix="1" applyFont="1" applyFill="1" applyAlignment="1" applyProtection="1">
      <alignment vertical="center"/>
      <protection locked="0"/>
    </xf>
    <xf numFmtId="49" fontId="66" fillId="51" borderId="40" xfId="26" applyNumberFormat="1" applyFont="1" applyFill="1" applyBorder="1" applyAlignment="1" applyProtection="1">
      <alignment vertical="center"/>
      <protection locked="0"/>
    </xf>
    <xf numFmtId="0" fontId="66" fillId="51" borderId="40" xfId="26" applyNumberFormat="1" applyFont="1" applyFill="1" applyBorder="1" applyAlignment="1" applyProtection="1">
      <alignment vertical="center"/>
      <protection locked="0"/>
    </xf>
    <xf numFmtId="0" fontId="66" fillId="2" borderId="68" xfId="26" applyFont="1" applyFill="1" applyBorder="1" applyAlignment="1" applyProtection="1">
      <alignment vertical="center"/>
      <protection locked="0"/>
    </xf>
    <xf numFmtId="0" fontId="67" fillId="2" borderId="0" xfId="26" applyFont="1" applyFill="1" applyBorder="1" applyAlignment="1" applyProtection="1">
      <protection locked="0"/>
    </xf>
    <xf numFmtId="0" fontId="66" fillId="2" borderId="0" xfId="26" applyFont="1" applyFill="1" applyAlignment="1" applyProtection="1">
      <protection locked="0"/>
    </xf>
    <xf numFmtId="0" fontId="66" fillId="51" borderId="0" xfId="26" applyFont="1" applyFill="1" applyBorder="1" applyAlignment="1" applyProtection="1">
      <alignment vertical="center"/>
      <protection locked="0"/>
    </xf>
    <xf numFmtId="49" fontId="68" fillId="51" borderId="0" xfId="26" applyNumberFormat="1" applyFont="1" applyFill="1" applyBorder="1" applyAlignment="1" applyProtection="1">
      <alignment horizontal="centerContinuous" vertical="center"/>
      <protection locked="0"/>
    </xf>
    <xf numFmtId="0" fontId="66" fillId="2" borderId="68" xfId="26" applyNumberFormat="1" applyFont="1" applyFill="1" applyBorder="1" applyAlignment="1" applyProtection="1">
      <alignment horizontal="left" vertical="center"/>
      <protection locked="0"/>
    </xf>
    <xf numFmtId="0" fontId="67" fillId="2" borderId="68" xfId="26" applyNumberFormat="1" applyFont="1" applyFill="1" applyBorder="1" applyAlignment="1" applyProtection="1">
      <alignment vertical="center"/>
      <protection locked="0"/>
    </xf>
    <xf numFmtId="0" fontId="70" fillId="2" borderId="71" xfId="26" applyNumberFormat="1" applyFont="1" applyFill="1" applyBorder="1" applyAlignment="1" applyProtection="1">
      <alignment vertical="center"/>
      <protection locked="0"/>
    </xf>
    <xf numFmtId="0" fontId="66" fillId="2" borderId="0" xfId="26" applyNumberFormat="1" applyFont="1" applyFill="1" applyBorder="1" applyAlignment="1" applyProtection="1">
      <alignment vertical="center"/>
      <protection locked="0"/>
    </xf>
    <xf numFmtId="0" fontId="67" fillId="2" borderId="0" xfId="26" applyNumberFormat="1" applyFont="1" applyFill="1" applyAlignment="1" applyProtection="1">
      <alignment vertical="center"/>
      <protection locked="0"/>
    </xf>
    <xf numFmtId="41" fontId="66" fillId="2" borderId="0" xfId="26" applyNumberFormat="1" applyFont="1" applyFill="1" applyAlignment="1" applyProtection="1">
      <alignment vertical="center"/>
      <protection locked="0"/>
    </xf>
    <xf numFmtId="0" fontId="67" fillId="51" borderId="0" xfId="26" applyFont="1" applyFill="1" applyBorder="1" applyAlignment="1" applyProtection="1">
      <alignment vertical="center"/>
      <protection locked="0"/>
    </xf>
    <xf numFmtId="0" fontId="67" fillId="51" borderId="0" xfId="26" applyFont="1" applyFill="1" applyBorder="1" applyAlignment="1" applyProtection="1">
      <alignment horizontal="center" vertical="center"/>
      <protection locked="0"/>
    </xf>
    <xf numFmtId="0" fontId="67" fillId="2" borderId="0" xfId="26" quotePrefix="1" applyFont="1" applyFill="1" applyAlignment="1" applyProtection="1">
      <alignment vertical="center"/>
      <protection locked="0"/>
    </xf>
    <xf numFmtId="0" fontId="66" fillId="51" borderId="0" xfId="26" applyFont="1" applyFill="1" applyBorder="1" applyAlignment="1" applyProtection="1">
      <alignment horizontal="center" vertical="center"/>
      <protection locked="0"/>
    </xf>
    <xf numFmtId="41" fontId="67" fillId="2" borderId="66" xfId="26" applyNumberFormat="1" applyFont="1" applyFill="1" applyBorder="1" applyAlignment="1" applyProtection="1">
      <alignment vertical="center"/>
      <protection locked="0"/>
    </xf>
    <xf numFmtId="0" fontId="78" fillId="51" borderId="0" xfId="26" applyFont="1" applyFill="1" applyBorder="1" applyAlignment="1" applyProtection="1">
      <alignment vertical="center"/>
      <protection locked="0"/>
    </xf>
    <xf numFmtId="0" fontId="78" fillId="51" borderId="0" xfId="26" applyFont="1" applyFill="1" applyBorder="1" applyAlignment="1" applyProtection="1">
      <alignment horizontal="center" vertical="center"/>
      <protection locked="0"/>
    </xf>
    <xf numFmtId="41" fontId="78" fillId="2" borderId="0" xfId="26" applyNumberFormat="1" applyFont="1" applyFill="1" applyBorder="1" applyAlignment="1" applyProtection="1">
      <alignment vertical="center"/>
      <protection locked="0"/>
    </xf>
    <xf numFmtId="0" fontId="78" fillId="2" borderId="0" xfId="26" applyFont="1" applyFill="1" applyBorder="1" applyAlignment="1" applyProtection="1">
      <alignment vertical="center"/>
      <protection locked="0"/>
    </xf>
    <xf numFmtId="0" fontId="78" fillId="2" borderId="0" xfId="26" applyFont="1" applyFill="1" applyAlignment="1" applyProtection="1">
      <alignment vertical="center"/>
      <protection locked="0"/>
    </xf>
    <xf numFmtId="0" fontId="66" fillId="2" borderId="0" xfId="26" applyFont="1" applyFill="1" applyBorder="1" applyAlignment="1" applyProtection="1">
      <alignment vertical="center"/>
      <protection locked="0"/>
    </xf>
    <xf numFmtId="41" fontId="67" fillId="2" borderId="0" xfId="26" applyNumberFormat="1" applyFont="1" applyFill="1" applyBorder="1" applyAlignment="1" applyProtection="1">
      <alignment vertical="center"/>
      <protection locked="0"/>
    </xf>
    <xf numFmtId="0" fontId="66" fillId="2" borderId="0" xfId="26" applyFont="1" applyFill="1" applyAlignment="1" applyProtection="1">
      <alignment vertical="top"/>
      <protection locked="0"/>
    </xf>
    <xf numFmtId="41" fontId="66" fillId="2" borderId="0" xfId="26" applyNumberFormat="1" applyFont="1" applyFill="1" applyAlignment="1" applyProtection="1">
      <alignment vertical="top"/>
      <protection locked="0"/>
    </xf>
    <xf numFmtId="0" fontId="67" fillId="2" borderId="0" xfId="26" applyFont="1" applyFill="1" applyAlignment="1" applyProtection="1">
      <alignment vertical="top"/>
      <protection locked="0"/>
    </xf>
    <xf numFmtId="49" fontId="66" fillId="2" borderId="0" xfId="26" applyNumberFormat="1" applyFont="1" applyFill="1" applyBorder="1" applyAlignment="1" applyProtection="1">
      <alignment vertical="center"/>
      <protection locked="0"/>
    </xf>
    <xf numFmtId="49" fontId="67" fillId="2" borderId="0" xfId="26" applyNumberFormat="1" applyFont="1" applyFill="1" applyBorder="1" applyAlignment="1" applyProtection="1">
      <alignment horizontal="right" wrapText="1"/>
      <protection locked="0"/>
    </xf>
    <xf numFmtId="49" fontId="67" fillId="2" borderId="0" xfId="26" applyNumberFormat="1" applyFont="1" applyFill="1" applyAlignment="1" applyProtection="1">
      <alignment horizontal="center" wrapText="1"/>
      <protection locked="0"/>
    </xf>
    <xf numFmtId="49" fontId="67" fillId="2" borderId="0" xfId="26" applyNumberFormat="1" applyFont="1" applyFill="1" applyAlignment="1" applyProtection="1">
      <protection locked="0"/>
    </xf>
    <xf numFmtId="0" fontId="67" fillId="51" borderId="0" xfId="26" applyFont="1" applyFill="1" applyBorder="1" applyAlignment="1" applyProtection="1">
      <alignment vertical="top"/>
      <protection locked="0"/>
    </xf>
    <xf numFmtId="0" fontId="67" fillId="51" borderId="0" xfId="26" applyFont="1" applyFill="1" applyBorder="1" applyAlignment="1" applyProtection="1">
      <alignment horizontal="center" vertical="top"/>
      <protection locked="0"/>
    </xf>
    <xf numFmtId="49" fontId="67" fillId="2" borderId="0" xfId="26" applyNumberFormat="1" applyFont="1" applyFill="1" applyBorder="1" applyAlignment="1" applyProtection="1">
      <alignment vertical="top"/>
      <protection locked="0"/>
    </xf>
    <xf numFmtId="0" fontId="67" fillId="2" borderId="0" xfId="26" applyFont="1" applyFill="1" applyBorder="1" applyAlignment="1" applyProtection="1">
      <alignment vertical="top"/>
      <protection locked="0"/>
    </xf>
    <xf numFmtId="41" fontId="67" fillId="2" borderId="0" xfId="26" applyNumberFormat="1" applyFont="1" applyFill="1" applyBorder="1" applyAlignment="1" applyProtection="1">
      <alignment vertical="top"/>
      <protection locked="0"/>
    </xf>
    <xf numFmtId="0" fontId="78" fillId="51" borderId="0" xfId="26" quotePrefix="1" applyFont="1" applyFill="1" applyBorder="1" applyAlignment="1" applyProtection="1">
      <alignment vertical="top"/>
      <protection locked="0"/>
    </xf>
    <xf numFmtId="0" fontId="78" fillId="51" borderId="0" xfId="26" applyFont="1" applyFill="1" applyBorder="1" applyAlignment="1" applyProtection="1">
      <alignment vertical="top"/>
      <protection locked="0"/>
    </xf>
    <xf numFmtId="49" fontId="78" fillId="51" borderId="0" xfId="26" applyNumberFormat="1" applyFont="1" applyFill="1" applyBorder="1" applyAlignment="1" applyProtection="1">
      <alignment horizontal="center" vertical="top"/>
      <protection locked="0"/>
    </xf>
    <xf numFmtId="0" fontId="78" fillId="51" borderId="0" xfId="26" applyFont="1" applyFill="1" applyBorder="1" applyAlignment="1" applyProtection="1">
      <alignment horizontal="center" vertical="top"/>
      <protection locked="0"/>
    </xf>
    <xf numFmtId="49" fontId="78" fillId="2" borderId="0" xfId="26" applyNumberFormat="1" applyFont="1" applyFill="1" applyBorder="1" applyAlignment="1" applyProtection="1">
      <alignment vertical="top"/>
      <protection locked="0"/>
    </xf>
    <xf numFmtId="0" fontId="78" fillId="2" borderId="0" xfId="26" applyFont="1" applyFill="1" applyBorder="1" applyAlignment="1" applyProtection="1">
      <alignment vertical="top"/>
      <protection locked="0"/>
    </xf>
    <xf numFmtId="41" fontId="78" fillId="2" borderId="0" xfId="26" applyNumberFormat="1" applyFont="1" applyFill="1" applyBorder="1" applyAlignment="1" applyProtection="1">
      <alignment vertical="top"/>
      <protection locked="0"/>
    </xf>
    <xf numFmtId="0" fontId="78" fillId="2" borderId="0" xfId="26" applyFont="1" applyFill="1" applyAlignment="1" applyProtection="1">
      <alignment vertical="top"/>
      <protection locked="0"/>
    </xf>
    <xf numFmtId="0" fontId="66" fillId="51" borderId="0" xfId="26" applyFont="1" applyFill="1" applyBorder="1" applyAlignment="1" applyProtection="1">
      <alignment vertical="top"/>
      <protection locked="0"/>
    </xf>
    <xf numFmtId="49" fontId="66" fillId="51" borderId="0" xfId="26" applyNumberFormat="1" applyFont="1" applyFill="1" applyBorder="1" applyAlignment="1" applyProtection="1">
      <alignment horizontal="center" vertical="top"/>
      <protection locked="0"/>
    </xf>
    <xf numFmtId="0" fontId="66" fillId="51" borderId="0" xfId="26" applyFont="1" applyFill="1" applyBorder="1" applyAlignment="1" applyProtection="1">
      <alignment horizontal="center" vertical="top"/>
      <protection locked="0"/>
    </xf>
    <xf numFmtId="41" fontId="66" fillId="51" borderId="0" xfId="26" applyNumberFormat="1" applyFont="1" applyFill="1" applyAlignment="1" applyProtection="1">
      <alignment vertical="top"/>
      <protection locked="0"/>
    </xf>
    <xf numFmtId="49" fontId="66" fillId="2" borderId="0" xfId="26" applyNumberFormat="1" applyFont="1" applyFill="1" applyBorder="1" applyAlignment="1" applyProtection="1">
      <alignment vertical="top"/>
      <protection locked="0"/>
    </xf>
    <xf numFmtId="0" fontId="66" fillId="2" borderId="0" xfId="26" applyFont="1" applyFill="1" applyBorder="1" applyAlignment="1" applyProtection="1">
      <alignment vertical="top"/>
      <protection locked="0"/>
    </xf>
    <xf numFmtId="41" fontId="66" fillId="2" borderId="0" xfId="26" applyNumberFormat="1" applyFont="1" applyFill="1" applyBorder="1" applyAlignment="1" applyProtection="1">
      <alignment vertical="top"/>
      <protection locked="0"/>
    </xf>
    <xf numFmtId="41" fontId="66" fillId="2" borderId="65" xfId="26" applyNumberFormat="1" applyFont="1" applyFill="1" applyBorder="1" applyAlignment="1" applyProtection="1">
      <alignment vertical="top"/>
      <protection locked="0"/>
    </xf>
    <xf numFmtId="0" fontId="66" fillId="51" borderId="0" xfId="26" quotePrefix="1" applyFont="1" applyFill="1" applyBorder="1" applyAlignment="1" applyProtection="1">
      <alignment vertical="top"/>
      <protection locked="0"/>
    </xf>
    <xf numFmtId="49" fontId="67" fillId="51" borderId="0" xfId="26" applyNumberFormat="1" applyFont="1" applyFill="1" applyBorder="1" applyAlignment="1" applyProtection="1">
      <alignment horizontal="center" vertical="top"/>
      <protection locked="0"/>
    </xf>
    <xf numFmtId="0" fontId="66" fillId="51" borderId="0" xfId="26" applyFont="1" applyFill="1" applyAlignment="1" applyProtection="1">
      <alignment vertical="top"/>
      <protection locked="0"/>
    </xf>
    <xf numFmtId="49" fontId="66" fillId="2" borderId="0" xfId="26" applyNumberFormat="1" applyFont="1" applyFill="1" applyBorder="1" applyAlignment="1" applyProtection="1">
      <alignment horizontal="left" vertical="center"/>
      <protection locked="0"/>
    </xf>
    <xf numFmtId="49" fontId="70" fillId="2" borderId="0" xfId="26" applyNumberFormat="1" applyFont="1" applyFill="1" applyBorder="1" applyAlignment="1" applyProtection="1">
      <alignment vertical="center"/>
      <protection locked="0"/>
    </xf>
    <xf numFmtId="49" fontId="66" fillId="51" borderId="0" xfId="26" applyNumberFormat="1" applyFont="1" applyFill="1" applyBorder="1" applyAlignment="1" applyProtection="1">
      <alignment vertical="center"/>
      <protection hidden="1"/>
    </xf>
    <xf numFmtId="0" fontId="67" fillId="51" borderId="0" xfId="26" applyNumberFormat="1" applyFont="1" applyFill="1" applyBorder="1" applyAlignment="1" applyProtection="1">
      <alignment horizontal="centerContinuous" vertical="center"/>
      <protection hidden="1"/>
    </xf>
    <xf numFmtId="49" fontId="66" fillId="51" borderId="0" xfId="26" applyNumberFormat="1" applyFont="1" applyFill="1" applyBorder="1" applyAlignment="1" applyProtection="1">
      <alignment horizontal="right" vertical="center"/>
      <protection hidden="1"/>
    </xf>
    <xf numFmtId="41" fontId="78" fillId="2" borderId="0" xfId="26" applyNumberFormat="1" applyFont="1" applyFill="1" applyBorder="1" applyAlignment="1" applyProtection="1">
      <alignment vertical="top"/>
      <protection hidden="1"/>
    </xf>
    <xf numFmtId="41" fontId="66" fillId="2" borderId="0" xfId="26" applyNumberFormat="1" applyFont="1" applyFill="1" applyBorder="1" applyAlignment="1" applyProtection="1">
      <alignment vertical="top"/>
      <protection hidden="1"/>
    </xf>
    <xf numFmtId="41" fontId="78" fillId="2" borderId="65" xfId="26" applyNumberFormat="1" applyFont="1" applyFill="1" applyBorder="1" applyAlignment="1" applyProtection="1">
      <alignment vertical="top"/>
      <protection hidden="1"/>
    </xf>
    <xf numFmtId="41" fontId="67" fillId="2" borderId="0" xfId="26" applyNumberFormat="1" applyFont="1" applyFill="1" applyBorder="1" applyAlignment="1" applyProtection="1">
      <alignment vertical="top"/>
      <protection hidden="1"/>
    </xf>
    <xf numFmtId="41" fontId="67" fillId="2" borderId="42" xfId="26" applyNumberFormat="1" applyFont="1" applyFill="1" applyBorder="1" applyAlignment="1" applyProtection="1">
      <alignment vertical="top"/>
      <protection hidden="1"/>
    </xf>
    <xf numFmtId="49" fontId="67" fillId="51" borderId="0" xfId="26" applyNumberFormat="1" applyFont="1" applyFill="1" applyBorder="1" applyAlignment="1" applyProtection="1">
      <alignment horizontal="centerContinuous" vertical="center"/>
      <protection hidden="1"/>
    </xf>
    <xf numFmtId="49" fontId="66" fillId="51" borderId="0" xfId="26" applyNumberFormat="1" applyFont="1" applyFill="1" applyBorder="1" applyAlignment="1" applyProtection="1">
      <alignment horizontal="centerContinuous" vertical="center"/>
      <protection hidden="1"/>
    </xf>
    <xf numFmtId="0" fontId="65" fillId="51" borderId="0" xfId="26" applyNumberFormat="1" applyFont="1" applyFill="1" applyAlignment="1" applyProtection="1">
      <protection locked="0"/>
    </xf>
    <xf numFmtId="0" fontId="65" fillId="51" borderId="0" xfId="26" applyNumberFormat="1" applyFont="1" applyFill="1" applyAlignment="1" applyProtection="1">
      <alignment horizontal="right"/>
      <protection locked="0"/>
    </xf>
    <xf numFmtId="49" fontId="66" fillId="51" borderId="0" xfId="26" applyNumberFormat="1" applyFont="1" applyFill="1" applyAlignment="1" applyProtection="1">
      <protection locked="0"/>
    </xf>
    <xf numFmtId="0" fontId="66" fillId="51" borderId="0" xfId="26" applyNumberFormat="1" applyFont="1" applyFill="1" applyAlignment="1" applyProtection="1">
      <protection locked="0"/>
    </xf>
    <xf numFmtId="0" fontId="66" fillId="51" borderId="0" xfId="26" applyNumberFormat="1" applyFont="1" applyFill="1" applyAlignment="1" applyProtection="1">
      <alignment horizontal="right"/>
      <protection locked="0"/>
    </xf>
    <xf numFmtId="0" fontId="66" fillId="51" borderId="0" xfId="26" applyNumberFormat="1" applyFont="1" applyFill="1" applyBorder="1" applyAlignment="1" applyProtection="1">
      <protection locked="0"/>
    </xf>
    <xf numFmtId="49" fontId="66" fillId="51" borderId="40" xfId="26" applyNumberFormat="1" applyFont="1" applyFill="1" applyBorder="1" applyAlignment="1" applyProtection="1">
      <protection locked="0"/>
    </xf>
    <xf numFmtId="0" fontId="66" fillId="51" borderId="40" xfId="26" applyNumberFormat="1" applyFont="1" applyFill="1" applyBorder="1" applyAlignment="1" applyProtection="1">
      <protection locked="0"/>
    </xf>
    <xf numFmtId="49" fontId="67" fillId="51" borderId="0" xfId="26" applyNumberFormat="1" applyFont="1" applyFill="1" applyAlignment="1" applyProtection="1">
      <alignment horizontal="centerContinuous"/>
      <protection locked="0"/>
    </xf>
    <xf numFmtId="49" fontId="66" fillId="51" borderId="0" xfId="26" applyNumberFormat="1" applyFont="1" applyFill="1" applyAlignment="1" applyProtection="1">
      <alignment horizontal="centerContinuous"/>
      <protection locked="0"/>
    </xf>
    <xf numFmtId="49" fontId="68" fillId="51" borderId="0" xfId="26" applyNumberFormat="1" applyFont="1" applyFill="1" applyAlignment="1" applyProtection="1">
      <alignment horizontal="centerContinuous"/>
      <protection locked="0"/>
    </xf>
    <xf numFmtId="49" fontId="41" fillId="51" borderId="0" xfId="26" applyNumberFormat="1" applyFont="1" applyFill="1" applyAlignment="1" applyProtection="1">
      <alignment horizontal="centerContinuous"/>
      <protection locked="0"/>
    </xf>
    <xf numFmtId="49" fontId="67" fillId="51" borderId="0" xfId="26" applyNumberFormat="1" applyFont="1" applyFill="1" applyAlignment="1" applyProtection="1">
      <protection locked="0"/>
    </xf>
    <xf numFmtId="0" fontId="66" fillId="51" borderId="0" xfId="26" applyFont="1" applyFill="1" applyBorder="1" applyAlignment="1" applyProtection="1">
      <protection locked="0"/>
    </xf>
    <xf numFmtId="0" fontId="66" fillId="51" borderId="0" xfId="26" applyFont="1" applyFill="1" applyBorder="1" applyAlignment="1" applyProtection="1">
      <alignment horizontal="center"/>
      <protection locked="0"/>
    </xf>
    <xf numFmtId="0" fontId="66" fillId="51" borderId="0" xfId="26" quotePrefix="1" applyFont="1" applyFill="1" applyBorder="1" applyAlignment="1" applyProtection="1">
      <alignment vertical="center"/>
      <protection locked="0"/>
    </xf>
    <xf numFmtId="49" fontId="66" fillId="51" borderId="0" xfId="26" applyNumberFormat="1" applyFont="1" applyFill="1" applyBorder="1" applyAlignment="1" applyProtection="1">
      <alignment horizontal="left" vertical="center"/>
      <protection locked="0"/>
    </xf>
    <xf numFmtId="49" fontId="66" fillId="51" borderId="0" xfId="26" applyNumberFormat="1" applyFont="1" applyFill="1" applyBorder="1" applyAlignment="1" applyProtection="1">
      <alignment horizontal="left" vertical="center" wrapText="1"/>
      <protection locked="0"/>
    </xf>
    <xf numFmtId="0" fontId="66" fillId="51" borderId="0" xfId="26" applyFont="1" applyFill="1" applyAlignment="1" applyProtection="1">
      <alignment vertical="center"/>
      <protection locked="0"/>
    </xf>
    <xf numFmtId="49" fontId="64" fillId="51" borderId="0" xfId="26" applyNumberFormat="1" applyFont="1" applyFill="1" applyAlignment="1" applyProtection="1">
      <protection hidden="1"/>
    </xf>
    <xf numFmtId="49" fontId="66" fillId="51" borderId="0" xfId="26" applyNumberFormat="1" applyFont="1" applyFill="1" applyAlignment="1" applyProtection="1">
      <protection hidden="1"/>
    </xf>
    <xf numFmtId="49" fontId="66" fillId="51" borderId="0" xfId="26" applyNumberFormat="1" applyFont="1" applyFill="1" applyBorder="1" applyAlignment="1" applyProtection="1">
      <protection hidden="1"/>
    </xf>
    <xf numFmtId="49" fontId="41" fillId="51" borderId="0" xfId="26" applyNumberFormat="1" applyFont="1" applyFill="1" applyAlignment="1" applyProtection="1">
      <alignment horizontal="centerContinuous"/>
      <protection hidden="1"/>
    </xf>
    <xf numFmtId="49" fontId="66" fillId="51" borderId="0" xfId="26" applyNumberFormat="1" applyFont="1" applyFill="1" applyAlignment="1" applyProtection="1">
      <alignment horizontal="left" vertical="top"/>
      <protection hidden="1"/>
    </xf>
    <xf numFmtId="41" fontId="67" fillId="51" borderId="0" xfId="26" applyNumberFormat="1" applyFont="1" applyFill="1" applyBorder="1" applyAlignment="1" applyProtection="1">
      <alignment vertical="center"/>
      <protection hidden="1"/>
    </xf>
    <xf numFmtId="41" fontId="66" fillId="51" borderId="0" xfId="26" applyNumberFormat="1" applyFont="1" applyFill="1" applyBorder="1" applyAlignment="1" applyProtection="1">
      <alignment vertical="center"/>
      <protection hidden="1"/>
    </xf>
    <xf numFmtId="41" fontId="67" fillId="2" borderId="68" xfId="26" applyNumberFormat="1" applyFont="1" applyFill="1" applyBorder="1" applyAlignment="1" applyProtection="1">
      <alignment vertical="center"/>
      <protection hidden="1"/>
    </xf>
    <xf numFmtId="0" fontId="66" fillId="51" borderId="0" xfId="26" applyNumberFormat="1" applyFont="1" applyFill="1" applyBorder="1" applyAlignment="1" applyProtection="1">
      <alignment horizontal="center" vertical="center"/>
      <protection hidden="1"/>
    </xf>
    <xf numFmtId="41" fontId="66" fillId="2" borderId="68" xfId="26" applyNumberFormat="1" applyFont="1" applyFill="1" applyBorder="1" applyAlignment="1" applyProtection="1">
      <alignment vertical="center"/>
      <protection hidden="1"/>
    </xf>
    <xf numFmtId="0" fontId="66" fillId="51" borderId="40" xfId="26" applyNumberFormat="1" applyFont="1" applyFill="1" applyBorder="1" applyAlignment="1" applyProtection="1">
      <alignment vertical="center"/>
      <protection hidden="1"/>
    </xf>
    <xf numFmtId="0" fontId="67" fillId="51" borderId="0" xfId="26" applyNumberFormat="1" applyFont="1" applyFill="1" applyBorder="1" applyAlignment="1" applyProtection="1">
      <alignment horizontal="center" wrapText="1"/>
      <protection hidden="1"/>
    </xf>
    <xf numFmtId="0" fontId="67" fillId="51" borderId="0" xfId="26" applyNumberFormat="1" applyFont="1" applyFill="1" applyBorder="1" applyAlignment="1" applyProtection="1">
      <alignment horizontal="center" vertical="center"/>
      <protection hidden="1"/>
    </xf>
    <xf numFmtId="0" fontId="69" fillId="51" borderId="0" xfId="26" applyNumberFormat="1" applyFont="1" applyFill="1" applyBorder="1" applyAlignment="1" applyProtection="1">
      <alignment horizontal="center" vertical="center"/>
      <protection hidden="1"/>
    </xf>
    <xf numFmtId="41" fontId="69" fillId="2" borderId="68" xfId="26" applyNumberFormat="1" applyFont="1" applyFill="1" applyBorder="1" applyAlignment="1" applyProtection="1">
      <alignment vertical="center"/>
      <protection hidden="1"/>
    </xf>
    <xf numFmtId="41" fontId="67" fillId="2" borderId="70" xfId="26" applyNumberFormat="1" applyFont="1" applyFill="1" applyBorder="1" applyAlignment="1" applyProtection="1">
      <alignment vertical="center"/>
      <protection hidden="1"/>
    </xf>
    <xf numFmtId="0" fontId="66" fillId="51" borderId="0" xfId="26" applyNumberFormat="1" applyFont="1" applyFill="1" applyBorder="1" applyAlignment="1" applyProtection="1">
      <alignment vertical="center"/>
      <protection hidden="1"/>
    </xf>
    <xf numFmtId="0" fontId="66" fillId="51" borderId="69" xfId="26" applyNumberFormat="1" applyFont="1" applyFill="1" applyBorder="1" applyAlignment="1" applyProtection="1">
      <alignment vertical="center"/>
      <protection hidden="1"/>
    </xf>
    <xf numFmtId="0" fontId="67" fillId="2" borderId="0" xfId="26" applyFont="1" applyFill="1" applyAlignment="1" applyProtection="1">
      <alignment vertical="center"/>
      <protection hidden="1"/>
    </xf>
    <xf numFmtId="0" fontId="67" fillId="51" borderId="0" xfId="26" applyFont="1" applyFill="1" applyBorder="1" applyAlignment="1" applyProtection="1">
      <alignment horizontal="center" vertical="center"/>
      <protection hidden="1"/>
    </xf>
    <xf numFmtId="0" fontId="66" fillId="51" borderId="0" xfId="26" applyFont="1" applyFill="1" applyBorder="1" applyAlignment="1" applyProtection="1">
      <alignment horizontal="center" vertical="center"/>
      <protection hidden="1"/>
    </xf>
    <xf numFmtId="41" fontId="67" fillId="2" borderId="73" xfId="26" applyNumberFormat="1" applyFont="1" applyFill="1" applyBorder="1" applyAlignment="1" applyProtection="1">
      <alignment vertical="center"/>
      <protection hidden="1"/>
    </xf>
    <xf numFmtId="0" fontId="67" fillId="51" borderId="0" xfId="26" applyFont="1" applyFill="1" applyBorder="1" applyAlignment="1" applyProtection="1">
      <alignment vertical="center"/>
      <protection hidden="1"/>
    </xf>
    <xf numFmtId="0" fontId="78" fillId="51" borderId="0" xfId="26" applyFont="1" applyFill="1" applyBorder="1" applyAlignment="1" applyProtection="1">
      <alignment horizontal="center" vertical="center"/>
      <protection hidden="1"/>
    </xf>
    <xf numFmtId="41" fontId="78" fillId="2" borderId="0" xfId="26" applyNumberFormat="1" applyFont="1" applyFill="1" applyBorder="1" applyAlignment="1" applyProtection="1">
      <alignment vertical="center"/>
      <protection hidden="1"/>
    </xf>
    <xf numFmtId="0" fontId="78" fillId="51" borderId="0" xfId="26" applyFont="1" applyFill="1" applyBorder="1" applyAlignment="1" applyProtection="1">
      <alignment vertical="center"/>
      <protection hidden="1"/>
    </xf>
    <xf numFmtId="41" fontId="67" fillId="2" borderId="0" xfId="26" applyNumberFormat="1" applyFont="1" applyFill="1" applyBorder="1" applyAlignment="1" applyProtection="1">
      <alignment vertical="center"/>
      <protection hidden="1"/>
    </xf>
    <xf numFmtId="41" fontId="66" fillId="2" borderId="0" xfId="26" applyNumberFormat="1" applyFont="1" applyFill="1" applyBorder="1" applyAlignment="1">
      <alignment vertical="center"/>
    </xf>
    <xf numFmtId="0" fontId="64" fillId="51" borderId="0" xfId="26" applyNumberFormat="1" applyFont="1" applyFill="1" applyBorder="1" applyAlignment="1" applyProtection="1">
      <alignment vertical="center"/>
      <protection hidden="1"/>
    </xf>
    <xf numFmtId="0" fontId="65" fillId="51" borderId="0" xfId="26" applyNumberFormat="1" applyFont="1" applyFill="1" applyBorder="1" applyAlignment="1" applyProtection="1">
      <alignment vertical="center"/>
      <protection hidden="1"/>
    </xf>
    <xf numFmtId="0" fontId="66" fillId="51" borderId="0" xfId="26" applyNumberFormat="1" applyFont="1" applyFill="1" applyBorder="1" applyAlignment="1" applyProtection="1">
      <alignment horizontal="right" vertical="center"/>
      <protection hidden="1"/>
    </xf>
    <xf numFmtId="49" fontId="66" fillId="51" borderId="69" xfId="26" applyNumberFormat="1" applyFont="1" applyFill="1" applyBorder="1" applyAlignment="1" applyProtection="1">
      <alignment vertical="center"/>
      <protection hidden="1"/>
    </xf>
    <xf numFmtId="0" fontId="66" fillId="51" borderId="0" xfId="26" applyNumberFormat="1" applyFont="1" applyFill="1" applyBorder="1" applyAlignment="1" applyProtection="1">
      <alignment horizontal="centerContinuous" vertical="center"/>
      <protection hidden="1"/>
    </xf>
    <xf numFmtId="0" fontId="68" fillId="51" borderId="0" xfId="26" applyNumberFormat="1" applyFont="1" applyFill="1" applyBorder="1" applyAlignment="1" applyProtection="1">
      <alignment horizontal="centerContinuous" vertical="center"/>
      <protection hidden="1"/>
    </xf>
    <xf numFmtId="49" fontId="67" fillId="51" borderId="0" xfId="26" applyNumberFormat="1" applyFont="1" applyFill="1" applyBorder="1" applyAlignment="1" applyProtection="1">
      <alignment vertical="center"/>
      <protection hidden="1"/>
    </xf>
    <xf numFmtId="0" fontId="67" fillId="51" borderId="0" xfId="26" applyNumberFormat="1" applyFont="1" applyFill="1" applyBorder="1" applyAlignment="1" applyProtection="1">
      <alignment vertical="center"/>
      <protection hidden="1"/>
    </xf>
    <xf numFmtId="49" fontId="67" fillId="51" borderId="0" xfId="26" applyNumberFormat="1" applyFont="1" applyFill="1" applyBorder="1" applyAlignment="1" applyProtection="1">
      <alignment horizontal="centerContinuous"/>
      <protection hidden="1"/>
    </xf>
    <xf numFmtId="49" fontId="66" fillId="51" borderId="0" xfId="26" applyNumberFormat="1" applyFont="1" applyFill="1" applyBorder="1" applyAlignment="1" applyProtection="1">
      <alignment horizontal="centerContinuous"/>
      <protection hidden="1"/>
    </xf>
    <xf numFmtId="49" fontId="67" fillId="51" borderId="0" xfId="26" applyNumberFormat="1" applyFont="1" applyFill="1" applyBorder="1" applyAlignment="1" applyProtection="1">
      <alignment horizontal="center" wrapText="1"/>
      <protection hidden="1"/>
    </xf>
    <xf numFmtId="49" fontId="67" fillId="51" borderId="65" xfId="26" applyNumberFormat="1" applyFont="1" applyFill="1" applyBorder="1" applyAlignment="1" applyProtection="1">
      <alignment horizontal="right" wrapText="1"/>
      <protection hidden="1"/>
    </xf>
    <xf numFmtId="49" fontId="67" fillId="51" borderId="0" xfId="26" applyNumberFormat="1" applyFont="1" applyFill="1" applyBorder="1" applyAlignment="1" applyProtection="1">
      <alignment horizontal="right" wrapText="1"/>
      <protection hidden="1"/>
    </xf>
    <xf numFmtId="49" fontId="67" fillId="51" borderId="0" xfId="26" applyNumberFormat="1" applyFont="1" applyFill="1" applyBorder="1" applyAlignment="1" applyProtection="1">
      <alignment horizontal="center" vertical="center"/>
      <protection hidden="1"/>
    </xf>
    <xf numFmtId="49" fontId="66" fillId="51" borderId="0" xfId="26" quotePrefix="1" applyNumberFormat="1" applyFont="1" applyFill="1" applyBorder="1" applyAlignment="1" applyProtection="1">
      <alignment vertical="center"/>
      <protection hidden="1"/>
    </xf>
    <xf numFmtId="49" fontId="66" fillId="51" borderId="0" xfId="26" applyNumberFormat="1" applyFont="1" applyFill="1" applyBorder="1" applyAlignment="1" applyProtection="1">
      <alignment horizontal="center" vertical="center"/>
      <protection hidden="1"/>
    </xf>
    <xf numFmtId="49" fontId="66" fillId="51" borderId="40" xfId="26" applyNumberFormat="1" applyFont="1" applyFill="1" applyBorder="1" applyAlignment="1" applyProtection="1">
      <alignment vertical="center"/>
      <protection hidden="1"/>
    </xf>
    <xf numFmtId="0" fontId="66" fillId="51" borderId="0" xfId="26" applyFont="1" applyFill="1" applyBorder="1" applyAlignment="1" applyProtection="1">
      <alignment vertical="center"/>
      <protection hidden="1"/>
    </xf>
    <xf numFmtId="49" fontId="69" fillId="51" borderId="0" xfId="26" applyNumberFormat="1" applyFont="1" applyFill="1" applyBorder="1" applyAlignment="1" applyProtection="1">
      <alignment vertical="center"/>
      <protection hidden="1"/>
    </xf>
    <xf numFmtId="49" fontId="69" fillId="51" borderId="0" xfId="26" applyNumberFormat="1" applyFont="1" applyFill="1" applyBorder="1" applyAlignment="1" applyProtection="1">
      <alignment horizontal="center" vertical="center"/>
      <protection hidden="1"/>
    </xf>
    <xf numFmtId="49" fontId="67" fillId="51" borderId="0" xfId="26" quotePrefix="1" applyNumberFormat="1" applyFont="1" applyFill="1" applyBorder="1" applyAlignment="1" applyProtection="1">
      <alignment vertical="center"/>
      <protection hidden="1"/>
    </xf>
    <xf numFmtId="49" fontId="67" fillId="51" borderId="72" xfId="26" applyNumberFormat="1" applyFont="1" applyFill="1" applyBorder="1" applyAlignment="1" applyProtection="1">
      <alignment vertical="center"/>
      <protection hidden="1"/>
    </xf>
    <xf numFmtId="49" fontId="66" fillId="51" borderId="72" xfId="26" applyNumberFormat="1" applyFont="1" applyFill="1" applyBorder="1" applyAlignment="1" applyProtection="1">
      <alignment vertical="center"/>
      <protection hidden="1"/>
    </xf>
    <xf numFmtId="49" fontId="66" fillId="51" borderId="72" xfId="26" applyNumberFormat="1" applyFont="1" applyFill="1" applyBorder="1" applyAlignment="1" applyProtection="1">
      <alignment horizontal="center" vertical="center"/>
      <protection hidden="1"/>
    </xf>
    <xf numFmtId="0" fontId="66" fillId="51" borderId="72" xfId="26" applyNumberFormat="1" applyFont="1" applyFill="1" applyBorder="1" applyAlignment="1" applyProtection="1">
      <alignment horizontal="center" vertical="center"/>
      <protection hidden="1"/>
    </xf>
    <xf numFmtId="41" fontId="66" fillId="51" borderId="72" xfId="26" applyNumberFormat="1" applyFont="1" applyFill="1" applyBorder="1" applyAlignment="1" applyProtection="1">
      <alignment vertical="center"/>
      <protection hidden="1"/>
    </xf>
    <xf numFmtId="49" fontId="68" fillId="51" borderId="0" xfId="26" applyNumberFormat="1" applyFont="1" applyFill="1" applyBorder="1" applyAlignment="1" applyProtection="1">
      <alignment horizontal="centerContinuous" vertical="center"/>
      <protection hidden="1"/>
    </xf>
    <xf numFmtId="41" fontId="67" fillId="51" borderId="0" xfId="26" applyNumberFormat="1" applyFont="1" applyFill="1" applyBorder="1" applyAlignment="1" applyProtection="1">
      <alignment horizontal="centerContinuous" vertical="center"/>
      <protection hidden="1"/>
    </xf>
    <xf numFmtId="0" fontId="67" fillId="51" borderId="0" xfId="26" quotePrefix="1" applyFont="1" applyFill="1" applyBorder="1" applyAlignment="1" applyProtection="1">
      <alignment vertical="center"/>
      <protection hidden="1"/>
    </xf>
    <xf numFmtId="0" fontId="67" fillId="51" borderId="0" xfId="26" quotePrefix="1" applyFont="1" applyFill="1" applyBorder="1" applyAlignment="1" applyProtection="1">
      <alignment horizontal="center" vertical="center"/>
      <protection hidden="1"/>
    </xf>
    <xf numFmtId="0" fontId="78" fillId="51" borderId="0" xfId="26" quotePrefix="1" applyFont="1" applyFill="1" applyBorder="1" applyAlignment="1" applyProtection="1">
      <alignment vertical="center"/>
      <protection hidden="1"/>
    </xf>
    <xf numFmtId="0" fontId="73" fillId="2" borderId="0" xfId="26" applyFont="1" applyFill="1" applyAlignment="1">
      <alignment vertical="top"/>
    </xf>
    <xf numFmtId="0" fontId="56" fillId="2" borderId="0" xfId="26" applyNumberFormat="1" applyFont="1" applyFill="1" applyAlignment="1" applyProtection="1">
      <protection locked="0"/>
    </xf>
    <xf numFmtId="0" fontId="55" fillId="2" borderId="39" xfId="26" applyNumberFormat="1" applyFont="1" applyFill="1" applyBorder="1" applyAlignment="1" applyProtection="1"/>
    <xf numFmtId="0" fontId="56" fillId="2" borderId="0" xfId="26" applyNumberFormat="1" applyFont="1" applyFill="1" applyAlignment="1" applyProtection="1"/>
    <xf numFmtId="0" fontId="55" fillId="2" borderId="38" xfId="26" applyNumberFormat="1" applyFont="1" applyFill="1" applyBorder="1" applyAlignment="1" applyProtection="1">
      <alignment horizontal="centerContinuous"/>
    </xf>
    <xf numFmtId="0" fontId="56" fillId="41" borderId="76" xfId="26" applyNumberFormat="1" applyFont="1" applyFill="1" applyBorder="1" applyAlignment="1" applyProtection="1">
      <alignment horizontal="centerContinuous" vertical="center" wrapText="1"/>
    </xf>
    <xf numFmtId="0" fontId="57" fillId="41" borderId="77" xfId="26" applyNumberFormat="1" applyFont="1" applyFill="1" applyBorder="1" applyAlignment="1" applyProtection="1">
      <alignment horizontal="centerContinuous" vertical="center"/>
    </xf>
    <xf numFmtId="0" fontId="57" fillId="41" borderId="77" xfId="26" applyNumberFormat="1" applyFont="1" applyFill="1" applyBorder="1" applyAlignment="1" applyProtection="1">
      <alignment horizontal="centerContinuous"/>
    </xf>
    <xf numFmtId="0" fontId="57" fillId="41" borderId="78" xfId="26" applyNumberFormat="1" applyFont="1" applyFill="1" applyBorder="1" applyAlignment="1" applyProtection="1">
      <alignment horizontal="centerContinuous" vertical="center"/>
    </xf>
    <xf numFmtId="0" fontId="56" fillId="41" borderId="77" xfId="26" applyNumberFormat="1" applyFont="1" applyFill="1" applyBorder="1" applyAlignment="1" applyProtection="1">
      <alignment horizontal="centerContinuous" vertical="center"/>
    </xf>
    <xf numFmtId="0" fontId="56" fillId="2" borderId="0" xfId="26" applyNumberFormat="1" applyFont="1" applyFill="1" applyAlignment="1" applyProtection="1">
      <alignment horizontal="centerContinuous"/>
    </xf>
    <xf numFmtId="0" fontId="56" fillId="2" borderId="38" xfId="26" applyNumberFormat="1" applyFont="1" applyFill="1" applyBorder="1" applyAlignment="1" applyProtection="1">
      <alignment horizontal="centerContinuous"/>
    </xf>
    <xf numFmtId="0" fontId="56" fillId="2" borderId="0" xfId="26" applyNumberFormat="1" applyFont="1" applyFill="1" applyBorder="1" applyAlignment="1" applyProtection="1">
      <alignment horizontal="centerContinuous"/>
    </xf>
    <xf numFmtId="0" fontId="56" fillId="2" borderId="38" xfId="26" applyNumberFormat="1" applyFont="1" applyFill="1" applyBorder="1" applyAlignment="1" applyProtection="1"/>
    <xf numFmtId="0" fontId="56" fillId="2" borderId="65" xfId="26" applyNumberFormat="1" applyFont="1" applyFill="1" applyBorder="1" applyAlignment="1" applyProtection="1">
      <alignment horizontal="center" vertical="center" wrapText="1"/>
    </xf>
    <xf numFmtId="0" fontId="56" fillId="2" borderId="79" xfId="26" applyNumberFormat="1" applyFont="1" applyFill="1" applyBorder="1" applyAlignment="1" applyProtection="1">
      <alignment horizontal="center" vertical="center" wrapText="1"/>
    </xf>
    <xf numFmtId="0" fontId="59" fillId="2" borderId="0" xfId="26" applyNumberFormat="1" applyFont="1" applyFill="1" applyAlignment="1" applyProtection="1">
      <alignment horizontal="center"/>
    </xf>
    <xf numFmtId="0" fontId="54" fillId="2" borderId="39" xfId="26" applyNumberFormat="1" applyFont="1" applyFill="1" applyBorder="1" applyAlignment="1" applyProtection="1"/>
    <xf numFmtId="0" fontId="56" fillId="2" borderId="39" xfId="26" applyNumberFormat="1" applyFont="1" applyFill="1" applyBorder="1" applyAlignment="1" applyProtection="1"/>
    <xf numFmtId="0" fontId="56" fillId="41" borderId="77" xfId="26" applyNumberFormat="1" applyFont="1" applyFill="1" applyBorder="1" applyAlignment="1" applyProtection="1">
      <alignment horizontal="centerContinuous" vertical="center" wrapText="1"/>
    </xf>
    <xf numFmtId="0" fontId="56" fillId="2" borderId="0" xfId="26" applyNumberFormat="1" applyFont="1" applyFill="1" applyAlignment="1" applyProtection="1">
      <alignment horizontal="center"/>
    </xf>
    <xf numFmtId="0" fontId="55" fillId="2" borderId="0" xfId="26" applyNumberFormat="1" applyFont="1" applyFill="1" applyAlignment="1" applyProtection="1">
      <alignment vertical="top"/>
      <protection locked="0"/>
    </xf>
    <xf numFmtId="0" fontId="56" fillId="2" borderId="0" xfId="26" applyNumberFormat="1" applyFont="1" applyFill="1" applyBorder="1" applyAlignment="1" applyProtection="1">
      <alignment horizontal="center" wrapText="1"/>
    </xf>
    <xf numFmtId="0" fontId="56" fillId="2" borderId="0" xfId="26" applyNumberFormat="1" applyFont="1" applyFill="1" applyBorder="1" applyAlignment="1" applyProtection="1">
      <alignment horizontal="centerContinuous"/>
      <protection locked="0"/>
    </xf>
    <xf numFmtId="0" fontId="55" fillId="2" borderId="0" xfId="26" applyNumberFormat="1" applyFont="1" applyFill="1" applyBorder="1" applyAlignment="1" applyProtection="1">
      <alignment horizontal="centerContinuous"/>
      <protection locked="0"/>
    </xf>
    <xf numFmtId="0" fontId="56" fillId="2" borderId="65" xfId="26" applyNumberFormat="1" applyFont="1" applyFill="1" applyBorder="1" applyAlignment="1" applyProtection="1">
      <alignment horizontal="center" wrapText="1"/>
      <protection locked="0"/>
    </xf>
    <xf numFmtId="0" fontId="56" fillId="2" borderId="0" xfId="26" applyNumberFormat="1" applyFont="1" applyFill="1" applyAlignment="1" applyProtection="1">
      <alignment horizontal="center" wrapText="1"/>
    </xf>
    <xf numFmtId="0" fontId="56" fillId="2" borderId="39" xfId="26" applyNumberFormat="1" applyFont="1" applyFill="1" applyBorder="1" applyAlignment="1" applyProtection="1">
      <alignment horizontal="center" wrapText="1"/>
    </xf>
    <xf numFmtId="0" fontId="56" fillId="2" borderId="0" xfId="26" applyNumberFormat="1" applyFont="1" applyFill="1" applyBorder="1" applyAlignment="1" applyProtection="1">
      <alignment horizontal="center" vertical="center" wrapText="1"/>
    </xf>
    <xf numFmtId="0" fontId="56" fillId="2" borderId="0" xfId="26" applyNumberFormat="1" applyFont="1" applyFill="1" applyBorder="1" applyAlignment="1" applyProtection="1">
      <protection locked="0"/>
    </xf>
    <xf numFmtId="0" fontId="55" fillId="2" borderId="0" xfId="26" quotePrefix="1" applyNumberFormat="1" applyFont="1" applyFill="1" applyBorder="1" applyAlignment="1" applyProtection="1">
      <protection locked="0"/>
    </xf>
    <xf numFmtId="0" fontId="56" fillId="2" borderId="0" xfId="26" quotePrefix="1" applyNumberFormat="1" applyFont="1" applyFill="1" applyBorder="1" applyAlignment="1" applyProtection="1">
      <protection locked="0"/>
    </xf>
    <xf numFmtId="0" fontId="60" fillId="2" borderId="0" xfId="26" applyNumberFormat="1" applyFont="1" applyFill="1" applyAlignment="1" applyProtection="1">
      <protection locked="0"/>
    </xf>
    <xf numFmtId="0" fontId="56" fillId="2" borderId="0" xfId="26" applyNumberFormat="1" applyFont="1" applyFill="1" applyBorder="1" applyAlignment="1" applyProtection="1">
      <alignment vertical="top"/>
      <protection locked="0"/>
    </xf>
    <xf numFmtId="0" fontId="56" fillId="2" borderId="0" xfId="26" applyNumberFormat="1" applyFont="1" applyFill="1" applyBorder="1" applyAlignment="1" applyProtection="1">
      <alignment horizontal="center" vertical="top"/>
      <protection locked="0"/>
    </xf>
    <xf numFmtId="0" fontId="56" fillId="2" borderId="0" xfId="26" quotePrefix="1" applyNumberFormat="1" applyFont="1" applyFill="1" applyBorder="1" applyAlignment="1" applyProtection="1">
      <alignment vertical="top"/>
      <protection locked="0"/>
    </xf>
    <xf numFmtId="0" fontId="56" fillId="2" borderId="0" xfId="26" quotePrefix="1" applyNumberFormat="1" applyFont="1" applyFill="1" applyBorder="1" applyAlignment="1" applyProtection="1">
      <alignment horizontal="center" vertical="top"/>
      <protection locked="0"/>
    </xf>
    <xf numFmtId="0" fontId="56" fillId="2" borderId="0" xfId="26" applyNumberFormat="1" applyFont="1" applyFill="1" applyBorder="1" applyAlignment="1" applyProtection="1">
      <alignment horizontal="left" vertical="top"/>
      <protection locked="0"/>
    </xf>
    <xf numFmtId="0" fontId="55" fillId="2" borderId="0" xfId="26" applyNumberFormat="1" applyFont="1" applyFill="1" applyBorder="1" applyAlignment="1" applyProtection="1">
      <alignment vertical="top"/>
      <protection locked="0"/>
    </xf>
    <xf numFmtId="0" fontId="55" fillId="2" borderId="0" xfId="26" applyNumberFormat="1" applyFont="1" applyFill="1" applyBorder="1" applyAlignment="1" applyProtection="1">
      <alignment horizontal="center" vertical="top"/>
      <protection locked="0"/>
    </xf>
    <xf numFmtId="0" fontId="98" fillId="2" borderId="0" xfId="26" quotePrefix="1" applyNumberFormat="1" applyFont="1" applyFill="1" applyBorder="1" applyAlignment="1" applyProtection="1">
      <alignment vertical="top"/>
      <protection locked="0"/>
    </xf>
    <xf numFmtId="0" fontId="98" fillId="2" borderId="0" xfId="26" applyNumberFormat="1" applyFont="1" applyFill="1" applyBorder="1" applyAlignment="1" applyProtection="1">
      <protection locked="0"/>
    </xf>
    <xf numFmtId="0" fontId="98" fillId="2" borderId="0" xfId="26" applyNumberFormat="1" applyFont="1" applyFill="1" applyBorder="1" applyAlignment="1" applyProtection="1">
      <alignment horizontal="center" vertical="top"/>
      <protection locked="0"/>
    </xf>
    <xf numFmtId="0" fontId="98" fillId="2" borderId="0" xfId="26" applyNumberFormat="1" applyFont="1" applyFill="1" applyBorder="1" applyAlignment="1" applyProtection="1">
      <alignment horizontal="left" vertical="top"/>
      <protection locked="0"/>
    </xf>
    <xf numFmtId="0" fontId="56" fillId="2" borderId="0" xfId="26" applyNumberFormat="1" applyFont="1" applyFill="1" applyAlignment="1" applyProtection="1">
      <alignment horizontal="left" vertical="top"/>
      <protection locked="0"/>
    </xf>
    <xf numFmtId="0" fontId="56" fillId="2" borderId="0" xfId="26" applyNumberFormat="1" applyFont="1" applyFill="1" applyAlignment="1" applyProtection="1">
      <alignment vertical="top"/>
      <protection locked="0"/>
    </xf>
    <xf numFmtId="0" fontId="55" fillId="2" borderId="44" xfId="26" applyNumberFormat="1" applyFont="1" applyFill="1" applyBorder="1" applyAlignment="1" applyProtection="1">
      <protection locked="0"/>
    </xf>
    <xf numFmtId="39" fontId="55" fillId="2" borderId="0" xfId="26" quotePrefix="1" applyNumberFormat="1" applyFont="1" applyFill="1" applyBorder="1" applyAlignment="1" applyProtection="1">
      <protection locked="0"/>
    </xf>
    <xf numFmtId="39" fontId="55" fillId="2" borderId="0" xfId="26" applyNumberFormat="1" applyFont="1" applyFill="1" applyBorder="1" applyAlignment="1" applyProtection="1">
      <protection locked="0"/>
    </xf>
    <xf numFmtId="39" fontId="55" fillId="2" borderId="0" xfId="26" applyNumberFormat="1" applyFont="1" applyFill="1" applyBorder="1" applyAlignment="1" applyProtection="1">
      <alignment horizontal="center"/>
      <protection locked="0"/>
    </xf>
    <xf numFmtId="39" fontId="55" fillId="2" borderId="0" xfId="26" applyNumberFormat="1" applyFont="1" applyFill="1" applyAlignment="1" applyProtection="1">
      <alignment horizontal="center"/>
    </xf>
    <xf numFmtId="39" fontId="55" fillId="2" borderId="0" xfId="26" applyNumberFormat="1" applyFont="1" applyFill="1" applyAlignment="1" applyProtection="1"/>
    <xf numFmtId="39" fontId="55" fillId="2" borderId="39" xfId="26" applyNumberFormat="1" applyFont="1" applyFill="1" applyBorder="1" applyAlignment="1" applyProtection="1"/>
    <xf numFmtId="39" fontId="55" fillId="2" borderId="0" xfId="26" applyNumberFormat="1" applyFont="1" applyFill="1" applyBorder="1" applyAlignment="1" applyProtection="1"/>
    <xf numFmtId="39" fontId="55" fillId="2" borderId="38" xfId="26" applyNumberFormat="1" applyFont="1" applyFill="1" applyBorder="1" applyAlignment="1" applyProtection="1"/>
    <xf numFmtId="39" fontId="55" fillId="2" borderId="0" xfId="26" applyNumberFormat="1" applyFont="1" applyFill="1" applyAlignment="1" applyProtection="1">
      <protection locked="0"/>
    </xf>
    <xf numFmtId="41" fontId="55" fillId="2" borderId="0" xfId="26" applyNumberFormat="1" applyFont="1" applyFill="1" applyAlignment="1" applyProtection="1">
      <alignment horizontal="right"/>
      <protection locked="0"/>
    </xf>
    <xf numFmtId="41" fontId="55" fillId="51" borderId="80" xfId="442" applyNumberFormat="1" applyFont="1" applyFill="1" applyBorder="1" applyAlignment="1" applyProtection="1"/>
    <xf numFmtId="41" fontId="55" fillId="51" borderId="81" xfId="26" applyNumberFormat="1" applyFont="1" applyFill="1" applyBorder="1" applyAlignment="1" applyProtection="1"/>
    <xf numFmtId="41" fontId="55" fillId="51" borderId="82" xfId="26" applyNumberFormat="1" applyFont="1" applyFill="1" applyBorder="1" applyAlignment="1" applyProtection="1"/>
    <xf numFmtId="41" fontId="55" fillId="51" borderId="83" xfId="26" applyNumberFormat="1" applyFont="1" applyFill="1" applyBorder="1" applyAlignment="1" applyProtection="1"/>
    <xf numFmtId="0" fontId="55" fillId="2" borderId="0" xfId="26" quotePrefix="1" applyNumberFormat="1" applyFont="1" applyFill="1" applyAlignment="1" applyProtection="1">
      <protection locked="0"/>
    </xf>
    <xf numFmtId="43" fontId="55" fillId="51" borderId="81" xfId="26" applyNumberFormat="1" applyFont="1" applyFill="1" applyBorder="1" applyAlignment="1" applyProtection="1"/>
    <xf numFmtId="43" fontId="55" fillId="51" borderId="83" xfId="26" applyNumberFormat="1" applyFont="1" applyFill="1" applyBorder="1" applyAlignment="1" applyProtection="1"/>
    <xf numFmtId="41" fontId="56" fillId="2" borderId="38" xfId="26" quotePrefix="1" applyNumberFormat="1" applyFont="1" applyFill="1" applyBorder="1" applyAlignment="1" applyProtection="1">
      <alignment horizontal="left" vertical="top"/>
    </xf>
    <xf numFmtId="41" fontId="55" fillId="2" borderId="38" xfId="442" applyNumberFormat="1" applyFont="1" applyFill="1" applyBorder="1" applyAlignment="1" applyProtection="1"/>
    <xf numFmtId="41" fontId="56" fillId="2" borderId="38" xfId="442" applyNumberFormat="1" applyFont="1" applyFill="1" applyBorder="1" applyAlignment="1" applyProtection="1"/>
    <xf numFmtId="41" fontId="98" fillId="2" borderId="39" xfId="26" applyNumberFormat="1" applyFont="1" applyFill="1" applyBorder="1" applyAlignment="1" applyProtection="1"/>
    <xf numFmtId="43" fontId="66" fillId="51" borderId="0" xfId="26" applyNumberFormat="1" applyFont="1" applyFill="1" applyBorder="1" applyAlignment="1">
      <alignment horizontal="right" vertical="center"/>
    </xf>
    <xf numFmtId="0" fontId="0" fillId="0" borderId="0" xfId="26" applyFont="1" applyFill="1" applyBorder="1"/>
    <xf numFmtId="0" fontId="86" fillId="0" borderId="0" xfId="26" applyFont="1" applyFill="1" applyBorder="1"/>
    <xf numFmtId="0" fontId="93" fillId="0" borderId="0" xfId="26" applyFont="1" applyFill="1"/>
    <xf numFmtId="43" fontId="86" fillId="0" borderId="0" xfId="26" applyNumberFormat="1" applyFont="1" applyFill="1" applyBorder="1"/>
    <xf numFmtId="0" fontId="93" fillId="0" borderId="0" xfId="26" applyFont="1" applyFill="1" applyBorder="1"/>
    <xf numFmtId="0" fontId="65" fillId="0" borderId="0" xfId="26" applyNumberFormat="1" applyFont="1" applyFill="1" applyAlignment="1" applyProtection="1">
      <protection locked="0"/>
    </xf>
    <xf numFmtId="0" fontId="66" fillId="0" borderId="0" xfId="26" applyNumberFormat="1" applyFont="1" applyFill="1" applyAlignment="1" applyProtection="1">
      <protection locked="0"/>
    </xf>
    <xf numFmtId="0" fontId="66" fillId="0" borderId="0" xfId="26" applyNumberFormat="1" applyFont="1" applyFill="1" applyBorder="1" applyAlignment="1" applyProtection="1">
      <protection locked="0"/>
    </xf>
    <xf numFmtId="49" fontId="66" fillId="0" borderId="0" xfId="26" applyNumberFormat="1" applyFont="1" applyFill="1" applyBorder="1" applyAlignment="1" applyProtection="1">
      <protection locked="0"/>
    </xf>
    <xf numFmtId="49" fontId="66" fillId="0" borderId="0" xfId="26" applyNumberFormat="1" applyFont="1" applyFill="1" applyAlignment="1" applyProtection="1">
      <protection locked="0"/>
    </xf>
    <xf numFmtId="49" fontId="67" fillId="0" borderId="0" xfId="26" applyNumberFormat="1" applyFont="1" applyFill="1" applyBorder="1" applyAlignment="1" applyProtection="1">
      <protection locked="0"/>
    </xf>
    <xf numFmtId="49" fontId="67" fillId="0" borderId="0" xfId="26" applyNumberFormat="1" applyFont="1" applyFill="1" applyAlignment="1" applyProtection="1">
      <protection locked="0"/>
    </xf>
    <xf numFmtId="49" fontId="67" fillId="0" borderId="0" xfId="26" applyNumberFormat="1" applyFont="1" applyFill="1" applyBorder="1" applyAlignment="1" applyProtection="1">
      <alignment horizontal="right" wrapText="1"/>
      <protection locked="0"/>
    </xf>
    <xf numFmtId="49" fontId="67" fillId="0" borderId="0" xfId="26" applyNumberFormat="1" applyFont="1" applyFill="1" applyBorder="1" applyAlignment="1" applyProtection="1">
      <alignment horizontal="left"/>
      <protection locked="0"/>
    </xf>
    <xf numFmtId="49" fontId="67" fillId="0" borderId="0" xfId="26" applyNumberFormat="1" applyFont="1" applyFill="1" applyAlignment="1" applyProtection="1">
      <alignment horizontal="center"/>
      <protection locked="0"/>
    </xf>
    <xf numFmtId="0" fontId="66" fillId="0" borderId="0" xfId="26" applyFont="1" applyFill="1" applyAlignment="1" applyProtection="1">
      <protection locked="0"/>
    </xf>
    <xf numFmtId="0" fontId="67" fillId="0" borderId="0" xfId="26" applyFont="1" applyFill="1" applyAlignment="1" applyProtection="1">
      <alignment vertical="center"/>
      <protection locked="0"/>
    </xf>
    <xf numFmtId="0" fontId="66" fillId="0" borderId="0" xfId="26" applyFont="1" applyFill="1" applyAlignment="1" applyProtection="1">
      <alignment vertical="center"/>
      <protection locked="0"/>
    </xf>
    <xf numFmtId="0" fontId="78" fillId="0" borderId="0" xfId="26" applyFont="1" applyFill="1" applyAlignment="1" applyProtection="1">
      <alignment vertical="center"/>
      <protection locked="0"/>
    </xf>
    <xf numFmtId="0" fontId="66" fillId="0" borderId="0" xfId="26" applyNumberFormat="1" applyFont="1" applyFill="1" applyBorder="1" applyAlignment="1" applyProtection="1">
      <alignment vertical="center"/>
      <protection locked="0"/>
    </xf>
    <xf numFmtId="0" fontId="67" fillId="0" borderId="0" xfId="26" applyNumberFormat="1" applyFont="1" applyFill="1" applyBorder="1" applyAlignment="1" applyProtection="1">
      <alignment vertical="center"/>
      <protection locked="0"/>
    </xf>
    <xf numFmtId="0" fontId="66" fillId="0" borderId="0" xfId="26" applyNumberFormat="1" applyFont="1" applyFill="1" applyAlignment="1" applyProtection="1">
      <alignment vertical="center"/>
      <protection locked="0"/>
    </xf>
    <xf numFmtId="0" fontId="66" fillId="0" borderId="0" xfId="26" applyFont="1" applyFill="1" applyBorder="1" applyAlignment="1" applyProtection="1">
      <alignment vertical="center"/>
      <protection locked="0"/>
    </xf>
    <xf numFmtId="0" fontId="67" fillId="0" borderId="0" xfId="26" applyFont="1" applyFill="1" applyBorder="1" applyAlignment="1" applyProtection="1">
      <alignment vertical="center"/>
      <protection locked="0"/>
    </xf>
    <xf numFmtId="49" fontId="66" fillId="0" borderId="0" xfId="26" applyNumberFormat="1" applyFont="1" applyFill="1" applyBorder="1" applyAlignment="1" applyProtection="1">
      <alignment horizontal="left" vertical="center"/>
      <protection locked="0"/>
    </xf>
    <xf numFmtId="49" fontId="67" fillId="0" borderId="0" xfId="26" applyNumberFormat="1" applyFont="1" applyFill="1" applyBorder="1" applyAlignment="1" applyProtection="1">
      <alignment vertical="center"/>
      <protection locked="0"/>
    </xf>
    <xf numFmtId="49" fontId="66" fillId="0" borderId="0" xfId="26" applyNumberFormat="1" applyFont="1" applyFill="1" applyAlignment="1" applyProtection="1">
      <alignment vertical="center"/>
      <protection locked="0"/>
    </xf>
    <xf numFmtId="49" fontId="66" fillId="0" borderId="0" xfId="26" applyNumberFormat="1" applyFont="1" applyFill="1" applyBorder="1" applyAlignment="1" applyProtection="1">
      <alignment vertical="center"/>
      <protection locked="0"/>
    </xf>
    <xf numFmtId="49" fontId="70" fillId="0" borderId="0" xfId="26" applyNumberFormat="1" applyFont="1" applyFill="1" applyBorder="1" applyAlignment="1" applyProtection="1">
      <alignment vertical="center"/>
      <protection locked="0"/>
    </xf>
    <xf numFmtId="41" fontId="66" fillId="0" borderId="0" xfId="26" applyNumberFormat="1" applyFont="1" applyFill="1" applyAlignment="1" applyProtection="1">
      <protection locked="0"/>
    </xf>
    <xf numFmtId="43" fontId="55" fillId="2" borderId="0" xfId="26" applyNumberFormat="1" applyFont="1" applyFill="1" applyBorder="1" applyAlignment="1" applyProtection="1"/>
    <xf numFmtId="41" fontId="56" fillId="51" borderId="81" xfId="26" applyNumberFormat="1" applyFont="1" applyFill="1" applyBorder="1" applyAlignment="1" applyProtection="1"/>
    <xf numFmtId="1" fontId="56" fillId="2" borderId="0" xfId="26" applyNumberFormat="1" applyFont="1" applyFill="1" applyAlignment="1" applyProtection="1">
      <alignment horizontal="center"/>
    </xf>
    <xf numFmtId="49" fontId="56" fillId="2" borderId="0" xfId="26" applyNumberFormat="1" applyFont="1" applyFill="1" applyAlignment="1" applyProtection="1">
      <alignment horizontal="right"/>
    </xf>
    <xf numFmtId="43" fontId="86" fillId="0" borderId="0" xfId="26" applyNumberFormat="1" applyFont="1" applyFill="1"/>
    <xf numFmtId="0" fontId="82" fillId="0" borderId="0" xfId="26" applyFont="1" applyFill="1"/>
    <xf numFmtId="0" fontId="82" fillId="0" borderId="65" xfId="26" applyFont="1" applyFill="1" applyBorder="1" applyAlignment="1">
      <alignment horizontal="left" wrapText="1"/>
    </xf>
    <xf numFmtId="0" fontId="82" fillId="0" borderId="65" xfId="26" applyFont="1" applyFill="1" applyBorder="1" applyAlignment="1">
      <alignment horizontal="center" wrapText="1"/>
    </xf>
    <xf numFmtId="43" fontId="82" fillId="0" borderId="65" xfId="26" applyNumberFormat="1" applyFont="1" applyFill="1" applyBorder="1" applyAlignment="1">
      <alignment horizontal="right" wrapText="1"/>
    </xf>
    <xf numFmtId="43" fontId="82" fillId="0" borderId="0" xfId="26" applyNumberFormat="1" applyFont="1" applyFill="1" applyAlignment="1">
      <alignment horizontal="right" wrapText="1"/>
    </xf>
    <xf numFmtId="0" fontId="83" fillId="0" borderId="0" xfId="26" applyFont="1" applyFill="1" applyAlignment="1">
      <alignment horizontal="center" vertical="top" wrapText="1"/>
    </xf>
    <xf numFmtId="43" fontId="83" fillId="0" borderId="0" xfId="26" applyNumberFormat="1" applyFont="1" applyFill="1" applyAlignment="1">
      <alignment horizontal="right" wrapText="1"/>
    </xf>
    <xf numFmtId="0" fontId="92" fillId="0" borderId="0" xfId="26" applyFont="1" applyFill="1" applyAlignment="1">
      <alignment horizontal="center" vertical="top" wrapText="1"/>
    </xf>
    <xf numFmtId="43" fontId="92" fillId="0" borderId="0" xfId="26" applyNumberFormat="1" applyFont="1" applyFill="1" applyAlignment="1">
      <alignment horizontal="right" wrapText="1"/>
    </xf>
    <xf numFmtId="0" fontId="86" fillId="0" borderId="0" xfId="26" applyFont="1" applyFill="1" applyAlignment="1">
      <alignment horizontal="right" vertical="top" wrapText="1"/>
    </xf>
    <xf numFmtId="43" fontId="86" fillId="0" borderId="0" xfId="281" applyNumberFormat="1" applyFont="1" applyFill="1" applyAlignment="1">
      <alignment horizontal="right" wrapText="1"/>
    </xf>
    <xf numFmtId="43" fontId="86" fillId="0" borderId="0" xfId="26" applyNumberFormat="1" applyFont="1" applyFill="1" applyAlignment="1">
      <alignment horizontal="right" wrapText="1"/>
    </xf>
    <xf numFmtId="0" fontId="93" fillId="0" borderId="0" xfId="26" applyFont="1" applyFill="1" applyAlignment="1">
      <alignment horizontal="right" vertical="top" wrapText="1"/>
    </xf>
    <xf numFmtId="43" fontId="93" fillId="0" borderId="0" xfId="26" applyNumberFormat="1" applyFont="1" applyFill="1" applyAlignment="1">
      <alignment horizontal="right" wrapText="1"/>
    </xf>
    <xf numFmtId="0" fontId="75" fillId="2" borderId="0" xfId="26" applyNumberFormat="1" applyFont="1" applyFill="1" applyAlignment="1">
      <alignment horizontal="left" vertical="center"/>
    </xf>
    <xf numFmtId="0" fontId="54" fillId="51" borderId="0" xfId="26" applyNumberFormat="1" applyFont="1" applyFill="1" applyAlignment="1" applyProtection="1">
      <alignment horizontal="right"/>
      <protection locked="0"/>
    </xf>
    <xf numFmtId="0" fontId="0" fillId="2" borderId="0" xfId="26" applyFont="1" applyFill="1"/>
    <xf numFmtId="0" fontId="56" fillId="2" borderId="0" xfId="26" applyNumberFormat="1" applyFont="1" applyFill="1" applyAlignment="1" applyProtection="1">
      <alignment horizontal="center" vertical="center"/>
    </xf>
    <xf numFmtId="0" fontId="0" fillId="2" borderId="0" xfId="26" applyFont="1" applyFill="1" applyAlignment="1">
      <alignment vertical="center"/>
    </xf>
    <xf numFmtId="0" fontId="55" fillId="2" borderId="0" xfId="26" applyFont="1" applyFill="1" applyAlignment="1" applyProtection="1">
      <alignment vertical="center"/>
    </xf>
    <xf numFmtId="41" fontId="56" fillId="2" borderId="0" xfId="26" applyNumberFormat="1" applyFont="1" applyFill="1" applyAlignment="1" applyProtection="1">
      <alignment vertical="center"/>
    </xf>
    <xf numFmtId="41" fontId="55" fillId="2" borderId="0" xfId="26" applyNumberFormat="1" applyFont="1" applyFill="1" applyAlignment="1" applyProtection="1">
      <alignment vertical="center"/>
    </xf>
    <xf numFmtId="0" fontId="55" fillId="2" borderId="0" xfId="26" applyNumberFormat="1" applyFont="1" applyFill="1" applyAlignment="1" applyProtection="1">
      <alignment vertical="center"/>
    </xf>
    <xf numFmtId="0" fontId="56" fillId="2" borderId="0" xfId="26" applyNumberFormat="1" applyFont="1" applyFill="1" applyAlignment="1" applyProtection="1">
      <alignment vertical="center"/>
    </xf>
    <xf numFmtId="39" fontId="55" fillId="2" borderId="0" xfId="26" applyNumberFormat="1" applyFont="1" applyFill="1" applyAlignment="1" applyProtection="1">
      <alignment vertical="center"/>
    </xf>
    <xf numFmtId="49" fontId="55" fillId="2" borderId="0" xfId="26" applyNumberFormat="1" applyFont="1" applyFill="1" applyAlignment="1" applyProtection="1">
      <alignment vertical="center"/>
    </xf>
    <xf numFmtId="0" fontId="56" fillId="2" borderId="0" xfId="26" applyFont="1" applyFill="1" applyAlignment="1" applyProtection="1">
      <alignment vertical="center"/>
    </xf>
    <xf numFmtId="0" fontId="56" fillId="2" borderId="0" xfId="26" applyFont="1" applyFill="1" applyBorder="1" applyAlignment="1" applyProtection="1">
      <alignment horizontal="center" vertical="center"/>
    </xf>
    <xf numFmtId="0" fontId="98" fillId="2" borderId="0" xfId="26" applyFont="1" applyFill="1" applyBorder="1" applyAlignment="1" applyProtection="1">
      <alignment horizontal="center" vertical="center"/>
    </xf>
    <xf numFmtId="0" fontId="54" fillId="51" borderId="0" xfId="26" applyNumberFormat="1" applyFont="1" applyFill="1" applyAlignment="1" applyProtection="1">
      <protection locked="0"/>
    </xf>
    <xf numFmtId="0" fontId="55" fillId="51" borderId="0" xfId="26" applyNumberFormat="1" applyFont="1" applyFill="1" applyAlignment="1" applyProtection="1">
      <protection locked="0"/>
    </xf>
    <xf numFmtId="0" fontId="55" fillId="51" borderId="0" xfId="26" applyNumberFormat="1" applyFont="1" applyFill="1" applyAlignment="1" applyProtection="1">
      <alignment horizontal="right"/>
      <protection locked="0"/>
    </xf>
    <xf numFmtId="0" fontId="55" fillId="51" borderId="0" xfId="26" applyNumberFormat="1" applyFont="1" applyFill="1" applyBorder="1" applyAlignment="1" applyProtection="1">
      <protection locked="0"/>
    </xf>
    <xf numFmtId="0" fontId="56" fillId="51" borderId="40" xfId="26" applyNumberFormat="1" applyFont="1" applyFill="1" applyBorder="1" applyAlignment="1" applyProtection="1">
      <protection locked="0"/>
    </xf>
    <xf numFmtId="0" fontId="55" fillId="51" borderId="40" xfId="26" applyNumberFormat="1" applyFont="1" applyFill="1" applyBorder="1" applyAlignment="1" applyProtection="1">
      <protection locked="0"/>
    </xf>
    <xf numFmtId="0" fontId="56" fillId="51" borderId="0" xfId="26" applyNumberFormat="1" applyFont="1" applyFill="1" applyAlignment="1" applyProtection="1">
      <protection locked="0"/>
    </xf>
    <xf numFmtId="0" fontId="56" fillId="51" borderId="0" xfId="26" applyNumberFormat="1" applyFont="1" applyFill="1" applyBorder="1" applyAlignment="1" applyProtection="1">
      <alignment horizontal="centerContinuous" vertical="center"/>
      <protection locked="0"/>
    </xf>
    <xf numFmtId="0" fontId="55" fillId="51" borderId="0" xfId="26" applyNumberFormat="1" applyFont="1" applyFill="1" applyBorder="1" applyAlignment="1" applyProtection="1">
      <alignment horizontal="centerContinuous" vertical="center"/>
      <protection locked="0"/>
    </xf>
    <xf numFmtId="0" fontId="56" fillId="51" borderId="0" xfId="26" applyNumberFormat="1" applyFont="1" applyFill="1" applyBorder="1" applyAlignment="1" applyProtection="1">
      <alignment horizontal="center" vertical="center" wrapText="1"/>
      <protection locked="0"/>
    </xf>
    <xf numFmtId="0" fontId="56" fillId="51" borderId="65" xfId="26" applyNumberFormat="1" applyFont="1" applyFill="1" applyBorder="1" applyAlignment="1" applyProtection="1">
      <alignment horizontal="center" vertical="center" wrapText="1"/>
      <protection locked="0"/>
    </xf>
    <xf numFmtId="0" fontId="56" fillId="51" borderId="0" xfId="26" applyNumberFormat="1" applyFont="1" applyFill="1" applyBorder="1" applyAlignment="1" applyProtection="1">
      <alignment horizontal="center" vertical="center"/>
      <protection locked="0"/>
    </xf>
    <xf numFmtId="41" fontId="56" fillId="51" borderId="0" xfId="26" applyNumberFormat="1" applyFont="1" applyFill="1" applyBorder="1" applyAlignment="1" applyProtection="1">
      <alignment vertical="center"/>
      <protection locked="0"/>
    </xf>
    <xf numFmtId="0" fontId="56" fillId="51" borderId="0" xfId="26" applyNumberFormat="1" applyFont="1" applyFill="1" applyBorder="1" applyAlignment="1" applyProtection="1">
      <alignment vertical="center"/>
      <protection locked="0"/>
    </xf>
    <xf numFmtId="41" fontId="56" fillId="51" borderId="0" xfId="26" applyNumberFormat="1" applyFont="1" applyFill="1" applyBorder="1" applyAlignment="1" applyProtection="1">
      <alignment vertical="center"/>
    </xf>
    <xf numFmtId="0" fontId="55" fillId="51" borderId="0" xfId="26" quotePrefix="1" applyNumberFormat="1" applyFont="1" applyFill="1" applyBorder="1" applyAlignment="1" applyProtection="1">
      <alignment vertical="center"/>
      <protection locked="0"/>
    </xf>
    <xf numFmtId="0" fontId="55" fillId="51" borderId="0" xfId="26" applyNumberFormat="1" applyFont="1" applyFill="1" applyAlignment="1" applyProtection="1">
      <alignment vertical="center"/>
      <protection locked="0"/>
    </xf>
    <xf numFmtId="0" fontId="55" fillId="51" borderId="0" xfId="26" applyNumberFormat="1" applyFont="1" applyFill="1" applyBorder="1" applyAlignment="1" applyProtection="1">
      <alignment horizontal="center" vertical="center"/>
      <protection locked="0"/>
    </xf>
    <xf numFmtId="41" fontId="55" fillId="51" borderId="0" xfId="442" applyNumberFormat="1" applyFont="1" applyFill="1" applyBorder="1" applyAlignment="1" applyProtection="1">
      <alignment vertical="center"/>
    </xf>
    <xf numFmtId="41" fontId="55" fillId="51" borderId="0" xfId="26" applyNumberFormat="1" applyFont="1" applyFill="1" applyBorder="1" applyAlignment="1" applyProtection="1">
      <alignment vertical="center"/>
    </xf>
    <xf numFmtId="0" fontId="55" fillId="51" borderId="0" xfId="26" quotePrefix="1" applyNumberFormat="1" applyFont="1" applyFill="1" applyAlignment="1" applyProtection="1">
      <alignment vertical="center"/>
      <protection locked="0"/>
    </xf>
    <xf numFmtId="0" fontId="55" fillId="51" borderId="0" xfId="26" applyNumberFormat="1" applyFont="1" applyFill="1" applyBorder="1" applyAlignment="1" applyProtection="1">
      <alignment vertical="center"/>
      <protection locked="0"/>
    </xf>
    <xf numFmtId="0" fontId="60" fillId="51" borderId="0" xfId="26" applyNumberFormat="1" applyFont="1" applyFill="1" applyAlignment="1" applyProtection="1">
      <alignment vertical="center"/>
      <protection locked="0"/>
    </xf>
    <xf numFmtId="0" fontId="56" fillId="51" borderId="0" xfId="26" applyNumberFormat="1" applyFont="1" applyFill="1" applyAlignment="1" applyProtection="1">
      <alignment vertical="center"/>
      <protection locked="0"/>
    </xf>
    <xf numFmtId="0" fontId="56" fillId="51" borderId="0" xfId="26" quotePrefix="1" applyNumberFormat="1" applyFont="1" applyFill="1" applyBorder="1" applyAlignment="1" applyProtection="1">
      <alignment vertical="center"/>
      <protection locked="0"/>
    </xf>
    <xf numFmtId="41" fontId="56" fillId="51" borderId="42" xfId="26" applyNumberFormat="1" applyFont="1" applyFill="1" applyBorder="1" applyAlignment="1" applyProtection="1">
      <alignment vertical="center"/>
    </xf>
    <xf numFmtId="41" fontId="55" fillId="51" borderId="0" xfId="26" applyNumberFormat="1" applyFont="1" applyFill="1" applyBorder="1" applyAlignment="1" applyProtection="1">
      <alignment vertical="center"/>
      <protection locked="0"/>
    </xf>
    <xf numFmtId="0" fontId="56" fillId="51" borderId="0" xfId="26" applyNumberFormat="1" applyFont="1" applyFill="1" applyBorder="1" applyAlignment="1" applyProtection="1">
      <alignment horizontal="left" vertical="center"/>
      <protection locked="0"/>
    </xf>
    <xf numFmtId="0" fontId="56" fillId="51" borderId="0" xfId="26" applyNumberFormat="1" applyFont="1" applyFill="1" applyBorder="1" applyAlignment="1" applyProtection="1">
      <alignment horizontal="right" vertical="center" wrapText="1"/>
      <protection locked="0"/>
    </xf>
    <xf numFmtId="39" fontId="55" fillId="51" borderId="0" xfId="26" quotePrefix="1" applyNumberFormat="1" applyFont="1" applyFill="1" applyBorder="1" applyAlignment="1" applyProtection="1">
      <alignment vertical="center"/>
      <protection locked="0"/>
    </xf>
    <xf numFmtId="39" fontId="55" fillId="51" borderId="0" xfId="26" applyNumberFormat="1" applyFont="1" applyFill="1" applyBorder="1" applyAlignment="1" applyProtection="1">
      <alignment vertical="center"/>
      <protection locked="0"/>
    </xf>
    <xf numFmtId="39" fontId="55" fillId="51" borderId="0" xfId="26" applyNumberFormat="1" applyFont="1" applyFill="1" applyBorder="1" applyAlignment="1" applyProtection="1">
      <alignment horizontal="center" vertical="center"/>
      <protection locked="0"/>
    </xf>
    <xf numFmtId="43" fontId="55" fillId="51" borderId="0" xfId="26" applyNumberFormat="1" applyFont="1" applyFill="1" applyBorder="1" applyAlignment="1" applyProtection="1">
      <alignment vertical="center"/>
    </xf>
    <xf numFmtId="0" fontId="56" fillId="51" borderId="0" xfId="26" applyNumberFormat="1" applyFont="1" applyFill="1" applyAlignment="1" applyProtection="1">
      <alignment horizontal="centerContinuous" vertical="center"/>
      <protection locked="0"/>
    </xf>
    <xf numFmtId="49" fontId="56" fillId="51" borderId="0" xfId="26" applyNumberFormat="1" applyFont="1" applyFill="1" applyBorder="1" applyAlignment="1" applyProtection="1">
      <alignment vertical="center"/>
      <protection locked="0"/>
    </xf>
    <xf numFmtId="0" fontId="56" fillId="51" borderId="0" xfId="26" quotePrefix="1" applyNumberFormat="1" applyFont="1" applyFill="1" applyBorder="1" applyAlignment="1" applyProtection="1">
      <alignment horizontal="center" vertical="center"/>
      <protection locked="0"/>
    </xf>
    <xf numFmtId="41" fontId="56" fillId="51" borderId="0" xfId="442" applyNumberFormat="1" applyFont="1" applyFill="1" applyBorder="1" applyAlignment="1" applyProtection="1">
      <alignment vertical="center"/>
    </xf>
    <xf numFmtId="41" fontId="56" fillId="51" borderId="0" xfId="26" applyNumberFormat="1" applyFont="1" applyFill="1" applyBorder="1" applyAlignment="1" applyProtection="1">
      <alignment horizontal="left" vertical="center"/>
    </xf>
    <xf numFmtId="41" fontId="55" fillId="51" borderId="0" xfId="26" applyNumberFormat="1" applyFont="1" applyFill="1" applyBorder="1" applyAlignment="1" applyProtection="1">
      <alignment horizontal="left" vertical="center"/>
    </xf>
    <xf numFmtId="0" fontId="98" fillId="51" borderId="0" xfId="26" quotePrefix="1" applyNumberFormat="1" applyFont="1" applyFill="1" applyBorder="1" applyAlignment="1" applyProtection="1">
      <alignment vertical="center"/>
      <protection locked="0"/>
    </xf>
    <xf numFmtId="0" fontId="98" fillId="51" borderId="0" xfId="26" applyNumberFormat="1" applyFont="1" applyFill="1" applyBorder="1" applyAlignment="1" applyProtection="1">
      <alignment vertical="center"/>
      <protection locked="0"/>
    </xf>
    <xf numFmtId="0" fontId="98" fillId="51" borderId="0" xfId="26" applyNumberFormat="1" applyFont="1" applyFill="1" applyBorder="1" applyAlignment="1" applyProtection="1">
      <alignment horizontal="center" vertical="center"/>
      <protection locked="0"/>
    </xf>
    <xf numFmtId="41" fontId="98" fillId="51" borderId="0" xfId="26" applyNumberFormat="1" applyFont="1" applyFill="1" applyBorder="1" applyAlignment="1" applyProtection="1">
      <alignment vertical="center"/>
    </xf>
    <xf numFmtId="0" fontId="98" fillId="51" borderId="0" xfId="26" applyNumberFormat="1" applyFont="1" applyFill="1" applyBorder="1" applyAlignment="1" applyProtection="1">
      <alignment horizontal="left" vertical="center"/>
      <protection locked="0"/>
    </xf>
    <xf numFmtId="0" fontId="56" fillId="51" borderId="0" xfId="26" quotePrefix="1" applyNumberFormat="1" applyFont="1" applyFill="1" applyBorder="1" applyAlignment="1" applyProtection="1">
      <alignment vertical="top"/>
      <protection locked="0"/>
    </xf>
    <xf numFmtId="0" fontId="56" fillId="51" borderId="0" xfId="26" applyNumberFormat="1" applyFont="1" applyFill="1" applyAlignment="1" applyProtection="1">
      <alignment horizontal="left" vertical="top"/>
      <protection locked="0"/>
    </xf>
    <xf numFmtId="0" fontId="56" fillId="51" borderId="0" xfId="26" applyNumberFormat="1" applyFont="1" applyFill="1" applyBorder="1" applyAlignment="1" applyProtection="1">
      <alignment horizontal="center" vertical="top"/>
      <protection locked="0"/>
    </xf>
    <xf numFmtId="41" fontId="56" fillId="51" borderId="0" xfId="26" applyNumberFormat="1" applyFont="1" applyFill="1" applyBorder="1" applyAlignment="1" applyProtection="1">
      <alignment vertical="top"/>
      <protection locked="0"/>
    </xf>
    <xf numFmtId="0" fontId="56" fillId="51" borderId="0" xfId="26" applyNumberFormat="1" applyFont="1" applyFill="1" applyAlignment="1" applyProtection="1">
      <alignment vertical="top"/>
      <protection locked="0"/>
    </xf>
    <xf numFmtId="0" fontId="55" fillId="51" borderId="0" xfId="26" applyNumberFormat="1" applyFont="1" applyFill="1" applyAlignment="1" applyProtection="1">
      <alignment vertical="top"/>
      <protection locked="0"/>
    </xf>
    <xf numFmtId="41" fontId="55" fillId="51" borderId="0" xfId="26" applyNumberFormat="1" applyFont="1" applyFill="1" applyAlignment="1" applyProtection="1">
      <alignment vertical="top"/>
      <protection locked="0"/>
    </xf>
    <xf numFmtId="49" fontId="55" fillId="51" borderId="0" xfId="26" applyNumberFormat="1" applyFont="1" applyFill="1" applyAlignment="1" applyProtection="1">
      <alignment horizontal="centerContinuous"/>
      <protection locked="0"/>
    </xf>
    <xf numFmtId="0" fontId="55" fillId="51" borderId="0" xfId="26" applyNumberFormat="1" applyFont="1" applyFill="1" applyAlignment="1" applyProtection="1">
      <alignment horizontal="centerContinuous"/>
      <protection locked="0"/>
    </xf>
    <xf numFmtId="0" fontId="56" fillId="51" borderId="0" xfId="26" applyNumberFormat="1" applyFont="1" applyFill="1" applyAlignment="1" applyProtection="1">
      <alignment horizontal="centerContinuous"/>
      <protection locked="0"/>
    </xf>
    <xf numFmtId="49" fontId="56" fillId="51" borderId="0" xfId="26" applyNumberFormat="1" applyFont="1" applyFill="1" applyAlignment="1" applyProtection="1">
      <alignment horizontal="centerContinuous"/>
      <protection locked="0"/>
    </xf>
    <xf numFmtId="41" fontId="55" fillId="51" borderId="0" xfId="26" applyNumberFormat="1" applyFont="1" applyFill="1" applyAlignment="1" applyProtection="1">
      <protection locked="0"/>
    </xf>
    <xf numFmtId="0" fontId="59" fillId="51" borderId="0" xfId="26" applyNumberFormat="1" applyFont="1" applyFill="1" applyAlignment="1" applyProtection="1">
      <alignment horizontal="center"/>
    </xf>
    <xf numFmtId="0" fontId="55" fillId="51" borderId="0" xfId="26" applyNumberFormat="1" applyFont="1" applyFill="1" applyAlignment="1" applyProtection="1">
      <alignment horizontal="center"/>
    </xf>
    <xf numFmtId="0" fontId="56" fillId="51" borderId="0" xfId="26" applyNumberFormat="1" applyFont="1" applyFill="1" applyBorder="1" applyAlignment="1" applyProtection="1">
      <alignment horizontal="center" vertical="center" wrapText="1"/>
    </xf>
    <xf numFmtId="1" fontId="55" fillId="51" borderId="0" xfId="26" applyNumberFormat="1" applyFont="1" applyFill="1" applyAlignment="1" applyProtection="1">
      <alignment horizontal="center" vertical="center"/>
    </xf>
    <xf numFmtId="1" fontId="56" fillId="51" borderId="0" xfId="26" applyNumberFormat="1" applyFont="1" applyFill="1" applyAlignment="1" applyProtection="1">
      <alignment horizontal="center" vertical="center"/>
    </xf>
    <xf numFmtId="0" fontId="55" fillId="51" borderId="0" xfId="26" applyNumberFormat="1" applyFont="1" applyFill="1" applyAlignment="1" applyProtection="1">
      <alignment horizontal="center" vertical="center"/>
    </xf>
    <xf numFmtId="39" fontId="55" fillId="51" borderId="0" xfId="26" applyNumberFormat="1" applyFont="1" applyFill="1" applyAlignment="1" applyProtection="1">
      <alignment horizontal="center" vertical="center"/>
    </xf>
    <xf numFmtId="0" fontId="56" fillId="51" borderId="0" xfId="26" applyNumberFormat="1" applyFont="1" applyFill="1" applyAlignment="1" applyProtection="1">
      <alignment horizontal="center" vertical="center"/>
    </xf>
    <xf numFmtId="49" fontId="55" fillId="51" borderId="0" xfId="26" applyNumberFormat="1" applyFont="1" applyFill="1" applyAlignment="1" applyProtection="1">
      <alignment horizontal="center" vertical="center"/>
    </xf>
    <xf numFmtId="0" fontId="56" fillId="51" borderId="0" xfId="26" applyFont="1" applyFill="1" applyAlignment="1" applyProtection="1">
      <alignment horizontal="center" vertical="center"/>
    </xf>
    <xf numFmtId="0" fontId="55" fillId="51" borderId="0" xfId="26" applyFont="1" applyFill="1" applyAlignment="1" applyProtection="1">
      <alignment horizontal="center" vertical="center"/>
    </xf>
    <xf numFmtId="1" fontId="98" fillId="51" borderId="0" xfId="26" applyNumberFormat="1" applyFont="1" applyFill="1" applyBorder="1" applyAlignment="1" applyProtection="1">
      <alignment horizontal="center" vertical="center"/>
    </xf>
    <xf numFmtId="0" fontId="98" fillId="51" borderId="0" xfId="26" applyFont="1" applyFill="1" applyBorder="1" applyAlignment="1" applyProtection="1">
      <alignment horizontal="center" vertical="center"/>
    </xf>
    <xf numFmtId="0" fontId="56" fillId="51" borderId="0" xfId="26" applyFont="1" applyFill="1" applyBorder="1" applyAlignment="1" applyProtection="1">
      <alignment horizontal="center" vertical="center"/>
    </xf>
    <xf numFmtId="0" fontId="56" fillId="51" borderId="0" xfId="26" applyFont="1" applyFill="1" applyAlignment="1" applyProtection="1">
      <alignment horizontal="center" vertical="top"/>
    </xf>
    <xf numFmtId="0" fontId="55" fillId="51" borderId="0" xfId="26" applyFont="1" applyFill="1" applyAlignment="1" applyProtection="1">
      <alignment horizontal="center" vertical="top"/>
    </xf>
    <xf numFmtId="1" fontId="55" fillId="51" borderId="0" xfId="26" applyNumberFormat="1" applyFont="1" applyFill="1" applyAlignment="1" applyProtection="1">
      <alignment horizontal="center"/>
    </xf>
    <xf numFmtId="41" fontId="100" fillId="2" borderId="0" xfId="26" applyNumberFormat="1" applyFont="1" applyFill="1" applyAlignment="1" applyProtection="1">
      <protection locked="0"/>
    </xf>
    <xf numFmtId="41" fontId="100" fillId="2" borderId="0" xfId="26" applyNumberFormat="1" applyFont="1" applyFill="1" applyAlignment="1" applyProtection="1">
      <alignment horizontal="center"/>
      <protection locked="0"/>
    </xf>
    <xf numFmtId="0" fontId="57" fillId="2" borderId="0" xfId="373" applyFont="1" applyFill="1" applyBorder="1" applyAlignment="1" applyProtection="1">
      <alignment vertical="center"/>
    </xf>
    <xf numFmtId="0" fontId="55" fillId="2" borderId="0" xfId="26" applyFont="1" applyFill="1" applyBorder="1" applyAlignment="1">
      <alignment vertical="center"/>
    </xf>
    <xf numFmtId="41" fontId="0" fillId="2" borderId="0" xfId="26" applyNumberFormat="1" applyFont="1" applyFill="1" applyAlignment="1">
      <alignment vertical="center"/>
    </xf>
    <xf numFmtId="41" fontId="72" fillId="2" borderId="0" xfId="26" applyNumberFormat="1" applyFont="1" applyFill="1" applyAlignment="1">
      <alignment horizontal="left" vertical="center" wrapText="1"/>
    </xf>
    <xf numFmtId="0" fontId="99" fillId="2" borderId="0" xfId="26" applyFont="1" applyFill="1"/>
    <xf numFmtId="0" fontId="99" fillId="2" borderId="0" xfId="26" applyFont="1" applyFill="1" applyBorder="1"/>
    <xf numFmtId="0" fontId="56" fillId="2" borderId="0" xfId="26" applyFont="1" applyFill="1" applyBorder="1" applyAlignment="1" applyProtection="1">
      <alignment horizontal="centerContinuous"/>
      <protection locked="0"/>
    </xf>
    <xf numFmtId="0" fontId="55" fillId="2" borderId="0" xfId="26" applyFont="1" applyFill="1" applyBorder="1" applyAlignment="1" applyProtection="1">
      <alignment horizontal="centerContinuous"/>
      <protection locked="0"/>
    </xf>
    <xf numFmtId="41" fontId="56" fillId="2" borderId="0" xfId="26" applyNumberFormat="1" applyFont="1" applyFill="1" applyBorder="1" applyAlignment="1" applyProtection="1">
      <alignment horizontal="center" vertical="center" wrapText="1"/>
      <protection locked="0"/>
    </xf>
    <xf numFmtId="0" fontId="100" fillId="2" borderId="0" xfId="26" applyFont="1" applyFill="1" applyBorder="1" applyProtection="1">
      <protection locked="0"/>
    </xf>
    <xf numFmtId="0" fontId="62" fillId="0" borderId="61" xfId="26" applyFont="1" applyFill="1" applyBorder="1" applyAlignment="1" applyProtection="1">
      <alignment horizontal="center" vertical="center" wrapText="1"/>
      <protection locked="0"/>
    </xf>
    <xf numFmtId="41" fontId="55" fillId="2" borderId="0" xfId="26" applyNumberFormat="1" applyFont="1" applyFill="1" applyBorder="1" applyAlignment="1" applyProtection="1">
      <alignment horizontal="center" vertical="center" wrapText="1"/>
      <protection locked="0"/>
    </xf>
    <xf numFmtId="0" fontId="55" fillId="2" borderId="0" xfId="26" applyFont="1" applyFill="1" applyBorder="1" applyAlignment="1" applyProtection="1">
      <alignment horizontal="center" wrapText="1"/>
      <protection locked="0"/>
    </xf>
    <xf numFmtId="41" fontId="55" fillId="2" borderId="0" xfId="26" applyNumberFormat="1" applyFont="1" applyFill="1" applyBorder="1" applyAlignment="1" applyProtection="1">
      <alignment horizontal="centerContinuous" vertical="center" wrapText="1"/>
      <protection locked="0"/>
    </xf>
    <xf numFmtId="0" fontId="100" fillId="2" borderId="84" xfId="26" applyFont="1" applyFill="1" applyBorder="1" applyAlignment="1" applyProtection="1">
      <alignment horizontal="center"/>
      <protection locked="0"/>
    </xf>
    <xf numFmtId="0" fontId="100" fillId="2" borderId="0" xfId="26" applyFont="1" applyFill="1" applyBorder="1" applyAlignment="1" applyProtection="1">
      <alignment horizontal="center"/>
      <protection locked="0"/>
    </xf>
    <xf numFmtId="41" fontId="56" fillId="2" borderId="0" xfId="26" applyNumberFormat="1" applyFont="1" applyFill="1" applyBorder="1" applyAlignment="1" applyProtection="1">
      <alignment horizontal="centerContinuous" vertical="center" wrapText="1"/>
      <protection locked="0"/>
    </xf>
    <xf numFmtId="37" fontId="55" fillId="2" borderId="0" xfId="26" applyNumberFormat="1" applyFont="1" applyFill="1" applyBorder="1" applyAlignment="1" applyProtection="1">
      <alignment horizontal="right"/>
      <protection locked="0"/>
    </xf>
    <xf numFmtId="41" fontId="55" fillId="2" borderId="0" xfId="26" applyNumberFormat="1" applyFont="1" applyFill="1" applyBorder="1" applyAlignment="1" applyProtection="1">
      <alignment horizontal="centerContinuous"/>
      <protection locked="0"/>
    </xf>
    <xf numFmtId="0" fontId="101" fillId="2" borderId="57" xfId="26" applyFont="1" applyFill="1" applyBorder="1" applyAlignment="1" applyProtection="1">
      <alignment horizontal="centerContinuous" wrapText="1"/>
      <protection locked="0"/>
    </xf>
    <xf numFmtId="41" fontId="55" fillId="2" borderId="0" xfId="26" applyNumberFormat="1" applyFont="1" applyFill="1" applyBorder="1" applyAlignment="1" applyProtection="1">
      <alignment horizontal="left" vertical="center" wrapText="1"/>
      <protection locked="0"/>
    </xf>
    <xf numFmtId="0" fontId="71" fillId="2" borderId="0" xfId="26" applyFont="1" applyFill="1" applyBorder="1" applyAlignment="1" applyProtection="1">
      <alignment horizontal="centerContinuous" vertical="center"/>
      <protection locked="0"/>
    </xf>
    <xf numFmtId="0" fontId="56" fillId="2" borderId="53" xfId="26" applyFont="1" applyFill="1" applyBorder="1" applyAlignment="1" applyProtection="1">
      <alignment horizontal="left" vertical="center" wrapText="1"/>
      <protection locked="0"/>
    </xf>
    <xf numFmtId="0" fontId="55" fillId="0" borderId="85" xfId="26" applyFont="1" applyFill="1" applyBorder="1" applyAlignment="1" applyProtection="1">
      <alignment horizontal="center" vertical="center" wrapText="1"/>
      <protection locked="0"/>
    </xf>
    <xf numFmtId="0" fontId="62" fillId="0" borderId="63" xfId="26" applyFont="1" applyFill="1" applyBorder="1" applyAlignment="1" applyProtection="1">
      <alignment horizontal="center" vertical="center" wrapText="1"/>
      <protection locked="0"/>
    </xf>
    <xf numFmtId="0" fontId="56" fillId="2" borderId="0" xfId="26" applyFont="1" applyFill="1" applyBorder="1" applyAlignment="1" applyProtection="1">
      <alignment horizontal="center"/>
      <protection locked="0"/>
    </xf>
    <xf numFmtId="41" fontId="56" fillId="2" borderId="0" xfId="26" applyNumberFormat="1" applyFont="1" applyFill="1" applyBorder="1" applyAlignment="1" applyProtection="1">
      <alignment horizontal="left" vertical="center" wrapText="1"/>
      <protection locked="0"/>
    </xf>
    <xf numFmtId="0" fontId="55" fillId="0" borderId="60" xfId="26" applyFont="1" applyFill="1" applyBorder="1" applyAlignment="1">
      <alignment horizontal="center" vertical="center" wrapText="1"/>
    </xf>
    <xf numFmtId="0" fontId="55" fillId="0" borderId="61" xfId="26" applyFont="1" applyFill="1" applyBorder="1" applyAlignment="1">
      <alignment horizontal="justify" vertical="center" wrapText="1"/>
    </xf>
    <xf numFmtId="0" fontId="62" fillId="0" borderId="61" xfId="26" applyFont="1" applyFill="1" applyBorder="1" applyAlignment="1">
      <alignment horizontal="center" vertical="center" wrapText="1"/>
    </xf>
    <xf numFmtId="166" fontId="55" fillId="0" borderId="61" xfId="271" applyNumberFormat="1" applyFont="1" applyFill="1" applyBorder="1" applyAlignment="1">
      <alignment horizontal="center" vertical="center"/>
    </xf>
    <xf numFmtId="41" fontId="55" fillId="0" borderId="61" xfId="271" applyNumberFormat="1" applyFont="1" applyFill="1" applyBorder="1" applyAlignment="1">
      <alignment horizontal="right" vertical="center"/>
    </xf>
    <xf numFmtId="3" fontId="55" fillId="0" borderId="61" xfId="26" applyNumberFormat="1" applyFont="1" applyFill="1" applyBorder="1" applyAlignment="1">
      <alignment horizontal="center" vertical="center"/>
    </xf>
    <xf numFmtId="0" fontId="55" fillId="0" borderId="61" xfId="26" applyFont="1" applyFill="1" applyBorder="1" applyAlignment="1">
      <alignment horizontal="center" vertical="center"/>
    </xf>
    <xf numFmtId="0" fontId="55" fillId="0" borderId="62" xfId="26" applyFont="1" applyFill="1" applyBorder="1" applyAlignment="1">
      <alignment horizontal="center" vertical="center"/>
    </xf>
    <xf numFmtId="0" fontId="100" fillId="2" borderId="0" xfId="26" applyFont="1" applyFill="1" applyBorder="1" applyAlignment="1" applyProtection="1">
      <alignment horizontal="left" wrapText="1"/>
      <protection locked="0"/>
    </xf>
    <xf numFmtId="41" fontId="102" fillId="2" borderId="0" xfId="26" applyNumberFormat="1" applyFont="1" applyFill="1" applyBorder="1" applyProtection="1">
      <protection locked="0"/>
    </xf>
    <xf numFmtId="0" fontId="102" fillId="2" borderId="0" xfId="26" applyFont="1" applyFill="1" applyBorder="1" applyProtection="1">
      <protection locked="0"/>
    </xf>
    <xf numFmtId="37" fontId="56" fillId="51" borderId="35" xfId="442" applyNumberFormat="1" applyFont="1" applyFill="1" applyBorder="1" applyAlignment="1" applyProtection="1">
      <alignment horizontal="right" vertical="center"/>
      <protection locked="0"/>
    </xf>
    <xf numFmtId="37" fontId="56" fillId="51" borderId="36" xfId="442" applyNumberFormat="1" applyFont="1" applyFill="1" applyBorder="1" applyAlignment="1" applyProtection="1">
      <alignment horizontal="right" vertical="center"/>
      <protection locked="0"/>
    </xf>
    <xf numFmtId="0" fontId="56" fillId="2" borderId="0" xfId="26" applyFont="1" applyFill="1" applyBorder="1" applyAlignment="1" applyProtection="1">
      <alignment horizontal="center" vertical="center"/>
      <protection locked="0"/>
    </xf>
    <xf numFmtId="0" fontId="104" fillId="2" borderId="0" xfId="26" applyNumberFormat="1" applyFont="1" applyFill="1" applyAlignment="1">
      <alignment vertical="center"/>
    </xf>
    <xf numFmtId="0" fontId="103" fillId="2" borderId="0" xfId="26" applyNumberFormat="1" applyFont="1" applyFill="1" applyAlignment="1">
      <alignment horizontal="center" vertical="center"/>
    </xf>
    <xf numFmtId="0" fontId="105" fillId="51" borderId="0" xfId="26" applyNumberFormat="1" applyFont="1" applyFill="1" applyBorder="1" applyAlignment="1" applyProtection="1">
      <alignment horizontal="right"/>
      <protection locked="0"/>
    </xf>
    <xf numFmtId="0" fontId="56" fillId="2" borderId="0" xfId="26" applyFont="1" applyFill="1" applyProtection="1">
      <protection locked="0"/>
    </xf>
    <xf numFmtId="0" fontId="55" fillId="2" borderId="0" xfId="26" applyFont="1" applyFill="1" applyProtection="1">
      <protection locked="0"/>
    </xf>
    <xf numFmtId="0" fontId="55" fillId="2" borderId="0" xfId="26" applyFont="1" applyFill="1" applyAlignment="1" applyProtection="1">
      <alignment horizontal="center"/>
      <protection locked="0"/>
    </xf>
    <xf numFmtId="165" fontId="55" fillId="41" borderId="36" xfId="442" applyNumberFormat="1" applyFont="1" applyFill="1" applyBorder="1" applyAlignment="1" applyProtection="1">
      <alignment horizontal="left"/>
    </xf>
    <xf numFmtId="165" fontId="55" fillId="41" borderId="37" xfId="442" applyNumberFormat="1" applyFont="1" applyFill="1" applyBorder="1" applyAlignment="1" applyProtection="1"/>
    <xf numFmtId="0" fontId="55" fillId="41" borderId="36" xfId="442" applyNumberFormat="1" applyFont="1" applyFill="1" applyBorder="1" applyAlignment="1" applyProtection="1">
      <alignment horizontal="left"/>
    </xf>
    <xf numFmtId="38" fontId="55" fillId="41" borderId="36" xfId="442" applyNumberFormat="1" applyFont="1" applyFill="1" applyBorder="1" applyAlignment="1" applyProtection="1">
      <alignment horizontal="left"/>
    </xf>
    <xf numFmtId="165" fontId="67" fillId="2" borderId="0" xfId="26" applyNumberFormat="1" applyFont="1" applyFill="1" applyBorder="1" applyAlignment="1" applyProtection="1">
      <alignment vertical="top"/>
      <protection hidden="1"/>
    </xf>
    <xf numFmtId="0" fontId="106" fillId="0" borderId="0" xfId="26" applyNumberFormat="1" applyFont="1" applyFill="1" applyAlignment="1">
      <alignment horizontal="left"/>
    </xf>
    <xf numFmtId="0" fontId="106" fillId="0" borderId="0" xfId="26" applyFont="1" applyFill="1"/>
    <xf numFmtId="0" fontId="106" fillId="0" borderId="0" xfId="26" applyFont="1" applyFill="1" applyAlignment="1">
      <alignment horizontal="center"/>
    </xf>
    <xf numFmtId="0" fontId="107" fillId="0" borderId="0" xfId="26" applyNumberFormat="1" applyFont="1" applyFill="1" applyAlignment="1">
      <alignment horizontal="left" vertical="center" wrapText="1"/>
    </xf>
    <xf numFmtId="0" fontId="107" fillId="0" borderId="0" xfId="26" applyNumberFormat="1" applyFont="1" applyFill="1" applyAlignment="1">
      <alignment horizontal="left"/>
    </xf>
    <xf numFmtId="0" fontId="106" fillId="0" borderId="0" xfId="26" applyFont="1" applyFill="1" applyAlignment="1">
      <alignment horizontal="right"/>
    </xf>
    <xf numFmtId="0" fontId="107" fillId="0" borderId="0" xfId="26" applyFont="1" applyFill="1"/>
    <xf numFmtId="0" fontId="107" fillId="0" borderId="0" xfId="26" applyNumberFormat="1" applyFont="1" applyFill="1" applyBorder="1" applyAlignment="1">
      <alignment horizontal="left" wrapText="1"/>
    </xf>
    <xf numFmtId="0" fontId="107" fillId="0" borderId="0" xfId="26" applyFont="1" applyFill="1" applyBorder="1"/>
    <xf numFmtId="0" fontId="107" fillId="0" borderId="0" xfId="26" applyFont="1" applyFill="1" applyBorder="1" applyAlignment="1">
      <alignment wrapText="1"/>
    </xf>
    <xf numFmtId="0" fontId="106" fillId="0" borderId="0" xfId="26" applyFont="1" applyFill="1" applyBorder="1"/>
    <xf numFmtId="0" fontId="107" fillId="0" borderId="0" xfId="26" applyFont="1" applyFill="1" applyAlignment="1">
      <alignment wrapText="1"/>
    </xf>
    <xf numFmtId="0" fontId="107" fillId="0" borderId="0" xfId="26" applyFont="1" applyFill="1" applyAlignment="1">
      <alignment horizontal="center" wrapText="1"/>
    </xf>
    <xf numFmtId="0" fontId="106" fillId="0" borderId="0" xfId="26" applyFont="1" applyFill="1" applyAlignment="1">
      <alignment horizontal="left"/>
    </xf>
    <xf numFmtId="0" fontId="107" fillId="0" borderId="0" xfId="26" applyFont="1" applyFill="1" applyAlignment="1">
      <alignment horizontal="left"/>
    </xf>
    <xf numFmtId="0" fontId="55" fillId="2" borderId="0" xfId="26" applyNumberFormat="1" applyFont="1" applyFill="1" applyBorder="1" applyAlignment="1" applyProtection="1">
      <alignment horizontal="center" vertical="center" wrapText="1"/>
      <protection locked="0"/>
    </xf>
    <xf numFmtId="0" fontId="55" fillId="2" borderId="0" xfId="26" applyNumberFormat="1" applyFont="1" applyFill="1" applyBorder="1" applyAlignment="1" applyProtection="1">
      <alignment horizontal="justify" vertical="center" wrapText="1"/>
      <protection locked="0"/>
    </xf>
    <xf numFmtId="0" fontId="55" fillId="2" borderId="0" xfId="271" applyNumberFormat="1" applyFont="1" applyFill="1" applyBorder="1" applyAlignment="1" applyProtection="1">
      <alignment horizontal="center" vertical="center"/>
      <protection locked="0"/>
    </xf>
    <xf numFmtId="0" fontId="55" fillId="2" borderId="0" xfId="271" applyNumberFormat="1" applyFont="1" applyFill="1" applyBorder="1" applyAlignment="1" applyProtection="1">
      <alignment horizontal="right" vertical="center"/>
      <protection locked="0"/>
    </xf>
    <xf numFmtId="0" fontId="55" fillId="2" borderId="0" xfId="26" applyNumberFormat="1" applyFont="1" applyFill="1" applyBorder="1" applyAlignment="1" applyProtection="1">
      <alignment horizontal="center" vertical="center"/>
      <protection locked="0"/>
    </xf>
    <xf numFmtId="41" fontId="82" fillId="0" borderId="65" xfId="26" applyNumberFormat="1" applyFont="1" applyFill="1" applyBorder="1" applyAlignment="1">
      <alignment horizontal="right" vertical="center" wrapText="1"/>
    </xf>
    <xf numFmtId="49" fontId="72" fillId="0" borderId="0" xfId="26" applyNumberFormat="1" applyFont="1" applyFill="1" applyAlignment="1">
      <alignment horizontal="right" vertical="center"/>
    </xf>
    <xf numFmtId="49" fontId="79" fillId="0" borderId="0" xfId="26" applyNumberFormat="1" applyFont="1" applyFill="1" applyAlignment="1">
      <alignment vertical="center"/>
    </xf>
    <xf numFmtId="0" fontId="0" fillId="0" borderId="0" xfId="26" applyFont="1" applyFill="1" applyAlignment="1">
      <alignment vertical="center"/>
    </xf>
    <xf numFmtId="49" fontId="80" fillId="0" borderId="0" xfId="26" applyNumberFormat="1" applyFont="1" applyFill="1" applyAlignment="1">
      <alignment vertical="center"/>
    </xf>
    <xf numFmtId="41" fontId="80" fillId="0" borderId="0" xfId="26" applyNumberFormat="1" applyFont="1" applyFill="1" applyAlignment="1">
      <alignment vertical="center"/>
    </xf>
    <xf numFmtId="49" fontId="80" fillId="0" borderId="0" xfId="26" applyNumberFormat="1" applyFont="1" applyFill="1" applyBorder="1" applyAlignment="1">
      <alignment vertical="center"/>
    </xf>
    <xf numFmtId="41" fontId="80" fillId="0" borderId="40" xfId="26" applyNumberFormat="1" applyFont="1" applyFill="1" applyBorder="1" applyAlignment="1">
      <alignment vertical="center"/>
    </xf>
    <xf numFmtId="0" fontId="83" fillId="0" borderId="0" xfId="26" applyFont="1" applyFill="1" applyAlignment="1">
      <alignment horizontal="justify" vertical="center" wrapText="1"/>
    </xf>
    <xf numFmtId="0" fontId="82" fillId="0" borderId="0" xfId="26" applyFont="1" applyFill="1" applyAlignment="1">
      <alignment horizontal="justify" vertical="center" wrapText="1"/>
    </xf>
    <xf numFmtId="0" fontId="85" fillId="0" borderId="0" xfId="26" applyFont="1" applyFill="1" applyAlignment="1">
      <alignment horizontal="justify" vertical="center" wrapText="1"/>
    </xf>
    <xf numFmtId="0" fontId="80" fillId="0" borderId="0" xfId="26" applyNumberFormat="1" applyFont="1" applyFill="1" applyAlignment="1">
      <alignment vertical="center"/>
    </xf>
    <xf numFmtId="0" fontId="82" fillId="0" borderId="0" xfId="26" applyFont="1" applyFill="1" applyAlignment="1">
      <alignment horizontal="left" vertical="center" wrapText="1"/>
    </xf>
    <xf numFmtId="0" fontId="82" fillId="0" borderId="0" xfId="26" applyFont="1" applyFill="1" applyAlignment="1">
      <alignment horizontal="right" vertical="center" wrapText="1"/>
    </xf>
    <xf numFmtId="41" fontId="83" fillId="0" borderId="0" xfId="26" applyNumberFormat="1" applyFont="1" applyFill="1" applyAlignment="1">
      <alignment horizontal="right" vertical="center" wrapText="1"/>
    </xf>
    <xf numFmtId="0" fontId="83" fillId="0" borderId="0" xfId="26" applyFont="1" applyFill="1" applyAlignment="1">
      <alignment horizontal="right" vertical="center" wrapText="1"/>
    </xf>
    <xf numFmtId="41" fontId="82" fillId="0" borderId="74" xfId="26" applyNumberFormat="1" applyFont="1" applyFill="1" applyBorder="1" applyAlignment="1">
      <alignment horizontal="right" vertical="center" wrapText="1"/>
    </xf>
    <xf numFmtId="41" fontId="83" fillId="0" borderId="65" xfId="26" applyNumberFormat="1" applyFont="1" applyFill="1" applyBorder="1" applyAlignment="1">
      <alignment horizontal="right" vertical="center" wrapText="1"/>
    </xf>
    <xf numFmtId="41" fontId="82" fillId="0" borderId="65" xfId="26" applyNumberFormat="1" applyFont="1" applyFill="1" applyBorder="1" applyAlignment="1">
      <alignment horizontal="justify" vertical="center" wrapText="1"/>
    </xf>
    <xf numFmtId="41" fontId="92" fillId="0" borderId="0" xfId="26" applyNumberFormat="1" applyFont="1" applyFill="1" applyAlignment="1">
      <alignment horizontal="right" vertical="center" wrapText="1"/>
    </xf>
    <xf numFmtId="0" fontId="92" fillId="0" borderId="0" xfId="26" applyFont="1" applyFill="1" applyAlignment="1">
      <alignment horizontal="right" vertical="center" wrapText="1"/>
    </xf>
    <xf numFmtId="0" fontId="79" fillId="0" borderId="0" xfId="26" applyNumberFormat="1" applyFont="1" applyFill="1" applyAlignment="1">
      <alignment vertical="center"/>
    </xf>
    <xf numFmtId="41" fontId="79" fillId="0" borderId="0" xfId="26" applyNumberFormat="1" applyFont="1" applyFill="1" applyAlignment="1">
      <alignment vertical="center"/>
    </xf>
    <xf numFmtId="49" fontId="79" fillId="0" borderId="0" xfId="26" applyNumberFormat="1" applyFont="1" applyFill="1" applyAlignment="1">
      <alignment horizontal="right" vertical="center"/>
    </xf>
    <xf numFmtId="49" fontId="79" fillId="0" borderId="0" xfId="26" applyNumberFormat="1" applyFont="1" applyFill="1" applyBorder="1" applyAlignment="1">
      <alignment vertical="center"/>
    </xf>
    <xf numFmtId="0" fontId="0" fillId="0" borderId="0" xfId="26" applyFont="1" applyFill="1" applyBorder="1" applyAlignment="1">
      <alignment vertical="center"/>
    </xf>
    <xf numFmtId="49" fontId="80" fillId="0" borderId="40" xfId="26" applyNumberFormat="1" applyFont="1" applyFill="1" applyBorder="1" applyAlignment="1">
      <alignment vertical="center"/>
    </xf>
    <xf numFmtId="0" fontId="80" fillId="0" borderId="40" xfId="26" applyNumberFormat="1" applyFont="1" applyFill="1" applyBorder="1" applyAlignment="1">
      <alignment vertical="center"/>
    </xf>
    <xf numFmtId="0" fontId="86" fillId="0" borderId="0" xfId="26" applyFont="1" applyFill="1" applyAlignment="1">
      <alignment vertical="center"/>
    </xf>
    <xf numFmtId="41" fontId="86" fillId="0" borderId="0" xfId="26" applyNumberFormat="1" applyFont="1" applyFill="1" applyAlignment="1">
      <alignment vertical="center"/>
    </xf>
    <xf numFmtId="0" fontId="86" fillId="0" borderId="0" xfId="26" applyFont="1" applyFill="1" applyBorder="1" applyAlignment="1">
      <alignment vertical="center"/>
    </xf>
    <xf numFmtId="0" fontId="41" fillId="0" borderId="0" xfId="26" applyFont="1" applyFill="1" applyAlignment="1">
      <alignment vertical="center"/>
    </xf>
    <xf numFmtId="0" fontId="82" fillId="0" borderId="0" xfId="26" applyFont="1" applyFill="1" applyAlignment="1">
      <alignment vertical="center"/>
    </xf>
    <xf numFmtId="41" fontId="0" fillId="0" borderId="0" xfId="26" applyNumberFormat="1" applyFont="1" applyFill="1" applyAlignment="1">
      <alignment vertical="center"/>
    </xf>
    <xf numFmtId="0" fontId="92" fillId="0" borderId="0" xfId="26" applyFont="1" applyFill="1" applyAlignment="1">
      <alignment horizontal="justify" vertical="center" wrapText="1"/>
    </xf>
    <xf numFmtId="0" fontId="82" fillId="0" borderId="65" xfId="26" applyFont="1" applyFill="1" applyBorder="1" applyAlignment="1">
      <alignment horizontal="justify" vertical="center" wrapText="1"/>
    </xf>
    <xf numFmtId="41" fontId="83" fillId="0" borderId="0" xfId="26" applyNumberFormat="1" applyFont="1" applyFill="1" applyAlignment="1">
      <alignment horizontal="left" vertical="center" wrapText="1"/>
    </xf>
    <xf numFmtId="41" fontId="86" fillId="0" borderId="0" xfId="26" applyNumberFormat="1" applyFont="1" applyFill="1" applyBorder="1" applyAlignment="1">
      <alignment vertical="center"/>
    </xf>
    <xf numFmtId="165" fontId="64" fillId="51" borderId="0" xfId="26" applyNumberFormat="1" applyFont="1" applyFill="1" applyBorder="1" applyAlignment="1" applyProtection="1">
      <alignment vertical="center"/>
      <protection hidden="1"/>
    </xf>
    <xf numFmtId="49" fontId="67" fillId="51" borderId="20" xfId="26" applyNumberFormat="1" applyFont="1" applyFill="1" applyBorder="1" applyAlignment="1">
      <alignment horizontal="center" vertical="center" wrapText="1"/>
    </xf>
    <xf numFmtId="49" fontId="67" fillId="51" borderId="0" xfId="26" applyNumberFormat="1" applyFont="1" applyFill="1" applyBorder="1" applyAlignment="1">
      <alignment horizontal="right" vertical="center" wrapText="1"/>
    </xf>
    <xf numFmtId="49" fontId="67" fillId="51" borderId="65" xfId="26" applyNumberFormat="1" applyFont="1" applyFill="1" applyBorder="1" applyAlignment="1">
      <alignment horizontal="center" vertical="center" wrapText="1"/>
    </xf>
    <xf numFmtId="49" fontId="67" fillId="2" borderId="0" xfId="26" applyNumberFormat="1" applyFont="1" applyFill="1" applyBorder="1" applyAlignment="1">
      <alignment horizontal="left" vertical="center"/>
    </xf>
    <xf numFmtId="49" fontId="67" fillId="2" borderId="0" xfId="26" applyNumberFormat="1" applyFont="1" applyFill="1" applyAlignment="1">
      <alignment horizontal="center" vertical="center"/>
    </xf>
    <xf numFmtId="49" fontId="67" fillId="51" borderId="0" xfId="26" applyNumberFormat="1" applyFont="1" applyFill="1" applyBorder="1" applyAlignment="1">
      <alignment horizontal="center" vertical="center" wrapText="1"/>
    </xf>
    <xf numFmtId="49" fontId="67" fillId="51" borderId="40" xfId="26" applyNumberFormat="1" applyFont="1" applyFill="1" applyBorder="1" applyAlignment="1">
      <alignment vertical="center"/>
    </xf>
    <xf numFmtId="49" fontId="66" fillId="51" borderId="40" xfId="26" applyNumberFormat="1" applyFont="1" applyFill="1" applyBorder="1" applyAlignment="1">
      <alignment horizontal="center" vertical="center"/>
    </xf>
    <xf numFmtId="0" fontId="66" fillId="51" borderId="40" xfId="26" applyNumberFormat="1" applyFont="1" applyFill="1" applyBorder="1" applyAlignment="1">
      <alignment horizontal="center" vertical="center"/>
    </xf>
    <xf numFmtId="41" fontId="66" fillId="51" borderId="40" xfId="26" applyNumberFormat="1" applyFont="1" applyFill="1" applyBorder="1" applyAlignment="1">
      <alignment vertical="center"/>
    </xf>
    <xf numFmtId="41" fontId="67" fillId="51" borderId="40" xfId="26" applyNumberFormat="1" applyFont="1" applyFill="1" applyBorder="1" applyAlignment="1">
      <alignment vertical="center"/>
    </xf>
    <xf numFmtId="0" fontId="66" fillId="51" borderId="0" xfId="26" applyNumberFormat="1" applyFont="1" applyFill="1" applyBorder="1" applyAlignment="1">
      <alignment horizontal="left" vertical="center"/>
    </xf>
    <xf numFmtId="0" fontId="67" fillId="51" borderId="0" xfId="26" applyNumberFormat="1" applyFont="1" applyFill="1" applyBorder="1" applyAlignment="1">
      <alignment horizontal="left" vertical="center"/>
    </xf>
    <xf numFmtId="165" fontId="0" fillId="51" borderId="0" xfId="26" applyNumberFormat="1" applyFont="1" applyFill="1"/>
    <xf numFmtId="165" fontId="0" fillId="51" borderId="0" xfId="26" applyNumberFormat="1" applyFont="1" applyFill="1" applyAlignment="1">
      <alignment horizontal="right"/>
    </xf>
    <xf numFmtId="165" fontId="72" fillId="51" borderId="0" xfId="26" applyNumberFormat="1" applyFont="1" applyFill="1"/>
    <xf numFmtId="165" fontId="72" fillId="51" borderId="0" xfId="26" applyNumberFormat="1" applyFont="1" applyFill="1" applyAlignment="1">
      <alignment horizontal="right"/>
    </xf>
    <xf numFmtId="165" fontId="73" fillId="51" borderId="0" xfId="26" applyNumberFormat="1" applyFont="1" applyFill="1" applyBorder="1" applyAlignment="1" applyProtection="1">
      <alignment horizontal="centerContinuous"/>
      <protection locked="0"/>
    </xf>
    <xf numFmtId="165" fontId="73" fillId="51" borderId="0" xfId="26" applyNumberFormat="1" applyFont="1" applyFill="1" applyBorder="1" applyAlignment="1" applyProtection="1">
      <alignment horizontal="right"/>
      <protection locked="0"/>
    </xf>
    <xf numFmtId="165" fontId="73" fillId="51" borderId="65" xfId="26" applyNumberFormat="1" applyFont="1" applyFill="1" applyBorder="1" applyAlignment="1" applyProtection="1">
      <alignment horizontal="center" vertical="center" wrapText="1"/>
    </xf>
    <xf numFmtId="165" fontId="72" fillId="51" borderId="0" xfId="26" applyNumberFormat="1" applyFont="1" applyFill="1" applyAlignment="1">
      <alignment horizontal="center"/>
    </xf>
    <xf numFmtId="165" fontId="73" fillId="51" borderId="0" xfId="26" applyNumberFormat="1" applyFont="1" applyFill="1" applyBorder="1" applyAlignment="1" applyProtection="1">
      <protection locked="0"/>
    </xf>
    <xf numFmtId="165" fontId="56" fillId="51" borderId="0" xfId="26" applyNumberFormat="1" applyFont="1" applyFill="1" applyBorder="1" applyAlignment="1" applyProtection="1">
      <alignment horizontal="right"/>
    </xf>
    <xf numFmtId="165" fontId="72" fillId="51" borderId="0" xfId="26" quotePrefix="1" applyNumberFormat="1" applyFont="1" applyFill="1" applyBorder="1" applyAlignment="1" applyProtection="1">
      <protection locked="0"/>
    </xf>
    <xf numFmtId="165" fontId="72" fillId="51" borderId="0" xfId="26" applyNumberFormat="1" applyFont="1" applyFill="1" applyAlignment="1" applyProtection="1">
      <protection locked="0"/>
    </xf>
    <xf numFmtId="165" fontId="72" fillId="51" borderId="0" xfId="26" applyNumberFormat="1" applyFont="1" applyFill="1" applyAlignment="1" applyProtection="1">
      <alignment horizontal="right"/>
      <protection locked="0"/>
    </xf>
    <xf numFmtId="165" fontId="55" fillId="51" borderId="0" xfId="442" applyNumberFormat="1" applyFont="1" applyFill="1" applyBorder="1" applyAlignment="1" applyProtection="1">
      <alignment horizontal="right"/>
    </xf>
    <xf numFmtId="165" fontId="72" fillId="51" borderId="0" xfId="26" quotePrefix="1" applyNumberFormat="1" applyFont="1" applyFill="1" applyBorder="1" applyAlignment="1" applyProtection="1">
      <alignment horizontal="right"/>
      <protection locked="0"/>
    </xf>
    <xf numFmtId="165" fontId="55" fillId="51" borderId="0" xfId="26" applyNumberFormat="1" applyFont="1" applyFill="1" applyBorder="1" applyAlignment="1" applyProtection="1">
      <alignment horizontal="right"/>
    </xf>
    <xf numFmtId="165" fontId="72" fillId="51" borderId="0" xfId="26" quotePrefix="1" applyNumberFormat="1" applyFont="1" applyFill="1" applyAlignment="1" applyProtection="1">
      <protection locked="0"/>
    </xf>
    <xf numFmtId="165" fontId="72" fillId="51" borderId="0" xfId="26" quotePrefix="1" applyNumberFormat="1" applyFont="1" applyFill="1" applyAlignment="1" applyProtection="1">
      <alignment horizontal="right"/>
      <protection locked="0"/>
    </xf>
    <xf numFmtId="165" fontId="72" fillId="51" borderId="0" xfId="26" applyNumberFormat="1" applyFont="1" applyFill="1" applyBorder="1" applyAlignment="1" applyProtection="1">
      <protection locked="0"/>
    </xf>
    <xf numFmtId="165" fontId="72" fillId="51" borderId="0" xfId="26" applyNumberFormat="1" applyFont="1" applyFill="1" applyBorder="1" applyAlignment="1" applyProtection="1">
      <alignment horizontal="right"/>
      <protection locked="0"/>
    </xf>
    <xf numFmtId="165" fontId="76" fillId="51" borderId="0" xfId="26" applyNumberFormat="1" applyFont="1" applyFill="1" applyAlignment="1" applyProtection="1">
      <protection locked="0"/>
    </xf>
    <xf numFmtId="165" fontId="76" fillId="51" borderId="0" xfId="26" applyNumberFormat="1" applyFont="1" applyFill="1" applyAlignment="1" applyProtection="1">
      <alignment horizontal="right"/>
      <protection locked="0"/>
    </xf>
    <xf numFmtId="165" fontId="73" fillId="51" borderId="0" xfId="26" applyNumberFormat="1" applyFont="1" applyFill="1" applyAlignment="1" applyProtection="1">
      <protection locked="0"/>
    </xf>
    <xf numFmtId="165" fontId="73" fillId="51" borderId="0" xfId="26" applyNumberFormat="1" applyFont="1" applyFill="1" applyAlignment="1" applyProtection="1">
      <alignment horizontal="right"/>
      <protection locked="0"/>
    </xf>
    <xf numFmtId="165" fontId="73" fillId="51" borderId="0" xfId="26" quotePrefix="1" applyNumberFormat="1" applyFont="1" applyFill="1" applyBorder="1" applyAlignment="1" applyProtection="1">
      <protection locked="0"/>
    </xf>
    <xf numFmtId="165" fontId="56" fillId="51" borderId="42" xfId="26" applyNumberFormat="1" applyFont="1" applyFill="1" applyBorder="1" applyAlignment="1" applyProtection="1">
      <alignment horizontal="right"/>
    </xf>
    <xf numFmtId="165" fontId="55" fillId="51" borderId="0" xfId="26" applyNumberFormat="1" applyFont="1" applyFill="1" applyAlignment="1" applyProtection="1">
      <alignment horizontal="right"/>
      <protection locked="0"/>
    </xf>
    <xf numFmtId="165" fontId="73" fillId="51" borderId="0" xfId="26" applyNumberFormat="1" applyFont="1" applyFill="1" applyAlignment="1" applyProtection="1">
      <alignment horizontal="centerContinuous"/>
      <protection locked="0"/>
    </xf>
    <xf numFmtId="165" fontId="72" fillId="51" borderId="0" xfId="26" applyNumberFormat="1" applyFont="1" applyFill="1" applyAlignment="1" applyProtection="1">
      <alignment horizontal="centerContinuous"/>
      <protection locked="0"/>
    </xf>
    <xf numFmtId="165" fontId="55" fillId="51" borderId="0" xfId="26" applyNumberFormat="1" applyFont="1" applyFill="1" applyBorder="1" applyAlignment="1" applyProtection="1">
      <alignment horizontal="right"/>
      <protection locked="0"/>
    </xf>
    <xf numFmtId="165" fontId="56" fillId="51" borderId="0" xfId="26" applyNumberFormat="1" applyFont="1" applyFill="1" applyAlignment="1" applyProtection="1">
      <alignment horizontal="right"/>
      <protection locked="0"/>
    </xf>
    <xf numFmtId="165" fontId="73" fillId="51" borderId="0" xfId="26" applyNumberFormat="1" applyFont="1" applyFill="1" applyBorder="1" applyAlignment="1" applyProtection="1">
      <alignment vertical="top"/>
      <protection locked="0"/>
    </xf>
    <xf numFmtId="165" fontId="73" fillId="51" borderId="0" xfId="26" applyNumberFormat="1" applyFont="1" applyFill="1" applyBorder="1" applyAlignment="1" applyProtection="1">
      <alignment horizontal="right" vertical="top"/>
      <protection locked="0"/>
    </xf>
    <xf numFmtId="165" fontId="56" fillId="51" borderId="0" xfId="26" applyNumberFormat="1" applyFont="1" applyFill="1" applyBorder="1" applyAlignment="1" applyProtection="1">
      <alignment horizontal="right" vertical="top"/>
      <protection locked="0"/>
    </xf>
    <xf numFmtId="165" fontId="73" fillId="51" borderId="0" xfId="26" quotePrefix="1" applyNumberFormat="1" applyFont="1" applyFill="1" applyBorder="1" applyAlignment="1" applyProtection="1">
      <alignment vertical="top"/>
      <protection locked="0"/>
    </xf>
    <xf numFmtId="165" fontId="56" fillId="51" borderId="0" xfId="442" applyNumberFormat="1" applyFont="1" applyFill="1" applyBorder="1" applyAlignment="1" applyProtection="1">
      <alignment horizontal="right"/>
    </xf>
    <xf numFmtId="165" fontId="55" fillId="51" borderId="0" xfId="26" quotePrefix="1" applyNumberFormat="1" applyFont="1" applyFill="1" applyBorder="1" applyAlignment="1" applyProtection="1">
      <alignment horizontal="right" vertical="top"/>
    </xf>
    <xf numFmtId="165" fontId="73" fillId="51" borderId="0" xfId="26" applyNumberFormat="1" applyFont="1" applyFill="1" applyBorder="1" applyAlignment="1" applyProtection="1">
      <alignment horizontal="left" vertical="top"/>
      <protection locked="0"/>
    </xf>
    <xf numFmtId="165" fontId="56" fillId="51" borderId="0" xfId="26" applyNumberFormat="1" applyFont="1" applyFill="1" applyBorder="1" applyAlignment="1" applyProtection="1">
      <alignment horizontal="right" vertical="top"/>
    </xf>
    <xf numFmtId="165" fontId="55" fillId="51" borderId="0" xfId="26" applyNumberFormat="1" applyFont="1" applyFill="1" applyBorder="1" applyAlignment="1" applyProtection="1">
      <alignment horizontal="right" vertical="top"/>
    </xf>
    <xf numFmtId="165" fontId="72" fillId="51" borderId="0" xfId="26" applyNumberFormat="1" applyFont="1" applyFill="1" applyBorder="1" applyAlignment="1" applyProtection="1">
      <alignment vertical="top"/>
      <protection locked="0"/>
    </xf>
    <xf numFmtId="165" fontId="56" fillId="51" borderId="42" xfId="26" applyNumberFormat="1" applyFont="1" applyFill="1" applyBorder="1" applyAlignment="1" applyProtection="1">
      <alignment horizontal="right" vertical="top"/>
    </xf>
    <xf numFmtId="165" fontId="75" fillId="51" borderId="0" xfId="26" quotePrefix="1" applyNumberFormat="1" applyFont="1" applyFill="1" applyBorder="1" applyAlignment="1" applyProtection="1">
      <alignment vertical="top"/>
      <protection locked="0"/>
    </xf>
    <xf numFmtId="165" fontId="75" fillId="51" borderId="0" xfId="26" applyNumberFormat="1" applyFont="1" applyFill="1" applyBorder="1" applyAlignment="1" applyProtection="1">
      <protection locked="0"/>
    </xf>
    <xf numFmtId="165" fontId="75" fillId="51" borderId="0" xfId="26" applyNumberFormat="1" applyFont="1" applyFill="1" applyBorder="1" applyAlignment="1" applyProtection="1">
      <alignment horizontal="right"/>
      <protection locked="0"/>
    </xf>
    <xf numFmtId="165" fontId="98" fillId="51" borderId="0" xfId="26" applyNumberFormat="1" applyFont="1" applyFill="1" applyBorder="1" applyAlignment="1" applyProtection="1">
      <alignment horizontal="right" vertical="top"/>
    </xf>
    <xf numFmtId="165" fontId="75" fillId="51" borderId="0" xfId="26" applyNumberFormat="1" applyFont="1" applyFill="1" applyBorder="1" applyAlignment="1" applyProtection="1">
      <alignment horizontal="left" vertical="top"/>
      <protection locked="0"/>
    </xf>
    <xf numFmtId="165" fontId="75" fillId="51" borderId="0" xfId="26" applyNumberFormat="1" applyFont="1" applyFill="1" applyBorder="1" applyAlignment="1" applyProtection="1">
      <alignment horizontal="right" vertical="top"/>
      <protection locked="0"/>
    </xf>
    <xf numFmtId="14" fontId="55" fillId="41" borderId="36" xfId="442" applyNumberFormat="1" applyFont="1" applyFill="1" applyBorder="1" applyAlignment="1" applyProtection="1">
      <alignment horizontal="left"/>
    </xf>
    <xf numFmtId="14" fontId="55" fillId="41" borderId="35" xfId="442" applyNumberFormat="1" applyFont="1" applyFill="1" applyBorder="1" applyAlignment="1" applyProtection="1">
      <alignment horizontal="left"/>
    </xf>
    <xf numFmtId="14" fontId="55" fillId="41" borderId="36" xfId="442" quotePrefix="1" applyNumberFormat="1" applyFont="1" applyFill="1" applyBorder="1" applyAlignment="1" applyProtection="1">
      <alignment horizontal="left"/>
    </xf>
    <xf numFmtId="0" fontId="66" fillId="51" borderId="0" xfId="26" applyNumberFormat="1" applyFont="1" applyFill="1" applyBorder="1" applyAlignment="1" applyProtection="1">
      <alignment horizontal="right" vertical="center" wrapText="1"/>
      <protection hidden="1"/>
    </xf>
    <xf numFmtId="41" fontId="67" fillId="51" borderId="0" xfId="26" applyNumberFormat="1" applyFont="1" applyFill="1" applyBorder="1" applyAlignment="1" applyProtection="1">
      <alignment horizontal="right" vertical="center" wrapText="1"/>
      <protection hidden="1"/>
    </xf>
    <xf numFmtId="41" fontId="66" fillId="51" borderId="0" xfId="26" applyNumberFormat="1" applyFont="1" applyFill="1" applyBorder="1" applyAlignment="1" applyProtection="1">
      <alignment horizontal="right" vertical="center" wrapText="1"/>
      <protection hidden="1"/>
    </xf>
    <xf numFmtId="0" fontId="66" fillId="51" borderId="0" xfId="26" applyFont="1" applyFill="1" applyBorder="1" applyAlignment="1" applyProtection="1">
      <alignment horizontal="right" vertical="center" wrapText="1"/>
      <protection hidden="1"/>
    </xf>
    <xf numFmtId="41" fontId="69" fillId="51" borderId="0" xfId="26" applyNumberFormat="1" applyFont="1" applyFill="1" applyBorder="1" applyAlignment="1" applyProtection="1">
      <alignment horizontal="right" vertical="center" wrapText="1"/>
      <protection hidden="1"/>
    </xf>
    <xf numFmtId="41" fontId="67" fillId="51" borderId="42" xfId="26" applyNumberFormat="1" applyFont="1" applyFill="1" applyBorder="1" applyAlignment="1" applyProtection="1">
      <alignment horizontal="right" vertical="center" wrapText="1"/>
      <protection hidden="1"/>
    </xf>
    <xf numFmtId="41" fontId="67" fillId="51" borderId="0" xfId="26" applyNumberFormat="1" applyFont="1" applyFill="1" applyBorder="1" applyAlignment="1" applyProtection="1">
      <alignment wrapText="1"/>
      <protection hidden="1"/>
    </xf>
    <xf numFmtId="41" fontId="67" fillId="51" borderId="0" xfId="26" applyNumberFormat="1" applyFont="1" applyFill="1" applyBorder="1" applyAlignment="1" applyProtection="1">
      <alignment horizontal="right" wrapText="1"/>
      <protection hidden="1"/>
    </xf>
    <xf numFmtId="41" fontId="78" fillId="51" borderId="0" xfId="26" applyNumberFormat="1" applyFont="1" applyFill="1" applyBorder="1" applyAlignment="1" applyProtection="1">
      <alignment horizontal="right" vertical="center" wrapText="1"/>
      <protection hidden="1"/>
    </xf>
    <xf numFmtId="0" fontId="62" fillId="0" borderId="86" xfId="26" applyNumberFormat="1" applyFont="1" applyFill="1" applyBorder="1" applyAlignment="1" applyProtection="1">
      <alignment horizontal="center" vertical="center" shrinkToFit="1"/>
    </xf>
    <xf numFmtId="0" fontId="62" fillId="0" borderId="61" xfId="26" applyNumberFormat="1" applyFont="1" applyFill="1" applyBorder="1" applyAlignment="1" applyProtection="1">
      <alignment horizontal="center" vertical="center" shrinkToFit="1"/>
    </xf>
    <xf numFmtId="0" fontId="55" fillId="0" borderId="87" xfId="26" applyFont="1" applyFill="1" applyBorder="1" applyAlignment="1" applyProtection="1">
      <alignment horizontal="center" vertical="center" shrinkToFit="1"/>
    </xf>
    <xf numFmtId="0" fontId="55" fillId="0" borderId="60" xfId="26" applyFont="1" applyFill="1" applyBorder="1" applyAlignment="1" applyProtection="1">
      <alignment horizontal="center" vertical="center" shrinkToFit="1"/>
    </xf>
    <xf numFmtId="0" fontId="55" fillId="0" borderId="86" xfId="26" applyFont="1" applyFill="1" applyBorder="1" applyAlignment="1" applyProtection="1">
      <alignment horizontal="center" vertical="center" shrinkToFit="1"/>
      <protection locked="0"/>
    </xf>
    <xf numFmtId="0" fontId="55" fillId="0" borderId="61" xfId="26" applyFont="1" applyFill="1" applyBorder="1" applyAlignment="1" applyProtection="1">
      <alignment horizontal="center" vertical="center" shrinkToFit="1"/>
      <protection locked="0"/>
    </xf>
    <xf numFmtId="0" fontId="55" fillId="0" borderId="86" xfId="26" applyFont="1" applyFill="1" applyBorder="1" applyAlignment="1" applyProtection="1">
      <alignment horizontal="left" vertical="center" shrinkToFit="1"/>
      <protection locked="0"/>
    </xf>
    <xf numFmtId="166" fontId="55" fillId="0" borderId="86" xfId="271" applyNumberFormat="1" applyFont="1" applyFill="1" applyBorder="1" applyAlignment="1" applyProtection="1">
      <alignment horizontal="center" vertical="center" shrinkToFit="1"/>
      <protection locked="0"/>
    </xf>
    <xf numFmtId="166" fontId="55" fillId="0" borderId="61" xfId="271" applyNumberFormat="1" applyFont="1" applyFill="1" applyBorder="1" applyAlignment="1" applyProtection="1">
      <alignment horizontal="center" vertical="center" shrinkToFit="1"/>
      <protection locked="0"/>
    </xf>
    <xf numFmtId="41" fontId="55" fillId="0" borderId="86" xfId="271" applyNumberFormat="1" applyFont="1" applyFill="1" applyBorder="1" applyAlignment="1" applyProtection="1">
      <alignment horizontal="right" vertical="center" shrinkToFit="1"/>
      <protection locked="0"/>
    </xf>
    <xf numFmtId="3" fontId="55" fillId="0" borderId="86" xfId="26" applyNumberFormat="1" applyFont="1" applyFill="1" applyBorder="1" applyAlignment="1" applyProtection="1">
      <alignment horizontal="center" vertical="center" shrinkToFit="1"/>
      <protection locked="0"/>
    </xf>
    <xf numFmtId="0" fontId="55" fillId="0" borderId="88" xfId="26" applyFont="1" applyFill="1" applyBorder="1" applyAlignment="1" applyProtection="1">
      <alignment horizontal="center" vertical="center" shrinkToFit="1"/>
      <protection locked="0"/>
    </xf>
    <xf numFmtId="41" fontId="55" fillId="0" borderId="61" xfId="271" applyNumberFormat="1" applyFont="1" applyFill="1" applyBorder="1" applyAlignment="1" applyProtection="1">
      <alignment horizontal="right" vertical="center" shrinkToFit="1"/>
      <protection locked="0"/>
    </xf>
    <xf numFmtId="3" fontId="55" fillId="0" borderId="61" xfId="26" applyNumberFormat="1" applyFont="1" applyFill="1" applyBorder="1" applyAlignment="1" applyProtection="1">
      <alignment horizontal="center" vertical="center" shrinkToFit="1"/>
      <protection locked="0"/>
    </xf>
    <xf numFmtId="0" fontId="55" fillId="0" borderId="62" xfId="26" applyFont="1" applyFill="1" applyBorder="1" applyAlignment="1" applyProtection="1">
      <alignment horizontal="center" vertical="center" shrinkToFit="1"/>
      <protection locked="0"/>
    </xf>
    <xf numFmtId="0" fontId="72" fillId="2" borderId="0" xfId="26" applyNumberFormat="1" applyFont="1" applyFill="1" applyAlignment="1">
      <alignment horizontal="left" vertical="center" shrinkToFit="1"/>
    </xf>
    <xf numFmtId="0" fontId="73" fillId="2" borderId="0" xfId="26" applyNumberFormat="1" applyFont="1" applyFill="1" applyAlignment="1">
      <alignment vertical="center" shrinkToFit="1"/>
    </xf>
    <xf numFmtId="41" fontId="67" fillId="2" borderId="0" xfId="26" applyNumberFormat="1" applyFont="1" applyFill="1" applyAlignment="1" applyProtection="1">
      <alignment vertical="center"/>
      <protection locked="0"/>
    </xf>
    <xf numFmtId="41" fontId="55" fillId="51" borderId="89" xfId="26" applyNumberFormat="1" applyFont="1" applyFill="1" applyBorder="1" applyAlignment="1" applyProtection="1"/>
    <xf numFmtId="41" fontId="55" fillId="51" borderId="90" xfId="26" applyNumberFormat="1" applyFont="1" applyFill="1" applyBorder="1" applyAlignment="1" applyProtection="1"/>
    <xf numFmtId="41" fontId="55" fillId="51" borderId="91" xfId="26" applyNumberFormat="1" applyFont="1" applyFill="1" applyBorder="1" applyAlignment="1" applyProtection="1"/>
    <xf numFmtId="41" fontId="55" fillId="51" borderId="92" xfId="442" applyNumberFormat="1" applyFont="1" applyFill="1" applyBorder="1" applyAlignment="1" applyProtection="1"/>
    <xf numFmtId="41" fontId="56" fillId="51" borderId="89" xfId="26" applyNumberFormat="1" applyFont="1" applyFill="1" applyBorder="1" applyAlignment="1" applyProtection="1"/>
    <xf numFmtId="43" fontId="55" fillId="51" borderId="89" xfId="26" applyNumberFormat="1" applyFont="1" applyFill="1" applyBorder="1" applyAlignment="1" applyProtection="1"/>
    <xf numFmtId="43" fontId="55" fillId="51" borderId="90" xfId="26" applyNumberFormat="1" applyFont="1" applyFill="1" applyBorder="1" applyAlignment="1" applyProtection="1"/>
    <xf numFmtId="41" fontId="67" fillId="51" borderId="0" xfId="26" applyNumberFormat="1" applyFont="1" applyFill="1" applyBorder="1" applyAlignment="1" applyProtection="1">
      <alignment horizontal="right" vertical="center" wrapText="1"/>
      <protection locked="0"/>
    </xf>
    <xf numFmtId="0" fontId="67" fillId="51" borderId="0" xfId="26" applyFont="1" applyFill="1" applyAlignment="1" applyProtection="1">
      <alignment horizontal="right" vertical="center" wrapText="1"/>
      <protection locked="0"/>
    </xf>
    <xf numFmtId="0" fontId="78" fillId="51" borderId="0" xfId="26" applyFont="1" applyFill="1" applyAlignment="1" applyProtection="1">
      <alignment horizontal="right" vertical="center" wrapText="1"/>
      <protection locked="0"/>
    </xf>
    <xf numFmtId="41" fontId="78" fillId="51" borderId="0" xfId="26" applyNumberFormat="1" applyFont="1" applyFill="1" applyBorder="1" applyAlignment="1" applyProtection="1">
      <alignment horizontal="right" vertical="center" wrapText="1"/>
      <protection locked="0"/>
    </xf>
    <xf numFmtId="41" fontId="66" fillId="51" borderId="0" xfId="26" applyNumberFormat="1" applyFont="1" applyFill="1" applyAlignment="1" applyProtection="1">
      <alignment horizontal="right" vertical="center" wrapText="1"/>
      <protection locked="0"/>
    </xf>
    <xf numFmtId="41" fontId="66" fillId="51" borderId="0" xfId="26" applyNumberFormat="1" applyFont="1" applyFill="1" applyBorder="1" applyAlignment="1" applyProtection="1">
      <alignment horizontal="right" vertical="center" wrapText="1"/>
      <protection locked="0"/>
    </xf>
    <xf numFmtId="41" fontId="66" fillId="51" borderId="65" xfId="26" applyNumberFormat="1" applyFont="1" applyFill="1" applyBorder="1" applyAlignment="1" applyProtection="1">
      <alignment horizontal="right" vertical="center" wrapText="1"/>
      <protection locked="0"/>
    </xf>
    <xf numFmtId="41" fontId="78" fillId="51" borderId="65" xfId="26" applyNumberFormat="1" applyFont="1" applyFill="1" applyBorder="1" applyAlignment="1" applyProtection="1">
      <alignment horizontal="right" vertical="center" wrapText="1"/>
      <protection hidden="1"/>
    </xf>
    <xf numFmtId="0" fontId="66" fillId="51" borderId="0" xfId="26" applyNumberFormat="1" applyFont="1" applyFill="1" applyBorder="1" applyAlignment="1" applyProtection="1">
      <alignment horizontal="right" vertical="center" wrapText="1"/>
      <protection locked="0"/>
    </xf>
    <xf numFmtId="41" fontId="67" fillId="51" borderId="0" xfId="26" applyNumberFormat="1" applyFont="1" applyFill="1" applyBorder="1" applyAlignment="1" applyProtection="1">
      <alignment horizontal="right" vertical="center"/>
      <protection locked="0"/>
    </xf>
    <xf numFmtId="41" fontId="78" fillId="51" borderId="0" xfId="26" applyNumberFormat="1" applyFont="1" applyFill="1" applyBorder="1" applyAlignment="1" applyProtection="1">
      <alignment horizontal="right" vertical="top"/>
      <protection locked="0"/>
    </xf>
    <xf numFmtId="0" fontId="78" fillId="51" borderId="0" xfId="26" applyFont="1" applyFill="1" applyAlignment="1" applyProtection="1">
      <alignment horizontal="right" vertical="top"/>
      <protection locked="0"/>
    </xf>
    <xf numFmtId="0" fontId="66" fillId="51" borderId="40" xfId="26" applyNumberFormat="1" applyFont="1" applyFill="1" applyBorder="1" applyAlignment="1" applyProtection="1">
      <alignment horizontal="right" vertical="center"/>
      <protection locked="0"/>
    </xf>
    <xf numFmtId="41" fontId="66" fillId="51" borderId="0" xfId="26" applyNumberFormat="1" applyFont="1" applyFill="1" applyBorder="1" applyAlignment="1" applyProtection="1">
      <alignment horizontal="right" vertical="center"/>
      <protection locked="0"/>
    </xf>
    <xf numFmtId="41" fontId="67" fillId="51" borderId="42" xfId="26" applyNumberFormat="1" applyFont="1" applyFill="1" applyBorder="1" applyAlignment="1" applyProtection="1">
      <alignment vertical="center"/>
      <protection hidden="1"/>
    </xf>
    <xf numFmtId="41" fontId="78" fillId="51" borderId="0" xfId="26" applyNumberFormat="1" applyFont="1" applyFill="1" applyBorder="1" applyAlignment="1" applyProtection="1">
      <alignment vertical="center"/>
      <protection hidden="1"/>
    </xf>
    <xf numFmtId="41" fontId="67" fillId="51" borderId="74" xfId="26" applyNumberFormat="1" applyFont="1" applyFill="1" applyBorder="1" applyAlignment="1" applyProtection="1">
      <alignment vertical="center"/>
      <protection hidden="1"/>
    </xf>
    <xf numFmtId="49" fontId="66" fillId="2" borderId="68" xfId="26" applyNumberFormat="1" applyFont="1" applyFill="1" applyBorder="1" applyAlignment="1" applyProtection="1">
      <alignment horizontal="left" vertical="center"/>
      <protection locked="0"/>
    </xf>
    <xf numFmtId="41" fontId="66" fillId="2" borderId="0" xfId="26" applyNumberFormat="1" applyFont="1" applyFill="1" applyBorder="1" applyAlignment="1" applyProtection="1">
      <alignment vertical="center"/>
      <protection locked="0"/>
    </xf>
    <xf numFmtId="0" fontId="55" fillId="41" borderId="35" xfId="442" applyFont="1" applyFill="1" applyBorder="1" applyAlignment="1" applyProtection="1">
      <alignment horizontal="left"/>
      <protection locked="0"/>
    </xf>
    <xf numFmtId="49" fontId="79" fillId="0" borderId="0" xfId="26" applyNumberFormat="1" applyFont="1" applyFill="1" applyAlignment="1"/>
    <xf numFmtId="0" fontId="108" fillId="0" borderId="0" xfId="26" applyFont="1" applyFill="1"/>
    <xf numFmtId="41" fontId="86" fillId="0" borderId="0" xfId="26" applyNumberFormat="1" applyFont="1" applyFill="1" applyAlignment="1">
      <alignment readingOrder="1"/>
    </xf>
    <xf numFmtId="0" fontId="86" fillId="0" borderId="0" xfId="26" applyFont="1" applyFill="1" applyAlignment="1">
      <alignment readingOrder="1"/>
    </xf>
    <xf numFmtId="41" fontId="86" fillId="0" borderId="0" xfId="26" applyNumberFormat="1" applyFont="1" applyFill="1" applyAlignment="1">
      <alignment horizontal="left"/>
    </xf>
    <xf numFmtId="0" fontId="86" fillId="0" borderId="0" xfId="26" applyFont="1" applyFill="1" applyAlignment="1">
      <alignment horizontal="left"/>
    </xf>
    <xf numFmtId="41" fontId="82" fillId="0" borderId="65" xfId="26" applyNumberFormat="1" applyFont="1" applyFill="1" applyBorder="1" applyAlignment="1">
      <alignment horizontal="right" wrapText="1"/>
    </xf>
    <xf numFmtId="41" fontId="86" fillId="0" borderId="0" xfId="26" applyNumberFormat="1" applyFont="1" applyFill="1"/>
    <xf numFmtId="41" fontId="82" fillId="0" borderId="0" xfId="26" applyNumberFormat="1" applyFont="1" applyFill="1" applyBorder="1" applyAlignment="1">
      <alignment horizontal="right" wrapText="1"/>
    </xf>
    <xf numFmtId="41" fontId="83" fillId="0" borderId="0" xfId="26" applyNumberFormat="1" applyFont="1" applyFill="1" applyAlignment="1">
      <alignment horizontal="right" wrapText="1"/>
    </xf>
    <xf numFmtId="41" fontId="82" fillId="0" borderId="42" xfId="26" applyNumberFormat="1" applyFont="1" applyFill="1" applyBorder="1" applyAlignment="1">
      <alignment horizontal="right" wrapText="1"/>
    </xf>
    <xf numFmtId="41" fontId="86" fillId="0" borderId="0" xfId="26" applyNumberFormat="1" applyFont="1" applyFill="1" applyBorder="1"/>
    <xf numFmtId="41" fontId="86" fillId="0" borderId="0" xfId="26" applyNumberFormat="1" applyFont="1" applyFill="1" applyBorder="1" applyAlignment="1">
      <alignment horizontal="left"/>
    </xf>
    <xf numFmtId="41" fontId="87" fillId="0" borderId="0" xfId="26" applyNumberFormat="1" applyFont="1" applyFill="1" applyAlignment="1">
      <alignment horizontal="right" wrapText="1"/>
    </xf>
    <xf numFmtId="41" fontId="84" fillId="0" borderId="0" xfId="26" applyNumberFormat="1" applyFont="1" applyFill="1" applyAlignment="1">
      <alignment horizontal="right" wrapText="1"/>
    </xf>
    <xf numFmtId="41" fontId="82" fillId="0" borderId="74" xfId="26" applyNumberFormat="1" applyFont="1" applyFill="1" applyBorder="1" applyAlignment="1">
      <alignment horizontal="right" wrapText="1"/>
    </xf>
    <xf numFmtId="41" fontId="41" fillId="0" borderId="0" xfId="26" applyNumberFormat="1" applyFont="1" applyFill="1" applyAlignment="1">
      <alignment horizontal="center"/>
    </xf>
    <xf numFmtId="41" fontId="41" fillId="0" borderId="0" xfId="26" applyNumberFormat="1" applyFont="1" applyFill="1"/>
    <xf numFmtId="0" fontId="86" fillId="0" borderId="0" xfId="26" applyFont="1"/>
    <xf numFmtId="41" fontId="86" fillId="0" borderId="0" xfId="26" applyNumberFormat="1" applyFont="1"/>
    <xf numFmtId="41" fontId="86" fillId="0" borderId="0" xfId="26" applyNumberFormat="1" applyFont="1" applyFill="1" applyAlignment="1">
      <alignment horizontal="right" wrapText="1"/>
    </xf>
    <xf numFmtId="41" fontId="83" fillId="0" borderId="65" xfId="26" applyNumberFormat="1" applyFont="1" applyFill="1" applyBorder="1" applyAlignment="1">
      <alignment horizontal="right" wrapText="1"/>
    </xf>
    <xf numFmtId="41" fontId="110" fillId="0" borderId="0" xfId="373" applyNumberFormat="1" applyFont="1" applyFill="1" applyAlignment="1" applyProtection="1"/>
    <xf numFmtId="41" fontId="85" fillId="0" borderId="0" xfId="26" applyNumberFormat="1" applyFont="1" applyFill="1"/>
    <xf numFmtId="0" fontId="85" fillId="0" borderId="0" xfId="26" applyFont="1" applyFill="1"/>
    <xf numFmtId="41" fontId="85" fillId="0" borderId="0" xfId="26" applyNumberFormat="1" applyFont="1" applyFill="1" applyBorder="1" applyAlignment="1">
      <alignment horizontal="right" wrapText="1"/>
    </xf>
    <xf numFmtId="41" fontId="83" fillId="0" borderId="0" xfId="26" applyNumberFormat="1" applyFont="1" applyFill="1" applyBorder="1" applyAlignment="1">
      <alignment horizontal="right" wrapText="1"/>
    </xf>
    <xf numFmtId="41" fontId="86" fillId="0" borderId="0" xfId="26" applyNumberFormat="1" applyFont="1" applyFill="1" applyAlignment="1"/>
    <xf numFmtId="0" fontId="86" fillId="0" borderId="0" xfId="26" applyFont="1" applyFill="1" applyAlignment="1"/>
    <xf numFmtId="41" fontId="82" fillId="0" borderId="0" xfId="26" applyNumberFormat="1" applyFont="1" applyFill="1" applyAlignment="1">
      <alignment horizontal="right" wrapText="1"/>
    </xf>
    <xf numFmtId="41" fontId="82" fillId="0" borderId="65" xfId="26" applyNumberFormat="1" applyFont="1" applyFill="1" applyBorder="1" applyAlignment="1">
      <alignment horizontal="center" wrapText="1"/>
    </xf>
    <xf numFmtId="0" fontId="87" fillId="0" borderId="0" xfId="26" applyFont="1" applyFill="1"/>
    <xf numFmtId="41" fontId="87" fillId="0" borderId="0" xfId="26" applyNumberFormat="1" applyFont="1" applyFill="1"/>
    <xf numFmtId="41" fontId="92" fillId="0" borderId="0" xfId="26" applyNumberFormat="1" applyFont="1" applyFill="1" applyAlignment="1">
      <alignment horizontal="right" wrapText="1"/>
    </xf>
    <xf numFmtId="0" fontId="111" fillId="0" borderId="0" xfId="26" applyFont="1" applyFill="1"/>
    <xf numFmtId="0" fontId="112" fillId="0" borderId="0" xfId="26" applyFont="1" applyFill="1"/>
    <xf numFmtId="41" fontId="108" fillId="0" borderId="0" xfId="26" applyNumberFormat="1" applyFont="1" applyFill="1"/>
    <xf numFmtId="41" fontId="41" fillId="0" borderId="65" xfId="26" applyNumberFormat="1" applyFont="1" applyFill="1" applyBorder="1" applyAlignment="1">
      <alignment horizontal="right" wrapText="1"/>
    </xf>
    <xf numFmtId="41" fontId="41" fillId="0" borderId="65" xfId="26" applyNumberFormat="1" applyFont="1" applyFill="1" applyBorder="1" applyAlignment="1">
      <alignment horizontal="centerContinuous"/>
    </xf>
    <xf numFmtId="41" fontId="41" fillId="0" borderId="0" xfId="26" applyNumberFormat="1" applyFont="1" applyFill="1" applyAlignment="1">
      <alignment horizontal="center" wrapText="1"/>
    </xf>
    <xf numFmtId="41" fontId="41" fillId="0" borderId="65" xfId="26" applyNumberFormat="1" applyFont="1" applyFill="1" applyBorder="1" applyAlignment="1">
      <alignment horizontal="center" wrapText="1"/>
    </xf>
    <xf numFmtId="41" fontId="86" fillId="0" borderId="65" xfId="26" applyNumberFormat="1" applyFont="1" applyFill="1" applyBorder="1"/>
    <xf numFmtId="41" fontId="86" fillId="0" borderId="0" xfId="26" applyNumberFormat="1" applyFont="1" applyFill="1" applyAlignment="1">
      <alignment horizontal="right"/>
    </xf>
    <xf numFmtId="41" fontId="86" fillId="0" borderId="65" xfId="26" applyNumberFormat="1" applyFont="1" applyFill="1" applyBorder="1" applyAlignment="1">
      <alignment horizontal="left"/>
    </xf>
    <xf numFmtId="41" fontId="41" fillId="0" borderId="74" xfId="26" applyNumberFormat="1" applyFont="1" applyFill="1" applyBorder="1" applyAlignment="1">
      <alignment horizontal="right"/>
    </xf>
    <xf numFmtId="49" fontId="80" fillId="0" borderId="0" xfId="26" applyNumberFormat="1" applyFont="1" applyFill="1" applyAlignment="1"/>
    <xf numFmtId="49" fontId="80" fillId="0" borderId="0" xfId="26" applyNumberFormat="1" applyFont="1" applyFill="1" applyBorder="1" applyAlignment="1"/>
    <xf numFmtId="41" fontId="27" fillId="0" borderId="0" xfId="373" applyNumberFormat="1" applyFill="1" applyAlignment="1" applyProtection="1"/>
    <xf numFmtId="198" fontId="66" fillId="51" borderId="0" xfId="26" applyNumberFormat="1" applyFont="1" applyFill="1" applyBorder="1" applyAlignment="1" applyProtection="1">
      <alignment horizontal="right" vertical="center" wrapText="1"/>
      <protection hidden="1"/>
    </xf>
    <xf numFmtId="49" fontId="66" fillId="51" borderId="0" xfId="26" applyNumberFormat="1" applyFont="1" applyFill="1" applyBorder="1" applyAlignment="1" applyProtection="1">
      <alignment horizontal="right" vertical="center"/>
      <protection locked="0"/>
    </xf>
    <xf numFmtId="41" fontId="117" fillId="2" borderId="42" xfId="271" applyNumberFormat="1" applyFont="1" applyFill="1" applyBorder="1" applyAlignment="1" applyProtection="1">
      <alignment horizontal="left" vertical="center"/>
      <protection locked="0"/>
    </xf>
    <xf numFmtId="41" fontId="72" fillId="2" borderId="42" xfId="271" applyNumberFormat="1" applyFont="1" applyFill="1" applyBorder="1" applyAlignment="1" applyProtection="1">
      <alignment horizontal="left" vertical="center"/>
      <protection locked="0"/>
    </xf>
    <xf numFmtId="41" fontId="72" fillId="2" borderId="0" xfId="26" applyNumberFormat="1" applyFont="1" applyFill="1" applyBorder="1" applyProtection="1">
      <protection locked="0"/>
    </xf>
    <xf numFmtId="41" fontId="72" fillId="2" borderId="0" xfId="271" applyNumberFormat="1" applyFont="1" applyFill="1" applyBorder="1" applyProtection="1">
      <protection locked="0"/>
    </xf>
    <xf numFmtId="41" fontId="77" fillId="2" borderId="0" xfId="26" applyNumberFormat="1" applyFont="1" applyFill="1" applyBorder="1" applyProtection="1">
      <protection locked="0"/>
    </xf>
    <xf numFmtId="41" fontId="72" fillId="2" borderId="0" xfId="26" applyNumberFormat="1" applyFont="1" applyFill="1" applyBorder="1" applyAlignment="1" applyProtection="1">
      <alignment horizontal="centerContinuous" vertical="top"/>
      <protection locked="0"/>
    </xf>
    <xf numFmtId="41" fontId="72" fillId="2" borderId="0" xfId="26" applyNumberFormat="1" applyFont="1" applyFill="1" applyBorder="1" applyAlignment="1" applyProtection="1">
      <alignment horizontal="left" vertical="top"/>
      <protection locked="0"/>
    </xf>
    <xf numFmtId="41" fontId="116" fillId="2" borderId="0" xfId="26" applyNumberFormat="1" applyFont="1" applyFill="1" applyBorder="1" applyAlignment="1" applyProtection="1">
      <alignment horizontal="centerContinuous" vertical="top"/>
      <protection locked="0"/>
    </xf>
    <xf numFmtId="41" fontId="73" fillId="2" borderId="0" xfId="26" applyNumberFormat="1" applyFont="1" applyFill="1" applyBorder="1" applyAlignment="1" applyProtection="1">
      <alignment horizontal="center"/>
      <protection locked="0"/>
    </xf>
    <xf numFmtId="41" fontId="73" fillId="2" borderId="65" xfId="26" applyNumberFormat="1" applyFont="1" applyFill="1" applyBorder="1" applyAlignment="1" applyProtection="1">
      <alignment horizontal="right"/>
      <protection locked="0"/>
    </xf>
    <xf numFmtId="41" fontId="72" fillId="2" borderId="0" xfId="26" applyNumberFormat="1" applyFont="1" applyFill="1" applyBorder="1" applyAlignment="1" applyProtection="1">
      <alignment horizontal="right"/>
      <protection locked="0"/>
    </xf>
    <xf numFmtId="41" fontId="73" fillId="2" borderId="93" xfId="271" applyNumberFormat="1" applyFont="1" applyFill="1" applyBorder="1" applyProtection="1">
      <protection locked="0"/>
    </xf>
    <xf numFmtId="41" fontId="67" fillId="2" borderId="0" xfId="26" applyNumberFormat="1" applyFont="1" applyFill="1" applyAlignment="1" applyProtection="1">
      <alignment vertical="top"/>
      <protection locked="0"/>
    </xf>
    <xf numFmtId="43" fontId="86" fillId="0" borderId="0" xfId="271" applyFont="1" applyFill="1"/>
    <xf numFmtId="14" fontId="86" fillId="0" borderId="0" xfId="26" applyNumberFormat="1" applyFont="1" applyFill="1"/>
    <xf numFmtId="14" fontId="86" fillId="0" borderId="0" xfId="271" applyNumberFormat="1" applyFont="1" applyFill="1"/>
    <xf numFmtId="0" fontId="120" fillId="0" borderId="0" xfId="373" applyFont="1" applyFill="1" applyAlignment="1" applyProtection="1"/>
    <xf numFmtId="0" fontId="55" fillId="0" borderId="61" xfId="26" applyFont="1" applyFill="1" applyBorder="1" applyAlignment="1" applyProtection="1">
      <alignment horizontal="left" vertical="center" wrapText="1" shrinkToFit="1"/>
      <protection locked="0"/>
    </xf>
    <xf numFmtId="41" fontId="85" fillId="0" borderId="0" xfId="26" applyNumberFormat="1" applyFont="1" applyFill="1" applyAlignment="1">
      <alignment horizontal="right" wrapText="1"/>
    </xf>
    <xf numFmtId="41" fontId="93" fillId="0" borderId="0" xfId="26" applyNumberFormat="1" applyFont="1" applyFill="1"/>
    <xf numFmtId="198" fontId="66" fillId="2" borderId="68" xfId="26" applyNumberFormat="1" applyFont="1" applyFill="1" applyBorder="1" applyAlignment="1" applyProtection="1">
      <alignment vertical="center"/>
      <protection hidden="1"/>
    </xf>
    <xf numFmtId="41" fontId="91" fillId="0" borderId="0" xfId="26" applyNumberFormat="1" applyFont="1" applyFill="1" applyAlignment="1">
      <alignment horizontal="right" wrapText="1"/>
    </xf>
    <xf numFmtId="0" fontId="115" fillId="0" borderId="0" xfId="26" applyFont="1" applyFill="1"/>
    <xf numFmtId="41" fontId="85" fillId="0" borderId="0" xfId="26" applyNumberFormat="1" applyFont="1" applyFill="1" applyBorder="1"/>
    <xf numFmtId="41" fontId="72" fillId="0" borderId="0" xfId="26" applyNumberFormat="1" applyFont="1" applyFill="1" applyAlignment="1">
      <alignment vertical="top"/>
    </xf>
    <xf numFmtId="41" fontId="82" fillId="0" borderId="0" xfId="26" applyNumberFormat="1" applyFont="1" applyFill="1" applyBorder="1" applyAlignment="1">
      <alignment horizontal="center" wrapText="1"/>
    </xf>
    <xf numFmtId="41" fontId="41" fillId="0" borderId="40" xfId="26" applyNumberFormat="1" applyFont="1" applyFill="1" applyBorder="1" applyAlignment="1"/>
    <xf numFmtId="41" fontId="82" fillId="0" borderId="0" xfId="26" applyNumberFormat="1" applyFont="1" applyFill="1" applyAlignment="1">
      <alignment horizontal="center" wrapText="1"/>
    </xf>
    <xf numFmtId="41" fontId="83" fillId="0" borderId="0" xfId="26" applyNumberFormat="1" applyFont="1" applyFill="1" applyAlignment="1">
      <alignment horizontal="right" wrapText="1" indent="1"/>
    </xf>
    <xf numFmtId="41" fontId="110" fillId="0" borderId="0" xfId="373" applyNumberFormat="1" applyFont="1" applyFill="1" applyAlignment="1" applyProtection="1">
      <alignment horizontal="right" wrapText="1"/>
    </xf>
    <xf numFmtId="41" fontId="41" fillId="0" borderId="0" xfId="26" applyNumberFormat="1" applyFont="1" applyFill="1" applyAlignment="1">
      <alignment horizontal="right" wrapText="1"/>
    </xf>
    <xf numFmtId="41" fontId="86" fillId="0" borderId="0" xfId="26" applyNumberFormat="1" applyFont="1" applyFill="1" applyAlignment="1">
      <alignment horizontal="center" vertical="top" wrapText="1"/>
    </xf>
    <xf numFmtId="41" fontId="86" fillId="0" borderId="65" xfId="26" applyNumberFormat="1" applyFont="1" applyFill="1" applyBorder="1" applyAlignment="1">
      <alignment horizontal="left" vertical="top" wrapText="1"/>
    </xf>
    <xf numFmtId="41" fontId="41" fillId="0" borderId="74" xfId="26" applyNumberFormat="1" applyFont="1" applyFill="1" applyBorder="1" applyAlignment="1">
      <alignment horizontal="center" vertical="top" wrapText="1"/>
    </xf>
    <xf numFmtId="199" fontId="83" fillId="0" borderId="0" xfId="26" applyNumberFormat="1" applyFont="1" applyFill="1" applyAlignment="1">
      <alignment horizontal="justify" vertical="center"/>
    </xf>
    <xf numFmtId="199" fontId="83" fillId="0" borderId="0" xfId="26" applyNumberFormat="1" applyFont="1" applyBorder="1" applyAlignment="1">
      <alignment horizontal="left" vertical="top"/>
    </xf>
    <xf numFmtId="0" fontId="86" fillId="0" borderId="0" xfId="26" applyFont="1" applyFill="1" applyAlignment="1">
      <alignment horizontal="left" vertical="center" wrapText="1"/>
    </xf>
    <xf numFmtId="41" fontId="60" fillId="0" borderId="61" xfId="271" applyNumberFormat="1" applyFont="1" applyFill="1" applyBorder="1" applyAlignment="1" applyProtection="1">
      <alignment horizontal="right" vertical="center" shrinkToFit="1"/>
      <protection locked="0"/>
    </xf>
    <xf numFmtId="41" fontId="73" fillId="0" borderId="0" xfId="26" applyNumberFormat="1" applyFont="1" applyFill="1" applyAlignment="1">
      <alignment vertical="top"/>
    </xf>
    <xf numFmtId="0" fontId="60" fillId="0" borderId="61" xfId="26" applyFont="1" applyFill="1" applyBorder="1" applyAlignment="1" applyProtection="1">
      <alignment horizontal="left" vertical="center" wrapText="1" shrinkToFit="1"/>
      <protection locked="0"/>
    </xf>
    <xf numFmtId="0" fontId="125" fillId="0" borderId="61" xfId="26" applyNumberFormat="1" applyFont="1" applyFill="1" applyBorder="1" applyAlignment="1" applyProtection="1">
      <alignment horizontal="center" vertical="center" shrinkToFit="1"/>
    </xf>
    <xf numFmtId="166" fontId="60" fillId="0" borderId="61" xfId="271" applyNumberFormat="1" applyFont="1" applyFill="1" applyBorder="1" applyAlignment="1" applyProtection="1">
      <alignment horizontal="center" vertical="center" shrinkToFit="1"/>
      <protection locked="0"/>
    </xf>
    <xf numFmtId="0" fontId="55" fillId="0" borderId="0" xfId="26" applyFont="1" applyFill="1" applyBorder="1" applyProtection="1">
      <protection locked="0"/>
    </xf>
    <xf numFmtId="41" fontId="86" fillId="0" borderId="0" xfId="271" applyNumberFormat="1" applyFont="1" applyFill="1" applyAlignment="1">
      <alignment horizontal="right" wrapText="1"/>
    </xf>
    <xf numFmtId="41" fontId="93" fillId="0" borderId="0" xfId="26" applyNumberFormat="1" applyFont="1" applyFill="1" applyAlignment="1">
      <alignment horizontal="right" wrapText="1"/>
    </xf>
    <xf numFmtId="41" fontId="86" fillId="0" borderId="0" xfId="271" applyNumberFormat="1" applyFont="1" applyFill="1" applyBorder="1" applyAlignment="1">
      <alignment horizontal="right" wrapText="1"/>
    </xf>
    <xf numFmtId="0" fontId="82" fillId="0" borderId="21" xfId="26" applyFont="1" applyFill="1" applyBorder="1" applyAlignment="1">
      <alignment horizontal="center" wrapText="1"/>
    </xf>
    <xf numFmtId="41" fontId="82" fillId="0" borderId="94" xfId="26" applyNumberFormat="1" applyFont="1" applyFill="1" applyBorder="1" applyAlignment="1">
      <alignment horizontal="right" wrapText="1"/>
    </xf>
    <xf numFmtId="0" fontId="126" fillId="0" borderId="0" xfId="26" applyFont="1" applyFill="1"/>
    <xf numFmtId="0" fontId="64" fillId="51" borderId="0" xfId="26" applyNumberFormat="1" applyFont="1" applyFill="1" applyBorder="1" applyAlignment="1" applyProtection="1">
      <alignment horizontal="right" vertical="center"/>
      <protection hidden="1"/>
    </xf>
    <xf numFmtId="41" fontId="41" fillId="0" borderId="0" xfId="26" applyNumberFormat="1" applyFont="1" applyFill="1" applyAlignment="1">
      <alignment horizontal="right"/>
    </xf>
    <xf numFmtId="41" fontId="113" fillId="0" borderId="0" xfId="26" applyNumberFormat="1" applyFont="1" applyFill="1"/>
    <xf numFmtId="0" fontId="55" fillId="0" borderId="95" xfId="26" applyFont="1" applyFill="1" applyBorder="1" applyAlignment="1" applyProtection="1">
      <alignment horizontal="center" vertical="center" shrinkToFit="1"/>
    </xf>
    <xf numFmtId="0" fontId="62" fillId="0" borderId="96" xfId="26" applyNumberFormat="1" applyFont="1" applyFill="1" applyBorder="1" applyAlignment="1" applyProtection="1">
      <alignment horizontal="center" vertical="center" shrinkToFit="1"/>
    </xf>
    <xf numFmtId="166" fontId="55" fillId="0" borderId="96" xfId="271" applyNumberFormat="1" applyFont="1" applyFill="1" applyBorder="1" applyAlignment="1" applyProtection="1">
      <alignment horizontal="center" vertical="center" shrinkToFit="1"/>
      <protection locked="0"/>
    </xf>
    <xf numFmtId="41" fontId="55" fillId="0" borderId="96" xfId="271" applyNumberFormat="1" applyFont="1" applyFill="1" applyBorder="1" applyAlignment="1" applyProtection="1">
      <alignment horizontal="right" vertical="center" shrinkToFit="1"/>
      <protection locked="0"/>
    </xf>
    <xf numFmtId="3" fontId="55" fillId="0" borderId="96" xfId="26" applyNumberFormat="1" applyFont="1" applyFill="1" applyBorder="1" applyAlignment="1" applyProtection="1">
      <alignment horizontal="center" vertical="center" shrinkToFit="1"/>
      <protection locked="0"/>
    </xf>
    <xf numFmtId="0" fontId="55" fillId="0" borderId="96" xfId="26" applyFont="1" applyFill="1" applyBorder="1" applyAlignment="1" applyProtection="1">
      <alignment horizontal="center" vertical="center" shrinkToFit="1"/>
      <protection locked="0"/>
    </xf>
    <xf numFmtId="0" fontId="55" fillId="0" borderId="97" xfId="26" applyFont="1" applyFill="1" applyBorder="1" applyAlignment="1" applyProtection="1">
      <alignment horizontal="center" vertical="center" shrinkToFit="1"/>
      <protection locked="0"/>
    </xf>
    <xf numFmtId="41" fontId="127" fillId="0" borderId="0" xfId="26" applyNumberFormat="1" applyFont="1" applyFill="1" applyAlignment="1">
      <alignment vertical="top"/>
    </xf>
    <xf numFmtId="49" fontId="41" fillId="0" borderId="0" xfId="26" applyNumberFormat="1" applyFont="1" applyAlignment="1">
      <alignment horizontal="centerContinuous" vertical="center"/>
    </xf>
    <xf numFmtId="14" fontId="67" fillId="51" borderId="65" xfId="26" applyNumberFormat="1" applyFont="1" applyFill="1" applyBorder="1" applyAlignment="1" applyProtection="1">
      <alignment horizontal="right" wrapText="1"/>
      <protection hidden="1"/>
    </xf>
    <xf numFmtId="49" fontId="131" fillId="0" borderId="0" xfId="26" applyNumberFormat="1" applyFont="1" applyFill="1" applyAlignment="1">
      <alignment vertical="center"/>
    </xf>
    <xf numFmtId="49" fontId="64" fillId="0" borderId="0" xfId="26" applyNumberFormat="1" applyFont="1" applyFill="1" applyAlignment="1">
      <alignment vertical="center"/>
    </xf>
    <xf numFmtId="41" fontId="131" fillId="0" borderId="0" xfId="26" applyNumberFormat="1" applyFont="1" applyFill="1" applyAlignment="1">
      <alignment vertical="center"/>
    </xf>
    <xf numFmtId="0" fontId="132" fillId="0" borderId="0" xfId="26" applyFont="1" applyFill="1" applyAlignment="1">
      <alignment vertical="center"/>
    </xf>
    <xf numFmtId="49" fontId="72" fillId="0" borderId="0" xfId="26" applyNumberFormat="1" applyFont="1" applyFill="1" applyAlignment="1">
      <alignment vertical="center"/>
    </xf>
    <xf numFmtId="49" fontId="66" fillId="0" borderId="0" xfId="26" applyNumberFormat="1" applyFont="1" applyFill="1" applyAlignment="1">
      <alignment vertical="center"/>
    </xf>
    <xf numFmtId="41" fontId="72" fillId="0" borderId="0" xfId="26" applyNumberFormat="1" applyFont="1" applyFill="1" applyAlignment="1">
      <alignment vertical="center"/>
    </xf>
    <xf numFmtId="0" fontId="72" fillId="0" borderId="0" xfId="26" applyFont="1" applyFill="1" applyAlignment="1">
      <alignment vertical="center"/>
    </xf>
    <xf numFmtId="49" fontId="66" fillId="0" borderId="0" xfId="26" applyNumberFormat="1" applyFont="1" applyFill="1" applyBorder="1" applyAlignment="1">
      <alignment vertical="center"/>
    </xf>
    <xf numFmtId="167" fontId="72" fillId="0" borderId="0" xfId="26" applyNumberFormat="1" applyFont="1" applyFill="1" applyAlignment="1">
      <alignment vertical="center"/>
    </xf>
    <xf numFmtId="49" fontId="67" fillId="0" borderId="40" xfId="26" applyNumberFormat="1" applyFont="1" applyFill="1" applyBorder="1" applyAlignment="1">
      <alignment vertical="center"/>
    </xf>
    <xf numFmtId="41" fontId="72" fillId="0" borderId="40" xfId="26" applyNumberFormat="1" applyFont="1" applyFill="1" applyBorder="1" applyAlignment="1">
      <alignment vertical="center"/>
    </xf>
    <xf numFmtId="167" fontId="72" fillId="0" borderId="40" xfId="26" applyNumberFormat="1" applyFont="1" applyFill="1" applyBorder="1" applyAlignment="1">
      <alignment vertical="center"/>
    </xf>
    <xf numFmtId="0" fontId="14" fillId="0" borderId="0" xfId="26" applyFont="1" applyFill="1" applyAlignment="1">
      <alignment vertical="center"/>
    </xf>
    <xf numFmtId="41" fontId="14" fillId="0" borderId="0" xfId="292" applyNumberFormat="1" applyFont="1" applyFill="1" applyAlignment="1">
      <alignment vertical="center"/>
    </xf>
    <xf numFmtId="167" fontId="14" fillId="0" borderId="0" xfId="292" applyNumberFormat="1" applyFont="1" applyFill="1" applyAlignment="1">
      <alignment vertical="center"/>
    </xf>
    <xf numFmtId="49" fontId="86" fillId="0" borderId="0" xfId="26" applyNumberFormat="1" applyFont="1" applyFill="1" applyAlignment="1">
      <alignment horizontal="right" vertical="center"/>
    </xf>
    <xf numFmtId="41" fontId="86" fillId="0" borderId="0" xfId="292" applyNumberFormat="1" applyFont="1" applyFill="1" applyAlignment="1">
      <alignment vertical="center"/>
    </xf>
    <xf numFmtId="167" fontId="86" fillId="0" borderId="0" xfId="292" applyNumberFormat="1" applyFont="1" applyFill="1" applyAlignment="1">
      <alignment vertical="center"/>
    </xf>
    <xf numFmtId="0" fontId="86" fillId="0" borderId="0" xfId="26" applyFont="1" applyFill="1" applyAlignment="1">
      <alignment horizontal="center" vertical="center" wrapText="1"/>
    </xf>
    <xf numFmtId="41" fontId="82" fillId="0" borderId="65" xfId="292" applyNumberFormat="1" applyFont="1" applyFill="1" applyBorder="1" applyAlignment="1">
      <alignment horizontal="center" wrapText="1"/>
    </xf>
    <xf numFmtId="167" fontId="82" fillId="0" borderId="0" xfId="292" applyNumberFormat="1" applyFont="1" applyFill="1" applyBorder="1" applyAlignment="1">
      <alignment horizontal="center" wrapText="1"/>
    </xf>
    <xf numFmtId="41" fontId="82" fillId="0" borderId="0" xfId="292" applyNumberFormat="1" applyFont="1" applyFill="1" applyBorder="1" applyAlignment="1">
      <alignment horizontal="center" vertical="center" wrapText="1"/>
    </xf>
    <xf numFmtId="167" fontId="82" fillId="0" borderId="0" xfId="292" applyNumberFormat="1" applyFont="1" applyFill="1" applyBorder="1" applyAlignment="1">
      <alignment horizontal="center" vertical="center" wrapText="1"/>
    </xf>
    <xf numFmtId="3" fontId="86" fillId="0" borderId="0" xfId="26" applyNumberFormat="1" applyFont="1" applyAlignment="1">
      <alignment horizontal="right" wrapText="1"/>
    </xf>
    <xf numFmtId="167" fontId="86" fillId="0" borderId="0" xfId="292" applyNumberFormat="1" applyFont="1" applyFill="1" applyBorder="1" applyAlignment="1">
      <alignment horizontal="right" vertical="center" wrapText="1"/>
    </xf>
    <xf numFmtId="41" fontId="86" fillId="0" borderId="0" xfId="292" applyNumberFormat="1" applyFont="1" applyFill="1" applyAlignment="1">
      <alignment horizontal="right" vertical="center" wrapText="1"/>
    </xf>
    <xf numFmtId="167" fontId="133" fillId="0" borderId="0" xfId="374" applyNumberFormat="1" applyFont="1" applyFill="1" applyBorder="1" applyAlignment="1" applyProtection="1">
      <alignment horizontal="right" vertical="center" wrapText="1"/>
    </xf>
    <xf numFmtId="41" fontId="86" fillId="0" borderId="0" xfId="292" applyNumberFormat="1" applyFont="1" applyFill="1" applyBorder="1" applyAlignment="1">
      <alignment horizontal="right" vertical="center" wrapText="1"/>
    </xf>
    <xf numFmtId="41" fontId="86" fillId="0" borderId="65" xfId="292" applyNumberFormat="1" applyFont="1" applyFill="1" applyBorder="1" applyAlignment="1">
      <alignment horizontal="right" vertical="center" wrapText="1"/>
    </xf>
    <xf numFmtId="41" fontId="41" fillId="0" borderId="74" xfId="292" applyNumberFormat="1" applyFont="1" applyFill="1" applyBorder="1" applyAlignment="1">
      <alignment horizontal="right" vertical="center" wrapText="1"/>
    </xf>
    <xf numFmtId="167" fontId="41" fillId="0" borderId="0" xfId="292" applyNumberFormat="1" applyFont="1" applyFill="1" applyBorder="1" applyAlignment="1">
      <alignment horizontal="right" vertical="center" wrapText="1"/>
    </xf>
    <xf numFmtId="0" fontId="91" fillId="0" borderId="0" xfId="26" applyFont="1" applyFill="1" applyAlignment="1">
      <alignment vertical="center"/>
    </xf>
    <xf numFmtId="0" fontId="91" fillId="0" borderId="0" xfId="26" applyFont="1" applyFill="1" applyAlignment="1">
      <alignment horizontal="justify" vertical="center" wrapText="1"/>
    </xf>
    <xf numFmtId="41" fontId="91" fillId="0" borderId="0" xfId="292" applyNumberFormat="1" applyFont="1" applyFill="1" applyBorder="1" applyAlignment="1">
      <alignment horizontal="right" vertical="center" wrapText="1"/>
    </xf>
    <xf numFmtId="167" fontId="91" fillId="0" borderId="0" xfId="292" applyNumberFormat="1" applyFont="1" applyFill="1" applyBorder="1" applyAlignment="1">
      <alignment horizontal="right" vertical="center" wrapText="1"/>
    </xf>
    <xf numFmtId="41" fontId="85" fillId="0" borderId="0" xfId="292" applyNumberFormat="1" applyFont="1" applyFill="1" applyBorder="1" applyAlignment="1">
      <alignment horizontal="right" vertical="center" wrapText="1"/>
    </xf>
    <xf numFmtId="0" fontId="86" fillId="0" borderId="0" xfId="26" applyFont="1" applyFill="1" applyAlignment="1">
      <alignment vertical="center" textRotation="180"/>
    </xf>
    <xf numFmtId="41" fontId="85" fillId="0" borderId="0" xfId="292" applyNumberFormat="1" applyFont="1" applyFill="1" applyAlignment="1">
      <alignment vertical="center"/>
    </xf>
    <xf numFmtId="167" fontId="85" fillId="0" borderId="0" xfId="292" applyNumberFormat="1" applyFont="1" applyFill="1" applyAlignment="1">
      <alignment vertical="center"/>
    </xf>
    <xf numFmtId="167" fontId="85" fillId="0" borderId="0" xfId="292" applyNumberFormat="1" applyFont="1" applyFill="1" applyBorder="1" applyAlignment="1">
      <alignment vertical="center"/>
    </xf>
    <xf numFmtId="0" fontId="85" fillId="0" borderId="0" xfId="26" applyFont="1" applyFill="1" applyAlignment="1">
      <alignment vertical="center"/>
    </xf>
    <xf numFmtId="167" fontId="86" fillId="0" borderId="0" xfId="292" applyNumberFormat="1" applyFont="1" applyFill="1" applyBorder="1" applyAlignment="1">
      <alignment vertical="center"/>
    </xf>
    <xf numFmtId="41" fontId="85" fillId="0" borderId="0" xfId="26" applyNumberFormat="1" applyFont="1" applyFill="1" applyAlignment="1">
      <alignment vertical="center"/>
    </xf>
    <xf numFmtId="41" fontId="85" fillId="0" borderId="0" xfId="26" applyNumberFormat="1" applyFont="1" applyFill="1" applyBorder="1" applyAlignment="1">
      <alignment vertical="center"/>
    </xf>
    <xf numFmtId="49" fontId="86" fillId="0" borderId="0" xfId="26" applyNumberFormat="1" applyFont="1" applyFill="1" applyAlignment="1">
      <alignment vertical="center"/>
    </xf>
    <xf numFmtId="41" fontId="14" fillId="0" borderId="0" xfId="26" applyNumberFormat="1" applyFont="1" applyFill="1" applyAlignment="1">
      <alignment vertical="center"/>
    </xf>
    <xf numFmtId="41" fontId="14" fillId="0" borderId="0" xfId="26" applyNumberFormat="1" applyFont="1" applyFill="1" applyBorder="1" applyAlignment="1">
      <alignment vertical="center"/>
    </xf>
    <xf numFmtId="41" fontId="41" fillId="0" borderId="42" xfId="292" applyNumberFormat="1" applyFont="1" applyFill="1" applyBorder="1" applyAlignment="1">
      <alignment horizontal="right" vertical="center" wrapText="1"/>
    </xf>
    <xf numFmtId="200" fontId="86" fillId="0" borderId="0" xfId="271" applyNumberFormat="1" applyFont="1"/>
    <xf numFmtId="200" fontId="83" fillId="0" borderId="0" xfId="271" applyNumberFormat="1" applyFont="1" applyAlignment="1">
      <alignment horizontal="right" wrapText="1"/>
    </xf>
    <xf numFmtId="200" fontId="84" fillId="0" borderId="0" xfId="271" applyNumberFormat="1" applyFont="1" applyAlignment="1">
      <alignment horizontal="right" wrapText="1"/>
    </xf>
    <xf numFmtId="200" fontId="87" fillId="0" borderId="0" xfId="271" applyNumberFormat="1" applyFont="1"/>
    <xf numFmtId="200" fontId="82" fillId="0" borderId="21" xfId="271" applyNumberFormat="1" applyFont="1" applyBorder="1" applyAlignment="1">
      <alignment horizontal="right" wrapText="1"/>
    </xf>
    <xf numFmtId="200" fontId="82" fillId="0" borderId="0" xfId="271" applyNumberFormat="1" applyFont="1" applyAlignment="1">
      <alignment horizontal="right" wrapText="1"/>
    </xf>
    <xf numFmtId="200" fontId="83" fillId="0" borderId="0" xfId="271" applyNumberFormat="1" applyFont="1" applyAlignment="1">
      <alignment horizontal="right" vertical="top" wrapText="1"/>
    </xf>
    <xf numFmtId="200" fontId="82" fillId="0" borderId="0" xfId="271" applyNumberFormat="1" applyFont="1" applyAlignment="1">
      <alignment wrapText="1"/>
    </xf>
    <xf numFmtId="200" fontId="82" fillId="0" borderId="21" xfId="271" applyNumberFormat="1" applyFont="1" applyBorder="1" applyAlignment="1">
      <alignment horizontal="center" wrapText="1"/>
    </xf>
    <xf numFmtId="200" fontId="86" fillId="0" borderId="0" xfId="271" applyNumberFormat="1" applyFont="1" applyAlignment="1">
      <alignment horizontal="right" wrapText="1"/>
    </xf>
    <xf numFmtId="200" fontId="82" fillId="0" borderId="94" xfId="271" applyNumberFormat="1" applyFont="1" applyBorder="1" applyAlignment="1">
      <alignment horizontal="right" wrapText="1"/>
    </xf>
    <xf numFmtId="41" fontId="55" fillId="51" borderId="81" xfId="26" applyNumberFormat="1" applyFont="1" applyFill="1" applyBorder="1" applyAlignment="1" applyProtection="1">
      <alignment horizontal="right"/>
    </xf>
    <xf numFmtId="41" fontId="55" fillId="51" borderId="83" xfId="26" applyNumberFormat="1" applyFont="1" applyFill="1" applyBorder="1" applyAlignment="1" applyProtection="1">
      <alignment horizontal="right"/>
    </xf>
    <xf numFmtId="37" fontId="55" fillId="2" borderId="0" xfId="26" applyNumberFormat="1" applyFont="1" applyFill="1" applyBorder="1" applyAlignment="1" applyProtection="1"/>
    <xf numFmtId="0" fontId="141" fillId="0" borderId="96" xfId="26" applyFont="1" applyFill="1" applyBorder="1" applyAlignment="1" applyProtection="1">
      <alignment horizontal="left" vertical="center" wrapText="1"/>
      <protection locked="0"/>
    </xf>
    <xf numFmtId="0" fontId="55" fillId="0" borderId="96" xfId="26" applyFont="1" applyFill="1" applyBorder="1" applyAlignment="1" applyProtection="1">
      <alignment horizontal="left" vertical="center" wrapText="1"/>
      <protection locked="0"/>
    </xf>
    <xf numFmtId="0" fontId="55" fillId="0" borderId="61" xfId="26" applyFont="1" applyFill="1" applyBorder="1" applyAlignment="1" applyProtection="1">
      <alignment horizontal="left" vertical="center" wrapText="1"/>
      <protection locked="0"/>
    </xf>
    <xf numFmtId="41" fontId="55" fillId="60" borderId="0" xfId="26" applyNumberFormat="1" applyFont="1" applyFill="1" applyAlignment="1" applyProtection="1"/>
    <xf numFmtId="0" fontId="55" fillId="60" borderId="0" xfId="26" applyFont="1" applyFill="1" applyAlignment="1" applyProtection="1"/>
    <xf numFmtId="41" fontId="55" fillId="60" borderId="39" xfId="26" applyNumberFormat="1" applyFont="1" applyFill="1" applyBorder="1" applyAlignment="1" applyProtection="1"/>
    <xf numFmtId="41" fontId="55" fillId="60" borderId="38" xfId="26" applyNumberFormat="1" applyFont="1" applyFill="1" applyBorder="1" applyAlignment="1" applyProtection="1"/>
    <xf numFmtId="41" fontId="56" fillId="60" borderId="0" xfId="26" applyNumberFormat="1" applyFont="1" applyFill="1" applyAlignment="1" applyProtection="1"/>
    <xf numFmtId="165" fontId="124" fillId="51" borderId="0" xfId="26" applyNumberFormat="1" applyFont="1" applyFill="1" applyBorder="1" applyAlignment="1" applyProtection="1">
      <alignment vertical="center"/>
      <protection hidden="1"/>
    </xf>
    <xf numFmtId="0" fontId="124" fillId="51" borderId="0" xfId="26" applyNumberFormat="1" applyFont="1" applyFill="1" applyBorder="1" applyAlignment="1" applyProtection="1">
      <alignment vertical="center"/>
      <protection hidden="1"/>
    </xf>
    <xf numFmtId="0" fontId="55" fillId="60" borderId="0" xfId="26" applyNumberFormat="1" applyFont="1" applyFill="1" applyBorder="1" applyAlignment="1" applyProtection="1">
      <protection locked="0"/>
    </xf>
    <xf numFmtId="41" fontId="55" fillId="60" borderId="0" xfId="26" applyNumberFormat="1" applyFont="1" applyFill="1" applyBorder="1" applyAlignment="1" applyProtection="1"/>
    <xf numFmtId="1" fontId="55" fillId="60" borderId="0" xfId="26" applyNumberFormat="1" applyFont="1" applyFill="1" applyAlignment="1" applyProtection="1">
      <alignment horizontal="center"/>
    </xf>
    <xf numFmtId="0" fontId="55" fillId="60" borderId="0" xfId="26" applyNumberFormat="1" applyFont="1" applyFill="1" applyAlignment="1" applyProtection="1"/>
    <xf numFmtId="0" fontId="55" fillId="60" borderId="0" xfId="26" applyFont="1" applyFill="1" applyAlignment="1" applyProtection="1">
      <protection locked="0"/>
    </xf>
    <xf numFmtId="41" fontId="55" fillId="0" borderId="61" xfId="26" applyNumberFormat="1" applyFont="1" applyFill="1" applyBorder="1" applyAlignment="1" applyProtection="1">
      <alignment horizontal="justify" vertical="center" wrapText="1"/>
      <protection locked="0"/>
    </xf>
    <xf numFmtId="41" fontId="142" fillId="0" borderId="61" xfId="26" applyNumberFormat="1" applyFont="1" applyFill="1" applyBorder="1" applyAlignment="1" applyProtection="1">
      <alignment horizontal="justify" vertical="center" wrapText="1"/>
      <protection locked="0"/>
    </xf>
    <xf numFmtId="200" fontId="67" fillId="2" borderId="0" xfId="271" applyNumberFormat="1" applyFont="1" applyFill="1" applyAlignment="1" applyProtection="1">
      <alignment vertical="center"/>
      <protection locked="0"/>
    </xf>
    <xf numFmtId="3" fontId="143" fillId="0" borderId="0" xfId="0" applyNumberFormat="1" applyFont="1" applyAlignment="1">
      <alignment horizontal="right" wrapText="1"/>
    </xf>
    <xf numFmtId="0" fontId="144" fillId="0" borderId="0" xfId="0" applyFont="1" applyAlignment="1">
      <alignment horizontal="right" wrapText="1"/>
    </xf>
    <xf numFmtId="0" fontId="143" fillId="0" borderId="0" xfId="0" applyFont="1" applyAlignment="1">
      <alignment horizontal="right" wrapText="1"/>
    </xf>
    <xf numFmtId="0" fontId="147" fillId="0" borderId="0" xfId="0" applyFont="1" applyAlignment="1">
      <alignment wrapText="1"/>
    </xf>
    <xf numFmtId="200" fontId="143" fillId="0" borderId="0" xfId="271" applyNumberFormat="1" applyFont="1" applyAlignment="1">
      <alignment horizontal="right" wrapText="1"/>
    </xf>
    <xf numFmtId="200" fontId="146" fillId="0" borderId="0" xfId="271" applyNumberFormat="1" applyFont="1" applyAlignment="1">
      <alignment horizontal="right" wrapText="1"/>
    </xf>
    <xf numFmtId="200" fontId="147" fillId="0" borderId="0" xfId="271" applyNumberFormat="1" applyFont="1" applyAlignment="1">
      <alignment horizontal="right" wrapText="1"/>
    </xf>
    <xf numFmtId="200" fontId="145" fillId="0" borderId="0" xfId="271" applyNumberFormat="1" applyFont="1" applyAlignment="1">
      <alignment horizontal="right" wrapText="1"/>
    </xf>
    <xf numFmtId="0" fontId="147" fillId="0" borderId="28" xfId="0" applyFont="1" applyBorder="1" applyAlignment="1">
      <alignment horizontal="right" wrapText="1"/>
    </xf>
    <xf numFmtId="0" fontId="147" fillId="0" borderId="0" xfId="0" applyFont="1" applyAlignment="1">
      <alignment horizontal="right" vertical="top" wrapText="1"/>
    </xf>
    <xf numFmtId="0" fontId="143" fillId="0" borderId="0" xfId="0" applyFont="1" applyAlignment="1">
      <alignment vertical="top" wrapText="1"/>
    </xf>
    <xf numFmtId="0" fontId="143" fillId="0" borderId="0" xfId="0" applyFont="1" applyAlignment="1">
      <alignment horizontal="right" vertical="top" wrapText="1"/>
    </xf>
    <xf numFmtId="41" fontId="140" fillId="0" borderId="0" xfId="26" applyNumberFormat="1" applyFont="1" applyFill="1" applyAlignment="1">
      <alignment vertical="center"/>
    </xf>
    <xf numFmtId="0" fontId="140" fillId="0" borderId="0" xfId="26" applyFont="1" applyFill="1" applyAlignment="1">
      <alignment vertical="center"/>
    </xf>
    <xf numFmtId="0" fontId="140" fillId="0" borderId="0" xfId="26" applyFont="1" applyFill="1" applyBorder="1" applyAlignment="1">
      <alignment vertical="center"/>
    </xf>
    <xf numFmtId="41" fontId="83" fillId="0" borderId="74" xfId="26" applyNumberFormat="1" applyFont="1" applyFill="1" applyBorder="1" applyAlignment="1">
      <alignment horizontal="right" vertical="center" wrapText="1"/>
    </xf>
    <xf numFmtId="0" fontId="83" fillId="0" borderId="0" xfId="26" applyFont="1" applyFill="1" applyAlignment="1">
      <alignment horizontal="justify" vertical="center"/>
    </xf>
    <xf numFmtId="49" fontId="114" fillId="0" borderId="0" xfId="27" applyNumberFormat="1" applyFont="1" applyFill="1" applyAlignment="1"/>
    <xf numFmtId="49" fontId="79" fillId="0" borderId="0" xfId="27" applyNumberFormat="1" applyFont="1" applyFill="1" applyAlignment="1"/>
    <xf numFmtId="41" fontId="114" fillId="0" borderId="0" xfId="27" applyNumberFormat="1" applyFont="1" applyFill="1" applyAlignment="1"/>
    <xf numFmtId="49" fontId="118" fillId="0" borderId="0" xfId="27" applyNumberFormat="1" applyFont="1" applyFill="1" applyAlignment="1"/>
    <xf numFmtId="0" fontId="148" fillId="0" borderId="0" xfId="27" applyFont="1" applyFill="1"/>
    <xf numFmtId="49" fontId="14" fillId="0" borderId="0" xfId="27" applyNumberFormat="1" applyFont="1" applyFill="1" applyAlignment="1"/>
    <xf numFmtId="41" fontId="14" fillId="0" borderId="0" xfId="27" applyNumberFormat="1" applyFont="1" applyFill="1" applyAlignment="1"/>
    <xf numFmtId="49" fontId="94" fillId="0" borderId="0" xfId="27" applyNumberFormat="1" applyFont="1" applyFill="1" applyAlignment="1"/>
    <xf numFmtId="0" fontId="14" fillId="0" borderId="0" xfId="27" applyFont="1" applyFill="1"/>
    <xf numFmtId="49" fontId="14" fillId="0" borderId="0" xfId="27" applyNumberFormat="1" applyFont="1" applyFill="1" applyBorder="1" applyAlignment="1"/>
    <xf numFmtId="41" fontId="14" fillId="0" borderId="0" xfId="27" applyNumberFormat="1" applyFont="1" applyFill="1"/>
    <xf numFmtId="167" fontId="14" fillId="0" borderId="0" xfId="27" applyNumberFormat="1" applyFont="1" applyFill="1"/>
    <xf numFmtId="167" fontId="94" fillId="0" borderId="0" xfId="27" applyNumberFormat="1" applyFont="1" applyFill="1" applyBorder="1"/>
    <xf numFmtId="41" fontId="14" fillId="0" borderId="0" xfId="27" applyNumberFormat="1" applyFont="1" applyFill="1" applyBorder="1"/>
    <xf numFmtId="167" fontId="14" fillId="0" borderId="0" xfId="27" applyNumberFormat="1" applyFont="1" applyFill="1" applyBorder="1"/>
    <xf numFmtId="0" fontId="14" fillId="0" borderId="0" xfId="27" applyFont="1" applyFill="1" applyBorder="1"/>
    <xf numFmtId="0" fontId="41" fillId="0" borderId="40" xfId="27" applyNumberFormat="1" applyFont="1" applyFill="1" applyBorder="1" applyAlignment="1"/>
    <xf numFmtId="41" fontId="14" fillId="0" borderId="40" xfId="27" applyNumberFormat="1" applyFont="1" applyFill="1" applyBorder="1" applyAlignment="1"/>
    <xf numFmtId="167" fontId="14" fillId="0" borderId="40" xfId="27" applyNumberFormat="1" applyFont="1" applyFill="1" applyBorder="1" applyAlignment="1"/>
    <xf numFmtId="167" fontId="94" fillId="0" borderId="0" xfId="27" applyNumberFormat="1" applyFont="1" applyFill="1" applyBorder="1" applyAlignment="1"/>
    <xf numFmtId="41" fontId="14" fillId="0" borderId="0" xfId="27" applyNumberFormat="1" applyFont="1" applyFill="1" applyBorder="1" applyAlignment="1"/>
    <xf numFmtId="167" fontId="14" fillId="0" borderId="0" xfId="27" applyNumberFormat="1" applyFont="1" applyFill="1" applyBorder="1" applyAlignment="1"/>
    <xf numFmtId="0" fontId="108" fillId="0" borderId="0" xfId="27" applyFont="1" applyFill="1"/>
    <xf numFmtId="41" fontId="108" fillId="0" borderId="0" xfId="293" applyNumberFormat="1" applyFont="1" applyFill="1"/>
    <xf numFmtId="167" fontId="108" fillId="0" borderId="0" xfId="293" applyNumberFormat="1" applyFont="1" applyFill="1"/>
    <xf numFmtId="41" fontId="108" fillId="0" borderId="0" xfId="293" applyNumberFormat="1" applyFont="1" applyFill="1" applyBorder="1"/>
    <xf numFmtId="167" fontId="108" fillId="0" borderId="0" xfId="293" applyNumberFormat="1" applyFont="1" applyFill="1" applyBorder="1"/>
    <xf numFmtId="0" fontId="108" fillId="0" borderId="0" xfId="27" applyFont="1" applyFill="1" applyBorder="1"/>
    <xf numFmtId="0" fontId="82" fillId="0" borderId="0" xfId="27" applyFont="1" applyFill="1" applyAlignment="1">
      <alignment horizontal="left" wrapText="1"/>
    </xf>
    <xf numFmtId="41" fontId="82" fillId="0" borderId="65" xfId="27" applyNumberFormat="1" applyFont="1" applyFill="1" applyBorder="1" applyAlignment="1">
      <alignment horizontal="center" wrapText="1"/>
    </xf>
    <xf numFmtId="0" fontId="82" fillId="0" borderId="0" xfId="27" applyFont="1" applyFill="1" applyAlignment="1">
      <alignment horizontal="center" wrapText="1"/>
    </xf>
    <xf numFmtId="0" fontId="94" fillId="0" borderId="0" xfId="27" applyFont="1" applyFill="1"/>
    <xf numFmtId="41" fontId="82" fillId="0" borderId="0" xfId="27" applyNumberFormat="1" applyFont="1" applyFill="1" applyAlignment="1">
      <alignment horizontal="right" wrapText="1"/>
    </xf>
    <xf numFmtId="0" fontId="82" fillId="0" borderId="0" xfId="27" applyFont="1" applyFill="1" applyAlignment="1">
      <alignment horizontal="right" wrapText="1"/>
    </xf>
    <xf numFmtId="0" fontId="83" fillId="0" borderId="0" xfId="27" applyFont="1" applyFill="1" applyAlignment="1">
      <alignment horizontal="left" wrapText="1"/>
    </xf>
    <xf numFmtId="41" fontId="83" fillId="0" borderId="0" xfId="27" applyNumberFormat="1" applyFont="1" applyFill="1" applyAlignment="1">
      <alignment horizontal="right" wrapText="1"/>
    </xf>
    <xf numFmtId="0" fontId="83" fillId="0" borderId="0" xfId="27" applyFont="1" applyFill="1" applyAlignment="1">
      <alignment horizontal="right" wrapText="1"/>
    </xf>
    <xf numFmtId="41" fontId="94" fillId="0" borderId="0" xfId="27" applyNumberFormat="1" applyFont="1" applyFill="1"/>
    <xf numFmtId="0" fontId="1" fillId="0" borderId="0" xfId="27" applyFont="1" applyFill="1"/>
    <xf numFmtId="41" fontId="82" fillId="0" borderId="42" xfId="27" applyNumberFormat="1" applyFont="1" applyFill="1" applyBorder="1" applyAlignment="1">
      <alignment horizontal="right" wrapText="1"/>
    </xf>
    <xf numFmtId="0" fontId="84" fillId="0" borderId="0" xfId="27" applyFont="1" applyFill="1" applyAlignment="1">
      <alignment horizontal="left" wrapText="1"/>
    </xf>
    <xf numFmtId="0" fontId="86" fillId="0" borderId="0" xfId="27" applyFont="1" applyFill="1" applyAlignment="1">
      <alignment textRotation="180"/>
    </xf>
    <xf numFmtId="41" fontId="82" fillId="0" borderId="15" xfId="27" applyNumberFormat="1" applyFont="1" applyFill="1" applyBorder="1" applyAlignment="1">
      <alignment horizontal="right" wrapText="1"/>
    </xf>
    <xf numFmtId="0" fontId="85" fillId="0" borderId="0" xfId="27" applyFont="1" applyFill="1" applyAlignment="1">
      <alignment horizontal="left"/>
    </xf>
    <xf numFmtId="41" fontId="148" fillId="0" borderId="0" xfId="27" applyNumberFormat="1" applyFont="1" applyFill="1"/>
    <xf numFmtId="0" fontId="83" fillId="0" borderId="0" xfId="27" applyFont="1" applyFill="1" applyAlignment="1">
      <alignment horizontal="left"/>
    </xf>
    <xf numFmtId="0" fontId="82" fillId="0" borderId="0" xfId="27" applyFont="1" applyFill="1" applyAlignment="1">
      <alignment horizontal="left"/>
    </xf>
    <xf numFmtId="41" fontId="148" fillId="0" borderId="0" xfId="27" applyNumberFormat="1" applyFont="1" applyFill="1" applyAlignment="1">
      <alignment horizontal="left"/>
    </xf>
    <xf numFmtId="0" fontId="148" fillId="0" borderId="0" xfId="27" applyFont="1" applyFill="1" applyAlignment="1">
      <alignment horizontal="left"/>
    </xf>
    <xf numFmtId="0" fontId="38" fillId="0" borderId="0" xfId="27" applyFont="1" applyFill="1"/>
    <xf numFmtId="41" fontId="84" fillId="0" borderId="0" xfId="27" applyNumberFormat="1" applyFont="1" applyFill="1" applyAlignment="1">
      <alignment horizontal="right" wrapText="1"/>
    </xf>
    <xf numFmtId="0" fontId="84" fillId="0" borderId="0" xfId="27" applyFont="1" applyFill="1" applyAlignment="1">
      <alignment horizontal="right" wrapText="1"/>
    </xf>
    <xf numFmtId="41" fontId="38" fillId="0" borderId="0" xfId="27" applyNumberFormat="1" applyFont="1" applyFill="1"/>
    <xf numFmtId="0" fontId="119" fillId="0" borderId="0" xfId="27" applyFont="1" applyFill="1"/>
    <xf numFmtId="41" fontId="84" fillId="0" borderId="65" xfId="27" applyNumberFormat="1" applyFont="1" applyFill="1" applyBorder="1" applyAlignment="1">
      <alignment horizontal="right" wrapText="1"/>
    </xf>
    <xf numFmtId="41" fontId="82" fillId="0" borderId="74" xfId="27" applyNumberFormat="1" applyFont="1" applyFill="1" applyBorder="1" applyAlignment="1">
      <alignment horizontal="right" wrapText="1"/>
    </xf>
    <xf numFmtId="0" fontId="86" fillId="0" borderId="0" xfId="27" applyFont="1" applyFill="1" applyAlignment="1">
      <alignment horizontal="left"/>
    </xf>
    <xf numFmtId="0" fontId="91" fillId="0" borderId="0" xfId="27" applyFont="1" applyFill="1" applyAlignment="1">
      <alignment horizontal="center" wrapText="1"/>
    </xf>
    <xf numFmtId="41" fontId="91" fillId="0" borderId="65" xfId="27" applyNumberFormat="1" applyFont="1" applyFill="1" applyBorder="1" applyAlignment="1">
      <alignment horizontal="center" wrapText="1"/>
    </xf>
    <xf numFmtId="0" fontId="83" fillId="0" borderId="0" xfId="27" applyFont="1" applyFill="1" applyAlignment="1">
      <alignment horizontal="left" vertical="top" wrapText="1"/>
    </xf>
    <xf numFmtId="41" fontId="83" fillId="0" borderId="65" xfId="27" applyNumberFormat="1" applyFont="1" applyFill="1" applyBorder="1" applyAlignment="1">
      <alignment horizontal="right" wrapText="1"/>
    </xf>
    <xf numFmtId="0" fontId="82" fillId="0" borderId="0" xfId="27" applyFont="1" applyFill="1" applyAlignment="1">
      <alignment horizontal="left" vertical="top" wrapText="1"/>
    </xf>
    <xf numFmtId="41" fontId="82" fillId="0" borderId="0" xfId="27" applyNumberFormat="1" applyFont="1" applyFill="1" applyBorder="1" applyAlignment="1">
      <alignment horizontal="right" wrapText="1"/>
    </xf>
    <xf numFmtId="41" fontId="82" fillId="0" borderId="65" xfId="27" applyNumberFormat="1" applyFont="1" applyFill="1" applyBorder="1" applyAlignment="1">
      <alignment horizontal="right" wrapText="1"/>
    </xf>
    <xf numFmtId="41" fontId="83" fillId="0" borderId="74" xfId="27" applyNumberFormat="1" applyFont="1" applyFill="1" applyBorder="1" applyAlignment="1">
      <alignment horizontal="right" wrapText="1"/>
    </xf>
    <xf numFmtId="41" fontId="150" fillId="51" borderId="0" xfId="26" applyNumberFormat="1" applyFont="1" applyFill="1" applyBorder="1" applyAlignment="1" applyProtection="1">
      <alignment horizontal="right" vertical="center" wrapText="1"/>
      <protection hidden="1"/>
    </xf>
    <xf numFmtId="0" fontId="41" fillId="0" borderId="0" xfId="443" applyFont="1" applyAlignment="1">
      <alignment horizontal="center" wrapText="1"/>
    </xf>
    <xf numFmtId="0" fontId="41" fillId="0" borderId="65" xfId="443" applyFont="1" applyBorder="1" applyAlignment="1">
      <alignment horizontal="centerContinuous" wrapText="1"/>
    </xf>
    <xf numFmtId="0" fontId="41" fillId="0" borderId="0" xfId="443" applyFont="1" applyBorder="1" applyAlignment="1">
      <alignment horizontal="center" wrapText="1"/>
    </xf>
    <xf numFmtId="0" fontId="41" fillId="0" borderId="0" xfId="443" applyFont="1" applyAlignment="1">
      <alignment horizontal="center"/>
    </xf>
    <xf numFmtId="0" fontId="86" fillId="0" borderId="0" xfId="443" applyFont="1"/>
    <xf numFmtId="0" fontId="41" fillId="0" borderId="0" xfId="443" applyFont="1" applyAlignment="1">
      <alignment horizontal="justify" vertical="top" wrapText="1"/>
    </xf>
    <xf numFmtId="0" fontId="41" fillId="0" borderId="20" xfId="443" applyFont="1" applyBorder="1" applyAlignment="1">
      <alignment horizontal="centerContinuous" wrapText="1"/>
    </xf>
    <xf numFmtId="0" fontId="41" fillId="0" borderId="0" xfId="443" applyFont="1" applyAlignment="1">
      <alignment horizontal="right" wrapText="1"/>
    </xf>
    <xf numFmtId="0" fontId="86" fillId="0" borderId="0" xfId="443" applyFont="1" applyAlignment="1">
      <alignment horizontal="right" wrapText="1"/>
    </xf>
    <xf numFmtId="0" fontId="41" fillId="0" borderId="65" xfId="443" applyFont="1" applyBorder="1" applyAlignment="1">
      <alignment horizontal="right" wrapText="1"/>
    </xf>
    <xf numFmtId="0" fontId="41" fillId="0" borderId="65" xfId="443" applyFont="1" applyBorder="1" applyAlignment="1">
      <alignment horizontal="center" wrapText="1"/>
    </xf>
    <xf numFmtId="0" fontId="41" fillId="0" borderId="65" xfId="443" applyFont="1" applyBorder="1" applyAlignment="1">
      <alignment horizontal="center"/>
    </xf>
    <xf numFmtId="0" fontId="41" fillId="0" borderId="0" xfId="443" applyFont="1" applyBorder="1" applyAlignment="1">
      <alignment horizontal="right" wrapText="1"/>
    </xf>
    <xf numFmtId="0" fontId="86" fillId="0" borderId="0" xfId="443" applyFont="1" applyBorder="1" applyAlignment="1">
      <alignment horizontal="right" wrapText="1"/>
    </xf>
    <xf numFmtId="0" fontId="86" fillId="0" borderId="0" xfId="443" applyFont="1" applyAlignment="1">
      <alignment horizontal="justify" vertical="top" wrapText="1"/>
    </xf>
    <xf numFmtId="41" fontId="86" fillId="0" borderId="0" xfId="443" applyNumberFormat="1" applyFont="1" applyBorder="1" applyAlignment="1"/>
    <xf numFmtId="41" fontId="41" fillId="0" borderId="0" xfId="443" applyNumberFormat="1" applyFont="1" applyBorder="1" applyAlignment="1">
      <alignment horizontal="center"/>
    </xf>
    <xf numFmtId="0" fontId="86" fillId="0" borderId="0" xfId="443" applyFont="1" applyAlignment="1">
      <alignment wrapText="1"/>
    </xf>
    <xf numFmtId="0" fontId="86" fillId="0" borderId="0" xfId="443" applyFont="1" applyFill="1" applyAlignment="1">
      <alignment wrapText="1"/>
    </xf>
    <xf numFmtId="41" fontId="41" fillId="0" borderId="42" xfId="443" applyNumberFormat="1" applyFont="1" applyBorder="1" applyAlignment="1"/>
    <xf numFmtId="41" fontId="41" fillId="0" borderId="0" xfId="443" applyNumberFormat="1" applyFont="1" applyBorder="1" applyAlignment="1"/>
    <xf numFmtId="0" fontId="41" fillId="0" borderId="0" xfId="443" applyFont="1"/>
    <xf numFmtId="0" fontId="144" fillId="0" borderId="0" xfId="443" applyFont="1" applyAlignment="1">
      <alignment horizontal="center" wrapText="1"/>
    </xf>
    <xf numFmtId="0" fontId="144" fillId="0" borderId="65" xfId="443" applyFont="1" applyBorder="1" applyAlignment="1">
      <alignment horizontal="center" wrapText="1"/>
    </xf>
    <xf numFmtId="0" fontId="144" fillId="0" borderId="0" xfId="443" applyFont="1" applyFill="1" applyBorder="1" applyAlignment="1">
      <alignment horizontal="center" wrapText="1"/>
    </xf>
    <xf numFmtId="0" fontId="260" fillId="0" borderId="0" xfId="443" applyFont="1"/>
    <xf numFmtId="0" fontId="144" fillId="0" borderId="0" xfId="443" applyFont="1" applyAlignment="1">
      <alignment horizontal="justify" vertical="top" wrapText="1"/>
    </xf>
    <xf numFmtId="0" fontId="260" fillId="0" borderId="0" xfId="443" applyFont="1" applyAlignment="1">
      <alignment horizontal="right" wrapText="1"/>
    </xf>
    <xf numFmtId="0" fontId="261" fillId="0" borderId="0" xfId="443" applyFont="1" applyAlignment="1">
      <alignment horizontal="center" wrapText="1"/>
    </xf>
    <xf numFmtId="0" fontId="260" fillId="0" borderId="0" xfId="443" applyFont="1" applyAlignment="1">
      <alignment horizontal="justify" vertical="top" wrapText="1"/>
    </xf>
    <xf numFmtId="0" fontId="262" fillId="0" borderId="0" xfId="443" applyFont="1" applyAlignment="1">
      <alignment horizontal="center" wrapText="1"/>
    </xf>
    <xf numFmtId="0" fontId="260" fillId="0" borderId="0" xfId="443" applyFont="1" applyAlignment="1">
      <alignment wrapText="1"/>
    </xf>
    <xf numFmtId="0" fontId="262" fillId="0" borderId="0" xfId="443" applyFont="1" applyBorder="1" applyAlignment="1">
      <alignment horizontal="center" wrapText="1"/>
    </xf>
    <xf numFmtId="0" fontId="260" fillId="0" borderId="0" xfId="443" applyFont="1" applyFill="1" applyAlignment="1">
      <alignment wrapText="1"/>
    </xf>
    <xf numFmtId="0" fontId="262" fillId="0" borderId="0" xfId="443" applyFont="1" applyAlignment="1">
      <alignment horizontal="center"/>
    </xf>
    <xf numFmtId="0" fontId="261" fillId="0" borderId="0" xfId="443" applyFont="1" applyAlignment="1">
      <alignment horizontal="center"/>
    </xf>
    <xf numFmtId="0" fontId="261" fillId="0" borderId="0" xfId="443" applyFont="1"/>
    <xf numFmtId="0" fontId="89" fillId="0" borderId="0" xfId="443" applyFont="1" applyAlignment="1">
      <alignment horizontal="justify" vertical="top" wrapText="1"/>
    </xf>
    <xf numFmtId="41" fontId="89" fillId="0" borderId="0" xfId="443" applyNumberFormat="1" applyFont="1" applyBorder="1" applyAlignment="1"/>
    <xf numFmtId="41" fontId="121" fillId="0" borderId="0" xfId="443" applyNumberFormat="1" applyFont="1" applyBorder="1" applyAlignment="1">
      <alignment horizontal="center"/>
    </xf>
    <xf numFmtId="0" fontId="89" fillId="0" borderId="0" xfId="443" applyFont="1" applyAlignment="1">
      <alignment wrapText="1"/>
    </xf>
    <xf numFmtId="0" fontId="89" fillId="0" borderId="0" xfId="443" applyFont="1"/>
    <xf numFmtId="41" fontId="85" fillId="0" borderId="0" xfId="443" applyNumberFormat="1" applyFont="1" applyBorder="1" applyAlignment="1"/>
    <xf numFmtId="41" fontId="85" fillId="0" borderId="0" xfId="443" applyNumberFormat="1" applyFont="1" applyFill="1" applyBorder="1" applyAlignment="1"/>
    <xf numFmtId="41" fontId="89" fillId="0" borderId="0" xfId="443" applyNumberFormat="1" applyFont="1" applyFill="1" applyBorder="1" applyAlignment="1"/>
    <xf numFmtId="0" fontId="85" fillId="0" borderId="0" xfId="443" applyFont="1" applyAlignment="1">
      <alignment horizontal="justify" vertical="top" wrapText="1"/>
    </xf>
    <xf numFmtId="41" fontId="91" fillId="0" borderId="0" xfId="443" applyNumberFormat="1" applyFont="1" applyBorder="1" applyAlignment="1">
      <alignment horizontal="center"/>
    </xf>
    <xf numFmtId="0" fontId="85" fillId="0" borderId="0" xfId="443" applyFont="1" applyAlignment="1">
      <alignment wrapText="1"/>
    </xf>
    <xf numFmtId="0" fontId="85" fillId="0" borderId="0" xfId="443" applyFont="1"/>
    <xf numFmtId="49" fontId="263" fillId="51" borderId="0" xfId="26" quotePrefix="1" applyNumberFormat="1" applyFont="1" applyFill="1" applyBorder="1" applyAlignment="1" applyProtection="1">
      <alignment vertical="center"/>
      <protection hidden="1"/>
    </xf>
    <xf numFmtId="49" fontId="263" fillId="51" borderId="0" xfId="26" applyNumberFormat="1" applyFont="1" applyFill="1" applyBorder="1" applyAlignment="1" applyProtection="1">
      <alignment vertical="center"/>
      <protection hidden="1"/>
    </xf>
    <xf numFmtId="49" fontId="263" fillId="51" borderId="0" xfId="26" applyNumberFormat="1" applyFont="1" applyFill="1" applyBorder="1" applyAlignment="1" applyProtection="1">
      <alignment horizontal="center" vertical="center"/>
      <protection hidden="1"/>
    </xf>
    <xf numFmtId="0" fontId="263" fillId="51" borderId="0" xfId="26" applyNumberFormat="1" applyFont="1" applyFill="1" applyBorder="1" applyAlignment="1" applyProtection="1">
      <alignment horizontal="center" vertical="center"/>
      <protection hidden="1"/>
    </xf>
    <xf numFmtId="198" fontId="263" fillId="51" borderId="0" xfId="26" applyNumberFormat="1" applyFont="1" applyFill="1" applyBorder="1" applyAlignment="1" applyProtection="1">
      <alignment horizontal="right" vertical="center" wrapText="1"/>
      <protection hidden="1"/>
    </xf>
    <xf numFmtId="198" fontId="263" fillId="2" borderId="68" xfId="26" applyNumberFormat="1" applyFont="1" applyFill="1" applyBorder="1" applyAlignment="1" applyProtection="1">
      <alignment vertical="center"/>
      <protection hidden="1"/>
    </xf>
    <xf numFmtId="0" fontId="264" fillId="2" borderId="0" xfId="26" applyFont="1" applyFill="1" applyBorder="1" applyAlignment="1" applyProtection="1">
      <alignment vertical="center"/>
      <protection locked="0"/>
    </xf>
    <xf numFmtId="0" fontId="263" fillId="2" borderId="0" xfId="26" applyFont="1" applyFill="1" applyAlignment="1" applyProtection="1">
      <alignment vertical="center"/>
      <protection locked="0"/>
    </xf>
    <xf numFmtId="0" fontId="55" fillId="0" borderId="38" xfId="26" applyFont="1" applyFill="1" applyBorder="1" applyProtection="1">
      <protection locked="0"/>
    </xf>
    <xf numFmtId="200" fontId="82" fillId="0" borderId="0" xfId="271" applyNumberFormat="1" applyFont="1" applyAlignment="1">
      <alignment horizontal="center" wrapText="1"/>
    </xf>
    <xf numFmtId="0" fontId="269" fillId="0" borderId="0" xfId="27" applyFont="1" applyFill="1"/>
    <xf numFmtId="41" fontId="271" fillId="0" borderId="0" xfId="26" applyNumberFormat="1" applyFont="1" applyFill="1" applyAlignment="1">
      <alignment horizontal="right" wrapText="1"/>
    </xf>
    <xf numFmtId="41" fontId="272" fillId="0" borderId="0" xfId="26" applyNumberFormat="1" applyFont="1" applyFill="1" applyAlignment="1">
      <alignment horizontal="right" wrapText="1"/>
    </xf>
    <xf numFmtId="41" fontId="270" fillId="0" borderId="42" xfId="26" applyNumberFormat="1" applyFont="1" applyFill="1" applyBorder="1" applyAlignment="1">
      <alignment horizontal="right" wrapText="1"/>
    </xf>
    <xf numFmtId="200" fontId="92" fillId="0" borderId="0" xfId="271" applyNumberFormat="1" applyFont="1" applyAlignment="1">
      <alignment horizontal="right" wrapText="1"/>
    </xf>
    <xf numFmtId="41" fontId="272" fillId="0" borderId="0" xfId="26" applyNumberFormat="1" applyFont="1" applyFill="1" applyAlignment="1">
      <alignment horizontal="right" vertical="center" wrapText="1"/>
    </xf>
    <xf numFmtId="41" fontId="273" fillId="0" borderId="0" xfId="26" applyNumberFormat="1" applyFont="1" applyFill="1" applyAlignment="1">
      <alignment horizontal="right" wrapText="1"/>
    </xf>
    <xf numFmtId="41" fontId="272" fillId="0" borderId="0" xfId="26" applyNumberFormat="1" applyFont="1" applyFill="1" applyBorder="1" applyAlignment="1">
      <alignment horizontal="right" wrapText="1"/>
    </xf>
    <xf numFmtId="41" fontId="272" fillId="0" borderId="65" xfId="26" applyNumberFormat="1" applyFont="1" applyFill="1" applyBorder="1" applyAlignment="1">
      <alignment horizontal="right" wrapText="1"/>
    </xf>
    <xf numFmtId="200" fontId="271" fillId="0" borderId="0" xfId="271" applyNumberFormat="1" applyFont="1" applyAlignment="1">
      <alignment horizontal="right" wrapText="1"/>
    </xf>
    <xf numFmtId="200" fontId="271" fillId="0" borderId="21" xfId="271" applyNumberFormat="1" applyFont="1" applyBorder="1" applyAlignment="1">
      <alignment horizontal="right" wrapText="1"/>
    </xf>
    <xf numFmtId="41" fontId="272" fillId="0" borderId="0" xfId="26" applyNumberFormat="1" applyFont="1" applyFill="1"/>
    <xf numFmtId="200" fontId="92" fillId="0" borderId="0" xfId="271" applyNumberFormat="1" applyFont="1" applyAlignment="1">
      <alignment horizontal="right" vertical="top" wrapText="1"/>
    </xf>
    <xf numFmtId="246" fontId="86" fillId="0" borderId="0" xfId="271" applyNumberFormat="1" applyFont="1"/>
    <xf numFmtId="0" fontId="71" fillId="0" borderId="21" xfId="0" applyFont="1" applyBorder="1" applyAlignment="1">
      <alignment horizontal="center" vertical="center" wrapText="1"/>
    </xf>
    <xf numFmtId="0" fontId="71" fillId="0" borderId="0" xfId="0" applyFont="1" applyAlignment="1">
      <alignment horizontal="center" vertical="center" wrapText="1"/>
    </xf>
    <xf numFmtId="0" fontId="223" fillId="0" borderId="0" xfId="0" applyFont="1" applyAlignment="1">
      <alignment horizontal="right" vertical="center" wrapText="1"/>
    </xf>
    <xf numFmtId="0" fontId="52" fillId="0" borderId="21" xfId="0" applyFont="1" applyBorder="1" applyAlignment="1">
      <alignment horizontal="right" vertical="center" wrapText="1"/>
    </xf>
    <xf numFmtId="0" fontId="52" fillId="0" borderId="0" xfId="0" applyFont="1" applyAlignment="1">
      <alignment horizontal="right" vertical="center" wrapText="1"/>
    </xf>
    <xf numFmtId="0" fontId="223" fillId="0" borderId="21" xfId="0" applyFont="1" applyBorder="1" applyAlignment="1">
      <alignment horizontal="right" vertical="center" wrapText="1"/>
    </xf>
    <xf numFmtId="0" fontId="267" fillId="0" borderId="0" xfId="0" applyFont="1" applyAlignment="1">
      <alignment horizontal="right" vertical="center" wrapText="1"/>
    </xf>
    <xf numFmtId="0" fontId="268" fillId="0" borderId="74" xfId="0" applyFont="1" applyBorder="1" applyAlignment="1">
      <alignment horizontal="right" vertical="center" wrapText="1"/>
    </xf>
    <xf numFmtId="0" fontId="52" fillId="0" borderId="28" xfId="0" applyFont="1" applyBorder="1" applyAlignment="1">
      <alignment horizontal="right" vertical="center" wrapText="1"/>
    </xf>
    <xf numFmtId="200" fontId="52" fillId="0" borderId="0" xfId="271" applyNumberFormat="1" applyFont="1"/>
    <xf numFmtId="200" fontId="86" fillId="0" borderId="0" xfId="271" applyNumberFormat="1" applyFont="1" applyAlignment="1">
      <alignment horizontal="right" vertical="top" wrapText="1"/>
    </xf>
    <xf numFmtId="0" fontId="41" fillId="0" borderId="0" xfId="0" applyFont="1" applyAlignment="1">
      <alignment horizontal="center" vertical="center" wrapText="1"/>
    </xf>
    <xf numFmtId="0" fontId="41" fillId="0" borderId="0" xfId="0" applyFont="1" applyAlignment="1">
      <alignment horizontal="right" vertical="center" wrapText="1"/>
    </xf>
    <xf numFmtId="0" fontId="41" fillId="0" borderId="28" xfId="0" applyFont="1" applyBorder="1" applyAlignment="1">
      <alignment horizontal="right" vertical="center" wrapText="1"/>
    </xf>
    <xf numFmtId="0" fontId="86" fillId="0" borderId="0" xfId="0" applyFont="1" applyAlignment="1">
      <alignment horizontal="right" vertical="center" wrapText="1"/>
    </xf>
    <xf numFmtId="0" fontId="86" fillId="0" borderId="28" xfId="0" applyFont="1" applyBorder="1" applyAlignment="1">
      <alignment horizontal="right" vertical="center" wrapText="1"/>
    </xf>
    <xf numFmtId="0" fontId="86" fillId="0" borderId="0" xfId="0" applyFont="1" applyAlignment="1">
      <alignment horizontal="left" vertical="center" wrapText="1"/>
    </xf>
    <xf numFmtId="3" fontId="86" fillId="0" borderId="0" xfId="0" applyNumberFormat="1" applyFont="1" applyAlignment="1">
      <alignment horizontal="right" vertical="center" wrapText="1"/>
    </xf>
    <xf numFmtId="0" fontId="83" fillId="0" borderId="0" xfId="0" applyFont="1" applyAlignment="1">
      <alignment horizontal="left" vertical="center" wrapText="1"/>
    </xf>
    <xf numFmtId="41" fontId="86" fillId="0" borderId="0" xfId="0" applyNumberFormat="1" applyFont="1" applyAlignment="1">
      <alignment horizontal="right" vertical="center" wrapText="1"/>
    </xf>
    <xf numFmtId="3" fontId="86" fillId="0" borderId="21" xfId="0" applyNumberFormat="1" applyFont="1" applyBorder="1" applyAlignment="1">
      <alignment horizontal="right" vertical="center" wrapText="1"/>
    </xf>
    <xf numFmtId="200" fontId="41" fillId="0" borderId="74" xfId="271" applyNumberFormat="1" applyFont="1" applyBorder="1" applyAlignment="1">
      <alignment horizontal="right" vertical="center" wrapText="1"/>
    </xf>
    <xf numFmtId="41" fontId="41" fillId="0" borderId="74" xfId="0" applyNumberFormat="1" applyFont="1" applyBorder="1" applyAlignment="1">
      <alignment horizontal="right" vertical="center" wrapText="1"/>
    </xf>
    <xf numFmtId="3" fontId="86" fillId="0" borderId="0" xfId="0" applyNumberFormat="1" applyFont="1" applyAlignment="1">
      <alignment horizontal="right" wrapText="1"/>
    </xf>
    <xf numFmtId="0" fontId="86" fillId="0" borderId="0" xfId="0" applyFont="1" applyAlignment="1">
      <alignment horizontal="right" wrapText="1"/>
    </xf>
    <xf numFmtId="0" fontId="86" fillId="0" borderId="21" xfId="0" applyFont="1" applyBorder="1" applyAlignment="1">
      <alignment horizontal="right" wrapText="1"/>
    </xf>
    <xf numFmtId="3" fontId="41" fillId="0" borderId="74" xfId="0" applyNumberFormat="1" applyFont="1" applyBorder="1" applyAlignment="1">
      <alignment horizontal="right" wrapText="1"/>
    </xf>
    <xf numFmtId="0" fontId="41" fillId="0" borderId="0" xfId="0" applyFont="1" applyAlignment="1">
      <alignment horizontal="right" wrapText="1"/>
    </xf>
    <xf numFmtId="41" fontId="260" fillId="0" borderId="0" xfId="26" applyNumberFormat="1" applyFont="1" applyFill="1"/>
    <xf numFmtId="3" fontId="274" fillId="0" borderId="0" xfId="0" applyNumberFormat="1" applyFont="1"/>
    <xf numFmtId="200" fontId="55" fillId="0" borderId="61" xfId="271" applyNumberFormat="1" applyFont="1" applyFill="1" applyBorder="1" applyAlignment="1" applyProtection="1">
      <alignment horizontal="justify" vertical="center" wrapText="1"/>
      <protection locked="0"/>
    </xf>
    <xf numFmtId="9" fontId="55" fillId="0" borderId="61" xfId="458" applyFont="1" applyFill="1" applyBorder="1" applyAlignment="1" applyProtection="1">
      <alignment horizontal="right" vertical="center" wrapText="1"/>
      <protection locked="0"/>
    </xf>
    <xf numFmtId="200" fontId="55" fillId="0" borderId="61" xfId="26" applyNumberFormat="1" applyFont="1" applyFill="1" applyBorder="1" applyAlignment="1" applyProtection="1">
      <alignment horizontal="justify" vertical="center" wrapText="1"/>
      <protection locked="0"/>
    </xf>
    <xf numFmtId="0" fontId="273" fillId="0" borderId="0" xfId="443" applyFont="1" applyAlignment="1">
      <alignment wrapText="1"/>
    </xf>
    <xf numFmtId="0" fontId="273" fillId="0" borderId="0" xfId="443" applyFont="1"/>
    <xf numFmtId="0" fontId="273" fillId="0" borderId="0" xfId="443" applyFont="1" applyAlignment="1">
      <alignment horizontal="justify" vertical="top" wrapText="1"/>
    </xf>
    <xf numFmtId="41" fontId="273" fillId="0" borderId="0" xfId="443" applyNumberFormat="1" applyFont="1" applyBorder="1" applyAlignment="1"/>
    <xf numFmtId="0" fontId="272" fillId="0" borderId="0" xfId="443" applyFont="1" applyAlignment="1">
      <alignment wrapText="1"/>
    </xf>
    <xf numFmtId="0" fontId="272" fillId="0" borderId="0" xfId="443" applyFont="1" applyFill="1" applyAlignment="1">
      <alignment wrapText="1"/>
    </xf>
    <xf numFmtId="0" fontId="272" fillId="0" borderId="0" xfId="443" applyFont="1"/>
    <xf numFmtId="0" fontId="273" fillId="0" borderId="0" xfId="443" applyFont="1" applyFill="1" applyAlignment="1">
      <alignment wrapText="1"/>
    </xf>
    <xf numFmtId="166" fontId="55" fillId="0" borderId="96" xfId="289" applyNumberFormat="1" applyFont="1" applyFill="1" applyBorder="1" applyAlignment="1" applyProtection="1">
      <alignment horizontal="center" vertical="center" shrinkToFit="1"/>
      <protection locked="0"/>
    </xf>
    <xf numFmtId="41" fontId="55" fillId="0" borderId="61" xfId="289" applyNumberFormat="1" applyFont="1" applyFill="1" applyBorder="1" applyAlignment="1" applyProtection="1">
      <alignment horizontal="right" vertical="center" shrinkToFit="1"/>
      <protection locked="0"/>
    </xf>
    <xf numFmtId="41" fontId="84" fillId="0" borderId="0" xfId="26" applyNumberFormat="1" applyFont="1" applyAlignment="1">
      <alignment horizontal="right" vertical="center" wrapText="1"/>
    </xf>
    <xf numFmtId="41" fontId="82" fillId="0" borderId="21" xfId="0" applyNumberFormat="1" applyFont="1" applyBorder="1" applyAlignment="1">
      <alignment horizontal="right" vertical="center" wrapText="1"/>
    </xf>
    <xf numFmtId="41" fontId="82" fillId="0" borderId="0" xfId="0" applyNumberFormat="1" applyFont="1" applyAlignment="1">
      <alignment horizontal="right" vertical="center" wrapText="1"/>
    </xf>
    <xf numFmtId="41" fontId="83" fillId="0" borderId="0" xfId="0" applyNumberFormat="1" applyFont="1" applyAlignment="1">
      <alignment horizontal="right" vertical="center" wrapText="1"/>
    </xf>
    <xf numFmtId="41" fontId="83" fillId="0" borderId="0" xfId="271" applyNumberFormat="1" applyFont="1" applyAlignment="1">
      <alignment horizontal="right" vertical="center" wrapText="1"/>
    </xf>
    <xf numFmtId="41" fontId="84" fillId="0" borderId="0" xfId="271" applyNumberFormat="1" applyFont="1" applyAlignment="1">
      <alignment horizontal="right" vertical="center" wrapText="1"/>
    </xf>
    <xf numFmtId="41" fontId="92" fillId="0" borderId="0" xfId="271" applyNumberFormat="1" applyFont="1" applyAlignment="1">
      <alignment horizontal="right" vertical="center" wrapText="1"/>
    </xf>
    <xf numFmtId="41" fontId="86" fillId="0" borderId="0" xfId="271" applyNumberFormat="1" applyFont="1" applyAlignment="1">
      <alignment horizontal="right" vertical="center" wrapText="1"/>
    </xf>
    <xf numFmtId="41" fontId="92" fillId="0" borderId="0" xfId="0" applyNumberFormat="1" applyFont="1" applyAlignment="1">
      <alignment horizontal="right" vertical="center" wrapText="1"/>
    </xf>
    <xf numFmtId="41" fontId="83" fillId="0" borderId="21" xfId="0" applyNumberFormat="1" applyFont="1" applyBorder="1" applyAlignment="1">
      <alignment horizontal="right" vertical="center" wrapText="1"/>
    </xf>
    <xf numFmtId="41" fontId="82" fillId="0" borderId="74" xfId="0" applyNumberFormat="1" applyFont="1" applyBorder="1" applyAlignment="1">
      <alignment horizontal="right" vertical="center" wrapText="1"/>
    </xf>
    <xf numFmtId="41" fontId="265" fillId="0" borderId="0" xfId="0" applyNumberFormat="1" applyFont="1" applyAlignment="1">
      <alignment horizontal="right" vertical="center" wrapText="1"/>
    </xf>
    <xf numFmtId="41" fontId="223" fillId="0" borderId="0" xfId="0" applyNumberFormat="1" applyFont="1" applyAlignment="1">
      <alignment horizontal="right" vertical="center" wrapText="1"/>
    </xf>
    <xf numFmtId="41" fontId="52" fillId="0" borderId="21" xfId="0" applyNumberFormat="1" applyFont="1" applyBorder="1" applyAlignment="1">
      <alignment horizontal="right" vertical="center" wrapText="1"/>
    </xf>
    <xf numFmtId="41" fontId="223" fillId="0" borderId="21" xfId="0" applyNumberFormat="1" applyFont="1" applyBorder="1" applyAlignment="1">
      <alignment horizontal="right" vertical="center" wrapText="1"/>
    </xf>
    <xf numFmtId="41" fontId="52" fillId="0" borderId="0" xfId="0" applyNumberFormat="1" applyFont="1" applyAlignment="1">
      <alignment horizontal="right" vertical="center" wrapText="1"/>
    </xf>
    <xf numFmtId="41" fontId="267" fillId="0" borderId="0" xfId="0" applyNumberFormat="1" applyFont="1" applyAlignment="1">
      <alignment horizontal="right" vertical="center" wrapText="1"/>
    </xf>
    <xf numFmtId="41" fontId="52" fillId="0" borderId="28" xfId="0" applyNumberFormat="1" applyFont="1" applyBorder="1" applyAlignment="1">
      <alignment horizontal="right" vertical="center" wrapText="1"/>
    </xf>
    <xf numFmtId="41" fontId="41" fillId="0" borderId="0" xfId="0" applyNumberFormat="1" applyFont="1" applyAlignment="1">
      <alignment horizontal="right" vertical="center" wrapText="1"/>
    </xf>
    <xf numFmtId="41" fontId="41" fillId="0" borderId="28" xfId="0" applyNumberFormat="1" applyFont="1" applyBorder="1" applyAlignment="1">
      <alignment horizontal="right" vertical="center" wrapText="1"/>
    </xf>
    <xf numFmtId="41" fontId="86" fillId="0" borderId="28" xfId="0" applyNumberFormat="1" applyFont="1" applyBorder="1" applyAlignment="1">
      <alignment horizontal="right" vertical="center" wrapText="1"/>
    </xf>
    <xf numFmtId="41" fontId="86" fillId="0" borderId="21" xfId="0" applyNumberFormat="1" applyFont="1" applyBorder="1" applyAlignment="1">
      <alignment horizontal="right" vertical="center" wrapText="1"/>
    </xf>
    <xf numFmtId="41" fontId="41" fillId="0" borderId="74" xfId="271" applyNumberFormat="1" applyFont="1" applyBorder="1" applyAlignment="1">
      <alignment horizontal="right" vertical="center" wrapText="1"/>
    </xf>
    <xf numFmtId="41" fontId="1" fillId="0" borderId="0" xfId="27" applyNumberFormat="1" applyFont="1" applyFill="1"/>
    <xf numFmtId="41" fontId="71" fillId="0" borderId="21" xfId="0" applyNumberFormat="1" applyFont="1" applyBorder="1" applyAlignment="1">
      <alignment horizontal="right" vertical="center" wrapText="1"/>
    </xf>
    <xf numFmtId="41" fontId="71" fillId="0" borderId="0" xfId="0" applyNumberFormat="1" applyFont="1" applyAlignment="1">
      <alignment horizontal="right" vertical="center" wrapText="1"/>
    </xf>
    <xf numFmtId="41" fontId="108" fillId="0" borderId="0" xfId="26" applyNumberFormat="1" applyFont="1" applyFill="1" applyAlignment="1">
      <alignment horizontal="right" vertical="center"/>
    </xf>
    <xf numFmtId="41" fontId="41" fillId="0" borderId="40" xfId="26" applyNumberFormat="1" applyFont="1" applyFill="1" applyBorder="1" applyAlignment="1">
      <alignment horizontal="right" vertical="center"/>
    </xf>
    <xf numFmtId="41" fontId="86" fillId="0" borderId="0" xfId="26" applyNumberFormat="1" applyFont="1" applyFill="1" applyAlignment="1">
      <alignment horizontal="right" vertical="center" readingOrder="1"/>
    </xf>
    <xf numFmtId="41" fontId="86" fillId="0" borderId="0" xfId="26" applyNumberFormat="1" applyFont="1" applyFill="1" applyAlignment="1">
      <alignment horizontal="right" vertical="center"/>
    </xf>
    <xf numFmtId="41" fontId="82" fillId="0" borderId="0" xfId="26" applyNumberFormat="1" applyFont="1" applyFill="1" applyAlignment="1">
      <alignment horizontal="right" vertical="center" wrapText="1"/>
    </xf>
    <xf numFmtId="41" fontId="82" fillId="0" borderId="42" xfId="26" applyNumberFormat="1" applyFont="1" applyFill="1" applyBorder="1" applyAlignment="1">
      <alignment horizontal="right" vertical="center" wrapText="1"/>
    </xf>
    <xf numFmtId="41" fontId="91" fillId="0" borderId="0" xfId="26" applyNumberFormat="1" applyFont="1" applyFill="1" applyBorder="1" applyAlignment="1">
      <alignment horizontal="right" vertical="center" wrapText="1"/>
    </xf>
    <xf numFmtId="41" fontId="91" fillId="0" borderId="0" xfId="26" applyNumberFormat="1" applyFont="1" applyFill="1" applyAlignment="1">
      <alignment horizontal="right" vertical="center" wrapText="1"/>
    </xf>
    <xf numFmtId="41" fontId="87" fillId="0" borderId="0" xfId="26" applyNumberFormat="1" applyFont="1" applyFill="1" applyAlignment="1">
      <alignment horizontal="right" vertical="center" wrapText="1"/>
    </xf>
    <xf numFmtId="41" fontId="82" fillId="0" borderId="0" xfId="26" applyNumberFormat="1" applyFont="1" applyFill="1" applyBorder="1" applyAlignment="1">
      <alignment horizontal="right" vertical="center" wrapText="1"/>
    </xf>
    <xf numFmtId="41" fontId="86" fillId="0" borderId="0" xfId="26" applyNumberFormat="1" applyFont="1" applyFill="1" applyAlignment="1">
      <alignment horizontal="right" vertical="center" wrapText="1"/>
    </xf>
    <xf numFmtId="41" fontId="83" fillId="0" borderId="0" xfId="26" applyNumberFormat="1" applyFont="1" applyFill="1" applyBorder="1" applyAlignment="1">
      <alignment horizontal="right" vertical="center" wrapText="1"/>
    </xf>
    <xf numFmtId="41" fontId="85" fillId="0" borderId="0" xfId="26" applyNumberFormat="1" applyFont="1" applyFill="1" applyAlignment="1">
      <alignment horizontal="right" vertical="center"/>
    </xf>
    <xf numFmtId="41" fontId="85" fillId="0" borderId="0" xfId="26" applyNumberFormat="1" applyFont="1" applyFill="1" applyBorder="1" applyAlignment="1">
      <alignment horizontal="right" vertical="center" wrapText="1"/>
    </xf>
    <xf numFmtId="41" fontId="85" fillId="0" borderId="0" xfId="26" applyNumberFormat="1" applyFont="1" applyFill="1" applyAlignment="1">
      <alignment horizontal="right" vertical="center" wrapText="1"/>
    </xf>
    <xf numFmtId="41" fontId="84" fillId="0" borderId="0" xfId="26" applyNumberFormat="1" applyFont="1" applyFill="1" applyAlignment="1">
      <alignment horizontal="right" vertical="center" wrapText="1"/>
    </xf>
    <xf numFmtId="41" fontId="84" fillId="0" borderId="65" xfId="26" applyNumberFormat="1" applyFont="1" applyFill="1" applyBorder="1" applyAlignment="1">
      <alignment horizontal="right" vertical="center" wrapText="1"/>
    </xf>
    <xf numFmtId="41" fontId="41" fillId="0" borderId="0" xfId="26" applyNumberFormat="1" applyFont="1" applyFill="1" applyAlignment="1">
      <alignment horizontal="right" vertical="center"/>
    </xf>
    <xf numFmtId="41" fontId="86" fillId="0" borderId="0" xfId="271" applyNumberFormat="1" applyFont="1" applyAlignment="1">
      <alignment horizontal="right" vertical="center"/>
    </xf>
    <xf numFmtId="41" fontId="82" fillId="0" borderId="21" xfId="271" applyNumberFormat="1" applyFont="1" applyBorder="1" applyAlignment="1">
      <alignment horizontal="right" vertical="center" wrapText="1"/>
    </xf>
    <xf numFmtId="41" fontId="82" fillId="0" borderId="0" xfId="271" applyNumberFormat="1" applyFont="1" applyAlignment="1">
      <alignment horizontal="right" vertical="center" wrapText="1"/>
    </xf>
    <xf numFmtId="41" fontId="83" fillId="0" borderId="21" xfId="271" applyNumberFormat="1" applyFont="1" applyBorder="1" applyAlignment="1">
      <alignment horizontal="right" vertical="center" wrapText="1"/>
    </xf>
    <xf numFmtId="41" fontId="82" fillId="0" borderId="74" xfId="271" applyNumberFormat="1" applyFont="1" applyBorder="1" applyAlignment="1">
      <alignment horizontal="right" vertical="center" wrapText="1"/>
    </xf>
    <xf numFmtId="41" fontId="110" fillId="0" borderId="0" xfId="373" applyNumberFormat="1" applyFont="1" applyFill="1" applyAlignment="1" applyProtection="1">
      <alignment horizontal="right" vertical="center" wrapText="1"/>
    </xf>
    <xf numFmtId="41" fontId="87" fillId="0" borderId="65" xfId="26" applyNumberFormat="1" applyFont="1" applyFill="1" applyBorder="1" applyAlignment="1">
      <alignment horizontal="right" vertical="center" wrapText="1"/>
    </xf>
    <xf numFmtId="41" fontId="82" fillId="0" borderId="94" xfId="271" applyNumberFormat="1" applyFont="1" applyBorder="1" applyAlignment="1">
      <alignment horizontal="right" vertical="center" wrapText="1"/>
    </xf>
    <xf numFmtId="41" fontId="93" fillId="0" borderId="0" xfId="26" applyNumberFormat="1" applyFont="1" applyFill="1" applyAlignment="1">
      <alignment horizontal="right" vertical="center"/>
    </xf>
    <xf numFmtId="41" fontId="82" fillId="0" borderId="21" xfId="26" applyNumberFormat="1" applyFont="1" applyFill="1" applyBorder="1" applyAlignment="1">
      <alignment horizontal="right" vertical="center" wrapText="1"/>
    </xf>
    <xf numFmtId="41" fontId="86" fillId="0" borderId="0" xfId="271" applyNumberFormat="1" applyFont="1" applyFill="1" applyAlignment="1">
      <alignment horizontal="right" vertical="center" wrapText="1"/>
    </xf>
    <xf numFmtId="41" fontId="86" fillId="0" borderId="0" xfId="271" applyNumberFormat="1" applyFont="1" applyFill="1" applyBorder="1" applyAlignment="1">
      <alignment horizontal="right" vertical="center" wrapText="1"/>
    </xf>
    <xf numFmtId="41" fontId="41" fillId="0" borderId="65" xfId="26" applyNumberFormat="1" applyFont="1" applyFill="1" applyBorder="1" applyAlignment="1">
      <alignment horizontal="right" vertical="center" wrapText="1"/>
    </xf>
    <xf numFmtId="41" fontId="41" fillId="0" borderId="0" xfId="26" applyNumberFormat="1" applyFont="1" applyFill="1" applyAlignment="1">
      <alignment horizontal="right" vertical="center" wrapText="1"/>
    </xf>
    <xf numFmtId="41" fontId="92" fillId="0" borderId="21" xfId="271" applyNumberFormat="1" applyFont="1" applyBorder="1" applyAlignment="1">
      <alignment horizontal="right" vertical="center" wrapText="1"/>
    </xf>
    <xf numFmtId="41" fontId="83" fillId="0" borderId="21" xfId="26" applyNumberFormat="1" applyFont="1" applyFill="1" applyBorder="1" applyAlignment="1">
      <alignment horizontal="right" vertical="center" wrapText="1"/>
    </xf>
    <xf numFmtId="41" fontId="82" fillId="0" borderId="94" xfId="26" applyNumberFormat="1" applyFont="1" applyFill="1" applyBorder="1" applyAlignment="1">
      <alignment horizontal="right" vertical="center" wrapText="1"/>
    </xf>
    <xf numFmtId="41" fontId="82" fillId="0" borderId="0" xfId="271" applyNumberFormat="1" applyFont="1" applyBorder="1" applyAlignment="1">
      <alignment horizontal="right" vertical="center" wrapText="1"/>
    </xf>
    <xf numFmtId="41" fontId="41" fillId="0" borderId="65" xfId="26" applyNumberFormat="1" applyFont="1" applyFill="1" applyBorder="1" applyAlignment="1">
      <alignment horizontal="right" vertical="center"/>
    </xf>
    <xf numFmtId="41" fontId="86" fillId="0" borderId="65" xfId="26" applyNumberFormat="1" applyFont="1" applyFill="1" applyBorder="1" applyAlignment="1">
      <alignment horizontal="right" vertical="center"/>
    </xf>
    <xf numFmtId="41" fontId="86" fillId="0" borderId="65" xfId="26" applyNumberFormat="1" applyFont="1" applyFill="1" applyBorder="1" applyAlignment="1">
      <alignment horizontal="right" vertical="center" wrapText="1"/>
    </xf>
    <xf numFmtId="41" fontId="41" fillId="0" borderId="74" xfId="26" applyNumberFormat="1" applyFont="1" applyFill="1" applyBorder="1" applyAlignment="1">
      <alignment horizontal="right" vertical="center"/>
    </xf>
    <xf numFmtId="41" fontId="41" fillId="0" borderId="74" xfId="26" applyNumberFormat="1" applyFont="1" applyFill="1" applyBorder="1" applyAlignment="1">
      <alignment horizontal="right" vertical="center" wrapText="1"/>
    </xf>
    <xf numFmtId="41" fontId="41" fillId="0" borderId="0" xfId="26" applyNumberFormat="1" applyFont="1" applyFill="1" applyBorder="1" applyAlignment="1">
      <alignment horizontal="right" vertical="center" wrapText="1"/>
    </xf>
    <xf numFmtId="41" fontId="41" fillId="0" borderId="42" xfId="26" applyNumberFormat="1" applyFont="1" applyFill="1" applyBorder="1" applyAlignment="1">
      <alignment horizontal="right" vertical="center" wrapText="1"/>
    </xf>
    <xf numFmtId="41" fontId="110" fillId="0" borderId="0" xfId="373" applyNumberFormat="1" applyFont="1" applyFill="1" applyAlignment="1" applyProtection="1">
      <alignment horizontal="right" vertical="center"/>
    </xf>
    <xf numFmtId="41" fontId="143" fillId="0" borderId="28" xfId="0" applyNumberFormat="1" applyFont="1" applyBorder="1" applyAlignment="1">
      <alignment horizontal="right" vertical="center" wrapText="1"/>
    </xf>
    <xf numFmtId="41" fontId="143" fillId="0" borderId="0" xfId="0" applyNumberFormat="1" applyFont="1" applyAlignment="1">
      <alignment horizontal="right" vertical="center" wrapText="1"/>
    </xf>
    <xf numFmtId="41" fontId="86" fillId="0" borderId="0" xfId="26" applyNumberFormat="1" applyFont="1" applyFill="1" applyBorder="1" applyAlignment="1">
      <alignment horizontal="right" vertical="center" wrapText="1"/>
    </xf>
    <xf numFmtId="41" fontId="52" fillId="0" borderId="0" xfId="271" applyNumberFormat="1" applyFont="1" applyAlignment="1">
      <alignment horizontal="right" vertical="center"/>
    </xf>
    <xf numFmtId="41" fontId="86" fillId="0" borderId="21" xfId="271" applyNumberFormat="1" applyFont="1" applyBorder="1" applyAlignment="1">
      <alignment horizontal="right" vertical="center" wrapText="1"/>
    </xf>
    <xf numFmtId="41" fontId="87" fillId="0" borderId="0" xfId="26" applyNumberFormat="1" applyFont="1" applyFill="1" applyAlignment="1">
      <alignment horizontal="left"/>
    </xf>
    <xf numFmtId="41" fontId="92" fillId="0" borderId="0" xfId="26" applyNumberFormat="1" applyFont="1" applyFill="1" applyBorder="1" applyAlignment="1">
      <alignment horizontal="right" vertical="center" wrapText="1"/>
    </xf>
    <xf numFmtId="0" fontId="41" fillId="0" borderId="0" xfId="26" applyFont="1" applyFill="1" applyAlignment="1">
      <alignment horizontal="left" vertical="center" readingOrder="1"/>
    </xf>
    <xf numFmtId="49" fontId="82" fillId="0" borderId="0" xfId="26" applyNumberFormat="1" applyFont="1" applyFill="1" applyAlignment="1">
      <alignment horizontal="left" vertical="center"/>
    </xf>
    <xf numFmtId="0" fontId="83" fillId="0" borderId="0" xfId="26" applyFont="1" applyFill="1" applyAlignment="1">
      <alignment horizontal="left" vertical="center" wrapText="1"/>
    </xf>
    <xf numFmtId="0" fontId="91" fillId="0" borderId="0" xfId="26" applyFont="1" applyFill="1" applyAlignment="1">
      <alignment horizontal="left" vertical="center" wrapText="1"/>
    </xf>
    <xf numFmtId="0" fontId="85" fillId="0" borderId="0" xfId="26" applyFont="1" applyFill="1" applyAlignment="1">
      <alignment horizontal="left" vertical="center"/>
    </xf>
    <xf numFmtId="0" fontId="82" fillId="0" borderId="0" xfId="26" applyFont="1" applyFill="1" applyAlignment="1">
      <alignment horizontal="left" vertical="center"/>
    </xf>
    <xf numFmtId="37" fontId="83" fillId="0" borderId="0" xfId="26" applyNumberFormat="1" applyFont="1" applyAlignment="1">
      <alignment horizontal="left" vertical="center" wrapText="1"/>
    </xf>
    <xf numFmtId="0" fontId="93" fillId="0" borderId="0" xfId="26" applyFont="1" applyFill="1" applyAlignment="1">
      <alignment horizontal="left" vertical="center"/>
    </xf>
    <xf numFmtId="0" fontId="86" fillId="0" borderId="0" xfId="26" applyFont="1" applyFill="1" applyAlignment="1">
      <alignment horizontal="left" vertical="center"/>
    </xf>
    <xf numFmtId="0" fontId="88" fillId="0" borderId="0" xfId="26" applyFont="1" applyFill="1" applyAlignment="1">
      <alignment horizontal="left" vertical="center" wrapText="1"/>
    </xf>
    <xf numFmtId="0" fontId="109" fillId="0" borderId="0" xfId="26" applyFont="1" applyFill="1" applyAlignment="1">
      <alignment horizontal="left" vertical="center"/>
    </xf>
    <xf numFmtId="0" fontId="91" fillId="0" borderId="0" xfId="26" applyFont="1" applyFill="1" applyAlignment="1">
      <alignment horizontal="left" vertical="center"/>
    </xf>
    <xf numFmtId="37" fontId="83" fillId="0" borderId="0" xfId="26" applyNumberFormat="1" applyFont="1" applyAlignment="1">
      <alignment horizontal="left" vertical="center"/>
    </xf>
    <xf numFmtId="37" fontId="82" fillId="0" borderId="0" xfId="26" applyNumberFormat="1" applyFont="1" applyAlignment="1">
      <alignment horizontal="left" vertical="center" wrapText="1"/>
    </xf>
    <xf numFmtId="0" fontId="83" fillId="0" borderId="0" xfId="26" applyFont="1" applyFill="1" applyAlignment="1">
      <alignment horizontal="left" vertical="center"/>
    </xf>
    <xf numFmtId="0" fontId="87" fillId="0" borderId="0" xfId="26" applyFont="1" applyFill="1" applyAlignment="1">
      <alignment horizontal="left" vertical="center" wrapText="1"/>
    </xf>
    <xf numFmtId="0" fontId="89" fillId="0" borderId="0" xfId="26" applyFont="1" applyFill="1" applyAlignment="1">
      <alignment horizontal="left" vertical="center" wrapText="1"/>
    </xf>
    <xf numFmtId="0" fontId="82" fillId="0" borderId="0" xfId="26" applyFont="1" applyFill="1" applyBorder="1" applyAlignment="1">
      <alignment horizontal="left" vertical="center" wrapText="1"/>
    </xf>
    <xf numFmtId="0" fontId="84" fillId="0" borderId="0" xfId="26" applyFont="1" applyFill="1" applyAlignment="1">
      <alignment horizontal="left" vertical="center" wrapText="1"/>
    </xf>
    <xf numFmtId="0" fontId="92" fillId="0" borderId="0" xfId="26" applyFont="1" applyFill="1" applyAlignment="1">
      <alignment horizontal="left" vertical="center" wrapText="1"/>
    </xf>
    <xf numFmtId="0" fontId="83" fillId="0" borderId="0" xfId="26" applyFont="1" applyFill="1" applyBorder="1" applyAlignment="1">
      <alignment horizontal="left" vertical="center" wrapText="1"/>
    </xf>
    <xf numFmtId="0" fontId="270" fillId="0" borderId="0" xfId="26" applyFont="1" applyFill="1" applyAlignment="1">
      <alignment horizontal="left" vertical="center" wrapText="1"/>
    </xf>
    <xf numFmtId="0" fontId="270" fillId="0" borderId="0" xfId="26" applyFont="1" applyFill="1" applyAlignment="1">
      <alignment horizontal="left" vertical="center"/>
    </xf>
    <xf numFmtId="0" fontId="90" fillId="0" borderId="0" xfId="26" applyFont="1" applyFill="1" applyAlignment="1">
      <alignment horizontal="left" vertical="center"/>
    </xf>
    <xf numFmtId="0" fontId="262" fillId="0" borderId="0" xfId="26" applyFont="1" applyFill="1" applyAlignment="1">
      <alignment horizontal="left" vertical="center"/>
    </xf>
    <xf numFmtId="37" fontId="92" fillId="0" borderId="0" xfId="26" applyNumberFormat="1" applyFont="1" applyAlignment="1">
      <alignment horizontal="left" vertical="center" wrapText="1"/>
    </xf>
    <xf numFmtId="0" fontId="85" fillId="0" borderId="0" xfId="26" applyFont="1" applyFill="1" applyAlignment="1">
      <alignment horizontal="left" vertical="center" wrapText="1"/>
    </xf>
    <xf numFmtId="41" fontId="82" fillId="0" borderId="0" xfId="26" applyNumberFormat="1" applyFont="1" applyFill="1" applyAlignment="1">
      <alignment horizontal="left" vertical="center" wrapText="1"/>
    </xf>
    <xf numFmtId="41" fontId="82" fillId="0" borderId="0" xfId="26" applyNumberFormat="1" applyFont="1" applyFill="1" applyAlignment="1">
      <alignment horizontal="left" vertical="center"/>
    </xf>
    <xf numFmtId="0" fontId="92" fillId="0" borderId="0" xfId="26" applyFont="1" applyFill="1" applyAlignment="1">
      <alignment horizontal="left" vertical="center"/>
    </xf>
    <xf numFmtId="0" fontId="41" fillId="0" borderId="0" xfId="26" applyFont="1" applyFill="1" applyAlignment="1">
      <alignment horizontal="left" vertical="center"/>
    </xf>
    <xf numFmtId="37" fontId="41" fillId="0" borderId="0" xfId="26" applyNumberFormat="1" applyFont="1" applyAlignment="1">
      <alignment horizontal="left" vertical="center"/>
    </xf>
    <xf numFmtId="37" fontId="82" fillId="0" borderId="0" xfId="26" applyNumberFormat="1" applyFont="1" applyAlignment="1">
      <alignment horizontal="left" vertical="center"/>
    </xf>
    <xf numFmtId="37" fontId="85" fillId="0" borderId="0" xfId="26" applyNumberFormat="1" applyFont="1" applyAlignment="1">
      <alignment horizontal="left" vertical="center"/>
    </xf>
    <xf numFmtId="37" fontId="86" fillId="0" borderId="0" xfId="26" applyNumberFormat="1" applyFont="1" applyAlignment="1">
      <alignment horizontal="left" vertical="center"/>
    </xf>
    <xf numFmtId="37" fontId="92" fillId="0" borderId="0" xfId="26" applyNumberFormat="1" applyFont="1" applyAlignment="1">
      <alignment horizontal="left" vertical="center"/>
    </xf>
    <xf numFmtId="37" fontId="85" fillId="0" borderId="0" xfId="26" applyNumberFormat="1" applyFont="1" applyAlignment="1">
      <alignment horizontal="left" vertical="center" wrapText="1"/>
    </xf>
    <xf numFmtId="37" fontId="82" fillId="0" borderId="21" xfId="26" applyNumberFormat="1" applyFont="1" applyBorder="1" applyAlignment="1">
      <alignment horizontal="left" vertical="center" wrapText="1"/>
    </xf>
    <xf numFmtId="37" fontId="121" fillId="0" borderId="0" xfId="26" applyNumberFormat="1" applyFont="1" applyAlignment="1">
      <alignment horizontal="left" vertical="center" wrapText="1"/>
    </xf>
    <xf numFmtId="37" fontId="86" fillId="0" borderId="0" xfId="26" applyNumberFormat="1" applyFont="1" applyAlignment="1">
      <alignment horizontal="left" vertical="center" wrapText="1"/>
    </xf>
    <xf numFmtId="37" fontId="223" fillId="0" borderId="0" xfId="26" applyNumberFormat="1" applyFont="1" applyAlignment="1">
      <alignment horizontal="left" vertical="center"/>
    </xf>
    <xf numFmtId="37" fontId="272" fillId="0" borderId="0" xfId="26" applyNumberFormat="1" applyFont="1" applyAlignment="1">
      <alignment horizontal="left" vertical="center"/>
    </xf>
    <xf numFmtId="37" fontId="93" fillId="0" borderId="0" xfId="26" applyNumberFormat="1" applyFont="1" applyAlignment="1">
      <alignment horizontal="left" vertical="center"/>
    </xf>
    <xf numFmtId="37" fontId="93" fillId="0" borderId="0" xfId="26" applyNumberFormat="1" applyFont="1" applyAlignment="1">
      <alignment horizontal="left" vertical="center" wrapText="1"/>
    </xf>
    <xf numFmtId="49" fontId="79" fillId="0" borderId="0" xfId="26" applyNumberFormat="1" applyFont="1" applyFill="1" applyAlignment="1">
      <alignment horizontal="left" vertical="center"/>
    </xf>
    <xf numFmtId="49" fontId="80" fillId="0" borderId="0" xfId="26" applyNumberFormat="1" applyFont="1" applyFill="1" applyAlignment="1">
      <alignment horizontal="left" vertical="center"/>
    </xf>
    <xf numFmtId="49" fontId="80" fillId="0" borderId="0" xfId="26" applyNumberFormat="1" applyFont="1" applyFill="1" applyBorder="1" applyAlignment="1">
      <alignment horizontal="left" vertical="center"/>
    </xf>
    <xf numFmtId="49" fontId="41" fillId="0" borderId="40" xfId="26" applyNumberFormat="1" applyFont="1" applyFill="1" applyBorder="1" applyAlignment="1">
      <alignment horizontal="left" vertical="center"/>
    </xf>
    <xf numFmtId="0" fontId="84" fillId="0" borderId="0" xfId="26" applyFont="1" applyAlignment="1">
      <alignment horizontal="left" vertical="center" wrapText="1"/>
    </xf>
    <xf numFmtId="0" fontId="93" fillId="0" borderId="0" xfId="26" applyFont="1" applyFill="1" applyAlignment="1">
      <alignment horizontal="left" vertical="center" wrapText="1"/>
    </xf>
    <xf numFmtId="0" fontId="41" fillId="0" borderId="0" xfId="26" applyFont="1" applyFill="1" applyAlignment="1">
      <alignment horizontal="left" vertical="center" wrapText="1"/>
    </xf>
    <xf numFmtId="0" fontId="82" fillId="0" borderId="0" xfId="0" applyFont="1" applyAlignment="1">
      <alignment horizontal="left" vertical="center" wrapText="1"/>
    </xf>
    <xf numFmtId="0" fontId="92" fillId="0" borderId="0" xfId="0" applyFont="1" applyAlignment="1">
      <alignment horizontal="left" vertical="center" wrapText="1"/>
    </xf>
    <xf numFmtId="0" fontId="84" fillId="0" borderId="0" xfId="0" applyFont="1" applyAlignment="1">
      <alignment horizontal="left" vertical="center" wrapText="1"/>
    </xf>
    <xf numFmtId="200" fontId="86" fillId="0" borderId="0" xfId="271" applyNumberFormat="1" applyFont="1" applyAlignment="1">
      <alignment horizontal="left" vertical="center"/>
    </xf>
    <xf numFmtId="0" fontId="265" fillId="0" borderId="0" xfId="0" applyFont="1" applyAlignment="1">
      <alignment horizontal="left" vertical="center" wrapText="1"/>
    </xf>
    <xf numFmtId="0" fontId="266" fillId="0" borderId="0" xfId="0" applyFont="1" applyAlignment="1">
      <alignment horizontal="left" vertical="center" wrapText="1"/>
    </xf>
    <xf numFmtId="0" fontId="223" fillId="0" borderId="0" xfId="0" applyFont="1" applyAlignment="1">
      <alignment horizontal="left" vertical="center" wrapText="1"/>
    </xf>
    <xf numFmtId="0" fontId="267" fillId="0" borderId="0" xfId="0" applyFont="1" applyAlignment="1">
      <alignment horizontal="left" vertical="center" wrapText="1"/>
    </xf>
    <xf numFmtId="0" fontId="41" fillId="0" borderId="0" xfId="0" applyFont="1" applyAlignment="1">
      <alignment horizontal="left" vertical="center" wrapText="1"/>
    </xf>
    <xf numFmtId="0" fontId="85" fillId="0" borderId="0" xfId="0" applyFont="1" applyAlignment="1">
      <alignment horizontal="left" vertical="center" wrapText="1"/>
    </xf>
    <xf numFmtId="0" fontId="86" fillId="0" borderId="0" xfId="0" applyFont="1" applyAlignment="1">
      <alignment horizontal="left" vertical="center"/>
    </xf>
    <xf numFmtId="0" fontId="108" fillId="0" borderId="0" xfId="26" applyFont="1" applyFill="1" applyAlignment="1">
      <alignment horizontal="left" vertical="center"/>
    </xf>
    <xf numFmtId="0" fontId="145" fillId="0" borderId="0" xfId="0" applyFont="1" applyAlignment="1">
      <alignment horizontal="center" wrapText="1"/>
    </xf>
    <xf numFmtId="41" fontId="41" fillId="0" borderId="0" xfId="26" applyNumberFormat="1" applyFont="1" applyFill="1" applyBorder="1" applyAlignment="1">
      <alignment horizontal="center"/>
    </xf>
    <xf numFmtId="41" fontId="86" fillId="51" borderId="83" xfId="26" applyNumberFormat="1" applyFont="1" applyFill="1" applyBorder="1" applyAlignment="1" applyProtection="1">
      <alignment horizontal="right" vertical="center"/>
    </xf>
    <xf numFmtId="41" fontId="55" fillId="0" borderId="61" xfId="26" applyNumberFormat="1" applyFont="1" applyFill="1" applyBorder="1" applyAlignment="1">
      <alignment horizontal="justify" vertical="center" wrapText="1"/>
    </xf>
    <xf numFmtId="41" fontId="41" fillId="0" borderId="0" xfId="26" applyNumberFormat="1" applyFont="1" applyFill="1" applyBorder="1" applyAlignment="1">
      <alignment horizontal="right" wrapText="1"/>
    </xf>
    <xf numFmtId="41" fontId="41" fillId="0" borderId="0" xfId="26" applyNumberFormat="1" applyFont="1" applyFill="1" applyBorder="1" applyAlignment="1">
      <alignment horizontal="center" wrapText="1"/>
    </xf>
    <xf numFmtId="41" fontId="86" fillId="0" borderId="65" xfId="26" applyNumberFormat="1" applyFont="1" applyFill="1" applyBorder="1" applyAlignment="1">
      <alignment horizontal="right" wrapText="1"/>
    </xf>
    <xf numFmtId="41" fontId="86" fillId="0" borderId="0" xfId="26" applyNumberFormat="1" applyFont="1" applyFill="1" applyBorder="1" applyAlignment="1">
      <alignment horizontal="right" wrapText="1"/>
    </xf>
    <xf numFmtId="41" fontId="41" fillId="0" borderId="74" xfId="26" applyNumberFormat="1" applyFont="1" applyFill="1" applyBorder="1" applyAlignment="1">
      <alignment horizontal="right" wrapText="1"/>
    </xf>
    <xf numFmtId="41" fontId="87" fillId="0" borderId="65" xfId="26" applyNumberFormat="1" applyFont="1" applyFill="1" applyBorder="1" applyAlignment="1">
      <alignment horizontal="right" wrapText="1"/>
    </xf>
    <xf numFmtId="41" fontId="87" fillId="0" borderId="0" xfId="26" applyNumberFormat="1" applyFont="1" applyFill="1" applyBorder="1" applyAlignment="1">
      <alignment horizontal="right" wrapText="1"/>
    </xf>
    <xf numFmtId="41" fontId="41" fillId="0" borderId="42" xfId="26" applyNumberFormat="1" applyFont="1" applyFill="1" applyBorder="1" applyAlignment="1">
      <alignment horizontal="right" wrapText="1"/>
    </xf>
    <xf numFmtId="3" fontId="140" fillId="0" borderId="0" xfId="0" applyNumberFormat="1" applyFont="1"/>
    <xf numFmtId="3" fontId="260" fillId="0" borderId="0" xfId="0" applyNumberFormat="1" applyFont="1"/>
    <xf numFmtId="0" fontId="260" fillId="0" borderId="0" xfId="0" applyFont="1" applyAlignment="1">
      <alignment wrapText="1"/>
    </xf>
    <xf numFmtId="0" fontId="144" fillId="0" borderId="0" xfId="0" applyFont="1" applyAlignment="1">
      <alignment horizontal="center" wrapText="1"/>
    </xf>
    <xf numFmtId="200" fontId="260" fillId="0" borderId="0" xfId="271" applyNumberFormat="1" applyFont="1" applyAlignment="1">
      <alignment horizontal="right" wrapText="1"/>
    </xf>
    <xf numFmtId="200" fontId="277" fillId="0" borderId="0" xfId="271" applyNumberFormat="1" applyFont="1" applyAlignment="1">
      <alignment horizontal="right" wrapText="1"/>
    </xf>
    <xf numFmtId="0" fontId="278" fillId="0" borderId="0" xfId="0" applyFont="1" applyAlignment="1">
      <alignment wrapText="1"/>
    </xf>
    <xf numFmtId="200" fontId="278" fillId="0" borderId="0" xfId="271" applyNumberFormat="1" applyFont="1" applyAlignment="1">
      <alignment horizontal="right" wrapText="1"/>
    </xf>
    <xf numFmtId="0" fontId="144" fillId="0" borderId="0" xfId="0" applyFont="1" applyAlignment="1">
      <alignment wrapText="1"/>
    </xf>
    <xf numFmtId="200" fontId="144" fillId="0" borderId="0" xfId="271" applyNumberFormat="1" applyFont="1" applyAlignment="1">
      <alignment horizontal="right" wrapText="1"/>
    </xf>
    <xf numFmtId="0" fontId="86" fillId="0" borderId="0" xfId="26" quotePrefix="1" applyFont="1" applyFill="1" applyAlignment="1">
      <alignment horizontal="left" vertical="center" wrapText="1"/>
    </xf>
    <xf numFmtId="0" fontId="289" fillId="0" borderId="0" xfId="0" applyFont="1" applyAlignment="1">
      <alignment vertical="center" wrapText="1"/>
    </xf>
    <xf numFmtId="0" fontId="290" fillId="0" borderId="0" xfId="0" applyFont="1" applyAlignment="1">
      <alignment vertical="center" wrapText="1"/>
    </xf>
    <xf numFmtId="200" fontId="41" fillId="0" borderId="0" xfId="271" applyNumberFormat="1" applyFont="1"/>
    <xf numFmtId="41" fontId="279" fillId="0" borderId="0" xfId="443" applyNumberFormat="1" applyFont="1" applyBorder="1" applyAlignment="1"/>
    <xf numFmtId="41" fontId="260" fillId="0" borderId="0" xfId="443" applyNumberFormat="1" applyFont="1" applyBorder="1" applyAlignment="1"/>
    <xf numFmtId="41" fontId="144" fillId="0" borderId="42" xfId="443" applyNumberFormat="1" applyFont="1" applyBorder="1" applyAlignment="1"/>
    <xf numFmtId="41" fontId="144" fillId="0" borderId="0" xfId="443" applyNumberFormat="1" applyFont="1" applyBorder="1" applyAlignment="1"/>
    <xf numFmtId="49" fontId="79" fillId="0" borderId="0" xfId="26" applyNumberFormat="1" applyFont="1" applyFill="1" applyAlignment="1">
      <alignment vertical="top"/>
    </xf>
    <xf numFmtId="49" fontId="86" fillId="0" borderId="0" xfId="26" applyNumberFormat="1" applyFont="1" applyFill="1" applyAlignment="1"/>
    <xf numFmtId="49" fontId="86" fillId="0" borderId="0" xfId="26" applyNumberFormat="1" applyFont="1" applyFill="1" applyAlignment="1">
      <alignment vertical="top"/>
    </xf>
    <xf numFmtId="0" fontId="260" fillId="0" borderId="0" xfId="26" applyFont="1" applyFill="1" applyAlignment="1"/>
    <xf numFmtId="49" fontId="260" fillId="0" borderId="0" xfId="26" applyNumberFormat="1" applyFont="1" applyFill="1" applyAlignment="1">
      <alignment vertical="top"/>
    </xf>
    <xf numFmtId="167" fontId="86" fillId="0" borderId="0" xfId="26" applyNumberFormat="1" applyFont="1" applyFill="1"/>
    <xf numFmtId="49" fontId="41" fillId="0" borderId="40" xfId="26" applyNumberFormat="1" applyFont="1" applyBorder="1" applyAlignment="1"/>
    <xf numFmtId="41" fontId="86" fillId="0" borderId="40" xfId="26" applyNumberFormat="1" applyFont="1" applyBorder="1" applyAlignment="1"/>
    <xf numFmtId="41" fontId="260" fillId="0" borderId="0" xfId="26" applyNumberFormat="1" applyFont="1"/>
    <xf numFmtId="0" fontId="144" fillId="0" borderId="0" xfId="26" applyFont="1" applyAlignment="1">
      <alignment horizontal="centerContinuous"/>
    </xf>
    <xf numFmtId="0" fontId="86" fillId="0" borderId="0" xfId="26" applyFont="1" applyAlignment="1">
      <alignment horizontal="centerContinuous"/>
    </xf>
    <xf numFmtId="0" fontId="145" fillId="0" borderId="0" xfId="26" applyFont="1" applyAlignment="1">
      <alignment horizontal="justify" wrapText="1"/>
    </xf>
    <xf numFmtId="0" fontId="144" fillId="0" borderId="65" xfId="26" applyFont="1" applyFill="1" applyBorder="1" applyAlignment="1">
      <alignment horizontal="center" wrapText="1"/>
    </xf>
    <xf numFmtId="0" fontId="144" fillId="0" borderId="0" xfId="26" applyFont="1" applyFill="1" applyAlignment="1">
      <alignment horizontal="center" wrapText="1"/>
    </xf>
    <xf numFmtId="0" fontId="144" fillId="0" borderId="0" xfId="26" applyFont="1" applyAlignment="1">
      <alignment horizontal="center" wrapText="1"/>
    </xf>
    <xf numFmtId="0" fontId="144" fillId="0" borderId="0" xfId="26" applyFont="1" applyBorder="1" applyAlignment="1">
      <alignment horizontal="center" wrapText="1"/>
    </xf>
    <xf numFmtId="0" fontId="144" fillId="0" borderId="65" xfId="26" applyFont="1" applyBorder="1" applyAlignment="1">
      <alignment horizontal="center" wrapText="1"/>
    </xf>
    <xf numFmtId="0" fontId="144" fillId="0" borderId="0" xfId="26" applyFont="1" applyAlignment="1">
      <alignment wrapText="1"/>
    </xf>
    <xf numFmtId="0" fontId="145" fillId="0" borderId="0" xfId="26" applyFont="1" applyFill="1" applyAlignment="1">
      <alignment horizontal="justify" wrapText="1"/>
    </xf>
    <xf numFmtId="0" fontId="143" fillId="0" borderId="0" xfId="26" applyFont="1" applyAlignment="1">
      <alignment horizontal="right" wrapText="1"/>
    </xf>
    <xf numFmtId="0" fontId="143" fillId="0" borderId="0" xfId="26" applyFont="1" applyAlignment="1">
      <alignment horizontal="justify" wrapText="1"/>
    </xf>
    <xf numFmtId="41" fontId="86" fillId="0" borderId="65" xfId="26" applyNumberFormat="1" applyFont="1" applyBorder="1" applyAlignment="1"/>
    <xf numFmtId="0" fontId="86" fillId="0" borderId="0" xfId="26" applyFont="1" applyAlignment="1"/>
    <xf numFmtId="41" fontId="86" fillId="0" borderId="20" xfId="26" applyNumberFormat="1" applyFont="1" applyBorder="1" applyAlignment="1"/>
    <xf numFmtId="0" fontId="86" fillId="0" borderId="0" xfId="26" applyFont="1" applyAlignment="1">
      <alignment wrapText="1"/>
    </xf>
    <xf numFmtId="0" fontId="260" fillId="0" borderId="0" xfId="26" applyFont="1" applyAlignment="1">
      <alignment horizontal="right" wrapText="1"/>
    </xf>
    <xf numFmtId="0" fontId="260" fillId="0" borderId="0" xfId="26" applyFont="1" applyBorder="1" applyAlignment="1">
      <alignment horizontal="right" wrapText="1"/>
    </xf>
    <xf numFmtId="0" fontId="147" fillId="0" borderId="0" xfId="26" applyFont="1" applyAlignment="1">
      <alignment horizontal="justify" wrapText="1"/>
    </xf>
    <xf numFmtId="0" fontId="147" fillId="0" borderId="0" xfId="26" applyFont="1" applyAlignment="1">
      <alignment horizontal="right" wrapText="1"/>
    </xf>
    <xf numFmtId="0" fontId="147" fillId="0" borderId="0" xfId="26" applyFont="1" applyBorder="1" applyAlignment="1">
      <alignment horizontal="right" wrapText="1"/>
    </xf>
    <xf numFmtId="41" fontId="278" fillId="0" borderId="42" xfId="26" applyNumberFormat="1" applyFont="1" applyBorder="1" applyAlignment="1"/>
    <xf numFmtId="41" fontId="86" fillId="0" borderId="0" xfId="26" applyNumberFormat="1" applyFont="1" applyBorder="1" applyAlignment="1"/>
    <xf numFmtId="3" fontId="86" fillId="0" borderId="0" xfId="26" applyNumberFormat="1" applyFont="1"/>
    <xf numFmtId="41" fontId="41" fillId="0" borderId="0" xfId="26" applyNumberFormat="1" applyFont="1"/>
    <xf numFmtId="198" fontId="86" fillId="0" borderId="0" xfId="26" applyNumberFormat="1" applyFont="1"/>
    <xf numFmtId="0" fontId="289" fillId="0" borderId="0" xfId="0" applyFont="1" applyAlignment="1">
      <alignment horizontal="right" vertical="center" wrapText="1"/>
    </xf>
    <xf numFmtId="3" fontId="290" fillId="0" borderId="0" xfId="0" applyNumberFormat="1" applyFont="1" applyAlignment="1">
      <alignment horizontal="right" vertical="center" wrapText="1"/>
    </xf>
    <xf numFmtId="0" fontId="290" fillId="0" borderId="0" xfId="0" applyFont="1" applyAlignment="1">
      <alignment horizontal="right" vertical="center" wrapText="1"/>
    </xf>
    <xf numFmtId="3" fontId="289" fillId="0" borderId="28" xfId="0" applyNumberFormat="1" applyFont="1" applyBorder="1" applyAlignment="1">
      <alignment horizontal="right" vertical="center" wrapText="1"/>
    </xf>
    <xf numFmtId="3" fontId="289" fillId="0" borderId="0" xfId="0" applyNumberFormat="1" applyFont="1" applyAlignment="1">
      <alignment horizontal="right" vertical="center" wrapText="1"/>
    </xf>
    <xf numFmtId="41" fontId="41" fillId="0" borderId="0" xfId="271" applyNumberFormat="1" applyFont="1" applyAlignment="1">
      <alignment horizontal="right" vertical="center"/>
    </xf>
    <xf numFmtId="41" fontId="83" fillId="61" borderId="0" xfId="27" applyNumberFormat="1" applyFont="1" applyFill="1" applyAlignment="1">
      <alignment horizontal="right" wrapText="1"/>
    </xf>
    <xf numFmtId="0" fontId="83" fillId="61" borderId="0" xfId="27" applyFont="1" applyFill="1" applyAlignment="1">
      <alignment horizontal="right" wrapText="1"/>
    </xf>
    <xf numFmtId="41" fontId="66" fillId="61" borderId="0" xfId="26" applyNumberFormat="1" applyFont="1" applyFill="1" applyBorder="1" applyAlignment="1" applyProtection="1">
      <alignment vertical="top"/>
      <protection hidden="1"/>
    </xf>
    <xf numFmtId="41" fontId="41" fillId="0" borderId="21" xfId="0" applyNumberFormat="1" applyFont="1" applyBorder="1" applyAlignment="1">
      <alignment horizontal="right" vertical="center" wrapText="1"/>
    </xf>
    <xf numFmtId="41" fontId="87" fillId="0" borderId="0" xfId="271" applyNumberFormat="1" applyFont="1" applyAlignment="1">
      <alignment horizontal="right" vertical="center" wrapText="1"/>
    </xf>
    <xf numFmtId="41" fontId="87" fillId="0" borderId="0" xfId="26" applyNumberFormat="1" applyFont="1" applyAlignment="1">
      <alignment horizontal="right" vertical="center" wrapText="1"/>
    </xf>
    <xf numFmtId="41" fontId="41" fillId="0" borderId="21" xfId="271" applyNumberFormat="1" applyFont="1" applyBorder="1" applyAlignment="1">
      <alignment horizontal="right" vertical="center" wrapText="1"/>
    </xf>
    <xf numFmtId="41" fontId="41" fillId="0" borderId="0" xfId="271" applyNumberFormat="1" applyFont="1" applyAlignment="1">
      <alignment horizontal="right" vertical="center" wrapText="1"/>
    </xf>
    <xf numFmtId="41" fontId="93" fillId="0" borderId="0" xfId="26" applyNumberFormat="1" applyFont="1" applyFill="1" applyAlignment="1">
      <alignment horizontal="right" vertical="center" wrapText="1"/>
    </xf>
    <xf numFmtId="41" fontId="41" fillId="0" borderId="21" xfId="26" applyNumberFormat="1" applyFont="1" applyFill="1" applyBorder="1" applyAlignment="1">
      <alignment horizontal="right" vertical="center" wrapText="1"/>
    </xf>
    <xf numFmtId="41" fontId="93" fillId="0" borderId="0" xfId="271" applyNumberFormat="1" applyFont="1" applyAlignment="1">
      <alignment horizontal="right" vertical="center" wrapText="1"/>
    </xf>
    <xf numFmtId="41" fontId="93" fillId="0" borderId="21" xfId="271" applyNumberFormat="1" applyFont="1" applyBorder="1" applyAlignment="1">
      <alignment horizontal="right" vertical="center" wrapText="1"/>
    </xf>
    <xf numFmtId="41" fontId="41" fillId="0" borderId="42" xfId="26" applyNumberFormat="1" applyFont="1" applyFill="1" applyBorder="1" applyAlignment="1">
      <alignment horizontal="right" vertical="center"/>
    </xf>
    <xf numFmtId="41" fontId="41" fillId="0" borderId="94" xfId="26" applyNumberFormat="1" applyFont="1" applyFill="1" applyBorder="1" applyAlignment="1">
      <alignment horizontal="right" vertical="center" wrapText="1"/>
    </xf>
    <xf numFmtId="41" fontId="41" fillId="0" borderId="0" xfId="271" applyNumberFormat="1" applyFont="1" applyBorder="1" applyAlignment="1">
      <alignment horizontal="right" vertical="center" wrapText="1"/>
    </xf>
    <xf numFmtId="41" fontId="86" fillId="0" borderId="74" xfId="26" applyNumberFormat="1" applyFont="1" applyFill="1" applyBorder="1" applyAlignment="1">
      <alignment horizontal="right" vertical="center" wrapText="1"/>
    </xf>
    <xf numFmtId="3" fontId="86" fillId="0" borderId="0" xfId="0" applyNumberFormat="1" applyFont="1" applyAlignment="1">
      <alignment horizontal="right" vertical="center"/>
    </xf>
    <xf numFmtId="41" fontId="86" fillId="0" borderId="21" xfId="26" applyNumberFormat="1" applyFont="1" applyFill="1" applyBorder="1" applyAlignment="1">
      <alignment horizontal="right" vertical="center" wrapText="1"/>
    </xf>
    <xf numFmtId="3" fontId="93" fillId="0" borderId="28" xfId="0" applyNumberFormat="1" applyFont="1" applyBorder="1" applyAlignment="1">
      <alignment horizontal="right" vertical="center" wrapText="1"/>
    </xf>
    <xf numFmtId="3" fontId="93" fillId="0" borderId="0" xfId="0" applyNumberFormat="1" applyFont="1" applyAlignment="1">
      <alignment horizontal="right" vertical="center" wrapText="1"/>
    </xf>
    <xf numFmtId="41" fontId="41" fillId="0" borderId="94" xfId="271" applyNumberFormat="1" applyFont="1" applyBorder="1" applyAlignment="1">
      <alignment horizontal="right" vertical="center" wrapText="1"/>
    </xf>
    <xf numFmtId="41" fontId="93" fillId="0" borderId="0" xfId="0" applyNumberFormat="1" applyFont="1" applyAlignment="1">
      <alignment horizontal="right" vertical="center" wrapText="1"/>
    </xf>
    <xf numFmtId="41" fontId="106" fillId="0" borderId="0" xfId="0" applyNumberFormat="1" applyFont="1" applyAlignment="1">
      <alignment horizontal="right" vertical="center" wrapText="1"/>
    </xf>
    <xf numFmtId="41" fontId="268" fillId="0" borderId="0" xfId="0" applyNumberFormat="1" applyFont="1" applyAlignment="1">
      <alignment horizontal="right" vertical="center" wrapText="1"/>
    </xf>
    <xf numFmtId="41" fontId="86" fillId="0" borderId="84" xfId="26" applyNumberFormat="1" applyFont="1" applyFill="1" applyBorder="1" applyAlignment="1">
      <alignment horizontal="right" vertical="center" wrapText="1"/>
    </xf>
    <xf numFmtId="41" fontId="272" fillId="0" borderId="84" xfId="26" applyNumberFormat="1" applyFont="1" applyFill="1" applyBorder="1" applyAlignment="1">
      <alignment horizontal="right" wrapText="1"/>
    </xf>
    <xf numFmtId="9" fontId="86" fillId="0" borderId="0" xfId="458" applyFont="1" applyFill="1" applyBorder="1" applyAlignment="1">
      <alignment horizontal="right" vertical="center" wrapText="1"/>
    </xf>
    <xf numFmtId="0" fontId="142" fillId="0" borderId="60" xfId="26" applyFont="1" applyFill="1" applyBorder="1" applyAlignment="1" applyProtection="1">
      <alignment horizontal="center" vertical="center" shrinkToFit="1"/>
    </xf>
    <xf numFmtId="0" fontId="142" fillId="0" borderId="61" xfId="26" applyFont="1" applyFill="1" applyBorder="1" applyAlignment="1" applyProtection="1">
      <alignment horizontal="left" vertical="center" wrapText="1"/>
      <protection locked="0"/>
    </xf>
    <xf numFmtId="0" fontId="275" fillId="0" borderId="61" xfId="26" applyNumberFormat="1" applyFont="1" applyFill="1" applyBorder="1" applyAlignment="1" applyProtection="1">
      <alignment horizontal="center" vertical="center" shrinkToFit="1"/>
    </xf>
    <xf numFmtId="166" fontId="142" fillId="0" borderId="96" xfId="271" applyNumberFormat="1" applyFont="1" applyFill="1" applyBorder="1" applyAlignment="1" applyProtection="1">
      <alignment horizontal="center" vertical="center" shrinkToFit="1"/>
      <protection locked="0"/>
    </xf>
    <xf numFmtId="41" fontId="142" fillId="0" borderId="61" xfId="271" applyNumberFormat="1" applyFont="1" applyFill="1" applyBorder="1" applyAlignment="1" applyProtection="1">
      <alignment horizontal="right" vertical="center" shrinkToFit="1"/>
      <protection locked="0"/>
    </xf>
    <xf numFmtId="3" fontId="142" fillId="0" borderId="61" xfId="26" applyNumberFormat="1" applyFont="1" applyFill="1" applyBorder="1" applyAlignment="1" applyProtection="1">
      <alignment horizontal="center" vertical="center" shrinkToFit="1"/>
      <protection locked="0"/>
    </xf>
    <xf numFmtId="0" fontId="142" fillId="0" borderId="61" xfId="26" applyFont="1" applyFill="1" applyBorder="1" applyAlignment="1" applyProtection="1">
      <alignment horizontal="center" vertical="center" shrinkToFit="1"/>
      <protection locked="0"/>
    </xf>
    <xf numFmtId="0" fontId="142" fillId="0" borderId="62" xfId="26" applyFont="1" applyFill="1" applyBorder="1" applyAlignment="1" applyProtection="1">
      <alignment horizontal="center" vertical="center" shrinkToFit="1"/>
      <protection locked="0"/>
    </xf>
    <xf numFmtId="0" fontId="142" fillId="0" borderId="38" xfId="26" applyFont="1" applyFill="1" applyBorder="1" applyProtection="1">
      <protection locked="0"/>
    </xf>
    <xf numFmtId="0" fontId="142" fillId="0" borderId="0" xfId="26" applyFont="1" applyFill="1" applyBorder="1" applyProtection="1">
      <protection locked="0"/>
    </xf>
    <xf numFmtId="0" fontId="142" fillId="0" borderId="60" xfId="26" applyFont="1" applyFill="1" applyBorder="1" applyAlignment="1" applyProtection="1">
      <alignment horizontal="center" vertical="center" wrapText="1"/>
    </xf>
    <xf numFmtId="200" fontId="142" fillId="0" borderId="61" xfId="271" applyNumberFormat="1" applyFont="1" applyFill="1" applyBorder="1" applyAlignment="1" applyProtection="1">
      <alignment horizontal="justify" vertical="center" wrapText="1"/>
      <protection locked="0"/>
    </xf>
    <xf numFmtId="0" fontId="275" fillId="0" borderId="61" xfId="26" applyFont="1" applyFill="1" applyBorder="1" applyAlignment="1" applyProtection="1">
      <alignment horizontal="center" vertical="center" wrapText="1"/>
      <protection locked="0"/>
    </xf>
    <xf numFmtId="166" fontId="142" fillId="0" borderId="61" xfId="271" applyNumberFormat="1" applyFont="1" applyFill="1" applyBorder="1" applyAlignment="1" applyProtection="1">
      <alignment horizontal="center" vertical="center"/>
      <protection locked="0"/>
    </xf>
    <xf numFmtId="41" fontId="142" fillId="0" borderId="61" xfId="271" applyNumberFormat="1" applyFont="1" applyFill="1" applyBorder="1" applyAlignment="1" applyProtection="1">
      <alignment horizontal="right" vertical="center"/>
      <protection locked="0"/>
    </xf>
    <xf numFmtId="3" fontId="142" fillId="0" borderId="61" xfId="26" applyNumberFormat="1" applyFont="1" applyFill="1" applyBorder="1" applyAlignment="1" applyProtection="1">
      <alignment horizontal="center" vertical="center"/>
      <protection locked="0"/>
    </xf>
    <xf numFmtId="0" fontId="142" fillId="0" borderId="61" xfId="26" applyFont="1" applyFill="1" applyBorder="1" applyAlignment="1" applyProtection="1">
      <alignment horizontal="center" vertical="center"/>
      <protection locked="0"/>
    </xf>
    <xf numFmtId="0" fontId="142" fillId="0" borderId="62" xfId="26" applyFont="1" applyFill="1" applyBorder="1" applyAlignment="1" applyProtection="1">
      <alignment horizontal="center" vertical="center"/>
      <protection locked="0"/>
    </xf>
    <xf numFmtId="0" fontId="84" fillId="0" borderId="0" xfId="26" applyFont="1" applyAlignment="1">
      <alignment horizontal="justify" vertical="center" wrapText="1"/>
    </xf>
    <xf numFmtId="41" fontId="84" fillId="0" borderId="0" xfId="0" applyNumberFormat="1" applyFont="1" applyFill="1" applyBorder="1" applyAlignment="1">
      <alignment horizontal="right" vertical="center" wrapText="1"/>
    </xf>
    <xf numFmtId="0" fontId="82" fillId="0" borderId="0" xfId="0" quotePrefix="1" applyFont="1" applyFill="1" applyAlignment="1">
      <alignment horizontal="left" vertical="center" wrapText="1"/>
    </xf>
    <xf numFmtId="0" fontId="83" fillId="0" borderId="0" xfId="0" applyFont="1" applyFill="1" applyAlignment="1">
      <alignment horizontal="left" vertical="center" wrapText="1"/>
    </xf>
    <xf numFmtId="0" fontId="83" fillId="0" borderId="0" xfId="0" applyFont="1" applyFill="1" applyAlignment="1">
      <alignment horizontal="left" vertical="center"/>
    </xf>
    <xf numFmtId="41" fontId="83" fillId="0" borderId="0" xfId="0" applyNumberFormat="1" applyFont="1" applyFill="1" applyAlignment="1">
      <alignment horizontal="right" vertical="center" wrapText="1"/>
    </xf>
    <xf numFmtId="41" fontId="83" fillId="0" borderId="65" xfId="0" applyNumberFormat="1" applyFont="1" applyFill="1" applyBorder="1" applyAlignment="1">
      <alignment horizontal="right" vertical="center" wrapText="1"/>
    </xf>
    <xf numFmtId="41" fontId="92" fillId="0" borderId="0" xfId="0" applyNumberFormat="1" applyFont="1" applyFill="1" applyAlignment="1">
      <alignment horizontal="right" vertical="center" wrapText="1"/>
    </xf>
    <xf numFmtId="0" fontId="83" fillId="0" borderId="0" xfId="0" applyFont="1" applyFill="1" applyAlignment="1">
      <alignment horizontal="justify" vertical="center" wrapText="1"/>
    </xf>
    <xf numFmtId="41" fontId="83" fillId="0" borderId="0" xfId="0" applyNumberFormat="1" applyFont="1" applyFill="1" applyAlignment="1">
      <alignment horizontal="center" vertical="top" wrapText="1"/>
    </xf>
    <xf numFmtId="41" fontId="83" fillId="0" borderId="0" xfId="0" applyNumberFormat="1" applyFont="1" applyFill="1" applyAlignment="1">
      <alignment horizontal="justify" vertical="top" wrapText="1"/>
    </xf>
    <xf numFmtId="41" fontId="86" fillId="0" borderId="0" xfId="0" applyNumberFormat="1" applyFont="1" applyFill="1" applyAlignment="1">
      <alignment horizontal="right" vertical="center" wrapText="1"/>
    </xf>
    <xf numFmtId="0" fontId="86" fillId="0" borderId="0" xfId="26" applyFont="1" applyFill="1" applyAlignment="1">
      <alignment horizontal="left" wrapText="1"/>
    </xf>
    <xf numFmtId="0" fontId="280" fillId="0" borderId="0" xfId="0" applyFont="1" applyFill="1" applyAlignment="1">
      <alignment horizontal="justify" vertical="center" wrapText="1"/>
    </xf>
    <xf numFmtId="0" fontId="94" fillId="0" borderId="0" xfId="0" applyFont="1" applyFill="1" applyAlignment="1">
      <alignment horizontal="justify" vertical="center" wrapText="1"/>
    </xf>
    <xf numFmtId="41" fontId="41" fillId="0" borderId="0" xfId="26" applyNumberFormat="1" applyFont="1" applyFill="1" applyAlignment="1">
      <alignment vertical="center"/>
    </xf>
    <xf numFmtId="41" fontId="86" fillId="0" borderId="0" xfId="458" applyNumberFormat="1" applyFont="1" applyFill="1" applyAlignment="1">
      <alignment vertical="center"/>
    </xf>
    <xf numFmtId="0" fontId="84" fillId="0" borderId="0" xfId="0" applyFont="1" applyFill="1" applyAlignment="1">
      <alignment horizontal="justify" vertical="center" wrapText="1"/>
    </xf>
    <xf numFmtId="0" fontId="86" fillId="0" borderId="0" xfId="0" applyFont="1" applyFill="1" applyAlignment="1">
      <alignment vertical="center"/>
    </xf>
    <xf numFmtId="41" fontId="0" fillId="0" borderId="0" xfId="0" applyNumberFormat="1" applyFill="1" applyAlignment="1">
      <alignment vertical="center"/>
    </xf>
    <xf numFmtId="0" fontId="0" fillId="0" borderId="0" xfId="0" applyFill="1" applyAlignment="1">
      <alignment vertical="center"/>
    </xf>
    <xf numFmtId="0" fontId="82" fillId="0" borderId="0" xfId="0" applyFont="1" applyFill="1" applyAlignment="1">
      <alignment horizontal="left" vertical="center" wrapText="1"/>
    </xf>
    <xf numFmtId="0" fontId="82" fillId="0" borderId="0" xfId="0" applyFont="1" applyFill="1" applyAlignment="1">
      <alignment horizontal="justify" vertical="center" wrapText="1"/>
    </xf>
    <xf numFmtId="41" fontId="82" fillId="0" borderId="65" xfId="0" applyNumberFormat="1" applyFont="1" applyFill="1" applyBorder="1" applyAlignment="1">
      <alignment horizontal="right" vertical="center" wrapText="1"/>
    </xf>
    <xf numFmtId="0" fontId="82" fillId="0" borderId="0" xfId="0" applyFont="1" applyFill="1" applyAlignment="1">
      <alignment horizontal="right" vertical="center" wrapText="1"/>
    </xf>
    <xf numFmtId="0" fontId="86" fillId="0" borderId="0" xfId="0" applyFont="1" applyAlignment="1">
      <alignment vertical="center" wrapText="1"/>
    </xf>
    <xf numFmtId="0" fontId="134" fillId="0" borderId="0" xfId="26" applyFont="1" applyAlignment="1">
      <alignment horizontal="justify" vertical="top" wrapText="1"/>
    </xf>
    <xf numFmtId="0" fontId="134" fillId="0" borderId="65" xfId="26" applyFont="1" applyFill="1" applyBorder="1" applyAlignment="1">
      <alignment horizontal="center" vertical="top" wrapText="1"/>
    </xf>
    <xf numFmtId="0" fontId="134" fillId="0" borderId="0" xfId="26" applyFont="1" applyFill="1" applyAlignment="1">
      <alignment horizontal="center" vertical="top" wrapText="1"/>
    </xf>
    <xf numFmtId="0" fontId="134" fillId="0" borderId="0" xfId="26" applyFont="1" applyAlignment="1">
      <alignment horizontal="center" vertical="top" wrapText="1"/>
    </xf>
    <xf numFmtId="0" fontId="134" fillId="0" borderId="65" xfId="26" applyFont="1" applyBorder="1" applyAlignment="1">
      <alignment horizontal="center" vertical="top" wrapText="1"/>
    </xf>
    <xf numFmtId="0" fontId="135" fillId="0" borderId="0" xfId="26" applyFont="1" applyFill="1" applyAlignment="1">
      <alignment horizontal="justify" vertical="top" wrapText="1"/>
    </xf>
    <xf numFmtId="0" fontId="136" fillId="0" borderId="0" xfId="26" applyFont="1" applyAlignment="1">
      <alignment horizontal="right" vertical="top" wrapText="1"/>
    </xf>
    <xf numFmtId="0" fontId="136" fillId="0" borderId="0" xfId="26" applyFont="1" applyAlignment="1">
      <alignment horizontal="justify" vertical="top" wrapText="1"/>
    </xf>
    <xf numFmtId="41" fontId="14" fillId="0" borderId="0" xfId="26" applyNumberFormat="1" applyFont="1" applyBorder="1" applyAlignment="1">
      <alignment vertical="top"/>
    </xf>
    <xf numFmtId="0" fontId="137" fillId="0" borderId="0" xfId="26" applyFont="1" applyAlignment="1">
      <alignment vertical="top"/>
    </xf>
    <xf numFmtId="41" fontId="137" fillId="0" borderId="0" xfId="26" applyNumberFormat="1" applyFont="1" applyBorder="1" applyAlignment="1">
      <alignment vertical="top"/>
    </xf>
    <xf numFmtId="41" fontId="14" fillId="0" borderId="65" xfId="26" applyNumberFormat="1" applyFont="1" applyBorder="1" applyAlignment="1">
      <alignment vertical="top"/>
    </xf>
    <xf numFmtId="0" fontId="123" fillId="0" borderId="0" xfId="26" applyFont="1" applyAlignment="1">
      <alignment horizontal="right" vertical="top" wrapText="1"/>
    </xf>
    <xf numFmtId="0" fontId="138" fillId="0" borderId="0" xfId="26" applyFont="1" applyAlignment="1">
      <alignment horizontal="justify" vertical="top" wrapText="1"/>
    </xf>
    <xf numFmtId="0" fontId="138" fillId="0" borderId="0" xfId="26" applyFont="1" applyAlignment="1">
      <alignment horizontal="right" vertical="top" wrapText="1"/>
    </xf>
    <xf numFmtId="41" fontId="139" fillId="0" borderId="42" xfId="26" applyNumberFormat="1" applyFont="1" applyBorder="1" applyAlignment="1">
      <alignment vertical="top"/>
    </xf>
    <xf numFmtId="0" fontId="0" fillId="0" borderId="0" xfId="0" applyAlignment="1">
      <alignment vertical="top"/>
    </xf>
    <xf numFmtId="0" fontId="2" fillId="0" borderId="0" xfId="0" applyFont="1"/>
    <xf numFmtId="0" fontId="83" fillId="0" borderId="0" xfId="26" quotePrefix="1" applyFont="1" applyFill="1" applyAlignment="1">
      <alignment horizontal="left" vertical="top" wrapText="1"/>
    </xf>
    <xf numFmtId="41" fontId="86" fillId="0" borderId="0" xfId="271" applyNumberFormat="1" applyFont="1" applyBorder="1" applyAlignment="1">
      <alignment horizontal="right" vertical="center" wrapText="1"/>
    </xf>
    <xf numFmtId="41" fontId="83" fillId="0" borderId="0" xfId="271" applyNumberFormat="1" applyFont="1" applyBorder="1" applyAlignment="1">
      <alignment horizontal="right" vertical="center" wrapText="1"/>
    </xf>
    <xf numFmtId="0" fontId="14" fillId="0" borderId="0" xfId="26" applyFont="1" applyFill="1"/>
    <xf numFmtId="200" fontId="0" fillId="0" borderId="0" xfId="289" applyNumberFormat="1" applyFont="1"/>
    <xf numFmtId="0" fontId="95" fillId="0" borderId="0" xfId="26" applyFont="1" applyFill="1"/>
    <xf numFmtId="0" fontId="41" fillId="0" borderId="0" xfId="26" applyFont="1"/>
    <xf numFmtId="0" fontId="37" fillId="0" borderId="0" xfId="0" applyFont="1"/>
    <xf numFmtId="0" fontId="95" fillId="0" borderId="0" xfId="26" applyFont="1"/>
    <xf numFmtId="200" fontId="37" fillId="0" borderId="0" xfId="289" applyNumberFormat="1" applyFont="1"/>
    <xf numFmtId="41" fontId="0" fillId="0" borderId="0" xfId="0" applyNumberFormat="1"/>
    <xf numFmtId="43" fontId="291" fillId="51" borderId="0" xfId="271" applyFont="1" applyFill="1" applyBorder="1" applyAlignment="1" applyProtection="1">
      <alignment horizontal="right" vertical="top"/>
      <protection hidden="1"/>
    </xf>
    <xf numFmtId="43" fontId="291" fillId="51" borderId="0" xfId="271" applyFont="1" applyFill="1" applyBorder="1" applyAlignment="1" applyProtection="1">
      <alignment horizontal="right" vertical="top"/>
      <protection locked="0"/>
    </xf>
    <xf numFmtId="167" fontId="133" fillId="0" borderId="0" xfId="373" applyNumberFormat="1" applyFont="1" applyFill="1" applyBorder="1" applyAlignment="1" applyProtection="1">
      <alignment horizontal="right" vertical="center" wrapText="1"/>
    </xf>
    <xf numFmtId="0" fontId="290" fillId="0" borderId="0" xfId="0" applyFont="1" applyAlignment="1">
      <alignment horizontal="justify" vertical="center" wrapText="1"/>
    </xf>
    <xf numFmtId="247" fontId="14" fillId="0" borderId="0" xfId="271" applyNumberFormat="1" applyFont="1" applyFill="1" applyAlignment="1">
      <alignment vertical="center"/>
    </xf>
    <xf numFmtId="200" fontId="86" fillId="0" borderId="0" xfId="271" applyNumberFormat="1" applyFont="1" applyFill="1" applyAlignment="1">
      <alignment vertical="center"/>
    </xf>
    <xf numFmtId="200" fontId="41" fillId="0" borderId="0" xfId="271" applyNumberFormat="1" applyFont="1" applyFill="1" applyAlignment="1">
      <alignment vertical="center"/>
    </xf>
    <xf numFmtId="0" fontId="292" fillId="0" borderId="0" xfId="0" applyFont="1" applyAlignment="1">
      <alignment vertical="center" wrapText="1"/>
    </xf>
    <xf numFmtId="3" fontId="293" fillId="0" borderId="0" xfId="0" applyNumberFormat="1" applyFont="1" applyAlignment="1">
      <alignment horizontal="right" vertical="center" wrapText="1"/>
    </xf>
    <xf numFmtId="3" fontId="87" fillId="0" borderId="0" xfId="0" applyNumberFormat="1" applyFont="1"/>
    <xf numFmtId="198" fontId="69" fillId="51" borderId="0" xfId="26" applyNumberFormat="1" applyFont="1" applyFill="1" applyBorder="1" applyAlignment="1" applyProtection="1">
      <alignment horizontal="right" vertical="center" wrapText="1"/>
      <protection hidden="1"/>
    </xf>
    <xf numFmtId="0" fontId="83" fillId="0" borderId="0" xfId="27" applyFont="1" applyFill="1" applyBorder="1" applyAlignment="1">
      <alignment horizontal="left"/>
    </xf>
    <xf numFmtId="41" fontId="148" fillId="0" borderId="0" xfId="27" applyNumberFormat="1" applyFont="1" applyFill="1" applyBorder="1"/>
    <xf numFmtId="0" fontId="148" fillId="0" borderId="0" xfId="27" applyFont="1" applyFill="1" applyBorder="1"/>
    <xf numFmtId="41" fontId="95" fillId="0" borderId="0" xfId="27" applyNumberFormat="1" applyFont="1" applyFill="1" applyBorder="1" applyAlignment="1">
      <alignment horizontal="right"/>
    </xf>
    <xf numFmtId="0" fontId="95" fillId="0" borderId="0" xfId="27" applyFont="1" applyFill="1" applyBorder="1" applyAlignment="1">
      <alignment horizontal="center"/>
    </xf>
    <xf numFmtId="0" fontId="95" fillId="0" borderId="0" xfId="27" applyFont="1" applyFill="1" applyBorder="1"/>
    <xf numFmtId="41" fontId="83" fillId="0" borderId="0" xfId="27" applyNumberFormat="1" applyFont="1" applyFill="1" applyBorder="1" applyAlignment="1">
      <alignment horizontal="right" wrapText="1"/>
    </xf>
    <xf numFmtId="41" fontId="41" fillId="0" borderId="0" xfId="27" applyNumberFormat="1" applyFont="1" applyFill="1" applyBorder="1"/>
    <xf numFmtId="0" fontId="41" fillId="0" borderId="0" xfId="27" applyFont="1" applyFill="1" applyBorder="1"/>
    <xf numFmtId="0" fontId="85" fillId="0" borderId="0" xfId="27" applyFont="1" applyFill="1" applyBorder="1" applyAlignment="1">
      <alignment horizontal="left"/>
    </xf>
    <xf numFmtId="41" fontId="122" fillId="0" borderId="0" xfId="27" applyNumberFormat="1" applyFont="1" applyFill="1" applyBorder="1"/>
    <xf numFmtId="10" fontId="86" fillId="0" borderId="0" xfId="458" applyNumberFormat="1" applyFont="1"/>
    <xf numFmtId="0" fontId="293" fillId="0" borderId="0" xfId="0" applyFont="1" applyAlignment="1">
      <alignment horizontal="right" vertical="center" wrapText="1"/>
    </xf>
    <xf numFmtId="0" fontId="87" fillId="0" borderId="0" xfId="0" applyFont="1" applyAlignment="1">
      <alignment horizontal="right" vertical="center" wrapText="1"/>
    </xf>
    <xf numFmtId="3" fontId="87" fillId="0" borderId="0" xfId="0" applyNumberFormat="1" applyFont="1" applyAlignment="1">
      <alignment horizontal="right" vertical="center" wrapText="1"/>
    </xf>
    <xf numFmtId="0" fontId="41" fillId="0" borderId="0" xfId="0" applyFont="1" applyAlignment="1">
      <alignment vertical="center" wrapText="1"/>
    </xf>
    <xf numFmtId="200" fontId="0" fillId="0" borderId="0" xfId="271" applyNumberFormat="1" applyFont="1"/>
    <xf numFmtId="41" fontId="66" fillId="2" borderId="0" xfId="26" quotePrefix="1" applyNumberFormat="1" applyFont="1" applyFill="1" applyAlignment="1" applyProtection="1">
      <alignment vertical="center"/>
      <protection locked="0"/>
    </xf>
    <xf numFmtId="41" fontId="83" fillId="0" borderId="0" xfId="0" applyNumberFormat="1" applyFont="1" applyFill="1" applyAlignment="1">
      <alignment horizontal="right" wrapText="1"/>
    </xf>
    <xf numFmtId="0" fontId="85" fillId="0" borderId="0" xfId="0" applyFont="1" applyFill="1" applyAlignment="1">
      <alignment horizontal="left" vertical="center" wrapText="1"/>
    </xf>
    <xf numFmtId="41" fontId="92" fillId="0" borderId="0" xfId="0" applyNumberFormat="1" applyFont="1" applyFill="1" applyAlignment="1">
      <alignment horizontal="right" wrapText="1"/>
    </xf>
    <xf numFmtId="41" fontId="84" fillId="0" borderId="0" xfId="0" applyNumberFormat="1" applyFont="1" applyFill="1" applyAlignment="1">
      <alignment horizontal="right" wrapText="1"/>
    </xf>
    <xf numFmtId="248" fontId="285" fillId="0" borderId="98" xfId="0" applyNumberFormat="1" applyFont="1" applyFill="1" applyBorder="1" applyAlignment="1" applyProtection="1">
      <alignment horizontal="right" vertical="center" wrapText="1" readingOrder="1"/>
    </xf>
    <xf numFmtId="1" fontId="294" fillId="0" borderId="0" xfId="0" applyNumberFormat="1" applyFont="1"/>
    <xf numFmtId="0" fontId="83" fillId="0" borderId="0" xfId="0" applyFont="1" applyFill="1" applyAlignment="1">
      <alignment vertical="top" wrapText="1"/>
    </xf>
    <xf numFmtId="0" fontId="86" fillId="0" borderId="0" xfId="0" applyFont="1" applyAlignment="1">
      <alignment vertical="top" wrapText="1"/>
    </xf>
    <xf numFmtId="0" fontId="86" fillId="0" borderId="0" xfId="0" applyFont="1" applyAlignment="1">
      <alignment vertical="top"/>
    </xf>
    <xf numFmtId="0" fontId="86" fillId="0" borderId="0" xfId="0" quotePrefix="1" applyFont="1" applyAlignment="1"/>
    <xf numFmtId="3" fontId="290" fillId="0" borderId="28" xfId="0" applyNumberFormat="1" applyFont="1" applyBorder="1" applyAlignment="1">
      <alignment horizontal="right" vertical="center" wrapText="1"/>
    </xf>
    <xf numFmtId="0" fontId="86" fillId="0" borderId="0" xfId="0" applyFont="1" applyAlignment="1"/>
    <xf numFmtId="3" fontId="290" fillId="0" borderId="0" xfId="0" applyNumberFormat="1" applyFont="1"/>
    <xf numFmtId="199" fontId="82" fillId="0" borderId="0" xfId="26" applyNumberFormat="1" applyFont="1" applyBorder="1" applyAlignment="1">
      <alignment horizontal="left" vertical="top"/>
    </xf>
    <xf numFmtId="41" fontId="86" fillId="0" borderId="0" xfId="26" applyNumberFormat="1" applyFont="1" applyFill="1" applyAlignment="1">
      <alignment horizontal="right" vertical="top"/>
    </xf>
    <xf numFmtId="0" fontId="144" fillId="0" borderId="0" xfId="26" applyFont="1"/>
    <xf numFmtId="0" fontId="144" fillId="0" borderId="0" xfId="26" applyFont="1" applyAlignment="1">
      <alignment horizontal="justify" wrapText="1"/>
    </xf>
    <xf numFmtId="0" fontId="143" fillId="0" borderId="0" xfId="26" applyFont="1" applyBorder="1" applyAlignment="1">
      <alignment horizontal="right" wrapText="1"/>
    </xf>
    <xf numFmtId="0" fontId="93" fillId="0" borderId="0" xfId="26" applyFont="1" applyAlignment="1"/>
    <xf numFmtId="41" fontId="93" fillId="0" borderId="0" xfId="26" applyNumberFormat="1" applyFont="1" applyBorder="1" applyAlignment="1"/>
    <xf numFmtId="41" fontId="143" fillId="0" borderId="0" xfId="26" applyNumberFormat="1" applyFont="1" applyAlignment="1">
      <alignment horizontal="right" wrapText="1"/>
    </xf>
    <xf numFmtId="0" fontId="278" fillId="0" borderId="0" xfId="26" applyFont="1" applyAlignment="1">
      <alignment horizontal="justify" wrapText="1"/>
    </xf>
    <xf numFmtId="41" fontId="278" fillId="0" borderId="74" xfId="26" applyNumberFormat="1" applyFont="1" applyBorder="1" applyAlignment="1"/>
    <xf numFmtId="41" fontId="87" fillId="0" borderId="74" xfId="26" applyNumberFormat="1" applyFont="1" applyBorder="1" applyAlignment="1"/>
    <xf numFmtId="0" fontId="260" fillId="0" borderId="0" xfId="26" applyFont="1" applyAlignment="1">
      <alignment horizontal="justify" wrapText="1"/>
    </xf>
    <xf numFmtId="41" fontId="278" fillId="0" borderId="0" xfId="26" applyNumberFormat="1" applyFont="1" applyBorder="1" applyAlignment="1"/>
    <xf numFmtId="0" fontId="278" fillId="0" borderId="0" xfId="26" applyFont="1" applyAlignment="1">
      <alignment wrapText="1"/>
    </xf>
    <xf numFmtId="43" fontId="295" fillId="51" borderId="0" xfId="271" applyNumberFormat="1" applyFont="1" applyFill="1" applyBorder="1" applyAlignment="1" applyProtection="1">
      <alignment horizontal="right" vertical="top"/>
      <protection hidden="1"/>
    </xf>
    <xf numFmtId="0" fontId="296" fillId="2" borderId="0" xfId="26" applyFont="1" applyFill="1" applyAlignment="1" applyProtection="1">
      <alignment vertical="center"/>
      <protection locked="0"/>
    </xf>
    <xf numFmtId="0" fontId="296" fillId="2" borderId="0" xfId="26" applyNumberFormat="1" applyFont="1" applyFill="1" applyAlignment="1" applyProtection="1">
      <alignment vertical="center"/>
      <protection locked="0"/>
    </xf>
    <xf numFmtId="0" fontId="296" fillId="2" borderId="0" xfId="26" applyFont="1" applyFill="1" applyAlignment="1" applyProtection="1">
      <protection locked="0"/>
    </xf>
    <xf numFmtId="0" fontId="56" fillId="0" borderId="60" xfId="26" applyFont="1" applyFill="1" applyBorder="1" applyAlignment="1" applyProtection="1">
      <alignment horizontal="center" vertical="center" shrinkToFit="1"/>
    </xf>
    <xf numFmtId="0" fontId="56" fillId="0" borderId="61" xfId="26" applyFont="1" applyFill="1" applyBorder="1" applyAlignment="1" applyProtection="1">
      <alignment horizontal="left" vertical="center" wrapText="1"/>
      <protection locked="0"/>
    </xf>
    <xf numFmtId="0" fontId="286" fillId="0" borderId="61" xfId="26" applyNumberFormat="1" applyFont="1" applyFill="1" applyBorder="1" applyAlignment="1" applyProtection="1">
      <alignment horizontal="center" vertical="center" shrinkToFit="1"/>
    </xf>
    <xf numFmtId="166" fontId="56" fillId="0" borderId="61" xfId="271" applyNumberFormat="1" applyFont="1" applyFill="1" applyBorder="1" applyAlignment="1" applyProtection="1">
      <alignment horizontal="center" vertical="center" shrinkToFit="1"/>
      <protection locked="0"/>
    </xf>
    <xf numFmtId="41" fontId="56" fillId="0" borderId="61" xfId="271" applyNumberFormat="1" applyFont="1" applyFill="1" applyBorder="1" applyAlignment="1" applyProtection="1">
      <alignment horizontal="right" vertical="center" shrinkToFit="1"/>
      <protection locked="0"/>
    </xf>
    <xf numFmtId="3" fontId="56" fillId="0" borderId="61" xfId="26" applyNumberFormat="1" applyFont="1" applyFill="1" applyBorder="1" applyAlignment="1" applyProtection="1">
      <alignment horizontal="center" vertical="center" shrinkToFit="1"/>
      <protection locked="0"/>
    </xf>
    <xf numFmtId="0" fontId="56" fillId="0" borderId="61" xfId="26" applyFont="1" applyFill="1" applyBorder="1" applyAlignment="1" applyProtection="1">
      <alignment horizontal="center" vertical="center" shrinkToFit="1"/>
      <protection locked="0"/>
    </xf>
    <xf numFmtId="0" fontId="56" fillId="0" borderId="62" xfId="26" applyFont="1" applyFill="1" applyBorder="1" applyAlignment="1" applyProtection="1">
      <alignment horizontal="center" vertical="center" shrinkToFit="1"/>
      <protection locked="0"/>
    </xf>
    <xf numFmtId="0" fontId="56" fillId="0" borderId="38" xfId="26" applyFont="1" applyFill="1" applyBorder="1" applyProtection="1">
      <protection locked="0"/>
    </xf>
    <xf numFmtId="0" fontId="56" fillId="0" borderId="0" xfId="26" applyFont="1" applyFill="1" applyBorder="1" applyProtection="1">
      <protection locked="0"/>
    </xf>
    <xf numFmtId="0" fontId="56" fillId="0" borderId="60" xfId="26" applyFont="1" applyFill="1" applyBorder="1" applyAlignment="1" applyProtection="1">
      <alignment horizontal="center" vertical="center" wrapText="1"/>
    </xf>
    <xf numFmtId="41" fontId="56" fillId="0" borderId="61" xfId="26" applyNumberFormat="1" applyFont="1" applyFill="1" applyBorder="1" applyAlignment="1" applyProtection="1">
      <alignment horizontal="justify" vertical="center" wrapText="1"/>
      <protection locked="0"/>
    </xf>
    <xf numFmtId="0" fontId="286" fillId="0" borderId="61" xfId="26" applyFont="1" applyFill="1" applyBorder="1" applyAlignment="1" applyProtection="1">
      <alignment horizontal="center" vertical="center" wrapText="1"/>
      <protection locked="0"/>
    </xf>
    <xf numFmtId="166" fontId="56" fillId="0" borderId="61" xfId="271" applyNumberFormat="1" applyFont="1" applyFill="1" applyBorder="1" applyAlignment="1" applyProtection="1">
      <alignment horizontal="center" vertical="center"/>
      <protection locked="0"/>
    </xf>
    <xf numFmtId="41" fontId="56" fillId="0" borderId="61" xfId="271" applyNumberFormat="1" applyFont="1" applyFill="1" applyBorder="1" applyAlignment="1" applyProtection="1">
      <alignment horizontal="right" vertical="center"/>
      <protection locked="0"/>
    </xf>
    <xf numFmtId="3" fontId="56" fillId="0" borderId="61" xfId="26" applyNumberFormat="1" applyFont="1" applyFill="1" applyBorder="1" applyAlignment="1" applyProtection="1">
      <alignment horizontal="center" vertical="center"/>
      <protection locked="0"/>
    </xf>
    <xf numFmtId="0" fontId="56" fillId="0" borderId="61" xfId="26" applyFont="1" applyFill="1" applyBorder="1" applyAlignment="1" applyProtection="1">
      <alignment horizontal="center" vertical="center"/>
      <protection locked="0"/>
    </xf>
    <xf numFmtId="0" fontId="56" fillId="0" borderId="62" xfId="26" applyFont="1" applyFill="1" applyBorder="1" applyAlignment="1" applyProtection="1">
      <alignment horizontal="center" vertical="center"/>
      <protection locked="0"/>
    </xf>
    <xf numFmtId="3" fontId="2" fillId="0" borderId="0" xfId="0" applyNumberFormat="1" applyFont="1"/>
    <xf numFmtId="3" fontId="0" fillId="0" borderId="0" xfId="0" applyNumberFormat="1"/>
    <xf numFmtId="9" fontId="0" fillId="0" borderId="0" xfId="463" applyFont="1"/>
    <xf numFmtId="3" fontId="37" fillId="0" borderId="0" xfId="0" applyNumberFormat="1" applyFont="1"/>
    <xf numFmtId="0" fontId="55" fillId="0" borderId="60" xfId="0" applyFont="1" applyFill="1" applyBorder="1" applyAlignment="1" applyProtection="1">
      <alignment horizontal="center" vertical="center" shrinkToFit="1"/>
    </xf>
    <xf numFmtId="0" fontId="55" fillId="0" borderId="61" xfId="0" applyFont="1" applyFill="1" applyBorder="1" applyAlignment="1" applyProtection="1">
      <alignment horizontal="left" vertical="center" wrapText="1" shrinkToFit="1"/>
      <protection locked="0"/>
    </xf>
    <xf numFmtId="0" fontId="62" fillId="0" borderId="61" xfId="0" applyNumberFormat="1" applyFont="1" applyFill="1" applyBorder="1" applyAlignment="1" applyProtection="1">
      <alignment horizontal="center" vertical="center" shrinkToFit="1"/>
    </xf>
    <xf numFmtId="166" fontId="55" fillId="0" borderId="61" xfId="289" applyNumberFormat="1" applyFont="1" applyFill="1" applyBorder="1" applyAlignment="1" applyProtection="1">
      <alignment horizontal="center" vertical="center" shrinkToFit="1"/>
      <protection locked="0"/>
    </xf>
    <xf numFmtId="3" fontId="55" fillId="0" borderId="61" xfId="0" applyNumberFormat="1" applyFont="1" applyFill="1" applyBorder="1" applyAlignment="1" applyProtection="1">
      <alignment horizontal="center" vertical="center" shrinkToFit="1"/>
      <protection locked="0"/>
    </xf>
    <xf numFmtId="0" fontId="55" fillId="0" borderId="61" xfId="0" applyFont="1" applyFill="1" applyBorder="1" applyAlignment="1" applyProtection="1">
      <alignment horizontal="center" vertical="center" shrinkToFit="1"/>
      <protection locked="0"/>
    </xf>
    <xf numFmtId="0" fontId="55" fillId="0" borderId="62" xfId="0" applyFont="1" applyFill="1" applyBorder="1" applyAlignment="1" applyProtection="1">
      <alignment horizontal="center" vertical="center" shrinkToFit="1"/>
      <protection locked="0"/>
    </xf>
    <xf numFmtId="0" fontId="55" fillId="2" borderId="38" xfId="0" applyFont="1" applyFill="1" applyBorder="1" applyProtection="1">
      <protection locked="0"/>
    </xf>
    <xf numFmtId="0" fontId="55" fillId="2" borderId="0" xfId="0" applyFont="1" applyFill="1" applyBorder="1" applyProtection="1">
      <protection locked="0"/>
    </xf>
    <xf numFmtId="0" fontId="55" fillId="0" borderId="60" xfId="0" applyFont="1" applyFill="1" applyBorder="1" applyAlignment="1" applyProtection="1">
      <alignment horizontal="center" vertical="center" wrapText="1"/>
    </xf>
    <xf numFmtId="0" fontId="55" fillId="0" borderId="61" xfId="0" applyFont="1" applyFill="1" applyBorder="1" applyAlignment="1" applyProtection="1">
      <alignment horizontal="justify" vertical="center" wrapText="1"/>
      <protection locked="0"/>
    </xf>
    <xf numFmtId="0" fontId="62" fillId="0" borderId="61" xfId="0" applyFont="1" applyFill="1" applyBorder="1" applyAlignment="1" applyProtection="1">
      <alignment horizontal="center" vertical="center" wrapText="1"/>
      <protection locked="0"/>
    </xf>
    <xf numFmtId="166" fontId="55" fillId="0" borderId="61" xfId="289" applyNumberFormat="1" applyFont="1" applyFill="1" applyBorder="1" applyAlignment="1" applyProtection="1">
      <alignment horizontal="center" vertical="center"/>
      <protection locked="0"/>
    </xf>
    <xf numFmtId="41" fontId="55" fillId="0" borderId="61" xfId="289" applyNumberFormat="1" applyFont="1" applyFill="1" applyBorder="1" applyAlignment="1" applyProtection="1">
      <alignment horizontal="right" vertical="center"/>
      <protection locked="0"/>
    </xf>
    <xf numFmtId="3" fontId="55" fillId="0" borderId="61" xfId="0" applyNumberFormat="1" applyFont="1" applyFill="1" applyBorder="1" applyAlignment="1" applyProtection="1">
      <alignment horizontal="center" vertical="center"/>
      <protection locked="0"/>
    </xf>
    <xf numFmtId="0" fontId="55" fillId="0" borderId="61" xfId="0" applyFont="1" applyFill="1" applyBorder="1" applyAlignment="1" applyProtection="1">
      <alignment horizontal="center" vertical="center"/>
      <protection locked="0"/>
    </xf>
    <xf numFmtId="0" fontId="55" fillId="0" borderId="62" xfId="0" applyFont="1" applyFill="1" applyBorder="1" applyAlignment="1" applyProtection="1">
      <alignment horizontal="center" vertical="center"/>
      <protection locked="0"/>
    </xf>
    <xf numFmtId="3" fontId="293" fillId="0" borderId="0" xfId="0" applyNumberFormat="1" applyFont="1"/>
    <xf numFmtId="9" fontId="83" fillId="0" borderId="0" xfId="26" applyNumberFormat="1" applyFont="1" applyFill="1" applyBorder="1" applyAlignment="1">
      <alignment horizontal="right" vertical="center" wrapText="1"/>
    </xf>
    <xf numFmtId="41" fontId="86" fillId="0" borderId="0" xfId="26" applyNumberFormat="1" applyFont="1" applyAlignment="1"/>
    <xf numFmtId="0" fontId="64" fillId="51" borderId="0" xfId="433" applyNumberFormat="1" applyFont="1" applyFill="1" applyBorder="1" applyAlignment="1" applyProtection="1">
      <alignment vertical="center"/>
      <protection hidden="1"/>
    </xf>
    <xf numFmtId="0" fontId="65" fillId="51" borderId="0" xfId="433" applyNumberFormat="1" applyFont="1" applyFill="1" applyBorder="1" applyAlignment="1" applyProtection="1">
      <alignment vertical="center" wrapText="1"/>
      <protection hidden="1"/>
    </xf>
    <xf numFmtId="0" fontId="65" fillId="51" borderId="0" xfId="433" applyNumberFormat="1" applyFont="1" applyFill="1" applyBorder="1" applyAlignment="1" applyProtection="1">
      <alignment vertical="center"/>
      <protection hidden="1"/>
    </xf>
    <xf numFmtId="200" fontId="65" fillId="51" borderId="0" xfId="289" applyNumberFormat="1" applyFont="1" applyFill="1" applyBorder="1" applyAlignment="1" applyProtection="1">
      <alignment vertical="center"/>
      <protection hidden="1"/>
    </xf>
    <xf numFmtId="0" fontId="65" fillId="51" borderId="0" xfId="433" applyNumberFormat="1" applyFont="1" applyFill="1" applyBorder="1" applyAlignment="1" applyProtection="1">
      <alignment horizontal="right" vertical="center"/>
      <protection hidden="1"/>
    </xf>
    <xf numFmtId="0" fontId="65" fillId="2" borderId="68" xfId="433" applyNumberFormat="1" applyFont="1" applyFill="1" applyBorder="1" applyAlignment="1" applyProtection="1">
      <alignment vertical="center"/>
      <protection locked="0"/>
    </xf>
    <xf numFmtId="0" fontId="65" fillId="2" borderId="0" xfId="433" applyNumberFormat="1" applyFont="1" applyFill="1" applyBorder="1" applyAlignment="1" applyProtection="1">
      <alignment vertical="center"/>
      <protection locked="0"/>
    </xf>
    <xf numFmtId="0" fontId="65" fillId="2" borderId="0" xfId="433" applyNumberFormat="1" applyFont="1" applyFill="1" applyAlignment="1" applyProtection="1">
      <alignment vertical="center"/>
      <protection locked="0"/>
    </xf>
    <xf numFmtId="0" fontId="66" fillId="51" borderId="0" xfId="433" applyNumberFormat="1" applyFont="1" applyFill="1" applyBorder="1" applyAlignment="1" applyProtection="1">
      <alignment vertical="center"/>
      <protection hidden="1"/>
    </xf>
    <xf numFmtId="0" fontId="66" fillId="51" borderId="0" xfId="433" applyNumberFormat="1" applyFont="1" applyFill="1" applyBorder="1" applyAlignment="1" applyProtection="1">
      <alignment vertical="center" wrapText="1"/>
      <protection hidden="1"/>
    </xf>
    <xf numFmtId="200" fontId="66" fillId="51" borderId="0" xfId="289" applyNumberFormat="1" applyFont="1" applyFill="1" applyBorder="1" applyAlignment="1" applyProtection="1">
      <alignment vertical="center"/>
      <protection hidden="1"/>
    </xf>
    <xf numFmtId="0" fontId="66" fillId="51" borderId="0" xfId="433" applyNumberFormat="1" applyFont="1" applyFill="1" applyBorder="1" applyAlignment="1" applyProtection="1">
      <alignment horizontal="right" vertical="center"/>
      <protection hidden="1"/>
    </xf>
    <xf numFmtId="0" fontId="66" fillId="2" borderId="68" xfId="433" applyNumberFormat="1" applyFont="1" applyFill="1" applyBorder="1" applyAlignment="1" applyProtection="1">
      <alignment vertical="center"/>
      <protection locked="0"/>
    </xf>
    <xf numFmtId="0" fontId="67" fillId="2" borderId="0" xfId="433" applyNumberFormat="1" applyFont="1" applyFill="1" applyBorder="1" applyAlignment="1" applyProtection="1">
      <alignment vertical="center"/>
      <protection locked="0"/>
    </xf>
    <xf numFmtId="0" fontId="66" fillId="2" borderId="0" xfId="433" applyNumberFormat="1" applyFont="1" applyFill="1" applyAlignment="1" applyProtection="1">
      <alignment vertical="center"/>
      <protection locked="0"/>
    </xf>
    <xf numFmtId="49" fontId="66" fillId="51" borderId="69" xfId="433" applyNumberFormat="1" applyFont="1" applyFill="1" applyBorder="1" applyAlignment="1" applyProtection="1">
      <alignment vertical="center"/>
      <protection hidden="1"/>
    </xf>
    <xf numFmtId="0" fontId="66" fillId="51" borderId="69" xfId="433" applyNumberFormat="1" applyFont="1" applyFill="1" applyBorder="1" applyAlignment="1" applyProtection="1">
      <alignment vertical="center" wrapText="1"/>
      <protection hidden="1"/>
    </xf>
    <xf numFmtId="0" fontId="66" fillId="51" borderId="69" xfId="433" applyNumberFormat="1" applyFont="1" applyFill="1" applyBorder="1" applyAlignment="1" applyProtection="1">
      <alignment vertical="center"/>
      <protection hidden="1"/>
    </xf>
    <xf numFmtId="49" fontId="67" fillId="51" borderId="0" xfId="433" applyNumberFormat="1" applyFont="1" applyFill="1" applyBorder="1" applyAlignment="1" applyProtection="1">
      <alignment horizontal="centerContinuous" vertical="center"/>
      <protection hidden="1"/>
    </xf>
    <xf numFmtId="49" fontId="66" fillId="51" borderId="0" xfId="433" applyNumberFormat="1" applyFont="1" applyFill="1" applyBorder="1" applyAlignment="1" applyProtection="1">
      <alignment horizontal="centerContinuous" vertical="center" wrapText="1"/>
      <protection hidden="1"/>
    </xf>
    <xf numFmtId="49" fontId="66" fillId="51" borderId="0" xfId="433" applyNumberFormat="1" applyFont="1" applyFill="1" applyBorder="1" applyAlignment="1" applyProtection="1">
      <alignment horizontal="centerContinuous" vertical="center"/>
      <protection hidden="1"/>
    </xf>
    <xf numFmtId="0" fontId="66" fillId="51" borderId="0" xfId="433" applyNumberFormat="1" applyFont="1" applyFill="1" applyBorder="1" applyAlignment="1" applyProtection="1">
      <alignment horizontal="centerContinuous" vertical="center"/>
      <protection hidden="1"/>
    </xf>
    <xf numFmtId="200" fontId="66" fillId="51" borderId="0" xfId="289" applyNumberFormat="1" applyFont="1" applyFill="1" applyBorder="1" applyAlignment="1" applyProtection="1">
      <alignment horizontal="centerContinuous" vertical="center"/>
      <protection hidden="1"/>
    </xf>
    <xf numFmtId="49" fontId="67" fillId="2" borderId="68" xfId="433" applyNumberFormat="1" applyFont="1" applyFill="1" applyBorder="1" applyAlignment="1" applyProtection="1">
      <alignment vertical="center"/>
      <protection locked="0"/>
    </xf>
    <xf numFmtId="49" fontId="67" fillId="2" borderId="0" xfId="433" applyNumberFormat="1" applyFont="1" applyFill="1" applyBorder="1" applyAlignment="1" applyProtection="1">
      <alignment vertical="center"/>
      <protection locked="0"/>
    </xf>
    <xf numFmtId="49" fontId="66" fillId="2" borderId="0" xfId="433" applyNumberFormat="1" applyFont="1" applyFill="1" applyAlignment="1" applyProtection="1">
      <alignment vertical="center"/>
      <protection locked="0"/>
    </xf>
    <xf numFmtId="49" fontId="67" fillId="2" borderId="0" xfId="433" applyNumberFormat="1" applyFont="1" applyFill="1" applyAlignment="1" applyProtection="1">
      <alignment vertical="center"/>
      <protection locked="0"/>
    </xf>
    <xf numFmtId="49" fontId="67" fillId="51" borderId="0" xfId="433" applyNumberFormat="1" applyFont="1" applyFill="1" applyBorder="1" applyAlignment="1" applyProtection="1">
      <alignment vertical="center"/>
      <protection hidden="1"/>
    </xf>
    <xf numFmtId="49" fontId="67" fillId="51" borderId="0" xfId="433" applyNumberFormat="1" applyFont="1" applyFill="1" applyBorder="1" applyAlignment="1" applyProtection="1">
      <alignment vertical="center" wrapText="1"/>
      <protection hidden="1"/>
    </xf>
    <xf numFmtId="0" fontId="67" fillId="51" borderId="0" xfId="433" applyNumberFormat="1" applyFont="1" applyFill="1" applyBorder="1" applyAlignment="1" applyProtection="1">
      <alignment vertical="center"/>
      <protection hidden="1"/>
    </xf>
    <xf numFmtId="200" fontId="67" fillId="51" borderId="0" xfId="289" applyNumberFormat="1" applyFont="1" applyFill="1" applyBorder="1" applyAlignment="1" applyProtection="1">
      <alignment vertical="center"/>
      <protection hidden="1"/>
    </xf>
    <xf numFmtId="49" fontId="66" fillId="51" borderId="0" xfId="433" applyNumberFormat="1" applyFont="1" applyFill="1" applyBorder="1" applyAlignment="1" applyProtection="1">
      <alignment vertical="center"/>
      <protection hidden="1"/>
    </xf>
    <xf numFmtId="49" fontId="66" fillId="51" borderId="0" xfId="433" applyNumberFormat="1" applyFont="1" applyFill="1" applyBorder="1" applyAlignment="1" applyProtection="1">
      <alignment vertical="center" wrapText="1"/>
      <protection hidden="1"/>
    </xf>
    <xf numFmtId="49" fontId="67" fillId="51" borderId="0" xfId="433" applyNumberFormat="1" applyFont="1" applyFill="1" applyBorder="1" applyAlignment="1" applyProtection="1">
      <alignment horizontal="center" vertical="center"/>
      <protection hidden="1"/>
    </xf>
    <xf numFmtId="200" fontId="67" fillId="51" borderId="0" xfId="289" applyNumberFormat="1" applyFont="1" applyFill="1" applyBorder="1" applyAlignment="1" applyProtection="1">
      <alignment horizontal="center" vertical="center"/>
      <protection hidden="1"/>
    </xf>
    <xf numFmtId="49" fontId="67" fillId="51" borderId="0" xfId="433" applyNumberFormat="1" applyFont="1" applyFill="1" applyBorder="1" applyAlignment="1" applyProtection="1">
      <alignment horizontal="centerContinuous"/>
      <protection hidden="1"/>
    </xf>
    <xf numFmtId="49" fontId="66" fillId="51" borderId="0" xfId="433" applyNumberFormat="1" applyFont="1" applyFill="1" applyBorder="1" applyAlignment="1" applyProtection="1">
      <alignment horizontal="centerContinuous" wrapText="1"/>
      <protection hidden="1"/>
    </xf>
    <xf numFmtId="49" fontId="66" fillId="51" borderId="0" xfId="433" applyNumberFormat="1" applyFont="1" applyFill="1" applyBorder="1" applyAlignment="1" applyProtection="1">
      <alignment horizontal="centerContinuous"/>
      <protection hidden="1"/>
    </xf>
    <xf numFmtId="49" fontId="67" fillId="51" borderId="65" xfId="433" applyNumberFormat="1" applyFont="1" applyFill="1" applyBorder="1" applyAlignment="1" applyProtection="1">
      <alignment horizontal="right" wrapText="1"/>
      <protection hidden="1"/>
    </xf>
    <xf numFmtId="49" fontId="67" fillId="51" borderId="0" xfId="433" applyNumberFormat="1" applyFont="1" applyFill="1" applyBorder="1" applyAlignment="1" applyProtection="1">
      <alignment horizontal="right" wrapText="1"/>
      <protection hidden="1"/>
    </xf>
    <xf numFmtId="200" fontId="67" fillId="51" borderId="0" xfId="289" applyNumberFormat="1" applyFont="1" applyFill="1" applyBorder="1" applyAlignment="1" applyProtection="1">
      <alignment horizontal="right" wrapText="1"/>
      <protection hidden="1"/>
    </xf>
    <xf numFmtId="49" fontId="67" fillId="2" borderId="66" xfId="433" applyNumberFormat="1" applyFont="1" applyFill="1" applyBorder="1" applyAlignment="1" applyProtection="1">
      <alignment horizontal="right" wrapText="1"/>
      <protection locked="0"/>
    </xf>
    <xf numFmtId="49" fontId="67" fillId="2" borderId="0" xfId="433" applyNumberFormat="1" applyFont="1" applyFill="1" applyBorder="1" applyAlignment="1" applyProtection="1">
      <alignment horizontal="left"/>
      <protection locked="0"/>
    </xf>
    <xf numFmtId="49" fontId="67" fillId="2" borderId="0" xfId="433" applyNumberFormat="1" applyFont="1" applyFill="1" applyAlignment="1" applyProtection="1">
      <alignment horizontal="center"/>
      <protection locked="0"/>
    </xf>
    <xf numFmtId="49" fontId="66" fillId="2" borderId="0" xfId="433" applyNumberFormat="1" applyFont="1" applyFill="1" applyAlignment="1" applyProtection="1">
      <protection locked="0"/>
    </xf>
    <xf numFmtId="0" fontId="67" fillId="51" borderId="0" xfId="433" quotePrefix="1" applyFont="1" applyFill="1" applyBorder="1" applyAlignment="1" applyProtection="1">
      <alignment vertical="center"/>
      <protection hidden="1"/>
    </xf>
    <xf numFmtId="0" fontId="67" fillId="51" borderId="0" xfId="433" applyFont="1" applyFill="1" applyBorder="1" applyAlignment="1" applyProtection="1">
      <alignment vertical="center" wrapText="1"/>
      <protection hidden="1"/>
    </xf>
    <xf numFmtId="0" fontId="67" fillId="51" borderId="0" xfId="433" applyFont="1" applyFill="1" applyBorder="1" applyAlignment="1" applyProtection="1">
      <alignment vertical="center"/>
      <protection hidden="1"/>
    </xf>
    <xf numFmtId="0" fontId="67" fillId="51" borderId="0" xfId="433" quotePrefix="1" applyFont="1" applyFill="1" applyBorder="1" applyAlignment="1" applyProtection="1">
      <alignment horizontal="center" vertical="center"/>
      <protection hidden="1"/>
    </xf>
    <xf numFmtId="0" fontId="67" fillId="51" borderId="0" xfId="433" applyFont="1" applyFill="1" applyBorder="1" applyAlignment="1" applyProtection="1">
      <alignment horizontal="center" vertical="center"/>
      <protection hidden="1"/>
    </xf>
    <xf numFmtId="41" fontId="67" fillId="51" borderId="0" xfId="433" applyNumberFormat="1" applyFont="1" applyFill="1" applyBorder="1" applyAlignment="1" applyProtection="1">
      <alignment horizontal="center" vertical="center"/>
      <protection hidden="1"/>
    </xf>
    <xf numFmtId="41" fontId="67" fillId="51" borderId="0" xfId="433" applyNumberFormat="1" applyFont="1" applyFill="1" applyBorder="1" applyAlignment="1" applyProtection="1">
      <alignment vertical="center"/>
      <protection hidden="1"/>
    </xf>
    <xf numFmtId="41" fontId="67" fillId="2" borderId="68" xfId="433" applyNumberFormat="1" applyFont="1" applyFill="1" applyBorder="1" applyAlignment="1" applyProtection="1">
      <alignment vertical="center"/>
      <protection hidden="1"/>
    </xf>
    <xf numFmtId="0" fontId="67" fillId="2" borderId="0" xfId="433" applyFont="1" applyFill="1" applyBorder="1" applyAlignment="1" applyProtection="1">
      <alignment vertical="center"/>
      <protection locked="0"/>
    </xf>
    <xf numFmtId="0" fontId="67" fillId="2" borderId="0" xfId="433" applyFont="1" applyFill="1" applyAlignment="1" applyProtection="1">
      <alignment vertical="center"/>
      <protection hidden="1"/>
    </xf>
    <xf numFmtId="0" fontId="67" fillId="2" borderId="0" xfId="433" quotePrefix="1" applyFont="1" applyFill="1" applyAlignment="1" applyProtection="1">
      <alignment vertical="center"/>
      <protection locked="0"/>
    </xf>
    <xf numFmtId="0" fontId="67" fillId="2" borderId="0" xfId="433" applyFont="1" applyFill="1" applyAlignment="1" applyProtection="1">
      <alignment vertical="center"/>
      <protection locked="0"/>
    </xf>
    <xf numFmtId="41" fontId="67" fillId="2" borderId="68" xfId="433" applyNumberFormat="1" applyFont="1" applyFill="1" applyBorder="1" applyAlignment="1" applyProtection="1">
      <alignment vertical="center"/>
      <protection locked="0"/>
    </xf>
    <xf numFmtId="41" fontId="67" fillId="2" borderId="0" xfId="433" applyNumberFormat="1" applyFont="1" applyFill="1" applyAlignment="1" applyProtection="1">
      <alignment vertical="center"/>
      <protection locked="0"/>
    </xf>
    <xf numFmtId="0" fontId="66" fillId="51" borderId="0" xfId="433" applyFont="1" applyFill="1" applyBorder="1" applyAlignment="1" applyProtection="1">
      <alignment vertical="center"/>
      <protection hidden="1"/>
    </xf>
    <xf numFmtId="0" fontId="66" fillId="51" borderId="0" xfId="433" applyFont="1" applyFill="1" applyBorder="1" applyAlignment="1" applyProtection="1">
      <alignment vertical="center" wrapText="1"/>
      <protection hidden="1"/>
    </xf>
    <xf numFmtId="0" fontId="66" fillId="51" borderId="0" xfId="433" applyFont="1" applyFill="1" applyBorder="1" applyAlignment="1" applyProtection="1">
      <alignment horizontal="center" vertical="center"/>
      <protection hidden="1"/>
    </xf>
    <xf numFmtId="41" fontId="66" fillId="51" borderId="0" xfId="433" applyNumberFormat="1" applyFont="1" applyFill="1" applyBorder="1" applyAlignment="1" applyProtection="1">
      <alignment horizontal="center" vertical="center"/>
      <protection hidden="1"/>
    </xf>
    <xf numFmtId="200" fontId="66" fillId="51" borderId="0" xfId="289" applyNumberFormat="1" applyFont="1" applyFill="1" applyBorder="1" applyAlignment="1" applyProtection="1">
      <alignment horizontal="center" vertical="center"/>
      <protection hidden="1"/>
    </xf>
    <xf numFmtId="41" fontId="66" fillId="2" borderId="68" xfId="433" applyNumberFormat="1" applyFont="1" applyFill="1" applyBorder="1" applyAlignment="1" applyProtection="1">
      <alignment vertical="center"/>
      <protection hidden="1"/>
    </xf>
    <xf numFmtId="0" fontId="66" fillId="2" borderId="0" xfId="433" applyFont="1" applyFill="1" applyAlignment="1" applyProtection="1">
      <alignment vertical="center"/>
      <protection locked="0"/>
    </xf>
    <xf numFmtId="41" fontId="66" fillId="2" borderId="68" xfId="433" applyNumberFormat="1" applyFont="1" applyFill="1" applyBorder="1" applyAlignment="1" applyProtection="1">
      <alignment vertical="center"/>
      <protection locked="0"/>
    </xf>
    <xf numFmtId="41" fontId="67" fillId="2" borderId="66" xfId="433" applyNumberFormat="1" applyFont="1" applyFill="1" applyBorder="1" applyAlignment="1" applyProtection="1">
      <alignment vertical="center"/>
      <protection locked="0"/>
    </xf>
    <xf numFmtId="41" fontId="67" fillId="51" borderId="84" xfId="433" applyNumberFormat="1" applyFont="1" applyFill="1" applyBorder="1" applyAlignment="1" applyProtection="1">
      <alignment horizontal="center" vertical="center"/>
      <protection hidden="1"/>
    </xf>
    <xf numFmtId="41" fontId="67" fillId="51" borderId="42" xfId="433" applyNumberFormat="1" applyFont="1" applyFill="1" applyBorder="1" applyAlignment="1" applyProtection="1">
      <alignment vertical="center"/>
      <protection hidden="1"/>
    </xf>
    <xf numFmtId="41" fontId="67" fillId="2" borderId="73" xfId="433" applyNumberFormat="1" applyFont="1" applyFill="1" applyBorder="1" applyAlignment="1" applyProtection="1">
      <alignment vertical="center"/>
      <protection hidden="1"/>
    </xf>
    <xf numFmtId="41" fontId="67" fillId="51" borderId="32" xfId="433" applyNumberFormat="1" applyFont="1" applyFill="1" applyBorder="1" applyAlignment="1" applyProtection="1">
      <alignment vertical="center"/>
      <protection hidden="1"/>
    </xf>
    <xf numFmtId="0" fontId="78" fillId="51" borderId="0" xfId="433" quotePrefix="1" applyFont="1" applyFill="1" applyBorder="1" applyAlignment="1" applyProtection="1">
      <alignment vertical="center"/>
      <protection hidden="1"/>
    </xf>
    <xf numFmtId="0" fontId="78" fillId="51" borderId="0" xfId="433" applyFont="1" applyFill="1" applyBorder="1" applyAlignment="1" applyProtection="1">
      <alignment vertical="center" wrapText="1"/>
      <protection hidden="1"/>
    </xf>
    <xf numFmtId="0" fontId="78" fillId="51" borderId="0" xfId="433" applyFont="1" applyFill="1" applyBorder="1" applyAlignment="1" applyProtection="1">
      <alignment vertical="center"/>
      <protection hidden="1"/>
    </xf>
    <xf numFmtId="0" fontId="78" fillId="51" borderId="0" xfId="433" applyFont="1" applyFill="1" applyBorder="1" applyAlignment="1" applyProtection="1">
      <alignment horizontal="center" vertical="center"/>
      <protection hidden="1"/>
    </xf>
    <xf numFmtId="41" fontId="78" fillId="62" borderId="0" xfId="433" applyNumberFormat="1" applyFont="1" applyFill="1" applyBorder="1" applyAlignment="1" applyProtection="1">
      <alignment horizontal="center" vertical="center"/>
      <protection hidden="1"/>
    </xf>
    <xf numFmtId="0" fontId="78" fillId="62" borderId="0" xfId="433" applyFont="1" applyFill="1" applyBorder="1" applyAlignment="1" applyProtection="1">
      <alignment horizontal="center" vertical="center"/>
      <protection hidden="1"/>
    </xf>
    <xf numFmtId="200" fontId="78" fillId="61" borderId="0" xfId="289" applyNumberFormat="1" applyFont="1" applyFill="1" applyBorder="1" applyAlignment="1" applyProtection="1">
      <alignment horizontal="center" vertical="center"/>
      <protection hidden="1"/>
    </xf>
    <xf numFmtId="41" fontId="78" fillId="62" borderId="0" xfId="433" applyNumberFormat="1" applyFont="1" applyFill="1" applyBorder="1" applyAlignment="1" applyProtection="1">
      <alignment vertical="center"/>
      <protection hidden="1"/>
    </xf>
    <xf numFmtId="41" fontId="78" fillId="2" borderId="0" xfId="433" applyNumberFormat="1" applyFont="1" applyFill="1" applyBorder="1" applyAlignment="1" applyProtection="1">
      <alignment vertical="center"/>
      <protection hidden="1"/>
    </xf>
    <xf numFmtId="0" fontId="78" fillId="2" borderId="0" xfId="433" applyFont="1" applyFill="1" applyBorder="1" applyAlignment="1" applyProtection="1">
      <alignment vertical="center"/>
      <protection locked="0"/>
    </xf>
    <xf numFmtId="41" fontId="78" fillId="2" borderId="0" xfId="433" applyNumberFormat="1" applyFont="1" applyFill="1" applyAlignment="1" applyProtection="1">
      <alignment vertical="center"/>
      <protection locked="0"/>
    </xf>
    <xf numFmtId="0" fontId="78" fillId="2" borderId="0" xfId="433" applyFont="1" applyFill="1" applyAlignment="1" applyProtection="1">
      <alignment vertical="center"/>
      <protection locked="0"/>
    </xf>
    <xf numFmtId="0" fontId="78" fillId="62" borderId="0" xfId="433" applyFont="1" applyFill="1" applyBorder="1" applyAlignment="1" applyProtection="1">
      <alignment vertical="center"/>
      <protection hidden="1"/>
    </xf>
    <xf numFmtId="200" fontId="78" fillId="61" borderId="0" xfId="289" applyNumberFormat="1" applyFont="1" applyFill="1" applyBorder="1" applyAlignment="1" applyProtection="1">
      <alignment vertical="center"/>
      <protection hidden="1"/>
    </xf>
    <xf numFmtId="41" fontId="78" fillId="2" borderId="0" xfId="433" applyNumberFormat="1" applyFont="1" applyFill="1" applyBorder="1" applyAlignment="1" applyProtection="1">
      <alignment vertical="center"/>
      <protection locked="0"/>
    </xf>
    <xf numFmtId="41" fontId="66" fillId="51" borderId="65" xfId="433" applyNumberFormat="1" applyFont="1" applyFill="1" applyBorder="1" applyAlignment="1" applyProtection="1">
      <alignment vertical="center"/>
      <protection hidden="1"/>
    </xf>
    <xf numFmtId="41" fontId="66" fillId="51" borderId="0" xfId="433" applyNumberFormat="1" applyFont="1" applyFill="1" applyBorder="1" applyAlignment="1" applyProtection="1">
      <alignment vertical="center"/>
      <protection hidden="1"/>
    </xf>
    <xf numFmtId="0" fontId="66" fillId="2" borderId="0" xfId="433" applyFont="1" applyFill="1" applyBorder="1" applyAlignment="1" applyProtection="1">
      <alignment vertical="center"/>
      <protection locked="0"/>
    </xf>
    <xf numFmtId="41" fontId="67" fillId="51" borderId="74" xfId="433" applyNumberFormat="1" applyFont="1" applyFill="1" applyBorder="1" applyAlignment="1" applyProtection="1">
      <alignment vertical="center"/>
      <protection hidden="1"/>
    </xf>
    <xf numFmtId="41" fontId="67" fillId="2" borderId="0" xfId="433" applyNumberFormat="1" applyFont="1" applyFill="1" applyBorder="1" applyAlignment="1" applyProtection="1">
      <alignment vertical="center"/>
      <protection hidden="1"/>
    </xf>
    <xf numFmtId="41" fontId="67" fillId="2" borderId="0" xfId="433" applyNumberFormat="1" applyFont="1" applyFill="1" applyBorder="1" applyAlignment="1" applyProtection="1">
      <alignment vertical="center"/>
      <protection locked="0"/>
    </xf>
    <xf numFmtId="49" fontId="66" fillId="2" borderId="68" xfId="433" applyNumberFormat="1" applyFont="1" applyFill="1" applyBorder="1" applyAlignment="1" applyProtection="1">
      <alignment horizontal="left" vertical="center"/>
      <protection locked="0"/>
    </xf>
    <xf numFmtId="0" fontId="67" fillId="51" borderId="0" xfId="433" applyNumberFormat="1" applyFont="1" applyFill="1" applyBorder="1" applyAlignment="1" applyProtection="1">
      <alignment horizontal="centerContinuous" vertical="center" wrapText="1"/>
      <protection hidden="1"/>
    </xf>
    <xf numFmtId="200" fontId="67" fillId="51" borderId="0" xfId="289" applyNumberFormat="1" applyFont="1" applyFill="1" applyBorder="1" applyAlignment="1" applyProtection="1">
      <alignment horizontal="centerContinuous" vertical="center"/>
      <protection hidden="1"/>
    </xf>
    <xf numFmtId="0" fontId="67" fillId="2" borderId="68" xfId="433" applyNumberFormat="1" applyFont="1" applyFill="1" applyBorder="1" applyAlignment="1" applyProtection="1">
      <alignment vertical="center"/>
      <protection locked="0"/>
    </xf>
    <xf numFmtId="0" fontId="66" fillId="51" borderId="0" xfId="433" applyNumberFormat="1" applyFont="1" applyFill="1" applyBorder="1" applyAlignment="1" applyProtection="1">
      <alignment horizontal="centerContinuous" vertical="center" wrapText="1"/>
      <protection hidden="1"/>
    </xf>
    <xf numFmtId="41" fontId="66" fillId="51" borderId="0" xfId="433" applyNumberFormat="1" applyFont="1" applyFill="1" applyBorder="1" applyAlignment="1" applyProtection="1">
      <alignment horizontal="centerContinuous" vertical="center"/>
      <protection hidden="1"/>
    </xf>
    <xf numFmtId="0" fontId="66" fillId="51" borderId="0" xfId="433" applyNumberFormat="1" applyFont="1" applyFill="1" applyBorder="1" applyAlignment="1" applyProtection="1">
      <alignment horizontal="center" vertical="center"/>
      <protection hidden="1"/>
    </xf>
    <xf numFmtId="0" fontId="66" fillId="51" borderId="0" xfId="433" applyNumberFormat="1" applyFont="1" applyFill="1" applyBorder="1" applyAlignment="1" applyProtection="1">
      <alignment horizontal="left" vertical="center"/>
      <protection hidden="1"/>
    </xf>
    <xf numFmtId="0" fontId="67" fillId="51" borderId="0" xfId="433" applyNumberFormat="1" applyFont="1" applyFill="1" applyBorder="1" applyAlignment="1" applyProtection="1">
      <alignment horizontal="centerContinuous" vertical="center"/>
      <protection hidden="1"/>
    </xf>
    <xf numFmtId="0" fontId="67" fillId="51" borderId="0" xfId="433" applyNumberFormat="1" applyFont="1" applyFill="1" applyBorder="1" applyAlignment="1" applyProtection="1">
      <alignment horizontal="center" vertical="center" wrapText="1"/>
      <protection hidden="1"/>
    </xf>
    <xf numFmtId="0" fontId="70" fillId="2" borderId="71" xfId="433" applyNumberFormat="1" applyFont="1" applyFill="1" applyBorder="1" applyAlignment="1" applyProtection="1">
      <alignment vertical="center"/>
      <protection locked="0"/>
    </xf>
    <xf numFmtId="0" fontId="66" fillId="2" borderId="0" xfId="433" applyFont="1" applyFill="1" applyBorder="1" applyAlignment="1" applyProtection="1">
      <alignment vertical="center" wrapText="1"/>
      <protection locked="0"/>
    </xf>
    <xf numFmtId="200" fontId="66" fillId="2" borderId="0" xfId="289" applyNumberFormat="1" applyFont="1" applyFill="1" applyBorder="1" applyAlignment="1" applyProtection="1">
      <alignment vertical="center"/>
      <protection locked="0"/>
    </xf>
    <xf numFmtId="41" fontId="66" fillId="2" borderId="0" xfId="433" applyNumberFormat="1" applyFont="1" applyFill="1" applyBorder="1" applyAlignment="1" applyProtection="1">
      <alignment vertical="center"/>
      <protection locked="0"/>
    </xf>
    <xf numFmtId="0" fontId="66" fillId="2" borderId="0" xfId="433" applyFont="1" applyFill="1" applyAlignment="1" applyProtection="1">
      <alignment vertical="center" wrapText="1"/>
      <protection locked="0"/>
    </xf>
    <xf numFmtId="200" fontId="66" fillId="2" borderId="0" xfId="289" applyNumberFormat="1" applyFont="1" applyFill="1" applyAlignment="1" applyProtection="1">
      <alignment vertical="center"/>
      <protection locked="0"/>
    </xf>
    <xf numFmtId="41" fontId="66" fillId="2" borderId="0" xfId="433" applyNumberFormat="1" applyFont="1" applyFill="1" applyAlignment="1" applyProtection="1">
      <alignment vertical="center"/>
      <protection locked="0"/>
    </xf>
    <xf numFmtId="0" fontId="66" fillId="2" borderId="0" xfId="433" applyFont="1" applyFill="1" applyAlignment="1" applyProtection="1">
      <alignment vertical="top"/>
      <protection locked="0"/>
    </xf>
    <xf numFmtId="0" fontId="66" fillId="2" borderId="0" xfId="433" applyFont="1" applyFill="1" applyAlignment="1" applyProtection="1">
      <alignment vertical="top" wrapText="1"/>
      <protection locked="0"/>
    </xf>
    <xf numFmtId="200" fontId="66" fillId="2" borderId="0" xfId="289" applyNumberFormat="1" applyFont="1" applyFill="1" applyAlignment="1" applyProtection="1">
      <alignment vertical="top"/>
      <protection locked="0"/>
    </xf>
    <xf numFmtId="41" fontId="66" fillId="2" borderId="0" xfId="433" applyNumberFormat="1" applyFont="1" applyFill="1" applyAlignment="1" applyProtection="1">
      <alignment vertical="top"/>
      <protection locked="0"/>
    </xf>
    <xf numFmtId="0" fontId="67" fillId="2" borderId="0" xfId="433" applyFont="1" applyFill="1" applyAlignment="1" applyProtection="1">
      <alignment vertical="top"/>
      <protection locked="0"/>
    </xf>
    <xf numFmtId="200" fontId="78" fillId="62" borderId="0" xfId="289" applyNumberFormat="1" applyFont="1" applyFill="1" applyBorder="1" applyAlignment="1" applyProtection="1">
      <alignment horizontal="center" vertical="center"/>
      <protection hidden="1"/>
    </xf>
    <xf numFmtId="200" fontId="78" fillId="62" borderId="0" xfId="289" applyNumberFormat="1" applyFont="1" applyFill="1" applyBorder="1" applyAlignment="1" applyProtection="1">
      <alignment vertical="center"/>
      <protection hidden="1"/>
    </xf>
    <xf numFmtId="249" fontId="65" fillId="51" borderId="0" xfId="433" applyNumberFormat="1" applyFont="1" applyFill="1" applyBorder="1" applyAlignment="1" applyProtection="1">
      <alignment vertical="center" wrapText="1"/>
      <protection hidden="1"/>
    </xf>
    <xf numFmtId="249" fontId="66" fillId="51" borderId="0" xfId="433" applyNumberFormat="1" applyFont="1" applyFill="1" applyBorder="1" applyAlignment="1" applyProtection="1">
      <alignment vertical="center" wrapText="1"/>
      <protection hidden="1"/>
    </xf>
    <xf numFmtId="249" fontId="66" fillId="51" borderId="69" xfId="433" applyNumberFormat="1" applyFont="1" applyFill="1" applyBorder="1" applyAlignment="1" applyProtection="1">
      <alignment vertical="center" wrapText="1"/>
      <protection hidden="1"/>
    </xf>
    <xf numFmtId="249" fontId="66" fillId="51" borderId="0" xfId="433" applyNumberFormat="1" applyFont="1" applyFill="1" applyBorder="1" applyAlignment="1" applyProtection="1">
      <alignment horizontal="centerContinuous" vertical="center" wrapText="1"/>
      <protection hidden="1"/>
    </xf>
    <xf numFmtId="249" fontId="67" fillId="51" borderId="0" xfId="433" applyNumberFormat="1" applyFont="1" applyFill="1" applyBorder="1" applyAlignment="1" applyProtection="1">
      <alignment vertical="center" wrapText="1"/>
      <protection hidden="1"/>
    </xf>
    <xf numFmtId="249" fontId="67" fillId="51" borderId="0" xfId="433" applyNumberFormat="1" applyFont="1" applyFill="1" applyBorder="1" applyAlignment="1" applyProtection="1">
      <alignment horizontal="center" wrapText="1"/>
      <protection hidden="1"/>
    </xf>
    <xf numFmtId="249" fontId="67" fillId="51" borderId="0" xfId="433" applyNumberFormat="1" applyFont="1" applyFill="1" applyBorder="1" applyAlignment="1" applyProtection="1">
      <alignment horizontal="center" vertical="center" wrapText="1"/>
      <protection hidden="1"/>
    </xf>
    <xf numFmtId="249" fontId="66" fillId="51" borderId="0" xfId="433" applyNumberFormat="1" applyFont="1" applyFill="1" applyBorder="1" applyAlignment="1" applyProtection="1">
      <alignment horizontal="center" vertical="center" wrapText="1"/>
      <protection hidden="1"/>
    </xf>
    <xf numFmtId="249" fontId="78" fillId="51" borderId="0" xfId="433" applyNumberFormat="1" applyFont="1" applyFill="1" applyBorder="1" applyAlignment="1" applyProtection="1">
      <alignment horizontal="center" vertical="center" wrapText="1"/>
      <protection hidden="1"/>
    </xf>
    <xf numFmtId="249" fontId="78" fillId="51" borderId="0" xfId="433" applyNumberFormat="1" applyFont="1" applyFill="1" applyBorder="1" applyAlignment="1" applyProtection="1">
      <alignment vertical="center" wrapText="1"/>
      <protection hidden="1"/>
    </xf>
    <xf numFmtId="249" fontId="66" fillId="2" borderId="0" xfId="433" applyNumberFormat="1" applyFont="1" applyFill="1" applyBorder="1" applyAlignment="1" applyProtection="1">
      <alignment vertical="center" wrapText="1"/>
      <protection locked="0"/>
    </xf>
    <xf numFmtId="249" fontId="66" fillId="2" borderId="0" xfId="433" applyNumberFormat="1" applyFont="1" applyFill="1" applyAlignment="1" applyProtection="1">
      <alignment vertical="center" wrapText="1"/>
      <protection locked="0"/>
    </xf>
    <xf numFmtId="249" fontId="66" fillId="2" borderId="0" xfId="433" applyNumberFormat="1" applyFont="1" applyFill="1" applyAlignment="1" applyProtection="1">
      <alignment vertical="top" wrapText="1"/>
      <protection locked="0"/>
    </xf>
    <xf numFmtId="41" fontId="291" fillId="51" borderId="0" xfId="433" applyNumberFormat="1" applyFont="1" applyFill="1" applyBorder="1" applyAlignment="1" applyProtection="1">
      <alignment vertical="center"/>
      <protection hidden="1"/>
    </xf>
    <xf numFmtId="41" fontId="67" fillId="51" borderId="42" xfId="433" applyNumberFormat="1" applyFont="1" applyFill="1" applyBorder="1" applyAlignment="1" applyProtection="1">
      <alignment horizontal="center" vertical="center"/>
      <protection hidden="1"/>
    </xf>
    <xf numFmtId="14" fontId="56" fillId="2" borderId="49" xfId="26" applyNumberFormat="1" applyFont="1" applyFill="1" applyBorder="1" applyAlignment="1" applyProtection="1">
      <alignment horizontal="left" vertical="center"/>
      <protection locked="0"/>
    </xf>
    <xf numFmtId="14" fontId="56" fillId="2" borderId="99" xfId="26" applyNumberFormat="1" applyFont="1" applyFill="1" applyBorder="1" applyAlignment="1" applyProtection="1">
      <alignment horizontal="left" vertical="center"/>
      <protection locked="0"/>
    </xf>
    <xf numFmtId="14" fontId="56" fillId="2" borderId="29" xfId="26" applyNumberFormat="1" applyFont="1" applyFill="1" applyBorder="1" applyAlignment="1" applyProtection="1">
      <alignment horizontal="left" vertical="center"/>
      <protection locked="0"/>
    </xf>
    <xf numFmtId="14" fontId="56" fillId="2" borderId="100" xfId="26" applyNumberFormat="1" applyFont="1" applyFill="1" applyBorder="1" applyAlignment="1" applyProtection="1">
      <alignment horizontal="left" vertical="center"/>
      <protection locked="0"/>
    </xf>
    <xf numFmtId="0" fontId="67" fillId="51" borderId="0" xfId="26" applyNumberFormat="1" applyFont="1" applyFill="1" applyBorder="1" applyAlignment="1" applyProtection="1">
      <alignment horizontal="left" vertical="center"/>
      <protection hidden="1"/>
    </xf>
    <xf numFmtId="49" fontId="67" fillId="51" borderId="0" xfId="26" applyNumberFormat="1" applyFont="1" applyFill="1" applyBorder="1" applyAlignment="1" applyProtection="1">
      <alignment horizontal="center" vertical="center"/>
      <protection hidden="1"/>
    </xf>
    <xf numFmtId="0" fontId="66" fillId="51" borderId="0" xfId="26" applyNumberFormat="1" applyFont="1" applyFill="1" applyBorder="1" applyAlignment="1" applyProtection="1">
      <alignment horizontal="center" vertical="center"/>
      <protection hidden="1"/>
    </xf>
    <xf numFmtId="0" fontId="67" fillId="51" borderId="0" xfId="26" applyNumberFormat="1" applyFont="1" applyFill="1" applyBorder="1" applyAlignment="1" applyProtection="1">
      <alignment horizontal="center" vertical="center"/>
      <protection hidden="1"/>
    </xf>
    <xf numFmtId="49" fontId="67" fillId="51" borderId="0" xfId="433" applyNumberFormat="1" applyFont="1" applyFill="1" applyBorder="1" applyAlignment="1" applyProtection="1">
      <alignment horizontal="center" vertical="center"/>
      <protection hidden="1"/>
    </xf>
    <xf numFmtId="0" fontId="67" fillId="51" borderId="0" xfId="433" applyNumberFormat="1" applyFont="1" applyFill="1" applyBorder="1" applyAlignment="1" applyProtection="1">
      <alignment horizontal="center" vertical="center"/>
      <protection hidden="1"/>
    </xf>
    <xf numFmtId="0" fontId="66" fillId="51" borderId="0" xfId="433" applyNumberFormat="1" applyFont="1" applyFill="1" applyBorder="1" applyAlignment="1" applyProtection="1">
      <alignment horizontal="center" vertical="center"/>
      <protection hidden="1"/>
    </xf>
    <xf numFmtId="0" fontId="287" fillId="51" borderId="0" xfId="433" applyNumberFormat="1" applyFont="1" applyFill="1" applyBorder="1" applyAlignment="1" applyProtection="1">
      <alignment horizontal="center" vertical="center"/>
      <protection hidden="1"/>
    </xf>
    <xf numFmtId="0" fontId="41" fillId="51" borderId="0" xfId="433" applyNumberFormat="1" applyFont="1" applyFill="1" applyBorder="1" applyAlignment="1" applyProtection="1">
      <alignment horizontal="center" vertical="center"/>
      <protection hidden="1"/>
    </xf>
    <xf numFmtId="0" fontId="66" fillId="51" borderId="0" xfId="433" applyNumberFormat="1" applyFont="1" applyFill="1" applyBorder="1" applyAlignment="1" applyProtection="1">
      <alignment horizontal="right" vertical="center"/>
      <protection hidden="1"/>
    </xf>
    <xf numFmtId="49" fontId="67" fillId="51" borderId="0" xfId="433" applyNumberFormat="1" applyFont="1" applyFill="1" applyBorder="1" applyAlignment="1" applyProtection="1">
      <alignment horizontal="center" wrapText="1"/>
      <protection hidden="1"/>
    </xf>
    <xf numFmtId="0" fontId="67" fillId="51" borderId="0" xfId="433" applyNumberFormat="1" applyFont="1" applyFill="1" applyBorder="1" applyAlignment="1" applyProtection="1">
      <alignment horizontal="center" wrapText="1"/>
      <protection hidden="1"/>
    </xf>
    <xf numFmtId="49" fontId="67" fillId="0" borderId="0" xfId="26" applyNumberFormat="1" applyFont="1" applyBorder="1" applyAlignment="1">
      <alignment horizontal="center" vertical="top"/>
    </xf>
    <xf numFmtId="0" fontId="67" fillId="51" borderId="0" xfId="26" applyNumberFormat="1" applyFont="1" applyFill="1" applyBorder="1" applyAlignment="1" applyProtection="1">
      <alignment horizontal="center" wrapText="1"/>
      <protection hidden="1"/>
    </xf>
    <xf numFmtId="49" fontId="67" fillId="51" borderId="0" xfId="26" applyNumberFormat="1" applyFont="1" applyFill="1" applyBorder="1" applyAlignment="1" applyProtection="1">
      <alignment horizontal="center" wrapText="1"/>
      <protection hidden="1"/>
    </xf>
    <xf numFmtId="0" fontId="67" fillId="51" borderId="0" xfId="26" applyNumberFormat="1" applyFont="1" applyFill="1" applyBorder="1" applyAlignment="1" applyProtection="1">
      <alignment horizontal="center" wrapText="1"/>
      <protection locked="0"/>
    </xf>
    <xf numFmtId="49" fontId="67" fillId="51" borderId="0" xfId="26" applyNumberFormat="1" applyFont="1" applyFill="1" applyBorder="1" applyAlignment="1" applyProtection="1">
      <alignment horizontal="center" wrapText="1"/>
      <protection locked="0"/>
    </xf>
    <xf numFmtId="49" fontId="66" fillId="51" borderId="0" xfId="26" applyNumberFormat="1" applyFont="1" applyFill="1" applyBorder="1" applyAlignment="1" applyProtection="1">
      <alignment horizontal="center" vertical="center"/>
      <protection locked="0"/>
    </xf>
    <xf numFmtId="41" fontId="41" fillId="0" borderId="21" xfId="0" applyNumberFormat="1" applyFont="1" applyBorder="1" applyAlignment="1">
      <alignment horizontal="right" vertical="center" wrapText="1"/>
    </xf>
    <xf numFmtId="0" fontId="41" fillId="0" borderId="21" xfId="0" applyFont="1" applyBorder="1" applyAlignment="1">
      <alignment horizontal="center" vertical="center" wrapText="1"/>
    </xf>
    <xf numFmtId="41" fontId="82" fillId="0" borderId="0" xfId="271" applyNumberFormat="1" applyFont="1" applyAlignment="1">
      <alignment horizontal="right" vertical="center" wrapText="1"/>
    </xf>
    <xf numFmtId="41" fontId="41" fillId="0" borderId="0" xfId="26" applyNumberFormat="1" applyFont="1" applyFill="1" applyAlignment="1">
      <alignment horizontal="center"/>
    </xf>
    <xf numFmtId="0" fontId="82" fillId="0" borderId="0" xfId="0" applyFont="1" applyFill="1" applyAlignment="1">
      <alignment horizontal="center" vertical="center" wrapText="1"/>
    </xf>
    <xf numFmtId="200" fontId="82" fillId="0" borderId="0" xfId="271" applyNumberFormat="1" applyFont="1" applyAlignment="1">
      <alignment horizontal="center" wrapText="1"/>
    </xf>
    <xf numFmtId="200" fontId="82" fillId="0" borderId="0" xfId="271" applyNumberFormat="1" applyFont="1" applyAlignment="1">
      <alignment horizontal="center" vertical="top" wrapText="1"/>
    </xf>
    <xf numFmtId="37" fontId="86" fillId="0" borderId="0" xfId="26" applyNumberFormat="1" applyFont="1" applyAlignment="1">
      <alignment horizontal="left" vertical="center" wrapText="1"/>
    </xf>
    <xf numFmtId="41" fontId="41" fillId="0" borderId="0" xfId="271" applyNumberFormat="1" applyFont="1" applyAlignment="1">
      <alignment horizontal="right" vertical="center" wrapText="1"/>
    </xf>
    <xf numFmtId="41" fontId="41" fillId="0" borderId="21" xfId="271" applyNumberFormat="1" applyFont="1" applyBorder="1" applyAlignment="1">
      <alignment horizontal="right" vertical="center" wrapText="1"/>
    </xf>
    <xf numFmtId="41" fontId="82" fillId="0" borderId="21" xfId="271" applyNumberFormat="1" applyFont="1" applyBorder="1" applyAlignment="1">
      <alignment horizontal="right" vertical="center" wrapText="1"/>
    </xf>
    <xf numFmtId="200" fontId="82" fillId="0" borderId="21" xfId="271" applyNumberFormat="1" applyFont="1" applyBorder="1" applyAlignment="1">
      <alignment horizontal="center" wrapText="1"/>
    </xf>
    <xf numFmtId="0" fontId="83" fillId="0" borderId="0" xfId="0" applyFont="1" applyFill="1" applyAlignment="1">
      <alignment horizontal="left" vertical="top" wrapText="1"/>
    </xf>
    <xf numFmtId="0" fontId="83" fillId="0" borderId="0" xfId="0" quotePrefix="1" applyFont="1" applyFill="1" applyAlignment="1">
      <alignment horizontal="left" vertical="top" wrapText="1"/>
    </xf>
    <xf numFmtId="0" fontId="86" fillId="0" borderId="0" xfId="0" applyFont="1" applyAlignment="1">
      <alignment horizontal="left" vertical="top" wrapText="1"/>
    </xf>
    <xf numFmtId="41" fontId="41" fillId="0" borderId="0" xfId="26" applyNumberFormat="1" applyFont="1" applyFill="1" applyBorder="1" applyAlignment="1">
      <alignment horizontal="center"/>
    </xf>
    <xf numFmtId="0" fontId="41" fillId="0" borderId="0" xfId="443" applyFont="1" applyAlignment="1">
      <alignment horizontal="center"/>
    </xf>
    <xf numFmtId="0" fontId="82" fillId="0" borderId="0" xfId="26" applyFont="1" applyFill="1" applyAlignment="1">
      <alignment horizontal="center" vertical="center" wrapText="1"/>
    </xf>
    <xf numFmtId="0" fontId="83" fillId="0" borderId="0" xfId="26" applyFont="1" applyFill="1" applyAlignment="1">
      <alignment horizontal="left" vertical="center" wrapText="1"/>
    </xf>
    <xf numFmtId="49" fontId="67" fillId="51" borderId="0" xfId="26" applyNumberFormat="1" applyFont="1" applyFill="1" applyBorder="1" applyAlignment="1">
      <alignment horizontal="center" wrapText="1"/>
    </xf>
    <xf numFmtId="0" fontId="67" fillId="51" borderId="0" xfId="26" applyNumberFormat="1" applyFont="1" applyFill="1" applyBorder="1" applyAlignment="1">
      <alignment horizontal="center" wrapText="1"/>
    </xf>
    <xf numFmtId="49" fontId="67" fillId="51" borderId="101" xfId="26" applyNumberFormat="1" applyFont="1" applyFill="1" applyBorder="1" applyAlignment="1">
      <alignment horizontal="center" wrapText="1"/>
    </xf>
  </cellXfs>
  <cellStyles count="839">
    <cellStyle name="_x0001_" xfId="1"/>
    <cellStyle name="          _x000d_&#10;shell=progman.exe_x000d_&#10;m" xfId="2"/>
    <cellStyle name="# ##0" xfId="3"/>
    <cellStyle name="%" xfId="4"/>
    <cellStyle name="." xfId="5"/>
    <cellStyle name="??" xfId="6"/>
    <cellStyle name="?? [0.00]_ Att. 1- Cover" xfId="7"/>
    <cellStyle name="?? [0]" xfId="8"/>
    <cellStyle name="?_x001d_??%U©÷u&amp;H©÷9_x0008_? s&#10;_x0007__x0001__x0001_" xfId="9"/>
    <cellStyle name="?_x001d_??%U©÷u&amp;H©÷9_x0008_? s&#10;_x0007__x0001__x0001_" xfId="10"/>
    <cellStyle name="?_x001d_??%U²u&amp;H²9_x0008_? s&#10;_x0007__x0001__x0001_" xfId="11"/>
    <cellStyle name="???? [0.00]_BE-BQ" xfId="12"/>
    <cellStyle name="??????????????????? [0]_FTC_OFFER" xfId="13"/>
    <cellStyle name="???????????????????_FTC_OFFER" xfId="14"/>
    <cellStyle name="????_BE-BQ" xfId="15"/>
    <cellStyle name="???[0]_?? DI" xfId="16"/>
    <cellStyle name="???_?? DI" xfId="17"/>
    <cellStyle name="??[0]_BRE" xfId="18"/>
    <cellStyle name="??_ ??? ???? " xfId="19"/>
    <cellStyle name="??A? [0]_laroux_1_¸???™? " xfId="20"/>
    <cellStyle name="??A?_laroux_1_¸???™? " xfId="21"/>
    <cellStyle name="?¡±¢¥?_?¨ù??¢´¢¥_¢¬???¢â? " xfId="22"/>
    <cellStyle name="?”´?_?¼??¤´_¸???™? " xfId="23"/>
    <cellStyle name="?ðÇ%U?&amp;H?_x0008_?s&#10;_x0007__x0001__x0001_" xfId="24"/>
    <cellStyle name="?曹%U?&amp;H?_x0008_?s&#10;_x0007__x0001__x0001_" xfId="25"/>
    <cellStyle name="]_x000d_&#10;Zoomed=1_x000d_&#10;Row=0_x000d_&#10;Column=0_x000d_&#10;Height=0_x000d_&#10;Width=0_x000d_&#10;FontName=FoxFont_x000d_&#10;FontStyle=0_x000d_&#10;FontSize=9_x000d_&#10;PrtFontName=FoxPrin" xfId="26"/>
    <cellStyle name="]_x000d_&#10;Zoomed=1_x000d_&#10;Row=0_x000d_&#10;Column=0_x000d_&#10;Height=0_x000d_&#10;Width=0_x000d_&#10;FontName=FoxFont_x000d_&#10;FontStyle=0_x000d_&#10;FontSize=9_x000d_&#10;PrtFontName=FoxPrin_TSCD_Dai_Chau" xfId="27"/>
    <cellStyle name="_4 BCTC LIDECO 1 2010" xfId="28"/>
    <cellStyle name="_bang CDKT (Cuong)" xfId="29"/>
    <cellStyle name="_bang CDKT (Cuong)_BCKT Cong ty CP Dau tu va phat trien do thi Long Giang_2009 v3" xfId="30"/>
    <cellStyle name="_Bao cao kiem toan 2006 - Cong ty XM VLXD DN" xfId="31"/>
    <cellStyle name="_Bao cao tai NPP PHAN DUNG 22-7" xfId="32"/>
    <cellStyle name="_Bao cao tai NPP PHAN DUNG 22-7_4 BCTC 6t2012 Nagakawa - PH" xfId="33"/>
    <cellStyle name="_BCKT .V6.- SeABS" xfId="34"/>
    <cellStyle name="_BCKT .V6.- SeABS_BCKT Cong ty CP Dau tu va phat trien do thi Long Giang_2009 v3" xfId="35"/>
    <cellStyle name="_BCKT DOANH NGHIEP KHAC - Anh Bien" xfId="36"/>
    <cellStyle name="_BCKT mau nam 2007-Final" xfId="37"/>
    <cellStyle name="_BCTC (QD15)-Song Da Hoang Lien 2007" xfId="38"/>
    <cellStyle name="_BCTC (QD15)-Song Da Hoang Lien 2007_4 BCTC 6t2012 Nagakawa - PH" xfId="39"/>
    <cellStyle name="_Book1" xfId="40"/>
    <cellStyle name="_Book1_1" xfId="41"/>
    <cellStyle name="_Book1_4 BCTC 6t2012 Nagakawa - PH" xfId="42"/>
    <cellStyle name="_Book1_4. Bao cao tai chinh hop nhat 2011" xfId="43"/>
    <cellStyle name="_Book1_4. Bao cao tai chinh Naga 2011" xfId="44"/>
    <cellStyle name="_Book1_bao cao KT  CK seabank.V3" xfId="45"/>
    <cellStyle name="_Book1_BCKT .V6.- SeABS" xfId="46"/>
    <cellStyle name="_Book1_BCKT 31.12.2007 - Chi nhanh HCM - Phat hanh" xfId="47"/>
    <cellStyle name="_Book1_BCKT 31.12.2007 - Chi nhanh HCM - Phat hanh_BCKT Cong ty CP Dau tu va phat trien do thi Long Giang_2009 v3" xfId="48"/>
    <cellStyle name="_Book1_BCKT Cong ty CP Dau tu va phat trien do thi Long Giang_2009 v3" xfId="49"/>
    <cellStyle name="_Book1_BCKT nam 2007 - ChunViet" xfId="50"/>
    <cellStyle name="_Book1_BCKT nam 2007 - ChunViet_BCKT Cong ty CP Dau tu va phat trien do thi Long Giang_2009 v3" xfId="51"/>
    <cellStyle name="_Book1_BCKT nam 2007 - Cong ty Chung khoan Viet - Sau dieu chinh - V4" xfId="52"/>
    <cellStyle name="_Book1_BKCT NAM 2007" xfId="53"/>
    <cellStyle name="_Book1_CK Seabank - E" xfId="54"/>
    <cellStyle name="_Book1_CK Seabank - E_BCKT Cong ty CP Dau tu va phat trien do thi Long Giang_2009 v3" xfId="55"/>
    <cellStyle name="_Book1_Tong hop QD15 v3.0" xfId="56"/>
    <cellStyle name="_BQL Ha Noi" xfId="57"/>
    <cellStyle name="_BQL Ha Noi_4 BCTC (QD15) SONG DA (14.6)" xfId="58"/>
    <cellStyle name="_BQL Ha Noi_4 BCTC SUDICO 2008" xfId="59"/>
    <cellStyle name="_BQL Ha Noi_Check CDKTsongda.2005" xfId="60"/>
    <cellStyle name="_Cong ty CP Hoa chat Viet Tri nam 2006" xfId="61"/>
    <cellStyle name="_Cong ty CP Hoa chat Viet Tri nam 2006_BCKT Cong ty CP Dau tu va phat trien do thi Long Giang_2009 v3" xfId="62"/>
    <cellStyle name="_Cong ty CP Hoa chat Viet Tri nam 2006_BCKT nam 2007 - ChunViet" xfId="63"/>
    <cellStyle name="_Cong ty CP Xay dung so 6 - VINACONEX6 nam 2006" xfId="64"/>
    <cellStyle name="_Danh sach CBNV" xfId="65"/>
    <cellStyle name="_DSSH SD11 Sao Viet" xfId="66"/>
    <cellStyle name="_F4-6" xfId="67"/>
    <cellStyle name="_F4-6_4 BCTC 6t2012 Nagakawa - PH" xfId="68"/>
    <cellStyle name="_KT (2)" xfId="69"/>
    <cellStyle name="_KT (2)_1" xfId="70"/>
    <cellStyle name="_KT (2)_1_4 BCTC (QD15) SONG DA (14.6)" xfId="71"/>
    <cellStyle name="_KT (2)_1_4 BCTC SUDICO 2008" xfId="72"/>
    <cellStyle name="_KT (2)_1_Check CDKTsongda.2005" xfId="73"/>
    <cellStyle name="_KT (2)_2" xfId="74"/>
    <cellStyle name="_KT (2)_2_TG-TH" xfId="75"/>
    <cellStyle name="_KT (2)_2_TG-TH_4 BCTC (QD15) SONG DA (14.6)" xfId="76"/>
    <cellStyle name="_KT (2)_2_TG-TH_4 BCTC SUDICO 2008" xfId="77"/>
    <cellStyle name="_KT (2)_2_TG-TH_Check CDKTsongda.2005" xfId="78"/>
    <cellStyle name="_KT (2)_3" xfId="79"/>
    <cellStyle name="_KT (2)_3_TG-TH" xfId="80"/>
    <cellStyle name="_KT (2)_3_TG-TH_4 BCTC (QD15) SONG DA (14.6)" xfId="81"/>
    <cellStyle name="_KT (2)_3_TG-TH_4 BCTC SUDICO 2008" xfId="82"/>
    <cellStyle name="_KT (2)_3_TG-TH_Check CDKTsongda.2005" xfId="83"/>
    <cellStyle name="_KT (2)_4" xfId="84"/>
    <cellStyle name="_KT (2)_4 BCTC (QD15) SONG DA (14.6)" xfId="85"/>
    <cellStyle name="_KT (2)_4 BCTC SUDICO 2008" xfId="86"/>
    <cellStyle name="_KT (2)_4_4 BCTC (QD15) SONG DA (14.6)" xfId="87"/>
    <cellStyle name="_KT (2)_4_4 BCTC SUDICO 2008" xfId="88"/>
    <cellStyle name="_KT (2)_4_Check CDKTsongda.2005" xfId="89"/>
    <cellStyle name="_KT (2)_4_TG-TH" xfId="90"/>
    <cellStyle name="_KT (2)_5" xfId="91"/>
    <cellStyle name="_KT (2)_5_4 BCTC (QD15) SONG DA (14.6)" xfId="92"/>
    <cellStyle name="_KT (2)_5_4 BCTC SUDICO 2008" xfId="93"/>
    <cellStyle name="_KT (2)_5_Check CDKTsongda.2005" xfId="94"/>
    <cellStyle name="_KT (2)_Check CDKTsongda.2005" xfId="95"/>
    <cellStyle name="_KT (2)_TG-TH" xfId="96"/>
    <cellStyle name="_KT_TG" xfId="97"/>
    <cellStyle name="_KT_TG_1" xfId="98"/>
    <cellStyle name="_KT_TG_1_4 BCTC (QD15) SONG DA (14.6)" xfId="99"/>
    <cellStyle name="_KT_TG_1_4 BCTC SUDICO 2008" xfId="100"/>
    <cellStyle name="_KT_TG_1_Check CDKTsongda.2005" xfId="101"/>
    <cellStyle name="_KT_TG_2" xfId="102"/>
    <cellStyle name="_KT_TG_2_4 BCTC (QD15) SONG DA (14.6)" xfId="103"/>
    <cellStyle name="_KT_TG_2_4 BCTC SUDICO 2008" xfId="104"/>
    <cellStyle name="_KT_TG_2_Check CDKTsongda.2005" xfId="105"/>
    <cellStyle name="_KT_TG_3" xfId="106"/>
    <cellStyle name="_KT_TG_4" xfId="107"/>
    <cellStyle name="_KT_TG_4_4 BCTC (QD15) SONG DA (14.6)" xfId="108"/>
    <cellStyle name="_KT_TG_4_4 BCTC SUDICO 2008" xfId="109"/>
    <cellStyle name="_KT_TG_4_Check CDKTsongda.2005" xfId="110"/>
    <cellStyle name="_LuuNgay24-07-2006Bao cao tai NPP PHAN DUNG 22-7" xfId="111"/>
    <cellStyle name="_LuuNgay24-07-2006Bao cao tai NPP PHAN DUNG 22-7_4 BCTC 6t2012 Nagakawa - PH" xfId="112"/>
    <cellStyle name="_NDIA04-2000" xfId="113"/>
    <cellStyle name="_Phan Tach 02.10" xfId="114"/>
    <cellStyle name="_Phieu gui CK" xfId="115"/>
    <cellStyle name="_Phieu gui CK_4 BCTC 6t2012 Nagakawa - PH" xfId="116"/>
    <cellStyle name="_Phieu gui CK_TSCD Nagakawa" xfId="117"/>
    <cellStyle name="_Song Da 11.3" xfId="118"/>
    <cellStyle name="_TG-TH" xfId="119"/>
    <cellStyle name="_TG-TH_1" xfId="120"/>
    <cellStyle name="_TG-TH_1_4 BCTC (QD15) SONG DA (14.6)" xfId="121"/>
    <cellStyle name="_TG-TH_1_4 BCTC SUDICO 2008" xfId="122"/>
    <cellStyle name="_TG-TH_1_Check CDKTsongda.2005" xfId="123"/>
    <cellStyle name="_TG-TH_2" xfId="124"/>
    <cellStyle name="_TG-TH_2_4 BCTC (QD15) SONG DA (14.6)" xfId="125"/>
    <cellStyle name="_TG-TH_2_4 BCTC SUDICO 2008" xfId="126"/>
    <cellStyle name="_TG-TH_2_Check CDKTsongda.2005" xfId="127"/>
    <cellStyle name="_TG-TH_3" xfId="128"/>
    <cellStyle name="_TG-TH_3_4 BCTC (QD15) SONG DA (14.6)" xfId="129"/>
    <cellStyle name="_TG-TH_3_4 BCTC SUDICO 2008" xfId="130"/>
    <cellStyle name="_TG-TH_3_Check CDKTsongda.2005" xfId="131"/>
    <cellStyle name="_TG-TH_4" xfId="132"/>
    <cellStyle name="_Tong hop DS" xfId="133"/>
    <cellStyle name="_TSCD" xfId="134"/>
    <cellStyle name="_ÿÿÿÿÿ" xfId="135"/>
    <cellStyle name="_ÿÿÿÿÿ_bao cao KT  CK seabank.V3" xfId="136"/>
    <cellStyle name="_ÿÿÿÿÿ_BCKT .V6.- SeABS" xfId="137"/>
    <cellStyle name="_ÿÿÿÿÿ_BCKT 31.12.2007 - Chi nhanh HCM - Phat hanh" xfId="138"/>
    <cellStyle name="_ÿÿÿÿÿ_BCKT 31.12.2007 - Chi nhanh HCM - Phat hanh_BCKT Cong ty CP Dau tu va phat trien do thi Long Giang_2009 v3" xfId="139"/>
    <cellStyle name="_ÿÿÿÿÿ_BCKT Cong ty CP Dau tu va phat trien do thi Long Giang_2009 v3" xfId="140"/>
    <cellStyle name="_ÿÿÿÿÿ_BCKT nam 2007 - ChunViet" xfId="141"/>
    <cellStyle name="_ÿÿÿÿÿ_BCKT nam 2007 - ChunViet_BCKT Cong ty CP Dau tu va phat trien do thi Long Giang_2009 v3" xfId="142"/>
    <cellStyle name="_ÿÿÿÿÿ_BCKT nam 2007 - Cong ty Chung khoan Viet - Sau dieu chinh - V4" xfId="143"/>
    <cellStyle name="_ÿÿÿÿÿ_BKCT NAM 2007" xfId="144"/>
    <cellStyle name="_ÿÿÿÿÿ_CK Seabank - E" xfId="145"/>
    <cellStyle name="_ÿÿÿÿÿ_CK Seabank - E_BCKT Cong ty CP Dau tu va phat trien do thi Long Giang_2009 v3" xfId="146"/>
    <cellStyle name="_ÿÿÿÿÿ_Tong hop QD15 v3.0" xfId="147"/>
    <cellStyle name="’Ê‰Ý [0.00]_††††† " xfId="148"/>
    <cellStyle name="’Ê‰Ý_††††† " xfId="149"/>
    <cellStyle name="•W?_Format" xfId="150"/>
    <cellStyle name="•W_’·Šú‰p•¶" xfId="152"/>
    <cellStyle name="•W€_Format" xfId="151"/>
    <cellStyle name="0,0_x000d_&#10;NA_x000d_&#10;" xfId="156"/>
    <cellStyle name="0.0" xfId="157"/>
    <cellStyle name="00" xfId="158"/>
    <cellStyle name="1" xfId="159"/>
    <cellStyle name="1_Book1" xfId="160"/>
    <cellStyle name="15" xfId="161"/>
    <cellStyle name="¹éºÐÀ²_      " xfId="162"/>
    <cellStyle name="2" xfId="163"/>
    <cellStyle name="20" xfId="164"/>
    <cellStyle name="20% - Accent1" xfId="165" builtinId="30" customBuiltin="1"/>
    <cellStyle name="20% - Accent2" xfId="166" builtinId="34" customBuiltin="1"/>
    <cellStyle name="20% - Accent3" xfId="167" builtinId="38" customBuiltin="1"/>
    <cellStyle name="20% - Accent4" xfId="168" builtinId="42" customBuiltin="1"/>
    <cellStyle name="20% - Accent5" xfId="169" builtinId="46" customBuiltin="1"/>
    <cellStyle name="20% - Accent6" xfId="170" builtinId="50" customBuiltin="1"/>
    <cellStyle name="20% - Nhấn1" xfId="171"/>
    <cellStyle name="20% - Nhấn2" xfId="172"/>
    <cellStyle name="20% - Nhấn3" xfId="173"/>
    <cellStyle name="20% - Nhấn4" xfId="174"/>
    <cellStyle name="20% - Nhấn5" xfId="175"/>
    <cellStyle name="20% - Nhấn6" xfId="176"/>
    <cellStyle name="3" xfId="177"/>
    <cellStyle name="4" xfId="178"/>
    <cellStyle name="40% - Accent1" xfId="179" builtinId="31" customBuiltin="1"/>
    <cellStyle name="40% - Accent2" xfId="180" builtinId="35" customBuiltin="1"/>
    <cellStyle name="40% - Accent3" xfId="181" builtinId="39" customBuiltin="1"/>
    <cellStyle name="40% - Accent4" xfId="182" builtinId="43" customBuiltin="1"/>
    <cellStyle name="40% - Accent5" xfId="183" builtinId="47" customBuiltin="1"/>
    <cellStyle name="40% - Accent6" xfId="184" builtinId="51" customBuiltin="1"/>
    <cellStyle name="40% - Nhấn1" xfId="185"/>
    <cellStyle name="40% - Nhấn2" xfId="186"/>
    <cellStyle name="40% - Nhấn3" xfId="187"/>
    <cellStyle name="40% - Nhấn4" xfId="188"/>
    <cellStyle name="40% - Nhấn5" xfId="189"/>
    <cellStyle name="40% - Nhấn6" xfId="190"/>
    <cellStyle name="6" xfId="191"/>
    <cellStyle name="6_4 BCTC 6t2012 Nagakawa - PH" xfId="192"/>
    <cellStyle name="60% - Accent1" xfId="193" builtinId="32" customBuiltin="1"/>
    <cellStyle name="60% - Accent2" xfId="194" builtinId="36" customBuiltin="1"/>
    <cellStyle name="60% - Accent3" xfId="195" builtinId="40" customBuiltin="1"/>
    <cellStyle name="60% - Accent4" xfId="196" builtinId="44" customBuiltin="1"/>
    <cellStyle name="60% - Accent5" xfId="197" builtinId="48" customBuiltin="1"/>
    <cellStyle name="60% - Accent6" xfId="198" builtinId="52" customBuiltin="1"/>
    <cellStyle name="60% - Nhấn1" xfId="199"/>
    <cellStyle name="60% - Nhấn2" xfId="200"/>
    <cellStyle name="60% - Nhấn3" xfId="201"/>
    <cellStyle name="60% - Nhấn4" xfId="202"/>
    <cellStyle name="60% - Nhấn5" xfId="203"/>
    <cellStyle name="60% - Nhấn6" xfId="204"/>
    <cellStyle name="a" xfId="205"/>
    <cellStyle name="Accent1" xfId="206" builtinId="29" customBuiltin="1"/>
    <cellStyle name="Accent1 - 20%" xfId="207"/>
    <cellStyle name="Accent1 - 40%" xfId="208"/>
    <cellStyle name="Accent1 - 60%" xfId="209"/>
    <cellStyle name="Accent2" xfId="210" builtinId="33" customBuiltin="1"/>
    <cellStyle name="Accent2 - 20%" xfId="211"/>
    <cellStyle name="Accent2 - 40%" xfId="212"/>
    <cellStyle name="Accent2 - 60%" xfId="213"/>
    <cellStyle name="Accent3" xfId="214" builtinId="37" customBuiltin="1"/>
    <cellStyle name="Accent3 - 20%" xfId="215"/>
    <cellStyle name="Accent3 - 40%" xfId="216"/>
    <cellStyle name="Accent3 - 60%" xfId="217"/>
    <cellStyle name="Accent4" xfId="218" builtinId="41" customBuiltin="1"/>
    <cellStyle name="Accent4 - 20%" xfId="219"/>
    <cellStyle name="Accent4 - 40%" xfId="220"/>
    <cellStyle name="Accent4 - 60%" xfId="221"/>
    <cellStyle name="Accent5" xfId="222" builtinId="45" customBuiltin="1"/>
    <cellStyle name="Accent5 - 20%" xfId="223"/>
    <cellStyle name="Accent5 - 40%" xfId="224"/>
    <cellStyle name="Accent5 - 60%" xfId="225"/>
    <cellStyle name="Accent6" xfId="226" builtinId="49" customBuiltin="1"/>
    <cellStyle name="Accent6 - 20%" xfId="227"/>
    <cellStyle name="Accent6 - 40%" xfId="228"/>
    <cellStyle name="Accent6 - 60%" xfId="229"/>
    <cellStyle name="ÅëÈ­ [0]_      " xfId="230"/>
    <cellStyle name="AeE­ [0]_INQUIRY ¿?¾÷AßAø " xfId="231"/>
    <cellStyle name="ÅëÈ­ [0]_L601CPT" xfId="232"/>
    <cellStyle name="ÅëÈ­_      " xfId="233"/>
    <cellStyle name="AeE­_INQUIRY ¿?¾÷AßAø " xfId="234"/>
    <cellStyle name="ÅëÈ­_L601CPT" xfId="235"/>
    <cellStyle name="args.style" xfId="236"/>
    <cellStyle name="ÄÞ¸¶ [0]_      " xfId="237"/>
    <cellStyle name="AÞ¸¶ [0]_INQUIRY ¿?¾÷AßAø " xfId="238"/>
    <cellStyle name="ÄÞ¸¶ [0]_L601CPT" xfId="239"/>
    <cellStyle name="ÄÞ¸¶_      " xfId="240"/>
    <cellStyle name="AÞ¸¶_INQUIRY ¿?¾÷AßAø " xfId="241"/>
    <cellStyle name="ÄÞ¸¶_L601CPT" xfId="242"/>
    <cellStyle name="AutoFormat Options" xfId="243"/>
    <cellStyle name="Bad" xfId="244" builtinId="27" customBuiltin="1"/>
    <cellStyle name="Bangchu" xfId="245"/>
    <cellStyle name="BDAD" xfId="246"/>
    <cellStyle name="Body" xfId="247"/>
    <cellStyle name="C?AØ_¿?¾÷CoE² " xfId="248"/>
    <cellStyle name="Ç¥ÁØ_      " xfId="249"/>
    <cellStyle name="C￥AØ_¿μ¾÷CoE² " xfId="250"/>
    <cellStyle name="Ç¥ÁØ_laroux_4_ÃÑÇÕ°è " xfId="251"/>
    <cellStyle name="Calc Currency (0)" xfId="252"/>
    <cellStyle name="Calc Currency (2)" xfId="253"/>
    <cellStyle name="Calc Percent (0)" xfId="254"/>
    <cellStyle name="Calc Percent (1)" xfId="255"/>
    <cellStyle name="Calc Percent (2)" xfId="256"/>
    <cellStyle name="Calc Units (0)" xfId="257"/>
    <cellStyle name="Calc Units (1)" xfId="258"/>
    <cellStyle name="Calc Units (2)" xfId="259"/>
    <cellStyle name="Calculation" xfId="260" builtinId="22" customBuiltin="1"/>
    <cellStyle name="category" xfId="261"/>
    <cellStyle name="C℀" xfId="262"/>
    <cellStyle name="CC1" xfId="263"/>
    <cellStyle name="CC2" xfId="264"/>
    <cellStyle name="Cerrency_Sheet2_XANGDAU" xfId="265"/>
    <cellStyle name="cg" xfId="266"/>
    <cellStyle name="chchuyen" xfId="267"/>
    <cellStyle name="Check Cell" xfId="268" builtinId="23" customBuiltin="1"/>
    <cellStyle name="Chuẩn 2" xfId="269"/>
    <cellStyle name="CHUONG" xfId="270"/>
    <cellStyle name="Comma" xfId="271" builtinId="3"/>
    <cellStyle name="Comma  - Style1" xfId="272"/>
    <cellStyle name="Comma  - Style2" xfId="273"/>
    <cellStyle name="Comma  - Style3" xfId="274"/>
    <cellStyle name="Comma  - Style4" xfId="275"/>
    <cellStyle name="Comma  - Style5" xfId="276"/>
    <cellStyle name="Comma  - Style6" xfId="277"/>
    <cellStyle name="Comma  - Style7" xfId="278"/>
    <cellStyle name="Comma  - Style8" xfId="279"/>
    <cellStyle name="Comma [ ,]" xfId="280"/>
    <cellStyle name="Comma [0]" xfId="281" builtinId="6"/>
    <cellStyle name="Comma [0] 2" xfId="282"/>
    <cellStyle name="Comma [0] 3" xfId="283"/>
    <cellStyle name="Comma [00]" xfId="284"/>
    <cellStyle name="Comma [1]" xfId="285"/>
    <cellStyle name="Comma 2" xfId="286"/>
    <cellStyle name="Comma 3" xfId="287"/>
    <cellStyle name="Comma 4" xfId="288"/>
    <cellStyle name="Comma 5" xfId="289"/>
    <cellStyle name="comma zerodec" xfId="290"/>
    <cellStyle name="Comma[0]" xfId="291"/>
    <cellStyle name="Comma_6 Phu luc - Bang doi chieu bien dong cua von chu so huu_Viet" xfId="292"/>
    <cellStyle name="Comma_6 Phu luc - Bang doi chieu bien dong cua von chu so huu_Viet_TSCD_Dai_Chau" xfId="293"/>
    <cellStyle name="Comma0" xfId="294"/>
    <cellStyle name="Copied" xfId="295"/>
    <cellStyle name="COST1" xfId="296"/>
    <cellStyle name="Cࡵrrency_Sheet1_PRODUCTĠ" xfId="297"/>
    <cellStyle name="CT1" xfId="298"/>
    <cellStyle name="CT2" xfId="299"/>
    <cellStyle name="CT4" xfId="300"/>
    <cellStyle name="CT5" xfId="301"/>
    <cellStyle name="ct7" xfId="302"/>
    <cellStyle name="ct8" xfId="303"/>
    <cellStyle name="cth1" xfId="304"/>
    <cellStyle name="Cthuc" xfId="305"/>
    <cellStyle name="Cthuc1" xfId="306"/>
    <cellStyle name="Currency [00]" xfId="307"/>
    <cellStyle name="Currency0" xfId="308"/>
    <cellStyle name="Currency1" xfId="309"/>
    <cellStyle name="d" xfId="310"/>
    <cellStyle name="d%" xfId="311"/>
    <cellStyle name="d1" xfId="312"/>
    <cellStyle name="Date" xfId="313"/>
    <cellStyle name="Date Short" xfId="314"/>
    <cellStyle name="Date_3 BCTC_Cty DT&amp; PT Nha HN- CN.HCM" xfId="315"/>
    <cellStyle name="Dấu phảy 2" xfId="316"/>
    <cellStyle name="Đầu ra" xfId="317"/>
    <cellStyle name="Đầu vào" xfId="318"/>
    <cellStyle name="daude" xfId="319"/>
    <cellStyle name="ddmmyy" xfId="320"/>
    <cellStyle name="Đề mục 1" xfId="321"/>
    <cellStyle name="Đề mục 2" xfId="322"/>
    <cellStyle name="Đề mục 3" xfId="323"/>
    <cellStyle name="Đề mục 4" xfId="324"/>
    <cellStyle name="DELTA" xfId="325"/>
    <cellStyle name="Dezimal [0]_68574_Materialbedarfsliste" xfId="326"/>
    <cellStyle name="Dezimal_68574_Materialbedarfsliste" xfId="327"/>
    <cellStyle name="Dollar (zero dec)" xfId="328"/>
    <cellStyle name="Dung" xfId="329"/>
    <cellStyle name="e" xfId="330"/>
    <cellStyle name="Emphasis 1" xfId="331"/>
    <cellStyle name="Emphasis 2" xfId="332"/>
    <cellStyle name="Emphasis 3" xfId="333"/>
    <cellStyle name="Enter Currency (0)" xfId="334"/>
    <cellStyle name="Enter Currency (2)" xfId="335"/>
    <cellStyle name="Enter Units (0)" xfId="336"/>
    <cellStyle name="Enter Units (1)" xfId="337"/>
    <cellStyle name="Enter Units (2)" xfId="338"/>
    <cellStyle name="Entered" xfId="339"/>
    <cellStyle name="Euro" xfId="340"/>
    <cellStyle name="Explanatory Text" xfId="341" builtinId="53" customBuiltin="1"/>
    <cellStyle name="ÊÝ [0.00]_LOCAL PARTS PRICE" xfId="153"/>
    <cellStyle name="ÊÝ_LOCAL PARTS PRICE" xfId="154"/>
    <cellStyle name="f" xfId="342"/>
    <cellStyle name="f1" xfId="343"/>
    <cellStyle name="F2" xfId="344"/>
    <cellStyle name="F3" xfId="345"/>
    <cellStyle name="F4" xfId="346"/>
    <cellStyle name="F5" xfId="347"/>
    <cellStyle name="F6" xfId="348"/>
    <cellStyle name="F7" xfId="349"/>
    <cellStyle name="F8" xfId="350"/>
    <cellStyle name="Fixed" xfId="351"/>
    <cellStyle name="form_so" xfId="352"/>
    <cellStyle name="Ghi chú" xfId="353"/>
    <cellStyle name="GIA-MOI" xfId="354"/>
    <cellStyle name="Good" xfId="355" builtinId="26" customBuiltin="1"/>
    <cellStyle name="Grey" xfId="356"/>
    <cellStyle name="ha" xfId="357"/>
    <cellStyle name="Head 1" xfId="358"/>
    <cellStyle name="HEADER" xfId="359"/>
    <cellStyle name="Header1" xfId="360"/>
    <cellStyle name="Header2" xfId="361"/>
    <cellStyle name="Heading" xfId="362"/>
    <cellStyle name="Heading 1" xfId="363" builtinId="16" customBuiltin="1"/>
    <cellStyle name="Heading 2" xfId="364" builtinId="17" customBuiltin="1"/>
    <cellStyle name="Heading 3" xfId="365" builtinId="18" customBuiltin="1"/>
    <cellStyle name="Heading 4" xfId="366" builtinId="19" customBuiltin="1"/>
    <cellStyle name="HEADING1" xfId="367"/>
    <cellStyle name="HEADING2" xfId="368"/>
    <cellStyle name="HEADINGS" xfId="369"/>
    <cellStyle name="HEADINGSTOP" xfId="370"/>
    <cellStyle name="headoption" xfId="371"/>
    <cellStyle name="Hoa-Scholl" xfId="372"/>
    <cellStyle name="Hyperlink" xfId="373" builtinId="8"/>
    <cellStyle name="Hyperlink_4 BCTC 6T 2011" xfId="374"/>
    <cellStyle name="Input" xfId="375" builtinId="20" customBuiltin="1"/>
    <cellStyle name="Input [yellow]" xfId="376"/>
    <cellStyle name="Input Cells" xfId="377"/>
    <cellStyle name="k1" xfId="378"/>
    <cellStyle name="k2" xfId="379"/>
    <cellStyle name="Kiểm tra Ô" xfId="380"/>
    <cellStyle name="Kiểu 1" xfId="381"/>
    <cellStyle name="Kiểu 10" xfId="382"/>
    <cellStyle name="Kiểu 2" xfId="383"/>
    <cellStyle name="Kiểu 3" xfId="384"/>
    <cellStyle name="Kiểu 4" xfId="385"/>
    <cellStyle name="Kiểu 5" xfId="386"/>
    <cellStyle name="Kiểu 6" xfId="387"/>
    <cellStyle name="Kiểu 7" xfId="388"/>
    <cellStyle name="Kiểu 8" xfId="389"/>
    <cellStyle name="Kiểu 9" xfId="390"/>
    <cellStyle name="KLBXUNG" xfId="391"/>
    <cellStyle name="Ledger 17 x 11 in" xfId="392"/>
    <cellStyle name="Line" xfId="393"/>
    <cellStyle name="Link Currency (0)" xfId="394"/>
    <cellStyle name="Link Currency (2)" xfId="395"/>
    <cellStyle name="Link Units (0)" xfId="396"/>
    <cellStyle name="Link Units (1)" xfId="397"/>
    <cellStyle name="Link Units (2)" xfId="398"/>
    <cellStyle name="Linked Cell" xfId="399" builtinId="24" customBuiltin="1"/>
    <cellStyle name="Linked Cells" xfId="400"/>
    <cellStyle name="luc" xfId="401"/>
    <cellStyle name="luc2" xfId="402"/>
    <cellStyle name="Millares [0]_Well Timing" xfId="403"/>
    <cellStyle name="Millares_Well Timing" xfId="404"/>
    <cellStyle name="Milliers [0]_      " xfId="405"/>
    <cellStyle name="Milliers_      " xfId="406"/>
    <cellStyle name="Model" xfId="407"/>
    <cellStyle name="moi" xfId="408"/>
    <cellStyle name="Mon?aire [0]_      " xfId="409"/>
    <cellStyle name="Mon?aire_      " xfId="410"/>
    <cellStyle name="Moneda [0]_Well Timing" xfId="411"/>
    <cellStyle name="Moneda_Well Timing" xfId="412"/>
    <cellStyle name="Monétaire [0]_      " xfId="413"/>
    <cellStyle name="Monétaire_      " xfId="414"/>
    <cellStyle name="n" xfId="415"/>
    <cellStyle name="N_KHTS-JH.2005" xfId="416"/>
    <cellStyle name="N_PBCP(242).2005" xfId="417"/>
    <cellStyle name="n1" xfId="418"/>
    <cellStyle name="Neutral" xfId="419" builtinId="28" customBuiltin="1"/>
    <cellStyle name="New" xfId="420"/>
    <cellStyle name="New Times Roman" xfId="421"/>
    <cellStyle name="New_4. Bao cao tai chinh Naga 2011" xfId="422"/>
    <cellStyle name="Nhấn1" xfId="423"/>
    <cellStyle name="Nhấn2" xfId="424"/>
    <cellStyle name="Nhấn3" xfId="425"/>
    <cellStyle name="Nhấn4" xfId="426"/>
    <cellStyle name="Nhấn5" xfId="427"/>
    <cellStyle name="Nhấn6" xfId="428"/>
    <cellStyle name="no dec" xfId="429"/>
    <cellStyle name="ÑONVÒ" xfId="430"/>
    <cellStyle name="Normal" xfId="0" builtinId="0"/>
    <cellStyle name="Normal - Style1" xfId="431"/>
    <cellStyle name="Normal - 유형1" xfId="432"/>
    <cellStyle name="Normal 2" xfId="433"/>
    <cellStyle name="Normal 3" xfId="434"/>
    <cellStyle name="Normal 4" xfId="435"/>
    <cellStyle name="Normal 5" xfId="436"/>
    <cellStyle name="Normal 6" xfId="437"/>
    <cellStyle name="Normal 7" xfId="438"/>
    <cellStyle name="Normal 8" xfId="439"/>
    <cellStyle name="Normal 9" xfId="440"/>
    <cellStyle name="Normal VN" xfId="441"/>
    <cellStyle name="Normal_Loi_copy_sheet" xfId="442"/>
    <cellStyle name="Normal_OA1_6  Financial instruments" xfId="443"/>
    <cellStyle name="Normal1" xfId="444"/>
    <cellStyle name="Note" xfId="445" builtinId="10" customBuiltin="1"/>
    <cellStyle name="Ô Được nối kết" xfId="446"/>
    <cellStyle name="Œ…‹æØ‚è [0.00]_††††† " xfId="447"/>
    <cellStyle name="Œ…‹æØ‚è_††††† " xfId="448"/>
    <cellStyle name="oft Excel]_x000d_&#10;Comment=open=/f ‚ðw’è‚·‚é‚ÆAƒ†[ƒU[’è‹`ŠÖ”‚ðŠÖ”“\‚è•t‚¯‚Ìˆê——‚É“o˜^‚·‚é‚±‚Æ‚ª‚Å‚«‚Ü‚·B_x000d_&#10;Maximized" xfId="449"/>
    <cellStyle name="oft Excel]_x000d_&#10;Comment=open=/f ‚ðŽw’è‚·‚é‚ÆAƒ†[ƒU[’è‹`ŠÖ”‚ðŠÖ”“\‚è•t‚¯‚Ìˆê——‚É“o˜^‚·‚é‚±‚Æ‚ª‚Å‚«‚Ü‚·B_x000d_&#10;Maximized" xfId="450"/>
    <cellStyle name="oft Excel]_x000d_&#10;Comment=The open=/f lines load custom functions into the Paste Function list._x000d_&#10;Maximized=2_x000d_&#10;Basics=1_x000d_&#10;A" xfId="451"/>
    <cellStyle name="oft Excel]_x000d_&#10;Comment=The open=/f lines load custom functions into the Paste Function list._x000d_&#10;Maximized=3_x000d_&#10;Basics=1_x000d_&#10;A" xfId="452"/>
    <cellStyle name="omma [0]_Mktg Prog" xfId="453"/>
    <cellStyle name="ormal_Sheet1_1" xfId="454"/>
    <cellStyle name="Output" xfId="455" builtinId="21" customBuiltin="1"/>
    <cellStyle name="paint" xfId="456"/>
    <cellStyle name="per.style" xfId="457"/>
    <cellStyle name="Percent" xfId="458" builtinId="5"/>
    <cellStyle name="Percent (0)" xfId="459"/>
    <cellStyle name="Percent [0]" xfId="460"/>
    <cellStyle name="Percent [00]" xfId="461"/>
    <cellStyle name="Percent [2]" xfId="462"/>
    <cellStyle name="Percent 2" xfId="463"/>
    <cellStyle name="PERCENTAGE" xfId="464"/>
    <cellStyle name="PrePop Currency (0)" xfId="465"/>
    <cellStyle name="PrePop Currency (2)" xfId="466"/>
    <cellStyle name="PrePop Units (0)" xfId="467"/>
    <cellStyle name="PrePop Units (1)" xfId="468"/>
    <cellStyle name="PrePop Units (2)" xfId="469"/>
    <cellStyle name="pricing" xfId="470"/>
    <cellStyle name="PSChar" xfId="471"/>
    <cellStyle name="PSHeading" xfId="472"/>
    <cellStyle name="regstoresfromspecstores" xfId="473"/>
    <cellStyle name="RevList" xfId="474"/>
    <cellStyle name="s]_x000d_&#10;spooler=yes_x000d_&#10;load=_x000d_&#10;Beep=yes_x000d_&#10;NullPort=None_x000d_&#10;BorderWidth=3_x000d_&#10;CursorBlinkRate=1200_x000d_&#10;DoubleClickSpeed=452_x000d_&#10;Programs=co" xfId="475"/>
    <cellStyle name="serJet 1200 Series PCL 6" xfId="476"/>
    <cellStyle name="SHADEDSTORES" xfId="477"/>
    <cellStyle name="Sheet Title" xfId="478"/>
    <cellStyle name="specstores" xfId="479"/>
    <cellStyle name="Standard_Anpassen der Amortisation" xfId="480"/>
    <cellStyle name="Style 1" xfId="481"/>
    <cellStyle name="Style 10" xfId="482"/>
    <cellStyle name="Style 11" xfId="483"/>
    <cellStyle name="Style 12" xfId="484"/>
    <cellStyle name="Style 13" xfId="485"/>
    <cellStyle name="Style 14" xfId="486"/>
    <cellStyle name="Style 15" xfId="487"/>
    <cellStyle name="Style 16" xfId="488"/>
    <cellStyle name="Style 17" xfId="489"/>
    <cellStyle name="Style 2" xfId="490"/>
    <cellStyle name="Style 3" xfId="491"/>
    <cellStyle name="Style 4" xfId="492"/>
    <cellStyle name="Style 5" xfId="493"/>
    <cellStyle name="Style 6" xfId="494"/>
    <cellStyle name="Style 7" xfId="495"/>
    <cellStyle name="Style 8" xfId="496"/>
    <cellStyle name="Style 9" xfId="497"/>
    <cellStyle name="Style Date" xfId="498"/>
    <cellStyle name="style_1" xfId="499"/>
    <cellStyle name="subhead" xfId="500"/>
    <cellStyle name="Subtotal" xfId="501"/>
    <cellStyle name="symbol" xfId="502"/>
    <cellStyle name="T" xfId="503"/>
    <cellStyle name="T_3 BCTC_Cty DT&amp; PT Nha HN- CN.HCM" xfId="504"/>
    <cellStyle name="T_3_BCTC_Viet" xfId="505"/>
    <cellStyle name="T_4 BCTC (QD15)" xfId="506"/>
    <cellStyle name="T_4 BCTC (QD15) SONG DA (14.6)" xfId="507"/>
    <cellStyle name="T_4 BCTC (QD15)_Hieu" xfId="508"/>
    <cellStyle name="T_4 BCTC (QD15)_Hieu_4 BCTC 6t2012 Nagakawa - PH" xfId="509"/>
    <cellStyle name="T_4 BCTC 2006_228 (version 1)" xfId="510"/>
    <cellStyle name="T_4 BCTC 6T 2011" xfId="511"/>
    <cellStyle name="T_4 BCTC 6T 2011_TSCD_Dai_Chau" xfId="512"/>
    <cellStyle name="T_4 BCTC 6t2012 Nagakawa - PH" xfId="513"/>
    <cellStyle name="T_4 BCTC Hop nhat giua nien do" xfId="514"/>
    <cellStyle name="T_4 BCTC HOP NHAT SIMCO (31.03.08)" xfId="515"/>
    <cellStyle name="T_4 BCTC PTIC 2006" xfId="516"/>
    <cellStyle name="T_4 BCTC SUDICO 2008" xfId="517"/>
    <cellStyle name="T_4 BCTC(Cty17_2004)" xfId="518"/>
    <cellStyle name="T_4 BCTC(Cty17_2004)_4 BCTC 6t2012 Nagakawa - PH" xfId="519"/>
    <cellStyle name="T_4. Bao cao tai chinh" xfId="520"/>
    <cellStyle name="T_4. Bao cao tai chinh HN LGL 2010" xfId="521"/>
    <cellStyle name="T_4. Bao cao tai chinh Naga 2011" xfId="522"/>
    <cellStyle name="T_4.CDKT TCT SD" xfId="523"/>
    <cellStyle name="T_4.CDKT TCT SD_4 BCTC 6t2012 Nagakawa - PH" xfId="524"/>
    <cellStyle name="T_4.CDKTsongda.2005" xfId="525"/>
    <cellStyle name="T_4.CDKTsongda.2005_4 BCTC 6t2012 Nagakawa - PH" xfId="526"/>
    <cellStyle name="T_4_BCTC Tong nha - sua 25.5.07" xfId="527"/>
    <cellStyle name="T_641,642_TM Thuoc La_2006" xfId="528"/>
    <cellStyle name="T_641,642_TM Thuoc La_2006_4 BCTC 6t2012 Nagakawa - PH" xfId="529"/>
    <cellStyle name="T_641,642_TM Thuoc La_2006_TSCD Nagakawa" xfId="530"/>
    <cellStyle name="T_7. PHUC LUC 02" xfId="531"/>
    <cellStyle name="T_Alphanam-T.Anh" xfId="532"/>
    <cellStyle name="T_Alphanam-T.Anh_4 BCTC 6t2012 Nagakawa - PH" xfId="533"/>
    <cellStyle name="T_Bang tinh lai NH, TH NMG den 30.9.06" xfId="534"/>
    <cellStyle name="T_Bang tinh lai NH, TH NMG den 30.9.06_BCTC toan Cty" xfId="535"/>
    <cellStyle name="T_BAO CAO BO PHAN" xfId="536"/>
    <cellStyle name="T_bao cao KT  CK seabank.V3" xfId="537"/>
    <cellStyle name="T_bao cao KT  CK seabank.V3_BCKT Cong ty CP Dau tu va phat trien do thi Long Giang_2009 v3" xfId="538"/>
    <cellStyle name="T_Bao cao kttb milk yomilkYAO-mien bac" xfId="539"/>
    <cellStyle name="T_Bao cao kttb milk yomilkYAO-mien bac_Book1" xfId="540"/>
    <cellStyle name="T_Bao cao kttb milk yomilkYAO-mien bac_Book1_4 BCTC 6t2012 Nagakawa - PH" xfId="541"/>
    <cellStyle name="T_Bao cao kttb milk yomilkYAO-mien bac_Book1_TSCD Nagakawa" xfId="542"/>
    <cellStyle name="T_bc_km_ngay" xfId="543"/>
    <cellStyle name="T_bc_km_ngay_Book1" xfId="544"/>
    <cellStyle name="T_bc_km_ngay_Book1_4 BCTC 6t2012 Nagakawa - PH" xfId="545"/>
    <cellStyle name="T_bc_km_ngay_Book1_TSCD Nagakawa" xfId="546"/>
    <cellStyle name="T_BCKT .V6.- SeABS" xfId="547"/>
    <cellStyle name="T_BCKT .V6.- SeABS_BCKT Cong ty CP Dau tu va phat trien do thi Long Giang_2009 v3" xfId="548"/>
    <cellStyle name="T_BCKT 31.12.2007 - Chi nhanh HCM - Phat hanh" xfId="549"/>
    <cellStyle name="T_BCKT nam 2007 - ChunViet" xfId="550"/>
    <cellStyle name="T_BCTC" xfId="551"/>
    <cellStyle name="T_BCTC hop nhat" xfId="552"/>
    <cellStyle name="T_BCTC hop nhat_4 BCTC 6t2012 Nagakawa - PH" xfId="553"/>
    <cellStyle name="T_BCTC hop nhat_TSCD Nagakawa" xfId="554"/>
    <cellStyle name="T_BKCT NAM 2007" xfId="555"/>
    <cellStyle name="T_BKCT NAM 2007_BCKT Cong ty CP Dau tu va phat trien do thi Long Giang_2009 v3" xfId="556"/>
    <cellStyle name="T_Book1" xfId="557"/>
    <cellStyle name="T_Book1_1" xfId="558"/>
    <cellStyle name="T_Book1_4 BCTC (QD15) SONG DA (14.6)" xfId="559"/>
    <cellStyle name="T_Book1_4 BCTC 2006_228 (version 1)" xfId="560"/>
    <cellStyle name="T_Book1_4 BCTC 6T 2011" xfId="561"/>
    <cellStyle name="T_Book1_4 BCTC 6T 2011_TSCD_Dai_Chau" xfId="562"/>
    <cellStyle name="T_Book1_4 BCTC 6t2012 Nagakawa - PH" xfId="563"/>
    <cellStyle name="T_Book1_4 BCTC Hop nhat giua nien do" xfId="564"/>
    <cellStyle name="T_Book1_4 BCTC HOP NHAT SIMCO (31.03.08)" xfId="565"/>
    <cellStyle name="T_Book1_4 BCTC SUDICO 2008" xfId="566"/>
    <cellStyle name="T_Book1_4 Cty Tem 2006" xfId="567"/>
    <cellStyle name="T_Book1_4. Bao cao tai chinh" xfId="568"/>
    <cellStyle name="T_Book1_4. Bao cao tai chinh HN LGL 2010" xfId="569"/>
    <cellStyle name="T_Book1_4. Bao cao tai chinh Naga 2011" xfId="570"/>
    <cellStyle name="T_Book1_4.CDKTsongda.2005" xfId="571"/>
    <cellStyle name="T_Book1_6. Phu luc so 01" xfId="572"/>
    <cellStyle name="T_Book1_641,642_TM Thuoc La_2006" xfId="573"/>
    <cellStyle name="T_Book1_641,642_TM Thuoc La_2006_4 BCTC 6t2012 Nagakawa - PH" xfId="574"/>
    <cellStyle name="T_Book1_641,642_TM Thuoc La_2006_TSCD Nagakawa" xfId="575"/>
    <cellStyle name="T_Book1_7. PHUC LUC 02" xfId="576"/>
    <cellStyle name="T_Book1_BCTC hop nhat" xfId="577"/>
    <cellStyle name="T_Book1_BCTC hop nhat_4 BCTC 6t2012 Nagakawa - PH" xfId="578"/>
    <cellStyle name="T_Book1_BCTC hop nhat_TSCD Nagakawa" xfId="579"/>
    <cellStyle name="T_Book1_BCTC toan Cty" xfId="580"/>
    <cellStyle name="T_Book1_Book1" xfId="581"/>
    <cellStyle name="T_Book1_Book1_1" xfId="582"/>
    <cellStyle name="T_Book1_Book1_4 BCTC 6t2012 Nagakawa - PH" xfId="583"/>
    <cellStyle name="T_Book1_CDKT" xfId="584"/>
    <cellStyle name="T_Book1_Check CDKTsongda.2005" xfId="585"/>
    <cellStyle name="T_Book1_Copy of FS AC HN 2008 c" xfId="586"/>
    <cellStyle name="T_Book1_Doi ung tien" xfId="587"/>
    <cellStyle name="T_Book1_FS AC HN" xfId="588"/>
    <cellStyle name="T_Book1_FS AC HN_4 BCTC 6t2012 Nagakawa - PH" xfId="589"/>
    <cellStyle name="T_Book1_Hop nhat TSCD Tam" xfId="590"/>
    <cellStyle name="T_Book1_loai tru cong no noi bo" xfId="591"/>
    <cellStyle name="T_Book1_loai tru cong no noi bo (MP)" xfId="592"/>
    <cellStyle name="T_Book1_loai tru cong no noi bo.Hanh" xfId="593"/>
    <cellStyle name="T_Book1_Nguon von" xfId="594"/>
    <cellStyle name="T_Book1_Phieu gui CK" xfId="595"/>
    <cellStyle name="T_Book1_So lieu hop nhat Cty lien ket Song Da" xfId="596"/>
    <cellStyle name="T_Book1_Thuyet minh thue" xfId="597"/>
    <cellStyle name="T_Book1_Tminh Doanh thu + Gia von 2006" xfId="598"/>
    <cellStyle name="T_Book1_Tminh TK 335 + 338.2006" xfId="599"/>
    <cellStyle name="T_Book1_TSCD_Dai_Chau" xfId="600"/>
    <cellStyle name="T_Book1_WP CN Tuyen Quang" xfId="601"/>
    <cellStyle name="T_Book1_WP Song Da Hoang Lien-  Huy" xfId="602"/>
    <cellStyle name="T_Book1_WP Song Da Hoang Lien-  Huy_4 BCTC 6t2012 Nagakawa - PH" xfId="603"/>
    <cellStyle name="T_BQL Ha Noi" xfId="604"/>
    <cellStyle name="T_BQL Ha Noi_4 BCTC 6t2012 Nagakawa - PH" xfId="605"/>
    <cellStyle name="T_Cac bao cao TB  Milk-Yomilk-co Ke- CK 1-Vinh Thang" xfId="606"/>
    <cellStyle name="T_Cac bao cao TB  Milk-Yomilk-co Ke- CK 1-Vinh Thang_Book1" xfId="607"/>
    <cellStyle name="T_Cac bao cao TB  Milk-Yomilk-co Ke- CK 1-Vinh Thang_Book1_4 BCTC 6t2012 Nagakawa - PH" xfId="608"/>
    <cellStyle name="T_Cac bao cao TB  Milk-Yomilk-co Ke- CK 1-Vinh Thang_Book1_TSCD Nagakawa" xfId="609"/>
    <cellStyle name="T_Cac khoan dau tu" xfId="610"/>
    <cellStyle name="T_Cac khoan dau tu_4 BCTC 6t2012 Nagakawa - PH" xfId="611"/>
    <cellStyle name="T_CDKT" xfId="612"/>
    <cellStyle name="T_CDKT_4 BCTC 6t2012 Nagakawa - PH" xfId="613"/>
    <cellStyle name="T_Cham cong nhom" xfId="614"/>
    <cellStyle name="T_cham diem Milk chu ky2-ANH MINH" xfId="615"/>
    <cellStyle name="T_cham diem Milk chu ky2-ANH MINH_Book1" xfId="616"/>
    <cellStyle name="T_cham diem Milk chu ky2-ANH MINH_Book1_4 BCTC 6t2012 Nagakawa - PH" xfId="617"/>
    <cellStyle name="T_cham diem Milk chu ky2-ANH MINH_Book1_TSCD Nagakawa" xfId="618"/>
    <cellStyle name="T_cham trung bay ck 1 m.Bac milk co ke 2" xfId="619"/>
    <cellStyle name="T_cham trung bay ck 1 m.Bac milk co ke 2_Book1" xfId="620"/>
    <cellStyle name="T_cham trung bay ck 1 m.Bac milk co ke 2_Book1_4 BCTC 6t2012 Nagakawa - PH" xfId="621"/>
    <cellStyle name="T_cham trung bay ck 1 m.Bac milk co ke 2_Book1_TSCD Nagakawa" xfId="622"/>
    <cellStyle name="T_cham trung bay yao smart milk ck 2 mien Bac" xfId="623"/>
    <cellStyle name="T_cham trung bay yao smart milk ck 2 mien Bac_Book1" xfId="624"/>
    <cellStyle name="T_cham trung bay yao smart milk ck 2 mien Bac_Book1_4 BCTC 6t2012 Nagakawa - PH" xfId="625"/>
    <cellStyle name="T_cham trung bay yao smart milk ck 2 mien Bac_Book1_TSCD Nagakawa" xfId="626"/>
    <cellStyle name="T_Check CDKTsongda.2005" xfId="627"/>
    <cellStyle name="T_Check CDKTsongda.2005_4 BCTC 6t2012 Nagakawa - PH" xfId="628"/>
    <cellStyle name="T_CK Seabank - E" xfId="629"/>
    <cellStyle name="T_Copy (3) of 4 BCTCh" xfId="630"/>
    <cellStyle name="T_Copy (3) of 4 BCTCh_4 BCTC 6t2012 Nagakawa - PH" xfId="631"/>
    <cellStyle name="T_Copy of FS AC HN 2008 c" xfId="632"/>
    <cellStyle name="T_COTEVINA" xfId="633"/>
    <cellStyle name="T_Cty423" xfId="634"/>
    <cellStyle name="T_Cty423_4 BCTC 6t2012 Nagakawa - PH" xfId="635"/>
    <cellStyle name="T_danh sach chua nop bcao trung bay sua chua  tinh den 1-3-06" xfId="636"/>
    <cellStyle name="T_danh sach chua nop bcao trung bay sua chua  tinh den 1-3-06_Book1" xfId="637"/>
    <cellStyle name="T_danh sach chua nop bcao trung bay sua chua  tinh den 1-3-06_Book1_4 BCTC 6t2012 Nagakawa - PH" xfId="638"/>
    <cellStyle name="T_danh sach chua nop bcao trung bay sua chua  tinh den 1-3-06_Book1_TSCD Nagakawa" xfId="639"/>
    <cellStyle name="T_Danh sach KH TB MilkYomilk Yao  Smart chu ky 2-Vinh Thang" xfId="640"/>
    <cellStyle name="T_Danh sach KH TB MilkYomilk Yao  Smart chu ky 2-Vinh Thang_Book1" xfId="641"/>
    <cellStyle name="T_Danh sach KH TB MilkYomilk Yao  Smart chu ky 2-Vinh Thang_Book1_4 BCTC 6t2012 Nagakawa - PH" xfId="642"/>
    <cellStyle name="T_Danh sach KH TB MilkYomilk Yao  Smart chu ky 2-Vinh Thang_Book1_TSCD Nagakawa" xfId="643"/>
    <cellStyle name="T_Danh sach KH trung bay MilkYomilk co ke chu ky 2-Vinh Thang" xfId="644"/>
    <cellStyle name="T_Danh sach KH trung bay MilkYomilk co ke chu ky 2-Vinh Thang_Book1" xfId="645"/>
    <cellStyle name="T_Danh sach KH trung bay MilkYomilk co ke chu ky 2-Vinh Thang_Book1_4 BCTC 6t2012 Nagakawa - PH" xfId="646"/>
    <cellStyle name="T_Danh sach KH trung bay MilkYomilk co ke chu ky 2-Vinh Thang_Book1_TSCD Nagakawa" xfId="647"/>
    <cellStyle name="T_DSACH MILK YO MILK CK 2 M.BAC" xfId="648"/>
    <cellStyle name="T_DSACH MILK YO MILK CK 2 M.BAC_Book1" xfId="649"/>
    <cellStyle name="T_DSACH MILK YO MILK CK 2 M.BAC_Book1_4 BCTC 6t2012 Nagakawa - PH" xfId="650"/>
    <cellStyle name="T_DSACH MILK YO MILK CK 2 M.BAC_Book1_TSCD Nagakawa" xfId="651"/>
    <cellStyle name="T_DSKH Tbay Milk , Yomilk CK 2 Vu Thi Hanh" xfId="652"/>
    <cellStyle name="T_DSKH Tbay Milk , Yomilk CK 2 Vu Thi Hanh_Book1" xfId="653"/>
    <cellStyle name="T_DSKH Tbay Milk , Yomilk CK 2 Vu Thi Hanh_Book1_4 BCTC 6t2012 Nagakawa - PH" xfId="654"/>
    <cellStyle name="T_DSKH Tbay Milk , Yomilk CK 2 Vu Thi Hanh_Book1_TSCD Nagakawa" xfId="655"/>
    <cellStyle name="T_form ton kho CK 2 tuan 8" xfId="656"/>
    <cellStyle name="T_form ton kho CK 2 tuan 8_Book1" xfId="657"/>
    <cellStyle name="T_form ton kho CK 2 tuan 8_Book1_4 BCTC 6t2012 Nagakawa - PH" xfId="658"/>
    <cellStyle name="T_form ton kho CK 2 tuan 8_Book1_TSCD Nagakawa" xfId="659"/>
    <cellStyle name="T_FS AC HN" xfId="660"/>
    <cellStyle name="T_FS AC HN_4 BCTC 6t2012 Nagakawa - PH" xfId="661"/>
    <cellStyle name="T_Giay lam viec" xfId="662"/>
    <cellStyle name="T_Giay lam viec_4 BCTC 6t2012 Nagakawa - PH" xfId="663"/>
    <cellStyle name="T_GLV CTTVXD&amp;TRBD 2006 khue" xfId="664"/>
    <cellStyle name="T_GLV CTTVXD&amp;TRBD 2006 khue_4 BCTC 6T 2011" xfId="665"/>
    <cellStyle name="T_GLV CTTVXD&amp;TRBD 2006 khue_4 BCTC 6T 2011_TSCD_Dai_Chau" xfId="666"/>
    <cellStyle name="T_GLV CTTVXD&amp;TRBD 2006 khue_4 BCTC 6t2012 Nagakawa - PH" xfId="667"/>
    <cellStyle name="T_GLV CTTVXD&amp;TRBD 2006 khue_4 BCTC Hop nhat giua nien do" xfId="668"/>
    <cellStyle name="T_GLV CTTVXD&amp;TRBD 2006 khue_4. Bao cao tai chinh" xfId="669"/>
    <cellStyle name="T_GLV CTTVXD&amp;TRBD 2006 khue_4. Bao cao tai chinh HN LGL 2010" xfId="670"/>
    <cellStyle name="T_GLV CTTVXD&amp;TRBD 2006 khue_4. Bao cao tai chinh Naga 2011" xfId="671"/>
    <cellStyle name="T_GLV CTTVXD&amp;TRBD 2006 khue_Copy of FS AC HN 2008 c" xfId="672"/>
    <cellStyle name="T_GLV CTTVXD&amp;TRBD 2006 khue_TSCD_Dai_Chau" xfId="673"/>
    <cellStyle name="T_GLV T.ANH" xfId="674"/>
    <cellStyle name="T_GLV T.ANH_4 BCTC 6t2012 Nagakawa - PH" xfId="675"/>
    <cellStyle name="T_Hanaka" xfId="676"/>
    <cellStyle name="T_Hanaka_4 BCTC 6t2012 Nagakawa - PH" xfId="677"/>
    <cellStyle name="T_Hop nhat TSCD Tam" xfId="678"/>
    <cellStyle name="T_Hop nhat TSCD Tam_4 BCTC 6t2012 Nagakawa - PH" xfId="679"/>
    <cellStyle name="T_Kinder World" xfId="680"/>
    <cellStyle name="T_Kinder World_4 BCTC 6t2012 Nagakawa - PH" xfId="681"/>
    <cellStyle name="T_LCTT_ToanCty" xfId="682"/>
    <cellStyle name="T_LCTT_ToanCty_BCKT Cong ty CP Dau tu va phat trien do thi Long Giang_2009 v3" xfId="683"/>
    <cellStyle name="T_loai tru cong no me - con" xfId="684"/>
    <cellStyle name="T_loai tru cong no noi bo" xfId="685"/>
    <cellStyle name="T_loai tru cong no noi bo (MP)" xfId="686"/>
    <cellStyle name="T_loai tru cong no noi bo.Hanh" xfId="687"/>
    <cellStyle name="T_Muon chung tu" xfId="688"/>
    <cellStyle name="T_NPP Khanh Vinh Thai Nguyen - BC KTTB_CTrinh_TB__20_loc__Milk_Yomilk_CK1" xfId="689"/>
    <cellStyle name="T_NPP Khanh Vinh Thai Nguyen - BC KTTB_CTrinh_TB__20_loc__Milk_Yomilk_CK1_Book1" xfId="690"/>
    <cellStyle name="T_NPP Khanh Vinh Thai Nguyen - BC KTTB_CTrinh_TB__20_loc__Milk_Yomilk_CK1_Book1_4 BCTC 6t2012 Nagakawa - PH" xfId="691"/>
    <cellStyle name="T_NPP Khanh Vinh Thai Nguyen - BC KTTB_CTrinh_TB__20_loc__Milk_Yomilk_CK1_Book1_TSCD Nagakawa" xfId="692"/>
    <cellStyle name="T_Sheet1" xfId="693"/>
    <cellStyle name="T_Sheet1_Book1" xfId="694"/>
    <cellStyle name="T_Sheet1_Book1_4 BCTC 6t2012 Nagakawa - PH" xfId="695"/>
    <cellStyle name="T_Sheet1_Book1_TSCD Nagakawa" xfId="696"/>
    <cellStyle name="T_So cai  VPCT 2007" xfId="697"/>
    <cellStyle name="T_So cai  VPCT 2007_4 BCTC 6t2012 Nagakawa - PH" xfId="698"/>
    <cellStyle name="T_So lieu hop nhat Cty lien ket Song Da" xfId="699"/>
    <cellStyle name="T_So lieu hop nhat Cty lien ket Song Da_4 BCTC 6t2012 Nagakawa - PH" xfId="700"/>
    <cellStyle name="T_Song Da 11.3" xfId="701"/>
    <cellStyle name="T_Song Da 11.3_4 BCTC 6t2012 Nagakawa - PH" xfId="702"/>
    <cellStyle name="T_sua chua cham trung bay  mien Bac" xfId="703"/>
    <cellStyle name="T_sua chua cham trung bay  mien Bac_Book1" xfId="704"/>
    <cellStyle name="T_sua chua cham trung bay  mien Bac_Book1_4 BCTC 6t2012 Nagakawa - PH" xfId="705"/>
    <cellStyle name="T_sua chua cham trung bay  mien Bac_Book1_TSCD Nagakawa" xfId="706"/>
    <cellStyle name="T_Thang 11" xfId="707"/>
    <cellStyle name="T_TK 51136" xfId="708"/>
    <cellStyle name="T_TMBCHN SIMCOtheo mau moi" xfId="709"/>
    <cellStyle name="T_TMBCHN SIMCOtheo mau moi_4 BCTC 6t2012 Nagakawa - PH" xfId="710"/>
    <cellStyle name="T_Tminh Doanh thu + Gia von 2006" xfId="711"/>
    <cellStyle name="T_Tminh Doanh thu + Gia von 2006_4 BCTC 6t2012 Nagakawa - PH" xfId="712"/>
    <cellStyle name="T_Tminh TK 335 + 338.2006" xfId="713"/>
    <cellStyle name="T_Tminh TK 335 + 338.2006_4 BCTC 6t2012 Nagakawa - PH" xfId="714"/>
    <cellStyle name="T_Tong hop QD15 v3.0" xfId="715"/>
    <cellStyle name="T_Tong hop QD15 v3.0_BCKT Cong ty CP Dau tu va phat trien do thi Long Giang_2009 v3" xfId="716"/>
    <cellStyle name="T_TSCD" xfId="717"/>
    <cellStyle name="T_TSCD_4 BCTC 6t2012 Nagakawa - PH" xfId="718"/>
    <cellStyle name="T_TSCD_Dai_Chau" xfId="719"/>
    <cellStyle name="T_Uniworld Payroll 18.Mar'06" xfId="720"/>
    <cellStyle name="T_W.P - Huoi Quang" xfId="721"/>
    <cellStyle name="T_WP Alphanam" xfId="722"/>
    <cellStyle name="T_WP Alphanam_4 BCTC 6t2012 Nagakawa - PH" xfId="723"/>
    <cellStyle name="T_WP ban nam chien" xfId="724"/>
    <cellStyle name="T_WP ban nam chien_4 BCTC 6t2012 Nagakawa - PH" xfId="725"/>
    <cellStyle name="T_WP CN Tuyen Quang" xfId="726"/>
    <cellStyle name="T_WP CN Tuyen Quang_4 BCTC 6t2012 Nagakawa - PH" xfId="727"/>
    <cellStyle name="T_WP Phan tich tuoi no- TK 131" xfId="728"/>
    <cellStyle name="T_WP Phan tich tuoi no- TK 131_4 BCTC 6t2012 Nagakawa - PH" xfId="729"/>
    <cellStyle name="T_WP Song Da Hoang Lien-  Huy" xfId="730"/>
    <cellStyle name="T_WP Song Da Hoang Lien-  Huy_4 BCTC 6t2012 Nagakawa - PH" xfId="731"/>
    <cellStyle name="T_WP. CN Vinh Phuc" xfId="732"/>
    <cellStyle name="T_WP. CN Vinh Phuc_4 BCTC 6t2012 Nagakawa - PH" xfId="733"/>
    <cellStyle name="TD1" xfId="734"/>
    <cellStyle name="tde" xfId="735"/>
    <cellStyle name="Tentruong" xfId="736"/>
    <cellStyle name="Text Indent A" xfId="737"/>
    <cellStyle name="Text Indent B" xfId="738"/>
    <cellStyle name="Text Indent C" xfId="739"/>
    <cellStyle name="th" xfId="740"/>
    <cellStyle name="Thanh" xfId="741"/>
    <cellStyle name="þ_x001d_ð¤_x000c_¯" xfId="742"/>
    <cellStyle name="þ_x001d_ð¤_x000c_¯þ_x0014__x000d_" xfId="743"/>
    <cellStyle name="þ_x001d_ð¤_x000c_¯þ_x0014__x000d_¨þU" xfId="744"/>
    <cellStyle name="þ_x001d_ð¤_x000c_¯þ_x0014__x000d_¨þU_x0001_" xfId="745"/>
    <cellStyle name="þ_x001d_ð¤_x000c_¯þ_x0014__x000d_¨þU_x0001_À_x0004_" xfId="746"/>
    <cellStyle name="þ_x001d_ð¤_x000c_¯þ_x0014__x000d_¨þU_x0001_À_x0004_ _x0015__x000f_" xfId="747"/>
    <cellStyle name="þ_x001d_ð¤_x000c_¯þ_x0014__x000d_¨þU_x0001_À_x0004_ _x0015__x000f__x0001_" xfId="748"/>
    <cellStyle name="þ_x001d_ð¤_x000c_¯þ_x0014__x000d_¨þU_x0001_À_x0004_ _x0015__x000f__x0001__x0001_" xfId="749"/>
    <cellStyle name="þ_x001d_ð¤_x000c_¯þ_x0014__x000d_¨þU_x0001_À_x0004_ _x0015__x000f__x0001__Book1" xfId="750"/>
    <cellStyle name="þ_x001d_ð¤_x000c_¯þ_x0014__x000d_¨þU_x0001_À_x0004_ _x0015__x000f__x0001__x0001__Book1" xfId="751"/>
    <cellStyle name="þ_x001d_ð¤_x000c_¯þ_x0014__x000d_¨þU_x0001_À_x0004_ _x0015__x000f__x0001__Book1_4 BCTC 6t2012 Nagakawa - PH" xfId="752"/>
    <cellStyle name="þ_x001d_ð¤_x000c_¯þ_x0014__x000d_¨þU_x0001_À_x0004_ _x0015__x000f__x0001__x0001__Book1_4 BCTC 6t2012 Nagakawa - PH" xfId="753"/>
    <cellStyle name="þ_x001d_ð¤_x000c_¯þ_x0014__x000d_¨þU_x0001_À_x0004_ _x0015__x000f__x0001__Book1_TSCD Nagakawa" xfId="754"/>
    <cellStyle name="þ_x001d_ð¤_x000c_¯þ_x0014__x000d_¨þU_x0001_À_x0004_ _x0015__x000f__x0001__x0001__Book1_TSCD Nagakawa" xfId="755"/>
    <cellStyle name="þ_x001d_ð·_x000c_æþ'_x000d_ßþU_x0001_Ø_x0005_ü_x0014__x0007__x0001__x0001_" xfId="756"/>
    <cellStyle name="þ_x001d_ðK_x000c_Fý_x001b__x000d_9ýU_x0001_Ð_x0008_¦)_x0007__x0001__x0001_" xfId="757"/>
    <cellStyle name="Thuyet minh" xfId="758"/>
    <cellStyle name="thvt" xfId="759"/>
    <cellStyle name="Tickmark" xfId="760"/>
    <cellStyle name="Tiêu đề" xfId="761"/>
    <cellStyle name="Times New Roman" xfId="762"/>
    <cellStyle name="Tính toán" xfId="763"/>
    <cellStyle name="Title" xfId="764" builtinId="15" customBuiltin="1"/>
    <cellStyle name="TNN" xfId="765"/>
    <cellStyle name="Tổng" xfId="766"/>
    <cellStyle name="Tốt" xfId="767"/>
    <cellStyle name="Total" xfId="768" builtinId="25" customBuiltin="1"/>
    <cellStyle name="trang" xfId="769"/>
    <cellStyle name="Trung tính" xfId="770"/>
    <cellStyle name="Tusental (0)_pldt" xfId="771"/>
    <cellStyle name="Tusental_pldt" xfId="772"/>
    <cellStyle name="_x0014_ur℀" xfId="773"/>
    <cellStyle name="Valuta (0)_pldt" xfId="774"/>
    <cellStyle name="Valuta_pldt" xfId="775"/>
    <cellStyle name="Văn bản Cảnh báo" xfId="776"/>
    <cellStyle name="Văn bản Giải thích" xfId="777"/>
    <cellStyle name="viet" xfId="778"/>
    <cellStyle name="viet2" xfId="779"/>
    <cellStyle name="VLB-GTKÕ" xfId="780"/>
    <cellStyle name="VN new romanNormal" xfId="781"/>
    <cellStyle name="VN time new roman" xfId="782"/>
    <cellStyle name="vnbo" xfId="783"/>
    <cellStyle name="vnhead1" xfId="784"/>
    <cellStyle name="vnhead2" xfId="785"/>
    <cellStyle name="vnhead3" xfId="786"/>
    <cellStyle name="vnhead4" xfId="787"/>
    <cellStyle name="vntxt1" xfId="788"/>
    <cellStyle name="vntxt2" xfId="789"/>
    <cellStyle name="W_LOCAL PARTS PRICE" xfId="155"/>
    <cellStyle name="Währung [0]_68574_Materialbedarfsliste" xfId="790"/>
    <cellStyle name="Währung_68574_Materialbedarfsliste" xfId="791"/>
    <cellStyle name="Warning Text" xfId="792" builtinId="11" customBuiltin="1"/>
    <cellStyle name="Xấu" xfId="793"/>
    <cellStyle name="xuan" xfId="794"/>
    <cellStyle name="เครื่องหมายสกุลเงิน [0]_FTC_OFFER" xfId="796"/>
    <cellStyle name="เครื่องหมายสกุลเงิน_FTC_OFFER" xfId="797"/>
    <cellStyle name="ปกติ_FTC_OFFER" xfId="798"/>
    <cellStyle name="センター" xfId="795"/>
    <cellStyle name="똿뗦먛귟 [0.00]_PRODUCT DETAIL Q1" xfId="802"/>
    <cellStyle name="똿뗦먛귟_PRODUCT DETAIL Q1" xfId="803"/>
    <cellStyle name="믅됞 [0.00]_PRODUCT DETAIL Q1" xfId="804"/>
    <cellStyle name="믅됞_PRODUCT DETAIL Q1" xfId="805"/>
    <cellStyle name="백분율_††††† " xfId="806"/>
    <cellStyle name="뷭?_BOOKSHIP" xfId="807"/>
    <cellStyle name="一般" xfId="821"/>
    <cellStyle name="千位分隔_10" xfId="822"/>
    <cellStyle name="千分位" xfId="823"/>
    <cellStyle name="千分位[0]" xfId="824"/>
    <cellStyle name="千分位_00Q3902REV.1" xfId="825"/>
    <cellStyle name="콤마 [ - 유형1" xfId="808"/>
    <cellStyle name="콤마 [ - 유형2" xfId="809"/>
    <cellStyle name="콤마 [ - 유형3" xfId="810"/>
    <cellStyle name="콤마 [ - 유형4" xfId="811"/>
    <cellStyle name="콤마 [ - 유형5" xfId="812"/>
    <cellStyle name="콤마 [ - 유형6" xfId="813"/>
    <cellStyle name="콤마 [ - 유형7" xfId="814"/>
    <cellStyle name="콤마 [ - 유형8" xfId="815"/>
    <cellStyle name="콤마 [0]_ 비목별 월별기술 " xfId="816"/>
    <cellStyle name="콤마_ 비목별 월별기술 " xfId="817"/>
    <cellStyle name="통화 [0]_††††† " xfId="818"/>
    <cellStyle name="통화_††††† " xfId="819"/>
    <cellStyle name="표준_(정보부문)월별인원계획" xfId="820"/>
    <cellStyle name="常规_1" xfId="826"/>
    <cellStyle name="桁区切り [0.00]_††††† " xfId="827"/>
    <cellStyle name="桁区切り_††††† " xfId="828"/>
    <cellStyle name="標準_††††† " xfId="829"/>
    <cellStyle name="百分比" xfId="830"/>
    <cellStyle name="貨幣" xfId="831"/>
    <cellStyle name="貨幣 [0]" xfId="832"/>
    <cellStyle name="貨幣[0]_BRE" xfId="833"/>
    <cellStyle name="貨幣_00Q3902REV.1" xfId="834"/>
    <cellStyle name="超連結_Book1" xfId="835"/>
    <cellStyle name="通貨 [0.00]_††††† " xfId="836"/>
    <cellStyle name="通貨_††††† " xfId="837"/>
    <cellStyle name="隨後的超連結_Book1" xfId="838"/>
    <cellStyle name=" [0.00]_ Att. 1- Cover" xfId="799"/>
    <cellStyle name="_ Att. 1- Cover" xfId="800"/>
    <cellStyle name="?_ Att. 1- Cover" xfId="801"/>
  </cellStyles>
  <dxfs count="21">
    <dxf>
      <fill>
        <patternFill>
          <bgColor indexed="55"/>
        </patternFill>
      </fill>
      <border>
        <left style="thin">
          <color indexed="9"/>
        </left>
        <right/>
        <top style="thin">
          <color indexed="9"/>
        </top>
        <bottom/>
      </border>
    </dxf>
    <dxf>
      <fill>
        <patternFill>
          <bgColor indexed="55"/>
        </patternFill>
      </fill>
      <border>
        <left style="thin">
          <color indexed="9"/>
        </left>
        <right/>
        <top style="thin">
          <color indexed="9"/>
        </top>
        <bottom/>
      </border>
    </dxf>
    <dxf>
      <fill>
        <patternFill patternType="none">
          <bgColor indexed="65"/>
        </patternFill>
      </fill>
      <border>
        <left style="thin">
          <color indexed="23"/>
        </left>
        <right/>
        <top style="thin">
          <color indexed="23"/>
        </top>
        <bottom/>
      </border>
    </dxf>
    <dxf>
      <fill>
        <patternFill>
          <bgColor indexed="10"/>
        </patternFill>
      </fill>
    </dxf>
    <dxf>
      <font>
        <condense val="0"/>
        <extend val="0"/>
        <color indexed="10"/>
      </font>
    </dxf>
    <dxf>
      <font>
        <condense val="0"/>
        <extend val="0"/>
        <color auto="1"/>
      </font>
      <fill>
        <patternFill>
          <bgColor indexed="47"/>
        </patternFill>
      </fill>
    </dxf>
    <dxf>
      <fill>
        <patternFill>
          <bgColor indexed="47"/>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7"/>
        </patternFill>
      </fill>
    </dxf>
    <dxf>
      <font>
        <condense val="0"/>
        <extend val="0"/>
        <color indexed="10"/>
      </font>
    </dxf>
    <dxf>
      <font>
        <condense val="0"/>
        <extend val="0"/>
        <color indexed="10"/>
      </font>
    </dxf>
    <dxf>
      <font>
        <condense val="0"/>
        <extend val="0"/>
        <color indexed="10"/>
      </font>
    </dxf>
    <dxf>
      <font>
        <condense val="0"/>
        <extend val="0"/>
        <color auto="1"/>
      </font>
      <fill>
        <patternFill>
          <bgColor indexed="47"/>
        </patternFill>
      </fill>
    </dxf>
    <dxf>
      <font>
        <condense val="0"/>
        <extend val="0"/>
        <color indexed="10"/>
      </font>
    </dxf>
    <dxf>
      <fill>
        <patternFill patternType="none">
          <bgColor indexed="6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84" Type="http://schemas.openxmlformats.org/officeDocument/2006/relationships/externalLink" Target="externalLinks/externalLink57.xml"/><Relationship Id="rId89" Type="http://schemas.openxmlformats.org/officeDocument/2006/relationships/externalLink" Target="externalLinks/externalLink62.xml"/><Relationship Id="rId7" Type="http://schemas.openxmlformats.org/officeDocument/2006/relationships/worksheet" Target="worksheets/sheet7.xml"/><Relationship Id="rId71" Type="http://schemas.openxmlformats.org/officeDocument/2006/relationships/externalLink" Target="externalLinks/externalLink44.xml"/><Relationship Id="rId92"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externalLink" Target="externalLinks/externalLink39.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87" Type="http://schemas.openxmlformats.org/officeDocument/2006/relationships/externalLink" Target="externalLinks/externalLink60.xml"/><Relationship Id="rId102" Type="http://schemas.openxmlformats.org/officeDocument/2006/relationships/externalLink" Target="externalLinks/externalLink75.xml"/><Relationship Id="rId5" Type="http://schemas.openxmlformats.org/officeDocument/2006/relationships/worksheet" Target="worksheets/sheet5.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90" Type="http://schemas.openxmlformats.org/officeDocument/2006/relationships/externalLink" Target="externalLinks/externalLink63.xml"/><Relationship Id="rId95" Type="http://schemas.openxmlformats.org/officeDocument/2006/relationships/externalLink" Target="externalLinks/externalLink6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77" Type="http://schemas.openxmlformats.org/officeDocument/2006/relationships/externalLink" Target="externalLinks/externalLink50.xml"/><Relationship Id="rId100" Type="http://schemas.openxmlformats.org/officeDocument/2006/relationships/externalLink" Target="externalLinks/externalLink73.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80" Type="http://schemas.openxmlformats.org/officeDocument/2006/relationships/externalLink" Target="externalLinks/externalLink53.xml"/><Relationship Id="rId85" Type="http://schemas.openxmlformats.org/officeDocument/2006/relationships/externalLink" Target="externalLinks/externalLink58.xml"/><Relationship Id="rId93" Type="http://schemas.openxmlformats.org/officeDocument/2006/relationships/externalLink" Target="externalLinks/externalLink66.xml"/><Relationship Id="rId98"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103" Type="http://schemas.openxmlformats.org/officeDocument/2006/relationships/externalLink" Target="externalLinks/externalLink76.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externalLink" Target="externalLinks/externalLink56.xml"/><Relationship Id="rId88" Type="http://schemas.openxmlformats.org/officeDocument/2006/relationships/externalLink" Target="externalLinks/externalLink61.xml"/><Relationship Id="rId91" Type="http://schemas.openxmlformats.org/officeDocument/2006/relationships/externalLink" Target="externalLinks/externalLink64.xml"/><Relationship Id="rId96"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 Id="rId86" Type="http://schemas.openxmlformats.org/officeDocument/2006/relationships/externalLink" Target="externalLinks/externalLink59.xml"/><Relationship Id="rId94" Type="http://schemas.openxmlformats.org/officeDocument/2006/relationships/externalLink" Target="externalLinks/externalLink67.xml"/><Relationship Id="rId99" Type="http://schemas.openxmlformats.org/officeDocument/2006/relationships/externalLink" Target="externalLinks/externalLink72.xml"/><Relationship Id="rId101" Type="http://schemas.openxmlformats.org/officeDocument/2006/relationships/externalLink" Target="externalLinks/externalLink7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6" Type="http://schemas.openxmlformats.org/officeDocument/2006/relationships/externalLink" Target="externalLinks/externalLink49.xml"/><Relationship Id="rId97" Type="http://schemas.openxmlformats.org/officeDocument/2006/relationships/externalLink" Target="externalLinks/externalLink70.xml"/><Relationship Id="rId10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Size" ax:value="476;423"/>
  <ax:ocxPr ax:name="FontName" ax:value="Arial"/>
  <ax:ocxPr ax:name="FontHeight" ax:value="195"/>
  <ax:ocxPr ax:name="FontCharSet" ax:value="0"/>
  <ax:ocxPr ax:name="FontPitchAndFamily" ax:value="2"/>
  <ax:ocxPr ax:name="ParagraphAlign" ax:value="3"/>
</ax:ocx>
</file>

<file path=xl/activeX/activeX2.xml><?xml version="1.0" encoding="utf-8"?>
<ax:ocx xmlns:ax="http://schemas.microsoft.com/office/2006/activeX" xmlns:r="http://schemas.openxmlformats.org/officeDocument/2006/relationships" ax:classid="{D7053240-CE69-11CD-A777-00DD01143C57}" ax:persistence="persistPropertyBag">
  <ax:ocxPr ax:name="Size" ax:value="450;476"/>
  <ax:ocxPr ax:name="FontName" ax:value="Arial"/>
  <ax:ocxPr ax:name="FontHeight" ax:value="195"/>
  <ax:ocxPr ax:name="FontCharSet" ax:value="0"/>
  <ax:ocxPr ax:name="FontPitchAndFamily" ax:value="2"/>
  <ax:ocxPr ax:name="ParagraphAlign" ax:value="3"/>
</ax:ocx>
</file>

<file path=xl/activeX/activeX3.xml><?xml version="1.0" encoding="utf-8"?>
<ax:ocx xmlns:ax="http://schemas.microsoft.com/office/2006/activeX" xmlns:r="http://schemas.openxmlformats.org/officeDocument/2006/relationships" ax:classid="{8BD21D30-EC42-11CE-9E0D-00AA006002F3}" ax:persistence="persistPropertyBag">
  <ax:ocxPr ax:name="VariousPropertyBits" ax:value="1820351515"/>
  <ax:ocxPr ax:name="ForeColor" ax:value="2147483650"/>
  <ax:ocxPr ax:name="DisplayStyle" ax:value="7"/>
  <ax:ocxPr ax:name="Size" ax:value="1931;529"/>
  <ax:ocxPr ax:name="ListWidth" ax:value="8819"/>
  <ax:ocxPr ax:name="ColumnCount" ax:value="2"/>
  <ax:ocxPr ax:name="cColumnInfo" ax:value="2"/>
  <ax:ocxPr ax:name="MatchEntry" ax:value="1"/>
  <ax:ocxPr ax:name="ShowDropButtonWhen" ax:value="2"/>
  <ax:ocxPr ax:name="DropButtonStyle" ax:value="0"/>
  <ax:ocxPr ax:name="Value" ax:value="171C"/>
  <ax:ocxPr ax:name="SpecialEffect" ax:value="0"/>
  <ax:ocxPr ax:name="FontName" ax:value="Times New Roman"/>
  <ax:ocxPr ax:name="FontHeight" ax:value="225"/>
  <ax:ocxPr ax:name="FontCharSet" ax:value="0"/>
  <ax:ocxPr ax:name="FontPitchAndFamily" ax:value="2"/>
  <ax:ocxPr ax:name="Width" ax:value="1234;10583"/>
</ax:ocx>
</file>

<file path=xl/activeX/activeX4.xml><?xml version="1.0" encoding="utf-8"?>
<ax:ocx xmlns:ax="http://schemas.microsoft.com/office/2006/activeX" xmlns:r="http://schemas.openxmlformats.org/officeDocument/2006/relationships" ax:classid="{8BD21D60-EC42-11CE-9E0D-00AA006002F3}" ax:persistence="persistPropertyBag">
  <ax:ocxPr ax:name="BackColor" ax:value="2147483663"/>
  <ax:ocxPr ax:name="ForeColor" ax:value="2147483666"/>
  <ax:ocxPr ax:name="DisplayStyle" ax:value="6"/>
  <ax:ocxPr ax:name="Size" ax:value="2302;820"/>
  <ax:ocxPr ax:name="Value" ax:value="0"/>
  <ax:ocxPr ax:name="Caption" ax:value="High Light(F)"/>
  <ax:ocxPr ax:name="FontName" ax:value="Times New Roman"/>
  <ax:ocxPr ax:name="FontEffects" ax:value="1073741825"/>
  <ax:ocxPr ax:name="FontHeight" ax:value="180"/>
  <ax:ocxPr ax:name="FontCharSet" ax:value="0"/>
  <ax:ocxPr ax:name="FontPitchAndFamily" ax:value="2"/>
  <ax:ocxPr ax:name="ParagraphAlign" ax:value="3"/>
  <ax:ocxPr ax:name="FontWeight" ax:value="700"/>
</ax:ocx>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0\Data\WINDOWS\system32\trngqq.xl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AN%20PHUONG/BAO%20CAO%20TAI%20CHINH/KIEM%20TOAN/KIEM%20TOAN%202015/Bao%20cao/HOP%20NHAT/dai%20chau%20hop%20nhat.%2030.06.2015/BCTC%20Dai%20Chau/Vinavico/4%20BCTC%20VINAVICO%206t.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an%20Viet/Khach%20hang%20nam%202012/Soat%20xet%2030.6.2012/Dai%20chau%202011/BCTC%20DC%206%20THANG%20DAU%20NAM/BCTC%20DC%206%20THANG%20DAU%20NAM/4%20BCTC%206T%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iem%20toan%20t6%202012/Dai%20Chau/Bao%20cao%20KT/2012/CP%20Dai%20Chau/BC%20soat%20xet%20Dai%20Chau%202012/4%20BCTC%206%20thang%20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iem%20toan%20t6%202012/Dai%20Chau/Bao%20cao%20KT/2012/CP%20Dai%20Chau/BC%20soat%20xet%20Dai%20Chau%202012/Vinavico/4%20BCTC%20VINAVICO%206t.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hanh_Hoa/1%20Kiem%20toan/2%20Bao%20cao/6%20thang%202012/2%20Nagakawa/Nagakawa%20V2/4%20BCTC%206t2012%20Nagakaw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0lam%20viec/Kiem%20toan%20BCTC/2010/Ca%20nam/Giay%20lam%20viec/Nagakawa/BCTC%20Nagakawa%202010%2012.3.2011/BCTC%206T%202010%20-%20S.DA%2011%20(12.8.10)/4%20BCTC%202010%20-%20sd11%20m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lam%20viec/Kiem%20toan%20BCTC/2009/BCTC%20du%20thao/Dam%20San/Dam%20San%202009/4%20BCTC%20Damsan%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NHAT%20KY/23%2008%202009/ThKe/Th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ng\c\Dung%20Quat\Nhom%20GC\New%20Folder\My%20Documents\3533\98Q\3533\Q\98Q2943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aychufile\Nghiepvu2\Documents%20and%20Settings\Wecome\Desktop\DATA\khh\LOWLI\A-TUAN\khh\sua\biphuoc\tach-7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ychufile\Nghiepvu2\THUY\ANH\BCDT-05\BANRA\BCDT-05\LE\03-05(KHAITHU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0.10\Data\Anh%20Ngoc\Bao%20cao%20Kiem%20toan\Bao%20cao%20nam%202007\Doanh%20nghiep\Co%20phan\Cong%20ty%20CP%20In%20hang%20khong\Bao%20cao%20kiem%20toan\Cong%20ty%20CP%20In%20hang%20khong%20nam%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iacong2\c\96Q2573\HE-73.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DTthamdin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EN2\C\WINDOWS\TEMP\3533\99Q\99Q3657\99Q3299(RE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Thai-XMNB\My%20Documents\CV%20thue%20nhap%20khau\My%20Documents\810\810-Lilama5%20sua.zip\DOCUMENT\DAUTHAU\Dungquat\GOI3\DUNGQUAT-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ocuments%20and%20Settings\Administrator\Desktop\Trung\C&#172;%20s&#235;%20th&#221;%20nghi&#214;m\Be%20nuoc%2020m3\CU8Kiemtr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xvc01\DiskD%20(D)\TU\500KV\PL500-3\CAPITAL\220nb-th\CAPITAL\220DTXL\PLQN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xvc01\DiskD%20(D)\Lam\Ke%20hoach\TH%206%20thang%20Lam%20dong\Thuc%20hien\500KV\DN-TBIN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xvc01\DiskD%20(D)\Lam\Ke%20hoach\TH%206%20thang%20Lam%20dong\Thuc%20hien\500KV\DUNG\dnht2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0.0.10\Data\M%20Phuong\Tong%20hop%20TS%20SDa%202\Congviec\Ta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0.0.10\Data\1.%20KHACH%20HANG\1.%202010\5.%20LONG%20GIANG%20LAND\BCTC%20Cong%20ty%20CP%20Dau%20tu%20va%20phat%20trien%20do%20thi%20Long%20Giang_Q2_20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ay3\c\My%20Documents\khoanPark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UNPOWER2\C\Documents%20and%20Settings\Nguyen%20Hoang%20Duc\My%20Documents\Khach%20hang\Nong%20Cong\Nam%202003\BCTC%2030-11-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xvc01\DiskD%20(D)\Luu_Tru\Ltb_ktkh\DZ220KV_Dau_Noi_sau_tram_500kV_Ha_Tinh\Gia_thau_Gui_A.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255;&#255;&#255;&#255;&#255;"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IEN2\C\WINDOWS\TEMP\3533\99Q\99Q3657\99Q3299(REV.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xvc01\DiskD%20(D)\My%20Documents\AnhNQT\BcTc\MauBCaoTQLy\BCa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Cong%20trinh%20dang%20tu%20van\QL1A-Duc%20Phu\Ho%20so%20thanh%20toan\TT_30_9\Testing\TN%20Tra%20cot_tram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EN2\C\WINDOWS\TEMP\3533\98Q\3533\Q\Book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0.0.10\Data\Documents\Le%20Duc%20Minh\Tai%20lieu%20ca%20nhan\Hoc%20word,excel\Tong%20hop%20QD15%20v3.0\Tong%20hop%20QD15%20v3.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DT-THL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0.0.10\Data\Anh%20Ngoc\Bao%20cao%20Kiem%20toan\Bao%20cao%20nam%202006\Doanh%20nghiep\Co%20phan\Cong%20ty%20IHK%202006-TT\Bao%20cao%20nam%202006\Bao%20cao%20chinh%20sua%20cho%20chi%20Phuong%20doc\CSEahleo\taichinh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ien\hien%201\MHOAN\500DQ-DN\fan2\CAPITAL\220DTXL\PLQN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EN2\C\WINDOWS\TEMP\MATERIAL\&#33457;&#3602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uan\c\KHUYEN\110\TKKTTC\TAN\Naduong-Tienyen\3Tpho\2002\3TP-HP.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xvc01\DiskD%20(D)\CAPITAL\110TKKT\dongxua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WINDOWS\Personal\Spring98\FSA\Delta\delta.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xvc01\DiskD%20(D)\PH99\BACNAM\TKKT\DTOAN\dtk48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t04\KT04\Pham%20Anh%20Tuan\INTIMEX\Chi%20nhanh%20INTIMEX%20-%20Thanh%20pho%20Ho%20Chi%20Minh\Report%20&amp;%20Ban%20ghi%20nho%20ket%20qua%20kiem%20toan%202004\Pham%20Anh%20Tuan\Xi%20nghiep%20Me%20coc%20Long%20Xuyen\Tong%20hop\Data\2004_Tckt2004\Longmy9TH\LIEU\THAIBAO\THU%20VIEN%20TN\d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Thai-XMNB\My%20Documents\CV%20thue%20nhap%20khau\My%20Documents\810\810-Lilama5%20sua.zip\My%20Documents\Giang\guicaccongt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ehoach2\c\thao\Nghean\benthu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Documents%20and%20Settings\Administrator\Desktop\Trung\C&#172;%20s&#235;%20th&#221;%20nghi&#214;m\Be%20nuoc%2020m3\Ha\thu&#253;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uynh\ptich\Nhancong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xvc01\DiskD%20(D)\Luu_Tru\Ltb_ktkh\DZ220KV_Dau_Noi_sau_tram_500kV_Ha_Tinh\Gia_thau.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t04\KT04\Pham%20Anh%20Tuan\INTIMEX\Chi%20nhanh%20INTIMEX%20-%20Thanh%20pho%20Ho%20Chi%20Minh\Report%20&amp;%20Ban%20ghi%20nho%20ket%20qua%20kiem%20toan%202004\Pham%20Anh%20Tuan\Xi%20nghiep%20Me%20coc%20Long%20Xuyen\Tong%20hop\Data\My%20Documents\DSCBO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xvc01\DiskD%20(D)\Documents%20and%20Settings\Satellite\My%20Documents\NguyenVanPhong\KiemtoanThanhNhan\KiemtoanThanhNhan\CP%20Thanh%20Nhan\HDBH.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y3\e\XN%20CAC%20CONG%20TRINH\2004\Bao%20Gia%202004\Viet%20Hung%20-%20San%20ZAMIL\KHV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SteelCostingMode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D1\P_TCKT$\HUYENKT\Duc+Ninh.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0.0.10\Data\M%20Phuong\Tong%20hop%20TS%20SDa%202\vu\ktx\My%20documents\Dau%20thau\Du%20an\National%20Stadium\Khan%20dai%206(V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ien\hien%201\N&#168;m%202002\DA-GL\Chem-NDo\Chem-ND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Thai-XMNB\My%20Documents\CV%20thue%20nhap%20khau\My%20Documents\810\810-Lilama5%20sua.zip\CS3408\Standard\RP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IEN2\C\WINDOWS\TEMP\3533\98Q\3533\Q\98Q2943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ehoach2\c\thao\Nghean\Thai%20Hoa%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xvc01\DiskD%20(D)\Documents%20and%20Settings\Satellite\My%20Documents\NguyenVanPhong\KiemtoanThanhNhan\KiemtoanThanhNhan\Nam20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ay3\e\XN%20CAC%20CONG%20TRINH\2004\Thi%20cong%202004\LXH%20gian%20gia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Kt04\KT04\Pham%20Anh%20Tuan\INTIMEX\Chi%20nhanh%20INTIMEX%20-%20Thanh%20pho%20Ho%20Chi%20Minh\Report%20&amp;%20Ban%20ghi%20nho%20ket%20qua%20kiem%20toan%202004\WINNT\TEMP\WINNT\TEMP\Cash%20flow%20projection.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SESAN3\chi%20phi%20BQL%20-%20cua%20anh%20do%20VKT\My%20Documents\xetthau\dn500ht\banchao\B-CAOQ~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Dung%20Quat\Goi%202\TH5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Documents%20and%20Settings\Administrator\Desktop\Trung\Dutoan\Tramxa%20(%20DT%20theo%20BG%20T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y2\c\TU\KYTUCX~1\PH%20L1\KTX-CD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Khach%20hang.2014/Dai%20Chau_6T/0%20BCKT%20DCS%202013.V5%20(28.3.14%20phat%20hanh)/4.%20Bao%20cao%20tai%20chinh_DCS_2013.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BCTC%20Qu&#253;%20II-%202015DCS%20Hop%20nhat%20-%20lam.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20lam%20viec/Kiem%20toan%20BCTC/2010/Ca%20nam/BCTC%20da%20phat%20hanh/So%20133%20Nagakawa%20VN%2030%5b1%5d.3.2011%20phat%20hanh/So%20133%20Nagakawa%20VN%2030.3.2011%20phat%20hanh/4%20BCTC%202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SHN"/>
      <sheetName val="PLHN"/>
      <sheetName val="BSTT"/>
      <sheetName val="PLTT"/>
      <sheetName val="BSTH"/>
      <sheetName val="PLTH"/>
      <sheetName val="MenuSheet"/>
      <sheetName val="Infor"/>
      <sheetName val="trngqq"/>
    </sheetNames>
    <definedNames>
      <definedName name="printcty4"/>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PAJE"/>
      <sheetName val="WK"/>
      <sheetName val="BS"/>
      <sheetName val="PL"/>
      <sheetName val="CF1"/>
      <sheetName val="TM CF1"/>
      <sheetName val="TM"/>
      <sheetName val="TM(NV)"/>
      <sheetName val="TM(TSCD)"/>
      <sheetName val="TM(Lienquan)"/>
      <sheetName val="CF2"/>
      <sheetName val="CTPT"/>
      <sheetName val="INFOR"/>
      <sheetName val="BSPL"/>
      <sheetName val="BSPL2"/>
    </sheetNames>
    <sheetDataSet>
      <sheetData sheetId="0" refreshError="1"/>
      <sheetData sheetId="1" refreshError="1"/>
      <sheetData sheetId="2" refreshError="1">
        <row r="24">
          <cell r="G24">
            <v>0</v>
          </cell>
        </row>
        <row r="25">
          <cell r="G25">
            <v>0</v>
          </cell>
        </row>
        <row r="33">
          <cell r="G33">
            <v>0</v>
          </cell>
          <cell r="J33">
            <v>0</v>
          </cell>
        </row>
        <row r="34">
          <cell r="G34">
            <v>0</v>
          </cell>
          <cell r="J34">
            <v>0</v>
          </cell>
        </row>
        <row r="90">
          <cell r="G90">
            <v>0</v>
          </cell>
        </row>
        <row r="92">
          <cell r="G92">
            <v>0</v>
          </cell>
        </row>
        <row r="160">
          <cell r="G160">
            <v>0</v>
          </cell>
          <cell r="J160">
            <v>0</v>
          </cell>
        </row>
      </sheetData>
      <sheetData sheetId="3" refreshError="1">
        <row r="28">
          <cell r="F28">
            <v>0</v>
          </cell>
          <cell r="H28">
            <v>0</v>
          </cell>
        </row>
        <row r="29">
          <cell r="F29">
            <v>0</v>
          </cell>
          <cell r="H29">
            <v>0</v>
          </cell>
        </row>
        <row r="31">
          <cell r="F31">
            <v>0</v>
          </cell>
          <cell r="H31">
            <v>0</v>
          </cell>
        </row>
        <row r="38">
          <cell r="F38">
            <v>0</v>
          </cell>
          <cell r="H38">
            <v>0</v>
          </cell>
        </row>
        <row r="55">
          <cell r="F55">
            <v>0</v>
          </cell>
          <cell r="H55">
            <v>0</v>
          </cell>
        </row>
        <row r="56">
          <cell r="F56">
            <v>0</v>
          </cell>
          <cell r="H56">
            <v>0</v>
          </cell>
        </row>
        <row r="57">
          <cell r="F57">
            <v>0</v>
          </cell>
          <cell r="H57">
            <v>0</v>
          </cell>
        </row>
        <row r="58">
          <cell r="F58">
            <v>0</v>
          </cell>
          <cell r="H58">
            <v>0</v>
          </cell>
        </row>
        <row r="70">
          <cell r="F70">
            <v>0</v>
          </cell>
          <cell r="H70">
            <v>0</v>
          </cell>
        </row>
        <row r="84">
          <cell r="F84">
            <v>0</v>
          </cell>
          <cell r="H84">
            <v>0</v>
          </cell>
        </row>
        <row r="108">
          <cell r="F108">
            <v>0</v>
          </cell>
          <cell r="H108">
            <v>0</v>
          </cell>
        </row>
        <row r="110">
          <cell r="F110">
            <v>0</v>
          </cell>
          <cell r="H110">
            <v>0</v>
          </cell>
        </row>
        <row r="116">
          <cell r="F116">
            <v>0</v>
          </cell>
          <cell r="H116">
            <v>0</v>
          </cell>
        </row>
        <row r="117">
          <cell r="F117">
            <v>0</v>
          </cell>
          <cell r="H117">
            <v>0</v>
          </cell>
        </row>
        <row r="119">
          <cell r="F119">
            <v>0</v>
          </cell>
          <cell r="H119">
            <v>0</v>
          </cell>
        </row>
        <row r="121">
          <cell r="F121">
            <v>0</v>
          </cell>
          <cell r="H121">
            <v>0</v>
          </cell>
        </row>
        <row r="128">
          <cell r="F128">
            <v>48850000000</v>
          </cell>
        </row>
        <row r="143">
          <cell r="F143">
            <v>0</v>
          </cell>
          <cell r="H143">
            <v>0</v>
          </cell>
        </row>
        <row r="156">
          <cell r="F156">
            <v>0</v>
          </cell>
        </row>
        <row r="159">
          <cell r="F159">
            <v>0</v>
          </cell>
          <cell r="H159">
            <v>0</v>
          </cell>
        </row>
        <row r="169">
          <cell r="F169">
            <v>0</v>
          </cell>
          <cell r="H169">
            <v>0</v>
          </cell>
        </row>
      </sheetData>
      <sheetData sheetId="4" refreshError="1">
        <row r="48">
          <cell r="F48">
            <v>0</v>
          </cell>
          <cell r="H4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nu"/>
      <sheetName val="BS"/>
      <sheetName val="PL"/>
      <sheetName val="CF1"/>
      <sheetName val="PAJE"/>
      <sheetName val="TM CF1"/>
      <sheetName val="WK"/>
      <sheetName val="TM2011"/>
      <sheetName val="TM(NV)"/>
      <sheetName val="KQKD bo phan"/>
      <sheetName val="TS bo phan"/>
      <sheetName val="TM"/>
      <sheetName val="TM(TSCD)"/>
      <sheetName val="BSPL2"/>
      <sheetName val="BSPL3"/>
      <sheetName val="BSPL4"/>
      <sheetName val="BSPL"/>
      <sheetName val="CF2"/>
      <sheetName val="TM(Lienquan)"/>
      <sheetName val="CTPT"/>
      <sheetName val="TRANS"/>
      <sheetName val="INFOR"/>
    </sheetNames>
    <sheetDataSet>
      <sheetData sheetId="0" refreshError="1">
        <row r="8">
          <cell r="B8" t="str">
            <v>Đơn vị tính: VND</v>
          </cell>
        </row>
        <row r="9">
          <cell r="B9" t="str">
            <v>Lập ngày 15 tháng 08 năm 2011</v>
          </cell>
        </row>
        <row r="58">
          <cell r="B58" t="str">
            <v>Năm nay</v>
          </cell>
        </row>
        <row r="59">
          <cell r="B59" t="str">
            <v>Năm trước</v>
          </cell>
        </row>
      </sheetData>
      <sheetData sheetId="1" refreshError="1"/>
      <sheetData sheetId="2" refreshError="1">
        <row r="31">
          <cell r="F31">
            <v>2225722876</v>
          </cell>
        </row>
      </sheetData>
      <sheetData sheetId="3" refreshError="1"/>
      <sheetData sheetId="4" refreshError="1">
        <row r="7">
          <cell r="O7">
            <v>1</v>
          </cell>
        </row>
      </sheetData>
      <sheetData sheetId="5" refreshError="1">
        <row r="25">
          <cell r="H25" t="str">
            <v>01</v>
          </cell>
        </row>
        <row r="34">
          <cell r="H34" t="str">
            <v>02</v>
          </cell>
        </row>
        <row r="42">
          <cell r="H42" t="str">
            <v>03</v>
          </cell>
        </row>
        <row r="56">
          <cell r="H56" t="str">
            <v>04</v>
          </cell>
        </row>
        <row r="85">
          <cell r="H85" t="str">
            <v>05</v>
          </cell>
        </row>
        <row r="93">
          <cell r="H93" t="str">
            <v>06</v>
          </cell>
        </row>
        <row r="104">
          <cell r="H104" t="str">
            <v>13</v>
          </cell>
        </row>
        <row r="112">
          <cell r="H112" t="str">
            <v>14</v>
          </cell>
        </row>
        <row r="134">
          <cell r="H134" t="str">
            <v>15</v>
          </cell>
        </row>
        <row r="149">
          <cell r="H149" t="str">
            <v>16</v>
          </cell>
        </row>
        <row r="166">
          <cell r="H166" t="str">
            <v>21</v>
          </cell>
        </row>
        <row r="183">
          <cell r="H183" t="str">
            <v>22</v>
          </cell>
        </row>
        <row r="192">
          <cell r="H192" t="str">
            <v>23</v>
          </cell>
        </row>
        <row r="211">
          <cell r="H211" t="str">
            <v>24</v>
          </cell>
        </row>
        <row r="231">
          <cell r="H231" t="str">
            <v>25</v>
          </cell>
        </row>
        <row r="244">
          <cell r="H244" t="str">
            <v>26</v>
          </cell>
        </row>
        <row r="257">
          <cell r="H257" t="str">
            <v>27</v>
          </cell>
        </row>
        <row r="269">
          <cell r="H269" t="str">
            <v>31</v>
          </cell>
        </row>
        <row r="278">
          <cell r="H278" t="str">
            <v>32</v>
          </cell>
        </row>
        <row r="287">
          <cell r="H287" t="str">
            <v>33</v>
          </cell>
        </row>
        <row r="300">
          <cell r="H300" t="str">
            <v>34</v>
          </cell>
        </row>
        <row r="309">
          <cell r="H309" t="str">
            <v>35</v>
          </cell>
        </row>
        <row r="318">
          <cell r="H318" t="str">
            <v>36</v>
          </cell>
        </row>
        <row r="324">
          <cell r="H324" t="str">
            <v>61</v>
          </cell>
        </row>
        <row r="361">
          <cell r="H361" t="str">
            <v>09</v>
          </cell>
        </row>
        <row r="368">
          <cell r="H368" t="str">
            <v>10</v>
          </cell>
        </row>
        <row r="396">
          <cell r="H396" t="str">
            <v>11</v>
          </cell>
        </row>
        <row r="403">
          <cell r="H403" t="str">
            <v>12</v>
          </cell>
        </row>
      </sheetData>
      <sheetData sheetId="6" refreshError="1">
        <row r="7">
          <cell r="R7" t="str">
            <v>Đại Châu</v>
          </cell>
          <cell r="V7" t="str">
            <v>Bút toán Hợp nhất</v>
          </cell>
        </row>
        <row r="12">
          <cell r="C12" t="str">
            <v xml:space="preserve">Mã 
số </v>
          </cell>
          <cell r="E12" t="str">
            <v>Số cuối năm
(Số đơn vị)</v>
          </cell>
          <cell r="G12" t="str">
            <v>Số cuối năm
(Số kiểm toán)</v>
          </cell>
          <cell r="H12" t="str">
            <v>Số đầu năm 
(Số đơn vị)</v>
          </cell>
          <cell r="J12" t="str">
            <v>Số đầu năm 
(Số kiểm toán)</v>
          </cell>
          <cell r="N12" t="str">
            <v>Sort
TK</v>
          </cell>
          <cell r="R12" t="str">
            <v>Số cuối năm
(Số đơn vị)</v>
          </cell>
          <cell r="S12" t="str">
            <v>Số cuối năm
(Số kiểm toán)</v>
          </cell>
          <cell r="T12" t="str">
            <v>Số đầu năm 
(Số đơn vị)</v>
          </cell>
          <cell r="U12" t="str">
            <v>Số đầu năm 
(Số kiểm toán)</v>
          </cell>
          <cell r="V12" t="str">
            <v>Số cuối năm
(Số đơn vị)</v>
          </cell>
          <cell r="W12" t="str">
            <v>Số cuối năm
(Số kiểm toán)</v>
          </cell>
          <cell r="X12" t="str">
            <v>Số đầu năm 
(Số đơn vị)</v>
          </cell>
          <cell r="Y12" t="str">
            <v>Số đầu năm 
(Số kiểm toán)</v>
          </cell>
        </row>
        <row r="14">
          <cell r="C14">
            <v>100</v>
          </cell>
          <cell r="E14">
            <v>335767180727</v>
          </cell>
          <cell r="N14">
            <v>1</v>
          </cell>
        </row>
        <row r="15">
          <cell r="C15">
            <v>110</v>
          </cell>
          <cell r="E15">
            <v>4205356056</v>
          </cell>
          <cell r="N15">
            <v>2</v>
          </cell>
        </row>
        <row r="16">
          <cell r="C16">
            <v>111</v>
          </cell>
          <cell r="E16">
            <v>4205356056</v>
          </cell>
          <cell r="N16">
            <v>3</v>
          </cell>
        </row>
        <row r="17">
          <cell r="E17">
            <v>3724759766</v>
          </cell>
          <cell r="M17">
            <v>111</v>
          </cell>
          <cell r="N17">
            <v>4</v>
          </cell>
        </row>
        <row r="18">
          <cell r="E18">
            <v>480596290</v>
          </cell>
          <cell r="M18">
            <v>111</v>
          </cell>
          <cell r="N18">
            <v>5</v>
          </cell>
        </row>
        <row r="19">
          <cell r="E19">
            <v>0</v>
          </cell>
          <cell r="M19">
            <v>111</v>
          </cell>
          <cell r="N19">
            <v>6</v>
          </cell>
        </row>
        <row r="20">
          <cell r="C20">
            <v>112</v>
          </cell>
          <cell r="E20">
            <v>0</v>
          </cell>
          <cell r="M20">
            <v>112</v>
          </cell>
          <cell r="N20">
            <v>7</v>
          </cell>
        </row>
        <row r="21">
          <cell r="C21">
            <v>120</v>
          </cell>
          <cell r="E21">
            <v>47700000000</v>
          </cell>
          <cell r="N21">
            <v>8</v>
          </cell>
          <cell r="Z21">
            <v>-12700000000</v>
          </cell>
        </row>
        <row r="22">
          <cell r="C22">
            <v>121</v>
          </cell>
          <cell r="E22">
            <v>47700000000</v>
          </cell>
          <cell r="N22">
            <v>9</v>
          </cell>
          <cell r="Z22">
            <v>-12700000000</v>
          </cell>
        </row>
        <row r="23">
          <cell r="E23">
            <v>0</v>
          </cell>
          <cell r="N23">
            <v>10</v>
          </cell>
          <cell r="Z23">
            <v>0</v>
          </cell>
        </row>
        <row r="24">
          <cell r="E24">
            <v>0</v>
          </cell>
          <cell r="M24">
            <v>121</v>
          </cell>
          <cell r="N24">
            <v>11</v>
          </cell>
          <cell r="Z24">
            <v>0</v>
          </cell>
          <cell r="AA24" t="str">
            <v>09</v>
          </cell>
        </row>
        <row r="25">
          <cell r="E25">
            <v>0</v>
          </cell>
          <cell r="M25">
            <v>121</v>
          </cell>
          <cell r="N25">
            <v>12</v>
          </cell>
          <cell r="Z25">
            <v>0</v>
          </cell>
          <cell r="AA25" t="str">
            <v>23</v>
          </cell>
        </row>
        <row r="26">
          <cell r="E26">
            <v>47700000000</v>
          </cell>
          <cell r="N26">
            <v>13</v>
          </cell>
          <cell r="Z26">
            <v>-12700000000</v>
          </cell>
        </row>
        <row r="27">
          <cell r="E27">
            <v>0</v>
          </cell>
          <cell r="M27">
            <v>121</v>
          </cell>
          <cell r="N27">
            <v>14</v>
          </cell>
          <cell r="Z27">
            <v>0</v>
          </cell>
          <cell r="AA27" t="str">
            <v>23</v>
          </cell>
        </row>
        <row r="28">
          <cell r="E28">
            <v>47700000000</v>
          </cell>
          <cell r="M28">
            <v>121</v>
          </cell>
          <cell r="N28">
            <v>15</v>
          </cell>
          <cell r="Z28">
            <v>-12700000000</v>
          </cell>
          <cell r="AA28" t="str">
            <v>23</v>
          </cell>
        </row>
        <row r="29">
          <cell r="C29">
            <v>129</v>
          </cell>
          <cell r="E29">
            <v>0</v>
          </cell>
          <cell r="M29">
            <v>129</v>
          </cell>
          <cell r="N29">
            <v>16</v>
          </cell>
          <cell r="Z29">
            <v>0</v>
          </cell>
          <cell r="AA29" t="str">
            <v>03</v>
          </cell>
        </row>
        <row r="30">
          <cell r="C30">
            <v>130</v>
          </cell>
          <cell r="E30">
            <v>87233131764</v>
          </cell>
          <cell r="N30">
            <v>17</v>
          </cell>
          <cell r="Z30">
            <v>-30922862665</v>
          </cell>
        </row>
        <row r="31">
          <cell r="C31">
            <v>131</v>
          </cell>
          <cell r="E31">
            <v>31860551798</v>
          </cell>
          <cell r="M31">
            <v>131</v>
          </cell>
          <cell r="N31">
            <v>18</v>
          </cell>
          <cell r="Z31">
            <v>-25571321433</v>
          </cell>
          <cell r="AA31" t="str">
            <v>09</v>
          </cell>
        </row>
        <row r="32">
          <cell r="C32">
            <v>132</v>
          </cell>
          <cell r="E32">
            <v>34672732462</v>
          </cell>
          <cell r="M32">
            <v>132</v>
          </cell>
          <cell r="N32">
            <v>19</v>
          </cell>
          <cell r="Z32">
            <v>-5463761811</v>
          </cell>
          <cell r="AA32" t="str">
            <v>09</v>
          </cell>
        </row>
        <row r="33">
          <cell r="C33">
            <v>133</v>
          </cell>
          <cell r="E33">
            <v>0</v>
          </cell>
          <cell r="M33">
            <v>133</v>
          </cell>
          <cell r="N33">
            <v>20</v>
          </cell>
          <cell r="Z33">
            <v>0</v>
          </cell>
          <cell r="AA33" t="str">
            <v>09</v>
          </cell>
        </row>
        <row r="34">
          <cell r="C34">
            <v>134</v>
          </cell>
          <cell r="E34">
            <v>0</v>
          </cell>
          <cell r="M34">
            <v>134</v>
          </cell>
          <cell r="N34">
            <v>21</v>
          </cell>
          <cell r="Z34">
            <v>0</v>
          </cell>
          <cell r="AA34" t="str">
            <v>09</v>
          </cell>
        </row>
        <row r="35">
          <cell r="C35" t="str">
            <v>135</v>
          </cell>
          <cell r="E35">
            <v>21171800000</v>
          </cell>
          <cell r="N35">
            <v>22</v>
          </cell>
          <cell r="Z35">
            <v>198888889</v>
          </cell>
          <cell r="AA35" t="str">
            <v>09</v>
          </cell>
        </row>
        <row r="36">
          <cell r="E36">
            <v>0</v>
          </cell>
          <cell r="M36">
            <v>135</v>
          </cell>
          <cell r="N36">
            <v>23</v>
          </cell>
          <cell r="Z36">
            <v>0</v>
          </cell>
        </row>
        <row r="37">
          <cell r="E37">
            <v>0</v>
          </cell>
          <cell r="M37">
            <v>135</v>
          </cell>
          <cell r="N37">
            <v>24</v>
          </cell>
          <cell r="Z37">
            <v>0</v>
          </cell>
        </row>
        <row r="38">
          <cell r="E38">
            <v>0</v>
          </cell>
          <cell r="M38">
            <v>135</v>
          </cell>
          <cell r="N38">
            <v>25</v>
          </cell>
          <cell r="Z38">
            <v>0</v>
          </cell>
        </row>
        <row r="39">
          <cell r="E39">
            <v>0</v>
          </cell>
          <cell r="M39">
            <v>135</v>
          </cell>
          <cell r="N39">
            <v>26</v>
          </cell>
          <cell r="Z39">
            <v>0</v>
          </cell>
        </row>
        <row r="40">
          <cell r="E40">
            <v>21171800000</v>
          </cell>
          <cell r="M40">
            <v>135</v>
          </cell>
          <cell r="N40">
            <v>27</v>
          </cell>
          <cell r="Z40">
            <v>198888889</v>
          </cell>
        </row>
        <row r="41">
          <cell r="C41">
            <v>139</v>
          </cell>
          <cell r="E41">
            <v>-471952496</v>
          </cell>
          <cell r="M41">
            <v>139</v>
          </cell>
          <cell r="N41">
            <v>28</v>
          </cell>
          <cell r="Z41">
            <v>-86668310</v>
          </cell>
          <cell r="AA41" t="str">
            <v>03</v>
          </cell>
        </row>
        <row r="42">
          <cell r="C42">
            <v>140</v>
          </cell>
          <cell r="E42">
            <v>58820784000</v>
          </cell>
          <cell r="N42">
            <v>29</v>
          </cell>
          <cell r="Z42">
            <v>-15091781206</v>
          </cell>
        </row>
        <row r="43">
          <cell r="C43">
            <v>141</v>
          </cell>
          <cell r="E43">
            <v>59736892782</v>
          </cell>
          <cell r="N43">
            <v>30</v>
          </cell>
          <cell r="Z43">
            <v>-15091781206</v>
          </cell>
          <cell r="AA43" t="str">
            <v>10</v>
          </cell>
        </row>
        <row r="44">
          <cell r="E44">
            <v>38698146140</v>
          </cell>
          <cell r="M44">
            <v>141</v>
          </cell>
          <cell r="N44">
            <v>31</v>
          </cell>
          <cell r="Z44">
            <v>-30718146140</v>
          </cell>
        </row>
        <row r="45">
          <cell r="E45">
            <v>6769839070</v>
          </cell>
          <cell r="M45">
            <v>141</v>
          </cell>
          <cell r="N45">
            <v>32</v>
          </cell>
          <cell r="Z45">
            <v>5549402593</v>
          </cell>
        </row>
        <row r="46">
          <cell r="E46">
            <v>0</v>
          </cell>
          <cell r="M46">
            <v>141</v>
          </cell>
          <cell r="N46">
            <v>33</v>
          </cell>
          <cell r="Z46">
            <v>0</v>
          </cell>
        </row>
        <row r="47">
          <cell r="E47">
            <v>10950605501</v>
          </cell>
          <cell r="M47">
            <v>141</v>
          </cell>
          <cell r="N47">
            <v>34</v>
          </cell>
          <cell r="Z47">
            <v>3486796813</v>
          </cell>
        </row>
        <row r="48">
          <cell r="E48">
            <v>1899346906</v>
          </cell>
          <cell r="M48">
            <v>141</v>
          </cell>
          <cell r="N48">
            <v>35</v>
          </cell>
          <cell r="Z48">
            <v>0</v>
          </cell>
        </row>
        <row r="49">
          <cell r="E49">
            <v>1418955165</v>
          </cell>
          <cell r="M49">
            <v>141</v>
          </cell>
          <cell r="N49">
            <v>36</v>
          </cell>
          <cell r="Z49">
            <v>6590165528</v>
          </cell>
        </row>
        <row r="50">
          <cell r="E50">
            <v>0</v>
          </cell>
          <cell r="M50">
            <v>141</v>
          </cell>
          <cell r="N50">
            <v>37</v>
          </cell>
          <cell r="Z50">
            <v>0</v>
          </cell>
        </row>
        <row r="51">
          <cell r="E51">
            <v>0</v>
          </cell>
          <cell r="M51">
            <v>141</v>
          </cell>
          <cell r="N51">
            <v>38</v>
          </cell>
          <cell r="Z51">
            <v>0</v>
          </cell>
        </row>
        <row r="52">
          <cell r="E52">
            <v>0</v>
          </cell>
          <cell r="M52">
            <v>141</v>
          </cell>
          <cell r="N52">
            <v>39</v>
          </cell>
          <cell r="Z52">
            <v>0</v>
          </cell>
        </row>
        <row r="53">
          <cell r="C53">
            <v>149</v>
          </cell>
          <cell r="E53">
            <v>-916108782</v>
          </cell>
          <cell r="M53">
            <v>149</v>
          </cell>
          <cell r="N53">
            <v>40</v>
          </cell>
          <cell r="Z53">
            <v>0</v>
          </cell>
          <cell r="AA53" t="str">
            <v>03</v>
          </cell>
        </row>
        <row r="54">
          <cell r="C54">
            <v>150</v>
          </cell>
          <cell r="E54">
            <v>137807908907</v>
          </cell>
          <cell r="N54">
            <v>41</v>
          </cell>
          <cell r="Z54">
            <v>-119687192041</v>
          </cell>
        </row>
        <row r="55">
          <cell r="C55">
            <v>151</v>
          </cell>
          <cell r="E55">
            <v>0</v>
          </cell>
          <cell r="M55">
            <v>151</v>
          </cell>
          <cell r="N55">
            <v>42</v>
          </cell>
          <cell r="Z55">
            <v>0</v>
          </cell>
          <cell r="AA55" t="str">
            <v>12</v>
          </cell>
        </row>
        <row r="56">
          <cell r="C56">
            <v>152</v>
          </cell>
          <cell r="E56">
            <v>5539908907</v>
          </cell>
          <cell r="M56">
            <v>152</v>
          </cell>
          <cell r="N56">
            <v>43</v>
          </cell>
          <cell r="Z56">
            <v>-2642853559</v>
          </cell>
          <cell r="AA56" t="str">
            <v>09</v>
          </cell>
        </row>
        <row r="57">
          <cell r="C57" t="str">
            <v>154</v>
          </cell>
          <cell r="E57">
            <v>0</v>
          </cell>
          <cell r="N57">
            <v>44</v>
          </cell>
          <cell r="Z57">
            <v>0</v>
          </cell>
          <cell r="AA57" t="str">
            <v>09</v>
          </cell>
        </row>
        <row r="58">
          <cell r="E58">
            <v>0</v>
          </cell>
          <cell r="M58">
            <v>154</v>
          </cell>
          <cell r="N58">
            <v>45</v>
          </cell>
          <cell r="Z58">
            <v>0</v>
          </cell>
        </row>
        <row r="59">
          <cell r="E59">
            <v>0</v>
          </cell>
          <cell r="M59">
            <v>154</v>
          </cell>
          <cell r="N59">
            <v>46</v>
          </cell>
          <cell r="Z59">
            <v>0</v>
          </cell>
        </row>
        <row r="60">
          <cell r="E60">
            <v>0</v>
          </cell>
          <cell r="M60">
            <v>154</v>
          </cell>
          <cell r="N60">
            <v>47</v>
          </cell>
          <cell r="Z60">
            <v>0</v>
          </cell>
        </row>
        <row r="61">
          <cell r="C61">
            <v>157</v>
          </cell>
          <cell r="E61">
            <v>0</v>
          </cell>
          <cell r="M61">
            <v>157</v>
          </cell>
          <cell r="N61">
            <v>48</v>
          </cell>
          <cell r="Z61">
            <v>0</v>
          </cell>
          <cell r="AA61" t="str">
            <v>23</v>
          </cell>
        </row>
        <row r="62">
          <cell r="C62">
            <v>158</v>
          </cell>
          <cell r="E62">
            <v>132268000000</v>
          </cell>
          <cell r="N62">
            <v>49</v>
          </cell>
          <cell r="Z62">
            <v>-117044338482</v>
          </cell>
        </row>
        <row r="63">
          <cell r="E63">
            <v>132268000000</v>
          </cell>
          <cell r="M63">
            <v>158</v>
          </cell>
          <cell r="N63">
            <v>50</v>
          </cell>
          <cell r="Z63">
            <v>-117060700000</v>
          </cell>
          <cell r="AA63" t="str">
            <v>09</v>
          </cell>
        </row>
        <row r="64">
          <cell r="E64">
            <v>0</v>
          </cell>
          <cell r="M64">
            <v>158</v>
          </cell>
          <cell r="N64">
            <v>51</v>
          </cell>
          <cell r="Z64">
            <v>16361518</v>
          </cell>
          <cell r="AA64" t="str">
            <v>16</v>
          </cell>
        </row>
        <row r="65">
          <cell r="E65">
            <v>0</v>
          </cell>
          <cell r="M65">
            <v>158</v>
          </cell>
          <cell r="N65">
            <v>52</v>
          </cell>
          <cell r="Z65">
            <v>0</v>
          </cell>
          <cell r="AA65" t="str">
            <v>09</v>
          </cell>
        </row>
        <row r="66">
          <cell r="E66">
            <v>0</v>
          </cell>
          <cell r="M66">
            <v>158</v>
          </cell>
          <cell r="N66">
            <v>53</v>
          </cell>
          <cell r="Z66">
            <v>0</v>
          </cell>
          <cell r="AA66" t="str">
            <v>09</v>
          </cell>
        </row>
        <row r="67">
          <cell r="N67" t="str">
            <v/>
          </cell>
        </row>
        <row r="68">
          <cell r="C68">
            <v>200</v>
          </cell>
          <cell r="E68">
            <v>217616873434</v>
          </cell>
          <cell r="N68">
            <v>54</v>
          </cell>
          <cell r="Z68">
            <v>-16528725507</v>
          </cell>
        </row>
        <row r="69">
          <cell r="C69">
            <v>210</v>
          </cell>
          <cell r="E69">
            <v>0</v>
          </cell>
          <cell r="N69">
            <v>55</v>
          </cell>
          <cell r="Z69">
            <v>0</v>
          </cell>
        </row>
        <row r="70">
          <cell r="C70">
            <v>211</v>
          </cell>
          <cell r="E70">
            <v>0</v>
          </cell>
          <cell r="M70">
            <v>211</v>
          </cell>
          <cell r="N70">
            <v>56</v>
          </cell>
          <cell r="Z70">
            <v>0</v>
          </cell>
          <cell r="AA70" t="str">
            <v>09</v>
          </cell>
        </row>
        <row r="71">
          <cell r="C71">
            <v>212</v>
          </cell>
          <cell r="E71">
            <v>0</v>
          </cell>
          <cell r="M71">
            <v>212</v>
          </cell>
          <cell r="N71">
            <v>57</v>
          </cell>
          <cell r="Z71">
            <v>0</v>
          </cell>
          <cell r="AA71" t="str">
            <v>09</v>
          </cell>
        </row>
        <row r="72">
          <cell r="C72">
            <v>213</v>
          </cell>
          <cell r="E72">
            <v>0</v>
          </cell>
          <cell r="N72">
            <v>58</v>
          </cell>
          <cell r="Z72">
            <v>0</v>
          </cell>
          <cell r="AA72" t="str">
            <v>09</v>
          </cell>
        </row>
        <row r="73">
          <cell r="E73">
            <v>0</v>
          </cell>
          <cell r="M73">
            <v>213</v>
          </cell>
          <cell r="N73">
            <v>59</v>
          </cell>
          <cell r="Z73">
            <v>0</v>
          </cell>
        </row>
        <row r="74">
          <cell r="E74">
            <v>0</v>
          </cell>
          <cell r="M74">
            <v>213</v>
          </cell>
          <cell r="N74">
            <v>60</v>
          </cell>
          <cell r="Z74">
            <v>0</v>
          </cell>
        </row>
        <row r="75">
          <cell r="C75" t="str">
            <v>218</v>
          </cell>
          <cell r="E75">
            <v>0</v>
          </cell>
          <cell r="N75">
            <v>61</v>
          </cell>
          <cell r="Z75">
            <v>0</v>
          </cell>
          <cell r="AA75" t="str">
            <v>09</v>
          </cell>
        </row>
        <row r="76">
          <cell r="E76">
            <v>0</v>
          </cell>
          <cell r="M76">
            <v>218</v>
          </cell>
          <cell r="N76">
            <v>62</v>
          </cell>
          <cell r="Z76">
            <v>0</v>
          </cell>
        </row>
        <row r="77">
          <cell r="E77">
            <v>0</v>
          </cell>
          <cell r="M77">
            <v>218</v>
          </cell>
          <cell r="N77">
            <v>63</v>
          </cell>
          <cell r="Z77">
            <v>0</v>
          </cell>
        </row>
        <row r="78">
          <cell r="E78">
            <v>0</v>
          </cell>
          <cell r="M78">
            <v>218</v>
          </cell>
          <cell r="N78">
            <v>64</v>
          </cell>
          <cell r="Z78">
            <v>0</v>
          </cell>
        </row>
        <row r="79">
          <cell r="E79">
            <v>0</v>
          </cell>
          <cell r="M79">
            <v>218</v>
          </cell>
          <cell r="N79">
            <v>65</v>
          </cell>
          <cell r="Z79">
            <v>0</v>
          </cell>
        </row>
        <row r="80">
          <cell r="C80">
            <v>219</v>
          </cell>
          <cell r="E80">
            <v>0</v>
          </cell>
          <cell r="M80">
            <v>219</v>
          </cell>
          <cell r="N80">
            <v>66</v>
          </cell>
          <cell r="Z80">
            <v>0</v>
          </cell>
          <cell r="AA80" t="str">
            <v>03</v>
          </cell>
        </row>
        <row r="81">
          <cell r="C81" t="str">
            <v>220</v>
          </cell>
          <cell r="E81">
            <v>54557698987</v>
          </cell>
          <cell r="N81">
            <v>67</v>
          </cell>
          <cell r="Z81">
            <v>-3737985151</v>
          </cell>
        </row>
        <row r="82">
          <cell r="C82">
            <v>221</v>
          </cell>
          <cell r="E82">
            <v>29555282488</v>
          </cell>
          <cell r="N82">
            <v>68</v>
          </cell>
          <cell r="Z82">
            <v>-3739734049</v>
          </cell>
        </row>
        <row r="83">
          <cell r="C83">
            <v>222</v>
          </cell>
          <cell r="E83">
            <v>42477903535</v>
          </cell>
          <cell r="N83">
            <v>69</v>
          </cell>
          <cell r="Z83">
            <v>-5415928000</v>
          </cell>
          <cell r="AA83" t="str">
            <v>21</v>
          </cell>
        </row>
        <row r="84">
          <cell r="C84">
            <v>223</v>
          </cell>
          <cell r="E84">
            <v>-12922621047</v>
          </cell>
          <cell r="M84">
            <v>223</v>
          </cell>
          <cell r="N84">
            <v>70</v>
          </cell>
          <cell r="Z84">
            <v>1676193951</v>
          </cell>
          <cell r="AA84" t="str">
            <v>02</v>
          </cell>
        </row>
        <row r="85">
          <cell r="C85">
            <v>224</v>
          </cell>
          <cell r="E85">
            <v>0</v>
          </cell>
          <cell r="N85">
            <v>71</v>
          </cell>
          <cell r="Z85">
            <v>0</v>
          </cell>
        </row>
        <row r="86">
          <cell r="C86">
            <v>225</v>
          </cell>
          <cell r="E86">
            <v>0</v>
          </cell>
          <cell r="M86">
            <v>225</v>
          </cell>
          <cell r="N86">
            <v>72</v>
          </cell>
          <cell r="Z86">
            <v>0</v>
          </cell>
          <cell r="AA86" t="str">
            <v>21</v>
          </cell>
        </row>
        <row r="87">
          <cell r="C87">
            <v>226</v>
          </cell>
          <cell r="E87">
            <v>0</v>
          </cell>
          <cell r="M87">
            <v>226</v>
          </cell>
          <cell r="N87">
            <v>73</v>
          </cell>
          <cell r="Z87">
            <v>0</v>
          </cell>
          <cell r="AA87" t="str">
            <v>02</v>
          </cell>
        </row>
        <row r="88">
          <cell r="C88">
            <v>227</v>
          </cell>
          <cell r="E88">
            <v>25002416499</v>
          </cell>
          <cell r="N88">
            <v>74</v>
          </cell>
          <cell r="Z88">
            <v>1748898</v>
          </cell>
        </row>
        <row r="89">
          <cell r="C89">
            <v>228</v>
          </cell>
          <cell r="E89">
            <v>25010493400</v>
          </cell>
          <cell r="N89">
            <v>75</v>
          </cell>
          <cell r="Z89">
            <v>0</v>
          </cell>
          <cell r="AA89" t="str">
            <v>21</v>
          </cell>
        </row>
        <row r="90">
          <cell r="C90">
            <v>229</v>
          </cell>
          <cell r="E90">
            <v>-8076901</v>
          </cell>
          <cell r="M90">
            <v>229</v>
          </cell>
          <cell r="N90">
            <v>76</v>
          </cell>
          <cell r="Z90">
            <v>1748898</v>
          </cell>
          <cell r="AA90" t="str">
            <v>02</v>
          </cell>
        </row>
        <row r="91">
          <cell r="C91">
            <v>230</v>
          </cell>
          <cell r="E91">
            <v>0</v>
          </cell>
          <cell r="N91">
            <v>77</v>
          </cell>
          <cell r="Z91">
            <v>0</v>
          </cell>
          <cell r="AA91" t="str">
            <v>21</v>
          </cell>
        </row>
        <row r="92">
          <cell r="E92">
            <v>0</v>
          </cell>
          <cell r="M92">
            <v>230</v>
          </cell>
          <cell r="N92">
            <v>78</v>
          </cell>
          <cell r="Z92">
            <v>0</v>
          </cell>
        </row>
        <row r="93">
          <cell r="E93">
            <v>0</v>
          </cell>
          <cell r="M93">
            <v>230</v>
          </cell>
          <cell r="N93">
            <v>79</v>
          </cell>
          <cell r="Z93">
            <v>0</v>
          </cell>
        </row>
        <row r="94">
          <cell r="E94">
            <v>0</v>
          </cell>
          <cell r="M94">
            <v>230</v>
          </cell>
          <cell r="N94">
            <v>80</v>
          </cell>
          <cell r="Z94">
            <v>0</v>
          </cell>
        </row>
        <row r="95">
          <cell r="C95">
            <v>240</v>
          </cell>
          <cell r="E95">
            <v>27768000000</v>
          </cell>
          <cell r="N95">
            <v>81</v>
          </cell>
          <cell r="Z95">
            <v>0</v>
          </cell>
        </row>
        <row r="96">
          <cell r="C96">
            <v>241</v>
          </cell>
          <cell r="E96">
            <v>27768000000</v>
          </cell>
          <cell r="M96">
            <v>241</v>
          </cell>
          <cell r="N96">
            <v>82</v>
          </cell>
          <cell r="Z96">
            <v>0</v>
          </cell>
          <cell r="AA96" t="str">
            <v>21</v>
          </cell>
        </row>
        <row r="97">
          <cell r="C97">
            <v>242</v>
          </cell>
          <cell r="E97">
            <v>0</v>
          </cell>
          <cell r="M97">
            <v>242</v>
          </cell>
          <cell r="N97">
            <v>83</v>
          </cell>
          <cell r="Z97">
            <v>0</v>
          </cell>
          <cell r="AA97" t="str">
            <v>02</v>
          </cell>
        </row>
        <row r="98">
          <cell r="C98">
            <v>250</v>
          </cell>
          <cell r="E98">
            <v>133691288432</v>
          </cell>
          <cell r="N98">
            <v>84</v>
          </cell>
          <cell r="Z98">
            <v>-13080319085</v>
          </cell>
        </row>
        <row r="99">
          <cell r="C99">
            <v>251</v>
          </cell>
          <cell r="E99">
            <v>20740000000</v>
          </cell>
          <cell r="M99">
            <v>251</v>
          </cell>
          <cell r="N99">
            <v>85</v>
          </cell>
          <cell r="Z99">
            <v>0</v>
          </cell>
          <cell r="AA99" t="str">
            <v>25</v>
          </cell>
        </row>
        <row r="100">
          <cell r="C100">
            <v>252</v>
          </cell>
          <cell r="E100">
            <v>114100000000</v>
          </cell>
          <cell r="N100">
            <v>86</v>
          </cell>
          <cell r="Z100">
            <v>-13600000000</v>
          </cell>
          <cell r="AA100" t="str">
            <v>25</v>
          </cell>
        </row>
        <row r="101">
          <cell r="E101">
            <v>0</v>
          </cell>
          <cell r="M101">
            <v>252</v>
          </cell>
          <cell r="N101">
            <v>87</v>
          </cell>
          <cell r="Z101">
            <v>0</v>
          </cell>
        </row>
        <row r="102">
          <cell r="E102">
            <v>114100000000</v>
          </cell>
          <cell r="M102">
            <v>252</v>
          </cell>
          <cell r="N102">
            <v>88</v>
          </cell>
          <cell r="Z102">
            <v>-13600000000</v>
          </cell>
        </row>
        <row r="103">
          <cell r="C103">
            <v>258</v>
          </cell>
          <cell r="E103">
            <v>1000000000</v>
          </cell>
          <cell r="N103">
            <v>89</v>
          </cell>
          <cell r="Z103">
            <v>0</v>
          </cell>
        </row>
        <row r="104">
          <cell r="E104">
            <v>0</v>
          </cell>
          <cell r="M104">
            <v>258</v>
          </cell>
          <cell r="N104">
            <v>90</v>
          </cell>
          <cell r="Z104">
            <v>0</v>
          </cell>
          <cell r="AA104" t="str">
            <v>25</v>
          </cell>
        </row>
        <row r="105">
          <cell r="E105">
            <v>0</v>
          </cell>
          <cell r="M105">
            <v>258</v>
          </cell>
          <cell r="N105">
            <v>91</v>
          </cell>
          <cell r="Z105">
            <v>0</v>
          </cell>
          <cell r="AA105" t="str">
            <v>23</v>
          </cell>
        </row>
        <row r="106">
          <cell r="E106">
            <v>0</v>
          </cell>
          <cell r="M106">
            <v>258</v>
          </cell>
          <cell r="N106">
            <v>92</v>
          </cell>
          <cell r="Z106">
            <v>0</v>
          </cell>
          <cell r="AA106" t="str">
            <v>23</v>
          </cell>
        </row>
        <row r="107">
          <cell r="E107">
            <v>0</v>
          </cell>
          <cell r="M107">
            <v>258</v>
          </cell>
          <cell r="N107">
            <v>93</v>
          </cell>
          <cell r="Z107">
            <v>0</v>
          </cell>
          <cell r="AA107" t="str">
            <v>23</v>
          </cell>
        </row>
        <row r="108">
          <cell r="E108">
            <v>1000000000</v>
          </cell>
          <cell r="M108">
            <v>258</v>
          </cell>
          <cell r="N108">
            <v>94</v>
          </cell>
          <cell r="Z108">
            <v>0</v>
          </cell>
          <cell r="AA108" t="str">
            <v>25</v>
          </cell>
        </row>
        <row r="109">
          <cell r="C109">
            <v>259</v>
          </cell>
          <cell r="E109">
            <v>-2148711568</v>
          </cell>
          <cell r="M109">
            <v>259</v>
          </cell>
          <cell r="N109">
            <v>95</v>
          </cell>
          <cell r="Z109">
            <v>519680915</v>
          </cell>
          <cell r="AA109" t="str">
            <v>03</v>
          </cell>
        </row>
        <row r="110">
          <cell r="C110">
            <v>260</v>
          </cell>
          <cell r="E110">
            <v>1599886015</v>
          </cell>
          <cell r="N110">
            <v>96</v>
          </cell>
          <cell r="Z110">
            <v>289578729</v>
          </cell>
        </row>
        <row r="111">
          <cell r="C111">
            <v>261</v>
          </cell>
          <cell r="E111">
            <v>1215065039</v>
          </cell>
          <cell r="M111">
            <v>261</v>
          </cell>
          <cell r="N111">
            <v>97</v>
          </cell>
          <cell r="Z111">
            <v>289578729</v>
          </cell>
          <cell r="AA111" t="str">
            <v>12</v>
          </cell>
        </row>
        <row r="112">
          <cell r="C112">
            <v>262</v>
          </cell>
          <cell r="E112">
            <v>0</v>
          </cell>
          <cell r="M112">
            <v>262</v>
          </cell>
          <cell r="N112">
            <v>98</v>
          </cell>
          <cell r="Z112">
            <v>0</v>
          </cell>
          <cell r="AA112" t="str">
            <v>09</v>
          </cell>
        </row>
        <row r="113">
          <cell r="C113">
            <v>268</v>
          </cell>
          <cell r="E113">
            <v>384820976</v>
          </cell>
          <cell r="N113">
            <v>99</v>
          </cell>
          <cell r="Z113">
            <v>0</v>
          </cell>
          <cell r="AA113" t="str">
            <v>16</v>
          </cell>
        </row>
        <row r="114">
          <cell r="E114">
            <v>384820976</v>
          </cell>
          <cell r="M114">
            <v>268</v>
          </cell>
          <cell r="N114">
            <v>100</v>
          </cell>
          <cell r="Z114">
            <v>0</v>
          </cell>
        </row>
        <row r="115">
          <cell r="E115">
            <v>0</v>
          </cell>
          <cell r="M115">
            <v>268</v>
          </cell>
          <cell r="N115">
            <v>101</v>
          </cell>
          <cell r="Z115">
            <v>0</v>
          </cell>
        </row>
        <row r="116">
          <cell r="C116" t="str">
            <v>269</v>
          </cell>
          <cell r="E116">
            <v>0</v>
          </cell>
          <cell r="M116">
            <v>269</v>
          </cell>
          <cell r="N116">
            <v>102</v>
          </cell>
          <cell r="Z116">
            <v>0</v>
          </cell>
        </row>
        <row r="117">
          <cell r="N117" t="str">
            <v/>
          </cell>
        </row>
        <row r="118">
          <cell r="C118">
            <v>270</v>
          </cell>
          <cell r="E118">
            <v>553384054161</v>
          </cell>
          <cell r="N118">
            <v>103</v>
          </cell>
          <cell r="Z118">
            <v>-215216875771</v>
          </cell>
        </row>
        <row r="119">
          <cell r="N119" t="str">
            <v/>
          </cell>
        </row>
        <row r="120">
          <cell r="N120" t="str">
            <v/>
          </cell>
        </row>
        <row r="121">
          <cell r="C121">
            <v>300</v>
          </cell>
          <cell r="E121">
            <v>161652545554</v>
          </cell>
          <cell r="N121">
            <v>104</v>
          </cell>
          <cell r="Z121">
            <v>35288149142</v>
          </cell>
        </row>
        <row r="122">
          <cell r="C122">
            <v>310</v>
          </cell>
          <cell r="E122">
            <v>136284542306</v>
          </cell>
          <cell r="N122">
            <v>105</v>
          </cell>
          <cell r="Z122">
            <v>38371727313</v>
          </cell>
        </row>
        <row r="123">
          <cell r="C123">
            <v>311</v>
          </cell>
          <cell r="E123">
            <v>90805640371</v>
          </cell>
          <cell r="N123">
            <v>106</v>
          </cell>
          <cell r="Z123">
            <v>14729439817</v>
          </cell>
          <cell r="AA123" t="str">
            <v>33</v>
          </cell>
        </row>
        <row r="124">
          <cell r="E124">
            <v>90805640371</v>
          </cell>
          <cell r="M124">
            <v>311</v>
          </cell>
          <cell r="N124">
            <v>107</v>
          </cell>
          <cell r="Z124">
            <v>16599377041</v>
          </cell>
        </row>
        <row r="125">
          <cell r="E125">
            <v>0</v>
          </cell>
          <cell r="M125">
            <v>311</v>
          </cell>
          <cell r="N125">
            <v>108</v>
          </cell>
          <cell r="Z125">
            <v>-1869937224</v>
          </cell>
        </row>
        <row r="126">
          <cell r="C126">
            <v>312</v>
          </cell>
          <cell r="E126">
            <v>19015426122</v>
          </cell>
          <cell r="M126">
            <v>312</v>
          </cell>
          <cell r="N126">
            <v>109</v>
          </cell>
          <cell r="Z126">
            <v>7367578553</v>
          </cell>
          <cell r="AA126" t="str">
            <v>11</v>
          </cell>
        </row>
        <row r="127">
          <cell r="C127">
            <v>313</v>
          </cell>
          <cell r="E127">
            <v>13808443660</v>
          </cell>
          <cell r="M127">
            <v>313</v>
          </cell>
          <cell r="N127">
            <v>110</v>
          </cell>
          <cell r="Z127">
            <v>9720792427</v>
          </cell>
          <cell r="AA127" t="str">
            <v>11</v>
          </cell>
        </row>
        <row r="128">
          <cell r="C128">
            <v>314</v>
          </cell>
          <cell r="E128">
            <v>10486199714</v>
          </cell>
          <cell r="N128">
            <v>111</v>
          </cell>
          <cell r="Z128">
            <v>6151048644</v>
          </cell>
          <cell r="AA128" t="str">
            <v>11</v>
          </cell>
        </row>
        <row r="129">
          <cell r="E129">
            <v>1753216369</v>
          </cell>
          <cell r="N129">
            <v>112</v>
          </cell>
          <cell r="Z129">
            <v>1753216369</v>
          </cell>
        </row>
        <row r="130">
          <cell r="E130">
            <v>1753216369</v>
          </cell>
          <cell r="M130">
            <v>314</v>
          </cell>
          <cell r="N130">
            <v>113</v>
          </cell>
          <cell r="Z130">
            <v>1753216369</v>
          </cell>
        </row>
        <row r="131">
          <cell r="E131">
            <v>0</v>
          </cell>
          <cell r="M131">
            <v>314</v>
          </cell>
          <cell r="N131">
            <v>114</v>
          </cell>
          <cell r="Z131">
            <v>0</v>
          </cell>
        </row>
        <row r="132">
          <cell r="E132">
            <v>0</v>
          </cell>
          <cell r="M132">
            <v>314</v>
          </cell>
          <cell r="N132">
            <v>115</v>
          </cell>
          <cell r="Z132">
            <v>0</v>
          </cell>
        </row>
        <row r="133">
          <cell r="E133">
            <v>1801624708</v>
          </cell>
          <cell r="M133">
            <v>314</v>
          </cell>
          <cell r="N133">
            <v>116</v>
          </cell>
          <cell r="Z133">
            <v>1295720017</v>
          </cell>
        </row>
        <row r="134">
          <cell r="E134">
            <v>6913289795</v>
          </cell>
          <cell r="M134">
            <v>314</v>
          </cell>
          <cell r="N134">
            <v>117</v>
          </cell>
          <cell r="Z134">
            <v>3084043416</v>
          </cell>
        </row>
        <row r="135">
          <cell r="E135">
            <v>18068842</v>
          </cell>
          <cell r="M135">
            <v>314</v>
          </cell>
          <cell r="N135">
            <v>118</v>
          </cell>
          <cell r="Z135">
            <v>18068842</v>
          </cell>
        </row>
        <row r="136">
          <cell r="E136">
            <v>0</v>
          </cell>
          <cell r="M136">
            <v>314</v>
          </cell>
          <cell r="N136">
            <v>119</v>
          </cell>
          <cell r="Z136">
            <v>0</v>
          </cell>
        </row>
        <row r="137">
          <cell r="E137">
            <v>0</v>
          </cell>
          <cell r="M137">
            <v>314</v>
          </cell>
          <cell r="N137">
            <v>120</v>
          </cell>
          <cell r="Z137">
            <v>0</v>
          </cell>
        </row>
        <row r="138">
          <cell r="E138">
            <v>0</v>
          </cell>
          <cell r="M138">
            <v>314</v>
          </cell>
          <cell r="N138">
            <v>121</v>
          </cell>
          <cell r="Z138">
            <v>0</v>
          </cell>
        </row>
        <row r="139">
          <cell r="E139">
            <v>0</v>
          </cell>
          <cell r="M139">
            <v>314</v>
          </cell>
          <cell r="N139">
            <v>122</v>
          </cell>
          <cell r="Z139">
            <v>0</v>
          </cell>
        </row>
        <row r="140">
          <cell r="C140">
            <v>315</v>
          </cell>
          <cell r="E140">
            <v>280651946</v>
          </cell>
          <cell r="N140">
            <v>123</v>
          </cell>
          <cell r="Z140">
            <v>280651946</v>
          </cell>
          <cell r="AA140" t="str">
            <v>11</v>
          </cell>
        </row>
        <row r="141">
          <cell r="C141">
            <v>316</v>
          </cell>
          <cell r="E141">
            <v>327268195</v>
          </cell>
          <cell r="M141">
            <v>316</v>
          </cell>
          <cell r="N141">
            <v>124</v>
          </cell>
          <cell r="Z141">
            <v>-223718183</v>
          </cell>
          <cell r="AA141" t="str">
            <v>11</v>
          </cell>
        </row>
        <row r="142">
          <cell r="C142">
            <v>317</v>
          </cell>
          <cell r="E142">
            <v>0</v>
          </cell>
          <cell r="M142">
            <v>317</v>
          </cell>
          <cell r="N142">
            <v>125</v>
          </cell>
          <cell r="Z142">
            <v>0</v>
          </cell>
          <cell r="AA142" t="str">
            <v>11</v>
          </cell>
        </row>
        <row r="143">
          <cell r="C143">
            <v>318</v>
          </cell>
          <cell r="E143">
            <v>0</v>
          </cell>
          <cell r="M143">
            <v>318</v>
          </cell>
          <cell r="N143">
            <v>126</v>
          </cell>
          <cell r="Z143">
            <v>0</v>
          </cell>
          <cell r="AA143" t="str">
            <v>11</v>
          </cell>
        </row>
        <row r="144">
          <cell r="C144">
            <v>319</v>
          </cell>
          <cell r="E144">
            <v>865551305</v>
          </cell>
          <cell r="N144">
            <v>127</v>
          </cell>
          <cell r="Z144">
            <v>30452437</v>
          </cell>
        </row>
        <row r="145">
          <cell r="E145">
            <v>0</v>
          </cell>
          <cell r="M145">
            <v>319</v>
          </cell>
          <cell r="N145">
            <v>128</v>
          </cell>
          <cell r="Z145">
            <v>0</v>
          </cell>
          <cell r="AA145" t="str">
            <v>11</v>
          </cell>
        </row>
        <row r="146">
          <cell r="E146">
            <v>135098868</v>
          </cell>
          <cell r="M146">
            <v>319</v>
          </cell>
          <cell r="N146">
            <v>129</v>
          </cell>
          <cell r="Z146">
            <v>0</v>
          </cell>
          <cell r="AA146" t="str">
            <v>11</v>
          </cell>
        </row>
        <row r="147">
          <cell r="E147">
            <v>30452437</v>
          </cell>
          <cell r="M147">
            <v>319</v>
          </cell>
          <cell r="N147">
            <v>130</v>
          </cell>
          <cell r="Z147">
            <v>30452437</v>
          </cell>
          <cell r="AA147" t="str">
            <v>11</v>
          </cell>
        </row>
        <row r="148">
          <cell r="E148">
            <v>0</v>
          </cell>
          <cell r="M148">
            <v>319</v>
          </cell>
          <cell r="N148">
            <v>131</v>
          </cell>
          <cell r="Z148">
            <v>0</v>
          </cell>
          <cell r="AA148" t="str">
            <v>11</v>
          </cell>
        </row>
        <row r="149">
          <cell r="E149">
            <v>0</v>
          </cell>
          <cell r="M149">
            <v>319</v>
          </cell>
          <cell r="N149">
            <v>132</v>
          </cell>
          <cell r="Z149">
            <v>0</v>
          </cell>
          <cell r="AA149" t="str">
            <v>11</v>
          </cell>
        </row>
        <row r="150">
          <cell r="E150">
            <v>0</v>
          </cell>
          <cell r="M150">
            <v>319</v>
          </cell>
          <cell r="N150">
            <v>133</v>
          </cell>
          <cell r="Z150">
            <v>0</v>
          </cell>
          <cell r="AA150" t="str">
            <v>11</v>
          </cell>
        </row>
        <row r="151">
          <cell r="E151">
            <v>0</v>
          </cell>
          <cell r="M151">
            <v>319</v>
          </cell>
          <cell r="N151">
            <v>134</v>
          </cell>
          <cell r="Z151">
            <v>0</v>
          </cell>
          <cell r="AA151" t="str">
            <v>16</v>
          </cell>
        </row>
        <row r="152">
          <cell r="E152">
            <v>700000000</v>
          </cell>
          <cell r="M152">
            <v>319</v>
          </cell>
          <cell r="N152">
            <v>135</v>
          </cell>
          <cell r="Z152">
            <v>0</v>
          </cell>
          <cell r="AA152" t="str">
            <v>11</v>
          </cell>
        </row>
        <row r="153">
          <cell r="E153">
            <v>0</v>
          </cell>
          <cell r="M153">
            <v>319</v>
          </cell>
          <cell r="N153">
            <v>136</v>
          </cell>
          <cell r="Z153">
            <v>0</v>
          </cell>
          <cell r="AA153" t="str">
            <v>11</v>
          </cell>
        </row>
        <row r="154">
          <cell r="E154">
            <v>0</v>
          </cell>
          <cell r="M154">
            <v>319</v>
          </cell>
          <cell r="N154">
            <v>137</v>
          </cell>
          <cell r="Z154">
            <v>0</v>
          </cell>
          <cell r="AA154" t="str">
            <v>11</v>
          </cell>
        </row>
        <row r="155">
          <cell r="C155" t="str">
            <v>320</v>
          </cell>
          <cell r="E155">
            <v>0</v>
          </cell>
          <cell r="M155">
            <v>320</v>
          </cell>
          <cell r="N155">
            <v>138</v>
          </cell>
          <cell r="Z155">
            <v>0</v>
          </cell>
          <cell r="AA155" t="str">
            <v>11</v>
          </cell>
        </row>
        <row r="156">
          <cell r="C156">
            <v>323</v>
          </cell>
          <cell r="E156">
            <v>695360993</v>
          </cell>
          <cell r="N156">
            <v>139</v>
          </cell>
          <cell r="Z156">
            <v>315481672</v>
          </cell>
          <cell r="AA156" t="str">
            <v>16</v>
          </cell>
        </row>
        <row r="157">
          <cell r="E157">
            <v>143878900</v>
          </cell>
          <cell r="M157">
            <v>323</v>
          </cell>
          <cell r="N157">
            <v>140</v>
          </cell>
          <cell r="Z157">
            <v>0</v>
          </cell>
        </row>
        <row r="158">
          <cell r="E158">
            <v>551482093</v>
          </cell>
          <cell r="M158">
            <v>323</v>
          </cell>
          <cell r="N158">
            <v>141</v>
          </cell>
          <cell r="Z158">
            <v>315481672</v>
          </cell>
        </row>
        <row r="159">
          <cell r="E159">
            <v>0</v>
          </cell>
          <cell r="M159">
            <v>323</v>
          </cell>
          <cell r="N159">
            <v>142</v>
          </cell>
          <cell r="Z159">
            <v>0</v>
          </cell>
        </row>
        <row r="160">
          <cell r="E160">
            <v>0</v>
          </cell>
          <cell r="M160">
            <v>323</v>
          </cell>
          <cell r="N160">
            <v>143</v>
          </cell>
          <cell r="Z160">
            <v>0</v>
          </cell>
        </row>
        <row r="161">
          <cell r="C161">
            <v>327</v>
          </cell>
          <cell r="E161">
            <v>0</v>
          </cell>
          <cell r="M161">
            <v>327</v>
          </cell>
          <cell r="N161">
            <v>144</v>
          </cell>
          <cell r="Z161">
            <v>0</v>
          </cell>
          <cell r="AA161" t="str">
            <v>23</v>
          </cell>
        </row>
        <row r="162">
          <cell r="C162" t="str">
            <v>330</v>
          </cell>
          <cell r="E162">
            <v>25368003248</v>
          </cell>
          <cell r="N162">
            <v>145</v>
          </cell>
          <cell r="Z162">
            <v>-3083578171</v>
          </cell>
        </row>
        <row r="163">
          <cell r="C163" t="str">
            <v>331</v>
          </cell>
          <cell r="E163">
            <v>0</v>
          </cell>
          <cell r="M163">
            <v>331</v>
          </cell>
          <cell r="N163">
            <v>146</v>
          </cell>
          <cell r="Z163">
            <v>0</v>
          </cell>
          <cell r="AA163" t="str">
            <v>11</v>
          </cell>
        </row>
        <row r="164">
          <cell r="C164" t="str">
            <v>332</v>
          </cell>
          <cell r="E164">
            <v>0</v>
          </cell>
          <cell r="N164">
            <v>147</v>
          </cell>
          <cell r="Z164">
            <v>0</v>
          </cell>
          <cell r="AA164" t="str">
            <v>11</v>
          </cell>
        </row>
        <row r="165">
          <cell r="E165">
            <v>0</v>
          </cell>
          <cell r="M165">
            <v>332</v>
          </cell>
          <cell r="N165">
            <v>148</v>
          </cell>
          <cell r="Z165">
            <v>0</v>
          </cell>
        </row>
        <row r="166">
          <cell r="E166">
            <v>0</v>
          </cell>
          <cell r="M166">
            <v>332</v>
          </cell>
          <cell r="N166">
            <v>149</v>
          </cell>
          <cell r="Z166">
            <v>0</v>
          </cell>
        </row>
        <row r="167">
          <cell r="C167" t="str">
            <v>333</v>
          </cell>
          <cell r="E167">
            <v>0</v>
          </cell>
          <cell r="N167">
            <v>150</v>
          </cell>
          <cell r="Z167">
            <v>0</v>
          </cell>
        </row>
        <row r="168">
          <cell r="E168">
            <v>0</v>
          </cell>
          <cell r="M168">
            <v>333</v>
          </cell>
          <cell r="N168">
            <v>151</v>
          </cell>
          <cell r="Z168">
            <v>0</v>
          </cell>
          <cell r="AA168" t="str">
            <v>16</v>
          </cell>
        </row>
        <row r="169">
          <cell r="E169">
            <v>0</v>
          </cell>
          <cell r="M169">
            <v>333</v>
          </cell>
          <cell r="N169">
            <v>152</v>
          </cell>
          <cell r="Z169">
            <v>0</v>
          </cell>
          <cell r="AA169" t="str">
            <v>11</v>
          </cell>
        </row>
        <row r="170">
          <cell r="C170" t="str">
            <v>334</v>
          </cell>
          <cell r="E170">
            <v>21735995267</v>
          </cell>
          <cell r="N170">
            <v>153</v>
          </cell>
          <cell r="Z170">
            <v>539289410</v>
          </cell>
          <cell r="AA170" t="str">
            <v>33</v>
          </cell>
        </row>
        <row r="171">
          <cell r="E171">
            <v>21735995267</v>
          </cell>
          <cell r="M171">
            <v>334</v>
          </cell>
          <cell r="N171">
            <v>154</v>
          </cell>
          <cell r="Z171">
            <v>539289410</v>
          </cell>
        </row>
        <row r="172">
          <cell r="E172">
            <v>0</v>
          </cell>
          <cell r="M172">
            <v>334</v>
          </cell>
          <cell r="N172">
            <v>155</v>
          </cell>
          <cell r="Z172">
            <v>0</v>
          </cell>
        </row>
        <row r="173">
          <cell r="E173">
            <v>0</v>
          </cell>
          <cell r="N173">
            <v>156</v>
          </cell>
          <cell r="Z173">
            <v>0</v>
          </cell>
        </row>
        <row r="174">
          <cell r="E174">
            <v>0</v>
          </cell>
          <cell r="M174">
            <v>334</v>
          </cell>
          <cell r="N174">
            <v>157</v>
          </cell>
          <cell r="Z174">
            <v>0</v>
          </cell>
        </row>
        <row r="175">
          <cell r="E175">
            <v>0</v>
          </cell>
          <cell r="M175">
            <v>334</v>
          </cell>
          <cell r="N175">
            <v>158</v>
          </cell>
          <cell r="Z175">
            <v>0</v>
          </cell>
        </row>
        <row r="176">
          <cell r="E176">
            <v>0</v>
          </cell>
          <cell r="M176">
            <v>334</v>
          </cell>
          <cell r="N176">
            <v>159</v>
          </cell>
          <cell r="Z176">
            <v>0</v>
          </cell>
        </row>
        <row r="177">
          <cell r="C177" t="str">
            <v>335</v>
          </cell>
          <cell r="E177">
            <v>0</v>
          </cell>
          <cell r="M177">
            <v>335</v>
          </cell>
          <cell r="N177">
            <v>160</v>
          </cell>
          <cell r="Z177">
            <v>0</v>
          </cell>
          <cell r="AA177" t="str">
            <v>11</v>
          </cell>
        </row>
        <row r="178">
          <cell r="C178" t="str">
            <v>336</v>
          </cell>
          <cell r="E178">
            <v>9140400</v>
          </cell>
          <cell r="M178">
            <v>336</v>
          </cell>
          <cell r="N178">
            <v>161</v>
          </cell>
          <cell r="Z178">
            <v>0</v>
          </cell>
          <cell r="AA178" t="str">
            <v>11</v>
          </cell>
        </row>
        <row r="179">
          <cell r="C179" t="str">
            <v>337</v>
          </cell>
          <cell r="E179">
            <v>0</v>
          </cell>
          <cell r="M179">
            <v>337</v>
          </cell>
          <cell r="N179">
            <v>162</v>
          </cell>
          <cell r="Z179">
            <v>0</v>
          </cell>
          <cell r="AA179" t="str">
            <v>11</v>
          </cell>
        </row>
        <row r="180">
          <cell r="C180">
            <v>338</v>
          </cell>
          <cell r="E180">
            <v>3622867581</v>
          </cell>
          <cell r="M180">
            <v>338</v>
          </cell>
          <cell r="N180">
            <v>163</v>
          </cell>
          <cell r="Z180">
            <v>-3622867581</v>
          </cell>
          <cell r="AA180" t="str">
            <v>11</v>
          </cell>
        </row>
        <row r="181">
          <cell r="C181">
            <v>339</v>
          </cell>
          <cell r="E181">
            <v>0</v>
          </cell>
          <cell r="N181">
            <v>164</v>
          </cell>
          <cell r="Z181">
            <v>0</v>
          </cell>
          <cell r="AA181" t="str">
            <v>11</v>
          </cell>
        </row>
        <row r="182">
          <cell r="E182">
            <v>0</v>
          </cell>
          <cell r="M182">
            <v>339</v>
          </cell>
          <cell r="N182">
            <v>165</v>
          </cell>
          <cell r="Z182">
            <v>0</v>
          </cell>
        </row>
        <row r="183">
          <cell r="E183">
            <v>0</v>
          </cell>
          <cell r="M183">
            <v>339</v>
          </cell>
          <cell r="N183">
            <v>166</v>
          </cell>
          <cell r="Z183">
            <v>0</v>
          </cell>
        </row>
        <row r="185">
          <cell r="C185">
            <v>400</v>
          </cell>
          <cell r="E185">
            <v>391731508607</v>
          </cell>
          <cell r="N185">
            <v>167</v>
          </cell>
          <cell r="Z185">
            <v>179928726629</v>
          </cell>
        </row>
        <row r="186">
          <cell r="C186">
            <v>410</v>
          </cell>
          <cell r="E186">
            <v>391731508607</v>
          </cell>
          <cell r="N186">
            <v>168</v>
          </cell>
          <cell r="Z186">
            <v>179928726629</v>
          </cell>
        </row>
        <row r="187">
          <cell r="C187">
            <v>411</v>
          </cell>
          <cell r="E187">
            <v>335000000000</v>
          </cell>
          <cell r="M187">
            <v>411</v>
          </cell>
          <cell r="N187">
            <v>169</v>
          </cell>
          <cell r="Z187">
            <v>171247220000</v>
          </cell>
          <cell r="AA187" t="str">
            <v>31</v>
          </cell>
        </row>
        <row r="188">
          <cell r="C188">
            <v>412</v>
          </cell>
          <cell r="E188">
            <v>29639176600</v>
          </cell>
          <cell r="M188">
            <v>412</v>
          </cell>
          <cell r="N188">
            <v>170</v>
          </cell>
          <cell r="Z188">
            <v>-56418900</v>
          </cell>
          <cell r="AA188" t="str">
            <v>31</v>
          </cell>
        </row>
        <row r="189">
          <cell r="C189">
            <v>413</v>
          </cell>
          <cell r="E189">
            <v>0</v>
          </cell>
          <cell r="M189">
            <v>413</v>
          </cell>
          <cell r="N189">
            <v>171</v>
          </cell>
          <cell r="Z189">
            <v>0</v>
          </cell>
          <cell r="AA189" t="str">
            <v>16</v>
          </cell>
        </row>
        <row r="190">
          <cell r="C190">
            <v>414</v>
          </cell>
          <cell r="E190">
            <v>-3010000</v>
          </cell>
          <cell r="M190">
            <v>414</v>
          </cell>
          <cell r="N190">
            <v>172</v>
          </cell>
          <cell r="Z190">
            <v>0</v>
          </cell>
          <cell r="AA190" t="str">
            <v>32</v>
          </cell>
        </row>
        <row r="191">
          <cell r="C191">
            <v>415</v>
          </cell>
          <cell r="E191">
            <v>0</v>
          </cell>
          <cell r="M191">
            <v>415</v>
          </cell>
          <cell r="N191">
            <v>173</v>
          </cell>
          <cell r="Z191">
            <v>0</v>
          </cell>
          <cell r="AA191" t="str">
            <v>16</v>
          </cell>
        </row>
        <row r="192">
          <cell r="C192">
            <v>416</v>
          </cell>
          <cell r="E192">
            <v>0</v>
          </cell>
          <cell r="N192">
            <v>174</v>
          </cell>
          <cell r="Z192">
            <v>0</v>
          </cell>
          <cell r="AA192" t="str">
            <v>16</v>
          </cell>
        </row>
        <row r="193">
          <cell r="C193">
            <v>417</v>
          </cell>
          <cell r="E193">
            <v>2991017911</v>
          </cell>
          <cell r="M193">
            <v>417</v>
          </cell>
          <cell r="N193">
            <v>175</v>
          </cell>
          <cell r="Z193">
            <v>1507349066</v>
          </cell>
          <cell r="AA193" t="str">
            <v>16</v>
          </cell>
        </row>
        <row r="194">
          <cell r="C194">
            <v>418</v>
          </cell>
          <cell r="E194">
            <v>688205141</v>
          </cell>
          <cell r="M194">
            <v>418</v>
          </cell>
          <cell r="N194">
            <v>176</v>
          </cell>
          <cell r="Z194">
            <v>452204720</v>
          </cell>
          <cell r="AA194" t="str">
            <v>16</v>
          </cell>
        </row>
        <row r="195">
          <cell r="C195">
            <v>419</v>
          </cell>
          <cell r="E195">
            <v>0</v>
          </cell>
          <cell r="M195">
            <v>419</v>
          </cell>
          <cell r="N195">
            <v>177</v>
          </cell>
          <cell r="Z195">
            <v>0</v>
          </cell>
          <cell r="AA195" t="str">
            <v>16</v>
          </cell>
        </row>
        <row r="196">
          <cell r="C196" t="str">
            <v>420</v>
          </cell>
          <cell r="E196">
            <v>23416118955</v>
          </cell>
          <cell r="N196">
            <v>178</v>
          </cell>
          <cell r="Z196">
            <v>6778371743</v>
          </cell>
          <cell r="AA196" t="str">
            <v>01</v>
          </cell>
        </row>
        <row r="197">
          <cell r="E197">
            <v>-56000000</v>
          </cell>
          <cell r="M197">
            <v>420</v>
          </cell>
          <cell r="N197">
            <v>179</v>
          </cell>
          <cell r="Z197">
            <v>0</v>
          </cell>
        </row>
        <row r="198">
          <cell r="E198">
            <v>23472118955</v>
          </cell>
          <cell r="M198">
            <v>420</v>
          </cell>
          <cell r="N198">
            <v>180</v>
          </cell>
          <cell r="Z198">
            <v>6778371743</v>
          </cell>
        </row>
        <row r="199">
          <cell r="C199" t="str">
            <v>421</v>
          </cell>
          <cell r="E199">
            <v>0</v>
          </cell>
          <cell r="M199">
            <v>421</v>
          </cell>
          <cell r="N199">
            <v>181</v>
          </cell>
          <cell r="Z199">
            <v>0</v>
          </cell>
          <cell r="AA199" t="str">
            <v>16</v>
          </cell>
        </row>
        <row r="200">
          <cell r="C200">
            <v>422</v>
          </cell>
          <cell r="E200">
            <v>0</v>
          </cell>
          <cell r="M200">
            <v>422</v>
          </cell>
          <cell r="N200">
            <v>182</v>
          </cell>
          <cell r="Z200">
            <v>0</v>
          </cell>
          <cell r="AA200" t="str">
            <v>16</v>
          </cell>
        </row>
        <row r="201">
          <cell r="C201" t="str">
            <v>430</v>
          </cell>
          <cell r="E201">
            <v>0</v>
          </cell>
          <cell r="N201">
            <v>183</v>
          </cell>
          <cell r="Z201">
            <v>0</v>
          </cell>
        </row>
        <row r="202">
          <cell r="C202" t="str">
            <v>432</v>
          </cell>
          <cell r="E202">
            <v>0</v>
          </cell>
          <cell r="N202">
            <v>184</v>
          </cell>
          <cell r="Z202">
            <v>0</v>
          </cell>
          <cell r="AA202" t="str">
            <v>16</v>
          </cell>
        </row>
        <row r="203">
          <cell r="E203">
            <v>0</v>
          </cell>
          <cell r="N203">
            <v>185</v>
          </cell>
          <cell r="Z203">
            <v>0</v>
          </cell>
        </row>
        <row r="204">
          <cell r="E204">
            <v>0</v>
          </cell>
          <cell r="M204">
            <v>432</v>
          </cell>
          <cell r="N204">
            <v>186</v>
          </cell>
          <cell r="Z204">
            <v>0</v>
          </cell>
        </row>
        <row r="205">
          <cell r="E205">
            <v>0</v>
          </cell>
          <cell r="M205">
            <v>432</v>
          </cell>
          <cell r="N205">
            <v>187</v>
          </cell>
          <cell r="Z205">
            <v>0</v>
          </cell>
        </row>
        <row r="206">
          <cell r="E206">
            <v>0</v>
          </cell>
          <cell r="N206">
            <v>188</v>
          </cell>
          <cell r="Z206">
            <v>0</v>
          </cell>
        </row>
        <row r="207">
          <cell r="E207">
            <v>0</v>
          </cell>
          <cell r="M207">
            <v>432</v>
          </cell>
          <cell r="N207">
            <v>189</v>
          </cell>
          <cell r="Z207">
            <v>0</v>
          </cell>
        </row>
        <row r="208">
          <cell r="E208">
            <v>0</v>
          </cell>
          <cell r="M208">
            <v>432</v>
          </cell>
          <cell r="N208">
            <v>190</v>
          </cell>
          <cell r="Z208">
            <v>0</v>
          </cell>
        </row>
        <row r="209">
          <cell r="C209" t="str">
            <v>433</v>
          </cell>
          <cell r="E209">
            <v>0</v>
          </cell>
          <cell r="M209">
            <v>433</v>
          </cell>
          <cell r="N209">
            <v>191</v>
          </cell>
          <cell r="Z209">
            <v>0</v>
          </cell>
          <cell r="AA209" t="str">
            <v>16</v>
          </cell>
        </row>
        <row r="210">
          <cell r="C210" t="str">
            <v>439</v>
          </cell>
          <cell r="E210">
            <v>0</v>
          </cell>
          <cell r="M210">
            <v>439</v>
          </cell>
          <cell r="N210">
            <v>192</v>
          </cell>
          <cell r="Z210">
            <v>0</v>
          </cell>
        </row>
        <row r="212">
          <cell r="C212" t="str">
            <v>440</v>
          </cell>
          <cell r="E212">
            <v>553384054161</v>
          </cell>
          <cell r="N212">
            <v>193</v>
          </cell>
          <cell r="Z212">
            <v>215216875771</v>
          </cell>
        </row>
        <row r="213">
          <cell r="E213">
            <v>0</v>
          </cell>
          <cell r="N213" t="str">
            <v/>
          </cell>
        </row>
        <row r="214">
          <cell r="N214" t="str">
            <v/>
          </cell>
        </row>
        <row r="215">
          <cell r="N215" t="str">
            <v/>
          </cell>
        </row>
        <row r="216">
          <cell r="C216" t="str">
            <v>nb1</v>
          </cell>
          <cell r="E216">
            <v>0</v>
          </cell>
          <cell r="N216">
            <v>194</v>
          </cell>
        </row>
        <row r="217">
          <cell r="C217" t="str">
            <v>nb2</v>
          </cell>
          <cell r="E217">
            <v>0</v>
          </cell>
          <cell r="N217">
            <v>195</v>
          </cell>
        </row>
        <row r="218">
          <cell r="C218" t="str">
            <v>nb3</v>
          </cell>
          <cell r="E218">
            <v>0</v>
          </cell>
          <cell r="N218">
            <v>196</v>
          </cell>
        </row>
        <row r="219">
          <cell r="C219" t="str">
            <v>nb4</v>
          </cell>
          <cell r="E219">
            <v>0</v>
          </cell>
          <cell r="N219">
            <v>197</v>
          </cell>
        </row>
        <row r="220">
          <cell r="N220">
            <v>198</v>
          </cell>
        </row>
        <row r="221">
          <cell r="C221" t="str">
            <v>nb51</v>
          </cell>
          <cell r="E221">
            <v>0</v>
          </cell>
          <cell r="N221">
            <v>199</v>
          </cell>
        </row>
        <row r="222">
          <cell r="C222" t="str">
            <v>nb52</v>
          </cell>
          <cell r="E222">
            <v>0</v>
          </cell>
          <cell r="N222">
            <v>200</v>
          </cell>
        </row>
        <row r="223">
          <cell r="C223" t="str">
            <v>nb53</v>
          </cell>
          <cell r="E223">
            <v>0</v>
          </cell>
          <cell r="N223">
            <v>201</v>
          </cell>
        </row>
        <row r="224">
          <cell r="C224" t="str">
            <v>nb54</v>
          </cell>
          <cell r="E224">
            <v>0</v>
          </cell>
          <cell r="N224">
            <v>202</v>
          </cell>
        </row>
        <row r="225">
          <cell r="C225" t="str">
            <v>nb55</v>
          </cell>
          <cell r="E225">
            <v>0</v>
          </cell>
          <cell r="N225">
            <v>203</v>
          </cell>
        </row>
        <row r="226">
          <cell r="C226" t="str">
            <v>nb56</v>
          </cell>
          <cell r="E226">
            <v>0</v>
          </cell>
          <cell r="N226">
            <v>204</v>
          </cell>
        </row>
        <row r="227">
          <cell r="C227" t="str">
            <v>nb57</v>
          </cell>
          <cell r="E227">
            <v>0</v>
          </cell>
          <cell r="N227">
            <v>205</v>
          </cell>
        </row>
        <row r="228">
          <cell r="C228" t="str">
            <v>nb58</v>
          </cell>
          <cell r="E228">
            <v>0</v>
          </cell>
          <cell r="N228">
            <v>206</v>
          </cell>
        </row>
        <row r="229">
          <cell r="C229" t="str">
            <v>nb6</v>
          </cell>
          <cell r="E229">
            <v>0</v>
          </cell>
          <cell r="N229">
            <v>207</v>
          </cell>
        </row>
        <row r="230">
          <cell r="N230" t="str">
            <v/>
          </cell>
        </row>
        <row r="231">
          <cell r="N231" t="str">
            <v/>
          </cell>
        </row>
        <row r="232">
          <cell r="N232" t="str">
            <v/>
          </cell>
        </row>
        <row r="233">
          <cell r="N233" t="str">
            <v/>
          </cell>
        </row>
        <row r="234">
          <cell r="C234" t="str">
            <v>01</v>
          </cell>
          <cell r="E234">
            <v>259817394357</v>
          </cell>
          <cell r="N234">
            <v>208</v>
          </cell>
        </row>
        <row r="235">
          <cell r="E235">
            <v>244742811161</v>
          </cell>
          <cell r="M235" t="str">
            <v>01</v>
          </cell>
          <cell r="N235">
            <v>209</v>
          </cell>
        </row>
        <row r="236">
          <cell r="E236">
            <v>14924583196</v>
          </cell>
          <cell r="M236" t="str">
            <v>01</v>
          </cell>
          <cell r="N236">
            <v>210</v>
          </cell>
        </row>
        <row r="237">
          <cell r="E237">
            <v>150000000</v>
          </cell>
          <cell r="M237" t="str">
            <v>01</v>
          </cell>
          <cell r="N237">
            <v>211</v>
          </cell>
        </row>
        <row r="238">
          <cell r="E238">
            <v>0</v>
          </cell>
          <cell r="M238" t="str">
            <v>01</v>
          </cell>
          <cell r="N238">
            <v>212</v>
          </cell>
        </row>
        <row r="239">
          <cell r="E239">
            <v>0</v>
          </cell>
          <cell r="M239" t="str">
            <v>01</v>
          </cell>
          <cell r="N239">
            <v>213</v>
          </cell>
        </row>
        <row r="240">
          <cell r="E240">
            <v>0</v>
          </cell>
          <cell r="M240" t="str">
            <v>01</v>
          </cell>
          <cell r="N240">
            <v>214</v>
          </cell>
        </row>
        <row r="241">
          <cell r="E241">
            <v>0</v>
          </cell>
          <cell r="M241" t="str">
            <v>01</v>
          </cell>
          <cell r="N241">
            <v>215</v>
          </cell>
        </row>
        <row r="242">
          <cell r="E242">
            <v>0</v>
          </cell>
          <cell r="M242" t="str">
            <v>01</v>
          </cell>
          <cell r="N242">
            <v>216</v>
          </cell>
        </row>
        <row r="243">
          <cell r="C243" t="str">
            <v>02</v>
          </cell>
          <cell r="E243">
            <v>0</v>
          </cell>
          <cell r="N243">
            <v>217</v>
          </cell>
        </row>
        <row r="244">
          <cell r="E244">
            <v>0</v>
          </cell>
          <cell r="M244" t="str">
            <v>02</v>
          </cell>
          <cell r="N244">
            <v>218</v>
          </cell>
        </row>
        <row r="245">
          <cell r="E245">
            <v>0</v>
          </cell>
          <cell r="M245" t="str">
            <v>02</v>
          </cell>
          <cell r="N245">
            <v>219</v>
          </cell>
        </row>
        <row r="246">
          <cell r="E246">
            <v>0</v>
          </cell>
          <cell r="M246" t="str">
            <v>02</v>
          </cell>
          <cell r="N246">
            <v>220</v>
          </cell>
        </row>
        <row r="247">
          <cell r="E247">
            <v>0</v>
          </cell>
          <cell r="M247" t="str">
            <v>02</v>
          </cell>
          <cell r="N247">
            <v>221</v>
          </cell>
        </row>
        <row r="248">
          <cell r="E248">
            <v>0</v>
          </cell>
          <cell r="M248" t="str">
            <v>02</v>
          </cell>
          <cell r="N248">
            <v>222</v>
          </cell>
        </row>
        <row r="249">
          <cell r="E249">
            <v>0</v>
          </cell>
          <cell r="M249" t="str">
            <v>02</v>
          </cell>
          <cell r="N249">
            <v>223</v>
          </cell>
        </row>
        <row r="250">
          <cell r="C250">
            <v>10</v>
          </cell>
          <cell r="E250">
            <v>259817394357</v>
          </cell>
          <cell r="N250">
            <v>224</v>
          </cell>
        </row>
        <row r="251">
          <cell r="C251">
            <v>11</v>
          </cell>
          <cell r="E251">
            <v>235635952639</v>
          </cell>
          <cell r="N251">
            <v>225</v>
          </cell>
        </row>
        <row r="252">
          <cell r="E252">
            <v>225926503351</v>
          </cell>
          <cell r="M252">
            <v>11</v>
          </cell>
          <cell r="N252">
            <v>226</v>
          </cell>
        </row>
        <row r="253">
          <cell r="E253">
            <v>9709449288</v>
          </cell>
          <cell r="M253">
            <v>11</v>
          </cell>
          <cell r="N253">
            <v>227</v>
          </cell>
        </row>
        <row r="254">
          <cell r="E254">
            <v>0</v>
          </cell>
          <cell r="M254">
            <v>11</v>
          </cell>
          <cell r="N254">
            <v>228</v>
          </cell>
        </row>
        <row r="255">
          <cell r="E255">
            <v>0</v>
          </cell>
          <cell r="M255">
            <v>11</v>
          </cell>
          <cell r="N255">
            <v>229</v>
          </cell>
        </row>
        <row r="256">
          <cell r="E256">
            <v>0</v>
          </cell>
          <cell r="M256">
            <v>11</v>
          </cell>
          <cell r="N256">
            <v>230</v>
          </cell>
        </row>
        <row r="257">
          <cell r="E257">
            <v>0</v>
          </cell>
          <cell r="M257">
            <v>11</v>
          </cell>
          <cell r="N257">
            <v>231</v>
          </cell>
        </row>
        <row r="258">
          <cell r="E258">
            <v>0</v>
          </cell>
          <cell r="M258">
            <v>11</v>
          </cell>
          <cell r="N258">
            <v>232</v>
          </cell>
        </row>
        <row r="259">
          <cell r="E259">
            <v>0</v>
          </cell>
          <cell r="M259">
            <v>11</v>
          </cell>
          <cell r="N259">
            <v>233</v>
          </cell>
        </row>
        <row r="260">
          <cell r="E260">
            <v>0</v>
          </cell>
          <cell r="M260">
            <v>11</v>
          </cell>
          <cell r="N260">
            <v>234</v>
          </cell>
        </row>
        <row r="261">
          <cell r="C261">
            <v>20</v>
          </cell>
          <cell r="E261">
            <v>24181441718</v>
          </cell>
          <cell r="N261">
            <v>235</v>
          </cell>
        </row>
        <row r="262">
          <cell r="C262">
            <v>21</v>
          </cell>
          <cell r="E262">
            <v>2993710511</v>
          </cell>
          <cell r="N262">
            <v>236</v>
          </cell>
        </row>
        <row r="263">
          <cell r="E263">
            <v>2993710511</v>
          </cell>
          <cell r="M263">
            <v>21</v>
          </cell>
          <cell r="N263">
            <v>237</v>
          </cell>
        </row>
        <row r="264">
          <cell r="E264">
            <v>0</v>
          </cell>
          <cell r="M264">
            <v>21</v>
          </cell>
          <cell r="N264">
            <v>238</v>
          </cell>
        </row>
        <row r="265">
          <cell r="E265">
            <v>0</v>
          </cell>
          <cell r="M265">
            <v>21</v>
          </cell>
          <cell r="N265">
            <v>239</v>
          </cell>
        </row>
        <row r="266">
          <cell r="E266">
            <v>0</v>
          </cell>
          <cell r="M266">
            <v>21</v>
          </cell>
          <cell r="N266">
            <v>240</v>
          </cell>
        </row>
        <row r="267">
          <cell r="E267">
            <v>0</v>
          </cell>
          <cell r="M267">
            <v>21</v>
          </cell>
          <cell r="N267">
            <v>241</v>
          </cell>
        </row>
        <row r="268">
          <cell r="E268">
            <v>0</v>
          </cell>
          <cell r="M268">
            <v>21</v>
          </cell>
          <cell r="N268">
            <v>242</v>
          </cell>
        </row>
        <row r="269">
          <cell r="E269">
            <v>0</v>
          </cell>
          <cell r="M269">
            <v>21</v>
          </cell>
          <cell r="N269">
            <v>243</v>
          </cell>
        </row>
        <row r="270">
          <cell r="E270">
            <v>0</v>
          </cell>
          <cell r="M270">
            <v>21</v>
          </cell>
          <cell r="N270">
            <v>244</v>
          </cell>
        </row>
        <row r="271">
          <cell r="C271">
            <v>22</v>
          </cell>
          <cell r="E271">
            <v>9487559742</v>
          </cell>
          <cell r="N271">
            <v>245</v>
          </cell>
        </row>
        <row r="272">
          <cell r="C272">
            <v>23</v>
          </cell>
          <cell r="E272">
            <v>8614975504</v>
          </cell>
          <cell r="M272">
            <v>22</v>
          </cell>
          <cell r="N272">
            <v>246</v>
          </cell>
        </row>
        <row r="273">
          <cell r="E273">
            <v>0</v>
          </cell>
          <cell r="M273">
            <v>22</v>
          </cell>
          <cell r="N273">
            <v>247</v>
          </cell>
        </row>
        <row r="274">
          <cell r="E274">
            <v>0</v>
          </cell>
          <cell r="M274">
            <v>22</v>
          </cell>
          <cell r="N274">
            <v>248</v>
          </cell>
        </row>
        <row r="275">
          <cell r="E275">
            <v>0</v>
          </cell>
          <cell r="M275">
            <v>22</v>
          </cell>
          <cell r="N275">
            <v>249</v>
          </cell>
        </row>
        <row r="276">
          <cell r="E276">
            <v>0</v>
          </cell>
          <cell r="M276">
            <v>22</v>
          </cell>
          <cell r="N276">
            <v>250</v>
          </cell>
        </row>
        <row r="277">
          <cell r="E277">
            <v>0</v>
          </cell>
          <cell r="M277">
            <v>22</v>
          </cell>
          <cell r="N277">
            <v>251</v>
          </cell>
        </row>
        <row r="278">
          <cell r="E278">
            <v>0</v>
          </cell>
          <cell r="M278">
            <v>22</v>
          </cell>
          <cell r="N278">
            <v>252</v>
          </cell>
        </row>
        <row r="279">
          <cell r="E279">
            <v>872584238</v>
          </cell>
          <cell r="M279">
            <v>22</v>
          </cell>
          <cell r="N279">
            <v>253</v>
          </cell>
        </row>
        <row r="280">
          <cell r="C280">
            <v>24</v>
          </cell>
          <cell r="E280">
            <v>2225722876</v>
          </cell>
          <cell r="N280">
            <v>254</v>
          </cell>
        </row>
        <row r="281">
          <cell r="E281">
            <v>133109596</v>
          </cell>
          <cell r="M281">
            <v>24</v>
          </cell>
          <cell r="N281">
            <v>255</v>
          </cell>
        </row>
        <row r="282">
          <cell r="E282">
            <v>0</v>
          </cell>
          <cell r="M282">
            <v>24</v>
          </cell>
          <cell r="N282">
            <v>256</v>
          </cell>
        </row>
        <row r="283">
          <cell r="E283">
            <v>0</v>
          </cell>
          <cell r="M283">
            <v>24</v>
          </cell>
          <cell r="N283">
            <v>257</v>
          </cell>
        </row>
        <row r="284">
          <cell r="E284">
            <v>0</v>
          </cell>
          <cell r="M284">
            <v>24</v>
          </cell>
          <cell r="N284">
            <v>258</v>
          </cell>
        </row>
        <row r="285">
          <cell r="E285">
            <v>0</v>
          </cell>
          <cell r="M285">
            <v>24</v>
          </cell>
          <cell r="N285">
            <v>259</v>
          </cell>
        </row>
        <row r="286">
          <cell r="E286">
            <v>2074215271</v>
          </cell>
          <cell r="M286">
            <v>24</v>
          </cell>
          <cell r="N286">
            <v>260</v>
          </cell>
        </row>
        <row r="287">
          <cell r="E287">
            <v>18398009</v>
          </cell>
          <cell r="M287">
            <v>24</v>
          </cell>
          <cell r="N287">
            <v>261</v>
          </cell>
        </row>
        <row r="288">
          <cell r="C288">
            <v>25</v>
          </cell>
          <cell r="E288">
            <v>3520548054</v>
          </cell>
          <cell r="N288">
            <v>262</v>
          </cell>
        </row>
        <row r="289">
          <cell r="E289">
            <v>1167394950</v>
          </cell>
          <cell r="M289">
            <v>25</v>
          </cell>
          <cell r="N289">
            <v>263</v>
          </cell>
        </row>
        <row r="290">
          <cell r="E290">
            <v>0</v>
          </cell>
          <cell r="M290">
            <v>25</v>
          </cell>
          <cell r="N290">
            <v>264</v>
          </cell>
        </row>
        <row r="291">
          <cell r="E291">
            <v>21043269</v>
          </cell>
          <cell r="M291">
            <v>25</v>
          </cell>
          <cell r="N291">
            <v>265</v>
          </cell>
        </row>
        <row r="292">
          <cell r="E292">
            <v>298494600</v>
          </cell>
          <cell r="M292">
            <v>25</v>
          </cell>
          <cell r="N292">
            <v>266</v>
          </cell>
        </row>
        <row r="293">
          <cell r="E293">
            <v>501543483</v>
          </cell>
          <cell r="M293">
            <v>25</v>
          </cell>
          <cell r="N293">
            <v>267</v>
          </cell>
        </row>
        <row r="294">
          <cell r="E294">
            <v>0</v>
          </cell>
          <cell r="M294">
            <v>25</v>
          </cell>
          <cell r="N294">
            <v>268</v>
          </cell>
        </row>
        <row r="295">
          <cell r="E295">
            <v>1129592009</v>
          </cell>
          <cell r="M295">
            <v>25</v>
          </cell>
          <cell r="N295">
            <v>269</v>
          </cell>
        </row>
        <row r="296">
          <cell r="E296">
            <v>402479743</v>
          </cell>
          <cell r="M296">
            <v>25</v>
          </cell>
          <cell r="N296">
            <v>270</v>
          </cell>
        </row>
        <row r="297">
          <cell r="C297">
            <v>30</v>
          </cell>
          <cell r="E297">
            <v>11941321557</v>
          </cell>
          <cell r="N297">
            <v>271</v>
          </cell>
        </row>
        <row r="298">
          <cell r="C298">
            <v>31</v>
          </cell>
          <cell r="E298">
            <v>1982505465</v>
          </cell>
          <cell r="M298">
            <v>31</v>
          </cell>
          <cell r="N298">
            <v>272</v>
          </cell>
        </row>
        <row r="299">
          <cell r="C299">
            <v>32</v>
          </cell>
          <cell r="E299">
            <v>282179466</v>
          </cell>
          <cell r="M299">
            <v>32</v>
          </cell>
          <cell r="N299">
            <v>273</v>
          </cell>
        </row>
        <row r="300">
          <cell r="C300">
            <v>40</v>
          </cell>
          <cell r="E300">
            <v>1700325999</v>
          </cell>
          <cell r="N300">
            <v>274</v>
          </cell>
        </row>
        <row r="301">
          <cell r="C301">
            <v>45</v>
          </cell>
          <cell r="E301">
            <v>0</v>
          </cell>
          <cell r="M301">
            <v>45</v>
          </cell>
          <cell r="N301">
            <v>275</v>
          </cell>
        </row>
        <row r="302">
          <cell r="C302">
            <v>50</v>
          </cell>
          <cell r="E302">
            <v>13641647556</v>
          </cell>
          <cell r="N302">
            <v>276</v>
          </cell>
        </row>
        <row r="303">
          <cell r="C303">
            <v>51</v>
          </cell>
          <cell r="E303">
            <v>3410411889</v>
          </cell>
          <cell r="M303">
            <v>51</v>
          </cell>
          <cell r="N303">
            <v>277</v>
          </cell>
        </row>
        <row r="304">
          <cell r="C304">
            <v>52</v>
          </cell>
          <cell r="E304">
            <v>0</v>
          </cell>
          <cell r="M304">
            <v>52</v>
          </cell>
          <cell r="N304">
            <v>278</v>
          </cell>
        </row>
        <row r="305">
          <cell r="C305">
            <v>60</v>
          </cell>
          <cell r="E305">
            <v>10231235667</v>
          </cell>
          <cell r="N305">
            <v>279</v>
          </cell>
        </row>
        <row r="306">
          <cell r="C306">
            <v>61</v>
          </cell>
          <cell r="E306">
            <v>0</v>
          </cell>
          <cell r="M306">
            <v>61</v>
          </cell>
          <cell r="N306">
            <v>280</v>
          </cell>
        </row>
        <row r="307">
          <cell r="C307">
            <v>62</v>
          </cell>
          <cell r="E307">
            <v>10231235667</v>
          </cell>
          <cell r="N307">
            <v>281</v>
          </cell>
        </row>
        <row r="308">
          <cell r="C308">
            <v>70</v>
          </cell>
          <cell r="E308">
            <v>0</v>
          </cell>
          <cell r="M308">
            <v>70</v>
          </cell>
          <cell r="N308">
            <v>282</v>
          </cell>
        </row>
        <row r="309">
          <cell r="N309" t="str">
            <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A5">
            <v>111</v>
          </cell>
          <cell r="B5" t="str">
            <v>Tiền mặt</v>
          </cell>
          <cell r="E5" t="str">
            <v>BA</v>
          </cell>
          <cell r="G5" t="str">
            <v>Đại Châu</v>
          </cell>
          <cell r="H5" t="str">
            <v>Đại Châu</v>
          </cell>
          <cell r="I5">
            <v>1</v>
          </cell>
        </row>
        <row r="6">
          <cell r="A6">
            <v>112</v>
          </cell>
          <cell r="H6">
            <v>0</v>
          </cell>
          <cell r="I6" t="str">
            <v/>
          </cell>
        </row>
        <row r="7">
          <cell r="A7">
            <v>113</v>
          </cell>
          <cell r="H7">
            <v>0</v>
          </cell>
          <cell r="I7" t="str">
            <v/>
          </cell>
        </row>
        <row r="8">
          <cell r="A8" t="str">
            <v>121nh</v>
          </cell>
          <cell r="H8">
            <v>0</v>
          </cell>
          <cell r="I8" t="str">
            <v/>
          </cell>
        </row>
        <row r="9">
          <cell r="A9">
            <v>1211</v>
          </cell>
          <cell r="H9" t="str">
            <v>Bút toán Hợp nhất</v>
          </cell>
          <cell r="I9">
            <v>2</v>
          </cell>
        </row>
        <row r="10">
          <cell r="A10">
            <v>1212</v>
          </cell>
          <cell r="H10">
            <v>0</v>
          </cell>
          <cell r="I10" t="str">
            <v/>
          </cell>
        </row>
        <row r="11">
          <cell r="A11">
            <v>1281</v>
          </cell>
          <cell r="H11">
            <v>0</v>
          </cell>
          <cell r="I11" t="str">
            <v/>
          </cell>
        </row>
        <row r="12">
          <cell r="A12">
            <v>1288</v>
          </cell>
          <cell r="H12">
            <v>0</v>
          </cell>
          <cell r="I12" t="str">
            <v/>
          </cell>
        </row>
        <row r="13">
          <cell r="A13">
            <v>129</v>
          </cell>
          <cell r="H13">
            <v>0</v>
          </cell>
          <cell r="I13" t="str">
            <v/>
          </cell>
        </row>
        <row r="14">
          <cell r="A14">
            <v>131</v>
          </cell>
          <cell r="H14" t="e">
            <v>#N/A</v>
          </cell>
          <cell r="I14" t="str">
            <v/>
          </cell>
        </row>
        <row r="15">
          <cell r="A15" t="str">
            <v>331N</v>
          </cell>
          <cell r="H15" t="e">
            <v>#N/A</v>
          </cell>
          <cell r="I15" t="str">
            <v/>
          </cell>
        </row>
        <row r="16">
          <cell r="A16">
            <v>1368</v>
          </cell>
          <cell r="H16" t="e">
            <v>#N/A</v>
          </cell>
          <cell r="I16" t="str">
            <v/>
          </cell>
        </row>
        <row r="17">
          <cell r="A17" t="str">
            <v>337N</v>
          </cell>
          <cell r="H17" t="e">
            <v>#N/A</v>
          </cell>
          <cell r="I17" t="str">
            <v/>
          </cell>
        </row>
        <row r="18">
          <cell r="A18">
            <v>1385</v>
          </cell>
          <cell r="H18" t="e">
            <v>#N/A</v>
          </cell>
          <cell r="I18" t="str">
            <v/>
          </cell>
        </row>
        <row r="19">
          <cell r="A19" t="str">
            <v>138ctln</v>
          </cell>
          <cell r="H19" t="e">
            <v>#N/A</v>
          </cell>
          <cell r="I19" t="str">
            <v/>
          </cell>
        </row>
        <row r="20">
          <cell r="A20" t="str">
            <v>334N</v>
          </cell>
          <cell r="H20" t="e">
            <v>#N/A</v>
          </cell>
          <cell r="I20" t="str">
            <v/>
          </cell>
        </row>
        <row r="21">
          <cell r="A21" t="str">
            <v>138C</v>
          </cell>
          <cell r="H21" t="e">
            <v>#N/A</v>
          </cell>
          <cell r="I21" t="str">
            <v/>
          </cell>
        </row>
        <row r="22">
          <cell r="A22">
            <v>1388</v>
          </cell>
          <cell r="H22" t="e">
            <v>#N/A</v>
          </cell>
          <cell r="I22" t="str">
            <v/>
          </cell>
        </row>
        <row r="23">
          <cell r="A23">
            <v>139</v>
          </cell>
          <cell r="H23" t="e">
            <v>#N/A</v>
          </cell>
          <cell r="I23" t="str">
            <v/>
          </cell>
        </row>
        <row r="24">
          <cell r="A24">
            <v>151</v>
          </cell>
          <cell r="H24" t="e">
            <v>#N/A</v>
          </cell>
          <cell r="I24" t="str">
            <v/>
          </cell>
        </row>
        <row r="25">
          <cell r="A25">
            <v>152</v>
          </cell>
          <cell r="H25" t="e">
            <v>#N/A</v>
          </cell>
          <cell r="I25" t="str">
            <v/>
          </cell>
        </row>
        <row r="26">
          <cell r="A26">
            <v>153</v>
          </cell>
          <cell r="H26" t="e">
            <v>#N/A</v>
          </cell>
          <cell r="I26" t="str">
            <v/>
          </cell>
        </row>
        <row r="27">
          <cell r="A27">
            <v>154</v>
          </cell>
          <cell r="H27" t="e">
            <v>#N/A</v>
          </cell>
          <cell r="I27" t="str">
            <v/>
          </cell>
        </row>
        <row r="28">
          <cell r="A28">
            <v>155</v>
          </cell>
          <cell r="H28" t="e">
            <v>#N/A</v>
          </cell>
          <cell r="I28" t="str">
            <v/>
          </cell>
        </row>
        <row r="29">
          <cell r="A29">
            <v>156</v>
          </cell>
          <cell r="H29" t="e">
            <v>#N/A</v>
          </cell>
          <cell r="I29" t="str">
            <v/>
          </cell>
        </row>
        <row r="30">
          <cell r="A30">
            <v>157</v>
          </cell>
          <cell r="H30" t="e">
            <v>#N/A</v>
          </cell>
          <cell r="I30" t="str">
            <v/>
          </cell>
        </row>
        <row r="31">
          <cell r="A31">
            <v>158</v>
          </cell>
          <cell r="H31" t="e">
            <v>#N/A</v>
          </cell>
          <cell r="I31" t="str">
            <v/>
          </cell>
        </row>
        <row r="32">
          <cell r="A32">
            <v>1567</v>
          </cell>
          <cell r="H32" t="e">
            <v>#N/A</v>
          </cell>
          <cell r="I32" t="str">
            <v/>
          </cell>
        </row>
        <row r="33">
          <cell r="A33">
            <v>159</v>
          </cell>
          <cell r="H33" t="e">
            <v>#N/A</v>
          </cell>
          <cell r="I33" t="str">
            <v/>
          </cell>
        </row>
        <row r="34">
          <cell r="A34">
            <v>142</v>
          </cell>
          <cell r="H34" t="e">
            <v>#N/A</v>
          </cell>
          <cell r="I34" t="str">
            <v/>
          </cell>
        </row>
        <row r="35">
          <cell r="A35">
            <v>133</v>
          </cell>
          <cell r="H35" t="e">
            <v>#N/A</v>
          </cell>
          <cell r="I35" t="str">
            <v/>
          </cell>
        </row>
        <row r="36">
          <cell r="A36" t="str">
            <v>3331N</v>
          </cell>
          <cell r="H36" t="e">
            <v>#N/A</v>
          </cell>
          <cell r="I36" t="str">
            <v/>
          </cell>
        </row>
        <row r="37">
          <cell r="A37" t="str">
            <v>3334N</v>
          </cell>
          <cell r="H37" t="e">
            <v>#N/A</v>
          </cell>
          <cell r="I37" t="str">
            <v/>
          </cell>
        </row>
        <row r="38">
          <cell r="A38" t="str">
            <v>3338N</v>
          </cell>
          <cell r="H38" t="e">
            <v>#N/A</v>
          </cell>
          <cell r="I38" t="str">
            <v/>
          </cell>
        </row>
        <row r="39">
          <cell r="A39" t="str">
            <v>171N</v>
          </cell>
          <cell r="H39" t="e">
            <v>#N/A</v>
          </cell>
          <cell r="I39" t="str">
            <v/>
          </cell>
        </row>
        <row r="40">
          <cell r="A40" t="str">
            <v>171C</v>
          </cell>
          <cell r="H40" t="e">
            <v>#N/A</v>
          </cell>
          <cell r="I40" t="str">
            <v/>
          </cell>
        </row>
        <row r="41">
          <cell r="A41">
            <v>141</v>
          </cell>
          <cell r="H41" t="e">
            <v>#N/A</v>
          </cell>
          <cell r="I41" t="str">
            <v/>
          </cell>
        </row>
        <row r="42">
          <cell r="A42">
            <v>144</v>
          </cell>
          <cell r="H42" t="e">
            <v>#N/A</v>
          </cell>
          <cell r="I42" t="str">
            <v/>
          </cell>
        </row>
        <row r="43">
          <cell r="A43">
            <v>1381</v>
          </cell>
          <cell r="H43" t="e">
            <v>#N/A</v>
          </cell>
          <cell r="I43" t="str">
            <v/>
          </cell>
        </row>
        <row r="44">
          <cell r="A44">
            <v>148</v>
          </cell>
          <cell r="H44" t="e">
            <v>#N/A</v>
          </cell>
          <cell r="I44" t="str">
            <v/>
          </cell>
        </row>
        <row r="45">
          <cell r="A45" t="str">
            <v>131dh</v>
          </cell>
          <cell r="H45" t="e">
            <v>#N/A</v>
          </cell>
          <cell r="I45" t="str">
            <v/>
          </cell>
        </row>
        <row r="46">
          <cell r="A46">
            <v>1361</v>
          </cell>
          <cell r="H46" t="e">
            <v>#N/A</v>
          </cell>
          <cell r="I46" t="str">
            <v/>
          </cell>
        </row>
        <row r="47">
          <cell r="A47" t="str">
            <v>1368cvdh</v>
          </cell>
          <cell r="H47" t="e">
            <v>#N/A</v>
          </cell>
          <cell r="I47" t="str">
            <v/>
          </cell>
        </row>
        <row r="48">
          <cell r="A48" t="str">
            <v>1368dh</v>
          </cell>
          <cell r="H48" t="e">
            <v>#N/A</v>
          </cell>
          <cell r="I48" t="str">
            <v/>
          </cell>
        </row>
        <row r="49">
          <cell r="A49" t="str">
            <v>144dh</v>
          </cell>
          <cell r="H49" t="e">
            <v>#N/A</v>
          </cell>
          <cell r="I49" t="str">
            <v/>
          </cell>
        </row>
        <row r="50">
          <cell r="A50" t="str">
            <v>138utdh</v>
          </cell>
          <cell r="H50" t="e">
            <v>#N/A</v>
          </cell>
          <cell r="I50" t="str">
            <v/>
          </cell>
        </row>
        <row r="51">
          <cell r="A51" t="str">
            <v>138cvkl</v>
          </cell>
          <cell r="H51" t="e">
            <v>#N/A</v>
          </cell>
          <cell r="I51" t="str">
            <v/>
          </cell>
        </row>
        <row r="52">
          <cell r="A52" t="str">
            <v>1388dh</v>
          </cell>
          <cell r="H52" t="e">
            <v>#N/A</v>
          </cell>
          <cell r="I52" t="str">
            <v/>
          </cell>
        </row>
        <row r="53">
          <cell r="A53" t="str">
            <v>139dh</v>
          </cell>
          <cell r="H53" t="e">
            <v>#N/A</v>
          </cell>
          <cell r="I53" t="str">
            <v/>
          </cell>
        </row>
        <row r="54">
          <cell r="A54">
            <v>211</v>
          </cell>
          <cell r="H54" t="e">
            <v>#N/A</v>
          </cell>
          <cell r="I54" t="str">
            <v/>
          </cell>
        </row>
        <row r="55">
          <cell r="A55">
            <v>2141</v>
          </cell>
          <cell r="H55" t="e">
            <v>#N/A</v>
          </cell>
          <cell r="I55" t="str">
            <v/>
          </cell>
        </row>
        <row r="56">
          <cell r="A56">
            <v>212</v>
          </cell>
          <cell r="H56" t="e">
            <v>#N/A</v>
          </cell>
          <cell r="I56" t="str">
            <v/>
          </cell>
        </row>
        <row r="57">
          <cell r="A57">
            <v>2142</v>
          </cell>
          <cell r="H57" t="e">
            <v>#N/A</v>
          </cell>
          <cell r="I57" t="str">
            <v/>
          </cell>
        </row>
        <row r="58">
          <cell r="A58">
            <v>213</v>
          </cell>
          <cell r="H58" t="e">
            <v>#N/A</v>
          </cell>
          <cell r="I58" t="str">
            <v/>
          </cell>
        </row>
        <row r="59">
          <cell r="A59">
            <v>2143</v>
          </cell>
          <cell r="H59" t="e">
            <v>#N/A</v>
          </cell>
          <cell r="I59" t="str">
            <v/>
          </cell>
        </row>
        <row r="60">
          <cell r="A60">
            <v>2411</v>
          </cell>
          <cell r="H60" t="e">
            <v>#N/A</v>
          </cell>
          <cell r="I60" t="str">
            <v/>
          </cell>
        </row>
        <row r="61">
          <cell r="A61">
            <v>2412</v>
          </cell>
          <cell r="H61" t="e">
            <v>#N/A</v>
          </cell>
          <cell r="I61" t="str">
            <v/>
          </cell>
        </row>
        <row r="62">
          <cell r="A62">
            <v>2413</v>
          </cell>
          <cell r="H62" t="e">
            <v>#N/A</v>
          </cell>
          <cell r="I62" t="str">
            <v/>
          </cell>
        </row>
        <row r="63">
          <cell r="A63">
            <v>217</v>
          </cell>
          <cell r="H63" t="e">
            <v>#N/A</v>
          </cell>
          <cell r="I63" t="str">
            <v/>
          </cell>
        </row>
        <row r="64">
          <cell r="A64">
            <v>2147</v>
          </cell>
          <cell r="H64" t="e">
            <v>#N/A</v>
          </cell>
          <cell r="I64" t="str">
            <v/>
          </cell>
        </row>
        <row r="65">
          <cell r="A65">
            <v>221</v>
          </cell>
          <cell r="H65" t="e">
            <v>#N/A</v>
          </cell>
          <cell r="I65" t="str">
            <v/>
          </cell>
        </row>
        <row r="66">
          <cell r="A66">
            <v>222</v>
          </cell>
          <cell r="H66" t="e">
            <v>#N/A</v>
          </cell>
          <cell r="I66" t="str">
            <v/>
          </cell>
        </row>
        <row r="67">
          <cell r="A67">
            <v>223</v>
          </cell>
          <cell r="H67" t="e">
            <v>#N/A</v>
          </cell>
          <cell r="I67" t="str">
            <v/>
          </cell>
        </row>
        <row r="68">
          <cell r="A68">
            <v>2281</v>
          </cell>
          <cell r="H68" t="e">
            <v>#N/A</v>
          </cell>
          <cell r="I68" t="str">
            <v/>
          </cell>
        </row>
        <row r="69">
          <cell r="A69">
            <v>2282</v>
          </cell>
          <cell r="H69" t="e">
            <v>#N/A</v>
          </cell>
          <cell r="I69" t="str">
            <v/>
          </cell>
        </row>
        <row r="70">
          <cell r="A70" t="str">
            <v>228tpkp</v>
          </cell>
          <cell r="H70" t="e">
            <v>#N/A</v>
          </cell>
          <cell r="I70" t="str">
            <v/>
          </cell>
        </row>
        <row r="71">
          <cell r="A71" t="str">
            <v>228cv</v>
          </cell>
          <cell r="H71" t="e">
            <v>#N/A</v>
          </cell>
          <cell r="I71" t="str">
            <v/>
          </cell>
        </row>
        <row r="72">
          <cell r="A72">
            <v>2288</v>
          </cell>
          <cell r="H72" t="e">
            <v>#N/A</v>
          </cell>
          <cell r="I72" t="str">
            <v/>
          </cell>
        </row>
        <row r="73">
          <cell r="A73">
            <v>229</v>
          </cell>
          <cell r="H73" t="e">
            <v>#N/A</v>
          </cell>
          <cell r="I73" t="str">
            <v/>
          </cell>
        </row>
        <row r="74">
          <cell r="A74">
            <v>242</v>
          </cell>
          <cell r="H74" t="e">
            <v>#N/A</v>
          </cell>
          <cell r="I74" t="str">
            <v/>
          </cell>
        </row>
        <row r="75">
          <cell r="A75">
            <v>243</v>
          </cell>
          <cell r="H75" t="e">
            <v>#N/A</v>
          </cell>
          <cell r="I75" t="str">
            <v/>
          </cell>
        </row>
        <row r="76">
          <cell r="A76">
            <v>244</v>
          </cell>
          <cell r="H76" t="e">
            <v>#N/A</v>
          </cell>
          <cell r="I76" t="str">
            <v/>
          </cell>
        </row>
        <row r="77">
          <cell r="A77">
            <v>248</v>
          </cell>
          <cell r="H77" t="e">
            <v>#N/A</v>
          </cell>
          <cell r="I77" t="str">
            <v/>
          </cell>
        </row>
        <row r="78">
          <cell r="A78">
            <v>269</v>
          </cell>
          <cell r="H78" t="e">
            <v>#N/A</v>
          </cell>
          <cell r="I78" t="str">
            <v/>
          </cell>
        </row>
        <row r="79">
          <cell r="A79">
            <v>311</v>
          </cell>
          <cell r="H79" t="e">
            <v>#N/A</v>
          </cell>
          <cell r="I79" t="str">
            <v/>
          </cell>
        </row>
        <row r="80">
          <cell r="A80">
            <v>315</v>
          </cell>
          <cell r="H80" t="e">
            <v>#N/A</v>
          </cell>
          <cell r="I80" t="str">
            <v/>
          </cell>
        </row>
        <row r="81">
          <cell r="A81">
            <v>331</v>
          </cell>
          <cell r="H81" t="e">
            <v>#N/A</v>
          </cell>
          <cell r="I81" t="str">
            <v/>
          </cell>
        </row>
        <row r="82">
          <cell r="A82" t="str">
            <v>131C</v>
          </cell>
          <cell r="H82" t="e">
            <v>#N/A</v>
          </cell>
          <cell r="I82" t="str">
            <v/>
          </cell>
        </row>
        <row r="83">
          <cell r="A83">
            <v>3387</v>
          </cell>
          <cell r="H83" t="e">
            <v>#N/A</v>
          </cell>
          <cell r="I83" t="str">
            <v/>
          </cell>
        </row>
        <row r="84">
          <cell r="A84">
            <v>33311</v>
          </cell>
          <cell r="H84" t="e">
            <v>#N/A</v>
          </cell>
          <cell r="I84" t="str">
            <v/>
          </cell>
        </row>
        <row r="85">
          <cell r="A85">
            <v>33312</v>
          </cell>
          <cell r="H85" t="e">
            <v>#N/A</v>
          </cell>
          <cell r="I85" t="str">
            <v/>
          </cell>
        </row>
        <row r="86">
          <cell r="A86">
            <v>3332</v>
          </cell>
          <cell r="H86" t="e">
            <v>#N/A</v>
          </cell>
          <cell r="I86" t="str">
            <v/>
          </cell>
        </row>
        <row r="87">
          <cell r="A87">
            <v>3333</v>
          </cell>
          <cell r="H87" t="e">
            <v>#N/A</v>
          </cell>
          <cell r="I87" t="str">
            <v/>
          </cell>
        </row>
        <row r="88">
          <cell r="A88">
            <v>3334</v>
          </cell>
          <cell r="H88" t="e">
            <v>#N/A</v>
          </cell>
          <cell r="I88" t="str">
            <v/>
          </cell>
        </row>
        <row r="89">
          <cell r="A89">
            <v>3335</v>
          </cell>
          <cell r="H89" t="e">
            <v>#N/A</v>
          </cell>
          <cell r="I89" t="str">
            <v/>
          </cell>
        </row>
        <row r="90">
          <cell r="A90">
            <v>3336</v>
          </cell>
          <cell r="H90" t="e">
            <v>#N/A</v>
          </cell>
          <cell r="I90" t="str">
            <v/>
          </cell>
        </row>
        <row r="91">
          <cell r="A91">
            <v>3337</v>
          </cell>
          <cell r="H91" t="e">
            <v>#N/A</v>
          </cell>
          <cell r="I91" t="str">
            <v/>
          </cell>
        </row>
        <row r="92">
          <cell r="A92">
            <v>3338</v>
          </cell>
          <cell r="H92" t="e">
            <v>#N/A</v>
          </cell>
          <cell r="I92" t="str">
            <v/>
          </cell>
        </row>
        <row r="93">
          <cell r="A93">
            <v>3339</v>
          </cell>
          <cell r="H93" t="e">
            <v>#N/A</v>
          </cell>
          <cell r="I93" t="str">
            <v/>
          </cell>
        </row>
        <row r="94">
          <cell r="A94">
            <v>334</v>
          </cell>
          <cell r="H94" t="e">
            <v>#N/A</v>
          </cell>
          <cell r="I94" t="str">
            <v/>
          </cell>
        </row>
        <row r="95">
          <cell r="A95">
            <v>335</v>
          </cell>
          <cell r="H95" t="e">
            <v>#N/A</v>
          </cell>
          <cell r="I95" t="str">
            <v/>
          </cell>
        </row>
        <row r="96">
          <cell r="A96">
            <v>336</v>
          </cell>
          <cell r="H96" t="e">
            <v>#N/A</v>
          </cell>
          <cell r="I96" t="str">
            <v/>
          </cell>
        </row>
        <row r="97">
          <cell r="A97">
            <v>337</v>
          </cell>
          <cell r="H97" t="e">
            <v>#N/A</v>
          </cell>
          <cell r="I97" t="str">
            <v/>
          </cell>
        </row>
        <row r="98">
          <cell r="A98">
            <v>3381</v>
          </cell>
          <cell r="H98" t="e">
            <v>#N/A</v>
          </cell>
          <cell r="I98" t="str">
            <v/>
          </cell>
        </row>
        <row r="99">
          <cell r="A99">
            <v>3382</v>
          </cell>
          <cell r="H99" t="e">
            <v>#N/A</v>
          </cell>
          <cell r="I99" t="str">
            <v/>
          </cell>
        </row>
        <row r="100">
          <cell r="A100">
            <v>3383</v>
          </cell>
          <cell r="H100" t="e">
            <v>#N/A</v>
          </cell>
          <cell r="I100" t="str">
            <v/>
          </cell>
        </row>
        <row r="101">
          <cell r="A101">
            <v>3384</v>
          </cell>
          <cell r="H101" t="e">
            <v>#N/A</v>
          </cell>
          <cell r="I101" t="str">
            <v/>
          </cell>
        </row>
        <row r="102">
          <cell r="A102">
            <v>3385</v>
          </cell>
          <cell r="H102" t="e">
            <v>#N/A</v>
          </cell>
          <cell r="I102" t="str">
            <v/>
          </cell>
        </row>
        <row r="103">
          <cell r="A103" t="str">
            <v>338ct</v>
          </cell>
          <cell r="H103" t="e">
            <v>#N/A</v>
          </cell>
          <cell r="I103" t="str">
            <v/>
          </cell>
        </row>
        <row r="104">
          <cell r="A104">
            <v>3386</v>
          </cell>
          <cell r="H104" t="e">
            <v>#N/A</v>
          </cell>
          <cell r="I104" t="str">
            <v/>
          </cell>
        </row>
        <row r="105">
          <cell r="A105">
            <v>3388</v>
          </cell>
          <cell r="H105" t="e">
            <v>#N/A</v>
          </cell>
          <cell r="I105" t="str">
            <v/>
          </cell>
        </row>
        <row r="106">
          <cell r="A106" t="str">
            <v>338N</v>
          </cell>
          <cell r="H106" t="e">
            <v>#N/A</v>
          </cell>
          <cell r="I106" t="str">
            <v/>
          </cell>
        </row>
        <row r="107">
          <cell r="A107">
            <v>3389</v>
          </cell>
          <cell r="H107" t="e">
            <v>#N/A</v>
          </cell>
          <cell r="I107" t="str">
            <v/>
          </cell>
        </row>
        <row r="108">
          <cell r="A108">
            <v>352</v>
          </cell>
          <cell r="H108" t="e">
            <v>#N/A</v>
          </cell>
          <cell r="I108" t="str">
            <v/>
          </cell>
        </row>
        <row r="109">
          <cell r="A109" t="str">
            <v>331dh</v>
          </cell>
          <cell r="H109" t="e">
            <v>#N/A</v>
          </cell>
          <cell r="I109" t="str">
            <v/>
          </cell>
        </row>
        <row r="110">
          <cell r="A110" t="str">
            <v>336vdh</v>
          </cell>
          <cell r="H110" t="e">
            <v>#N/A</v>
          </cell>
          <cell r="I110" t="str">
            <v/>
          </cell>
        </row>
        <row r="111">
          <cell r="A111" t="str">
            <v>336dh</v>
          </cell>
          <cell r="H111" t="e">
            <v>#N/A</v>
          </cell>
          <cell r="I111" t="str">
            <v/>
          </cell>
        </row>
        <row r="112">
          <cell r="A112">
            <v>344</v>
          </cell>
          <cell r="H112" t="e">
            <v>#N/A</v>
          </cell>
          <cell r="I112" t="str">
            <v/>
          </cell>
        </row>
        <row r="113">
          <cell r="A113" t="str">
            <v>3388dh</v>
          </cell>
          <cell r="H113" t="e">
            <v>#N/A</v>
          </cell>
          <cell r="I113" t="str">
            <v/>
          </cell>
        </row>
        <row r="114">
          <cell r="A114">
            <v>341</v>
          </cell>
          <cell r="H114" t="e">
            <v>#N/A</v>
          </cell>
          <cell r="I114" t="str">
            <v/>
          </cell>
        </row>
        <row r="115">
          <cell r="A115">
            <v>342</v>
          </cell>
          <cell r="H115" t="e">
            <v>#N/A</v>
          </cell>
          <cell r="I115" t="str">
            <v/>
          </cell>
        </row>
        <row r="116">
          <cell r="A116">
            <v>3431</v>
          </cell>
          <cell r="H116" t="e">
            <v>#N/A</v>
          </cell>
          <cell r="I116" t="str">
            <v/>
          </cell>
        </row>
        <row r="117">
          <cell r="A117">
            <v>3432</v>
          </cell>
          <cell r="H117" t="e">
            <v>#N/A</v>
          </cell>
          <cell r="I117" t="str">
            <v/>
          </cell>
        </row>
        <row r="118">
          <cell r="A118">
            <v>3433</v>
          </cell>
          <cell r="H118" t="e">
            <v>#N/A</v>
          </cell>
          <cell r="I118" t="str">
            <v/>
          </cell>
        </row>
        <row r="119">
          <cell r="A119">
            <v>347</v>
          </cell>
          <cell r="H119" t="e">
            <v>#N/A</v>
          </cell>
          <cell r="I119" t="str">
            <v/>
          </cell>
        </row>
        <row r="120">
          <cell r="A120">
            <v>351</v>
          </cell>
          <cell r="H120" t="e">
            <v>#N/A</v>
          </cell>
          <cell r="I120" t="str">
            <v/>
          </cell>
        </row>
        <row r="121">
          <cell r="A121" t="str">
            <v>352dh</v>
          </cell>
          <cell r="H121" t="e">
            <v>#N/A</v>
          </cell>
          <cell r="I121" t="str">
            <v/>
          </cell>
        </row>
        <row r="122">
          <cell r="A122">
            <v>3531</v>
          </cell>
          <cell r="H122" t="e">
            <v>#N/A</v>
          </cell>
          <cell r="I122" t="str">
            <v/>
          </cell>
        </row>
        <row r="123">
          <cell r="A123">
            <v>3532</v>
          </cell>
          <cell r="H123" t="e">
            <v>#N/A</v>
          </cell>
          <cell r="I123" t="str">
            <v/>
          </cell>
        </row>
        <row r="124">
          <cell r="A124">
            <v>3533</v>
          </cell>
          <cell r="H124" t="e">
            <v>#N/A</v>
          </cell>
          <cell r="I124" t="str">
            <v/>
          </cell>
        </row>
        <row r="125">
          <cell r="A125">
            <v>3534</v>
          </cell>
          <cell r="H125" t="e">
            <v>#N/A</v>
          </cell>
          <cell r="I125" t="str">
            <v/>
          </cell>
        </row>
        <row r="126">
          <cell r="A126">
            <v>3561</v>
          </cell>
          <cell r="H126" t="e">
            <v>#N/A</v>
          </cell>
          <cell r="I126" t="str">
            <v/>
          </cell>
        </row>
        <row r="127">
          <cell r="A127">
            <v>3562</v>
          </cell>
          <cell r="H127" t="e">
            <v>#N/A</v>
          </cell>
          <cell r="I127" t="str">
            <v/>
          </cell>
        </row>
        <row r="128">
          <cell r="A128">
            <v>4111</v>
          </cell>
          <cell r="H128" t="e">
            <v>#N/A</v>
          </cell>
          <cell r="I128" t="str">
            <v/>
          </cell>
        </row>
        <row r="129">
          <cell r="A129">
            <v>4112</v>
          </cell>
          <cell r="H129" t="e">
            <v>#N/A</v>
          </cell>
          <cell r="I129" t="str">
            <v/>
          </cell>
        </row>
        <row r="130">
          <cell r="A130">
            <v>4118</v>
          </cell>
          <cell r="H130" t="e">
            <v>#N/A</v>
          </cell>
          <cell r="I130" t="str">
            <v/>
          </cell>
        </row>
        <row r="131">
          <cell r="A131">
            <v>419</v>
          </cell>
          <cell r="H131" t="e">
            <v>#N/A</v>
          </cell>
          <cell r="I131" t="str">
            <v/>
          </cell>
        </row>
        <row r="132">
          <cell r="A132">
            <v>412</v>
          </cell>
          <cell r="H132" t="e">
            <v>#N/A</v>
          </cell>
          <cell r="I132" t="str">
            <v/>
          </cell>
        </row>
        <row r="133">
          <cell r="A133">
            <v>413</v>
          </cell>
          <cell r="H133" t="e">
            <v>#N/A</v>
          </cell>
          <cell r="I133" t="str">
            <v/>
          </cell>
        </row>
        <row r="134">
          <cell r="A134">
            <v>414</v>
          </cell>
          <cell r="H134" t="e">
            <v>#N/A</v>
          </cell>
          <cell r="I134" t="str">
            <v/>
          </cell>
        </row>
        <row r="135">
          <cell r="A135">
            <v>415</v>
          </cell>
          <cell r="H135" t="e">
            <v>#N/A</v>
          </cell>
          <cell r="I135" t="str">
            <v/>
          </cell>
        </row>
        <row r="136">
          <cell r="A136">
            <v>417</v>
          </cell>
          <cell r="H136" t="e">
            <v>#N/A</v>
          </cell>
          <cell r="I136" t="str">
            <v/>
          </cell>
        </row>
        <row r="137">
          <cell r="A137">
            <v>418</v>
          </cell>
          <cell r="H137" t="e">
            <v>#N/A</v>
          </cell>
          <cell r="I137" t="str">
            <v/>
          </cell>
        </row>
        <row r="138">
          <cell r="A138">
            <v>4211</v>
          </cell>
          <cell r="H138" t="e">
            <v>#N/A</v>
          </cell>
          <cell r="I138" t="str">
            <v/>
          </cell>
        </row>
        <row r="139">
          <cell r="A139">
            <v>4212</v>
          </cell>
          <cell r="H139" t="e">
            <v>#N/A</v>
          </cell>
          <cell r="I139" t="str">
            <v/>
          </cell>
        </row>
        <row r="140">
          <cell r="A140">
            <v>441</v>
          </cell>
          <cell r="H140" t="e">
            <v>#N/A</v>
          </cell>
          <cell r="I140" t="str">
            <v/>
          </cell>
        </row>
        <row r="141">
          <cell r="A141">
            <v>4611</v>
          </cell>
          <cell r="H141" t="e">
            <v>#N/A</v>
          </cell>
          <cell r="I141" t="str">
            <v/>
          </cell>
        </row>
        <row r="142">
          <cell r="A142">
            <v>4612</v>
          </cell>
          <cell r="H142" t="e">
            <v>#N/A</v>
          </cell>
          <cell r="I142" t="str">
            <v/>
          </cell>
        </row>
        <row r="143">
          <cell r="A143">
            <v>1611</v>
          </cell>
          <cell r="H143" t="e">
            <v>#N/A</v>
          </cell>
          <cell r="I143" t="str">
            <v/>
          </cell>
        </row>
        <row r="144">
          <cell r="A144">
            <v>1612</v>
          </cell>
          <cell r="H144" t="e">
            <v>#N/A</v>
          </cell>
          <cell r="I144" t="str">
            <v/>
          </cell>
        </row>
        <row r="145">
          <cell r="A145">
            <v>466</v>
          </cell>
          <cell r="H145" t="e">
            <v>#N/A</v>
          </cell>
          <cell r="I145" t="str">
            <v/>
          </cell>
        </row>
        <row r="146">
          <cell r="A146">
            <v>439</v>
          </cell>
          <cell r="H146" t="e">
            <v>#N/A</v>
          </cell>
          <cell r="I146" t="str">
            <v/>
          </cell>
        </row>
        <row r="147">
          <cell r="A147">
            <v>5111</v>
          </cell>
          <cell r="H147" t="e">
            <v>#N/A</v>
          </cell>
          <cell r="I147" t="str">
            <v/>
          </cell>
        </row>
        <row r="148">
          <cell r="A148">
            <v>5112</v>
          </cell>
          <cell r="H148" t="e">
            <v>#N/A</v>
          </cell>
          <cell r="I148" t="str">
            <v/>
          </cell>
        </row>
        <row r="149">
          <cell r="A149">
            <v>5113</v>
          </cell>
          <cell r="H149" t="e">
            <v>#N/A</v>
          </cell>
          <cell r="I149" t="str">
            <v/>
          </cell>
        </row>
        <row r="150">
          <cell r="A150">
            <v>5114</v>
          </cell>
          <cell r="H150" t="e">
            <v>#N/A</v>
          </cell>
          <cell r="I150" t="str">
            <v/>
          </cell>
        </row>
        <row r="151">
          <cell r="A151">
            <v>5115</v>
          </cell>
          <cell r="H151" t="e">
            <v>#N/A</v>
          </cell>
          <cell r="I151" t="str">
            <v/>
          </cell>
        </row>
        <row r="152">
          <cell r="A152">
            <v>5116</v>
          </cell>
          <cell r="H152" t="e">
            <v>#N/A</v>
          </cell>
          <cell r="I152" t="str">
            <v/>
          </cell>
        </row>
        <row r="153">
          <cell r="A153">
            <v>5118</v>
          </cell>
          <cell r="H153" t="e">
            <v>#N/A</v>
          </cell>
          <cell r="I153" t="str">
            <v/>
          </cell>
        </row>
        <row r="154">
          <cell r="A154">
            <v>512</v>
          </cell>
          <cell r="H154" t="e">
            <v>#N/A</v>
          </cell>
          <cell r="I154" t="str">
            <v/>
          </cell>
        </row>
        <row r="155">
          <cell r="A155">
            <v>521</v>
          </cell>
          <cell r="H155" t="e">
            <v>#N/A</v>
          </cell>
          <cell r="I155" t="str">
            <v/>
          </cell>
        </row>
        <row r="156">
          <cell r="A156">
            <v>531</v>
          </cell>
          <cell r="H156" t="e">
            <v>#N/A</v>
          </cell>
          <cell r="I156" t="str">
            <v/>
          </cell>
        </row>
        <row r="157">
          <cell r="A157">
            <v>532</v>
          </cell>
          <cell r="H157" t="e">
            <v>#N/A</v>
          </cell>
          <cell r="I157" t="str">
            <v/>
          </cell>
        </row>
        <row r="158">
          <cell r="A158" t="str">
            <v>33311pl</v>
          </cell>
          <cell r="H158" t="e">
            <v>#N/A</v>
          </cell>
          <cell r="I158" t="str">
            <v/>
          </cell>
        </row>
        <row r="159">
          <cell r="A159" t="str">
            <v>3332pl</v>
          </cell>
          <cell r="H159" t="e">
            <v>#N/A</v>
          </cell>
          <cell r="I159" t="str">
            <v/>
          </cell>
        </row>
        <row r="160">
          <cell r="A160" t="str">
            <v>3333pl</v>
          </cell>
          <cell r="H160" t="e">
            <v>#N/A</v>
          </cell>
          <cell r="I160" t="str">
            <v/>
          </cell>
        </row>
        <row r="161">
          <cell r="A161">
            <v>6321</v>
          </cell>
          <cell r="H161" t="e">
            <v>#N/A</v>
          </cell>
          <cell r="I161" t="str">
            <v/>
          </cell>
        </row>
        <row r="162">
          <cell r="A162">
            <v>6322</v>
          </cell>
          <cell r="H162" t="e">
            <v>#N/A</v>
          </cell>
          <cell r="I162" t="str">
            <v/>
          </cell>
        </row>
        <row r="163">
          <cell r="A163">
            <v>6323</v>
          </cell>
          <cell r="H163" t="e">
            <v>#N/A</v>
          </cell>
          <cell r="I163" t="str">
            <v/>
          </cell>
        </row>
        <row r="164">
          <cell r="A164">
            <v>6324</v>
          </cell>
          <cell r="H164" t="e">
            <v>#N/A</v>
          </cell>
          <cell r="I164" t="str">
            <v/>
          </cell>
        </row>
        <row r="165">
          <cell r="A165">
            <v>6325</v>
          </cell>
          <cell r="H165" t="e">
            <v>#N/A</v>
          </cell>
          <cell r="I165" t="str">
            <v/>
          </cell>
        </row>
        <row r="166">
          <cell r="A166">
            <v>6326</v>
          </cell>
          <cell r="H166" t="e">
            <v>#N/A</v>
          </cell>
          <cell r="I166" t="str">
            <v/>
          </cell>
        </row>
        <row r="167">
          <cell r="A167">
            <v>6327</v>
          </cell>
          <cell r="H167" t="e">
            <v>#N/A</v>
          </cell>
          <cell r="I167" t="str">
            <v/>
          </cell>
        </row>
        <row r="168">
          <cell r="A168">
            <v>6328</v>
          </cell>
          <cell r="H168" t="e">
            <v>#N/A</v>
          </cell>
          <cell r="I168" t="str">
            <v/>
          </cell>
        </row>
        <row r="169">
          <cell r="A169">
            <v>6329</v>
          </cell>
          <cell r="H169" t="e">
            <v>#N/A</v>
          </cell>
          <cell r="I169" t="str">
            <v/>
          </cell>
        </row>
        <row r="170">
          <cell r="A170">
            <v>5151</v>
          </cell>
          <cell r="H170" t="e">
            <v>#N/A</v>
          </cell>
          <cell r="I170" t="str">
            <v/>
          </cell>
        </row>
        <row r="171">
          <cell r="A171">
            <v>5152</v>
          </cell>
          <cell r="H171" t="e">
            <v>#N/A</v>
          </cell>
          <cell r="I171" t="str">
            <v/>
          </cell>
        </row>
        <row r="172">
          <cell r="A172">
            <v>5153</v>
          </cell>
          <cell r="H172" t="e">
            <v>#N/A</v>
          </cell>
          <cell r="I172" t="str">
            <v/>
          </cell>
        </row>
        <row r="173">
          <cell r="A173">
            <v>5154</v>
          </cell>
          <cell r="H173" t="e">
            <v>#N/A</v>
          </cell>
          <cell r="I173" t="str">
            <v/>
          </cell>
        </row>
        <row r="174">
          <cell r="A174">
            <v>5155</v>
          </cell>
          <cell r="H174" t="e">
            <v>#N/A</v>
          </cell>
          <cell r="I174" t="str">
            <v/>
          </cell>
        </row>
        <row r="175">
          <cell r="A175">
            <v>5156</v>
          </cell>
          <cell r="H175" t="e">
            <v>#N/A</v>
          </cell>
          <cell r="I175" t="str">
            <v/>
          </cell>
        </row>
        <row r="176">
          <cell r="A176">
            <v>5157</v>
          </cell>
          <cell r="H176" t="e">
            <v>#N/A</v>
          </cell>
          <cell r="I176" t="str">
            <v/>
          </cell>
        </row>
        <row r="177">
          <cell r="A177">
            <v>5158</v>
          </cell>
          <cell r="H177" t="e">
            <v>#N/A</v>
          </cell>
          <cell r="I177" t="str">
            <v/>
          </cell>
        </row>
        <row r="178">
          <cell r="A178">
            <v>6351</v>
          </cell>
          <cell r="H178" t="e">
            <v>#N/A</v>
          </cell>
          <cell r="I178" t="str">
            <v/>
          </cell>
        </row>
        <row r="179">
          <cell r="A179">
            <v>6352</v>
          </cell>
          <cell r="H179" t="e">
            <v>#N/A</v>
          </cell>
          <cell r="I179" t="str">
            <v/>
          </cell>
        </row>
        <row r="180">
          <cell r="A180">
            <v>6353</v>
          </cell>
          <cell r="H180" t="e">
            <v>#N/A</v>
          </cell>
          <cell r="I180" t="str">
            <v/>
          </cell>
        </row>
        <row r="181">
          <cell r="A181">
            <v>6354</v>
          </cell>
          <cell r="H181" t="e">
            <v>#N/A</v>
          </cell>
          <cell r="I181" t="str">
            <v/>
          </cell>
        </row>
        <row r="182">
          <cell r="A182">
            <v>6355</v>
          </cell>
          <cell r="H182" t="e">
            <v>#N/A</v>
          </cell>
          <cell r="I182" t="str">
            <v/>
          </cell>
        </row>
        <row r="183">
          <cell r="A183">
            <v>6356</v>
          </cell>
          <cell r="H183" t="e">
            <v>#N/A</v>
          </cell>
          <cell r="I183" t="str">
            <v/>
          </cell>
        </row>
        <row r="184">
          <cell r="A184">
            <v>6359</v>
          </cell>
          <cell r="H184" t="e">
            <v>#N/A</v>
          </cell>
          <cell r="I184" t="str">
            <v/>
          </cell>
        </row>
        <row r="185">
          <cell r="A185">
            <v>6358</v>
          </cell>
          <cell r="H185" t="e">
            <v>#N/A</v>
          </cell>
          <cell r="I185" t="str">
            <v/>
          </cell>
        </row>
        <row r="186">
          <cell r="A186">
            <v>6411</v>
          </cell>
          <cell r="H186" t="e">
            <v>#N/A</v>
          </cell>
          <cell r="I186" t="str">
            <v/>
          </cell>
        </row>
        <row r="187">
          <cell r="A187">
            <v>6412</v>
          </cell>
          <cell r="H187" t="e">
            <v>#N/A</v>
          </cell>
          <cell r="I187" t="str">
            <v/>
          </cell>
        </row>
        <row r="188">
          <cell r="A188">
            <v>6413</v>
          </cell>
          <cell r="H188" t="e">
            <v>#N/A</v>
          </cell>
          <cell r="I188" t="str">
            <v/>
          </cell>
        </row>
        <row r="189">
          <cell r="A189">
            <v>6414</v>
          </cell>
          <cell r="H189" t="e">
            <v>#N/A</v>
          </cell>
          <cell r="I189" t="str">
            <v/>
          </cell>
        </row>
        <row r="190">
          <cell r="A190">
            <v>6415</v>
          </cell>
          <cell r="H190" t="e">
            <v>#N/A</v>
          </cell>
          <cell r="I190" t="str">
            <v/>
          </cell>
        </row>
        <row r="191">
          <cell r="A191">
            <v>6417</v>
          </cell>
          <cell r="H191" t="e">
            <v>#N/A</v>
          </cell>
          <cell r="I191" t="str">
            <v/>
          </cell>
        </row>
        <row r="192">
          <cell r="A192">
            <v>6418</v>
          </cell>
          <cell r="H192" t="e">
            <v>#N/A</v>
          </cell>
          <cell r="I192" t="str">
            <v/>
          </cell>
        </row>
        <row r="193">
          <cell r="A193">
            <v>6421</v>
          </cell>
          <cell r="H193" t="e">
            <v>#N/A</v>
          </cell>
          <cell r="I193" t="str">
            <v/>
          </cell>
        </row>
        <row r="194">
          <cell r="A194">
            <v>6422</v>
          </cell>
          <cell r="H194" t="e">
            <v>#N/A</v>
          </cell>
          <cell r="I194" t="str">
            <v/>
          </cell>
        </row>
        <row r="195">
          <cell r="A195">
            <v>6423</v>
          </cell>
          <cell r="H195" t="e">
            <v>#N/A</v>
          </cell>
          <cell r="I195" t="str">
            <v/>
          </cell>
        </row>
        <row r="196">
          <cell r="A196">
            <v>6424</v>
          </cell>
          <cell r="H196" t="e">
            <v>#N/A</v>
          </cell>
          <cell r="I196" t="str">
            <v/>
          </cell>
        </row>
        <row r="197">
          <cell r="A197">
            <v>6425</v>
          </cell>
          <cell r="H197" t="e">
            <v>#N/A</v>
          </cell>
          <cell r="I197" t="str">
            <v/>
          </cell>
        </row>
        <row r="198">
          <cell r="A198">
            <v>6426</v>
          </cell>
          <cell r="H198" t="e">
            <v>#N/A</v>
          </cell>
          <cell r="I198" t="str">
            <v/>
          </cell>
        </row>
        <row r="199">
          <cell r="A199">
            <v>6427</v>
          </cell>
          <cell r="H199" t="e">
            <v>#N/A</v>
          </cell>
          <cell r="I199" t="str">
            <v/>
          </cell>
        </row>
        <row r="200">
          <cell r="A200">
            <v>6428</v>
          </cell>
          <cell r="H200" t="e">
            <v>#N/A</v>
          </cell>
          <cell r="I200" t="str">
            <v/>
          </cell>
        </row>
        <row r="201">
          <cell r="A201">
            <v>711</v>
          </cell>
          <cell r="H201" t="e">
            <v>#N/A</v>
          </cell>
          <cell r="I201" t="str">
            <v/>
          </cell>
        </row>
        <row r="202">
          <cell r="A202">
            <v>811</v>
          </cell>
          <cell r="H202" t="e">
            <v>#N/A</v>
          </cell>
          <cell r="I202" t="str">
            <v/>
          </cell>
        </row>
        <row r="203">
          <cell r="A203">
            <v>700</v>
          </cell>
          <cell r="H203" t="e">
            <v>#N/A</v>
          </cell>
          <cell r="I203" t="str">
            <v/>
          </cell>
        </row>
        <row r="204">
          <cell r="A204">
            <v>8211</v>
          </cell>
          <cell r="H204" t="e">
            <v>#N/A</v>
          </cell>
          <cell r="I204" t="str">
            <v/>
          </cell>
        </row>
        <row r="205">
          <cell r="A205">
            <v>8212</v>
          </cell>
          <cell r="H205" t="e">
            <v>#N/A</v>
          </cell>
          <cell r="I205" t="str">
            <v/>
          </cell>
        </row>
        <row r="206">
          <cell r="A206">
            <v>500</v>
          </cell>
          <cell r="H206" t="e">
            <v>#N/A</v>
          </cell>
          <cell r="I206" t="str">
            <v/>
          </cell>
        </row>
        <row r="207">
          <cell r="H207" t="e">
            <v>#N/A</v>
          </cell>
          <cell r="I207" t="str">
            <v/>
          </cell>
        </row>
        <row r="208">
          <cell r="H208" t="e">
            <v>#N/A</v>
          </cell>
          <cell r="I208" t="str">
            <v/>
          </cell>
        </row>
        <row r="209">
          <cell r="H209" t="e">
            <v>#N/A</v>
          </cell>
          <cell r="I209" t="str">
            <v/>
          </cell>
        </row>
        <row r="210">
          <cell r="H210" t="e">
            <v>#N/A</v>
          </cell>
          <cell r="I210" t="str">
            <v/>
          </cell>
        </row>
        <row r="211">
          <cell r="H211" t="e">
            <v>#N/A</v>
          </cell>
          <cell r="I211" t="str">
            <v/>
          </cell>
        </row>
        <row r="212">
          <cell r="H212" t="e">
            <v>#N/A</v>
          </cell>
          <cell r="I212" t="str">
            <v/>
          </cell>
        </row>
        <row r="213">
          <cell r="H213" t="e">
            <v>#N/A</v>
          </cell>
          <cell r="I213" t="str">
            <v/>
          </cell>
        </row>
        <row r="214">
          <cell r="H214" t="e">
            <v>#N/A</v>
          </cell>
          <cell r="I214" t="str">
            <v/>
          </cell>
        </row>
        <row r="215">
          <cell r="H215" t="e">
            <v>#N/A</v>
          </cell>
          <cell r="I215" t="str">
            <v/>
          </cell>
        </row>
        <row r="216">
          <cell r="H216" t="e">
            <v>#N/A</v>
          </cell>
          <cell r="I216" t="str">
            <v/>
          </cell>
        </row>
        <row r="217">
          <cell r="H217" t="e">
            <v>#N/A</v>
          </cell>
          <cell r="I217" t="str">
            <v/>
          </cell>
        </row>
        <row r="218">
          <cell r="H218" t="e">
            <v>#N/A</v>
          </cell>
          <cell r="I218" t="str">
            <v/>
          </cell>
        </row>
        <row r="219">
          <cell r="H219" t="e">
            <v>#N/A</v>
          </cell>
          <cell r="I219" t="str">
            <v/>
          </cell>
        </row>
        <row r="220">
          <cell r="H220" t="e">
            <v>#N/A</v>
          </cell>
          <cell r="I220" t="str">
            <v/>
          </cell>
        </row>
        <row r="221">
          <cell r="H221" t="e">
            <v>#N/A</v>
          </cell>
          <cell r="I221" t="str">
            <v/>
          </cell>
        </row>
        <row r="222">
          <cell r="H222" t="e">
            <v>#N/A</v>
          </cell>
          <cell r="I222" t="str">
            <v/>
          </cell>
        </row>
        <row r="223">
          <cell r="H223" t="e">
            <v>#N/A</v>
          </cell>
          <cell r="I223" t="str">
            <v/>
          </cell>
        </row>
        <row r="224">
          <cell r="H224" t="e">
            <v>#N/A</v>
          </cell>
          <cell r="I224" t="str">
            <v/>
          </cell>
        </row>
        <row r="225">
          <cell r="H225" t="e">
            <v>#N/A</v>
          </cell>
          <cell r="I225" t="str">
            <v/>
          </cell>
        </row>
        <row r="226">
          <cell r="H226" t="e">
            <v>#N/A</v>
          </cell>
          <cell r="I226" t="str">
            <v/>
          </cell>
        </row>
        <row r="227">
          <cell r="H227" t="e">
            <v>#N/A</v>
          </cell>
          <cell r="I227" t="str">
            <v/>
          </cell>
        </row>
        <row r="228">
          <cell r="H228" t="e">
            <v>#N/A</v>
          </cell>
          <cell r="I228" t="str">
            <v/>
          </cell>
        </row>
        <row r="229">
          <cell r="H229" t="e">
            <v>#N/A</v>
          </cell>
          <cell r="I229" t="str">
            <v/>
          </cell>
        </row>
        <row r="230">
          <cell r="H230" t="e">
            <v>#N/A</v>
          </cell>
          <cell r="I230" t="str">
            <v/>
          </cell>
        </row>
        <row r="231">
          <cell r="H231" t="e">
            <v>#N/A</v>
          </cell>
          <cell r="I231" t="str">
            <v/>
          </cell>
        </row>
        <row r="232">
          <cell r="H232" t="e">
            <v>#N/A</v>
          </cell>
          <cell r="I232" t="str">
            <v/>
          </cell>
        </row>
        <row r="233">
          <cell r="H233" t="e">
            <v>#N/A</v>
          </cell>
          <cell r="I233" t="str">
            <v/>
          </cell>
        </row>
        <row r="234">
          <cell r="H234" t="e">
            <v>#N/A</v>
          </cell>
          <cell r="I234" t="str">
            <v/>
          </cell>
        </row>
        <row r="235">
          <cell r="H235" t="e">
            <v>#N/A</v>
          </cell>
          <cell r="I235" t="str">
            <v/>
          </cell>
        </row>
        <row r="236">
          <cell r="H236" t="e">
            <v>#N/A</v>
          </cell>
          <cell r="I236" t="str">
            <v/>
          </cell>
        </row>
        <row r="237">
          <cell r="H237" t="e">
            <v>#N/A</v>
          </cell>
          <cell r="I237" t="str">
            <v/>
          </cell>
        </row>
        <row r="238">
          <cell r="H238" t="e">
            <v>#N/A</v>
          </cell>
          <cell r="I238" t="str">
            <v/>
          </cell>
        </row>
        <row r="239">
          <cell r="H239" t="e">
            <v>#N/A</v>
          </cell>
          <cell r="I239" t="str">
            <v/>
          </cell>
        </row>
        <row r="240">
          <cell r="H240" t="e">
            <v>#N/A</v>
          </cell>
          <cell r="I240" t="str">
            <v/>
          </cell>
        </row>
        <row r="241">
          <cell r="H241" t="e">
            <v>#N/A</v>
          </cell>
          <cell r="I241" t="str">
            <v/>
          </cell>
        </row>
        <row r="242">
          <cell r="H242" t="e">
            <v>#N/A</v>
          </cell>
          <cell r="I242" t="str">
            <v/>
          </cell>
        </row>
        <row r="243">
          <cell r="H243" t="e">
            <v>#N/A</v>
          </cell>
          <cell r="I243" t="str">
            <v/>
          </cell>
        </row>
        <row r="244">
          <cell r="H244" t="e">
            <v>#N/A</v>
          </cell>
          <cell r="I244" t="str">
            <v/>
          </cell>
        </row>
        <row r="245">
          <cell r="H245" t="e">
            <v>#N/A</v>
          </cell>
          <cell r="I245" t="str">
            <v/>
          </cell>
        </row>
        <row r="246">
          <cell r="H246" t="e">
            <v>#N/A</v>
          </cell>
          <cell r="I246" t="str">
            <v/>
          </cell>
        </row>
        <row r="247">
          <cell r="H247" t="e">
            <v>#N/A</v>
          </cell>
          <cell r="I247" t="str">
            <v/>
          </cell>
        </row>
        <row r="248">
          <cell r="H248" t="e">
            <v>#N/A</v>
          </cell>
          <cell r="I248" t="str">
            <v/>
          </cell>
        </row>
        <row r="249">
          <cell r="H249" t="e">
            <v>#N/A</v>
          </cell>
          <cell r="I249" t="str">
            <v/>
          </cell>
        </row>
        <row r="250">
          <cell r="H250" t="e">
            <v>#N/A</v>
          </cell>
          <cell r="I250" t="str">
            <v/>
          </cell>
        </row>
        <row r="251">
          <cell r="H251" t="e">
            <v>#N/A</v>
          </cell>
          <cell r="I251" t="str">
            <v/>
          </cell>
        </row>
        <row r="252">
          <cell r="H252" t="e">
            <v>#N/A</v>
          </cell>
          <cell r="I252" t="str">
            <v/>
          </cell>
        </row>
        <row r="253">
          <cell r="H253" t="e">
            <v>#N/A</v>
          </cell>
          <cell r="I253" t="str">
            <v/>
          </cell>
        </row>
        <row r="254">
          <cell r="H254" t="e">
            <v>#N/A</v>
          </cell>
          <cell r="I254" t="str">
            <v/>
          </cell>
        </row>
        <row r="255">
          <cell r="H255" t="e">
            <v>#N/A</v>
          </cell>
          <cell r="I255" t="str">
            <v/>
          </cell>
        </row>
        <row r="256">
          <cell r="H256" t="e">
            <v>#N/A</v>
          </cell>
          <cell r="I256" t="str">
            <v/>
          </cell>
        </row>
        <row r="257">
          <cell r="H257" t="e">
            <v>#N/A</v>
          </cell>
          <cell r="I257" t="str">
            <v/>
          </cell>
        </row>
        <row r="258">
          <cell r="H258" t="e">
            <v>#N/A</v>
          </cell>
          <cell r="I258" t="str">
            <v/>
          </cell>
        </row>
        <row r="259">
          <cell r="H259" t="e">
            <v>#N/A</v>
          </cell>
          <cell r="I259" t="str">
            <v/>
          </cell>
        </row>
        <row r="260">
          <cell r="H260" t="e">
            <v>#N/A</v>
          </cell>
          <cell r="I260" t="str">
            <v/>
          </cell>
        </row>
        <row r="261">
          <cell r="H261" t="e">
            <v>#N/A</v>
          </cell>
          <cell r="I261" t="str">
            <v/>
          </cell>
        </row>
        <row r="262">
          <cell r="H262" t="e">
            <v>#N/A</v>
          </cell>
          <cell r="I262" t="str">
            <v/>
          </cell>
        </row>
        <row r="263">
          <cell r="H263" t="e">
            <v>#N/A</v>
          </cell>
          <cell r="I263" t="str">
            <v/>
          </cell>
        </row>
        <row r="264">
          <cell r="H264" t="e">
            <v>#N/A</v>
          </cell>
          <cell r="I264" t="str">
            <v/>
          </cell>
        </row>
        <row r="265">
          <cell r="H265" t="e">
            <v>#N/A</v>
          </cell>
          <cell r="I265" t="str">
            <v/>
          </cell>
        </row>
        <row r="266">
          <cell r="H266" t="e">
            <v>#N/A</v>
          </cell>
          <cell r="I266" t="str">
            <v/>
          </cell>
        </row>
        <row r="267">
          <cell r="H267" t="e">
            <v>#N/A</v>
          </cell>
          <cell r="I267" t="str">
            <v/>
          </cell>
        </row>
        <row r="268">
          <cell r="H268" t="e">
            <v>#N/A</v>
          </cell>
          <cell r="I268" t="str">
            <v/>
          </cell>
        </row>
        <row r="269">
          <cell r="H269" t="e">
            <v>#N/A</v>
          </cell>
          <cell r="I269" t="str">
            <v/>
          </cell>
        </row>
        <row r="270">
          <cell r="H270" t="e">
            <v>#N/A</v>
          </cell>
          <cell r="I270" t="str">
            <v/>
          </cell>
        </row>
        <row r="271">
          <cell r="H271" t="e">
            <v>#N/A</v>
          </cell>
          <cell r="I271" t="str">
            <v/>
          </cell>
        </row>
        <row r="272">
          <cell r="H272" t="e">
            <v>#N/A</v>
          </cell>
          <cell r="I272" t="str">
            <v/>
          </cell>
        </row>
        <row r="273">
          <cell r="H273" t="e">
            <v>#N/A</v>
          </cell>
          <cell r="I273" t="str">
            <v/>
          </cell>
        </row>
        <row r="274">
          <cell r="H274" t="e">
            <v>#N/A</v>
          </cell>
          <cell r="I274" t="str">
            <v/>
          </cell>
        </row>
        <row r="275">
          <cell r="H275" t="e">
            <v>#N/A</v>
          </cell>
          <cell r="I275" t="str">
            <v/>
          </cell>
        </row>
        <row r="276">
          <cell r="H276" t="e">
            <v>#N/A</v>
          </cell>
          <cell r="I276" t="str">
            <v/>
          </cell>
        </row>
        <row r="277">
          <cell r="H277" t="e">
            <v>#N/A</v>
          </cell>
          <cell r="I277" t="str">
            <v/>
          </cell>
        </row>
        <row r="278">
          <cell r="H278" t="e">
            <v>#N/A</v>
          </cell>
          <cell r="I278" t="str">
            <v/>
          </cell>
        </row>
        <row r="279">
          <cell r="H279" t="e">
            <v>#N/A</v>
          </cell>
          <cell r="I279" t="str">
            <v/>
          </cell>
        </row>
        <row r="280">
          <cell r="H280" t="e">
            <v>#N/A</v>
          </cell>
          <cell r="I280" t="str">
            <v/>
          </cell>
        </row>
        <row r="281">
          <cell r="H281" t="e">
            <v>#N/A</v>
          </cell>
          <cell r="I281" t="str">
            <v/>
          </cell>
        </row>
        <row r="282">
          <cell r="H282" t="e">
            <v>#N/A</v>
          </cell>
          <cell r="I282" t="str">
            <v/>
          </cell>
        </row>
        <row r="283">
          <cell r="H283" t="e">
            <v>#N/A</v>
          </cell>
          <cell r="I283" t="str">
            <v/>
          </cell>
        </row>
        <row r="284">
          <cell r="H284" t="e">
            <v>#N/A</v>
          </cell>
          <cell r="I284" t="str">
            <v/>
          </cell>
        </row>
        <row r="285">
          <cell r="H285" t="e">
            <v>#N/A</v>
          </cell>
          <cell r="I285" t="str">
            <v/>
          </cell>
        </row>
        <row r="286">
          <cell r="H286" t="e">
            <v>#N/A</v>
          </cell>
          <cell r="I286" t="str">
            <v/>
          </cell>
        </row>
        <row r="287">
          <cell r="H287" t="e">
            <v>#N/A</v>
          </cell>
          <cell r="I287" t="str">
            <v/>
          </cell>
        </row>
        <row r="288">
          <cell r="H288" t="e">
            <v>#N/A</v>
          </cell>
          <cell r="I288" t="str">
            <v/>
          </cell>
        </row>
        <row r="289">
          <cell r="H289" t="e">
            <v>#N/A</v>
          </cell>
          <cell r="I289" t="str">
            <v/>
          </cell>
        </row>
        <row r="290">
          <cell r="H290" t="e">
            <v>#N/A</v>
          </cell>
          <cell r="I290" t="str">
            <v/>
          </cell>
        </row>
        <row r="291">
          <cell r="H291" t="e">
            <v>#N/A</v>
          </cell>
          <cell r="I291" t="str">
            <v/>
          </cell>
        </row>
        <row r="292">
          <cell r="H292" t="e">
            <v>#N/A</v>
          </cell>
          <cell r="I292" t="str">
            <v/>
          </cell>
        </row>
        <row r="293">
          <cell r="H293" t="e">
            <v>#N/A</v>
          </cell>
          <cell r="I293" t="str">
            <v/>
          </cell>
        </row>
        <row r="294">
          <cell r="H294" t="e">
            <v>#N/A</v>
          </cell>
          <cell r="I294" t="str">
            <v/>
          </cell>
        </row>
        <row r="295">
          <cell r="H295" t="e">
            <v>#N/A</v>
          </cell>
          <cell r="I295" t="str">
            <v/>
          </cell>
        </row>
        <row r="296">
          <cell r="H296" t="e">
            <v>#N/A</v>
          </cell>
          <cell r="I296" t="str">
            <v/>
          </cell>
        </row>
        <row r="297">
          <cell r="H297" t="e">
            <v>#N/A</v>
          </cell>
          <cell r="I297" t="str">
            <v/>
          </cell>
        </row>
        <row r="298">
          <cell r="H298" t="e">
            <v>#N/A</v>
          </cell>
          <cell r="I298" t="str">
            <v/>
          </cell>
        </row>
        <row r="299">
          <cell r="H299" t="e">
            <v>#N/A</v>
          </cell>
          <cell r="I299" t="str">
            <v/>
          </cell>
        </row>
        <row r="300">
          <cell r="H300" t="e">
            <v>#N/A</v>
          </cell>
          <cell r="I300" t="str">
            <v/>
          </cell>
        </row>
        <row r="301">
          <cell r="H301" t="e">
            <v>#N/A</v>
          </cell>
          <cell r="I301" t="str">
            <v/>
          </cell>
        </row>
        <row r="302">
          <cell r="H302" t="e">
            <v>#N/A</v>
          </cell>
          <cell r="I302" t="str">
            <v/>
          </cell>
        </row>
        <row r="303">
          <cell r="H303" t="e">
            <v>#N/A</v>
          </cell>
          <cell r="I303" t="str">
            <v/>
          </cell>
        </row>
        <row r="304">
          <cell r="H304" t="e">
            <v>#N/A</v>
          </cell>
          <cell r="I304" t="str">
            <v/>
          </cell>
        </row>
        <row r="305">
          <cell r="H305" t="e">
            <v>#N/A</v>
          </cell>
          <cell r="I305" t="str">
            <v/>
          </cell>
        </row>
        <row r="306">
          <cell r="H306" t="e">
            <v>#N/A</v>
          </cell>
          <cell r="I306" t="str">
            <v/>
          </cell>
        </row>
        <row r="307">
          <cell r="H307" t="e">
            <v>#N/A</v>
          </cell>
          <cell r="I307" t="str">
            <v/>
          </cell>
        </row>
        <row r="308">
          <cell r="H308" t="e">
            <v>#N/A</v>
          </cell>
          <cell r="I308" t="str">
            <v/>
          </cell>
        </row>
        <row r="309">
          <cell r="H309" t="e">
            <v>#N/A</v>
          </cell>
          <cell r="I309" t="str">
            <v/>
          </cell>
        </row>
        <row r="310">
          <cell r="H310" t="e">
            <v>#N/A</v>
          </cell>
          <cell r="I310" t="str">
            <v/>
          </cell>
        </row>
        <row r="311">
          <cell r="H311" t="e">
            <v>#N/A</v>
          </cell>
          <cell r="I311" t="str">
            <v/>
          </cell>
        </row>
        <row r="312">
          <cell r="H312" t="e">
            <v>#N/A</v>
          </cell>
          <cell r="I312" t="str">
            <v/>
          </cell>
        </row>
        <row r="313">
          <cell r="H313" t="e">
            <v>#N/A</v>
          </cell>
          <cell r="I313" t="str">
            <v/>
          </cell>
        </row>
        <row r="314">
          <cell r="H314" t="e">
            <v>#N/A</v>
          </cell>
          <cell r="I314" t="str">
            <v/>
          </cell>
        </row>
        <row r="315">
          <cell r="H315" t="e">
            <v>#N/A</v>
          </cell>
          <cell r="I315" t="str">
            <v/>
          </cell>
        </row>
        <row r="316">
          <cell r="H316" t="e">
            <v>#N/A</v>
          </cell>
          <cell r="I316" t="str">
            <v/>
          </cell>
        </row>
        <row r="317">
          <cell r="H317" t="e">
            <v>#N/A</v>
          </cell>
          <cell r="I317" t="str">
            <v/>
          </cell>
        </row>
        <row r="318">
          <cell r="H318" t="e">
            <v>#N/A</v>
          </cell>
          <cell r="I318" t="str">
            <v/>
          </cell>
        </row>
        <row r="319">
          <cell r="H319" t="e">
            <v>#N/A</v>
          </cell>
          <cell r="I319" t="str">
            <v/>
          </cell>
        </row>
        <row r="320">
          <cell r="H320" t="e">
            <v>#N/A</v>
          </cell>
          <cell r="I320" t="str">
            <v/>
          </cell>
        </row>
        <row r="321">
          <cell r="H321" t="e">
            <v>#N/A</v>
          </cell>
          <cell r="I321" t="str">
            <v/>
          </cell>
        </row>
        <row r="322">
          <cell r="H322" t="e">
            <v>#N/A</v>
          </cell>
          <cell r="I322" t="str">
            <v/>
          </cell>
        </row>
        <row r="323">
          <cell r="H323" t="e">
            <v>#N/A</v>
          </cell>
          <cell r="I323" t="str">
            <v/>
          </cell>
        </row>
        <row r="324">
          <cell r="H324" t="e">
            <v>#N/A</v>
          </cell>
          <cell r="I324" t="str">
            <v/>
          </cell>
        </row>
        <row r="325">
          <cell r="H325" t="e">
            <v>#N/A</v>
          </cell>
          <cell r="I325" t="str">
            <v/>
          </cell>
        </row>
        <row r="326">
          <cell r="H326" t="e">
            <v>#N/A</v>
          </cell>
          <cell r="I326" t="str">
            <v/>
          </cell>
        </row>
        <row r="327">
          <cell r="H327" t="e">
            <v>#N/A</v>
          </cell>
          <cell r="I327" t="str">
            <v/>
          </cell>
        </row>
        <row r="328">
          <cell r="H328" t="e">
            <v>#N/A</v>
          </cell>
          <cell r="I328" t="str">
            <v/>
          </cell>
        </row>
        <row r="329">
          <cell r="H329" t="e">
            <v>#N/A</v>
          </cell>
          <cell r="I329" t="str">
            <v/>
          </cell>
        </row>
        <row r="330">
          <cell r="H330" t="e">
            <v>#N/A</v>
          </cell>
          <cell r="I330" t="str">
            <v/>
          </cell>
        </row>
        <row r="331">
          <cell r="H331" t="e">
            <v>#N/A</v>
          </cell>
          <cell r="I331" t="str">
            <v/>
          </cell>
        </row>
        <row r="332">
          <cell r="H332" t="e">
            <v>#N/A</v>
          </cell>
          <cell r="I332" t="str">
            <v/>
          </cell>
        </row>
        <row r="333">
          <cell r="H333" t="e">
            <v>#N/A</v>
          </cell>
          <cell r="I333" t="str">
            <v/>
          </cell>
        </row>
        <row r="334">
          <cell r="H334" t="e">
            <v>#N/A</v>
          </cell>
          <cell r="I334" t="str">
            <v/>
          </cell>
        </row>
        <row r="335">
          <cell r="H335" t="e">
            <v>#N/A</v>
          </cell>
          <cell r="I335" t="str">
            <v/>
          </cell>
        </row>
        <row r="336">
          <cell r="H336" t="e">
            <v>#N/A</v>
          </cell>
          <cell r="I336" t="str">
            <v/>
          </cell>
        </row>
        <row r="337">
          <cell r="H337" t="e">
            <v>#N/A</v>
          </cell>
          <cell r="I337" t="str">
            <v/>
          </cell>
        </row>
        <row r="338">
          <cell r="H338" t="e">
            <v>#N/A</v>
          </cell>
          <cell r="I338" t="str">
            <v/>
          </cell>
        </row>
        <row r="339">
          <cell r="H339" t="e">
            <v>#N/A</v>
          </cell>
          <cell r="I339" t="str">
            <v/>
          </cell>
        </row>
        <row r="340">
          <cell r="H340" t="e">
            <v>#N/A</v>
          </cell>
          <cell r="I340" t="str">
            <v/>
          </cell>
        </row>
        <row r="341">
          <cell r="H341" t="e">
            <v>#N/A</v>
          </cell>
          <cell r="I341" t="str">
            <v/>
          </cell>
        </row>
        <row r="342">
          <cell r="H342" t="e">
            <v>#N/A</v>
          </cell>
          <cell r="I342" t="str">
            <v/>
          </cell>
        </row>
        <row r="343">
          <cell r="H343" t="e">
            <v>#N/A</v>
          </cell>
          <cell r="I343" t="str">
            <v/>
          </cell>
        </row>
        <row r="344">
          <cell r="H344" t="e">
            <v>#N/A</v>
          </cell>
          <cell r="I344" t="str">
            <v/>
          </cell>
        </row>
        <row r="345">
          <cell r="H345" t="e">
            <v>#N/A</v>
          </cell>
          <cell r="I345" t="str">
            <v/>
          </cell>
        </row>
        <row r="346">
          <cell r="H346" t="e">
            <v>#N/A</v>
          </cell>
          <cell r="I346" t="str">
            <v/>
          </cell>
        </row>
        <row r="347">
          <cell r="H347" t="e">
            <v>#N/A</v>
          </cell>
          <cell r="I347" t="str">
            <v/>
          </cell>
        </row>
        <row r="348">
          <cell r="H348" t="e">
            <v>#N/A</v>
          </cell>
          <cell r="I348" t="str">
            <v/>
          </cell>
        </row>
        <row r="349">
          <cell r="H349" t="e">
            <v>#N/A</v>
          </cell>
          <cell r="I349" t="str">
            <v/>
          </cell>
        </row>
        <row r="350">
          <cell r="H350" t="e">
            <v>#N/A</v>
          </cell>
          <cell r="I350" t="str">
            <v/>
          </cell>
        </row>
        <row r="351">
          <cell r="H351" t="e">
            <v>#N/A</v>
          </cell>
          <cell r="I351" t="str">
            <v/>
          </cell>
        </row>
        <row r="352">
          <cell r="H352" t="e">
            <v>#N/A</v>
          </cell>
          <cell r="I352" t="str">
            <v/>
          </cell>
        </row>
        <row r="353">
          <cell r="H353" t="e">
            <v>#N/A</v>
          </cell>
          <cell r="I353" t="str">
            <v/>
          </cell>
        </row>
        <row r="354">
          <cell r="H354" t="e">
            <v>#N/A</v>
          </cell>
          <cell r="I354" t="str">
            <v/>
          </cell>
        </row>
        <row r="355">
          <cell r="H355" t="e">
            <v>#N/A</v>
          </cell>
          <cell r="I355" t="str">
            <v/>
          </cell>
        </row>
        <row r="356">
          <cell r="H356" t="e">
            <v>#N/A</v>
          </cell>
          <cell r="I356" t="str">
            <v/>
          </cell>
        </row>
        <row r="357">
          <cell r="H357" t="e">
            <v>#N/A</v>
          </cell>
          <cell r="I357" t="str">
            <v/>
          </cell>
        </row>
        <row r="358">
          <cell r="H358" t="e">
            <v>#N/A</v>
          </cell>
          <cell r="I358" t="str">
            <v/>
          </cell>
        </row>
        <row r="359">
          <cell r="H359" t="e">
            <v>#N/A</v>
          </cell>
          <cell r="I359" t="str">
            <v/>
          </cell>
        </row>
        <row r="360">
          <cell r="H360" t="e">
            <v>#N/A</v>
          </cell>
          <cell r="I360" t="str">
            <v/>
          </cell>
        </row>
        <row r="361">
          <cell r="H361" t="e">
            <v>#N/A</v>
          </cell>
          <cell r="I361" t="str">
            <v/>
          </cell>
        </row>
        <row r="362">
          <cell r="H362" t="e">
            <v>#N/A</v>
          </cell>
          <cell r="I362" t="str">
            <v/>
          </cell>
        </row>
        <row r="363">
          <cell r="H363" t="e">
            <v>#N/A</v>
          </cell>
          <cell r="I363" t="str">
            <v/>
          </cell>
        </row>
        <row r="364">
          <cell r="H364" t="e">
            <v>#N/A</v>
          </cell>
          <cell r="I364" t="str">
            <v/>
          </cell>
        </row>
        <row r="365">
          <cell r="H365" t="e">
            <v>#N/A</v>
          </cell>
          <cell r="I365" t="str">
            <v/>
          </cell>
        </row>
        <row r="366">
          <cell r="H366" t="e">
            <v>#N/A</v>
          </cell>
          <cell r="I366" t="str">
            <v/>
          </cell>
        </row>
        <row r="367">
          <cell r="H367" t="e">
            <v>#N/A</v>
          </cell>
          <cell r="I367" t="str">
            <v/>
          </cell>
        </row>
        <row r="368">
          <cell r="H368" t="e">
            <v>#N/A</v>
          </cell>
          <cell r="I368" t="str">
            <v/>
          </cell>
        </row>
        <row r="369">
          <cell r="H369" t="e">
            <v>#N/A</v>
          </cell>
          <cell r="I369" t="str">
            <v/>
          </cell>
        </row>
        <row r="370">
          <cell r="H370" t="e">
            <v>#N/A</v>
          </cell>
          <cell r="I370" t="str">
            <v/>
          </cell>
        </row>
        <row r="371">
          <cell r="H371" t="e">
            <v>#N/A</v>
          </cell>
          <cell r="I371" t="str">
            <v/>
          </cell>
        </row>
        <row r="372">
          <cell r="H372" t="e">
            <v>#N/A</v>
          </cell>
          <cell r="I372" t="str">
            <v/>
          </cell>
        </row>
        <row r="373">
          <cell r="H373" t="e">
            <v>#N/A</v>
          </cell>
          <cell r="I373" t="str">
            <v/>
          </cell>
        </row>
        <row r="374">
          <cell r="H374" t="e">
            <v>#N/A</v>
          </cell>
          <cell r="I374" t="str">
            <v/>
          </cell>
        </row>
        <row r="375">
          <cell r="H375" t="e">
            <v>#N/A</v>
          </cell>
          <cell r="I375" t="str">
            <v/>
          </cell>
        </row>
        <row r="376">
          <cell r="H376" t="e">
            <v>#N/A</v>
          </cell>
          <cell r="I376" t="str">
            <v/>
          </cell>
        </row>
        <row r="377">
          <cell r="H377" t="e">
            <v>#N/A</v>
          </cell>
          <cell r="I377" t="str">
            <v/>
          </cell>
        </row>
        <row r="378">
          <cell r="H378" t="e">
            <v>#N/A</v>
          </cell>
          <cell r="I378" t="str">
            <v/>
          </cell>
        </row>
        <row r="379">
          <cell r="H379" t="e">
            <v>#N/A</v>
          </cell>
          <cell r="I379" t="str">
            <v/>
          </cell>
        </row>
        <row r="380">
          <cell r="H380" t="e">
            <v>#N/A</v>
          </cell>
          <cell r="I380" t="str">
            <v/>
          </cell>
        </row>
        <row r="381">
          <cell r="H381" t="e">
            <v>#N/A</v>
          </cell>
          <cell r="I381" t="str">
            <v/>
          </cell>
        </row>
        <row r="382">
          <cell r="H382" t="e">
            <v>#N/A</v>
          </cell>
          <cell r="I382" t="str">
            <v/>
          </cell>
        </row>
        <row r="383">
          <cell r="H383" t="e">
            <v>#N/A</v>
          </cell>
          <cell r="I383" t="str">
            <v/>
          </cell>
        </row>
        <row r="384">
          <cell r="H384" t="e">
            <v>#N/A</v>
          </cell>
          <cell r="I384" t="str">
            <v/>
          </cell>
        </row>
        <row r="385">
          <cell r="H385" t="e">
            <v>#N/A</v>
          </cell>
          <cell r="I385" t="str">
            <v/>
          </cell>
        </row>
        <row r="386">
          <cell r="H386" t="e">
            <v>#N/A</v>
          </cell>
          <cell r="I386" t="str">
            <v/>
          </cell>
        </row>
        <row r="387">
          <cell r="H387" t="e">
            <v>#N/A</v>
          </cell>
          <cell r="I387" t="str">
            <v/>
          </cell>
        </row>
        <row r="388">
          <cell r="H388" t="e">
            <v>#N/A</v>
          </cell>
          <cell r="I388" t="str">
            <v/>
          </cell>
        </row>
        <row r="389">
          <cell r="H389" t="e">
            <v>#N/A</v>
          </cell>
          <cell r="I389" t="str">
            <v/>
          </cell>
        </row>
        <row r="390">
          <cell r="H390" t="e">
            <v>#N/A</v>
          </cell>
          <cell r="I390" t="str">
            <v/>
          </cell>
        </row>
        <row r="391">
          <cell r="H391" t="e">
            <v>#N/A</v>
          </cell>
          <cell r="I391" t="str">
            <v/>
          </cell>
        </row>
        <row r="392">
          <cell r="H392" t="e">
            <v>#N/A</v>
          </cell>
          <cell r="I392" t="str">
            <v/>
          </cell>
        </row>
        <row r="393">
          <cell r="H393" t="e">
            <v>#N/A</v>
          </cell>
          <cell r="I393" t="str">
            <v/>
          </cell>
        </row>
        <row r="394">
          <cell r="H394" t="e">
            <v>#N/A</v>
          </cell>
          <cell r="I394" t="str">
            <v/>
          </cell>
        </row>
        <row r="395">
          <cell r="H395" t="e">
            <v>#N/A</v>
          </cell>
          <cell r="I395" t="str">
            <v/>
          </cell>
        </row>
        <row r="396">
          <cell r="H396" t="e">
            <v>#N/A</v>
          </cell>
          <cell r="I396" t="str">
            <v/>
          </cell>
        </row>
        <row r="397">
          <cell r="H397" t="e">
            <v>#N/A</v>
          </cell>
          <cell r="I397" t="str">
            <v/>
          </cell>
        </row>
        <row r="398">
          <cell r="H398" t="e">
            <v>#N/A</v>
          </cell>
          <cell r="I398" t="str">
            <v/>
          </cell>
        </row>
        <row r="399">
          <cell r="H399" t="e">
            <v>#N/A</v>
          </cell>
          <cell r="I399" t="str">
            <v/>
          </cell>
        </row>
        <row r="400">
          <cell r="H400" t="e">
            <v>#N/A</v>
          </cell>
          <cell r="I400" t="str">
            <v/>
          </cell>
        </row>
        <row r="401">
          <cell r="H401" t="e">
            <v>#N/A</v>
          </cell>
          <cell r="I401" t="str">
            <v/>
          </cell>
        </row>
        <row r="402">
          <cell r="H402" t="e">
            <v>#N/A</v>
          </cell>
          <cell r="I402" t="str">
            <v/>
          </cell>
        </row>
        <row r="403">
          <cell r="H403" t="e">
            <v>#N/A</v>
          </cell>
          <cell r="I403" t="str">
            <v/>
          </cell>
        </row>
        <row r="404">
          <cell r="H404" t="e">
            <v>#N/A</v>
          </cell>
          <cell r="I404" t="str">
            <v/>
          </cell>
        </row>
        <row r="405">
          <cell r="H405" t="e">
            <v>#N/A</v>
          </cell>
          <cell r="I405" t="str">
            <v/>
          </cell>
        </row>
        <row r="406">
          <cell r="H406" t="e">
            <v>#N/A</v>
          </cell>
          <cell r="I406" t="str">
            <v/>
          </cell>
        </row>
        <row r="407">
          <cell r="H407" t="e">
            <v>#N/A</v>
          </cell>
          <cell r="I407" t="str">
            <v/>
          </cell>
        </row>
        <row r="408">
          <cell r="H408" t="e">
            <v>#N/A</v>
          </cell>
          <cell r="I408" t="str">
            <v/>
          </cell>
        </row>
        <row r="409">
          <cell r="H409" t="e">
            <v>#N/A</v>
          </cell>
          <cell r="I409" t="str">
            <v/>
          </cell>
        </row>
        <row r="410">
          <cell r="H410" t="e">
            <v>#N/A</v>
          </cell>
          <cell r="I410" t="str">
            <v/>
          </cell>
        </row>
        <row r="411">
          <cell r="H411" t="e">
            <v>#N/A</v>
          </cell>
          <cell r="I411" t="str">
            <v/>
          </cell>
        </row>
        <row r="412">
          <cell r="H412" t="e">
            <v>#N/A</v>
          </cell>
          <cell r="I412" t="str">
            <v/>
          </cell>
        </row>
        <row r="413">
          <cell r="H413" t="e">
            <v>#N/A</v>
          </cell>
          <cell r="I413" t="str">
            <v/>
          </cell>
        </row>
        <row r="414">
          <cell r="H414" t="e">
            <v>#N/A</v>
          </cell>
          <cell r="I414" t="str">
            <v/>
          </cell>
        </row>
        <row r="415">
          <cell r="H415" t="e">
            <v>#N/A</v>
          </cell>
          <cell r="I415" t="str">
            <v/>
          </cell>
        </row>
        <row r="416">
          <cell r="H416" t="e">
            <v>#N/A</v>
          </cell>
          <cell r="I416" t="str">
            <v/>
          </cell>
        </row>
        <row r="417">
          <cell r="H417" t="e">
            <v>#N/A</v>
          </cell>
          <cell r="I417" t="str">
            <v/>
          </cell>
        </row>
        <row r="418">
          <cell r="H418" t="e">
            <v>#N/A</v>
          </cell>
          <cell r="I418" t="str">
            <v/>
          </cell>
        </row>
        <row r="419">
          <cell r="H419" t="e">
            <v>#N/A</v>
          </cell>
          <cell r="I419" t="str">
            <v/>
          </cell>
        </row>
        <row r="420">
          <cell r="H420" t="e">
            <v>#N/A</v>
          </cell>
          <cell r="I420" t="str">
            <v/>
          </cell>
        </row>
        <row r="421">
          <cell r="H421" t="e">
            <v>#N/A</v>
          </cell>
          <cell r="I421" t="str">
            <v/>
          </cell>
        </row>
        <row r="422">
          <cell r="H422" t="e">
            <v>#N/A</v>
          </cell>
          <cell r="I422" t="str">
            <v/>
          </cell>
        </row>
        <row r="423">
          <cell r="H423" t="e">
            <v>#N/A</v>
          </cell>
          <cell r="I423" t="str">
            <v/>
          </cell>
        </row>
        <row r="424">
          <cell r="H424" t="e">
            <v>#N/A</v>
          </cell>
          <cell r="I424" t="str">
            <v/>
          </cell>
        </row>
        <row r="425">
          <cell r="H425" t="e">
            <v>#N/A</v>
          </cell>
          <cell r="I425" t="str">
            <v/>
          </cell>
        </row>
        <row r="426">
          <cell r="H426" t="e">
            <v>#N/A</v>
          </cell>
          <cell r="I426" t="str">
            <v/>
          </cell>
        </row>
        <row r="427">
          <cell r="H427" t="e">
            <v>#N/A</v>
          </cell>
          <cell r="I427" t="str">
            <v/>
          </cell>
        </row>
        <row r="428">
          <cell r="H428" t="e">
            <v>#N/A</v>
          </cell>
          <cell r="I428" t="str">
            <v/>
          </cell>
        </row>
        <row r="429">
          <cell r="H429" t="e">
            <v>#N/A</v>
          </cell>
          <cell r="I429" t="str">
            <v/>
          </cell>
        </row>
        <row r="430">
          <cell r="H430" t="e">
            <v>#N/A</v>
          </cell>
          <cell r="I430" t="str">
            <v/>
          </cell>
        </row>
        <row r="431">
          <cell r="H431" t="e">
            <v>#N/A</v>
          </cell>
          <cell r="I431" t="str">
            <v/>
          </cell>
        </row>
        <row r="432">
          <cell r="H432" t="e">
            <v>#N/A</v>
          </cell>
          <cell r="I432" t="str">
            <v/>
          </cell>
        </row>
        <row r="433">
          <cell r="H433" t="e">
            <v>#N/A</v>
          </cell>
          <cell r="I433" t="str">
            <v/>
          </cell>
        </row>
        <row r="434">
          <cell r="H434" t="e">
            <v>#N/A</v>
          </cell>
          <cell r="I434" t="str">
            <v/>
          </cell>
        </row>
        <row r="435">
          <cell r="H435" t="e">
            <v>#N/A</v>
          </cell>
          <cell r="I435" t="str">
            <v/>
          </cell>
        </row>
        <row r="436">
          <cell r="H436" t="e">
            <v>#N/A</v>
          </cell>
          <cell r="I436" t="str">
            <v/>
          </cell>
        </row>
        <row r="437">
          <cell r="H437" t="e">
            <v>#N/A</v>
          </cell>
          <cell r="I437" t="str">
            <v/>
          </cell>
        </row>
        <row r="438">
          <cell r="H438" t="e">
            <v>#N/A</v>
          </cell>
          <cell r="I438" t="str">
            <v/>
          </cell>
        </row>
        <row r="439">
          <cell r="H439" t="e">
            <v>#N/A</v>
          </cell>
          <cell r="I439" t="str">
            <v/>
          </cell>
        </row>
        <row r="440">
          <cell r="H440" t="e">
            <v>#N/A</v>
          </cell>
          <cell r="I440" t="str">
            <v/>
          </cell>
        </row>
        <row r="441">
          <cell r="H441" t="e">
            <v>#N/A</v>
          </cell>
          <cell r="I441" t="str">
            <v/>
          </cell>
        </row>
        <row r="442">
          <cell r="H442" t="e">
            <v>#N/A</v>
          </cell>
          <cell r="I442" t="str">
            <v/>
          </cell>
        </row>
        <row r="443">
          <cell r="H443" t="e">
            <v>#N/A</v>
          </cell>
          <cell r="I443" t="str">
            <v/>
          </cell>
        </row>
        <row r="444">
          <cell r="H444" t="e">
            <v>#N/A</v>
          </cell>
          <cell r="I444" t="str">
            <v/>
          </cell>
        </row>
        <row r="445">
          <cell r="H445" t="e">
            <v>#N/A</v>
          </cell>
          <cell r="I445" t="str">
            <v/>
          </cell>
        </row>
        <row r="446">
          <cell r="H446" t="e">
            <v>#N/A</v>
          </cell>
          <cell r="I446" t="str">
            <v/>
          </cell>
        </row>
        <row r="447">
          <cell r="H447" t="e">
            <v>#N/A</v>
          </cell>
          <cell r="I447" t="str">
            <v/>
          </cell>
        </row>
        <row r="448">
          <cell r="H448" t="e">
            <v>#N/A</v>
          </cell>
          <cell r="I448" t="str">
            <v/>
          </cell>
        </row>
        <row r="449">
          <cell r="H449" t="e">
            <v>#N/A</v>
          </cell>
          <cell r="I449" t="str">
            <v/>
          </cell>
        </row>
        <row r="450">
          <cell r="H450" t="e">
            <v>#N/A</v>
          </cell>
          <cell r="I450" t="str">
            <v/>
          </cell>
        </row>
        <row r="451">
          <cell r="H451" t="e">
            <v>#N/A</v>
          </cell>
          <cell r="I451" t="str">
            <v/>
          </cell>
        </row>
        <row r="452">
          <cell r="H452" t="e">
            <v>#N/A</v>
          </cell>
          <cell r="I452" t="str">
            <v/>
          </cell>
        </row>
        <row r="453">
          <cell r="H453" t="e">
            <v>#N/A</v>
          </cell>
          <cell r="I453" t="str">
            <v/>
          </cell>
        </row>
        <row r="454">
          <cell r="H454" t="e">
            <v>#N/A</v>
          </cell>
          <cell r="I454" t="str">
            <v/>
          </cell>
        </row>
        <row r="455">
          <cell r="H455" t="e">
            <v>#N/A</v>
          </cell>
          <cell r="I455" t="str">
            <v/>
          </cell>
        </row>
        <row r="456">
          <cell r="H456" t="e">
            <v>#N/A</v>
          </cell>
          <cell r="I456" t="str">
            <v/>
          </cell>
        </row>
        <row r="457">
          <cell r="H457" t="e">
            <v>#N/A</v>
          </cell>
          <cell r="I457" t="str">
            <v/>
          </cell>
        </row>
        <row r="458">
          <cell r="H458" t="e">
            <v>#N/A</v>
          </cell>
          <cell r="I458" t="str">
            <v/>
          </cell>
        </row>
        <row r="459">
          <cell r="H459" t="e">
            <v>#N/A</v>
          </cell>
          <cell r="I459" t="str">
            <v/>
          </cell>
        </row>
        <row r="460">
          <cell r="H460" t="e">
            <v>#N/A</v>
          </cell>
          <cell r="I460" t="str">
            <v/>
          </cell>
        </row>
        <row r="461">
          <cell r="H461" t="e">
            <v>#N/A</v>
          </cell>
          <cell r="I461" t="str">
            <v/>
          </cell>
        </row>
        <row r="462">
          <cell r="H462" t="e">
            <v>#N/A</v>
          </cell>
          <cell r="I462" t="str">
            <v/>
          </cell>
        </row>
        <row r="463">
          <cell r="H463" t="e">
            <v>#N/A</v>
          </cell>
          <cell r="I463" t="str">
            <v/>
          </cell>
        </row>
        <row r="464">
          <cell r="H464" t="e">
            <v>#N/A</v>
          </cell>
          <cell r="I464" t="str">
            <v/>
          </cell>
        </row>
        <row r="465">
          <cell r="H465" t="e">
            <v>#N/A</v>
          </cell>
          <cell r="I465" t="str">
            <v/>
          </cell>
        </row>
        <row r="466">
          <cell r="H466" t="e">
            <v>#N/A</v>
          </cell>
          <cell r="I466" t="str">
            <v/>
          </cell>
        </row>
        <row r="467">
          <cell r="H467" t="e">
            <v>#N/A</v>
          </cell>
          <cell r="I467" t="str">
            <v/>
          </cell>
        </row>
        <row r="468">
          <cell r="H468" t="e">
            <v>#N/A</v>
          </cell>
          <cell r="I468" t="str">
            <v/>
          </cell>
        </row>
        <row r="469">
          <cell r="H469" t="e">
            <v>#N/A</v>
          </cell>
          <cell r="I469" t="str">
            <v/>
          </cell>
        </row>
        <row r="470">
          <cell r="H470" t="e">
            <v>#N/A</v>
          </cell>
          <cell r="I470" t="str">
            <v/>
          </cell>
        </row>
        <row r="471">
          <cell r="H471" t="e">
            <v>#N/A</v>
          </cell>
          <cell r="I471" t="str">
            <v/>
          </cell>
        </row>
        <row r="472">
          <cell r="H472" t="e">
            <v>#N/A</v>
          </cell>
          <cell r="I472" t="str">
            <v/>
          </cell>
        </row>
        <row r="473">
          <cell r="H473" t="e">
            <v>#N/A</v>
          </cell>
          <cell r="I473" t="str">
            <v/>
          </cell>
        </row>
        <row r="474">
          <cell r="H474" t="e">
            <v>#N/A</v>
          </cell>
          <cell r="I474" t="str">
            <v/>
          </cell>
        </row>
        <row r="475">
          <cell r="H475" t="e">
            <v>#N/A</v>
          </cell>
          <cell r="I475" t="str">
            <v/>
          </cell>
        </row>
        <row r="476">
          <cell r="H476" t="e">
            <v>#N/A</v>
          </cell>
          <cell r="I476" t="str">
            <v/>
          </cell>
        </row>
        <row r="477">
          <cell r="H477" t="e">
            <v>#N/A</v>
          </cell>
          <cell r="I477" t="str">
            <v/>
          </cell>
        </row>
        <row r="478">
          <cell r="H478" t="e">
            <v>#N/A</v>
          </cell>
          <cell r="I478" t="str">
            <v/>
          </cell>
        </row>
        <row r="479">
          <cell r="H479" t="e">
            <v>#N/A</v>
          </cell>
          <cell r="I479" t="str">
            <v/>
          </cell>
        </row>
        <row r="480">
          <cell r="H480" t="e">
            <v>#N/A</v>
          </cell>
          <cell r="I480" t="str">
            <v/>
          </cell>
        </row>
        <row r="481">
          <cell r="H481" t="e">
            <v>#N/A</v>
          </cell>
          <cell r="I481" t="str">
            <v/>
          </cell>
        </row>
        <row r="482">
          <cell r="H482" t="e">
            <v>#N/A</v>
          </cell>
          <cell r="I482" t="str">
            <v/>
          </cell>
        </row>
        <row r="483">
          <cell r="H483" t="e">
            <v>#N/A</v>
          </cell>
          <cell r="I483" t="str">
            <v/>
          </cell>
        </row>
        <row r="484">
          <cell r="H484" t="e">
            <v>#N/A</v>
          </cell>
          <cell r="I484" t="str">
            <v/>
          </cell>
        </row>
        <row r="485">
          <cell r="H485" t="e">
            <v>#N/A</v>
          </cell>
          <cell r="I485" t="str">
            <v/>
          </cell>
        </row>
        <row r="486">
          <cell r="H486" t="e">
            <v>#N/A</v>
          </cell>
          <cell r="I486" t="str">
            <v/>
          </cell>
        </row>
        <row r="487">
          <cell r="H487" t="e">
            <v>#N/A</v>
          </cell>
          <cell r="I487" t="str">
            <v/>
          </cell>
        </row>
        <row r="488">
          <cell r="H488" t="e">
            <v>#N/A</v>
          </cell>
          <cell r="I488" t="str">
            <v/>
          </cell>
        </row>
        <row r="489">
          <cell r="H489" t="e">
            <v>#N/A</v>
          </cell>
          <cell r="I489" t="str">
            <v/>
          </cell>
        </row>
        <row r="490">
          <cell r="H490" t="e">
            <v>#N/A</v>
          </cell>
          <cell r="I490" t="str">
            <v/>
          </cell>
        </row>
        <row r="491">
          <cell r="H491" t="e">
            <v>#N/A</v>
          </cell>
          <cell r="I491" t="str">
            <v/>
          </cell>
        </row>
        <row r="492">
          <cell r="H492" t="e">
            <v>#N/A</v>
          </cell>
          <cell r="I492" t="str">
            <v/>
          </cell>
        </row>
        <row r="493">
          <cell r="H493" t="e">
            <v>#N/A</v>
          </cell>
          <cell r="I493" t="str">
            <v/>
          </cell>
        </row>
        <row r="494">
          <cell r="H494" t="e">
            <v>#N/A</v>
          </cell>
          <cell r="I494" t="str">
            <v/>
          </cell>
        </row>
        <row r="495">
          <cell r="H495" t="e">
            <v>#N/A</v>
          </cell>
          <cell r="I495" t="str">
            <v/>
          </cell>
        </row>
        <row r="496">
          <cell r="H496" t="e">
            <v>#N/A</v>
          </cell>
          <cell r="I496" t="str">
            <v/>
          </cell>
        </row>
        <row r="497">
          <cell r="H497" t="e">
            <v>#N/A</v>
          </cell>
          <cell r="I497" t="str">
            <v/>
          </cell>
        </row>
        <row r="498">
          <cell r="H498" t="e">
            <v>#N/A</v>
          </cell>
          <cell r="I498" t="str">
            <v/>
          </cell>
        </row>
        <row r="499">
          <cell r="H499" t="e">
            <v>#N/A</v>
          </cell>
          <cell r="I499" t="str">
            <v/>
          </cell>
        </row>
        <row r="500">
          <cell r="H500" t="e">
            <v>#N/A</v>
          </cell>
          <cell r="I500" t="str">
            <v/>
          </cell>
        </row>
        <row r="501">
          <cell r="H501" t="e">
            <v>#N/A</v>
          </cell>
          <cell r="I501" t="str">
            <v/>
          </cell>
        </row>
        <row r="502">
          <cell r="H502" t="e">
            <v>#N/A</v>
          </cell>
          <cell r="I502" t="str">
            <v/>
          </cell>
        </row>
        <row r="503">
          <cell r="H503" t="e">
            <v>#N/A</v>
          </cell>
          <cell r="I503" t="str">
            <v/>
          </cell>
        </row>
        <row r="504">
          <cell r="H504" t="e">
            <v>#N/A</v>
          </cell>
          <cell r="I504" t="str">
            <v/>
          </cell>
        </row>
        <row r="505">
          <cell r="H505" t="e">
            <v>#N/A</v>
          </cell>
          <cell r="I505" t="str">
            <v/>
          </cell>
        </row>
        <row r="506">
          <cell r="H506" t="e">
            <v>#N/A</v>
          </cell>
          <cell r="I506" t="str">
            <v/>
          </cell>
        </row>
        <row r="507">
          <cell r="H507" t="e">
            <v>#N/A</v>
          </cell>
          <cell r="I507" t="str">
            <v/>
          </cell>
        </row>
        <row r="508">
          <cell r="H508" t="e">
            <v>#N/A</v>
          </cell>
          <cell r="I508" t="str">
            <v/>
          </cell>
        </row>
        <row r="509">
          <cell r="H509" t="e">
            <v>#N/A</v>
          </cell>
          <cell r="I509" t="str">
            <v/>
          </cell>
        </row>
        <row r="510">
          <cell r="H510" t="e">
            <v>#N/A</v>
          </cell>
          <cell r="I510" t="str">
            <v/>
          </cell>
        </row>
        <row r="511">
          <cell r="H511" t="e">
            <v>#N/A</v>
          </cell>
          <cell r="I511" t="str">
            <v/>
          </cell>
        </row>
        <row r="512">
          <cell r="H512" t="e">
            <v>#N/A</v>
          </cell>
          <cell r="I512" t="str">
            <v/>
          </cell>
        </row>
        <row r="513">
          <cell r="H513" t="e">
            <v>#N/A</v>
          </cell>
          <cell r="I513" t="str">
            <v/>
          </cell>
        </row>
        <row r="514">
          <cell r="H514" t="e">
            <v>#N/A</v>
          </cell>
          <cell r="I514" t="str">
            <v/>
          </cell>
        </row>
        <row r="515">
          <cell r="H515" t="e">
            <v>#N/A</v>
          </cell>
          <cell r="I515" t="str">
            <v/>
          </cell>
        </row>
        <row r="516">
          <cell r="H516" t="e">
            <v>#N/A</v>
          </cell>
          <cell r="I516" t="str">
            <v/>
          </cell>
        </row>
        <row r="517">
          <cell r="H517" t="e">
            <v>#N/A</v>
          </cell>
          <cell r="I517" t="str">
            <v/>
          </cell>
        </row>
        <row r="518">
          <cell r="H518" t="e">
            <v>#N/A</v>
          </cell>
          <cell r="I518" t="str">
            <v/>
          </cell>
        </row>
        <row r="519">
          <cell r="H519" t="e">
            <v>#N/A</v>
          </cell>
          <cell r="I519" t="str">
            <v/>
          </cell>
        </row>
        <row r="520">
          <cell r="H520" t="e">
            <v>#N/A</v>
          </cell>
          <cell r="I520" t="str">
            <v/>
          </cell>
        </row>
        <row r="521">
          <cell r="H521" t="e">
            <v>#N/A</v>
          </cell>
          <cell r="I521" t="str">
            <v/>
          </cell>
        </row>
        <row r="522">
          <cell r="H522" t="e">
            <v>#N/A</v>
          </cell>
          <cell r="I522" t="str">
            <v/>
          </cell>
        </row>
        <row r="523">
          <cell r="H523" t="e">
            <v>#N/A</v>
          </cell>
          <cell r="I523" t="str">
            <v/>
          </cell>
        </row>
        <row r="524">
          <cell r="H524" t="e">
            <v>#N/A</v>
          </cell>
          <cell r="I524" t="str">
            <v/>
          </cell>
        </row>
        <row r="525">
          <cell r="H525" t="e">
            <v>#N/A</v>
          </cell>
          <cell r="I525" t="str">
            <v/>
          </cell>
        </row>
        <row r="526">
          <cell r="H526" t="e">
            <v>#N/A</v>
          </cell>
          <cell r="I526" t="str">
            <v/>
          </cell>
        </row>
        <row r="527">
          <cell r="H527" t="e">
            <v>#N/A</v>
          </cell>
          <cell r="I527" t="str">
            <v/>
          </cell>
        </row>
        <row r="528">
          <cell r="H528" t="e">
            <v>#N/A</v>
          </cell>
          <cell r="I528" t="str">
            <v/>
          </cell>
        </row>
        <row r="529">
          <cell r="H529" t="e">
            <v>#N/A</v>
          </cell>
          <cell r="I529" t="str">
            <v/>
          </cell>
        </row>
        <row r="530">
          <cell r="H530" t="e">
            <v>#N/A</v>
          </cell>
          <cell r="I530" t="str">
            <v/>
          </cell>
        </row>
        <row r="531">
          <cell r="H531" t="e">
            <v>#N/A</v>
          </cell>
          <cell r="I531" t="str">
            <v/>
          </cell>
        </row>
        <row r="532">
          <cell r="H532" t="e">
            <v>#N/A</v>
          </cell>
          <cell r="I532" t="str">
            <v/>
          </cell>
        </row>
        <row r="533">
          <cell r="H533" t="e">
            <v>#N/A</v>
          </cell>
          <cell r="I533" t="str">
            <v/>
          </cell>
        </row>
        <row r="534">
          <cell r="H534" t="e">
            <v>#N/A</v>
          </cell>
          <cell r="I534" t="str">
            <v/>
          </cell>
        </row>
        <row r="535">
          <cell r="H535" t="e">
            <v>#N/A</v>
          </cell>
          <cell r="I535" t="str">
            <v/>
          </cell>
        </row>
        <row r="536">
          <cell r="H536" t="e">
            <v>#N/A</v>
          </cell>
          <cell r="I536" t="str">
            <v/>
          </cell>
        </row>
        <row r="537">
          <cell r="H537" t="e">
            <v>#N/A</v>
          </cell>
          <cell r="I537" t="str">
            <v/>
          </cell>
        </row>
        <row r="538">
          <cell r="H538" t="e">
            <v>#N/A</v>
          </cell>
          <cell r="I538" t="str">
            <v/>
          </cell>
        </row>
        <row r="539">
          <cell r="H539" t="e">
            <v>#N/A</v>
          </cell>
          <cell r="I539" t="str">
            <v/>
          </cell>
        </row>
        <row r="540">
          <cell r="H540" t="e">
            <v>#N/A</v>
          </cell>
          <cell r="I540" t="str">
            <v/>
          </cell>
        </row>
        <row r="541">
          <cell r="H541" t="e">
            <v>#N/A</v>
          </cell>
          <cell r="I541" t="str">
            <v/>
          </cell>
        </row>
        <row r="542">
          <cell r="H542" t="e">
            <v>#N/A</v>
          </cell>
          <cell r="I542" t="str">
            <v/>
          </cell>
        </row>
        <row r="543">
          <cell r="H543" t="e">
            <v>#N/A</v>
          </cell>
          <cell r="I543" t="str">
            <v/>
          </cell>
        </row>
        <row r="544">
          <cell r="H544" t="e">
            <v>#N/A</v>
          </cell>
          <cell r="I544" t="str">
            <v/>
          </cell>
        </row>
        <row r="545">
          <cell r="H545" t="e">
            <v>#N/A</v>
          </cell>
          <cell r="I545" t="str">
            <v/>
          </cell>
        </row>
        <row r="546">
          <cell r="H546" t="e">
            <v>#N/A</v>
          </cell>
          <cell r="I546" t="str">
            <v/>
          </cell>
        </row>
        <row r="547">
          <cell r="H547" t="e">
            <v>#N/A</v>
          </cell>
          <cell r="I547" t="str">
            <v/>
          </cell>
        </row>
        <row r="548">
          <cell r="H548" t="e">
            <v>#N/A</v>
          </cell>
          <cell r="I548" t="str">
            <v/>
          </cell>
        </row>
        <row r="549">
          <cell r="H549" t="e">
            <v>#N/A</v>
          </cell>
          <cell r="I549" t="str">
            <v/>
          </cell>
        </row>
        <row r="550">
          <cell r="H550" t="e">
            <v>#N/A</v>
          </cell>
          <cell r="I550" t="str">
            <v/>
          </cell>
        </row>
        <row r="551">
          <cell r="H551" t="e">
            <v>#N/A</v>
          </cell>
          <cell r="I551" t="str">
            <v/>
          </cell>
        </row>
        <row r="552">
          <cell r="H552" t="e">
            <v>#N/A</v>
          </cell>
          <cell r="I552" t="str">
            <v/>
          </cell>
        </row>
        <row r="553">
          <cell r="H553" t="e">
            <v>#N/A</v>
          </cell>
          <cell r="I553" t="str">
            <v/>
          </cell>
        </row>
        <row r="554">
          <cell r="H554" t="e">
            <v>#N/A</v>
          </cell>
          <cell r="I554" t="str">
            <v/>
          </cell>
        </row>
        <row r="555">
          <cell r="H555" t="e">
            <v>#N/A</v>
          </cell>
          <cell r="I555" t="str">
            <v/>
          </cell>
        </row>
        <row r="556">
          <cell r="H556" t="e">
            <v>#N/A</v>
          </cell>
          <cell r="I556" t="str">
            <v/>
          </cell>
        </row>
        <row r="557">
          <cell r="H557" t="e">
            <v>#N/A</v>
          </cell>
          <cell r="I557" t="str">
            <v/>
          </cell>
        </row>
        <row r="558">
          <cell r="H558" t="e">
            <v>#N/A</v>
          </cell>
          <cell r="I558" t="str">
            <v/>
          </cell>
        </row>
        <row r="559">
          <cell r="H559" t="e">
            <v>#N/A</v>
          </cell>
          <cell r="I559" t="str">
            <v/>
          </cell>
        </row>
        <row r="560">
          <cell r="H560" t="e">
            <v>#N/A</v>
          </cell>
          <cell r="I560" t="str">
            <v/>
          </cell>
        </row>
        <row r="561">
          <cell r="H561" t="e">
            <v>#N/A</v>
          </cell>
          <cell r="I561" t="str">
            <v/>
          </cell>
        </row>
        <row r="562">
          <cell r="H562" t="e">
            <v>#N/A</v>
          </cell>
          <cell r="I562" t="str">
            <v/>
          </cell>
        </row>
        <row r="563">
          <cell r="H563" t="e">
            <v>#N/A</v>
          </cell>
          <cell r="I563" t="str">
            <v/>
          </cell>
        </row>
        <row r="564">
          <cell r="H564" t="e">
            <v>#N/A</v>
          </cell>
          <cell r="I564" t="str">
            <v/>
          </cell>
        </row>
        <row r="565">
          <cell r="H565" t="e">
            <v>#N/A</v>
          </cell>
          <cell r="I565" t="str">
            <v/>
          </cell>
        </row>
        <row r="566">
          <cell r="H566" t="e">
            <v>#N/A</v>
          </cell>
          <cell r="I566" t="str">
            <v/>
          </cell>
        </row>
        <row r="567">
          <cell r="H567" t="e">
            <v>#N/A</v>
          </cell>
          <cell r="I567" t="str">
            <v/>
          </cell>
        </row>
        <row r="568">
          <cell r="H568" t="e">
            <v>#N/A</v>
          </cell>
          <cell r="I568" t="str">
            <v/>
          </cell>
        </row>
        <row r="569">
          <cell r="H569" t="e">
            <v>#N/A</v>
          </cell>
          <cell r="I569" t="str">
            <v/>
          </cell>
        </row>
        <row r="570">
          <cell r="H570" t="e">
            <v>#N/A</v>
          </cell>
          <cell r="I570" t="str">
            <v/>
          </cell>
        </row>
        <row r="571">
          <cell r="H571" t="e">
            <v>#N/A</v>
          </cell>
          <cell r="I571" t="str">
            <v/>
          </cell>
        </row>
        <row r="572">
          <cell r="H572" t="e">
            <v>#N/A</v>
          </cell>
          <cell r="I572" t="str">
            <v/>
          </cell>
        </row>
        <row r="573">
          <cell r="H573" t="e">
            <v>#N/A</v>
          </cell>
          <cell r="I573" t="str">
            <v/>
          </cell>
        </row>
        <row r="574">
          <cell r="H574" t="e">
            <v>#N/A</v>
          </cell>
          <cell r="I574" t="str">
            <v/>
          </cell>
        </row>
        <row r="575">
          <cell r="H575" t="e">
            <v>#N/A</v>
          </cell>
          <cell r="I575" t="str">
            <v/>
          </cell>
        </row>
        <row r="576">
          <cell r="H576" t="e">
            <v>#N/A</v>
          </cell>
          <cell r="I576" t="str">
            <v/>
          </cell>
        </row>
        <row r="577">
          <cell r="H577" t="e">
            <v>#N/A</v>
          </cell>
          <cell r="I577" t="str">
            <v/>
          </cell>
        </row>
        <row r="578">
          <cell r="H578" t="e">
            <v>#N/A</v>
          </cell>
          <cell r="I578" t="str">
            <v/>
          </cell>
        </row>
        <row r="579">
          <cell r="H579" t="e">
            <v>#N/A</v>
          </cell>
          <cell r="I579" t="str">
            <v/>
          </cell>
        </row>
        <row r="580">
          <cell r="H580" t="e">
            <v>#N/A</v>
          </cell>
          <cell r="I580" t="str">
            <v/>
          </cell>
        </row>
        <row r="581">
          <cell r="H581" t="e">
            <v>#N/A</v>
          </cell>
          <cell r="I581" t="str">
            <v/>
          </cell>
        </row>
        <row r="582">
          <cell r="H582" t="e">
            <v>#N/A</v>
          </cell>
          <cell r="I582" t="str">
            <v/>
          </cell>
        </row>
        <row r="583">
          <cell r="H583" t="e">
            <v>#N/A</v>
          </cell>
          <cell r="I583" t="str">
            <v/>
          </cell>
        </row>
        <row r="584">
          <cell r="H584" t="e">
            <v>#N/A</v>
          </cell>
          <cell r="I584" t="str">
            <v/>
          </cell>
        </row>
        <row r="585">
          <cell r="H585" t="e">
            <v>#N/A</v>
          </cell>
          <cell r="I585" t="str">
            <v/>
          </cell>
        </row>
        <row r="586">
          <cell r="H586" t="e">
            <v>#N/A</v>
          </cell>
          <cell r="I586" t="str">
            <v/>
          </cell>
        </row>
        <row r="587">
          <cell r="H587" t="e">
            <v>#N/A</v>
          </cell>
          <cell r="I587" t="str">
            <v/>
          </cell>
        </row>
        <row r="588">
          <cell r="H588" t="e">
            <v>#N/A</v>
          </cell>
          <cell r="I588" t="str">
            <v/>
          </cell>
        </row>
        <row r="589">
          <cell r="H589" t="e">
            <v>#N/A</v>
          </cell>
          <cell r="I589" t="str">
            <v/>
          </cell>
        </row>
        <row r="590">
          <cell r="H590" t="e">
            <v>#N/A</v>
          </cell>
          <cell r="I590" t="str">
            <v/>
          </cell>
        </row>
        <row r="591">
          <cell r="H591" t="e">
            <v>#N/A</v>
          </cell>
          <cell r="I591" t="str">
            <v/>
          </cell>
        </row>
        <row r="592">
          <cell r="H592" t="e">
            <v>#N/A</v>
          </cell>
          <cell r="I592" t="str">
            <v/>
          </cell>
        </row>
        <row r="593">
          <cell r="H593" t="e">
            <v>#N/A</v>
          </cell>
          <cell r="I593" t="str">
            <v/>
          </cell>
        </row>
        <row r="594">
          <cell r="H594" t="e">
            <v>#N/A</v>
          </cell>
          <cell r="I594" t="str">
            <v/>
          </cell>
        </row>
        <row r="595">
          <cell r="H595" t="e">
            <v>#N/A</v>
          </cell>
          <cell r="I595" t="str">
            <v/>
          </cell>
        </row>
        <row r="596">
          <cell r="H596" t="e">
            <v>#N/A</v>
          </cell>
          <cell r="I596" t="str">
            <v/>
          </cell>
        </row>
        <row r="597">
          <cell r="H597" t="e">
            <v>#N/A</v>
          </cell>
          <cell r="I597" t="str">
            <v/>
          </cell>
        </row>
        <row r="598">
          <cell r="H598" t="e">
            <v>#N/A</v>
          </cell>
          <cell r="I598" t="str">
            <v/>
          </cell>
        </row>
        <row r="599">
          <cell r="H599" t="e">
            <v>#N/A</v>
          </cell>
          <cell r="I599" t="str">
            <v/>
          </cell>
        </row>
        <row r="600">
          <cell r="H600" t="e">
            <v>#N/A</v>
          </cell>
          <cell r="I600" t="str">
            <v/>
          </cell>
        </row>
        <row r="601">
          <cell r="H601" t="e">
            <v>#N/A</v>
          </cell>
          <cell r="I601" t="str">
            <v/>
          </cell>
        </row>
        <row r="602">
          <cell r="H602" t="e">
            <v>#N/A</v>
          </cell>
          <cell r="I602" t="str">
            <v/>
          </cell>
        </row>
        <row r="603">
          <cell r="H603" t="e">
            <v>#N/A</v>
          </cell>
          <cell r="I603" t="str">
            <v/>
          </cell>
        </row>
        <row r="604">
          <cell r="H604" t="e">
            <v>#N/A</v>
          </cell>
          <cell r="I604" t="str">
            <v/>
          </cell>
        </row>
        <row r="605">
          <cell r="H605" t="e">
            <v>#N/A</v>
          </cell>
          <cell r="I605" t="str">
            <v/>
          </cell>
        </row>
        <row r="606">
          <cell r="H606" t="e">
            <v>#N/A</v>
          </cell>
          <cell r="I606" t="str">
            <v/>
          </cell>
        </row>
        <row r="607">
          <cell r="H607" t="e">
            <v>#N/A</v>
          </cell>
          <cell r="I607" t="str">
            <v/>
          </cell>
        </row>
        <row r="608">
          <cell r="H608" t="e">
            <v>#N/A</v>
          </cell>
          <cell r="I608" t="str">
            <v/>
          </cell>
        </row>
        <row r="609">
          <cell r="H609" t="e">
            <v>#N/A</v>
          </cell>
          <cell r="I609" t="str">
            <v/>
          </cell>
        </row>
        <row r="610">
          <cell r="H610" t="e">
            <v>#N/A</v>
          </cell>
          <cell r="I610" t="str">
            <v/>
          </cell>
        </row>
        <row r="611">
          <cell r="H611" t="e">
            <v>#N/A</v>
          </cell>
          <cell r="I611" t="str">
            <v/>
          </cell>
        </row>
        <row r="612">
          <cell r="H612" t="e">
            <v>#N/A</v>
          </cell>
          <cell r="I612" t="str">
            <v/>
          </cell>
        </row>
        <row r="613">
          <cell r="H613" t="e">
            <v>#N/A</v>
          </cell>
          <cell r="I613" t="str">
            <v/>
          </cell>
        </row>
        <row r="614">
          <cell r="H614" t="e">
            <v>#N/A</v>
          </cell>
          <cell r="I614" t="str">
            <v/>
          </cell>
        </row>
        <row r="615">
          <cell r="H615" t="e">
            <v>#N/A</v>
          </cell>
          <cell r="I615" t="str">
            <v/>
          </cell>
        </row>
        <row r="616">
          <cell r="H616" t="e">
            <v>#N/A</v>
          </cell>
          <cell r="I616" t="str">
            <v/>
          </cell>
        </row>
        <row r="617">
          <cell r="H617" t="e">
            <v>#N/A</v>
          </cell>
          <cell r="I617" t="str">
            <v/>
          </cell>
        </row>
        <row r="618">
          <cell r="H618" t="e">
            <v>#N/A</v>
          </cell>
          <cell r="I618" t="str">
            <v/>
          </cell>
        </row>
        <row r="619">
          <cell r="H619" t="e">
            <v>#N/A</v>
          </cell>
          <cell r="I619" t="str">
            <v/>
          </cell>
        </row>
        <row r="620">
          <cell r="H620" t="e">
            <v>#N/A</v>
          </cell>
          <cell r="I620" t="str">
            <v/>
          </cell>
        </row>
        <row r="621">
          <cell r="H621" t="e">
            <v>#N/A</v>
          </cell>
          <cell r="I621" t="str">
            <v/>
          </cell>
        </row>
        <row r="622">
          <cell r="H622" t="e">
            <v>#N/A</v>
          </cell>
          <cell r="I622" t="str">
            <v/>
          </cell>
        </row>
        <row r="623">
          <cell r="H623" t="e">
            <v>#N/A</v>
          </cell>
          <cell r="I623" t="str">
            <v/>
          </cell>
        </row>
        <row r="624">
          <cell r="H624" t="e">
            <v>#N/A</v>
          </cell>
          <cell r="I624" t="str">
            <v/>
          </cell>
        </row>
        <row r="625">
          <cell r="H625" t="e">
            <v>#N/A</v>
          </cell>
          <cell r="I625" t="str">
            <v/>
          </cell>
        </row>
        <row r="626">
          <cell r="H626" t="e">
            <v>#N/A</v>
          </cell>
          <cell r="I626" t="str">
            <v/>
          </cell>
        </row>
        <row r="627">
          <cell r="H627" t="e">
            <v>#N/A</v>
          </cell>
          <cell r="I627" t="str">
            <v/>
          </cell>
        </row>
        <row r="628">
          <cell r="H628" t="e">
            <v>#N/A</v>
          </cell>
          <cell r="I628" t="str">
            <v/>
          </cell>
        </row>
        <row r="629">
          <cell r="H629" t="e">
            <v>#N/A</v>
          </cell>
          <cell r="I629" t="str">
            <v/>
          </cell>
        </row>
        <row r="630">
          <cell r="H630" t="e">
            <v>#N/A</v>
          </cell>
          <cell r="I630" t="str">
            <v/>
          </cell>
        </row>
        <row r="631">
          <cell r="H631" t="e">
            <v>#N/A</v>
          </cell>
          <cell r="I631" t="str">
            <v/>
          </cell>
        </row>
        <row r="632">
          <cell r="H632" t="e">
            <v>#N/A</v>
          </cell>
          <cell r="I632" t="str">
            <v/>
          </cell>
        </row>
        <row r="633">
          <cell r="H633" t="e">
            <v>#N/A</v>
          </cell>
          <cell r="I633" t="str">
            <v/>
          </cell>
        </row>
        <row r="634">
          <cell r="H634" t="e">
            <v>#N/A</v>
          </cell>
          <cell r="I634" t="str">
            <v/>
          </cell>
        </row>
        <row r="635">
          <cell r="H635" t="e">
            <v>#N/A</v>
          </cell>
          <cell r="I635" t="str">
            <v/>
          </cell>
        </row>
        <row r="636">
          <cell r="H636" t="e">
            <v>#N/A</v>
          </cell>
          <cell r="I636" t="str">
            <v/>
          </cell>
        </row>
        <row r="637">
          <cell r="H637" t="e">
            <v>#N/A</v>
          </cell>
          <cell r="I637" t="str">
            <v/>
          </cell>
        </row>
        <row r="638">
          <cell r="H638" t="e">
            <v>#N/A</v>
          </cell>
          <cell r="I638" t="str">
            <v/>
          </cell>
        </row>
        <row r="639">
          <cell r="H639" t="e">
            <v>#N/A</v>
          </cell>
          <cell r="I639" t="str">
            <v/>
          </cell>
        </row>
        <row r="640">
          <cell r="H640" t="e">
            <v>#N/A</v>
          </cell>
          <cell r="I640" t="str">
            <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tartUp"/>
      <sheetName val="Menu"/>
      <sheetName val="PAJE"/>
      <sheetName val="INFOR"/>
      <sheetName val="WK"/>
      <sheetName val="BS"/>
      <sheetName val="PL"/>
      <sheetName val="CF1"/>
      <sheetName val="TM CF1"/>
      <sheetName val="TM"/>
      <sheetName val="TM(NV)"/>
      <sheetName val="TM(TSCD)"/>
      <sheetName val="KQKH bo phan"/>
      <sheetName val="Tai san bo phan"/>
      <sheetName val="TM(Lienquan)"/>
      <sheetName val="KQKD bo phan"/>
      <sheetName val="TS bo phan"/>
      <sheetName val="BSPL"/>
      <sheetName val="BSPL2"/>
      <sheetName val="BSPL4"/>
      <sheetName val="BSPL3"/>
      <sheetName val="CF2"/>
      <sheetName val="CTPT"/>
    </sheetNames>
    <sheetDataSet>
      <sheetData sheetId="0" refreshError="1"/>
      <sheetData sheetId="1"/>
      <sheetData sheetId="2">
        <row r="7">
          <cell r="O7">
            <v>1</v>
          </cell>
        </row>
      </sheetData>
      <sheetData sheetId="3">
        <row r="5">
          <cell r="A5">
            <v>111</v>
          </cell>
          <cell r="B5" t="str">
            <v>Tiền mặt</v>
          </cell>
          <cell r="C5" t="str">
            <v>Y</v>
          </cell>
          <cell r="E5" t="str">
            <v>BA</v>
          </cell>
          <cell r="G5" t="str">
            <v>Tập đoàn Đại Châu</v>
          </cell>
          <cell r="H5" t="str">
            <v>Tập đoàn Đại Châu</v>
          </cell>
          <cell r="I5">
            <v>1</v>
          </cell>
        </row>
        <row r="6">
          <cell r="A6">
            <v>112</v>
          </cell>
          <cell r="C6" t="str">
            <v>N</v>
          </cell>
          <cell r="H6">
            <v>0</v>
          </cell>
          <cell r="I6" t="str">
            <v/>
          </cell>
        </row>
        <row r="7">
          <cell r="A7">
            <v>113</v>
          </cell>
          <cell r="C7" t="str">
            <v>Có</v>
          </cell>
          <cell r="H7">
            <v>0</v>
          </cell>
          <cell r="I7" t="str">
            <v/>
          </cell>
        </row>
        <row r="8">
          <cell r="A8" t="str">
            <v>121nh</v>
          </cell>
          <cell r="C8" t="str">
            <v>DK</v>
          </cell>
          <cell r="H8">
            <v>0</v>
          </cell>
          <cell r="I8" t="str">
            <v/>
          </cell>
        </row>
        <row r="9">
          <cell r="A9">
            <v>1211</v>
          </cell>
          <cell r="C9" t="str">
            <v>6.04 &amp; 3.14</v>
          </cell>
          <cell r="H9" t="str">
            <v>Bút toán Hợp nhất</v>
          </cell>
          <cell r="I9">
            <v>2</v>
          </cell>
        </row>
        <row r="10">
          <cell r="A10">
            <v>1212</v>
          </cell>
          <cell r="C10" t="str">
            <v>6.04</v>
          </cell>
          <cell r="H10">
            <v>0</v>
          </cell>
          <cell r="I10" t="str">
            <v/>
          </cell>
        </row>
        <row r="11">
          <cell r="A11">
            <v>1281</v>
          </cell>
          <cell r="C11" t="str">
            <v>3.14</v>
          </cell>
          <cell r="H11">
            <v>0</v>
          </cell>
          <cell r="I11" t="str">
            <v/>
          </cell>
        </row>
        <row r="12">
          <cell r="A12">
            <v>1288</v>
          </cell>
          <cell r="H12">
            <v>0</v>
          </cell>
          <cell r="I12" t="str">
            <v/>
          </cell>
        </row>
        <row r="13">
          <cell r="A13">
            <v>129</v>
          </cell>
          <cell r="H13">
            <v>0</v>
          </cell>
          <cell r="I13" t="str">
            <v/>
          </cell>
        </row>
        <row r="14">
          <cell r="A14">
            <v>131</v>
          </cell>
          <cell r="H14" t="e">
            <v>#N/A</v>
          </cell>
          <cell r="I14" t="str">
            <v/>
          </cell>
        </row>
        <row r="15">
          <cell r="A15" t="str">
            <v>331N</v>
          </cell>
          <cell r="H15" t="e">
            <v>#N/A</v>
          </cell>
          <cell r="I15" t="str">
            <v/>
          </cell>
        </row>
        <row r="16">
          <cell r="A16">
            <v>1368</v>
          </cell>
          <cell r="H16" t="e">
            <v>#N/A</v>
          </cell>
          <cell r="I16" t="str">
            <v/>
          </cell>
        </row>
        <row r="17">
          <cell r="A17" t="str">
            <v>337N</v>
          </cell>
          <cell r="H17" t="e">
            <v>#N/A</v>
          </cell>
          <cell r="I17" t="str">
            <v/>
          </cell>
        </row>
        <row r="18">
          <cell r="A18">
            <v>1385</v>
          </cell>
          <cell r="H18" t="e">
            <v>#N/A</v>
          </cell>
          <cell r="I18" t="str">
            <v/>
          </cell>
        </row>
        <row r="19">
          <cell r="A19" t="str">
            <v>138ctln</v>
          </cell>
          <cell r="H19" t="e">
            <v>#N/A</v>
          </cell>
          <cell r="I19" t="str">
            <v/>
          </cell>
        </row>
        <row r="20">
          <cell r="A20" t="str">
            <v>334N</v>
          </cell>
          <cell r="H20" t="e">
            <v>#N/A</v>
          </cell>
          <cell r="I20" t="str">
            <v/>
          </cell>
        </row>
        <row r="21">
          <cell r="A21">
            <v>1388</v>
          </cell>
          <cell r="H21" t="e">
            <v>#N/A</v>
          </cell>
          <cell r="I21" t="str">
            <v/>
          </cell>
        </row>
        <row r="22">
          <cell r="A22">
            <v>139</v>
          </cell>
          <cell r="H22" t="e">
            <v>#N/A</v>
          </cell>
          <cell r="I22" t="str">
            <v/>
          </cell>
        </row>
        <row r="23">
          <cell r="A23">
            <v>151</v>
          </cell>
          <cell r="H23" t="e">
            <v>#N/A</v>
          </cell>
          <cell r="I23" t="str">
            <v/>
          </cell>
        </row>
        <row r="24">
          <cell r="A24">
            <v>152</v>
          </cell>
          <cell r="H24" t="e">
            <v>#N/A</v>
          </cell>
          <cell r="I24" t="str">
            <v/>
          </cell>
        </row>
        <row r="25">
          <cell r="A25">
            <v>153</v>
          </cell>
          <cell r="H25" t="e">
            <v>#N/A</v>
          </cell>
          <cell r="I25" t="str">
            <v/>
          </cell>
        </row>
        <row r="26">
          <cell r="A26">
            <v>154</v>
          </cell>
          <cell r="H26" t="e">
            <v>#N/A</v>
          </cell>
          <cell r="I26" t="str">
            <v/>
          </cell>
        </row>
        <row r="27">
          <cell r="A27">
            <v>155</v>
          </cell>
          <cell r="H27" t="e">
            <v>#N/A</v>
          </cell>
          <cell r="I27" t="str">
            <v/>
          </cell>
        </row>
        <row r="28">
          <cell r="A28">
            <v>156</v>
          </cell>
          <cell r="H28" t="e">
            <v>#N/A</v>
          </cell>
          <cell r="I28" t="str">
            <v/>
          </cell>
        </row>
        <row r="29">
          <cell r="A29">
            <v>157</v>
          </cell>
          <cell r="H29" t="e">
            <v>#N/A</v>
          </cell>
          <cell r="I29" t="str">
            <v/>
          </cell>
        </row>
        <row r="30">
          <cell r="A30">
            <v>158</v>
          </cell>
          <cell r="H30" t="e">
            <v>#N/A</v>
          </cell>
          <cell r="I30" t="str">
            <v/>
          </cell>
        </row>
        <row r="31">
          <cell r="A31">
            <v>1567</v>
          </cell>
          <cell r="H31" t="e">
            <v>#N/A</v>
          </cell>
          <cell r="I31" t="str">
            <v/>
          </cell>
        </row>
        <row r="32">
          <cell r="A32">
            <v>159</v>
          </cell>
          <cell r="H32" t="e">
            <v>#N/A</v>
          </cell>
          <cell r="I32" t="str">
            <v/>
          </cell>
        </row>
        <row r="33">
          <cell r="A33">
            <v>142</v>
          </cell>
          <cell r="H33" t="e">
            <v>#N/A</v>
          </cell>
          <cell r="I33" t="str">
            <v/>
          </cell>
        </row>
        <row r="34">
          <cell r="A34">
            <v>133</v>
          </cell>
          <cell r="H34" t="e">
            <v>#N/A</v>
          </cell>
          <cell r="I34" t="str">
            <v/>
          </cell>
        </row>
        <row r="35">
          <cell r="A35" t="str">
            <v>3331N</v>
          </cell>
          <cell r="H35" t="e">
            <v>#N/A</v>
          </cell>
          <cell r="I35" t="str">
            <v/>
          </cell>
        </row>
        <row r="36">
          <cell r="A36" t="str">
            <v>3334N</v>
          </cell>
          <cell r="H36" t="e">
            <v>#N/A</v>
          </cell>
          <cell r="I36" t="str">
            <v/>
          </cell>
        </row>
        <row r="37">
          <cell r="A37" t="str">
            <v>3338N</v>
          </cell>
          <cell r="H37" t="e">
            <v>#N/A</v>
          </cell>
          <cell r="I37" t="str">
            <v/>
          </cell>
        </row>
        <row r="38">
          <cell r="A38" t="str">
            <v>171N</v>
          </cell>
          <cell r="H38" t="e">
            <v>#N/A</v>
          </cell>
          <cell r="I38" t="str">
            <v/>
          </cell>
        </row>
        <row r="39">
          <cell r="A39" t="str">
            <v>171C</v>
          </cell>
          <cell r="H39" t="e">
            <v>#N/A</v>
          </cell>
          <cell r="I39" t="str">
            <v/>
          </cell>
        </row>
        <row r="40">
          <cell r="A40">
            <v>141</v>
          </cell>
          <cell r="H40" t="e">
            <v>#N/A</v>
          </cell>
          <cell r="I40" t="str">
            <v/>
          </cell>
        </row>
        <row r="41">
          <cell r="A41">
            <v>144</v>
          </cell>
          <cell r="H41" t="e">
            <v>#N/A</v>
          </cell>
          <cell r="I41" t="str">
            <v/>
          </cell>
        </row>
        <row r="42">
          <cell r="A42">
            <v>1381</v>
          </cell>
          <cell r="H42" t="e">
            <v>#N/A</v>
          </cell>
          <cell r="I42" t="str">
            <v/>
          </cell>
        </row>
        <row r="43">
          <cell r="A43">
            <v>148</v>
          </cell>
          <cell r="H43" t="e">
            <v>#N/A</v>
          </cell>
          <cell r="I43" t="str">
            <v/>
          </cell>
        </row>
        <row r="44">
          <cell r="A44" t="str">
            <v>131dh</v>
          </cell>
          <cell r="H44" t="e">
            <v>#N/A</v>
          </cell>
          <cell r="I44" t="str">
            <v/>
          </cell>
        </row>
        <row r="45">
          <cell r="A45">
            <v>1361</v>
          </cell>
          <cell r="H45" t="e">
            <v>#N/A</v>
          </cell>
          <cell r="I45" t="str">
            <v/>
          </cell>
        </row>
        <row r="46">
          <cell r="A46" t="str">
            <v>1368cvdh</v>
          </cell>
          <cell r="H46" t="e">
            <v>#N/A</v>
          </cell>
          <cell r="I46" t="str">
            <v/>
          </cell>
        </row>
        <row r="47">
          <cell r="A47" t="str">
            <v>1368dh</v>
          </cell>
          <cell r="H47" t="e">
            <v>#N/A</v>
          </cell>
          <cell r="I47" t="str">
            <v/>
          </cell>
        </row>
        <row r="48">
          <cell r="A48" t="str">
            <v>144dh</v>
          </cell>
          <cell r="H48" t="e">
            <v>#N/A</v>
          </cell>
          <cell r="I48" t="str">
            <v/>
          </cell>
        </row>
        <row r="49">
          <cell r="A49" t="str">
            <v>138utdh</v>
          </cell>
          <cell r="H49" t="e">
            <v>#N/A</v>
          </cell>
          <cell r="I49" t="str">
            <v/>
          </cell>
        </row>
        <row r="50">
          <cell r="A50" t="str">
            <v>138cvkl</v>
          </cell>
          <cell r="H50" t="e">
            <v>#N/A</v>
          </cell>
          <cell r="I50" t="str">
            <v/>
          </cell>
        </row>
        <row r="51">
          <cell r="A51" t="str">
            <v>1388dh</v>
          </cell>
          <cell r="H51" t="e">
            <v>#N/A</v>
          </cell>
          <cell r="I51" t="str">
            <v/>
          </cell>
        </row>
        <row r="52">
          <cell r="A52" t="str">
            <v>139dh</v>
          </cell>
          <cell r="H52" t="e">
            <v>#N/A</v>
          </cell>
          <cell r="I52" t="str">
            <v/>
          </cell>
        </row>
        <row r="53">
          <cell r="A53">
            <v>211</v>
          </cell>
          <cell r="H53" t="e">
            <v>#N/A</v>
          </cell>
          <cell r="I53" t="str">
            <v/>
          </cell>
        </row>
        <row r="54">
          <cell r="A54">
            <v>2141</v>
          </cell>
          <cell r="H54" t="e">
            <v>#N/A</v>
          </cell>
          <cell r="I54" t="str">
            <v/>
          </cell>
        </row>
        <row r="55">
          <cell r="A55">
            <v>212</v>
          </cell>
          <cell r="H55" t="e">
            <v>#N/A</v>
          </cell>
          <cell r="I55" t="str">
            <v/>
          </cell>
        </row>
        <row r="56">
          <cell r="A56">
            <v>2142</v>
          </cell>
          <cell r="H56" t="e">
            <v>#N/A</v>
          </cell>
          <cell r="I56" t="str">
            <v/>
          </cell>
        </row>
        <row r="57">
          <cell r="A57">
            <v>213</v>
          </cell>
          <cell r="H57" t="e">
            <v>#N/A</v>
          </cell>
          <cell r="I57" t="str">
            <v/>
          </cell>
        </row>
        <row r="58">
          <cell r="A58">
            <v>2143</v>
          </cell>
          <cell r="H58" t="e">
            <v>#N/A</v>
          </cell>
          <cell r="I58" t="str">
            <v/>
          </cell>
        </row>
        <row r="59">
          <cell r="A59">
            <v>2411</v>
          </cell>
          <cell r="H59" t="e">
            <v>#N/A</v>
          </cell>
          <cell r="I59" t="str">
            <v/>
          </cell>
        </row>
        <row r="60">
          <cell r="A60">
            <v>2412</v>
          </cell>
          <cell r="H60" t="e">
            <v>#N/A</v>
          </cell>
          <cell r="I60" t="str">
            <v/>
          </cell>
        </row>
        <row r="61">
          <cell r="A61">
            <v>2413</v>
          </cell>
          <cell r="H61" t="e">
            <v>#N/A</v>
          </cell>
          <cell r="I61" t="str">
            <v/>
          </cell>
        </row>
        <row r="62">
          <cell r="A62">
            <v>217</v>
          </cell>
          <cell r="H62" t="e">
            <v>#N/A</v>
          </cell>
          <cell r="I62" t="str">
            <v/>
          </cell>
        </row>
        <row r="63">
          <cell r="A63">
            <v>2147</v>
          </cell>
          <cell r="H63" t="e">
            <v>#N/A</v>
          </cell>
          <cell r="I63" t="str">
            <v/>
          </cell>
        </row>
        <row r="64">
          <cell r="A64">
            <v>221</v>
          </cell>
          <cell r="H64" t="e">
            <v>#N/A</v>
          </cell>
          <cell r="I64" t="str">
            <v/>
          </cell>
        </row>
        <row r="65">
          <cell r="A65">
            <v>222</v>
          </cell>
          <cell r="H65" t="e">
            <v>#N/A</v>
          </cell>
          <cell r="I65" t="str">
            <v/>
          </cell>
        </row>
        <row r="66">
          <cell r="A66">
            <v>223</v>
          </cell>
          <cell r="H66" t="e">
            <v>#N/A</v>
          </cell>
          <cell r="I66" t="str">
            <v/>
          </cell>
        </row>
        <row r="67">
          <cell r="A67">
            <v>2281</v>
          </cell>
          <cell r="H67" t="e">
            <v>#N/A</v>
          </cell>
          <cell r="I67" t="str">
            <v/>
          </cell>
        </row>
        <row r="68">
          <cell r="A68">
            <v>2282</v>
          </cell>
          <cell r="H68" t="e">
            <v>#N/A</v>
          </cell>
          <cell r="I68" t="str">
            <v/>
          </cell>
        </row>
        <row r="69">
          <cell r="A69" t="str">
            <v>228tpkp</v>
          </cell>
          <cell r="H69" t="e">
            <v>#N/A</v>
          </cell>
          <cell r="I69" t="str">
            <v/>
          </cell>
        </row>
        <row r="70">
          <cell r="A70" t="str">
            <v>228cv</v>
          </cell>
          <cell r="H70" t="e">
            <v>#N/A</v>
          </cell>
          <cell r="I70" t="str">
            <v/>
          </cell>
        </row>
        <row r="71">
          <cell r="A71">
            <v>2288</v>
          </cell>
          <cell r="H71" t="e">
            <v>#N/A</v>
          </cell>
          <cell r="I71" t="str">
            <v/>
          </cell>
        </row>
        <row r="72">
          <cell r="A72">
            <v>229</v>
          </cell>
          <cell r="H72" t="e">
            <v>#N/A</v>
          </cell>
          <cell r="I72" t="str">
            <v/>
          </cell>
        </row>
        <row r="73">
          <cell r="A73">
            <v>242</v>
          </cell>
          <cell r="H73" t="e">
            <v>#N/A</v>
          </cell>
          <cell r="I73" t="str">
            <v/>
          </cell>
        </row>
        <row r="74">
          <cell r="A74">
            <v>243</v>
          </cell>
          <cell r="H74" t="e">
            <v>#N/A</v>
          </cell>
          <cell r="I74" t="str">
            <v/>
          </cell>
        </row>
        <row r="75">
          <cell r="A75">
            <v>244</v>
          </cell>
          <cell r="H75" t="e">
            <v>#N/A</v>
          </cell>
          <cell r="I75" t="str">
            <v/>
          </cell>
        </row>
        <row r="76">
          <cell r="A76">
            <v>248</v>
          </cell>
          <cell r="H76" t="e">
            <v>#N/A</v>
          </cell>
          <cell r="I76" t="str">
            <v/>
          </cell>
        </row>
        <row r="77">
          <cell r="A77">
            <v>269</v>
          </cell>
          <cell r="H77" t="e">
            <v>#N/A</v>
          </cell>
          <cell r="I77" t="str">
            <v/>
          </cell>
        </row>
        <row r="78">
          <cell r="A78">
            <v>311</v>
          </cell>
          <cell r="H78" t="e">
            <v>#N/A</v>
          </cell>
          <cell r="I78" t="str">
            <v/>
          </cell>
        </row>
        <row r="79">
          <cell r="A79">
            <v>315</v>
          </cell>
          <cell r="H79" t="e">
            <v>#N/A</v>
          </cell>
          <cell r="I79" t="str">
            <v/>
          </cell>
        </row>
        <row r="80">
          <cell r="A80">
            <v>331</v>
          </cell>
          <cell r="H80" t="e">
            <v>#N/A</v>
          </cell>
          <cell r="I80" t="str">
            <v/>
          </cell>
        </row>
        <row r="81">
          <cell r="A81" t="str">
            <v>131C</v>
          </cell>
          <cell r="H81" t="e">
            <v>#N/A</v>
          </cell>
          <cell r="I81" t="str">
            <v/>
          </cell>
        </row>
        <row r="82">
          <cell r="A82">
            <v>3387</v>
          </cell>
          <cell r="H82" t="e">
            <v>#N/A</v>
          </cell>
          <cell r="I82" t="str">
            <v/>
          </cell>
        </row>
        <row r="83">
          <cell r="A83">
            <v>33311</v>
          </cell>
          <cell r="H83" t="e">
            <v>#N/A</v>
          </cell>
          <cell r="I83" t="str">
            <v/>
          </cell>
        </row>
        <row r="84">
          <cell r="A84">
            <v>33312</v>
          </cell>
          <cell r="H84" t="e">
            <v>#N/A</v>
          </cell>
          <cell r="I84" t="str">
            <v/>
          </cell>
        </row>
        <row r="85">
          <cell r="A85">
            <v>3332</v>
          </cell>
          <cell r="H85" t="e">
            <v>#N/A</v>
          </cell>
          <cell r="I85" t="str">
            <v/>
          </cell>
        </row>
        <row r="86">
          <cell r="A86">
            <v>3333</v>
          </cell>
          <cell r="H86" t="e">
            <v>#N/A</v>
          </cell>
          <cell r="I86" t="str">
            <v/>
          </cell>
        </row>
        <row r="87">
          <cell r="A87">
            <v>3334</v>
          </cell>
          <cell r="H87" t="e">
            <v>#N/A</v>
          </cell>
          <cell r="I87" t="str">
            <v/>
          </cell>
        </row>
        <row r="88">
          <cell r="A88">
            <v>3335</v>
          </cell>
          <cell r="H88" t="e">
            <v>#N/A</v>
          </cell>
          <cell r="I88" t="str">
            <v/>
          </cell>
        </row>
        <row r="89">
          <cell r="A89">
            <v>3336</v>
          </cell>
          <cell r="H89" t="e">
            <v>#N/A</v>
          </cell>
          <cell r="I89" t="str">
            <v/>
          </cell>
        </row>
        <row r="90">
          <cell r="A90">
            <v>3337</v>
          </cell>
          <cell r="H90" t="e">
            <v>#N/A</v>
          </cell>
          <cell r="I90" t="str">
            <v/>
          </cell>
        </row>
        <row r="91">
          <cell r="A91">
            <v>3338</v>
          </cell>
          <cell r="H91" t="e">
            <v>#N/A</v>
          </cell>
          <cell r="I91" t="str">
            <v/>
          </cell>
        </row>
        <row r="92">
          <cell r="A92">
            <v>3339</v>
          </cell>
          <cell r="H92" t="e">
            <v>#N/A</v>
          </cell>
          <cell r="I92" t="str">
            <v/>
          </cell>
        </row>
        <row r="93">
          <cell r="A93">
            <v>334</v>
          </cell>
          <cell r="H93" t="e">
            <v>#N/A</v>
          </cell>
          <cell r="I93" t="str">
            <v/>
          </cell>
        </row>
        <row r="94">
          <cell r="A94">
            <v>335</v>
          </cell>
          <cell r="H94" t="e">
            <v>#N/A</v>
          </cell>
          <cell r="I94" t="str">
            <v/>
          </cell>
        </row>
        <row r="95">
          <cell r="A95">
            <v>336</v>
          </cell>
          <cell r="H95" t="e">
            <v>#N/A</v>
          </cell>
          <cell r="I95" t="str">
            <v/>
          </cell>
        </row>
        <row r="96">
          <cell r="A96">
            <v>337</v>
          </cell>
          <cell r="H96" t="e">
            <v>#N/A</v>
          </cell>
          <cell r="I96" t="str">
            <v/>
          </cell>
        </row>
        <row r="97">
          <cell r="A97">
            <v>3381</v>
          </cell>
          <cell r="H97" t="e">
            <v>#N/A</v>
          </cell>
          <cell r="I97" t="str">
            <v/>
          </cell>
        </row>
        <row r="98">
          <cell r="A98">
            <v>3382</v>
          </cell>
          <cell r="H98" t="e">
            <v>#N/A</v>
          </cell>
          <cell r="I98" t="str">
            <v/>
          </cell>
        </row>
        <row r="99">
          <cell r="A99">
            <v>3383</v>
          </cell>
          <cell r="H99" t="e">
            <v>#N/A</v>
          </cell>
          <cell r="I99" t="str">
            <v/>
          </cell>
        </row>
        <row r="100">
          <cell r="A100">
            <v>3384</v>
          </cell>
          <cell r="H100" t="e">
            <v>#N/A</v>
          </cell>
          <cell r="I100" t="str">
            <v/>
          </cell>
        </row>
        <row r="101">
          <cell r="A101">
            <v>3385</v>
          </cell>
          <cell r="H101" t="e">
            <v>#N/A</v>
          </cell>
          <cell r="I101" t="str">
            <v/>
          </cell>
        </row>
        <row r="102">
          <cell r="A102" t="str">
            <v>338ct</v>
          </cell>
          <cell r="H102" t="e">
            <v>#N/A</v>
          </cell>
          <cell r="I102" t="str">
            <v/>
          </cell>
        </row>
        <row r="103">
          <cell r="A103">
            <v>3386</v>
          </cell>
          <cell r="H103" t="e">
            <v>#N/A</v>
          </cell>
          <cell r="I103" t="str">
            <v/>
          </cell>
        </row>
        <row r="104">
          <cell r="A104">
            <v>3388</v>
          </cell>
          <cell r="H104" t="e">
            <v>#N/A</v>
          </cell>
          <cell r="I104" t="str">
            <v/>
          </cell>
        </row>
        <row r="105">
          <cell r="A105">
            <v>3389</v>
          </cell>
          <cell r="H105" t="e">
            <v>#N/A</v>
          </cell>
          <cell r="I105" t="str">
            <v/>
          </cell>
        </row>
        <row r="106">
          <cell r="A106">
            <v>352</v>
          </cell>
          <cell r="H106" t="e">
            <v>#N/A</v>
          </cell>
          <cell r="I106" t="str">
            <v/>
          </cell>
        </row>
        <row r="107">
          <cell r="A107" t="str">
            <v>331dh</v>
          </cell>
          <cell r="H107" t="e">
            <v>#N/A</v>
          </cell>
          <cell r="I107" t="str">
            <v/>
          </cell>
        </row>
        <row r="108">
          <cell r="A108" t="str">
            <v>336vdh</v>
          </cell>
          <cell r="H108" t="e">
            <v>#N/A</v>
          </cell>
          <cell r="I108" t="str">
            <v/>
          </cell>
        </row>
        <row r="109">
          <cell r="A109" t="str">
            <v>336dh</v>
          </cell>
          <cell r="H109" t="e">
            <v>#N/A</v>
          </cell>
          <cell r="I109" t="str">
            <v/>
          </cell>
        </row>
        <row r="110">
          <cell r="A110">
            <v>344</v>
          </cell>
          <cell r="H110" t="e">
            <v>#N/A</v>
          </cell>
          <cell r="I110" t="str">
            <v/>
          </cell>
        </row>
        <row r="111">
          <cell r="A111" t="str">
            <v>3388dh</v>
          </cell>
          <cell r="H111" t="e">
            <v>#N/A</v>
          </cell>
          <cell r="I111" t="str">
            <v/>
          </cell>
        </row>
        <row r="112">
          <cell r="A112">
            <v>341</v>
          </cell>
          <cell r="H112" t="e">
            <v>#N/A</v>
          </cell>
          <cell r="I112" t="str">
            <v/>
          </cell>
        </row>
        <row r="113">
          <cell r="A113">
            <v>342</v>
          </cell>
          <cell r="H113" t="e">
            <v>#N/A</v>
          </cell>
          <cell r="I113" t="str">
            <v/>
          </cell>
        </row>
        <row r="114">
          <cell r="A114">
            <v>3431</v>
          </cell>
          <cell r="H114" t="e">
            <v>#N/A</v>
          </cell>
          <cell r="I114" t="str">
            <v/>
          </cell>
        </row>
        <row r="115">
          <cell r="A115">
            <v>3432</v>
          </cell>
          <cell r="H115" t="e">
            <v>#N/A</v>
          </cell>
          <cell r="I115" t="str">
            <v/>
          </cell>
        </row>
        <row r="116">
          <cell r="A116">
            <v>3433</v>
          </cell>
          <cell r="H116" t="e">
            <v>#N/A</v>
          </cell>
          <cell r="I116" t="str">
            <v/>
          </cell>
        </row>
        <row r="117">
          <cell r="A117">
            <v>347</v>
          </cell>
          <cell r="H117" t="e">
            <v>#N/A</v>
          </cell>
          <cell r="I117" t="str">
            <v/>
          </cell>
        </row>
        <row r="118">
          <cell r="A118">
            <v>351</v>
          </cell>
          <cell r="H118" t="e">
            <v>#N/A</v>
          </cell>
          <cell r="I118" t="str">
            <v/>
          </cell>
        </row>
        <row r="119">
          <cell r="A119" t="str">
            <v>352dh</v>
          </cell>
          <cell r="H119" t="e">
            <v>#N/A</v>
          </cell>
          <cell r="I119" t="str">
            <v/>
          </cell>
        </row>
        <row r="120">
          <cell r="A120">
            <v>3531</v>
          </cell>
          <cell r="H120" t="e">
            <v>#N/A</v>
          </cell>
          <cell r="I120" t="str">
            <v/>
          </cell>
        </row>
        <row r="121">
          <cell r="A121">
            <v>3532</v>
          </cell>
          <cell r="H121" t="e">
            <v>#N/A</v>
          </cell>
          <cell r="I121" t="str">
            <v/>
          </cell>
        </row>
        <row r="122">
          <cell r="A122">
            <v>3533</v>
          </cell>
          <cell r="H122" t="e">
            <v>#N/A</v>
          </cell>
          <cell r="I122" t="str">
            <v/>
          </cell>
        </row>
        <row r="123">
          <cell r="A123">
            <v>3534</v>
          </cell>
          <cell r="H123" t="e">
            <v>#N/A</v>
          </cell>
          <cell r="I123" t="str">
            <v/>
          </cell>
        </row>
        <row r="124">
          <cell r="A124">
            <v>3561</v>
          </cell>
          <cell r="H124" t="e">
            <v>#N/A</v>
          </cell>
          <cell r="I124" t="str">
            <v/>
          </cell>
        </row>
        <row r="125">
          <cell r="A125">
            <v>3562</v>
          </cell>
          <cell r="H125" t="e">
            <v>#N/A</v>
          </cell>
          <cell r="I125" t="str">
            <v/>
          </cell>
        </row>
        <row r="126">
          <cell r="A126">
            <v>4111</v>
          </cell>
          <cell r="H126" t="e">
            <v>#N/A</v>
          </cell>
          <cell r="I126" t="str">
            <v/>
          </cell>
        </row>
        <row r="127">
          <cell r="A127">
            <v>4112</v>
          </cell>
          <cell r="H127" t="e">
            <v>#N/A</v>
          </cell>
          <cell r="I127" t="str">
            <v/>
          </cell>
        </row>
        <row r="128">
          <cell r="A128">
            <v>4118</v>
          </cell>
          <cell r="H128" t="e">
            <v>#N/A</v>
          </cell>
          <cell r="I128" t="str">
            <v/>
          </cell>
        </row>
        <row r="129">
          <cell r="A129">
            <v>419</v>
          </cell>
          <cell r="H129" t="e">
            <v>#N/A</v>
          </cell>
          <cell r="I129" t="str">
            <v/>
          </cell>
        </row>
        <row r="130">
          <cell r="A130">
            <v>412</v>
          </cell>
          <cell r="H130" t="e">
            <v>#N/A</v>
          </cell>
          <cell r="I130" t="str">
            <v/>
          </cell>
        </row>
        <row r="131">
          <cell r="A131">
            <v>413</v>
          </cell>
          <cell r="H131" t="e">
            <v>#N/A</v>
          </cell>
          <cell r="I131" t="str">
            <v/>
          </cell>
        </row>
        <row r="132">
          <cell r="A132">
            <v>414</v>
          </cell>
          <cell r="H132" t="e">
            <v>#N/A</v>
          </cell>
          <cell r="I132" t="str">
            <v/>
          </cell>
        </row>
        <row r="133">
          <cell r="A133">
            <v>415</v>
          </cell>
          <cell r="H133" t="e">
            <v>#N/A</v>
          </cell>
          <cell r="I133" t="str">
            <v/>
          </cell>
        </row>
        <row r="134">
          <cell r="A134">
            <v>417</v>
          </cell>
          <cell r="H134" t="e">
            <v>#N/A</v>
          </cell>
          <cell r="I134" t="str">
            <v/>
          </cell>
        </row>
        <row r="135">
          <cell r="A135">
            <v>418</v>
          </cell>
          <cell r="H135" t="e">
            <v>#N/A</v>
          </cell>
          <cell r="I135" t="str">
            <v/>
          </cell>
        </row>
        <row r="136">
          <cell r="A136">
            <v>4211</v>
          </cell>
          <cell r="H136" t="e">
            <v>#N/A</v>
          </cell>
          <cell r="I136" t="str">
            <v/>
          </cell>
        </row>
        <row r="137">
          <cell r="A137">
            <v>4212</v>
          </cell>
          <cell r="H137" t="e">
            <v>#N/A</v>
          </cell>
          <cell r="I137" t="str">
            <v/>
          </cell>
        </row>
        <row r="138">
          <cell r="A138">
            <v>441</v>
          </cell>
          <cell r="H138" t="e">
            <v>#N/A</v>
          </cell>
          <cell r="I138" t="str">
            <v/>
          </cell>
        </row>
        <row r="139">
          <cell r="A139">
            <v>4611</v>
          </cell>
          <cell r="H139" t="e">
            <v>#N/A</v>
          </cell>
          <cell r="I139" t="str">
            <v/>
          </cell>
        </row>
        <row r="140">
          <cell r="A140">
            <v>4612</v>
          </cell>
          <cell r="H140" t="e">
            <v>#N/A</v>
          </cell>
          <cell r="I140" t="str">
            <v/>
          </cell>
        </row>
        <row r="141">
          <cell r="A141">
            <v>1611</v>
          </cell>
          <cell r="H141" t="e">
            <v>#N/A</v>
          </cell>
          <cell r="I141" t="str">
            <v/>
          </cell>
        </row>
        <row r="142">
          <cell r="A142">
            <v>1612</v>
          </cell>
          <cell r="H142" t="e">
            <v>#N/A</v>
          </cell>
          <cell r="I142" t="str">
            <v/>
          </cell>
        </row>
        <row r="143">
          <cell r="A143">
            <v>466</v>
          </cell>
          <cell r="H143" t="e">
            <v>#N/A</v>
          </cell>
          <cell r="I143" t="str">
            <v/>
          </cell>
        </row>
        <row r="144">
          <cell r="A144">
            <v>439</v>
          </cell>
          <cell r="H144" t="e">
            <v>#N/A</v>
          </cell>
          <cell r="I144" t="str">
            <v/>
          </cell>
        </row>
        <row r="145">
          <cell r="A145">
            <v>5111</v>
          </cell>
          <cell r="H145" t="e">
            <v>#N/A</v>
          </cell>
          <cell r="I145" t="str">
            <v/>
          </cell>
        </row>
        <row r="146">
          <cell r="A146">
            <v>5112</v>
          </cell>
          <cell r="H146" t="e">
            <v>#N/A</v>
          </cell>
          <cell r="I146" t="str">
            <v/>
          </cell>
        </row>
        <row r="147">
          <cell r="A147">
            <v>5113</v>
          </cell>
          <cell r="H147" t="e">
            <v>#N/A</v>
          </cell>
          <cell r="I147" t="str">
            <v/>
          </cell>
        </row>
        <row r="148">
          <cell r="A148">
            <v>5114</v>
          </cell>
          <cell r="H148" t="e">
            <v>#N/A</v>
          </cell>
          <cell r="I148" t="str">
            <v/>
          </cell>
        </row>
        <row r="149">
          <cell r="A149">
            <v>5115</v>
          </cell>
          <cell r="H149" t="e">
            <v>#N/A</v>
          </cell>
          <cell r="I149" t="str">
            <v/>
          </cell>
        </row>
        <row r="150">
          <cell r="A150">
            <v>5116</v>
          </cell>
          <cell r="H150" t="e">
            <v>#N/A</v>
          </cell>
          <cell r="I150" t="str">
            <v/>
          </cell>
        </row>
        <row r="151">
          <cell r="A151">
            <v>5118</v>
          </cell>
          <cell r="H151" t="e">
            <v>#N/A</v>
          </cell>
          <cell r="I151" t="str">
            <v/>
          </cell>
        </row>
        <row r="152">
          <cell r="A152">
            <v>512</v>
          </cell>
          <cell r="H152" t="e">
            <v>#N/A</v>
          </cell>
          <cell r="I152" t="str">
            <v/>
          </cell>
        </row>
        <row r="153">
          <cell r="A153">
            <v>521</v>
          </cell>
          <cell r="H153" t="e">
            <v>#N/A</v>
          </cell>
          <cell r="I153" t="str">
            <v/>
          </cell>
        </row>
        <row r="154">
          <cell r="A154">
            <v>531</v>
          </cell>
          <cell r="H154" t="e">
            <v>#N/A</v>
          </cell>
          <cell r="I154" t="str">
            <v/>
          </cell>
        </row>
        <row r="155">
          <cell r="A155">
            <v>532</v>
          </cell>
          <cell r="H155" t="e">
            <v>#N/A</v>
          </cell>
          <cell r="I155" t="str">
            <v/>
          </cell>
        </row>
        <row r="156">
          <cell r="A156" t="str">
            <v>33311pl</v>
          </cell>
          <cell r="H156" t="e">
            <v>#N/A</v>
          </cell>
          <cell r="I156" t="str">
            <v/>
          </cell>
        </row>
        <row r="157">
          <cell r="A157" t="str">
            <v>3332pl</v>
          </cell>
          <cell r="H157" t="e">
            <v>#N/A</v>
          </cell>
          <cell r="I157" t="str">
            <v/>
          </cell>
        </row>
        <row r="158">
          <cell r="A158" t="str">
            <v>3333pl</v>
          </cell>
          <cell r="H158" t="e">
            <v>#N/A</v>
          </cell>
          <cell r="I158" t="str">
            <v/>
          </cell>
        </row>
        <row r="159">
          <cell r="A159">
            <v>6321</v>
          </cell>
          <cell r="H159" t="e">
            <v>#N/A</v>
          </cell>
          <cell r="I159" t="str">
            <v/>
          </cell>
        </row>
        <row r="160">
          <cell r="A160">
            <v>6322</v>
          </cell>
          <cell r="H160" t="e">
            <v>#N/A</v>
          </cell>
          <cell r="I160" t="str">
            <v/>
          </cell>
        </row>
        <row r="161">
          <cell r="A161">
            <v>6323</v>
          </cell>
          <cell r="H161" t="e">
            <v>#N/A</v>
          </cell>
          <cell r="I161" t="str">
            <v/>
          </cell>
        </row>
        <row r="162">
          <cell r="A162">
            <v>6324</v>
          </cell>
          <cell r="H162" t="e">
            <v>#N/A</v>
          </cell>
          <cell r="I162" t="str">
            <v/>
          </cell>
        </row>
        <row r="163">
          <cell r="A163">
            <v>6325</v>
          </cell>
          <cell r="H163" t="e">
            <v>#N/A</v>
          </cell>
          <cell r="I163" t="str">
            <v/>
          </cell>
        </row>
        <row r="164">
          <cell r="A164">
            <v>6326</v>
          </cell>
          <cell r="H164" t="e">
            <v>#N/A</v>
          </cell>
          <cell r="I164" t="str">
            <v/>
          </cell>
        </row>
        <row r="165">
          <cell r="A165">
            <v>6327</v>
          </cell>
          <cell r="H165" t="e">
            <v>#N/A</v>
          </cell>
          <cell r="I165" t="str">
            <v/>
          </cell>
        </row>
        <row r="166">
          <cell r="A166">
            <v>6328</v>
          </cell>
          <cell r="H166" t="e">
            <v>#N/A</v>
          </cell>
          <cell r="I166" t="str">
            <v/>
          </cell>
        </row>
        <row r="167">
          <cell r="A167">
            <v>6329</v>
          </cell>
          <cell r="H167" t="e">
            <v>#N/A</v>
          </cell>
          <cell r="I167" t="str">
            <v/>
          </cell>
        </row>
        <row r="168">
          <cell r="A168">
            <v>5151</v>
          </cell>
          <cell r="H168" t="e">
            <v>#N/A</v>
          </cell>
          <cell r="I168" t="str">
            <v/>
          </cell>
        </row>
        <row r="169">
          <cell r="A169">
            <v>5152</v>
          </cell>
          <cell r="H169" t="e">
            <v>#N/A</v>
          </cell>
          <cell r="I169" t="str">
            <v/>
          </cell>
        </row>
        <row r="170">
          <cell r="A170">
            <v>5153</v>
          </cell>
          <cell r="H170" t="e">
            <v>#N/A</v>
          </cell>
          <cell r="I170" t="str">
            <v/>
          </cell>
        </row>
        <row r="171">
          <cell r="A171">
            <v>5154</v>
          </cell>
          <cell r="H171" t="e">
            <v>#N/A</v>
          </cell>
          <cell r="I171" t="str">
            <v/>
          </cell>
        </row>
        <row r="172">
          <cell r="A172">
            <v>5155</v>
          </cell>
          <cell r="H172" t="e">
            <v>#N/A</v>
          </cell>
          <cell r="I172" t="str">
            <v/>
          </cell>
        </row>
        <row r="173">
          <cell r="A173">
            <v>5156</v>
          </cell>
          <cell r="H173" t="e">
            <v>#N/A</v>
          </cell>
          <cell r="I173" t="str">
            <v/>
          </cell>
        </row>
        <row r="174">
          <cell r="A174">
            <v>5157</v>
          </cell>
          <cell r="H174" t="e">
            <v>#N/A</v>
          </cell>
          <cell r="I174" t="str">
            <v/>
          </cell>
        </row>
        <row r="175">
          <cell r="A175">
            <v>5158</v>
          </cell>
          <cell r="H175" t="e">
            <v>#N/A</v>
          </cell>
          <cell r="I175" t="str">
            <v/>
          </cell>
        </row>
        <row r="176">
          <cell r="A176">
            <v>6351</v>
          </cell>
          <cell r="H176" t="e">
            <v>#N/A</v>
          </cell>
          <cell r="I176" t="str">
            <v/>
          </cell>
        </row>
        <row r="177">
          <cell r="A177">
            <v>6352</v>
          </cell>
          <cell r="H177" t="e">
            <v>#N/A</v>
          </cell>
          <cell r="I177" t="str">
            <v/>
          </cell>
        </row>
        <row r="178">
          <cell r="A178">
            <v>6353</v>
          </cell>
          <cell r="H178" t="e">
            <v>#N/A</v>
          </cell>
          <cell r="I178" t="str">
            <v/>
          </cell>
        </row>
        <row r="179">
          <cell r="A179">
            <v>6354</v>
          </cell>
          <cell r="H179" t="e">
            <v>#N/A</v>
          </cell>
          <cell r="I179" t="str">
            <v/>
          </cell>
        </row>
        <row r="180">
          <cell r="A180">
            <v>6355</v>
          </cell>
          <cell r="H180" t="e">
            <v>#N/A</v>
          </cell>
          <cell r="I180" t="str">
            <v/>
          </cell>
        </row>
        <row r="181">
          <cell r="A181">
            <v>6356</v>
          </cell>
          <cell r="H181" t="e">
            <v>#N/A</v>
          </cell>
          <cell r="I181" t="str">
            <v/>
          </cell>
        </row>
        <row r="182">
          <cell r="A182">
            <v>6359</v>
          </cell>
          <cell r="H182" t="e">
            <v>#N/A</v>
          </cell>
          <cell r="I182" t="str">
            <v/>
          </cell>
        </row>
        <row r="183">
          <cell r="A183">
            <v>6358</v>
          </cell>
          <cell r="H183" t="e">
            <v>#N/A</v>
          </cell>
          <cell r="I183" t="str">
            <v/>
          </cell>
        </row>
        <row r="184">
          <cell r="A184">
            <v>6411</v>
          </cell>
          <cell r="H184" t="e">
            <v>#N/A</v>
          </cell>
          <cell r="I184" t="str">
            <v/>
          </cell>
        </row>
        <row r="185">
          <cell r="A185">
            <v>6412</v>
          </cell>
          <cell r="H185" t="e">
            <v>#N/A</v>
          </cell>
          <cell r="I185" t="str">
            <v/>
          </cell>
        </row>
        <row r="186">
          <cell r="A186">
            <v>6413</v>
          </cell>
          <cell r="H186" t="e">
            <v>#N/A</v>
          </cell>
          <cell r="I186" t="str">
            <v/>
          </cell>
        </row>
        <row r="187">
          <cell r="A187">
            <v>6414</v>
          </cell>
          <cell r="H187" t="e">
            <v>#N/A</v>
          </cell>
          <cell r="I187" t="str">
            <v/>
          </cell>
        </row>
        <row r="188">
          <cell r="A188">
            <v>6415</v>
          </cell>
          <cell r="H188" t="e">
            <v>#N/A</v>
          </cell>
          <cell r="I188" t="str">
            <v/>
          </cell>
        </row>
        <row r="189">
          <cell r="A189">
            <v>6417</v>
          </cell>
          <cell r="H189" t="e">
            <v>#N/A</v>
          </cell>
          <cell r="I189" t="str">
            <v/>
          </cell>
        </row>
        <row r="190">
          <cell r="A190">
            <v>6418</v>
          </cell>
          <cell r="H190" t="e">
            <v>#N/A</v>
          </cell>
          <cell r="I190" t="str">
            <v/>
          </cell>
        </row>
        <row r="191">
          <cell r="A191">
            <v>6421</v>
          </cell>
          <cell r="H191" t="e">
            <v>#N/A</v>
          </cell>
          <cell r="I191" t="str">
            <v/>
          </cell>
        </row>
        <row r="192">
          <cell r="A192">
            <v>6422</v>
          </cell>
          <cell r="H192" t="e">
            <v>#N/A</v>
          </cell>
          <cell r="I192" t="str">
            <v/>
          </cell>
        </row>
        <row r="193">
          <cell r="A193">
            <v>6423</v>
          </cell>
          <cell r="H193" t="e">
            <v>#N/A</v>
          </cell>
          <cell r="I193" t="str">
            <v/>
          </cell>
        </row>
        <row r="194">
          <cell r="A194">
            <v>6424</v>
          </cell>
          <cell r="H194" t="e">
            <v>#N/A</v>
          </cell>
          <cell r="I194" t="str">
            <v/>
          </cell>
        </row>
        <row r="195">
          <cell r="A195">
            <v>6425</v>
          </cell>
          <cell r="H195" t="e">
            <v>#N/A</v>
          </cell>
          <cell r="I195" t="str">
            <v/>
          </cell>
        </row>
        <row r="196">
          <cell r="A196">
            <v>6426</v>
          </cell>
          <cell r="H196" t="e">
            <v>#N/A</v>
          </cell>
          <cell r="I196" t="str">
            <v/>
          </cell>
        </row>
        <row r="197">
          <cell r="A197">
            <v>6427</v>
          </cell>
          <cell r="H197" t="e">
            <v>#N/A</v>
          </cell>
          <cell r="I197" t="str">
            <v/>
          </cell>
        </row>
        <row r="198">
          <cell r="A198">
            <v>6428</v>
          </cell>
          <cell r="H198" t="e">
            <v>#N/A</v>
          </cell>
          <cell r="I198" t="str">
            <v/>
          </cell>
        </row>
        <row r="199">
          <cell r="A199">
            <v>711</v>
          </cell>
          <cell r="H199" t="e">
            <v>#N/A</v>
          </cell>
          <cell r="I199" t="str">
            <v/>
          </cell>
        </row>
        <row r="200">
          <cell r="A200">
            <v>811</v>
          </cell>
          <cell r="H200" t="e">
            <v>#N/A</v>
          </cell>
          <cell r="I200" t="str">
            <v/>
          </cell>
        </row>
        <row r="201">
          <cell r="A201">
            <v>700</v>
          </cell>
          <cell r="H201" t="e">
            <v>#N/A</v>
          </cell>
          <cell r="I201" t="str">
            <v/>
          </cell>
        </row>
        <row r="202">
          <cell r="A202">
            <v>8211</v>
          </cell>
          <cell r="H202" t="e">
            <v>#N/A</v>
          </cell>
          <cell r="I202" t="str">
            <v/>
          </cell>
        </row>
        <row r="203">
          <cell r="A203">
            <v>8212</v>
          </cell>
          <cell r="H203" t="e">
            <v>#N/A</v>
          </cell>
          <cell r="I203" t="str">
            <v/>
          </cell>
        </row>
        <row r="204">
          <cell r="A204">
            <v>500</v>
          </cell>
          <cell r="H204" t="e">
            <v>#N/A</v>
          </cell>
          <cell r="I204" t="str">
            <v/>
          </cell>
        </row>
        <row r="205">
          <cell r="H205" t="e">
            <v>#N/A</v>
          </cell>
          <cell r="I205" t="str">
            <v/>
          </cell>
        </row>
        <row r="206">
          <cell r="H206" t="e">
            <v>#N/A</v>
          </cell>
          <cell r="I206" t="str">
            <v/>
          </cell>
        </row>
        <row r="207">
          <cell r="H207" t="e">
            <v>#N/A</v>
          </cell>
          <cell r="I207" t="str">
            <v/>
          </cell>
        </row>
        <row r="208">
          <cell r="H208" t="e">
            <v>#N/A</v>
          </cell>
          <cell r="I208" t="str">
            <v/>
          </cell>
        </row>
        <row r="209">
          <cell r="H209" t="e">
            <v>#N/A</v>
          </cell>
          <cell r="I209" t="str">
            <v/>
          </cell>
        </row>
        <row r="210">
          <cell r="H210" t="e">
            <v>#N/A</v>
          </cell>
          <cell r="I210" t="str">
            <v/>
          </cell>
        </row>
        <row r="211">
          <cell r="H211" t="e">
            <v>#N/A</v>
          </cell>
          <cell r="I211" t="str">
            <v/>
          </cell>
        </row>
        <row r="212">
          <cell r="H212" t="e">
            <v>#N/A</v>
          </cell>
          <cell r="I212" t="str">
            <v/>
          </cell>
        </row>
        <row r="213">
          <cell r="H213" t="e">
            <v>#N/A</v>
          </cell>
          <cell r="I213" t="str">
            <v/>
          </cell>
        </row>
        <row r="214">
          <cell r="H214" t="e">
            <v>#N/A</v>
          </cell>
          <cell r="I214" t="str">
            <v/>
          </cell>
        </row>
        <row r="215">
          <cell r="H215" t="e">
            <v>#N/A</v>
          </cell>
          <cell r="I215" t="str">
            <v/>
          </cell>
        </row>
        <row r="216">
          <cell r="H216" t="e">
            <v>#N/A</v>
          </cell>
          <cell r="I216" t="str">
            <v/>
          </cell>
        </row>
        <row r="217">
          <cell r="H217" t="e">
            <v>#N/A</v>
          </cell>
          <cell r="I217" t="str">
            <v/>
          </cell>
        </row>
        <row r="218">
          <cell r="H218" t="e">
            <v>#N/A</v>
          </cell>
          <cell r="I218" t="str">
            <v/>
          </cell>
        </row>
        <row r="219">
          <cell r="H219" t="e">
            <v>#N/A</v>
          </cell>
          <cell r="I219" t="str">
            <v/>
          </cell>
        </row>
        <row r="220">
          <cell r="H220" t="e">
            <v>#N/A</v>
          </cell>
          <cell r="I220" t="str">
            <v/>
          </cell>
        </row>
        <row r="221">
          <cell r="H221" t="e">
            <v>#N/A</v>
          </cell>
          <cell r="I221" t="str">
            <v/>
          </cell>
        </row>
        <row r="222">
          <cell r="H222" t="e">
            <v>#N/A</v>
          </cell>
          <cell r="I222" t="str">
            <v/>
          </cell>
        </row>
        <row r="223">
          <cell r="H223" t="e">
            <v>#N/A</v>
          </cell>
          <cell r="I223" t="str">
            <v/>
          </cell>
        </row>
        <row r="224">
          <cell r="H224" t="e">
            <v>#N/A</v>
          </cell>
          <cell r="I224" t="str">
            <v/>
          </cell>
        </row>
        <row r="225">
          <cell r="H225" t="e">
            <v>#N/A</v>
          </cell>
          <cell r="I225" t="str">
            <v/>
          </cell>
        </row>
        <row r="226">
          <cell r="H226" t="e">
            <v>#N/A</v>
          </cell>
          <cell r="I226" t="str">
            <v/>
          </cell>
        </row>
        <row r="227">
          <cell r="H227" t="e">
            <v>#N/A</v>
          </cell>
          <cell r="I227" t="str">
            <v/>
          </cell>
        </row>
        <row r="228">
          <cell r="H228" t="e">
            <v>#N/A</v>
          </cell>
          <cell r="I228" t="str">
            <v/>
          </cell>
        </row>
        <row r="229">
          <cell r="H229" t="e">
            <v>#N/A</v>
          </cell>
          <cell r="I229" t="str">
            <v/>
          </cell>
        </row>
        <row r="230">
          <cell r="H230" t="e">
            <v>#N/A</v>
          </cell>
          <cell r="I230" t="str">
            <v/>
          </cell>
        </row>
        <row r="231">
          <cell r="H231" t="e">
            <v>#N/A</v>
          </cell>
          <cell r="I231" t="str">
            <v/>
          </cell>
        </row>
        <row r="232">
          <cell r="H232" t="e">
            <v>#N/A</v>
          </cell>
          <cell r="I232" t="str">
            <v/>
          </cell>
        </row>
        <row r="233">
          <cell r="H233" t="e">
            <v>#N/A</v>
          </cell>
          <cell r="I233" t="str">
            <v/>
          </cell>
        </row>
        <row r="234">
          <cell r="H234" t="e">
            <v>#N/A</v>
          </cell>
          <cell r="I234" t="str">
            <v/>
          </cell>
        </row>
        <row r="235">
          <cell r="H235" t="e">
            <v>#N/A</v>
          </cell>
          <cell r="I235" t="str">
            <v/>
          </cell>
        </row>
        <row r="236">
          <cell r="H236" t="e">
            <v>#N/A</v>
          </cell>
          <cell r="I236" t="str">
            <v/>
          </cell>
        </row>
        <row r="237">
          <cell r="H237" t="e">
            <v>#N/A</v>
          </cell>
          <cell r="I237" t="str">
            <v/>
          </cell>
        </row>
        <row r="238">
          <cell r="H238" t="e">
            <v>#N/A</v>
          </cell>
          <cell r="I238" t="str">
            <v/>
          </cell>
        </row>
        <row r="239">
          <cell r="H239" t="e">
            <v>#N/A</v>
          </cell>
          <cell r="I239" t="str">
            <v/>
          </cell>
        </row>
        <row r="240">
          <cell r="H240" t="e">
            <v>#N/A</v>
          </cell>
          <cell r="I240" t="str">
            <v/>
          </cell>
        </row>
        <row r="241">
          <cell r="H241" t="e">
            <v>#N/A</v>
          </cell>
          <cell r="I241" t="str">
            <v/>
          </cell>
        </row>
        <row r="242">
          <cell r="H242" t="e">
            <v>#N/A</v>
          </cell>
          <cell r="I242" t="str">
            <v/>
          </cell>
        </row>
        <row r="243">
          <cell r="H243" t="e">
            <v>#N/A</v>
          </cell>
          <cell r="I243" t="str">
            <v/>
          </cell>
        </row>
        <row r="244">
          <cell r="H244" t="e">
            <v>#N/A</v>
          </cell>
          <cell r="I244" t="str">
            <v/>
          </cell>
        </row>
        <row r="245">
          <cell r="H245" t="e">
            <v>#N/A</v>
          </cell>
          <cell r="I245" t="str">
            <v/>
          </cell>
        </row>
        <row r="246">
          <cell r="H246" t="e">
            <v>#N/A</v>
          </cell>
          <cell r="I246" t="str">
            <v/>
          </cell>
        </row>
        <row r="247">
          <cell r="H247" t="e">
            <v>#N/A</v>
          </cell>
          <cell r="I247" t="str">
            <v/>
          </cell>
        </row>
        <row r="248">
          <cell r="H248" t="e">
            <v>#N/A</v>
          </cell>
          <cell r="I248" t="str">
            <v/>
          </cell>
        </row>
        <row r="249">
          <cell r="H249" t="e">
            <v>#N/A</v>
          </cell>
          <cell r="I249" t="str">
            <v/>
          </cell>
        </row>
        <row r="250">
          <cell r="H250" t="e">
            <v>#N/A</v>
          </cell>
          <cell r="I250" t="str">
            <v/>
          </cell>
        </row>
        <row r="251">
          <cell r="H251" t="e">
            <v>#N/A</v>
          </cell>
          <cell r="I251" t="str">
            <v/>
          </cell>
        </row>
        <row r="252">
          <cell r="H252" t="e">
            <v>#N/A</v>
          </cell>
          <cell r="I252" t="str">
            <v/>
          </cell>
        </row>
        <row r="253">
          <cell r="H253" t="e">
            <v>#N/A</v>
          </cell>
          <cell r="I253" t="str">
            <v/>
          </cell>
        </row>
        <row r="254">
          <cell r="H254" t="e">
            <v>#N/A</v>
          </cell>
          <cell r="I254" t="str">
            <v/>
          </cell>
        </row>
        <row r="255">
          <cell r="H255" t="e">
            <v>#N/A</v>
          </cell>
          <cell r="I255" t="str">
            <v/>
          </cell>
        </row>
        <row r="256">
          <cell r="H256" t="e">
            <v>#N/A</v>
          </cell>
          <cell r="I256" t="str">
            <v/>
          </cell>
        </row>
        <row r="257">
          <cell r="H257" t="e">
            <v>#N/A</v>
          </cell>
          <cell r="I257" t="str">
            <v/>
          </cell>
        </row>
        <row r="258">
          <cell r="H258" t="e">
            <v>#N/A</v>
          </cell>
          <cell r="I258" t="str">
            <v/>
          </cell>
        </row>
        <row r="259">
          <cell r="H259" t="e">
            <v>#N/A</v>
          </cell>
          <cell r="I259" t="str">
            <v/>
          </cell>
        </row>
        <row r="260">
          <cell r="H260" t="e">
            <v>#N/A</v>
          </cell>
          <cell r="I260" t="str">
            <v/>
          </cell>
        </row>
        <row r="261">
          <cell r="H261" t="e">
            <v>#N/A</v>
          </cell>
          <cell r="I261" t="str">
            <v/>
          </cell>
        </row>
        <row r="262">
          <cell r="H262" t="e">
            <v>#N/A</v>
          </cell>
          <cell r="I262" t="str">
            <v/>
          </cell>
        </row>
        <row r="263">
          <cell r="H263" t="e">
            <v>#N/A</v>
          </cell>
          <cell r="I263" t="str">
            <v/>
          </cell>
        </row>
        <row r="264">
          <cell r="H264" t="e">
            <v>#N/A</v>
          </cell>
          <cell r="I264" t="str">
            <v/>
          </cell>
        </row>
        <row r="265">
          <cell r="H265" t="e">
            <v>#N/A</v>
          </cell>
          <cell r="I265" t="str">
            <v/>
          </cell>
        </row>
        <row r="266">
          <cell r="H266" t="e">
            <v>#N/A</v>
          </cell>
          <cell r="I266" t="str">
            <v/>
          </cell>
        </row>
        <row r="267">
          <cell r="H267" t="e">
            <v>#N/A</v>
          </cell>
          <cell r="I267" t="str">
            <v/>
          </cell>
        </row>
        <row r="268">
          <cell r="H268" t="e">
            <v>#N/A</v>
          </cell>
          <cell r="I268" t="str">
            <v/>
          </cell>
        </row>
        <row r="269">
          <cell r="H269" t="e">
            <v>#N/A</v>
          </cell>
          <cell r="I269" t="str">
            <v/>
          </cell>
        </row>
        <row r="270">
          <cell r="H270" t="e">
            <v>#N/A</v>
          </cell>
          <cell r="I270" t="str">
            <v/>
          </cell>
        </row>
        <row r="271">
          <cell r="H271" t="e">
            <v>#N/A</v>
          </cell>
          <cell r="I271" t="str">
            <v/>
          </cell>
        </row>
        <row r="272">
          <cell r="H272" t="e">
            <v>#N/A</v>
          </cell>
          <cell r="I272" t="str">
            <v/>
          </cell>
        </row>
        <row r="273">
          <cell r="H273" t="e">
            <v>#N/A</v>
          </cell>
          <cell r="I273" t="str">
            <v/>
          </cell>
        </row>
        <row r="274">
          <cell r="H274" t="e">
            <v>#N/A</v>
          </cell>
          <cell r="I274" t="str">
            <v/>
          </cell>
        </row>
        <row r="275">
          <cell r="H275" t="e">
            <v>#N/A</v>
          </cell>
          <cell r="I275" t="str">
            <v/>
          </cell>
        </row>
        <row r="276">
          <cell r="H276" t="e">
            <v>#N/A</v>
          </cell>
          <cell r="I276" t="str">
            <v/>
          </cell>
        </row>
        <row r="277">
          <cell r="H277" t="e">
            <v>#N/A</v>
          </cell>
          <cell r="I277" t="str">
            <v/>
          </cell>
        </row>
        <row r="278">
          <cell r="H278" t="e">
            <v>#N/A</v>
          </cell>
          <cell r="I278" t="str">
            <v/>
          </cell>
        </row>
        <row r="279">
          <cell r="H279" t="e">
            <v>#N/A</v>
          </cell>
          <cell r="I279" t="str">
            <v/>
          </cell>
        </row>
        <row r="280">
          <cell r="H280" t="e">
            <v>#N/A</v>
          </cell>
          <cell r="I280" t="str">
            <v/>
          </cell>
        </row>
        <row r="281">
          <cell r="H281" t="e">
            <v>#N/A</v>
          </cell>
          <cell r="I281" t="str">
            <v/>
          </cell>
        </row>
        <row r="282">
          <cell r="H282" t="e">
            <v>#N/A</v>
          </cell>
          <cell r="I282" t="str">
            <v/>
          </cell>
        </row>
        <row r="283">
          <cell r="H283" t="e">
            <v>#N/A</v>
          </cell>
          <cell r="I283" t="str">
            <v/>
          </cell>
        </row>
        <row r="284">
          <cell r="H284" t="e">
            <v>#N/A</v>
          </cell>
          <cell r="I284" t="str">
            <v/>
          </cell>
        </row>
        <row r="285">
          <cell r="H285" t="e">
            <v>#N/A</v>
          </cell>
          <cell r="I285" t="str">
            <v/>
          </cell>
        </row>
        <row r="286">
          <cell r="H286" t="e">
            <v>#N/A</v>
          </cell>
          <cell r="I286" t="str">
            <v/>
          </cell>
        </row>
        <row r="287">
          <cell r="H287" t="e">
            <v>#N/A</v>
          </cell>
          <cell r="I287" t="str">
            <v/>
          </cell>
        </row>
        <row r="288">
          <cell r="H288" t="e">
            <v>#N/A</v>
          </cell>
          <cell r="I288" t="str">
            <v/>
          </cell>
        </row>
        <row r="289">
          <cell r="H289" t="e">
            <v>#N/A</v>
          </cell>
          <cell r="I289" t="str">
            <v/>
          </cell>
        </row>
        <row r="290">
          <cell r="H290" t="e">
            <v>#N/A</v>
          </cell>
          <cell r="I290" t="str">
            <v/>
          </cell>
        </row>
        <row r="291">
          <cell r="H291" t="e">
            <v>#N/A</v>
          </cell>
          <cell r="I291" t="str">
            <v/>
          </cell>
        </row>
        <row r="292">
          <cell r="H292" t="e">
            <v>#N/A</v>
          </cell>
          <cell r="I292" t="str">
            <v/>
          </cell>
        </row>
        <row r="293">
          <cell r="H293" t="e">
            <v>#N/A</v>
          </cell>
          <cell r="I293" t="str">
            <v/>
          </cell>
        </row>
        <row r="294">
          <cell r="H294" t="e">
            <v>#N/A</v>
          </cell>
          <cell r="I294" t="str">
            <v/>
          </cell>
        </row>
        <row r="295">
          <cell r="H295" t="e">
            <v>#N/A</v>
          </cell>
          <cell r="I295" t="str">
            <v/>
          </cell>
        </row>
        <row r="296">
          <cell r="H296" t="e">
            <v>#N/A</v>
          </cell>
          <cell r="I296" t="str">
            <v/>
          </cell>
        </row>
        <row r="297">
          <cell r="H297" t="e">
            <v>#N/A</v>
          </cell>
          <cell r="I297" t="str">
            <v/>
          </cell>
        </row>
        <row r="298">
          <cell r="H298" t="e">
            <v>#N/A</v>
          </cell>
          <cell r="I298" t="str">
            <v/>
          </cell>
        </row>
        <row r="299">
          <cell r="H299" t="e">
            <v>#N/A</v>
          </cell>
          <cell r="I299" t="str">
            <v/>
          </cell>
        </row>
        <row r="300">
          <cell r="H300" t="e">
            <v>#N/A</v>
          </cell>
          <cell r="I300" t="str">
            <v/>
          </cell>
        </row>
        <row r="301">
          <cell r="H301" t="e">
            <v>#N/A</v>
          </cell>
          <cell r="I301" t="str">
            <v/>
          </cell>
        </row>
        <row r="302">
          <cell r="H302" t="e">
            <v>#N/A</v>
          </cell>
          <cell r="I302" t="str">
            <v/>
          </cell>
        </row>
        <row r="303">
          <cell r="H303" t="e">
            <v>#N/A</v>
          </cell>
          <cell r="I303" t="str">
            <v/>
          </cell>
        </row>
        <row r="304">
          <cell r="H304" t="e">
            <v>#N/A</v>
          </cell>
          <cell r="I304" t="str">
            <v/>
          </cell>
        </row>
        <row r="305">
          <cell r="H305" t="e">
            <v>#N/A</v>
          </cell>
          <cell r="I305" t="str">
            <v/>
          </cell>
        </row>
        <row r="306">
          <cell r="H306" t="e">
            <v>#N/A</v>
          </cell>
          <cell r="I306" t="str">
            <v/>
          </cell>
        </row>
        <row r="307">
          <cell r="H307" t="e">
            <v>#N/A</v>
          </cell>
          <cell r="I307" t="str">
            <v/>
          </cell>
        </row>
        <row r="308">
          <cell r="H308" t="e">
            <v>#N/A</v>
          </cell>
          <cell r="I308" t="str">
            <v/>
          </cell>
        </row>
        <row r="309">
          <cell r="H309" t="e">
            <v>#N/A</v>
          </cell>
          <cell r="I309" t="str">
            <v/>
          </cell>
        </row>
        <row r="310">
          <cell r="H310" t="e">
            <v>#N/A</v>
          </cell>
          <cell r="I310" t="str">
            <v/>
          </cell>
        </row>
        <row r="311">
          <cell r="H311" t="e">
            <v>#N/A</v>
          </cell>
          <cell r="I311" t="str">
            <v/>
          </cell>
        </row>
        <row r="312">
          <cell r="H312" t="e">
            <v>#N/A</v>
          </cell>
          <cell r="I312" t="str">
            <v/>
          </cell>
        </row>
        <row r="313">
          <cell r="H313" t="e">
            <v>#N/A</v>
          </cell>
          <cell r="I313" t="str">
            <v/>
          </cell>
        </row>
        <row r="314">
          <cell r="H314" t="e">
            <v>#N/A</v>
          </cell>
          <cell r="I314" t="str">
            <v/>
          </cell>
        </row>
        <row r="315">
          <cell r="H315" t="e">
            <v>#N/A</v>
          </cell>
          <cell r="I315" t="str">
            <v/>
          </cell>
        </row>
        <row r="316">
          <cell r="H316" t="e">
            <v>#N/A</v>
          </cell>
          <cell r="I316" t="str">
            <v/>
          </cell>
        </row>
        <row r="317">
          <cell r="H317" t="e">
            <v>#N/A</v>
          </cell>
          <cell r="I317" t="str">
            <v/>
          </cell>
        </row>
        <row r="318">
          <cell r="H318" t="e">
            <v>#N/A</v>
          </cell>
          <cell r="I318" t="str">
            <v/>
          </cell>
        </row>
        <row r="319">
          <cell r="H319" t="e">
            <v>#N/A</v>
          </cell>
          <cell r="I319" t="str">
            <v/>
          </cell>
        </row>
        <row r="320">
          <cell r="H320" t="e">
            <v>#N/A</v>
          </cell>
          <cell r="I320" t="str">
            <v/>
          </cell>
        </row>
        <row r="321">
          <cell r="H321" t="e">
            <v>#N/A</v>
          </cell>
          <cell r="I321" t="str">
            <v/>
          </cell>
        </row>
        <row r="322">
          <cell r="H322" t="e">
            <v>#N/A</v>
          </cell>
          <cell r="I322" t="str">
            <v/>
          </cell>
        </row>
        <row r="323">
          <cell r="H323" t="e">
            <v>#N/A</v>
          </cell>
          <cell r="I323" t="str">
            <v/>
          </cell>
        </row>
        <row r="324">
          <cell r="H324" t="e">
            <v>#N/A</v>
          </cell>
          <cell r="I324" t="str">
            <v/>
          </cell>
        </row>
        <row r="325">
          <cell r="H325" t="e">
            <v>#N/A</v>
          </cell>
          <cell r="I325" t="str">
            <v/>
          </cell>
        </row>
        <row r="326">
          <cell r="H326" t="e">
            <v>#N/A</v>
          </cell>
          <cell r="I326" t="str">
            <v/>
          </cell>
        </row>
        <row r="327">
          <cell r="H327" t="e">
            <v>#N/A</v>
          </cell>
          <cell r="I327" t="str">
            <v/>
          </cell>
        </row>
        <row r="328">
          <cell r="H328" t="e">
            <v>#N/A</v>
          </cell>
          <cell r="I328" t="str">
            <v/>
          </cell>
        </row>
        <row r="329">
          <cell r="H329" t="e">
            <v>#N/A</v>
          </cell>
          <cell r="I329" t="str">
            <v/>
          </cell>
        </row>
        <row r="330">
          <cell r="H330" t="e">
            <v>#N/A</v>
          </cell>
          <cell r="I330" t="str">
            <v/>
          </cell>
        </row>
        <row r="331">
          <cell r="H331" t="e">
            <v>#N/A</v>
          </cell>
          <cell r="I331" t="str">
            <v/>
          </cell>
        </row>
        <row r="332">
          <cell r="H332" t="e">
            <v>#N/A</v>
          </cell>
          <cell r="I332" t="str">
            <v/>
          </cell>
        </row>
        <row r="333">
          <cell r="H333" t="e">
            <v>#N/A</v>
          </cell>
          <cell r="I333" t="str">
            <v/>
          </cell>
        </row>
        <row r="334">
          <cell r="H334" t="e">
            <v>#N/A</v>
          </cell>
          <cell r="I334" t="str">
            <v/>
          </cell>
        </row>
        <row r="335">
          <cell r="H335" t="e">
            <v>#N/A</v>
          </cell>
          <cell r="I335" t="str">
            <v/>
          </cell>
        </row>
        <row r="336">
          <cell r="H336" t="e">
            <v>#N/A</v>
          </cell>
          <cell r="I336" t="str">
            <v/>
          </cell>
        </row>
        <row r="337">
          <cell r="H337" t="e">
            <v>#N/A</v>
          </cell>
          <cell r="I337" t="str">
            <v/>
          </cell>
        </row>
        <row r="338">
          <cell r="H338" t="e">
            <v>#N/A</v>
          </cell>
          <cell r="I338" t="str">
            <v/>
          </cell>
        </row>
        <row r="339">
          <cell r="H339" t="e">
            <v>#N/A</v>
          </cell>
          <cell r="I339" t="str">
            <v/>
          </cell>
        </row>
        <row r="340">
          <cell r="H340" t="e">
            <v>#N/A</v>
          </cell>
          <cell r="I340" t="str">
            <v/>
          </cell>
        </row>
        <row r="341">
          <cell r="H341" t="e">
            <v>#N/A</v>
          </cell>
          <cell r="I341" t="str">
            <v/>
          </cell>
        </row>
        <row r="342">
          <cell r="H342" t="e">
            <v>#N/A</v>
          </cell>
          <cell r="I342" t="str">
            <v/>
          </cell>
        </row>
        <row r="343">
          <cell r="H343" t="e">
            <v>#N/A</v>
          </cell>
          <cell r="I343" t="str">
            <v/>
          </cell>
        </row>
        <row r="344">
          <cell r="H344" t="e">
            <v>#N/A</v>
          </cell>
          <cell r="I344" t="str">
            <v/>
          </cell>
        </row>
        <row r="345">
          <cell r="H345" t="e">
            <v>#N/A</v>
          </cell>
          <cell r="I345" t="str">
            <v/>
          </cell>
        </row>
        <row r="346">
          <cell r="H346" t="e">
            <v>#N/A</v>
          </cell>
          <cell r="I346" t="str">
            <v/>
          </cell>
        </row>
        <row r="347">
          <cell r="H347" t="e">
            <v>#N/A</v>
          </cell>
          <cell r="I347" t="str">
            <v/>
          </cell>
        </row>
        <row r="348">
          <cell r="H348" t="e">
            <v>#N/A</v>
          </cell>
          <cell r="I348" t="str">
            <v/>
          </cell>
        </row>
        <row r="349">
          <cell r="H349" t="e">
            <v>#N/A</v>
          </cell>
          <cell r="I349" t="str">
            <v/>
          </cell>
        </row>
        <row r="350">
          <cell r="H350" t="e">
            <v>#N/A</v>
          </cell>
          <cell r="I350" t="str">
            <v/>
          </cell>
        </row>
        <row r="351">
          <cell r="H351" t="e">
            <v>#N/A</v>
          </cell>
          <cell r="I351" t="str">
            <v/>
          </cell>
        </row>
        <row r="352">
          <cell r="H352" t="e">
            <v>#N/A</v>
          </cell>
          <cell r="I352" t="str">
            <v/>
          </cell>
        </row>
        <row r="353">
          <cell r="H353" t="e">
            <v>#N/A</v>
          </cell>
          <cell r="I353" t="str">
            <v/>
          </cell>
        </row>
        <row r="354">
          <cell r="H354" t="e">
            <v>#N/A</v>
          </cell>
          <cell r="I354" t="str">
            <v/>
          </cell>
        </row>
        <row r="355">
          <cell r="H355" t="e">
            <v>#N/A</v>
          </cell>
          <cell r="I355" t="str">
            <v/>
          </cell>
        </row>
        <row r="356">
          <cell r="H356" t="e">
            <v>#N/A</v>
          </cell>
          <cell r="I356" t="str">
            <v/>
          </cell>
        </row>
        <row r="357">
          <cell r="H357" t="e">
            <v>#N/A</v>
          </cell>
          <cell r="I357" t="str">
            <v/>
          </cell>
        </row>
        <row r="358">
          <cell r="H358" t="e">
            <v>#N/A</v>
          </cell>
          <cell r="I358" t="str">
            <v/>
          </cell>
        </row>
        <row r="359">
          <cell r="H359" t="e">
            <v>#N/A</v>
          </cell>
          <cell r="I359" t="str">
            <v/>
          </cell>
        </row>
        <row r="360">
          <cell r="H360" t="e">
            <v>#N/A</v>
          </cell>
          <cell r="I360" t="str">
            <v/>
          </cell>
        </row>
        <row r="361">
          <cell r="H361" t="e">
            <v>#N/A</v>
          </cell>
          <cell r="I361" t="str">
            <v/>
          </cell>
        </row>
        <row r="362">
          <cell r="H362" t="e">
            <v>#N/A</v>
          </cell>
          <cell r="I362" t="str">
            <v/>
          </cell>
        </row>
        <row r="363">
          <cell r="H363" t="e">
            <v>#N/A</v>
          </cell>
          <cell r="I363" t="str">
            <v/>
          </cell>
        </row>
        <row r="364">
          <cell r="H364" t="e">
            <v>#N/A</v>
          </cell>
          <cell r="I364" t="str">
            <v/>
          </cell>
        </row>
        <row r="365">
          <cell r="H365" t="e">
            <v>#N/A</v>
          </cell>
          <cell r="I365" t="str">
            <v/>
          </cell>
        </row>
        <row r="366">
          <cell r="H366" t="e">
            <v>#N/A</v>
          </cell>
          <cell r="I366" t="str">
            <v/>
          </cell>
        </row>
        <row r="367">
          <cell r="H367" t="e">
            <v>#N/A</v>
          </cell>
          <cell r="I367" t="str">
            <v/>
          </cell>
        </row>
        <row r="368">
          <cell r="H368" t="e">
            <v>#N/A</v>
          </cell>
          <cell r="I368" t="str">
            <v/>
          </cell>
        </row>
        <row r="369">
          <cell r="H369" t="e">
            <v>#N/A</v>
          </cell>
          <cell r="I369" t="str">
            <v/>
          </cell>
        </row>
        <row r="370">
          <cell r="H370" t="e">
            <v>#N/A</v>
          </cell>
          <cell r="I370" t="str">
            <v/>
          </cell>
        </row>
        <row r="371">
          <cell r="H371" t="e">
            <v>#N/A</v>
          </cell>
          <cell r="I371" t="str">
            <v/>
          </cell>
        </row>
        <row r="372">
          <cell r="H372" t="e">
            <v>#N/A</v>
          </cell>
          <cell r="I372" t="str">
            <v/>
          </cell>
        </row>
        <row r="373">
          <cell r="H373" t="e">
            <v>#N/A</v>
          </cell>
          <cell r="I373" t="str">
            <v/>
          </cell>
        </row>
        <row r="374">
          <cell r="H374" t="e">
            <v>#N/A</v>
          </cell>
          <cell r="I374" t="str">
            <v/>
          </cell>
        </row>
        <row r="375">
          <cell r="H375" t="e">
            <v>#N/A</v>
          </cell>
          <cell r="I375" t="str">
            <v/>
          </cell>
        </row>
        <row r="376">
          <cell r="H376" t="e">
            <v>#N/A</v>
          </cell>
          <cell r="I376" t="str">
            <v/>
          </cell>
        </row>
        <row r="377">
          <cell r="H377" t="e">
            <v>#N/A</v>
          </cell>
          <cell r="I377" t="str">
            <v/>
          </cell>
        </row>
        <row r="378">
          <cell r="H378" t="e">
            <v>#N/A</v>
          </cell>
          <cell r="I378" t="str">
            <v/>
          </cell>
        </row>
        <row r="379">
          <cell r="H379" t="e">
            <v>#N/A</v>
          </cell>
          <cell r="I379" t="str">
            <v/>
          </cell>
        </row>
        <row r="380">
          <cell r="H380" t="e">
            <v>#N/A</v>
          </cell>
          <cell r="I380" t="str">
            <v/>
          </cell>
        </row>
        <row r="381">
          <cell r="H381" t="e">
            <v>#N/A</v>
          </cell>
          <cell r="I381" t="str">
            <v/>
          </cell>
        </row>
        <row r="382">
          <cell r="H382" t="e">
            <v>#N/A</v>
          </cell>
          <cell r="I382" t="str">
            <v/>
          </cell>
        </row>
        <row r="383">
          <cell r="H383" t="e">
            <v>#N/A</v>
          </cell>
          <cell r="I383" t="str">
            <v/>
          </cell>
        </row>
        <row r="384">
          <cell r="H384" t="e">
            <v>#N/A</v>
          </cell>
          <cell r="I384" t="str">
            <v/>
          </cell>
        </row>
        <row r="385">
          <cell r="H385" t="e">
            <v>#N/A</v>
          </cell>
          <cell r="I385" t="str">
            <v/>
          </cell>
        </row>
        <row r="386">
          <cell r="H386" t="e">
            <v>#N/A</v>
          </cell>
          <cell r="I386" t="str">
            <v/>
          </cell>
        </row>
        <row r="387">
          <cell r="H387" t="e">
            <v>#N/A</v>
          </cell>
          <cell r="I387" t="str">
            <v/>
          </cell>
        </row>
        <row r="388">
          <cell r="H388" t="e">
            <v>#N/A</v>
          </cell>
          <cell r="I388" t="str">
            <v/>
          </cell>
        </row>
        <row r="389">
          <cell r="H389" t="e">
            <v>#N/A</v>
          </cell>
          <cell r="I389" t="str">
            <v/>
          </cell>
        </row>
        <row r="390">
          <cell r="H390" t="e">
            <v>#N/A</v>
          </cell>
          <cell r="I390" t="str">
            <v/>
          </cell>
        </row>
        <row r="391">
          <cell r="H391" t="e">
            <v>#N/A</v>
          </cell>
          <cell r="I391" t="str">
            <v/>
          </cell>
        </row>
        <row r="392">
          <cell r="H392" t="e">
            <v>#N/A</v>
          </cell>
          <cell r="I392" t="str">
            <v/>
          </cell>
        </row>
        <row r="393">
          <cell r="H393" t="e">
            <v>#N/A</v>
          </cell>
          <cell r="I393" t="str">
            <v/>
          </cell>
        </row>
        <row r="394">
          <cell r="H394" t="e">
            <v>#N/A</v>
          </cell>
          <cell r="I394" t="str">
            <v/>
          </cell>
        </row>
        <row r="395">
          <cell r="H395" t="e">
            <v>#N/A</v>
          </cell>
          <cell r="I395" t="str">
            <v/>
          </cell>
        </row>
        <row r="396">
          <cell r="H396" t="e">
            <v>#N/A</v>
          </cell>
          <cell r="I396" t="str">
            <v/>
          </cell>
        </row>
        <row r="397">
          <cell r="H397" t="e">
            <v>#N/A</v>
          </cell>
          <cell r="I397" t="str">
            <v/>
          </cell>
        </row>
        <row r="398">
          <cell r="H398" t="e">
            <v>#N/A</v>
          </cell>
          <cell r="I398" t="str">
            <v/>
          </cell>
        </row>
        <row r="399">
          <cell r="H399" t="e">
            <v>#N/A</v>
          </cell>
          <cell r="I399" t="str">
            <v/>
          </cell>
        </row>
        <row r="400">
          <cell r="H400" t="e">
            <v>#N/A</v>
          </cell>
          <cell r="I400" t="str">
            <v/>
          </cell>
        </row>
        <row r="401">
          <cell r="H401" t="e">
            <v>#N/A</v>
          </cell>
          <cell r="I401" t="str">
            <v/>
          </cell>
        </row>
        <row r="402">
          <cell r="H402" t="e">
            <v>#N/A</v>
          </cell>
          <cell r="I402" t="str">
            <v/>
          </cell>
        </row>
        <row r="403">
          <cell r="H403" t="e">
            <v>#N/A</v>
          </cell>
          <cell r="I403" t="str">
            <v/>
          </cell>
        </row>
        <row r="404">
          <cell r="H404" t="e">
            <v>#N/A</v>
          </cell>
          <cell r="I404" t="str">
            <v/>
          </cell>
        </row>
        <row r="405">
          <cell r="H405" t="e">
            <v>#N/A</v>
          </cell>
          <cell r="I405" t="str">
            <v/>
          </cell>
        </row>
        <row r="406">
          <cell r="H406" t="e">
            <v>#N/A</v>
          </cell>
          <cell r="I406" t="str">
            <v/>
          </cell>
        </row>
        <row r="407">
          <cell r="H407" t="e">
            <v>#N/A</v>
          </cell>
          <cell r="I407" t="str">
            <v/>
          </cell>
        </row>
        <row r="408">
          <cell r="H408" t="e">
            <v>#N/A</v>
          </cell>
          <cell r="I408" t="str">
            <v/>
          </cell>
        </row>
        <row r="409">
          <cell r="H409" t="e">
            <v>#N/A</v>
          </cell>
          <cell r="I409" t="str">
            <v/>
          </cell>
        </row>
        <row r="410">
          <cell r="H410" t="e">
            <v>#N/A</v>
          </cell>
          <cell r="I410" t="str">
            <v/>
          </cell>
        </row>
        <row r="411">
          <cell r="H411" t="e">
            <v>#N/A</v>
          </cell>
          <cell r="I411" t="str">
            <v/>
          </cell>
        </row>
        <row r="412">
          <cell r="H412" t="e">
            <v>#N/A</v>
          </cell>
          <cell r="I412" t="str">
            <v/>
          </cell>
        </row>
        <row r="413">
          <cell r="H413" t="e">
            <v>#N/A</v>
          </cell>
          <cell r="I413" t="str">
            <v/>
          </cell>
        </row>
        <row r="414">
          <cell r="H414" t="e">
            <v>#N/A</v>
          </cell>
          <cell r="I414" t="str">
            <v/>
          </cell>
        </row>
        <row r="415">
          <cell r="H415" t="e">
            <v>#N/A</v>
          </cell>
          <cell r="I415" t="str">
            <v/>
          </cell>
        </row>
        <row r="416">
          <cell r="H416" t="e">
            <v>#N/A</v>
          </cell>
          <cell r="I416" t="str">
            <v/>
          </cell>
        </row>
        <row r="417">
          <cell r="H417" t="e">
            <v>#N/A</v>
          </cell>
          <cell r="I417" t="str">
            <v/>
          </cell>
        </row>
        <row r="418">
          <cell r="H418" t="e">
            <v>#N/A</v>
          </cell>
          <cell r="I418" t="str">
            <v/>
          </cell>
        </row>
        <row r="419">
          <cell r="H419" t="e">
            <v>#N/A</v>
          </cell>
          <cell r="I419" t="str">
            <v/>
          </cell>
        </row>
        <row r="420">
          <cell r="H420" t="e">
            <v>#N/A</v>
          </cell>
          <cell r="I420" t="str">
            <v/>
          </cell>
        </row>
        <row r="421">
          <cell r="H421" t="e">
            <v>#N/A</v>
          </cell>
          <cell r="I421" t="str">
            <v/>
          </cell>
        </row>
        <row r="422">
          <cell r="H422" t="e">
            <v>#N/A</v>
          </cell>
          <cell r="I422" t="str">
            <v/>
          </cell>
        </row>
        <row r="423">
          <cell r="H423" t="e">
            <v>#N/A</v>
          </cell>
          <cell r="I423" t="str">
            <v/>
          </cell>
        </row>
        <row r="424">
          <cell r="H424" t="e">
            <v>#N/A</v>
          </cell>
          <cell r="I424" t="str">
            <v/>
          </cell>
        </row>
        <row r="425">
          <cell r="H425" t="e">
            <v>#N/A</v>
          </cell>
          <cell r="I425" t="str">
            <v/>
          </cell>
        </row>
        <row r="426">
          <cell r="H426" t="e">
            <v>#N/A</v>
          </cell>
          <cell r="I426" t="str">
            <v/>
          </cell>
        </row>
        <row r="427">
          <cell r="H427" t="e">
            <v>#N/A</v>
          </cell>
          <cell r="I427" t="str">
            <v/>
          </cell>
        </row>
        <row r="428">
          <cell r="H428" t="e">
            <v>#N/A</v>
          </cell>
          <cell r="I428" t="str">
            <v/>
          </cell>
        </row>
        <row r="429">
          <cell r="H429" t="e">
            <v>#N/A</v>
          </cell>
          <cell r="I429" t="str">
            <v/>
          </cell>
        </row>
        <row r="430">
          <cell r="H430" t="e">
            <v>#N/A</v>
          </cell>
          <cell r="I430" t="str">
            <v/>
          </cell>
        </row>
        <row r="431">
          <cell r="H431" t="e">
            <v>#N/A</v>
          </cell>
          <cell r="I431" t="str">
            <v/>
          </cell>
        </row>
        <row r="432">
          <cell r="H432" t="e">
            <v>#N/A</v>
          </cell>
          <cell r="I432" t="str">
            <v/>
          </cell>
        </row>
        <row r="433">
          <cell r="H433" t="e">
            <v>#N/A</v>
          </cell>
          <cell r="I433" t="str">
            <v/>
          </cell>
        </row>
        <row r="434">
          <cell r="H434" t="e">
            <v>#N/A</v>
          </cell>
          <cell r="I434" t="str">
            <v/>
          </cell>
        </row>
        <row r="435">
          <cell r="H435" t="e">
            <v>#N/A</v>
          </cell>
          <cell r="I435" t="str">
            <v/>
          </cell>
        </row>
        <row r="436">
          <cell r="H436" t="e">
            <v>#N/A</v>
          </cell>
          <cell r="I436" t="str">
            <v/>
          </cell>
        </row>
        <row r="437">
          <cell r="H437" t="e">
            <v>#N/A</v>
          </cell>
          <cell r="I437" t="str">
            <v/>
          </cell>
        </row>
        <row r="438">
          <cell r="H438" t="e">
            <v>#N/A</v>
          </cell>
          <cell r="I438" t="str">
            <v/>
          </cell>
        </row>
        <row r="439">
          <cell r="H439" t="e">
            <v>#N/A</v>
          </cell>
          <cell r="I439" t="str">
            <v/>
          </cell>
        </row>
        <row r="440">
          <cell r="H440" t="e">
            <v>#N/A</v>
          </cell>
          <cell r="I440" t="str">
            <v/>
          </cell>
        </row>
        <row r="441">
          <cell r="H441" t="e">
            <v>#N/A</v>
          </cell>
          <cell r="I441" t="str">
            <v/>
          </cell>
        </row>
        <row r="442">
          <cell r="H442" t="e">
            <v>#N/A</v>
          </cell>
          <cell r="I442" t="str">
            <v/>
          </cell>
        </row>
        <row r="443">
          <cell r="H443" t="e">
            <v>#N/A</v>
          </cell>
          <cell r="I443" t="str">
            <v/>
          </cell>
        </row>
        <row r="444">
          <cell r="H444" t="e">
            <v>#N/A</v>
          </cell>
          <cell r="I444" t="str">
            <v/>
          </cell>
        </row>
        <row r="445">
          <cell r="H445" t="e">
            <v>#N/A</v>
          </cell>
          <cell r="I445" t="str">
            <v/>
          </cell>
        </row>
        <row r="446">
          <cell r="H446" t="e">
            <v>#N/A</v>
          </cell>
          <cell r="I446" t="str">
            <v/>
          </cell>
        </row>
        <row r="447">
          <cell r="H447" t="e">
            <v>#N/A</v>
          </cell>
          <cell r="I447" t="str">
            <v/>
          </cell>
        </row>
        <row r="448">
          <cell r="H448" t="e">
            <v>#N/A</v>
          </cell>
          <cell r="I448" t="str">
            <v/>
          </cell>
        </row>
        <row r="449">
          <cell r="H449" t="e">
            <v>#N/A</v>
          </cell>
          <cell r="I449" t="str">
            <v/>
          </cell>
        </row>
        <row r="450">
          <cell r="H450" t="e">
            <v>#N/A</v>
          </cell>
          <cell r="I450" t="str">
            <v/>
          </cell>
        </row>
        <row r="451">
          <cell r="H451" t="e">
            <v>#N/A</v>
          </cell>
          <cell r="I451" t="str">
            <v/>
          </cell>
        </row>
        <row r="452">
          <cell r="H452" t="e">
            <v>#N/A</v>
          </cell>
          <cell r="I452" t="str">
            <v/>
          </cell>
        </row>
        <row r="453">
          <cell r="H453" t="e">
            <v>#N/A</v>
          </cell>
          <cell r="I453" t="str">
            <v/>
          </cell>
        </row>
        <row r="454">
          <cell r="H454" t="e">
            <v>#N/A</v>
          </cell>
          <cell r="I454" t="str">
            <v/>
          </cell>
        </row>
        <row r="455">
          <cell r="H455" t="e">
            <v>#N/A</v>
          </cell>
          <cell r="I455" t="str">
            <v/>
          </cell>
        </row>
        <row r="456">
          <cell r="H456" t="e">
            <v>#N/A</v>
          </cell>
          <cell r="I456" t="str">
            <v/>
          </cell>
        </row>
        <row r="457">
          <cell r="H457" t="e">
            <v>#N/A</v>
          </cell>
          <cell r="I457" t="str">
            <v/>
          </cell>
        </row>
        <row r="458">
          <cell r="H458" t="e">
            <v>#N/A</v>
          </cell>
          <cell r="I458" t="str">
            <v/>
          </cell>
        </row>
        <row r="459">
          <cell r="H459" t="e">
            <v>#N/A</v>
          </cell>
          <cell r="I459" t="str">
            <v/>
          </cell>
        </row>
        <row r="460">
          <cell r="H460" t="e">
            <v>#N/A</v>
          </cell>
          <cell r="I460" t="str">
            <v/>
          </cell>
        </row>
        <row r="461">
          <cell r="H461" t="e">
            <v>#N/A</v>
          </cell>
          <cell r="I461" t="str">
            <v/>
          </cell>
        </row>
        <row r="462">
          <cell r="H462" t="e">
            <v>#N/A</v>
          </cell>
          <cell r="I462" t="str">
            <v/>
          </cell>
        </row>
        <row r="463">
          <cell r="H463" t="e">
            <v>#N/A</v>
          </cell>
          <cell r="I463" t="str">
            <v/>
          </cell>
        </row>
        <row r="464">
          <cell r="H464" t="e">
            <v>#N/A</v>
          </cell>
          <cell r="I464" t="str">
            <v/>
          </cell>
        </row>
        <row r="465">
          <cell r="H465" t="e">
            <v>#N/A</v>
          </cell>
          <cell r="I465" t="str">
            <v/>
          </cell>
        </row>
        <row r="466">
          <cell r="H466" t="e">
            <v>#N/A</v>
          </cell>
          <cell r="I466" t="str">
            <v/>
          </cell>
        </row>
        <row r="467">
          <cell r="H467" t="e">
            <v>#N/A</v>
          </cell>
          <cell r="I467" t="str">
            <v/>
          </cell>
        </row>
        <row r="468">
          <cell r="H468" t="e">
            <v>#N/A</v>
          </cell>
          <cell r="I468" t="str">
            <v/>
          </cell>
        </row>
        <row r="469">
          <cell r="H469" t="e">
            <v>#N/A</v>
          </cell>
          <cell r="I469" t="str">
            <v/>
          </cell>
        </row>
        <row r="470">
          <cell r="H470" t="e">
            <v>#N/A</v>
          </cell>
          <cell r="I470" t="str">
            <v/>
          </cell>
        </row>
        <row r="471">
          <cell r="H471" t="e">
            <v>#N/A</v>
          </cell>
          <cell r="I471" t="str">
            <v/>
          </cell>
        </row>
        <row r="472">
          <cell r="H472" t="e">
            <v>#N/A</v>
          </cell>
          <cell r="I472" t="str">
            <v/>
          </cell>
        </row>
        <row r="473">
          <cell r="H473" t="e">
            <v>#N/A</v>
          </cell>
          <cell r="I473" t="str">
            <v/>
          </cell>
        </row>
        <row r="474">
          <cell r="H474" t="e">
            <v>#N/A</v>
          </cell>
          <cell r="I474" t="str">
            <v/>
          </cell>
        </row>
        <row r="475">
          <cell r="H475" t="e">
            <v>#N/A</v>
          </cell>
          <cell r="I475" t="str">
            <v/>
          </cell>
        </row>
        <row r="476">
          <cell r="H476" t="e">
            <v>#N/A</v>
          </cell>
          <cell r="I476" t="str">
            <v/>
          </cell>
        </row>
        <row r="477">
          <cell r="H477" t="e">
            <v>#N/A</v>
          </cell>
          <cell r="I477" t="str">
            <v/>
          </cell>
        </row>
        <row r="478">
          <cell r="H478" t="e">
            <v>#N/A</v>
          </cell>
          <cell r="I478" t="str">
            <v/>
          </cell>
        </row>
        <row r="479">
          <cell r="H479" t="e">
            <v>#N/A</v>
          </cell>
          <cell r="I479" t="str">
            <v/>
          </cell>
        </row>
        <row r="480">
          <cell r="H480" t="e">
            <v>#N/A</v>
          </cell>
          <cell r="I480" t="str">
            <v/>
          </cell>
        </row>
        <row r="481">
          <cell r="H481" t="e">
            <v>#N/A</v>
          </cell>
          <cell r="I481" t="str">
            <v/>
          </cell>
        </row>
        <row r="482">
          <cell r="H482" t="e">
            <v>#N/A</v>
          </cell>
          <cell r="I482" t="str">
            <v/>
          </cell>
        </row>
        <row r="483">
          <cell r="H483" t="e">
            <v>#N/A</v>
          </cell>
          <cell r="I483" t="str">
            <v/>
          </cell>
        </row>
        <row r="484">
          <cell r="H484" t="e">
            <v>#N/A</v>
          </cell>
          <cell r="I484" t="str">
            <v/>
          </cell>
        </row>
        <row r="485">
          <cell r="H485" t="e">
            <v>#N/A</v>
          </cell>
          <cell r="I485" t="str">
            <v/>
          </cell>
        </row>
        <row r="486">
          <cell r="H486" t="e">
            <v>#N/A</v>
          </cell>
          <cell r="I486" t="str">
            <v/>
          </cell>
        </row>
        <row r="487">
          <cell r="H487" t="e">
            <v>#N/A</v>
          </cell>
          <cell r="I487" t="str">
            <v/>
          </cell>
        </row>
        <row r="488">
          <cell r="H488" t="e">
            <v>#N/A</v>
          </cell>
          <cell r="I488" t="str">
            <v/>
          </cell>
        </row>
        <row r="489">
          <cell r="H489" t="e">
            <v>#N/A</v>
          </cell>
          <cell r="I489" t="str">
            <v/>
          </cell>
        </row>
        <row r="490">
          <cell r="H490" t="e">
            <v>#N/A</v>
          </cell>
          <cell r="I490" t="str">
            <v/>
          </cell>
        </row>
        <row r="491">
          <cell r="H491" t="e">
            <v>#N/A</v>
          </cell>
          <cell r="I491" t="str">
            <v/>
          </cell>
        </row>
        <row r="492">
          <cell r="H492" t="e">
            <v>#N/A</v>
          </cell>
          <cell r="I492" t="str">
            <v/>
          </cell>
        </row>
        <row r="493">
          <cell r="H493" t="e">
            <v>#N/A</v>
          </cell>
          <cell r="I493" t="str">
            <v/>
          </cell>
        </row>
        <row r="494">
          <cell r="H494" t="e">
            <v>#N/A</v>
          </cell>
          <cell r="I494" t="str">
            <v/>
          </cell>
        </row>
        <row r="495">
          <cell r="H495" t="e">
            <v>#N/A</v>
          </cell>
          <cell r="I495" t="str">
            <v/>
          </cell>
        </row>
        <row r="496">
          <cell r="H496" t="e">
            <v>#N/A</v>
          </cell>
          <cell r="I496" t="str">
            <v/>
          </cell>
        </row>
        <row r="497">
          <cell r="H497" t="e">
            <v>#N/A</v>
          </cell>
          <cell r="I497" t="str">
            <v/>
          </cell>
        </row>
        <row r="498">
          <cell r="H498" t="e">
            <v>#N/A</v>
          </cell>
          <cell r="I498" t="str">
            <v/>
          </cell>
        </row>
        <row r="499">
          <cell r="H499" t="e">
            <v>#N/A</v>
          </cell>
          <cell r="I499" t="str">
            <v/>
          </cell>
        </row>
        <row r="500">
          <cell r="H500" t="e">
            <v>#N/A</v>
          </cell>
          <cell r="I500" t="str">
            <v/>
          </cell>
        </row>
        <row r="501">
          <cell r="H501" t="e">
            <v>#N/A</v>
          </cell>
          <cell r="I501" t="str">
            <v/>
          </cell>
        </row>
        <row r="502">
          <cell r="H502" t="e">
            <v>#N/A</v>
          </cell>
          <cell r="I502" t="str">
            <v/>
          </cell>
        </row>
        <row r="503">
          <cell r="H503" t="e">
            <v>#N/A</v>
          </cell>
          <cell r="I503" t="str">
            <v/>
          </cell>
        </row>
        <row r="504">
          <cell r="H504" t="e">
            <v>#N/A</v>
          </cell>
          <cell r="I504" t="str">
            <v/>
          </cell>
        </row>
        <row r="505">
          <cell r="H505" t="e">
            <v>#N/A</v>
          </cell>
          <cell r="I505" t="str">
            <v/>
          </cell>
        </row>
        <row r="506">
          <cell r="H506" t="e">
            <v>#N/A</v>
          </cell>
          <cell r="I506" t="str">
            <v/>
          </cell>
        </row>
        <row r="507">
          <cell r="H507" t="e">
            <v>#N/A</v>
          </cell>
          <cell r="I507" t="str">
            <v/>
          </cell>
        </row>
        <row r="508">
          <cell r="H508" t="e">
            <v>#N/A</v>
          </cell>
          <cell r="I508" t="str">
            <v/>
          </cell>
        </row>
        <row r="509">
          <cell r="H509" t="e">
            <v>#N/A</v>
          </cell>
          <cell r="I509" t="str">
            <v/>
          </cell>
        </row>
        <row r="510">
          <cell r="H510" t="e">
            <v>#N/A</v>
          </cell>
          <cell r="I510" t="str">
            <v/>
          </cell>
        </row>
        <row r="511">
          <cell r="H511" t="e">
            <v>#N/A</v>
          </cell>
          <cell r="I511" t="str">
            <v/>
          </cell>
        </row>
        <row r="512">
          <cell r="H512" t="e">
            <v>#N/A</v>
          </cell>
          <cell r="I512" t="str">
            <v/>
          </cell>
        </row>
        <row r="513">
          <cell r="H513" t="e">
            <v>#N/A</v>
          </cell>
          <cell r="I513" t="str">
            <v/>
          </cell>
        </row>
        <row r="514">
          <cell r="H514" t="e">
            <v>#N/A</v>
          </cell>
          <cell r="I514" t="str">
            <v/>
          </cell>
        </row>
        <row r="515">
          <cell r="H515" t="e">
            <v>#N/A</v>
          </cell>
          <cell r="I515" t="str">
            <v/>
          </cell>
        </row>
        <row r="516">
          <cell r="H516" t="e">
            <v>#N/A</v>
          </cell>
          <cell r="I516" t="str">
            <v/>
          </cell>
        </row>
        <row r="517">
          <cell r="H517" t="e">
            <v>#N/A</v>
          </cell>
          <cell r="I517" t="str">
            <v/>
          </cell>
        </row>
        <row r="518">
          <cell r="H518" t="e">
            <v>#N/A</v>
          </cell>
          <cell r="I518" t="str">
            <v/>
          </cell>
        </row>
        <row r="519">
          <cell r="H519" t="e">
            <v>#N/A</v>
          </cell>
          <cell r="I519" t="str">
            <v/>
          </cell>
        </row>
        <row r="520">
          <cell r="H520" t="e">
            <v>#N/A</v>
          </cell>
          <cell r="I520" t="str">
            <v/>
          </cell>
        </row>
        <row r="521">
          <cell r="H521" t="e">
            <v>#N/A</v>
          </cell>
          <cell r="I521" t="str">
            <v/>
          </cell>
        </row>
        <row r="522">
          <cell r="H522" t="e">
            <v>#N/A</v>
          </cell>
          <cell r="I522" t="str">
            <v/>
          </cell>
        </row>
        <row r="523">
          <cell r="H523" t="e">
            <v>#N/A</v>
          </cell>
          <cell r="I523" t="str">
            <v/>
          </cell>
        </row>
        <row r="524">
          <cell r="H524" t="e">
            <v>#N/A</v>
          </cell>
          <cell r="I524" t="str">
            <v/>
          </cell>
        </row>
        <row r="525">
          <cell r="H525" t="e">
            <v>#N/A</v>
          </cell>
          <cell r="I525" t="str">
            <v/>
          </cell>
        </row>
        <row r="526">
          <cell r="H526" t="e">
            <v>#N/A</v>
          </cell>
          <cell r="I526" t="str">
            <v/>
          </cell>
        </row>
        <row r="527">
          <cell r="H527" t="e">
            <v>#N/A</v>
          </cell>
          <cell r="I527" t="str">
            <v/>
          </cell>
        </row>
        <row r="528">
          <cell r="H528" t="e">
            <v>#N/A</v>
          </cell>
          <cell r="I528" t="str">
            <v/>
          </cell>
        </row>
        <row r="529">
          <cell r="H529" t="e">
            <v>#N/A</v>
          </cell>
          <cell r="I529" t="str">
            <v/>
          </cell>
        </row>
        <row r="530">
          <cell r="H530" t="e">
            <v>#N/A</v>
          </cell>
          <cell r="I530" t="str">
            <v/>
          </cell>
        </row>
        <row r="531">
          <cell r="H531" t="e">
            <v>#N/A</v>
          </cell>
          <cell r="I531" t="str">
            <v/>
          </cell>
        </row>
        <row r="532">
          <cell r="H532" t="e">
            <v>#N/A</v>
          </cell>
          <cell r="I532" t="str">
            <v/>
          </cell>
        </row>
        <row r="533">
          <cell r="H533" t="e">
            <v>#N/A</v>
          </cell>
          <cell r="I533" t="str">
            <v/>
          </cell>
        </row>
        <row r="534">
          <cell r="H534" t="e">
            <v>#N/A</v>
          </cell>
          <cell r="I534" t="str">
            <v/>
          </cell>
        </row>
        <row r="535">
          <cell r="H535" t="e">
            <v>#N/A</v>
          </cell>
          <cell r="I535" t="str">
            <v/>
          </cell>
        </row>
        <row r="536">
          <cell r="H536" t="e">
            <v>#N/A</v>
          </cell>
          <cell r="I536" t="str">
            <v/>
          </cell>
        </row>
        <row r="537">
          <cell r="H537" t="e">
            <v>#N/A</v>
          </cell>
          <cell r="I537" t="str">
            <v/>
          </cell>
        </row>
        <row r="538">
          <cell r="H538" t="e">
            <v>#N/A</v>
          </cell>
          <cell r="I538" t="str">
            <v/>
          </cell>
        </row>
        <row r="539">
          <cell r="H539" t="e">
            <v>#N/A</v>
          </cell>
          <cell r="I539" t="str">
            <v/>
          </cell>
        </row>
        <row r="540">
          <cell r="H540" t="e">
            <v>#N/A</v>
          </cell>
          <cell r="I540" t="str">
            <v/>
          </cell>
        </row>
        <row r="541">
          <cell r="H541" t="e">
            <v>#N/A</v>
          </cell>
          <cell r="I541" t="str">
            <v/>
          </cell>
        </row>
        <row r="542">
          <cell r="H542" t="e">
            <v>#N/A</v>
          </cell>
          <cell r="I542" t="str">
            <v/>
          </cell>
        </row>
        <row r="543">
          <cell r="H543" t="e">
            <v>#N/A</v>
          </cell>
          <cell r="I543" t="str">
            <v/>
          </cell>
        </row>
        <row r="544">
          <cell r="H544" t="e">
            <v>#N/A</v>
          </cell>
          <cell r="I544" t="str">
            <v/>
          </cell>
        </row>
        <row r="545">
          <cell r="H545" t="e">
            <v>#N/A</v>
          </cell>
          <cell r="I545" t="str">
            <v/>
          </cell>
        </row>
        <row r="546">
          <cell r="H546" t="e">
            <v>#N/A</v>
          </cell>
          <cell r="I546" t="str">
            <v/>
          </cell>
        </row>
        <row r="547">
          <cell r="H547" t="e">
            <v>#N/A</v>
          </cell>
          <cell r="I547" t="str">
            <v/>
          </cell>
        </row>
        <row r="548">
          <cell r="H548" t="e">
            <v>#N/A</v>
          </cell>
          <cell r="I548" t="str">
            <v/>
          </cell>
        </row>
        <row r="549">
          <cell r="H549" t="e">
            <v>#N/A</v>
          </cell>
          <cell r="I549" t="str">
            <v/>
          </cell>
        </row>
        <row r="550">
          <cell r="H550" t="e">
            <v>#N/A</v>
          </cell>
          <cell r="I550" t="str">
            <v/>
          </cell>
        </row>
        <row r="551">
          <cell r="H551" t="e">
            <v>#N/A</v>
          </cell>
          <cell r="I551" t="str">
            <v/>
          </cell>
        </row>
        <row r="552">
          <cell r="H552" t="e">
            <v>#N/A</v>
          </cell>
          <cell r="I552" t="str">
            <v/>
          </cell>
        </row>
        <row r="553">
          <cell r="H553" t="e">
            <v>#N/A</v>
          </cell>
          <cell r="I553" t="str">
            <v/>
          </cell>
        </row>
        <row r="554">
          <cell r="H554" t="e">
            <v>#N/A</v>
          </cell>
          <cell r="I554" t="str">
            <v/>
          </cell>
        </row>
        <row r="555">
          <cell r="H555" t="e">
            <v>#N/A</v>
          </cell>
          <cell r="I555" t="str">
            <v/>
          </cell>
        </row>
        <row r="556">
          <cell r="H556" t="e">
            <v>#N/A</v>
          </cell>
          <cell r="I556" t="str">
            <v/>
          </cell>
        </row>
        <row r="557">
          <cell r="H557" t="e">
            <v>#N/A</v>
          </cell>
          <cell r="I557" t="str">
            <v/>
          </cell>
        </row>
        <row r="558">
          <cell r="H558" t="e">
            <v>#N/A</v>
          </cell>
          <cell r="I558" t="str">
            <v/>
          </cell>
        </row>
        <row r="559">
          <cell r="H559" t="e">
            <v>#N/A</v>
          </cell>
          <cell r="I559" t="str">
            <v/>
          </cell>
        </row>
        <row r="560">
          <cell r="H560" t="e">
            <v>#N/A</v>
          </cell>
          <cell r="I560" t="str">
            <v/>
          </cell>
        </row>
        <row r="561">
          <cell r="H561" t="e">
            <v>#N/A</v>
          </cell>
          <cell r="I561" t="str">
            <v/>
          </cell>
        </row>
        <row r="562">
          <cell r="H562" t="e">
            <v>#N/A</v>
          </cell>
          <cell r="I562" t="str">
            <v/>
          </cell>
        </row>
        <row r="563">
          <cell r="H563" t="e">
            <v>#N/A</v>
          </cell>
          <cell r="I563" t="str">
            <v/>
          </cell>
        </row>
        <row r="564">
          <cell r="H564" t="e">
            <v>#N/A</v>
          </cell>
          <cell r="I564" t="str">
            <v/>
          </cell>
        </row>
        <row r="565">
          <cell r="H565" t="e">
            <v>#N/A</v>
          </cell>
          <cell r="I565" t="str">
            <v/>
          </cell>
        </row>
        <row r="566">
          <cell r="H566" t="e">
            <v>#N/A</v>
          </cell>
          <cell r="I566" t="str">
            <v/>
          </cell>
        </row>
        <row r="567">
          <cell r="H567" t="e">
            <v>#N/A</v>
          </cell>
          <cell r="I567" t="str">
            <v/>
          </cell>
        </row>
        <row r="568">
          <cell r="H568" t="e">
            <v>#N/A</v>
          </cell>
          <cell r="I568" t="str">
            <v/>
          </cell>
        </row>
        <row r="569">
          <cell r="H569" t="e">
            <v>#N/A</v>
          </cell>
          <cell r="I569" t="str">
            <v/>
          </cell>
        </row>
        <row r="570">
          <cell r="H570" t="e">
            <v>#N/A</v>
          </cell>
          <cell r="I570" t="str">
            <v/>
          </cell>
        </row>
        <row r="571">
          <cell r="H571" t="e">
            <v>#N/A</v>
          </cell>
          <cell r="I571" t="str">
            <v/>
          </cell>
        </row>
        <row r="572">
          <cell r="H572" t="e">
            <v>#N/A</v>
          </cell>
          <cell r="I572" t="str">
            <v/>
          </cell>
        </row>
        <row r="573">
          <cell r="H573" t="e">
            <v>#N/A</v>
          </cell>
          <cell r="I573" t="str">
            <v/>
          </cell>
        </row>
        <row r="574">
          <cell r="H574" t="e">
            <v>#N/A</v>
          </cell>
          <cell r="I574" t="str">
            <v/>
          </cell>
        </row>
        <row r="575">
          <cell r="H575" t="e">
            <v>#N/A</v>
          </cell>
          <cell r="I575" t="str">
            <v/>
          </cell>
        </row>
        <row r="576">
          <cell r="H576" t="e">
            <v>#N/A</v>
          </cell>
          <cell r="I576" t="str">
            <v/>
          </cell>
        </row>
        <row r="577">
          <cell r="H577" t="e">
            <v>#N/A</v>
          </cell>
          <cell r="I577" t="str">
            <v/>
          </cell>
        </row>
        <row r="578">
          <cell r="H578" t="e">
            <v>#N/A</v>
          </cell>
          <cell r="I578" t="str">
            <v/>
          </cell>
        </row>
        <row r="579">
          <cell r="H579" t="e">
            <v>#N/A</v>
          </cell>
          <cell r="I579" t="str">
            <v/>
          </cell>
        </row>
        <row r="580">
          <cell r="H580" t="e">
            <v>#N/A</v>
          </cell>
          <cell r="I580" t="str">
            <v/>
          </cell>
        </row>
        <row r="581">
          <cell r="H581" t="e">
            <v>#N/A</v>
          </cell>
          <cell r="I581" t="str">
            <v/>
          </cell>
        </row>
        <row r="582">
          <cell r="H582" t="e">
            <v>#N/A</v>
          </cell>
          <cell r="I582" t="str">
            <v/>
          </cell>
        </row>
        <row r="583">
          <cell r="H583" t="e">
            <v>#N/A</v>
          </cell>
          <cell r="I583" t="str">
            <v/>
          </cell>
        </row>
        <row r="584">
          <cell r="H584" t="e">
            <v>#N/A</v>
          </cell>
          <cell r="I584" t="str">
            <v/>
          </cell>
        </row>
        <row r="585">
          <cell r="H585" t="e">
            <v>#N/A</v>
          </cell>
          <cell r="I585" t="str">
            <v/>
          </cell>
        </row>
        <row r="586">
          <cell r="H586" t="e">
            <v>#N/A</v>
          </cell>
          <cell r="I586" t="str">
            <v/>
          </cell>
        </row>
        <row r="587">
          <cell r="H587" t="e">
            <v>#N/A</v>
          </cell>
          <cell r="I587" t="str">
            <v/>
          </cell>
        </row>
        <row r="588">
          <cell r="H588" t="e">
            <v>#N/A</v>
          </cell>
          <cell r="I588" t="str">
            <v/>
          </cell>
        </row>
        <row r="589">
          <cell r="H589" t="e">
            <v>#N/A</v>
          </cell>
          <cell r="I589" t="str">
            <v/>
          </cell>
        </row>
        <row r="590">
          <cell r="H590" t="e">
            <v>#N/A</v>
          </cell>
          <cell r="I590" t="str">
            <v/>
          </cell>
        </row>
        <row r="591">
          <cell r="H591" t="e">
            <v>#N/A</v>
          </cell>
          <cell r="I591" t="str">
            <v/>
          </cell>
        </row>
        <row r="592">
          <cell r="H592" t="e">
            <v>#N/A</v>
          </cell>
          <cell r="I592" t="str">
            <v/>
          </cell>
        </row>
        <row r="593">
          <cell r="H593" t="e">
            <v>#N/A</v>
          </cell>
          <cell r="I593" t="str">
            <v/>
          </cell>
        </row>
        <row r="594">
          <cell r="H594" t="e">
            <v>#N/A</v>
          </cell>
          <cell r="I594" t="str">
            <v/>
          </cell>
        </row>
        <row r="595">
          <cell r="H595" t="e">
            <v>#N/A</v>
          </cell>
          <cell r="I595" t="str">
            <v/>
          </cell>
        </row>
        <row r="596">
          <cell r="H596" t="e">
            <v>#N/A</v>
          </cell>
          <cell r="I596" t="str">
            <v/>
          </cell>
        </row>
        <row r="597">
          <cell r="H597" t="e">
            <v>#N/A</v>
          </cell>
          <cell r="I597" t="str">
            <v/>
          </cell>
        </row>
        <row r="598">
          <cell r="H598" t="e">
            <v>#N/A</v>
          </cell>
          <cell r="I598" t="str">
            <v/>
          </cell>
        </row>
        <row r="599">
          <cell r="H599" t="e">
            <v>#N/A</v>
          </cell>
          <cell r="I599" t="str">
            <v/>
          </cell>
        </row>
        <row r="600">
          <cell r="H600" t="e">
            <v>#N/A</v>
          </cell>
          <cell r="I600" t="str">
            <v/>
          </cell>
        </row>
        <row r="601">
          <cell r="H601" t="e">
            <v>#N/A</v>
          </cell>
          <cell r="I601" t="str">
            <v/>
          </cell>
        </row>
        <row r="602">
          <cell r="H602" t="e">
            <v>#N/A</v>
          </cell>
          <cell r="I602" t="str">
            <v/>
          </cell>
        </row>
        <row r="603">
          <cell r="H603" t="e">
            <v>#N/A</v>
          </cell>
          <cell r="I603" t="str">
            <v/>
          </cell>
        </row>
        <row r="604">
          <cell r="H604" t="e">
            <v>#N/A</v>
          </cell>
          <cell r="I604" t="str">
            <v/>
          </cell>
        </row>
        <row r="605">
          <cell r="H605" t="e">
            <v>#N/A</v>
          </cell>
          <cell r="I605" t="str">
            <v/>
          </cell>
        </row>
        <row r="606">
          <cell r="H606" t="e">
            <v>#N/A</v>
          </cell>
          <cell r="I606" t="str">
            <v/>
          </cell>
        </row>
        <row r="607">
          <cell r="H607" t="e">
            <v>#N/A</v>
          </cell>
          <cell r="I607" t="str">
            <v/>
          </cell>
        </row>
        <row r="608">
          <cell r="H608" t="e">
            <v>#N/A</v>
          </cell>
          <cell r="I608" t="str">
            <v/>
          </cell>
        </row>
        <row r="609">
          <cell r="H609" t="e">
            <v>#N/A</v>
          </cell>
          <cell r="I609" t="str">
            <v/>
          </cell>
        </row>
        <row r="610">
          <cell r="H610" t="e">
            <v>#N/A</v>
          </cell>
          <cell r="I610" t="str">
            <v/>
          </cell>
        </row>
        <row r="611">
          <cell r="H611" t="e">
            <v>#N/A</v>
          </cell>
          <cell r="I611" t="str">
            <v/>
          </cell>
        </row>
        <row r="612">
          <cell r="H612" t="e">
            <v>#N/A</v>
          </cell>
          <cell r="I612" t="str">
            <v/>
          </cell>
        </row>
        <row r="613">
          <cell r="H613" t="e">
            <v>#N/A</v>
          </cell>
          <cell r="I613" t="str">
            <v/>
          </cell>
        </row>
        <row r="614">
          <cell r="H614" t="e">
            <v>#N/A</v>
          </cell>
          <cell r="I614" t="str">
            <v/>
          </cell>
        </row>
        <row r="615">
          <cell r="H615" t="e">
            <v>#N/A</v>
          </cell>
          <cell r="I615" t="str">
            <v/>
          </cell>
        </row>
        <row r="616">
          <cell r="H616" t="e">
            <v>#N/A</v>
          </cell>
          <cell r="I616" t="str">
            <v/>
          </cell>
        </row>
        <row r="617">
          <cell r="H617" t="e">
            <v>#N/A</v>
          </cell>
          <cell r="I617" t="str">
            <v/>
          </cell>
        </row>
        <row r="618">
          <cell r="H618" t="e">
            <v>#N/A</v>
          </cell>
          <cell r="I618" t="str">
            <v/>
          </cell>
        </row>
        <row r="619">
          <cell r="H619" t="e">
            <v>#N/A</v>
          </cell>
          <cell r="I619" t="str">
            <v/>
          </cell>
        </row>
        <row r="620">
          <cell r="H620" t="e">
            <v>#N/A</v>
          </cell>
          <cell r="I620" t="str">
            <v/>
          </cell>
        </row>
        <row r="621">
          <cell r="H621" t="e">
            <v>#N/A</v>
          </cell>
          <cell r="I621" t="str">
            <v/>
          </cell>
        </row>
        <row r="622">
          <cell r="H622" t="e">
            <v>#N/A</v>
          </cell>
          <cell r="I622" t="str">
            <v/>
          </cell>
        </row>
        <row r="623">
          <cell r="H623" t="e">
            <v>#N/A</v>
          </cell>
          <cell r="I623" t="str">
            <v/>
          </cell>
        </row>
        <row r="624">
          <cell r="H624" t="e">
            <v>#N/A</v>
          </cell>
          <cell r="I624" t="str">
            <v/>
          </cell>
        </row>
        <row r="625">
          <cell r="H625" t="e">
            <v>#N/A</v>
          </cell>
          <cell r="I625" t="str">
            <v/>
          </cell>
        </row>
        <row r="626">
          <cell r="H626" t="e">
            <v>#N/A</v>
          </cell>
          <cell r="I626" t="str">
            <v/>
          </cell>
        </row>
        <row r="627">
          <cell r="H627" t="e">
            <v>#N/A</v>
          </cell>
          <cell r="I627" t="str">
            <v/>
          </cell>
        </row>
        <row r="628">
          <cell r="H628" t="e">
            <v>#N/A</v>
          </cell>
          <cell r="I628" t="str">
            <v/>
          </cell>
        </row>
        <row r="629">
          <cell r="H629" t="e">
            <v>#N/A</v>
          </cell>
          <cell r="I629" t="str">
            <v/>
          </cell>
        </row>
        <row r="630">
          <cell r="H630" t="e">
            <v>#N/A</v>
          </cell>
          <cell r="I630" t="str">
            <v/>
          </cell>
        </row>
        <row r="631">
          <cell r="H631" t="e">
            <v>#N/A</v>
          </cell>
          <cell r="I631" t="str">
            <v/>
          </cell>
        </row>
        <row r="632">
          <cell r="H632" t="e">
            <v>#N/A</v>
          </cell>
          <cell r="I632" t="str">
            <v/>
          </cell>
        </row>
        <row r="633">
          <cell r="H633" t="e">
            <v>#N/A</v>
          </cell>
          <cell r="I633" t="str">
            <v/>
          </cell>
        </row>
        <row r="634">
          <cell r="H634" t="e">
            <v>#N/A</v>
          </cell>
          <cell r="I634" t="str">
            <v/>
          </cell>
        </row>
        <row r="635">
          <cell r="H635" t="e">
            <v>#N/A</v>
          </cell>
          <cell r="I635" t="str">
            <v/>
          </cell>
        </row>
        <row r="636">
          <cell r="H636" t="e">
            <v>#N/A</v>
          </cell>
          <cell r="I636" t="str">
            <v/>
          </cell>
        </row>
        <row r="637">
          <cell r="H637" t="e">
            <v>#N/A</v>
          </cell>
          <cell r="I637" t="str">
            <v/>
          </cell>
        </row>
        <row r="638">
          <cell r="H638" t="e">
            <v>#N/A</v>
          </cell>
          <cell r="I638" t="str">
            <v/>
          </cell>
        </row>
        <row r="639">
          <cell r="H639" t="e">
            <v>#N/A</v>
          </cell>
          <cell r="I639" t="str">
            <v/>
          </cell>
        </row>
        <row r="640">
          <cell r="H640" t="e">
            <v>#N/A</v>
          </cell>
          <cell r="I640" t="str">
            <v/>
          </cell>
        </row>
      </sheetData>
      <sheetData sheetId="4">
        <row r="7">
          <cell r="R7" t="str">
            <v>Tập đoàn Đại Châu</v>
          </cell>
          <cell r="V7" t="str">
            <v>Bút toán Hợp nhất</v>
          </cell>
        </row>
        <row r="9">
          <cell r="J9" t="str">
            <v>Đơn vị tính: VND</v>
          </cell>
        </row>
        <row r="12">
          <cell r="C12" t="str">
            <v xml:space="preserve">Mã 
số </v>
          </cell>
          <cell r="E12" t="str">
            <v>Số cuối năm
(Số đơn vị)</v>
          </cell>
          <cell r="G12" t="str">
            <v>Số cuối năm
(Số kiểm toán)</v>
          </cell>
          <cell r="H12" t="str">
            <v>Số đầu năm 
(Số đơn vị)</v>
          </cell>
          <cell r="J12" t="str">
            <v>Số đầu năm 
(Số kiểm toán)</v>
          </cell>
          <cell r="N12" t="str">
            <v>Sort
TK</v>
          </cell>
          <cell r="R12" t="str">
            <v>Số cuối năm
(Số đơn vị)</v>
          </cell>
          <cell r="S12" t="str">
            <v>Số cuối năm
(Số kiểm toán)</v>
          </cell>
          <cell r="T12" t="str">
            <v>Số đầu năm 
(Số đơn vị)</v>
          </cell>
          <cell r="U12" t="str">
            <v>Số đầu năm 
(Số kiểm toán)</v>
          </cell>
          <cell r="V12" t="str">
            <v>Số cuối năm
(Số đơn vị)</v>
          </cell>
          <cell r="W12" t="str">
            <v>Số cuối năm
(Số kiểm toán)</v>
          </cell>
          <cell r="X12" t="str">
            <v>Số đầu năm 
(Số đơn vị)</v>
          </cell>
          <cell r="Y12" t="str">
            <v>Số đầu năm 
(Số kiểm toán)</v>
          </cell>
        </row>
        <row r="14">
          <cell r="C14">
            <v>100</v>
          </cell>
          <cell r="E14">
            <v>280236847764</v>
          </cell>
          <cell r="G14">
            <v>279853458349</v>
          </cell>
          <cell r="J14">
            <v>317545171131</v>
          </cell>
          <cell r="N14">
            <v>1</v>
          </cell>
        </row>
        <row r="15">
          <cell r="C15">
            <v>110</v>
          </cell>
          <cell r="E15">
            <v>10185150387</v>
          </cell>
          <cell r="G15">
            <v>10185150387</v>
          </cell>
          <cell r="J15">
            <v>1497482224</v>
          </cell>
          <cell r="N15">
            <v>2</v>
          </cell>
        </row>
        <row r="16">
          <cell r="C16">
            <v>111</v>
          </cell>
          <cell r="E16">
            <v>10185150387</v>
          </cell>
          <cell r="G16">
            <v>10185150387</v>
          </cell>
          <cell r="J16">
            <v>1497482224</v>
          </cell>
          <cell r="N16">
            <v>3</v>
          </cell>
        </row>
        <row r="17">
          <cell r="E17">
            <v>9707920786</v>
          </cell>
          <cell r="G17">
            <v>9707920786</v>
          </cell>
          <cell r="J17">
            <v>997362680</v>
          </cell>
          <cell r="M17">
            <v>111</v>
          </cell>
          <cell r="N17">
            <v>4</v>
          </cell>
        </row>
        <row r="18">
          <cell r="E18">
            <v>477229601</v>
          </cell>
          <cell r="G18">
            <v>477229601</v>
          </cell>
          <cell r="J18">
            <v>500119544</v>
          </cell>
          <cell r="M18">
            <v>111</v>
          </cell>
          <cell r="N18">
            <v>5</v>
          </cell>
        </row>
        <row r="19">
          <cell r="E19">
            <v>0</v>
          </cell>
          <cell r="G19">
            <v>0</v>
          </cell>
          <cell r="J19">
            <v>0</v>
          </cell>
          <cell r="M19">
            <v>111</v>
          </cell>
          <cell r="N19">
            <v>6</v>
          </cell>
        </row>
        <row r="20">
          <cell r="C20">
            <v>112</v>
          </cell>
          <cell r="E20">
            <v>0</v>
          </cell>
          <cell r="G20">
            <v>0</v>
          </cell>
          <cell r="J20">
            <v>0</v>
          </cell>
          <cell r="M20">
            <v>112</v>
          </cell>
          <cell r="N20">
            <v>7</v>
          </cell>
        </row>
        <row r="21">
          <cell r="C21">
            <v>120</v>
          </cell>
          <cell r="E21">
            <v>54900000000</v>
          </cell>
          <cell r="G21">
            <v>54900000000</v>
          </cell>
          <cell r="J21">
            <v>54550000000</v>
          </cell>
          <cell r="N21">
            <v>8</v>
          </cell>
          <cell r="Z21">
            <v>-350000000</v>
          </cell>
        </row>
        <row r="22">
          <cell r="C22">
            <v>121</v>
          </cell>
          <cell r="E22">
            <v>54900000000</v>
          </cell>
          <cell r="G22">
            <v>54900000000</v>
          </cell>
          <cell r="J22">
            <v>54550000000</v>
          </cell>
          <cell r="N22">
            <v>9</v>
          </cell>
          <cell r="Z22">
            <v>-350000000</v>
          </cell>
        </row>
        <row r="23">
          <cell r="E23">
            <v>0</v>
          </cell>
          <cell r="G23">
            <v>0</v>
          </cell>
          <cell r="J23">
            <v>0</v>
          </cell>
          <cell r="N23">
            <v>10</v>
          </cell>
          <cell r="Z23">
            <v>0</v>
          </cell>
        </row>
        <row r="24">
          <cell r="E24">
            <v>0</v>
          </cell>
          <cell r="G24">
            <v>0</v>
          </cell>
          <cell r="J24">
            <v>0</v>
          </cell>
          <cell r="M24">
            <v>121</v>
          </cell>
          <cell r="N24">
            <v>11</v>
          </cell>
          <cell r="Z24">
            <v>0</v>
          </cell>
          <cell r="AA24" t="str">
            <v>09</v>
          </cell>
        </row>
        <row r="25">
          <cell r="E25">
            <v>0</v>
          </cell>
          <cell r="G25">
            <v>0</v>
          </cell>
          <cell r="J25">
            <v>0</v>
          </cell>
          <cell r="M25">
            <v>121</v>
          </cell>
          <cell r="N25">
            <v>12</v>
          </cell>
          <cell r="Z25">
            <v>0</v>
          </cell>
          <cell r="AA25" t="str">
            <v>23</v>
          </cell>
        </row>
        <row r="26">
          <cell r="E26">
            <v>54900000000</v>
          </cell>
          <cell r="G26">
            <v>54900000000</v>
          </cell>
          <cell r="J26">
            <v>54550000000</v>
          </cell>
          <cell r="N26">
            <v>13</v>
          </cell>
          <cell r="Z26">
            <v>-350000000</v>
          </cell>
        </row>
        <row r="27">
          <cell r="E27">
            <v>0</v>
          </cell>
          <cell r="G27">
            <v>0</v>
          </cell>
          <cell r="J27">
            <v>0</v>
          </cell>
          <cell r="M27">
            <v>121</v>
          </cell>
          <cell r="N27">
            <v>14</v>
          </cell>
          <cell r="Z27">
            <v>0</v>
          </cell>
          <cell r="AA27" t="str">
            <v>23</v>
          </cell>
        </row>
        <row r="28">
          <cell r="E28">
            <v>54900000000</v>
          </cell>
          <cell r="G28">
            <v>54900000000</v>
          </cell>
          <cell r="J28">
            <v>54550000000</v>
          </cell>
          <cell r="M28">
            <v>121</v>
          </cell>
          <cell r="N28">
            <v>15</v>
          </cell>
          <cell r="Z28">
            <v>-350000000</v>
          </cell>
          <cell r="AA28" t="str">
            <v>23</v>
          </cell>
        </row>
        <row r="29">
          <cell r="C29">
            <v>129</v>
          </cell>
          <cell r="E29">
            <v>0</v>
          </cell>
          <cell r="G29">
            <v>0</v>
          </cell>
          <cell r="J29">
            <v>0</v>
          </cell>
          <cell r="M29">
            <v>129</v>
          </cell>
          <cell r="N29">
            <v>16</v>
          </cell>
          <cell r="Z29">
            <v>0</v>
          </cell>
          <cell r="AA29" t="str">
            <v>03</v>
          </cell>
        </row>
        <row r="30">
          <cell r="C30">
            <v>130</v>
          </cell>
          <cell r="E30">
            <v>45940522577</v>
          </cell>
          <cell r="G30">
            <v>45603588021</v>
          </cell>
          <cell r="J30">
            <v>92480259960</v>
          </cell>
          <cell r="N30">
            <v>17</v>
          </cell>
          <cell r="Z30">
            <v>46876671939</v>
          </cell>
        </row>
        <row r="31">
          <cell r="C31">
            <v>131</v>
          </cell>
          <cell r="E31">
            <v>18556896265</v>
          </cell>
          <cell r="G31">
            <v>18556896265</v>
          </cell>
          <cell r="J31">
            <v>58825315884</v>
          </cell>
          <cell r="M31">
            <v>131</v>
          </cell>
          <cell r="N31">
            <v>18</v>
          </cell>
          <cell r="Z31">
            <v>40268419619</v>
          </cell>
          <cell r="AA31" t="str">
            <v>09</v>
          </cell>
        </row>
        <row r="32">
          <cell r="C32">
            <v>132</v>
          </cell>
          <cell r="E32">
            <v>26975626312</v>
          </cell>
          <cell r="G32">
            <v>26975626312</v>
          </cell>
          <cell r="J32">
            <v>33991878632</v>
          </cell>
          <cell r="M32">
            <v>132</v>
          </cell>
          <cell r="N32">
            <v>19</v>
          </cell>
          <cell r="Z32">
            <v>7016252320</v>
          </cell>
          <cell r="AA32" t="str">
            <v>09</v>
          </cell>
        </row>
        <row r="33">
          <cell r="C33">
            <v>133</v>
          </cell>
          <cell r="E33">
            <v>0</v>
          </cell>
          <cell r="G33">
            <v>0</v>
          </cell>
          <cell r="J33">
            <v>0</v>
          </cell>
          <cell r="M33">
            <v>133</v>
          </cell>
          <cell r="N33">
            <v>20</v>
          </cell>
          <cell r="Z33">
            <v>0</v>
          </cell>
          <cell r="AA33" t="str">
            <v>09</v>
          </cell>
        </row>
        <row r="34">
          <cell r="C34">
            <v>134</v>
          </cell>
          <cell r="E34">
            <v>0</v>
          </cell>
          <cell r="G34">
            <v>0</v>
          </cell>
          <cell r="J34">
            <v>0</v>
          </cell>
          <cell r="M34">
            <v>134</v>
          </cell>
          <cell r="N34">
            <v>21</v>
          </cell>
          <cell r="Z34">
            <v>0</v>
          </cell>
          <cell r="AA34" t="str">
            <v>09</v>
          </cell>
        </row>
        <row r="35">
          <cell r="C35" t="str">
            <v>135</v>
          </cell>
          <cell r="E35">
            <v>408000000</v>
          </cell>
          <cell r="G35">
            <v>408000000</v>
          </cell>
          <cell r="J35">
            <v>0</v>
          </cell>
          <cell r="N35">
            <v>22</v>
          </cell>
          <cell r="Z35">
            <v>-408000000</v>
          </cell>
          <cell r="AA35" t="str">
            <v>09</v>
          </cell>
        </row>
        <row r="36">
          <cell r="E36">
            <v>0</v>
          </cell>
          <cell r="G36">
            <v>0</v>
          </cell>
          <cell r="J36">
            <v>0</v>
          </cell>
          <cell r="M36">
            <v>135</v>
          </cell>
          <cell r="N36">
            <v>23</v>
          </cell>
          <cell r="Z36">
            <v>0</v>
          </cell>
        </row>
        <row r="37">
          <cell r="E37">
            <v>0</v>
          </cell>
          <cell r="G37">
            <v>0</v>
          </cell>
          <cell r="J37">
            <v>0</v>
          </cell>
          <cell r="M37">
            <v>135</v>
          </cell>
          <cell r="N37">
            <v>24</v>
          </cell>
          <cell r="Z37">
            <v>0</v>
          </cell>
        </row>
        <row r="38">
          <cell r="E38">
            <v>0</v>
          </cell>
          <cell r="G38">
            <v>0</v>
          </cell>
          <cell r="J38">
            <v>0</v>
          </cell>
          <cell r="M38">
            <v>135</v>
          </cell>
          <cell r="N38">
            <v>25</v>
          </cell>
          <cell r="Z38">
            <v>0</v>
          </cell>
        </row>
        <row r="39">
          <cell r="E39">
            <v>408000000</v>
          </cell>
          <cell r="G39">
            <v>408000000</v>
          </cell>
          <cell r="J39">
            <v>0</v>
          </cell>
          <cell r="M39">
            <v>135</v>
          </cell>
          <cell r="N39">
            <v>26</v>
          </cell>
          <cell r="Z39">
            <v>-408000000</v>
          </cell>
        </row>
        <row r="40">
          <cell r="C40">
            <v>139</v>
          </cell>
          <cell r="E40">
            <v>0</v>
          </cell>
          <cell r="G40">
            <v>-336934556</v>
          </cell>
          <cell r="J40">
            <v>-336934556</v>
          </cell>
          <cell r="M40">
            <v>139</v>
          </cell>
          <cell r="N40">
            <v>27</v>
          </cell>
          <cell r="Z40">
            <v>0</v>
          </cell>
          <cell r="AA40" t="str">
            <v>03</v>
          </cell>
        </row>
        <row r="41">
          <cell r="C41">
            <v>140</v>
          </cell>
          <cell r="E41">
            <v>35766258554</v>
          </cell>
          <cell r="G41">
            <v>35719803695</v>
          </cell>
          <cell r="J41">
            <v>25751687579</v>
          </cell>
          <cell r="N41">
            <v>28</v>
          </cell>
          <cell r="Z41">
            <v>-9968116116</v>
          </cell>
        </row>
        <row r="42">
          <cell r="C42">
            <v>141</v>
          </cell>
          <cell r="E42">
            <v>35766258554</v>
          </cell>
          <cell r="G42">
            <v>35766258554</v>
          </cell>
          <cell r="J42">
            <v>25798142438</v>
          </cell>
          <cell r="N42">
            <v>29</v>
          </cell>
          <cell r="Z42">
            <v>-9968116116</v>
          </cell>
          <cell r="AA42" t="str">
            <v>10</v>
          </cell>
        </row>
        <row r="43">
          <cell r="E43">
            <v>11098479747</v>
          </cell>
          <cell r="G43">
            <v>11098479747</v>
          </cell>
          <cell r="J43">
            <v>9047500000</v>
          </cell>
          <cell r="M43">
            <v>141</v>
          </cell>
          <cell r="N43">
            <v>30</v>
          </cell>
          <cell r="Z43">
            <v>-2050979747</v>
          </cell>
        </row>
        <row r="44">
          <cell r="E44">
            <v>16320467391</v>
          </cell>
          <cell r="G44">
            <v>16320467391</v>
          </cell>
          <cell r="J44">
            <v>6241261421</v>
          </cell>
          <cell r="M44">
            <v>141</v>
          </cell>
          <cell r="N44">
            <v>31</v>
          </cell>
          <cell r="Z44">
            <v>-10079205970</v>
          </cell>
        </row>
        <row r="45">
          <cell r="E45">
            <v>0</v>
          </cell>
          <cell r="G45">
            <v>0</v>
          </cell>
          <cell r="J45">
            <v>0</v>
          </cell>
          <cell r="M45">
            <v>141</v>
          </cell>
          <cell r="N45">
            <v>32</v>
          </cell>
          <cell r="Z45">
            <v>0</v>
          </cell>
        </row>
        <row r="46">
          <cell r="E46">
            <v>5481440137</v>
          </cell>
          <cell r="G46">
            <v>5481440137</v>
          </cell>
          <cell r="J46">
            <v>7561678917</v>
          </cell>
          <cell r="M46">
            <v>141</v>
          </cell>
          <cell r="N46">
            <v>33</v>
          </cell>
          <cell r="Z46">
            <v>2080238780</v>
          </cell>
        </row>
        <row r="47">
          <cell r="E47">
            <v>1003691594</v>
          </cell>
          <cell r="G47">
            <v>1003691594</v>
          </cell>
          <cell r="J47">
            <v>1085522415</v>
          </cell>
          <cell r="M47">
            <v>141</v>
          </cell>
          <cell r="N47">
            <v>34</v>
          </cell>
          <cell r="Z47">
            <v>81830821</v>
          </cell>
        </row>
        <row r="48">
          <cell r="E48">
            <v>1862179685</v>
          </cell>
          <cell r="G48">
            <v>1862179685</v>
          </cell>
          <cell r="J48">
            <v>1862179685</v>
          </cell>
          <cell r="M48">
            <v>141</v>
          </cell>
          <cell r="N48">
            <v>35</v>
          </cell>
          <cell r="Z48">
            <v>0</v>
          </cell>
        </row>
        <row r="49">
          <cell r="E49">
            <v>0</v>
          </cell>
          <cell r="G49">
            <v>0</v>
          </cell>
          <cell r="J49">
            <v>0</v>
          </cell>
          <cell r="M49">
            <v>141</v>
          </cell>
          <cell r="N49">
            <v>36</v>
          </cell>
          <cell r="Z49">
            <v>0</v>
          </cell>
        </row>
        <row r="50">
          <cell r="E50">
            <v>0</v>
          </cell>
          <cell r="G50">
            <v>0</v>
          </cell>
          <cell r="J50">
            <v>0</v>
          </cell>
          <cell r="M50">
            <v>141</v>
          </cell>
          <cell r="N50">
            <v>37</v>
          </cell>
          <cell r="Z50">
            <v>0</v>
          </cell>
        </row>
        <row r="51">
          <cell r="E51">
            <v>0</v>
          </cell>
          <cell r="G51">
            <v>0</v>
          </cell>
          <cell r="J51">
            <v>0</v>
          </cell>
          <cell r="M51">
            <v>141</v>
          </cell>
          <cell r="N51">
            <v>38</v>
          </cell>
          <cell r="Z51">
            <v>0</v>
          </cell>
        </row>
        <row r="52">
          <cell r="C52">
            <v>149</v>
          </cell>
          <cell r="E52">
            <v>0</v>
          </cell>
          <cell r="G52">
            <v>-46454859</v>
          </cell>
          <cell r="J52">
            <v>-46454859</v>
          </cell>
          <cell r="M52">
            <v>149</v>
          </cell>
          <cell r="N52">
            <v>39</v>
          </cell>
          <cell r="Z52">
            <v>0</v>
          </cell>
          <cell r="AA52" t="str">
            <v>03</v>
          </cell>
        </row>
        <row r="53">
          <cell r="C53">
            <v>150</v>
          </cell>
          <cell r="E53">
            <v>133444916246</v>
          </cell>
          <cell r="G53">
            <v>133444916246</v>
          </cell>
          <cell r="J53">
            <v>143265741368</v>
          </cell>
          <cell r="N53">
            <v>40</v>
          </cell>
          <cell r="Z53">
            <v>9820825122</v>
          </cell>
        </row>
        <row r="54">
          <cell r="C54">
            <v>151</v>
          </cell>
          <cell r="E54">
            <v>0</v>
          </cell>
          <cell r="G54">
            <v>0</v>
          </cell>
          <cell r="J54">
            <v>0</v>
          </cell>
          <cell r="M54">
            <v>151</v>
          </cell>
          <cell r="N54">
            <v>41</v>
          </cell>
          <cell r="Z54">
            <v>0</v>
          </cell>
          <cell r="AA54" t="str">
            <v>12</v>
          </cell>
        </row>
        <row r="55">
          <cell r="C55">
            <v>152</v>
          </cell>
          <cell r="E55">
            <v>1379916246</v>
          </cell>
          <cell r="G55">
            <v>1379916246</v>
          </cell>
          <cell r="J55">
            <v>10922858952</v>
          </cell>
          <cell r="M55">
            <v>152</v>
          </cell>
          <cell r="N55">
            <v>42</v>
          </cell>
          <cell r="Z55">
            <v>9542942706</v>
          </cell>
          <cell r="AA55" t="str">
            <v>09</v>
          </cell>
        </row>
        <row r="56">
          <cell r="C56" t="str">
            <v>154</v>
          </cell>
          <cell r="E56">
            <v>0</v>
          </cell>
          <cell r="G56">
            <v>0</v>
          </cell>
          <cell r="J56">
            <v>0</v>
          </cell>
          <cell r="N56">
            <v>43</v>
          </cell>
          <cell r="Z56">
            <v>0</v>
          </cell>
          <cell r="AA56" t="str">
            <v>09</v>
          </cell>
        </row>
        <row r="57">
          <cell r="E57">
            <v>0</v>
          </cell>
          <cell r="G57">
            <v>0</v>
          </cell>
          <cell r="J57">
            <v>0</v>
          </cell>
          <cell r="M57">
            <v>154</v>
          </cell>
          <cell r="N57">
            <v>44</v>
          </cell>
          <cell r="Z57">
            <v>0</v>
          </cell>
        </row>
        <row r="58">
          <cell r="E58">
            <v>0</v>
          </cell>
          <cell r="G58">
            <v>0</v>
          </cell>
          <cell r="J58">
            <v>0</v>
          </cell>
          <cell r="M58">
            <v>154</v>
          </cell>
          <cell r="N58">
            <v>45</v>
          </cell>
          <cell r="Z58">
            <v>0</v>
          </cell>
        </row>
        <row r="59">
          <cell r="E59">
            <v>0</v>
          </cell>
          <cell r="G59">
            <v>0</v>
          </cell>
          <cell r="J59">
            <v>0</v>
          </cell>
          <cell r="M59">
            <v>154</v>
          </cell>
          <cell r="N59">
            <v>46</v>
          </cell>
          <cell r="Z59">
            <v>0</v>
          </cell>
        </row>
        <row r="60">
          <cell r="C60">
            <v>157</v>
          </cell>
          <cell r="E60">
            <v>0</v>
          </cell>
          <cell r="G60">
            <v>0</v>
          </cell>
          <cell r="J60">
            <v>0</v>
          </cell>
          <cell r="M60">
            <v>157</v>
          </cell>
          <cell r="N60">
            <v>47</v>
          </cell>
          <cell r="Z60">
            <v>0</v>
          </cell>
          <cell r="AA60" t="str">
            <v>23</v>
          </cell>
        </row>
        <row r="61">
          <cell r="C61">
            <v>158</v>
          </cell>
          <cell r="E61">
            <v>132065000000</v>
          </cell>
          <cell r="G61">
            <v>132065000000</v>
          </cell>
          <cell r="J61">
            <v>132342882416</v>
          </cell>
          <cell r="N61">
            <v>48</v>
          </cell>
          <cell r="Z61">
            <v>277882416</v>
          </cell>
        </row>
        <row r="62">
          <cell r="E62">
            <v>132065000000</v>
          </cell>
          <cell r="G62">
            <v>132065000000</v>
          </cell>
          <cell r="J62">
            <v>132342882416</v>
          </cell>
          <cell r="M62">
            <v>158</v>
          </cell>
          <cell r="N62">
            <v>49</v>
          </cell>
          <cell r="Z62">
            <v>277882416</v>
          </cell>
          <cell r="AA62" t="str">
            <v>09</v>
          </cell>
        </row>
        <row r="63">
          <cell r="E63">
            <v>0</v>
          </cell>
          <cell r="G63">
            <v>0</v>
          </cell>
          <cell r="J63">
            <v>0</v>
          </cell>
          <cell r="M63">
            <v>158</v>
          </cell>
          <cell r="N63">
            <v>50</v>
          </cell>
          <cell r="Z63">
            <v>0</v>
          </cell>
          <cell r="AA63" t="str">
            <v>16</v>
          </cell>
        </row>
        <row r="64">
          <cell r="E64">
            <v>0</v>
          </cell>
          <cell r="G64">
            <v>0</v>
          </cell>
          <cell r="J64">
            <v>0</v>
          </cell>
          <cell r="M64">
            <v>158</v>
          </cell>
          <cell r="N64">
            <v>51</v>
          </cell>
          <cell r="Z64">
            <v>0</v>
          </cell>
          <cell r="AA64" t="str">
            <v>09</v>
          </cell>
        </row>
        <row r="65">
          <cell r="E65">
            <v>0</v>
          </cell>
          <cell r="G65">
            <v>0</v>
          </cell>
          <cell r="J65">
            <v>0</v>
          </cell>
          <cell r="M65">
            <v>158</v>
          </cell>
          <cell r="N65">
            <v>52</v>
          </cell>
          <cell r="Z65">
            <v>0</v>
          </cell>
          <cell r="AA65" t="str">
            <v>09</v>
          </cell>
        </row>
        <row r="66">
          <cell r="N66" t="str">
            <v/>
          </cell>
        </row>
        <row r="67">
          <cell r="C67">
            <v>200</v>
          </cell>
          <cell r="E67">
            <v>230248092895</v>
          </cell>
          <cell r="G67">
            <v>207952622816</v>
          </cell>
          <cell r="J67">
            <v>200917962690</v>
          </cell>
          <cell r="N67">
            <v>53</v>
          </cell>
          <cell r="Z67">
            <v>-7034660126</v>
          </cell>
        </row>
        <row r="68">
          <cell r="C68">
            <v>210</v>
          </cell>
          <cell r="E68">
            <v>0</v>
          </cell>
          <cell r="G68">
            <v>0</v>
          </cell>
          <cell r="J68">
            <v>0</v>
          </cell>
          <cell r="N68">
            <v>54</v>
          </cell>
          <cell r="Z68">
            <v>0</v>
          </cell>
        </row>
        <row r="69">
          <cell r="C69">
            <v>211</v>
          </cell>
          <cell r="E69">
            <v>0</v>
          </cell>
          <cell r="G69">
            <v>0</v>
          </cell>
          <cell r="J69">
            <v>0</v>
          </cell>
          <cell r="M69">
            <v>211</v>
          </cell>
          <cell r="N69">
            <v>55</v>
          </cell>
          <cell r="Z69">
            <v>0</v>
          </cell>
          <cell r="AA69" t="str">
            <v>09</v>
          </cell>
        </row>
        <row r="70">
          <cell r="C70">
            <v>212</v>
          </cell>
          <cell r="E70">
            <v>0</v>
          </cell>
          <cell r="G70">
            <v>0</v>
          </cell>
          <cell r="J70">
            <v>0</v>
          </cell>
          <cell r="M70">
            <v>212</v>
          </cell>
          <cell r="N70">
            <v>56</v>
          </cell>
          <cell r="Z70">
            <v>0</v>
          </cell>
          <cell r="AA70" t="str">
            <v>09</v>
          </cell>
        </row>
        <row r="71">
          <cell r="C71">
            <v>213</v>
          </cell>
          <cell r="E71">
            <v>0</v>
          </cell>
          <cell r="G71">
            <v>0</v>
          </cell>
          <cell r="J71">
            <v>0</v>
          </cell>
          <cell r="N71">
            <v>57</v>
          </cell>
          <cell r="Z71">
            <v>0</v>
          </cell>
          <cell r="AA71" t="str">
            <v>09</v>
          </cell>
        </row>
        <row r="72">
          <cell r="E72">
            <v>0</v>
          </cell>
          <cell r="G72">
            <v>0</v>
          </cell>
          <cell r="J72">
            <v>0</v>
          </cell>
          <cell r="M72">
            <v>213</v>
          </cell>
          <cell r="N72">
            <v>58</v>
          </cell>
          <cell r="Z72">
            <v>0</v>
          </cell>
        </row>
        <row r="73">
          <cell r="E73">
            <v>0</v>
          </cell>
          <cell r="G73">
            <v>0</v>
          </cell>
          <cell r="J73">
            <v>0</v>
          </cell>
          <cell r="M73">
            <v>213</v>
          </cell>
          <cell r="N73">
            <v>59</v>
          </cell>
          <cell r="Z73">
            <v>0</v>
          </cell>
        </row>
        <row r="74">
          <cell r="C74" t="str">
            <v>218</v>
          </cell>
          <cell r="E74">
            <v>0</v>
          </cell>
          <cell r="G74">
            <v>0</v>
          </cell>
          <cell r="J74">
            <v>0</v>
          </cell>
          <cell r="N74">
            <v>60</v>
          </cell>
          <cell r="Z74">
            <v>0</v>
          </cell>
          <cell r="AA74" t="str">
            <v>09</v>
          </cell>
        </row>
        <row r="75">
          <cell r="E75">
            <v>0</v>
          </cell>
          <cell r="G75">
            <v>0</v>
          </cell>
          <cell r="J75">
            <v>0</v>
          </cell>
          <cell r="M75">
            <v>218</v>
          </cell>
          <cell r="N75">
            <v>61</v>
          </cell>
          <cell r="Z75">
            <v>0</v>
          </cell>
        </row>
        <row r="76">
          <cell r="E76">
            <v>0</v>
          </cell>
          <cell r="G76">
            <v>0</v>
          </cell>
          <cell r="J76">
            <v>0</v>
          </cell>
          <cell r="M76">
            <v>218</v>
          </cell>
          <cell r="N76">
            <v>62</v>
          </cell>
          <cell r="Z76">
            <v>0</v>
          </cell>
        </row>
        <row r="77">
          <cell r="E77">
            <v>0</v>
          </cell>
          <cell r="G77">
            <v>0</v>
          </cell>
          <cell r="J77">
            <v>0</v>
          </cell>
          <cell r="M77">
            <v>218</v>
          </cell>
          <cell r="N77">
            <v>63</v>
          </cell>
          <cell r="Z77">
            <v>0</v>
          </cell>
        </row>
        <row r="78">
          <cell r="E78">
            <v>0</v>
          </cell>
          <cell r="G78">
            <v>0</v>
          </cell>
          <cell r="J78">
            <v>0</v>
          </cell>
          <cell r="M78">
            <v>218</v>
          </cell>
          <cell r="N78">
            <v>64</v>
          </cell>
          <cell r="Z78">
            <v>0</v>
          </cell>
        </row>
        <row r="79">
          <cell r="C79">
            <v>219</v>
          </cell>
          <cell r="E79">
            <v>0</v>
          </cell>
          <cell r="G79">
            <v>0</v>
          </cell>
          <cell r="J79">
            <v>0</v>
          </cell>
          <cell r="M79">
            <v>219</v>
          </cell>
          <cell r="N79">
            <v>65</v>
          </cell>
          <cell r="Z79">
            <v>0</v>
          </cell>
          <cell r="AA79" t="str">
            <v>03</v>
          </cell>
        </row>
        <row r="80">
          <cell r="C80" t="str">
            <v>220</v>
          </cell>
          <cell r="E80">
            <v>98719364347</v>
          </cell>
          <cell r="G80">
            <v>82555531758</v>
          </cell>
          <cell r="J80">
            <v>76231292900</v>
          </cell>
          <cell r="N80">
            <v>66</v>
          </cell>
          <cell r="Z80">
            <v>-6324238858</v>
          </cell>
        </row>
        <row r="81">
          <cell r="C81">
            <v>221</v>
          </cell>
          <cell r="E81">
            <v>73708870947</v>
          </cell>
          <cell r="G81">
            <v>57555531758</v>
          </cell>
          <cell r="J81">
            <v>51230625299</v>
          </cell>
          <cell r="N81">
            <v>67</v>
          </cell>
          <cell r="Z81">
            <v>-6324906459</v>
          </cell>
        </row>
        <row r="82">
          <cell r="C82">
            <v>222</v>
          </cell>
          <cell r="E82">
            <v>73708870947</v>
          </cell>
          <cell r="G82">
            <v>73708870947</v>
          </cell>
          <cell r="J82">
            <v>65794230947</v>
          </cell>
          <cell r="N82">
            <v>68</v>
          </cell>
          <cell r="Z82">
            <v>-7914640000</v>
          </cell>
          <cell r="AA82" t="str">
            <v>21</v>
          </cell>
        </row>
        <row r="83">
          <cell r="C83">
            <v>223</v>
          </cell>
          <cell r="E83">
            <v>0</v>
          </cell>
          <cell r="G83">
            <v>-16153339189</v>
          </cell>
          <cell r="J83">
            <v>-14563605648</v>
          </cell>
          <cell r="M83">
            <v>223</v>
          </cell>
          <cell r="N83">
            <v>69</v>
          </cell>
          <cell r="Z83">
            <v>1589733541</v>
          </cell>
          <cell r="AA83" t="str">
            <v>02</v>
          </cell>
        </row>
        <row r="84">
          <cell r="C84">
            <v>224</v>
          </cell>
          <cell r="E84">
            <v>0</v>
          </cell>
          <cell r="G84">
            <v>0</v>
          </cell>
          <cell r="J84">
            <v>0</v>
          </cell>
          <cell r="N84">
            <v>70</v>
          </cell>
          <cell r="Z84">
            <v>0</v>
          </cell>
        </row>
        <row r="85">
          <cell r="C85">
            <v>225</v>
          </cell>
          <cell r="E85">
            <v>0</v>
          </cell>
          <cell r="G85">
            <v>0</v>
          </cell>
          <cell r="J85">
            <v>0</v>
          </cell>
          <cell r="M85">
            <v>225</v>
          </cell>
          <cell r="N85">
            <v>71</v>
          </cell>
          <cell r="Z85">
            <v>0</v>
          </cell>
          <cell r="AA85" t="str">
            <v>21</v>
          </cell>
        </row>
        <row r="86">
          <cell r="C86">
            <v>226</v>
          </cell>
          <cell r="E86">
            <v>0</v>
          </cell>
          <cell r="G86">
            <v>0</v>
          </cell>
          <cell r="J86">
            <v>0</v>
          </cell>
          <cell r="M86">
            <v>226</v>
          </cell>
          <cell r="N86">
            <v>72</v>
          </cell>
          <cell r="Z86">
            <v>0</v>
          </cell>
          <cell r="AA86" t="str">
            <v>02</v>
          </cell>
        </row>
        <row r="87">
          <cell r="C87">
            <v>227</v>
          </cell>
          <cell r="E87">
            <v>25010493400</v>
          </cell>
          <cell r="G87">
            <v>25000000000</v>
          </cell>
          <cell r="J87">
            <v>25000667601</v>
          </cell>
          <cell r="N87">
            <v>73</v>
          </cell>
          <cell r="Z87">
            <v>667601</v>
          </cell>
        </row>
        <row r="88">
          <cell r="C88">
            <v>228</v>
          </cell>
          <cell r="E88">
            <v>25010493400</v>
          </cell>
          <cell r="G88">
            <v>25010493400</v>
          </cell>
          <cell r="J88">
            <v>25010493400</v>
          </cell>
          <cell r="N88">
            <v>74</v>
          </cell>
          <cell r="Z88">
            <v>0</v>
          </cell>
          <cell r="AA88" t="str">
            <v>21</v>
          </cell>
        </row>
        <row r="89">
          <cell r="C89">
            <v>229</v>
          </cell>
          <cell r="E89">
            <v>0</v>
          </cell>
          <cell r="G89">
            <v>-10493400</v>
          </cell>
          <cell r="J89">
            <v>-9825799</v>
          </cell>
          <cell r="M89">
            <v>229</v>
          </cell>
          <cell r="N89">
            <v>75</v>
          </cell>
          <cell r="Z89">
            <v>667601</v>
          </cell>
          <cell r="AA89" t="str">
            <v>02</v>
          </cell>
        </row>
        <row r="90">
          <cell r="C90">
            <v>230</v>
          </cell>
          <cell r="E90">
            <v>0</v>
          </cell>
          <cell r="G90">
            <v>0</v>
          </cell>
          <cell r="J90">
            <v>0</v>
          </cell>
          <cell r="N90">
            <v>76</v>
          </cell>
          <cell r="Z90">
            <v>0</v>
          </cell>
          <cell r="AA90" t="str">
            <v>21</v>
          </cell>
        </row>
        <row r="91">
          <cell r="E91">
            <v>0</v>
          </cell>
          <cell r="G91">
            <v>0</v>
          </cell>
          <cell r="J91">
            <v>0</v>
          </cell>
          <cell r="M91">
            <v>230</v>
          </cell>
          <cell r="N91">
            <v>77</v>
          </cell>
          <cell r="Z91">
            <v>0</v>
          </cell>
        </row>
        <row r="92">
          <cell r="E92">
            <v>0</v>
          </cell>
          <cell r="G92">
            <v>0</v>
          </cell>
          <cell r="J92">
            <v>0</v>
          </cell>
          <cell r="M92">
            <v>230</v>
          </cell>
          <cell r="N92">
            <v>78</v>
          </cell>
          <cell r="Z92">
            <v>0</v>
          </cell>
        </row>
        <row r="93">
          <cell r="E93">
            <v>0</v>
          </cell>
          <cell r="G93">
            <v>0</v>
          </cell>
          <cell r="J93">
            <v>0</v>
          </cell>
          <cell r="M93">
            <v>230</v>
          </cell>
          <cell r="N93">
            <v>79</v>
          </cell>
          <cell r="Z93">
            <v>0</v>
          </cell>
        </row>
        <row r="94">
          <cell r="C94">
            <v>240</v>
          </cell>
          <cell r="E94">
            <v>27768000000</v>
          </cell>
          <cell r="G94">
            <v>27768000000</v>
          </cell>
          <cell r="J94">
            <v>27768000000</v>
          </cell>
          <cell r="N94">
            <v>80</v>
          </cell>
          <cell r="Z94">
            <v>0</v>
          </cell>
        </row>
        <row r="95">
          <cell r="C95">
            <v>241</v>
          </cell>
          <cell r="E95">
            <v>27768000000</v>
          </cell>
          <cell r="G95">
            <v>27768000000</v>
          </cell>
          <cell r="J95">
            <v>27768000000</v>
          </cell>
          <cell r="M95">
            <v>241</v>
          </cell>
          <cell r="N95">
            <v>81</v>
          </cell>
          <cell r="Z95">
            <v>0</v>
          </cell>
          <cell r="AA95" t="str">
            <v>21</v>
          </cell>
        </row>
        <row r="96">
          <cell r="C96">
            <v>242</v>
          </cell>
          <cell r="E96">
            <v>0</v>
          </cell>
          <cell r="G96">
            <v>0</v>
          </cell>
          <cell r="J96">
            <v>0</v>
          </cell>
          <cell r="M96">
            <v>242</v>
          </cell>
          <cell r="N96">
            <v>82</v>
          </cell>
          <cell r="Z96">
            <v>0</v>
          </cell>
          <cell r="AA96" t="str">
            <v>02</v>
          </cell>
        </row>
        <row r="97">
          <cell r="C97">
            <v>250</v>
          </cell>
          <cell r="E97">
            <v>102740000000</v>
          </cell>
          <cell r="G97">
            <v>96608362510</v>
          </cell>
          <cell r="J97">
            <v>95608362510</v>
          </cell>
          <cell r="N97">
            <v>83</v>
          </cell>
          <cell r="Z97">
            <v>-1000000000</v>
          </cell>
        </row>
        <row r="98">
          <cell r="C98">
            <v>251</v>
          </cell>
          <cell r="E98">
            <v>20740000000</v>
          </cell>
          <cell r="G98">
            <v>20740000000</v>
          </cell>
          <cell r="J98">
            <v>20740000000</v>
          </cell>
          <cell r="M98">
            <v>251</v>
          </cell>
          <cell r="N98">
            <v>84</v>
          </cell>
          <cell r="Z98">
            <v>0</v>
          </cell>
          <cell r="AA98" t="str">
            <v>25</v>
          </cell>
        </row>
        <row r="99">
          <cell r="C99">
            <v>252</v>
          </cell>
          <cell r="E99">
            <v>81000000000</v>
          </cell>
          <cell r="G99">
            <v>81000000000</v>
          </cell>
          <cell r="J99">
            <v>81000000000</v>
          </cell>
          <cell r="N99">
            <v>85</v>
          </cell>
          <cell r="Z99">
            <v>0</v>
          </cell>
          <cell r="AA99" t="str">
            <v>25</v>
          </cell>
        </row>
        <row r="100">
          <cell r="E100">
            <v>0</v>
          </cell>
          <cell r="G100">
            <v>0</v>
          </cell>
          <cell r="J100">
            <v>0</v>
          </cell>
          <cell r="M100">
            <v>252</v>
          </cell>
          <cell r="N100">
            <v>86</v>
          </cell>
          <cell r="Z100">
            <v>0</v>
          </cell>
        </row>
        <row r="101">
          <cell r="E101">
            <v>81000000000</v>
          </cell>
          <cell r="G101">
            <v>81000000000</v>
          </cell>
          <cell r="J101">
            <v>81000000000</v>
          </cell>
          <cell r="M101">
            <v>252</v>
          </cell>
          <cell r="N101">
            <v>87</v>
          </cell>
          <cell r="Z101">
            <v>0</v>
          </cell>
        </row>
        <row r="102">
          <cell r="C102">
            <v>258</v>
          </cell>
          <cell r="E102">
            <v>1000000000</v>
          </cell>
          <cell r="G102">
            <v>1000000000</v>
          </cell>
          <cell r="J102">
            <v>0</v>
          </cell>
          <cell r="N102">
            <v>88</v>
          </cell>
          <cell r="Z102">
            <v>-1000000000</v>
          </cell>
        </row>
        <row r="103">
          <cell r="E103">
            <v>0</v>
          </cell>
          <cell r="G103">
            <v>0</v>
          </cell>
          <cell r="J103">
            <v>0</v>
          </cell>
          <cell r="M103">
            <v>258</v>
          </cell>
          <cell r="N103">
            <v>89</v>
          </cell>
          <cell r="Z103">
            <v>0</v>
          </cell>
          <cell r="AA103" t="str">
            <v>25</v>
          </cell>
        </row>
        <row r="104">
          <cell r="E104">
            <v>0</v>
          </cell>
          <cell r="G104">
            <v>0</v>
          </cell>
          <cell r="J104">
            <v>0</v>
          </cell>
          <cell r="M104">
            <v>258</v>
          </cell>
          <cell r="N104">
            <v>90</v>
          </cell>
          <cell r="Z104">
            <v>0</v>
          </cell>
          <cell r="AA104" t="str">
            <v>23</v>
          </cell>
        </row>
        <row r="105">
          <cell r="E105">
            <v>0</v>
          </cell>
          <cell r="G105">
            <v>0</v>
          </cell>
          <cell r="J105">
            <v>0</v>
          </cell>
          <cell r="M105">
            <v>258</v>
          </cell>
          <cell r="N105">
            <v>91</v>
          </cell>
          <cell r="Z105">
            <v>0</v>
          </cell>
          <cell r="AA105" t="str">
            <v>23</v>
          </cell>
        </row>
        <row r="106">
          <cell r="E106">
            <v>0</v>
          </cell>
          <cell r="G106">
            <v>0</v>
          </cell>
          <cell r="J106">
            <v>0</v>
          </cell>
          <cell r="M106">
            <v>258</v>
          </cell>
          <cell r="N106">
            <v>92</v>
          </cell>
          <cell r="Z106">
            <v>0</v>
          </cell>
          <cell r="AA106" t="str">
            <v>23</v>
          </cell>
        </row>
        <row r="107">
          <cell r="E107">
            <v>1000000000</v>
          </cell>
          <cell r="G107">
            <v>1000000000</v>
          </cell>
          <cell r="J107">
            <v>0</v>
          </cell>
          <cell r="M107">
            <v>258</v>
          </cell>
          <cell r="N107">
            <v>93</v>
          </cell>
          <cell r="Z107">
            <v>-1000000000</v>
          </cell>
          <cell r="AA107" t="str">
            <v>25</v>
          </cell>
        </row>
        <row r="108">
          <cell r="C108">
            <v>259</v>
          </cell>
          <cell r="E108">
            <v>0</v>
          </cell>
          <cell r="G108">
            <v>-6131637490</v>
          </cell>
          <cell r="J108">
            <v>-6131637490</v>
          </cell>
          <cell r="M108">
            <v>259</v>
          </cell>
          <cell r="N108">
            <v>94</v>
          </cell>
          <cell r="Z108">
            <v>0</v>
          </cell>
          <cell r="AA108" t="str">
            <v>03</v>
          </cell>
        </row>
        <row r="109">
          <cell r="C109">
            <v>260</v>
          </cell>
          <cell r="E109">
            <v>1020728548</v>
          </cell>
          <cell r="G109">
            <v>1020728548</v>
          </cell>
          <cell r="J109">
            <v>1310307280</v>
          </cell>
          <cell r="N109">
            <v>95</v>
          </cell>
          <cell r="Z109">
            <v>289578732</v>
          </cell>
        </row>
        <row r="110">
          <cell r="C110">
            <v>261</v>
          </cell>
          <cell r="E110">
            <v>635907572</v>
          </cell>
          <cell r="G110">
            <v>635907572</v>
          </cell>
          <cell r="J110">
            <v>925486304</v>
          </cell>
          <cell r="M110">
            <v>261</v>
          </cell>
          <cell r="N110">
            <v>96</v>
          </cell>
          <cell r="Z110">
            <v>289578732</v>
          </cell>
          <cell r="AA110" t="str">
            <v>12</v>
          </cell>
        </row>
        <row r="111">
          <cell r="C111">
            <v>262</v>
          </cell>
          <cell r="E111">
            <v>0</v>
          </cell>
          <cell r="G111">
            <v>0</v>
          </cell>
          <cell r="J111">
            <v>0</v>
          </cell>
          <cell r="M111">
            <v>262</v>
          </cell>
          <cell r="N111">
            <v>97</v>
          </cell>
          <cell r="Z111">
            <v>0</v>
          </cell>
          <cell r="AA111" t="str">
            <v>09</v>
          </cell>
        </row>
        <row r="112">
          <cell r="C112">
            <v>268</v>
          </cell>
          <cell r="E112">
            <v>384820976</v>
          </cell>
          <cell r="G112">
            <v>384820976</v>
          </cell>
          <cell r="J112">
            <v>384820976</v>
          </cell>
          <cell r="N112">
            <v>98</v>
          </cell>
          <cell r="Z112">
            <v>0</v>
          </cell>
          <cell r="AA112" t="str">
            <v>16</v>
          </cell>
        </row>
        <row r="113">
          <cell r="E113">
            <v>384820976</v>
          </cell>
          <cell r="G113">
            <v>384820976</v>
          </cell>
          <cell r="J113">
            <v>384820976</v>
          </cell>
          <cell r="M113">
            <v>268</v>
          </cell>
          <cell r="N113">
            <v>99</v>
          </cell>
          <cell r="Z113">
            <v>0</v>
          </cell>
        </row>
        <row r="114">
          <cell r="E114">
            <v>0</v>
          </cell>
          <cell r="G114">
            <v>0</v>
          </cell>
          <cell r="J114">
            <v>0</v>
          </cell>
          <cell r="M114">
            <v>268</v>
          </cell>
          <cell r="N114">
            <v>100</v>
          </cell>
          <cell r="Z114">
            <v>0</v>
          </cell>
        </row>
        <row r="115">
          <cell r="C115" t="str">
            <v>269</v>
          </cell>
          <cell r="E115">
            <v>0</v>
          </cell>
          <cell r="G115">
            <v>0</v>
          </cell>
          <cell r="J115">
            <v>0</v>
          </cell>
          <cell r="M115">
            <v>269</v>
          </cell>
          <cell r="N115">
            <v>101</v>
          </cell>
          <cell r="Z115">
            <v>0</v>
          </cell>
        </row>
        <row r="116">
          <cell r="N116" t="str">
            <v/>
          </cell>
        </row>
        <row r="117">
          <cell r="C117">
            <v>270</v>
          </cell>
          <cell r="E117">
            <v>510484940659</v>
          </cell>
          <cell r="G117">
            <v>487806081165</v>
          </cell>
          <cell r="J117">
            <v>518463133821</v>
          </cell>
          <cell r="N117">
            <v>102</v>
          </cell>
          <cell r="Z117">
            <v>30657052656</v>
          </cell>
        </row>
        <row r="118">
          <cell r="N118" t="str">
            <v/>
          </cell>
        </row>
        <row r="119">
          <cell r="N119" t="str">
            <v/>
          </cell>
        </row>
        <row r="120">
          <cell r="C120">
            <v>300</v>
          </cell>
          <cell r="E120">
            <v>98033993354</v>
          </cell>
          <cell r="G120">
            <v>98033993354</v>
          </cell>
          <cell r="J120">
            <v>130295182291</v>
          </cell>
          <cell r="N120">
            <v>103</v>
          </cell>
          <cell r="Z120">
            <v>-32261188937</v>
          </cell>
        </row>
        <row r="121">
          <cell r="C121">
            <v>310</v>
          </cell>
          <cell r="E121">
            <v>56657697262</v>
          </cell>
          <cell r="G121">
            <v>56657697262</v>
          </cell>
          <cell r="J121">
            <v>93087516073</v>
          </cell>
          <cell r="N121">
            <v>104</v>
          </cell>
          <cell r="Z121">
            <v>-36429818811</v>
          </cell>
        </row>
        <row r="122">
          <cell r="C122">
            <v>311</v>
          </cell>
          <cell r="E122">
            <v>34888224356</v>
          </cell>
          <cell r="G122">
            <v>34888224356</v>
          </cell>
          <cell r="J122">
            <v>71327115812</v>
          </cell>
          <cell r="N122">
            <v>105</v>
          </cell>
          <cell r="Z122">
            <v>-36438891456</v>
          </cell>
          <cell r="AA122" t="str">
            <v>33</v>
          </cell>
        </row>
        <row r="123">
          <cell r="E123">
            <v>34888224356</v>
          </cell>
          <cell r="G123">
            <v>34888224356</v>
          </cell>
          <cell r="J123">
            <v>62978070548</v>
          </cell>
          <cell r="M123">
            <v>311</v>
          </cell>
          <cell r="N123">
            <v>106</v>
          </cell>
          <cell r="Z123">
            <v>-28089846192</v>
          </cell>
        </row>
        <row r="124">
          <cell r="E124">
            <v>0</v>
          </cell>
          <cell r="G124">
            <v>0</v>
          </cell>
          <cell r="J124">
            <v>8349045264</v>
          </cell>
          <cell r="M124">
            <v>311</v>
          </cell>
          <cell r="N124">
            <v>107</v>
          </cell>
          <cell r="Z124">
            <v>-8349045264</v>
          </cell>
        </row>
        <row r="125">
          <cell r="C125">
            <v>312</v>
          </cell>
          <cell r="E125">
            <v>5140518583</v>
          </cell>
          <cell r="G125">
            <v>5140518583</v>
          </cell>
          <cell r="J125">
            <v>1074081181</v>
          </cell>
          <cell r="M125">
            <v>312</v>
          </cell>
          <cell r="N125">
            <v>108</v>
          </cell>
          <cell r="Z125">
            <v>4066437402</v>
          </cell>
          <cell r="AA125" t="str">
            <v>11</v>
          </cell>
        </row>
        <row r="126">
          <cell r="C126">
            <v>313</v>
          </cell>
          <cell r="E126">
            <v>13697589498</v>
          </cell>
          <cell r="G126">
            <v>13697589498</v>
          </cell>
          <cell r="J126">
            <v>11502600000</v>
          </cell>
          <cell r="M126">
            <v>313</v>
          </cell>
          <cell r="N126">
            <v>109</v>
          </cell>
          <cell r="Z126">
            <v>2194989498</v>
          </cell>
          <cell r="AA126" t="str">
            <v>11</v>
          </cell>
        </row>
        <row r="127">
          <cell r="C127">
            <v>314</v>
          </cell>
          <cell r="E127">
            <v>1885022533</v>
          </cell>
          <cell r="G127">
            <v>1885022533</v>
          </cell>
          <cell r="J127">
            <v>7083578900</v>
          </cell>
          <cell r="N127">
            <v>110</v>
          </cell>
          <cell r="Z127">
            <v>-5198556367</v>
          </cell>
          <cell r="AA127" t="str">
            <v>11</v>
          </cell>
        </row>
        <row r="128">
          <cell r="E128">
            <v>0</v>
          </cell>
          <cell r="G128">
            <v>0</v>
          </cell>
          <cell r="J128">
            <v>1001469229</v>
          </cell>
          <cell r="N128">
            <v>111</v>
          </cell>
          <cell r="Z128">
            <v>-1001469229</v>
          </cell>
        </row>
        <row r="129">
          <cell r="E129">
            <v>0</v>
          </cell>
          <cell r="G129">
            <v>0</v>
          </cell>
          <cell r="J129">
            <v>1001469229</v>
          </cell>
          <cell r="M129">
            <v>314</v>
          </cell>
          <cell r="N129">
            <v>112</v>
          </cell>
          <cell r="Z129">
            <v>-1001469229</v>
          </cell>
        </row>
        <row r="130">
          <cell r="E130">
            <v>0</v>
          </cell>
          <cell r="G130">
            <v>0</v>
          </cell>
          <cell r="J130">
            <v>0</v>
          </cell>
          <cell r="M130">
            <v>314</v>
          </cell>
          <cell r="N130">
            <v>113</v>
          </cell>
          <cell r="Z130">
            <v>0</v>
          </cell>
        </row>
        <row r="131">
          <cell r="E131">
            <v>0</v>
          </cell>
          <cell r="G131">
            <v>0</v>
          </cell>
          <cell r="J131">
            <v>0</v>
          </cell>
          <cell r="M131">
            <v>314</v>
          </cell>
          <cell r="N131">
            <v>114</v>
          </cell>
          <cell r="Z131">
            <v>0</v>
          </cell>
        </row>
        <row r="132">
          <cell r="E132">
            <v>875204947</v>
          </cell>
          <cell r="G132">
            <v>875204947</v>
          </cell>
          <cell r="J132">
            <v>875204947</v>
          </cell>
          <cell r="M132">
            <v>314</v>
          </cell>
          <cell r="N132">
            <v>115</v>
          </cell>
          <cell r="Z132">
            <v>0</v>
          </cell>
        </row>
        <row r="133">
          <cell r="E133">
            <v>987808241</v>
          </cell>
          <cell r="G133">
            <v>987808241</v>
          </cell>
          <cell r="J133">
            <v>5178706492</v>
          </cell>
          <cell r="M133">
            <v>314</v>
          </cell>
          <cell r="N133">
            <v>116</v>
          </cell>
          <cell r="Z133">
            <v>-4190898251</v>
          </cell>
        </row>
        <row r="134">
          <cell r="E134">
            <v>22009345</v>
          </cell>
          <cell r="G134">
            <v>22009345</v>
          </cell>
          <cell r="J134">
            <v>28198232</v>
          </cell>
          <cell r="M134">
            <v>314</v>
          </cell>
          <cell r="N134">
            <v>117</v>
          </cell>
          <cell r="Z134">
            <v>-6188887</v>
          </cell>
        </row>
        <row r="135">
          <cell r="E135">
            <v>0</v>
          </cell>
          <cell r="G135">
            <v>0</v>
          </cell>
          <cell r="J135">
            <v>0</v>
          </cell>
          <cell r="M135">
            <v>314</v>
          </cell>
          <cell r="N135">
            <v>118</v>
          </cell>
          <cell r="Z135">
            <v>0</v>
          </cell>
        </row>
        <row r="136">
          <cell r="E136">
            <v>0</v>
          </cell>
          <cell r="G136">
            <v>0</v>
          </cell>
          <cell r="J136">
            <v>0</v>
          </cell>
          <cell r="M136">
            <v>314</v>
          </cell>
          <cell r="N136">
            <v>119</v>
          </cell>
          <cell r="Z136">
            <v>0</v>
          </cell>
        </row>
        <row r="137">
          <cell r="E137">
            <v>0</v>
          </cell>
          <cell r="G137">
            <v>0</v>
          </cell>
          <cell r="J137">
            <v>0</v>
          </cell>
          <cell r="M137">
            <v>314</v>
          </cell>
          <cell r="N137">
            <v>120</v>
          </cell>
          <cell r="Z137">
            <v>0</v>
          </cell>
        </row>
        <row r="138">
          <cell r="E138">
            <v>0</v>
          </cell>
          <cell r="G138">
            <v>0</v>
          </cell>
          <cell r="J138">
            <v>0</v>
          </cell>
          <cell r="M138">
            <v>314</v>
          </cell>
          <cell r="N138">
            <v>121</v>
          </cell>
          <cell r="Z138">
            <v>0</v>
          </cell>
        </row>
        <row r="139">
          <cell r="C139">
            <v>315</v>
          </cell>
          <cell r="E139">
            <v>255439295</v>
          </cell>
          <cell r="G139">
            <v>255439295</v>
          </cell>
          <cell r="J139">
            <v>608175205</v>
          </cell>
          <cell r="N139">
            <v>122</v>
          </cell>
          <cell r="Z139">
            <v>-352735910</v>
          </cell>
          <cell r="AA139" t="str">
            <v>11</v>
          </cell>
        </row>
        <row r="140">
          <cell r="C140">
            <v>316</v>
          </cell>
          <cell r="E140">
            <v>0</v>
          </cell>
          <cell r="G140">
            <v>0</v>
          </cell>
          <cell r="J140">
            <v>781268765</v>
          </cell>
          <cell r="M140">
            <v>316</v>
          </cell>
          <cell r="N140">
            <v>123</v>
          </cell>
          <cell r="Z140">
            <v>-781268765</v>
          </cell>
          <cell r="AA140" t="str">
            <v>11</v>
          </cell>
        </row>
        <row r="141">
          <cell r="C141">
            <v>317</v>
          </cell>
          <cell r="E141">
            <v>0</v>
          </cell>
          <cell r="G141">
            <v>0</v>
          </cell>
          <cell r="J141">
            <v>0</v>
          </cell>
          <cell r="M141">
            <v>317</v>
          </cell>
          <cell r="N141">
            <v>124</v>
          </cell>
          <cell r="Z141">
            <v>0</v>
          </cell>
          <cell r="AA141" t="str">
            <v>11</v>
          </cell>
        </row>
        <row r="142">
          <cell r="C142">
            <v>318</v>
          </cell>
          <cell r="E142">
            <v>0</v>
          </cell>
          <cell r="G142">
            <v>0</v>
          </cell>
          <cell r="J142">
            <v>0</v>
          </cell>
          <cell r="M142">
            <v>318</v>
          </cell>
          <cell r="N142">
            <v>125</v>
          </cell>
          <cell r="Z142">
            <v>0</v>
          </cell>
          <cell r="AA142" t="str">
            <v>11</v>
          </cell>
        </row>
        <row r="143">
          <cell r="C143">
            <v>319</v>
          </cell>
          <cell r="E143">
            <v>254542004</v>
          </cell>
          <cell r="G143">
            <v>254542004</v>
          </cell>
          <cell r="J143">
            <v>147635217</v>
          </cell>
          <cell r="N143">
            <v>126</v>
          </cell>
          <cell r="Z143">
            <v>106906787</v>
          </cell>
        </row>
        <row r="144">
          <cell r="E144">
            <v>0</v>
          </cell>
          <cell r="G144">
            <v>0</v>
          </cell>
          <cell r="J144">
            <v>0</v>
          </cell>
          <cell r="M144">
            <v>319</v>
          </cell>
          <cell r="N144">
            <v>127</v>
          </cell>
          <cell r="Z144">
            <v>0</v>
          </cell>
          <cell r="AA144" t="str">
            <v>11</v>
          </cell>
        </row>
        <row r="145">
          <cell r="E145">
            <v>135098868</v>
          </cell>
          <cell r="G145">
            <v>135098868</v>
          </cell>
          <cell r="J145">
            <v>135098868</v>
          </cell>
          <cell r="M145">
            <v>319</v>
          </cell>
          <cell r="N145">
            <v>128</v>
          </cell>
          <cell r="Z145">
            <v>0</v>
          </cell>
          <cell r="AA145" t="str">
            <v>11</v>
          </cell>
        </row>
        <row r="146">
          <cell r="E146">
            <v>119443136</v>
          </cell>
          <cell r="G146">
            <v>119443136</v>
          </cell>
          <cell r="J146">
            <v>12536349</v>
          </cell>
          <cell r="M146">
            <v>319</v>
          </cell>
          <cell r="N146">
            <v>129</v>
          </cell>
          <cell r="Z146">
            <v>106906787</v>
          </cell>
          <cell r="AA146" t="str">
            <v>11</v>
          </cell>
        </row>
        <row r="147">
          <cell r="E147">
            <v>0</v>
          </cell>
          <cell r="G147">
            <v>0</v>
          </cell>
          <cell r="J147">
            <v>0</v>
          </cell>
          <cell r="M147">
            <v>319</v>
          </cell>
          <cell r="N147">
            <v>130</v>
          </cell>
          <cell r="Z147">
            <v>0</v>
          </cell>
          <cell r="AA147" t="str">
            <v>11</v>
          </cell>
        </row>
        <row r="148">
          <cell r="E148">
            <v>0</v>
          </cell>
          <cell r="G148">
            <v>0</v>
          </cell>
          <cell r="J148">
            <v>0</v>
          </cell>
          <cell r="M148">
            <v>319</v>
          </cell>
          <cell r="N148">
            <v>131</v>
          </cell>
          <cell r="Z148">
            <v>0</v>
          </cell>
          <cell r="AA148" t="str">
            <v>11</v>
          </cell>
        </row>
        <row r="149">
          <cell r="E149">
            <v>0</v>
          </cell>
          <cell r="G149">
            <v>0</v>
          </cell>
          <cell r="J149">
            <v>0</v>
          </cell>
          <cell r="M149">
            <v>319</v>
          </cell>
          <cell r="N149">
            <v>132</v>
          </cell>
          <cell r="Z149">
            <v>0</v>
          </cell>
          <cell r="AA149" t="str">
            <v>11</v>
          </cell>
        </row>
        <row r="150">
          <cell r="E150">
            <v>0</v>
          </cell>
          <cell r="G150">
            <v>0</v>
          </cell>
          <cell r="J150">
            <v>0</v>
          </cell>
          <cell r="M150">
            <v>319</v>
          </cell>
          <cell r="N150">
            <v>133</v>
          </cell>
          <cell r="Z150">
            <v>0</v>
          </cell>
          <cell r="AA150" t="str">
            <v>16</v>
          </cell>
        </row>
        <row r="151">
          <cell r="E151">
            <v>0</v>
          </cell>
          <cell r="G151">
            <v>0</v>
          </cell>
          <cell r="J151">
            <v>0</v>
          </cell>
          <cell r="M151">
            <v>319</v>
          </cell>
          <cell r="N151">
            <v>134</v>
          </cell>
          <cell r="Z151">
            <v>0</v>
          </cell>
          <cell r="AA151" t="str">
            <v>11</v>
          </cell>
        </row>
        <row r="152">
          <cell r="E152">
            <v>0</v>
          </cell>
          <cell r="G152">
            <v>0</v>
          </cell>
          <cell r="J152">
            <v>0</v>
          </cell>
          <cell r="M152">
            <v>319</v>
          </cell>
          <cell r="N152">
            <v>135</v>
          </cell>
          <cell r="Z152">
            <v>0</v>
          </cell>
          <cell r="AA152" t="str">
            <v>11</v>
          </cell>
        </row>
        <row r="153">
          <cell r="C153" t="str">
            <v>320</v>
          </cell>
          <cell r="E153">
            <v>0</v>
          </cell>
          <cell r="G153">
            <v>0</v>
          </cell>
          <cell r="J153">
            <v>0</v>
          </cell>
          <cell r="M153">
            <v>320</v>
          </cell>
          <cell r="N153">
            <v>136</v>
          </cell>
          <cell r="Z153">
            <v>0</v>
          </cell>
          <cell r="AA153" t="str">
            <v>11</v>
          </cell>
        </row>
        <row r="154">
          <cell r="C154">
            <v>323</v>
          </cell>
          <cell r="E154">
            <v>536360993</v>
          </cell>
          <cell r="G154">
            <v>536360993</v>
          </cell>
          <cell r="J154">
            <v>563060993</v>
          </cell>
          <cell r="N154">
            <v>137</v>
          </cell>
          <cell r="Z154">
            <v>-26700000</v>
          </cell>
          <cell r="AA154" t="str">
            <v>16</v>
          </cell>
        </row>
        <row r="155">
          <cell r="E155">
            <v>143878900</v>
          </cell>
          <cell r="G155">
            <v>143878900</v>
          </cell>
          <cell r="J155">
            <v>143878900</v>
          </cell>
          <cell r="M155">
            <v>323</v>
          </cell>
          <cell r="N155">
            <v>138</v>
          </cell>
          <cell r="Z155">
            <v>0</v>
          </cell>
        </row>
        <row r="156">
          <cell r="E156">
            <v>392482093</v>
          </cell>
          <cell r="G156">
            <v>392482093</v>
          </cell>
          <cell r="J156">
            <v>419182093</v>
          </cell>
          <cell r="M156">
            <v>323</v>
          </cell>
          <cell r="N156">
            <v>139</v>
          </cell>
          <cell r="Z156">
            <v>-26700000</v>
          </cell>
        </row>
        <row r="157">
          <cell r="E157">
            <v>0</v>
          </cell>
          <cell r="G157">
            <v>0</v>
          </cell>
          <cell r="J157">
            <v>0</v>
          </cell>
          <cell r="M157">
            <v>323</v>
          </cell>
          <cell r="N157">
            <v>140</v>
          </cell>
          <cell r="Z157">
            <v>0</v>
          </cell>
        </row>
        <row r="158">
          <cell r="E158">
            <v>0</v>
          </cell>
          <cell r="G158">
            <v>0</v>
          </cell>
          <cell r="J158">
            <v>0</v>
          </cell>
          <cell r="M158">
            <v>323</v>
          </cell>
          <cell r="N158">
            <v>141</v>
          </cell>
          <cell r="Z158">
            <v>0</v>
          </cell>
        </row>
        <row r="159">
          <cell r="C159">
            <v>327</v>
          </cell>
          <cell r="E159">
            <v>0</v>
          </cell>
          <cell r="G159">
            <v>0</v>
          </cell>
          <cell r="J159">
            <v>0</v>
          </cell>
          <cell r="M159">
            <v>327</v>
          </cell>
          <cell r="N159">
            <v>142</v>
          </cell>
          <cell r="Z159">
            <v>0</v>
          </cell>
          <cell r="AA159" t="str">
            <v>23</v>
          </cell>
        </row>
        <row r="160">
          <cell r="C160" t="str">
            <v>330</v>
          </cell>
          <cell r="E160">
            <v>41376296092</v>
          </cell>
          <cell r="G160">
            <v>41376296092</v>
          </cell>
          <cell r="J160">
            <v>37207666218</v>
          </cell>
          <cell r="N160">
            <v>143</v>
          </cell>
          <cell r="Z160">
            <v>4168629874</v>
          </cell>
        </row>
        <row r="161">
          <cell r="C161" t="str">
            <v>331</v>
          </cell>
          <cell r="E161">
            <v>0</v>
          </cell>
          <cell r="G161">
            <v>0</v>
          </cell>
          <cell r="J161">
            <v>0</v>
          </cell>
          <cell r="M161">
            <v>331</v>
          </cell>
          <cell r="N161">
            <v>144</v>
          </cell>
          <cell r="Z161">
            <v>0</v>
          </cell>
          <cell r="AA161" t="str">
            <v>11</v>
          </cell>
        </row>
        <row r="162">
          <cell r="C162" t="str">
            <v>332</v>
          </cell>
          <cell r="E162">
            <v>0</v>
          </cell>
          <cell r="G162">
            <v>0</v>
          </cell>
          <cell r="J162">
            <v>0</v>
          </cell>
          <cell r="N162">
            <v>145</v>
          </cell>
          <cell r="Z162">
            <v>0</v>
          </cell>
          <cell r="AA162" t="str">
            <v>11</v>
          </cell>
        </row>
        <row r="163">
          <cell r="E163">
            <v>0</v>
          </cell>
          <cell r="G163">
            <v>0</v>
          </cell>
          <cell r="J163">
            <v>0</v>
          </cell>
          <cell r="M163">
            <v>332</v>
          </cell>
          <cell r="N163">
            <v>146</v>
          </cell>
          <cell r="Z163">
            <v>0</v>
          </cell>
        </row>
        <row r="164">
          <cell r="E164">
            <v>0</v>
          </cell>
          <cell r="G164">
            <v>0</v>
          </cell>
          <cell r="J164">
            <v>0</v>
          </cell>
          <cell r="M164">
            <v>332</v>
          </cell>
          <cell r="N164">
            <v>147</v>
          </cell>
          <cell r="Z164">
            <v>0</v>
          </cell>
        </row>
        <row r="165">
          <cell r="C165" t="str">
            <v>333</v>
          </cell>
          <cell r="E165">
            <v>0</v>
          </cell>
          <cell r="G165">
            <v>0</v>
          </cell>
          <cell r="J165">
            <v>0</v>
          </cell>
          <cell r="N165">
            <v>148</v>
          </cell>
          <cell r="Z165">
            <v>0</v>
          </cell>
        </row>
        <row r="166">
          <cell r="E166">
            <v>0</v>
          </cell>
          <cell r="G166">
            <v>0</v>
          </cell>
          <cell r="J166">
            <v>0</v>
          </cell>
          <cell r="M166">
            <v>333</v>
          </cell>
          <cell r="N166">
            <v>149</v>
          </cell>
          <cell r="Z166">
            <v>0</v>
          </cell>
          <cell r="AA166" t="str">
            <v>16</v>
          </cell>
        </row>
        <row r="167">
          <cell r="E167">
            <v>0</v>
          </cell>
          <cell r="G167">
            <v>0</v>
          </cell>
          <cell r="J167">
            <v>0</v>
          </cell>
          <cell r="M167">
            <v>333</v>
          </cell>
          <cell r="N167">
            <v>150</v>
          </cell>
          <cell r="Z167">
            <v>0</v>
          </cell>
          <cell r="AA167" t="str">
            <v>11</v>
          </cell>
        </row>
        <row r="168">
          <cell r="C168" t="str">
            <v>334</v>
          </cell>
          <cell r="E168">
            <v>41367155692</v>
          </cell>
          <cell r="G168">
            <v>41367155692</v>
          </cell>
          <cell r="J168">
            <v>37198525818</v>
          </cell>
          <cell r="N168">
            <v>151</v>
          </cell>
          <cell r="Z168">
            <v>4168629874</v>
          </cell>
          <cell r="AA168" t="str">
            <v>33</v>
          </cell>
        </row>
        <row r="169">
          <cell r="E169">
            <v>41367155692</v>
          </cell>
          <cell r="G169">
            <v>41367155692</v>
          </cell>
          <cell r="J169">
            <v>37198525818</v>
          </cell>
          <cell r="M169">
            <v>334</v>
          </cell>
          <cell r="N169">
            <v>152</v>
          </cell>
          <cell r="Z169">
            <v>4168629874</v>
          </cell>
        </row>
        <row r="170">
          <cell r="E170">
            <v>0</v>
          </cell>
          <cell r="G170">
            <v>0</v>
          </cell>
          <cell r="J170">
            <v>0</v>
          </cell>
          <cell r="M170">
            <v>334</v>
          </cell>
          <cell r="N170">
            <v>153</v>
          </cell>
          <cell r="Z170">
            <v>0</v>
          </cell>
        </row>
        <row r="171">
          <cell r="E171">
            <v>0</v>
          </cell>
          <cell r="G171">
            <v>0</v>
          </cell>
          <cell r="J171">
            <v>0</v>
          </cell>
          <cell r="N171">
            <v>154</v>
          </cell>
          <cell r="Z171">
            <v>0</v>
          </cell>
        </row>
        <row r="172">
          <cell r="E172">
            <v>0</v>
          </cell>
          <cell r="G172">
            <v>0</v>
          </cell>
          <cell r="J172">
            <v>0</v>
          </cell>
          <cell r="M172">
            <v>334</v>
          </cell>
          <cell r="N172">
            <v>155</v>
          </cell>
          <cell r="Z172">
            <v>0</v>
          </cell>
        </row>
        <row r="173">
          <cell r="E173">
            <v>0</v>
          </cell>
          <cell r="G173">
            <v>0</v>
          </cell>
          <cell r="J173">
            <v>0</v>
          </cell>
          <cell r="M173">
            <v>334</v>
          </cell>
          <cell r="N173">
            <v>156</v>
          </cell>
          <cell r="Z173">
            <v>0</v>
          </cell>
        </row>
        <row r="174">
          <cell r="E174">
            <v>0</v>
          </cell>
          <cell r="G174">
            <v>0</v>
          </cell>
          <cell r="J174">
            <v>0</v>
          </cell>
          <cell r="M174">
            <v>334</v>
          </cell>
          <cell r="N174">
            <v>157</v>
          </cell>
          <cell r="Z174">
            <v>0</v>
          </cell>
        </row>
        <row r="175">
          <cell r="C175" t="str">
            <v>335</v>
          </cell>
          <cell r="E175">
            <v>0</v>
          </cell>
          <cell r="G175">
            <v>0</v>
          </cell>
          <cell r="J175">
            <v>0</v>
          </cell>
          <cell r="M175">
            <v>335</v>
          </cell>
          <cell r="N175">
            <v>158</v>
          </cell>
          <cell r="Z175">
            <v>0</v>
          </cell>
          <cell r="AA175" t="str">
            <v>11</v>
          </cell>
        </row>
        <row r="176">
          <cell r="C176" t="str">
            <v>336</v>
          </cell>
          <cell r="E176">
            <v>9140400</v>
          </cell>
          <cell r="G176">
            <v>9140400</v>
          </cell>
          <cell r="J176">
            <v>9140400</v>
          </cell>
          <cell r="M176">
            <v>336</v>
          </cell>
          <cell r="N176">
            <v>159</v>
          </cell>
          <cell r="Z176">
            <v>0</v>
          </cell>
          <cell r="AA176" t="str">
            <v>11</v>
          </cell>
        </row>
        <row r="177">
          <cell r="C177" t="str">
            <v>337</v>
          </cell>
          <cell r="E177">
            <v>0</v>
          </cell>
          <cell r="G177">
            <v>0</v>
          </cell>
          <cell r="J177">
            <v>0</v>
          </cell>
          <cell r="M177">
            <v>337</v>
          </cell>
          <cell r="N177">
            <v>160</v>
          </cell>
          <cell r="Z177">
            <v>0</v>
          </cell>
          <cell r="AA177" t="str">
            <v>11</v>
          </cell>
        </row>
        <row r="178">
          <cell r="C178">
            <v>338</v>
          </cell>
          <cell r="E178">
            <v>0</v>
          </cell>
          <cell r="G178">
            <v>0</v>
          </cell>
          <cell r="J178">
            <v>0</v>
          </cell>
          <cell r="M178">
            <v>338</v>
          </cell>
          <cell r="N178">
            <v>161</v>
          </cell>
          <cell r="Z178">
            <v>0</v>
          </cell>
          <cell r="AA178" t="str">
            <v>11</v>
          </cell>
        </row>
        <row r="179">
          <cell r="C179">
            <v>339</v>
          </cell>
          <cell r="E179">
            <v>0</v>
          </cell>
          <cell r="G179">
            <v>0</v>
          </cell>
          <cell r="J179">
            <v>0</v>
          </cell>
          <cell r="N179">
            <v>162</v>
          </cell>
          <cell r="Z179">
            <v>0</v>
          </cell>
          <cell r="AA179" t="str">
            <v>11</v>
          </cell>
        </row>
        <row r="180">
          <cell r="E180">
            <v>0</v>
          </cell>
          <cell r="G180">
            <v>0</v>
          </cell>
          <cell r="J180">
            <v>0</v>
          </cell>
          <cell r="M180">
            <v>339</v>
          </cell>
          <cell r="N180">
            <v>163</v>
          </cell>
          <cell r="Z180">
            <v>0</v>
          </cell>
        </row>
        <row r="181">
          <cell r="E181">
            <v>0</v>
          </cell>
          <cell r="G181">
            <v>0</v>
          </cell>
          <cell r="J181">
            <v>0</v>
          </cell>
          <cell r="M181">
            <v>339</v>
          </cell>
          <cell r="N181">
            <v>164</v>
          </cell>
          <cell r="Z181">
            <v>0</v>
          </cell>
        </row>
        <row r="183">
          <cell r="C183">
            <v>400</v>
          </cell>
          <cell r="E183">
            <v>389775097811</v>
          </cell>
          <cell r="G183">
            <v>389772087811</v>
          </cell>
          <cell r="J183">
            <v>389167951530</v>
          </cell>
          <cell r="N183">
            <v>165</v>
          </cell>
          <cell r="Z183">
            <v>604136281</v>
          </cell>
        </row>
        <row r="184">
          <cell r="C184">
            <v>410</v>
          </cell>
          <cell r="E184">
            <v>389775097811</v>
          </cell>
          <cell r="G184">
            <v>389772087811</v>
          </cell>
          <cell r="J184">
            <v>389167951530</v>
          </cell>
          <cell r="N184">
            <v>166</v>
          </cell>
          <cell r="Z184">
            <v>604136281</v>
          </cell>
        </row>
        <row r="185">
          <cell r="C185">
            <v>411</v>
          </cell>
          <cell r="E185">
            <v>347730000000</v>
          </cell>
          <cell r="G185">
            <v>347730000000</v>
          </cell>
          <cell r="J185">
            <v>347730000000</v>
          </cell>
          <cell r="M185">
            <v>411</v>
          </cell>
          <cell r="N185">
            <v>167</v>
          </cell>
          <cell r="Z185">
            <v>0</v>
          </cell>
          <cell r="AA185" t="str">
            <v>31</v>
          </cell>
        </row>
        <row r="186">
          <cell r="C186">
            <v>412</v>
          </cell>
          <cell r="E186">
            <v>29574176600</v>
          </cell>
          <cell r="G186">
            <v>29574176600</v>
          </cell>
          <cell r="J186">
            <v>29624176600</v>
          </cell>
          <cell r="M186">
            <v>412</v>
          </cell>
          <cell r="N186">
            <v>168</v>
          </cell>
          <cell r="Z186">
            <v>-50000000</v>
          </cell>
          <cell r="AA186" t="str">
            <v>31</v>
          </cell>
        </row>
        <row r="187">
          <cell r="C187">
            <v>413</v>
          </cell>
          <cell r="E187">
            <v>0</v>
          </cell>
          <cell r="G187">
            <v>0</v>
          </cell>
          <cell r="J187">
            <v>0</v>
          </cell>
          <cell r="M187">
            <v>413</v>
          </cell>
          <cell r="N187">
            <v>169</v>
          </cell>
          <cell r="Z187">
            <v>0</v>
          </cell>
          <cell r="AA187" t="str">
            <v>16</v>
          </cell>
        </row>
        <row r="188">
          <cell r="C188">
            <v>414</v>
          </cell>
          <cell r="E188">
            <v>0</v>
          </cell>
          <cell r="G188">
            <v>-3010000</v>
          </cell>
          <cell r="J188">
            <v>-3010000</v>
          </cell>
          <cell r="M188">
            <v>414</v>
          </cell>
          <cell r="N188">
            <v>170</v>
          </cell>
          <cell r="Z188">
            <v>0</v>
          </cell>
          <cell r="AA188" t="str">
            <v>32</v>
          </cell>
        </row>
        <row r="189">
          <cell r="C189">
            <v>415</v>
          </cell>
          <cell r="E189">
            <v>0</v>
          </cell>
          <cell r="G189">
            <v>0</v>
          </cell>
          <cell r="J189">
            <v>0</v>
          </cell>
          <cell r="M189">
            <v>415</v>
          </cell>
          <cell r="N189">
            <v>171</v>
          </cell>
          <cell r="Z189">
            <v>0</v>
          </cell>
          <cell r="AA189" t="str">
            <v>16</v>
          </cell>
        </row>
        <row r="190">
          <cell r="C190">
            <v>416</v>
          </cell>
          <cell r="E190">
            <v>0</v>
          </cell>
          <cell r="G190">
            <v>0</v>
          </cell>
          <cell r="J190">
            <v>0</v>
          </cell>
          <cell r="N190">
            <v>172</v>
          </cell>
          <cell r="Z190">
            <v>0</v>
          </cell>
          <cell r="AA190" t="str">
            <v>11</v>
          </cell>
        </row>
        <row r="191">
          <cell r="C191">
            <v>417</v>
          </cell>
          <cell r="E191">
            <v>2991017911</v>
          </cell>
          <cell r="G191">
            <v>2991017911</v>
          </cell>
          <cell r="J191">
            <v>2991017911</v>
          </cell>
          <cell r="M191">
            <v>417</v>
          </cell>
          <cell r="N191">
            <v>173</v>
          </cell>
          <cell r="Z191">
            <v>0</v>
          </cell>
          <cell r="AA191" t="str">
            <v>16</v>
          </cell>
        </row>
        <row r="192">
          <cell r="C192">
            <v>418</v>
          </cell>
          <cell r="E192">
            <v>688205141</v>
          </cell>
          <cell r="G192">
            <v>688205141</v>
          </cell>
          <cell r="J192">
            <v>688205141</v>
          </cell>
          <cell r="M192">
            <v>418</v>
          </cell>
          <cell r="N192">
            <v>174</v>
          </cell>
          <cell r="Z192">
            <v>0</v>
          </cell>
          <cell r="AA192" t="str">
            <v>16</v>
          </cell>
        </row>
        <row r="193">
          <cell r="C193">
            <v>419</v>
          </cell>
          <cell r="E193">
            <v>0</v>
          </cell>
          <cell r="G193">
            <v>0</v>
          </cell>
          <cell r="J193">
            <v>0</v>
          </cell>
          <cell r="M193">
            <v>419</v>
          </cell>
          <cell r="N193">
            <v>175</v>
          </cell>
          <cell r="Z193">
            <v>0</v>
          </cell>
        </row>
        <row r="194">
          <cell r="C194" t="str">
            <v>420</v>
          </cell>
          <cell r="E194">
            <v>8791698159</v>
          </cell>
          <cell r="G194">
            <v>8791698159</v>
          </cell>
          <cell r="J194">
            <v>8137561878</v>
          </cell>
          <cell r="N194">
            <v>176</v>
          </cell>
          <cell r="Z194">
            <v>654136281</v>
          </cell>
          <cell r="AA194" t="str">
            <v>01</v>
          </cell>
        </row>
        <row r="195">
          <cell r="E195">
            <v>-56000000</v>
          </cell>
          <cell r="G195">
            <v>-56000000</v>
          </cell>
          <cell r="J195">
            <v>11341444845</v>
          </cell>
          <cell r="M195">
            <v>420</v>
          </cell>
          <cell r="N195">
            <v>177</v>
          </cell>
          <cell r="Z195">
            <v>-11397444845</v>
          </cell>
        </row>
        <row r="196">
          <cell r="E196">
            <v>8847698159</v>
          </cell>
          <cell r="G196">
            <v>8847698159</v>
          </cell>
          <cell r="J196">
            <v>-3203882967</v>
          </cell>
          <cell r="M196">
            <v>420</v>
          </cell>
          <cell r="N196">
            <v>178</v>
          </cell>
          <cell r="Z196">
            <v>12051581126</v>
          </cell>
        </row>
        <row r="197">
          <cell r="C197" t="str">
            <v>421</v>
          </cell>
          <cell r="E197">
            <v>0</v>
          </cell>
          <cell r="G197">
            <v>0</v>
          </cell>
          <cell r="J197">
            <v>0</v>
          </cell>
          <cell r="M197">
            <v>421</v>
          </cell>
          <cell r="N197">
            <v>179</v>
          </cell>
          <cell r="Z197">
            <v>0</v>
          </cell>
          <cell r="AA197" t="str">
            <v>16</v>
          </cell>
        </row>
        <row r="198">
          <cell r="C198">
            <v>422</v>
          </cell>
          <cell r="E198">
            <v>0</v>
          </cell>
          <cell r="G198">
            <v>0</v>
          </cell>
          <cell r="J198">
            <v>0</v>
          </cell>
          <cell r="M198">
            <v>422</v>
          </cell>
          <cell r="N198">
            <v>180</v>
          </cell>
          <cell r="Z198">
            <v>0</v>
          </cell>
          <cell r="AA198" t="str">
            <v>16</v>
          </cell>
        </row>
        <row r="199">
          <cell r="C199" t="str">
            <v>430</v>
          </cell>
          <cell r="E199">
            <v>0</v>
          </cell>
          <cell r="G199">
            <v>0</v>
          </cell>
          <cell r="J199">
            <v>0</v>
          </cell>
          <cell r="N199">
            <v>181</v>
          </cell>
          <cell r="Z199">
            <v>0</v>
          </cell>
        </row>
        <row r="200">
          <cell r="C200" t="str">
            <v>432</v>
          </cell>
          <cell r="E200">
            <v>0</v>
          </cell>
          <cell r="G200">
            <v>0</v>
          </cell>
          <cell r="J200">
            <v>0</v>
          </cell>
          <cell r="N200">
            <v>182</v>
          </cell>
          <cell r="Z200">
            <v>0</v>
          </cell>
          <cell r="AA200" t="str">
            <v>16</v>
          </cell>
        </row>
        <row r="201">
          <cell r="E201">
            <v>0</v>
          </cell>
          <cell r="G201">
            <v>0</v>
          </cell>
          <cell r="J201">
            <v>0</v>
          </cell>
          <cell r="N201">
            <v>183</v>
          </cell>
          <cell r="Z201">
            <v>0</v>
          </cell>
        </row>
        <row r="202">
          <cell r="E202">
            <v>0</v>
          </cell>
          <cell r="G202">
            <v>0</v>
          </cell>
          <cell r="J202">
            <v>0</v>
          </cell>
          <cell r="M202">
            <v>432</v>
          </cell>
          <cell r="N202">
            <v>184</v>
          </cell>
          <cell r="Z202">
            <v>0</v>
          </cell>
        </row>
        <row r="203">
          <cell r="E203">
            <v>0</v>
          </cell>
          <cell r="G203">
            <v>0</v>
          </cell>
          <cell r="J203">
            <v>0</v>
          </cell>
          <cell r="M203">
            <v>432</v>
          </cell>
          <cell r="N203">
            <v>185</v>
          </cell>
          <cell r="Z203">
            <v>0</v>
          </cell>
        </row>
        <row r="204">
          <cell r="E204">
            <v>0</v>
          </cell>
          <cell r="G204">
            <v>0</v>
          </cell>
          <cell r="J204">
            <v>0</v>
          </cell>
          <cell r="N204">
            <v>186</v>
          </cell>
          <cell r="Z204">
            <v>0</v>
          </cell>
        </row>
        <row r="205">
          <cell r="E205">
            <v>0</v>
          </cell>
          <cell r="G205">
            <v>0</v>
          </cell>
          <cell r="J205">
            <v>0</v>
          </cell>
          <cell r="M205">
            <v>432</v>
          </cell>
          <cell r="N205">
            <v>187</v>
          </cell>
          <cell r="Z205">
            <v>0</v>
          </cell>
        </row>
        <row r="206">
          <cell r="E206">
            <v>0</v>
          </cell>
          <cell r="G206">
            <v>0</v>
          </cell>
          <cell r="J206">
            <v>0</v>
          </cell>
          <cell r="M206">
            <v>432</v>
          </cell>
          <cell r="N206">
            <v>188</v>
          </cell>
          <cell r="Z206">
            <v>0</v>
          </cell>
        </row>
        <row r="207">
          <cell r="C207" t="str">
            <v>433</v>
          </cell>
          <cell r="E207">
            <v>0</v>
          </cell>
          <cell r="G207">
            <v>0</v>
          </cell>
          <cell r="J207">
            <v>0</v>
          </cell>
          <cell r="M207">
            <v>433</v>
          </cell>
          <cell r="N207">
            <v>189</v>
          </cell>
          <cell r="Z207">
            <v>0</v>
          </cell>
          <cell r="AA207" t="str">
            <v>16</v>
          </cell>
        </row>
        <row r="208">
          <cell r="C208" t="str">
            <v>439</v>
          </cell>
          <cell r="E208">
            <v>0</v>
          </cell>
          <cell r="G208">
            <v>0</v>
          </cell>
          <cell r="J208">
            <v>0</v>
          </cell>
          <cell r="M208">
            <v>439</v>
          </cell>
          <cell r="N208">
            <v>190</v>
          </cell>
          <cell r="Z208">
            <v>0</v>
          </cell>
        </row>
        <row r="210">
          <cell r="C210" t="str">
            <v>440</v>
          </cell>
          <cell r="E210">
            <v>487809091165</v>
          </cell>
          <cell r="G210">
            <v>487806081165</v>
          </cell>
          <cell r="J210">
            <v>519463133821</v>
          </cell>
          <cell r="N210">
            <v>191</v>
          </cell>
          <cell r="Z210">
            <v>-31657052656</v>
          </cell>
        </row>
        <row r="211">
          <cell r="E211">
            <v>-22675849494</v>
          </cell>
          <cell r="G211">
            <v>0</v>
          </cell>
          <cell r="J211">
            <v>1000000000</v>
          </cell>
          <cell r="N211" t="str">
            <v/>
          </cell>
        </row>
        <row r="212">
          <cell r="N212" t="str">
            <v/>
          </cell>
        </row>
        <row r="213">
          <cell r="N213" t="str">
            <v/>
          </cell>
        </row>
        <row r="214">
          <cell r="C214" t="str">
            <v>nb1</v>
          </cell>
          <cell r="E214">
            <v>0</v>
          </cell>
          <cell r="G214">
            <v>0</v>
          </cell>
          <cell r="J214">
            <v>0</v>
          </cell>
          <cell r="N214">
            <v>192</v>
          </cell>
        </row>
        <row r="215">
          <cell r="C215" t="str">
            <v>nb2</v>
          </cell>
          <cell r="E215">
            <v>0</v>
          </cell>
          <cell r="G215">
            <v>0</v>
          </cell>
          <cell r="J215">
            <v>0</v>
          </cell>
          <cell r="N215">
            <v>193</v>
          </cell>
        </row>
        <row r="216">
          <cell r="C216" t="str">
            <v>nb3</v>
          </cell>
          <cell r="E216">
            <v>0</v>
          </cell>
          <cell r="G216">
            <v>0</v>
          </cell>
          <cell r="J216">
            <v>0</v>
          </cell>
          <cell r="N216">
            <v>194</v>
          </cell>
        </row>
        <row r="217">
          <cell r="C217" t="str">
            <v>nb4</v>
          </cell>
          <cell r="E217">
            <v>0</v>
          </cell>
          <cell r="G217">
            <v>0</v>
          </cell>
          <cell r="J217">
            <v>0</v>
          </cell>
          <cell r="N217">
            <v>195</v>
          </cell>
        </row>
        <row r="218">
          <cell r="N218">
            <v>196</v>
          </cell>
        </row>
        <row r="219">
          <cell r="C219" t="str">
            <v>nb51</v>
          </cell>
          <cell r="E219">
            <v>0</v>
          </cell>
          <cell r="G219">
            <v>0</v>
          </cell>
          <cell r="J219">
            <v>0</v>
          </cell>
          <cell r="N219">
            <v>197</v>
          </cell>
        </row>
        <row r="220">
          <cell r="C220" t="str">
            <v>nb52</v>
          </cell>
          <cell r="E220">
            <v>0</v>
          </cell>
          <cell r="G220">
            <v>0</v>
          </cell>
          <cell r="J220">
            <v>0</v>
          </cell>
          <cell r="N220">
            <v>198</v>
          </cell>
        </row>
        <row r="221">
          <cell r="C221" t="str">
            <v>nb53</v>
          </cell>
          <cell r="E221">
            <v>0</v>
          </cell>
          <cell r="G221">
            <v>0</v>
          </cell>
          <cell r="J221">
            <v>0</v>
          </cell>
          <cell r="N221">
            <v>199</v>
          </cell>
        </row>
        <row r="222">
          <cell r="C222" t="str">
            <v>nb54</v>
          </cell>
          <cell r="E222">
            <v>0</v>
          </cell>
          <cell r="G222">
            <v>0</v>
          </cell>
          <cell r="J222">
            <v>0</v>
          </cell>
          <cell r="N222">
            <v>200</v>
          </cell>
        </row>
        <row r="223">
          <cell r="C223" t="str">
            <v>nb55</v>
          </cell>
          <cell r="E223">
            <v>0</v>
          </cell>
          <cell r="G223">
            <v>0</v>
          </cell>
          <cell r="J223">
            <v>0</v>
          </cell>
          <cell r="N223">
            <v>201</v>
          </cell>
        </row>
        <row r="224">
          <cell r="C224" t="str">
            <v>nb56</v>
          </cell>
          <cell r="E224">
            <v>0</v>
          </cell>
          <cell r="G224">
            <v>0</v>
          </cell>
          <cell r="J224">
            <v>0</v>
          </cell>
          <cell r="N224">
            <v>202</v>
          </cell>
        </row>
        <row r="225">
          <cell r="C225" t="str">
            <v>nb57</v>
          </cell>
          <cell r="E225">
            <v>0</v>
          </cell>
          <cell r="G225">
            <v>0</v>
          </cell>
          <cell r="J225">
            <v>0</v>
          </cell>
          <cell r="N225">
            <v>203</v>
          </cell>
        </row>
        <row r="226">
          <cell r="C226" t="str">
            <v>nb58</v>
          </cell>
          <cell r="E226">
            <v>0</v>
          </cell>
          <cell r="G226">
            <v>0</v>
          </cell>
          <cell r="J226">
            <v>0</v>
          </cell>
          <cell r="N226">
            <v>204</v>
          </cell>
        </row>
        <row r="227">
          <cell r="C227" t="str">
            <v>nb6</v>
          </cell>
          <cell r="E227">
            <v>0</v>
          </cell>
          <cell r="G227">
            <v>0</v>
          </cell>
          <cell r="J227">
            <v>0</v>
          </cell>
          <cell r="N227">
            <v>205</v>
          </cell>
        </row>
        <row r="228">
          <cell r="N228" t="str">
            <v/>
          </cell>
        </row>
        <row r="229">
          <cell r="N229" t="str">
            <v/>
          </cell>
        </row>
        <row r="230">
          <cell r="N230" t="str">
            <v/>
          </cell>
        </row>
        <row r="231">
          <cell r="N231" t="str">
            <v/>
          </cell>
        </row>
        <row r="232">
          <cell r="C232" t="str">
            <v>01</v>
          </cell>
          <cell r="E232">
            <v>63181725926</v>
          </cell>
          <cell r="G232">
            <v>63181725926</v>
          </cell>
          <cell r="J232">
            <v>263440261938</v>
          </cell>
          <cell r="N232">
            <v>206</v>
          </cell>
        </row>
        <row r="233">
          <cell r="E233">
            <v>63181725926</v>
          </cell>
          <cell r="G233">
            <v>63181725926</v>
          </cell>
          <cell r="J233">
            <v>244742811161</v>
          </cell>
          <cell r="M233" t="str">
            <v>01</v>
          </cell>
          <cell r="N233">
            <v>207</v>
          </cell>
        </row>
        <row r="234">
          <cell r="E234">
            <v>0</v>
          </cell>
          <cell r="G234">
            <v>0</v>
          </cell>
          <cell r="J234">
            <v>18547450777</v>
          </cell>
          <cell r="M234" t="str">
            <v>01</v>
          </cell>
          <cell r="N234">
            <v>208</v>
          </cell>
        </row>
        <row r="235">
          <cell r="E235">
            <v>0</v>
          </cell>
          <cell r="G235">
            <v>0</v>
          </cell>
          <cell r="J235">
            <v>150000000</v>
          </cell>
          <cell r="M235" t="str">
            <v>01</v>
          </cell>
          <cell r="N235">
            <v>209</v>
          </cell>
        </row>
        <row r="236">
          <cell r="E236">
            <v>0</v>
          </cell>
          <cell r="G236">
            <v>0</v>
          </cell>
          <cell r="J236">
            <v>0</v>
          </cell>
          <cell r="M236" t="str">
            <v>01</v>
          </cell>
          <cell r="N236">
            <v>210</v>
          </cell>
        </row>
        <row r="237">
          <cell r="E237">
            <v>0</v>
          </cell>
          <cell r="G237">
            <v>0</v>
          </cell>
          <cell r="J237">
            <v>0</v>
          </cell>
          <cell r="M237" t="str">
            <v>01</v>
          </cell>
          <cell r="N237">
            <v>211</v>
          </cell>
        </row>
        <row r="238">
          <cell r="E238">
            <v>0</v>
          </cell>
          <cell r="G238">
            <v>0</v>
          </cell>
          <cell r="J238">
            <v>0</v>
          </cell>
          <cell r="M238" t="str">
            <v>01</v>
          </cell>
          <cell r="N238">
            <v>212</v>
          </cell>
        </row>
        <row r="239">
          <cell r="E239">
            <v>0</v>
          </cell>
          <cell r="G239">
            <v>0</v>
          </cell>
          <cell r="J239">
            <v>0</v>
          </cell>
          <cell r="M239" t="str">
            <v>01</v>
          </cell>
          <cell r="N239">
            <v>213</v>
          </cell>
        </row>
        <row r="240">
          <cell r="E240">
            <v>0</v>
          </cell>
          <cell r="G240">
            <v>0</v>
          </cell>
          <cell r="J240">
            <v>0</v>
          </cell>
          <cell r="M240" t="str">
            <v>01</v>
          </cell>
          <cell r="N240">
            <v>214</v>
          </cell>
        </row>
        <row r="241">
          <cell r="C241" t="str">
            <v>02</v>
          </cell>
          <cell r="E241">
            <v>0</v>
          </cell>
          <cell r="G241">
            <v>0</v>
          </cell>
          <cell r="J241">
            <v>0</v>
          </cell>
          <cell r="N241">
            <v>215</v>
          </cell>
        </row>
        <row r="242">
          <cell r="E242">
            <v>0</v>
          </cell>
          <cell r="G242">
            <v>0</v>
          </cell>
          <cell r="J242">
            <v>0</v>
          </cell>
          <cell r="M242" t="str">
            <v>02</v>
          </cell>
          <cell r="N242">
            <v>216</v>
          </cell>
        </row>
        <row r="243">
          <cell r="E243">
            <v>0</v>
          </cell>
          <cell r="G243">
            <v>0</v>
          </cell>
          <cell r="J243">
            <v>0</v>
          </cell>
          <cell r="M243" t="str">
            <v>02</v>
          </cell>
          <cell r="N243">
            <v>217</v>
          </cell>
        </row>
        <row r="244">
          <cell r="E244">
            <v>0</v>
          </cell>
          <cell r="G244">
            <v>0</v>
          </cell>
          <cell r="J244">
            <v>0</v>
          </cell>
          <cell r="M244" t="str">
            <v>02</v>
          </cell>
          <cell r="N244">
            <v>218</v>
          </cell>
        </row>
        <row r="245">
          <cell r="E245">
            <v>0</v>
          </cell>
          <cell r="G245">
            <v>0</v>
          </cell>
          <cell r="J245">
            <v>0</v>
          </cell>
          <cell r="M245" t="str">
            <v>02</v>
          </cell>
          <cell r="N245">
            <v>219</v>
          </cell>
        </row>
        <row r="246">
          <cell r="E246">
            <v>0</v>
          </cell>
          <cell r="G246">
            <v>0</v>
          </cell>
          <cell r="J246">
            <v>0</v>
          </cell>
          <cell r="M246" t="str">
            <v>02</v>
          </cell>
          <cell r="N246">
            <v>220</v>
          </cell>
        </row>
        <row r="247">
          <cell r="E247">
            <v>0</v>
          </cell>
          <cell r="G247">
            <v>0</v>
          </cell>
          <cell r="J247">
            <v>0</v>
          </cell>
          <cell r="M247" t="str">
            <v>02</v>
          </cell>
          <cell r="N247">
            <v>221</v>
          </cell>
        </row>
        <row r="248">
          <cell r="C248">
            <v>10</v>
          </cell>
          <cell r="E248">
            <v>63181725926</v>
          </cell>
          <cell r="G248">
            <v>63181725926</v>
          </cell>
          <cell r="J248">
            <v>263440261938</v>
          </cell>
          <cell r="N248">
            <v>222</v>
          </cell>
        </row>
        <row r="249">
          <cell r="C249">
            <v>11</v>
          </cell>
          <cell r="E249">
            <v>54201294019</v>
          </cell>
          <cell r="G249">
            <v>54201294019</v>
          </cell>
          <cell r="J249">
            <v>239238383160</v>
          </cell>
          <cell r="N249">
            <v>223</v>
          </cell>
        </row>
        <row r="250">
          <cell r="E250">
            <v>54201294019</v>
          </cell>
          <cell r="G250">
            <v>54201294019</v>
          </cell>
          <cell r="J250">
            <v>225926503351</v>
          </cell>
          <cell r="M250">
            <v>11</v>
          </cell>
          <cell r="N250">
            <v>224</v>
          </cell>
        </row>
        <row r="251">
          <cell r="E251">
            <v>0</v>
          </cell>
          <cell r="G251">
            <v>0</v>
          </cell>
          <cell r="J251">
            <v>13311879809</v>
          </cell>
          <cell r="M251">
            <v>11</v>
          </cell>
          <cell r="N251">
            <v>225</v>
          </cell>
        </row>
        <row r="252">
          <cell r="E252">
            <v>0</v>
          </cell>
          <cell r="G252">
            <v>0</v>
          </cell>
          <cell r="J252">
            <v>0</v>
          </cell>
          <cell r="M252">
            <v>11</v>
          </cell>
          <cell r="N252">
            <v>226</v>
          </cell>
        </row>
        <row r="253">
          <cell r="E253">
            <v>0</v>
          </cell>
          <cell r="G253">
            <v>0</v>
          </cell>
          <cell r="J253">
            <v>0</v>
          </cell>
          <cell r="M253">
            <v>11</v>
          </cell>
          <cell r="N253">
            <v>227</v>
          </cell>
        </row>
        <row r="254">
          <cell r="E254">
            <v>0</v>
          </cell>
          <cell r="G254">
            <v>0</v>
          </cell>
          <cell r="J254">
            <v>0</v>
          </cell>
          <cell r="M254">
            <v>11</v>
          </cell>
          <cell r="N254">
            <v>228</v>
          </cell>
        </row>
        <row r="255">
          <cell r="E255">
            <v>0</v>
          </cell>
          <cell r="G255">
            <v>0</v>
          </cell>
          <cell r="J255">
            <v>0</v>
          </cell>
          <cell r="M255">
            <v>11</v>
          </cell>
          <cell r="N255">
            <v>229</v>
          </cell>
        </row>
        <row r="256">
          <cell r="E256">
            <v>0</v>
          </cell>
          <cell r="G256">
            <v>0</v>
          </cell>
          <cell r="J256">
            <v>0</v>
          </cell>
          <cell r="M256">
            <v>11</v>
          </cell>
          <cell r="N256">
            <v>230</v>
          </cell>
        </row>
        <row r="257">
          <cell r="E257">
            <v>0</v>
          </cell>
          <cell r="G257">
            <v>0</v>
          </cell>
          <cell r="J257">
            <v>0</v>
          </cell>
          <cell r="M257">
            <v>11</v>
          </cell>
          <cell r="N257">
            <v>231</v>
          </cell>
        </row>
        <row r="258">
          <cell r="E258">
            <v>0</v>
          </cell>
          <cell r="G258">
            <v>0</v>
          </cell>
          <cell r="J258">
            <v>0</v>
          </cell>
          <cell r="M258">
            <v>11</v>
          </cell>
          <cell r="N258">
            <v>232</v>
          </cell>
        </row>
        <row r="259">
          <cell r="C259">
            <v>20</v>
          </cell>
          <cell r="E259">
            <v>8980431907</v>
          </cell>
          <cell r="G259">
            <v>8980431907</v>
          </cell>
          <cell r="J259">
            <v>24201878778</v>
          </cell>
          <cell r="N259">
            <v>233</v>
          </cell>
        </row>
        <row r="260">
          <cell r="C260">
            <v>21</v>
          </cell>
          <cell r="E260">
            <v>2620476069</v>
          </cell>
          <cell r="G260">
            <v>2620476069</v>
          </cell>
          <cell r="J260">
            <v>3383212303</v>
          </cell>
          <cell r="N260">
            <v>234</v>
          </cell>
        </row>
        <row r="261">
          <cell r="E261">
            <v>2620476069</v>
          </cell>
          <cell r="G261">
            <v>2620476069</v>
          </cell>
          <cell r="J261">
            <v>3258252303</v>
          </cell>
          <cell r="M261">
            <v>21</v>
          </cell>
          <cell r="N261">
            <v>235</v>
          </cell>
        </row>
        <row r="262">
          <cell r="E262">
            <v>0</v>
          </cell>
          <cell r="G262">
            <v>0</v>
          </cell>
          <cell r="J262">
            <v>0</v>
          </cell>
          <cell r="M262">
            <v>21</v>
          </cell>
          <cell r="N262">
            <v>236</v>
          </cell>
        </row>
        <row r="263">
          <cell r="E263">
            <v>0</v>
          </cell>
          <cell r="G263">
            <v>0</v>
          </cell>
          <cell r="J263">
            <v>0</v>
          </cell>
          <cell r="M263">
            <v>21</v>
          </cell>
          <cell r="N263">
            <v>237</v>
          </cell>
        </row>
        <row r="264">
          <cell r="E264">
            <v>0</v>
          </cell>
          <cell r="G264">
            <v>0</v>
          </cell>
          <cell r="J264">
            <v>0</v>
          </cell>
          <cell r="M264">
            <v>21</v>
          </cell>
          <cell r="N264">
            <v>238</v>
          </cell>
        </row>
        <row r="265">
          <cell r="E265">
            <v>0</v>
          </cell>
          <cell r="G265">
            <v>0</v>
          </cell>
          <cell r="J265">
            <v>124960000</v>
          </cell>
          <cell r="M265">
            <v>21</v>
          </cell>
          <cell r="N265">
            <v>239</v>
          </cell>
        </row>
        <row r="266">
          <cell r="E266">
            <v>0</v>
          </cell>
          <cell r="G266">
            <v>0</v>
          </cell>
          <cell r="J266">
            <v>0</v>
          </cell>
          <cell r="M266">
            <v>21</v>
          </cell>
          <cell r="N266">
            <v>240</v>
          </cell>
        </row>
        <row r="267">
          <cell r="E267">
            <v>0</v>
          </cell>
          <cell r="G267">
            <v>0</v>
          </cell>
          <cell r="J267">
            <v>0</v>
          </cell>
          <cell r="M267">
            <v>21</v>
          </cell>
          <cell r="N267">
            <v>241</v>
          </cell>
        </row>
        <row r="268">
          <cell r="E268">
            <v>0</v>
          </cell>
          <cell r="G268">
            <v>0</v>
          </cell>
          <cell r="J268">
            <v>0</v>
          </cell>
          <cell r="M268">
            <v>21</v>
          </cell>
          <cell r="N268">
            <v>242</v>
          </cell>
        </row>
        <row r="269">
          <cell r="C269">
            <v>22</v>
          </cell>
          <cell r="E269">
            <v>6855112266</v>
          </cell>
          <cell r="G269">
            <v>6855112266</v>
          </cell>
          <cell r="J269">
            <v>11289640795</v>
          </cell>
          <cell r="N269">
            <v>243</v>
          </cell>
        </row>
        <row r="270">
          <cell r="C270">
            <v>23</v>
          </cell>
          <cell r="E270">
            <v>6855112266</v>
          </cell>
          <cell r="G270">
            <v>6855112266</v>
          </cell>
          <cell r="J270">
            <v>8614975504</v>
          </cell>
          <cell r="M270">
            <v>22</v>
          </cell>
          <cell r="N270">
            <v>244</v>
          </cell>
        </row>
        <row r="271">
          <cell r="E271">
            <v>0</v>
          </cell>
          <cell r="G271">
            <v>0</v>
          </cell>
          <cell r="J271">
            <v>0</v>
          </cell>
          <cell r="M271">
            <v>22</v>
          </cell>
          <cell r="N271">
            <v>245</v>
          </cell>
        </row>
        <row r="272">
          <cell r="E272">
            <v>0</v>
          </cell>
          <cell r="G272">
            <v>0</v>
          </cell>
          <cell r="J272">
            <v>0</v>
          </cell>
          <cell r="M272">
            <v>22</v>
          </cell>
          <cell r="N272">
            <v>246</v>
          </cell>
        </row>
        <row r="273">
          <cell r="E273">
            <v>0</v>
          </cell>
          <cell r="G273">
            <v>0</v>
          </cell>
          <cell r="J273">
            <v>0</v>
          </cell>
          <cell r="M273">
            <v>22</v>
          </cell>
          <cell r="N273">
            <v>247</v>
          </cell>
        </row>
        <row r="274">
          <cell r="E274">
            <v>0</v>
          </cell>
          <cell r="G274">
            <v>0</v>
          </cell>
          <cell r="J274">
            <v>525755110</v>
          </cell>
          <cell r="M274">
            <v>22</v>
          </cell>
          <cell r="N274">
            <v>248</v>
          </cell>
        </row>
        <row r="275">
          <cell r="E275">
            <v>0</v>
          </cell>
          <cell r="G275">
            <v>0</v>
          </cell>
          <cell r="J275">
            <v>756645028</v>
          </cell>
          <cell r="M275">
            <v>22</v>
          </cell>
          <cell r="N275">
            <v>249</v>
          </cell>
        </row>
        <row r="276">
          <cell r="E276">
            <v>0</v>
          </cell>
          <cell r="G276">
            <v>0</v>
          </cell>
          <cell r="J276">
            <v>519680915</v>
          </cell>
          <cell r="M276">
            <v>22</v>
          </cell>
          <cell r="N276">
            <v>250</v>
          </cell>
        </row>
        <row r="277">
          <cell r="E277">
            <v>0</v>
          </cell>
          <cell r="G277">
            <v>0</v>
          </cell>
          <cell r="J277">
            <v>872584238</v>
          </cell>
          <cell r="M277">
            <v>22</v>
          </cell>
          <cell r="N277">
            <v>251</v>
          </cell>
        </row>
        <row r="278">
          <cell r="C278">
            <v>24</v>
          </cell>
          <cell r="E278">
            <v>184720089</v>
          </cell>
          <cell r="G278">
            <v>184720089</v>
          </cell>
          <cell r="J278">
            <v>2225722876</v>
          </cell>
          <cell r="N278">
            <v>252</v>
          </cell>
        </row>
        <row r="279">
          <cell r="E279">
            <v>111242814</v>
          </cell>
          <cell r="G279">
            <v>111242814</v>
          </cell>
          <cell r="J279">
            <v>133109596</v>
          </cell>
          <cell r="M279">
            <v>24</v>
          </cell>
          <cell r="N279">
            <v>253</v>
          </cell>
        </row>
        <row r="280">
          <cell r="E280">
            <v>0</v>
          </cell>
          <cell r="G280">
            <v>0</v>
          </cell>
          <cell r="J280">
            <v>0</v>
          </cell>
          <cell r="M280">
            <v>24</v>
          </cell>
          <cell r="N280">
            <v>254</v>
          </cell>
        </row>
        <row r="281">
          <cell r="E281">
            <v>0</v>
          </cell>
          <cell r="G281">
            <v>0</v>
          </cell>
          <cell r="J281">
            <v>0</v>
          </cell>
          <cell r="M281">
            <v>24</v>
          </cell>
          <cell r="N281">
            <v>255</v>
          </cell>
        </row>
        <row r="282">
          <cell r="E282">
            <v>0</v>
          </cell>
          <cell r="G282">
            <v>0</v>
          </cell>
          <cell r="J282">
            <v>0</v>
          </cell>
          <cell r="M282">
            <v>24</v>
          </cell>
          <cell r="N282">
            <v>256</v>
          </cell>
        </row>
        <row r="283">
          <cell r="E283">
            <v>0</v>
          </cell>
          <cell r="G283">
            <v>0</v>
          </cell>
          <cell r="J283">
            <v>0</v>
          </cell>
          <cell r="M283">
            <v>24</v>
          </cell>
          <cell r="N283">
            <v>257</v>
          </cell>
        </row>
        <row r="284">
          <cell r="E284">
            <v>61933449</v>
          </cell>
          <cell r="G284">
            <v>61933449</v>
          </cell>
          <cell r="J284">
            <v>2074215271</v>
          </cell>
          <cell r="M284">
            <v>24</v>
          </cell>
          <cell r="N284">
            <v>258</v>
          </cell>
        </row>
        <row r="285">
          <cell r="E285">
            <v>11543826</v>
          </cell>
          <cell r="G285">
            <v>11543826</v>
          </cell>
          <cell r="J285">
            <v>18398009</v>
          </cell>
          <cell r="M285">
            <v>24</v>
          </cell>
          <cell r="N285">
            <v>259</v>
          </cell>
        </row>
        <row r="286">
          <cell r="C286">
            <v>25</v>
          </cell>
          <cell r="E286">
            <v>2744080466</v>
          </cell>
          <cell r="G286">
            <v>2744080466</v>
          </cell>
          <cell r="J286">
            <v>3433879744</v>
          </cell>
          <cell r="N286">
            <v>260</v>
          </cell>
        </row>
        <row r="287">
          <cell r="E287">
            <v>1091286647</v>
          </cell>
          <cell r="G287">
            <v>1091286647</v>
          </cell>
          <cell r="J287">
            <v>1167394950</v>
          </cell>
          <cell r="M287">
            <v>25</v>
          </cell>
          <cell r="N287">
            <v>261</v>
          </cell>
        </row>
        <row r="288">
          <cell r="E288">
            <v>0</v>
          </cell>
          <cell r="G288">
            <v>0</v>
          </cell>
          <cell r="J288">
            <v>0</v>
          </cell>
          <cell r="M288">
            <v>25</v>
          </cell>
          <cell r="N288">
            <v>262</v>
          </cell>
        </row>
        <row r="289">
          <cell r="E289">
            <v>18005551</v>
          </cell>
          <cell r="G289">
            <v>18005551</v>
          </cell>
          <cell r="J289">
            <v>21043269</v>
          </cell>
          <cell r="M289">
            <v>25</v>
          </cell>
          <cell r="N289">
            <v>263</v>
          </cell>
        </row>
        <row r="290">
          <cell r="E290">
            <v>282866484</v>
          </cell>
          <cell r="G290">
            <v>282866484</v>
          </cell>
          <cell r="J290">
            <v>298494600</v>
          </cell>
          <cell r="M290">
            <v>25</v>
          </cell>
          <cell r="N290">
            <v>264</v>
          </cell>
        </row>
        <row r="291">
          <cell r="E291">
            <v>326350764</v>
          </cell>
          <cell r="G291">
            <v>326350764</v>
          </cell>
          <cell r="J291">
            <v>501543483</v>
          </cell>
          <cell r="M291">
            <v>25</v>
          </cell>
          <cell r="N291">
            <v>265</v>
          </cell>
        </row>
        <row r="292">
          <cell r="E292">
            <v>0</v>
          </cell>
          <cell r="G292">
            <v>0</v>
          </cell>
          <cell r="J292">
            <v>-86668310</v>
          </cell>
          <cell r="M292">
            <v>25</v>
          </cell>
          <cell r="N292">
            <v>266</v>
          </cell>
        </row>
        <row r="293">
          <cell r="E293">
            <v>667518904</v>
          </cell>
          <cell r="G293">
            <v>667518904</v>
          </cell>
          <cell r="J293">
            <v>1129592009</v>
          </cell>
          <cell r="M293">
            <v>25</v>
          </cell>
          <cell r="N293">
            <v>267</v>
          </cell>
        </row>
        <row r="294">
          <cell r="E294">
            <v>358052116</v>
          </cell>
          <cell r="G294">
            <v>358052116</v>
          </cell>
          <cell r="J294">
            <v>402479743</v>
          </cell>
          <cell r="M294">
            <v>25</v>
          </cell>
          <cell r="N294">
            <v>268</v>
          </cell>
        </row>
        <row r="295">
          <cell r="C295">
            <v>30</v>
          </cell>
          <cell r="E295">
            <v>1816995155</v>
          </cell>
          <cell r="G295">
            <v>1816995155</v>
          </cell>
          <cell r="J295">
            <v>10635847666</v>
          </cell>
          <cell r="N295">
            <v>269</v>
          </cell>
        </row>
        <row r="296">
          <cell r="C296">
            <v>31</v>
          </cell>
          <cell r="E296">
            <v>640</v>
          </cell>
          <cell r="G296">
            <v>640</v>
          </cell>
          <cell r="J296">
            <v>1982505465</v>
          </cell>
          <cell r="M296">
            <v>31</v>
          </cell>
          <cell r="N296">
            <v>270</v>
          </cell>
        </row>
        <row r="297">
          <cell r="C297">
            <v>32</v>
          </cell>
          <cell r="E297">
            <v>917436667</v>
          </cell>
          <cell r="G297">
            <v>917436667</v>
          </cell>
          <cell r="J297">
            <v>282179466</v>
          </cell>
          <cell r="M297">
            <v>32</v>
          </cell>
          <cell r="N297">
            <v>271</v>
          </cell>
        </row>
        <row r="298">
          <cell r="C298">
            <v>40</v>
          </cell>
          <cell r="E298">
            <v>-917436027</v>
          </cell>
          <cell r="G298">
            <v>-917436027</v>
          </cell>
          <cell r="J298">
            <v>1700325999</v>
          </cell>
          <cell r="N298">
            <v>272</v>
          </cell>
        </row>
        <row r="299">
          <cell r="C299">
            <v>45</v>
          </cell>
          <cell r="E299">
            <v>0</v>
          </cell>
          <cell r="G299">
            <v>0</v>
          </cell>
          <cell r="J299">
            <v>0</v>
          </cell>
          <cell r="M299">
            <v>45</v>
          </cell>
          <cell r="N299">
            <v>273</v>
          </cell>
        </row>
        <row r="300">
          <cell r="C300">
            <v>50</v>
          </cell>
          <cell r="E300">
            <v>899559128</v>
          </cell>
          <cell r="G300">
            <v>899559128</v>
          </cell>
          <cell r="J300">
            <v>12336173665</v>
          </cell>
          <cell r="N300">
            <v>274</v>
          </cell>
        </row>
        <row r="301">
          <cell r="C301">
            <v>51</v>
          </cell>
          <cell r="E301">
            <v>157422847</v>
          </cell>
          <cell r="G301">
            <v>157422847</v>
          </cell>
          <cell r="J301">
            <v>3084043416</v>
          </cell>
          <cell r="M301">
            <v>51</v>
          </cell>
          <cell r="N301">
            <v>275</v>
          </cell>
        </row>
        <row r="302">
          <cell r="C302">
            <v>52</v>
          </cell>
          <cell r="E302">
            <v>0</v>
          </cell>
          <cell r="G302">
            <v>0</v>
          </cell>
          <cell r="J302">
            <v>0</v>
          </cell>
          <cell r="M302">
            <v>52</v>
          </cell>
          <cell r="N302">
            <v>276</v>
          </cell>
        </row>
        <row r="303">
          <cell r="C303">
            <v>60</v>
          </cell>
          <cell r="E303">
            <v>742136281</v>
          </cell>
          <cell r="G303">
            <v>742136281</v>
          </cell>
          <cell r="J303">
            <v>9252130249</v>
          </cell>
          <cell r="N303">
            <v>277</v>
          </cell>
        </row>
        <row r="304">
          <cell r="C304">
            <v>61</v>
          </cell>
          <cell r="E304">
            <v>0</v>
          </cell>
          <cell r="G304">
            <v>0</v>
          </cell>
          <cell r="J304">
            <v>0</v>
          </cell>
          <cell r="M304">
            <v>61</v>
          </cell>
          <cell r="N304">
            <v>278</v>
          </cell>
        </row>
        <row r="305">
          <cell r="C305">
            <v>62</v>
          </cell>
          <cell r="E305">
            <v>742136281</v>
          </cell>
          <cell r="G305">
            <v>742136281</v>
          </cell>
          <cell r="J305">
            <v>9252130249</v>
          </cell>
          <cell r="N305">
            <v>279</v>
          </cell>
        </row>
        <row r="306">
          <cell r="C306">
            <v>70</v>
          </cell>
          <cell r="E306" t="e">
            <v>#REF!</v>
          </cell>
          <cell r="G306" t="e">
            <v>#DIV/0!</v>
          </cell>
          <cell r="J306" t="e">
            <v>#DIV/0!</v>
          </cell>
          <cell r="M306">
            <v>70</v>
          </cell>
          <cell r="N306">
            <v>280</v>
          </cell>
        </row>
        <row r="307">
          <cell r="N307" t="str">
            <v/>
          </cell>
        </row>
      </sheetData>
      <sheetData sheetId="5">
        <row r="68">
          <cell r="H68">
            <v>25000667601</v>
          </cell>
        </row>
        <row r="69">
          <cell r="H69">
            <v>25010493400</v>
          </cell>
        </row>
        <row r="70">
          <cell r="F70">
            <v>-10493400</v>
          </cell>
          <cell r="H70">
            <v>-9825799</v>
          </cell>
        </row>
      </sheetData>
      <sheetData sheetId="6"/>
      <sheetData sheetId="7"/>
      <sheetData sheetId="8">
        <row r="13">
          <cell r="E13" t="str">
            <v>Số phản ánh trên LCTT</v>
          </cell>
        </row>
        <row r="14">
          <cell r="E14">
            <v>654136281</v>
          </cell>
        </row>
        <row r="25">
          <cell r="E25">
            <v>654136281</v>
          </cell>
          <cell r="H25" t="str">
            <v>01</v>
          </cell>
        </row>
        <row r="26">
          <cell r="E26">
            <v>-245422847</v>
          </cell>
        </row>
        <row r="28">
          <cell r="E28" t="str">
            <v>Số phản ánh trên LCTT</v>
          </cell>
        </row>
        <row r="29">
          <cell r="E29">
            <v>1590401142</v>
          </cell>
        </row>
        <row r="34">
          <cell r="E34">
            <v>1590401142</v>
          </cell>
          <cell r="H34" t="str">
            <v>02</v>
          </cell>
        </row>
        <row r="35">
          <cell r="E35">
            <v>1590401142</v>
          </cell>
        </row>
        <row r="37">
          <cell r="E37" t="str">
            <v>Số phản ánh trên LCTT</v>
          </cell>
        </row>
        <row r="38">
          <cell r="E38">
            <v>0</v>
          </cell>
        </row>
        <row r="39">
          <cell r="E39">
            <v>0</v>
          </cell>
        </row>
        <row r="42">
          <cell r="E42">
            <v>0</v>
          </cell>
          <cell r="H42" t="str">
            <v>03</v>
          </cell>
        </row>
        <row r="43">
          <cell r="E43">
            <v>0</v>
          </cell>
        </row>
        <row r="45">
          <cell r="E45" t="str">
            <v>Số phản ánh trên LCTT</v>
          </cell>
        </row>
        <row r="46">
          <cell r="E46">
            <v>0</v>
          </cell>
        </row>
        <row r="48">
          <cell r="E48">
            <v>0</v>
          </cell>
        </row>
        <row r="49">
          <cell r="E49">
            <v>0</v>
          </cell>
        </row>
        <row r="56">
          <cell r="E56">
            <v>0</v>
          </cell>
          <cell r="H56" t="str">
            <v>04</v>
          </cell>
        </row>
        <row r="57">
          <cell r="E57">
            <v>0</v>
          </cell>
        </row>
        <row r="59">
          <cell r="E59" t="str">
            <v>Số phản ánh trên LCTT</v>
          </cell>
        </row>
        <row r="60">
          <cell r="E60">
            <v>0</v>
          </cell>
        </row>
        <row r="63">
          <cell r="E63">
            <v>0</v>
          </cell>
        </row>
        <row r="64">
          <cell r="E64">
            <v>0</v>
          </cell>
        </row>
        <row r="71">
          <cell r="E71">
            <v>0</v>
          </cell>
        </row>
        <row r="78">
          <cell r="E78">
            <v>0</v>
          </cell>
        </row>
        <row r="83">
          <cell r="E83">
            <v>0</v>
          </cell>
        </row>
        <row r="85">
          <cell r="E85">
            <v>0</v>
          </cell>
          <cell r="H85" t="str">
            <v>05</v>
          </cell>
        </row>
        <row r="86">
          <cell r="E86">
            <v>0</v>
          </cell>
        </row>
        <row r="88">
          <cell r="E88" t="str">
            <v>Số phản ánh trên LCTT</v>
          </cell>
        </row>
        <row r="89">
          <cell r="E89">
            <v>6855112266</v>
          </cell>
        </row>
        <row r="93">
          <cell r="E93">
            <v>6855112266</v>
          </cell>
          <cell r="H93" t="str">
            <v>06</v>
          </cell>
        </row>
        <row r="94">
          <cell r="E94">
            <v>0</v>
          </cell>
        </row>
        <row r="96">
          <cell r="E96" t="str">
            <v>Số phản ánh trên LCTT</v>
          </cell>
        </row>
        <row r="97">
          <cell r="E97">
            <v>-6855112266</v>
          </cell>
        </row>
        <row r="98">
          <cell r="E98">
            <v>0</v>
          </cell>
        </row>
        <row r="99">
          <cell r="E99">
            <v>0</v>
          </cell>
        </row>
        <row r="100">
          <cell r="E100">
            <v>0</v>
          </cell>
        </row>
        <row r="101">
          <cell r="E101">
            <v>0</v>
          </cell>
        </row>
        <row r="102">
          <cell r="E102">
            <v>0</v>
          </cell>
        </row>
        <row r="104">
          <cell r="E104">
            <v>-6855112266</v>
          </cell>
          <cell r="H104" t="str">
            <v>13</v>
          </cell>
        </row>
        <row r="105">
          <cell r="E105">
            <v>-6855112266</v>
          </cell>
        </row>
        <row r="107">
          <cell r="E107" t="str">
            <v>Số phản ánh trên LCTT</v>
          </cell>
        </row>
        <row r="110">
          <cell r="E110">
            <v>0</v>
          </cell>
        </row>
        <row r="112">
          <cell r="E112">
            <v>0</v>
          </cell>
          <cell r="H112" t="str">
            <v>14</v>
          </cell>
        </row>
        <row r="113">
          <cell r="E113">
            <v>0</v>
          </cell>
        </row>
        <row r="115">
          <cell r="E115" t="str">
            <v>Số phản ánh trên LCTT</v>
          </cell>
        </row>
        <row r="116">
          <cell r="E116">
            <v>0</v>
          </cell>
        </row>
        <row r="119">
          <cell r="E119">
            <v>0</v>
          </cell>
        </row>
        <row r="120">
          <cell r="E120">
            <v>0</v>
          </cell>
        </row>
        <row r="121">
          <cell r="E121">
            <v>0</v>
          </cell>
        </row>
        <row r="122">
          <cell r="E122">
            <v>0</v>
          </cell>
        </row>
        <row r="123">
          <cell r="E123">
            <v>0</v>
          </cell>
        </row>
        <row r="126">
          <cell r="E126">
            <v>0</v>
          </cell>
        </row>
        <row r="127">
          <cell r="E127">
            <v>0</v>
          </cell>
        </row>
        <row r="129">
          <cell r="E129">
            <v>0</v>
          </cell>
        </row>
        <row r="130">
          <cell r="E130">
            <v>0</v>
          </cell>
        </row>
        <row r="131">
          <cell r="E131">
            <v>0</v>
          </cell>
        </row>
        <row r="133">
          <cell r="E133">
            <v>0</v>
          </cell>
          <cell r="H133" t="str">
            <v>15</v>
          </cell>
        </row>
        <row r="134">
          <cell r="E134">
            <v>0</v>
          </cell>
        </row>
        <row r="135">
          <cell r="E135">
            <v>384820976</v>
          </cell>
        </row>
        <row r="138">
          <cell r="E138">
            <v>384820976</v>
          </cell>
        </row>
        <row r="141">
          <cell r="E141" t="str">
            <v>Số phản ánh trên LCTT</v>
          </cell>
        </row>
        <row r="142">
          <cell r="E142">
            <v>-26700000</v>
          </cell>
        </row>
        <row r="153">
          <cell r="E153">
            <v>-26700000</v>
          </cell>
          <cell r="H153" t="str">
            <v>16</v>
          </cell>
        </row>
        <row r="154">
          <cell r="E154">
            <v>-26700000</v>
          </cell>
        </row>
        <row r="156">
          <cell r="E156" t="str">
            <v>Số phản ánh trên LCTT</v>
          </cell>
        </row>
        <row r="157">
          <cell r="E157">
            <v>-7914640000</v>
          </cell>
        </row>
        <row r="161">
          <cell r="E161">
            <v>-13250842466</v>
          </cell>
        </row>
        <row r="163">
          <cell r="E163">
            <v>0</v>
          </cell>
        </row>
        <row r="164">
          <cell r="E164">
            <v>0</v>
          </cell>
        </row>
        <row r="170">
          <cell r="E170">
            <v>-21165482466</v>
          </cell>
          <cell r="H170" t="str">
            <v>21</v>
          </cell>
        </row>
        <row r="171">
          <cell r="E171">
            <v>-21165482466</v>
          </cell>
        </row>
        <row r="173">
          <cell r="E173" t="str">
            <v>Số phản ánh trên LCTT</v>
          </cell>
        </row>
        <row r="174">
          <cell r="E174">
            <v>0</v>
          </cell>
        </row>
        <row r="177">
          <cell r="E177">
            <v>0</v>
          </cell>
        </row>
        <row r="180">
          <cell r="E180">
            <v>0</v>
          </cell>
        </row>
        <row r="182">
          <cell r="E182">
            <v>0</v>
          </cell>
        </row>
        <row r="185">
          <cell r="E185">
            <v>0</v>
          </cell>
        </row>
        <row r="187">
          <cell r="E187">
            <v>0</v>
          </cell>
          <cell r="H187" t="str">
            <v>22</v>
          </cell>
        </row>
        <row r="188">
          <cell r="E188">
            <v>0</v>
          </cell>
        </row>
        <row r="190">
          <cell r="E190" t="str">
            <v>Số phản ánh trên LCTT</v>
          </cell>
        </row>
        <row r="191">
          <cell r="E191">
            <v>-350000000</v>
          </cell>
        </row>
        <row r="196">
          <cell r="E196">
            <v>-350000000</v>
          </cell>
          <cell r="H196" t="str">
            <v>23</v>
          </cell>
        </row>
        <row r="197">
          <cell r="E197">
            <v>-350000000</v>
          </cell>
        </row>
        <row r="199">
          <cell r="E199" t="str">
            <v>Số phản ánh trên LCTT</v>
          </cell>
        </row>
        <row r="200">
          <cell r="E200">
            <v>0</v>
          </cell>
        </row>
        <row r="202">
          <cell r="E202">
            <v>0</v>
          </cell>
        </row>
        <row r="203">
          <cell r="E203">
            <v>0</v>
          </cell>
        </row>
        <row r="207">
          <cell r="E207">
            <v>0</v>
          </cell>
          <cell r="H207" t="str">
            <v>24</v>
          </cell>
        </row>
        <row r="208">
          <cell r="E208">
            <v>0</v>
          </cell>
        </row>
        <row r="210">
          <cell r="E210" t="str">
            <v>Số phản ánh trên LCTT</v>
          </cell>
        </row>
        <row r="211">
          <cell r="E211">
            <v>-1000000000</v>
          </cell>
        </row>
        <row r="213">
          <cell r="E213">
            <v>0</v>
          </cell>
        </row>
        <row r="215">
          <cell r="E215">
            <v>0</v>
          </cell>
        </row>
        <row r="216">
          <cell r="E216">
            <v>0</v>
          </cell>
        </row>
        <row r="217">
          <cell r="E217">
            <v>0</v>
          </cell>
        </row>
        <row r="219">
          <cell r="E219">
            <v>-1000000000</v>
          </cell>
          <cell r="H219" t="str">
            <v>25</v>
          </cell>
        </row>
        <row r="220">
          <cell r="E220">
            <v>-1000000000</v>
          </cell>
        </row>
        <row r="226">
          <cell r="E226" t="str">
            <v>Số phản ánh trên LCTT</v>
          </cell>
        </row>
        <row r="227">
          <cell r="E227">
            <v>0</v>
          </cell>
        </row>
        <row r="229">
          <cell r="E229">
            <v>0</v>
          </cell>
        </row>
        <row r="230">
          <cell r="E230">
            <v>0</v>
          </cell>
        </row>
        <row r="231">
          <cell r="E231">
            <v>0</v>
          </cell>
        </row>
        <row r="232">
          <cell r="E232">
            <v>0</v>
          </cell>
        </row>
        <row r="233">
          <cell r="E233">
            <v>0</v>
          </cell>
        </row>
        <row r="234">
          <cell r="E234">
            <v>0</v>
          </cell>
        </row>
        <row r="236">
          <cell r="E236">
            <v>0</v>
          </cell>
          <cell r="H236" t="str">
            <v>26</v>
          </cell>
        </row>
        <row r="237">
          <cell r="E237">
            <v>0</v>
          </cell>
        </row>
        <row r="239">
          <cell r="E239">
            <v>0</v>
          </cell>
        </row>
        <row r="240">
          <cell r="E240">
            <v>0</v>
          </cell>
        </row>
        <row r="242">
          <cell r="E242">
            <v>0</v>
          </cell>
        </row>
        <row r="244">
          <cell r="E244">
            <v>0</v>
          </cell>
        </row>
        <row r="246">
          <cell r="E246">
            <v>0</v>
          </cell>
        </row>
        <row r="248">
          <cell r="E248">
            <v>0</v>
          </cell>
        </row>
        <row r="250">
          <cell r="E250">
            <v>0</v>
          </cell>
        </row>
        <row r="251">
          <cell r="E251">
            <v>0</v>
          </cell>
        </row>
        <row r="253">
          <cell r="E253">
            <v>0</v>
          </cell>
          <cell r="H253" t="str">
            <v>27</v>
          </cell>
        </row>
        <row r="254">
          <cell r="E254">
            <v>0</v>
          </cell>
        </row>
        <row r="257">
          <cell r="E257">
            <v>0</v>
          </cell>
        </row>
        <row r="258">
          <cell r="E258">
            <v>0</v>
          </cell>
        </row>
        <row r="262">
          <cell r="E262">
            <v>0</v>
          </cell>
        </row>
        <row r="265">
          <cell r="E265">
            <v>0</v>
          </cell>
          <cell r="H265" t="str">
            <v>31</v>
          </cell>
        </row>
        <row r="266">
          <cell r="E266">
            <v>0</v>
          </cell>
        </row>
        <row r="269">
          <cell r="E269">
            <v>-50000000</v>
          </cell>
        </row>
        <row r="272">
          <cell r="E272">
            <v>0</v>
          </cell>
        </row>
        <row r="274">
          <cell r="E274">
            <v>-50000000</v>
          </cell>
          <cell r="H274" t="str">
            <v>32</v>
          </cell>
        </row>
        <row r="275">
          <cell r="E275">
            <v>-50000000</v>
          </cell>
        </row>
        <row r="278">
          <cell r="E278">
            <v>0</v>
          </cell>
        </row>
        <row r="280">
          <cell r="E280">
            <v>0</v>
          </cell>
        </row>
        <row r="281">
          <cell r="E281">
            <v>0</v>
          </cell>
        </row>
        <row r="282">
          <cell r="E282">
            <v>0</v>
          </cell>
        </row>
        <row r="283">
          <cell r="E283">
            <v>0</v>
          </cell>
          <cell r="H283" t="str">
            <v>33</v>
          </cell>
        </row>
        <row r="284">
          <cell r="E284">
            <v>0</v>
          </cell>
        </row>
        <row r="287">
          <cell r="E287">
            <v>-32270261582</v>
          </cell>
        </row>
        <row r="289">
          <cell r="E289">
            <v>0</v>
          </cell>
        </row>
        <row r="290">
          <cell r="E290">
            <v>0</v>
          </cell>
        </row>
        <row r="296">
          <cell r="E296">
            <v>-32270261582</v>
          </cell>
          <cell r="H296" t="str">
            <v>34</v>
          </cell>
        </row>
        <row r="297">
          <cell r="E297">
            <v>-32270261582</v>
          </cell>
        </row>
        <row r="300">
          <cell r="E300">
            <v>0</v>
          </cell>
        </row>
        <row r="302">
          <cell r="E302">
            <v>0</v>
          </cell>
        </row>
        <row r="303">
          <cell r="E303">
            <v>0</v>
          </cell>
        </row>
        <row r="305">
          <cell r="E305">
            <v>0</v>
          </cell>
          <cell r="H305" t="str">
            <v>35</v>
          </cell>
        </row>
        <row r="306">
          <cell r="E306">
            <v>0</v>
          </cell>
        </row>
        <row r="309">
          <cell r="E309">
            <v>0</v>
          </cell>
        </row>
        <row r="314">
          <cell r="E314">
            <v>0</v>
          </cell>
          <cell r="H314" t="str">
            <v>36</v>
          </cell>
        </row>
        <row r="315">
          <cell r="E315">
            <v>0</v>
          </cell>
        </row>
        <row r="318">
          <cell r="E318">
            <v>0</v>
          </cell>
        </row>
        <row r="320">
          <cell r="E320">
            <v>0</v>
          </cell>
          <cell r="H320" t="str">
            <v>61</v>
          </cell>
        </row>
        <row r="321">
          <cell r="E321">
            <v>0</v>
          </cell>
        </row>
        <row r="338">
          <cell r="E338">
            <v>56697497061</v>
          </cell>
        </row>
        <row r="341">
          <cell r="E341">
            <v>0</v>
          </cell>
        </row>
        <row r="342">
          <cell r="E342">
            <v>13250842466</v>
          </cell>
        </row>
        <row r="343">
          <cell r="E343">
            <v>0</v>
          </cell>
        </row>
        <row r="345">
          <cell r="E345">
            <v>0</v>
          </cell>
        </row>
        <row r="347">
          <cell r="E347">
            <v>0</v>
          </cell>
        </row>
        <row r="349">
          <cell r="E349">
            <v>0</v>
          </cell>
        </row>
        <row r="352">
          <cell r="E352">
            <v>0</v>
          </cell>
        </row>
        <row r="353">
          <cell r="E353">
            <v>0</v>
          </cell>
        </row>
        <row r="357">
          <cell r="E357">
            <v>69948339527</v>
          </cell>
          <cell r="H357" t="str">
            <v>09</v>
          </cell>
        </row>
        <row r="358">
          <cell r="E358">
            <v>69948339527</v>
          </cell>
        </row>
        <row r="362">
          <cell r="E362">
            <v>-9968116116</v>
          </cell>
        </row>
        <row r="364">
          <cell r="E364">
            <v>-9968116116</v>
          </cell>
          <cell r="H364" t="str">
            <v>10</v>
          </cell>
        </row>
        <row r="365">
          <cell r="E365">
            <v>-9968116116</v>
          </cell>
        </row>
        <row r="372">
          <cell r="E372">
            <v>35772645</v>
          </cell>
        </row>
        <row r="374">
          <cell r="E374">
            <v>0</v>
          </cell>
        </row>
        <row r="375">
          <cell r="E375">
            <v>0</v>
          </cell>
        </row>
        <row r="379">
          <cell r="E379">
            <v>0</v>
          </cell>
        </row>
        <row r="380">
          <cell r="E380">
            <v>0</v>
          </cell>
        </row>
        <row r="382">
          <cell r="E382">
            <v>0</v>
          </cell>
        </row>
        <row r="385">
          <cell r="E385">
            <v>0</v>
          </cell>
        </row>
        <row r="386">
          <cell r="E386">
            <v>0</v>
          </cell>
        </row>
        <row r="387">
          <cell r="E387">
            <v>0</v>
          </cell>
        </row>
        <row r="388">
          <cell r="E388">
            <v>0</v>
          </cell>
        </row>
        <row r="390">
          <cell r="E390">
            <v>0</v>
          </cell>
        </row>
        <row r="392">
          <cell r="E392">
            <v>35772645</v>
          </cell>
          <cell r="H392" t="str">
            <v>11</v>
          </cell>
        </row>
        <row r="393">
          <cell r="E393">
            <v>35772645</v>
          </cell>
        </row>
        <row r="396">
          <cell r="E396">
            <v>289578732</v>
          </cell>
        </row>
        <row r="399">
          <cell r="E399">
            <v>289578732</v>
          </cell>
          <cell r="H399" t="str">
            <v>12</v>
          </cell>
        </row>
        <row r="400">
          <cell r="E400">
            <v>289578732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enu"/>
      <sheetName val="PAJE"/>
      <sheetName val="WK"/>
      <sheetName val="BS"/>
      <sheetName val="PL"/>
      <sheetName val="CF1"/>
      <sheetName val="TM CF1"/>
      <sheetName val="TM"/>
      <sheetName val="TM(NV)"/>
      <sheetName val="TM(TSCD)"/>
      <sheetName val="TM(Lienquan)"/>
      <sheetName val="CF2"/>
      <sheetName val="CTPT"/>
      <sheetName val="INFOR"/>
      <sheetName val="BSPL"/>
      <sheetName val="BSPL2"/>
    </sheetNames>
    <sheetDataSet>
      <sheetData sheetId="0" refreshError="1"/>
      <sheetData sheetId="1" refreshError="1"/>
      <sheetData sheetId="2" refreshError="1"/>
      <sheetData sheetId="3" refreshError="1">
        <row r="64">
          <cell r="F64">
            <v>0</v>
          </cell>
          <cell r="H64">
            <v>0</v>
          </cell>
        </row>
        <row r="65">
          <cell r="F65">
            <v>0</v>
          </cell>
          <cell r="H65">
            <v>0</v>
          </cell>
        </row>
        <row r="66">
          <cell r="F66">
            <v>0</v>
          </cell>
          <cell r="H6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enu"/>
      <sheetName val="PAJE"/>
      <sheetName val="BS"/>
      <sheetName val="PL"/>
      <sheetName val="TM"/>
      <sheetName val="CF1"/>
      <sheetName val="WK"/>
      <sheetName val="TM(TSCD)"/>
      <sheetName val="TM(NV)"/>
      <sheetName val="Tai san bo phan"/>
      <sheetName val="KQKD bo phan"/>
      <sheetName val="Gia tri hop ly"/>
      <sheetName val="Thoi han thanh toan"/>
      <sheetName val="INFOR"/>
      <sheetName val="TM(Lienquan)"/>
      <sheetName val="CF2"/>
      <sheetName val="TM CF1"/>
      <sheetName val="BSPL"/>
      <sheetName val="BSPL2"/>
      <sheetName val="BSPL3"/>
      <sheetName val="BSPL4"/>
      <sheetName val="TM142"/>
      <sheetName val="TM242"/>
      <sheetName val="TM thue"/>
      <sheetName val="TSCD the chap"/>
      <sheetName val="CP binh quan"/>
      <sheetName val="141 ldao"/>
      <sheetName val="CTPT"/>
    </sheetNames>
    <sheetDataSet>
      <sheetData sheetId="0" refreshError="1"/>
      <sheetData sheetId="1" refreshError="1"/>
      <sheetData sheetId="2">
        <row r="22">
          <cell r="F2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enu"/>
      <sheetName val="PAJE"/>
      <sheetName val="INFOR"/>
      <sheetName val="WK"/>
      <sheetName val="BS"/>
      <sheetName val="PL"/>
      <sheetName val="CF1"/>
      <sheetName val="CF2"/>
      <sheetName val="TM CF1"/>
      <sheetName val="BSPL"/>
      <sheetName val="BSPL2"/>
      <sheetName val="BSPL3"/>
      <sheetName val="BSPL4"/>
      <sheetName val="TM"/>
      <sheetName val="TM(TSCD)"/>
      <sheetName val="TM thue"/>
      <sheetName val="N.Von"/>
      <sheetName val="TM(Lienquan)"/>
      <sheetName val="Sheet1"/>
      <sheetName val="CTPT"/>
    </sheetNames>
    <sheetDataSet>
      <sheetData sheetId="0"/>
      <sheetData sheetId="1"/>
      <sheetData sheetId="2">
        <row r="5">
          <cell r="C5" t="str">
            <v>Y</v>
          </cell>
        </row>
        <row r="6">
          <cell r="C6" t="str">
            <v>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FOR"/>
      <sheetName val="Menu"/>
      <sheetName val="PAJE"/>
      <sheetName val="WK"/>
      <sheetName val="BSPL"/>
      <sheetName val="BS"/>
      <sheetName val="PL"/>
      <sheetName val="CF1"/>
      <sheetName val="TM CF1"/>
      <sheetName val="CF2"/>
      <sheetName val="TMLCTT"/>
      <sheetName val="TM"/>
      <sheetName val="TM(TSCD)"/>
      <sheetName val="TM(NV)"/>
      <sheetName val="CP Binh quan"/>
      <sheetName val="CP Binh quan CP quy"/>
      <sheetName val="TM(Lienquan)"/>
      <sheetName val="Ty le von hoa"/>
      <sheetName val="CTPT"/>
    </sheetNames>
    <sheetDataSet>
      <sheetData sheetId="0"/>
      <sheetData sheetId="1" refreshError="1"/>
      <sheetData sheetId="2">
        <row r="15">
          <cell r="D15">
            <v>4131</v>
          </cell>
          <cell r="E15">
            <v>1122</v>
          </cell>
          <cell r="F15">
            <v>-1143025</v>
          </cell>
          <cell r="G15">
            <v>-1143025</v>
          </cell>
          <cell r="J15" t="str">
            <v>Dam San</v>
          </cell>
          <cell r="K15" t="str">
            <v>Y</v>
          </cell>
        </row>
        <row r="16">
          <cell r="D16">
            <v>4131</v>
          </cell>
          <cell r="E16">
            <v>1122</v>
          </cell>
          <cell r="F16">
            <v>-56610762</v>
          </cell>
          <cell r="G16">
            <v>-56610762</v>
          </cell>
          <cell r="J16" t="str">
            <v>Dam San</v>
          </cell>
          <cell r="K16" t="str">
            <v>Y</v>
          </cell>
        </row>
        <row r="17">
          <cell r="D17">
            <v>4131</v>
          </cell>
          <cell r="E17">
            <v>1122</v>
          </cell>
          <cell r="F17">
            <v>-348538</v>
          </cell>
          <cell r="G17">
            <v>-348538</v>
          </cell>
          <cell r="J17" t="str">
            <v>Dam San</v>
          </cell>
          <cell r="K17" t="str">
            <v>Y</v>
          </cell>
        </row>
        <row r="21">
          <cell r="D21">
            <v>1122</v>
          </cell>
          <cell r="E21">
            <v>4131</v>
          </cell>
          <cell r="F21">
            <v>-102263</v>
          </cell>
          <cell r="G21">
            <v>-102263</v>
          </cell>
          <cell r="J21" t="str">
            <v>Dam San</v>
          </cell>
          <cell r="K21" t="str">
            <v>Y</v>
          </cell>
        </row>
        <row r="22">
          <cell r="D22">
            <v>1122</v>
          </cell>
          <cell r="E22">
            <v>4131</v>
          </cell>
          <cell r="F22">
            <v>-29036918</v>
          </cell>
          <cell r="G22">
            <v>-29036918</v>
          </cell>
          <cell r="J22" t="str">
            <v>Dam San</v>
          </cell>
          <cell r="K22" t="str">
            <v>Y</v>
          </cell>
        </row>
        <row r="23">
          <cell r="D23">
            <v>1122</v>
          </cell>
          <cell r="E23">
            <v>4131</v>
          </cell>
          <cell r="F23">
            <v>-598408</v>
          </cell>
          <cell r="G23">
            <v>-598408</v>
          </cell>
          <cell r="J23" t="str">
            <v>Dam San</v>
          </cell>
          <cell r="K23" t="str">
            <v>Y</v>
          </cell>
        </row>
        <row r="24">
          <cell r="D24">
            <v>1122</v>
          </cell>
          <cell r="E24">
            <v>4131</v>
          </cell>
          <cell r="F24">
            <v>-44336643</v>
          </cell>
          <cell r="G24">
            <v>-44336643</v>
          </cell>
          <cell r="J24" t="str">
            <v>Dam San</v>
          </cell>
          <cell r="K24" t="str">
            <v>Y</v>
          </cell>
        </row>
        <row r="25">
          <cell r="D25">
            <v>1122</v>
          </cell>
          <cell r="E25">
            <v>4131</v>
          </cell>
          <cell r="F25">
            <v>-4751714</v>
          </cell>
          <cell r="G25">
            <v>-4751714</v>
          </cell>
          <cell r="J25" t="str">
            <v>Dam San</v>
          </cell>
          <cell r="K25" t="str">
            <v>Y</v>
          </cell>
        </row>
        <row r="29">
          <cell r="D29">
            <v>1122</v>
          </cell>
          <cell r="E29">
            <v>515</v>
          </cell>
          <cell r="F29">
            <v>8067417</v>
          </cell>
          <cell r="I29">
            <v>8067417</v>
          </cell>
          <cell r="J29" t="str">
            <v>Dam San</v>
          </cell>
          <cell r="K29" t="str">
            <v>Y</v>
          </cell>
        </row>
        <row r="30">
          <cell r="D30">
            <v>1122</v>
          </cell>
          <cell r="E30">
            <v>515</v>
          </cell>
          <cell r="F30">
            <v>29579528</v>
          </cell>
          <cell r="I30">
            <v>29579528</v>
          </cell>
          <cell r="J30" t="str">
            <v>Dam San</v>
          </cell>
          <cell r="K30" t="str">
            <v>Y</v>
          </cell>
        </row>
        <row r="31">
          <cell r="D31">
            <v>1122</v>
          </cell>
          <cell r="E31">
            <v>515</v>
          </cell>
          <cell r="F31">
            <v>253715</v>
          </cell>
          <cell r="I31">
            <v>253715</v>
          </cell>
          <cell r="J31" t="str">
            <v>Dam San</v>
          </cell>
          <cell r="K31" t="str">
            <v>Y</v>
          </cell>
        </row>
        <row r="32">
          <cell r="D32">
            <v>1122</v>
          </cell>
          <cell r="E32">
            <v>515</v>
          </cell>
          <cell r="F32">
            <v>45955786</v>
          </cell>
          <cell r="I32">
            <v>45955786</v>
          </cell>
          <cell r="J32" t="str">
            <v>Dam San</v>
          </cell>
          <cell r="K32" t="str">
            <v>Y</v>
          </cell>
        </row>
        <row r="33">
          <cell r="D33">
            <v>1122</v>
          </cell>
          <cell r="E33">
            <v>515</v>
          </cell>
          <cell r="F33">
            <v>5183690</v>
          </cell>
          <cell r="I33">
            <v>5183690</v>
          </cell>
          <cell r="J33" t="str">
            <v>Dam San</v>
          </cell>
          <cell r="K33" t="str">
            <v>Y</v>
          </cell>
        </row>
        <row r="37">
          <cell r="D37">
            <v>635</v>
          </cell>
          <cell r="E37">
            <v>1122</v>
          </cell>
          <cell r="G37">
            <v>423063</v>
          </cell>
          <cell r="H37">
            <v>423063</v>
          </cell>
          <cell r="J37" t="str">
            <v>Dam San</v>
          </cell>
          <cell r="K37" t="str">
            <v>Y</v>
          </cell>
        </row>
        <row r="38">
          <cell r="D38">
            <v>635</v>
          </cell>
          <cell r="E38">
            <v>1122</v>
          </cell>
          <cell r="G38">
            <v>280089</v>
          </cell>
          <cell r="H38">
            <v>280089</v>
          </cell>
          <cell r="J38" t="str">
            <v>Dam San</v>
          </cell>
          <cell r="K38" t="str">
            <v>Y</v>
          </cell>
        </row>
        <row r="42">
          <cell r="D42">
            <v>1122</v>
          </cell>
          <cell r="E42">
            <v>4131</v>
          </cell>
          <cell r="F42">
            <v>102263</v>
          </cell>
          <cell r="G42">
            <v>102263</v>
          </cell>
          <cell r="J42" t="str">
            <v>Dam San</v>
          </cell>
          <cell r="K42" t="str">
            <v>Y</v>
          </cell>
        </row>
        <row r="43">
          <cell r="D43">
            <v>1122</v>
          </cell>
          <cell r="E43">
            <v>4131</v>
          </cell>
          <cell r="F43">
            <v>344693</v>
          </cell>
          <cell r="G43">
            <v>344693</v>
          </cell>
          <cell r="J43" t="str">
            <v>Dam San</v>
          </cell>
          <cell r="K43" t="str">
            <v>Y</v>
          </cell>
        </row>
        <row r="47">
          <cell r="D47">
            <v>4131</v>
          </cell>
          <cell r="E47">
            <v>1122</v>
          </cell>
          <cell r="F47">
            <v>9210441</v>
          </cell>
          <cell r="G47">
            <v>9210441</v>
          </cell>
          <cell r="J47" t="str">
            <v>Dam San</v>
          </cell>
          <cell r="K47" t="str">
            <v>Y</v>
          </cell>
        </row>
        <row r="48">
          <cell r="D48">
            <v>4131</v>
          </cell>
          <cell r="E48">
            <v>1122</v>
          </cell>
          <cell r="F48">
            <v>542610</v>
          </cell>
          <cell r="G48">
            <v>542610</v>
          </cell>
          <cell r="J48" t="str">
            <v>Dam San</v>
          </cell>
          <cell r="K48" t="str">
            <v>Y</v>
          </cell>
        </row>
        <row r="49">
          <cell r="D49">
            <v>4131</v>
          </cell>
          <cell r="E49">
            <v>1122</v>
          </cell>
          <cell r="F49">
            <v>1619143</v>
          </cell>
          <cell r="G49">
            <v>1619143</v>
          </cell>
          <cell r="J49" t="str">
            <v>Dam San</v>
          </cell>
          <cell r="K49" t="str">
            <v>Y</v>
          </cell>
        </row>
        <row r="50">
          <cell r="D50">
            <v>4131</v>
          </cell>
          <cell r="E50">
            <v>1122</v>
          </cell>
          <cell r="F50">
            <v>434935</v>
          </cell>
          <cell r="G50">
            <v>434935</v>
          </cell>
          <cell r="J50" t="str">
            <v>Dam San</v>
          </cell>
          <cell r="K50" t="str">
            <v>Y</v>
          </cell>
        </row>
        <row r="51">
          <cell r="D51">
            <v>4131</v>
          </cell>
          <cell r="E51">
            <v>1122</v>
          </cell>
          <cell r="F51">
            <v>56187700</v>
          </cell>
          <cell r="G51">
            <v>56187700</v>
          </cell>
          <cell r="J51" t="str">
            <v>Dam San</v>
          </cell>
          <cell r="K51" t="str">
            <v>Y</v>
          </cell>
        </row>
        <row r="52">
          <cell r="D52">
            <v>4131</v>
          </cell>
          <cell r="E52">
            <v>1122</v>
          </cell>
          <cell r="F52">
            <v>68449</v>
          </cell>
          <cell r="G52">
            <v>68449</v>
          </cell>
          <cell r="J52" t="str">
            <v>Dam San</v>
          </cell>
          <cell r="K52" t="str">
            <v>Y</v>
          </cell>
        </row>
        <row r="56">
          <cell r="D56">
            <v>1388</v>
          </cell>
          <cell r="E56">
            <v>1288</v>
          </cell>
          <cell r="F56">
            <v>300000000</v>
          </cell>
          <cell r="G56">
            <v>300000000</v>
          </cell>
          <cell r="J56" t="str">
            <v>Dam San</v>
          </cell>
          <cell r="K56" t="str">
            <v>Y</v>
          </cell>
        </row>
        <row r="60">
          <cell r="D60">
            <v>131</v>
          </cell>
          <cell r="E60">
            <v>515</v>
          </cell>
          <cell r="F60">
            <v>12442928</v>
          </cell>
          <cell r="I60">
            <v>12442928</v>
          </cell>
          <cell r="J60" t="str">
            <v>Dam San</v>
          </cell>
          <cell r="K60" t="str">
            <v>Y</v>
          </cell>
        </row>
        <row r="63">
          <cell r="D63">
            <v>131</v>
          </cell>
          <cell r="E63">
            <v>515</v>
          </cell>
          <cell r="F63">
            <v>253469</v>
          </cell>
          <cell r="I63">
            <v>253469</v>
          </cell>
          <cell r="J63" t="str">
            <v>Dam San</v>
          </cell>
          <cell r="K63" t="str">
            <v>Y</v>
          </cell>
        </row>
        <row r="64">
          <cell r="D64">
            <v>131</v>
          </cell>
          <cell r="E64">
            <v>515</v>
          </cell>
          <cell r="F64">
            <v>781372</v>
          </cell>
          <cell r="I64">
            <v>781372</v>
          </cell>
          <cell r="J64" t="str">
            <v>Dam San</v>
          </cell>
          <cell r="K64" t="str">
            <v>Y</v>
          </cell>
        </row>
        <row r="65">
          <cell r="D65">
            <v>131</v>
          </cell>
          <cell r="E65">
            <v>515</v>
          </cell>
          <cell r="F65">
            <v>9127314</v>
          </cell>
          <cell r="I65">
            <v>9127314</v>
          </cell>
          <cell r="J65" t="str">
            <v>Dam San</v>
          </cell>
          <cell r="K65" t="str">
            <v>Y</v>
          </cell>
        </row>
        <row r="66">
          <cell r="D66">
            <v>131</v>
          </cell>
          <cell r="E66">
            <v>515</v>
          </cell>
          <cell r="F66">
            <v>95705930</v>
          </cell>
          <cell r="I66">
            <v>95705930</v>
          </cell>
          <cell r="J66" t="str">
            <v>Dam San</v>
          </cell>
          <cell r="K66" t="str">
            <v>Y</v>
          </cell>
        </row>
        <row r="67">
          <cell r="D67">
            <v>131</v>
          </cell>
          <cell r="E67">
            <v>515</v>
          </cell>
          <cell r="F67">
            <v>49403569</v>
          </cell>
          <cell r="I67">
            <v>49403569</v>
          </cell>
          <cell r="J67" t="str">
            <v>Dam San</v>
          </cell>
          <cell r="K67" t="str">
            <v>Y</v>
          </cell>
        </row>
        <row r="70">
          <cell r="D70">
            <v>4131</v>
          </cell>
          <cell r="E70">
            <v>131</v>
          </cell>
          <cell r="F70">
            <v>-4003379</v>
          </cell>
          <cell r="G70">
            <v>-4003379</v>
          </cell>
          <cell r="J70" t="str">
            <v>Dam San</v>
          </cell>
          <cell r="K70" t="str">
            <v>Y</v>
          </cell>
        </row>
        <row r="71">
          <cell r="D71">
            <v>4131</v>
          </cell>
          <cell r="E71">
            <v>131</v>
          </cell>
          <cell r="F71">
            <v>-46928304</v>
          </cell>
          <cell r="G71">
            <v>-46928304</v>
          </cell>
          <cell r="J71" t="str">
            <v>Dam San</v>
          </cell>
          <cell r="K71" t="str">
            <v>Y</v>
          </cell>
        </row>
        <row r="72">
          <cell r="D72">
            <v>4131</v>
          </cell>
          <cell r="E72">
            <v>131</v>
          </cell>
          <cell r="F72">
            <v>-47382113</v>
          </cell>
          <cell r="G72">
            <v>-47382113</v>
          </cell>
          <cell r="J72" t="str">
            <v>Dam San</v>
          </cell>
          <cell r="K72" t="str">
            <v>Y</v>
          </cell>
        </row>
        <row r="73">
          <cell r="D73">
            <v>4131</v>
          </cell>
          <cell r="E73">
            <v>131</v>
          </cell>
          <cell r="F73">
            <v>-6480529</v>
          </cell>
          <cell r="G73">
            <v>-6480529</v>
          </cell>
          <cell r="J73" t="str">
            <v>Dam San</v>
          </cell>
          <cell r="K73" t="str">
            <v>Y</v>
          </cell>
        </row>
        <row r="74">
          <cell r="D74">
            <v>4131</v>
          </cell>
          <cell r="E74">
            <v>131</v>
          </cell>
          <cell r="F74">
            <v>-60985958</v>
          </cell>
          <cell r="G74">
            <v>-60985958</v>
          </cell>
          <cell r="J74" t="str">
            <v>Dam San</v>
          </cell>
          <cell r="K74" t="str">
            <v>Y</v>
          </cell>
        </row>
        <row r="75">
          <cell r="D75">
            <v>4131</v>
          </cell>
          <cell r="E75">
            <v>131</v>
          </cell>
          <cell r="F75">
            <v>-25922063</v>
          </cell>
          <cell r="G75">
            <v>-25922063</v>
          </cell>
          <cell r="J75" t="str">
            <v>Dam San</v>
          </cell>
          <cell r="K75" t="str">
            <v>Y</v>
          </cell>
        </row>
        <row r="76">
          <cell r="D76">
            <v>4131</v>
          </cell>
          <cell r="E76">
            <v>131</v>
          </cell>
          <cell r="F76">
            <v>-147749643</v>
          </cell>
          <cell r="G76">
            <v>-147749643</v>
          </cell>
          <cell r="J76" t="str">
            <v>Dam San</v>
          </cell>
          <cell r="K76" t="str">
            <v>Y</v>
          </cell>
        </row>
        <row r="77">
          <cell r="D77">
            <v>4131</v>
          </cell>
          <cell r="E77">
            <v>131</v>
          </cell>
          <cell r="F77">
            <v>-18823409</v>
          </cell>
          <cell r="G77">
            <v>-18823409</v>
          </cell>
          <cell r="J77" t="str">
            <v>Dam San</v>
          </cell>
          <cell r="K77" t="str">
            <v>Y</v>
          </cell>
        </row>
        <row r="78">
          <cell r="D78">
            <v>4131</v>
          </cell>
          <cell r="E78">
            <v>131</v>
          </cell>
          <cell r="G78">
            <v>0</v>
          </cell>
          <cell r="J78" t="str">
            <v>Dam San</v>
          </cell>
          <cell r="K78" t="str">
            <v>Y</v>
          </cell>
        </row>
        <row r="80">
          <cell r="D80">
            <v>131</v>
          </cell>
          <cell r="E80">
            <v>4131</v>
          </cell>
          <cell r="F80">
            <v>-1288047</v>
          </cell>
          <cell r="G80">
            <v>-1288047</v>
          </cell>
          <cell r="J80" t="str">
            <v>Dam San</v>
          </cell>
          <cell r="K80" t="str">
            <v>Y</v>
          </cell>
        </row>
        <row r="81">
          <cell r="D81">
            <v>131</v>
          </cell>
          <cell r="E81">
            <v>4131</v>
          </cell>
          <cell r="F81">
            <v>-79206170</v>
          </cell>
          <cell r="G81">
            <v>-79206170</v>
          </cell>
          <cell r="J81" t="str">
            <v>Dam San</v>
          </cell>
          <cell r="K81" t="str">
            <v>Y</v>
          </cell>
        </row>
        <row r="82">
          <cell r="D82">
            <v>131</v>
          </cell>
          <cell r="E82">
            <v>4131</v>
          </cell>
          <cell r="F82">
            <v>-12442928</v>
          </cell>
          <cell r="G82">
            <v>-12442928</v>
          </cell>
          <cell r="J82" t="str">
            <v>Dam San</v>
          </cell>
          <cell r="K82" t="str">
            <v>Y</v>
          </cell>
        </row>
        <row r="85">
          <cell r="D85">
            <v>635</v>
          </cell>
          <cell r="E85">
            <v>131</v>
          </cell>
          <cell r="G85">
            <v>17261425</v>
          </cell>
          <cell r="H85">
            <v>17261425</v>
          </cell>
          <cell r="J85" t="str">
            <v>Dam San</v>
          </cell>
          <cell r="K85" t="str">
            <v>Y</v>
          </cell>
        </row>
        <row r="87">
          <cell r="G87">
            <v>2891225</v>
          </cell>
        </row>
        <row r="88">
          <cell r="G88">
            <v>14370200</v>
          </cell>
        </row>
        <row r="90">
          <cell r="D90">
            <v>131</v>
          </cell>
          <cell r="E90">
            <v>4131</v>
          </cell>
          <cell r="F90">
            <v>506675</v>
          </cell>
          <cell r="G90">
            <v>506675</v>
          </cell>
          <cell r="J90" t="str">
            <v>Dam San</v>
          </cell>
          <cell r="K90" t="str">
            <v>Y</v>
          </cell>
        </row>
        <row r="92">
          <cell r="F92">
            <v>506675</v>
          </cell>
        </row>
        <row r="96">
          <cell r="D96">
            <v>4131</v>
          </cell>
          <cell r="E96">
            <v>131</v>
          </cell>
          <cell r="F96">
            <v>1112154</v>
          </cell>
          <cell r="G96">
            <v>1112154</v>
          </cell>
          <cell r="J96" t="str">
            <v>Dam San</v>
          </cell>
          <cell r="K96" t="str">
            <v>Y</v>
          </cell>
        </row>
        <row r="97">
          <cell r="D97">
            <v>4131</v>
          </cell>
          <cell r="E97">
            <v>131</v>
          </cell>
          <cell r="F97">
            <v>47181773</v>
          </cell>
          <cell r="G97">
            <v>47181773</v>
          </cell>
          <cell r="J97" t="str">
            <v>Dam San</v>
          </cell>
          <cell r="K97" t="str">
            <v>Y</v>
          </cell>
        </row>
        <row r="98">
          <cell r="D98">
            <v>4131</v>
          </cell>
          <cell r="E98">
            <v>131</v>
          </cell>
          <cell r="F98">
            <v>47382113</v>
          </cell>
          <cell r="G98">
            <v>47382113</v>
          </cell>
          <cell r="J98" t="str">
            <v>Dam San</v>
          </cell>
          <cell r="K98" t="str">
            <v>Y</v>
          </cell>
        </row>
        <row r="99">
          <cell r="D99">
            <v>4131</v>
          </cell>
          <cell r="E99">
            <v>131</v>
          </cell>
          <cell r="F99">
            <v>15607843</v>
          </cell>
          <cell r="G99">
            <v>15607843</v>
          </cell>
          <cell r="J99" t="str">
            <v>Dam San</v>
          </cell>
          <cell r="K99" t="str">
            <v>Y</v>
          </cell>
        </row>
        <row r="100">
          <cell r="D100">
            <v>4131</v>
          </cell>
          <cell r="E100">
            <v>131</v>
          </cell>
          <cell r="F100">
            <v>4453209</v>
          </cell>
          <cell r="G100">
            <v>4453209</v>
          </cell>
          <cell r="J100" t="str">
            <v>Dam San</v>
          </cell>
          <cell r="K100" t="str">
            <v>Y</v>
          </cell>
        </row>
        <row r="101">
          <cell r="D101">
            <v>4131</v>
          </cell>
          <cell r="E101">
            <v>131</v>
          </cell>
          <cell r="F101">
            <v>16499760</v>
          </cell>
          <cell r="G101">
            <v>16499760</v>
          </cell>
          <cell r="J101" t="str">
            <v>Dam San</v>
          </cell>
          <cell r="K101" t="str">
            <v>Y</v>
          </cell>
        </row>
        <row r="102">
          <cell r="D102">
            <v>4131</v>
          </cell>
          <cell r="E102">
            <v>131</v>
          </cell>
          <cell r="F102">
            <v>60985958</v>
          </cell>
          <cell r="G102">
            <v>60985958</v>
          </cell>
          <cell r="J102" t="str">
            <v>Dam San</v>
          </cell>
          <cell r="K102" t="str">
            <v>Y</v>
          </cell>
        </row>
        <row r="103">
          <cell r="D103">
            <v>4131</v>
          </cell>
          <cell r="E103">
            <v>131</v>
          </cell>
          <cell r="F103">
            <v>25922063</v>
          </cell>
          <cell r="G103">
            <v>25922063</v>
          </cell>
          <cell r="J103" t="str">
            <v>Dam San</v>
          </cell>
          <cell r="K103" t="str">
            <v>Y</v>
          </cell>
        </row>
        <row r="104">
          <cell r="D104">
            <v>4131</v>
          </cell>
          <cell r="E104">
            <v>131</v>
          </cell>
          <cell r="F104">
            <v>197153212</v>
          </cell>
          <cell r="G104">
            <v>197153212</v>
          </cell>
          <cell r="J104" t="str">
            <v>Dam San</v>
          </cell>
          <cell r="K104" t="str">
            <v>Y</v>
          </cell>
        </row>
        <row r="108">
          <cell r="D108" t="str">
            <v>131C</v>
          </cell>
          <cell r="E108">
            <v>4131</v>
          </cell>
          <cell r="F108">
            <v>-32822683</v>
          </cell>
          <cell r="G108">
            <v>-32822683</v>
          </cell>
          <cell r="J108" t="str">
            <v>Dam San</v>
          </cell>
          <cell r="K108" t="str">
            <v>Y</v>
          </cell>
        </row>
        <row r="109">
          <cell r="D109" t="str">
            <v>131C</v>
          </cell>
          <cell r="E109">
            <v>515</v>
          </cell>
          <cell r="F109">
            <v>33254902</v>
          </cell>
          <cell r="I109">
            <v>33254902</v>
          </cell>
          <cell r="J109" t="str">
            <v>Dam San</v>
          </cell>
          <cell r="K109" t="str">
            <v>Y</v>
          </cell>
        </row>
        <row r="111">
          <cell r="F111">
            <v>33254902</v>
          </cell>
        </row>
        <row r="113">
          <cell r="D113">
            <v>4131</v>
          </cell>
          <cell r="E113" t="str">
            <v>131C</v>
          </cell>
          <cell r="F113">
            <v>432220</v>
          </cell>
          <cell r="G113">
            <v>432220</v>
          </cell>
          <cell r="J113" t="str">
            <v>Dam San</v>
          </cell>
          <cell r="K113" t="str">
            <v>Y</v>
          </cell>
        </row>
        <row r="115">
          <cell r="F115">
            <v>432220</v>
          </cell>
        </row>
        <row r="119">
          <cell r="D119">
            <v>1388</v>
          </cell>
          <cell r="E119">
            <v>141</v>
          </cell>
          <cell r="F119">
            <v>13164893</v>
          </cell>
          <cell r="G119">
            <v>13164893</v>
          </cell>
          <cell r="J119" t="str">
            <v>Dam San</v>
          </cell>
          <cell r="K119" t="str">
            <v>Y</v>
          </cell>
        </row>
        <row r="122">
          <cell r="D122">
            <v>1331</v>
          </cell>
          <cell r="E122">
            <v>1388</v>
          </cell>
          <cell r="G122">
            <v>0</v>
          </cell>
          <cell r="J122" t="str">
            <v>Dam San</v>
          </cell>
          <cell r="K122" t="str">
            <v>Y</v>
          </cell>
        </row>
        <row r="126">
          <cell r="D126">
            <v>632</v>
          </cell>
          <cell r="E126">
            <v>242</v>
          </cell>
          <cell r="G126">
            <v>-9888333</v>
          </cell>
          <cell r="H126">
            <v>-9888333</v>
          </cell>
          <cell r="J126" t="str">
            <v>Dam San</v>
          </cell>
          <cell r="K126" t="str">
            <v>Y</v>
          </cell>
        </row>
        <row r="129">
          <cell r="D129">
            <v>635</v>
          </cell>
          <cell r="E129">
            <v>2113</v>
          </cell>
          <cell r="G129">
            <v>3569395</v>
          </cell>
          <cell r="H129">
            <v>3569395</v>
          </cell>
          <cell r="J129" t="str">
            <v>Dam San</v>
          </cell>
          <cell r="K129" t="str">
            <v>Y</v>
          </cell>
        </row>
        <row r="130">
          <cell r="D130">
            <v>2141</v>
          </cell>
          <cell r="E130">
            <v>6424</v>
          </cell>
          <cell r="F130">
            <v>382435</v>
          </cell>
          <cell r="I130">
            <v>382435</v>
          </cell>
          <cell r="J130" t="str">
            <v>Dam San</v>
          </cell>
          <cell r="K130" t="str">
            <v>Y</v>
          </cell>
        </row>
        <row r="134">
          <cell r="D134">
            <v>635</v>
          </cell>
          <cell r="E134">
            <v>335</v>
          </cell>
          <cell r="G134">
            <v>53178163</v>
          </cell>
          <cell r="H134">
            <v>53178163</v>
          </cell>
          <cell r="J134" t="str">
            <v>Dam San</v>
          </cell>
          <cell r="K134" t="str">
            <v>N</v>
          </cell>
        </row>
        <row r="135">
          <cell r="D135">
            <v>635</v>
          </cell>
          <cell r="E135">
            <v>335</v>
          </cell>
          <cell r="G135">
            <v>4823245</v>
          </cell>
          <cell r="H135">
            <v>4823245</v>
          </cell>
          <cell r="J135" t="str">
            <v>Dam San</v>
          </cell>
          <cell r="K135" t="str">
            <v>N</v>
          </cell>
        </row>
        <row r="136">
          <cell r="D136">
            <v>311</v>
          </cell>
          <cell r="E136">
            <v>3388</v>
          </cell>
          <cell r="F136">
            <v>200000000</v>
          </cell>
          <cell r="G136">
            <v>200000000</v>
          </cell>
          <cell r="J136" t="str">
            <v>Dam San</v>
          </cell>
          <cell r="K136" t="str">
            <v>Y</v>
          </cell>
        </row>
        <row r="139">
          <cell r="D139">
            <v>311</v>
          </cell>
          <cell r="E139">
            <v>4131</v>
          </cell>
          <cell r="F139">
            <v>-113043884</v>
          </cell>
          <cell r="G139">
            <v>-113043884</v>
          </cell>
          <cell r="J139" t="str">
            <v>Dam San</v>
          </cell>
          <cell r="K139" t="str">
            <v>Y</v>
          </cell>
        </row>
        <row r="140">
          <cell r="D140">
            <v>311</v>
          </cell>
          <cell r="E140">
            <v>4131</v>
          </cell>
          <cell r="F140">
            <v>-94988652</v>
          </cell>
          <cell r="G140">
            <v>-94988652</v>
          </cell>
          <cell r="J140" t="str">
            <v>Dam San</v>
          </cell>
          <cell r="K140" t="str">
            <v>Y</v>
          </cell>
        </row>
        <row r="141">
          <cell r="D141">
            <v>311</v>
          </cell>
          <cell r="E141">
            <v>4131</v>
          </cell>
          <cell r="F141">
            <v>-61560896</v>
          </cell>
          <cell r="G141">
            <v>-61560896</v>
          </cell>
          <cell r="J141" t="str">
            <v>Dam San</v>
          </cell>
          <cell r="K141" t="str">
            <v>Y</v>
          </cell>
        </row>
        <row r="143">
          <cell r="D143">
            <v>4131</v>
          </cell>
          <cell r="E143">
            <v>311</v>
          </cell>
          <cell r="F143">
            <v>-63537600</v>
          </cell>
          <cell r="G143">
            <v>-63537600</v>
          </cell>
          <cell r="J143" t="str">
            <v>Dam San</v>
          </cell>
          <cell r="K143" t="str">
            <v>Y</v>
          </cell>
        </row>
        <row r="145">
          <cell r="D145">
            <v>635</v>
          </cell>
          <cell r="E145">
            <v>311</v>
          </cell>
          <cell r="G145">
            <v>108344100</v>
          </cell>
          <cell r="H145">
            <v>108344100</v>
          </cell>
          <cell r="J145" t="str">
            <v>Dam San</v>
          </cell>
          <cell r="K145" t="str">
            <v>Y</v>
          </cell>
        </row>
        <row r="147">
          <cell r="G147">
            <v>23447900</v>
          </cell>
        </row>
        <row r="148">
          <cell r="G148">
            <v>84896200</v>
          </cell>
        </row>
        <row r="150">
          <cell r="D150">
            <v>311</v>
          </cell>
          <cell r="E150">
            <v>515</v>
          </cell>
          <cell r="F150">
            <v>11769589</v>
          </cell>
          <cell r="I150">
            <v>11769589</v>
          </cell>
          <cell r="J150" t="str">
            <v>Dam San</v>
          </cell>
          <cell r="K150" t="str">
            <v>Y</v>
          </cell>
        </row>
        <row r="152">
          <cell r="D152">
            <v>311</v>
          </cell>
          <cell r="E152">
            <v>4131</v>
          </cell>
          <cell r="F152">
            <v>302630342</v>
          </cell>
          <cell r="G152">
            <v>302630342</v>
          </cell>
          <cell r="J152" t="str">
            <v>Dam San</v>
          </cell>
          <cell r="K152" t="str">
            <v>Y</v>
          </cell>
        </row>
        <row r="154">
          <cell r="F154">
            <v>136491784</v>
          </cell>
        </row>
        <row r="155">
          <cell r="F155">
            <v>94988652</v>
          </cell>
        </row>
        <row r="156">
          <cell r="F156">
            <v>21358600</v>
          </cell>
        </row>
        <row r="157">
          <cell r="F157">
            <v>49791306</v>
          </cell>
        </row>
        <row r="159">
          <cell r="D159">
            <v>4131</v>
          </cell>
          <cell r="E159">
            <v>515</v>
          </cell>
          <cell r="F159">
            <v>30966653</v>
          </cell>
          <cell r="I159">
            <v>30966653</v>
          </cell>
          <cell r="J159" t="str">
            <v>Dam San</v>
          </cell>
          <cell r="K159" t="str">
            <v>N</v>
          </cell>
        </row>
        <row r="161">
          <cell r="F161">
            <v>2473625</v>
          </cell>
        </row>
        <row r="162">
          <cell r="F162">
            <v>2080000</v>
          </cell>
        </row>
        <row r="163">
          <cell r="F163">
            <v>26413028</v>
          </cell>
        </row>
        <row r="165">
          <cell r="D165">
            <v>315</v>
          </cell>
          <cell r="E165">
            <v>341</v>
          </cell>
          <cell r="F165">
            <v>6244400932</v>
          </cell>
          <cell r="G165">
            <v>6244400932</v>
          </cell>
          <cell r="J165" t="str">
            <v>Dam San</v>
          </cell>
          <cell r="K165" t="str">
            <v>Y</v>
          </cell>
        </row>
        <row r="166">
          <cell r="D166">
            <v>341</v>
          </cell>
          <cell r="E166">
            <v>315</v>
          </cell>
          <cell r="F166">
            <v>5561659045</v>
          </cell>
          <cell r="G166">
            <v>5561659045</v>
          </cell>
          <cell r="J166" t="str">
            <v>Dam San</v>
          </cell>
          <cell r="K166" t="str">
            <v>Y</v>
          </cell>
        </row>
        <row r="167">
          <cell r="D167">
            <v>4131</v>
          </cell>
          <cell r="E167">
            <v>341</v>
          </cell>
          <cell r="F167">
            <v>-4608452397</v>
          </cell>
          <cell r="G167">
            <v>-4608452397</v>
          </cell>
          <cell r="J167" t="str">
            <v>Dam San</v>
          </cell>
          <cell r="K167" t="str">
            <v>Y</v>
          </cell>
        </row>
        <row r="169">
          <cell r="D169">
            <v>4131</v>
          </cell>
          <cell r="E169">
            <v>341</v>
          </cell>
          <cell r="F169">
            <v>3925710510</v>
          </cell>
          <cell r="G169">
            <v>3925710510</v>
          </cell>
          <cell r="J169" t="str">
            <v>Dam San</v>
          </cell>
          <cell r="K169" t="str">
            <v>Y</v>
          </cell>
        </row>
        <row r="170">
          <cell r="D170">
            <v>4131</v>
          </cell>
          <cell r="E170">
            <v>315</v>
          </cell>
          <cell r="F170">
            <v>682741887</v>
          </cell>
          <cell r="G170">
            <v>682741887</v>
          </cell>
          <cell r="J170" t="str">
            <v>Dam San</v>
          </cell>
          <cell r="K170" t="str">
            <v>Y</v>
          </cell>
        </row>
        <row r="176">
          <cell r="D176">
            <v>4131</v>
          </cell>
          <cell r="E176">
            <v>331</v>
          </cell>
          <cell r="F176">
            <v>-94296</v>
          </cell>
          <cell r="G176">
            <v>-94296</v>
          </cell>
          <cell r="J176" t="str">
            <v>Dam San</v>
          </cell>
          <cell r="K176" t="str">
            <v>Y</v>
          </cell>
        </row>
        <row r="177">
          <cell r="D177">
            <v>4131</v>
          </cell>
          <cell r="E177">
            <v>331</v>
          </cell>
          <cell r="F177">
            <v>-10562594</v>
          </cell>
          <cell r="G177">
            <v>-10562594</v>
          </cell>
          <cell r="J177" t="str">
            <v>Dam San</v>
          </cell>
          <cell r="K177" t="str">
            <v>Y</v>
          </cell>
        </row>
        <row r="178">
          <cell r="D178">
            <v>4131</v>
          </cell>
          <cell r="E178">
            <v>331</v>
          </cell>
          <cell r="F178">
            <v>-132751490</v>
          </cell>
          <cell r="G178">
            <v>-132751490</v>
          </cell>
          <cell r="J178" t="str">
            <v>Dam San</v>
          </cell>
          <cell r="K178" t="str">
            <v>Y</v>
          </cell>
        </row>
        <row r="182">
          <cell r="D182">
            <v>331</v>
          </cell>
          <cell r="E182">
            <v>4131</v>
          </cell>
          <cell r="F182">
            <v>-70207476</v>
          </cell>
          <cell r="G182">
            <v>-70207476</v>
          </cell>
          <cell r="J182" t="str">
            <v>Dam San</v>
          </cell>
          <cell r="K182" t="str">
            <v>Y</v>
          </cell>
        </row>
        <row r="183">
          <cell r="D183">
            <v>331</v>
          </cell>
          <cell r="E183">
            <v>4131</v>
          </cell>
          <cell r="F183">
            <v>-2635000</v>
          </cell>
          <cell r="G183">
            <v>-2635000</v>
          </cell>
          <cell r="J183" t="str">
            <v>Dam San</v>
          </cell>
          <cell r="K183" t="str">
            <v>Y</v>
          </cell>
        </row>
        <row r="184">
          <cell r="D184">
            <v>331</v>
          </cell>
          <cell r="E184">
            <v>4131</v>
          </cell>
          <cell r="F184">
            <v>-817403</v>
          </cell>
          <cell r="G184">
            <v>-817403</v>
          </cell>
          <cell r="J184" t="str">
            <v>Dam San</v>
          </cell>
          <cell r="K184" t="str">
            <v>Y</v>
          </cell>
        </row>
        <row r="188">
          <cell r="D188">
            <v>635</v>
          </cell>
          <cell r="E188">
            <v>331</v>
          </cell>
          <cell r="G188">
            <v>92413074</v>
          </cell>
          <cell r="H188">
            <v>92413074</v>
          </cell>
          <cell r="J188" t="str">
            <v>Dam San</v>
          </cell>
          <cell r="K188" t="str">
            <v>Y</v>
          </cell>
        </row>
        <row r="192">
          <cell r="D192">
            <v>331</v>
          </cell>
          <cell r="E192">
            <v>4131</v>
          </cell>
          <cell r="F192">
            <v>46871260</v>
          </cell>
          <cell r="G192">
            <v>46871260</v>
          </cell>
          <cell r="J192" t="str">
            <v>Dam San</v>
          </cell>
          <cell r="K192" t="str">
            <v>Y</v>
          </cell>
        </row>
        <row r="193">
          <cell r="D193">
            <v>331</v>
          </cell>
          <cell r="E193">
            <v>4131</v>
          </cell>
          <cell r="F193">
            <v>93620412</v>
          </cell>
          <cell r="G193">
            <v>93620412</v>
          </cell>
          <cell r="J193" t="str">
            <v>Dam San</v>
          </cell>
          <cell r="K193" t="str">
            <v>Y</v>
          </cell>
        </row>
        <row r="194">
          <cell r="D194">
            <v>331</v>
          </cell>
          <cell r="E194">
            <v>4131</v>
          </cell>
          <cell r="F194">
            <v>3148092</v>
          </cell>
          <cell r="G194">
            <v>3148092</v>
          </cell>
          <cell r="J194" t="str">
            <v>Dam San</v>
          </cell>
          <cell r="K194" t="str">
            <v>Y</v>
          </cell>
        </row>
        <row r="196">
          <cell r="D196">
            <v>331</v>
          </cell>
          <cell r="E196">
            <v>515</v>
          </cell>
          <cell r="F196">
            <v>741051</v>
          </cell>
          <cell r="I196">
            <v>741051</v>
          </cell>
          <cell r="J196" t="str">
            <v>Dam San</v>
          </cell>
          <cell r="K196" t="str">
            <v>Y</v>
          </cell>
        </row>
        <row r="200">
          <cell r="D200">
            <v>635</v>
          </cell>
          <cell r="E200">
            <v>331</v>
          </cell>
          <cell r="G200">
            <v>77158851</v>
          </cell>
          <cell r="H200">
            <v>77158851</v>
          </cell>
          <cell r="J200" t="str">
            <v>Dam San</v>
          </cell>
          <cell r="K200" t="str">
            <v>Y</v>
          </cell>
        </row>
        <row r="201">
          <cell r="D201">
            <v>635</v>
          </cell>
          <cell r="E201">
            <v>331</v>
          </cell>
          <cell r="G201">
            <v>66625716</v>
          </cell>
          <cell r="H201">
            <v>66625716</v>
          </cell>
          <cell r="J201" t="str">
            <v>Dam San</v>
          </cell>
          <cell r="K201" t="str">
            <v>Y</v>
          </cell>
        </row>
        <row r="202">
          <cell r="D202">
            <v>635</v>
          </cell>
          <cell r="E202">
            <v>331</v>
          </cell>
          <cell r="G202">
            <v>55000</v>
          </cell>
          <cell r="H202">
            <v>55000</v>
          </cell>
          <cell r="J202" t="str">
            <v>Dam San</v>
          </cell>
          <cell r="K202" t="str">
            <v>Y</v>
          </cell>
        </row>
        <row r="203">
          <cell r="D203">
            <v>635</v>
          </cell>
          <cell r="E203">
            <v>331</v>
          </cell>
          <cell r="G203">
            <v>1053390</v>
          </cell>
          <cell r="H203">
            <v>1053390</v>
          </cell>
          <cell r="J203" t="str">
            <v>Dam San</v>
          </cell>
          <cell r="K203" t="str">
            <v>Y</v>
          </cell>
        </row>
        <row r="204">
          <cell r="D204">
            <v>635</v>
          </cell>
          <cell r="E204">
            <v>331</v>
          </cell>
          <cell r="G204">
            <v>132538110</v>
          </cell>
          <cell r="H204">
            <v>132538110</v>
          </cell>
          <cell r="J204" t="str">
            <v>Dam San</v>
          </cell>
          <cell r="K204" t="str">
            <v>Y</v>
          </cell>
        </row>
        <row r="208">
          <cell r="D208">
            <v>331</v>
          </cell>
          <cell r="E208">
            <v>4131</v>
          </cell>
          <cell r="F208">
            <v>147366339</v>
          </cell>
          <cell r="G208">
            <v>147366339</v>
          </cell>
          <cell r="J208" t="str">
            <v>Dam San</v>
          </cell>
          <cell r="K208" t="str">
            <v>Y</v>
          </cell>
        </row>
        <row r="209">
          <cell r="D209">
            <v>331</v>
          </cell>
          <cell r="E209">
            <v>4131</v>
          </cell>
          <cell r="F209">
            <v>56063122</v>
          </cell>
          <cell r="G209">
            <v>56063122</v>
          </cell>
          <cell r="J209" t="str">
            <v>Dam San</v>
          </cell>
          <cell r="K209" t="str">
            <v>Y</v>
          </cell>
        </row>
        <row r="210">
          <cell r="D210">
            <v>331</v>
          </cell>
          <cell r="E210">
            <v>4131</v>
          </cell>
          <cell r="F210">
            <v>2690000</v>
          </cell>
          <cell r="G210">
            <v>2690000</v>
          </cell>
          <cell r="J210" t="str">
            <v>Dam San</v>
          </cell>
          <cell r="K210" t="str">
            <v>Y</v>
          </cell>
        </row>
        <row r="211">
          <cell r="D211">
            <v>331</v>
          </cell>
          <cell r="E211">
            <v>4131</v>
          </cell>
          <cell r="F211">
            <v>1870793</v>
          </cell>
          <cell r="G211">
            <v>1870793</v>
          </cell>
          <cell r="J211" t="str">
            <v>Dam San</v>
          </cell>
          <cell r="K211" t="str">
            <v>Y</v>
          </cell>
        </row>
        <row r="215">
          <cell r="D215">
            <v>4131</v>
          </cell>
          <cell r="E215">
            <v>331</v>
          </cell>
          <cell r="F215">
            <v>835348</v>
          </cell>
          <cell r="G215">
            <v>835348</v>
          </cell>
          <cell r="J215" t="str">
            <v>Dam San</v>
          </cell>
          <cell r="K215" t="str">
            <v>Y</v>
          </cell>
        </row>
        <row r="216">
          <cell r="D216">
            <v>4131</v>
          </cell>
          <cell r="E216">
            <v>331</v>
          </cell>
          <cell r="F216">
            <v>213380</v>
          </cell>
          <cell r="G216">
            <v>213380</v>
          </cell>
          <cell r="J216" t="str">
            <v>Dam San</v>
          </cell>
          <cell r="K216" t="str">
            <v>Y</v>
          </cell>
        </row>
        <row r="223">
          <cell r="D223" t="str">
            <v>331N</v>
          </cell>
          <cell r="E223">
            <v>4131</v>
          </cell>
          <cell r="F223">
            <v>-96135190</v>
          </cell>
          <cell r="G223">
            <v>-96135190</v>
          </cell>
          <cell r="J223" t="str">
            <v>Dam San</v>
          </cell>
          <cell r="K223" t="str">
            <v>Y</v>
          </cell>
        </row>
        <row r="224">
          <cell r="D224" t="str">
            <v>331N</v>
          </cell>
          <cell r="E224">
            <v>4131</v>
          </cell>
          <cell r="F224">
            <v>-8400000</v>
          </cell>
          <cell r="G224">
            <v>-8400000</v>
          </cell>
          <cell r="J224" t="str">
            <v>Dam San</v>
          </cell>
          <cell r="K224" t="str">
            <v>Y</v>
          </cell>
        </row>
        <row r="225">
          <cell r="D225" t="str">
            <v>331N</v>
          </cell>
          <cell r="E225">
            <v>4131</v>
          </cell>
          <cell r="F225">
            <v>-72401752</v>
          </cell>
          <cell r="G225">
            <v>-72401752</v>
          </cell>
          <cell r="J225" t="str">
            <v>Dam San</v>
          </cell>
          <cell r="K225" t="str">
            <v>Y</v>
          </cell>
        </row>
        <row r="226">
          <cell r="D226" t="str">
            <v>331N</v>
          </cell>
          <cell r="E226">
            <v>4131</v>
          </cell>
          <cell r="F226">
            <v>-7662148</v>
          </cell>
          <cell r="G226">
            <v>-7662148</v>
          </cell>
          <cell r="J226" t="str">
            <v>Dam San</v>
          </cell>
          <cell r="K226" t="str">
            <v>Y</v>
          </cell>
        </row>
        <row r="227">
          <cell r="D227" t="str">
            <v>331N</v>
          </cell>
          <cell r="E227">
            <v>4131</v>
          </cell>
          <cell r="F227">
            <v>-6643432</v>
          </cell>
          <cell r="G227">
            <v>-6643432</v>
          </cell>
          <cell r="J227" t="str">
            <v>Dam San</v>
          </cell>
          <cell r="K227" t="str">
            <v>Y</v>
          </cell>
        </row>
        <row r="228">
          <cell r="D228" t="str">
            <v>331N</v>
          </cell>
          <cell r="E228">
            <v>4131</v>
          </cell>
          <cell r="F228">
            <v>-612086</v>
          </cell>
          <cell r="G228">
            <v>-612086</v>
          </cell>
          <cell r="J228" t="str">
            <v>Dam San</v>
          </cell>
          <cell r="K228" t="str">
            <v>Y</v>
          </cell>
        </row>
        <row r="229">
          <cell r="D229" t="str">
            <v>331N</v>
          </cell>
          <cell r="E229">
            <v>4131</v>
          </cell>
          <cell r="F229">
            <v>-482818</v>
          </cell>
          <cell r="G229">
            <v>-482818</v>
          </cell>
          <cell r="J229" t="str">
            <v>Dam San</v>
          </cell>
          <cell r="K229" t="str">
            <v>Y</v>
          </cell>
        </row>
        <row r="233">
          <cell r="D233">
            <v>4131</v>
          </cell>
          <cell r="E233" t="str">
            <v>331N</v>
          </cell>
          <cell r="F233">
            <v>-2301564</v>
          </cell>
          <cell r="G233">
            <v>-2301564</v>
          </cell>
          <cell r="J233" t="str">
            <v>Dam San</v>
          </cell>
          <cell r="K233" t="str">
            <v>Y</v>
          </cell>
        </row>
        <row r="234">
          <cell r="D234">
            <v>4131</v>
          </cell>
          <cell r="E234" t="str">
            <v>331N</v>
          </cell>
          <cell r="F234">
            <v>-41456875</v>
          </cell>
          <cell r="G234">
            <v>-41456875</v>
          </cell>
          <cell r="J234" t="str">
            <v>Dam San</v>
          </cell>
          <cell r="K234" t="str">
            <v>Y</v>
          </cell>
        </row>
        <row r="235">
          <cell r="D235">
            <v>4131</v>
          </cell>
          <cell r="E235" t="str">
            <v>331N</v>
          </cell>
          <cell r="F235">
            <v>-1601745</v>
          </cell>
          <cell r="G235">
            <v>-1601745</v>
          </cell>
          <cell r="J235" t="str">
            <v>Dam San</v>
          </cell>
          <cell r="K235" t="str">
            <v>Y</v>
          </cell>
        </row>
        <row r="236">
          <cell r="D236">
            <v>4131</v>
          </cell>
          <cell r="E236" t="str">
            <v>331N</v>
          </cell>
          <cell r="F236">
            <v>-19264871</v>
          </cell>
          <cell r="G236">
            <v>-19264871</v>
          </cell>
          <cell r="J236" t="str">
            <v>Dam San</v>
          </cell>
          <cell r="K236" t="str">
            <v>Y</v>
          </cell>
        </row>
        <row r="240">
          <cell r="D240">
            <v>4131</v>
          </cell>
          <cell r="E240" t="str">
            <v>331N</v>
          </cell>
          <cell r="F240">
            <v>42643535</v>
          </cell>
          <cell r="G240">
            <v>42643535</v>
          </cell>
          <cell r="J240" t="str">
            <v>Dam San</v>
          </cell>
          <cell r="K240" t="str">
            <v>Y</v>
          </cell>
        </row>
        <row r="244">
          <cell r="D244" t="str">
            <v>331N</v>
          </cell>
          <cell r="E244">
            <v>515</v>
          </cell>
          <cell r="F244">
            <v>94963381</v>
          </cell>
          <cell r="I244">
            <v>94963381</v>
          </cell>
          <cell r="J244" t="str">
            <v>Dam San</v>
          </cell>
          <cell r="K244" t="str">
            <v>Y</v>
          </cell>
        </row>
        <row r="245">
          <cell r="D245" t="str">
            <v>331N</v>
          </cell>
          <cell r="E245">
            <v>515</v>
          </cell>
          <cell r="F245">
            <v>94178604</v>
          </cell>
          <cell r="I245">
            <v>94178604</v>
          </cell>
          <cell r="J245" t="str">
            <v>Dam San</v>
          </cell>
          <cell r="K245" t="str">
            <v>Y</v>
          </cell>
        </row>
        <row r="246">
          <cell r="D246" t="str">
            <v>331N</v>
          </cell>
          <cell r="E246">
            <v>515</v>
          </cell>
          <cell r="F246">
            <v>6931715</v>
          </cell>
          <cell r="I246">
            <v>6931715</v>
          </cell>
          <cell r="J246" t="str">
            <v>Dam San</v>
          </cell>
          <cell r="K246" t="str">
            <v>Y</v>
          </cell>
        </row>
        <row r="247">
          <cell r="D247" t="str">
            <v>331N</v>
          </cell>
          <cell r="E247">
            <v>515</v>
          </cell>
          <cell r="F247">
            <v>6468931</v>
          </cell>
          <cell r="I247">
            <v>6468931</v>
          </cell>
          <cell r="J247" t="str">
            <v>Dam San</v>
          </cell>
          <cell r="K247" t="str">
            <v>Y</v>
          </cell>
        </row>
        <row r="248">
          <cell r="D248" t="str">
            <v>331N</v>
          </cell>
          <cell r="E248">
            <v>515</v>
          </cell>
          <cell r="F248">
            <v>199881</v>
          </cell>
          <cell r="I248">
            <v>199881</v>
          </cell>
          <cell r="J248" t="str">
            <v>Dam San</v>
          </cell>
          <cell r="K248" t="str">
            <v>Y</v>
          </cell>
        </row>
        <row r="252">
          <cell r="D252">
            <v>635</v>
          </cell>
          <cell r="E252" t="str">
            <v>331N</v>
          </cell>
          <cell r="G252">
            <v>1853508</v>
          </cell>
          <cell r="H252">
            <v>1853508</v>
          </cell>
          <cell r="J252" t="str">
            <v>Dam San</v>
          </cell>
          <cell r="K252" t="str">
            <v>Y</v>
          </cell>
        </row>
        <row r="253">
          <cell r="D253">
            <v>635</v>
          </cell>
          <cell r="E253" t="str">
            <v>331N</v>
          </cell>
          <cell r="G253">
            <v>7758</v>
          </cell>
          <cell r="H253">
            <v>7758</v>
          </cell>
          <cell r="J253" t="str">
            <v>Dam San</v>
          </cell>
          <cell r="K253" t="str">
            <v>Y</v>
          </cell>
        </row>
        <row r="257">
          <cell r="D257" t="str">
            <v>331N</v>
          </cell>
          <cell r="E257">
            <v>4131</v>
          </cell>
          <cell r="F257">
            <v>1171809</v>
          </cell>
          <cell r="G257">
            <v>1171809</v>
          </cell>
          <cell r="J257" t="str">
            <v>Dam San</v>
          </cell>
          <cell r="K257" t="str">
            <v>Y</v>
          </cell>
        </row>
        <row r="258">
          <cell r="D258" t="str">
            <v>331N</v>
          </cell>
          <cell r="E258">
            <v>4131</v>
          </cell>
          <cell r="F258">
            <v>8400000</v>
          </cell>
          <cell r="G258">
            <v>8400000</v>
          </cell>
          <cell r="J258" t="str">
            <v>Dam San</v>
          </cell>
          <cell r="K258" t="str">
            <v>Y</v>
          </cell>
        </row>
        <row r="259">
          <cell r="D259" t="str">
            <v>331N</v>
          </cell>
          <cell r="E259">
            <v>4131</v>
          </cell>
          <cell r="F259">
            <v>730433</v>
          </cell>
          <cell r="G259">
            <v>730433</v>
          </cell>
          <cell r="J259" t="str">
            <v>Dam San</v>
          </cell>
          <cell r="K259" t="str">
            <v>Y</v>
          </cell>
        </row>
        <row r="260">
          <cell r="D260" t="str">
            <v>331N</v>
          </cell>
          <cell r="E260">
            <v>4131</v>
          </cell>
          <cell r="F260">
            <v>174501</v>
          </cell>
          <cell r="G260">
            <v>174501</v>
          </cell>
          <cell r="J260" t="str">
            <v>Dam San</v>
          </cell>
          <cell r="K260" t="str">
            <v>Y</v>
          </cell>
        </row>
        <row r="261">
          <cell r="D261" t="str">
            <v>331N</v>
          </cell>
          <cell r="E261">
            <v>4131</v>
          </cell>
          <cell r="F261">
            <v>251763</v>
          </cell>
          <cell r="G261">
            <v>251763</v>
          </cell>
          <cell r="J261" t="str">
            <v>Dam San</v>
          </cell>
          <cell r="K261" t="str">
            <v>Y</v>
          </cell>
        </row>
        <row r="262">
          <cell r="D262" t="str">
            <v>331N</v>
          </cell>
          <cell r="E262">
            <v>4131</v>
          </cell>
          <cell r="F262">
            <v>619844</v>
          </cell>
          <cell r="G262">
            <v>619844</v>
          </cell>
          <cell r="J262" t="str">
            <v>Dam San</v>
          </cell>
          <cell r="K262" t="str">
            <v>Y</v>
          </cell>
        </row>
        <row r="263">
          <cell r="D263" t="str">
            <v>331N</v>
          </cell>
          <cell r="E263">
            <v>4131</v>
          </cell>
          <cell r="F263">
            <v>282937</v>
          </cell>
          <cell r="G263">
            <v>282937</v>
          </cell>
          <cell r="J263" t="str">
            <v>Dam San</v>
          </cell>
          <cell r="K263" t="str">
            <v>Y</v>
          </cell>
        </row>
        <row r="267">
          <cell r="D267">
            <v>4131</v>
          </cell>
          <cell r="E267" t="str">
            <v>331N</v>
          </cell>
          <cell r="F267">
            <v>21776852</v>
          </cell>
          <cell r="G267">
            <v>21776852</v>
          </cell>
          <cell r="J267" t="str">
            <v>Dam San</v>
          </cell>
          <cell r="K267" t="str">
            <v>Y</v>
          </cell>
        </row>
        <row r="268">
          <cell r="D268">
            <v>4131</v>
          </cell>
          <cell r="E268" t="str">
            <v>331N</v>
          </cell>
          <cell r="F268">
            <v>2301564</v>
          </cell>
          <cell r="G268">
            <v>2301564</v>
          </cell>
          <cell r="J268" t="str">
            <v>Dam San</v>
          </cell>
          <cell r="K268" t="str">
            <v>Y</v>
          </cell>
        </row>
        <row r="269">
          <cell r="D269">
            <v>4131</v>
          </cell>
          <cell r="E269" t="str">
            <v>331N</v>
          </cell>
          <cell r="F269">
            <v>41456875</v>
          </cell>
          <cell r="G269">
            <v>41456875</v>
          </cell>
          <cell r="J269" t="str">
            <v>Dam San</v>
          </cell>
          <cell r="K269" t="str">
            <v>Y</v>
          </cell>
        </row>
        <row r="270">
          <cell r="D270">
            <v>4131</v>
          </cell>
          <cell r="E270" t="str">
            <v>331N</v>
          </cell>
          <cell r="F270">
            <v>19264871</v>
          </cell>
          <cell r="G270">
            <v>19264871</v>
          </cell>
          <cell r="J270" t="str">
            <v>Dam San</v>
          </cell>
          <cell r="K270" t="str">
            <v>Y</v>
          </cell>
        </row>
        <row r="274">
          <cell r="D274">
            <v>632</v>
          </cell>
          <cell r="E274">
            <v>3333</v>
          </cell>
          <cell r="G274">
            <v>3192983</v>
          </cell>
          <cell r="H274">
            <v>3192983</v>
          </cell>
          <cell r="J274" t="str">
            <v>Dam San</v>
          </cell>
          <cell r="K274" t="str">
            <v>N</v>
          </cell>
        </row>
        <row r="275">
          <cell r="D275">
            <v>1331</v>
          </cell>
          <cell r="E275">
            <v>1388</v>
          </cell>
          <cell r="F275">
            <v>2558847234</v>
          </cell>
          <cell r="G275">
            <v>2558847234</v>
          </cell>
          <cell r="J275" t="str">
            <v>Dam San</v>
          </cell>
          <cell r="K275" t="str">
            <v>Y</v>
          </cell>
        </row>
        <row r="276">
          <cell r="D276">
            <v>33311</v>
          </cell>
          <cell r="E276">
            <v>1331</v>
          </cell>
          <cell r="F276">
            <v>422585795</v>
          </cell>
          <cell r="G276">
            <v>422585795</v>
          </cell>
          <cell r="J276" t="str">
            <v>Dam San</v>
          </cell>
          <cell r="K276" t="str">
            <v>Y</v>
          </cell>
        </row>
        <row r="277">
          <cell r="D277">
            <v>8211</v>
          </cell>
          <cell r="E277">
            <v>3334</v>
          </cell>
          <cell r="G277">
            <v>232797831</v>
          </cell>
          <cell r="H277">
            <v>232797831</v>
          </cell>
          <cell r="J277" t="str">
            <v>Dam San</v>
          </cell>
          <cell r="K277" t="str">
            <v>Y</v>
          </cell>
        </row>
        <row r="280">
          <cell r="D280">
            <v>811</v>
          </cell>
          <cell r="E280">
            <v>3383</v>
          </cell>
          <cell r="G280">
            <v>14057072</v>
          </cell>
          <cell r="H280">
            <v>14057072</v>
          </cell>
          <cell r="J280" t="str">
            <v>Dam San</v>
          </cell>
          <cell r="K280" t="str">
            <v>Y</v>
          </cell>
        </row>
        <row r="281">
          <cell r="D281">
            <v>351</v>
          </cell>
          <cell r="E281">
            <v>3388</v>
          </cell>
          <cell r="F281">
            <v>28746936</v>
          </cell>
          <cell r="G281">
            <v>28746936</v>
          </cell>
          <cell r="J281" t="str">
            <v>Dam San</v>
          </cell>
          <cell r="K281" t="str">
            <v>Y</v>
          </cell>
        </row>
        <row r="282">
          <cell r="D282">
            <v>6421</v>
          </cell>
          <cell r="E282">
            <v>3383</v>
          </cell>
          <cell r="G282">
            <v>42094503</v>
          </cell>
          <cell r="H282">
            <v>42094503</v>
          </cell>
          <cell r="J282" t="str">
            <v>Dam San</v>
          </cell>
          <cell r="K282" t="str">
            <v>N</v>
          </cell>
        </row>
        <row r="283">
          <cell r="D283">
            <v>6426</v>
          </cell>
          <cell r="E283">
            <v>351</v>
          </cell>
          <cell r="G283">
            <v>42456420</v>
          </cell>
          <cell r="H283">
            <v>42456420</v>
          </cell>
          <cell r="J283" t="str">
            <v>Dam San</v>
          </cell>
          <cell r="K283" t="str">
            <v>N</v>
          </cell>
        </row>
        <row r="286">
          <cell r="D286">
            <v>3338</v>
          </cell>
          <cell r="E286">
            <v>3388</v>
          </cell>
          <cell r="F286">
            <v>3000000</v>
          </cell>
          <cell r="G286">
            <v>3000000</v>
          </cell>
          <cell r="J286" t="str">
            <v>Dam San</v>
          </cell>
          <cell r="K286" t="str">
            <v>Y</v>
          </cell>
        </row>
        <row r="287">
          <cell r="D287">
            <v>6425</v>
          </cell>
          <cell r="E287">
            <v>3338</v>
          </cell>
          <cell r="G287">
            <v>3000000</v>
          </cell>
          <cell r="H287">
            <v>3000000</v>
          </cell>
          <cell r="J287" t="str">
            <v>Dam San</v>
          </cell>
          <cell r="K287" t="str">
            <v>Y</v>
          </cell>
        </row>
        <row r="288">
          <cell r="D288">
            <v>3388</v>
          </cell>
          <cell r="E288">
            <v>33311</v>
          </cell>
          <cell r="F288">
            <v>174052429</v>
          </cell>
          <cell r="G288">
            <v>174052429</v>
          </cell>
          <cell r="J288" t="str">
            <v>Dam San</v>
          </cell>
          <cell r="K288" t="str">
            <v>N</v>
          </cell>
        </row>
        <row r="291">
          <cell r="D291">
            <v>635</v>
          </cell>
          <cell r="E291">
            <v>4131</v>
          </cell>
          <cell r="G291">
            <v>-4556224644</v>
          </cell>
          <cell r="H291">
            <v>-4556224644</v>
          </cell>
          <cell r="J291" t="str">
            <v>Dam San</v>
          </cell>
          <cell r="K291" t="str">
            <v>Y</v>
          </cell>
        </row>
        <row r="292">
          <cell r="D292">
            <v>635</v>
          </cell>
          <cell r="E292">
            <v>4131</v>
          </cell>
          <cell r="G292">
            <v>3925710510</v>
          </cell>
          <cell r="H292">
            <v>3925710510</v>
          </cell>
          <cell r="J292" t="str">
            <v>Dam San</v>
          </cell>
          <cell r="K292" t="str">
            <v>Y</v>
          </cell>
        </row>
        <row r="293">
          <cell r="D293">
            <v>515</v>
          </cell>
          <cell r="E293">
            <v>635</v>
          </cell>
          <cell r="I293">
            <v>0</v>
          </cell>
          <cell r="J293" t="str">
            <v>Dam San</v>
          </cell>
          <cell r="K293" t="str">
            <v>Y</v>
          </cell>
        </row>
        <row r="296">
          <cell r="D296">
            <v>635</v>
          </cell>
          <cell r="E296">
            <v>515</v>
          </cell>
          <cell r="H296">
            <v>454274</v>
          </cell>
          <cell r="I296">
            <v>454274</v>
          </cell>
          <cell r="J296" t="str">
            <v>Dam San</v>
          </cell>
          <cell r="K296" t="str">
            <v>Y</v>
          </cell>
        </row>
        <row r="297">
          <cell r="D297">
            <v>6425</v>
          </cell>
          <cell r="E297">
            <v>635</v>
          </cell>
          <cell r="H297">
            <v>155500</v>
          </cell>
          <cell r="I297">
            <v>155500</v>
          </cell>
          <cell r="J297" t="str">
            <v>Dam San</v>
          </cell>
          <cell r="K297" t="str">
            <v>Y</v>
          </cell>
        </row>
        <row r="300">
          <cell r="D300">
            <v>142</v>
          </cell>
          <cell r="E300">
            <v>6427</v>
          </cell>
          <cell r="F300">
            <v>64447164</v>
          </cell>
          <cell r="I300">
            <v>64447164</v>
          </cell>
          <cell r="J300" t="str">
            <v>Dam San</v>
          </cell>
          <cell r="K300" t="str">
            <v>Y</v>
          </cell>
        </row>
        <row r="303">
          <cell r="D303">
            <v>811</v>
          </cell>
          <cell r="E303">
            <v>6418</v>
          </cell>
          <cell r="H303">
            <v>13321646</v>
          </cell>
          <cell r="I303">
            <v>13321646</v>
          </cell>
          <cell r="J303" t="str">
            <v>Dam San</v>
          </cell>
          <cell r="K303" t="str">
            <v>Y</v>
          </cell>
        </row>
        <row r="308">
          <cell r="D308">
            <v>515</v>
          </cell>
          <cell r="E308">
            <v>2112</v>
          </cell>
          <cell r="G308">
            <v>2084554890</v>
          </cell>
          <cell r="H308">
            <v>2084554890</v>
          </cell>
          <cell r="J308" t="str">
            <v>Dam San</v>
          </cell>
          <cell r="K308" t="str">
            <v>Y</v>
          </cell>
        </row>
        <row r="309">
          <cell r="D309">
            <v>331</v>
          </cell>
          <cell r="E309">
            <v>2112</v>
          </cell>
          <cell r="F309">
            <v>97980575</v>
          </cell>
          <cell r="G309">
            <v>97980575</v>
          </cell>
          <cell r="J309" t="str">
            <v>Dam San</v>
          </cell>
          <cell r="K309" t="str">
            <v>Y</v>
          </cell>
        </row>
        <row r="311">
          <cell r="D311">
            <v>515</v>
          </cell>
          <cell r="E311">
            <v>2112</v>
          </cell>
          <cell r="G311">
            <v>708321256</v>
          </cell>
          <cell r="H311">
            <v>708321256</v>
          </cell>
          <cell r="J311" t="str">
            <v>Dam San</v>
          </cell>
          <cell r="K311" t="str">
            <v>Y</v>
          </cell>
        </row>
        <row r="312">
          <cell r="D312">
            <v>331</v>
          </cell>
          <cell r="E312">
            <v>2112</v>
          </cell>
          <cell r="F312">
            <v>45037293</v>
          </cell>
          <cell r="G312">
            <v>45037293</v>
          </cell>
          <cell r="J312" t="str">
            <v>Dam San</v>
          </cell>
          <cell r="K312" t="str">
            <v>Y</v>
          </cell>
        </row>
        <row r="313">
          <cell r="D313">
            <v>632</v>
          </cell>
          <cell r="E313">
            <v>2141</v>
          </cell>
          <cell r="G313">
            <v>-171439582</v>
          </cell>
          <cell r="H313">
            <v>-171439582</v>
          </cell>
          <cell r="J313" t="str">
            <v>Dam San</v>
          </cell>
          <cell r="K313" t="str">
            <v>Y</v>
          </cell>
        </row>
        <row r="314">
          <cell r="D314">
            <v>632</v>
          </cell>
          <cell r="E314">
            <v>2141</v>
          </cell>
          <cell r="G314">
            <v>-8199793</v>
          </cell>
          <cell r="H314">
            <v>-8199793</v>
          </cell>
          <cell r="J314" t="str">
            <v>Dam San</v>
          </cell>
          <cell r="K314" t="str">
            <v>Y</v>
          </cell>
        </row>
        <row r="315">
          <cell r="D315">
            <v>632</v>
          </cell>
          <cell r="E315">
            <v>2141</v>
          </cell>
          <cell r="G315">
            <v>-1485914894</v>
          </cell>
          <cell r="H315">
            <v>-1485914894</v>
          </cell>
          <cell r="J315" t="str">
            <v>Dam San</v>
          </cell>
          <cell r="K315" t="str">
            <v>Y</v>
          </cell>
        </row>
        <row r="316">
          <cell r="D316">
            <v>3388</v>
          </cell>
          <cell r="E316">
            <v>335</v>
          </cell>
          <cell r="F316">
            <v>427959373</v>
          </cell>
          <cell r="G316">
            <v>427959373</v>
          </cell>
          <cell r="J316" t="str">
            <v>Dam San</v>
          </cell>
          <cell r="K316" t="str">
            <v>Y</v>
          </cell>
        </row>
      </sheetData>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G2" t="str">
            <v>GD1</v>
          </cell>
        </row>
        <row r="3">
          <cell r="G3" t="str">
            <v>GD2</v>
          </cell>
        </row>
        <row r="4">
          <cell r="G4" t="str">
            <v>KC</v>
          </cell>
        </row>
        <row r="5">
          <cell r="G5" t="str">
            <v>TDC</v>
          </cell>
        </row>
      </sheetData>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M0B"/>
      <sheetName val="BM0A"/>
      <sheetName val="REQ PAGE CABLE"/>
      <sheetName val="STAHL (2)"/>
      <sheetName val="Sheet1"/>
      <sheetName val="Sheet2"/>
      <sheetName val="Chart1"/>
      <sheetName val="Sheet4"/>
      <sheetName val="Sheet3"/>
      <sheetName val="XL4Poppy"/>
      <sheetName val="Hang (2)"/>
      <sheetName val="Cuong"/>
      <sheetName val="Binh"/>
      <sheetName val="Nam"/>
      <sheetName val="Hoan"/>
      <sheetName val="Dan"/>
      <sheetName val="Hung"/>
      <sheetName val="Hien"/>
      <sheetName val="Manh"/>
      <sheetName val="Lai"/>
      <sheetName val="Thuan"/>
      <sheetName val="L.Dung"/>
      <sheetName val="Dung"/>
      <sheetName val="Lan"/>
      <sheetName val="Tho"/>
      <sheetName val="Hang"/>
      <sheetName val="Chi tiet - Dv lap"/>
      <sheetName val="TH KHTC"/>
      <sheetName val="000"/>
      <sheetName val="00000000"/>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VLHTXL"/>
      <sheetName val="NC"/>
      <sheetName val="May"/>
      <sheetName val="cuoc"/>
      <sheetName val="VuaXM"/>
      <sheetName val="Tno"/>
      <sheetName val="VuaBT"/>
      <sheetName val="CTGVL"/>
      <sheetName val="cat"/>
      <sheetName val="luongSS3"/>
      <sheetName val="mayTC"/>
      <sheetName val="HSluongtho"/>
      <sheetName val="luongTT09"/>
      <sheetName val="CLVL"/>
      <sheetName val="VLDCA"/>
      <sheetName val="khong"/>
      <sheetName val="THUE5"/>
      <sheetName val="THUE 10"/>
      <sheetName val="TTL"/>
      <sheetName val="TVCKHV1"/>
      <sheetName val="tinh LV"/>
      <sheetName val="M03"/>
      <sheetName val="M2"/>
      <sheetName val="TU"/>
      <sheetName val="Phuc"/>
      <sheetName val="QTCT1520G"/>
      <sheetName val="QTCT1520 (2)"/>
      <sheetName val="CTHT"/>
      <sheetName val="KQKD"/>
      <sheetName val="CPGT"/>
      <sheetName val="THTL"/>
      <sheetName val="Bk"/>
      <sheetName val="QT2"/>
      <sheetName val="XXXXXXXX"/>
      <sheetName val="Cnhan"/>
      <sheetName val="T2"/>
      <sheetName val="To than Nguyen-12"/>
      <sheetName val="T4"/>
      <sheetName val="T6"/>
      <sheetName val="T7"/>
      <sheetName val="T8"/>
      <sheetName val="T10"/>
      <sheetName val="T9"/>
      <sheetName val="To Quynh -12"/>
      <sheetName val="T.4"/>
      <sheetName val="T1"/>
      <sheetName val="Cn"/>
      <sheetName val="PSinh"/>
      <sheetName val="GTi"/>
      <sheetName val="btn"/>
      <sheetName val="thtb"/>
      <sheetName val="thkp cong"/>
      <sheetName val="gvl"/>
      <sheetName val="pt-cong"/>
      <sheetName val="BS CONG"/>
      <sheetName val="thop-CONG"/>
      <sheetName val="kl cong"/>
      <sheetName val="luong-A6"/>
      <sheetName val="KHSX2002-2006"/>
      <sheetName val="KHvon 2002-2006"/>
      <sheetName val="Congty"/>
      <sheetName val="VPPN"/>
      <sheetName val="XN74"/>
      <sheetName val="XN54"/>
      <sheetName val="XN33"/>
      <sheetName val="NK96"/>
      <sheetName val="XL4Test5"/>
      <sheetName val="CPV"/>
      <sheetName val="DGCM"/>
      <sheetName val="TL-I"/>
      <sheetName val="THG"/>
      <sheetName val="doi CT1"/>
      <sheetName val="doi CT3"/>
      <sheetName val="Chart3"/>
      <sheetName val="Chart2"/>
      <sheetName val="doi CT4"/>
      <sheetName val="Sheet8"/>
      <sheetName val="Sheet7"/>
      <sheetName val="Sheet6"/>
      <sheetName val="Sheet5"/>
      <sheetName val="304-03"/>
      <sheetName val="Thoi det 304"/>
      <sheetName val="CSD"/>
      <sheetName val="DLC"/>
      <sheetName val="Damchuan"/>
      <sheetName val="CBR"/>
      <sheetName val="BDCBR"/>
      <sheetName val="Thoi det 37.5"/>
      <sheetName val="TPHD37.5"/>
      <sheetName val="#REF"/>
      <sheetName val="km248"/>
      <sheetName val="KL DUONG DC L = 90m"/>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cdc"/>
      <sheetName val="pbnvlieu"/>
      <sheetName val="NKNVLIEUBSUNG"/>
      <sheetName val="pbcpqlq4"/>
      <sheetName val="pbcpchung"/>
      <sheetName val="pbccdcDUNG"/>
      <sheetName val="NVLQ1+2,03"/>
      <sheetName val="CCDCQ1+2.03"/>
      <sheetName val="1421Q1+2"/>
      <sheetName val="XXXXXXX0"/>
      <sheetName val="damchatdv"/>
      <sheetName val="DAM CHAT dv"/>
      <sheetName val="C.B.R) (3)"/>
      <sheetName val="10"/>
      <sheetName val="30(2)"/>
      <sheetName val="651"/>
      <sheetName val="C.B.R) (2)"/>
      <sheetName val="DAM CHAT"/>
      <sheetName val="C.B.R)"/>
      <sheetName val="65"/>
      <sheetName val=",30"/>
      <sheetName val=",10"/>
      <sheetName val="Quang Tri"/>
      <sheetName val="TTHue"/>
      <sheetName val="Da Nang"/>
      <sheetName val="Quang Nam"/>
      <sheetName val="Quang Ngai"/>
      <sheetName val="TH DH-QN"/>
      <sheetName val="KP HD"/>
      <sheetName val="DB HD"/>
      <sheetName val="TH"/>
      <sheetName val="THDT"/>
      <sheetName val="KHDT"/>
      <sheetName val="HP"/>
      <sheetName val="THHP"/>
      <sheetName val="MMTB"/>
      <sheetName val="CDLD"/>
      <sheetName val="TDo"/>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VL"/>
      <sheetName val="BTXM"/>
      <sheetName val="PTVL"/>
      <sheetName val="THcong"/>
      <sheetName val="DGCT"/>
      <sheetName val="DK"/>
      <sheetName val="CHIT"/>
      <sheetName val="THXH"/>
      <sheetName val="BHXH"/>
      <sheetName val="Bia"/>
      <sheetName val="DKTT"/>
      <sheetName val="N-luc"/>
      <sheetName val="TH-Tai trong"/>
      <sheetName val="Xamu"/>
      <sheetName val="Than tru"/>
      <sheetName val="Be coc"/>
      <sheetName val="PTDDat-Tru"/>
      <sheetName val="PTDDat-nhip"/>
      <sheetName val="PTDDat-nhipLT"/>
      <sheetName val="COC KHOAN M1"/>
      <sheetName val="COC KHOAN M2"/>
      <sheetName val="COC KHOAN T1"/>
      <sheetName val="COC KHOAN T5"/>
      <sheetName val="COC KHOAN T4"/>
      <sheetName val="COC DONG"/>
      <sheetName val="BANG"/>
      <sheetName val="duong"/>
      <sheetName val="thduong"/>
      <sheetName val="KHOAN LUONG"/>
      <sheetName val="DIEN KHO"/>
      <sheetName val="KP nhaxe"/>
      <sheetName val="kp sannen"/>
      <sheetName val="10000000"/>
      <sheetName val="Gia VL"/>
      <sheetName val="Bang gia ca may"/>
      <sheetName val="Bang luong CB"/>
      <sheetName val="Bang P.tich CT"/>
      <sheetName val="D.toan chi tiet"/>
      <sheetName val="Bang TH Dtoan"/>
      <sheetName val="KH CQ Q2-04"/>
      <sheetName val="CTTG QII-2004 CQ "/>
      <sheetName val="THTG -Quy II CQ "/>
      <sheetName val="BQ KH"/>
      <sheetName val="DNam"/>
      <sheetName val="T3"/>
      <sheetName val="T5"/>
      <sheetName val="T11"/>
      <sheetName val="T12"/>
      <sheetName val="tong hop"/>
      <sheetName val="phan tich DG"/>
      <sheetName val="gia vat lieu"/>
      <sheetName val="gia xe may"/>
      <sheetName val="gia nhan cong"/>
      <sheetName val="BAO-CAO"/>
      <sheetName val="DORONG-DU+COTLIEU"/>
      <sheetName val="marshall"/>
      <sheetName val="BCGTSX5"/>
      <sheetName val="KHT6"/>
      <sheetName val="BCGTXS6"/>
      <sheetName val="THT6"/>
      <sheetName val="KH Q3"/>
      <sheetName val="BCGTSX7"/>
      <sheetName val="GTSX 8"/>
      <sheetName val="CONTRACT"/>
      <sheetName val="GTSX9"/>
      <sheetName val="KH 10"/>
      <sheetName val="GTSX10"/>
      <sheetName val="KH 11"/>
      <sheetName val="GTSX11"/>
      <sheetName val="KH12"/>
      <sheetName val="GT doi"/>
      <sheetName val="KL X၌2000"/>
      <sheetName val="20% BHXH"/>
      <sheetName val="TrÝch 2%KPC§"/>
      <sheetName val="TrÝch 3% BHYT"/>
      <sheetName val="SD cac TK"/>
      <sheetName val="TK336"/>
      <sheetName val="chi tiet 131"/>
      <sheetName val="Ke chi"/>
      <sheetName val="T1-04"/>
      <sheetName val="cty tu van"/>
      <sheetName val="cty 874"/>
      <sheetName val="nha o kinh"/>
      <sheetName val="Sheet9"/>
      <sheetName val="Sheet10"/>
      <sheetName val="Sheet11"/>
      <sheetName val="Sheet12"/>
      <sheetName val="Sheet13"/>
      <sheetName val="Sheet14"/>
      <sheetName val="Sheet15"/>
      <sheetName val="Sheet16"/>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thang7"/>
      <sheetName val="thang6"/>
      <sheetName val="thang5"/>
      <sheetName val="thang4"/>
      <sheetName val="C47-456"/>
      <sheetName val="C46"/>
      <sheetName val="C47-PII"/>
      <sheetName val="baocao"/>
      <sheetName val="hat"/>
      <sheetName val="tinhtoan"/>
      <sheetName val="Phanlop"/>
      <sheetName val="catnen"/>
      <sheetName val="TK331A"/>
      <sheetName val="TK131B"/>
      <sheetName val="TK131A"/>
      <sheetName val="TK 331c1"/>
      <sheetName val="TK331C"/>
      <sheetName val="CT331-2003"/>
      <sheetName val="CT 331"/>
      <sheetName val="CT131-2003"/>
      <sheetName val="CT 131"/>
      <sheetName val="TK331B"/>
      <sheetName val="KHOI LUONG"/>
      <sheetName val="Q2-03"/>
      <sheetName val="Q3-03"/>
      <sheetName val="BL PL04"/>
      <sheetName val="DM HH"/>
      <sheetName val="BL PL06"/>
      <sheetName val="DM HH (2)"/>
      <sheetName val="BL PL07"/>
      <sheetName val="DM HH (3)"/>
      <sheetName val="Banhang"/>
      <sheetName val="Banhang (2)"/>
      <sheetName val=" den 28.01.05"/>
      <sheetName val=" den 3.5.05"/>
      <sheetName val="Sodu"/>
      <sheetName val="Sheet2 (3)"/>
      <sheetName val="She%t3"/>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TP L2"/>
      <sheetName val="Tminh-DT"/>
      <sheetName val="CONG-TDT"/>
      <sheetName val="Cphi-KHAC"/>
      <sheetName val="Du toan (2)"/>
      <sheetName val="Du toan"/>
      <sheetName val="Phan tich vat tu"/>
      <sheetName val="Tong hop vat tu"/>
      <sheetName val="Gia tri vat tu"/>
      <sheetName val="Chenh lech vat tu"/>
      <sheetName val="CLVT_TINH"/>
      <sheetName val="Du thau"/>
      <sheetName val="Don gia chi tiet"/>
      <sheetName val="THKP_CAU"/>
      <sheetName val="Tu van Thiet ke"/>
      <sheetName val="Tien do thi cong"/>
      <sheetName val="Bia du toan"/>
      <sheetName val="Tro giup"/>
      <sheetName val="CP-TV-CAU"/>
      <sheetName val="Config"/>
      <sheetName val="12,10"/>
      <sheetName val="DB 1 HT"/>
      <sheetName val="THCTCL"/>
      <sheetName val="THC (2)"/>
      <sheetName val="THCTCL (2)"/>
      <sheetName val="BPTVT"/>
      <sheetName val="bthduan"/>
      <sheetName val="THchung"/>
      <sheetName val="THC"/>
      <sheetName val="CPKhac"/>
      <sheetName val="THKP chi tiet"/>
      <sheetName val="TBICTT"/>
      <sheetName val="DOKT"/>
      <sheetName val="DLkxl"/>
      <sheetName val="TONT"/>
      <sheetName val="sdnb"/>
      <sheetName val="BLTBIIRL"/>
      <sheetName val="BC"/>
      <sheetName val="HCCKOT"/>
      <sheetName val="TBCLO"/>
      <sheetName val="TOPXD"/>
      <sheetName val="TONSI-2I "/>
      <sheetName val="TOPXD "/>
      <sheetName val="TONS21-45 "/>
      <sheetName val="DIEN"/>
      <sheetName val="DCCN(408)"/>
      <sheetName val="DCCN"/>
      <sheetName val="DCCN-03"/>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98Q2943e"/>
      <sheetName val="HQ"/>
      <sheetName val="T22(c7-t5)"/>
      <sheetName val="T22-24 (C5)"/>
      <sheetName val="T22(c7-t4)"/>
      <sheetName val="T22-24"/>
      <sheetName val="T22-24(Dg-Trencan)"/>
      <sheetName val="T25 "/>
      <sheetName val="T26-32,37 "/>
      <sheetName val="T33,36"/>
      <sheetName val="T34-35"/>
      <sheetName val="dgpduoi"/>
      <sheetName val="mcau"/>
      <sheetName val="T4-9(2)"/>
      <sheetName val="CP BT"/>
      <sheetName val="VLngoai"/>
      <sheetName val="M"/>
      <sheetName val="vc"/>
      <sheetName val="20000000"/>
      <sheetName val="30000000"/>
      <sheetName val="DTCT"/>
      <sheetName val="PTVT"/>
      <sheetName val="THVT"/>
      <sheetName val="THGT"/>
      <sheetName val="THquy 4"/>
      <sheetName val="Son duong"/>
      <sheetName val="CP son"/>
      <sheetName val="Chenh L"/>
      <sheetName val="TH son d"/>
      <sheetName val="Macro1"/>
      <sheetName val="Macro2"/>
      <sheetName val="Macro3"/>
      <sheetName val="TH DINH"/>
      <sheetName val="Tk phi"/>
      <sheetName val="TDT1"/>
      <sheetName val="PHAN TICH VAT TU NGANG"/>
      <sheetName val="BANG DU TOAN DRC"/>
      <sheetName val="DIEN GIAI TIEN LUONG"/>
      <sheetName val="TONG HOP KINH PHI"/>
      <sheetName val="CHIET TINH DON GIA"/>
      <sheetName val="PHAN TICH KHOI LUONG"/>
      <sheetName val="TDT-XL"/>
      <sheetName val="DT-Mong"/>
      <sheetName val="DT-than"/>
      <sheetName val="DT-h.thien ngoai"/>
      <sheetName val="DT-ht trong"/>
      <sheetName val="DT- Dien"/>
      <sheetName val="Dt-Nuoc"/>
      <sheetName val="Tluong "/>
      <sheetName val="Khac-Tho"/>
      <sheetName val="Khac-HT&amp;nu"/>
      <sheetName val="Khac-Mong"/>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00000001"/>
      <sheetName val="nlonet"/>
      <sheetName val="mua vao"/>
      <sheetName val="ban ra"/>
      <sheetName val="K_x001d_O1 Base"/>
      <sheetName val="98Q_x0012_943e"/>
      <sheetName val="THchune"/>
      <sheetName val="Sheet4_x0016_"/>
      <sheetName val="0)ang Nam"/>
      <sheetName val="Le"/>
      <sheetName val="nhap"/>
      <sheetName val="xuat"/>
      <sheetName val="thongke"/>
      <sheetName val="40000000"/>
      <sheetName val="50000000"/>
      <sheetName val="60000000"/>
      <sheetName val="She%t2"/>
      <sheetName val="Chi phi van chuyen"/>
      <sheetName val="Tong hop DTXD CT"/>
      <sheetName val="Du toan XDCT"/>
      <sheetName val="Tong hop CPXD"/>
      <sheetName val="Tong hop CPTB"/>
      <sheetName val="Tong hop CPK"/>
      <sheetName val="Bieu 1"/>
      <sheetName val="Bieu 2"/>
      <sheetName val="Bieu 5"/>
      <sheetName val="HCT"/>
      <sheetName val="Bieu 6"/>
      <sheetName val="Bieu 7CT L"/>
      <sheetName val="Bieu 7 TDHCT"/>
      <sheetName val="QT"/>
      <sheetName val="Cjiet tinh"/>
      <sheetName val="Quan"/>
      <sheetName val="Tuan"/>
      <sheetName val="DGVTTT"/>
      <sheetName val="VTTT 1"/>
      <sheetName val="VTTT"/>
      <sheetName val="VTHD"/>
      <sheetName val="HD chung"/>
      <sheetName val="Theo doi HD"/>
      <sheetName val="CN31-3"/>
      <sheetName val="CNo"/>
      <sheetName val="X-N-T"/>
      <sheetName val="Co 152"/>
      <sheetName val="NO152"/>
      <sheetName val="SO QUI"/>
      <sheetName val="BK111"/>
      <sheetName val="719"/>
      <sheetName val="Giao thong"/>
      <sheetName val="HUNG HAI"/>
      <sheetName val="PT DIEN"/>
      <sheetName val="DNTN T.Nhan"/>
      <sheetName val="DNTN Thanh Tru"/>
      <sheetName val="DNTN Tran Phan"/>
      <sheetName val="DNTN Van Thanh"/>
      <sheetName val="XNTVXD"/>
      <sheetName val="CTy TNHH Song Van"/>
      <sheetName val="C.M.C"/>
      <sheetName val="CTSTD"/>
      <sheetName val="CT Hau Giang"/>
      <sheetName val="KH N.T.Hong"/>
      <sheetName val="KH H.V.Het"/>
      <sheetName val="DNTN D.T.Binh"/>
      <sheetName val="N.H.Ri"/>
      <sheetName val="N.T.Hoa"/>
      <sheetName val="3311"/>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ptvl0-1"/>
      <sheetName val="0-1"/>
      <sheetName val="ptvl4-5"/>
      <sheetName val="4-5"/>
      <sheetName val="ptvl3-4"/>
      <sheetName val="3-4"/>
      <sheetName val="ptvl2-3"/>
      <sheetName val="2-3"/>
      <sheetName val="vlcong"/>
      <sheetName val="ptvl1-2"/>
      <sheetName val="1-2"/>
      <sheetName val="THKT"/>
      <sheetName val="THKPXLTB"/>
      <sheetName val="CPK"/>
      <sheetName val="CBMB"/>
      <sheetName val="KT"/>
      <sheetName val="KC"/>
      <sheetName val="DHKK"/>
      <sheetName val="PC"/>
      <sheetName val="dien1"/>
      <sheetName val="nuoc"/>
      <sheetName val="ga"/>
      <sheetName val="CCTV"/>
      <sheetName val="thong tin"/>
      <sheetName val="dieu khien"/>
      <sheetName val="camera"/>
      <sheetName val="chong moi"/>
      <sheetName val="dien2"/>
      <sheetName val="[98Q2943e.xlsɝK261 AC"/>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THKP chi uiet"/>
      <sheetName val="cc10"/>
      <sheetName val="ccd10"/>
      <sheetName val="TK331۬"/>
      <sheetName val="Shaet10"/>
      <sheetName val="Bang CC (2)"/>
      <sheetName val="Nhat trinh"/>
      <sheetName val="Tien An T11"/>
      <sheetName val="DNPD-QL"/>
      <sheetName val="Bang luong"/>
      <sheetName val="Bang CC"/>
      <sheetName val=" Luong nghien "/>
      <sheetName val="QT-LN"/>
      <sheetName val="Giantiep"/>
      <sheetName val="Phuc vu"/>
      <sheetName val="May Phat"/>
      <sheetName val="1813"/>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ntheng"/>
      <sheetName val="Ha.Q1"/>
      <sheetName val="Hien.Q1"/>
      <sheetName val="Hanh.Q1"/>
      <sheetName val="Vuong.Q1"/>
      <sheetName val="Hanh.Q2"/>
      <sheetName val="Hien.Q2"/>
      <sheetName val="Diep.Q2"/>
      <sheetName val="T+P"/>
      <sheetName val="TH Q2.05"/>
      <sheetName val="Hanh.Q3"/>
      <sheetName val="D.3"/>
      <sheetName val="Hien.3"/>
      <sheetName val="TH Q3.05"/>
      <sheetName val="TH Q1.05"/>
      <sheetName val="PT3_x0000__x0000__x0000_-nhipLT"/>
      <sheetName val="Qeang Ngai"/>
      <sheetName val="K2%9 Subbase"/>
      <sheetName val="2003"/>
      <sheetName val="2004"/>
      <sheetName val="2005"/>
      <sheetName val="CDPS"/>
      <sheetName val="CDPS04"/>
      <sheetName val="CDPS05"/>
      <sheetName val="NEW-PANEL"/>
      <sheetName val="[98Q2943e.xlsMKLXL2001"/>
      <sheetName val="ÿÿi CT1"/>
      <sheetName val="pb1"/>
      <sheetName val="pb2"/>
      <sheetName val="pb3"/>
      <sheetName val="pb4"/>
      <sheetName val="pb5"/>
      <sheetName val="pb6"/>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efreshError="1"/>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refreshError="1"/>
      <sheetData sheetId="776"/>
      <sheetData sheetId="777"/>
      <sheetData sheetId="778"/>
      <sheetData sheetId="779"/>
      <sheetData sheetId="780"/>
      <sheetData sheetId="781"/>
      <sheetData sheetId="782"/>
      <sheetData sheetId="78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ongia (2)"/>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OUT 3-05"/>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dongia (2)"/>
      <sheetName val="Gia_GC_Satthep"/>
      <sheetName val="DS CHU Ph_x0001__x0000_"/>
      <sheetName val=""/>
      <sheetName val="Ref"/>
      <sheetName val="PNT-QUOT-#3"/>
      <sheetName val="COAT&amp;WRAP-QIOT-#3"/>
      <sheetName val="ESTI."/>
      <sheetName val="DI-ESTI"/>
      <sheetName val="BC Ton Kho New"/>
      <sheetName val="BC Cua GSBH New"/>
      <sheetName val="10000000"/>
      <sheetName val="DAMNEN KHONG HC"/>
      <sheetName val="dochat"/>
      <sheetName val="DAM NEN HC"/>
      <sheetName val="DTKLg"/>
      <sheetName val="VL"/>
      <sheetName val="PTVTu"/>
      <sheetName val="THKP-Full"/>
      <sheetName val="KLg"/>
      <sheetName val="CT Thang Mo"/>
      <sheetName val="CT  PL"/>
      <sheetName val="Chuso"/>
      <sheetName val="Bhyt t1"/>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MTO_REV_2(ARMOR)"/>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ongia_(2)"/>
      <sheetName val="Leave_Statistic_Report"/>
      <sheetName val="DS CHU Ph_x0001_?"/>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NT-QUOT-#3"/>
      <sheetName val="COAT&amp;WRAP-QIOT-#3"/>
      <sheetName val="XL4Poppy"/>
      <sheetName val="So Do"/>
      <sheetName val="KTTSCD - DLNA"/>
      <sheetName val="Sheet1"/>
      <sheetName val="quÝ1"/>
      <sheetName val="00000000"/>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2"/>
      <sheetName val="Sheet3"/>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5 nam (tach)"/>
      <sheetName val="5 nam (tach) (2)"/>
      <sheetName val="KH 2003"/>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H Ky Anh"/>
      <sheetName val="Sheet2 (2)"/>
      <sheetName val="t1"/>
      <sheetName val="T11"/>
      <sheetName val="TH  goi 4-x"/>
      <sheetName val="PNT_QUOT__3"/>
      <sheetName val="COAT_WRAP_QIOT__3"/>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fOOD"/>
      <sheetName val="FORM hc"/>
      <sheetName val="FORM pc"/>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amPha"/>
      <sheetName val="MongCai"/>
      <sheetName val="70000000"/>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l m m d"/>
      <sheetName val="kl vt tho"/>
      <sheetName val="kl dat"/>
      <sheetName val="Sheet4"/>
      <sheetName val="xin kinh phi"/>
      <sheetName val="lan trai"/>
      <sheetName val="thuoc no"/>
      <sheetName val="so thuc pham"/>
      <sheetName val="Oð mai 279"/>
      <sheetName val="PNT-QUOT-D150#3"/>
      <sheetName val="PNT-QUOT-H153#3"/>
      <sheetName val="PNT-QUOT-K152#3"/>
      <sheetName val="PNT-QUOT-H146#3"/>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Macro1"/>
      <sheetName val="Macro2"/>
      <sheetName val="Macro3"/>
      <sheetName val="Song ban 0,7x0,7"/>
      <sheetName val="Cong ban 0,8x ,8"/>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T_x000b_331"/>
      <sheetName val="XLÇ_x0015_oppy"/>
      <sheetName val="Shedt1"/>
      <sheetName val="_x0012_0000000"/>
      <sheetName val="SOLIEU"/>
      <sheetName val="TINHTOAN"/>
      <sheetName val="Kѭ284"/>
      <sheetName val="30100000"/>
      <sheetName val="Ton 31.1"/>
      <sheetName val="NhapT.2"/>
      <sheetName val="Xuat T.2"/>
      <sheetName val="Ton 28.2"/>
      <sheetName val="H.Tra"/>
      <sheetName val="Hang CTY TRA LAI"/>
      <sheetName val="Hang NV Tra Lai"/>
      <sheetName val="Cong ban 1,5_x0013__x0000_"/>
      <sheetName val="Km27' - Km278"/>
      <sheetName val="Thang06-2002"/>
      <sheetName val="Thang07-2002"/>
      <sheetName val="Thang08-2002"/>
      <sheetName val="Thang09-2002"/>
      <sheetName val="Thang10-2002 "/>
      <sheetName val="Thang11-2002"/>
      <sheetName val="Thang12-2002"/>
      <sheetName val="Sheet1 (3)"/>
      <sheetName val="0304"/>
      <sheetName val="0904"/>
      <sheetName val="1204"/>
      <sheetName val="80000000"/>
      <sheetName val="90000000"/>
      <sheetName val="a0000000"/>
      <sheetName val="b0000000"/>
      <sheetName val="c0000000"/>
      <sheetName val="ct luong "/>
      <sheetName val="Nhap 6T"/>
      <sheetName val="baocaochinh(qui1.05) (DC)"/>
      <sheetName val="Ctuluongq.1.05"/>
      <sheetName val="BANG PHAN BO qui1.05(DC)"/>
      <sheetName val="BANG PHAN BO quiII.05"/>
      <sheetName val="bao cac cinh Qui II-2005"/>
      <sheetName val="xdcb 01-2003"/>
      <sheetName val="p0000000"/>
      <sheetName val="BKLBD"/>
      <sheetName val="PTDG"/>
      <sheetName val="DTCT"/>
      <sheetName val="vlct"/>
      <sheetName val="Sheet6"/>
      <sheetName val="Sheet7"/>
      <sheetName val="Sheet8"/>
      <sheetName val="Sheet9"/>
      <sheetName val="Sheet10"/>
      <sheetName val="Sheet11"/>
      <sheetName val="Sheet12"/>
      <sheetName val="Sheet13"/>
      <sheetName val="Sheet14"/>
      <sheetName val="Bao cao KQTH quy hoach 135"/>
      <sheetName val="Sheet5"/>
      <sheetName val=""/>
      <sheetName val="Km283 - Jm284"/>
      <sheetName val="cocB40 5B"/>
      <sheetName val="cocD50 9A"/>
      <sheetName val="cocD75 16"/>
      <sheetName val="coc B80 TD25"/>
      <sheetName val="P27 B80"/>
      <sheetName val="Coc23 B80"/>
      <sheetName val="cong B80 C4"/>
      <sheetName val="Áo"/>
      <sheetName val="ADKT"/>
      <sheetName val="XXXXX\XX"/>
      <sheetName val="Km&quot;80"/>
      <sheetName val="TNghiªm T_x0002_ "/>
      <sheetName val="tt-_x0014_BA"/>
      <sheetName val="TD_x0014_"/>
      <sheetName val="_x0014_.12"/>
      <sheetName val="QD c5a HDQT (2)"/>
      <sheetName val="_x0003_hart1"/>
      <sheetName val="Lap ®at ®hÖn"/>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Khac DP"/>
      <sheetName val="Khoi than "/>
      <sheetName val="B3_208_than"/>
      <sheetName val="B3_208_TU"/>
      <sheetName val="B3_208_TW"/>
      <sheetName val="B3_208_DP"/>
      <sheetName val="B3_208_khac"/>
      <sheetName val="Baocao"/>
      <sheetName val="UT"/>
      <sheetName val="TongHopHD"/>
      <sheetName val="TAU"/>
      <sheetName val="KHACH"/>
      <sheetName val="BC1"/>
      <sheetName val="BC2"/>
      <sheetName val="BAO CAO AN"/>
      <sheetName val="BANGKEKHACH"/>
      <sheetName val="Du tnan chi tiet coc nuoc"/>
      <sheetName val="K43"/>
      <sheetName val="THKL"/>
      <sheetName val="PL43"/>
      <sheetName val="K43+0.00 - 338 Trai"/>
      <sheetName val="_x000b_luong phu"/>
      <sheetName val="Package1"/>
      <sheetName val="ESTI."/>
      <sheetName val="DI-ESTI"/>
      <sheetName val="mua vao"/>
      <sheetName val="chi phi "/>
      <sheetName val="ban ra 10%"/>
      <sheetName val="gV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Thang8-02"/>
      <sheetName val="Thang9-02"/>
      <sheetName val="Thang10-02"/>
      <sheetName val="Thang11-02"/>
      <sheetName val="Thang12-02"/>
      <sheetName val="Thang01-03"/>
      <sheetName val="Thang02-03"/>
      <sheetName val="Dong$bac"/>
      <sheetName val="T[ 131"/>
      <sheetName val="XNxlva sxthanKCIÉ"/>
      <sheetName val="bc"/>
      <sheetName val="K.O"/>
      <sheetName val="xang _clc"/>
      <sheetName val="X¡NG_td"/>
      <sheetName val="MaZUT"/>
      <sheetName val="DIESEL"/>
      <sheetName val="GS02-thu0TM"/>
      <sheetName val="QD cua "/>
      <sheetName val="TDT-TBࡁ"/>
      <sheetName val="Op mai 2_x000c__x0000_"/>
      <sheetName val="_x0000_bÑi_x0003__x0000__x0000__x0000__x0000_²r_x0013__x0000_"/>
      <sheetName val="k, vt tho"/>
      <sheetName val="Km_x0012_77 "/>
      <sheetName val="Cong ban 1,5„—_x0013__x0000_"/>
      <sheetName val="Xa9lap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Don gia"/>
      <sheetName val="TL33-13.14"/>
      <sheetName val="tlđm190337,8"/>
      <sheetName val="GC190337,8"/>
      <sheetName val="033,7,8"/>
      <sheetName val="TL033 ,2,4"/>
      <sheetName val="TL 0331,2"/>
      <sheetName val="033-1,4"/>
      <sheetName val="TL033,19,5"/>
      <sheetName val="Mix-Tarpaulin"/>
      <sheetName val="Tarpaulin"/>
      <sheetName val="Price"/>
      <sheetName val="Monthly"/>
      <sheetName val="For Summary"/>
      <sheetName val="For Summary(KG)"/>
      <sheetName val="PP Cloth"/>
      <sheetName val="Mix-PP Cloth"/>
      <sheetName val="Material Price-PP"/>
      <sheetName val="Giao nhiem fu"/>
      <sheetName val="QDcea TGD (2)"/>
      <sheetName val="[PNT-P3.xlsUTong hop (2)"/>
      <sheetName val="Km276 - Ke277"/>
      <sheetName val="[PNT-P3.xlsUKm279 - Km280"/>
      <sheetName val="thaß26"/>
      <sheetName val="Tong (op"/>
      <sheetName val="Coc 4ieu"/>
      <sheetName val="BCDSPS"/>
      <sheetName val="BCDKT"/>
      <sheetName val="gìIÏÝ_x001c_Ã_x0008_ç¾{è"/>
      <sheetName val="DG "/>
      <sheetName val="?0000000"/>
      <sheetName val="CV den trong to?g"/>
      <sheetName val="Km27%"/>
      <sheetName val="O0 mai 279"/>
      <sheetName val="Op_x0000_mai 280"/>
      <sheetName val="Op mai 28_x0011_"/>
      <sheetName val="5 nam (tac`) (2)"/>
      <sheetName val="D%o nai"/>
      <sheetName val="CTT cao so."/>
      <sheetName val="XNxlva sxdhanKCII"/>
      <sheetName val="CTxay lap mo C_x0010_"/>
      <sheetName val="Khach iang le "/>
      <sheetName val="MTL$-INTER"/>
      <sheetName val="[PNT-P3.xlsѝKQKDKT'04-1"/>
      <sheetName val="Tong hopQ48­1"/>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Tong hop ၑL48 - 2"/>
      <sheetName val="VÃt liÖu"/>
      <sheetName val="Thang 07"/>
      <sheetName val="T10-05"/>
      <sheetName val="T9-05"/>
      <sheetName val="t805"/>
      <sheetName val="11T"/>
      <sheetName val="9T"/>
      <sheetName val="Cac cang UT mua thal Dong bac"/>
      <sheetName val="ADKTKT02"/>
      <sheetName val="Nhap du lieu"/>
      <sheetName val="Mp mai 275"/>
      <sheetName val="7000 000"/>
      <sheetName val="_x000c__x0000__x0000__x0000__x0000__x0000__x0000__x0000__x000d__x0000__x0000__x0000_"/>
      <sheetName val="t01.06"/>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K?284"/>
      <sheetName val="Sÿÿÿÿ"/>
      <sheetName val="quÿÿ"/>
      <sheetName val="TNghiÖ- VL"/>
      <sheetName val="_x0014_M01"/>
      <sheetName val="GS08)B.hµng"/>
      <sheetName val="Dimu"/>
      <sheetName val="Klct"/>
      <sheetName val="Covi"/>
      <sheetName val="Nlvt"/>
      <sheetName val="Innl"/>
      <sheetName val="Invt"/>
      <sheetName val="Chon"/>
      <sheetName val="Qtnv"/>
      <sheetName val="Bqtn"/>
      <sheetName val="Bqtv"/>
      <sheetName val="Giao"/>
      <sheetName val="Dcap"/>
      <sheetName val="Nlie"/>
      <sheetName val="Mnli"/>
      <sheetName val="Giao nhÿÿÿÿvu"/>
      <sheetName val="⁋㌱Ա_x0000_䭔㌱س_x0000_䭔ㄠㄴ_x0006_牴湯⁧琠湯౧_x0000_杮楨搠湩⵨偃_x0006_匀敨瑥"/>
      <sheetName val="120"/>
      <sheetName val="IFAD"/>
      <sheetName val="CVHN"/>
      <sheetName val="TCVM"/>
      <sheetName val="RIDP"/>
      <sheetName val="LDNN"/>
      <sheetName val="gìIÏÝ_x001c_齘_x0013_龜_x0013_ꗃ〒"/>
      <sheetName val="Tong hop$Op mai"/>
      <sheetName val="_x0003_har"/>
      <sheetName val="ၔong hop QL48 - 2"/>
      <sheetName val="Shaet13"/>
      <sheetName val="Km266"/>
      <sheetName val="PNT-P3"/>
      <sheetName val="QD cua HDQ²_x0000__x0000_)"/>
      <sheetName val="_x0000__x000f__x0000__x0000__x0000_‚ž½"/>
      <sheetName val="_x0000__x000d__x0000__x0000__x0000_âOŽ"/>
      <sheetName val="P210-TP20"/>
      <sheetName val="CB32"/>
      <sheetName val="CTT NuiC_x000f_eo"/>
      <sheetName val="TDT-TB?"/>
      <sheetName val="nam2004"/>
      <sheetName val="TH Ky Afh"/>
      <sheetName val="KHTS_x0000__x000d_2"/>
      <sheetName val="CDKTJT03"/>
      <sheetName val="Tong hnp QL47"/>
      <sheetName val="411"/>
      <sheetName val="632"/>
      <sheetName val="_x0000__x0000_"/>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sheetData sheetId="352"/>
      <sheetData sheetId="353"/>
      <sheetData sheetId="354"/>
      <sheetData sheetId="355" refreshError="1"/>
      <sheetData sheetId="356"/>
      <sheetData sheetId="357"/>
      <sheetData sheetId="358"/>
      <sheetData sheetId="359"/>
      <sheetData sheetId="360"/>
      <sheetData sheetId="361"/>
      <sheetData sheetId="362"/>
      <sheetData sheetId="363"/>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sheetData sheetId="409"/>
      <sheetData sheetId="410"/>
      <sheetData sheetId="411"/>
      <sheetData sheetId="412"/>
      <sheetData sheetId="413"/>
      <sheetData sheetId="414"/>
      <sheetData sheetId="415"/>
      <sheetData sheetId="416" refreshError="1"/>
      <sheetData sheetId="417" refreshError="1"/>
      <sheetData sheetId="418" refreshError="1"/>
      <sheetData sheetId="419"/>
      <sheetData sheetId="420"/>
      <sheetData sheetId="421"/>
      <sheetData sheetId="422"/>
      <sheetData sheetId="423"/>
      <sheetData sheetId="424" refreshError="1"/>
      <sheetData sheetId="425" refreshError="1"/>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refreshError="1"/>
      <sheetData sheetId="463" refreshError="1"/>
      <sheetData sheetId="464" refreshError="1"/>
      <sheetData sheetId="465" refreshError="1"/>
      <sheetData sheetId="466"/>
      <sheetData sheetId="467"/>
      <sheetData sheetId="468"/>
      <sheetData sheetId="469" refreshError="1"/>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sheetData sheetId="537"/>
      <sheetData sheetId="538"/>
      <sheetData sheetId="539"/>
      <sheetData sheetId="540"/>
      <sheetData sheetId="541"/>
      <sheetData sheetId="542"/>
      <sheetData sheetId="543" refreshError="1"/>
      <sheetData sheetId="544" refreshError="1"/>
      <sheetData sheetId="545" refreshError="1"/>
      <sheetData sheetId="546"/>
      <sheetData sheetId="547"/>
      <sheetData sheetId="548"/>
      <sheetData sheetId="549"/>
      <sheetData sheetId="550"/>
      <sheetData sheetId="551"/>
      <sheetData sheetId="552"/>
      <sheetData sheetId="553"/>
      <sheetData sheetId="554"/>
      <sheetData sheetId="555" refreshError="1"/>
      <sheetData sheetId="556" refreshError="1"/>
      <sheetData sheetId="557"/>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refreshError="1"/>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sheetData sheetId="629"/>
      <sheetData sheetId="630"/>
      <sheetData sheetId="631"/>
      <sheetData sheetId="632"/>
      <sheetData sheetId="633"/>
      <sheetData sheetId="634"/>
      <sheetData sheetId="635" refreshError="1"/>
      <sheetData sheetId="636"/>
      <sheetData sheetId="637"/>
      <sheetData sheetId="638" refreshError="1"/>
      <sheetData sheetId="639"/>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sheetData sheetId="684"/>
      <sheetData sheetId="685"/>
      <sheetData sheetId="686"/>
      <sheetData sheetId="687"/>
      <sheetData sheetId="688"/>
      <sheetData sheetId="689"/>
      <sheetData sheetId="690" refreshError="1"/>
      <sheetData sheetId="691"/>
      <sheetData sheetId="692"/>
      <sheetData sheetId="693"/>
      <sheetData sheetId="694" refreshError="1"/>
      <sheetData sheetId="695" refreshError="1"/>
      <sheetData sheetId="696"/>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sheetData sheetId="707"/>
      <sheetData sheetId="708"/>
      <sheetData sheetId="709"/>
      <sheetData sheetId="7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BOQ FORM FOR INQUIRY"/>
      <sheetName val="FORM OF PROPOSAL RFP-003"/>
      <sheetName val="??-BLDG"/>
      <sheetName val="???????-BLDG"/>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211A"/>
      <sheetName val="211B"/>
      <sheetName val="SCT511"/>
      <sheetName val="SCT627"/>
      <sheetName val="SCT154"/>
      <sheetName val="Hoi phu nu"/>
      <sheetName val="4p1"/>
      <sheetName val="4P"/>
      <sheetName val="Schneider"/>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Outlets"/>
      <sheetName val="PGs"/>
      <sheetName val="2001"/>
      <sheetName val="2002"/>
      <sheetName val="Tong hop"/>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00000000"/>
      <sheetName val="Tdoi t.truong"/>
      <sheetName val="BC DBKH T5"/>
      <sheetName val="BC DBKH T6"/>
      <sheetName val="BC DBKH T7"/>
      <sheetName val="XL4Test5"/>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ia "/>
      <sheetName val="Muc luc"/>
      <sheetName val="Thuyet minh PA1"/>
      <sheetName val="kl xaychan khay"/>
      <sheetName val="?¬’P‰¿ì¬?-BLDG"/>
      <sheetName val="?¬P¿ì¬?-BLDG"/>
      <sheetName val="?쒕?-BLDG"/>
      <sheetName val="????-BLDG"/>
      <sheetName val="?+Invoice!$DF$57?-BLDG"/>
      <sheetName val="BOQ FORM FOR INQÕIRY"/>
      <sheetName val="HUNG"/>
      <sheetName val="THO"/>
      <sheetName val="HOA"/>
      <sheetName val="TINH"/>
      <sheetName val="THONG"/>
      <sheetName val="XXXXXXXX"/>
      <sheetName val="XXXXXXX0"/>
      <sheetName val="XXXXXXX1"/>
      <sheetName val="Q1-02"/>
      <sheetName val="Q2-02"/>
      <sheetName val="Q3-02"/>
      <sheetName val="Phan tich VT"/>
      <sheetName val="TKe VT"/>
      <sheetName val="Du tru Vat tu"/>
      <sheetName val="LUONG CHO HUU"/>
      <sheetName val="thu BHXH,YT"/>
      <sheetName val="Phan bo"/>
      <sheetName val="Luong T5-04"/>
      <sheetName val="THLK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10000000"/>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GVL"/>
      <sheetName val="tam"/>
      <sheetName val="PTDG"/>
      <sheetName val="DTCT"/>
      <sheetName val="DGBQ"/>
      <sheetName val="DGDT"/>
      <sheetName val="Gia trung thau"/>
      <sheetName val="Thanh toan dot 1"/>
      <sheetName val="DTXL"/>
      <sheetName val="THXL"/>
      <sheetName val="dieuphoida"/>
      <sheetName val="dieuphoidat"/>
      <sheetName val="Mau 1"/>
      <sheetName val="Mau so 2"/>
      <sheetName val="Mau so 3"/>
      <sheetName val="Mau so 7"/>
      <sheetName val="Mau so 8"/>
      <sheetName val="Mau so 9 da tru 45;54"/>
      <sheetName val="Mau so 9 45;54"/>
      <sheetName val="Mau 9 "/>
      <sheetName val="Mau 9 goc"/>
      <sheetName val="Mau 10"/>
      <sheetName val="Mau so 11"/>
      <sheetName val=""/>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BLDG"/>
      <sheetName val="Bang ngang"/>
      <sheetName val="Bang doc"/>
      <sheetName val="B cham cong"/>
      <sheetName val="Btt luon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PTDGDT"/>
      <sheetName val="=??????-BLDG"/>
      <sheetName val="10_x0000__x0000__x0000__x0000__x0000__x0000_"/>
      <sheetName val="Chart1"/>
      <sheetName val="SC 231"/>
      <sheetName val="SC 410"/>
      <sheetName val="Dec#1"/>
      <sheetName val="DA0463BQ"/>
      <sheetName val="thietbi"/>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_x0001_pr2"/>
      <sheetName val="Overhead &amp; Profit B-1"/>
      <sheetName val="T.hopCPXDho_x0000_n_x0000_hanh (2)"/>
      <sheetName val="LK cp _x0000_dcb"/>
      <sheetName val="GDTH_x0000_5"/>
      <sheetName val="Ph_x0000_n_x0000__x0000_ich _x0000_a_x0000_ tu"/>
      <sheetName val="KhanhThuong"/>
      <sheetName val="PlotDat4"/>
      <sheetName val="Chi tiet don gia khgi phuc"/>
      <sheetName val="DI-ESTI"/>
      <sheetName val="Sc #34"/>
      <sheetName val="Hoi phe nu"/>
      <sheetName val="THANG#"/>
      <sheetName val="Sheet("/>
      <sheetName val="Sheed7"/>
      <sheetName val="A`r3"/>
      <sheetName val="Apb4"/>
      <sheetName val="BCDP_x0005_"/>
      <sheetName val="NKC _x0003__x0000__x0000_TM1_x0006__x0000__x0000_SC 111_x0002__x0000__x0000_NH_x0006__x0000__x0000_SC 1"/>
      <sheetName val="MTL$-INTER"/>
      <sheetName val="Coc40x40c-"/>
      <sheetName val="TSCD"/>
      <sheetName val="??+Invoice!$DF$57?????-BLDG"/>
      <sheetName val="Han13"/>
      <sheetName val="FORM OF PROPNSAL RFP-003"/>
      <sheetName val="quy 1"/>
      <sheetName val="quy 2"/>
      <sheetName val="6 thang"/>
      <sheetName val="quy 3"/>
      <sheetName val="9 TH"/>
      <sheetName val="quy4"/>
      <sheetName val="nam"/>
      <sheetName val="Sheet11"/>
      <sheetName val="Sheet12"/>
      <sheetName val="V_x000c_(No V-c)"/>
      <sheetName val="SC_x0000_133"/>
      <sheetName val="QC 152"/>
      <sheetName val="SC 41_x0011_"/>
      <sheetName val="SC _x0014_42 loan"/>
      <sheetName val="SCT_x0011_54"/>
      <sheetName val="CT aong"/>
      <sheetName val="T.@_x000c__x0000__x0001__x0000__x0000__x0000__x0003_Ú_x0000__x0000_&lt;_x001f__x0000__x0000__x0000_"/>
      <sheetName val="TIEUHAO"/>
      <sheetName val="N@"/>
      <sheetName val="Don gaa chi tiet"/>
      <sheetName val="XL4Poppq"/>
      <sheetName val="FH"/>
      <sheetName val="VL(No V-c)_x0005__x0000__x0000_X"/>
      <sheetName val="10??????"/>
      <sheetName val="NKC _x0003_??TM1_x0006_??SC 111_x0002_??NH_x0006_??SC 1"/>
      <sheetName val="T.hopCPXDho?n?hanh (2)"/>
      <sheetName val="LK cp ?dcb"/>
      <sheetName val="GDTH?5"/>
      <sheetName val="Ph?n??ich ?a? tu"/>
      <sheetName val="10?"/>
      <sheetName val="SC?133"/>
      <sheetName val="THCT"/>
      <sheetName val="THDZ0,4"/>
      <sheetName val="TH DZ35"/>
      <sheetName val="XL4Po_x0000_p_x0010_"/>
      <sheetName val="_x0010_HANG1"/>
      <sheetName val="Overhead &amp; "/>
      <sheetName val="Overhead &amp; Ԁ_x0000__x0000__x0000_"/>
      <sheetName val="Overhead &amp; Ԁ_x0000__x0000__x0000_Ȁ"/>
      <sheetName val="Disch"/>
      <sheetName val="Pack"/>
      <sheetName val="Delivery"/>
      <sheetName val="M50"/>
      <sheetName val="M48"/>
      <sheetName val="M45"/>
      <sheetName val="M38"/>
      <sheetName val="D.Order"/>
      <sheetName val="Report"/>
      <sheetName val="Report.Delivery"/>
      <sheetName val="Monthly"/>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²_x0000__x0000_AI TK 112"/>
      <sheetName val="TK Ngoai b!ng"/>
      <sheetName val="TMinh BC T_x0001_"/>
      <sheetName val="So _x0004_GNH "/>
      <sheetName val="PHANG5"/>
      <sheetName val="XL4Wÿÿÿÿ"/>
      <sheetName val="Chi tiet dmn gia khoi phuc"/>
      <sheetName val="Chi p`i van chuyen"/>
      <sheetName val="Chiet tinh dz22"/>
      <sheetName val="DG "/>
      <sheetName val="_x0000_ý&#10;_x000d__x0002_E_x0010__x0000_ý&#10;_x000d__x0003_C_x0005__x0000_ɾ&#10;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10;_x000e__x0000_C"/>
      <sheetName val="䌀_x0000_᐀ŀ؂฀"/>
      <sheetName val="_x0006__x000e__x0001_Dý&#10;_x000e_"/>
      <sheetName val="&#10;_x000e__x0002_E_x0011__x0000_"/>
      <sheetName val="_x0000_ﴀ਀฀̀䌀"/>
      <sheetName val="_x0003_C_x0005__x0000_ɾ&#10;"/>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10;_x000f__x0002_"/>
      <sheetName val="ý&#10;_x000f__x0003_"/>
      <sheetName val="䌀᐀_x0000_縀"/>
      <sheetName val="ɾ&#10;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10;_x0010__x0002_E_x0016__x0000_ý&#10;_x0010__x0003_"/>
      <sheetName val="_x0016_x_x0000__x0000__x0000__x0000__x0000__x0007_６_x0011_ࡄጀ䓀_x0008_쀄䐅_x0008_쀔縃ਂ"/>
      <sheetName val="쀓ࡄЀ׀ࡄ᐀πɾ&#10; _x0000_í_x0000_䀘ȁ_x0006_ _x0001_ȉɾ&#10; _x0002_î"/>
      <sheetName val="ŀ؂ऀĀऀ縂ਂऀȀ帀㹓"/>
      <sheetName val="&#10; _x0003_÷Ĉ_x0000_½_x0012_ _x0004_ð_x0000_"/>
      <sheetName val="ऀЀ_x0000_㠀"/>
      <sheetName val="䀸ñ鰀䂸_x0005_¾"/>
      <sheetName val="븀⠀ऀ؀"/>
      <sheetName val="òòòóôð"/>
      <sheetName val=""/>
      <sheetName val="ððððòò"/>
      <sheetName val="ꀀ砀ᘀ縀ਂ"/>
      <sheetName val="ɾ&#10;&#10;_x0000_í_x0000_䀜"/>
      <sheetName val="_x0000_䀜ȁ_x0006_&#10;_x0001_"/>
      <sheetName val="Āऀ縂ਂ਀Ȁ"/>
      <sheetName val="&#10;_x0002_î䃸ý"/>
      <sheetName val="﵀਀਀̀ሀ"/>
      <sheetName val="÷Ē_x0000_½_x0012_&#10;"/>
      <sheetName val="䀸ñꠀ䂶_x0005_¾"/>
      <sheetName val="븀☀਀؀"/>
      <sheetName val=""/>
      <sheetName val="ðððò"/>
      <sheetName val="ꀀᔀ؀"/>
      <sheetName val="_x0006__x001b_&#10;_x0016_"/>
      <sheetName val="砀_x0000__x0000__x0000_"/>
      <sheetName val="_x0000__x0000__x0008__x0008_"/>
      <sheetName val="ᘀ׿Ā&#10;"/>
      <sheetName val="ᘀ밀ᬄ਀"/>
      <sheetName val="&#10;_x001b_ᘖᄀ"/>
      <sheetName val="ᄑ䰀_x0000_샽L"/>
      <sheetName val="L׀L"/>
      <sheetName val="_x0000_샾縃ਂ"/>
      <sheetName val="&#10;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10;_x000c__x0000_í_x0000_䀢ȁ"/>
      <sheetName val="∀ŀ؂ఀĀऀ縂ਂఀȀ저"/>
      <sheetName val="FORM OF PROPOSAL RFP-00Ê"/>
      <sheetName val="Phan tich don gia chi&quot;tiet"/>
      <sheetName val="TT_35"/>
      <sheetName val="Overhead &amp; ?_x0000__x0000__x0000_?"/>
      <sheetName val="SUMMARY"/>
      <sheetName val="Sheat4"/>
      <sheetName val="?öm÷²??öm?-BLDG"/>
      <sheetName val="??-BLD聇"/>
      <sheetName val="_x0000_ý&#10;&#10;_x0002_E_x0010__x0000_ý&#10;&#10;_x0003_C_x0005__x0000_ɾ&#10;&#10;_x0004_F"/>
      <sheetName val="_x001b_&#10;_x0010_C_x0000__x0000_"/>
      <sheetName val="Ԁ䈀_x0000__x0000__x0000_䦀"/>
      <sheetName val="耀䁉_x0000_&#10;％_x0008_"/>
      <sheetName val="䘀䘀䘀䘀䘀䘀䘀䘀"/>
      <sheetName val="䘀ༀ؀ᬀ"/>
      <sheetName val="_x0000__x0000__x0000_䦀"/>
      <sheetName val="䐀ሀ_x0000_ﴀ"/>
      <sheetName val="䔀ጀ_x0000_ﴀ"/>
      <sheetName val="쀓ࡄЀ׀ࡄ᐀πɾ&#10; _x0000_í_x0000_䀘ȁ_x0006_ _x0001_ȉɾ&#10; _x0002_î"/>
      <sheetName val="&#10; _x0003_÷Ĉ_x0000_½_x0012_ _x0004_ð_x0000_"/>
      <sheetName val="DG"/>
      <sheetName val="9 toan"/>
      <sheetName val="ऀЀ_x0000_㠀"/>
      <sheetName val="_x0000_"/>
      <sheetName val=""/>
      <sheetName val="10_x0000_"/>
      <sheetName val="bang tien luong"/>
      <sheetName val="Tro gaup"/>
      <sheetName val="?+Anvoice!$DF$57?-BLDG"/>
      <sheetName val="NhapHD"/>
      <sheetName val="INHOADON"/>
      <sheetName val="DataSource"/>
      <sheetName val="Danhsach KH"/>
      <sheetName val="GIA VON"/>
      <sheetName val="DS 11"/>
      <sheetName val="Module2"/>
      <sheetName val="BC"/>
      <sheetName val="T.@_x000c_?_x0001_???_x0003_Ú??&lt;_x001f_???"/>
      <sheetName val="Overhead &amp; Ԁ???"/>
      <sheetName val="Overhead &amp; Ԁ???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sheetData sheetId="359" refreshError="1"/>
      <sheetData sheetId="360" refreshError="1"/>
      <sheetData sheetId="361" refreshError="1"/>
      <sheetData sheetId="362" refreshError="1"/>
      <sheetData sheetId="363" refreshError="1"/>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sheetData sheetId="387"/>
      <sheetData sheetId="388" refreshError="1"/>
      <sheetData sheetId="389"/>
      <sheetData sheetId="390"/>
      <sheetData sheetId="391" refreshError="1"/>
      <sheetData sheetId="392"/>
      <sheetData sheetId="393"/>
      <sheetData sheetId="394"/>
      <sheetData sheetId="395"/>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sheetData sheetId="420"/>
      <sheetData sheetId="421"/>
      <sheetData sheetId="422"/>
      <sheetData sheetId="423" refreshError="1"/>
      <sheetData sheetId="424" refreshError="1"/>
      <sheetData sheetId="425" refreshError="1"/>
      <sheetData sheetId="426"/>
      <sheetData sheetId="427"/>
      <sheetData sheetId="428" refreshError="1"/>
      <sheetData sheetId="429" refreshError="1"/>
      <sheetData sheetId="430"/>
      <sheetData sheetId="431"/>
      <sheetData sheetId="432"/>
      <sheetData sheetId="433"/>
      <sheetData sheetId="434"/>
      <sheetData sheetId="435"/>
      <sheetData sheetId="436"/>
      <sheetData sheetId="437"/>
      <sheetData sheetId="438" refreshError="1"/>
      <sheetData sheetId="439" refreshError="1"/>
      <sheetData sheetId="440" refreshError="1"/>
      <sheetData sheetId="441"/>
      <sheetData sheetId="442"/>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sheetData sheetId="478"/>
      <sheetData sheetId="479"/>
      <sheetData sheetId="480" refreshError="1"/>
      <sheetData sheetId="481" refreshError="1"/>
      <sheetData sheetId="482" refreshError="1"/>
      <sheetData sheetId="483" refreshError="1"/>
      <sheetData sheetId="484"/>
      <sheetData sheetId="485" refreshError="1"/>
      <sheetData sheetId="486"/>
      <sheetData sheetId="487"/>
      <sheetData sheetId="488"/>
      <sheetData sheetId="489"/>
      <sheetData sheetId="490"/>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refreshError="1"/>
      <sheetData sheetId="539"/>
      <sheetData sheetId="540"/>
      <sheetData sheetId="541" refreshError="1"/>
      <sheetData sheetId="542"/>
      <sheetData sheetId="543"/>
      <sheetData sheetId="544"/>
      <sheetData sheetId="545"/>
      <sheetData sheetId="546"/>
      <sheetData sheetId="547"/>
      <sheetData sheetId="548"/>
      <sheetData sheetId="549" refreshError="1"/>
      <sheetData sheetId="550"/>
      <sheetData sheetId="55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sheetData sheetId="588"/>
      <sheetData sheetId="589" refreshError="1"/>
      <sheetData sheetId="590" refreshError="1"/>
      <sheetData sheetId="591"/>
      <sheetData sheetId="592" refreshError="1"/>
      <sheetData sheetId="593"/>
      <sheetData sheetId="594" refreshError="1"/>
      <sheetData sheetId="595" refreshError="1"/>
      <sheetData sheetId="596" refreshError="1"/>
      <sheetData sheetId="597" refreshError="1"/>
      <sheetData sheetId="598"/>
      <sheetData sheetId="599"/>
      <sheetData sheetId="600" refreshError="1"/>
      <sheetData sheetId="601"/>
      <sheetData sheetId="602" refreshError="1"/>
      <sheetData sheetId="603"/>
      <sheetData sheetId="604"/>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CC CODE"/>
      <sheetName val="PL-CNMT"/>
      <sheetName val="BS-CNMT"/>
      <sheetName val="Staff Code"/>
      <sheetName val="Gen"/>
      <sheetName val="Ref"/>
      <sheetName val="LS (BS)"/>
      <sheetName val="LS (PL)"/>
      <sheetName val="Index"/>
      <sheetName val="TB"/>
      <sheetName val="BTDC"/>
      <sheetName val="BS-Cty"/>
      <sheetName val="Off-Cty"/>
      <sheetName val="PL-Cty"/>
      <sheetName val="CF (DR)-Cty"/>
      <sheetName val="CF (IDR)"/>
      <sheetName val="TS"/>
      <sheetName val="211"/>
      <sheetName val="212"/>
      <sheetName val="213"/>
      <sheetName val="217"/>
      <sheetName val="Dtu TC dai han"/>
      <sheetName val="TS Dai han"/>
      <sheetName val="No phai tra"/>
      <sheetName val="TM vay"/>
      <sheetName val="Von chu so huu"/>
      <sheetName val="DT-GV"/>
      <sheetName val="Thue TNDN CP thue&amp;yeu to"/>
      <sheetName val="PPLN"/>
      <sheetName val="Tinh thue TNDN  nam 2006"/>
      <sheetName val="Cac ben lien quan"/>
      <sheetName val="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Giao"/>
      <sheetName val="CHIET TINH"/>
      <sheetName val="Bang gia Ca May"/>
      <sheetName val="Bang Gia VL"/>
      <sheetName val="Tong Hop KP"/>
      <sheetName val=" DON GIA"/>
      <sheetName val="CHIET TINH THEO KH.SAT"/>
      <sheetName val="XL4Poppy"/>
      <sheetName val="DT thi ngiem"/>
      <sheetName val="TH DT thi nghiem"/>
      <sheetName val="TH DT"/>
      <sheetName val="DT2"/>
      <sheetName val="CT"/>
      <sheetName val="KL xa"/>
      <sheetName val="KL cot"/>
      <sheetName val="Xa su"/>
      <sheetName val="CP Xa"/>
      <sheetName val="THDT xa"/>
      <sheetName val="Cot dien"/>
      <sheetName val="TH cot"/>
      <sheetName val="CT VC cot"/>
      <sheetName val="VC CT ma"/>
      <sheetName val="CT cot thep"/>
      <sheetName val="CT ma kem"/>
      <sheetName val="PBKL"/>
      <sheetName val="CT be tong"/>
      <sheetName val="C.tinh"/>
      <sheetName val="0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VTAcap"/>
      <sheetName val="DCVTACaP"/>
      <sheetName val="TKHC-35"/>
      <sheetName val="TKTK0,4"/>
      <sheetName val="BangPhanday"/>
      <sheetName val="DANBVE"/>
      <sheetName val="TKHC-0,4"/>
      <sheetName val="TKTK-35"/>
      <sheetName val="KL GD2 tong the"/>
      <sheetName val="TKHC-CT"/>
      <sheetName val="MC,MN"/>
      <sheetName val="X,TD"/>
      <sheetName val="TBA,CTO"/>
      <sheetName val="CD"/>
      <sheetName val="Cot"/>
      <sheetName val="TTGD2"/>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Vatlieu"/>
      <sheetName val="DgDuong"/>
      <sheetName val="dgmo-tru"/>
      <sheetName val="dgdam"/>
      <sheetName val="Dam-Mo-Tru"/>
      <sheetName val="dgcong"/>
      <sheetName val="DPD"/>
      <sheetName val="DTDuong"/>
      <sheetName val="GTXLc"/>
      <sheetName val="CPXLk"/>
      <sheetName val="DBu"/>
      <sheetName val="KPTH"/>
      <sheetName val="Bang KL ket cau"/>
      <sheetName val="tuyen"/>
      <sheetName val="dgcoc"/>
      <sheetName val="CP3-3nhip(L=130,251m)(OK)"/>
      <sheetName val="CP4-7nhip(L=289,384m)(OK)"/>
      <sheetName val="CP5-3nhip(L=130,27m)(OK)"/>
      <sheetName val="CP6-4nhip(L=170,5m)(OK)"/>
      <sheetName val="GTXLc-Doan2"/>
      <sheetName val="do xe"/>
      <sheetName val="GT do xe"/>
      <sheetName val="Bieu TH"/>
      <sheetName val="TH lop khoan"/>
      <sheetName val="cdkhoan"/>
      <sheetName val="DG cau"/>
      <sheetName val="PA1-Cau banDUL(1x12m)"/>
      <sheetName val="PA2-Cong ds 2(3x3,5)"/>
      <sheetName val="XL(chinh+khac)"/>
      <sheetName val="S-VK (I)"/>
      <sheetName val="Bang KL"/>
      <sheetName val="CP1-3nhip(L=130,4m)"/>
      <sheetName val="CP2-4nhip(L=170,4m)"/>
      <sheetName val="CP6-4nhip(L=170,4m)"/>
      <sheetName val="KL nhip"/>
      <sheetName val="KL-6cau"/>
      <sheetName val="THtoanbo"/>
      <sheetName val="THboxung"/>
      <sheetName val="PTVT"/>
      <sheetName val="CLechVTSon5.5.03"/>
      <sheetName val="THKPBXSon5.5.03"/>
      <sheetName val="BXSon+binh5.5.03"/>
      <sheetName val="thau"/>
      <sheetName val="XXXXXXXX"/>
      <sheetName val="XXXXXXX0"/>
      <sheetName val="XXXXXXX1"/>
      <sheetName val="XXXXXXX2"/>
      <sheetName val="XXXXXXX3"/>
      <sheetName val="XXXXXXX4"/>
      <sheetName val="XXXXXXX5"/>
      <sheetName val="NC"/>
      <sheetName val="VL"/>
      <sheetName val="THDT"/>
      <sheetName val="BIA"/>
      <sheetName val="THQT"/>
      <sheetName val="CT HT"/>
      <sheetName val="B tinh"/>
      <sheetName val="XD"/>
      <sheetName val="TH VT A"/>
      <sheetName val="D12TUVAN"/>
      <sheetName val="D7Longhiep"/>
      <sheetName val="NMNHUa"/>
      <sheetName val="DXMay"/>
      <sheetName val="D7TT3"/>
      <sheetName val="PXII"/>
      <sheetName val="Vaycuong"/>
      <sheetName val="DCUONG"/>
      <sheetName val="DVINA"/>
      <sheetName val="DCKCUONG"/>
      <sheetName val="D3KSVINA"/>
      <sheetName val="DOI 7"/>
      <sheetName val="DOI 3"/>
      <sheetName val="DOI1"/>
      <sheetName val="DOI6"/>
      <sheetName val="DOI5"/>
      <sheetName val="T12-01"/>
      <sheetName val="T1-02"/>
      <sheetName val="T5"/>
      <sheetName val="T6"/>
      <sheetName val="T7"/>
      <sheetName val="T8"/>
      <sheetName val="T9"/>
      <sheetName val="T10"/>
      <sheetName val="T11"/>
      <sheetName val="T12"/>
      <sheetName val="CTCN"/>
      <sheetName val="QTHD"/>
      <sheetName val="DKTT"/>
      <sheetName val="N-luc"/>
      <sheetName val="TH-Tai trong"/>
      <sheetName val="Xamu"/>
      <sheetName val="Than tru"/>
      <sheetName val="Be coc"/>
      <sheetName val="PTDDat-Tru"/>
      <sheetName val="PTDDat-nhip"/>
      <sheetName val="PTDDat-nhipLT"/>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QuyI"/>
      <sheetName val="QuyII"/>
      <sheetName val="QUYIII"/>
      <sheetName val="QUYIV"/>
      <sheetName val="quy1"/>
      <sheetName val="QUY2"/>
      <sheetName val="QUY3"/>
      <sheetName val="QUY4"/>
      <sheetName val="00000001"/>
      <sheetName val="00000002"/>
      <sheetName val="00000003"/>
      <sheetName val="00000004"/>
      <sheetName val="Gia da dam"/>
      <sheetName val="Gia VLXD"/>
      <sheetName val="GTXL"/>
      <sheetName val="dgchitiet"/>
      <sheetName val="DTCong"/>
      <sheetName val="KLuong(cong)"/>
      <sheetName val="DHai(banDUL-5x20,05m)"/>
      <sheetName val="KVinh(banDUL-3x21,05m)"/>
      <sheetName val="KLuong(Cau)"/>
      <sheetName val="M"/>
      <sheetName val="GTXLk"/>
      <sheetName val="dg(cau)"/>
      <sheetName val="DT(KVinh)"/>
      <sheetName val="DT(DHai)"/>
      <sheetName val="KL"/>
      <sheetName val="DT(cong)"/>
      <sheetName val="CTXD"/>
      <sheetName val="20000000"/>
      <sheetName val="30000000"/>
      <sheetName val="NMQII-100"/>
      <sheetName val="NMQII"/>
      <sheetName val="MTQII"/>
      <sheetName val="CTYQII"/>
      <sheetName val="2001"/>
      <sheetName val="T.H 01"/>
      <sheetName val="2000"/>
      <sheetName val="Chart1"/>
      <sheetName val="sent to"/>
      <sheetName val="bb"/>
      <sheetName val="may"/>
      <sheetName val="vp"/>
      <sheetName val="tach vp"/>
      <sheetName val="vp-may"/>
      <sheetName val="HE SO LUONG"/>
      <sheetName val="XM"/>
      <sheetName val="tach  XM"/>
      <sheetName val="to cat"/>
      <sheetName val="to -HT"/>
      <sheetName val="vpm"/>
      <sheetName val="HC-01"/>
      <sheetName val="HC-02"/>
      <sheetName val="HC-03"/>
      <sheetName val="HC-04"/>
      <sheetName val="HC-05"/>
      <sheetName val="HC-06"/>
      <sheetName val="HC-07"/>
      <sheetName val="HC-08"/>
      <sheetName val="HC-09"/>
      <sheetName val="HC-10"/>
      <sheetName val="HC-11"/>
      <sheetName val="HC-12"/>
      <sheetName val="HC-13"/>
      <sheetName val="HC-14"/>
      <sheetName val="HC-15"/>
      <sheetName val="HC-16"/>
      <sheetName val="HC-17"/>
      <sheetName val="HC-18"/>
      <sheetName val="Bia1"/>
      <sheetName val="THKC"/>
      <sheetName val="THKC (2)"/>
      <sheetName val="THKC (3)"/>
      <sheetName val="VtuB"/>
      <sheetName val="VtuA"/>
      <sheetName val="CAMmoi"/>
      <sheetName val="CAM1"/>
      <sheetName val="CAMcu"/>
      <sheetName val="CAM2"/>
      <sheetName val="0002"/>
      <sheetName val="0003"/>
      <sheetName val="0004"/>
      <sheetName val="005"/>
      <sheetName val="0006"/>
      <sheetName val="0007"/>
      <sheetName val="0008"/>
      <sheetName val="009"/>
      <sheetName val="stabguide"/>
      <sheetName val="riser 02.01"/>
      <sheetName val="TONG CONG "/>
      <sheetName val="BX"/>
      <sheetName val="bbau"/>
      <sheetName val="LT2"/>
      <sheetName val="LT2 OLD)"/>
      <sheetName val="UNG-TIEN"/>
      <sheetName val="DSBPHAI"/>
      <sheetName val="MUC"/>
      <sheetName val="BCONG"/>
      <sheetName val="BCONG (2)"/>
      <sheetName val="BCONG-3"/>
      <sheetName val="Thang_1"/>
      <sheetName val="Thang_2"/>
      <sheetName val="Thang_3"/>
      <sheetName val="Thang_4"/>
      <sheetName val="Chitiet"/>
      <sheetName val="PTich"/>
      <sheetName val="TongHop"/>
      <sheetName val="NhapCN"/>
      <sheetName val="THBaocao"/>
      <sheetName val="THThang"/>
      <sheetName val="TH8T"/>
      <sheetName val="VT10"/>
      <sheetName val="VT11"/>
      <sheetName val="VT11 (2)"/>
      <sheetName val="CP6-4nhip(L=170,5e)(OK)"/>
      <sheetName val="phu luc "/>
      <sheetName val="PT VT "/>
      <sheetName val="c. lech v t"/>
      <sheetName val="Q.Tc.xanh  "/>
      <sheetName val="Tang giam KL "/>
      <sheetName val="PTVT goc"/>
      <sheetName val="DG goc"/>
      <sheetName val="CLVL goc"/>
      <sheetName val="khoi luong"/>
      <sheetName val="ptxd"/>
      <sheetName val="ptnuoc"/>
      <sheetName val="bu gia"/>
      <sheetName val="bien ban"/>
      <sheetName val="q2"/>
      <sheetName val="q3"/>
      <sheetName val="q4"/>
      <sheetName val="Sluong"/>
      <sheetName val="t1e21"/>
      <sheetName val="t1e20"/>
      <sheetName val="t1e18"/>
      <sheetName val="t2e17"/>
      <sheetName val="t1e17"/>
      <sheetName val="t1e15"/>
      <sheetName val="t2e14"/>
      <sheetName val="t1e14"/>
      <sheetName val="t2e13"/>
      <sheetName val="t1e13"/>
      <sheetName val="t2e12"/>
      <sheetName val="t1e12"/>
      <sheetName val="t2e11"/>
      <sheetName val="t1e11"/>
      <sheetName val="t2e10"/>
      <sheetName val="t1e10"/>
      <sheetName val="t3e9"/>
      <sheetName val="t2e9"/>
      <sheetName val="t1e9"/>
      <sheetName val="t3e8"/>
      <sheetName val="t2e8"/>
      <sheetName val="t1e8cu"/>
      <sheetName val="t3e5"/>
      <sheetName val="t2e5"/>
      <sheetName val="t1e5moi"/>
      <sheetName val="t1e5cu"/>
      <sheetName val="t2e2"/>
      <sheetName val="t1e2"/>
      <sheetName val="t3e1"/>
      <sheetName val="t2e1"/>
      <sheetName val="t1e1"/>
      <sheetName val="CF"/>
      <sheetName val="Trich 154"/>
      <sheetName val="Van Son"/>
      <sheetName val="Nga"/>
      <sheetName val="Bac"/>
      <sheetName val="Dung"/>
      <sheetName val="Minh"/>
      <sheetName val="TSon"/>
      <sheetName val="THi-VAn"/>
      <sheetName val="Ky"/>
      <sheetName val="Tien"/>
      <sheetName val="Van"/>
      <sheetName val="Hoang "/>
      <sheetName val="MTuan"/>
      <sheetName val="VINH"/>
      <sheetName val="CUONG"/>
      <sheetName val="Hoai"/>
      <sheetName val="THANH"/>
      <sheetName val="Sau"/>
      <sheetName val="Linh"/>
      <sheetName val="ngatt"/>
      <sheetName val="Ba-02"/>
      <sheetName val="Bac-2"/>
      <sheetName val="Dong"/>
      <sheetName val="Hung"/>
      <sheetName val="CT3-138"/>
      <sheetName val="CT4-138-01"/>
      <sheetName val="CT138-1-02"/>
      <sheetName val="338"/>
      <sheetName val="TM"/>
      <sheetName val="BU-gian"/>
      <sheetName val="Bu-Ha"/>
      <sheetName val="Gia DAN"/>
      <sheetName val="Dan"/>
      <sheetName val="Cuoc"/>
      <sheetName val="Bugia"/>
      <sheetName val="VT"/>
      <sheetName val="KL57"/>
      <sheetName val="Bang TH"/>
      <sheetName val="ktcau"/>
      <sheetName val="KTcaulon"/>
      <sheetName val="DGia"/>
      <sheetName val="Vuot can(81-110)-ok"/>
      <sheetName val="L4,T5 nuoc(81-110)-ok"/>
      <sheetName val="L,T,nuoc+can(70-81)-ok"/>
      <sheetName val="Vuot can(35-70)-ok"/>
      <sheetName val="L,T,N nuoc (35-70)-ok"/>
      <sheetName val="L,T,N nuoc (0-35)-ok"/>
      <sheetName val="Vuot can(0-35)-ok"/>
      <sheetName val="Duong(0-35)-ok"/>
      <sheetName val="KL-Cau lon"/>
      <sheetName val="KL-Cau trung"/>
      <sheetName val="KL-Cau vuot nut"/>
      <sheetName val="1nhip"/>
      <sheetName val="TH Cau-PA kien nghi"/>
      <sheetName val="L(4),T(5) nuoc(81-110)"/>
      <sheetName val="Vuot can7 (81-110)"/>
      <sheetName val="KHTC 2004 "/>
      <sheetName val="Bao cao Quy"/>
      <sheetName val="Bao cao thuc hien KH"/>
      <sheetName val="CP thang 10"/>
      <sheetName val="Gia thanh Sx"/>
      <sheetName val="KH thang 9+10"/>
      <sheetName val="KH tu 15-08"/>
      <sheetName val="KH TC -2 Da nop Cty"/>
      <sheetName val="KH TC T8"/>
      <sheetName val="XL4Test5"/>
      <sheetName val="00000005"/>
      <sheetName val="00000006"/>
      <sheetName val="00000007"/>
      <sheetName val="DZThotNot-CD-TBien&amp;tramChauDoc"/>
      <sheetName val="Tram220ChauDoc-M2"/>
      <sheetName val="Tram220BenTre-M1&amp;2"/>
      <sheetName val="Tram220LongAn-M1&amp;2"/>
      <sheetName val="Tram220MyTho-M2"/>
      <sheetName val="DZ220TDinh-TBang-nantuyen"/>
      <sheetName val="DZ110ChauDoc-TriTon"/>
      <sheetName val="Tram110TriTon"/>
      <sheetName val="DZ110DucHoa-TrangBang"/>
      <sheetName val="DZ110XuanTruong-DucLinh"/>
      <sheetName val="DZ&amp;Tram110BinhHoa-AnPhu"/>
      <sheetName val="Tram110BauBeo&amp;DN"/>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 ke"/>
      <sheetName val="K luong"/>
      <sheetName val="VL-NC-M"/>
      <sheetName val="C.tinh DG"/>
      <sheetName val="C.tinh BT"/>
      <sheetName val="Mong"/>
      <sheetName val="Bu VL"/>
      <sheetName val="V.C ngoai tuyen"/>
      <sheetName val="Trung chuyen"/>
      <sheetName val="V.C noi tuyen"/>
      <sheetName val="Cu lyVC noi tuyen"/>
      <sheetName val="CT-6"/>
      <sheetName val="CT-Tram"/>
      <sheetName val="TH-Tram"/>
      <sheetName val="TH-Cto"/>
      <sheetName val="TBA 35-Ldat"/>
      <sheetName val="TDT35TBA"/>
      <sheetName val="TDT-tram"/>
      <sheetName val="TDT-Cto"/>
      <sheetName val="TDT6DDK+TBA"/>
      <sheetName val="DG-Khao sat"/>
      <sheetName val="CT-Tuvan"/>
      <sheetName val="Chi tiet Vc"/>
      <sheetName val="Khoi luong van chuyen "/>
      <sheetName val="TONGDUTOAN"/>
      <sheetName val="Khao Sat"/>
      <sheetName val="ThuyetMinhDT"/>
      <sheetName val="VVVVVVVa"/>
      <sheetName val="BKBL"/>
      <sheetName val="DG"/>
      <sheetName val="SLX"/>
      <sheetName val="SLN"/>
      <sheetName val="SLT"/>
      <sheetName val="BKLCVT"/>
      <sheetName val="HH"/>
      <sheetName val="TK"/>
      <sheetName val="Sheet3 (2)"/>
      <sheetName val="Tien ung"/>
      <sheetName val="PHONG"/>
      <sheetName val="phi luong3"/>
      <sheetName val="CPTK"/>
      <sheetName val="DMTK"/>
      <sheetName val="DGiaCTiet"/>
      <sheetName val="DTCT"/>
      <sheetName val="THKP (2)"/>
      <sheetName val="N1111"/>
      <sheetName val="C1111"/>
      <sheetName val="1121"/>
      <sheetName val="daura"/>
      <sheetName val="dauvao"/>
      <sheetName val="GTXL(TT03)"/>
      <sheetName val="Luong"/>
      <sheetName val="VLieu"/>
      <sheetName val="GTXL(TT03-2005)"/>
      <sheetName val="CP1-3nhip(L=130,40m)"/>
      <sheetName val="CP2-4nhip(L=170,40m)"/>
      <sheetName val="KLTB- 2"/>
      <sheetName val="KLTB- 1"/>
      <sheetName val="Thep"/>
      <sheetName val="KL chi tiet"/>
      <sheetName val="THKP-TT03+04(sauduyet)"/>
      <sheetName val="KM0"/>
      <sheetName val="Gia VL"/>
      <sheetName val="He so(TT03+04)"/>
      <sheetName val="PL Vua(DTTK)"/>
      <sheetName val="dgchitiet(TT03+04)"/>
      <sheetName val="Dieu phoi(DTTK)"/>
      <sheetName val="DTduong(TT03+04)"/>
      <sheetName val="KLduong(duyet)"/>
      <sheetName val="Cau chinh (dam)-TT03+04"/>
      <sheetName val="Cau chinh (motru)-TT03+04"/>
      <sheetName val="KC dam ban(TT03+04)"/>
      <sheetName val="KL-cau"/>
      <sheetName val="KL-nhip dam"/>
      <sheetName val="KL-coc"/>
      <sheetName val="Thi cong"/>
      <sheetName val="DG chitiet"/>
      <sheetName val="KLcau"/>
      <sheetName val="Yalop(5x33m)-TDUL"/>
      <sheetName val="Gia tri XLc"/>
      <sheetName val="6-Cau lon (CLH) ok"/>
      <sheetName val="3-L,T,nuoc+can(70-81)-PA1,2,3"/>
      <sheetName val="5-L,T,N (110-131+008)-PA1,2,3"/>
      <sheetName val="5-Nut (110-131+008)-PA1,2,3"/>
      <sheetName val="4-Vuot can(81-110)-PA1,2,3"/>
      <sheetName val="2-T,N nuoc (35-70)-PA1,2,3"/>
      <sheetName val="2-Lon nuoc (35-70)-PA1,2,3"/>
      <sheetName val="2-Vuot can(35-70)-PA1,2,3"/>
      <sheetName val="1-Trung(0-35) PA1,2,3"/>
      <sheetName val="1-L,N nuoc (0-35) PA1&amp;2 "/>
      <sheetName val="1-L,N nuoc (0-35) PA3 "/>
      <sheetName val="1-Vuot can(0-35) PA1,2,3"/>
      <sheetName val="4-L4,T5 nuoc(81-110)-PA1,2,3"/>
      <sheetName val="Cong(0-131)-PA3"/>
      <sheetName val="Cong(0-131)- PA2"/>
      <sheetName val="Cong(0-131)- PA1"/>
      <sheetName val="TienXL-3PA"/>
      <sheetName val="TienXL-PA1,2"/>
      <sheetName val="Cong(KM1+640-KM5+540)"/>
      <sheetName val="KM 209(1x18m)-Tthuong"/>
      <sheetName val="KM 205(1x12m)-BanDUL"/>
      <sheetName val="GTXL-PA1"/>
      <sheetName val="GTXL-PA2"/>
      <sheetName val="GTXL-PA3"/>
      <sheetName val="1 nhip"/>
      <sheetName val="THKL"/>
      <sheetName val="Vat Lieu "/>
      <sheetName val="CP3-3nhip(L=130,423m)"/>
      <sheetName val="KLTB- 3"/>
      <sheetName val="CP5-3nhip(L=130,27m)"/>
      <sheetName val="KLTB- 5"/>
      <sheetName val="CP6-4nhip(L=170,40m)"/>
      <sheetName val="GTXL(TT03+04)"/>
      <sheetName val="KLTB- 6"/>
      <sheetName val="Chi tiet"/>
      <sheetName val="Vat tu"/>
      <sheetName val="Thiet ke"/>
      <sheetName val="TH KL,VT,KP"/>
      <sheetName val="Den bu"/>
      <sheetName val="BC ton quy"/>
      <sheetName val="Chi NH"/>
      <sheetName val="TT CAT KCN"/>
      <sheetName val="Chi KHAC"/>
      <sheetName val="THU BaNNHA"/>
      <sheetName val="THU KHAC"/>
      <sheetName val="TH"/>
      <sheetName val="Dot 2 (2)"/>
      <sheetName val="Lai qua han"/>
      <sheetName val="Lai QH 18-3"/>
      <sheetName val="TBao 1"/>
      <sheetName val="TBao 2"/>
      <sheetName val="TH Dot 1 SUA"/>
      <sheetName val="Dot 1 goc"/>
      <sheetName val="Dienthoai 1 Thi"/>
      <sheetName val="Dot 1 chuan"/>
      <sheetName val="TH Dot 2 SUA"/>
      <sheetName val="Nha tho 1"/>
      <sheetName val="Dienthoai 1"/>
      <sheetName val="Nha tho"/>
      <sheetName val="Dienthoai 2"/>
      <sheetName val="Nha tho 1 (2)"/>
      <sheetName val="Mat Bang - HD"/>
      <sheetName val="Lai QH 25-5"/>
      <sheetName val="Dot 2 chuan"/>
      <sheetName val="Dienthoai 2 Thi"/>
      <sheetName val="TH Dot 1 Thi"/>
      <sheetName val="TH Dot 2 Thi"/>
      <sheetName val="TB Noptien D2"/>
      <sheetName val="Dot 2 theo PT"/>
      <sheetName val="Phantich"/>
      <sheetName val="Toan_DA"/>
      <sheetName val="2004"/>
      <sheetName val="2005"/>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Shee_x0003__x0000_"/>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Thang 8 sua"/>
      <sheetName val="Thang 8"/>
      <sheetName val="T6 sua"/>
      <sheetName val="Thang 6"/>
      <sheetName val="Thang 5"/>
      <sheetName val="Thang 4"/>
      <sheetName val="Mau chuan"/>
      <sheetName val="Thang 1"/>
      <sheetName val="Thang 2"/>
      <sheetName val="Thang 3"/>
      <sheetName val="Q1-02"/>
      <sheetName val="Q2-02"/>
      <sheetName val="Q3-02"/>
      <sheetName val="Tach XL"/>
      <sheetName val="KL cau Bac Phu Cat"/>
      <sheetName val="Dam, mo, tru"/>
      <sheetName val="Tuong chan"/>
      <sheetName val="dgchitiet-cau"/>
      <sheetName val="GTXL(03)"/>
      <sheetName val="CPXD(03+04)"/>
      <sheetName val="dgphu"/>
      <sheetName val="CAN DOI"/>
      <sheetName val="PTPT"/>
      <sheetName val="TK 141"/>
      <sheetName val="NO CTy"/>
      <sheetName val="chamcong them gio"/>
      <sheetName val="chamcong"/>
      <sheetName val="cham com"/>
      <sheetName val="06"/>
      <sheetName val="07"/>
      <sheetName val="08"/>
      <sheetName val="09"/>
      <sheetName val="10"/>
      <sheetName val="11"/>
      <sheetName val="12"/>
      <sheetName val="0103"/>
      <sheetName val="0203"/>
      <sheetName val="0303"/>
      <sheetName val="0603"/>
      <sheetName val="CAT01"/>
      <sheetName val="CAT02"/>
      <sheetName val="CAT03"/>
      <sheetName val="CAT0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bu(2)"/>
      <sheetName val="dbu(1)"/>
      <sheetName val="vienvia"/>
      <sheetName val="TDT"/>
      <sheetName val="CPK"/>
      <sheetName val="tonghop  XL"/>
      <sheetName val="tonghop  XL (dau cau)"/>
      <sheetName val="dutoan"/>
      <sheetName val="dutoan (dau cau)"/>
      <sheetName val="congngang"/>
      <sheetName val="congDS"/>
      <sheetName val="ranhdoc"/>
      <sheetName val="ranhdoc (dau cau)"/>
      <sheetName val="dongia"/>
      <sheetName val="VC vat lieu"/>
      <sheetName val="vatlieu"/>
      <sheetName val="giaco"/>
      <sheetName val="XL4Poppy"/>
      <sheetName val="00000000"/>
      <sheetName val="#REF"/>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chi tiet "/>
      <sheetName val="chi tiet huong"/>
      <sheetName val="TH"/>
      <sheetName val="TH (2)"/>
      <sheetName val="Sheet3"/>
      <sheetName val="XL4Poppy"/>
      <sheetName val="nhap"/>
      <sheetName val="TL3-2002"/>
      <sheetName val="9015"/>
      <sheetName val="0502"/>
      <sheetName val="2213"/>
      <sheetName val="7270"/>
      <sheetName val="8672"/>
      <sheetName val="3027"/>
      <sheetName val="3810"/>
      <sheetName val="8523"/>
      <sheetName val="MAU"/>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VENDOR-QUKTES"/>
      <sheetName val="Sheet5"/>
      <sheetName val="Sheet1"/>
      <sheetName val="Sheet2"/>
      <sheetName val="KHQ II"/>
      <sheetName val="00000000"/>
      <sheetName val="Gia VL"/>
      <sheetName val="Bang gia ca may"/>
      <sheetName val="Bang luong CB"/>
      <sheetName val="Bang P.tich CT"/>
      <sheetName val="D.toan chi tiet"/>
      <sheetName val="Bang TH Dtoan"/>
      <sheetName val="XXXXXXXX"/>
      <sheetName val="CPV"/>
      <sheetName val="DGCM"/>
      <sheetName val="TL-I"/>
      <sheetName val="chitiet"/>
      <sheetName val="THG"/>
      <sheetName val="Sheet4"/>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Congty"/>
      <sheetName val="VPPN"/>
      <sheetName val="XN74"/>
      <sheetName val="XN54"/>
      <sheetName val="XN33"/>
      <sheetName val="NK96"/>
      <sheetName val="XL4Test5"/>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kl"/>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T Cap phoi"/>
      <sheetName val="btnhtrung"/>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HR SWGR &amp; MCC"/>
      <sheetName val="5 nam (tach)"/>
      <sheetName val="5 nam (tach) (2)"/>
      <sheetName val="KH 2003"/>
      <sheetName val="10000000"/>
      <sheetName val="2000000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ietKe"/>
      <sheetName val="HoSoMT"/>
      <sheetName val="GiamSat"/>
      <sheetName val="ThamDinhTKKT"/>
      <sheetName val="ThamDinhDT"/>
      <sheetName val="QLDA"/>
      <sheetName val="TM"/>
      <sheetName val="TM (2)"/>
      <sheetName val="KPTH"/>
      <sheetName val="KPTH (2)"/>
      <sheetName val="Noi Suy"/>
      <sheetName val="Bia"/>
      <sheetName val="Bia (2)"/>
      <sheetName val="Gia NC"/>
      <sheetName val="00000001"/>
      <sheetName val="00000002"/>
      <sheetName val="30000000"/>
      <sheetName val="DC1605"/>
      <sheetName val="DcnamTV"/>
      <sheetName val="ppnamdaibieu"/>
      <sheetName val="TyleAdreyanop"/>
      <sheetName val="ppAdreyanop"/>
      <sheetName val="ketqua"/>
      <sheetName val="maxminth"/>
      <sheetName val="MTO REV_2_ARMOR_"/>
      <sheetName val="ᄀ_x0000__x0000_䅀ᄀ_x0000__x0000_䅀ᄀ_x0000__x0000_䅀ᄀ_x0000__x0000_䅀ᄀ_x0000__x0000_䅀_x0000_䅀ᘀŀ_x0000_䅀ᘀŀ_x0000_䅀ᘀ"/>
      <sheetName val="ᄀ_x0000_䅀ᄀ_x0000_䅀ᄀ_x0000_䅀ᄀ_x0000_䅀ᄀ_x0000_䅀_x0000_䅀ᘀŀ_x0000_䅀ᘀŀ_x0000_䅀ᘀŀ_x0000_䅀ᘀŀ"/>
      <sheetName val="Dautu"/>
      <sheetName val="Dautu1"/>
      <sheetName val="BaDinh"/>
      <sheetName val="BaDinh1"/>
      <sheetName val="Nongnghiep"/>
      <sheetName val="Nongnghiep 1"/>
      <sheetName val="BaDinhvay"/>
      <sheetName val="BaDinhvay1"/>
      <sheetName val="Dautuvay"/>
      <sheetName val="BaDinhtrano"/>
      <sheetName val="Daututrano"/>
      <sheetName val="Tranodaihan"/>
      <sheetName val="Tranodaihan 1"/>
      <sheetName val="Daututhang6"/>
      <sheetName val="Daututhang7"/>
      <sheetName val="Daututhang8"/>
      <sheetName val="Daututhang9"/>
      <sheetName val="Daututhang10 "/>
      <sheetName val="Daututhang11"/>
      <sheetName val="Daututhang12"/>
      <sheetName val="BaDinhthang6"/>
      <sheetName val="BaDinhthang7"/>
      <sheetName val="BaDinhthang8"/>
      <sheetName val="BaDinhthang9"/>
      <sheetName val="BaDinhthang10"/>
      <sheetName val="BaDinhthang11"/>
      <sheetName val="BaDinhthang12"/>
      <sheetName val="Nongnghiep8"/>
      <sheetName val="Nongnghiep9"/>
      <sheetName val="Nongnghiep10"/>
      <sheetName val="Nongnghiep11"/>
      <sheetName val="Nongnghiep12"/>
      <sheetName val="Bangkevay"/>
      <sheetName val="UNCBD"/>
      <sheetName val="UNCNN"/>
      <sheetName val="UNCBD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Km63 Ql8A"/>
      <sheetName val="BSQL8"/>
      <sheetName val="QL7t6"/>
      <sheetName val="BSQL7"/>
      <sheetName val="Dchau"/>
      <sheetName val="BSDien chau"/>
      <sheetName val="LTG"/>
      <sheetName val="L GT"/>
      <sheetName val="L lai xe"/>
      <sheetName val="XD1"/>
      <sheetName val="XD2"/>
      <sheetName val="XD3"/>
      <sheetName val="Xmay"/>
      <sheetName val="ong sang"/>
      <sheetName val="OS"/>
      <sheetName val="Thue ng"/>
      <sheetName val="THL"/>
      <sheetName val="Tr BH"/>
      <sheetName val="km66 ql8a"/>
      <sheetName val="Vuot ql1a"/>
      <sheetName val="BS vuot 1A"/>
      <sheetName val="Tru BH"/>
      <sheetName val="BSQL7A"/>
      <sheetName val="။H 12-1"/>
      <sheetName val="WEATHER P_x0003__x0000_OF LTG. &amp; ROD LTG."/>
      <sheetName val="Hoan ã,anh"/>
      <sheetName val="_x0013_heet20"/>
      <sheetName val="Sh_x0005_et27"/>
      <sheetName val="D.toan chi_x0000_tiet"/>
      <sheetName val="c_x0008_itiet"/>
      <sheetName val="TH4"/>
      <sheetName val="TB4"/>
      <sheetName val="CT4"/>
      <sheetName val="CT3"/>
      <sheetName val="TH3"/>
      <sheetName val="TB3"/>
      <sheetName val="CT2"/>
      <sheetName val="TH2"/>
      <sheetName val="TB2"/>
      <sheetName val="CT1"/>
      <sheetName val="TH1"/>
      <sheetName val="TB1"/>
      <sheetName val="DT"/>
      <sheetName val="CP"/>
      <sheetName val="BCT6"/>
      <sheetName val="20000000_x0000__x0000__x0000__x0000__x0000__x0000__x0000__x0000__x0000__x0000__x0000_♸Ģ_x0000__x0004__x0000__x0000__x0000__x0000__x0000__x0000_怨Ģ"/>
      <sheetName val="TH-CD"/>
      <sheetName val="TH-CDB"/>
      <sheetName val="KL-CD"/>
      <sheetName val="chiakhoi"/>
      <sheetName val="CDP3"/>
      <sheetName val="CD7"/>
      <sheetName val="CD6"/>
      <sheetName val="CD5"/>
      <sheetName val="CD4"/>
      <sheetName val="CD3"/>
      <sheetName val="CD2"/>
      <sheetName val="CD1"/>
      <sheetName val="CDP4"/>
      <sheetName val="CDB5"/>
      <sheetName val="CDB4"/>
      <sheetName val="CDB3"/>
      <sheetName val="CDB2"/>
      <sheetName val="CDB1"/>
      <sheetName val="CDP4(KT)"/>
      <sheetName val="CDB5(KT)"/>
      <sheetName val="CDB4(KT)"/>
      <sheetName val="CDB3(KT)"/>
      <sheetName val="CDB2(KT)"/>
      <sheetName val="CDB1(KT)"/>
      <sheetName val="chiet tinhçan cuon"/>
      <sheetName val="TK111"/>
      <sheetName val="thang 1"/>
      <sheetName val="Thang 2"/>
      <sheetName val="thang 3"/>
      <sheetName val="thang 4"/>
      <sheetName val="thang 5"/>
      <sheetName val="thang 6"/>
      <sheetName val="thang 7"/>
      <sheetName val="gia nhan cong_x0000__x0000__x0000__x0000__x0000__x0000__x0000__x0000__x0000__x0000__x0000__x0000_傰_x0000__x0004__x0000__x0000_"/>
      <sheetName val="DTCT"/>
      <sheetName val="PTVT"/>
      <sheetName val="THDT"/>
      <sheetName val="THVT"/>
      <sheetName val="THGT"/>
      <sheetName val="RUILDING ELE."/>
      <sheetName val="Duong cong vu hci (9;) (2)"/>
      <sheetName val="04000002"/>
      <sheetName val=""/>
      <sheetName val="MTO REV.0(ARMO_x0012_ ON SHORE)"/>
      <sheetName val="Sheet!4"/>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uong cong vၵ hcm (7)"/>
      <sheetName val="NEW-PANEL"/>
      <sheetName val="km345+410-km345+500 (6)"/>
      <sheetName val="B䁏X"/>
      <sheetName val="T9"/>
      <sheetName val="T6"/>
      <sheetName val="T3"/>
      <sheetName val="T2"/>
      <sheetName val="chi tiet huïng"/>
      <sheetName val="NC"/>
      <sheetName val="dgnc1"/>
      <sheetName val="Gia VL den chan CT"/>
      <sheetName val="VL"/>
      <sheetName val="Khoi_Luong"/>
      <sheetName val="Don_Gia"/>
      <sheetName val="TB"/>
      <sheetName val="BT-Vua"/>
      <sheetName val="PHU LUC"/>
      <sheetName val="ᄀ_x0000__x0000_䅀ᄀ_x0000__x0000_䅀ᄀ_x0000__x0000_䅀ᄀ_x0000__x0000_䅀ᄀ_x0000__x0000_䅀_x0000_䅀ᘀŀ_x0000_䅀ᘀŀ_x0000_䅀ᘀŀ_x0000_䅀ᘀŀ_x0000_䅀ᘀŀ_x0000_䅀ᘀـ_x0000_䅀ᘀـ_x0000_䅀ᘀŀ_x0000_䅀ᘀŀ_x0000_䅀ᘀŀ_x0000_䅀ᘀŀ_x0000_䅀ᘀŀ_x0000_䅀ᘀŀ_x0000_䅀ᘀŀ_x0000_䅀ᘀŀ_x0000_䅀ᘀ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efreshError="1"/>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refreshError="1"/>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refreshError="1"/>
      <sheetData sheetId="479"/>
      <sheetData sheetId="480"/>
      <sheetData sheetId="481"/>
      <sheetData sheetId="482" refreshError="1"/>
      <sheetData sheetId="483" refreshError="1"/>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ket"/>
      <sheetName val="Tham"/>
      <sheetName val="Cat"/>
      <sheetName val="Bandau"/>
      <sheetName val="Ve"/>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chitiet"/>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externalLink>
</file>

<file path=xl/externalLinks/externalLink25.xml><?xml version="1.0" encoding="utf-8"?>
<externalLink xmlns="http://schemas.openxmlformats.org/spreadsheetml/2006/main">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K"/>
      <sheetName val="Soatxet3cap"/>
      <sheetName val="ButtoanDC all"/>
      <sheetName val="ButtoanDC"/>
      <sheetName val="BiaBC"/>
      <sheetName val="BCaoBGD"/>
      <sheetName val="BCaoKT"/>
      <sheetName val="CDKT"/>
      <sheetName val="KQKD (2)"/>
      <sheetName val="KQKD"/>
      <sheetName val="LCTT-TT"/>
      <sheetName val="LCTT-GT"/>
      <sheetName val="Thuyết minh"/>
      <sheetName val="TSCDHH (2)"/>
      <sheetName val="VCSH"/>
      <sheetName val="PP quỹ"/>
      <sheetName val="Trong yeu"/>
      <sheetName val="PB Trong yeu"/>
      <sheetName val="LCBCP"/>
      <sheetName val="CPBQ ky nay"/>
      <sheetName val="CPBQ ky truoc"/>
      <sheetName val="Phan tich"/>
      <sheetName val="00000000"/>
      <sheetName val="10000000"/>
      <sheetName val="Compatibility Report"/>
      <sheetName val="BCTC Cong ty CP Dau tu va pha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Index - Construction"/>
      <sheetName val="Mainbuilding"/>
      <sheetName val="cateen building"/>
      <sheetName val="Motor bike roof"/>
      <sheetName val="PLG tank"/>
      <sheetName val="water tanks"/>
      <sheetName val="Power Transformer"/>
      <sheetName val="work room, generator room"/>
      <sheetName val="Boiler and compressor room"/>
      <sheetName val="Stock yard for paint"/>
      <sheetName val="Stock yard for chemical"/>
      <sheetName val="Water treatment Building"/>
      <sheetName val="Gate and guard house"/>
      <sheetName val="Steel piping bridge"/>
      <sheetName val="Lanscape_Road"/>
      <sheetName val="Thep"/>
      <sheetName val="Gia vat tu"/>
      <sheetName val="Don gia"/>
      <sheetName val="Gia vat tu (2)"/>
      <sheetName val="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row r="5">
          <cell r="J5">
            <v>256849.38999999998</v>
          </cell>
        </row>
        <row r="8">
          <cell r="D8">
            <v>110000</v>
          </cell>
        </row>
        <row r="9">
          <cell r="D9">
            <v>110250</v>
          </cell>
          <cell r="J9">
            <v>200183.26</v>
          </cell>
        </row>
        <row r="10">
          <cell r="D10">
            <v>105000</v>
          </cell>
        </row>
        <row r="11">
          <cell r="D11">
            <v>100800</v>
          </cell>
        </row>
        <row r="12">
          <cell r="D12">
            <v>250</v>
          </cell>
        </row>
        <row r="15">
          <cell r="D15">
            <v>5900</v>
          </cell>
          <cell r="J15">
            <v>192214</v>
          </cell>
        </row>
        <row r="16">
          <cell r="D16">
            <v>6000</v>
          </cell>
        </row>
        <row r="17">
          <cell r="D17">
            <v>2000</v>
          </cell>
        </row>
        <row r="20">
          <cell r="D20">
            <v>308900</v>
          </cell>
        </row>
        <row r="21">
          <cell r="D21">
            <v>273500</v>
          </cell>
          <cell r="J21">
            <v>251488.99999999997</v>
          </cell>
        </row>
        <row r="22">
          <cell r="D22">
            <v>250</v>
          </cell>
        </row>
        <row r="23">
          <cell r="D23">
            <v>40000</v>
          </cell>
        </row>
        <row r="26">
          <cell r="D26">
            <v>42000</v>
          </cell>
          <cell r="J26">
            <v>320313.52</v>
          </cell>
        </row>
        <row r="32">
          <cell r="D32">
            <v>6200</v>
          </cell>
        </row>
        <row r="36">
          <cell r="D36">
            <v>368</v>
          </cell>
        </row>
        <row r="37">
          <cell r="D37">
            <v>45000</v>
          </cell>
        </row>
        <row r="39">
          <cell r="D39">
            <v>350</v>
          </cell>
        </row>
        <row r="43">
          <cell r="D43">
            <v>9500</v>
          </cell>
        </row>
        <row r="53">
          <cell r="D53">
            <v>1300000</v>
          </cell>
        </row>
        <row r="59">
          <cell r="D59">
            <v>13300</v>
          </cell>
        </row>
        <row r="61">
          <cell r="D61">
            <v>30450</v>
          </cell>
        </row>
        <row r="62">
          <cell r="D62">
            <v>6382</v>
          </cell>
        </row>
        <row r="74">
          <cell r="D74">
            <v>4250</v>
          </cell>
        </row>
        <row r="76">
          <cell r="D76">
            <v>3799.4</v>
          </cell>
        </row>
        <row r="77">
          <cell r="D77">
            <v>4298.7</v>
          </cell>
        </row>
        <row r="78">
          <cell r="D78">
            <v>4616.8500000000004</v>
          </cell>
        </row>
        <row r="84">
          <cell r="D84">
            <v>500000</v>
          </cell>
        </row>
        <row r="85">
          <cell r="D85">
            <v>540000</v>
          </cell>
        </row>
        <row r="86">
          <cell r="D86">
            <v>580000</v>
          </cell>
        </row>
        <row r="89">
          <cell r="D89">
            <v>1460</v>
          </cell>
        </row>
        <row r="90">
          <cell r="D90">
            <v>3350</v>
          </cell>
        </row>
        <row r="91">
          <cell r="D91">
            <v>500</v>
          </cell>
        </row>
      </sheetData>
      <sheetData sheetId="17"/>
      <sheetData sheetId="18"/>
      <sheetData sheetId="19"/>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Ketqua(I)_print"/>
      <sheetName val="BTDC"/>
      <sheetName val="BTDC T12"/>
      <sheetName val="CDPS"/>
      <sheetName val="Candoi_print"/>
      <sheetName val="Ketqua(II)_print"/>
      <sheetName val="Ketqua(III)_print"/>
      <sheetName val="Candoi(I)_working"/>
      <sheetName val="Candoi(II)_working"/>
      <sheetName val="Ketqua(I)_working"/>
      <sheetName val="DanhgiaTrongyeu"/>
      <sheetName val="Danhgiruiro"/>
      <sheetName val="Chitieuphantich"/>
      <sheetName val="00000000"/>
      <sheetName val="1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3"/>
      <sheetName val="Tong_gia"/>
      <sheetName val="Chi_tiet_gia"/>
      <sheetName val="KL_dao_Lap_dat"/>
      <sheetName val="THKP_don_gia_chao"/>
      <sheetName val="VL_NC_M_XL_khac"/>
      <sheetName val="BT_cot_thep"/>
      <sheetName val="KL_cot_thep"/>
      <sheetName val="XL4Poppy"/>
      <sheetName val="XL4Poppy (2)"/>
      <sheetName val="XL4Poppy (3)"/>
      <sheetName val="XL4Poppy (4)"/>
      <sheetName val="XL4Poppy (5)"/>
      <sheetName val="Du_lie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TH1"/>
      <sheetName val="CT1"/>
      <sheetName val="PTDG1"/>
      <sheetName val="XXXXXXXX"/>
      <sheetName val="XL4Poppy"/>
      <sheetName val="XL4Poppy (2)"/>
      <sheetName val="XL4Poppy (3)"/>
      <sheetName val="XL4Poppy (4)"/>
      <sheetName val="XL4Poppy (5)"/>
      <sheetName val="Sheet2"/>
      <sheetName val="Sheet3"/>
      <sheetName val="tttd"/>
      <sheetName val="Sheet4"/>
    </sheetNames>
    <sheetDataSet>
      <sheetData sheetId="0"/>
      <sheetData sheetId="1"/>
      <sheetData sheetId="2"/>
      <sheetData sheetId="3"/>
      <sheetData sheetId="4"/>
      <sheetData sheetId="5"/>
      <sheetData sheetId="6"/>
      <sheetData sheetId="7"/>
      <sheetData sheetId="8"/>
      <sheetData sheetId="9" refreshError="1">
        <row r="26">
          <cell r="A26" t="b">
            <v>1</v>
          </cell>
        </row>
        <row r="31">
          <cell r="C31" t="b">
            <v>1</v>
          </cell>
        </row>
      </sheetData>
      <sheetData sheetId="10"/>
      <sheetData sheetId="11"/>
      <sheetData sheetId="12"/>
      <sheetData sheetId="13"/>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Tong San luong"/>
      <sheetName val="TQT"/>
      <sheetName val="Tong Quyettoan"/>
      <sheetName val="Quyettoan 2001"/>
      <sheetName val="TT tam ung"/>
      <sheetName val="QT thue 2001"/>
      <sheetName val="P bo CPC 2001"/>
      <sheetName val="PB KHTS 2001"/>
      <sheetName val="Dieuchinh thueVAT"/>
      <sheetName val="XL4Poppy"/>
      <sheetName val="THUTHAU99"/>
      <sheetName val="THUTHAU6T_2000"/>
      <sheetName val="THUTHAU_QuyIII_2000"/>
      <sheetName val="Yaly"/>
      <sheetName val="THUTHAU_Nam_2000"/>
      <sheetName val="Soconnop_nam2000"/>
      <sheetName val="THUTHAU_Nam 2000"/>
      <sheetName val="B chinh 6 thang nam 2001"/>
      <sheetName val="B chinh Q3  nam 2001 "/>
      <sheetName val="SD1"/>
      <sheetName val="SD2"/>
      <sheetName val="SD4"/>
      <sheetName val="SD6"/>
      <sheetName val="SD7"/>
      <sheetName val="SD8"/>
      <sheetName val="SD9"/>
      <sheetName val="SD10"/>
      <sheetName val="SD12"/>
      <sheetName val="SD12 (2)"/>
      <sheetName val="Tv"/>
      <sheetName val="Bang ke cac CT"/>
      <sheetName val="000"/>
      <sheetName val="XX0"/>
      <sheetName val="XXX"/>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Dong Dau"/>
      <sheetName val="Sau dong"/>
      <sheetName val="Ma xa"/>
      <sheetName val="Me tri"/>
      <sheetName val="My dinh"/>
      <sheetName val="Tong cong"/>
      <sheetName val="Sheet4"/>
      <sheetName val="Sheet5"/>
      <sheetName val="moma o 7+9"/>
      <sheetName val="Sheet2"/>
      <sheetName val="Sheet3"/>
      <sheetName val="Gia VL"/>
      <sheetName val="Bang gia ca may"/>
      <sheetName val="Bang luong CB"/>
      <sheetName val="Bang P.tich CT"/>
      <sheetName val="D.toan chi tiet"/>
      <sheetName val="Bang TH Dtoan"/>
      <sheetName val="XXXXXXXX"/>
      <sheetName val="Do K"/>
      <sheetName val="G hop"/>
      <sheetName val="DCTC"/>
      <sheetName val="T hop"/>
      <sheetName val="Sheet1"/>
      <sheetName val="TPHcat"/>
      <sheetName val="TPH da"/>
      <sheetName val="Congty"/>
      <sheetName val="VPPN"/>
      <sheetName val="XN74"/>
      <sheetName val="XN54"/>
      <sheetName val="XN33"/>
      <sheetName val="NK96"/>
      <sheetName val="XL4Test5"/>
      <sheetName val="tong hop"/>
      <sheetName val="phan tich DG"/>
      <sheetName val="gia vat lieu"/>
      <sheetName val="gia xe may"/>
      <sheetName val="gia nhan cong"/>
      <sheetName val="CBR"/>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00000000"/>
      <sheetName val="km345+400-km345+500 (2)"/>
      <sheetName val="km337+00-km337+34 (3)"/>
      <sheetName val="cong ty so 9 VINACONEX"/>
      <sheetName val="cong ty so 9 VINACONEX (2)"/>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
      <sheetName val="TH"/>
      <sheetName val="CT"/>
      <sheetName val="CLVL"/>
      <sheetName val="Quang Tri"/>
      <sheetName val="TTHue"/>
      <sheetName val="Da Nang"/>
      <sheetName val="Quang Nam"/>
      <sheetName val="Quang Ngai"/>
      <sheetName val="TH DH-QN"/>
      <sheetName val="KP HD"/>
      <sheetName val="DB HD"/>
      <sheetName val="ThietKe"/>
      <sheetName val="HoSoMT"/>
      <sheetName val="GiamSat"/>
      <sheetName val="ThamDinhTKKT"/>
      <sheetName val="ThamDinhDT"/>
      <sheetName val="QLDA"/>
      <sheetName val="TM (2)"/>
      <sheetName val="KPTH"/>
      <sheetName val="KPTH (2)"/>
      <sheetName val="Noi Suy"/>
      <sheetName val="Bia (2)"/>
      <sheetName val="Gia NC"/>
      <sheetName val="00000001"/>
      <sheetName val="00000002"/>
      <sheetName val="20000000"/>
      <sheetName val="30000000"/>
      <sheetName val="Ha Thanh"/>
      <sheetName val="du tru di BT,TV,BPhuoc1"/>
      <sheetName val="MTO REV_0"/>
      <sheetName val="LUY KE LO Hang"/>
      <sheetName val="Ng - 01"/>
      <sheetName val="Ng- 02"/>
      <sheetName val="Ng-03"/>
      <sheetName val="Ng - 04"/>
      <sheetName val="Ng - 05"/>
      <sheetName val="Ng - 06"/>
      <sheetName val="Ng - 07"/>
      <sheetName val="Ng - 08"/>
      <sheetName val="Ng - 9"/>
      <sheetName val="Ng - 10"/>
      <sheetName val="NG - 11"/>
      <sheetName val="NG - 12"/>
      <sheetName val="NG - 13"/>
      <sheetName val="NG - 14"/>
      <sheetName val="NG -15"/>
      <sheetName val="NG - 16"/>
      <sheetName val="Sheet16"/>
      <sheetName val="Sheet15"/>
      <sheetName val="Sheet14"/>
      <sheetName val="Sheet13"/>
      <sheetName val="Sheet12"/>
      <sheetName val="Sheet11"/>
      <sheetName val="Sheet10"/>
      <sheetName val="Sheet9"/>
      <sheetName val="Sheet8"/>
      <sheetName val="Sheet7"/>
      <sheetName val="Sheet6"/>
      <sheetName val="KHNN"/>
      <sheetName val="DPRRtm"/>
      <sheetName val="Suachua"/>
      <sheetName val="PhanTienXuan"/>
      <sheetName val="Quy"/>
      <sheetName val="NguyenHuyen"/>
      <sheetName val="LeVanDung"/>
      <sheetName val="Co gioi- Nam Mu"/>
      <sheetName val="Co gioi -Na Hang"/>
      <sheetName val="PVNA"/>
      <sheetName val="ToDien"/>
      <sheetName val="Le Thanh Buong"/>
      <sheetName val="B ay"/>
      <sheetName val="S y"/>
      <sheetName val="Gian tiep"/>
      <sheetName val="Ky Thuat"/>
      <sheetName val="Tonghop"/>
      <sheetName val="TK 1331"/>
      <sheetName val="BKe Von vay"/>
      <sheetName val="CP "/>
      <sheetName val="NK Chung"/>
      <sheetName val="So cai"/>
      <sheetName val="NK Thu -Chi"/>
      <sheetName val="SQTM"/>
      <sheetName val="DKCtu"/>
      <sheetName val="CtuGso"/>
      <sheetName val="BCTC"/>
      <sheetName val="Tdoi HD"/>
      <sheetName val="40000000"/>
      <sheetName val="50000000"/>
      <sheetName val="60000000"/>
      <sheetName val=""/>
      <sheetName val="CATHODIC PROTEATION"/>
      <sheetName val="VAY"/>
      <sheetName val="Bom"/>
      <sheetName val="Chart1"/>
      <sheetName val="thang1"/>
      <sheetName val="Cham cong (5)"/>
      <sheetName val="Nhieu"/>
      <sheetName val="Dung"/>
      <sheetName val="Dung T"/>
      <sheetName val="Bao tuoi tre"/>
      <sheetName val="Tu liem"/>
      <sheetName val="UBDTMN"/>
      <sheetName val="Ban Cde"/>
      <sheetName val="Thach"/>
      <sheetName val="Duong"/>
      <sheetName val="PHBCTU"/>
      <sheetName val="Khac"/>
      <sheetName val="Chi tiet"/>
      <sheetName val="31.3.03"/>
      <sheetName val="PT"/>
      <sheetName val="DT"/>
      <sheetName val="LUONG1"/>
      <sheetName val="Khoan khau tru"/>
      <sheetName val="cac khoan nop"/>
      <sheetName val="Doan phi CD"/>
      <sheetName val="Tro giup CN"/>
      <sheetName val="QTOAN C.T"/>
      <sheetName val="B.PPL"/>
      <sheetName val="Hop don vi"/>
      <sheetName val="XIN T.TOAN CPC"/>
      <sheetName val="Luong ranh PL"/>
      <sheetName val="Luong noi TPL"/>
      <sheetName val="CAP PHAT LUONG"/>
      <sheetName val="BD52"/>
      <sheetName val="Coc 52"/>
      <sheetName val="BD225"/>
      <sheetName val="Coc 225"/>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CP"/>
      <sheetName val="BCT6"/>
      <sheetName val="TK331A"/>
      <sheetName val="TK131B"/>
      <sheetName val="TK131A"/>
      <sheetName val="TK 331c1"/>
      <sheetName val="TK331C"/>
      <sheetName val="CT331-2003"/>
      <sheetName val="CT 331"/>
      <sheetName val="CT131-2003"/>
      <sheetName val="CT 131"/>
      <sheetName val="TK331B"/>
      <sheetName val="Jul-Sep 2003"/>
      <sheetName val="Oct-Dec 2003"/>
      <sheetName val="Annual 7-12--2003"/>
      <sheetName val="[99Q3299(REV.0).xlsÝK253 AC"/>
      <sheetName val="K243 K98"/>
      <sheetName val="_x000b_255"/>
      <sheetName val="DTCT"/>
      <sheetName val="PTVT"/>
      <sheetName val="THDT"/>
      <sheetName val="THVT"/>
      <sheetName val="THGT"/>
      <sheetName val="Tien luong"/>
      <sheetName val="Phan tich"/>
      <sheetName val="Kinh phi"/>
      <sheetName val="Chenh lech"/>
      <sheetName val="TH phan dien"/>
      <sheetName val="Tong hop PXL"/>
      <sheetName val="Van chuyen"/>
      <sheetName val="TH toan bo"/>
      <sheetName val="KP phan dien"/>
      <sheetName val="Phan nuoc"/>
      <sheetName val="TH phan nuoc"/>
      <sheetName val="Kinh phi TDCD"/>
      <sheetName val="Phan tich TDCD"/>
      <sheetName val="Chen lech TDCD"/>
      <sheetName val="Tong hop TDCD"/>
      <sheetName val="Sheet17"/>
      <sheetName val="Sheet18"/>
      <sheetName val="Sheet19"/>
      <sheetName val="Sheet20"/>
      <sheetName val="Sheet21"/>
      <sheetName val="Sheet22"/>
      <sheetName val="Sheet23"/>
      <sheetName val="Sheet24"/>
      <sheetName val="Sheet25"/>
      <sheetName val="DSKH HN"/>
      <sheetName val="NKY "/>
      <sheetName val="DS-TT"/>
      <sheetName val=" HN NHAP"/>
      <sheetName val="KHO HN"/>
      <sheetName val="CNO "/>
      <sheetName val="99Q3299(REV.0)"/>
      <sheetName val="Duong cong_x0000_vu hcm (7;) (2)"/>
      <sheetName val="km346£}0-km346+240 (2)"/>
      <sheetName val="TL kenh Hon Cut"/>
      <sheetName val="Hon Soi"/>
      <sheetName val="Quang T2i"/>
      <sheetName val="Quang Ngaa"/>
      <sheetName val="km341+1077 -km341+!177.61"/>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DG"/>
      <sheetName val="BTH"/>
      <sheetName val="VLQI-2005"/>
      <sheetName val="00000003"/>
      <sheetName val="ၨt 24-11"/>
      <sheetName val="H-QN_x0000__x0000__x0000__x0000__x0000__x0000__x0000__x0000__x0000__x0000__x0000_줔Ư_x0000__x0004__x0000__x0000__x0000__x0000__x0000__x0000_圌Ư_x0000__x0000__x0000__x0000_"/>
      <sheetName val="K252 œBase"/>
      <sheetName val="CL-1"/>
      <sheetName val="QT-1"/>
      <sheetName val="THKP1"/>
      <sheetName val="THKP2"/>
      <sheetName val="QT-2"/>
      <sheetName val="CL-3"/>
      <sheetName val="THKP3"/>
      <sheetName val="QT-3"/>
      <sheetName val="QT-4"/>
      <sheetName val="CL-4"/>
      <sheetName val="THKP4"/>
      <sheetName val="CL-5"/>
      <sheetName val="THKP5"/>
      <sheetName val="QT-5"/>
      <sheetName val="tde"/>
      <sheetName val="tong"/>
      <sheetName val="Lamson"/>
      <sheetName val="luongson"/>
      <sheetName val="phuoctien"/>
      <sheetName val="phuoc dai"/>
      <sheetName val="phuocthang"/>
      <sheetName val="phuocthanh"/>
      <sheetName val="D_x0003_TC"/>
      <sheetName val="DTCT-tuyen chinh"/>
      <sheetName val="KP ÿÿ"/>
      <sheetName val="Y_x0000__x0004_HD"/>
      <sheetName val="SD12_x0000_(2)"/>
      <sheetName val="ThanhcoSONTAY"/>
      <sheetName val="Thanhco tong hop"/>
      <sheetName val="Truong Ba Trai(xong)"/>
      <sheetName val="QL32Tranh ST"/>
      <sheetName val="NGUYEN VAN TROI Goi3"/>
      <sheetName val="Nut GT D.Anh Troi (xong)"/>
      <sheetName val="B.xung D.DanHoa-ThanhVan(xong)"/>
      <sheetName val="Cai tao ben Tro(xong)"/>
      <sheetName val="Dien Tien phong (Bx)"/>
      <sheetName val="Cong Tan My"/>
      <sheetName val="Tong hop(Chinh)"/>
      <sheetName val="+h 10-11"/>
      <sheetName val="Gia VÌ"/>
      <sheetName val=" bdca3"/>
      <sheetName val=" BDA3"/>
      <sheetName val="CHAM CONG  nam2004"/>
      <sheetName val="CA 3 &amp; DOC HAI 04"/>
      <sheetName val=" BVCQ"/>
    </sheetNames>
    <sheetDataSet>
      <sheetData sheetId="0" refreshError="1"/>
      <sheetData sheetId="1" refreshError="1">
        <row r="1">
          <cell r="A1" t="str">
            <v>PRICE BREAKDOWN FOR ELECTRICAL INSTALLATION WORK</v>
          </cell>
          <cell r="B1" t="str">
            <v xml:space="preserve">  600V CONTROL CA_x0000_LE 12/C 2.0 sq.mm  PVC/PVC</v>
          </cell>
          <cell r="C1">
            <v>-195</v>
          </cell>
          <cell r="D1" t="str">
            <v>M</v>
          </cell>
          <cell r="E1">
            <v>38</v>
          </cell>
          <cell r="F1">
            <v>-7410</v>
          </cell>
          <cell r="G1" t="str">
            <v xml:space="preserve"> </v>
          </cell>
          <cell r="H1"/>
          <cell r="I1"/>
          <cell r="J1"/>
          <cell r="K1" t="str">
            <v xml:space="preserve"> </v>
          </cell>
          <cell r="L1" t="str">
            <v>M+L</v>
          </cell>
          <cell r="M1"/>
          <cell r="N1">
            <v>0</v>
          </cell>
          <cell r="O1">
            <v>60</v>
          </cell>
          <cell r="P1">
            <v>114600</v>
          </cell>
          <cell r="Q1"/>
        </row>
        <row r="2">
          <cell r="B2" t="str">
            <v>??  LNG TERMINAL</v>
          </cell>
          <cell r="C2">
            <v>0</v>
          </cell>
          <cell r="D2">
            <v>0</v>
          </cell>
          <cell r="E2">
            <v>0</v>
          </cell>
          <cell r="F2">
            <v>0</v>
          </cell>
          <cell r="G2" t="str">
            <v xml:space="preserve"> </v>
          </cell>
          <cell r="H2">
            <v>0</v>
          </cell>
          <cell r="I2" t="str">
            <v>CTCI Q. NO. : 99Q3299</v>
          </cell>
          <cell r="J2">
            <v>0</v>
          </cell>
          <cell r="K2">
            <v>0</v>
          </cell>
          <cell r="L2">
            <v>0</v>
          </cell>
          <cell r="M2">
            <v>0</v>
          </cell>
          <cell r="N2">
            <v>0</v>
          </cell>
          <cell r="O2">
            <v>0</v>
          </cell>
          <cell r="P2" t="str">
            <v>CTCI Q. NO. : 99Q3299</v>
          </cell>
        </row>
        <row r="3">
          <cell r="B3" t="str">
            <v>LOCATION: ?? ?????</v>
          </cell>
        </row>
        <row r="4">
          <cell r="A4"/>
        </row>
        <row r="5">
          <cell r="E5" t="str">
            <v xml:space="preserve">                  TO SITE</v>
          </cell>
          <cell r="F5">
            <v>0</v>
          </cell>
          <cell r="G5" t="str">
            <v xml:space="preserve">                  TO SITE</v>
          </cell>
          <cell r="H5">
            <v>0</v>
          </cell>
          <cell r="I5">
            <v>0</v>
          </cell>
          <cell r="J5">
            <v>0</v>
          </cell>
          <cell r="K5" t="str">
            <v xml:space="preserve">                  TO SITE</v>
          </cell>
          <cell r="L5">
            <v>0</v>
          </cell>
          <cell r="M5" t="str">
            <v xml:space="preserve">                  TO SITE</v>
          </cell>
        </row>
        <row r="6">
          <cell r="E6" t="str">
            <v xml:space="preserve"> ON SHORE MAT'L (NET) NT$</v>
          </cell>
          <cell r="F6">
            <v>0</v>
          </cell>
          <cell r="G6" t="str">
            <v xml:space="preserve"> OFF SHORE MAT'L (NET) US$</v>
          </cell>
          <cell r="H6"/>
          <cell r="I6" t="str">
            <v xml:space="preserve">          LABOR MH (NET) </v>
          </cell>
          <cell r="J6">
            <v>0</v>
          </cell>
          <cell r="K6" t="str">
            <v xml:space="preserve">     ON SHORE MAT'L NT$</v>
          </cell>
          <cell r="L6">
            <v>0</v>
          </cell>
          <cell r="M6" t="str">
            <v xml:space="preserve">   OFF SHORE MAT'L US$</v>
          </cell>
          <cell r="N6">
            <v>0</v>
          </cell>
          <cell r="O6" t="str">
            <v xml:space="preserve">        LABOR PRICE NT$</v>
          </cell>
          <cell r="P6">
            <v>0</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G11">
            <v>0</v>
          </cell>
          <cell r="H11">
            <v>0</v>
          </cell>
          <cell r="I11">
            <v>13764</v>
          </cell>
          <cell r="J11">
            <v>13764</v>
          </cell>
          <cell r="K11">
            <v>138612100</v>
          </cell>
          <cell r="L11">
            <v>138612100</v>
          </cell>
          <cell r="M11">
            <v>0</v>
          </cell>
          <cell r="N11">
            <v>0</v>
          </cell>
          <cell r="O11">
            <v>6155030</v>
          </cell>
          <cell r="P11">
            <v>6155030</v>
          </cell>
        </row>
        <row r="12">
          <cell r="F12">
            <v>0</v>
          </cell>
          <cell r="G12">
            <v>0</v>
          </cell>
          <cell r="H12">
            <v>0</v>
          </cell>
          <cell r="I12">
            <v>0</v>
          </cell>
          <cell r="J12">
            <v>0</v>
          </cell>
          <cell r="K12">
            <v>0</v>
          </cell>
          <cell r="L12">
            <v>0</v>
          </cell>
          <cell r="M12">
            <v>0</v>
          </cell>
          <cell r="N12">
            <v>0</v>
          </cell>
          <cell r="O12">
            <v>0</v>
          </cell>
          <cell r="P12">
            <v>0</v>
          </cell>
        </row>
        <row r="13">
          <cell r="A13" t="str">
            <v xml:space="preserve">  B.</v>
          </cell>
          <cell r="B13" t="str">
            <v xml:space="preserve"> POWER DISTRIBUTION SYSTEM</v>
          </cell>
          <cell r="C13">
            <v>130730</v>
          </cell>
          <cell r="D13" t="str">
            <v>M</v>
          </cell>
          <cell r="E13">
            <v>178.00177465004208</v>
          </cell>
          <cell r="F13">
            <v>23270172</v>
          </cell>
          <cell r="G13">
            <v>0</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G14">
            <v>0</v>
          </cell>
          <cell r="H14">
            <v>0</v>
          </cell>
          <cell r="I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G15">
            <v>0</v>
          </cell>
          <cell r="H15">
            <v>0</v>
          </cell>
          <cell r="I15">
            <v>28.084645669291337</v>
          </cell>
          <cell r="J15">
            <v>14267</v>
          </cell>
          <cell r="K15">
            <v>18871.641732283464</v>
          </cell>
          <cell r="L15">
            <v>9586794</v>
          </cell>
          <cell r="M15">
            <v>0</v>
          </cell>
          <cell r="N15">
            <v>0</v>
          </cell>
          <cell r="O15">
            <v>8470.6830708661419</v>
          </cell>
          <cell r="P15">
            <v>4303107</v>
          </cell>
        </row>
        <row r="16">
          <cell r="F16">
            <v>0</v>
          </cell>
          <cell r="G16">
            <v>0</v>
          </cell>
          <cell r="H16">
            <v>0</v>
          </cell>
          <cell r="I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G17">
            <v>0</v>
          </cell>
          <cell r="H17">
            <v>0</v>
          </cell>
          <cell r="I17">
            <v>0.40336426914153134</v>
          </cell>
          <cell r="J17">
            <v>3477</v>
          </cell>
          <cell r="K17">
            <v>104.6885150812065</v>
          </cell>
          <cell r="L17">
            <v>902415</v>
          </cell>
          <cell r="M17">
            <v>0</v>
          </cell>
          <cell r="N17">
            <v>0</v>
          </cell>
          <cell r="O17">
            <v>146.95568445475638</v>
          </cell>
          <cell r="P17">
            <v>1266758</v>
          </cell>
        </row>
        <row r="18">
          <cell r="B18" t="str">
            <v>480/240V, 20KVA</v>
          </cell>
          <cell r="C18">
            <v>6</v>
          </cell>
          <cell r="D18" t="str">
            <v>SET</v>
          </cell>
          <cell r="E18">
            <v>30000</v>
          </cell>
          <cell r="F18">
            <v>0</v>
          </cell>
          <cell r="G18">
            <v>0</v>
          </cell>
          <cell r="H18">
            <v>0</v>
          </cell>
          <cell r="I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G19">
            <v>0</v>
          </cell>
          <cell r="H19">
            <v>0</v>
          </cell>
          <cell r="I19">
            <v>0.20088888888888889</v>
          </cell>
          <cell r="J19">
            <v>452</v>
          </cell>
          <cell r="K19">
            <v>219.19555555555556</v>
          </cell>
          <cell r="L19">
            <v>493190</v>
          </cell>
          <cell r="M19">
            <v>0</v>
          </cell>
          <cell r="N19">
            <v>0</v>
          </cell>
          <cell r="O19">
            <v>56.222222222222221</v>
          </cell>
          <cell r="P19">
            <v>126500</v>
          </cell>
        </row>
        <row r="20">
          <cell r="F20">
            <v>0</v>
          </cell>
          <cell r="G20">
            <v>0</v>
          </cell>
          <cell r="H20">
            <v>0</v>
          </cell>
          <cell r="I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G21">
            <v>0</v>
          </cell>
          <cell r="H21">
            <v>0</v>
          </cell>
          <cell r="I21">
            <v>87.266666666666666</v>
          </cell>
          <cell r="J21">
            <v>1309</v>
          </cell>
          <cell r="K21">
            <v>67271.8</v>
          </cell>
          <cell r="L21">
            <v>1009077</v>
          </cell>
          <cell r="M21">
            <v>0</v>
          </cell>
          <cell r="N21">
            <v>0</v>
          </cell>
          <cell r="O21">
            <v>24435.333333333332</v>
          </cell>
          <cell r="P21">
            <v>366530</v>
          </cell>
        </row>
        <row r="22">
          <cell r="F22">
            <v>0</v>
          </cell>
          <cell r="G22">
            <v>0</v>
          </cell>
          <cell r="H22">
            <v>0</v>
          </cell>
          <cell r="I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G23">
            <v>0</v>
          </cell>
          <cell r="H23">
            <v>0</v>
          </cell>
          <cell r="I23">
            <v>221</v>
          </cell>
          <cell r="J23">
            <v>1326</v>
          </cell>
          <cell r="K23">
            <v>291143.16666666669</v>
          </cell>
          <cell r="L23">
            <v>1746859</v>
          </cell>
          <cell r="M23">
            <v>0</v>
          </cell>
          <cell r="N23">
            <v>0</v>
          </cell>
          <cell r="O23">
            <v>61933.5</v>
          </cell>
          <cell r="P23">
            <v>371601</v>
          </cell>
        </row>
        <row r="24">
          <cell r="F24">
            <v>0</v>
          </cell>
          <cell r="G24">
            <v>0</v>
          </cell>
          <cell r="H24">
            <v>0</v>
          </cell>
          <cell r="I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G25">
            <v>0</v>
          </cell>
          <cell r="H25">
            <v>0</v>
          </cell>
          <cell r="I25">
            <v>17.083333333333332</v>
          </cell>
          <cell r="J25">
            <v>1025</v>
          </cell>
          <cell r="K25">
            <v>12445.316666666668</v>
          </cell>
          <cell r="L25">
            <v>746719</v>
          </cell>
          <cell r="M25">
            <v>0</v>
          </cell>
          <cell r="N25">
            <v>0</v>
          </cell>
          <cell r="O25">
            <v>6387.1</v>
          </cell>
          <cell r="P25">
            <v>383226</v>
          </cell>
        </row>
        <row r="26">
          <cell r="B26"/>
          <cell r="I26">
            <v>0.15</v>
          </cell>
          <cell r="J26">
            <v>0</v>
          </cell>
          <cell r="K26">
            <v>0.15</v>
          </cell>
          <cell r="P26">
            <v>2</v>
          </cell>
        </row>
        <row r="27">
          <cell r="A27" t="str">
            <v xml:space="preserve">  I.</v>
          </cell>
          <cell r="B27" t="str">
            <v>APS SYSTEM</v>
          </cell>
          <cell r="C27">
            <v>60</v>
          </cell>
          <cell r="D27" t="str">
            <v>SET</v>
          </cell>
          <cell r="E27">
            <v>260365.88333333333</v>
          </cell>
          <cell r="F27">
            <v>15621953</v>
          </cell>
          <cell r="G27">
            <v>0</v>
          </cell>
          <cell r="H27">
            <v>0</v>
          </cell>
          <cell r="I27">
            <v>227.13333333333333</v>
          </cell>
          <cell r="J27">
            <v>13628</v>
          </cell>
          <cell r="K27">
            <v>260365.88333333333</v>
          </cell>
          <cell r="L27">
            <v>15621953</v>
          </cell>
          <cell r="M27">
            <v>0</v>
          </cell>
          <cell r="N27">
            <v>0</v>
          </cell>
          <cell r="O27">
            <v>63605.433333333334</v>
          </cell>
          <cell r="P27">
            <v>3816326</v>
          </cell>
        </row>
        <row r="28">
          <cell r="B28" t="str">
            <v>5S</v>
          </cell>
          <cell r="C28">
            <v>3.5</v>
          </cell>
          <cell r="D28">
            <v>2.11</v>
          </cell>
          <cell r="E28">
            <v>1</v>
          </cell>
          <cell r="I28">
            <v>0.3</v>
          </cell>
          <cell r="K28">
            <v>0.3</v>
          </cell>
          <cell r="P28">
            <v>3</v>
          </cell>
        </row>
        <row r="29">
          <cell r="A29" t="str">
            <v xml:space="preserve">  J.</v>
          </cell>
          <cell r="B29" t="str">
            <v>U/G CONDUIT BANK</v>
          </cell>
          <cell r="C29">
            <v>2850</v>
          </cell>
          <cell r="D29" t="str">
            <v>M3</v>
          </cell>
          <cell r="E29">
            <v>2070.4561403508774</v>
          </cell>
          <cell r="F29">
            <v>5900800</v>
          </cell>
          <cell r="G29">
            <v>0</v>
          </cell>
          <cell r="H29">
            <v>0</v>
          </cell>
          <cell r="I29">
            <v>9.5898245614035087</v>
          </cell>
          <cell r="J29">
            <v>27331</v>
          </cell>
          <cell r="K29">
            <v>2070.4561403508774</v>
          </cell>
          <cell r="L29">
            <v>5900800</v>
          </cell>
          <cell r="M29">
            <v>0</v>
          </cell>
          <cell r="N29">
            <v>0</v>
          </cell>
          <cell r="O29">
            <v>7703.0175438596489</v>
          </cell>
          <cell r="P29">
            <v>21953600</v>
          </cell>
        </row>
        <row r="30">
          <cell r="B30" t="str">
            <v>5S</v>
          </cell>
          <cell r="C30">
            <v>5</v>
          </cell>
          <cell r="D30">
            <v>2.77</v>
          </cell>
          <cell r="E30">
            <v>1</v>
          </cell>
          <cell r="I30">
            <v>0.3</v>
          </cell>
          <cell r="K30">
            <v>0.3</v>
          </cell>
          <cell r="P30">
            <v>4</v>
          </cell>
        </row>
        <row r="31">
          <cell r="B31" t="str">
            <v>5S</v>
          </cell>
          <cell r="C31">
            <v>6</v>
          </cell>
          <cell r="D31">
            <v>2.77</v>
          </cell>
          <cell r="E31">
            <v>1.7652958621831609E-284</v>
          </cell>
        </row>
        <row r="32">
          <cell r="A32">
            <v>22.062500003958178</v>
          </cell>
          <cell r="B32" t="str">
            <v>TOTAL (ALT-1)</v>
          </cell>
          <cell r="C32"/>
          <cell r="D32"/>
          <cell r="E32"/>
          <cell r="F32">
            <v>197890079</v>
          </cell>
          <cell r="G32">
            <v>0</v>
          </cell>
          <cell r="H32">
            <v>0</v>
          </cell>
          <cell r="I32">
            <v>0</v>
          </cell>
          <cell r="J32">
            <v>109667</v>
          </cell>
          <cell r="K32">
            <v>0</v>
          </cell>
          <cell r="L32">
            <v>197890079</v>
          </cell>
          <cell r="M32">
            <v>0</v>
          </cell>
          <cell r="N32">
            <v>0</v>
          </cell>
          <cell r="O32">
            <v>0</v>
          </cell>
          <cell r="P32">
            <v>48005061</v>
          </cell>
          <cell r="Q32">
            <v>109667</v>
          </cell>
        </row>
        <row r="33">
          <cell r="H33">
            <v>0</v>
          </cell>
          <cell r="Q33">
            <v>0</v>
          </cell>
        </row>
        <row r="34">
          <cell r="A34" t="str">
            <v>OTHER</v>
          </cell>
          <cell r="B34" t="str">
            <v xml:space="preserve"> CATHODIC PROTECTION SYSTEM  FOR TRUNK LINE</v>
          </cell>
          <cell r="C34">
            <v>1</v>
          </cell>
          <cell r="D34" t="str">
            <v>LOT</v>
          </cell>
          <cell r="E34">
            <v>0</v>
          </cell>
          <cell r="F34">
            <v>4357694</v>
          </cell>
          <cell r="G34">
            <v>0</v>
          </cell>
          <cell r="H34">
            <v>0</v>
          </cell>
          <cell r="I34">
            <v>0</v>
          </cell>
          <cell r="J34">
            <v>6089</v>
          </cell>
          <cell r="K34">
            <v>0</v>
          </cell>
          <cell r="L34">
            <v>4357694</v>
          </cell>
          <cell r="M34">
            <v>0</v>
          </cell>
          <cell r="N34">
            <v>0</v>
          </cell>
          <cell r="O34">
            <v>0</v>
          </cell>
          <cell r="P34">
            <v>2372268</v>
          </cell>
          <cell r="Q34">
            <v>6089</v>
          </cell>
        </row>
        <row r="36">
          <cell r="B36" t="str">
            <v xml:space="preserve">MATERIAL PRICE ???? </v>
          </cell>
          <cell r="C36">
            <v>508</v>
          </cell>
          <cell r="D36" t="str">
            <v>SET</v>
          </cell>
        </row>
        <row r="37">
          <cell r="B37" t="str">
            <v xml:space="preserve">CAPACITOR </v>
          </cell>
          <cell r="C37">
            <v>0</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v>
          </cell>
        </row>
        <row r="42">
          <cell r="B42" t="str">
            <v xml:space="preserve">CAPACITOR </v>
          </cell>
          <cell r="C42">
            <v>0</v>
          </cell>
          <cell r="D42" t="str">
            <v>KVA</v>
          </cell>
        </row>
        <row r="43">
          <cell r="B43" t="str">
            <v>CABLE &amp; WIRE FOR POWER SYSTEM</v>
          </cell>
          <cell r="C43">
            <v>130730</v>
          </cell>
          <cell r="D43" t="str">
            <v>M</v>
          </cell>
          <cell r="E43">
            <v>0</v>
          </cell>
          <cell r="F43">
            <v>0</v>
          </cell>
          <cell r="G43">
            <v>0</v>
          </cell>
          <cell r="H43">
            <v>0</v>
          </cell>
          <cell r="I43">
            <v>0.73359596114128356</v>
          </cell>
          <cell r="J43">
            <v>95903</v>
          </cell>
        </row>
        <row r="44">
          <cell r="A44" t="str">
            <v>A.3.2</v>
          </cell>
          <cell r="B44" t="str">
            <v>LIGHTING FIXTURE</v>
          </cell>
          <cell r="C44">
            <v>508</v>
          </cell>
          <cell r="D44" t="str">
            <v>SET</v>
          </cell>
          <cell r="E44">
            <v>500000</v>
          </cell>
          <cell r="F44">
            <v>5000000</v>
          </cell>
        </row>
        <row r="46">
          <cell r="A46" t="str">
            <v>ALT-2</v>
          </cell>
          <cell r="B46">
            <v>0</v>
          </cell>
          <cell r="C46" t="str">
            <v xml:space="preserve"> </v>
          </cell>
          <cell r="D46" t="str">
            <v xml:space="preserve"> </v>
          </cell>
          <cell r="E46">
            <v>0</v>
          </cell>
          <cell r="F46">
            <v>0</v>
          </cell>
          <cell r="G46">
            <v>0</v>
          </cell>
          <cell r="H46">
            <v>0</v>
          </cell>
          <cell r="I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G47">
            <v>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G48">
            <v>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G49">
            <v>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G50">
            <v>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G51">
            <v>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G52">
            <v>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G53">
            <v>0</v>
          </cell>
          <cell r="H53">
            <v>0</v>
          </cell>
          <cell r="I53">
            <v>-2.46</v>
          </cell>
          <cell r="J53">
            <v>-2</v>
          </cell>
          <cell r="K53">
            <v>-709</v>
          </cell>
          <cell r="L53">
            <v>-709</v>
          </cell>
          <cell r="M53">
            <v>0</v>
          </cell>
          <cell r="N53">
            <v>0</v>
          </cell>
          <cell r="O53">
            <v>-689</v>
          </cell>
          <cell r="P53">
            <v>-689</v>
          </cell>
        </row>
        <row r="54">
          <cell r="B54" t="str">
            <v>SUB-TOTAL : (ALT-1)</v>
          </cell>
          <cell r="C54">
            <v>0</v>
          </cell>
          <cell r="D54">
            <v>0</v>
          </cell>
          <cell r="E54">
            <v>0</v>
          </cell>
          <cell r="F54">
            <v>-539149</v>
          </cell>
          <cell r="G54">
            <v>0</v>
          </cell>
          <cell r="H54">
            <v>0</v>
          </cell>
          <cell r="I54">
            <v>0</v>
          </cell>
          <cell r="J54">
            <v>-221</v>
          </cell>
          <cell r="K54">
            <v>0</v>
          </cell>
          <cell r="L54">
            <v>-539149</v>
          </cell>
          <cell r="M54">
            <v>0</v>
          </cell>
          <cell r="N54">
            <v>0</v>
          </cell>
          <cell r="O54">
            <v>0</v>
          </cell>
          <cell r="P54">
            <v>-61804</v>
          </cell>
          <cell r="Q54">
            <v>-221</v>
          </cell>
        </row>
        <row r="55">
          <cell r="H55">
            <v>0</v>
          </cell>
          <cell r="I55">
            <v>0.31715698242186791</v>
          </cell>
          <cell r="J55">
            <v>98</v>
          </cell>
          <cell r="K55">
            <v>232</v>
          </cell>
          <cell r="L55">
            <v>69600</v>
          </cell>
          <cell r="M55">
            <v>0</v>
          </cell>
          <cell r="N55">
            <v>0</v>
          </cell>
          <cell r="O55">
            <v>91</v>
          </cell>
          <cell r="P55">
            <v>27300</v>
          </cell>
        </row>
        <row r="56">
          <cell r="A56" t="str">
            <v>ALT-3</v>
          </cell>
        </row>
        <row r="57">
          <cell r="A57">
            <v>1</v>
          </cell>
          <cell r="B57" t="str">
            <v xml:space="preserve"> AUTO-TRANSFORMER FOR 6.9KV 8500KW MOTOR STARTER , </v>
          </cell>
          <cell r="C57">
            <v>1</v>
          </cell>
          <cell r="D57" t="str">
            <v>SET</v>
          </cell>
          <cell r="E57">
            <v>484000</v>
          </cell>
          <cell r="F57">
            <v>484000</v>
          </cell>
          <cell r="G57">
            <v>0</v>
          </cell>
          <cell r="H57">
            <v>0</v>
          </cell>
          <cell r="I57">
            <v>20</v>
          </cell>
          <cell r="J57">
            <v>20</v>
          </cell>
          <cell r="K57">
            <v>484000</v>
          </cell>
          <cell r="L57">
            <v>484000</v>
          </cell>
          <cell r="M57">
            <v>0</v>
          </cell>
          <cell r="N57">
            <v>0</v>
          </cell>
          <cell r="O57">
            <v>5600</v>
          </cell>
          <cell r="P57">
            <v>5600</v>
          </cell>
        </row>
        <row r="58">
          <cell r="A58">
            <v>3</v>
          </cell>
          <cell r="B58" t="str">
            <v xml:space="preserve"> TAP 80% , STARTING TIME 60 Sec. (MOTOR PF=0.7 , EFF=0.9)</v>
          </cell>
          <cell r="C58">
            <v>2</v>
          </cell>
          <cell r="D58" t="str">
            <v>P_x000E_L</v>
          </cell>
          <cell r="E58">
            <v>1500000</v>
          </cell>
          <cell r="F58">
            <v>0</v>
          </cell>
          <cell r="G58">
            <v>0</v>
          </cell>
          <cell r="H58">
            <v>0</v>
          </cell>
          <cell r="I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G59">
            <v>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G60">
            <v>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G61">
            <v>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G62">
            <v>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G63">
            <v>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G64">
            <v>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G65">
            <v>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G66">
            <v>0</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G67">
            <v>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G68">
            <v>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G77">
            <v>0</v>
          </cell>
          <cell r="H77">
            <v>0</v>
          </cell>
          <cell r="I77">
            <v>32.85</v>
          </cell>
          <cell r="J77">
            <v>33</v>
          </cell>
          <cell r="K77">
            <v>31995</v>
          </cell>
          <cell r="L77">
            <v>31995</v>
          </cell>
          <cell r="M77">
            <v>0</v>
          </cell>
          <cell r="N77">
            <v>0</v>
          </cell>
          <cell r="O77">
            <v>9198</v>
          </cell>
          <cell r="P77">
            <v>9198</v>
          </cell>
        </row>
        <row r="78">
          <cell r="B78" t="str">
            <v>SUB-TOTAL : (ALT-2)</v>
          </cell>
          <cell r="C78">
            <v>0</v>
          </cell>
          <cell r="D78">
            <v>0</v>
          </cell>
          <cell r="E78">
            <v>0</v>
          </cell>
          <cell r="F78">
            <v>7206503</v>
          </cell>
          <cell r="G78">
            <v>0</v>
          </cell>
          <cell r="H78">
            <v>0</v>
          </cell>
          <cell r="I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E82">
            <v>0</v>
          </cell>
          <cell r="F82">
            <v>0</v>
          </cell>
          <cell r="G82">
            <v>0</v>
          </cell>
          <cell r="H82">
            <v>0</v>
          </cell>
          <cell r="I82">
            <v>0</v>
          </cell>
          <cell r="J82">
            <v>0</v>
          </cell>
          <cell r="K82">
            <v>0</v>
          </cell>
          <cell r="L82">
            <v>0</v>
          </cell>
          <cell r="M82">
            <v>0</v>
          </cell>
          <cell r="N82">
            <v>0</v>
          </cell>
          <cell r="O82">
            <v>0</v>
          </cell>
          <cell r="P82">
            <v>0</v>
          </cell>
        </row>
        <row r="83">
          <cell r="F83">
            <v>0</v>
          </cell>
          <cell r="G83">
            <v>0</v>
          </cell>
          <cell r="H83">
            <v>0</v>
          </cell>
          <cell r="I83">
            <v>0</v>
          </cell>
          <cell r="J83">
            <v>0</v>
          </cell>
          <cell r="K83">
            <v>0</v>
          </cell>
          <cell r="L83">
            <v>0</v>
          </cell>
          <cell r="M83">
            <v>0</v>
          </cell>
          <cell r="N83">
            <v>0</v>
          </cell>
          <cell r="O83">
            <v>0</v>
          </cell>
          <cell r="P83">
            <v>0</v>
          </cell>
        </row>
        <row r="84">
          <cell r="A84" t="str">
            <v>*</v>
          </cell>
          <cell r="B84" t="str">
            <v>DWG. NO. XK11A-0000-01</v>
          </cell>
          <cell r="C84">
            <v>0</v>
          </cell>
          <cell r="D84">
            <v>0</v>
          </cell>
          <cell r="E84">
            <v>0</v>
          </cell>
          <cell r="F84">
            <v>0</v>
          </cell>
          <cell r="G84">
            <v>0</v>
          </cell>
          <cell r="H84">
            <v>0</v>
          </cell>
          <cell r="I84">
            <v>1.85</v>
          </cell>
          <cell r="J84">
            <v>0</v>
          </cell>
          <cell r="K84">
            <v>0</v>
          </cell>
          <cell r="L84">
            <v>0</v>
          </cell>
          <cell r="M84">
            <v>0</v>
          </cell>
          <cell r="N84">
            <v>0</v>
          </cell>
          <cell r="O84">
            <v>0</v>
          </cell>
          <cell r="P84">
            <v>0</v>
          </cell>
        </row>
        <row r="85">
          <cell r="A85" t="str">
            <v>A.1</v>
          </cell>
          <cell r="B85" t="str">
            <v>161KV SWITCHGEAR AREA</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G86">
            <v>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G87">
            <v>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G88">
            <v>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G89">
            <v>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G90">
            <v>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G91">
            <v>0</v>
          </cell>
          <cell r="H91">
            <v>0</v>
          </cell>
          <cell r="I91">
            <v>80</v>
          </cell>
          <cell r="J91">
            <v>160</v>
          </cell>
          <cell r="K91">
            <v>840000</v>
          </cell>
          <cell r="L91">
            <v>1680000</v>
          </cell>
          <cell r="M91">
            <v>0</v>
          </cell>
          <cell r="N91">
            <v>0</v>
          </cell>
          <cell r="O91">
            <v>22400</v>
          </cell>
          <cell r="P91">
            <v>44800</v>
          </cell>
        </row>
        <row r="92">
          <cell r="A92" t="str">
            <v>A.2.1</v>
          </cell>
          <cell r="B92" t="str">
            <v>SUB-TOTAL (A.1)</v>
          </cell>
          <cell r="C92">
            <v>3</v>
          </cell>
          <cell r="D92" t="str">
            <v>PNL</v>
          </cell>
          <cell r="E92">
            <v>1300000</v>
          </cell>
          <cell r="F92">
            <v>79627100</v>
          </cell>
          <cell r="G92"/>
          <cell r="H92"/>
          <cell r="I92"/>
          <cell r="J92">
            <v>7864</v>
          </cell>
          <cell r="K92"/>
          <cell r="L92">
            <v>79627100</v>
          </cell>
          <cell r="M92"/>
          <cell r="N92"/>
          <cell r="O92"/>
          <cell r="P92">
            <v>3085790</v>
          </cell>
          <cell r="Q92"/>
        </row>
        <row r="93">
          <cell r="A93" t="str">
            <v xml:space="preserve">  J.</v>
          </cell>
          <cell r="B93" t="str">
            <v>U/G CONDUIT BANK</v>
          </cell>
          <cell r="C93">
            <v>2850</v>
          </cell>
          <cell r="D93" t="str">
            <v>M3</v>
          </cell>
          <cell r="E93">
            <v>2070.4561403508774</v>
          </cell>
          <cell r="F93">
            <v>0</v>
          </cell>
          <cell r="G93">
            <v>0</v>
          </cell>
          <cell r="H93">
            <v>0</v>
          </cell>
          <cell r="I93">
            <v>0</v>
          </cell>
          <cell r="J93">
            <v>0</v>
          </cell>
          <cell r="K93">
            <v>0</v>
          </cell>
          <cell r="L93">
            <v>0</v>
          </cell>
          <cell r="M93">
            <v>0</v>
          </cell>
          <cell r="N93">
            <v>0</v>
          </cell>
          <cell r="O93">
            <v>0</v>
          </cell>
          <cell r="P93">
            <v>0</v>
          </cell>
        </row>
        <row r="94">
          <cell r="A94" t="str">
            <v>*</v>
          </cell>
          <cell r="B94" t="str">
            <v>DWG. NO. XK11A-0000-02, 03 , 04</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t="str">
            <v xml:space="preserve">   A.2</v>
          </cell>
          <cell r="B95" t="str">
            <v>MAIN SUBSTATION (????)</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G96">
            <v>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G97">
            <v>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G98">
            <v>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G99">
            <v>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G100">
            <v>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G101">
            <v>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G102">
            <v>0</v>
          </cell>
          <cell r="H102">
            <v>0</v>
          </cell>
          <cell r="I102">
            <v>15</v>
          </cell>
          <cell r="J102">
            <v>105</v>
          </cell>
          <cell r="K102">
            <v>120000</v>
          </cell>
          <cell r="L102">
            <v>840000</v>
          </cell>
          <cell r="M102">
            <v>0</v>
          </cell>
          <cell r="N102">
            <v>0</v>
          </cell>
          <cell r="O102">
            <v>4200</v>
          </cell>
          <cell r="P102">
            <v>29400</v>
          </cell>
        </row>
        <row r="103">
          <cell r="B103" t="str">
            <v>SUB-TOTAL (A.2)</v>
          </cell>
          <cell r="C103">
            <v>0</v>
          </cell>
          <cell r="D103">
            <v>0</v>
          </cell>
          <cell r="E103">
            <v>0</v>
          </cell>
          <cell r="F103">
            <v>12780000</v>
          </cell>
          <cell r="G103">
            <v>0</v>
          </cell>
          <cell r="H103">
            <v>0</v>
          </cell>
          <cell r="I103">
            <v>0</v>
          </cell>
          <cell r="J103">
            <v>703</v>
          </cell>
          <cell r="K103">
            <v>0</v>
          </cell>
          <cell r="L103">
            <v>12780000</v>
          </cell>
          <cell r="M103">
            <v>0</v>
          </cell>
          <cell r="N103">
            <v>0</v>
          </cell>
          <cell r="O103">
            <v>0</v>
          </cell>
          <cell r="P103">
            <v>196840</v>
          </cell>
        </row>
        <row r="104">
          <cell r="A104" t="str">
            <v>A.4.1</v>
          </cell>
          <cell r="B104" t="str">
            <v xml:space="preserve">  6.9KV VCB 1250A 40KA , SWITCHGEAR INCOMING &amp; TIe PANEL &amp; FEEDER PANEL</v>
          </cell>
          <cell r="C104">
            <v>5</v>
          </cell>
          <cell r="D104" t="str">
            <v>PNL</v>
          </cell>
          <cell r="E104">
            <v>800000</v>
          </cell>
          <cell r="F104">
            <v>4000000</v>
          </cell>
        </row>
        <row r="105">
          <cell r="A105" t="str">
            <v>*</v>
          </cell>
          <cell r="B105" t="str">
            <v>DWG. NO. XK11A-0000-05,06,07,08</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t="str">
            <v xml:space="preserve">   A.3</v>
          </cell>
          <cell r="B106" t="str">
            <v>NO.1 SUBSTATION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G107">
            <v>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G108">
            <v>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G109">
            <v>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G110">
            <v>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G111">
            <v>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G112">
            <v>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G113">
            <v>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G114">
            <v>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G115">
            <v>0</v>
          </cell>
          <cell r="H115">
            <v>0</v>
          </cell>
          <cell r="I115">
            <v>15</v>
          </cell>
          <cell r="J115">
            <v>45</v>
          </cell>
          <cell r="K115">
            <v>140000</v>
          </cell>
          <cell r="L115">
            <v>420000</v>
          </cell>
          <cell r="M115">
            <v>0</v>
          </cell>
          <cell r="N115">
            <v>0</v>
          </cell>
          <cell r="O115">
            <v>4200</v>
          </cell>
          <cell r="P115">
            <v>12600</v>
          </cell>
        </row>
        <row r="116">
          <cell r="B116" t="str">
            <v>SUB-TOTAL (A.3)</v>
          </cell>
          <cell r="C116">
            <v>0</v>
          </cell>
          <cell r="D116">
            <v>0</v>
          </cell>
          <cell r="E116">
            <v>0</v>
          </cell>
          <cell r="F116">
            <v>22314000</v>
          </cell>
          <cell r="G116">
            <v>0</v>
          </cell>
          <cell r="H116">
            <v>0</v>
          </cell>
          <cell r="I116">
            <v>0</v>
          </cell>
          <cell r="J116">
            <v>1302</v>
          </cell>
          <cell r="K116">
            <v>0</v>
          </cell>
          <cell r="L116">
            <v>22314000</v>
          </cell>
          <cell r="M116">
            <v>0</v>
          </cell>
          <cell r="N116">
            <v>0</v>
          </cell>
          <cell r="O116">
            <v>0</v>
          </cell>
          <cell r="P116">
            <v>364560</v>
          </cell>
        </row>
        <row r="117">
          <cell r="F117">
            <v>0</v>
          </cell>
          <cell r="G117">
            <v>0</v>
          </cell>
          <cell r="H117">
            <v>0</v>
          </cell>
          <cell r="I117">
            <v>0</v>
          </cell>
          <cell r="J117">
            <v>0</v>
          </cell>
          <cell r="K117">
            <v>0</v>
          </cell>
          <cell r="L117">
            <v>0</v>
          </cell>
          <cell r="M117">
            <v>0</v>
          </cell>
          <cell r="N117">
            <v>0</v>
          </cell>
          <cell r="O117">
            <v>0</v>
          </cell>
          <cell r="P117">
            <v>0</v>
          </cell>
        </row>
        <row r="118">
          <cell r="A118" t="str">
            <v>*</v>
          </cell>
          <cell r="B118" t="str">
            <v>DWG. NO. XK11A-0000-09,10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t="str">
            <v xml:space="preserve">   A.4</v>
          </cell>
          <cell r="B119" t="str">
            <v>NO.2 SUBSTATION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G120">
            <v>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G121">
            <v>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G122">
            <v>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G123">
            <v>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G124">
            <v>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G125">
            <v>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G126">
            <v>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G127">
            <v>0</v>
          </cell>
          <cell r="H127">
            <v>0</v>
          </cell>
          <cell r="I127">
            <v>15</v>
          </cell>
          <cell r="J127">
            <v>105</v>
          </cell>
          <cell r="K127">
            <v>120000</v>
          </cell>
          <cell r="L127">
            <v>840000</v>
          </cell>
          <cell r="M127">
            <v>0</v>
          </cell>
          <cell r="N127">
            <v>0</v>
          </cell>
          <cell r="O127">
            <v>4200</v>
          </cell>
          <cell r="P127">
            <v>29400</v>
          </cell>
        </row>
        <row r="128">
          <cell r="B128" t="str">
            <v>SUB-TOTAL (A.4)</v>
          </cell>
          <cell r="C128">
            <v>0</v>
          </cell>
          <cell r="D128">
            <v>0</v>
          </cell>
          <cell r="E128">
            <v>0</v>
          </cell>
          <cell r="F128">
            <v>12280000</v>
          </cell>
          <cell r="G128">
            <v>0</v>
          </cell>
          <cell r="H128">
            <v>0</v>
          </cell>
          <cell r="I128">
            <v>0</v>
          </cell>
          <cell r="J128">
            <v>693</v>
          </cell>
          <cell r="K128">
            <v>0</v>
          </cell>
          <cell r="L128">
            <v>12280000</v>
          </cell>
          <cell r="M128">
            <v>0</v>
          </cell>
          <cell r="N128">
            <v>0</v>
          </cell>
          <cell r="O128">
            <v>0</v>
          </cell>
          <cell r="P128">
            <v>194040</v>
          </cell>
        </row>
        <row r="129">
          <cell r="F129">
            <v>0</v>
          </cell>
          <cell r="G129">
            <v>0</v>
          </cell>
          <cell r="H129">
            <v>0</v>
          </cell>
          <cell r="I129">
            <v>0</v>
          </cell>
          <cell r="J129">
            <v>0</v>
          </cell>
          <cell r="K129">
            <v>0</v>
          </cell>
          <cell r="L129">
            <v>0</v>
          </cell>
          <cell r="M129">
            <v>0</v>
          </cell>
          <cell r="N129">
            <v>0</v>
          </cell>
          <cell r="O129">
            <v>0</v>
          </cell>
          <cell r="P129">
            <v>0</v>
          </cell>
          <cell r="Q129"/>
        </row>
        <row r="130">
          <cell r="A130" t="str">
            <v>A.5</v>
          </cell>
          <cell r="B130" t="str">
            <v xml:space="preserve"> DISEL STAND-BY GENERATOR 1250KW OUTPUT,</v>
          </cell>
          <cell r="C130">
            <v>1</v>
          </cell>
          <cell r="D130" t="str">
            <v>SET</v>
          </cell>
          <cell r="E130">
            <v>6250000</v>
          </cell>
          <cell r="F130">
            <v>6250000</v>
          </cell>
          <cell r="G130">
            <v>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cell r="B132"/>
          <cell r="C132"/>
          <cell r="D132"/>
          <cell r="E132"/>
          <cell r="F132">
            <v>0</v>
          </cell>
          <cell r="G132">
            <v>0</v>
          </cell>
          <cell r="H132">
            <v>0</v>
          </cell>
          <cell r="I132">
            <v>0</v>
          </cell>
          <cell r="J132">
            <v>0</v>
          </cell>
          <cell r="K132">
            <v>0</v>
          </cell>
          <cell r="L132">
            <v>0</v>
          </cell>
          <cell r="M132">
            <v>0</v>
          </cell>
          <cell r="N132">
            <v>0</v>
          </cell>
          <cell r="O132">
            <v>0</v>
          </cell>
          <cell r="P132">
            <v>0</v>
          </cell>
        </row>
        <row r="133">
          <cell r="A133" t="str">
            <v>A.6</v>
          </cell>
          <cell r="B133" t="str">
            <v>3 PHASE 480V-120V UPS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G134">
            <v>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G135">
            <v>0</v>
          </cell>
          <cell r="H135">
            <v>0</v>
          </cell>
          <cell r="I135">
            <v>50</v>
          </cell>
          <cell r="J135">
            <v>50</v>
          </cell>
          <cell r="K135">
            <v>300000</v>
          </cell>
          <cell r="L135">
            <v>300000</v>
          </cell>
          <cell r="M135">
            <v>0</v>
          </cell>
          <cell r="N135">
            <v>0</v>
          </cell>
          <cell r="O135">
            <v>14000</v>
          </cell>
          <cell r="P135">
            <v>14000</v>
          </cell>
        </row>
        <row r="136">
          <cell r="B136" t="str">
            <v>SUB-TOTAL (A.6)</v>
          </cell>
          <cell r="C136">
            <v>0</v>
          </cell>
          <cell r="D136">
            <v>0</v>
          </cell>
          <cell r="E136">
            <v>0</v>
          </cell>
          <cell r="F136">
            <v>1550000</v>
          </cell>
          <cell r="G136">
            <v>0</v>
          </cell>
          <cell r="H136">
            <v>0</v>
          </cell>
          <cell r="I136">
            <v>0</v>
          </cell>
          <cell r="J136">
            <v>238</v>
          </cell>
          <cell r="K136">
            <v>0</v>
          </cell>
          <cell r="L136">
            <v>1550000</v>
          </cell>
          <cell r="M136">
            <v>0</v>
          </cell>
          <cell r="N136">
            <v>0</v>
          </cell>
          <cell r="O136">
            <v>0</v>
          </cell>
          <cell r="P136">
            <v>66640</v>
          </cell>
        </row>
        <row r="137">
          <cell r="H137">
            <v>0</v>
          </cell>
        </row>
        <row r="138">
          <cell r="A138" t="str">
            <v>A.7</v>
          </cell>
          <cell r="B138" t="str">
            <v xml:space="preserve">  DC POWER SUPPLY       </v>
          </cell>
          <cell r="J138">
            <v>0</v>
          </cell>
          <cell r="K138">
            <v>0</v>
          </cell>
          <cell r="L138">
            <v>0</v>
          </cell>
          <cell r="M138">
            <v>0</v>
          </cell>
          <cell r="N138">
            <v>0</v>
          </cell>
          <cell r="O138">
            <v>0</v>
          </cell>
          <cell r="P138">
            <v>0</v>
          </cell>
        </row>
        <row r="139">
          <cell r="A139" t="str">
            <v>A.7.1</v>
          </cell>
          <cell r="B139" t="str">
            <v xml:space="preserve"> 125VDC CHAGER, 50A,  W/ 60AH LEAD-CALCIUM BATTERY &amp; RACK</v>
          </cell>
          <cell r="C139">
            <v>1</v>
          </cell>
          <cell r="D139" t="str">
            <v>SET</v>
          </cell>
          <cell r="E139">
            <v>325000</v>
          </cell>
          <cell r="F139">
            <v>325000</v>
          </cell>
          <cell r="G139">
            <v>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G140">
            <v>0</v>
          </cell>
          <cell r="H140">
            <v>0</v>
          </cell>
          <cell r="I140">
            <v>35</v>
          </cell>
          <cell r="J140">
            <v>70</v>
          </cell>
          <cell r="K140">
            <v>245000</v>
          </cell>
          <cell r="L140">
            <v>490000</v>
          </cell>
          <cell r="M140">
            <v>0</v>
          </cell>
          <cell r="N140">
            <v>0</v>
          </cell>
          <cell r="O140">
            <v>9800</v>
          </cell>
          <cell r="P140">
            <v>19600</v>
          </cell>
        </row>
        <row r="141">
          <cell r="B141" t="str">
            <v>SUB-TOTAL (A7)</v>
          </cell>
          <cell r="C141">
            <v>0</v>
          </cell>
          <cell r="D141">
            <v>0</v>
          </cell>
          <cell r="E141">
            <v>0</v>
          </cell>
          <cell r="F141">
            <v>815000</v>
          </cell>
          <cell r="G141">
            <v>0</v>
          </cell>
          <cell r="H141">
            <v>0</v>
          </cell>
          <cell r="I141">
            <v>0</v>
          </cell>
          <cell r="J141">
            <v>120</v>
          </cell>
          <cell r="K141">
            <v>0</v>
          </cell>
          <cell r="L141">
            <v>815000</v>
          </cell>
          <cell r="M141">
            <v>0</v>
          </cell>
          <cell r="N141">
            <v>0</v>
          </cell>
          <cell r="O141">
            <v>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G144">
            <v>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G146">
            <v>0</v>
          </cell>
          <cell r="H146">
            <v>0</v>
          </cell>
          <cell r="I146">
            <v>20</v>
          </cell>
          <cell r="J146">
            <v>120</v>
          </cell>
          <cell r="K146">
            <v>140000</v>
          </cell>
          <cell r="L146">
            <v>840000</v>
          </cell>
          <cell r="M146">
            <v>0</v>
          </cell>
          <cell r="N146">
            <v>0</v>
          </cell>
          <cell r="O146">
            <v>5600</v>
          </cell>
          <cell r="P146">
            <v>33600</v>
          </cell>
        </row>
        <row r="147">
          <cell r="B147" t="str">
            <v>PNL. NO. POWER PANEL.</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t="str">
            <v>A.8.3</v>
          </cell>
          <cell r="B148" t="str">
            <v>DRY RTANSFORMER, WEATHER PROOF ENCLOSURE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G149">
            <v>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G150">
            <v>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G151">
            <v>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G152">
            <v>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G153">
            <v>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G154">
            <v>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G155">
            <v>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G157">
            <v>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B159" t="str">
            <v>MOSAIC PANEL SIZE 2000(W)x1000(H)MM., W/ LIGHT x60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B160" t="str">
            <v>SUB-TOTAL (A.8)</v>
          </cell>
          <cell r="C160">
            <v>0</v>
          </cell>
          <cell r="D160">
            <v>0</v>
          </cell>
          <cell r="E160">
            <v>0</v>
          </cell>
          <cell r="F160">
            <v>2996000</v>
          </cell>
          <cell r="G160">
            <v>0</v>
          </cell>
          <cell r="H160">
            <v>0</v>
          </cell>
          <cell r="I160">
            <v>0</v>
          </cell>
          <cell r="J160">
            <v>677</v>
          </cell>
          <cell r="K160">
            <v>0</v>
          </cell>
          <cell r="L160">
            <v>2996000</v>
          </cell>
          <cell r="M160">
            <v>0</v>
          </cell>
          <cell r="N160">
            <v>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G162">
            <v>0</v>
          </cell>
          <cell r="H162">
            <v>0</v>
          </cell>
          <cell r="I162">
            <v>1607</v>
          </cell>
          <cell r="J162">
            <v>1607</v>
          </cell>
          <cell r="K162" t="str">
            <v>M+L</v>
          </cell>
          <cell r="L162" t="str">
            <v>M+L</v>
          </cell>
          <cell r="M162">
            <v>0</v>
          </cell>
          <cell r="N162">
            <v>0</v>
          </cell>
          <cell r="O162">
            <v>1800000</v>
          </cell>
          <cell r="P162">
            <v>1800000</v>
          </cell>
        </row>
        <row r="163">
          <cell r="F163">
            <v>0</v>
          </cell>
          <cell r="G163">
            <v>0</v>
          </cell>
          <cell r="H163">
            <v>0</v>
          </cell>
          <cell r="I163">
            <v>0</v>
          </cell>
          <cell r="J163">
            <v>0</v>
          </cell>
          <cell r="K163">
            <v>0</v>
          </cell>
          <cell r="L163">
            <v>0</v>
          </cell>
          <cell r="M163">
            <v>0</v>
          </cell>
          <cell r="N163">
            <v>0</v>
          </cell>
          <cell r="O163">
            <v>0</v>
          </cell>
          <cell r="P163">
            <v>0</v>
          </cell>
        </row>
        <row r="164">
          <cell r="A164">
            <v>10</v>
          </cell>
          <cell r="B164" t="str">
            <v>SUB-TOTAL : (A)</v>
          </cell>
          <cell r="C164">
            <v>15000</v>
          </cell>
          <cell r="D164" t="str">
            <v>M</v>
          </cell>
          <cell r="E164">
            <v>223</v>
          </cell>
          <cell r="F164">
            <v>138612100</v>
          </cell>
          <cell r="G164">
            <v>0</v>
          </cell>
          <cell r="H164">
            <v>0</v>
          </cell>
          <cell r="I164">
            <v>0</v>
          </cell>
          <cell r="J164">
            <v>13764</v>
          </cell>
          <cell r="K164">
            <v>0</v>
          </cell>
          <cell r="L164">
            <v>138612100</v>
          </cell>
          <cell r="M164">
            <v>0</v>
          </cell>
          <cell r="N164">
            <v>0</v>
          </cell>
          <cell r="O164">
            <v>0</v>
          </cell>
          <cell r="P164">
            <v>6155030</v>
          </cell>
        </row>
        <row r="166">
          <cell r="A166" t="str">
            <v>B</v>
          </cell>
          <cell r="B166" t="str">
            <v>CABLE &amp; WIRE FOR POWER SYSTEM</v>
          </cell>
          <cell r="C166">
            <v>130730</v>
          </cell>
          <cell r="D166" t="str">
            <v>M</v>
          </cell>
          <cell r="H166">
            <v>0</v>
          </cell>
          <cell r="I166">
            <v>0.11700000000000001</v>
          </cell>
          <cell r="J166">
            <v>35</v>
          </cell>
          <cell r="K166">
            <v>28</v>
          </cell>
          <cell r="L166">
            <v>8400</v>
          </cell>
          <cell r="M166">
            <v>0</v>
          </cell>
          <cell r="N166">
            <v>0</v>
          </cell>
          <cell r="O166">
            <v>33</v>
          </cell>
          <cell r="P166">
            <v>9900</v>
          </cell>
        </row>
        <row r="167">
          <cell r="F167">
            <v>0</v>
          </cell>
          <cell r="G167"/>
          <cell r="H167">
            <v>0</v>
          </cell>
          <cell r="I167"/>
          <cell r="J167">
            <v>0</v>
          </cell>
          <cell r="K167">
            <v>0</v>
          </cell>
          <cell r="L167">
            <v>0</v>
          </cell>
          <cell r="M167">
            <v>0</v>
          </cell>
          <cell r="N167">
            <v>0</v>
          </cell>
          <cell r="O167">
            <v>0</v>
          </cell>
          <cell r="P167">
            <v>0</v>
          </cell>
          <cell r="Q167"/>
        </row>
        <row r="168">
          <cell r="A168" t="str">
            <v>B</v>
          </cell>
          <cell r="B168" t="str">
            <v xml:space="preserve"> POWER DISTRIBUTION SYSTEM</v>
          </cell>
          <cell r="C168">
            <v>0</v>
          </cell>
          <cell r="D168">
            <v>0</v>
          </cell>
          <cell r="E168">
            <v>0</v>
          </cell>
          <cell r="F168">
            <v>0</v>
          </cell>
          <cell r="G168"/>
          <cell r="H168">
            <v>0</v>
          </cell>
          <cell r="I168"/>
          <cell r="J168">
            <v>0</v>
          </cell>
          <cell r="K168">
            <v>0</v>
          </cell>
          <cell r="L168">
            <v>0</v>
          </cell>
          <cell r="M168">
            <v>0</v>
          </cell>
          <cell r="N168">
            <v>0</v>
          </cell>
          <cell r="O168">
            <v>0</v>
          </cell>
          <cell r="P168">
            <v>0</v>
          </cell>
        </row>
        <row r="169">
          <cell r="F169">
            <v>0</v>
          </cell>
          <cell r="G169">
            <v>0</v>
          </cell>
          <cell r="H169">
            <v>0</v>
          </cell>
          <cell r="I169">
            <v>0</v>
          </cell>
          <cell r="J169">
            <v>0</v>
          </cell>
          <cell r="K169">
            <v>0</v>
          </cell>
          <cell r="L169">
            <v>0</v>
          </cell>
          <cell r="M169">
            <v>0</v>
          </cell>
          <cell r="N169">
            <v>0</v>
          </cell>
          <cell r="O169">
            <v>0</v>
          </cell>
          <cell r="P169">
            <v>0</v>
          </cell>
        </row>
        <row r="170">
          <cell r="B170" t="str">
            <v xml:space="preserve"> 600V POWER CABLE, XLPE INSU. PVC JACKET</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G171">
            <v>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G172">
            <v>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G173">
            <v>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G174">
            <v>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G175">
            <v>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G176">
            <v>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G177">
            <v>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G178">
            <v>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G179">
            <v>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G180">
            <v>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G181">
            <v>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G182">
            <v>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G183">
            <v>0</v>
          </cell>
          <cell r="H183">
            <v>0</v>
          </cell>
          <cell r="I183">
            <v>0.32500000000000001</v>
          </cell>
          <cell r="J183">
            <v>98</v>
          </cell>
          <cell r="K183">
            <v>232</v>
          </cell>
          <cell r="L183">
            <v>69600</v>
          </cell>
          <cell r="M183">
            <v>0</v>
          </cell>
          <cell r="N183">
            <v>0</v>
          </cell>
          <cell r="O183">
            <v>91</v>
          </cell>
          <cell r="P183">
            <v>27300</v>
          </cell>
        </row>
        <row r="184">
          <cell r="E184">
            <v>0</v>
          </cell>
          <cell r="F184">
            <v>0</v>
          </cell>
          <cell r="G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G186">
            <v>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G187">
            <v>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G188">
            <v>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G189">
            <v>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G190">
            <v>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G191">
            <v>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G192">
            <v>0</v>
          </cell>
          <cell r="H192">
            <v>0</v>
          </cell>
          <cell r="I192">
            <v>0.16</v>
          </cell>
          <cell r="J192">
            <v>48</v>
          </cell>
          <cell r="K192">
            <v>83</v>
          </cell>
          <cell r="L192">
            <v>24900</v>
          </cell>
          <cell r="M192">
            <v>0</v>
          </cell>
          <cell r="N192">
            <v>0</v>
          </cell>
          <cell r="O192">
            <v>45</v>
          </cell>
          <cell r="P192">
            <v>13500</v>
          </cell>
        </row>
        <row r="193">
          <cell r="E193">
            <v>0</v>
          </cell>
          <cell r="F193">
            <v>0</v>
          </cell>
          <cell r="G193">
            <v>0</v>
          </cell>
          <cell r="H193">
            <v>0</v>
          </cell>
          <cell r="I193">
            <v>0</v>
          </cell>
          <cell r="J193">
            <v>0</v>
          </cell>
          <cell r="K193">
            <v>0</v>
          </cell>
          <cell r="L193">
            <v>0</v>
          </cell>
          <cell r="M193">
            <v>0</v>
          </cell>
          <cell r="N193">
            <v>0</v>
          </cell>
          <cell r="O193">
            <v>0</v>
          </cell>
          <cell r="P193">
            <v>0</v>
          </cell>
        </row>
        <row r="194">
          <cell r="B194" t="str">
            <v>8KV POWER CABLE, XLPE INSU. PVC JACKET</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G195">
            <v>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G196">
            <v>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G197">
            <v>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G198">
            <v>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G199">
            <v>0</v>
          </cell>
          <cell r="H199">
            <v>0</v>
          </cell>
          <cell r="I199">
            <v>0.27400000000000002</v>
          </cell>
          <cell r="J199">
            <v>4795</v>
          </cell>
          <cell r="K199">
            <v>306</v>
          </cell>
          <cell r="L199">
            <v>5355000</v>
          </cell>
          <cell r="M199">
            <v>0</v>
          </cell>
          <cell r="N199">
            <v>0</v>
          </cell>
          <cell r="O199">
            <v>77</v>
          </cell>
          <cell r="P199">
            <v>1347500</v>
          </cell>
        </row>
        <row r="200">
          <cell r="B200" t="str">
            <v xml:space="preserve"> WEATHER PROOF, NEMA-4X</v>
          </cell>
          <cell r="F200">
            <v>0</v>
          </cell>
          <cell r="G200">
            <v>0</v>
          </cell>
          <cell r="H200">
            <v>0</v>
          </cell>
          <cell r="I200">
            <v>0</v>
          </cell>
          <cell r="J200">
            <v>0</v>
          </cell>
          <cell r="K200">
            <v>0</v>
          </cell>
          <cell r="L200">
            <v>0</v>
          </cell>
          <cell r="M200">
            <v>0</v>
          </cell>
          <cell r="N200">
            <v>0</v>
          </cell>
          <cell r="O200">
            <v>0</v>
          </cell>
          <cell r="P200">
            <v>0</v>
          </cell>
        </row>
        <row r="201">
          <cell r="B201" t="str">
            <v>8KV TERMINATION KIT, HEAT SHRINKABLE TYPE</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G202">
            <v>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G203">
            <v>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G204">
            <v>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G205">
            <v>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G206">
            <v>0</v>
          </cell>
          <cell r="H206">
            <v>0</v>
          </cell>
          <cell r="I206">
            <v>4.5</v>
          </cell>
          <cell r="J206">
            <v>180</v>
          </cell>
          <cell r="K206">
            <v>1585</v>
          </cell>
          <cell r="L206">
            <v>63400</v>
          </cell>
          <cell r="M206">
            <v>0</v>
          </cell>
          <cell r="N206">
            <v>0</v>
          </cell>
          <cell r="O206">
            <v>1260</v>
          </cell>
          <cell r="P206">
            <v>50400</v>
          </cell>
        </row>
        <row r="207">
          <cell r="F207">
            <v>0</v>
          </cell>
          <cell r="G207">
            <v>0</v>
          </cell>
          <cell r="H207">
            <v>0</v>
          </cell>
          <cell r="I207">
            <v>0</v>
          </cell>
          <cell r="J207">
            <v>0</v>
          </cell>
          <cell r="K207">
            <v>0</v>
          </cell>
          <cell r="L207">
            <v>0</v>
          </cell>
          <cell r="M207">
            <v>0</v>
          </cell>
          <cell r="N207">
            <v>0</v>
          </cell>
          <cell r="O207">
            <v>0</v>
          </cell>
          <cell r="P207">
            <v>0</v>
          </cell>
        </row>
        <row r="208">
          <cell r="B208" t="str">
            <v xml:space="preserve"> RSG CONDUIT WITH COUPLING, THICK WALL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B209" t="str">
            <v xml:space="preserve"> (ANSI C80.1 NPT THREADED)</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G210">
            <v>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G211">
            <v>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G212">
            <v>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G213">
            <v>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G214">
            <v>0</v>
          </cell>
          <cell r="H214">
            <v>0</v>
          </cell>
          <cell r="I214">
            <v>0</v>
          </cell>
          <cell r="J214">
            <v>0</v>
          </cell>
          <cell r="K214">
            <v>0</v>
          </cell>
          <cell r="L214">
            <v>0</v>
          </cell>
          <cell r="M214">
            <v>0</v>
          </cell>
          <cell r="N214">
            <v>0</v>
          </cell>
          <cell r="O214">
            <v>0</v>
          </cell>
          <cell r="P214">
            <v>0</v>
          </cell>
        </row>
        <row r="215">
          <cell r="B215" t="str">
            <v xml:space="preserve"> FLEXIBLE CONDUIT, LIQUID-TIGHT, UA TYPE</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G216">
            <v>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G217">
            <v>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G218">
            <v>0</v>
          </cell>
          <cell r="H218">
            <v>0</v>
          </cell>
          <cell r="I218">
            <v>2.08</v>
          </cell>
          <cell r="J218">
            <v>42</v>
          </cell>
          <cell r="K218">
            <v>1307</v>
          </cell>
          <cell r="L218">
            <v>26140</v>
          </cell>
          <cell r="M218">
            <v>0</v>
          </cell>
          <cell r="N218">
            <v>0</v>
          </cell>
          <cell r="O218">
            <v>582</v>
          </cell>
          <cell r="P218">
            <v>11640</v>
          </cell>
        </row>
        <row r="219">
          <cell r="F219">
            <v>0</v>
          </cell>
          <cell r="G219">
            <v>0</v>
          </cell>
          <cell r="H219">
            <v>0</v>
          </cell>
          <cell r="I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G220">
            <v>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F222">
            <v>0</v>
          </cell>
          <cell r="G222">
            <v>0</v>
          </cell>
          <cell r="H222">
            <v>0</v>
          </cell>
          <cell r="I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G223">
            <v>0</v>
          </cell>
          <cell r="H223">
            <v>0</v>
          </cell>
          <cell r="I223">
            <v>0.15</v>
          </cell>
          <cell r="J223">
            <v>165</v>
          </cell>
          <cell r="K223">
            <v>20</v>
          </cell>
          <cell r="L223">
            <v>22000</v>
          </cell>
          <cell r="M223">
            <v>0</v>
          </cell>
          <cell r="N223">
            <v>0</v>
          </cell>
          <cell r="O223">
            <v>42</v>
          </cell>
          <cell r="P223">
            <v>46200</v>
          </cell>
        </row>
        <row r="224">
          <cell r="F224">
            <v>0</v>
          </cell>
          <cell r="G224">
            <v>0</v>
          </cell>
          <cell r="H224">
            <v>0</v>
          </cell>
          <cell r="I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G225">
            <v>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F227">
            <v>0</v>
          </cell>
          <cell r="G227">
            <v>0</v>
          </cell>
          <cell r="H227">
            <v>0</v>
          </cell>
          <cell r="I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G228">
            <v>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C229">
            <v>0</v>
          </cell>
          <cell r="D229">
            <v>0</v>
          </cell>
          <cell r="E229">
            <v>0</v>
          </cell>
          <cell r="F229">
            <v>0</v>
          </cell>
          <cell r="G229">
            <v>0</v>
          </cell>
          <cell r="H229">
            <v>0</v>
          </cell>
          <cell r="I229">
            <v>5</v>
          </cell>
          <cell r="J229">
            <v>0</v>
          </cell>
          <cell r="K229">
            <v>0</v>
          </cell>
          <cell r="L229">
            <v>0</v>
          </cell>
          <cell r="M229">
            <v>0</v>
          </cell>
          <cell r="N229">
            <v>0</v>
          </cell>
          <cell r="O229">
            <v>0</v>
          </cell>
          <cell r="P229">
            <v>0</v>
          </cell>
        </row>
        <row r="230">
          <cell r="F230">
            <v>0</v>
          </cell>
          <cell r="G230">
            <v>0</v>
          </cell>
          <cell r="H230">
            <v>0</v>
          </cell>
          <cell r="I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G231">
            <v>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F233">
            <v>0</v>
          </cell>
          <cell r="G233">
            <v>0</v>
          </cell>
          <cell r="H233">
            <v>0</v>
          </cell>
          <cell r="I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G234">
            <v>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F236">
            <v>0</v>
          </cell>
          <cell r="G236">
            <v>0</v>
          </cell>
          <cell r="H236">
            <v>0</v>
          </cell>
          <cell r="I236"/>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G237">
            <v>0</v>
          </cell>
          <cell r="H237">
            <v>0</v>
          </cell>
          <cell r="I237">
            <v>0</v>
          </cell>
          <cell r="J237">
            <v>0</v>
          </cell>
          <cell r="K237">
            <v>1000</v>
          </cell>
          <cell r="L237">
            <v>52000</v>
          </cell>
          <cell r="M237">
            <v>0</v>
          </cell>
          <cell r="N237">
            <v>0</v>
          </cell>
          <cell r="O237">
            <v>0</v>
          </cell>
          <cell r="P237">
            <v>0</v>
          </cell>
        </row>
        <row r="238">
          <cell r="F238">
            <v>0</v>
          </cell>
          <cell r="G238">
            <v>0</v>
          </cell>
          <cell r="H238">
            <v>0</v>
          </cell>
          <cell r="I238">
            <v>0</v>
          </cell>
          <cell r="J238">
            <v>0</v>
          </cell>
          <cell r="K238">
            <v>0</v>
          </cell>
          <cell r="L238">
            <v>0</v>
          </cell>
          <cell r="M238">
            <v>0</v>
          </cell>
          <cell r="N238">
            <v>0</v>
          </cell>
          <cell r="O238">
            <v>0</v>
          </cell>
          <cell r="P238">
            <v>0</v>
          </cell>
        </row>
        <row r="239">
          <cell r="B239" t="str">
            <v xml:space="preserve"> CABLE TRAY, LADDER TYPE H.D. GALV. STEEL</v>
          </cell>
          <cell r="C239">
            <v>0</v>
          </cell>
          <cell r="D239">
            <v>0</v>
          </cell>
          <cell r="E239">
            <v>0</v>
          </cell>
          <cell r="F239">
            <v>0</v>
          </cell>
          <cell r="G239">
            <v>0</v>
          </cell>
          <cell r="H239">
            <v>0</v>
          </cell>
          <cell r="I239"/>
          <cell r="J239">
            <v>0</v>
          </cell>
          <cell r="K239">
            <v>0</v>
          </cell>
          <cell r="L239">
            <v>0</v>
          </cell>
          <cell r="M239">
            <v>0</v>
          </cell>
          <cell r="N239">
            <v>0</v>
          </cell>
          <cell r="O239">
            <v>0</v>
          </cell>
          <cell r="P239">
            <v>0</v>
          </cell>
        </row>
        <row r="240">
          <cell r="B240" t="str">
            <v xml:space="preserve"> W/ ANODIC TREATMENT &amp; EXPOSY COATING(50u)</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B241" t="str">
            <v xml:space="preserve"> STRAIGHT SECTION,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G242">
            <v>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G243">
            <v>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G244">
            <v>0</v>
          </cell>
          <cell r="H244">
            <v>0</v>
          </cell>
          <cell r="I244">
            <v>1</v>
          </cell>
          <cell r="J244">
            <v>160</v>
          </cell>
          <cell r="K244">
            <v>450</v>
          </cell>
          <cell r="L244">
            <v>72000</v>
          </cell>
          <cell r="M244">
            <v>0</v>
          </cell>
          <cell r="N244">
            <v>0</v>
          </cell>
          <cell r="O244">
            <v>280</v>
          </cell>
          <cell r="P244">
            <v>44800</v>
          </cell>
        </row>
        <row r="245">
          <cell r="F245">
            <v>0</v>
          </cell>
          <cell r="G245">
            <v>0</v>
          </cell>
          <cell r="H245">
            <v>0</v>
          </cell>
          <cell r="I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G246">
            <v>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B248" t="str">
            <v xml:space="preserve"> STRAIGHT SECTION, 600 mm WIDE</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F249">
            <v>0</v>
          </cell>
          <cell r="G249">
            <v>0</v>
          </cell>
          <cell r="H249">
            <v>0</v>
          </cell>
          <cell r="I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G250">
            <v>0</v>
          </cell>
          <cell r="H250">
            <v>0</v>
          </cell>
          <cell r="I250">
            <v>113.39999999999999</v>
          </cell>
          <cell r="J250">
            <v>113</v>
          </cell>
          <cell r="K250">
            <v>174320</v>
          </cell>
          <cell r="L250">
            <v>174320</v>
          </cell>
          <cell r="M250">
            <v>0</v>
          </cell>
          <cell r="N250">
            <v>0</v>
          </cell>
          <cell r="O250">
            <v>31752</v>
          </cell>
          <cell r="P250">
            <v>31752</v>
          </cell>
        </row>
        <row r="251">
          <cell r="F251">
            <v>0</v>
          </cell>
          <cell r="G251">
            <v>0</v>
          </cell>
          <cell r="H251">
            <v>0</v>
          </cell>
          <cell r="I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G252">
            <v>0</v>
          </cell>
          <cell r="H252">
            <v>0</v>
          </cell>
          <cell r="I252">
            <v>0.15</v>
          </cell>
          <cell r="J252">
            <v>593</v>
          </cell>
          <cell r="K252">
            <v>20</v>
          </cell>
          <cell r="L252">
            <v>79000</v>
          </cell>
          <cell r="M252">
            <v>0</v>
          </cell>
          <cell r="N252">
            <v>0</v>
          </cell>
          <cell r="O252">
            <v>42</v>
          </cell>
          <cell r="P252">
            <v>165900</v>
          </cell>
        </row>
        <row r="253">
          <cell r="F253">
            <v>0</v>
          </cell>
          <cell r="G253">
            <v>0</v>
          </cell>
          <cell r="H253">
            <v>0</v>
          </cell>
          <cell r="I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G254">
            <v>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B256" t="str">
            <v xml:space="preserve"> 3000(L)x1600(D)x2200(H)MM., W/ DOORS</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F257">
            <v>0</v>
          </cell>
          <cell r="G257">
            <v>0</v>
          </cell>
          <cell r="H257">
            <v>0</v>
          </cell>
          <cell r="I257"/>
          <cell r="J257">
            <v>0</v>
          </cell>
          <cell r="K257">
            <v>0</v>
          </cell>
          <cell r="L257">
            <v>0</v>
          </cell>
          <cell r="M257">
            <v>0</v>
          </cell>
          <cell r="N257">
            <v>0</v>
          </cell>
          <cell r="O257">
            <v>0</v>
          </cell>
          <cell r="P257">
            <v>0</v>
          </cell>
          <cell r="Q257"/>
        </row>
        <row r="258">
          <cell r="A258">
            <v>52</v>
          </cell>
          <cell r="B258" t="str">
            <v xml:space="preserve">JUNCTION BOX, INDOOR TYPE, </v>
          </cell>
          <cell r="C258">
            <v>3</v>
          </cell>
          <cell r="D258" t="str">
            <v>SET</v>
          </cell>
          <cell r="E258">
            <v>16000</v>
          </cell>
          <cell r="F258">
            <v>48000</v>
          </cell>
          <cell r="G258">
            <v>0</v>
          </cell>
          <cell r="H258">
            <v>0</v>
          </cell>
          <cell r="I258">
            <v>15</v>
          </cell>
          <cell r="J258">
            <v>45</v>
          </cell>
          <cell r="K258">
            <v>16000</v>
          </cell>
          <cell r="L258">
            <v>48000</v>
          </cell>
          <cell r="M258">
            <v>0</v>
          </cell>
          <cell r="N258">
            <v>0</v>
          </cell>
          <cell r="O258">
            <v>4200</v>
          </cell>
          <cell r="P258">
            <v>12600</v>
          </cell>
        </row>
        <row r="259">
          <cell r="B259" t="str">
            <v>W/ TB.(FOR 2.0MM. WIRE) X 200P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F260">
            <v>0</v>
          </cell>
          <cell r="G260">
            <v>0</v>
          </cell>
          <cell r="H260">
            <v>0</v>
          </cell>
          <cell r="I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G261">
            <v>0</v>
          </cell>
          <cell r="H261">
            <v>0</v>
          </cell>
          <cell r="I261">
            <v>963.71999999999991</v>
          </cell>
          <cell r="J261">
            <v>964</v>
          </cell>
          <cell r="K261">
            <v>677772</v>
          </cell>
          <cell r="L261">
            <v>677772</v>
          </cell>
          <cell r="M261">
            <v>0</v>
          </cell>
          <cell r="N261">
            <v>0</v>
          </cell>
          <cell r="O261">
            <v>269842</v>
          </cell>
          <cell r="P261">
            <v>269842</v>
          </cell>
        </row>
        <row r="262">
          <cell r="F262">
            <v>0</v>
          </cell>
          <cell r="G262">
            <v>0</v>
          </cell>
          <cell r="H262">
            <v>0</v>
          </cell>
          <cell r="I262">
            <v>0</v>
          </cell>
          <cell r="J262">
            <v>0</v>
          </cell>
          <cell r="K262">
            <v>0</v>
          </cell>
          <cell r="L262">
            <v>0</v>
          </cell>
          <cell r="M262">
            <v>0</v>
          </cell>
          <cell r="N262">
            <v>0</v>
          </cell>
          <cell r="O262">
            <v>0</v>
          </cell>
          <cell r="P262">
            <v>0</v>
          </cell>
        </row>
        <row r="263">
          <cell r="B263" t="str">
            <v>SUB-TOTAL : (B)</v>
          </cell>
          <cell r="C263">
            <v>0</v>
          </cell>
          <cell r="D263">
            <v>0</v>
          </cell>
          <cell r="E263">
            <v>0</v>
          </cell>
          <cell r="F263">
            <v>23270172</v>
          </cell>
          <cell r="G263">
            <v>0</v>
          </cell>
          <cell r="H263">
            <v>0</v>
          </cell>
          <cell r="I263">
            <v>0</v>
          </cell>
          <cell r="J263">
            <v>33088</v>
          </cell>
          <cell r="K263">
            <v>0</v>
          </cell>
          <cell r="L263">
            <v>23270172</v>
          </cell>
          <cell r="M263">
            <v>0</v>
          </cell>
          <cell r="N263">
            <v>0</v>
          </cell>
          <cell r="O263">
            <v>0</v>
          </cell>
          <cell r="P263">
            <v>9262383</v>
          </cell>
        </row>
        <row r="264">
          <cell r="F264">
            <v>0</v>
          </cell>
          <cell r="G264">
            <v>0</v>
          </cell>
          <cell r="H264">
            <v>0</v>
          </cell>
          <cell r="I264">
            <v>0</v>
          </cell>
          <cell r="J264">
            <v>0</v>
          </cell>
          <cell r="K264">
            <v>0</v>
          </cell>
          <cell r="L264">
            <v>0</v>
          </cell>
          <cell r="M264">
            <v>0</v>
          </cell>
          <cell r="N264">
            <v>0</v>
          </cell>
          <cell r="O264">
            <v>0</v>
          </cell>
          <cell r="P264">
            <v>0</v>
          </cell>
        </row>
        <row r="265">
          <cell r="A265"/>
          <cell r="B265"/>
          <cell r="C265"/>
          <cell r="D265"/>
          <cell r="E265"/>
          <cell r="F265">
            <v>0</v>
          </cell>
          <cell r="G265">
            <v>0</v>
          </cell>
          <cell r="H265">
            <v>0</v>
          </cell>
          <cell r="I265">
            <v>0</v>
          </cell>
          <cell r="J265">
            <v>0</v>
          </cell>
          <cell r="K265">
            <v>0</v>
          </cell>
          <cell r="L265">
            <v>0</v>
          </cell>
          <cell r="M265">
            <v>0</v>
          </cell>
          <cell r="N265">
            <v>0</v>
          </cell>
          <cell r="O265">
            <v>0</v>
          </cell>
          <cell r="P265">
            <v>0</v>
          </cell>
        </row>
        <row r="266">
          <cell r="F266">
            <v>0</v>
          </cell>
          <cell r="G266">
            <v>0</v>
          </cell>
          <cell r="H266">
            <v>0</v>
          </cell>
          <cell r="I266">
            <v>0</v>
          </cell>
          <cell r="J266">
            <v>0</v>
          </cell>
          <cell r="K266">
            <v>0</v>
          </cell>
          <cell r="L266">
            <v>0</v>
          </cell>
          <cell r="M266">
            <v>0</v>
          </cell>
          <cell r="N266">
            <v>0</v>
          </cell>
          <cell r="O266">
            <v>0</v>
          </cell>
          <cell r="P266">
            <v>0</v>
          </cell>
        </row>
        <row r="267">
          <cell r="A267" t="str">
            <v xml:space="preserve">  C.</v>
          </cell>
          <cell r="B267" t="str">
            <v xml:space="preserve"> LIGHTING SYSTEM(????????????)</v>
          </cell>
          <cell r="C267">
            <v>350</v>
          </cell>
          <cell r="D267" t="str">
            <v>M</v>
          </cell>
          <cell r="E267">
            <v>26</v>
          </cell>
          <cell r="F267">
            <v>0</v>
          </cell>
          <cell r="G267">
            <v>0</v>
          </cell>
          <cell r="H267">
            <v>0</v>
          </cell>
          <cell r="I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G268">
            <v>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C269">
            <v>0</v>
          </cell>
          <cell r="D269">
            <v>0</v>
          </cell>
          <cell r="E269">
            <v>0</v>
          </cell>
          <cell r="F269">
            <v>0</v>
          </cell>
          <cell r="G269">
            <v>0</v>
          </cell>
          <cell r="H269">
            <v>0</v>
          </cell>
          <cell r="I269">
            <v>0.5</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G270">
            <v>0</v>
          </cell>
          <cell r="H270">
            <v>0</v>
          </cell>
          <cell r="I270">
            <v>10</v>
          </cell>
          <cell r="J270">
            <v>10</v>
          </cell>
          <cell r="K270">
            <v>13000</v>
          </cell>
          <cell r="L270">
            <v>13000</v>
          </cell>
          <cell r="M270">
            <v>0</v>
          </cell>
          <cell r="N270">
            <v>0</v>
          </cell>
          <cell r="O270">
            <v>2800</v>
          </cell>
          <cell r="P270">
            <v>2800</v>
          </cell>
        </row>
        <row r="271">
          <cell r="B271" t="str">
            <v>MAIN 3P30A,BRANCH 2P 20A 8 CKT</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G272">
            <v>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C273">
            <v>0</v>
          </cell>
          <cell r="D273">
            <v>0</v>
          </cell>
          <cell r="E273">
            <v>0</v>
          </cell>
          <cell r="F273">
            <v>0</v>
          </cell>
          <cell r="G273">
            <v>0</v>
          </cell>
          <cell r="H273">
            <v>0</v>
          </cell>
          <cell r="I273">
            <v>0.56000000000000005</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G274">
            <v>0</v>
          </cell>
          <cell r="H274">
            <v>0</v>
          </cell>
          <cell r="I274">
            <v>8</v>
          </cell>
          <cell r="J274">
            <v>8</v>
          </cell>
          <cell r="K274">
            <v>11000</v>
          </cell>
          <cell r="L274">
            <v>11000</v>
          </cell>
          <cell r="M274">
            <v>0</v>
          </cell>
          <cell r="N274">
            <v>0</v>
          </cell>
          <cell r="O274">
            <v>2240</v>
          </cell>
          <cell r="P274">
            <v>2240</v>
          </cell>
        </row>
        <row r="275">
          <cell r="B275" t="str">
            <v>240V, MAIN 3P30A,BRANCH2P 20A 6CKT</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G276">
            <v>0</v>
          </cell>
          <cell r="H276">
            <v>0</v>
          </cell>
          <cell r="I276">
            <v>8</v>
          </cell>
          <cell r="J276">
            <v>8</v>
          </cell>
          <cell r="K276">
            <v>164700</v>
          </cell>
          <cell r="L276">
            <v>164700</v>
          </cell>
          <cell r="M276">
            <v>0</v>
          </cell>
          <cell r="N276">
            <v>0</v>
          </cell>
          <cell r="O276">
            <v>2240</v>
          </cell>
          <cell r="P276">
            <v>2240</v>
          </cell>
        </row>
        <row r="277">
          <cell r="B277" t="str">
            <v>240V 2P50A 12CKT</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G278">
            <v>0</v>
          </cell>
          <cell r="H278">
            <v>0</v>
          </cell>
          <cell r="I278">
            <v>8</v>
          </cell>
          <cell r="J278">
            <v>16</v>
          </cell>
          <cell r="K278">
            <v>12500</v>
          </cell>
          <cell r="L278">
            <v>25000</v>
          </cell>
          <cell r="M278">
            <v>0</v>
          </cell>
          <cell r="N278">
            <v>0</v>
          </cell>
          <cell r="O278">
            <v>2240</v>
          </cell>
          <cell r="P278">
            <v>4480</v>
          </cell>
        </row>
        <row r="279">
          <cell r="B279" t="str">
            <v>240V MAIN 3P50A,BRANCH 3P20A 6CKT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G280">
            <v>0</v>
          </cell>
          <cell r="H280">
            <v>0</v>
          </cell>
          <cell r="I280">
            <v>8</v>
          </cell>
          <cell r="J280">
            <v>8</v>
          </cell>
          <cell r="K280">
            <v>14500</v>
          </cell>
          <cell r="L280">
            <v>14500</v>
          </cell>
          <cell r="M280">
            <v>0</v>
          </cell>
          <cell r="N280">
            <v>0</v>
          </cell>
          <cell r="O280">
            <v>2240</v>
          </cell>
          <cell r="P280">
            <v>2240</v>
          </cell>
        </row>
        <row r="281">
          <cell r="B281" t="str">
            <v>240V MAIN 3P70A,BRANCH 3P20A 8CKT</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G282">
            <v>0</v>
          </cell>
          <cell r="H282">
            <v>0</v>
          </cell>
          <cell r="I282">
            <v>4</v>
          </cell>
          <cell r="J282">
            <v>20</v>
          </cell>
          <cell r="K282">
            <v>37800</v>
          </cell>
          <cell r="L282">
            <v>189000</v>
          </cell>
          <cell r="M282">
            <v>0</v>
          </cell>
          <cell r="N282">
            <v>0</v>
          </cell>
          <cell r="O282">
            <v>1120</v>
          </cell>
          <cell r="P282">
            <v>5600</v>
          </cell>
        </row>
        <row r="283">
          <cell r="B283" t="str">
            <v>GROUP D, 3-POLE 20AMP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G284">
            <v>0</v>
          </cell>
          <cell r="H284">
            <v>0</v>
          </cell>
          <cell r="I284">
            <v>4</v>
          </cell>
          <cell r="J284">
            <v>4</v>
          </cell>
          <cell r="K284">
            <v>37800</v>
          </cell>
          <cell r="L284">
            <v>37800</v>
          </cell>
          <cell r="M284">
            <v>0</v>
          </cell>
          <cell r="N284">
            <v>0</v>
          </cell>
          <cell r="O284">
            <v>1120</v>
          </cell>
          <cell r="P284">
            <v>1120</v>
          </cell>
        </row>
        <row r="285">
          <cell r="B285" t="str">
            <v>GROUP D 3-POLE 30AMP</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G286">
            <v>0</v>
          </cell>
          <cell r="H286">
            <v>0</v>
          </cell>
          <cell r="I286">
            <v>12</v>
          </cell>
          <cell r="J286">
            <v>48</v>
          </cell>
          <cell r="K286">
            <v>25000</v>
          </cell>
          <cell r="L286">
            <v>100000</v>
          </cell>
          <cell r="M286">
            <v>0</v>
          </cell>
          <cell r="N286">
            <v>0</v>
          </cell>
          <cell r="O286">
            <v>3360</v>
          </cell>
          <cell r="P286">
            <v>13440</v>
          </cell>
        </row>
        <row r="287">
          <cell r="B287" t="str">
            <v>3PH 480/240V 15KVA</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G288">
            <v>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G290">
            <v>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G292">
            <v>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B294" t="str">
            <v xml:space="preserve"> GUARD AND DOME REFL. 3/4" HUB 400W 240V</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B295" t="str">
            <v>CLASS 1, DIV.2 GROPU D</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G296">
            <v>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C297">
            <v>0</v>
          </cell>
          <cell r="D297">
            <v>0</v>
          </cell>
          <cell r="E297">
            <v>0</v>
          </cell>
          <cell r="F297">
            <v>0</v>
          </cell>
          <cell r="G297">
            <v>0</v>
          </cell>
          <cell r="H297">
            <v>0</v>
          </cell>
          <cell r="I297">
            <v>7</v>
          </cell>
          <cell r="J297">
            <v>0</v>
          </cell>
          <cell r="K297">
            <v>0</v>
          </cell>
          <cell r="L297">
            <v>0</v>
          </cell>
          <cell r="M297">
            <v>0</v>
          </cell>
          <cell r="N297">
            <v>0</v>
          </cell>
          <cell r="O297">
            <v>0</v>
          </cell>
          <cell r="P297">
            <v>0</v>
          </cell>
        </row>
        <row r="298">
          <cell r="B298" t="str">
            <v xml:space="preserve">DOME REFL. 1-1/2 IN HUB 175W 240V CLASS 1, DIV 2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B299" t="str">
            <v>GROUP D</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G300">
            <v>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B302" t="str">
            <v>DOME REFL. 3/4" HUB 175W 240V CLASS 1 DIV.2 GROUP D</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G303">
            <v>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G304">
            <v>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G305">
            <v>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G306">
            <v>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G307">
            <v>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G308">
            <v>0</v>
          </cell>
          <cell r="H308">
            <v>0</v>
          </cell>
          <cell r="I308">
            <v>6</v>
          </cell>
          <cell r="J308">
            <v>276</v>
          </cell>
          <cell r="K308">
            <v>27000</v>
          </cell>
          <cell r="L308">
            <v>1242000</v>
          </cell>
          <cell r="M308">
            <v>0</v>
          </cell>
          <cell r="N308">
            <v>0</v>
          </cell>
          <cell r="O308">
            <v>1680</v>
          </cell>
          <cell r="P308">
            <v>77280</v>
          </cell>
        </row>
        <row r="309">
          <cell r="B309" t="str">
            <v>FOR CLASS 1, DIV.2 GROUP D</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G310">
            <v>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G312">
            <v>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B314" t="str">
            <v>GROUP D</v>
          </cell>
          <cell r="C314">
            <v>0</v>
          </cell>
          <cell r="D314">
            <v>0</v>
          </cell>
          <cell r="E314">
            <v>0</v>
          </cell>
          <cell r="F314">
            <v>0</v>
          </cell>
          <cell r="G314">
            <v>0</v>
          </cell>
          <cell r="H314">
            <v>0</v>
          </cell>
          <cell r="I314">
            <v>0.153</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G315">
            <v>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B317" t="str">
            <v>FOR CLASS 1, DIV.2 GROUP D</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G318">
            <v>0</v>
          </cell>
          <cell r="H318">
            <v>0</v>
          </cell>
          <cell r="I318">
            <v>6</v>
          </cell>
          <cell r="J318">
            <v>6</v>
          </cell>
          <cell r="K318">
            <v>28800</v>
          </cell>
          <cell r="L318">
            <v>28800</v>
          </cell>
          <cell r="M318">
            <v>0</v>
          </cell>
          <cell r="N318">
            <v>0</v>
          </cell>
          <cell r="O318">
            <v>1680</v>
          </cell>
          <cell r="P318">
            <v>1680</v>
          </cell>
        </row>
        <row r="319">
          <cell r="B319" t="str">
            <v>FOR CLASS 1, DIV.2 GROUP D</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G320">
            <v>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B322" t="str">
            <v xml:space="preserve"> 240V 30AT IC 10KA, STAINLESS STEEL</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29</v>
          </cell>
          <cell r="B323" t="str">
            <v>FOR CLASS 1, DIV.2 GROUP D</v>
          </cell>
          <cell r="C323">
            <v>4440</v>
          </cell>
          <cell r="D323" t="str">
            <v>M</v>
          </cell>
          <cell r="E323">
            <v>33</v>
          </cell>
          <cell r="F323">
            <v>0</v>
          </cell>
          <cell r="G323">
            <v>0</v>
          </cell>
          <cell r="H323">
            <v>0</v>
          </cell>
          <cell r="I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G324">
            <v>0</v>
          </cell>
          <cell r="H324">
            <v>0</v>
          </cell>
          <cell r="I324">
            <v>4</v>
          </cell>
          <cell r="J324">
            <v>32</v>
          </cell>
          <cell r="K324">
            <v>5400</v>
          </cell>
          <cell r="L324">
            <v>43200</v>
          </cell>
          <cell r="M324">
            <v>0</v>
          </cell>
          <cell r="N324">
            <v>0</v>
          </cell>
          <cell r="O324">
            <v>1120</v>
          </cell>
          <cell r="P324">
            <v>8960</v>
          </cell>
        </row>
        <row r="325">
          <cell r="B325" t="str">
            <v>240V, CLASS 1 DIV.2 GROUP D</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G326">
            <v>0</v>
          </cell>
          <cell r="H326">
            <v>0</v>
          </cell>
          <cell r="I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G327">
            <v>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G328">
            <v>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G329">
            <v>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G330">
            <v>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G331">
            <v>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G332">
            <v>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G333">
            <v>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G334">
            <v>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G335">
            <v>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G336">
            <v>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G337">
            <v>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G338">
            <v>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G339">
            <v>0</v>
          </cell>
          <cell r="H339">
            <v>0</v>
          </cell>
          <cell r="I339">
            <v>0.2</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G340">
            <v>0</v>
          </cell>
          <cell r="H340">
            <v>0</v>
          </cell>
          <cell r="I340">
            <v>0.2</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G341">
            <v>0</v>
          </cell>
          <cell r="H341">
            <v>0</v>
          </cell>
          <cell r="I341">
            <v>679.40000000000009</v>
          </cell>
          <cell r="J341">
            <v>679</v>
          </cell>
          <cell r="K341">
            <v>456514</v>
          </cell>
          <cell r="L341">
            <v>456514</v>
          </cell>
          <cell r="M341">
            <v>0</v>
          </cell>
          <cell r="N341">
            <v>0</v>
          </cell>
          <cell r="O341">
            <v>190232</v>
          </cell>
          <cell r="P341">
            <v>190232</v>
          </cell>
        </row>
        <row r="342">
          <cell r="B342" t="str">
            <v>SUB-TOTAL : (C)</v>
          </cell>
          <cell r="C342">
            <v>3</v>
          </cell>
          <cell r="D342">
            <v>11.13</v>
          </cell>
          <cell r="E342">
            <v>1.25</v>
          </cell>
          <cell r="F342">
            <v>9586794</v>
          </cell>
          <cell r="G342">
            <v>0</v>
          </cell>
          <cell r="H342">
            <v>0</v>
          </cell>
          <cell r="I342">
            <v>0.3</v>
          </cell>
          <cell r="J342">
            <v>14267</v>
          </cell>
          <cell r="K342">
            <v>0</v>
          </cell>
          <cell r="L342">
            <v>9586794</v>
          </cell>
          <cell r="M342">
            <v>0</v>
          </cell>
          <cell r="N342">
            <v>0</v>
          </cell>
          <cell r="O342">
            <v>0</v>
          </cell>
          <cell r="P342">
            <v>4303107</v>
          </cell>
        </row>
        <row r="343">
          <cell r="B343">
            <v>160</v>
          </cell>
          <cell r="C343">
            <v>4</v>
          </cell>
          <cell r="D343">
            <v>13.49</v>
          </cell>
          <cell r="E343">
            <v>1.25</v>
          </cell>
          <cell r="H343">
            <v>0</v>
          </cell>
          <cell r="I343">
            <v>0.41</v>
          </cell>
          <cell r="J343">
            <v>0</v>
          </cell>
          <cell r="K343">
            <v>0</v>
          </cell>
          <cell r="L343">
            <v>0</v>
          </cell>
          <cell r="M343">
            <v>0</v>
          </cell>
          <cell r="N343">
            <v>0</v>
          </cell>
          <cell r="O343">
            <v>0</v>
          </cell>
          <cell r="P343">
            <v>4</v>
          </cell>
        </row>
        <row r="344">
          <cell r="B344">
            <v>160</v>
          </cell>
          <cell r="C344">
            <v>5</v>
          </cell>
          <cell r="D344">
            <v>15.88</v>
          </cell>
          <cell r="E344">
            <v>1.5</v>
          </cell>
          <cell r="F344">
            <v>0</v>
          </cell>
          <cell r="G344">
            <v>0</v>
          </cell>
          <cell r="H344">
            <v>0</v>
          </cell>
          <cell r="I344">
            <v>0.51</v>
          </cell>
          <cell r="J344">
            <v>0</v>
          </cell>
          <cell r="K344">
            <v>0</v>
          </cell>
          <cell r="L344">
            <v>0</v>
          </cell>
          <cell r="M344">
            <v>0</v>
          </cell>
          <cell r="N344">
            <v>0</v>
          </cell>
          <cell r="O344">
            <v>0</v>
          </cell>
          <cell r="P344">
            <v>0</v>
          </cell>
        </row>
        <row r="345">
          <cell r="A345" t="str">
            <v xml:space="preserve">  D.</v>
          </cell>
          <cell r="B345" t="str">
            <v>GROUNDING  SYSTEM</v>
          </cell>
          <cell r="C345">
            <v>6</v>
          </cell>
          <cell r="D345">
            <v>18.260000000000002</v>
          </cell>
          <cell r="E345">
            <v>1.5</v>
          </cell>
          <cell r="F345">
            <v>0</v>
          </cell>
          <cell r="G345">
            <v>0</v>
          </cell>
          <cell r="H345">
            <v>0</v>
          </cell>
          <cell r="I345">
            <v>0.61</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G346">
            <v>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G347">
            <v>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G348">
            <v>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G349">
            <v>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G350">
            <v>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G351">
            <v>0</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G352">
            <v>0</v>
          </cell>
          <cell r="H352">
            <v>0</v>
          </cell>
          <cell r="I352">
            <v>2.0299999999999998</v>
          </cell>
          <cell r="J352">
            <v>0</v>
          </cell>
          <cell r="K352">
            <v>1250</v>
          </cell>
          <cell r="L352">
            <v>12500</v>
          </cell>
          <cell r="M352">
            <v>0</v>
          </cell>
          <cell r="N352">
            <v>0</v>
          </cell>
          <cell r="O352">
            <v>0</v>
          </cell>
          <cell r="P352">
            <v>0</v>
          </cell>
        </row>
        <row r="353">
          <cell r="B353" t="str">
            <v xml:space="preserve"> CADWELD GTC-182G</v>
          </cell>
          <cell r="C353">
            <v>22</v>
          </cell>
          <cell r="D353">
            <v>53.98</v>
          </cell>
          <cell r="E353" t="str">
            <v>N</v>
          </cell>
          <cell r="F353">
            <v>0</v>
          </cell>
          <cell r="G353">
            <v>0</v>
          </cell>
          <cell r="H353">
            <v>0</v>
          </cell>
          <cell r="I353">
            <v>2.23</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G354">
            <v>0</v>
          </cell>
          <cell r="H354">
            <v>0</v>
          </cell>
          <cell r="I354">
            <v>2.4300000000000002</v>
          </cell>
          <cell r="J354">
            <v>0</v>
          </cell>
          <cell r="K354">
            <v>1250</v>
          </cell>
          <cell r="L354">
            <v>6250</v>
          </cell>
          <cell r="M354">
            <v>0</v>
          </cell>
          <cell r="N354">
            <v>0</v>
          </cell>
          <cell r="O354">
            <v>0</v>
          </cell>
          <cell r="P354">
            <v>0</v>
          </cell>
        </row>
        <row r="355">
          <cell r="A355">
            <v>11</v>
          </cell>
          <cell r="B355" t="str">
            <v xml:space="preserve"> CADWELD TAC-2G2G</v>
          </cell>
          <cell r="C355">
            <v>25</v>
          </cell>
          <cell r="D355" t="str">
            <v>SET</v>
          </cell>
          <cell r="E355">
            <v>3500</v>
          </cell>
          <cell r="F355">
            <v>0</v>
          </cell>
          <cell r="G355">
            <v>0</v>
          </cell>
          <cell r="H355">
            <v>0</v>
          </cell>
          <cell r="I355">
            <v>7.0000000000000007E-2</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G356">
            <v>0</v>
          </cell>
          <cell r="H356">
            <v>0</v>
          </cell>
          <cell r="I356">
            <v>7.0000000000000007E-2</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G357">
            <v>0</v>
          </cell>
          <cell r="H357">
            <v>0</v>
          </cell>
          <cell r="I357">
            <v>1</v>
          </cell>
          <cell r="J357">
            <v>50</v>
          </cell>
          <cell r="K357">
            <v>650</v>
          </cell>
          <cell r="L357">
            <v>32500</v>
          </cell>
          <cell r="M357">
            <v>0</v>
          </cell>
          <cell r="N357">
            <v>0</v>
          </cell>
          <cell r="O357">
            <v>280</v>
          </cell>
          <cell r="P357">
            <v>14000</v>
          </cell>
        </row>
        <row r="358">
          <cell r="B358" t="str">
            <v xml:space="preserve"> BURNDY GK-6429</v>
          </cell>
          <cell r="C358">
            <v>0.25</v>
          </cell>
          <cell r="D358">
            <v>2.2400000000000002</v>
          </cell>
          <cell r="E358">
            <v>1</v>
          </cell>
          <cell r="F358">
            <v>0</v>
          </cell>
          <cell r="G358">
            <v>0</v>
          </cell>
          <cell r="H358">
            <v>0</v>
          </cell>
          <cell r="I358">
            <v>7.0000000000000007E-2</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G359">
            <v>0</v>
          </cell>
          <cell r="H359">
            <v>0</v>
          </cell>
          <cell r="I359">
            <v>6</v>
          </cell>
          <cell r="J359">
            <v>150</v>
          </cell>
          <cell r="K359">
            <v>3500</v>
          </cell>
          <cell r="L359">
            <v>87500</v>
          </cell>
          <cell r="M359">
            <v>0</v>
          </cell>
          <cell r="N359">
            <v>0</v>
          </cell>
          <cell r="O359">
            <v>1680</v>
          </cell>
          <cell r="P359">
            <v>42000</v>
          </cell>
        </row>
        <row r="360">
          <cell r="B360" t="str">
            <v>GROUNDING BUS 300Mx50MMx6t</v>
          </cell>
          <cell r="C360">
            <v>0.25</v>
          </cell>
          <cell r="D360">
            <v>2.2400000000000002</v>
          </cell>
          <cell r="E360">
            <v>1</v>
          </cell>
          <cell r="F360">
            <v>0</v>
          </cell>
          <cell r="G360">
            <v>0</v>
          </cell>
          <cell r="H360">
            <v>0</v>
          </cell>
          <cell r="I360">
            <v>7.0000000000000007E-2</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G361">
            <v>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G362">
            <v>0</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G363">
            <v>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G364">
            <v>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G365">
            <v>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G366">
            <v>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G367">
            <v>0</v>
          </cell>
          <cell r="H367">
            <v>0</v>
          </cell>
          <cell r="I367">
            <v>7.0000000000000007E-2</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G368">
            <v>0</v>
          </cell>
          <cell r="H368">
            <v>0</v>
          </cell>
          <cell r="I368">
            <v>7.0000000000000007E-2</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G369">
            <v>0</v>
          </cell>
          <cell r="H369">
            <v>0</v>
          </cell>
          <cell r="I369">
            <v>316.10000000000002</v>
          </cell>
          <cell r="J369">
            <v>316</v>
          </cell>
          <cell r="K369">
            <v>82038</v>
          </cell>
          <cell r="L369">
            <v>82038</v>
          </cell>
          <cell r="M369">
            <v>0</v>
          </cell>
          <cell r="N369">
            <v>0</v>
          </cell>
          <cell r="O369">
            <v>88508</v>
          </cell>
          <cell r="P369">
            <v>88508</v>
          </cell>
        </row>
        <row r="370">
          <cell r="B370" t="str">
            <v>SUB-TOTAL : (D)</v>
          </cell>
          <cell r="C370">
            <v>1</v>
          </cell>
          <cell r="D370">
            <v>3.38</v>
          </cell>
          <cell r="E370">
            <v>1</v>
          </cell>
          <cell r="F370">
            <v>902415</v>
          </cell>
          <cell r="G370">
            <v>0</v>
          </cell>
          <cell r="H370">
            <v>0</v>
          </cell>
          <cell r="I370">
            <v>0.12</v>
          </cell>
          <cell r="J370">
            <v>3477</v>
          </cell>
          <cell r="K370">
            <v>0</v>
          </cell>
          <cell r="L370">
            <v>902415</v>
          </cell>
          <cell r="M370">
            <v>0</v>
          </cell>
          <cell r="N370">
            <v>0</v>
          </cell>
          <cell r="O370">
            <v>0</v>
          </cell>
          <cell r="P370">
            <v>1266758</v>
          </cell>
        </row>
        <row r="371">
          <cell r="B371" t="str">
            <v>STD</v>
          </cell>
          <cell r="C371">
            <v>1</v>
          </cell>
          <cell r="D371">
            <v>3.38</v>
          </cell>
          <cell r="E371">
            <v>1</v>
          </cell>
          <cell r="F371">
            <v>0</v>
          </cell>
          <cell r="G371">
            <v>0</v>
          </cell>
          <cell r="H371">
            <v>0</v>
          </cell>
          <cell r="I371">
            <v>0.12</v>
          </cell>
          <cell r="J371">
            <v>0</v>
          </cell>
          <cell r="K371">
            <v>0</v>
          </cell>
          <cell r="L371">
            <v>0</v>
          </cell>
          <cell r="M371">
            <v>0</v>
          </cell>
          <cell r="N371">
            <v>0</v>
          </cell>
          <cell r="O371">
            <v>0</v>
          </cell>
          <cell r="P371">
            <v>0</v>
          </cell>
        </row>
        <row r="372">
          <cell r="B372" t="str">
            <v>STD</v>
          </cell>
          <cell r="C372">
            <v>1</v>
          </cell>
          <cell r="D372">
            <v>3.38</v>
          </cell>
          <cell r="E372">
            <v>1</v>
          </cell>
          <cell r="F372">
            <v>0</v>
          </cell>
          <cell r="G372">
            <v>0</v>
          </cell>
          <cell r="H372">
            <v>0</v>
          </cell>
          <cell r="I372">
            <v>0.12</v>
          </cell>
          <cell r="J372">
            <v>0</v>
          </cell>
          <cell r="K372">
            <v>0</v>
          </cell>
          <cell r="L372">
            <v>0</v>
          </cell>
          <cell r="M372">
            <v>0</v>
          </cell>
          <cell r="N372">
            <v>0</v>
          </cell>
          <cell r="O372">
            <v>0</v>
          </cell>
          <cell r="P372">
            <v>0</v>
          </cell>
        </row>
        <row r="373">
          <cell r="B373" t="str">
            <v>STD</v>
          </cell>
          <cell r="C373">
            <v>1.25</v>
          </cell>
          <cell r="D373" t="str">
            <v xml:space="preserve"> </v>
          </cell>
          <cell r="E373">
            <v>1</v>
          </cell>
          <cell r="F373">
            <v>0</v>
          </cell>
          <cell r="G373">
            <v>0</v>
          </cell>
          <cell r="H373">
            <v>0</v>
          </cell>
          <cell r="I373">
            <v>0.15</v>
          </cell>
          <cell r="J373">
            <v>0</v>
          </cell>
          <cell r="K373">
            <v>0</v>
          </cell>
          <cell r="L373">
            <v>0</v>
          </cell>
          <cell r="M373">
            <v>0</v>
          </cell>
          <cell r="N373">
            <v>0</v>
          </cell>
          <cell r="O373">
            <v>0</v>
          </cell>
          <cell r="P373">
            <v>0</v>
          </cell>
        </row>
        <row r="374">
          <cell r="A374" t="str">
            <v>E.</v>
          </cell>
          <cell r="B374" t="str">
            <v>TELEPHONE SYSTEM(??????????)</v>
          </cell>
          <cell r="C374">
            <v>1.25</v>
          </cell>
          <cell r="D374">
            <v>3.56</v>
          </cell>
          <cell r="E374">
            <v>1</v>
          </cell>
          <cell r="F374">
            <v>0</v>
          </cell>
          <cell r="G374">
            <v>0</v>
          </cell>
          <cell r="H374">
            <v>0</v>
          </cell>
          <cell r="I374">
            <v>0.15</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G375">
            <v>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G376">
            <v>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G377">
            <v>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G378">
            <v>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G379">
            <v>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G380">
            <v>0</v>
          </cell>
          <cell r="H380">
            <v>0</v>
          </cell>
          <cell r="I380">
            <v>105</v>
          </cell>
          <cell r="J380">
            <v>105</v>
          </cell>
          <cell r="K380">
            <v>10290</v>
          </cell>
          <cell r="L380">
            <v>10290</v>
          </cell>
          <cell r="M380">
            <v>0</v>
          </cell>
          <cell r="N380">
            <v>0</v>
          </cell>
          <cell r="O380">
            <v>29400</v>
          </cell>
          <cell r="P380">
            <v>29400</v>
          </cell>
        </row>
        <row r="381">
          <cell r="B381" t="str">
            <v>SUB-TOTAL : (E)</v>
          </cell>
          <cell r="C381">
            <v>2</v>
          </cell>
          <cell r="D381">
            <v>3.91</v>
          </cell>
          <cell r="E381">
            <v>1</v>
          </cell>
          <cell r="F381">
            <v>493190</v>
          </cell>
          <cell r="G381">
            <v>0</v>
          </cell>
          <cell r="H381">
            <v>0</v>
          </cell>
          <cell r="I381">
            <v>0.3</v>
          </cell>
          <cell r="J381">
            <v>452</v>
          </cell>
          <cell r="K381">
            <v>0</v>
          </cell>
          <cell r="L381">
            <v>493190</v>
          </cell>
          <cell r="M381">
            <v>0</v>
          </cell>
          <cell r="N381">
            <v>0</v>
          </cell>
          <cell r="O381">
            <v>0</v>
          </cell>
          <cell r="P381">
            <v>126500</v>
          </cell>
        </row>
        <row r="382">
          <cell r="B382" t="str">
            <v>STD</v>
          </cell>
          <cell r="C382">
            <v>2.5</v>
          </cell>
          <cell r="D382">
            <v>5.16</v>
          </cell>
          <cell r="E382">
            <v>1</v>
          </cell>
          <cell r="F382">
            <v>0</v>
          </cell>
          <cell r="G382">
            <v>0</v>
          </cell>
          <cell r="H382">
            <v>0</v>
          </cell>
          <cell r="I382">
            <v>0.25</v>
          </cell>
          <cell r="J382">
            <v>0</v>
          </cell>
          <cell r="K382">
            <v>0</v>
          </cell>
          <cell r="L382">
            <v>0</v>
          </cell>
          <cell r="M382">
            <v>0</v>
          </cell>
          <cell r="N382">
            <v>0</v>
          </cell>
          <cell r="O382">
            <v>0</v>
          </cell>
          <cell r="P382">
            <v>0</v>
          </cell>
        </row>
        <row r="383">
          <cell r="B383" t="str">
            <v>STD</v>
          </cell>
          <cell r="C383">
            <v>3</v>
          </cell>
          <cell r="D383">
            <v>5.49</v>
          </cell>
          <cell r="E383">
            <v>1</v>
          </cell>
          <cell r="F383">
            <v>0</v>
          </cell>
          <cell r="G383">
            <v>0</v>
          </cell>
          <cell r="H383">
            <v>0</v>
          </cell>
          <cell r="I383">
            <v>0.3</v>
          </cell>
          <cell r="J383">
            <v>0</v>
          </cell>
          <cell r="K383">
            <v>0</v>
          </cell>
          <cell r="L383">
            <v>0</v>
          </cell>
          <cell r="M383">
            <v>0</v>
          </cell>
          <cell r="N383">
            <v>0</v>
          </cell>
          <cell r="O383">
            <v>0</v>
          </cell>
          <cell r="P383">
            <v>0</v>
          </cell>
        </row>
        <row r="384">
          <cell r="A384" t="str">
            <v>F.</v>
          </cell>
          <cell r="B384" t="str">
            <v>PAGE/INTERCOMMUNICATION SYSTEM</v>
          </cell>
          <cell r="C384">
            <v>3.5</v>
          </cell>
          <cell r="D384" t="str">
            <v xml:space="preserve"> </v>
          </cell>
          <cell r="E384">
            <v>1</v>
          </cell>
          <cell r="F384">
            <v>0</v>
          </cell>
          <cell r="G384">
            <v>0</v>
          </cell>
          <cell r="H384">
            <v>0</v>
          </cell>
          <cell r="I384">
            <v>0.35</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G385">
            <v>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C386">
            <v>5</v>
          </cell>
          <cell r="D386">
            <v>6.55</v>
          </cell>
          <cell r="E386">
            <v>1</v>
          </cell>
          <cell r="F386">
            <v>0</v>
          </cell>
          <cell r="G386">
            <v>0</v>
          </cell>
          <cell r="H386">
            <v>0</v>
          </cell>
          <cell r="I386">
            <v>0.51</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G387">
            <v>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G388">
            <v>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G389">
            <v>0</v>
          </cell>
          <cell r="H389">
            <v>0</v>
          </cell>
          <cell r="I389">
            <v>4</v>
          </cell>
          <cell r="J389">
            <v>40</v>
          </cell>
          <cell r="K389">
            <v>1500</v>
          </cell>
          <cell r="L389">
            <v>15000</v>
          </cell>
          <cell r="M389">
            <v>0</v>
          </cell>
          <cell r="N389">
            <v>0</v>
          </cell>
          <cell r="O389">
            <v>1120</v>
          </cell>
          <cell r="P389">
            <v>11200</v>
          </cell>
        </row>
        <row r="390">
          <cell r="A390">
            <v>17</v>
          </cell>
          <cell r="B390" t="str">
            <v>3M LG., W/ SMALL FOUNDATION</v>
          </cell>
          <cell r="C390">
            <v>5.9091063153828709E-126</v>
          </cell>
          <cell r="D390" t="str">
            <v>LOT</v>
          </cell>
          <cell r="E390">
            <v>7.022705362587842E+52</v>
          </cell>
          <cell r="F390">
            <v>0</v>
          </cell>
          <cell r="G390">
            <v>0</v>
          </cell>
          <cell r="H390">
            <v>0</v>
          </cell>
          <cell r="I390">
            <v>1.22</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G391">
            <v>0</v>
          </cell>
          <cell r="H391">
            <v>0</v>
          </cell>
          <cell r="I391">
            <v>3</v>
          </cell>
          <cell r="J391">
            <v>48</v>
          </cell>
          <cell r="K391">
            <v>3300</v>
          </cell>
          <cell r="L391">
            <v>52800</v>
          </cell>
          <cell r="M391">
            <v>0</v>
          </cell>
          <cell r="N391">
            <v>0</v>
          </cell>
          <cell r="O391">
            <v>840</v>
          </cell>
          <cell r="P391">
            <v>13440</v>
          </cell>
        </row>
        <row r="392">
          <cell r="B392" t="str">
            <v xml:space="preserve"> 13314-001</v>
          </cell>
          <cell r="C392">
            <v>16</v>
          </cell>
          <cell r="D392">
            <v>9.5299999999999994</v>
          </cell>
          <cell r="E392">
            <v>1</v>
          </cell>
          <cell r="F392">
            <v>0</v>
          </cell>
          <cell r="G392">
            <v>0</v>
          </cell>
          <cell r="H392">
            <v>0</v>
          </cell>
          <cell r="I392">
            <v>1.62</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G393">
            <v>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C394">
            <v>20</v>
          </cell>
          <cell r="D394">
            <v>9.5299999999999994</v>
          </cell>
          <cell r="E394">
            <v>1</v>
          </cell>
          <cell r="F394">
            <v>0</v>
          </cell>
          <cell r="G394">
            <v>0</v>
          </cell>
          <cell r="H394">
            <v>0</v>
          </cell>
          <cell r="I394">
            <v>2.0299999999999998</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G395">
            <v>4</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G396">
            <v>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G397">
            <v>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G398">
            <v>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G399">
            <v>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G400">
            <v>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G401">
            <v>0</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G402">
            <v>0</v>
          </cell>
          <cell r="H402">
            <v>0</v>
          </cell>
          <cell r="I402">
            <v>61</v>
          </cell>
          <cell r="J402">
            <v>61</v>
          </cell>
          <cell r="K402">
            <v>36300</v>
          </cell>
          <cell r="L402">
            <v>36300</v>
          </cell>
          <cell r="M402">
            <v>0</v>
          </cell>
          <cell r="N402">
            <v>0</v>
          </cell>
          <cell r="O402">
            <v>17080</v>
          </cell>
          <cell r="P402">
            <v>17080</v>
          </cell>
        </row>
        <row r="403">
          <cell r="B403" t="str">
            <v>SEALING FITTING</v>
          </cell>
          <cell r="C403">
            <v>38</v>
          </cell>
          <cell r="D403">
            <v>9.5299999999999994</v>
          </cell>
          <cell r="E403">
            <v>1</v>
          </cell>
          <cell r="F403">
            <v>0</v>
          </cell>
          <cell r="G403">
            <v>0</v>
          </cell>
          <cell r="H403">
            <v>0</v>
          </cell>
          <cell r="I403">
            <v>3.85</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G404">
            <v>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G405">
            <v>0</v>
          </cell>
          <cell r="H405">
            <v>0</v>
          </cell>
          <cell r="I405">
            <v>4.26</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G406">
            <v>0</v>
          </cell>
          <cell r="H406">
            <v>0</v>
          </cell>
          <cell r="I406">
            <v>62.35</v>
          </cell>
          <cell r="J406">
            <v>62</v>
          </cell>
          <cell r="K406">
            <v>48051</v>
          </cell>
          <cell r="L406">
            <v>48051</v>
          </cell>
          <cell r="M406">
            <v>0</v>
          </cell>
          <cell r="N406">
            <v>0</v>
          </cell>
          <cell r="O406">
            <v>17458</v>
          </cell>
          <cell r="P406">
            <v>17458</v>
          </cell>
        </row>
        <row r="407">
          <cell r="B407" t="str">
            <v>SUB-TOTAL : (F)</v>
          </cell>
          <cell r="C407">
            <v>46</v>
          </cell>
          <cell r="D407">
            <v>9.5299999999999994</v>
          </cell>
          <cell r="E407">
            <v>1</v>
          </cell>
          <cell r="F407">
            <v>1009077</v>
          </cell>
          <cell r="G407">
            <v>0</v>
          </cell>
          <cell r="H407">
            <v>0</v>
          </cell>
          <cell r="I407">
            <v>4.67</v>
          </cell>
          <cell r="J407">
            <v>1309</v>
          </cell>
          <cell r="K407">
            <v>0</v>
          </cell>
          <cell r="L407">
            <v>1009077</v>
          </cell>
          <cell r="M407">
            <v>0</v>
          </cell>
          <cell r="N407">
            <v>0</v>
          </cell>
          <cell r="O407">
            <v>0</v>
          </cell>
          <cell r="P407">
            <v>366530</v>
          </cell>
        </row>
        <row r="408">
          <cell r="B408" t="str">
            <v>STD</v>
          </cell>
          <cell r="C408">
            <v>48</v>
          </cell>
          <cell r="D408">
            <v>9.5299999999999994</v>
          </cell>
          <cell r="E408">
            <v>1</v>
          </cell>
          <cell r="F408">
            <v>0</v>
          </cell>
          <cell r="G408">
            <v>0</v>
          </cell>
          <cell r="H408">
            <v>0</v>
          </cell>
          <cell r="I408">
            <v>4.87</v>
          </cell>
          <cell r="J408">
            <v>0</v>
          </cell>
          <cell r="K408">
            <v>0</v>
          </cell>
          <cell r="L408">
            <v>0</v>
          </cell>
          <cell r="M408">
            <v>0</v>
          </cell>
          <cell r="N408">
            <v>0</v>
          </cell>
          <cell r="O408">
            <v>0</v>
          </cell>
          <cell r="P408">
            <v>0</v>
          </cell>
        </row>
        <row r="409">
          <cell r="B409" t="str">
            <v xml:space="preserve">XS </v>
          </cell>
          <cell r="C409">
            <v>0.125</v>
          </cell>
          <cell r="D409">
            <v>2.41</v>
          </cell>
          <cell r="E409">
            <v>1</v>
          </cell>
          <cell r="F409">
            <v>0</v>
          </cell>
          <cell r="G409">
            <v>0</v>
          </cell>
          <cell r="H409">
            <v>0</v>
          </cell>
          <cell r="I409">
            <v>7.0000000000000007E-2</v>
          </cell>
          <cell r="J409">
            <v>0</v>
          </cell>
          <cell r="K409">
            <v>0</v>
          </cell>
          <cell r="L409">
            <v>0</v>
          </cell>
          <cell r="M409">
            <v>0</v>
          </cell>
          <cell r="N409">
            <v>0</v>
          </cell>
          <cell r="O409">
            <v>0</v>
          </cell>
          <cell r="P409">
            <v>0</v>
          </cell>
        </row>
        <row r="410">
          <cell r="A410" t="str">
            <v>G.</v>
          </cell>
          <cell r="B410" t="str">
            <v>CCTV SYSTEM</v>
          </cell>
          <cell r="C410">
            <v>0.125</v>
          </cell>
          <cell r="D410" t="str">
            <v xml:space="preserve"> </v>
          </cell>
          <cell r="E410">
            <v>1</v>
          </cell>
          <cell r="F410">
            <v>0</v>
          </cell>
          <cell r="G410">
            <v>0</v>
          </cell>
          <cell r="H410">
            <v>0</v>
          </cell>
          <cell r="I410">
            <v>7.0000000000000007E-2</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G411">
            <v>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G412">
            <v>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G413">
            <v>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G414">
            <v>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G415">
            <v>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G416">
            <v>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G417">
            <v>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G418">
            <v>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G419">
            <v>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G420">
            <v>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G421">
            <v>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G422">
            <v>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G423">
            <v>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G424">
            <v>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G425">
            <v>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G426">
            <v>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G427">
            <v>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G428">
            <v>0</v>
          </cell>
          <cell r="H428">
            <v>0</v>
          </cell>
          <cell r="I428">
            <v>4</v>
          </cell>
          <cell r="J428">
            <v>16</v>
          </cell>
          <cell r="K428">
            <v>8100</v>
          </cell>
          <cell r="L428">
            <v>32400</v>
          </cell>
          <cell r="M428">
            <v>0</v>
          </cell>
          <cell r="N428">
            <v>0</v>
          </cell>
          <cell r="O428">
            <v>1120</v>
          </cell>
          <cell r="P428">
            <v>4480</v>
          </cell>
        </row>
        <row r="429">
          <cell r="B429" t="str">
            <v>W/ COATING, WALL MOUNT. TYPE</v>
          </cell>
          <cell r="C429">
            <v>1.25</v>
          </cell>
          <cell r="D429">
            <v>4.8499999999999996</v>
          </cell>
          <cell r="E429">
            <v>1</v>
          </cell>
          <cell r="F429">
            <v>0</v>
          </cell>
          <cell r="G429">
            <v>0</v>
          </cell>
          <cell r="H429">
            <v>0</v>
          </cell>
          <cell r="I429">
            <v>0.13</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G430">
            <v>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C431">
            <v>1.5</v>
          </cell>
          <cell r="D431">
            <v>5.08</v>
          </cell>
          <cell r="E431">
            <v>1</v>
          </cell>
          <cell r="F431">
            <v>0</v>
          </cell>
          <cell r="G431">
            <v>0</v>
          </cell>
          <cell r="H431">
            <v>0</v>
          </cell>
          <cell r="I431">
            <v>0.15</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G432">
            <v>0</v>
          </cell>
          <cell r="H432">
            <v>0</v>
          </cell>
          <cell r="I432">
            <v>122.5</v>
          </cell>
          <cell r="J432">
            <v>123</v>
          </cell>
          <cell r="K432">
            <v>78750</v>
          </cell>
          <cell r="L432">
            <v>78750</v>
          </cell>
          <cell r="M432">
            <v>0</v>
          </cell>
          <cell r="N432">
            <v>0</v>
          </cell>
          <cell r="O432">
            <v>34300</v>
          </cell>
          <cell r="P432">
            <v>34300</v>
          </cell>
        </row>
        <row r="433">
          <cell r="B433" t="str">
            <v>SEALING FITTING</v>
          </cell>
          <cell r="C433">
            <v>2</v>
          </cell>
          <cell r="D433">
            <v>5.54</v>
          </cell>
          <cell r="E433">
            <v>1</v>
          </cell>
          <cell r="F433">
            <v>0</v>
          </cell>
          <cell r="G433">
            <v>0</v>
          </cell>
          <cell r="H433">
            <v>0</v>
          </cell>
          <cell r="I433">
            <v>0.2</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G434">
            <v>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G435">
            <v>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G436">
            <v>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G437">
            <v>0</v>
          </cell>
          <cell r="H437">
            <v>0</v>
          </cell>
          <cell r="I437">
            <v>38.61</v>
          </cell>
          <cell r="J437">
            <v>39</v>
          </cell>
          <cell r="K437">
            <v>50879</v>
          </cell>
          <cell r="L437">
            <v>50879</v>
          </cell>
          <cell r="M437">
            <v>0</v>
          </cell>
          <cell r="N437">
            <v>0</v>
          </cell>
          <cell r="O437">
            <v>10811</v>
          </cell>
          <cell r="P437">
            <v>10811</v>
          </cell>
        </row>
        <row r="438">
          <cell r="B438" t="str">
            <v>SUB-TOTAL : (G)</v>
          </cell>
          <cell r="C438">
            <v>3.5</v>
          </cell>
          <cell r="D438">
            <v>8.08</v>
          </cell>
          <cell r="E438">
            <v>1</v>
          </cell>
          <cell r="F438">
            <v>1746859</v>
          </cell>
          <cell r="G438">
            <v>0</v>
          </cell>
          <cell r="H438">
            <v>0</v>
          </cell>
          <cell r="I438">
            <v>0.10000023841857911</v>
          </cell>
          <cell r="J438">
            <v>1326</v>
          </cell>
          <cell r="K438">
            <v>0</v>
          </cell>
          <cell r="L438">
            <v>1746859</v>
          </cell>
          <cell r="M438">
            <v>0</v>
          </cell>
          <cell r="N438">
            <v>0</v>
          </cell>
          <cell r="O438">
            <v>0</v>
          </cell>
          <cell r="P438">
            <v>371601</v>
          </cell>
        </row>
        <row r="439">
          <cell r="B439" t="str">
            <v xml:space="preserve">XS </v>
          </cell>
          <cell r="C439">
            <v>4</v>
          </cell>
          <cell r="D439">
            <v>8.56</v>
          </cell>
          <cell r="E439">
            <v>1</v>
          </cell>
          <cell r="F439">
            <v>0</v>
          </cell>
          <cell r="G439">
            <v>0</v>
          </cell>
          <cell r="H439">
            <v>0</v>
          </cell>
          <cell r="I439">
            <v>0.41</v>
          </cell>
          <cell r="J439">
            <v>0</v>
          </cell>
          <cell r="K439">
            <v>0</v>
          </cell>
          <cell r="L439">
            <v>0</v>
          </cell>
          <cell r="M439">
            <v>0</v>
          </cell>
          <cell r="N439">
            <v>0</v>
          </cell>
          <cell r="O439">
            <v>0</v>
          </cell>
          <cell r="P439">
            <v>0</v>
          </cell>
        </row>
        <row r="440">
          <cell r="B440" t="str">
            <v xml:space="preserve">XS </v>
          </cell>
          <cell r="C440">
            <v>5</v>
          </cell>
          <cell r="D440">
            <v>9.5299999999999994</v>
          </cell>
          <cell r="E440">
            <v>1</v>
          </cell>
          <cell r="F440">
            <v>0</v>
          </cell>
          <cell r="G440">
            <v>0</v>
          </cell>
          <cell r="H440">
            <v>0</v>
          </cell>
          <cell r="I440">
            <v>0.51</v>
          </cell>
          <cell r="J440">
            <v>0</v>
          </cell>
          <cell r="K440">
            <v>0</v>
          </cell>
          <cell r="L440">
            <v>0</v>
          </cell>
          <cell r="M440">
            <v>0</v>
          </cell>
          <cell r="N440">
            <v>0</v>
          </cell>
          <cell r="O440">
            <v>0</v>
          </cell>
          <cell r="P440">
            <v>0</v>
          </cell>
        </row>
        <row r="441">
          <cell r="A441" t="str">
            <v>H.</v>
          </cell>
          <cell r="B441" t="str">
            <v xml:space="preserve"> CATHODIC PROTECTION SYSTEM </v>
          </cell>
          <cell r="C441">
            <v>6</v>
          </cell>
          <cell r="D441">
            <v>10.97</v>
          </cell>
          <cell r="E441">
            <v>1.25</v>
          </cell>
          <cell r="F441">
            <v>0</v>
          </cell>
          <cell r="G441">
            <v>0</v>
          </cell>
          <cell r="H441">
            <v>0</v>
          </cell>
          <cell r="I441">
            <v>0.61</v>
          </cell>
          <cell r="J441">
            <v>0</v>
          </cell>
          <cell r="K441">
            <v>0</v>
          </cell>
          <cell r="L441">
            <v>0</v>
          </cell>
          <cell r="M441">
            <v>0</v>
          </cell>
          <cell r="N441">
            <v>0</v>
          </cell>
          <cell r="O441">
            <v>0</v>
          </cell>
          <cell r="P441">
            <v>0</v>
          </cell>
        </row>
        <row r="442">
          <cell r="A442">
            <v>1</v>
          </cell>
          <cell r="B442" t="str">
            <v>40LB??????</v>
          </cell>
          <cell r="C442">
            <v>60</v>
          </cell>
          <cell r="D442" t="str">
            <v>SET</v>
          </cell>
          <cell r="E442">
            <v>8000</v>
          </cell>
          <cell r="F442">
            <v>480000</v>
          </cell>
          <cell r="G442">
            <v>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G443">
            <v>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C444">
            <v>12</v>
          </cell>
          <cell r="D444">
            <v>12.7</v>
          </cell>
          <cell r="E444">
            <v>1.25</v>
          </cell>
          <cell r="F444">
            <v>0</v>
          </cell>
          <cell r="G444">
            <v>0</v>
          </cell>
          <cell r="H444">
            <v>0</v>
          </cell>
          <cell r="I444">
            <v>1.22</v>
          </cell>
          <cell r="J444">
            <v>0</v>
          </cell>
          <cell r="K444">
            <v>0</v>
          </cell>
          <cell r="L444">
            <v>0</v>
          </cell>
          <cell r="M444">
            <v>0</v>
          </cell>
          <cell r="N444">
            <v>0</v>
          </cell>
          <cell r="O444">
            <v>0</v>
          </cell>
          <cell r="P444">
            <v>0</v>
          </cell>
        </row>
        <row r="445">
          <cell r="B445" t="str">
            <v xml:space="preserve">PROTECTION COPPER CABLE, 1.4"X1.4"X60" </v>
          </cell>
          <cell r="C445">
            <v>14</v>
          </cell>
          <cell r="D445">
            <v>12.7</v>
          </cell>
          <cell r="E445">
            <v>1.25</v>
          </cell>
          <cell r="F445">
            <v>0</v>
          </cell>
          <cell r="G445">
            <v>0</v>
          </cell>
          <cell r="H445">
            <v>0</v>
          </cell>
          <cell r="I445">
            <v>1.42</v>
          </cell>
          <cell r="J445">
            <v>0</v>
          </cell>
          <cell r="K445">
            <v>0</v>
          </cell>
          <cell r="L445">
            <v>0</v>
          </cell>
          <cell r="M445">
            <v>0</v>
          </cell>
          <cell r="N445">
            <v>0</v>
          </cell>
          <cell r="O445">
            <v>0</v>
          </cell>
          <cell r="P445">
            <v>0</v>
          </cell>
        </row>
        <row r="446">
          <cell r="B446" t="str">
            <v>ANODE</v>
          </cell>
          <cell r="C446">
            <v>16</v>
          </cell>
          <cell r="D446">
            <v>12.7</v>
          </cell>
          <cell r="E446">
            <v>1.25</v>
          </cell>
          <cell r="F446">
            <v>0</v>
          </cell>
          <cell r="G446">
            <v>0</v>
          </cell>
          <cell r="H446">
            <v>0</v>
          </cell>
          <cell r="I446">
            <v>1.62</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G447">
            <v>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G448">
            <v>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cell r="C449">
            <v>22</v>
          </cell>
          <cell r="D449">
            <v>12.7</v>
          </cell>
          <cell r="E449">
            <v>1.25</v>
          </cell>
          <cell r="I449">
            <v>2.23</v>
          </cell>
          <cell r="J449">
            <v>11.72</v>
          </cell>
          <cell r="K449">
            <v>13.950000000000001</v>
          </cell>
          <cell r="P449">
            <v>8</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G452">
            <v>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G453">
            <v>0</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G454">
            <v>0</v>
          </cell>
          <cell r="H454">
            <v>0</v>
          </cell>
          <cell r="I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G455">
            <v>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G456">
            <v>0</v>
          </cell>
          <cell r="H456">
            <v>0</v>
          </cell>
          <cell r="I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G457">
            <v>0</v>
          </cell>
          <cell r="H457">
            <v>0</v>
          </cell>
          <cell r="I457">
            <v>0.5</v>
          </cell>
          <cell r="J457">
            <v>143</v>
          </cell>
          <cell r="K457">
            <v>16</v>
          </cell>
          <cell r="L457">
            <v>4560</v>
          </cell>
          <cell r="M457">
            <v>0</v>
          </cell>
          <cell r="N457">
            <v>0</v>
          </cell>
          <cell r="O457">
            <v>140</v>
          </cell>
          <cell r="P457">
            <v>39900</v>
          </cell>
          <cell r="Q457"/>
        </row>
        <row r="458">
          <cell r="B458" t="str">
            <v>TABLE 1, 1"</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11</v>
          </cell>
          <cell r="B459" t="str">
            <v xml:space="preserve">CONCRETE, 3000PSI </v>
          </cell>
          <cell r="C459">
            <v>3</v>
          </cell>
          <cell r="D459" t="str">
            <v>M3</v>
          </cell>
          <cell r="E459" t="str">
            <v>M+L</v>
          </cell>
          <cell r="F459" t="str">
            <v>M+L</v>
          </cell>
          <cell r="G459">
            <v>0</v>
          </cell>
          <cell r="H459">
            <v>0</v>
          </cell>
          <cell r="I459">
            <v>0</v>
          </cell>
          <cell r="J459">
            <v>0</v>
          </cell>
          <cell r="K459" t="str">
            <v>M+L</v>
          </cell>
          <cell r="L459" t="str">
            <v>M+L</v>
          </cell>
          <cell r="M459">
            <v>0</v>
          </cell>
          <cell r="N459">
            <v>0</v>
          </cell>
          <cell r="O459">
            <v>2300</v>
          </cell>
          <cell r="P459">
            <v>6900</v>
          </cell>
        </row>
        <row r="460">
          <cell r="A460">
            <v>12</v>
          </cell>
          <cell r="B460" t="str">
            <v>STEEL REINFORCING BAR, 3/8"</v>
          </cell>
          <cell r="C460">
            <v>610</v>
          </cell>
          <cell r="D460" t="str">
            <v>KG</v>
          </cell>
          <cell r="E460" t="str">
            <v>M+L</v>
          </cell>
          <cell r="F460" t="str">
            <v>M+L</v>
          </cell>
          <cell r="G460">
            <v>0</v>
          </cell>
          <cell r="H460">
            <v>0</v>
          </cell>
          <cell r="I460">
            <v>0</v>
          </cell>
          <cell r="J460">
            <v>0</v>
          </cell>
          <cell r="K460" t="str">
            <v>M+L</v>
          </cell>
          <cell r="L460" t="str">
            <v>M+L</v>
          </cell>
          <cell r="M460">
            <v>0</v>
          </cell>
          <cell r="N460">
            <v>0</v>
          </cell>
          <cell r="O460">
            <v>16</v>
          </cell>
          <cell r="P460">
            <v>9760</v>
          </cell>
        </row>
        <row r="461">
          <cell r="A461">
            <v>13</v>
          </cell>
          <cell r="B461" t="str">
            <v xml:space="preserve"> EXCAVATION</v>
          </cell>
          <cell r="C461">
            <v>152</v>
          </cell>
          <cell r="D461" t="str">
            <v>M3</v>
          </cell>
          <cell r="E461" t="str">
            <v>M+L</v>
          </cell>
          <cell r="F461" t="str">
            <v>M+L</v>
          </cell>
          <cell r="G461">
            <v>0</v>
          </cell>
          <cell r="H461">
            <v>0</v>
          </cell>
          <cell r="I461">
            <v>0</v>
          </cell>
          <cell r="J461">
            <v>0</v>
          </cell>
          <cell r="K461" t="str">
            <v>M+L</v>
          </cell>
          <cell r="L461" t="str">
            <v>M+L</v>
          </cell>
          <cell r="M461">
            <v>0</v>
          </cell>
          <cell r="N461">
            <v>0</v>
          </cell>
          <cell r="O461">
            <v>120</v>
          </cell>
          <cell r="P461">
            <v>18240</v>
          </cell>
        </row>
        <row r="462">
          <cell r="A462">
            <v>14</v>
          </cell>
          <cell r="B462" t="str">
            <v xml:space="preserve"> BACKFILL SAND</v>
          </cell>
          <cell r="C462">
            <v>50</v>
          </cell>
          <cell r="D462" t="str">
            <v>M3</v>
          </cell>
          <cell r="E462" t="str">
            <v>M+L</v>
          </cell>
          <cell r="F462" t="str">
            <v>M+L</v>
          </cell>
          <cell r="G462"/>
          <cell r="H462">
            <v>0</v>
          </cell>
          <cell r="I462">
            <v>0</v>
          </cell>
          <cell r="J462">
            <v>0</v>
          </cell>
          <cell r="K462" t="str">
            <v>M+L</v>
          </cell>
          <cell r="L462" t="str">
            <v>M+L</v>
          </cell>
          <cell r="M462">
            <v>0</v>
          </cell>
          <cell r="N462">
            <v>0</v>
          </cell>
          <cell r="O462">
            <v>550</v>
          </cell>
          <cell r="P462">
            <v>27500</v>
          </cell>
        </row>
        <row r="463">
          <cell r="A463">
            <v>15</v>
          </cell>
          <cell r="B463" t="str">
            <v xml:space="preserve"> BACKFILL STONE</v>
          </cell>
          <cell r="C463">
            <v>31</v>
          </cell>
          <cell r="D463" t="str">
            <v>M3</v>
          </cell>
          <cell r="E463" t="str">
            <v>M+L</v>
          </cell>
          <cell r="F463" t="str">
            <v>M+L</v>
          </cell>
          <cell r="G463">
            <v>0</v>
          </cell>
          <cell r="H463">
            <v>0</v>
          </cell>
          <cell r="I463">
            <v>0</v>
          </cell>
          <cell r="J463">
            <v>0</v>
          </cell>
          <cell r="K463" t="str">
            <v>M+L</v>
          </cell>
          <cell r="L463" t="str">
            <v>M+L</v>
          </cell>
          <cell r="M463">
            <v>0</v>
          </cell>
          <cell r="N463">
            <v>0</v>
          </cell>
          <cell r="O463">
            <v>520</v>
          </cell>
          <cell r="P463">
            <v>16120</v>
          </cell>
        </row>
        <row r="464">
          <cell r="A464">
            <v>16</v>
          </cell>
          <cell r="B464" t="str">
            <v xml:space="preserve"> DISPOSAL</v>
          </cell>
          <cell r="C464">
            <v>80</v>
          </cell>
          <cell r="D464" t="str">
            <v>M3</v>
          </cell>
          <cell r="E464" t="str">
            <v>M+L</v>
          </cell>
          <cell r="F464" t="str">
            <v>M+L</v>
          </cell>
          <cell r="G464">
            <v>0</v>
          </cell>
          <cell r="H464">
            <v>0</v>
          </cell>
          <cell r="I464">
            <v>0</v>
          </cell>
          <cell r="J464">
            <v>0</v>
          </cell>
          <cell r="K464" t="str">
            <v>M+L</v>
          </cell>
          <cell r="L464" t="str">
            <v>M+L</v>
          </cell>
          <cell r="M464">
            <v>0</v>
          </cell>
          <cell r="N464">
            <v>0</v>
          </cell>
          <cell r="O464">
            <v>220</v>
          </cell>
          <cell r="P464">
            <v>17600</v>
          </cell>
        </row>
        <row r="465">
          <cell r="A465">
            <v>17</v>
          </cell>
          <cell r="B465" t="str">
            <v>???????(????)</v>
          </cell>
          <cell r="C465">
            <v>9</v>
          </cell>
          <cell r="D465" t="str">
            <v>PCS</v>
          </cell>
          <cell r="E465">
            <v>500</v>
          </cell>
          <cell r="F465">
            <v>4500</v>
          </cell>
          <cell r="G465">
            <v>0</v>
          </cell>
          <cell r="H465">
            <v>0</v>
          </cell>
          <cell r="I465">
            <v>2</v>
          </cell>
          <cell r="J465">
            <v>18</v>
          </cell>
          <cell r="K465">
            <v>500</v>
          </cell>
          <cell r="L465">
            <v>4500</v>
          </cell>
          <cell r="M465">
            <v>0</v>
          </cell>
          <cell r="N465">
            <v>0</v>
          </cell>
          <cell r="O465">
            <v>560</v>
          </cell>
          <cell r="P465">
            <v>5040</v>
          </cell>
        </row>
        <row r="466">
          <cell r="A466">
            <v>18</v>
          </cell>
          <cell r="B466" t="str">
            <v>???????</v>
          </cell>
          <cell r="C466">
            <v>7</v>
          </cell>
          <cell r="D466" t="str">
            <v>ROLL</v>
          </cell>
          <cell r="E466">
            <v>300</v>
          </cell>
          <cell r="F466">
            <v>2100</v>
          </cell>
          <cell r="G466">
            <v>0</v>
          </cell>
          <cell r="H466">
            <v>0</v>
          </cell>
          <cell r="I466">
            <v>1</v>
          </cell>
          <cell r="J466">
            <v>7</v>
          </cell>
          <cell r="K466">
            <v>300</v>
          </cell>
          <cell r="L466">
            <v>2100</v>
          </cell>
          <cell r="M466">
            <v>0</v>
          </cell>
          <cell r="N466">
            <v>0</v>
          </cell>
          <cell r="O466">
            <v>280</v>
          </cell>
          <cell r="P466">
            <v>1960</v>
          </cell>
        </row>
        <row r="467">
          <cell r="A467">
            <v>19</v>
          </cell>
          <cell r="B467" t="str">
            <v>????PE???</v>
          </cell>
          <cell r="C467">
            <v>8</v>
          </cell>
          <cell r="D467" t="str">
            <v>PCS</v>
          </cell>
          <cell r="E467">
            <v>350</v>
          </cell>
          <cell r="F467">
            <v>2800</v>
          </cell>
          <cell r="G467">
            <v>0</v>
          </cell>
          <cell r="H467">
            <v>0</v>
          </cell>
          <cell r="I467">
            <v>1</v>
          </cell>
          <cell r="J467">
            <v>8</v>
          </cell>
          <cell r="K467">
            <v>350</v>
          </cell>
          <cell r="L467">
            <v>2800</v>
          </cell>
          <cell r="M467">
            <v>0</v>
          </cell>
          <cell r="N467">
            <v>0</v>
          </cell>
          <cell r="O467">
            <v>280</v>
          </cell>
          <cell r="P467">
            <v>2240</v>
          </cell>
        </row>
        <row r="468">
          <cell r="A468">
            <v>20</v>
          </cell>
          <cell r="B468" t="str">
            <v>MISCELLANEOUS INCLUDE ???????? &amp; ???????</v>
          </cell>
          <cell r="C468">
            <v>1</v>
          </cell>
          <cell r="D468" t="str">
            <v>LOT</v>
          </cell>
          <cell r="E468">
            <v>67883.5</v>
          </cell>
          <cell r="F468">
            <v>67884</v>
          </cell>
          <cell r="G468">
            <v>0</v>
          </cell>
          <cell r="H468">
            <v>0</v>
          </cell>
          <cell r="I468">
            <v>93.2</v>
          </cell>
          <cell r="J468">
            <v>93</v>
          </cell>
          <cell r="K468">
            <v>67884</v>
          </cell>
          <cell r="L468">
            <v>67884</v>
          </cell>
          <cell r="M468">
            <v>0</v>
          </cell>
          <cell r="N468">
            <v>0</v>
          </cell>
          <cell r="O468">
            <v>26096</v>
          </cell>
          <cell r="P468">
            <v>26096</v>
          </cell>
        </row>
        <row r="469">
          <cell r="B469" t="str">
            <v>SUB-TOTAL : (H)</v>
          </cell>
          <cell r="C469">
            <v>0</v>
          </cell>
          <cell r="D469">
            <v>0</v>
          </cell>
          <cell r="E469">
            <v>0</v>
          </cell>
          <cell r="F469">
            <v>746719</v>
          </cell>
          <cell r="G469">
            <v>0</v>
          </cell>
          <cell r="H469">
            <v>0</v>
          </cell>
          <cell r="I469">
            <v>0</v>
          </cell>
          <cell r="J469">
            <v>1025</v>
          </cell>
          <cell r="K469">
            <v>0</v>
          </cell>
          <cell r="L469">
            <v>746719</v>
          </cell>
          <cell r="M469">
            <v>0</v>
          </cell>
          <cell r="N469">
            <v>0</v>
          </cell>
          <cell r="O469">
            <v>0</v>
          </cell>
          <cell r="P469">
            <v>383226</v>
          </cell>
        </row>
        <row r="470">
          <cell r="F470">
            <v>0</v>
          </cell>
          <cell r="G470">
            <v>0</v>
          </cell>
          <cell r="H470">
            <v>0</v>
          </cell>
          <cell r="I470">
            <v>0</v>
          </cell>
          <cell r="J470">
            <v>0</v>
          </cell>
          <cell r="K470">
            <v>0</v>
          </cell>
          <cell r="L470">
            <v>0</v>
          </cell>
          <cell r="M470">
            <v>0</v>
          </cell>
          <cell r="N470">
            <v>0</v>
          </cell>
          <cell r="O470">
            <v>0</v>
          </cell>
          <cell r="P470">
            <v>0</v>
          </cell>
        </row>
        <row r="471">
          <cell r="B471" t="str">
            <v>PVC???? 7C-2SQ.MM</v>
          </cell>
          <cell r="F471">
            <v>0</v>
          </cell>
          <cell r="G471">
            <v>0</v>
          </cell>
          <cell r="H471">
            <v>0</v>
          </cell>
          <cell r="I471">
            <v>0</v>
          </cell>
          <cell r="J471">
            <v>0</v>
          </cell>
          <cell r="K471">
            <v>0</v>
          </cell>
          <cell r="L471">
            <v>0</v>
          </cell>
          <cell r="M471">
            <v>0</v>
          </cell>
          <cell r="N471">
            <v>0</v>
          </cell>
          <cell r="O471">
            <v>0</v>
          </cell>
          <cell r="P471">
            <v>0</v>
          </cell>
        </row>
        <row r="472">
          <cell r="F472">
            <v>0</v>
          </cell>
          <cell r="G472">
            <v>0</v>
          </cell>
          <cell r="H472">
            <v>0</v>
          </cell>
          <cell r="I472">
            <v>0</v>
          </cell>
          <cell r="J472">
            <v>0</v>
          </cell>
          <cell r="K472">
            <v>0</v>
          </cell>
          <cell r="L472">
            <v>0</v>
          </cell>
          <cell r="M472">
            <v>0</v>
          </cell>
          <cell r="N472">
            <v>0</v>
          </cell>
          <cell r="O472">
            <v>0</v>
          </cell>
          <cell r="P472">
            <v>0</v>
          </cell>
        </row>
        <row r="473">
          <cell r="A473" t="str">
            <v>I.</v>
          </cell>
          <cell r="B473" t="str">
            <v>APS SYSTEM</v>
          </cell>
          <cell r="C473">
            <v>0</v>
          </cell>
          <cell r="D473">
            <v>0</v>
          </cell>
          <cell r="E473">
            <v>0</v>
          </cell>
          <cell r="F473">
            <v>0</v>
          </cell>
          <cell r="G473">
            <v>0</v>
          </cell>
          <cell r="H473">
            <v>0</v>
          </cell>
          <cell r="I473"/>
          <cell r="J473">
            <v>0</v>
          </cell>
          <cell r="K473">
            <v>0</v>
          </cell>
          <cell r="L473">
            <v>0</v>
          </cell>
          <cell r="M473">
            <v>0</v>
          </cell>
          <cell r="N473">
            <v>0</v>
          </cell>
          <cell r="O473">
            <v>0</v>
          </cell>
          <cell r="P473">
            <v>0</v>
          </cell>
          <cell r="Q473"/>
        </row>
        <row r="474">
          <cell r="B474" t="str">
            <v>D&amp;F SYSTEM PANEL, INCLUDING</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G475">
            <v>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B477" t="str">
            <v>INTERPOSITION RELAY x50,  WIRING, AND TB.</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19</v>
          </cell>
          <cell r="B478" t="str">
            <v>SOFTWARE DESIGN PACKAGE</v>
          </cell>
          <cell r="C478">
            <v>3000</v>
          </cell>
          <cell r="D478" t="str">
            <v>M</v>
          </cell>
          <cell r="E478">
            <v>76</v>
          </cell>
          <cell r="F478">
            <v>0</v>
          </cell>
          <cell r="G478">
            <v>0</v>
          </cell>
          <cell r="H478">
            <v>0</v>
          </cell>
          <cell r="I478">
            <v>0</v>
          </cell>
          <cell r="J478">
            <v>0</v>
          </cell>
          <cell r="K478">
            <v>0</v>
          </cell>
          <cell r="L478">
            <v>0</v>
          </cell>
          <cell r="M478">
            <v>0</v>
          </cell>
          <cell r="N478">
            <v>0</v>
          </cell>
          <cell r="O478">
            <v>0</v>
          </cell>
          <cell r="P478">
            <v>0</v>
          </cell>
          <cell r="Q478"/>
        </row>
        <row r="479">
          <cell r="A479">
            <v>2</v>
          </cell>
          <cell r="B479" t="str">
            <v>OPERATION CONSOLE, INCLUDING</v>
          </cell>
          <cell r="C479">
            <v>1</v>
          </cell>
          <cell r="D479" t="str">
            <v>SET</v>
          </cell>
          <cell r="E479">
            <v>357000</v>
          </cell>
          <cell r="F479">
            <v>357000</v>
          </cell>
          <cell r="G479">
            <v>0</v>
          </cell>
          <cell r="H479">
            <v>0</v>
          </cell>
          <cell r="I479">
            <v>20</v>
          </cell>
          <cell r="J479">
            <v>20</v>
          </cell>
          <cell r="K479">
            <v>357000</v>
          </cell>
          <cell r="L479">
            <v>357000</v>
          </cell>
          <cell r="M479">
            <v>0</v>
          </cell>
          <cell r="N479">
            <v>0</v>
          </cell>
          <cell r="O479">
            <v>5600</v>
          </cell>
          <cell r="P479">
            <v>5600</v>
          </cell>
        </row>
        <row r="480">
          <cell r="B480" t="str">
            <v>ANNUNCIATOR PANEL, W/ 50 WINDOWS</v>
          </cell>
          <cell r="C480">
            <v>0</v>
          </cell>
          <cell r="D480">
            <v>0</v>
          </cell>
          <cell r="E480">
            <v>0</v>
          </cell>
          <cell r="F480">
            <v>0</v>
          </cell>
          <cell r="G480">
            <v>0</v>
          </cell>
          <cell r="H480">
            <v>0</v>
          </cell>
          <cell r="I480">
            <v>0.23599999999999999</v>
          </cell>
          <cell r="J480">
            <v>0</v>
          </cell>
          <cell r="K480">
            <v>0</v>
          </cell>
          <cell r="L480">
            <v>0</v>
          </cell>
          <cell r="M480">
            <v>0</v>
          </cell>
          <cell r="N480">
            <v>0</v>
          </cell>
          <cell r="O480">
            <v>0</v>
          </cell>
          <cell r="P480">
            <v>0</v>
          </cell>
        </row>
        <row r="481">
          <cell r="B481" t="str">
            <v xml:space="preserve">COMMAND BOARD, W/ 15 PB SWITCH(SW. W/LIGHT) </v>
          </cell>
          <cell r="C481"/>
          <cell r="D481"/>
          <cell r="E481"/>
          <cell r="F481">
            <v>0</v>
          </cell>
          <cell r="G481"/>
          <cell r="H481">
            <v>0</v>
          </cell>
          <cell r="I481">
            <v>0</v>
          </cell>
          <cell r="J481">
            <v>0</v>
          </cell>
          <cell r="K481">
            <v>0</v>
          </cell>
          <cell r="L481">
            <v>0</v>
          </cell>
          <cell r="M481">
            <v>0</v>
          </cell>
          <cell r="N481">
            <v>0</v>
          </cell>
          <cell r="O481">
            <v>0</v>
          </cell>
          <cell r="P481">
            <v>0</v>
          </cell>
        </row>
        <row r="482">
          <cell r="B482" t="str">
            <v>WIRING, AND TB.</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G483">
            <v>0</v>
          </cell>
          <cell r="H483">
            <v>0</v>
          </cell>
          <cell r="I483">
            <v>20</v>
          </cell>
          <cell r="J483">
            <v>20</v>
          </cell>
          <cell r="K483">
            <v>448000</v>
          </cell>
          <cell r="L483">
            <v>448000</v>
          </cell>
          <cell r="M483">
            <v>0</v>
          </cell>
          <cell r="N483">
            <v>0</v>
          </cell>
          <cell r="O483">
            <v>5600</v>
          </cell>
          <cell r="P483">
            <v>5600</v>
          </cell>
        </row>
        <row r="484">
          <cell r="A484">
            <v>0</v>
          </cell>
          <cell r="B484" t="str">
            <v>MOSAIC PANEL  SIZE 1200Hx1200W, W/</v>
          </cell>
          <cell r="C484">
            <v>0</v>
          </cell>
          <cell r="D484"/>
          <cell r="E484">
            <v>0</v>
          </cell>
          <cell r="F484">
            <v>0</v>
          </cell>
          <cell r="G484">
            <v>0</v>
          </cell>
          <cell r="H484">
            <v>0</v>
          </cell>
          <cell r="I484"/>
          <cell r="J484">
            <v>0</v>
          </cell>
          <cell r="K484">
            <v>0</v>
          </cell>
          <cell r="L484">
            <v>0</v>
          </cell>
          <cell r="M484">
            <v>0</v>
          </cell>
          <cell r="N484">
            <v>0</v>
          </cell>
          <cell r="O484">
            <v>0</v>
          </cell>
          <cell r="P484">
            <v>0</v>
          </cell>
        </row>
        <row r="485">
          <cell r="B485" t="str">
            <v>INDICATION LIGHT x60, POWER SUPPLY, WIRING, AND TB.</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G486">
            <v>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t="str">
            <v>GAS DETECTOR CONTROLLER, 8-CHANNEL x8</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t="str">
            <v>LOW TEMP. DETECTOR CONTROLLER, 4-CHANNEL x7</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t="str">
            <v>POWER SUPPLY, WIRING, AND TB.</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G491">
            <v>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G492">
            <v>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G493">
            <v>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G494">
            <v>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G495">
            <v>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G496">
            <v>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G498">
            <v>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G499">
            <v>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G500">
            <v>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G501">
            <v>0</v>
          </cell>
          <cell r="H501">
            <v>0</v>
          </cell>
          <cell r="I501">
            <v>935.4</v>
          </cell>
          <cell r="J501">
            <v>935</v>
          </cell>
          <cell r="K501">
            <v>639800</v>
          </cell>
          <cell r="L501">
            <v>639800</v>
          </cell>
          <cell r="M501">
            <v>0</v>
          </cell>
          <cell r="N501">
            <v>0</v>
          </cell>
          <cell r="O501">
            <v>261912</v>
          </cell>
          <cell r="P501">
            <v>261912</v>
          </cell>
        </row>
        <row r="502">
          <cell r="A502">
            <v>15</v>
          </cell>
          <cell r="B502" t="str">
            <v>600V????,???,PVC??,????(OVERALL),</v>
          </cell>
          <cell r="C502">
            <v>650</v>
          </cell>
          <cell r="D502" t="str">
            <v>M</v>
          </cell>
          <cell r="E502">
            <v>37</v>
          </cell>
          <cell r="F502">
            <v>24050</v>
          </cell>
          <cell r="G502">
            <v>0</v>
          </cell>
          <cell r="H502">
            <v>0</v>
          </cell>
          <cell r="I502">
            <v>0.11700000000000001</v>
          </cell>
          <cell r="J502">
            <v>76</v>
          </cell>
          <cell r="K502">
            <v>37</v>
          </cell>
          <cell r="L502">
            <v>24050</v>
          </cell>
          <cell r="M502">
            <v>0</v>
          </cell>
          <cell r="N502">
            <v>0</v>
          </cell>
          <cell r="O502">
            <v>33</v>
          </cell>
          <cell r="P502">
            <v>21450</v>
          </cell>
        </row>
        <row r="503">
          <cell r="B503" t="str">
            <v>PVC???? 7C-2SQ.MM</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16</v>
          </cell>
          <cell r="B504" t="str">
            <v>600V????,???,PVC??,????(OVERALL),</v>
          </cell>
          <cell r="C504">
            <v>1500</v>
          </cell>
          <cell r="D504" t="str">
            <v>M</v>
          </cell>
          <cell r="E504">
            <v>41</v>
          </cell>
          <cell r="F504">
            <v>61500</v>
          </cell>
          <cell r="G504">
            <v>0</v>
          </cell>
          <cell r="H504">
            <v>0</v>
          </cell>
          <cell r="I504">
            <v>0.13300000000000001</v>
          </cell>
          <cell r="J504">
            <v>200</v>
          </cell>
          <cell r="K504">
            <v>41</v>
          </cell>
          <cell r="L504">
            <v>61500</v>
          </cell>
          <cell r="M504">
            <v>0</v>
          </cell>
          <cell r="N504">
            <v>0</v>
          </cell>
          <cell r="O504">
            <v>37</v>
          </cell>
          <cell r="P504">
            <v>55500</v>
          </cell>
        </row>
        <row r="505">
          <cell r="B505" t="str">
            <v>PVC???? 9C-2SQ.MM</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17</v>
          </cell>
          <cell r="B506" t="str">
            <v>600V????,???,PVC??,????(OVERALL),</v>
          </cell>
          <cell r="C506">
            <v>2600</v>
          </cell>
          <cell r="D506" t="str">
            <v>M</v>
          </cell>
          <cell r="E506">
            <v>53</v>
          </cell>
          <cell r="F506">
            <v>137800</v>
          </cell>
          <cell r="G506">
            <v>0</v>
          </cell>
          <cell r="H506">
            <v>0</v>
          </cell>
          <cell r="I506">
            <v>0.153</v>
          </cell>
          <cell r="J506">
            <v>398</v>
          </cell>
          <cell r="K506">
            <v>53</v>
          </cell>
          <cell r="L506">
            <v>137800</v>
          </cell>
          <cell r="M506">
            <v>0</v>
          </cell>
          <cell r="N506">
            <v>0</v>
          </cell>
          <cell r="O506">
            <v>43</v>
          </cell>
          <cell r="P506">
            <v>111800</v>
          </cell>
        </row>
        <row r="507">
          <cell r="B507" t="str">
            <v>PVC???? 12C-2SQ.MM</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18</v>
          </cell>
          <cell r="B508" t="str">
            <v>600V????,???,PVC??,????(OVERALL),</v>
          </cell>
          <cell r="C508">
            <v>10000</v>
          </cell>
          <cell r="D508" t="str">
            <v>M</v>
          </cell>
          <cell r="E508">
            <v>44</v>
          </cell>
          <cell r="F508">
            <v>440000</v>
          </cell>
          <cell r="G508">
            <v>0</v>
          </cell>
          <cell r="H508">
            <v>0</v>
          </cell>
          <cell r="I508">
            <v>0.13500000000000001</v>
          </cell>
          <cell r="J508">
            <v>1350</v>
          </cell>
          <cell r="K508">
            <v>44</v>
          </cell>
          <cell r="L508">
            <v>440000</v>
          </cell>
          <cell r="M508">
            <v>0</v>
          </cell>
          <cell r="N508">
            <v>0</v>
          </cell>
          <cell r="O508">
            <v>38</v>
          </cell>
          <cell r="P508">
            <v>380000</v>
          </cell>
        </row>
        <row r="509">
          <cell r="B509" t="str">
            <v>PVC???? 7C-3.5SQ.MM</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19</v>
          </cell>
          <cell r="B510" t="str">
            <v>600V????,???,PVC??,????(OVERALL),</v>
          </cell>
          <cell r="C510">
            <v>3000</v>
          </cell>
          <cell r="D510" t="str">
            <v>M</v>
          </cell>
          <cell r="E510">
            <v>76</v>
          </cell>
          <cell r="F510">
            <v>228000</v>
          </cell>
          <cell r="G510">
            <v>0</v>
          </cell>
          <cell r="H510">
            <v>0</v>
          </cell>
          <cell r="I510">
            <v>0.193</v>
          </cell>
          <cell r="J510">
            <v>579</v>
          </cell>
          <cell r="K510">
            <v>76</v>
          </cell>
          <cell r="L510">
            <v>228000</v>
          </cell>
          <cell r="M510">
            <v>0</v>
          </cell>
          <cell r="N510">
            <v>0</v>
          </cell>
          <cell r="O510">
            <v>54</v>
          </cell>
          <cell r="P510">
            <v>162000</v>
          </cell>
        </row>
        <row r="511">
          <cell r="B511" t="str">
            <v>PVC???? 19C-2SQ.MM</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20</v>
          </cell>
          <cell r="B512" t="str">
            <v>600V????,???,PVC??,????(OVERALL),</v>
          </cell>
          <cell r="C512">
            <v>14000</v>
          </cell>
          <cell r="D512" t="str">
            <v>M</v>
          </cell>
          <cell r="E512">
            <v>119</v>
          </cell>
          <cell r="F512">
            <v>1666000</v>
          </cell>
          <cell r="G512">
            <v>0</v>
          </cell>
          <cell r="H512">
            <v>0</v>
          </cell>
          <cell r="I512">
            <v>0.23599999999999999</v>
          </cell>
          <cell r="J512">
            <v>3304</v>
          </cell>
          <cell r="K512">
            <v>119</v>
          </cell>
          <cell r="L512">
            <v>1666000</v>
          </cell>
          <cell r="M512">
            <v>0</v>
          </cell>
          <cell r="N512">
            <v>0</v>
          </cell>
          <cell r="O512">
            <v>66</v>
          </cell>
          <cell r="P512">
            <v>924000</v>
          </cell>
        </row>
        <row r="513">
          <cell r="B513" t="str">
            <v>PVC???? 30C-2SQ.MM</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21</v>
          </cell>
          <cell r="B514" t="str">
            <v>300V????,PVC??,????(OVERALL &amp; INDIVID)PVC</v>
          </cell>
          <cell r="C514">
            <v>12000</v>
          </cell>
          <cell r="D514" t="str">
            <v>M</v>
          </cell>
          <cell r="E514">
            <v>17</v>
          </cell>
          <cell r="F514">
            <v>204000</v>
          </cell>
          <cell r="G514">
            <v>0</v>
          </cell>
          <cell r="H514">
            <v>0</v>
          </cell>
          <cell r="I514">
            <v>6.4000000000000001E-2</v>
          </cell>
          <cell r="J514">
            <v>768</v>
          </cell>
          <cell r="K514">
            <v>17</v>
          </cell>
          <cell r="L514">
            <v>204000</v>
          </cell>
          <cell r="M514">
            <v>0</v>
          </cell>
          <cell r="N514">
            <v>0</v>
          </cell>
          <cell r="O514">
            <v>18</v>
          </cell>
          <cell r="P514">
            <v>216000</v>
          </cell>
        </row>
        <row r="515">
          <cell r="B515" t="str">
            <v>????  1TxAWG#16</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row>
        <row r="516">
          <cell r="A516">
            <v>22</v>
          </cell>
          <cell r="B516" t="str">
            <v>300V????,PVC??,????(OVERALL &amp; INDIVID)PVC</v>
          </cell>
          <cell r="C516">
            <v>3500</v>
          </cell>
          <cell r="D516" t="str">
            <v>M</v>
          </cell>
          <cell r="E516">
            <v>227</v>
          </cell>
          <cell r="F516">
            <v>794500</v>
          </cell>
          <cell r="G516">
            <v>0</v>
          </cell>
          <cell r="H516">
            <v>0</v>
          </cell>
          <cell r="I516">
            <v>0.25</v>
          </cell>
          <cell r="J516">
            <v>875</v>
          </cell>
          <cell r="K516">
            <v>227</v>
          </cell>
          <cell r="L516">
            <v>794500</v>
          </cell>
          <cell r="M516">
            <v>0</v>
          </cell>
          <cell r="N516">
            <v>0</v>
          </cell>
          <cell r="O516">
            <v>70</v>
          </cell>
          <cell r="P516">
            <v>245000</v>
          </cell>
        </row>
        <row r="517">
          <cell r="B517" t="str">
            <v>????  12TxAWG#14</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23</v>
          </cell>
          <cell r="B518" t="str">
            <v>300V????,PVC??,????(OVERALL &amp; INDIVID)PVC</v>
          </cell>
          <cell r="C518">
            <v>350</v>
          </cell>
          <cell r="D518" t="str">
            <v>M</v>
          </cell>
          <cell r="E518">
            <v>471</v>
          </cell>
          <cell r="F518">
            <v>164850</v>
          </cell>
          <cell r="G518">
            <v>0</v>
          </cell>
          <cell r="H518">
            <v>0</v>
          </cell>
          <cell r="I518">
            <v>0.4</v>
          </cell>
          <cell r="J518">
            <v>140</v>
          </cell>
          <cell r="K518">
            <v>471</v>
          </cell>
          <cell r="L518">
            <v>164850</v>
          </cell>
          <cell r="M518">
            <v>0</v>
          </cell>
          <cell r="N518">
            <v>0</v>
          </cell>
          <cell r="O518">
            <v>112</v>
          </cell>
          <cell r="P518">
            <v>39200</v>
          </cell>
        </row>
        <row r="519">
          <cell r="B519" t="str">
            <v>???? 24TxAWG#14</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G520">
            <v>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G521">
            <v>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G522">
            <v>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G523">
            <v>0</v>
          </cell>
          <cell r="H523">
            <v>0</v>
          </cell>
          <cell r="I523">
            <v>10</v>
          </cell>
          <cell r="J523">
            <v>20</v>
          </cell>
          <cell r="K523">
            <v>1000</v>
          </cell>
          <cell r="L523">
            <v>2000</v>
          </cell>
          <cell r="M523">
            <v>0</v>
          </cell>
          <cell r="N523">
            <v>0</v>
          </cell>
          <cell r="O523">
            <v>2800</v>
          </cell>
          <cell r="P523">
            <v>5600</v>
          </cell>
        </row>
        <row r="524">
          <cell r="A524">
            <v>28</v>
          </cell>
          <cell r="B524" t="str">
            <v>1/4?(??30??)????????????SS316?</v>
          </cell>
          <cell r="C524">
            <v>4</v>
          </cell>
          <cell r="D524" t="str">
            <v>PCS</v>
          </cell>
          <cell r="E524">
            <v>3000</v>
          </cell>
          <cell r="F524">
            <v>12000</v>
          </cell>
          <cell r="G524">
            <v>0</v>
          </cell>
          <cell r="H524">
            <v>0</v>
          </cell>
          <cell r="I524">
            <v>4</v>
          </cell>
          <cell r="J524">
            <v>16</v>
          </cell>
          <cell r="K524">
            <v>3000</v>
          </cell>
          <cell r="L524">
            <v>12000</v>
          </cell>
          <cell r="M524">
            <v>0</v>
          </cell>
          <cell r="N524">
            <v>0</v>
          </cell>
          <cell r="O524">
            <v>1120</v>
          </cell>
          <cell r="P524">
            <v>4480</v>
          </cell>
        </row>
        <row r="525">
          <cell r="A525">
            <v>29</v>
          </cell>
          <cell r="B525" t="str">
            <v>???,????20P,FRP??,?????</v>
          </cell>
          <cell r="C525">
            <v>5</v>
          </cell>
          <cell r="D525" t="str">
            <v>SET</v>
          </cell>
          <cell r="E525">
            <v>3500</v>
          </cell>
          <cell r="F525">
            <v>17500</v>
          </cell>
          <cell r="G525">
            <v>0</v>
          </cell>
          <cell r="H525">
            <v>0</v>
          </cell>
          <cell r="I525">
            <v>4</v>
          </cell>
          <cell r="J525">
            <v>20</v>
          </cell>
          <cell r="K525">
            <v>3500</v>
          </cell>
          <cell r="L525">
            <v>17500</v>
          </cell>
          <cell r="M525">
            <v>0</v>
          </cell>
          <cell r="N525">
            <v>0</v>
          </cell>
          <cell r="O525">
            <v>1120</v>
          </cell>
          <cell r="P525">
            <v>5600</v>
          </cell>
        </row>
        <row r="526">
          <cell r="A526">
            <v>30</v>
          </cell>
          <cell r="B526" t="str">
            <v>???,????50P,FRP??,?????</v>
          </cell>
          <cell r="C526">
            <v>4</v>
          </cell>
          <cell r="D526" t="str">
            <v>SET</v>
          </cell>
          <cell r="E526">
            <v>5500</v>
          </cell>
          <cell r="F526">
            <v>22000</v>
          </cell>
          <cell r="G526">
            <v>0</v>
          </cell>
          <cell r="H526">
            <v>0</v>
          </cell>
          <cell r="I526">
            <v>8</v>
          </cell>
          <cell r="J526">
            <v>32</v>
          </cell>
          <cell r="K526">
            <v>5500</v>
          </cell>
          <cell r="L526">
            <v>22000</v>
          </cell>
          <cell r="M526">
            <v>0</v>
          </cell>
          <cell r="N526">
            <v>0</v>
          </cell>
          <cell r="O526">
            <v>2240</v>
          </cell>
          <cell r="P526">
            <v>8960</v>
          </cell>
        </row>
        <row r="527">
          <cell r="A527">
            <v>31</v>
          </cell>
          <cell r="B527" t="str">
            <v>???,????100P,FRP??,?????</v>
          </cell>
          <cell r="C527">
            <v>1</v>
          </cell>
          <cell r="D527" t="str">
            <v>SET</v>
          </cell>
          <cell r="E527">
            <v>9000</v>
          </cell>
          <cell r="F527">
            <v>9000</v>
          </cell>
          <cell r="G527">
            <v>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v>
          </cell>
          <cell r="C528">
            <v>26</v>
          </cell>
          <cell r="D528" t="str">
            <v>SET</v>
          </cell>
          <cell r="E528">
            <v>2400</v>
          </cell>
          <cell r="F528">
            <v>62400</v>
          </cell>
          <cell r="G528">
            <v>0</v>
          </cell>
          <cell r="H528">
            <v>0</v>
          </cell>
          <cell r="I528">
            <v>3</v>
          </cell>
          <cell r="J528">
            <v>78</v>
          </cell>
          <cell r="K528">
            <v>2400</v>
          </cell>
          <cell r="L528">
            <v>62400</v>
          </cell>
          <cell r="M528">
            <v>0</v>
          </cell>
          <cell r="N528">
            <v>0</v>
          </cell>
          <cell r="O528">
            <v>840</v>
          </cell>
          <cell r="P528">
            <v>21840</v>
          </cell>
        </row>
        <row r="529">
          <cell r="B529" t="str">
            <v>???</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33</v>
          </cell>
          <cell r="B530" t="str">
            <v>DITTO, BUT STEEL CHANNEL ?3.6M?</v>
          </cell>
          <cell r="C530">
            <v>13</v>
          </cell>
          <cell r="D530" t="str">
            <v>SET</v>
          </cell>
          <cell r="E530">
            <v>3600</v>
          </cell>
          <cell r="F530">
            <v>46800</v>
          </cell>
          <cell r="G530">
            <v>0</v>
          </cell>
          <cell r="H530">
            <v>0</v>
          </cell>
          <cell r="I530">
            <v>4</v>
          </cell>
          <cell r="J530">
            <v>52</v>
          </cell>
          <cell r="K530">
            <v>3600</v>
          </cell>
          <cell r="L530">
            <v>46800</v>
          </cell>
          <cell r="M530">
            <v>0</v>
          </cell>
          <cell r="N530">
            <v>0</v>
          </cell>
          <cell r="O530">
            <v>1120</v>
          </cell>
          <cell r="P530">
            <v>14560</v>
          </cell>
        </row>
        <row r="531">
          <cell r="A531">
            <v>34</v>
          </cell>
          <cell r="B531" t="str">
            <v>DITTO, BUT STEEL CHANNEL ?1.95M?</v>
          </cell>
          <cell r="C531">
            <v>3</v>
          </cell>
          <cell r="D531" t="str">
            <v>SET</v>
          </cell>
          <cell r="E531">
            <v>2000</v>
          </cell>
          <cell r="F531">
            <v>6000</v>
          </cell>
          <cell r="G531">
            <v>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G532">
            <v>0</v>
          </cell>
          <cell r="H532">
            <v>0</v>
          </cell>
          <cell r="I532">
            <v>646.55000000000007</v>
          </cell>
          <cell r="J532">
            <v>647</v>
          </cell>
          <cell r="K532">
            <v>743903</v>
          </cell>
          <cell r="L532">
            <v>743903</v>
          </cell>
          <cell r="M532">
            <v>0</v>
          </cell>
          <cell r="N532">
            <v>0</v>
          </cell>
          <cell r="O532">
            <v>181034</v>
          </cell>
          <cell r="P532">
            <v>181034</v>
          </cell>
        </row>
        <row r="533">
          <cell r="B533" t="str">
            <v>SUB-TOTAL : (I)</v>
          </cell>
          <cell r="C533">
            <v>0</v>
          </cell>
          <cell r="D533">
            <v>0</v>
          </cell>
          <cell r="E533">
            <v>0</v>
          </cell>
          <cell r="F533">
            <v>15621953</v>
          </cell>
          <cell r="G533">
            <v>0</v>
          </cell>
          <cell r="H533">
            <v>0</v>
          </cell>
          <cell r="I533">
            <v>0</v>
          </cell>
          <cell r="J533">
            <v>13628</v>
          </cell>
          <cell r="K533">
            <v>0</v>
          </cell>
          <cell r="L533">
            <v>15621953</v>
          </cell>
          <cell r="M533">
            <v>0</v>
          </cell>
          <cell r="N533">
            <v>0</v>
          </cell>
          <cell r="O533">
            <v>0</v>
          </cell>
          <cell r="P533">
            <v>3816326</v>
          </cell>
        </row>
        <row r="536">
          <cell r="A536" t="str">
            <v>J.</v>
          </cell>
          <cell r="B536" t="str">
            <v>U/G CONDUIT BANK</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8">
          <cell r="A538" t="str">
            <v>J.1</v>
          </cell>
          <cell r="B538" t="str">
            <v>U/G CONDUIT BANK FOR TEL., P/P, CCTV, APS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G539">
            <v>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G540">
            <v>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G541">
            <v>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G542">
            <v>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G543">
            <v>0</v>
          </cell>
          <cell r="H543">
            <v>0</v>
          </cell>
          <cell r="I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G544">
            <v>0</v>
          </cell>
          <cell r="H544">
            <v>0</v>
          </cell>
          <cell r="I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G545">
            <v>0</v>
          </cell>
          <cell r="H545">
            <v>0</v>
          </cell>
          <cell r="I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G546">
            <v>0</v>
          </cell>
          <cell r="H546">
            <v>0</v>
          </cell>
          <cell r="I546">
            <v>0</v>
          </cell>
          <cell r="J546">
            <v>0</v>
          </cell>
          <cell r="K546" t="str">
            <v>M+L</v>
          </cell>
          <cell r="L546" t="str">
            <v>M+L</v>
          </cell>
          <cell r="M546">
            <v>0</v>
          </cell>
          <cell r="N546">
            <v>0</v>
          </cell>
          <cell r="O546">
            <v>60</v>
          </cell>
          <cell r="P546">
            <v>1026000</v>
          </cell>
          <cell r="Q546">
            <v>6089</v>
          </cell>
        </row>
        <row r="547">
          <cell r="A547" t="str">
            <v>J.1.9</v>
          </cell>
          <cell r="B547" t="str">
            <v xml:space="preserve"> DISPOSAL</v>
          </cell>
          <cell r="C547">
            <v>1900</v>
          </cell>
          <cell r="D547" t="str">
            <v>M3</v>
          </cell>
          <cell r="E547" t="str">
            <v>M+L</v>
          </cell>
          <cell r="F547" t="str">
            <v>M+L</v>
          </cell>
          <cell r="G547">
            <v>0</v>
          </cell>
          <cell r="H547">
            <v>0</v>
          </cell>
          <cell r="I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G548">
            <v>0</v>
          </cell>
          <cell r="H548">
            <v>0</v>
          </cell>
          <cell r="I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G549">
            <v>0</v>
          </cell>
          <cell r="H549">
            <v>0</v>
          </cell>
          <cell r="I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G550">
            <v>0</v>
          </cell>
          <cell r="H550">
            <v>0</v>
          </cell>
          <cell r="I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G551">
            <v>0</v>
          </cell>
          <cell r="H551">
            <v>0</v>
          </cell>
          <cell r="I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G552">
            <v>0</v>
          </cell>
          <cell r="H552">
            <v>0</v>
          </cell>
          <cell r="I552">
            <v>0</v>
          </cell>
          <cell r="J552">
            <v>0</v>
          </cell>
          <cell r="K552" t="str">
            <v>M+L</v>
          </cell>
          <cell r="L552" t="str">
            <v>M+L</v>
          </cell>
          <cell r="M552">
            <v>0</v>
          </cell>
          <cell r="N552">
            <v>0</v>
          </cell>
          <cell r="O552">
            <v>200</v>
          </cell>
          <cell r="P552">
            <v>500000</v>
          </cell>
        </row>
        <row r="553">
          <cell r="B553" t="str">
            <v>SUB-TOTAL : (J.1)</v>
          </cell>
          <cell r="C553">
            <v>0</v>
          </cell>
          <cell r="D553">
            <v>0</v>
          </cell>
          <cell r="E553">
            <v>0</v>
          </cell>
          <cell r="F553">
            <v>4896800</v>
          </cell>
          <cell r="G553">
            <v>0</v>
          </cell>
          <cell r="H553">
            <v>0</v>
          </cell>
          <cell r="I553">
            <v>0</v>
          </cell>
          <cell r="J553">
            <v>19311</v>
          </cell>
          <cell r="K553">
            <v>0</v>
          </cell>
          <cell r="L553">
            <v>4896800</v>
          </cell>
          <cell r="M553">
            <v>0</v>
          </cell>
          <cell r="N553">
            <v>0</v>
          </cell>
          <cell r="O553">
            <v>0</v>
          </cell>
          <cell r="P553">
            <v>15517600</v>
          </cell>
        </row>
        <row r="555">
          <cell r="A555" t="str">
            <v>J.2</v>
          </cell>
          <cell r="B555" t="str">
            <v>U/G CONDUIT BANK FOR TEL., P/P, CCTV, APS</v>
          </cell>
          <cell r="C555">
            <v>0</v>
          </cell>
          <cell r="D555">
            <v>0</v>
          </cell>
          <cell r="E555">
            <v>0</v>
          </cell>
          <cell r="F555">
            <v>0</v>
          </cell>
          <cell r="G555">
            <v>0</v>
          </cell>
          <cell r="H555">
            <v>0</v>
          </cell>
          <cell r="I555">
            <v>0.22</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G556">
            <v>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G557">
            <v>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G558">
            <v>0</v>
          </cell>
          <cell r="H558">
            <v>0</v>
          </cell>
          <cell r="I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G559">
            <v>0</v>
          </cell>
          <cell r="H559">
            <v>0</v>
          </cell>
          <cell r="I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G560">
            <v>0</v>
          </cell>
          <cell r="H560">
            <v>0</v>
          </cell>
          <cell r="I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G561">
            <v>0</v>
          </cell>
          <cell r="H561">
            <v>0</v>
          </cell>
          <cell r="I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G562">
            <v>0</v>
          </cell>
          <cell r="H562">
            <v>0</v>
          </cell>
          <cell r="I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G563">
            <v>0</v>
          </cell>
          <cell r="H563">
            <v>0</v>
          </cell>
          <cell r="I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G564">
            <v>0</v>
          </cell>
          <cell r="H564">
            <v>0</v>
          </cell>
          <cell r="I564">
            <v>0</v>
          </cell>
          <cell r="J564">
            <v>0</v>
          </cell>
          <cell r="K564" t="str">
            <v>M+L</v>
          </cell>
          <cell r="L564" t="str">
            <v>M+L</v>
          </cell>
          <cell r="M564">
            <v>0</v>
          </cell>
          <cell r="N564">
            <v>0</v>
          </cell>
          <cell r="O564">
            <v>16</v>
          </cell>
          <cell r="P564">
            <v>292000</v>
          </cell>
        </row>
        <row r="565">
          <cell r="A565" t="str">
            <v>J.2.10</v>
          </cell>
          <cell r="B565" t="str">
            <v xml:space="preserve"> MAN-HOLE, (?????)</v>
          </cell>
          <cell r="C565">
            <v>0</v>
          </cell>
          <cell r="D565" t="str">
            <v>SET</v>
          </cell>
          <cell r="E565">
            <v>0</v>
          </cell>
          <cell r="F565">
            <v>0</v>
          </cell>
          <cell r="G565">
            <v>0</v>
          </cell>
          <cell r="H565">
            <v>0</v>
          </cell>
          <cell r="I565">
            <v>0</v>
          </cell>
          <cell r="J565">
            <v>0</v>
          </cell>
          <cell r="K565">
            <v>0</v>
          </cell>
          <cell r="L565">
            <v>0</v>
          </cell>
          <cell r="M565">
            <v>0</v>
          </cell>
          <cell r="N565">
            <v>0</v>
          </cell>
          <cell r="O565">
            <v>0</v>
          </cell>
          <cell r="P565">
            <v>0</v>
          </cell>
        </row>
        <row r="566">
          <cell r="A566" t="str">
            <v>J.2.11</v>
          </cell>
          <cell r="B566" t="str">
            <v xml:space="preserve"> HAND HOLE, 1200Lx1000Wx1200D</v>
          </cell>
          <cell r="C566">
            <v>7</v>
          </cell>
          <cell r="D566" t="str">
            <v>SET</v>
          </cell>
          <cell r="E566" t="str">
            <v>M+L</v>
          </cell>
          <cell r="F566" t="str">
            <v>M+L</v>
          </cell>
          <cell r="G566">
            <v>0</v>
          </cell>
          <cell r="H566">
            <v>0</v>
          </cell>
          <cell r="I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G567">
            <v>0</v>
          </cell>
          <cell r="H567">
            <v>0</v>
          </cell>
          <cell r="I567">
            <v>0</v>
          </cell>
          <cell r="J567">
            <v>0</v>
          </cell>
          <cell r="K567" t="str">
            <v>M+L</v>
          </cell>
          <cell r="L567" t="str">
            <v>M+L</v>
          </cell>
          <cell r="M567">
            <v>0</v>
          </cell>
          <cell r="N567">
            <v>0</v>
          </cell>
          <cell r="O567">
            <v>200</v>
          </cell>
          <cell r="P567">
            <v>250000</v>
          </cell>
        </row>
        <row r="568">
          <cell r="B568" t="str">
            <v>SUB-TOTAL : (J.2)</v>
          </cell>
          <cell r="C568">
            <v>0</v>
          </cell>
          <cell r="D568">
            <v>0</v>
          </cell>
          <cell r="E568">
            <v>0</v>
          </cell>
          <cell r="F568">
            <v>1004000</v>
          </cell>
          <cell r="G568">
            <v>0</v>
          </cell>
          <cell r="H568">
            <v>0</v>
          </cell>
          <cell r="I568">
            <v>0</v>
          </cell>
          <cell r="J568">
            <v>8020</v>
          </cell>
          <cell r="K568">
            <v>0</v>
          </cell>
          <cell r="L568">
            <v>1004000</v>
          </cell>
          <cell r="M568">
            <v>0</v>
          </cell>
          <cell r="N568">
            <v>0</v>
          </cell>
          <cell r="O568">
            <v>0</v>
          </cell>
          <cell r="P568">
            <v>6436000</v>
          </cell>
        </row>
        <row r="569">
          <cell r="F569">
            <v>0</v>
          </cell>
          <cell r="G569">
            <v>0</v>
          </cell>
          <cell r="H569">
            <v>0</v>
          </cell>
          <cell r="I569">
            <v>0</v>
          </cell>
          <cell r="J569">
            <v>0</v>
          </cell>
          <cell r="K569">
            <v>0</v>
          </cell>
          <cell r="L569">
            <v>0</v>
          </cell>
          <cell r="M569">
            <v>0</v>
          </cell>
          <cell r="N569">
            <v>0</v>
          </cell>
          <cell r="O569">
            <v>0</v>
          </cell>
          <cell r="P569">
            <v>0</v>
          </cell>
        </row>
        <row r="570">
          <cell r="B570" t="str">
            <v>SUB-TOTAL : (J)</v>
          </cell>
          <cell r="C570">
            <v>0</v>
          </cell>
          <cell r="D570">
            <v>0</v>
          </cell>
          <cell r="E570">
            <v>0</v>
          </cell>
          <cell r="F570">
            <v>5900800</v>
          </cell>
          <cell r="G570">
            <v>0</v>
          </cell>
          <cell r="H570">
            <v>0</v>
          </cell>
          <cell r="I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refreshError="1"/>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refreshError="1"/>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refreshError="1"/>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refreshError="1"/>
      <sheetData sheetId="587"/>
      <sheetData sheetId="588"/>
      <sheetData sheetId="589"/>
      <sheetData sheetId="590" refreshError="1"/>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sheetData sheetId="604" refreshError="1"/>
      <sheetData sheetId="605" refreshError="1"/>
      <sheetData sheetId="606" refreshError="1"/>
      <sheetData sheetId="607" refreshError="1"/>
      <sheetData sheetId="60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K"/>
      <sheetName val="DchinhKtoan(Thop)"/>
      <sheetName val="Dchinh(chinhthuc)"/>
      <sheetName val="BCDKT"/>
      <sheetName val="P1(KQKD)"/>
      <sheetName val="P2(KQKD)"/>
      <sheetName val="P3 (KQKD)"/>
      <sheetName val="Thminh2002"/>
      <sheetName val="TSCD"/>
      <sheetName val="Von-quy"/>
      <sheetName val="DThu"/>
      <sheetName val="641"/>
      <sheetName val="642"/>
      <sheetName val="CtieuPT"/>
      <sheetName val="PBo sau DC"/>
      <sheetName val="Thminh2000"/>
    </sheetNames>
    <sheetDataSet>
      <sheetData sheetId="0"/>
      <sheetData sheetId="1"/>
      <sheetData sheetId="2" refreshError="1">
        <row r="4">
          <cell r="G4" t="str">
            <v>Cã</v>
          </cell>
        </row>
        <row r="5">
          <cell r="G5" t="str">
            <v/>
          </cell>
        </row>
        <row r="6">
          <cell r="G6" t="str">
            <v/>
          </cell>
        </row>
        <row r="7">
          <cell r="G7" t="str">
            <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row r="36">
          <cell r="G36" t="str">
            <v/>
          </cell>
        </row>
        <row r="37">
          <cell r="G37" t="str">
            <v/>
          </cell>
        </row>
        <row r="38">
          <cell r="G38" t="str">
            <v/>
          </cell>
        </row>
        <row r="39">
          <cell r="G39" t="str">
            <v/>
          </cell>
        </row>
        <row r="40">
          <cell r="G40" t="str">
            <v/>
          </cell>
        </row>
        <row r="41">
          <cell r="G41" t="str">
            <v/>
          </cell>
        </row>
        <row r="42">
          <cell r="G42" t="str">
            <v/>
          </cell>
        </row>
        <row r="43">
          <cell r="G43" t="str">
            <v/>
          </cell>
        </row>
        <row r="44">
          <cell r="G44" t="str">
            <v/>
          </cell>
        </row>
        <row r="45">
          <cell r="G45" t="str">
            <v/>
          </cell>
        </row>
        <row r="46">
          <cell r="G46" t="str">
            <v/>
          </cell>
        </row>
        <row r="47">
          <cell r="G47" t="str">
            <v/>
          </cell>
        </row>
        <row r="48">
          <cell r="G48" t="str">
            <v/>
          </cell>
        </row>
        <row r="49">
          <cell r="G49" t="str">
            <v/>
          </cell>
        </row>
        <row r="50">
          <cell r="G50" t="str">
            <v/>
          </cell>
        </row>
        <row r="51">
          <cell r="G51" t="str">
            <v/>
          </cell>
        </row>
        <row r="52">
          <cell r="G52" t="str">
            <v/>
          </cell>
        </row>
        <row r="53">
          <cell r="G53" t="str">
            <v/>
          </cell>
        </row>
        <row r="54">
          <cell r="G54" t="str">
            <v/>
          </cell>
        </row>
        <row r="55">
          <cell r="G55" t="str">
            <v/>
          </cell>
        </row>
        <row r="56">
          <cell r="G56" t="str">
            <v/>
          </cell>
        </row>
        <row r="57">
          <cell r="G57" t="str">
            <v/>
          </cell>
        </row>
        <row r="58">
          <cell r="G58" t="str">
            <v/>
          </cell>
        </row>
        <row r="59">
          <cell r="G59" t="str">
            <v/>
          </cell>
        </row>
        <row r="60">
          <cell r="G60" t="str">
            <v/>
          </cell>
        </row>
        <row r="61">
          <cell r="G61" t="str">
            <v/>
          </cell>
        </row>
        <row r="62">
          <cell r="G62" t="str">
            <v/>
          </cell>
        </row>
        <row r="63">
          <cell r="G63" t="str">
            <v/>
          </cell>
        </row>
        <row r="64">
          <cell r="G64" t="str">
            <v/>
          </cell>
        </row>
        <row r="65">
          <cell r="G65" t="str">
            <v/>
          </cell>
        </row>
        <row r="66">
          <cell r="G66" t="str">
            <v/>
          </cell>
        </row>
        <row r="67">
          <cell r="G67" t="str">
            <v/>
          </cell>
        </row>
        <row r="68">
          <cell r="G68" t="str">
            <v/>
          </cell>
        </row>
        <row r="69">
          <cell r="G69" t="str">
            <v/>
          </cell>
        </row>
        <row r="70">
          <cell r="G70" t="str">
            <v/>
          </cell>
        </row>
        <row r="71">
          <cell r="G71" t="str">
            <v/>
          </cell>
        </row>
        <row r="72">
          <cell r="G72" t="str">
            <v/>
          </cell>
        </row>
        <row r="73">
          <cell r="G73" t="str">
            <v/>
          </cell>
        </row>
        <row r="74">
          <cell r="G74" t="str">
            <v/>
          </cell>
        </row>
        <row r="75">
          <cell r="G75" t="str">
            <v/>
          </cell>
        </row>
        <row r="76">
          <cell r="G76" t="str">
            <v/>
          </cell>
        </row>
        <row r="77">
          <cell r="G77" t="str">
            <v/>
          </cell>
        </row>
        <row r="78">
          <cell r="G78" t="str">
            <v/>
          </cell>
        </row>
        <row r="79">
          <cell r="G79" t="str">
            <v/>
          </cell>
        </row>
        <row r="80">
          <cell r="G80" t="str">
            <v/>
          </cell>
        </row>
        <row r="81">
          <cell r="G81" t="str">
            <v/>
          </cell>
        </row>
        <row r="82">
          <cell r="G82" t="str">
            <v/>
          </cell>
        </row>
        <row r="83">
          <cell r="G83" t="str">
            <v/>
          </cell>
        </row>
        <row r="84">
          <cell r="G84" t="str">
            <v/>
          </cell>
        </row>
        <row r="85">
          <cell r="G85" t="str">
            <v/>
          </cell>
        </row>
        <row r="86">
          <cell r="G86" t="str">
            <v/>
          </cell>
        </row>
        <row r="87">
          <cell r="G87" t="str">
            <v/>
          </cell>
        </row>
        <row r="88">
          <cell r="G88" t="str">
            <v/>
          </cell>
        </row>
        <row r="89">
          <cell r="G89" t="str">
            <v/>
          </cell>
        </row>
        <row r="90">
          <cell r="G90" t="str">
            <v/>
          </cell>
        </row>
        <row r="91">
          <cell r="G91" t="str">
            <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15">
          <cell r="G115" t="str">
            <v/>
          </cell>
        </row>
        <row r="116">
          <cell r="G116" t="str">
            <v/>
          </cell>
        </row>
        <row r="117">
          <cell r="G117" t="str">
            <v/>
          </cell>
        </row>
        <row r="118">
          <cell r="G118" t="str">
            <v/>
          </cell>
        </row>
        <row r="119">
          <cell r="G119" t="str">
            <v/>
          </cell>
        </row>
        <row r="120">
          <cell r="G120" t="str">
            <v/>
          </cell>
        </row>
        <row r="121">
          <cell r="G121" t="str">
            <v/>
          </cell>
        </row>
        <row r="122">
          <cell r="G122" t="str">
            <v/>
          </cell>
        </row>
        <row r="123">
          <cell r="G123" t="str">
            <v/>
          </cell>
        </row>
        <row r="124">
          <cell r="G124" t="str">
            <v/>
          </cell>
        </row>
        <row r="125">
          <cell r="G125" t="str">
            <v/>
          </cell>
        </row>
        <row r="126">
          <cell r="G126" t="str">
            <v/>
          </cell>
        </row>
        <row r="127">
          <cell r="G127" t="str">
            <v/>
          </cell>
        </row>
        <row r="128">
          <cell r="G128" t="str">
            <v/>
          </cell>
        </row>
        <row r="129">
          <cell r="G129" t="str">
            <v/>
          </cell>
        </row>
        <row r="130">
          <cell r="G130" t="str">
            <v/>
          </cell>
        </row>
        <row r="131">
          <cell r="G131" t="str">
            <v/>
          </cell>
        </row>
        <row r="132">
          <cell r="G132" t="str">
            <v/>
          </cell>
        </row>
        <row r="133">
          <cell r="G133" t="str">
            <v/>
          </cell>
        </row>
        <row r="134">
          <cell r="G134" t="str">
            <v/>
          </cell>
        </row>
        <row r="135">
          <cell r="G135" t="str">
            <v/>
          </cell>
        </row>
        <row r="136">
          <cell r="G136" t="str">
            <v/>
          </cell>
        </row>
        <row r="138">
          <cell r="G13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OCHAT1"/>
      <sheetName val="DOCHAT2"/>
      <sheetName val="DNTC"/>
      <sheetName val="Compressive_strength (gun)1"/>
      <sheetName val="Compressive_strength (gun)2"/>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CONDUIT"/>
      <sheetName val="CABLE TRAY"/>
      <sheetName val="Sheet1"/>
      <sheetName val="Sheet2"/>
      <sheetName val="Sheet3"/>
      <sheetName val="ha kcs"/>
      <sheetName val="#REF"/>
      <sheetName val="Sheet4"/>
      <sheetName val="Sheet5"/>
      <sheetName val="Sheet6"/>
      <sheetName val="Sheet7"/>
      <sheetName val="Sheet8"/>
      <sheetName val="Sheet9"/>
      <sheetName val="Sheet10"/>
      <sheetName val="Sheet11"/>
      <sheetName val="Sheet12"/>
      <sheetName val="_x0000__x0000_ൠ_xd848_´&#10;ீ@_x0000__x0000_⮠@_x0000__x0000_⮠_xd86c_´&#10;ൠ_xd890_´&#10;ீ_x0000_㿰_x0002_ੰ_xd8b4_´&#10;ீ"/>
      <sheetName val="KLHT"/>
      <sheetName val="THKP"/>
      <sheetName val="KL XL2000"/>
      <sheetName val="KLXL2001"/>
      <sheetName val="THKP2001"/>
      <sheetName val="KLphanbo"/>
      <sheetName val="Chiet tinh"/>
      <sheetName val="XL4Poppy"/>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T6"/>
      <sheetName val="Tong cong ty"/>
      <sheetName val="Chinh phu va Dvi #"/>
      <sheetName val="Chart1"/>
      <sheetName val="bao cao"/>
      <sheetName val="HDKT"/>
      <sheetName val=""/>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PBmaitong"/>
      <sheetName val="Cot BT"/>
      <sheetName val="Vi he"/>
      <sheetName val="Tuong"/>
      <sheetName val="Dat"/>
      <sheetName val="Mai "/>
      <sheetName val="Xago"/>
      <sheetName val="Thao do"/>
      <sheetName val="Son"/>
      <sheetName val="Cau vch"/>
      <sheetName val="Bao on "/>
      <sheetName val="LD"/>
      <sheetName val="ONGD80"/>
      <sheetName val="ONG D180"/>
      <sheetName val="BAO On D80"/>
      <sheetName val="Bao on D180"/>
      <sheetName val="VTu chinh"/>
      <sheetName val="VLP"/>
      <sheetName val="May TC"/>
      <sheetName val="dtha long"/>
      <sheetName val="XXXXXXXX"/>
      <sheetName val="XayLo"/>
      <sheetName val="_x0004__x0000_ð_x0000__x0000__x0000_Ӡ_x0000__x0000__x0000_ڰ_x0000__x0000__x0000_Ӡ_x0000__x0000__x0000_Ӱ_x0000__x0000__x0000_Ԁ_x0000__x0000__x0000_Ӱ_x0000__x0000__x0000_Ԁ"/>
      <sheetName val="DLLT"/>
      <sheetName val="THXL"/>
      <sheetName val="XL"/>
      <sheetName val="PTCT"/>
      <sheetName val="PTCT them"/>
      <sheetName val="FT"/>
      <sheetName val="VL"/>
      <sheetName val="Cuoc"/>
      <sheetName val="A6"/>
      <sheetName val="KL_G1"/>
      <sheetName val="PL_mat"/>
      <sheetName val="SCg_mat"/>
      <sheetName val="Sheet13"/>
      <sheetName val="Sheet14"/>
      <sheetName val="Sheet15"/>
      <sheetName val="Sheet16"/>
      <sheetName val="Thuc hien-thanh toan-ung von"/>
      <sheetName val="TH"/>
      <sheetName val="TH2"/>
      <sheetName val="TH2 (2)"/>
      <sheetName val="khan dai B"/>
      <sheetName val="Dien"/>
      <sheetName val="cap thoat nuoc"/>
      <sheetName val="duong + hang rao"/>
      <sheetName val="TN ngoai nha"/>
      <sheetName val="dien nguon"/>
      <sheetName val="be nuoc ngam"/>
      <sheetName val="duong + hang rao."/>
      <sheetName val="San xa don + kep"/>
      <sheetName val="KL ngoai"/>
      <sheetName val="Chenh VT"/>
      <sheetName val="00000000"/>
      <sheetName val="TCLuong"/>
      <sheetName val="GTHP1"/>
      <sheetName val="GTHP2"/>
      <sheetName val="cogioiHP"/>
      <sheetName val="toPV,baove"/>
      <sheetName val="TTancaHP"/>
      <sheetName val="thuengoaiHP"/>
      <sheetName val="cogioiHP (2)"/>
      <sheetName val="VLHTXL"/>
      <sheetName val="NC"/>
      <sheetName val="May"/>
      <sheetName val="VuaXM"/>
      <sheetName val="Tno"/>
      <sheetName val="VuaBT"/>
      <sheetName val="CTGVL"/>
      <sheetName val="cat"/>
      <sheetName val="luongSS3"/>
      <sheetName val="mayTC"/>
      <sheetName val="HSluongtho"/>
      <sheetName val="luongTT09"/>
      <sheetName val="CLVL"/>
      <sheetName val="VLDCA"/>
      <sheetName val="khong"/>
      <sheetName val="TEMPT"/>
      <sheetName val="TEMPT (2)"/>
      <sheetName val="SD7"/>
      <sheetName val="SD9"/>
      <sheetName val="BHChinhxac"/>
      <sheetName val="QuII"/>
      <sheetName val="QuiIII"/>
      <sheetName val="BHXHNam2001"/>
      <sheetName val="BHXH4"/>
      <sheetName val="QuyI2002"/>
      <sheetName val="QuyI2002 (2)"/>
      <sheetName val="BHXH-BHYT"/>
      <sheetName val="QuyviTE"/>
      <sheetName val="QuýI03"/>
      <sheetName val="KH03"/>
      <sheetName val="KHQ II"/>
      <sheetName val="Gia VL"/>
      <sheetName val="Bang gia ca may"/>
      <sheetName val="Bang luong CB"/>
      <sheetName val="Bang P.tich CT"/>
      <sheetName val="D.toan chi tiet"/>
      <sheetName val="Bang TH Dtoan"/>
      <sheetName val="k7-8"/>
      <sheetName val="km0"/>
      <sheetName val="km1"/>
      <sheetName val="thklnen"/>
      <sheetName val="klmat"/>
      <sheetName val="den bu"/>
      <sheetName val="vln"/>
      <sheetName val="bgianen"/>
      <sheetName val="dan"/>
      <sheetName val="dtctnen"/>
      <sheetName val="khsat"/>
      <sheetName val="vlieumat"/>
      <sheetName val="bgiamat"/>
      <sheetName val="dtctmat"/>
      <sheetName val="klcong"/>
      <sheetName val="vlcong"/>
      <sheetName val="bgiacong"/>
      <sheetName val="dtctcong"/>
      <sheetName val="thdt1"/>
      <sheetName val="thdt2"/>
      <sheetName val="tmdautu"/>
      <sheetName val="nsuy"/>
      <sheetName val="thdt"/>
      <sheetName val="cbdt"/>
      <sheetName val="Gia"/>
      <sheetName val="Mdich"/>
      <sheetName val="NaH"/>
      <sheetName val="NTV"/>
      <sheetName val="Sheet2 (2)"/>
      <sheetName val="Ktoan"/>
      <sheetName val="Vphu"/>
      <sheetName val="Vphu (2)"/>
      <sheetName val="cauGia"/>
      <sheetName val="cauGia (2)"/>
      <sheetName val="Maidich"/>
      <sheetName val="Maidich (2)"/>
      <sheetName val="sgam"/>
      <sheetName val="sgam (2)"/>
      <sheetName val="nh"/>
      <sheetName val="NaHang"/>
      <sheetName val="Chiemson"/>
      <sheetName val="ChÝon"/>
      <sheetName val="Takhoa"/>
      <sheetName val="nutvong"/>
      <sheetName val="Na hang"/>
      <sheetName val="Gio"/>
      <sheetName val="KH 2003 (moi max)"/>
      <sheetName val="PT cong no"/>
      <sheetName val="KH "/>
      <sheetName val="Sheet3 (2)"/>
      <sheetName val="TDT"/>
      <sheetName val="THDAU BUA"/>
      <sheetName val="DTMT EP COC"/>
      <sheetName val="CT dau bua"/>
      <sheetName val="khoi luong250t"/>
      <sheetName val="Sua-KLVDT+PS"/>
      <sheetName val="TSTL"/>
      <sheetName val="VTDC"/>
      <sheetName val="Lichkk"/>
      <sheetName val="DS"/>
      <sheetName val="XL4Test5"/>
      <sheetName val="tong hop"/>
      <sheetName val="phan tich DG"/>
      <sheetName val="gia vat lieu"/>
      <sheetName val="gia xe may"/>
      <sheetName val="gia nhan cong"/>
      <sheetName val="KM20-21"/>
      <sheetName val="KM21-22"/>
      <sheetName val="KM22-23"/>
      <sheetName val="KM23-24"/>
      <sheetName val="KM24-25"/>
      <sheetName val="KM25-26"/>
      <sheetName val="KM26-27"/>
      <sheetName val="KM27-28"/>
      <sheetName val="KM28-29"/>
      <sheetName val="TCB2km27-28(T)"/>
      <sheetName val="TCB2km27-28 (R)"/>
      <sheetName val="Noidung TT"/>
      <sheetName val="KIch thuoc"/>
      <sheetName val="Apluctinh"/>
      <sheetName val="Apluchoat"/>
      <sheetName val="Tæ hîp lùc"/>
      <sheetName val="HÖ sè pt"/>
      <sheetName val="Gi¶i hpt"/>
      <sheetName val=" N "/>
      <sheetName val=" Q "/>
      <sheetName val=" Mt "/>
      <sheetName val=" Md "/>
      <sheetName val="KiÓm tra"/>
      <sheetName val="Succhiutai"/>
      <sheetName val="KTcoc"/>
      <sheetName val="Bieu6"/>
      <sheetName val="Bieu3"/>
      <sheetName val="Bieu2"/>
      <sheetName val="Bieu1"/>
      <sheetName val="Bieu5"/>
      <sheetName val="Bieu4"/>
      <sheetName val="Bieu5 Thuc te"/>
      <sheetName val="Luong VP"/>
      <sheetName val="THBH"/>
      <sheetName val="1411"/>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G"/>
      <sheetName val="giaduthau"/>
      <sheetName val="CTnen"/>
      <sheetName val="ctmat"/>
      <sheetName val="antoanGT"/>
      <sheetName val="CTkhac"/>
      <sheetName val="dgia"/>
      <sheetName val="cuoc1"/>
      <sheetName val="vua"/>
      <sheetName val="10000000"/>
      <sheetName val="BK_KL"/>
      <sheetName val="5 nam (tach)"/>
      <sheetName val="5 nam (tach) (2)"/>
      <sheetName val="KH 2003"/>
      <sheetName val="20000000"/>
      <sheetName val="BC26HD"/>
      <sheetName val="M02GTGT"/>
      <sheetName val="BC29HD"/>
      <sheetName val="cap thoat nu_x0003__x0000_"/>
      <sheetName val="TPH DAT "/>
      <sheetName val="CAT DAT"/>
      <sheetName val="NEN DAT"/>
      <sheetName val="Bieu 1(TH-KHnam2002)"/>
      <sheetName val="Bieu 2(KHnam 2003)"/>
      <sheetName val="Bieu 3(GTSL-2003)"/>
      <sheetName val="Bieu 4(tieuthusanpham)"/>
      <sheetName val="Bieu 6(Doanhthu)"/>
      <sheetName val="Bieu 7(LD-TLuong)"/>
      <sheetName val="Bieu 8(Chuanbi-dautu)"/>
      <sheetName val="Bieu 9(Dtu-XDCB)"/>
      <sheetName val="Bieu 10(Trich-sudung-taidautu)"/>
      <sheetName val="bieu11-1(giathanh)"/>
      <sheetName val="Bieu 11-2(Giathanh)"/>
      <sheetName val="Bieu 11a(KHTH CP ban hang)"/>
      <sheetName val="Bieu 11b (KHCP Quanly Cty)"/>
      <sheetName val="bieu12-KHGTtieuthuSF"/>
      <sheetName val="Bieu 13(Nhucau-nguonvon-ldong)"/>
      <sheetName val="Bieu 14(khauhao-TSCD)"/>
      <sheetName val="Bieu 15(thunopngansach)"/>
      <sheetName val="Bieu 16(phanphoiloinhuan)"/>
      <sheetName val="Bieu18(quitaptrung-qlitcty)"/>
      <sheetName val="bieu19(thuchi)"/>
      <sheetName val="bieu20-khthuno"/>
      <sheetName val="bieu21-khtrano"/>
      <sheetName val="Tong Hop "/>
      <sheetName val="Phan Tich Duong"/>
      <sheetName val="Phan Tich Cong"/>
      <sheetName val="Phan Tich Cau"/>
      <sheetName val="Gia vua"/>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CGTSX5"/>
      <sheetName val="KHT6"/>
      <sheetName val="BCGTXS6"/>
      <sheetName val="THT6"/>
      <sheetName val="KH Q3"/>
      <sheetName val="KHT8"/>
      <sheetName val="BCGTSX7"/>
      <sheetName val="GTSX 8"/>
      <sheetName val="CONTRACT"/>
      <sheetName val="GTSX9"/>
      <sheetName val="KH 10"/>
      <sheetName val="GTSX10"/>
      <sheetName val="KH 11"/>
      <sheetName val="GTSX11"/>
      <sheetName val="KH12"/>
      <sheetName val="GTSX12"/>
      <sheetName val="Gia MyDinh"/>
      <sheetName val="Gia goi 5"/>
      <sheetName val="GTSX doi"/>
      <sheetName val="GT doi"/>
      <sheetName val="maukk"/>
      <sheetName val="Quang Tri"/>
      <sheetName val="TTHue"/>
      <sheetName val="Da Nang"/>
      <sheetName val="Quang Nam"/>
      <sheetName val="Quang Ngai"/>
      <sheetName val="TH DH-QN"/>
      <sheetName val="KP HD"/>
      <sheetName val="DB HD"/>
      <sheetName val="THV1"/>
      <sheetName val="THV2"/>
      <sheetName val="Von"/>
      <sheetName val="KSTK"/>
      <sheetName val="TB-PA1"/>
      <sheetName val="TB-PA2"/>
      <sheetName val="dt-cttk"/>
      <sheetName val="kl-cttk"/>
      <sheetName val="dt-kenh"/>
      <sheetName val="kl-kenh"/>
      <sheetName val="BG"/>
      <sheetName val="CTDG"/>
      <sheetName val="dt-lm"/>
      <sheetName val="LM"/>
      <sheetName val="TBi"/>
      <sheetName val="dl-as"/>
      <sheetName val="dd35"/>
      <sheetName val="TBA"/>
      <sheetName val="NhaBA"/>
      <sheetName val="Rao-PA2"/>
      <sheetName val="Rao-PA1"/>
      <sheetName val="nql-PA1"/>
      <sheetName val="Den-Bu"/>
      <sheetName val="CaiTien"/>
      <sheetName val="Bo"/>
      <sheetName val="TrCh"/>
      <sheetName val="00000001"/>
      <sheetName val="Phantich"/>
      <sheetName val="Toan_DA"/>
      <sheetName val="2004"/>
      <sheetName val="2005"/>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Sheet101"/>
      <sheetName val="Sheet102"/>
      <sheetName val="Sheet103"/>
      <sheetName val="Sheet104"/>
      <sheetName val="Sheet105"/>
      <sheetName val="Sheet106"/>
      <sheetName val="Sheet107"/>
      <sheetName val="Sheet108"/>
      <sheetName val="Sheet109"/>
      <sheetName val="Sheet110"/>
      <sheetName val="Sheet111"/>
      <sheetName val="Sheet112"/>
      <sheetName val="Sheet113"/>
      <sheetName val="Sheet114"/>
      <sheetName val="Sheet115"/>
      <sheetName val="Sheet116"/>
      <sheetName val="Sheet117"/>
      <sheetName val="Sheet118"/>
      <sheetName val="Sheet119"/>
      <sheetName val="Sheet120"/>
      <sheetName val="Sheet121"/>
      <sheetName val="Sheet122"/>
      <sheetName val="Sheet123"/>
      <sheetName val="Sheet124"/>
      <sheetName val="Sheet125"/>
      <sheetName val="Sheet126"/>
      <sheetName val="Sheet127"/>
      <sheetName val="Sheet128"/>
      <sheetName val="Sheet129"/>
      <sheetName val="Sheet130"/>
      <sheetName val="Sheet131"/>
      <sheetName val="Sheet132"/>
      <sheetName val="Sheet133"/>
      <sheetName val="Sheet134"/>
      <sheetName val="Sheet135"/>
      <sheetName val="Sheet136"/>
      <sheetName val="Sheet137"/>
      <sheetName val="Sheet138"/>
      <sheetName val="Sheet139"/>
      <sheetName val="Sheet140"/>
      <sheetName val="Sheet141"/>
      <sheetName val="Sheet142"/>
      <sheetName val="Sheet143"/>
      <sheetName val="Sheet144"/>
      <sheetName val="Sheet145"/>
      <sheetName val="Sheet146"/>
      <sheetName val="Sheet147"/>
      <sheetName val="Sheet148"/>
      <sheetName val="Sheet149"/>
      <sheetName val="Sheet150"/>
      <sheetName val="Sheet151"/>
      <sheetName val="Sheet152"/>
      <sheetName val="Sheet153"/>
      <sheetName val="Sheet154"/>
      <sheetName val="Sheet155"/>
      <sheetName val="Sheet156"/>
      <sheetName val="Sheet157"/>
      <sheetName val="Sheet158"/>
      <sheetName val="Sheet159"/>
      <sheetName val="Sheet160"/>
      <sheetName val="Sheet161"/>
      <sheetName val="Sheet162"/>
      <sheetName val="Sheet163"/>
      <sheetName val="Sheet164"/>
      <sheetName val="Sheet165"/>
      <sheetName val="Sheet166"/>
      <sheetName val="Sheet167"/>
      <sheetName val="Sheet168"/>
      <sheetName val="Sheet169"/>
      <sheetName val="Sheet170"/>
      <sheetName val="Sheet171"/>
      <sheetName val="Sheet172"/>
      <sheetName val="Sheet173"/>
      <sheetName val="Sheet174"/>
      <sheetName val="Sheet175"/>
      <sheetName val="Sheet176"/>
      <sheetName val="Sheet177"/>
      <sheetName val="Sheet178"/>
      <sheetName val="Sheet179"/>
      <sheetName val="Sheet180"/>
      <sheetName val="Sheet181"/>
      <sheetName val="Sheet182"/>
      <sheetName val="Sheet183"/>
      <sheetName val="Sheet184"/>
      <sheetName val="Sheet185"/>
      <sheetName val="Sheet186"/>
      <sheetName val="Sheet187"/>
      <sheetName val="Sheet188"/>
      <sheetName val="Sheet189"/>
      <sheetName val="Sheet190"/>
      <sheetName val="Sheet191"/>
      <sheetName val="Sheet192"/>
      <sheetName val="Sheet193"/>
      <sheetName val="Sheet194"/>
      <sheetName val="VPCty"/>
      <sheetName val="BVLD"/>
      <sheetName val="BV VH"/>
      <sheetName val="BV MD"/>
      <sheetName val="DCX MT"/>
      <sheetName val="DDV DC"/>
      <sheetName val="D KD DV LD"/>
      <sheetName val="D DV LT PA"/>
      <sheetName val="THCty"/>
      <sheetName val="TH XN"/>
      <sheetName val="TH thuong"/>
      <sheetName val="thuong"/>
      <sheetName val="XNQLN"/>
      <sheetName val="QT LHoc"/>
      <sheetName val="T.hop (2)"/>
      <sheetName val="T.hop"/>
      <sheetName val="Doan 6T2 (da sua)"/>
      <sheetName val="Thep noi d6"/>
      <sheetName val="Doan 7 T2(DA SUA) "/>
      <sheetName val="Doan 8.9 T2"/>
      <sheetName val="D 10,11,12 T2 "/>
      <sheetName val="Thep noi"/>
      <sheetName val="D 13,14 T2"/>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Sheet1"/>
      <sheetName val="XL4Poppy"/>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6"/>
      <sheetName val="Mau"/>
      <sheetName val="Outlets"/>
      <sheetName val="PGs"/>
      <sheetName val="SILICAT_x0003_"/>
      <sheetName val="Q1-02"/>
      <sheetName val="Q2-02"/>
      <sheetName val="Q3-02"/>
      <sheetName val="TAI"/>
      <sheetName val="BANLE"/>
      <sheetName val="t.kho"/>
      <sheetName val="CLB"/>
      <sheetName val="phong"/>
      <sheetName val="hoat"/>
      <sheetName val="tong BH"/>
      <sheetName val="nhapkho"/>
      <sheetName val="1-12"/>
      <sheetName val="XL4Test5"/>
      <sheetName val="KH LDTL"/>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C45"/>
      <sheetName val="C47A"/>
      <sheetName val="C47B"/>
      <sheetName val="C46"/>
      <sheetName val="DsachYT"/>
      <sheetName val="00"/>
      <sheetName val="Bhxhoi"/>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TH QT"/>
      <sheetName val="KE QT"/>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LUONG CHO HUU"/>
      <sheetName val="thu BHXH,YT"/>
      <sheetName val="Phan bo"/>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SP-KH"/>
      <sheetName val="Xuatkho"/>
      <sheetName val="PT"/>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Pivot(Silica|e)"/>
      <sheetName val="Summary"/>
      <sheetName val="Design &amp; Applications"/>
      <sheetName val="Building Summary"/>
      <sheetName val="Building"/>
      <sheetName val="External Works"/>
      <sheetName val="MTL$-INTER"/>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_x0000__x0000__x0000__x0000__x0000__x0000_"/>
      <sheetName val="??-BLDG"/>
      <sheetName val="ROCK WO_x0003__x0000_"/>
      <sheetName val="INSUL"/>
      <sheetName val="TH VL, NC, DDHT Thanhphuoc"/>
      <sheetName val="Piwot(Silicate)"/>
      <sheetName val="Chiet tinh dz22"/>
      <sheetName val="Pi6ot(Urethan)"/>
      <sheetName val="gvl"/>
      <sheetName val="hoat_x0000_࣭_x0000__x0000__x0000__x0000__x0000__x0000__x0000__x0000_ _x0000_᭬࣫_x0000__x0004__x0000__x0000__x0000__x0000__x0000__x0000_ᑜ࣭_x0000__x0000__x0000_"/>
      <sheetName val="S¶_x001d_et2"/>
      <sheetName val="Sheed4"/>
      <sheetName val="Dieu chinh"/>
      <sheetName val="So -03"/>
      <sheetName val="SoLD"/>
      <sheetName val="So-02"/>
      <sheetName val="Macro1"/>
      <sheetName val="Macro2"/>
      <sheetName val="Macro3"/>
      <sheetName val="vi_du_n"/>
      <sheetName val="vi_du"/>
      <sheetName val="Bieu 2"/>
      <sheetName val="biªu 3"/>
      <sheetName val="bieu1 CTy"/>
      <sheetName val="b2 cty"/>
      <sheetName val="b 3 cty"/>
      <sheetName val="bieu 7"/>
      <sheetName val="bieu 9"/>
      <sheetName val="b14"/>
      <sheetName val="Sheet12"/>
      <sheetName val="TH_x0001_NG2"/>
      <sheetName val="DU TRU LUONG 06 TH@NG"/>
      <sheetName val="AN CA DH 10"/>
      <sheetName val="TAM UNG LNC TH 08"/>
      <sheetName val="Leong thoi gian th 10"/>
      <sheetName val="Luong thoa gian th 11"/>
      <sheetName val="at lns th 10"/>
      <sheetName val="tam ung DNS th 11"/>
      <sheetName val="XL4Test4"/>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TH T19"/>
      <sheetName val="NEW-PANEL"/>
      <sheetName val="Pivot(RckWool)"/>
      <sheetName val="???????-BLDG"/>
      <sheetName val="Sheev6"/>
      <sheetName val="Nhap fon gia VL dia phuong"/>
      <sheetName val="Pivot(_x0007_lass Wool)"/>
      <sheetName val="bcôha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báo cáo thang11 m?i"/>
      <sheetName val="thong tin cty"/>
      <sheetName val="TK-in"/>
      <sheetName val="TKTH"/>
      <sheetName val="BR"/>
      <sheetName val="MV"/>
      <sheetName val="mvtt"/>
      <sheetName val="HDKT"/>
      <sheetName val="Linh tinh"/>
      <sheetName val="nk"/>
      <sheetName val="N"/>
      <sheetName val="X"/>
      <sheetName val="RDP013"/>
      <sheetName val="\uong mot ngay cong xay lap"/>
      <sheetName val="Luong mot ngay conw0khao sat"/>
      <sheetName val="thu BHXH&lt;YT"/>
      <sheetName val="ROCK WO_x0003_?"/>
      <sheetName val="hoat?࣭???????? ?᭬࣫?_x0004_??????ᑜ࣭???"/>
      <sheetName val="??????"/>
      <sheetName val="Giai trinh"/>
      <sheetName val="Du_lieu"/>
      <sheetName val="CT Thang Mo"/>
      <sheetName val="CT  PL"/>
      <sheetName val="Chi tiet"/>
      <sheetName val="TA²_x0000__x0000_NH"/>
      <sheetName val="ctTBA"/>
      <sheetName val="TT_10KV"/>
      <sheetName val="Tong hop QL4( - 3"/>
      <sheetName val="SN C£GNV"/>
      <sheetName val="PNT-QUOT-#3"/>
      <sheetName val="COAT&amp;WRAP-QIOT-#3"/>
      <sheetName val="Q2-00"/>
      <sheetName val="Luong moÿÿngay cong khao sat"/>
      <sheetName val="SILICCTE"/>
      <sheetName val="PACK"/>
      <sheetName val="INV"/>
      <sheetName val="TK-XUAT"/>
      <sheetName val="TK-NHAP"/>
      <sheetName val="DT 1"/>
      <sheetName val="DT 2"/>
      <sheetName val="DT 3"/>
      <sheetName val="DM"/>
      <sheetName val="SP"/>
      <sheetName val="NPL"/>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10;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Gia vat tu"/>
      <sheetName val="TH4_x0000__x0000__x0000__x0000__x0000__x0000__x0000__x0000__x0000__x0000__x0000_ℨʢ_x0000__x0004__x0000__x0000__x0000__x0000__x0000__x0000_崬ʢ_x0000__x0000__x0000__x0000__x0000_"/>
      <sheetName val="MTO REV.2(ARMOR)"/>
      <sheetName val="_x0010_ivot(Glass Wool)"/>
      <sheetName val="She%t1"/>
      <sheetName val="XL4Pop`y"/>
      <sheetName val="Chitieu-dam c!c loai"/>
      <sheetName val="@Gdg"/>
      <sheetName val="CocKJ1m"/>
      <sheetName val="MTO REV.0"/>
      <sheetName val="Phan tich don ႀ￸a chi tiet"/>
      <sheetName val="TK"/>
      <sheetName val="BRCT"/>
      <sheetName val="SDHD"/>
      <sheetName val="SDHD QUY"/>
      <sheetName val="GTGT135"/>
      <sheetName val="BRCN135"/>
      <sheetName val="MV135"/>
      <sheetName val="SDHDCN"/>
      <sheetName val="SDHDCN quy"/>
      <sheetName val="NXT.CN03"/>
      <sheetName val="bl"/>
      <sheetName val="20000000"/>
      <sheetName val="공통가설"/>
      <sheetName val="적용률"/>
      <sheetName val="ࡍ_x0000_慂杮朠慩_x000d_䠀乁⁇䥔久䈠佁_x000b_吀⁈"/>
      <sheetName val="tong l²_x0000__x0000_ ban"/>
      <sheetName val="CN"/>
      <sheetName val="BCN"/>
      <sheetName val="Q TOAN"/>
      <sheetName val="NO MUA"/>
      <sheetName val="VO CHAI"/>
      <sheetName val="VC THU HOI"/>
      <sheetName val="S`eet9"/>
      <sheetName val="POWER"/>
      <sheetName val="LABTOTAL"/>
      <sheetName val="견적조건"/>
      <sheetName val="BQ_Equip_Pipe"/>
      <sheetName val="BLR-S"/>
      <sheetName val="Est-Hotpp"/>
      <sheetName val="PipWT"/>
      <sheetName val="COA-17"/>
      <sheetName val="C-18"/>
      <sheetName val="piping"/>
      <sheetName val="재료비"/>
      <sheetName val="BREAKDOWN(철거설치)"/>
      <sheetName val="BQ List"/>
      <sheetName val="PIPE"/>
      <sheetName val="FLANGE"/>
      <sheetName val="VALVE"/>
      <sheetName val="Mech_1030"/>
      <sheetName val="THVT"/>
      <sheetName val="PTDM"/>
      <sheetName val="KL_x0000_LAP TH KHO"/>
      <sheetName val="LUong mot_x0000_ngay cong khao sat"/>
      <sheetName val="Can doi TK_x0000_(2)"/>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oat?࣭? ᭬࣫?_x0004_?ᑜ࣭?ڬ࣫?"/>
      <sheetName val="Pivnt(RockWool)"/>
      <sheetName val="@ivot(Form Glass)"/>
      <sheetName val="Pivot(Gl!ss Wool)"/>
      <sheetName val="ROCK WOKL"/>
      <sheetName val="He co"/>
      <sheetName val="Bhitieu-dam cac loai"/>
      <sheetName val="VV-NTKL NHA _x000b_HO DOT 2"/>
      <sheetName val="THA_x000e_G 8"/>
      <sheetName val="AN CA _x0014_HANG 08"/>
      <sheetName val="Xuatkh/"/>
      <sheetName val="_x0000_TCTiet"/>
      <sheetName val="BCDTK"/>
      <sheetName val="soktmay"/>
      <sheetName val="_x0000__x0000__x0000__x0000__x0000_ _x0000_??_x0000__x0004__x0000__x0000__x0000__x0000__x0000__x0000_??_x0000__x0000__x0000__x0000__x0000__x0000__x0000__x0000_??_x0000__x0000_"/>
      <sheetName val="TA²_x0000__x0000_€NH"/>
      <sheetName val="tong l²_x0000__x0000_€ ban"/>
      <sheetName val="????? ????_x0004_????????????????????"/>
      <sheetName val="hoat_x0000_?_x0000_ ??_x0000__x0004__x0000_??_x0000_??_x0000_"/>
      <sheetName val="hoat?????????? ????_x0004_???????????"/>
      <sheetName val="Coc$0x40cm"/>
      <sheetName val="&quot;0ngay"/>
      <sheetName val="báo cák thang11 mới"/>
      <sheetName val="THANG'"/>
      <sheetName val="TH VL_ NC_ DDHT Thanhphuoc"/>
      <sheetName val="TH4???????????ℨʢ?_x0004_??????崬ʢ?????"/>
      <sheetName val="_x0010_iwot(Silicate)"/>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
      <sheetName val="hoat_x0000_࣭_x0000_ ᭬࣫_x0000__x0004__x0000_ᑜ࣭_x0000_ڬ࣫_x0000_"/>
      <sheetName val="ROCK WO_x0003_"/>
      <sheetName val="hoat_x0000_࣭_x0000__x0000__x0000__x0000__x0000__x0000__x0000__x0000_ _x0000_᭬࣫_x0000__x0004__x0000__x0000__x0000__x0000__x0000__x0000_ᑜ࣭_x0000__x0000__x0000__x0000__x0000__x0000__x0000__x0000_ڬ࣫_x0000__x0000_"/>
      <sheetName val="hoat?࣭???????? ?᭬࣫?_x0004_??????ᑜ࣭????????ڬ࣫??"/>
      <sheetName val="TH4_x0000__x0000__x0000__x0000__x0000__x0000__x0000__x0000__x0000__x0000__x0000_ℨʢ_x0000__x0004__x0000__x0000__x0000__x0000__x0000__x0000_崬ʢ_x0000__x0000__x0000__x0000__x0000__x0000__x0000__x0000_㐬ʢ_x0000__x0000_J_x0000__x0000__x0000__x0000__x0000__x0000__x0000__x0000__x0000__x0000__x0000__x0000__x0000__x0000__x0000__x000e_[INSUL.XLS]TH5_x0000__x0000__x0000__x0000__x0000__x0000__x0000_"/>
      <sheetName val="TH4???????????ℨʢ?_x0004_??????崬ʢ????????㐬ʢ??J???????????????_x000e_[INSUL.XLS]TH5???????"/>
      <sheetName val="_x0000__x0000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refreshError="1"/>
      <sheetData sheetId="278" refreshError="1"/>
      <sheetData sheetId="279"/>
      <sheetData sheetId="280" refreshError="1"/>
      <sheetData sheetId="28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refreshError="1"/>
      <sheetData sheetId="327"/>
      <sheetData sheetId="328" refreshError="1"/>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sheetData sheetId="364" refreshError="1"/>
      <sheetData sheetId="365"/>
      <sheetData sheetId="366" refreshError="1"/>
      <sheetData sheetId="367" refreshError="1"/>
      <sheetData sheetId="368" refreshError="1"/>
      <sheetData sheetId="369" refreshError="1"/>
      <sheetData sheetId="370" refreshError="1"/>
      <sheetData sheetId="371"/>
      <sheetData sheetId="372" refreshError="1"/>
      <sheetData sheetId="373" refreshError="1"/>
      <sheetData sheetId="374"/>
      <sheetData sheetId="375"/>
      <sheetData sheetId="376" refreshError="1"/>
      <sheetData sheetId="377" refreshError="1"/>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refreshError="1"/>
      <sheetData sheetId="419" refreshError="1"/>
      <sheetData sheetId="420" refreshError="1"/>
      <sheetData sheetId="421"/>
      <sheetData sheetId="422" refreshError="1"/>
      <sheetData sheetId="423"/>
      <sheetData sheetId="424" refreshError="1"/>
      <sheetData sheetId="425" refreshError="1"/>
      <sheetData sheetId="426"/>
      <sheetData sheetId="427"/>
      <sheetData sheetId="428"/>
      <sheetData sheetId="429" refreshError="1"/>
      <sheetData sheetId="430"/>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sheetData sheetId="516" refreshError="1"/>
      <sheetData sheetId="517" refreshError="1"/>
      <sheetData sheetId="518" refreshError="1"/>
      <sheetData sheetId="519"/>
      <sheetData sheetId="520"/>
      <sheetData sheetId="521" refreshError="1"/>
      <sheetData sheetId="522" refreshError="1"/>
      <sheetData sheetId="523" refreshError="1"/>
      <sheetData sheetId="524"/>
      <sheetData sheetId="525"/>
      <sheetData sheetId="526"/>
      <sheetData sheetId="527"/>
      <sheetData sheetId="528" refreshError="1"/>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sheetData sheetId="548" refreshError="1"/>
      <sheetData sheetId="549"/>
      <sheetData sheetId="550"/>
      <sheetData sheetId="551"/>
      <sheetData sheetId="55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Menu"/>
      <sheetName val="Thong_bao"/>
      <sheetName val="Muc_luc"/>
      <sheetName val="Thong_tin"/>
      <sheetName val="Danh_muc"/>
      <sheetName val="DM"/>
      <sheetName val="Dieu_chinh"/>
      <sheetName val="Chi_tiet"/>
      <sheetName val="Soat_xet"/>
      <sheetName val="Tong_hop"/>
      <sheetName val="LCBTCP"/>
      <sheetName val="KN_CPBQ"/>
      <sheetName val="KT_CPBQ"/>
      <sheetName val="Du_lieu"/>
      <sheetName val="CT_LCTT"/>
      <sheetName val="CT_LCGT"/>
      <sheetName val="QTTNDN"/>
      <sheetName val="BCKT"/>
      <sheetName val="Bao_cao"/>
      <sheetName val="Doi_chieu"/>
      <sheetName val="Thuyet_minh"/>
      <sheetName val="TM_TSCDHH"/>
      <sheetName val="TM_TSCDTTC"/>
      <sheetName val="TM_TSCDVH"/>
      <sheetName val="TM_VCSH"/>
      <sheetName val="Phan_tich"/>
      <sheetName val="Trong_yeu"/>
      <sheetName val="Phan_bo"/>
      <sheetName val="TM_ChenhLechTK"/>
      <sheetName val="TM_ChenhLechCT"/>
      <sheetName val="Huong_dan"/>
    </sheetNames>
    <sheetDataSet>
      <sheetData sheetId="0" refreshError="1"/>
      <sheetData sheetId="1" refreshError="1"/>
      <sheetData sheetId="2" refreshError="1"/>
      <sheetData sheetId="3" refreshError="1">
        <row r="8">
          <cell r="D8" t="str">
            <v>Công ty Cổ phần May 10</v>
          </cell>
        </row>
        <row r="12">
          <cell r="D12" t="str">
            <v>cho năm tài chính kết thúc ngày 31/12/2007</v>
          </cell>
        </row>
        <row r="13">
          <cell r="D13" t="str">
            <v>01/01/2007</v>
          </cell>
        </row>
        <row r="14">
          <cell r="D14" t="str">
            <v>31/12/2007</v>
          </cell>
        </row>
      </sheetData>
      <sheetData sheetId="4" refreshError="1">
        <row r="5">
          <cell r="A5" t="str">
            <v>TKTB</v>
          </cell>
          <cell r="B5" t="str">
            <v>TKCD</v>
          </cell>
          <cell r="C5" t="str">
            <v>TKBS</v>
          </cell>
          <cell r="D5" t="str">
            <v>TKPL</v>
          </cell>
        </row>
        <row r="6">
          <cell r="B6" t="str">
            <v>111</v>
          </cell>
        </row>
        <row r="7">
          <cell r="B7" t="str">
            <v>1111</v>
          </cell>
        </row>
        <row r="8">
          <cell r="B8" t="str">
            <v>1112</v>
          </cell>
        </row>
        <row r="9">
          <cell r="B9" t="str">
            <v>1113</v>
          </cell>
        </row>
        <row r="10">
          <cell r="B10" t="str">
            <v>112</v>
          </cell>
        </row>
        <row r="11">
          <cell r="B11" t="str">
            <v>1121</v>
          </cell>
        </row>
        <row r="12">
          <cell r="B12" t="str">
            <v>1122</v>
          </cell>
        </row>
        <row r="13">
          <cell r="B13" t="str">
            <v>1123</v>
          </cell>
        </row>
        <row r="14">
          <cell r="B14" t="str">
            <v>113</v>
          </cell>
        </row>
        <row r="15">
          <cell r="B15" t="str">
            <v>1131</v>
          </cell>
        </row>
        <row r="16">
          <cell r="B16" t="str">
            <v>1132</v>
          </cell>
        </row>
        <row r="17">
          <cell r="B17" t="str">
            <v>121</v>
          </cell>
        </row>
        <row r="18">
          <cell r="B18" t="str">
            <v>1211</v>
          </cell>
        </row>
        <row r="19">
          <cell r="B19" t="str">
            <v>1212</v>
          </cell>
        </row>
        <row r="20">
          <cell r="B20" t="str">
            <v>121</v>
          </cell>
        </row>
        <row r="21">
          <cell r="B21" t="str">
            <v>128</v>
          </cell>
        </row>
        <row r="22">
          <cell r="B22" t="str">
            <v>1281</v>
          </cell>
        </row>
        <row r="23">
          <cell r="B23" t="str">
            <v>1288</v>
          </cell>
        </row>
        <row r="24">
          <cell r="B24" t="str">
            <v>128</v>
          </cell>
        </row>
        <row r="25">
          <cell r="B25" t="str">
            <v>129</v>
          </cell>
        </row>
        <row r="26">
          <cell r="B26" t="str">
            <v>131</v>
          </cell>
        </row>
        <row r="27">
          <cell r="B27" t="str">
            <v>131</v>
          </cell>
        </row>
        <row r="28">
          <cell r="B28" t="str">
            <v>131</v>
          </cell>
        </row>
        <row r="29">
          <cell r="B29" t="str">
            <v>131</v>
          </cell>
        </row>
        <row r="30">
          <cell r="B30" t="str">
            <v>131</v>
          </cell>
        </row>
        <row r="31">
          <cell r="B31" t="str">
            <v>133</v>
          </cell>
        </row>
        <row r="32">
          <cell r="B32" t="str">
            <v>1331</v>
          </cell>
        </row>
        <row r="33">
          <cell r="B33" t="str">
            <v>1331</v>
          </cell>
        </row>
        <row r="34">
          <cell r="B34" t="str">
            <v>1331</v>
          </cell>
        </row>
        <row r="35">
          <cell r="B35" t="str">
            <v>1332</v>
          </cell>
        </row>
        <row r="36">
          <cell r="B36" t="str">
            <v>1332</v>
          </cell>
        </row>
        <row r="37">
          <cell r="B37" t="str">
            <v>1332</v>
          </cell>
        </row>
        <row r="38">
          <cell r="B38" t="str">
            <v>136</v>
          </cell>
        </row>
        <row r="39">
          <cell r="B39" t="str">
            <v>1361</v>
          </cell>
        </row>
        <row r="40">
          <cell r="B40" t="str">
            <v>1361</v>
          </cell>
        </row>
        <row r="41">
          <cell r="B41" t="str">
            <v>1361</v>
          </cell>
        </row>
        <row r="42">
          <cell r="B42" t="str">
            <v>1368</v>
          </cell>
        </row>
        <row r="43">
          <cell r="B43" t="str">
            <v>1368</v>
          </cell>
        </row>
        <row r="44">
          <cell r="B44" t="str">
            <v>1368</v>
          </cell>
        </row>
        <row r="45">
          <cell r="B45" t="str">
            <v>1368</v>
          </cell>
        </row>
        <row r="46">
          <cell r="B46" t="str">
            <v>1368</v>
          </cell>
        </row>
        <row r="47">
          <cell r="B47" t="str">
            <v>1368</v>
          </cell>
        </row>
        <row r="48">
          <cell r="B48" t="str">
            <v>1368</v>
          </cell>
        </row>
        <row r="49">
          <cell r="B49" t="str">
            <v>138</v>
          </cell>
        </row>
        <row r="50">
          <cell r="B50" t="str">
            <v>1381</v>
          </cell>
        </row>
        <row r="51">
          <cell r="B51" t="str">
            <v>1385</v>
          </cell>
        </row>
        <row r="52">
          <cell r="B52" t="str">
            <v>1385</v>
          </cell>
        </row>
        <row r="53">
          <cell r="B53" t="str">
            <v>1385</v>
          </cell>
        </row>
        <row r="54">
          <cell r="B54" t="str">
            <v>1385</v>
          </cell>
        </row>
        <row r="55">
          <cell r="B55" t="str">
            <v>1385</v>
          </cell>
        </row>
        <row r="56">
          <cell r="B56" t="str">
            <v>1388</v>
          </cell>
        </row>
        <row r="57">
          <cell r="B57" t="str">
            <v>1388</v>
          </cell>
        </row>
        <row r="58">
          <cell r="B58" t="str">
            <v>1388</v>
          </cell>
        </row>
        <row r="59">
          <cell r="B59" t="str">
            <v>1388</v>
          </cell>
        </row>
        <row r="60">
          <cell r="B60" t="str">
            <v>1388</v>
          </cell>
        </row>
        <row r="61">
          <cell r="B61" t="str">
            <v>1388</v>
          </cell>
        </row>
        <row r="62">
          <cell r="B62" t="str">
            <v>1388</v>
          </cell>
        </row>
        <row r="63">
          <cell r="B63" t="str">
            <v>1388</v>
          </cell>
        </row>
        <row r="64">
          <cell r="B64" t="str">
            <v>1388</v>
          </cell>
        </row>
        <row r="65">
          <cell r="B65" t="str">
            <v>139</v>
          </cell>
        </row>
        <row r="66">
          <cell r="B66" t="str">
            <v>139</v>
          </cell>
        </row>
        <row r="67">
          <cell r="B67" t="str">
            <v>139</v>
          </cell>
        </row>
        <row r="68">
          <cell r="B68" t="str">
            <v>141</v>
          </cell>
        </row>
        <row r="69">
          <cell r="B69" t="str">
            <v>141</v>
          </cell>
        </row>
        <row r="70">
          <cell r="B70" t="str">
            <v>141</v>
          </cell>
        </row>
        <row r="71">
          <cell r="B71" t="str">
            <v>142</v>
          </cell>
        </row>
        <row r="72">
          <cell r="B72" t="str">
            <v>144</v>
          </cell>
        </row>
        <row r="73">
          <cell r="B73" t="str">
            <v>151</v>
          </cell>
        </row>
        <row r="74">
          <cell r="B74" t="str">
            <v>152</v>
          </cell>
        </row>
        <row r="75">
          <cell r="B75" t="str">
            <v>153</v>
          </cell>
        </row>
        <row r="76">
          <cell r="B76" t="str">
            <v>154</v>
          </cell>
        </row>
        <row r="77">
          <cell r="B77" t="str">
            <v>155</v>
          </cell>
        </row>
        <row r="78">
          <cell r="B78" t="str">
            <v>156</v>
          </cell>
        </row>
        <row r="79">
          <cell r="B79" t="str">
            <v>1561</v>
          </cell>
        </row>
        <row r="80">
          <cell r="B80" t="str">
            <v>1562</v>
          </cell>
        </row>
        <row r="81">
          <cell r="B81" t="str">
            <v>1567</v>
          </cell>
        </row>
        <row r="82">
          <cell r="B82" t="str">
            <v>157</v>
          </cell>
        </row>
        <row r="83">
          <cell r="B83" t="str">
            <v>158</v>
          </cell>
        </row>
        <row r="84">
          <cell r="B84" t="str">
            <v>159</v>
          </cell>
        </row>
        <row r="85">
          <cell r="B85" t="str">
            <v>161</v>
          </cell>
        </row>
        <row r="86">
          <cell r="B86" t="str">
            <v>1611</v>
          </cell>
        </row>
        <row r="87">
          <cell r="B87" t="str">
            <v>1612</v>
          </cell>
        </row>
        <row r="88">
          <cell r="B88" t="str">
            <v>211</v>
          </cell>
        </row>
        <row r="89">
          <cell r="B89" t="str">
            <v>2111</v>
          </cell>
        </row>
        <row r="90">
          <cell r="B90" t="str">
            <v>2112</v>
          </cell>
        </row>
        <row r="91">
          <cell r="B91" t="str">
            <v>2113</v>
          </cell>
        </row>
        <row r="92">
          <cell r="B92" t="str">
            <v>2114</v>
          </cell>
        </row>
        <row r="93">
          <cell r="B93" t="str">
            <v>2115</v>
          </cell>
        </row>
        <row r="94">
          <cell r="B94" t="str">
            <v>2118</v>
          </cell>
        </row>
        <row r="95">
          <cell r="B95" t="str">
            <v>212</v>
          </cell>
        </row>
        <row r="96">
          <cell r="B96" t="str">
            <v>212</v>
          </cell>
        </row>
        <row r="97">
          <cell r="B97" t="str">
            <v>212</v>
          </cell>
        </row>
        <row r="98">
          <cell r="B98" t="str">
            <v>212</v>
          </cell>
        </row>
        <row r="99">
          <cell r="B99" t="str">
            <v>212</v>
          </cell>
        </row>
        <row r="100">
          <cell r="B100" t="str">
            <v>212</v>
          </cell>
        </row>
        <row r="101">
          <cell r="B101" t="str">
            <v>212</v>
          </cell>
        </row>
        <row r="102">
          <cell r="B102" t="str">
            <v>213</v>
          </cell>
        </row>
        <row r="103">
          <cell r="B103" t="str">
            <v>2131</v>
          </cell>
        </row>
        <row r="104">
          <cell r="B104" t="str">
            <v>2132</v>
          </cell>
        </row>
        <row r="105">
          <cell r="B105" t="str">
            <v>2133</v>
          </cell>
        </row>
        <row r="106">
          <cell r="B106" t="str">
            <v>2134</v>
          </cell>
        </row>
        <row r="107">
          <cell r="B107" t="str">
            <v>2135</v>
          </cell>
        </row>
        <row r="108">
          <cell r="B108" t="str">
            <v>2136</v>
          </cell>
        </row>
        <row r="109">
          <cell r="B109" t="str">
            <v>2138</v>
          </cell>
        </row>
        <row r="110">
          <cell r="B110" t="str">
            <v>214</v>
          </cell>
        </row>
        <row r="111">
          <cell r="B111" t="str">
            <v>2141</v>
          </cell>
        </row>
        <row r="112">
          <cell r="B112" t="str">
            <v>2141</v>
          </cell>
        </row>
        <row r="113">
          <cell r="B113" t="str">
            <v>2141</v>
          </cell>
        </row>
        <row r="114">
          <cell r="B114" t="str">
            <v>2141</v>
          </cell>
        </row>
        <row r="115">
          <cell r="B115" t="str">
            <v>2141</v>
          </cell>
        </row>
        <row r="116">
          <cell r="B116" t="str">
            <v>2141</v>
          </cell>
        </row>
        <row r="117">
          <cell r="B117" t="str">
            <v>2141</v>
          </cell>
        </row>
        <row r="118">
          <cell r="B118" t="str">
            <v>2142</v>
          </cell>
        </row>
        <row r="119">
          <cell r="B119" t="str">
            <v>2142</v>
          </cell>
        </row>
        <row r="120">
          <cell r="B120" t="str">
            <v>2142</v>
          </cell>
        </row>
        <row r="121">
          <cell r="B121" t="str">
            <v>2142</v>
          </cell>
        </row>
        <row r="122">
          <cell r="B122" t="str">
            <v>2142</v>
          </cell>
        </row>
        <row r="123">
          <cell r="B123" t="str">
            <v>2142</v>
          </cell>
        </row>
        <row r="124">
          <cell r="B124" t="str">
            <v>2142</v>
          </cell>
        </row>
        <row r="125">
          <cell r="B125" t="str">
            <v>2143</v>
          </cell>
        </row>
        <row r="126">
          <cell r="B126" t="str">
            <v>2143</v>
          </cell>
        </row>
        <row r="127">
          <cell r="B127" t="str">
            <v>2143</v>
          </cell>
        </row>
        <row r="128">
          <cell r="B128" t="str">
            <v>2143</v>
          </cell>
        </row>
        <row r="129">
          <cell r="B129" t="str">
            <v>2143</v>
          </cell>
        </row>
        <row r="130">
          <cell r="B130" t="str">
            <v>2143</v>
          </cell>
        </row>
        <row r="131">
          <cell r="B131" t="str">
            <v>2143</v>
          </cell>
        </row>
        <row r="132">
          <cell r="B132" t="str">
            <v>2143</v>
          </cell>
        </row>
        <row r="133">
          <cell r="B133" t="str">
            <v>2147</v>
          </cell>
        </row>
        <row r="134">
          <cell r="B134" t="str">
            <v>217</v>
          </cell>
        </row>
        <row r="135">
          <cell r="B135" t="str">
            <v>221</v>
          </cell>
        </row>
        <row r="136">
          <cell r="B136" t="str">
            <v>222</v>
          </cell>
        </row>
        <row r="137">
          <cell r="B137" t="str">
            <v>223</v>
          </cell>
        </row>
        <row r="138">
          <cell r="B138" t="str">
            <v>228</v>
          </cell>
        </row>
        <row r="139">
          <cell r="B139" t="str">
            <v>2281</v>
          </cell>
        </row>
        <row r="140">
          <cell r="B140" t="str">
            <v>2282</v>
          </cell>
        </row>
        <row r="141">
          <cell r="B141" t="str">
            <v>2282</v>
          </cell>
        </row>
        <row r="142">
          <cell r="B142" t="str">
            <v>2288</v>
          </cell>
        </row>
        <row r="143">
          <cell r="B143" t="str">
            <v>2288</v>
          </cell>
        </row>
        <row r="144">
          <cell r="B144" t="str">
            <v>229</v>
          </cell>
        </row>
        <row r="145">
          <cell r="B145" t="str">
            <v>241</v>
          </cell>
        </row>
        <row r="146">
          <cell r="B146" t="str">
            <v>2411</v>
          </cell>
        </row>
        <row r="147">
          <cell r="B147" t="str">
            <v>2412</v>
          </cell>
        </row>
        <row r="148">
          <cell r="B148" t="str">
            <v>2413</v>
          </cell>
        </row>
        <row r="149">
          <cell r="B149" t="str">
            <v>242</v>
          </cell>
        </row>
        <row r="150">
          <cell r="B150" t="str">
            <v>242</v>
          </cell>
        </row>
        <row r="151">
          <cell r="B151" t="str">
            <v>242</v>
          </cell>
        </row>
        <row r="152">
          <cell r="B152" t="str">
            <v>242</v>
          </cell>
        </row>
        <row r="153">
          <cell r="B153" t="str">
            <v>242</v>
          </cell>
        </row>
        <row r="154">
          <cell r="B154" t="str">
            <v>242</v>
          </cell>
        </row>
        <row r="155">
          <cell r="B155" t="str">
            <v>242</v>
          </cell>
        </row>
        <row r="156">
          <cell r="B156" t="str">
            <v>243</v>
          </cell>
        </row>
        <row r="157">
          <cell r="B157" t="str">
            <v>243</v>
          </cell>
        </row>
        <row r="158">
          <cell r="B158" t="str">
            <v>243</v>
          </cell>
        </row>
        <row r="159">
          <cell r="B159" t="str">
            <v>243</v>
          </cell>
        </row>
        <row r="160">
          <cell r="B160" t="str">
            <v>243</v>
          </cell>
        </row>
        <row r="161">
          <cell r="B161" t="str">
            <v>244</v>
          </cell>
        </row>
        <row r="162">
          <cell r="B162" t="str">
            <v>311</v>
          </cell>
        </row>
        <row r="163">
          <cell r="B163" t="str">
            <v>315</v>
          </cell>
        </row>
        <row r="164">
          <cell r="B164" t="str">
            <v>3151</v>
          </cell>
        </row>
        <row r="165">
          <cell r="B165" t="str">
            <v>3152</v>
          </cell>
        </row>
        <row r="166">
          <cell r="B166" t="str">
            <v>3153</v>
          </cell>
        </row>
        <row r="167">
          <cell r="B167" t="str">
            <v>331</v>
          </cell>
        </row>
        <row r="168">
          <cell r="B168" t="str">
            <v>331</v>
          </cell>
        </row>
        <row r="169">
          <cell r="B169" t="str">
            <v>331</v>
          </cell>
        </row>
        <row r="170">
          <cell r="B170" t="str">
            <v>331</v>
          </cell>
        </row>
        <row r="171">
          <cell r="B171" t="str">
            <v>331</v>
          </cell>
        </row>
        <row r="172">
          <cell r="B172" t="str">
            <v>333</v>
          </cell>
        </row>
        <row r="173">
          <cell r="B173" t="str">
            <v>3331</v>
          </cell>
        </row>
        <row r="174">
          <cell r="B174" t="str">
            <v>33311</v>
          </cell>
        </row>
        <row r="175">
          <cell r="B175" t="str">
            <v>33311</v>
          </cell>
        </row>
        <row r="176">
          <cell r="B176" t="str">
            <v>33311</v>
          </cell>
        </row>
        <row r="177">
          <cell r="B177" t="str">
            <v>33312</v>
          </cell>
        </row>
        <row r="178">
          <cell r="B178" t="str">
            <v>33312</v>
          </cell>
        </row>
        <row r="179">
          <cell r="B179" t="str">
            <v>33312</v>
          </cell>
        </row>
        <row r="180">
          <cell r="B180" t="str">
            <v>3332</v>
          </cell>
        </row>
        <row r="181">
          <cell r="B181" t="str">
            <v>3332</v>
          </cell>
        </row>
        <row r="182">
          <cell r="B182" t="str">
            <v>3332</v>
          </cell>
        </row>
        <row r="183">
          <cell r="B183" t="str">
            <v>3333</v>
          </cell>
        </row>
        <row r="184">
          <cell r="B184" t="str">
            <v>3333</v>
          </cell>
        </row>
        <row r="185">
          <cell r="B185" t="str">
            <v>3333</v>
          </cell>
        </row>
        <row r="186">
          <cell r="B186" t="str">
            <v>3334</v>
          </cell>
        </row>
        <row r="187">
          <cell r="B187" t="str">
            <v>3334</v>
          </cell>
        </row>
        <row r="188">
          <cell r="B188" t="str">
            <v>3334</v>
          </cell>
        </row>
        <row r="189">
          <cell r="B189" t="str">
            <v>3335</v>
          </cell>
        </row>
        <row r="190">
          <cell r="B190" t="str">
            <v>3335</v>
          </cell>
        </row>
        <row r="191">
          <cell r="B191" t="str">
            <v>3335</v>
          </cell>
        </row>
        <row r="192">
          <cell r="B192" t="str">
            <v>3336</v>
          </cell>
        </row>
        <row r="193">
          <cell r="B193" t="str">
            <v>3336</v>
          </cell>
        </row>
        <row r="194">
          <cell r="B194" t="str">
            <v>3336</v>
          </cell>
        </row>
        <row r="195">
          <cell r="B195" t="str">
            <v>3337</v>
          </cell>
        </row>
        <row r="196">
          <cell r="B196" t="str">
            <v>3337</v>
          </cell>
        </row>
        <row r="197">
          <cell r="B197" t="str">
            <v>3337</v>
          </cell>
        </row>
        <row r="198">
          <cell r="B198" t="str">
            <v>3338</v>
          </cell>
        </row>
        <row r="199">
          <cell r="B199" t="str">
            <v>3338</v>
          </cell>
        </row>
        <row r="200">
          <cell r="B200" t="str">
            <v>3338</v>
          </cell>
        </row>
        <row r="201">
          <cell r="B201" t="str">
            <v>3339</v>
          </cell>
        </row>
        <row r="202">
          <cell r="B202" t="str">
            <v>3339</v>
          </cell>
        </row>
        <row r="203">
          <cell r="B203" t="str">
            <v>3339</v>
          </cell>
        </row>
        <row r="204">
          <cell r="B204" t="str">
            <v>3339</v>
          </cell>
        </row>
        <row r="205">
          <cell r="B205" t="str">
            <v>3339</v>
          </cell>
        </row>
        <row r="206">
          <cell r="B206" t="str">
            <v>334</v>
          </cell>
        </row>
        <row r="207">
          <cell r="B207" t="str">
            <v>3341</v>
          </cell>
        </row>
        <row r="208">
          <cell r="B208" t="str">
            <v>3341</v>
          </cell>
        </row>
        <row r="209">
          <cell r="B209" t="str">
            <v>3341</v>
          </cell>
        </row>
        <row r="210">
          <cell r="B210" t="str">
            <v>3348</v>
          </cell>
        </row>
        <row r="211">
          <cell r="B211" t="str">
            <v>3348</v>
          </cell>
        </row>
        <row r="212">
          <cell r="B212" t="str">
            <v>3348</v>
          </cell>
        </row>
        <row r="213">
          <cell r="B213" t="str">
            <v>335</v>
          </cell>
        </row>
        <row r="214">
          <cell r="B214" t="str">
            <v>335</v>
          </cell>
        </row>
        <row r="215">
          <cell r="B215" t="str">
            <v>335</v>
          </cell>
        </row>
        <row r="216">
          <cell r="B216" t="str">
            <v>335</v>
          </cell>
        </row>
        <row r="217">
          <cell r="B217" t="str">
            <v>335</v>
          </cell>
        </row>
        <row r="218">
          <cell r="B218" t="str">
            <v>336</v>
          </cell>
        </row>
        <row r="219">
          <cell r="B219" t="str">
            <v>336</v>
          </cell>
        </row>
        <row r="220">
          <cell r="B220" t="str">
            <v>336</v>
          </cell>
        </row>
        <row r="221">
          <cell r="B221" t="str">
            <v>336</v>
          </cell>
        </row>
        <row r="222">
          <cell r="B222" t="str">
            <v>336</v>
          </cell>
        </row>
        <row r="223">
          <cell r="B223" t="str">
            <v>336</v>
          </cell>
        </row>
        <row r="224">
          <cell r="B224" t="str">
            <v>336</v>
          </cell>
        </row>
        <row r="225">
          <cell r="B225" t="str">
            <v>336</v>
          </cell>
        </row>
        <row r="226">
          <cell r="B226" t="str">
            <v>336</v>
          </cell>
        </row>
        <row r="227">
          <cell r="B227" t="str">
            <v>337</v>
          </cell>
        </row>
        <row r="228">
          <cell r="B228" t="str">
            <v>337</v>
          </cell>
        </row>
        <row r="229">
          <cell r="B229" t="str">
            <v>337</v>
          </cell>
        </row>
        <row r="230">
          <cell r="B230" t="str">
            <v>338</v>
          </cell>
        </row>
        <row r="231">
          <cell r="B231" t="str">
            <v>3381</v>
          </cell>
        </row>
        <row r="232">
          <cell r="B232" t="str">
            <v>3382</v>
          </cell>
        </row>
        <row r="233">
          <cell r="B233" t="str">
            <v>3382</v>
          </cell>
        </row>
        <row r="234">
          <cell r="B234" t="str">
            <v>3382</v>
          </cell>
        </row>
        <row r="235">
          <cell r="B235" t="str">
            <v>3383</v>
          </cell>
        </row>
        <row r="236">
          <cell r="B236" t="str">
            <v>3383</v>
          </cell>
        </row>
        <row r="237">
          <cell r="B237" t="str">
            <v>3383</v>
          </cell>
        </row>
        <row r="238">
          <cell r="B238" t="str">
            <v>3384</v>
          </cell>
        </row>
        <row r="239">
          <cell r="B239" t="str">
            <v>3384</v>
          </cell>
        </row>
        <row r="240">
          <cell r="B240" t="str">
            <v>3384</v>
          </cell>
        </row>
        <row r="241">
          <cell r="B241" t="str">
            <v>3385</v>
          </cell>
        </row>
        <row r="242">
          <cell r="B242" t="str">
            <v>3385</v>
          </cell>
        </row>
        <row r="243">
          <cell r="B243" t="str">
            <v>3385</v>
          </cell>
        </row>
        <row r="244">
          <cell r="B244" t="str">
            <v>3386</v>
          </cell>
        </row>
        <row r="245">
          <cell r="B245" t="str">
            <v>3386</v>
          </cell>
        </row>
        <row r="246">
          <cell r="B246" t="str">
            <v>3386</v>
          </cell>
        </row>
        <row r="247">
          <cell r="B247" t="str">
            <v>3387</v>
          </cell>
        </row>
        <row r="248">
          <cell r="B248" t="str">
            <v>3387</v>
          </cell>
        </row>
        <row r="249">
          <cell r="B249" t="str">
            <v>3387</v>
          </cell>
        </row>
        <row r="250">
          <cell r="B250" t="str">
            <v>3387</v>
          </cell>
        </row>
        <row r="251">
          <cell r="B251" t="str">
            <v>3387</v>
          </cell>
        </row>
        <row r="252">
          <cell r="B252" t="str">
            <v>3388</v>
          </cell>
        </row>
        <row r="253">
          <cell r="B253" t="str">
            <v>3388</v>
          </cell>
        </row>
        <row r="254">
          <cell r="B254" t="str">
            <v>3388</v>
          </cell>
        </row>
        <row r="255">
          <cell r="B255" t="str">
            <v>3388</v>
          </cell>
        </row>
        <row r="256">
          <cell r="B256" t="str">
            <v>3388</v>
          </cell>
        </row>
        <row r="257">
          <cell r="B257" t="str">
            <v>3388</v>
          </cell>
        </row>
        <row r="258">
          <cell r="B258" t="str">
            <v>3388</v>
          </cell>
        </row>
        <row r="259">
          <cell r="B259" t="str">
            <v>3388</v>
          </cell>
        </row>
        <row r="260">
          <cell r="B260" t="str">
            <v>3388</v>
          </cell>
        </row>
        <row r="261">
          <cell r="B261" t="str">
            <v>341</v>
          </cell>
        </row>
        <row r="262">
          <cell r="B262" t="str">
            <v>341</v>
          </cell>
        </row>
        <row r="263">
          <cell r="B263" t="str">
            <v>341</v>
          </cell>
        </row>
        <row r="264">
          <cell r="B264" t="str">
            <v>342</v>
          </cell>
        </row>
        <row r="265">
          <cell r="B265" t="str">
            <v>342</v>
          </cell>
        </row>
        <row r="266">
          <cell r="B266" t="str">
            <v>342</v>
          </cell>
        </row>
        <row r="267">
          <cell r="B267" t="str">
            <v>343</v>
          </cell>
        </row>
        <row r="268">
          <cell r="B268" t="str">
            <v>3431</v>
          </cell>
        </row>
        <row r="269">
          <cell r="B269" t="str">
            <v>3432</v>
          </cell>
        </row>
        <row r="270">
          <cell r="B270" t="str">
            <v>3433</v>
          </cell>
        </row>
        <row r="271">
          <cell r="B271" t="str">
            <v>344</v>
          </cell>
        </row>
        <row r="272">
          <cell r="B272" t="str">
            <v>347</v>
          </cell>
        </row>
        <row r="273">
          <cell r="B273" t="str">
            <v>347</v>
          </cell>
        </row>
        <row r="274">
          <cell r="B274" t="str">
            <v>347</v>
          </cell>
        </row>
        <row r="275">
          <cell r="B275" t="str">
            <v>351</v>
          </cell>
        </row>
        <row r="276">
          <cell r="B276" t="str">
            <v>352</v>
          </cell>
        </row>
        <row r="277">
          <cell r="B277" t="str">
            <v>352</v>
          </cell>
        </row>
        <row r="278">
          <cell r="B278" t="str">
            <v>352</v>
          </cell>
        </row>
        <row r="279">
          <cell r="B279" t="str">
            <v>411</v>
          </cell>
        </row>
        <row r="280">
          <cell r="B280" t="str">
            <v>4111</v>
          </cell>
        </row>
        <row r="281">
          <cell r="B281" t="str">
            <v>4112</v>
          </cell>
        </row>
        <row r="282">
          <cell r="B282" t="str">
            <v>4118</v>
          </cell>
        </row>
        <row r="283">
          <cell r="B283" t="str">
            <v>412</v>
          </cell>
        </row>
        <row r="284">
          <cell r="B284" t="str">
            <v>413</v>
          </cell>
        </row>
        <row r="285">
          <cell r="B285" t="str">
            <v>4131</v>
          </cell>
        </row>
        <row r="286">
          <cell r="B286" t="str">
            <v>4132</v>
          </cell>
        </row>
        <row r="287">
          <cell r="B287" t="str">
            <v>414</v>
          </cell>
        </row>
        <row r="288">
          <cell r="B288" t="str">
            <v>415</v>
          </cell>
        </row>
        <row r="289">
          <cell r="B289" t="str">
            <v>418</v>
          </cell>
        </row>
        <row r="290">
          <cell r="B290" t="str">
            <v>419</v>
          </cell>
        </row>
        <row r="291">
          <cell r="B291" t="str">
            <v>421</v>
          </cell>
        </row>
        <row r="292">
          <cell r="B292" t="str">
            <v>4211</v>
          </cell>
        </row>
        <row r="293">
          <cell r="B293" t="str">
            <v>4212</v>
          </cell>
        </row>
        <row r="294">
          <cell r="B294" t="str">
            <v>431</v>
          </cell>
        </row>
        <row r="295">
          <cell r="B295" t="str">
            <v>4311</v>
          </cell>
        </row>
        <row r="296">
          <cell r="B296" t="str">
            <v>4312</v>
          </cell>
        </row>
        <row r="297">
          <cell r="B297" t="str">
            <v>4313</v>
          </cell>
        </row>
        <row r="298">
          <cell r="B298" t="str">
            <v>441</v>
          </cell>
        </row>
        <row r="299">
          <cell r="B299" t="str">
            <v>461</v>
          </cell>
        </row>
        <row r="300">
          <cell r="B300" t="str">
            <v>4611</v>
          </cell>
        </row>
        <row r="301">
          <cell r="B301" t="str">
            <v>4612</v>
          </cell>
        </row>
        <row r="302">
          <cell r="B302" t="str">
            <v>466</v>
          </cell>
        </row>
        <row r="303">
          <cell r="B303" t="str">
            <v>511</v>
          </cell>
        </row>
        <row r="304">
          <cell r="B304" t="str">
            <v>5111</v>
          </cell>
        </row>
        <row r="305">
          <cell r="B305" t="str">
            <v>5112</v>
          </cell>
        </row>
        <row r="306">
          <cell r="B306" t="str">
            <v>5113</v>
          </cell>
        </row>
        <row r="307">
          <cell r="B307" t="str">
            <v>5114</v>
          </cell>
        </row>
        <row r="308">
          <cell r="B308" t="str">
            <v>5117</v>
          </cell>
        </row>
        <row r="309">
          <cell r="B309" t="str">
            <v>5118</v>
          </cell>
        </row>
        <row r="310">
          <cell r="B310" t="str">
            <v>512</v>
          </cell>
        </row>
        <row r="311">
          <cell r="B311" t="str">
            <v>5121</v>
          </cell>
        </row>
        <row r="312">
          <cell r="B312" t="str">
            <v>5122</v>
          </cell>
        </row>
        <row r="313">
          <cell r="B313" t="str">
            <v>5123</v>
          </cell>
        </row>
        <row r="314">
          <cell r="B314" t="str">
            <v>5124</v>
          </cell>
        </row>
        <row r="315">
          <cell r="B315" t="str">
            <v>5127</v>
          </cell>
        </row>
        <row r="316">
          <cell r="B316" t="str">
            <v>5128</v>
          </cell>
        </row>
        <row r="317">
          <cell r="B317" t="str">
            <v>515</v>
          </cell>
        </row>
        <row r="318">
          <cell r="B318" t="str">
            <v>515</v>
          </cell>
        </row>
        <row r="319">
          <cell r="B319" t="str">
            <v>515</v>
          </cell>
        </row>
        <row r="320">
          <cell r="B320" t="str">
            <v>515</v>
          </cell>
        </row>
        <row r="321">
          <cell r="B321" t="str">
            <v>515</v>
          </cell>
        </row>
        <row r="322">
          <cell r="B322" t="str">
            <v>515</v>
          </cell>
        </row>
        <row r="323">
          <cell r="B323" t="str">
            <v>515</v>
          </cell>
        </row>
        <row r="324">
          <cell r="B324" t="str">
            <v>515</v>
          </cell>
        </row>
        <row r="325">
          <cell r="B325" t="str">
            <v>515</v>
          </cell>
        </row>
        <row r="326">
          <cell r="B326" t="str">
            <v>521</v>
          </cell>
        </row>
        <row r="327">
          <cell r="B327" t="str">
            <v>531</v>
          </cell>
        </row>
        <row r="328">
          <cell r="B328" t="str">
            <v>532</v>
          </cell>
        </row>
        <row r="329">
          <cell r="B329" t="str">
            <v>VAT</v>
          </cell>
        </row>
        <row r="330">
          <cell r="B330" t="str">
            <v>TDB</v>
          </cell>
        </row>
        <row r="331">
          <cell r="B331" t="str">
            <v>TXK</v>
          </cell>
        </row>
        <row r="332">
          <cell r="B332" t="str">
            <v>621</v>
          </cell>
        </row>
        <row r="333">
          <cell r="B333" t="str">
            <v>622</v>
          </cell>
        </row>
        <row r="334">
          <cell r="B334" t="str">
            <v>623</v>
          </cell>
        </row>
        <row r="335">
          <cell r="B335" t="str">
            <v>6231</v>
          </cell>
        </row>
        <row r="336">
          <cell r="B336" t="str">
            <v>6232</v>
          </cell>
        </row>
        <row r="337">
          <cell r="B337" t="str">
            <v>6233</v>
          </cell>
        </row>
        <row r="338">
          <cell r="B338" t="str">
            <v>6234</v>
          </cell>
        </row>
        <row r="339">
          <cell r="B339" t="str">
            <v>6237</v>
          </cell>
        </row>
        <row r="340">
          <cell r="B340" t="str">
            <v>6238</v>
          </cell>
        </row>
        <row r="341">
          <cell r="B341" t="str">
            <v>627</v>
          </cell>
        </row>
        <row r="342">
          <cell r="B342" t="str">
            <v>6271</v>
          </cell>
        </row>
        <row r="343">
          <cell r="B343" t="str">
            <v>6272</v>
          </cell>
        </row>
        <row r="344">
          <cell r="B344" t="str">
            <v>6273</v>
          </cell>
        </row>
        <row r="345">
          <cell r="B345" t="str">
            <v>6274</v>
          </cell>
        </row>
        <row r="346">
          <cell r="B346" t="str">
            <v>6277</v>
          </cell>
        </row>
        <row r="347">
          <cell r="B347" t="str">
            <v>6278</v>
          </cell>
        </row>
        <row r="348">
          <cell r="B348" t="str">
            <v>632</v>
          </cell>
        </row>
        <row r="349">
          <cell r="B349" t="str">
            <v>632</v>
          </cell>
        </row>
        <row r="350">
          <cell r="B350" t="str">
            <v>632</v>
          </cell>
        </row>
        <row r="351">
          <cell r="B351" t="str">
            <v>632</v>
          </cell>
        </row>
        <row r="352">
          <cell r="B352" t="str">
            <v>632</v>
          </cell>
        </row>
        <row r="353">
          <cell r="B353" t="str">
            <v>632</v>
          </cell>
        </row>
        <row r="354">
          <cell r="B354" t="str">
            <v>632</v>
          </cell>
        </row>
        <row r="355">
          <cell r="B355" t="str">
            <v>632</v>
          </cell>
        </row>
        <row r="356">
          <cell r="B356" t="str">
            <v>632</v>
          </cell>
        </row>
        <row r="357">
          <cell r="B357" t="str">
            <v>635</v>
          </cell>
        </row>
        <row r="358">
          <cell r="B358" t="str">
            <v>635</v>
          </cell>
        </row>
        <row r="359">
          <cell r="B359" t="str">
            <v>635</v>
          </cell>
        </row>
        <row r="360">
          <cell r="B360" t="str">
            <v>635</v>
          </cell>
        </row>
        <row r="361">
          <cell r="B361" t="str">
            <v>635</v>
          </cell>
        </row>
        <row r="362">
          <cell r="B362" t="str">
            <v>635</v>
          </cell>
        </row>
        <row r="363">
          <cell r="B363" t="str">
            <v>635</v>
          </cell>
        </row>
        <row r="364">
          <cell r="B364" t="str">
            <v>635</v>
          </cell>
        </row>
        <row r="365">
          <cell r="B365" t="str">
            <v>635</v>
          </cell>
        </row>
        <row r="366">
          <cell r="B366" t="str">
            <v>641</v>
          </cell>
        </row>
        <row r="367">
          <cell r="B367" t="str">
            <v>6411</v>
          </cell>
        </row>
        <row r="368">
          <cell r="B368" t="str">
            <v>6412</v>
          </cell>
        </row>
        <row r="369">
          <cell r="B369" t="str">
            <v>6413</v>
          </cell>
        </row>
        <row r="370">
          <cell r="B370" t="str">
            <v>6414</v>
          </cell>
        </row>
        <row r="371">
          <cell r="B371" t="str">
            <v>6415</v>
          </cell>
        </row>
        <row r="372">
          <cell r="B372" t="str">
            <v>6417</v>
          </cell>
        </row>
        <row r="373">
          <cell r="B373" t="str">
            <v>6418</v>
          </cell>
        </row>
        <row r="374">
          <cell r="B374" t="str">
            <v>642</v>
          </cell>
        </row>
        <row r="375">
          <cell r="B375" t="str">
            <v>6421</v>
          </cell>
        </row>
        <row r="376">
          <cell r="B376" t="str">
            <v>6422</v>
          </cell>
        </row>
        <row r="377">
          <cell r="B377" t="str">
            <v>6423</v>
          </cell>
        </row>
        <row r="378">
          <cell r="B378" t="str">
            <v>6424</v>
          </cell>
        </row>
        <row r="379">
          <cell r="B379" t="str">
            <v>6425</v>
          </cell>
        </row>
        <row r="380">
          <cell r="B380" t="str">
            <v>6426</v>
          </cell>
        </row>
        <row r="381">
          <cell r="B381" t="str">
            <v>6427</v>
          </cell>
        </row>
        <row r="382">
          <cell r="B382" t="str">
            <v>6428</v>
          </cell>
        </row>
        <row r="383">
          <cell r="B383" t="str">
            <v>711</v>
          </cell>
        </row>
        <row r="384">
          <cell r="B384" t="str">
            <v>811</v>
          </cell>
        </row>
        <row r="385">
          <cell r="B385" t="str">
            <v>821</v>
          </cell>
        </row>
        <row r="386">
          <cell r="B386" t="str">
            <v>8211</v>
          </cell>
        </row>
        <row r="387">
          <cell r="B387" t="str">
            <v>8211</v>
          </cell>
        </row>
        <row r="388">
          <cell r="B388" t="str">
            <v>8211</v>
          </cell>
        </row>
        <row r="389">
          <cell r="B389" t="str">
            <v>8212</v>
          </cell>
        </row>
        <row r="390">
          <cell r="B390" t="str">
            <v>8212</v>
          </cell>
        </row>
        <row r="391">
          <cell r="B391" t="str">
            <v>8212</v>
          </cell>
        </row>
        <row r="392">
          <cell r="B392" t="str">
            <v>8212</v>
          </cell>
        </row>
        <row r="393">
          <cell r="B393" t="str">
            <v>8212</v>
          </cell>
        </row>
        <row r="394">
          <cell r="B394" t="str">
            <v>8212</v>
          </cell>
        </row>
        <row r="395">
          <cell r="B395" t="str">
            <v>911</v>
          </cell>
        </row>
        <row r="396">
          <cell r="B396" t="str">
            <v>001</v>
          </cell>
        </row>
        <row r="397">
          <cell r="B397" t="str">
            <v>002</v>
          </cell>
        </row>
        <row r="398">
          <cell r="B398" t="str">
            <v>003</v>
          </cell>
        </row>
        <row r="399">
          <cell r="B399" t="str">
            <v>004</v>
          </cell>
        </row>
        <row r="400">
          <cell r="B400" t="str">
            <v>007</v>
          </cell>
        </row>
        <row r="401">
          <cell r="B401" t="str">
            <v>008</v>
          </cell>
        </row>
      </sheetData>
      <sheetData sheetId="5" refreshError="1">
        <row r="2">
          <cell r="D2" t="str">
            <v>MaTK</v>
          </cell>
          <cell r="O2" t="str">
            <v>2111</v>
          </cell>
          <cell r="P2" t="str">
            <v>2112</v>
          </cell>
          <cell r="Q2" t="str">
            <v>2113</v>
          </cell>
          <cell r="R2" t="str">
            <v>2114</v>
          </cell>
          <cell r="S2" t="str">
            <v>2115</v>
          </cell>
          <cell r="T2" t="str">
            <v>2118</v>
          </cell>
          <cell r="U2" t="str">
            <v>21411</v>
          </cell>
          <cell r="V2" t="str">
            <v>21412</v>
          </cell>
          <cell r="W2" t="str">
            <v>21413</v>
          </cell>
          <cell r="X2" t="str">
            <v>21414</v>
          </cell>
          <cell r="Y2" t="str">
            <v>21415</v>
          </cell>
          <cell r="Z2" t="str">
            <v>21418</v>
          </cell>
          <cell r="AA2" t="str">
            <v>2121</v>
          </cell>
          <cell r="AB2" t="str">
            <v>2122</v>
          </cell>
          <cell r="AC2" t="str">
            <v>2123</v>
          </cell>
          <cell r="AD2" t="str">
            <v>2124</v>
          </cell>
          <cell r="AE2" t="str">
            <v>2125</v>
          </cell>
          <cell r="AF2" t="str">
            <v>2128</v>
          </cell>
          <cell r="AG2" t="str">
            <v>21421</v>
          </cell>
          <cell r="AH2" t="str">
            <v>21422</v>
          </cell>
          <cell r="AI2" t="str">
            <v>21423</v>
          </cell>
          <cell r="AJ2" t="str">
            <v>21424</v>
          </cell>
          <cell r="AK2" t="str">
            <v>21425</v>
          </cell>
          <cell r="AL2" t="str">
            <v>21428</v>
          </cell>
          <cell r="AM2" t="str">
            <v>2131</v>
          </cell>
          <cell r="AN2" t="str">
            <v>2132</v>
          </cell>
          <cell r="AO2" t="str">
            <v>2133</v>
          </cell>
          <cell r="AP2" t="str">
            <v>2134</v>
          </cell>
          <cell r="AQ2" t="str">
            <v>2135</v>
          </cell>
          <cell r="AR2" t="str">
            <v>2136</v>
          </cell>
          <cell r="AS2" t="str">
            <v>2138</v>
          </cell>
          <cell r="AT2" t="str">
            <v>21431</v>
          </cell>
          <cell r="AU2" t="str">
            <v>21432</v>
          </cell>
          <cell r="AV2" t="str">
            <v>21433</v>
          </cell>
          <cell r="AW2" t="str">
            <v>21434</v>
          </cell>
          <cell r="AX2" t="str">
            <v>21435</v>
          </cell>
          <cell r="AY2" t="str">
            <v>21436</v>
          </cell>
          <cell r="AZ2" t="str">
            <v>21438</v>
          </cell>
          <cell r="BA2" t="str">
            <v>4111</v>
          </cell>
          <cell r="BB2" t="str">
            <v>4112</v>
          </cell>
          <cell r="BC2" t="str">
            <v>4118</v>
          </cell>
          <cell r="BD2" t="str">
            <v>419</v>
          </cell>
          <cell r="BE2" t="str">
            <v>412</v>
          </cell>
          <cell r="BF2" t="str">
            <v>413</v>
          </cell>
          <cell r="BG2" t="str">
            <v>414</v>
          </cell>
          <cell r="BH2" t="str">
            <v>415</v>
          </cell>
          <cell r="BI2" t="str">
            <v>418</v>
          </cell>
          <cell r="BJ2" t="str">
            <v>421</v>
          </cell>
          <cell r="BK2" t="str">
            <v>441</v>
          </cell>
        </row>
        <row r="3">
          <cell r="D3" t="str">
            <v>1111</v>
          </cell>
          <cell r="F3" t="str">
            <v>x</v>
          </cell>
          <cell r="H3" t="str">
            <v>01</v>
          </cell>
          <cell r="I3" t="str">
            <v>1. Doanh thu bán hàng và cung cấp dịch vụ</v>
          </cell>
          <cell r="K3" t="str">
            <v>TK</v>
          </cell>
          <cell r="M3" t="str">
            <v>BTDC</v>
          </cell>
          <cell r="O3" t="str">
            <v>11.01</v>
          </cell>
          <cell r="AA3" t="str">
            <v>12.01</v>
          </cell>
          <cell r="AM3" t="str">
            <v>13.01</v>
          </cell>
          <cell r="BA3" t="str">
            <v>25.01</v>
          </cell>
        </row>
        <row r="4">
          <cell r="B4" t="str">
            <v>Refuse</v>
          </cell>
          <cell r="D4" t="str">
            <v>1112</v>
          </cell>
          <cell r="F4" t="str">
            <v>S</v>
          </cell>
          <cell r="H4" t="str">
            <v>02</v>
          </cell>
          <cell r="I4" t="str">
            <v>2. Các khoản giảm trừ doanh thu</v>
          </cell>
          <cell r="K4" t="str">
            <v>CT</v>
          </cell>
          <cell r="M4" t="str">
            <v>BTTH</v>
          </cell>
          <cell r="O4" t="str">
            <v>11.02</v>
          </cell>
          <cell r="AA4" t="str">
            <v>12.02</v>
          </cell>
          <cell r="AM4" t="str">
            <v>13.02</v>
          </cell>
          <cell r="BA4" t="str">
            <v>25.02</v>
          </cell>
        </row>
        <row r="5">
          <cell r="D5" t="str">
            <v>1113</v>
          </cell>
          <cell r="F5" t="str">
            <v>o</v>
          </cell>
          <cell r="H5" t="str">
            <v>10</v>
          </cell>
          <cell r="I5" t="str">
            <v>3. Doanh thu thuần về bán hàng và cung cấp dịch vụ</v>
          </cell>
          <cell r="O5" t="str">
            <v>11.03</v>
          </cell>
          <cell r="AA5" t="str">
            <v>12.03</v>
          </cell>
          <cell r="AM5" t="str">
            <v>13.03</v>
          </cell>
          <cell r="BA5" t="str">
            <v>25.03</v>
          </cell>
        </row>
        <row r="6">
          <cell r="D6" t="str">
            <v>1121</v>
          </cell>
          <cell r="F6" t="str">
            <v>.</v>
          </cell>
          <cell r="H6" t="str">
            <v>11</v>
          </cell>
          <cell r="I6" t="str">
            <v>4. Giá vốn hàng bán</v>
          </cell>
          <cell r="O6" t="str">
            <v>11.04</v>
          </cell>
          <cell r="AA6" t="str">
            <v>12.04</v>
          </cell>
          <cell r="AM6" t="str">
            <v>13.04</v>
          </cell>
          <cell r="BA6" t="str">
            <v>25.04</v>
          </cell>
        </row>
        <row r="7">
          <cell r="D7" t="str">
            <v>1122</v>
          </cell>
          <cell r="H7" t="str">
            <v>20</v>
          </cell>
          <cell r="I7" t="str">
            <v>5. Lợi nhuận gộp về bán hàng và cung cấp dịch vụ</v>
          </cell>
          <cell r="O7" t="str">
            <v>11.05</v>
          </cell>
          <cell r="AA7" t="str">
            <v>12.05</v>
          </cell>
          <cell r="AM7" t="str">
            <v>13.05</v>
          </cell>
          <cell r="BA7" t="str">
            <v>25.05</v>
          </cell>
        </row>
        <row r="8">
          <cell r="D8" t="str">
            <v>1123</v>
          </cell>
          <cell r="H8" t="str">
            <v>21</v>
          </cell>
          <cell r="I8" t="str">
            <v>6. Doanh thu hoạt động tài chính</v>
          </cell>
          <cell r="O8" t="str">
            <v>11.06</v>
          </cell>
          <cell r="AA8" t="str">
            <v>12.06</v>
          </cell>
          <cell r="AM8" t="str">
            <v>13.06</v>
          </cell>
          <cell r="BA8" t="str">
            <v>25.06</v>
          </cell>
        </row>
        <row r="9">
          <cell r="D9" t="str">
            <v>1131</v>
          </cell>
          <cell r="H9" t="str">
            <v>22</v>
          </cell>
          <cell r="I9" t="str">
            <v>7. Chi phí tài chính</v>
          </cell>
          <cell r="O9" t="str">
            <v>11.07</v>
          </cell>
          <cell r="AA9" t="str">
            <v>12.07</v>
          </cell>
          <cell r="AM9" t="str">
            <v>13.07</v>
          </cell>
          <cell r="BA9" t="str">
            <v>25.07</v>
          </cell>
        </row>
        <row r="10">
          <cell r="D10" t="str">
            <v>1132</v>
          </cell>
          <cell r="H10" t="str">
            <v>23</v>
          </cell>
          <cell r="I10" t="str">
            <v xml:space="preserve"> - Trong đó: Chi phí lãi vay</v>
          </cell>
          <cell r="O10" t="str">
            <v>11.08</v>
          </cell>
          <cell r="AA10" t="str">
            <v>12.08</v>
          </cell>
          <cell r="AM10" t="str">
            <v>13.08</v>
          </cell>
          <cell r="BA10" t="str">
            <v>25.08</v>
          </cell>
        </row>
        <row r="11">
          <cell r="D11" t="str">
            <v>1211</v>
          </cell>
          <cell r="H11" t="str">
            <v>24</v>
          </cell>
          <cell r="I11" t="str">
            <v>8. Chi phí bán hàng</v>
          </cell>
          <cell r="O11" t="str">
            <v>11.09</v>
          </cell>
          <cell r="AA11" t="str">
            <v>12.09</v>
          </cell>
          <cell r="AM11" t="str">
            <v>13.09</v>
          </cell>
          <cell r="BA11" t="str">
            <v>25.09</v>
          </cell>
        </row>
        <row r="12">
          <cell r="D12" t="str">
            <v>1212</v>
          </cell>
          <cell r="H12" t="str">
            <v>25</v>
          </cell>
          <cell r="I12" t="str">
            <v>9. Chi phí quản lý doanh nghiệp</v>
          </cell>
          <cell r="O12" t="str">
            <v>11.10</v>
          </cell>
          <cell r="AA12" t="str">
            <v>12.10</v>
          </cell>
          <cell r="AM12" t="str">
            <v>13.10</v>
          </cell>
          <cell r="BA12" t="str">
            <v>25.10</v>
          </cell>
        </row>
        <row r="13">
          <cell r="D13" t="str">
            <v>121t</v>
          </cell>
          <cell r="H13" t="str">
            <v>30</v>
          </cell>
          <cell r="I13" t="str">
            <v xml:space="preserve">10. Lợi nhuận thuần từ hoạt động kinh doanh </v>
          </cell>
          <cell r="O13" t="str">
            <v>11.11</v>
          </cell>
          <cell r="AA13" t="str">
            <v>12.11</v>
          </cell>
          <cell r="AM13" t="str">
            <v>13.11</v>
          </cell>
          <cell r="BA13" t="str">
            <v>25.11</v>
          </cell>
        </row>
        <row r="14">
          <cell r="D14" t="str">
            <v>1281</v>
          </cell>
          <cell r="H14" t="str">
            <v>31</v>
          </cell>
          <cell r="I14" t="str">
            <v>11. Thu nhập khác</v>
          </cell>
          <cell r="O14" t="str">
            <v>11.12</v>
          </cell>
          <cell r="AA14" t="str">
            <v>12.12</v>
          </cell>
          <cell r="AM14" t="str">
            <v>13.12</v>
          </cell>
          <cell r="BA14" t="str">
            <v>25.12</v>
          </cell>
        </row>
        <row r="15">
          <cell r="D15" t="str">
            <v>1288</v>
          </cell>
          <cell r="H15" t="str">
            <v>32</v>
          </cell>
          <cell r="I15" t="str">
            <v xml:space="preserve">12. Chi phí khác </v>
          </cell>
          <cell r="O15" t="str">
            <v>11.13</v>
          </cell>
        </row>
        <row r="16">
          <cell r="D16" t="str">
            <v>128t</v>
          </cell>
          <cell r="H16" t="str">
            <v>40</v>
          </cell>
          <cell r="I16" t="str">
            <v>13. Lợi nhuận khác</v>
          </cell>
        </row>
        <row r="17">
          <cell r="D17" t="str">
            <v>129</v>
          </cell>
          <cell r="H17" t="str">
            <v>50</v>
          </cell>
          <cell r="I17" t="str">
            <v xml:space="preserve">14. Tổng lợi nhuận kế toán trước thuế </v>
          </cell>
        </row>
        <row r="18">
          <cell r="D18" t="str">
            <v>131an</v>
          </cell>
          <cell r="H18" t="str">
            <v>51</v>
          </cell>
          <cell r="I18" t="str">
            <v>15. Chi phí thuế TNDN hiện hành</v>
          </cell>
        </row>
        <row r="19">
          <cell r="D19" t="str">
            <v>131ad</v>
          </cell>
          <cell r="H19" t="str">
            <v>52</v>
          </cell>
          <cell r="I19" t="str">
            <v>16. Chi phí thuế TNDN hoãn lại</v>
          </cell>
        </row>
        <row r="20">
          <cell r="D20" t="str">
            <v>131bn</v>
          </cell>
          <cell r="H20" t="str">
            <v>60</v>
          </cell>
          <cell r="I20" t="str">
            <v>17. Lợi nhuận sau thuế TNDN</v>
          </cell>
        </row>
        <row r="21">
          <cell r="D21" t="str">
            <v>131bd</v>
          </cell>
          <cell r="H21" t="str">
            <v>70</v>
          </cell>
          <cell r="I21" t="str">
            <v>18. Lãi cơ bản trên cổ phiếu</v>
          </cell>
        </row>
        <row r="22">
          <cell r="D22" t="str">
            <v>1331a</v>
          </cell>
          <cell r="H22" t="str">
            <v>110</v>
          </cell>
          <cell r="I22" t="str">
            <v>I. Tiền và các khoản tương đương tiền</v>
          </cell>
        </row>
        <row r="23">
          <cell r="D23" t="str">
            <v>1331b</v>
          </cell>
          <cell r="H23" t="str">
            <v>111</v>
          </cell>
          <cell r="I23" t="str">
            <v>1. Tiền</v>
          </cell>
        </row>
        <row r="24">
          <cell r="D24" t="str">
            <v>1332a</v>
          </cell>
          <cell r="H24" t="str">
            <v>112</v>
          </cell>
          <cell r="I24" t="str">
            <v>2. Các khoản tương đương tiền</v>
          </cell>
        </row>
        <row r="25">
          <cell r="D25" t="str">
            <v>1332b</v>
          </cell>
          <cell r="H25" t="str">
            <v>120</v>
          </cell>
          <cell r="I25" t="str">
            <v>II. Các khoản đầu tư tài chính ngắn hạn</v>
          </cell>
        </row>
        <row r="26">
          <cell r="D26" t="str">
            <v>1361ad</v>
          </cell>
          <cell r="H26" t="str">
            <v>121</v>
          </cell>
          <cell r="I26" t="str">
            <v>1. Đầu tư ngắn hạn</v>
          </cell>
        </row>
        <row r="27">
          <cell r="D27" t="str">
            <v>1361bd</v>
          </cell>
          <cell r="H27" t="str">
            <v>129</v>
          </cell>
          <cell r="I27" t="str">
            <v>2. Dự phòng giảm giá đầu tư ngắn hạn (*)</v>
          </cell>
        </row>
        <row r="28">
          <cell r="D28" t="str">
            <v>1368ad1</v>
          </cell>
          <cell r="H28" t="str">
            <v>130</v>
          </cell>
          <cell r="I28" t="str">
            <v>III. Các khoản phải thu ngắn hạn</v>
          </cell>
        </row>
        <row r="29">
          <cell r="D29" t="str">
            <v>1368bd1</v>
          </cell>
          <cell r="H29" t="str">
            <v>131</v>
          </cell>
          <cell r="I29" t="str">
            <v>1. Phải thu khách hàng</v>
          </cell>
        </row>
        <row r="30">
          <cell r="D30" t="str">
            <v>1368an</v>
          </cell>
          <cell r="H30" t="str">
            <v>132</v>
          </cell>
          <cell r="I30" t="str">
            <v>2. Trả trước cho người bán</v>
          </cell>
        </row>
        <row r="31">
          <cell r="D31" t="str">
            <v>1368bn</v>
          </cell>
          <cell r="H31" t="str">
            <v>133</v>
          </cell>
          <cell r="I31" t="str">
            <v>3. Phải thu nội bộ ngắn hạn</v>
          </cell>
        </row>
        <row r="32">
          <cell r="D32" t="str">
            <v>1368ad</v>
          </cell>
          <cell r="H32" t="str">
            <v>134</v>
          </cell>
          <cell r="I32" t="str">
            <v>4. Phải thu theo tiến độ kế hoạch hợp đồng xây dựng</v>
          </cell>
        </row>
        <row r="33">
          <cell r="D33" t="str">
            <v>1368bd</v>
          </cell>
          <cell r="H33" t="str">
            <v>135</v>
          </cell>
          <cell r="I33" t="str">
            <v>5. Các khoản phải thu khác</v>
          </cell>
        </row>
        <row r="34">
          <cell r="D34" t="str">
            <v>1381</v>
          </cell>
          <cell r="H34" t="str">
            <v>139</v>
          </cell>
          <cell r="I34" t="str">
            <v>6. Dự phòng phải thu ngắn hạn khó đòi (*)</v>
          </cell>
        </row>
        <row r="35">
          <cell r="D35" t="str">
            <v>1385an</v>
          </cell>
          <cell r="H35" t="str">
            <v>140</v>
          </cell>
          <cell r="I35" t="str">
            <v>IV. Hàng tồn kho</v>
          </cell>
        </row>
        <row r="36">
          <cell r="D36" t="str">
            <v>1385ad</v>
          </cell>
          <cell r="H36" t="str">
            <v>141</v>
          </cell>
          <cell r="I36" t="str">
            <v>1. Hàng tồn kho</v>
          </cell>
        </row>
        <row r="37">
          <cell r="D37" t="str">
            <v>1385bn</v>
          </cell>
          <cell r="H37" t="str">
            <v>149</v>
          </cell>
          <cell r="I37" t="str">
            <v>2. Dự phòng giảm giá hàng tồn kho (*)</v>
          </cell>
        </row>
        <row r="38">
          <cell r="D38" t="str">
            <v>1385bd</v>
          </cell>
          <cell r="H38" t="str">
            <v>150</v>
          </cell>
          <cell r="I38" t="str">
            <v>V. Tài sản ngắn hạn khác</v>
          </cell>
        </row>
        <row r="39">
          <cell r="D39" t="str">
            <v>1388an</v>
          </cell>
          <cell r="H39" t="str">
            <v>151</v>
          </cell>
          <cell r="I39" t="str">
            <v>1. Chi phí trả trước ngắn hạn</v>
          </cell>
        </row>
        <row r="40">
          <cell r="D40" t="str">
            <v>1388bn</v>
          </cell>
          <cell r="H40" t="str">
            <v>152</v>
          </cell>
          <cell r="I40" t="str">
            <v>2. Thuế GTGT được khấu trừ</v>
          </cell>
        </row>
        <row r="41">
          <cell r="D41" t="str">
            <v>1388a1</v>
          </cell>
          <cell r="H41" t="str">
            <v>154</v>
          </cell>
          <cell r="I41" t="str">
            <v>3. Thuế và các khoản phải thu Nhà nước</v>
          </cell>
        </row>
        <row r="42">
          <cell r="D42" t="str">
            <v>1388b1</v>
          </cell>
          <cell r="H42" t="str">
            <v>158</v>
          </cell>
          <cell r="I42" t="str">
            <v>4. Tài sản ngắn hạn khác</v>
          </cell>
        </row>
        <row r="43">
          <cell r="D43" t="str">
            <v>1388ad</v>
          </cell>
          <cell r="H43" t="str">
            <v>200</v>
          </cell>
          <cell r="I43" t="str">
            <v>B. TÀI SẢN DÀI HẠN</v>
          </cell>
        </row>
        <row r="44">
          <cell r="D44" t="str">
            <v>1388ad1</v>
          </cell>
          <cell r="H44" t="str">
            <v>210</v>
          </cell>
          <cell r="I44" t="str">
            <v>I. Các khoản phải thu dài hạn</v>
          </cell>
        </row>
        <row r="45">
          <cell r="D45" t="str">
            <v>1388ad2</v>
          </cell>
          <cell r="H45" t="str">
            <v>211</v>
          </cell>
          <cell r="I45" t="str">
            <v>1. Phải thu dài hạn của khách hàng</v>
          </cell>
        </row>
        <row r="46">
          <cell r="D46" t="str">
            <v>1388bd</v>
          </cell>
          <cell r="H46" t="str">
            <v>212</v>
          </cell>
          <cell r="I46" t="str">
            <v>2. Vốn kinh doanh ở đơn vị trực thuộc</v>
          </cell>
        </row>
        <row r="47">
          <cell r="D47" t="str">
            <v>139n</v>
          </cell>
          <cell r="H47" t="str">
            <v>213</v>
          </cell>
          <cell r="I47" t="str">
            <v>3. Phải thu dài hạn nội bộ</v>
          </cell>
        </row>
        <row r="48">
          <cell r="D48" t="str">
            <v>139d</v>
          </cell>
          <cell r="H48" t="str">
            <v>218</v>
          </cell>
          <cell r="I48" t="str">
            <v>4. Phải thu dài hạn khác</v>
          </cell>
        </row>
        <row r="49">
          <cell r="D49" t="str">
            <v>141a</v>
          </cell>
          <cell r="H49" t="str">
            <v>219</v>
          </cell>
          <cell r="I49" t="str">
            <v>5. Dự phòng phải thu dài hạn khó đòi</v>
          </cell>
        </row>
        <row r="50">
          <cell r="D50" t="str">
            <v>141b</v>
          </cell>
          <cell r="H50" t="str">
            <v>220</v>
          </cell>
          <cell r="I50" t="str">
            <v>II. Tài sản cố định</v>
          </cell>
        </row>
        <row r="51">
          <cell r="D51" t="str">
            <v>142</v>
          </cell>
          <cell r="H51" t="str">
            <v>221</v>
          </cell>
          <cell r="I51" t="str">
            <v>1. Tài sản cố định hữu hình</v>
          </cell>
        </row>
        <row r="52">
          <cell r="D52" t="str">
            <v>144</v>
          </cell>
          <cell r="H52" t="str">
            <v>222</v>
          </cell>
          <cell r="I52" t="str">
            <v xml:space="preserve"> - Nguyên giá</v>
          </cell>
        </row>
        <row r="53">
          <cell r="D53" t="str">
            <v>151</v>
          </cell>
          <cell r="H53" t="str">
            <v>223</v>
          </cell>
          <cell r="I53" t="str">
            <v xml:space="preserve"> - Giá trị hao mòn lũy kế (*)</v>
          </cell>
        </row>
        <row r="54">
          <cell r="D54" t="str">
            <v>152</v>
          </cell>
          <cell r="H54" t="str">
            <v>224</v>
          </cell>
          <cell r="I54" t="str">
            <v>2. Tài sản cố định thuê tài chính</v>
          </cell>
        </row>
        <row r="55">
          <cell r="D55" t="str">
            <v>153</v>
          </cell>
          <cell r="H55" t="str">
            <v>225</v>
          </cell>
          <cell r="I55" t="str">
            <v xml:space="preserve"> - Nguyên giá</v>
          </cell>
        </row>
        <row r="56">
          <cell r="D56" t="str">
            <v>154</v>
          </cell>
          <cell r="H56" t="str">
            <v>226</v>
          </cell>
          <cell r="I56" t="str">
            <v xml:space="preserve"> - Giá trị hao mòn lũy kế (*)</v>
          </cell>
        </row>
        <row r="57">
          <cell r="D57" t="str">
            <v>155</v>
          </cell>
          <cell r="H57" t="str">
            <v>227</v>
          </cell>
          <cell r="I57" t="str">
            <v>3. Tài sản cố định vô hình</v>
          </cell>
        </row>
        <row r="58">
          <cell r="D58" t="str">
            <v>1561</v>
          </cell>
          <cell r="H58" t="str">
            <v>228</v>
          </cell>
          <cell r="I58" t="str">
            <v xml:space="preserve"> - Nguyên giá</v>
          </cell>
        </row>
        <row r="59">
          <cell r="D59" t="str">
            <v>1562</v>
          </cell>
          <cell r="H59" t="str">
            <v>229</v>
          </cell>
          <cell r="I59" t="str">
            <v xml:space="preserve"> - Giá trị hao mòn lũy kế (*)</v>
          </cell>
        </row>
        <row r="60">
          <cell r="D60" t="str">
            <v>1567</v>
          </cell>
          <cell r="H60" t="str">
            <v>230</v>
          </cell>
          <cell r="I60" t="str">
            <v>4. Chi phí xây dựng cơ bản dở dang</v>
          </cell>
        </row>
        <row r="61">
          <cell r="D61" t="str">
            <v>157</v>
          </cell>
          <cell r="H61" t="str">
            <v>240</v>
          </cell>
          <cell r="I61" t="str">
            <v>III. Bất động sản đầu tư</v>
          </cell>
        </row>
        <row r="62">
          <cell r="D62" t="str">
            <v>158</v>
          </cell>
          <cell r="H62" t="str">
            <v>241</v>
          </cell>
          <cell r="I62" t="str">
            <v xml:space="preserve"> - Nguyên giá</v>
          </cell>
        </row>
        <row r="63">
          <cell r="D63" t="str">
            <v>159</v>
          </cell>
          <cell r="H63" t="str">
            <v>242</v>
          </cell>
          <cell r="I63" t="str">
            <v xml:space="preserve"> - Giá trị hao mòn lũy kế (*)</v>
          </cell>
        </row>
        <row r="64">
          <cell r="D64" t="str">
            <v>1611</v>
          </cell>
          <cell r="H64" t="str">
            <v>250</v>
          </cell>
          <cell r="I64" t="str">
            <v>IV. Các khoản đầu tư tài chính dài hạn</v>
          </cell>
        </row>
        <row r="65">
          <cell r="D65" t="str">
            <v>1612</v>
          </cell>
          <cell r="H65" t="str">
            <v>251</v>
          </cell>
          <cell r="I65" t="str">
            <v>1. Đầu tư vào công ty con</v>
          </cell>
        </row>
        <row r="66">
          <cell r="D66" t="str">
            <v>2111</v>
          </cell>
          <cell r="H66" t="str">
            <v>252</v>
          </cell>
          <cell r="I66" t="str">
            <v>2. Đầu tư vào công ty liên kết, liên doanh</v>
          </cell>
        </row>
        <row r="67">
          <cell r="D67" t="str">
            <v>2112</v>
          </cell>
          <cell r="H67" t="str">
            <v>258</v>
          </cell>
          <cell r="I67" t="str">
            <v>3. Đầu tư dài hạn khác</v>
          </cell>
        </row>
        <row r="68">
          <cell r="D68" t="str">
            <v>2113</v>
          </cell>
          <cell r="H68" t="str">
            <v>259</v>
          </cell>
          <cell r="I68" t="str">
            <v xml:space="preserve">4. Dự phòng giảm giá đầu tư tài chính dài hạn (*) </v>
          </cell>
        </row>
        <row r="69">
          <cell r="D69" t="str">
            <v>2114</v>
          </cell>
          <cell r="H69" t="str">
            <v>260</v>
          </cell>
          <cell r="I69" t="str">
            <v>V. Tài sản dài hạn khác</v>
          </cell>
        </row>
        <row r="70">
          <cell r="D70" t="str">
            <v>2115</v>
          </cell>
          <cell r="H70" t="str">
            <v>261</v>
          </cell>
          <cell r="I70" t="str">
            <v>1. Chi phí trả trước dài hạn</v>
          </cell>
        </row>
        <row r="71">
          <cell r="D71" t="str">
            <v>2118</v>
          </cell>
          <cell r="H71" t="str">
            <v>262</v>
          </cell>
          <cell r="I71" t="str">
            <v>2. Tài sản thuế thu nhập hoãn lại</v>
          </cell>
        </row>
        <row r="72">
          <cell r="D72" t="str">
            <v>2121</v>
          </cell>
          <cell r="H72" t="str">
            <v>268</v>
          </cell>
          <cell r="I72" t="str">
            <v>3. Tài sản dài hạn khác</v>
          </cell>
        </row>
        <row r="73">
          <cell r="D73" t="str">
            <v>2122</v>
          </cell>
          <cell r="H73" t="str">
            <v>270</v>
          </cell>
          <cell r="I73" t="str">
            <v>TỔNG CỘNG TÀI SẢN</v>
          </cell>
        </row>
        <row r="74">
          <cell r="D74" t="str">
            <v>2123</v>
          </cell>
          <cell r="H74" t="str">
            <v>300</v>
          </cell>
          <cell r="I74" t="str">
            <v>A. NỢ PHẢI TRẢ</v>
          </cell>
        </row>
        <row r="75">
          <cell r="D75" t="str">
            <v>2124</v>
          </cell>
          <cell r="H75" t="str">
            <v>310</v>
          </cell>
          <cell r="I75" t="str">
            <v>I. Nợ ngắn hạn</v>
          </cell>
        </row>
        <row r="76">
          <cell r="D76" t="str">
            <v>2125</v>
          </cell>
          <cell r="H76" t="str">
            <v>311</v>
          </cell>
          <cell r="I76" t="str">
            <v>1. Vay và nợ ngắn hạn</v>
          </cell>
        </row>
        <row r="77">
          <cell r="D77" t="str">
            <v>2128</v>
          </cell>
          <cell r="H77" t="str">
            <v>312</v>
          </cell>
          <cell r="I77" t="str">
            <v>2. Phải trả người bán</v>
          </cell>
        </row>
        <row r="78">
          <cell r="D78" t="str">
            <v>2131</v>
          </cell>
          <cell r="H78" t="str">
            <v>313</v>
          </cell>
          <cell r="I78" t="str">
            <v>3. Người mua trả tiền trước</v>
          </cell>
        </row>
        <row r="79">
          <cell r="D79" t="str">
            <v>2132</v>
          </cell>
          <cell r="H79" t="str">
            <v>314</v>
          </cell>
          <cell r="I79" t="str">
            <v xml:space="preserve">4. Thuế và các khoản phải nộp Nhà nước </v>
          </cell>
        </row>
        <row r="80">
          <cell r="D80" t="str">
            <v>2133</v>
          </cell>
          <cell r="H80" t="str">
            <v>315</v>
          </cell>
          <cell r="I80" t="str">
            <v>5. Phải trả người lao động</v>
          </cell>
        </row>
        <row r="81">
          <cell r="D81" t="str">
            <v>2134</v>
          </cell>
          <cell r="H81" t="str">
            <v>316</v>
          </cell>
          <cell r="I81" t="str">
            <v>6. Chi phí phải trả</v>
          </cell>
        </row>
        <row r="82">
          <cell r="D82" t="str">
            <v>2135</v>
          </cell>
          <cell r="H82" t="str">
            <v>317</v>
          </cell>
          <cell r="I82" t="str">
            <v>7. Phải trả nội bộ</v>
          </cell>
        </row>
        <row r="83">
          <cell r="D83" t="str">
            <v>2136</v>
          </cell>
          <cell r="H83" t="str">
            <v>318</v>
          </cell>
          <cell r="I83" t="str">
            <v>8. Phải trả theo tiến độ kế hoạch hợp đồng xây dựng</v>
          </cell>
        </row>
        <row r="84">
          <cell r="D84" t="str">
            <v>2138</v>
          </cell>
          <cell r="H84" t="str">
            <v>319</v>
          </cell>
          <cell r="I84" t="str">
            <v>9. Các khoản phải trả, phải nộp ngắn hạn khác</v>
          </cell>
        </row>
        <row r="85">
          <cell r="D85" t="str">
            <v>21411</v>
          </cell>
          <cell r="H85" t="str">
            <v>320</v>
          </cell>
          <cell r="I85" t="str">
            <v>10. Dự phòng phải trả ngắn hạn</v>
          </cell>
        </row>
        <row r="86">
          <cell r="D86" t="str">
            <v>21412</v>
          </cell>
          <cell r="H86" t="str">
            <v>330</v>
          </cell>
          <cell r="I86" t="str">
            <v>II. Nợ dài hạn</v>
          </cell>
        </row>
        <row r="87">
          <cell r="D87" t="str">
            <v>21413</v>
          </cell>
          <cell r="H87" t="str">
            <v>331</v>
          </cell>
          <cell r="I87" t="str">
            <v>1. Phải trả dài hạn người bán</v>
          </cell>
        </row>
        <row r="88">
          <cell r="D88" t="str">
            <v>21414</v>
          </cell>
          <cell r="H88" t="str">
            <v>332</v>
          </cell>
          <cell r="I88" t="str">
            <v>2. Phải trả dài hạn nội bộ</v>
          </cell>
        </row>
        <row r="89">
          <cell r="D89" t="str">
            <v>21415</v>
          </cell>
          <cell r="H89" t="str">
            <v>333</v>
          </cell>
          <cell r="I89" t="str">
            <v>3. Phải trả dài hạn khác</v>
          </cell>
        </row>
        <row r="90">
          <cell r="D90" t="str">
            <v>21418</v>
          </cell>
          <cell r="H90" t="str">
            <v>334</v>
          </cell>
          <cell r="I90" t="str">
            <v>4. Vay và nợ dài hạn</v>
          </cell>
        </row>
        <row r="91">
          <cell r="D91" t="str">
            <v>21421</v>
          </cell>
          <cell r="H91" t="str">
            <v>335</v>
          </cell>
          <cell r="I91" t="str">
            <v>5. Thuế thu nhập hoãn lại phải trả</v>
          </cell>
        </row>
        <row r="92">
          <cell r="D92" t="str">
            <v>21422</v>
          </cell>
          <cell r="H92" t="str">
            <v>336</v>
          </cell>
          <cell r="I92" t="str">
            <v>6. Dự phòng trợ cấp mất việc làm</v>
          </cell>
        </row>
        <row r="93">
          <cell r="D93" t="str">
            <v>21423</v>
          </cell>
          <cell r="H93" t="str">
            <v>337</v>
          </cell>
          <cell r="I93" t="str">
            <v>7. Dự phòng phải trả dài hạn</v>
          </cell>
        </row>
        <row r="94">
          <cell r="D94" t="str">
            <v>21424</v>
          </cell>
          <cell r="H94" t="str">
            <v>400</v>
          </cell>
          <cell r="I94" t="str">
            <v>B. VỐN CHỦ SỞ HỮU</v>
          </cell>
        </row>
        <row r="95">
          <cell r="D95" t="str">
            <v>21425</v>
          </cell>
          <cell r="H95" t="str">
            <v>410</v>
          </cell>
          <cell r="I95" t="str">
            <v>I. Vốn chủ sở hữu</v>
          </cell>
        </row>
        <row r="96">
          <cell r="D96" t="str">
            <v>21428</v>
          </cell>
          <cell r="H96" t="str">
            <v>411</v>
          </cell>
          <cell r="I96" t="str">
            <v>1. Vốn đầu tư của chủ sở hữu</v>
          </cell>
        </row>
        <row r="97">
          <cell r="D97" t="str">
            <v>21431</v>
          </cell>
          <cell r="H97" t="str">
            <v>412</v>
          </cell>
          <cell r="I97" t="str">
            <v>2. Thặng dư vốn cổ phần</v>
          </cell>
        </row>
        <row r="98">
          <cell r="D98" t="str">
            <v>21432</v>
          </cell>
          <cell r="H98" t="str">
            <v>413</v>
          </cell>
          <cell r="I98" t="str">
            <v>3. Vốn khác của chủ sở hữu</v>
          </cell>
        </row>
        <row r="99">
          <cell r="D99" t="str">
            <v>21433</v>
          </cell>
          <cell r="H99" t="str">
            <v>414</v>
          </cell>
          <cell r="I99" t="str">
            <v>4. Cổ phiếu quỹ (*)</v>
          </cell>
        </row>
        <row r="100">
          <cell r="D100" t="str">
            <v>21434</v>
          </cell>
          <cell r="H100" t="str">
            <v>415</v>
          </cell>
          <cell r="I100" t="str">
            <v>5. Chênh lệch đánh giá lại tài sản</v>
          </cell>
        </row>
        <row r="101">
          <cell r="D101" t="str">
            <v>21435</v>
          </cell>
          <cell r="H101" t="str">
            <v>416</v>
          </cell>
          <cell r="I101" t="str">
            <v>6. Chênh lệch tỷ giá hối đoái</v>
          </cell>
        </row>
        <row r="102">
          <cell r="D102" t="str">
            <v>21436</v>
          </cell>
          <cell r="H102" t="str">
            <v>417</v>
          </cell>
          <cell r="I102" t="str">
            <v>7. Quỹ đầu tư phát triển</v>
          </cell>
        </row>
        <row r="103">
          <cell r="D103" t="str">
            <v>21438</v>
          </cell>
          <cell r="H103" t="str">
            <v>418</v>
          </cell>
          <cell r="I103" t="str">
            <v>8. Quỹ dự phòng tài chính</v>
          </cell>
        </row>
        <row r="104">
          <cell r="D104" t="str">
            <v>2147</v>
          </cell>
          <cell r="H104" t="str">
            <v>419</v>
          </cell>
          <cell r="I104" t="str">
            <v>9. Quỹ khác thuộc vốn chủ sở hữu</v>
          </cell>
        </row>
        <row r="105">
          <cell r="D105" t="str">
            <v>217</v>
          </cell>
          <cell r="H105" t="str">
            <v>420</v>
          </cell>
          <cell r="I105" t="str">
            <v>10. Lợi nhuận sau thuế chưa phân phối</v>
          </cell>
        </row>
        <row r="106">
          <cell r="D106" t="str">
            <v>221</v>
          </cell>
          <cell r="H106" t="str">
            <v>421</v>
          </cell>
          <cell r="I106" t="str">
            <v>11. Nguồn vốn đầu tư XDCB</v>
          </cell>
        </row>
        <row r="107">
          <cell r="D107" t="str">
            <v>222</v>
          </cell>
          <cell r="H107" t="str">
            <v>430</v>
          </cell>
          <cell r="I107" t="str">
            <v>II. Nguồn kinh phí và các quỹ khác</v>
          </cell>
        </row>
        <row r="108">
          <cell r="D108" t="str">
            <v>223</v>
          </cell>
          <cell r="H108" t="str">
            <v>431</v>
          </cell>
          <cell r="I108" t="str">
            <v>1. Quỹ khen thưởng, phúc lợi</v>
          </cell>
        </row>
        <row r="109">
          <cell r="D109" t="str">
            <v>2281</v>
          </cell>
          <cell r="H109" t="str">
            <v>432</v>
          </cell>
          <cell r="I109" t="str">
            <v>2. Nguồn kinh phí</v>
          </cell>
        </row>
        <row r="110">
          <cell r="D110" t="str">
            <v>22821</v>
          </cell>
          <cell r="H110" t="str">
            <v>433</v>
          </cell>
          <cell r="I110" t="str">
            <v>3. Nguồn kinh phí đã hình thành TSCĐ</v>
          </cell>
        </row>
        <row r="111">
          <cell r="D111" t="str">
            <v>22822</v>
          </cell>
          <cell r="H111" t="str">
            <v>440</v>
          </cell>
          <cell r="I111" t="str">
            <v>TỔNG CỘNG NGUỒN VỐN</v>
          </cell>
        </row>
        <row r="112">
          <cell r="D112" t="str">
            <v>22881</v>
          </cell>
        </row>
        <row r="113">
          <cell r="D113" t="str">
            <v>22882</v>
          </cell>
        </row>
        <row r="114">
          <cell r="D114" t="str">
            <v>229</v>
          </cell>
        </row>
        <row r="115">
          <cell r="D115" t="str">
            <v>2411</v>
          </cell>
        </row>
        <row r="116">
          <cell r="D116" t="str">
            <v>2412</v>
          </cell>
        </row>
        <row r="117">
          <cell r="D117" t="str">
            <v>2413</v>
          </cell>
        </row>
        <row r="118">
          <cell r="D118" t="str">
            <v>2421</v>
          </cell>
        </row>
        <row r="119">
          <cell r="D119" t="str">
            <v>2422</v>
          </cell>
        </row>
        <row r="120">
          <cell r="D120" t="str">
            <v>2423</v>
          </cell>
        </row>
        <row r="121">
          <cell r="D121" t="str">
            <v>2424</v>
          </cell>
        </row>
        <row r="122">
          <cell r="D122" t="str">
            <v>2425</v>
          </cell>
        </row>
        <row r="123">
          <cell r="D123" t="str">
            <v>2426</v>
          </cell>
        </row>
        <row r="124">
          <cell r="D124" t="str">
            <v>2431</v>
          </cell>
        </row>
        <row r="125">
          <cell r="D125" t="str">
            <v>2432</v>
          </cell>
        </row>
        <row r="126">
          <cell r="D126" t="str">
            <v>2433</v>
          </cell>
        </row>
        <row r="127">
          <cell r="D127" t="str">
            <v>2434</v>
          </cell>
        </row>
        <row r="128">
          <cell r="D128" t="str">
            <v>244</v>
          </cell>
        </row>
        <row r="129">
          <cell r="D129" t="str">
            <v>311</v>
          </cell>
        </row>
        <row r="130">
          <cell r="D130" t="str">
            <v>3151</v>
          </cell>
        </row>
        <row r="131">
          <cell r="D131" t="str">
            <v>3152</v>
          </cell>
        </row>
        <row r="132">
          <cell r="D132" t="str">
            <v>3153</v>
          </cell>
        </row>
        <row r="133">
          <cell r="D133" t="str">
            <v>331an</v>
          </cell>
        </row>
        <row r="134">
          <cell r="D134" t="str">
            <v>331ad</v>
          </cell>
        </row>
        <row r="135">
          <cell r="D135" t="str">
            <v>331bn</v>
          </cell>
        </row>
        <row r="136">
          <cell r="D136" t="str">
            <v>331bd</v>
          </cell>
        </row>
        <row r="137">
          <cell r="D137" t="str">
            <v>33311a</v>
          </cell>
        </row>
        <row r="138">
          <cell r="D138" t="str">
            <v>33311b</v>
          </cell>
        </row>
        <row r="139">
          <cell r="D139" t="str">
            <v>33312a</v>
          </cell>
        </row>
        <row r="140">
          <cell r="D140" t="str">
            <v>33312b</v>
          </cell>
        </row>
        <row r="141">
          <cell r="D141" t="str">
            <v>3332a</v>
          </cell>
        </row>
        <row r="142">
          <cell r="D142" t="str">
            <v>3332b</v>
          </cell>
        </row>
        <row r="143">
          <cell r="D143" t="str">
            <v>3333a</v>
          </cell>
        </row>
        <row r="144">
          <cell r="D144" t="str">
            <v>3333b</v>
          </cell>
        </row>
        <row r="145">
          <cell r="D145" t="str">
            <v>3334a</v>
          </cell>
        </row>
        <row r="146">
          <cell r="D146" t="str">
            <v>3334b</v>
          </cell>
        </row>
        <row r="147">
          <cell r="D147" t="str">
            <v>3335a</v>
          </cell>
        </row>
        <row r="148">
          <cell r="D148" t="str">
            <v>3335b</v>
          </cell>
        </row>
        <row r="149">
          <cell r="D149" t="str">
            <v>3336a</v>
          </cell>
        </row>
        <row r="150">
          <cell r="D150" t="str">
            <v>3336b</v>
          </cell>
        </row>
        <row r="151">
          <cell r="D151" t="str">
            <v>3337a</v>
          </cell>
        </row>
        <row r="152">
          <cell r="D152" t="str">
            <v>3337b</v>
          </cell>
        </row>
        <row r="153">
          <cell r="D153" t="str">
            <v>3338a</v>
          </cell>
        </row>
        <row r="154">
          <cell r="D154" t="str">
            <v>3338b</v>
          </cell>
        </row>
        <row r="155">
          <cell r="D155" t="str">
            <v>3339a1</v>
          </cell>
        </row>
        <row r="156">
          <cell r="D156" t="str">
            <v>3339a2</v>
          </cell>
        </row>
        <row r="157">
          <cell r="D157" t="str">
            <v>3339b1</v>
          </cell>
        </row>
        <row r="158">
          <cell r="D158" t="str">
            <v>3339b2</v>
          </cell>
        </row>
        <row r="159">
          <cell r="D159" t="str">
            <v>3341a</v>
          </cell>
        </row>
        <row r="160">
          <cell r="D160" t="str">
            <v>3341b</v>
          </cell>
        </row>
        <row r="161">
          <cell r="D161" t="str">
            <v>3348a</v>
          </cell>
        </row>
        <row r="162">
          <cell r="D162" t="str">
            <v>3348b</v>
          </cell>
        </row>
        <row r="163">
          <cell r="D163" t="str">
            <v>3351</v>
          </cell>
        </row>
        <row r="164">
          <cell r="D164" t="str">
            <v>3352</v>
          </cell>
        </row>
        <row r="165">
          <cell r="D165" t="str">
            <v>3353</v>
          </cell>
        </row>
        <row r="166">
          <cell r="D166" t="str">
            <v>3354</v>
          </cell>
        </row>
        <row r="167">
          <cell r="D167" t="str">
            <v>336an</v>
          </cell>
        </row>
        <row r="168">
          <cell r="D168" t="str">
            <v>336bn</v>
          </cell>
        </row>
        <row r="169">
          <cell r="D169" t="str">
            <v>336ad1</v>
          </cell>
        </row>
        <row r="170">
          <cell r="D170" t="str">
            <v>336ad2</v>
          </cell>
        </row>
        <row r="171">
          <cell r="D171" t="str">
            <v>336ad3</v>
          </cell>
        </row>
        <row r="172">
          <cell r="D172" t="str">
            <v>336bd1</v>
          </cell>
        </row>
        <row r="173">
          <cell r="D173" t="str">
            <v>336bd2</v>
          </cell>
        </row>
        <row r="174">
          <cell r="D174" t="str">
            <v>336bd3</v>
          </cell>
        </row>
        <row r="175">
          <cell r="D175" t="str">
            <v>337a</v>
          </cell>
        </row>
        <row r="176">
          <cell r="D176" t="str">
            <v>337b</v>
          </cell>
        </row>
        <row r="177">
          <cell r="D177" t="str">
            <v>3381</v>
          </cell>
        </row>
        <row r="178">
          <cell r="D178" t="str">
            <v>3382a</v>
          </cell>
        </row>
        <row r="179">
          <cell r="D179" t="str">
            <v>3382b</v>
          </cell>
        </row>
        <row r="180">
          <cell r="D180" t="str">
            <v>3383a</v>
          </cell>
        </row>
        <row r="181">
          <cell r="D181" t="str">
            <v>3383b</v>
          </cell>
        </row>
        <row r="182">
          <cell r="D182" t="str">
            <v>3384a</v>
          </cell>
        </row>
        <row r="183">
          <cell r="D183" t="str">
            <v>3384b</v>
          </cell>
        </row>
        <row r="184">
          <cell r="D184" t="str">
            <v>3385a</v>
          </cell>
        </row>
        <row r="185">
          <cell r="D185" t="str">
            <v>3385b</v>
          </cell>
        </row>
        <row r="186">
          <cell r="D186" t="str">
            <v>3386a</v>
          </cell>
        </row>
        <row r="187">
          <cell r="D187" t="str">
            <v>3386b</v>
          </cell>
        </row>
        <row r="188">
          <cell r="D188" t="str">
            <v>3387an</v>
          </cell>
        </row>
        <row r="189">
          <cell r="D189" t="str">
            <v>3387ad</v>
          </cell>
        </row>
        <row r="190">
          <cell r="D190" t="str">
            <v>3387bn</v>
          </cell>
        </row>
        <row r="191">
          <cell r="D191" t="str">
            <v>3387bd</v>
          </cell>
        </row>
        <row r="192">
          <cell r="D192" t="str">
            <v>3388a1</v>
          </cell>
        </row>
        <row r="193">
          <cell r="D193" t="str">
            <v>3388b1</v>
          </cell>
        </row>
        <row r="194">
          <cell r="D194" t="str">
            <v>3388a2</v>
          </cell>
        </row>
        <row r="195">
          <cell r="D195" t="str">
            <v>3388b2</v>
          </cell>
        </row>
        <row r="196">
          <cell r="D196" t="str">
            <v>3388an</v>
          </cell>
        </row>
        <row r="197">
          <cell r="D197" t="str">
            <v>3388ad</v>
          </cell>
        </row>
        <row r="198">
          <cell r="D198" t="str">
            <v>3388bn</v>
          </cell>
        </row>
        <row r="199">
          <cell r="D199" t="str">
            <v>3388bd</v>
          </cell>
        </row>
        <row r="200">
          <cell r="D200" t="str">
            <v>3411</v>
          </cell>
        </row>
        <row r="201">
          <cell r="D201" t="str">
            <v>3412</v>
          </cell>
        </row>
        <row r="202">
          <cell r="D202" t="str">
            <v>3421</v>
          </cell>
        </row>
        <row r="203">
          <cell r="D203" t="str">
            <v>3422</v>
          </cell>
        </row>
        <row r="204">
          <cell r="D204" t="str">
            <v>3431</v>
          </cell>
        </row>
        <row r="205">
          <cell r="D205" t="str">
            <v>3432</v>
          </cell>
        </row>
        <row r="206">
          <cell r="D206" t="str">
            <v>3433</v>
          </cell>
        </row>
        <row r="207">
          <cell r="D207" t="str">
            <v>344</v>
          </cell>
        </row>
        <row r="208">
          <cell r="D208" t="str">
            <v>3471</v>
          </cell>
        </row>
        <row r="209">
          <cell r="D209" t="str">
            <v>3472</v>
          </cell>
        </row>
        <row r="210">
          <cell r="D210" t="str">
            <v>351</v>
          </cell>
        </row>
        <row r="211">
          <cell r="D211" t="str">
            <v>352n</v>
          </cell>
        </row>
        <row r="212">
          <cell r="D212" t="str">
            <v>352d</v>
          </cell>
        </row>
        <row r="213">
          <cell r="D213" t="str">
            <v>4111</v>
          </cell>
        </row>
        <row r="214">
          <cell r="D214" t="str">
            <v>4112</v>
          </cell>
        </row>
        <row r="215">
          <cell r="D215" t="str">
            <v>4118</v>
          </cell>
        </row>
        <row r="216">
          <cell r="D216" t="str">
            <v>412</v>
          </cell>
        </row>
        <row r="217">
          <cell r="D217" t="str">
            <v>4131</v>
          </cell>
        </row>
        <row r="218">
          <cell r="D218" t="str">
            <v>4132</v>
          </cell>
        </row>
        <row r="219">
          <cell r="D219" t="str">
            <v>414</v>
          </cell>
        </row>
        <row r="220">
          <cell r="D220" t="str">
            <v>415</v>
          </cell>
        </row>
        <row r="221">
          <cell r="D221" t="str">
            <v>418</v>
          </cell>
        </row>
        <row r="222">
          <cell r="D222" t="str">
            <v>419</v>
          </cell>
        </row>
        <row r="223">
          <cell r="D223" t="str">
            <v>4211</v>
          </cell>
        </row>
        <row r="224">
          <cell r="D224" t="str">
            <v>4212</v>
          </cell>
        </row>
        <row r="225">
          <cell r="D225" t="str">
            <v>4311</v>
          </cell>
        </row>
        <row r="226">
          <cell r="D226" t="str">
            <v>4312</v>
          </cell>
        </row>
        <row r="227">
          <cell r="D227" t="str">
            <v>4313</v>
          </cell>
        </row>
        <row r="228">
          <cell r="D228" t="str">
            <v>441</v>
          </cell>
        </row>
        <row r="229">
          <cell r="D229" t="str">
            <v>4611</v>
          </cell>
        </row>
        <row r="230">
          <cell r="D230" t="str">
            <v>4612</v>
          </cell>
        </row>
        <row r="231">
          <cell r="D231" t="str">
            <v>466</v>
          </cell>
        </row>
        <row r="232">
          <cell r="D232" t="str">
            <v>5111</v>
          </cell>
        </row>
        <row r="233">
          <cell r="D233" t="str">
            <v>5112</v>
          </cell>
        </row>
        <row r="234">
          <cell r="D234" t="str">
            <v>5113</v>
          </cell>
        </row>
        <row r="235">
          <cell r="D235" t="str">
            <v>5114</v>
          </cell>
        </row>
        <row r="236">
          <cell r="D236" t="str">
            <v>5117</v>
          </cell>
        </row>
        <row r="237">
          <cell r="D237" t="str">
            <v>5118</v>
          </cell>
        </row>
        <row r="238">
          <cell r="D238" t="str">
            <v>5121</v>
          </cell>
        </row>
        <row r="239">
          <cell r="D239" t="str">
            <v>5122</v>
          </cell>
        </row>
        <row r="240">
          <cell r="D240" t="str">
            <v>5123</v>
          </cell>
        </row>
        <row r="241">
          <cell r="D241" t="str">
            <v>5124</v>
          </cell>
        </row>
        <row r="242">
          <cell r="D242" t="str">
            <v>5127</v>
          </cell>
        </row>
        <row r="243">
          <cell r="D243" t="str">
            <v>5128</v>
          </cell>
        </row>
        <row r="244">
          <cell r="D244" t="str">
            <v>5151</v>
          </cell>
        </row>
        <row r="245">
          <cell r="D245" t="str">
            <v>5152</v>
          </cell>
        </row>
        <row r="246">
          <cell r="D246" t="str">
            <v>5153</v>
          </cell>
        </row>
        <row r="247">
          <cell r="D247" t="str">
            <v>5154</v>
          </cell>
        </row>
        <row r="248">
          <cell r="D248" t="str">
            <v>5155</v>
          </cell>
        </row>
        <row r="249">
          <cell r="D249" t="str">
            <v>5156</v>
          </cell>
        </row>
        <row r="250">
          <cell r="D250" t="str">
            <v>5157</v>
          </cell>
        </row>
        <row r="251">
          <cell r="D251" t="str">
            <v>5158</v>
          </cell>
        </row>
        <row r="252">
          <cell r="D252" t="str">
            <v>521</v>
          </cell>
        </row>
        <row r="253">
          <cell r="D253" t="str">
            <v>531</v>
          </cell>
        </row>
        <row r="254">
          <cell r="D254" t="str">
            <v>532</v>
          </cell>
        </row>
        <row r="255">
          <cell r="D255" t="str">
            <v>VAT</v>
          </cell>
        </row>
        <row r="256">
          <cell r="D256" t="str">
            <v>TTDB</v>
          </cell>
        </row>
        <row r="257">
          <cell r="D257" t="str">
            <v>TXK</v>
          </cell>
        </row>
        <row r="258">
          <cell r="D258" t="str">
            <v>621</v>
          </cell>
        </row>
        <row r="259">
          <cell r="D259" t="str">
            <v>622</v>
          </cell>
        </row>
        <row r="260">
          <cell r="D260" t="str">
            <v>623</v>
          </cell>
        </row>
        <row r="261">
          <cell r="D261" t="str">
            <v>6231</v>
          </cell>
        </row>
        <row r="262">
          <cell r="D262" t="str">
            <v>6232</v>
          </cell>
        </row>
        <row r="263">
          <cell r="D263" t="str">
            <v>6233</v>
          </cell>
        </row>
        <row r="264">
          <cell r="D264" t="str">
            <v>6234</v>
          </cell>
        </row>
        <row r="265">
          <cell r="D265" t="str">
            <v>6237</v>
          </cell>
        </row>
        <row r="266">
          <cell r="D266" t="str">
            <v>6238</v>
          </cell>
        </row>
        <row r="267">
          <cell r="D267" t="str">
            <v>627</v>
          </cell>
        </row>
        <row r="268">
          <cell r="D268" t="str">
            <v>6271</v>
          </cell>
        </row>
        <row r="269">
          <cell r="D269" t="str">
            <v>6272</v>
          </cell>
        </row>
        <row r="270">
          <cell r="D270" t="str">
            <v>6273</v>
          </cell>
        </row>
        <row r="271">
          <cell r="D271" t="str">
            <v>6274</v>
          </cell>
        </row>
        <row r="272">
          <cell r="D272" t="str">
            <v>6277</v>
          </cell>
        </row>
        <row r="273">
          <cell r="D273" t="str">
            <v>6278</v>
          </cell>
        </row>
        <row r="274">
          <cell r="D274" t="str">
            <v>6321</v>
          </cell>
        </row>
        <row r="275">
          <cell r="D275" t="str">
            <v>6322</v>
          </cell>
        </row>
        <row r="276">
          <cell r="D276" t="str">
            <v>6323</v>
          </cell>
        </row>
        <row r="277">
          <cell r="D277" t="str">
            <v>6324</v>
          </cell>
        </row>
        <row r="278">
          <cell r="D278" t="str">
            <v>6325</v>
          </cell>
        </row>
        <row r="279">
          <cell r="D279" t="str">
            <v>6326</v>
          </cell>
        </row>
        <row r="280">
          <cell r="D280" t="str">
            <v>6327</v>
          </cell>
        </row>
        <row r="281">
          <cell r="D281" t="str">
            <v>6328</v>
          </cell>
        </row>
        <row r="282">
          <cell r="D282" t="str">
            <v>6351</v>
          </cell>
        </row>
        <row r="283">
          <cell r="D283" t="str">
            <v>6352</v>
          </cell>
        </row>
        <row r="284">
          <cell r="D284" t="str">
            <v>6353</v>
          </cell>
        </row>
        <row r="285">
          <cell r="D285" t="str">
            <v>6354</v>
          </cell>
        </row>
        <row r="286">
          <cell r="D286" t="str">
            <v>6355</v>
          </cell>
        </row>
        <row r="287">
          <cell r="D287" t="str">
            <v>6356</v>
          </cell>
        </row>
        <row r="288">
          <cell r="D288" t="str">
            <v>6357</v>
          </cell>
        </row>
        <row r="289">
          <cell r="D289" t="str">
            <v>6358</v>
          </cell>
        </row>
        <row r="290">
          <cell r="D290" t="str">
            <v>641</v>
          </cell>
        </row>
        <row r="291">
          <cell r="D291" t="str">
            <v>6411</v>
          </cell>
        </row>
        <row r="292">
          <cell r="D292" t="str">
            <v>6412</v>
          </cell>
        </row>
        <row r="293">
          <cell r="D293" t="str">
            <v>6413</v>
          </cell>
        </row>
        <row r="294">
          <cell r="D294" t="str">
            <v>6414</v>
          </cell>
        </row>
        <row r="295">
          <cell r="D295" t="str">
            <v>6415</v>
          </cell>
        </row>
        <row r="296">
          <cell r="D296" t="str">
            <v>6417</v>
          </cell>
        </row>
        <row r="297">
          <cell r="D297" t="str">
            <v>6418</v>
          </cell>
        </row>
        <row r="298">
          <cell r="D298" t="str">
            <v>642</v>
          </cell>
        </row>
        <row r="299">
          <cell r="D299" t="str">
            <v>6421</v>
          </cell>
        </row>
        <row r="300">
          <cell r="D300" t="str">
            <v>6422</v>
          </cell>
        </row>
        <row r="301">
          <cell r="D301" t="str">
            <v>6423</v>
          </cell>
        </row>
        <row r="302">
          <cell r="D302" t="str">
            <v>6424</v>
          </cell>
        </row>
        <row r="303">
          <cell r="D303" t="str">
            <v>6425</v>
          </cell>
        </row>
        <row r="304">
          <cell r="D304" t="str">
            <v>6426</v>
          </cell>
        </row>
        <row r="305">
          <cell r="D305" t="str">
            <v>6427</v>
          </cell>
        </row>
        <row r="306">
          <cell r="D306" t="str">
            <v>6428</v>
          </cell>
        </row>
        <row r="307">
          <cell r="D307" t="str">
            <v>711</v>
          </cell>
        </row>
        <row r="308">
          <cell r="D308" t="str">
            <v>811</v>
          </cell>
        </row>
        <row r="309">
          <cell r="D309" t="str">
            <v>82111</v>
          </cell>
        </row>
        <row r="310">
          <cell r="D310" t="str">
            <v>82112</v>
          </cell>
        </row>
        <row r="311">
          <cell r="D311" t="str">
            <v>82121</v>
          </cell>
        </row>
        <row r="312">
          <cell r="D312" t="str">
            <v>82122</v>
          </cell>
        </row>
        <row r="313">
          <cell r="D313" t="str">
            <v>82123</v>
          </cell>
        </row>
        <row r="314">
          <cell r="D314" t="str">
            <v>82124</v>
          </cell>
        </row>
        <row r="315">
          <cell r="D315" t="str">
            <v>82125</v>
          </cell>
        </row>
        <row r="316">
          <cell r="D316" t="str">
            <v>911</v>
          </cell>
        </row>
        <row r="317">
          <cell r="D317" t="str">
            <v>001</v>
          </cell>
        </row>
        <row r="318">
          <cell r="D318" t="str">
            <v>002</v>
          </cell>
        </row>
        <row r="319">
          <cell r="D319" t="str">
            <v>003</v>
          </cell>
        </row>
        <row r="320">
          <cell r="D320" t="str">
            <v>004</v>
          </cell>
        </row>
        <row r="321">
          <cell r="D321" t="str">
            <v>007</v>
          </cell>
        </row>
        <row r="322">
          <cell r="D322" t="str">
            <v>008</v>
          </cell>
        </row>
      </sheetData>
      <sheetData sheetId="6" refreshError="1">
        <row r="10">
          <cell r="M10" t="str">
            <v/>
          </cell>
          <cell r="N10" t="str">
            <v/>
          </cell>
          <cell r="O10" t="str">
            <v/>
          </cell>
          <cell r="P10" t="str">
            <v/>
          </cell>
        </row>
        <row r="11">
          <cell r="F11" t="str">
            <v>336bn</v>
          </cell>
          <cell r="H11" t="str">
            <v>1368an</v>
          </cell>
          <cell r="L11">
            <v>2384683921</v>
          </cell>
          <cell r="M11" t="str">
            <v>336bn</v>
          </cell>
          <cell r="N11" t="str">
            <v>1368an</v>
          </cell>
          <cell r="O11" t="str">
            <v/>
          </cell>
          <cell r="P11" t="str">
            <v/>
          </cell>
          <cell r="Q11" t="str">
            <v>OK</v>
          </cell>
          <cell r="S11" t="str">
            <v>BTTH</v>
          </cell>
        </row>
        <row r="12">
          <cell r="F12" t="str">
            <v>336bn</v>
          </cell>
          <cell r="H12" t="str">
            <v>1368an</v>
          </cell>
          <cell r="L12">
            <v>1997783597</v>
          </cell>
          <cell r="M12" t="str">
            <v>336bn</v>
          </cell>
          <cell r="N12" t="str">
            <v>1368an</v>
          </cell>
          <cell r="O12" t="str">
            <v/>
          </cell>
          <cell r="P12" t="str">
            <v/>
          </cell>
          <cell r="Q12" t="str">
            <v>OK</v>
          </cell>
          <cell r="S12" t="str">
            <v>BTTH</v>
          </cell>
        </row>
        <row r="13">
          <cell r="F13" t="str">
            <v>336bn</v>
          </cell>
          <cell r="H13" t="str">
            <v>1368an</v>
          </cell>
          <cell r="L13">
            <v>205515824</v>
          </cell>
          <cell r="M13" t="str">
            <v>336bn</v>
          </cell>
          <cell r="N13" t="str">
            <v>1368an</v>
          </cell>
          <cell r="O13" t="str">
            <v/>
          </cell>
          <cell r="P13" t="str">
            <v/>
          </cell>
          <cell r="Q13" t="str">
            <v>OK</v>
          </cell>
          <cell r="S13" t="str">
            <v>BTTH</v>
          </cell>
        </row>
        <row r="14">
          <cell r="F14" t="str">
            <v>336bn</v>
          </cell>
          <cell r="H14" t="str">
            <v>1368an</v>
          </cell>
          <cell r="L14">
            <v>2003426724</v>
          </cell>
          <cell r="M14" t="str">
            <v>336bn</v>
          </cell>
          <cell r="N14" t="str">
            <v>1368an</v>
          </cell>
          <cell r="O14" t="str">
            <v/>
          </cell>
          <cell r="P14" t="str">
            <v/>
          </cell>
          <cell r="Q14" t="str">
            <v>OK</v>
          </cell>
          <cell r="S14" t="str">
            <v>BTTH</v>
          </cell>
        </row>
        <row r="15">
          <cell r="F15" t="str">
            <v>3412</v>
          </cell>
          <cell r="H15" t="str">
            <v>22881</v>
          </cell>
          <cell r="L15">
            <v>1000000000</v>
          </cell>
          <cell r="M15" t="str">
            <v>3412</v>
          </cell>
          <cell r="N15" t="str">
            <v>22881</v>
          </cell>
          <cell r="O15" t="str">
            <v/>
          </cell>
          <cell r="P15" t="str">
            <v/>
          </cell>
          <cell r="Q15" t="str">
            <v>OK</v>
          </cell>
          <cell r="S15" t="str">
            <v>BTTH</v>
          </cell>
        </row>
        <row r="16">
          <cell r="M16" t="str">
            <v/>
          </cell>
          <cell r="N16" t="str">
            <v/>
          </cell>
          <cell r="O16" t="str">
            <v/>
          </cell>
          <cell r="P16" t="str">
            <v/>
          </cell>
        </row>
        <row r="17">
          <cell r="F17" t="str">
            <v>5122</v>
          </cell>
          <cell r="H17" t="str">
            <v>6322</v>
          </cell>
          <cell r="L17">
            <v>2778003444.73</v>
          </cell>
          <cell r="M17" t="str">
            <v>4212</v>
          </cell>
          <cell r="N17" t="str">
            <v>4212</v>
          </cell>
          <cell r="O17" t="str">
            <v>5122</v>
          </cell>
          <cell r="P17" t="str">
            <v>6322</v>
          </cell>
          <cell r="Q17" t="str">
            <v>OK</v>
          </cell>
          <cell r="S17" t="str">
            <v>BTTH</v>
          </cell>
        </row>
        <row r="18">
          <cell r="F18" t="str">
            <v>5122</v>
          </cell>
          <cell r="H18" t="str">
            <v>6322</v>
          </cell>
          <cell r="L18">
            <v>489775953</v>
          </cell>
          <cell r="M18" t="str">
            <v>4212</v>
          </cell>
          <cell r="N18" t="str">
            <v>4212</v>
          </cell>
          <cell r="O18" t="str">
            <v>5122</v>
          </cell>
          <cell r="P18" t="str">
            <v>6322</v>
          </cell>
          <cell r="Q18" t="str">
            <v>OK</v>
          </cell>
          <cell r="S18" t="str">
            <v>BTTH</v>
          </cell>
        </row>
        <row r="19">
          <cell r="M19" t="str">
            <v/>
          </cell>
          <cell r="N19" t="str">
            <v/>
          </cell>
          <cell r="O19" t="str">
            <v/>
          </cell>
          <cell r="P19" t="str">
            <v/>
          </cell>
        </row>
        <row r="20">
          <cell r="M20" t="str">
            <v/>
          </cell>
          <cell r="N20" t="str">
            <v/>
          </cell>
          <cell r="O20" t="str">
            <v/>
          </cell>
          <cell r="P20" t="str">
            <v/>
          </cell>
        </row>
        <row r="21">
          <cell r="F21" t="str">
            <v>3411</v>
          </cell>
          <cell r="H21" t="str">
            <v>3151</v>
          </cell>
          <cell r="L21">
            <v>3360634644</v>
          </cell>
          <cell r="M21" t="str">
            <v xml:space="preserve"> -</v>
          </cell>
          <cell r="N21" t="str">
            <v xml:space="preserve"> -</v>
          </cell>
          <cell r="O21" t="str">
            <v xml:space="preserve"> -</v>
          </cell>
          <cell r="P21" t="str">
            <v xml:space="preserve"> -</v>
          </cell>
          <cell r="Q21" t="str">
            <v>Refuse</v>
          </cell>
          <cell r="S21" t="str">
            <v>BTDC</v>
          </cell>
        </row>
        <row r="22">
          <cell r="F22" t="str">
            <v>336bn</v>
          </cell>
          <cell r="H22" t="str">
            <v>3341b</v>
          </cell>
          <cell r="L22">
            <v>5000000</v>
          </cell>
          <cell r="M22" t="str">
            <v xml:space="preserve"> -</v>
          </cell>
          <cell r="N22" t="str">
            <v xml:space="preserve"> -</v>
          </cell>
          <cell r="O22" t="str">
            <v xml:space="preserve"> -</v>
          </cell>
          <cell r="P22" t="str">
            <v xml:space="preserve"> -</v>
          </cell>
          <cell r="Q22" t="str">
            <v>Refuse</v>
          </cell>
          <cell r="S22" t="str">
            <v>BTDC</v>
          </cell>
        </row>
        <row r="23">
          <cell r="F23" t="str">
            <v>336bn</v>
          </cell>
          <cell r="H23" t="str">
            <v>3388bn</v>
          </cell>
          <cell r="L23">
            <v>720</v>
          </cell>
          <cell r="M23" t="str">
            <v xml:space="preserve"> -</v>
          </cell>
          <cell r="N23" t="str">
            <v xml:space="preserve"> -</v>
          </cell>
          <cell r="O23" t="str">
            <v xml:space="preserve"> -</v>
          </cell>
          <cell r="P23" t="str">
            <v xml:space="preserve"> -</v>
          </cell>
          <cell r="Q23" t="str">
            <v>Refuse</v>
          </cell>
          <cell r="S23" t="str">
            <v>BTDC</v>
          </cell>
        </row>
        <row r="24">
          <cell r="F24" t="str">
            <v>642</v>
          </cell>
          <cell r="H24" t="str">
            <v>139n</v>
          </cell>
          <cell r="L24">
            <v>-72754574</v>
          </cell>
          <cell r="M24" t="str">
            <v xml:space="preserve"> -</v>
          </cell>
          <cell r="N24" t="str">
            <v xml:space="preserve"> -</v>
          </cell>
          <cell r="O24" t="str">
            <v xml:space="preserve"> -</v>
          </cell>
          <cell r="P24" t="str">
            <v xml:space="preserve"> -</v>
          </cell>
          <cell r="Q24" t="str">
            <v>Refuse</v>
          </cell>
          <cell r="S24" t="str">
            <v>BTDC</v>
          </cell>
        </row>
        <row r="25">
          <cell r="F25" t="str">
            <v>157</v>
          </cell>
          <cell r="H25" t="str">
            <v>155</v>
          </cell>
          <cell r="L25">
            <v>-16562306</v>
          </cell>
          <cell r="M25" t="str">
            <v xml:space="preserve"> -</v>
          </cell>
          <cell r="N25" t="str">
            <v xml:space="preserve"> -</v>
          </cell>
          <cell r="O25" t="str">
            <v xml:space="preserve"> -</v>
          </cell>
          <cell r="P25" t="str">
            <v xml:space="preserve"> -</v>
          </cell>
          <cell r="Q25" t="str">
            <v>Refuse</v>
          </cell>
          <cell r="S25" t="str">
            <v>BTDC</v>
          </cell>
        </row>
        <row r="26">
          <cell r="F26" t="str">
            <v>2141</v>
          </cell>
          <cell r="H26" t="str">
            <v>2114</v>
          </cell>
          <cell r="L26">
            <v>4289033</v>
          </cell>
          <cell r="M26" t="str">
            <v xml:space="preserve"> -</v>
          </cell>
          <cell r="N26" t="str">
            <v xml:space="preserve"> -</v>
          </cell>
          <cell r="O26" t="str">
            <v xml:space="preserve"> -</v>
          </cell>
          <cell r="P26" t="str">
            <v xml:space="preserve"> -</v>
          </cell>
          <cell r="Q26" t="str">
            <v>Refuse</v>
          </cell>
          <cell r="S26" t="str">
            <v>BTDC</v>
          </cell>
        </row>
        <row r="27">
          <cell r="F27" t="str">
            <v>642</v>
          </cell>
          <cell r="H27" t="str">
            <v>2114</v>
          </cell>
          <cell r="L27">
            <v>7985772</v>
          </cell>
          <cell r="M27" t="str">
            <v xml:space="preserve"> -</v>
          </cell>
          <cell r="N27" t="str">
            <v xml:space="preserve"> -</v>
          </cell>
          <cell r="O27" t="str">
            <v xml:space="preserve"> -</v>
          </cell>
          <cell r="P27" t="str">
            <v xml:space="preserve"> -</v>
          </cell>
          <cell r="Q27" t="str">
            <v>Refuse</v>
          </cell>
          <cell r="S27" t="str">
            <v>BTDC</v>
          </cell>
        </row>
        <row r="28">
          <cell r="F28" t="str">
            <v>2425</v>
          </cell>
          <cell r="H28" t="str">
            <v>2114</v>
          </cell>
          <cell r="L28">
            <v>12274804</v>
          </cell>
          <cell r="M28" t="str">
            <v xml:space="preserve"> -</v>
          </cell>
          <cell r="N28" t="str">
            <v xml:space="preserve"> -</v>
          </cell>
          <cell r="O28" t="str">
            <v xml:space="preserve"> -</v>
          </cell>
          <cell r="P28" t="str">
            <v xml:space="preserve"> -</v>
          </cell>
          <cell r="Q28" t="str">
            <v>Refuse</v>
          </cell>
          <cell r="S28" t="str">
            <v>BTDC</v>
          </cell>
        </row>
        <row r="29">
          <cell r="F29" t="str">
            <v>2114</v>
          </cell>
          <cell r="H29" t="str">
            <v>2425</v>
          </cell>
          <cell r="L29">
            <v>27706334</v>
          </cell>
          <cell r="M29" t="str">
            <v xml:space="preserve"> -</v>
          </cell>
          <cell r="N29" t="str">
            <v xml:space="preserve"> -</v>
          </cell>
          <cell r="O29" t="str">
            <v xml:space="preserve"> -</v>
          </cell>
          <cell r="P29" t="str">
            <v xml:space="preserve"> -</v>
          </cell>
          <cell r="Q29" t="str">
            <v>Refuse</v>
          </cell>
          <cell r="S29" t="str">
            <v>BTDC</v>
          </cell>
        </row>
        <row r="30">
          <cell r="F30" t="str">
            <v>2114</v>
          </cell>
          <cell r="H30" t="str">
            <v>2141</v>
          </cell>
          <cell r="L30">
            <v>10296815</v>
          </cell>
          <cell r="M30" t="str">
            <v xml:space="preserve"> -</v>
          </cell>
          <cell r="N30" t="str">
            <v xml:space="preserve"> -</v>
          </cell>
          <cell r="O30" t="str">
            <v xml:space="preserve"> -</v>
          </cell>
          <cell r="P30" t="str">
            <v xml:space="preserve"> -</v>
          </cell>
          <cell r="Q30" t="str">
            <v>Refuse</v>
          </cell>
          <cell r="S30" t="str">
            <v>BTDC</v>
          </cell>
        </row>
        <row r="31">
          <cell r="F31" t="str">
            <v>2114</v>
          </cell>
          <cell r="H31" t="str">
            <v>642</v>
          </cell>
          <cell r="L31">
            <v>17409519</v>
          </cell>
          <cell r="M31" t="str">
            <v xml:space="preserve"> -</v>
          </cell>
          <cell r="N31" t="str">
            <v xml:space="preserve"> -</v>
          </cell>
          <cell r="O31" t="str">
            <v xml:space="preserve"> -</v>
          </cell>
          <cell r="P31" t="str">
            <v xml:space="preserve"> -</v>
          </cell>
          <cell r="Q31" t="str">
            <v>Refuse</v>
          </cell>
          <cell r="S31" t="str">
            <v>BTDC</v>
          </cell>
        </row>
        <row r="32">
          <cell r="F32" t="str">
            <v>2112</v>
          </cell>
          <cell r="H32" t="str">
            <v>6355</v>
          </cell>
          <cell r="L32">
            <v>65778678</v>
          </cell>
          <cell r="M32" t="str">
            <v xml:space="preserve"> -</v>
          </cell>
          <cell r="N32" t="str">
            <v xml:space="preserve"> -</v>
          </cell>
          <cell r="O32" t="str">
            <v xml:space="preserve"> -</v>
          </cell>
          <cell r="P32" t="str">
            <v xml:space="preserve"> -</v>
          </cell>
          <cell r="Q32" t="str">
            <v>Refuse</v>
          </cell>
          <cell r="S32" t="str">
            <v>BTDC</v>
          </cell>
        </row>
        <row r="33">
          <cell r="F33" t="str">
            <v>6322</v>
          </cell>
          <cell r="H33" t="str">
            <v>2141</v>
          </cell>
          <cell r="L33">
            <v>9135928</v>
          </cell>
          <cell r="M33" t="str">
            <v xml:space="preserve"> -</v>
          </cell>
          <cell r="N33" t="str">
            <v xml:space="preserve"> -</v>
          </cell>
          <cell r="O33" t="str">
            <v xml:space="preserve"> -</v>
          </cell>
          <cell r="P33" t="str">
            <v xml:space="preserve"> -</v>
          </cell>
          <cell r="Q33" t="str">
            <v>Refuse</v>
          </cell>
          <cell r="S33" t="str">
            <v>BTDC</v>
          </cell>
        </row>
        <row r="34">
          <cell r="F34" t="str">
            <v>3411</v>
          </cell>
          <cell r="H34" t="str">
            <v>6351</v>
          </cell>
          <cell r="L34">
            <v>91734363</v>
          </cell>
          <cell r="M34" t="str">
            <v xml:space="preserve"> -</v>
          </cell>
          <cell r="N34" t="str">
            <v xml:space="preserve"> -</v>
          </cell>
          <cell r="O34" t="str">
            <v xml:space="preserve"> -</v>
          </cell>
          <cell r="P34" t="str">
            <v xml:space="preserve"> -</v>
          </cell>
          <cell r="Q34" t="str">
            <v>Refuse</v>
          </cell>
          <cell r="S34" t="str">
            <v>BTDC</v>
          </cell>
        </row>
        <row r="35">
          <cell r="F35" t="str">
            <v>3412</v>
          </cell>
          <cell r="H35" t="str">
            <v>4131</v>
          </cell>
          <cell r="L35">
            <v>57910</v>
          </cell>
          <cell r="M35" t="str">
            <v xml:space="preserve"> -</v>
          </cell>
          <cell r="N35" t="str">
            <v xml:space="preserve"> -</v>
          </cell>
          <cell r="O35" t="str">
            <v xml:space="preserve"> -</v>
          </cell>
          <cell r="P35" t="str">
            <v xml:space="preserve"> -</v>
          </cell>
          <cell r="Q35" t="str">
            <v>Refuse</v>
          </cell>
          <cell r="S35" t="str">
            <v>BTDC</v>
          </cell>
        </row>
        <row r="36">
          <cell r="F36" t="str">
            <v>811</v>
          </cell>
          <cell r="H36" t="str">
            <v>641</v>
          </cell>
          <cell r="L36">
            <v>357963209</v>
          </cell>
          <cell r="M36" t="str">
            <v xml:space="preserve"> -</v>
          </cell>
          <cell r="N36" t="str">
            <v xml:space="preserve"> -</v>
          </cell>
          <cell r="O36" t="str">
            <v xml:space="preserve"> -</v>
          </cell>
          <cell r="P36" t="str">
            <v xml:space="preserve"> -</v>
          </cell>
          <cell r="Q36" t="str">
            <v>Refuse</v>
          </cell>
          <cell r="S36" t="str">
            <v>BTDC</v>
          </cell>
        </row>
        <row r="37">
          <cell r="F37" t="str">
            <v>811</v>
          </cell>
          <cell r="H37" t="str">
            <v>642</v>
          </cell>
          <cell r="L37">
            <v>44650000</v>
          </cell>
          <cell r="M37" t="str">
            <v xml:space="preserve"> -</v>
          </cell>
          <cell r="N37" t="str">
            <v xml:space="preserve"> -</v>
          </cell>
          <cell r="O37" t="str">
            <v xml:space="preserve"> -</v>
          </cell>
          <cell r="P37" t="str">
            <v xml:space="preserve"> -</v>
          </cell>
          <cell r="Q37" t="str">
            <v>Refuse</v>
          </cell>
          <cell r="S37" t="str">
            <v>BTDC</v>
          </cell>
        </row>
        <row r="38">
          <cell r="F38" t="str">
            <v>4131</v>
          </cell>
          <cell r="H38" t="str">
            <v>5156</v>
          </cell>
          <cell r="L38">
            <v>23927898.809999999</v>
          </cell>
          <cell r="M38" t="str">
            <v xml:space="preserve"> -</v>
          </cell>
          <cell r="N38" t="str">
            <v xml:space="preserve"> -</v>
          </cell>
          <cell r="O38" t="str">
            <v xml:space="preserve"> -</v>
          </cell>
          <cell r="P38" t="str">
            <v xml:space="preserve"> -</v>
          </cell>
          <cell r="Q38" t="str">
            <v>Refuse</v>
          </cell>
          <cell r="S38" t="str">
            <v>BTDC</v>
          </cell>
        </row>
        <row r="39">
          <cell r="F39" t="str">
            <v>2425</v>
          </cell>
          <cell r="H39" t="str">
            <v>142</v>
          </cell>
          <cell r="L39">
            <v>48730833.340000004</v>
          </cell>
          <cell r="M39" t="str">
            <v xml:space="preserve"> -</v>
          </cell>
          <cell r="N39" t="str">
            <v xml:space="preserve"> -</v>
          </cell>
          <cell r="O39" t="str">
            <v xml:space="preserve"> -</v>
          </cell>
          <cell r="P39" t="str">
            <v xml:space="preserve"> -</v>
          </cell>
          <cell r="Q39" t="str">
            <v>Refuse</v>
          </cell>
          <cell r="S39" t="str">
            <v>BTDC</v>
          </cell>
        </row>
        <row r="40">
          <cell r="F40" t="str">
            <v>1388an</v>
          </cell>
          <cell r="H40" t="str">
            <v>642</v>
          </cell>
          <cell r="L40">
            <v>267463657</v>
          </cell>
          <cell r="M40" t="str">
            <v xml:space="preserve"> -</v>
          </cell>
          <cell r="N40" t="str">
            <v xml:space="preserve"> -</v>
          </cell>
          <cell r="O40" t="str">
            <v xml:space="preserve"> -</v>
          </cell>
          <cell r="P40" t="str">
            <v xml:space="preserve"> -</v>
          </cell>
          <cell r="Q40" t="str">
            <v>Refuse</v>
          </cell>
          <cell r="S40" t="str">
            <v>BTDC</v>
          </cell>
        </row>
        <row r="41">
          <cell r="F41" t="str">
            <v>4211</v>
          </cell>
          <cell r="H41" t="str">
            <v>414</v>
          </cell>
          <cell r="L41">
            <v>-27300</v>
          </cell>
          <cell r="M41" t="str">
            <v xml:space="preserve"> -</v>
          </cell>
          <cell r="N41" t="str">
            <v xml:space="preserve"> -</v>
          </cell>
          <cell r="O41" t="str">
            <v xml:space="preserve"> -</v>
          </cell>
          <cell r="P41" t="str">
            <v xml:space="preserve"> -</v>
          </cell>
          <cell r="Q41" t="str">
            <v>Refuse</v>
          </cell>
          <cell r="S41" t="str">
            <v>BTDC</v>
          </cell>
        </row>
        <row r="42">
          <cell r="F42" t="str">
            <v>4211</v>
          </cell>
          <cell r="H42" t="str">
            <v>415</v>
          </cell>
          <cell r="L42">
            <v>-27300</v>
          </cell>
          <cell r="M42" t="str">
            <v xml:space="preserve"> -</v>
          </cell>
          <cell r="N42" t="str">
            <v xml:space="preserve"> -</v>
          </cell>
          <cell r="O42" t="str">
            <v xml:space="preserve"> -</v>
          </cell>
          <cell r="P42" t="str">
            <v xml:space="preserve"> -</v>
          </cell>
          <cell r="Q42" t="str">
            <v>Refuse</v>
          </cell>
          <cell r="S42" t="str">
            <v>BTDC</v>
          </cell>
        </row>
        <row r="43">
          <cell r="F43" t="str">
            <v>4211</v>
          </cell>
          <cell r="H43" t="str">
            <v>4312</v>
          </cell>
          <cell r="L43">
            <v>-91000</v>
          </cell>
          <cell r="M43" t="str">
            <v xml:space="preserve"> -</v>
          </cell>
          <cell r="N43" t="str">
            <v xml:space="preserve"> -</v>
          </cell>
          <cell r="O43" t="str">
            <v xml:space="preserve"> -</v>
          </cell>
          <cell r="P43" t="str">
            <v xml:space="preserve"> -</v>
          </cell>
          <cell r="Q43" t="str">
            <v>Refuse</v>
          </cell>
          <cell r="S43" t="str">
            <v>BTDC</v>
          </cell>
        </row>
        <row r="44">
          <cell r="F44" t="str">
            <v>4211</v>
          </cell>
          <cell r="H44" t="str">
            <v>4311</v>
          </cell>
          <cell r="L44">
            <v>-36400</v>
          </cell>
          <cell r="M44" t="str">
            <v xml:space="preserve"> -</v>
          </cell>
          <cell r="N44" t="str">
            <v xml:space="preserve"> -</v>
          </cell>
          <cell r="O44" t="str">
            <v xml:space="preserve"> -</v>
          </cell>
          <cell r="P44" t="str">
            <v xml:space="preserve"> -</v>
          </cell>
          <cell r="Q44" t="str">
            <v>Refuse</v>
          </cell>
          <cell r="S44" t="str">
            <v>BTDC</v>
          </cell>
        </row>
        <row r="45">
          <cell r="F45" t="str">
            <v>642</v>
          </cell>
          <cell r="H45" t="str">
            <v>3382b</v>
          </cell>
          <cell r="L45">
            <v>567662555</v>
          </cell>
          <cell r="M45" t="str">
            <v xml:space="preserve"> -</v>
          </cell>
          <cell r="N45" t="str">
            <v xml:space="preserve"> -</v>
          </cell>
          <cell r="O45" t="str">
            <v xml:space="preserve"> -</v>
          </cell>
          <cell r="P45" t="str">
            <v xml:space="preserve"> -</v>
          </cell>
          <cell r="Q45" t="str">
            <v>Refuse</v>
          </cell>
          <cell r="S45" t="str">
            <v>BTDC</v>
          </cell>
        </row>
        <row r="46">
          <cell r="F46" t="str">
            <v>82111</v>
          </cell>
          <cell r="H46" t="str">
            <v>3334b</v>
          </cell>
          <cell r="L46">
            <v>-9750086</v>
          </cell>
          <cell r="M46" t="str">
            <v xml:space="preserve"> -</v>
          </cell>
          <cell r="N46" t="str">
            <v xml:space="preserve"> -</v>
          </cell>
          <cell r="O46" t="str">
            <v xml:space="preserve"> -</v>
          </cell>
          <cell r="P46" t="str">
            <v xml:space="preserve"> -</v>
          </cell>
          <cell r="Q46" t="str">
            <v>Refuse</v>
          </cell>
          <cell r="S46" t="str">
            <v>BTDC</v>
          </cell>
        </row>
        <row r="47">
          <cell r="M47" t="str">
            <v/>
          </cell>
          <cell r="N47" t="str">
            <v/>
          </cell>
          <cell r="O47" t="str">
            <v/>
          </cell>
          <cell r="P47" t="str">
            <v/>
          </cell>
        </row>
        <row r="48">
          <cell r="M48" t="str">
            <v/>
          </cell>
          <cell r="N48" t="str">
            <v/>
          </cell>
          <cell r="O48" t="str">
            <v/>
          </cell>
          <cell r="P48" t="str">
            <v/>
          </cell>
        </row>
        <row r="49">
          <cell r="M49" t="str">
            <v/>
          </cell>
          <cell r="N49" t="str">
            <v/>
          </cell>
          <cell r="O49" t="str">
            <v/>
          </cell>
          <cell r="P49" t="str">
            <v/>
          </cell>
        </row>
        <row r="50">
          <cell r="M50" t="str">
            <v/>
          </cell>
          <cell r="N50" t="str">
            <v/>
          </cell>
          <cell r="O50" t="str">
            <v/>
          </cell>
          <cell r="P50" t="str">
            <v/>
          </cell>
        </row>
        <row r="51">
          <cell r="M51" t="str">
            <v/>
          </cell>
          <cell r="N51" t="str">
            <v/>
          </cell>
          <cell r="O51" t="str">
            <v/>
          </cell>
          <cell r="P51" t="str">
            <v/>
          </cell>
        </row>
        <row r="52">
          <cell r="M52" t="str">
            <v/>
          </cell>
          <cell r="N52" t="str">
            <v/>
          </cell>
          <cell r="O52" t="str">
            <v/>
          </cell>
          <cell r="P52" t="str">
            <v/>
          </cell>
        </row>
        <row r="53">
          <cell r="M53" t="str">
            <v/>
          </cell>
          <cell r="N53" t="str">
            <v/>
          </cell>
          <cell r="O53" t="str">
            <v/>
          </cell>
          <cell r="P53" t="str">
            <v/>
          </cell>
        </row>
        <row r="54">
          <cell r="M54" t="str">
            <v/>
          </cell>
          <cell r="N54" t="str">
            <v/>
          </cell>
          <cell r="O54" t="str">
            <v/>
          </cell>
          <cell r="P54" t="str">
            <v/>
          </cell>
        </row>
        <row r="55">
          <cell r="M55" t="str">
            <v/>
          </cell>
          <cell r="N55" t="str">
            <v/>
          </cell>
          <cell r="O55" t="str">
            <v/>
          </cell>
          <cell r="P55" t="str">
            <v/>
          </cell>
        </row>
        <row r="56">
          <cell r="M56" t="str">
            <v/>
          </cell>
          <cell r="N56" t="str">
            <v/>
          </cell>
          <cell r="O56" t="str">
            <v/>
          </cell>
          <cell r="P56" t="str">
            <v/>
          </cell>
        </row>
        <row r="57">
          <cell r="M57" t="str">
            <v/>
          </cell>
          <cell r="N57" t="str">
            <v/>
          </cell>
          <cell r="O57" t="str">
            <v/>
          </cell>
          <cell r="P57" t="str">
            <v/>
          </cell>
        </row>
        <row r="58">
          <cell r="M58" t="str">
            <v/>
          </cell>
          <cell r="N58" t="str">
            <v/>
          </cell>
          <cell r="O58" t="str">
            <v/>
          </cell>
          <cell r="P58" t="str">
            <v/>
          </cell>
        </row>
        <row r="59">
          <cell r="M59" t="str">
            <v/>
          </cell>
          <cell r="N59" t="str">
            <v/>
          </cell>
          <cell r="O59" t="str">
            <v/>
          </cell>
          <cell r="P59" t="str">
            <v/>
          </cell>
        </row>
        <row r="60">
          <cell r="M60" t="str">
            <v/>
          </cell>
          <cell r="N60" t="str">
            <v/>
          </cell>
          <cell r="O60" t="str">
            <v/>
          </cell>
          <cell r="P60" t="str">
            <v/>
          </cell>
        </row>
        <row r="61">
          <cell r="M61" t="str">
            <v/>
          </cell>
          <cell r="N61" t="str">
            <v/>
          </cell>
          <cell r="O61" t="str">
            <v/>
          </cell>
          <cell r="P61" t="str">
            <v/>
          </cell>
        </row>
        <row r="62">
          <cell r="M62" t="str">
            <v/>
          </cell>
          <cell r="N62" t="str">
            <v/>
          </cell>
          <cell r="O62" t="str">
            <v/>
          </cell>
          <cell r="P62" t="str">
            <v/>
          </cell>
        </row>
        <row r="63">
          <cell r="M63" t="str">
            <v/>
          </cell>
          <cell r="N63" t="str">
            <v/>
          </cell>
          <cell r="O63" t="str">
            <v/>
          </cell>
          <cell r="P63" t="str">
            <v/>
          </cell>
        </row>
        <row r="64">
          <cell r="M64" t="str">
            <v/>
          </cell>
          <cell r="N64" t="str">
            <v/>
          </cell>
          <cell r="O64" t="str">
            <v/>
          </cell>
          <cell r="P64" t="str">
            <v/>
          </cell>
        </row>
        <row r="65">
          <cell r="M65" t="str">
            <v/>
          </cell>
          <cell r="N65" t="str">
            <v/>
          </cell>
          <cell r="O65" t="str">
            <v/>
          </cell>
          <cell r="P65" t="str">
            <v/>
          </cell>
        </row>
        <row r="66">
          <cell r="M66" t="str">
            <v/>
          </cell>
          <cell r="N66" t="str">
            <v/>
          </cell>
          <cell r="O66" t="str">
            <v/>
          </cell>
          <cell r="P66" t="str">
            <v/>
          </cell>
        </row>
        <row r="67">
          <cell r="M67" t="str">
            <v/>
          </cell>
          <cell r="N67" t="str">
            <v/>
          </cell>
          <cell r="O67" t="str">
            <v/>
          </cell>
          <cell r="P67" t="str">
            <v/>
          </cell>
        </row>
        <row r="68">
          <cell r="M68" t="str">
            <v/>
          </cell>
          <cell r="N68" t="str">
            <v/>
          </cell>
          <cell r="O68" t="str">
            <v/>
          </cell>
          <cell r="P68" t="str">
            <v/>
          </cell>
        </row>
        <row r="69">
          <cell r="M69" t="str">
            <v/>
          </cell>
          <cell r="N69" t="str">
            <v/>
          </cell>
          <cell r="O69" t="str">
            <v/>
          </cell>
          <cell r="P69" t="str">
            <v/>
          </cell>
        </row>
        <row r="70">
          <cell r="M70" t="str">
            <v/>
          </cell>
          <cell r="N70" t="str">
            <v/>
          </cell>
          <cell r="O70" t="str">
            <v/>
          </cell>
          <cell r="P70" t="str">
            <v/>
          </cell>
        </row>
        <row r="71">
          <cell r="M71" t="str">
            <v/>
          </cell>
          <cell r="N71" t="str">
            <v/>
          </cell>
          <cell r="O71" t="str">
            <v/>
          </cell>
          <cell r="P71" t="str">
            <v/>
          </cell>
        </row>
        <row r="72">
          <cell r="M72" t="str">
            <v/>
          </cell>
          <cell r="N72" t="str">
            <v/>
          </cell>
          <cell r="O72" t="str">
            <v/>
          </cell>
          <cell r="P72" t="str">
            <v/>
          </cell>
        </row>
        <row r="73">
          <cell r="M73" t="str">
            <v/>
          </cell>
          <cell r="N73" t="str">
            <v/>
          </cell>
          <cell r="O73" t="str">
            <v/>
          </cell>
          <cell r="P73" t="str">
            <v/>
          </cell>
        </row>
        <row r="74">
          <cell r="M74" t="str">
            <v/>
          </cell>
          <cell r="N74" t="str">
            <v/>
          </cell>
          <cell r="O74" t="str">
            <v/>
          </cell>
          <cell r="P74" t="str">
            <v/>
          </cell>
        </row>
        <row r="75">
          <cell r="M75" t="str">
            <v/>
          </cell>
          <cell r="N75" t="str">
            <v/>
          </cell>
          <cell r="O75" t="str">
            <v/>
          </cell>
          <cell r="P75" t="str">
            <v/>
          </cell>
        </row>
        <row r="76">
          <cell r="M76" t="str">
            <v/>
          </cell>
          <cell r="N76" t="str">
            <v/>
          </cell>
          <cell r="O76" t="str">
            <v/>
          </cell>
          <cell r="P76" t="str">
            <v/>
          </cell>
        </row>
        <row r="77">
          <cell r="M77" t="str">
            <v/>
          </cell>
          <cell r="N77" t="str">
            <v/>
          </cell>
          <cell r="O77" t="str">
            <v/>
          </cell>
          <cell r="P77" t="str">
            <v/>
          </cell>
        </row>
        <row r="78">
          <cell r="M78" t="str">
            <v/>
          </cell>
          <cell r="N78" t="str">
            <v/>
          </cell>
          <cell r="O78" t="str">
            <v/>
          </cell>
          <cell r="P78" t="str">
            <v/>
          </cell>
        </row>
        <row r="79">
          <cell r="M79" t="str">
            <v/>
          </cell>
          <cell r="N79" t="str">
            <v/>
          </cell>
          <cell r="O79" t="str">
            <v/>
          </cell>
          <cell r="P79" t="str">
            <v/>
          </cell>
        </row>
        <row r="80">
          <cell r="M80" t="str">
            <v/>
          </cell>
          <cell r="N80" t="str">
            <v/>
          </cell>
          <cell r="O80" t="str">
            <v/>
          </cell>
          <cell r="P80" t="str">
            <v/>
          </cell>
        </row>
        <row r="81">
          <cell r="M81" t="str">
            <v/>
          </cell>
          <cell r="N81" t="str">
            <v/>
          </cell>
          <cell r="O81" t="str">
            <v/>
          </cell>
          <cell r="P81" t="str">
            <v/>
          </cell>
        </row>
        <row r="82">
          <cell r="M82" t="str">
            <v/>
          </cell>
          <cell r="N82" t="str">
            <v/>
          </cell>
          <cell r="O82" t="str">
            <v/>
          </cell>
          <cell r="P82" t="str">
            <v/>
          </cell>
        </row>
        <row r="83">
          <cell r="M83" t="str">
            <v/>
          </cell>
          <cell r="N83" t="str">
            <v/>
          </cell>
          <cell r="O83" t="str">
            <v/>
          </cell>
          <cell r="P83" t="str">
            <v/>
          </cell>
        </row>
        <row r="84">
          <cell r="M84" t="str">
            <v/>
          </cell>
          <cell r="N84" t="str">
            <v/>
          </cell>
          <cell r="O84" t="str">
            <v/>
          </cell>
          <cell r="P84" t="str">
            <v/>
          </cell>
        </row>
        <row r="85">
          <cell r="M85" t="str">
            <v/>
          </cell>
          <cell r="N85" t="str">
            <v/>
          </cell>
          <cell r="O85" t="str">
            <v/>
          </cell>
          <cell r="P85" t="str">
            <v/>
          </cell>
        </row>
        <row r="86">
          <cell r="M86" t="str">
            <v/>
          </cell>
          <cell r="N86" t="str">
            <v/>
          </cell>
          <cell r="O86" t="str">
            <v/>
          </cell>
          <cell r="P86" t="str">
            <v/>
          </cell>
        </row>
        <row r="87">
          <cell r="M87" t="str">
            <v/>
          </cell>
          <cell r="N87" t="str">
            <v/>
          </cell>
          <cell r="O87" t="str">
            <v/>
          </cell>
          <cell r="P87" t="str">
            <v/>
          </cell>
        </row>
        <row r="88">
          <cell r="M88" t="str">
            <v/>
          </cell>
          <cell r="N88" t="str">
            <v/>
          </cell>
          <cell r="O88" t="str">
            <v/>
          </cell>
          <cell r="P88" t="str">
            <v/>
          </cell>
        </row>
        <row r="89">
          <cell r="M89" t="str">
            <v/>
          </cell>
          <cell r="N89" t="str">
            <v/>
          </cell>
          <cell r="O89" t="str">
            <v/>
          </cell>
          <cell r="P89" t="str">
            <v/>
          </cell>
        </row>
        <row r="90">
          <cell r="M90" t="str">
            <v/>
          </cell>
          <cell r="N90" t="str">
            <v/>
          </cell>
          <cell r="O90" t="str">
            <v/>
          </cell>
          <cell r="P90" t="str">
            <v/>
          </cell>
        </row>
        <row r="91">
          <cell r="M91" t="str">
            <v/>
          </cell>
          <cell r="N91" t="str">
            <v/>
          </cell>
          <cell r="O91" t="str">
            <v/>
          </cell>
          <cell r="P91" t="str">
            <v/>
          </cell>
        </row>
        <row r="92">
          <cell r="M92" t="str">
            <v/>
          </cell>
          <cell r="N92" t="str">
            <v/>
          </cell>
          <cell r="O92" t="str">
            <v/>
          </cell>
          <cell r="P92" t="str">
            <v/>
          </cell>
        </row>
        <row r="93">
          <cell r="M93" t="str">
            <v/>
          </cell>
          <cell r="N93" t="str">
            <v/>
          </cell>
          <cell r="O93" t="str">
            <v/>
          </cell>
          <cell r="P93" t="str">
            <v/>
          </cell>
        </row>
        <row r="94">
          <cell r="M94" t="str">
            <v/>
          </cell>
          <cell r="N94" t="str">
            <v/>
          </cell>
          <cell r="O94" t="str">
            <v/>
          </cell>
          <cell r="P94" t="str">
            <v/>
          </cell>
        </row>
        <row r="95">
          <cell r="M95" t="str">
            <v/>
          </cell>
          <cell r="N95" t="str">
            <v/>
          </cell>
          <cell r="O95" t="str">
            <v/>
          </cell>
          <cell r="P95" t="str">
            <v/>
          </cell>
        </row>
        <row r="96">
          <cell r="M96" t="str">
            <v/>
          </cell>
          <cell r="N96" t="str">
            <v/>
          </cell>
          <cell r="O96" t="str">
            <v/>
          </cell>
          <cell r="P96" t="str">
            <v/>
          </cell>
        </row>
        <row r="97">
          <cell r="M97" t="str">
            <v/>
          </cell>
          <cell r="N97" t="str">
            <v/>
          </cell>
          <cell r="O97" t="str">
            <v/>
          </cell>
          <cell r="P97" t="str">
            <v/>
          </cell>
        </row>
        <row r="98">
          <cell r="M98" t="str">
            <v/>
          </cell>
          <cell r="N98" t="str">
            <v/>
          </cell>
          <cell r="O98" t="str">
            <v/>
          </cell>
          <cell r="P98" t="str">
            <v/>
          </cell>
        </row>
        <row r="99">
          <cell r="M99" t="str">
            <v/>
          </cell>
          <cell r="N99" t="str">
            <v/>
          </cell>
          <cell r="O99" t="str">
            <v/>
          </cell>
          <cell r="P99" t="str">
            <v/>
          </cell>
        </row>
        <row r="100">
          <cell r="M100" t="str">
            <v/>
          </cell>
          <cell r="N100" t="str">
            <v/>
          </cell>
          <cell r="O100" t="str">
            <v/>
          </cell>
          <cell r="P100" t="str">
            <v/>
          </cell>
        </row>
        <row r="101">
          <cell r="M101" t="str">
            <v/>
          </cell>
          <cell r="N101" t="str">
            <v/>
          </cell>
          <cell r="O101" t="str">
            <v/>
          </cell>
          <cell r="P101" t="str">
            <v/>
          </cell>
        </row>
        <row r="102">
          <cell r="M102" t="str">
            <v/>
          </cell>
          <cell r="N102" t="str">
            <v/>
          </cell>
          <cell r="O102" t="str">
            <v/>
          </cell>
          <cell r="P102" t="str">
            <v/>
          </cell>
        </row>
        <row r="103">
          <cell r="M103" t="str">
            <v/>
          </cell>
          <cell r="N103" t="str">
            <v/>
          </cell>
          <cell r="O103" t="str">
            <v/>
          </cell>
          <cell r="P103" t="str">
            <v/>
          </cell>
        </row>
        <row r="104">
          <cell r="M104" t="str">
            <v/>
          </cell>
          <cell r="N104" t="str">
            <v/>
          </cell>
          <cell r="O104" t="str">
            <v/>
          </cell>
          <cell r="P104" t="str">
            <v/>
          </cell>
        </row>
        <row r="105">
          <cell r="M105" t="str">
            <v/>
          </cell>
          <cell r="N105" t="str">
            <v/>
          </cell>
          <cell r="O105" t="str">
            <v/>
          </cell>
          <cell r="P105" t="str">
            <v/>
          </cell>
        </row>
        <row r="106">
          <cell r="M106" t="str">
            <v/>
          </cell>
          <cell r="N106" t="str">
            <v/>
          </cell>
          <cell r="O106" t="str">
            <v/>
          </cell>
          <cell r="P106" t="str">
            <v/>
          </cell>
        </row>
        <row r="107">
          <cell r="M107" t="str">
            <v/>
          </cell>
          <cell r="N107" t="str">
            <v/>
          </cell>
          <cell r="O107" t="str">
            <v/>
          </cell>
          <cell r="P107" t="str">
            <v/>
          </cell>
        </row>
        <row r="108">
          <cell r="M108" t="str">
            <v/>
          </cell>
          <cell r="N108" t="str">
            <v/>
          </cell>
          <cell r="O108" t="str">
            <v/>
          </cell>
          <cell r="P108" t="str">
            <v/>
          </cell>
        </row>
        <row r="109">
          <cell r="M109" t="str">
            <v/>
          </cell>
          <cell r="N109" t="str">
            <v/>
          </cell>
          <cell r="O109" t="str">
            <v/>
          </cell>
          <cell r="P109" t="str">
            <v/>
          </cell>
        </row>
        <row r="110">
          <cell r="M110" t="str">
            <v/>
          </cell>
          <cell r="N110" t="str">
            <v/>
          </cell>
          <cell r="O110" t="str">
            <v/>
          </cell>
          <cell r="P110" t="str">
            <v/>
          </cell>
        </row>
        <row r="111">
          <cell r="M111" t="str">
            <v/>
          </cell>
          <cell r="N111" t="str">
            <v/>
          </cell>
          <cell r="O111" t="str">
            <v/>
          </cell>
          <cell r="P111" t="str">
            <v/>
          </cell>
        </row>
        <row r="112">
          <cell r="M112" t="str">
            <v/>
          </cell>
          <cell r="N112" t="str">
            <v/>
          </cell>
          <cell r="O112" t="str">
            <v/>
          </cell>
          <cell r="P112" t="str">
            <v/>
          </cell>
        </row>
        <row r="113">
          <cell r="M113" t="str">
            <v/>
          </cell>
          <cell r="N113" t="str">
            <v/>
          </cell>
          <cell r="O113" t="str">
            <v/>
          </cell>
          <cell r="P113" t="str">
            <v/>
          </cell>
        </row>
        <row r="114">
          <cell r="M114" t="str">
            <v/>
          </cell>
          <cell r="N114" t="str">
            <v/>
          </cell>
          <cell r="O114" t="str">
            <v/>
          </cell>
          <cell r="P114" t="str">
            <v/>
          </cell>
        </row>
        <row r="115">
          <cell r="M115" t="str">
            <v/>
          </cell>
          <cell r="N115" t="str">
            <v/>
          </cell>
          <cell r="O115" t="str">
            <v/>
          </cell>
          <cell r="P115" t="str">
            <v/>
          </cell>
        </row>
        <row r="116">
          <cell r="M116" t="str">
            <v/>
          </cell>
          <cell r="N116" t="str">
            <v/>
          </cell>
          <cell r="O116" t="str">
            <v/>
          </cell>
          <cell r="P116" t="str">
            <v/>
          </cell>
        </row>
        <row r="117">
          <cell r="M117" t="str">
            <v/>
          </cell>
          <cell r="N117" t="str">
            <v/>
          </cell>
          <cell r="O117" t="str">
            <v/>
          </cell>
          <cell r="P117" t="str">
            <v/>
          </cell>
        </row>
        <row r="118">
          <cell r="M118" t="str">
            <v/>
          </cell>
          <cell r="N118" t="str">
            <v/>
          </cell>
          <cell r="O118" t="str">
            <v/>
          </cell>
          <cell r="P118" t="str">
            <v/>
          </cell>
        </row>
        <row r="119">
          <cell r="M119" t="str">
            <v/>
          </cell>
          <cell r="N119" t="str">
            <v/>
          </cell>
          <cell r="O119" t="str">
            <v/>
          </cell>
          <cell r="P119" t="str">
            <v/>
          </cell>
        </row>
        <row r="120">
          <cell r="M120" t="str">
            <v/>
          </cell>
          <cell r="N120" t="str">
            <v/>
          </cell>
          <cell r="O120" t="str">
            <v/>
          </cell>
          <cell r="P120" t="str">
            <v/>
          </cell>
        </row>
        <row r="121">
          <cell r="M121" t="str">
            <v/>
          </cell>
          <cell r="N121" t="str">
            <v/>
          </cell>
          <cell r="O121" t="str">
            <v/>
          </cell>
          <cell r="P121" t="str">
            <v/>
          </cell>
        </row>
        <row r="122">
          <cell r="M122" t="str">
            <v/>
          </cell>
          <cell r="N122" t="str">
            <v/>
          </cell>
          <cell r="O122" t="str">
            <v/>
          </cell>
          <cell r="P122" t="str">
            <v/>
          </cell>
        </row>
        <row r="123">
          <cell r="M123" t="str">
            <v/>
          </cell>
          <cell r="N123" t="str">
            <v/>
          </cell>
          <cell r="O123" t="str">
            <v/>
          </cell>
          <cell r="P123" t="str">
            <v/>
          </cell>
        </row>
        <row r="124">
          <cell r="M124" t="str">
            <v/>
          </cell>
          <cell r="N124" t="str">
            <v/>
          </cell>
          <cell r="O124" t="str">
            <v/>
          </cell>
          <cell r="P124" t="str">
            <v/>
          </cell>
        </row>
        <row r="125">
          <cell r="M125" t="str">
            <v/>
          </cell>
          <cell r="N125" t="str">
            <v/>
          </cell>
          <cell r="O125" t="str">
            <v/>
          </cell>
          <cell r="P125" t="str">
            <v/>
          </cell>
        </row>
        <row r="126">
          <cell r="M126" t="str">
            <v/>
          </cell>
          <cell r="N126" t="str">
            <v/>
          </cell>
          <cell r="O126" t="str">
            <v/>
          </cell>
          <cell r="P126" t="str">
            <v/>
          </cell>
        </row>
        <row r="127">
          <cell r="M127" t="str">
            <v/>
          </cell>
          <cell r="N127" t="str">
            <v/>
          </cell>
          <cell r="O127" t="str">
            <v/>
          </cell>
          <cell r="P127" t="str">
            <v/>
          </cell>
        </row>
        <row r="128">
          <cell r="M128" t="str">
            <v/>
          </cell>
          <cell r="N128" t="str">
            <v/>
          </cell>
          <cell r="O128" t="str">
            <v/>
          </cell>
          <cell r="P128" t="str">
            <v/>
          </cell>
        </row>
        <row r="129">
          <cell r="M129" t="str">
            <v/>
          </cell>
          <cell r="N129" t="str">
            <v/>
          </cell>
          <cell r="O129" t="str">
            <v/>
          </cell>
          <cell r="P129" t="str">
            <v/>
          </cell>
        </row>
        <row r="130">
          <cell r="M130" t="str">
            <v/>
          </cell>
          <cell r="N130" t="str">
            <v/>
          </cell>
          <cell r="O130" t="str">
            <v/>
          </cell>
          <cell r="P130" t="str">
            <v/>
          </cell>
        </row>
        <row r="131">
          <cell r="M131" t="str">
            <v/>
          </cell>
          <cell r="N131" t="str">
            <v/>
          </cell>
          <cell r="O131" t="str">
            <v/>
          </cell>
          <cell r="P131" t="str">
            <v/>
          </cell>
        </row>
        <row r="132">
          <cell r="M132" t="str">
            <v/>
          </cell>
          <cell r="N132" t="str">
            <v/>
          </cell>
          <cell r="O132" t="str">
            <v/>
          </cell>
          <cell r="P132" t="str">
            <v/>
          </cell>
        </row>
        <row r="133">
          <cell r="M133" t="str">
            <v/>
          </cell>
          <cell r="N133" t="str">
            <v/>
          </cell>
          <cell r="O133" t="str">
            <v/>
          </cell>
          <cell r="P133" t="str">
            <v/>
          </cell>
        </row>
        <row r="134">
          <cell r="M134" t="str">
            <v/>
          </cell>
          <cell r="N134" t="str">
            <v/>
          </cell>
          <cell r="O134" t="str">
            <v/>
          </cell>
          <cell r="P134" t="str">
            <v/>
          </cell>
        </row>
        <row r="135">
          <cell r="M135" t="str">
            <v/>
          </cell>
          <cell r="N135" t="str">
            <v/>
          </cell>
          <cell r="O135" t="str">
            <v/>
          </cell>
          <cell r="P135" t="str">
            <v/>
          </cell>
        </row>
        <row r="136">
          <cell r="M136" t="str">
            <v/>
          </cell>
          <cell r="N136" t="str">
            <v/>
          </cell>
          <cell r="O136" t="str">
            <v/>
          </cell>
          <cell r="P136" t="str">
            <v/>
          </cell>
        </row>
        <row r="137">
          <cell r="M137" t="str">
            <v/>
          </cell>
          <cell r="N137" t="str">
            <v/>
          </cell>
          <cell r="O137" t="str">
            <v/>
          </cell>
          <cell r="P137" t="str">
            <v/>
          </cell>
        </row>
        <row r="138">
          <cell r="M138" t="str">
            <v/>
          </cell>
          <cell r="N138" t="str">
            <v/>
          </cell>
          <cell r="O138" t="str">
            <v/>
          </cell>
          <cell r="P138" t="str">
            <v/>
          </cell>
        </row>
        <row r="139">
          <cell r="M139" t="str">
            <v/>
          </cell>
          <cell r="N139" t="str">
            <v/>
          </cell>
          <cell r="O139" t="str">
            <v/>
          </cell>
          <cell r="P139" t="str">
            <v/>
          </cell>
        </row>
        <row r="140">
          <cell r="M140" t="str">
            <v/>
          </cell>
          <cell r="N140" t="str">
            <v/>
          </cell>
          <cell r="O140" t="str">
            <v/>
          </cell>
          <cell r="P140" t="str">
            <v/>
          </cell>
        </row>
        <row r="141">
          <cell r="M141" t="str">
            <v/>
          </cell>
          <cell r="N141" t="str">
            <v/>
          </cell>
          <cell r="O141" t="str">
            <v/>
          </cell>
          <cell r="P141" t="str">
            <v/>
          </cell>
        </row>
        <row r="142">
          <cell r="M142" t="str">
            <v/>
          </cell>
          <cell r="N142" t="str">
            <v/>
          </cell>
          <cell r="O142" t="str">
            <v/>
          </cell>
          <cell r="P142" t="str">
            <v/>
          </cell>
        </row>
        <row r="143">
          <cell r="M143" t="str">
            <v/>
          </cell>
          <cell r="N143" t="str">
            <v/>
          </cell>
          <cell r="O143" t="str">
            <v/>
          </cell>
          <cell r="P143" t="str">
            <v/>
          </cell>
        </row>
        <row r="144">
          <cell r="M144" t="str">
            <v/>
          </cell>
          <cell r="N144" t="str">
            <v/>
          </cell>
          <cell r="O144" t="str">
            <v/>
          </cell>
          <cell r="P144" t="str">
            <v/>
          </cell>
        </row>
        <row r="145">
          <cell r="M145" t="str">
            <v/>
          </cell>
          <cell r="N145" t="str">
            <v/>
          </cell>
          <cell r="O145" t="str">
            <v/>
          </cell>
          <cell r="P145" t="str">
            <v/>
          </cell>
        </row>
        <row r="146">
          <cell r="M146" t="str">
            <v/>
          </cell>
          <cell r="N146" t="str">
            <v/>
          </cell>
          <cell r="O146" t="str">
            <v/>
          </cell>
          <cell r="P146" t="str">
            <v/>
          </cell>
        </row>
        <row r="147">
          <cell r="M147" t="str">
            <v/>
          </cell>
          <cell r="N147" t="str">
            <v/>
          </cell>
          <cell r="O147" t="str">
            <v/>
          </cell>
          <cell r="P147" t="str">
            <v/>
          </cell>
        </row>
        <row r="148">
          <cell r="M148" t="str">
            <v/>
          </cell>
          <cell r="N148" t="str">
            <v/>
          </cell>
          <cell r="O148" t="str">
            <v/>
          </cell>
          <cell r="P148" t="str">
            <v/>
          </cell>
        </row>
        <row r="149">
          <cell r="M149" t="str">
            <v/>
          </cell>
          <cell r="N149" t="str">
            <v/>
          </cell>
          <cell r="O149" t="str">
            <v/>
          </cell>
          <cell r="P149" t="str">
            <v/>
          </cell>
        </row>
        <row r="150">
          <cell r="M150" t="str">
            <v/>
          </cell>
          <cell r="N150" t="str">
            <v/>
          </cell>
          <cell r="O150" t="str">
            <v/>
          </cell>
          <cell r="P150" t="str">
            <v/>
          </cell>
        </row>
        <row r="151">
          <cell r="M151" t="str">
            <v/>
          </cell>
          <cell r="N151" t="str">
            <v/>
          </cell>
          <cell r="O151" t="str">
            <v/>
          </cell>
          <cell r="P151" t="str">
            <v/>
          </cell>
        </row>
        <row r="152">
          <cell r="M152" t="str">
            <v/>
          </cell>
          <cell r="N152" t="str">
            <v/>
          </cell>
          <cell r="O152" t="str">
            <v/>
          </cell>
          <cell r="P152" t="str">
            <v/>
          </cell>
        </row>
        <row r="153">
          <cell r="M153" t="str">
            <v/>
          </cell>
          <cell r="N153" t="str">
            <v/>
          </cell>
          <cell r="O153" t="str">
            <v/>
          </cell>
          <cell r="P153" t="str">
            <v/>
          </cell>
        </row>
        <row r="154">
          <cell r="M154" t="str">
            <v/>
          </cell>
          <cell r="N154" t="str">
            <v/>
          </cell>
          <cell r="O154" t="str">
            <v/>
          </cell>
          <cell r="P154" t="str">
            <v/>
          </cell>
        </row>
        <row r="155">
          <cell r="M155" t="str">
            <v/>
          </cell>
          <cell r="N155" t="str">
            <v/>
          </cell>
          <cell r="O155" t="str">
            <v/>
          </cell>
          <cell r="P155" t="str">
            <v/>
          </cell>
        </row>
        <row r="156">
          <cell r="M156" t="str">
            <v/>
          </cell>
          <cell r="N156" t="str">
            <v/>
          </cell>
          <cell r="O156" t="str">
            <v/>
          </cell>
          <cell r="P156" t="str">
            <v/>
          </cell>
        </row>
        <row r="157">
          <cell r="M157" t="str">
            <v/>
          </cell>
          <cell r="N157" t="str">
            <v/>
          </cell>
          <cell r="O157" t="str">
            <v/>
          </cell>
          <cell r="P157" t="str">
            <v/>
          </cell>
        </row>
        <row r="158">
          <cell r="M158" t="str">
            <v/>
          </cell>
          <cell r="N158" t="str">
            <v/>
          </cell>
          <cell r="O158" t="str">
            <v/>
          </cell>
          <cell r="P158" t="str">
            <v/>
          </cell>
        </row>
        <row r="159">
          <cell r="M159" t="str">
            <v/>
          </cell>
          <cell r="N159" t="str">
            <v/>
          </cell>
          <cell r="O159" t="str">
            <v/>
          </cell>
          <cell r="P159" t="str">
            <v/>
          </cell>
        </row>
        <row r="160">
          <cell r="M160" t="str">
            <v/>
          </cell>
          <cell r="N160" t="str">
            <v/>
          </cell>
          <cell r="O160" t="str">
            <v/>
          </cell>
          <cell r="P160" t="str">
            <v/>
          </cell>
        </row>
        <row r="163">
          <cell r="M163" t="str">
            <v/>
          </cell>
          <cell r="N163" t="str">
            <v/>
          </cell>
          <cell r="O163" t="str">
            <v/>
          </cell>
          <cell r="P163" t="str">
            <v/>
          </cell>
        </row>
        <row r="164">
          <cell r="M164" t="str">
            <v/>
          </cell>
          <cell r="N164" t="str">
            <v/>
          </cell>
          <cell r="O164" t="str">
            <v/>
          </cell>
          <cell r="P164" t="str">
            <v/>
          </cell>
        </row>
        <row r="165">
          <cell r="M165" t="str">
            <v/>
          </cell>
          <cell r="N165" t="str">
            <v/>
          </cell>
          <cell r="O165" t="str">
            <v/>
          </cell>
          <cell r="P165" t="str">
            <v/>
          </cell>
        </row>
        <row r="166">
          <cell r="M166" t="str">
            <v/>
          </cell>
          <cell r="N166" t="str">
            <v/>
          </cell>
          <cell r="O166" t="str">
            <v/>
          </cell>
          <cell r="P166" t="str">
            <v/>
          </cell>
        </row>
        <row r="167">
          <cell r="M167" t="str">
            <v/>
          </cell>
          <cell r="N167" t="str">
            <v/>
          </cell>
          <cell r="O167" t="str">
            <v/>
          </cell>
          <cell r="P167" t="str">
            <v/>
          </cell>
        </row>
        <row r="168">
          <cell r="M168" t="str">
            <v/>
          </cell>
          <cell r="N168" t="str">
            <v/>
          </cell>
          <cell r="O168" t="str">
            <v/>
          </cell>
          <cell r="P168" t="str">
            <v/>
          </cell>
        </row>
        <row r="169">
          <cell r="M169" t="str">
            <v/>
          </cell>
          <cell r="N169" t="str">
            <v/>
          </cell>
          <cell r="O169" t="str">
            <v/>
          </cell>
          <cell r="P169" t="str">
            <v/>
          </cell>
        </row>
        <row r="170">
          <cell r="M170" t="str">
            <v/>
          </cell>
          <cell r="N170" t="str">
            <v/>
          </cell>
          <cell r="O170" t="str">
            <v/>
          </cell>
          <cell r="P170" t="str">
            <v/>
          </cell>
        </row>
        <row r="171">
          <cell r="M171" t="str">
            <v/>
          </cell>
          <cell r="N171" t="str">
            <v/>
          </cell>
          <cell r="O171" t="str">
            <v/>
          </cell>
          <cell r="P171" t="str">
            <v/>
          </cell>
        </row>
        <row r="172">
          <cell r="M172" t="str">
            <v/>
          </cell>
          <cell r="N172" t="str">
            <v/>
          </cell>
          <cell r="O172" t="str">
            <v/>
          </cell>
          <cell r="P172" t="str">
            <v/>
          </cell>
        </row>
        <row r="173">
          <cell r="M173" t="str">
            <v/>
          </cell>
          <cell r="N173" t="str">
            <v/>
          </cell>
          <cell r="O173" t="str">
            <v/>
          </cell>
          <cell r="P173" t="str">
            <v/>
          </cell>
        </row>
        <row r="174">
          <cell r="M174" t="str">
            <v/>
          </cell>
          <cell r="N174" t="str">
            <v/>
          </cell>
          <cell r="O174" t="str">
            <v/>
          </cell>
          <cell r="P174" t="str">
            <v/>
          </cell>
        </row>
        <row r="175">
          <cell r="M175" t="str">
            <v/>
          </cell>
          <cell r="N175" t="str">
            <v/>
          </cell>
          <cell r="O175" t="str">
            <v/>
          </cell>
          <cell r="P175" t="str">
            <v/>
          </cell>
        </row>
        <row r="176">
          <cell r="M176" t="str">
            <v/>
          </cell>
          <cell r="N176" t="str">
            <v/>
          </cell>
          <cell r="O176" t="str">
            <v/>
          </cell>
          <cell r="P176" t="str">
            <v/>
          </cell>
        </row>
        <row r="177">
          <cell r="M177" t="str">
            <v/>
          </cell>
          <cell r="N177" t="str">
            <v/>
          </cell>
          <cell r="O177" t="str">
            <v/>
          </cell>
          <cell r="P177" t="str">
            <v/>
          </cell>
        </row>
        <row r="178">
          <cell r="M178" t="str">
            <v/>
          </cell>
          <cell r="N178" t="str">
            <v/>
          </cell>
          <cell r="O178" t="str">
            <v/>
          </cell>
          <cell r="P178" t="str">
            <v/>
          </cell>
        </row>
        <row r="179">
          <cell r="M179" t="str">
            <v/>
          </cell>
          <cell r="N179" t="str">
            <v/>
          </cell>
          <cell r="O179" t="str">
            <v/>
          </cell>
          <cell r="P179" t="str">
            <v/>
          </cell>
        </row>
        <row r="180">
          <cell r="M180" t="str">
            <v/>
          </cell>
          <cell r="N180" t="str">
            <v/>
          </cell>
          <cell r="O180" t="str">
            <v/>
          </cell>
          <cell r="P180" t="str">
            <v/>
          </cell>
        </row>
        <row r="181">
          <cell r="M181" t="str">
            <v/>
          </cell>
          <cell r="N181" t="str">
            <v/>
          </cell>
          <cell r="O181" t="str">
            <v/>
          </cell>
          <cell r="P181" t="str">
            <v/>
          </cell>
        </row>
        <row r="182">
          <cell r="M182" t="str">
            <v/>
          </cell>
          <cell r="N182" t="str">
            <v/>
          </cell>
          <cell r="O182" t="str">
            <v/>
          </cell>
          <cell r="P182" t="str">
            <v/>
          </cell>
        </row>
        <row r="183">
          <cell r="M183" t="str">
            <v/>
          </cell>
          <cell r="N183" t="str">
            <v/>
          </cell>
          <cell r="O183" t="str">
            <v/>
          </cell>
          <cell r="P183" t="str">
            <v/>
          </cell>
        </row>
        <row r="184">
          <cell r="M184" t="str">
            <v/>
          </cell>
          <cell r="N184" t="str">
            <v/>
          </cell>
          <cell r="O184" t="str">
            <v/>
          </cell>
          <cell r="P184" t="str">
            <v/>
          </cell>
        </row>
        <row r="185">
          <cell r="M185" t="str">
            <v/>
          </cell>
          <cell r="N185" t="str">
            <v/>
          </cell>
          <cell r="O185" t="str">
            <v/>
          </cell>
          <cell r="P185" t="str">
            <v/>
          </cell>
        </row>
        <row r="186">
          <cell r="M186" t="str">
            <v/>
          </cell>
          <cell r="N186" t="str">
            <v/>
          </cell>
          <cell r="O186" t="str">
            <v/>
          </cell>
          <cell r="P186" t="str">
            <v/>
          </cell>
        </row>
        <row r="187">
          <cell r="M187" t="str">
            <v/>
          </cell>
          <cell r="N187" t="str">
            <v/>
          </cell>
          <cell r="O187" t="str">
            <v/>
          </cell>
          <cell r="P187" t="str">
            <v/>
          </cell>
        </row>
        <row r="188">
          <cell r="M188" t="str">
            <v/>
          </cell>
          <cell r="N188" t="str">
            <v/>
          </cell>
          <cell r="O188" t="str">
            <v/>
          </cell>
          <cell r="P188" t="str">
            <v/>
          </cell>
        </row>
        <row r="189">
          <cell r="M189" t="str">
            <v/>
          </cell>
          <cell r="N189" t="str">
            <v/>
          </cell>
          <cell r="O189" t="str">
            <v/>
          </cell>
          <cell r="P189" t="str">
            <v/>
          </cell>
        </row>
        <row r="190">
          <cell r="M190" t="str">
            <v/>
          </cell>
          <cell r="N190" t="str">
            <v/>
          </cell>
          <cell r="O190" t="str">
            <v/>
          </cell>
          <cell r="P190" t="str">
            <v/>
          </cell>
        </row>
        <row r="191">
          <cell r="M191" t="str">
            <v/>
          </cell>
          <cell r="N191" t="str">
            <v/>
          </cell>
          <cell r="O191" t="str">
            <v/>
          </cell>
          <cell r="P191" t="str">
            <v/>
          </cell>
        </row>
        <row r="192">
          <cell r="M192" t="str">
            <v/>
          </cell>
          <cell r="N192" t="str">
            <v/>
          </cell>
          <cell r="O192" t="str">
            <v/>
          </cell>
          <cell r="P192" t="str">
            <v/>
          </cell>
        </row>
        <row r="193">
          <cell r="M193" t="str">
            <v/>
          </cell>
          <cell r="N193" t="str">
            <v/>
          </cell>
          <cell r="O193" t="str">
            <v/>
          </cell>
          <cell r="P193" t="str">
            <v/>
          </cell>
        </row>
        <row r="194">
          <cell r="M194" t="str">
            <v/>
          </cell>
          <cell r="N194" t="str">
            <v/>
          </cell>
          <cell r="O194" t="str">
            <v/>
          </cell>
          <cell r="P194" t="str">
            <v/>
          </cell>
        </row>
        <row r="195">
          <cell r="M195" t="str">
            <v/>
          </cell>
          <cell r="N195" t="str">
            <v/>
          </cell>
          <cell r="O195" t="str">
            <v/>
          </cell>
          <cell r="P195" t="str">
            <v/>
          </cell>
        </row>
        <row r="196">
          <cell r="M196" t="str">
            <v/>
          </cell>
          <cell r="N196" t="str">
            <v/>
          </cell>
          <cell r="O196" t="str">
            <v/>
          </cell>
          <cell r="P196" t="str">
            <v/>
          </cell>
        </row>
        <row r="197">
          <cell r="M197" t="str">
            <v/>
          </cell>
          <cell r="N197" t="str">
            <v/>
          </cell>
          <cell r="O197" t="str">
            <v/>
          </cell>
          <cell r="P197" t="str">
            <v/>
          </cell>
        </row>
        <row r="198">
          <cell r="M198" t="str">
            <v/>
          </cell>
          <cell r="N198" t="str">
            <v/>
          </cell>
          <cell r="O198" t="str">
            <v/>
          </cell>
          <cell r="P198" t="str">
            <v/>
          </cell>
        </row>
        <row r="199">
          <cell r="M199" t="str">
            <v/>
          </cell>
          <cell r="N199" t="str">
            <v/>
          </cell>
          <cell r="O199" t="str">
            <v/>
          </cell>
          <cell r="P199" t="str">
            <v/>
          </cell>
        </row>
        <row r="200">
          <cell r="M200" t="str">
            <v/>
          </cell>
          <cell r="N200" t="str">
            <v/>
          </cell>
          <cell r="O200" t="str">
            <v/>
          </cell>
          <cell r="P200" t="str">
            <v/>
          </cell>
        </row>
        <row r="201">
          <cell r="M201" t="str">
            <v/>
          </cell>
          <cell r="N201" t="str">
            <v/>
          </cell>
          <cell r="O201" t="str">
            <v/>
          </cell>
          <cell r="P201" t="str">
            <v/>
          </cell>
        </row>
        <row r="202">
          <cell r="M202" t="str">
            <v/>
          </cell>
          <cell r="N202" t="str">
            <v/>
          </cell>
          <cell r="O202" t="str">
            <v/>
          </cell>
          <cell r="P202" t="str">
            <v/>
          </cell>
        </row>
        <row r="203">
          <cell r="M203" t="str">
            <v/>
          </cell>
          <cell r="N203" t="str">
            <v/>
          </cell>
          <cell r="O203" t="str">
            <v/>
          </cell>
          <cell r="P203" t="str">
            <v/>
          </cell>
        </row>
        <row r="204">
          <cell r="M204" t="str">
            <v/>
          </cell>
          <cell r="N204" t="str">
            <v/>
          </cell>
          <cell r="O204" t="str">
            <v/>
          </cell>
          <cell r="P204" t="str">
            <v/>
          </cell>
        </row>
        <row r="205">
          <cell r="M205" t="str">
            <v/>
          </cell>
          <cell r="N205" t="str">
            <v/>
          </cell>
          <cell r="O205" t="str">
            <v/>
          </cell>
          <cell r="P205" t="str">
            <v/>
          </cell>
        </row>
        <row r="206">
          <cell r="M206" t="str">
            <v/>
          </cell>
          <cell r="N206" t="str">
            <v/>
          </cell>
          <cell r="O206" t="str">
            <v/>
          </cell>
          <cell r="P206" t="str">
            <v/>
          </cell>
        </row>
        <row r="207">
          <cell r="M207" t="str">
            <v/>
          </cell>
          <cell r="N207" t="str">
            <v/>
          </cell>
          <cell r="O207" t="str">
            <v/>
          </cell>
          <cell r="P207" t="str">
            <v/>
          </cell>
        </row>
        <row r="208">
          <cell r="M208" t="str">
            <v/>
          </cell>
          <cell r="N208" t="str">
            <v/>
          </cell>
          <cell r="O208" t="str">
            <v/>
          </cell>
          <cell r="P208" t="str">
            <v/>
          </cell>
        </row>
        <row r="209">
          <cell r="M209" t="str">
            <v/>
          </cell>
          <cell r="N209" t="str">
            <v/>
          </cell>
          <cell r="O209" t="str">
            <v/>
          </cell>
          <cell r="P209" t="str">
            <v/>
          </cell>
        </row>
        <row r="210">
          <cell r="M210" t="str">
            <v/>
          </cell>
          <cell r="N210" t="str">
            <v/>
          </cell>
          <cell r="O210" t="str">
            <v/>
          </cell>
          <cell r="P210" t="str">
            <v/>
          </cell>
        </row>
        <row r="211">
          <cell r="M211" t="str">
            <v/>
          </cell>
          <cell r="N211" t="str">
            <v/>
          </cell>
          <cell r="O211" t="str">
            <v/>
          </cell>
          <cell r="P211" t="str">
            <v/>
          </cell>
        </row>
        <row r="212">
          <cell r="M212" t="str">
            <v/>
          </cell>
          <cell r="N212" t="str">
            <v/>
          </cell>
          <cell r="O212" t="str">
            <v/>
          </cell>
          <cell r="P212" t="str">
            <v/>
          </cell>
        </row>
        <row r="213">
          <cell r="M213" t="str">
            <v/>
          </cell>
          <cell r="N213" t="str">
            <v/>
          </cell>
          <cell r="O213" t="str">
            <v/>
          </cell>
          <cell r="P213" t="str">
            <v/>
          </cell>
        </row>
        <row r="214">
          <cell r="M214" t="str">
            <v/>
          </cell>
          <cell r="N214" t="str">
            <v/>
          </cell>
          <cell r="O214" t="str">
            <v/>
          </cell>
          <cell r="P214" t="str">
            <v/>
          </cell>
        </row>
        <row r="215">
          <cell r="M215" t="str">
            <v/>
          </cell>
          <cell r="N215" t="str">
            <v/>
          </cell>
          <cell r="O215" t="str">
            <v/>
          </cell>
          <cell r="P215" t="str">
            <v/>
          </cell>
        </row>
        <row r="216">
          <cell r="M216" t="str">
            <v/>
          </cell>
          <cell r="N216" t="str">
            <v/>
          </cell>
          <cell r="O216" t="str">
            <v/>
          </cell>
          <cell r="P216" t="str">
            <v/>
          </cell>
        </row>
        <row r="217">
          <cell r="M217" t="str">
            <v/>
          </cell>
          <cell r="N217" t="str">
            <v/>
          </cell>
          <cell r="O217" t="str">
            <v/>
          </cell>
          <cell r="P217" t="str">
            <v/>
          </cell>
        </row>
        <row r="218">
          <cell r="M218" t="str">
            <v/>
          </cell>
          <cell r="N218" t="str">
            <v/>
          </cell>
          <cell r="O218" t="str">
            <v/>
          </cell>
          <cell r="P218" t="str">
            <v/>
          </cell>
        </row>
        <row r="219">
          <cell r="M219" t="str">
            <v/>
          </cell>
          <cell r="N219" t="str">
            <v/>
          </cell>
          <cell r="O219" t="str">
            <v/>
          </cell>
          <cell r="P219" t="str">
            <v/>
          </cell>
        </row>
        <row r="220">
          <cell r="M220" t="str">
            <v/>
          </cell>
          <cell r="N220" t="str">
            <v/>
          </cell>
          <cell r="O220" t="str">
            <v/>
          </cell>
          <cell r="P220" t="str">
            <v/>
          </cell>
        </row>
        <row r="221">
          <cell r="M221" t="str">
            <v/>
          </cell>
          <cell r="N221" t="str">
            <v/>
          </cell>
          <cell r="O221" t="str">
            <v/>
          </cell>
          <cell r="P221" t="str">
            <v/>
          </cell>
        </row>
        <row r="222">
          <cell r="M222" t="str">
            <v/>
          </cell>
          <cell r="N222" t="str">
            <v/>
          </cell>
          <cell r="O222" t="str">
            <v/>
          </cell>
          <cell r="P222" t="str">
            <v/>
          </cell>
        </row>
        <row r="223">
          <cell r="M223" t="str">
            <v/>
          </cell>
          <cell r="N223" t="str">
            <v/>
          </cell>
          <cell r="O223" t="str">
            <v/>
          </cell>
          <cell r="P223" t="str">
            <v/>
          </cell>
        </row>
        <row r="224">
          <cell r="M224" t="str">
            <v/>
          </cell>
          <cell r="N224" t="str">
            <v/>
          </cell>
          <cell r="O224" t="str">
            <v/>
          </cell>
          <cell r="P224" t="str">
            <v/>
          </cell>
        </row>
        <row r="225">
          <cell r="M225" t="str">
            <v/>
          </cell>
          <cell r="N225" t="str">
            <v/>
          </cell>
          <cell r="O225" t="str">
            <v/>
          </cell>
          <cell r="P225" t="str">
            <v/>
          </cell>
        </row>
        <row r="226">
          <cell r="M226" t="str">
            <v/>
          </cell>
          <cell r="N226" t="str">
            <v/>
          </cell>
          <cell r="O226" t="str">
            <v/>
          </cell>
          <cell r="P226" t="str">
            <v/>
          </cell>
        </row>
        <row r="227">
          <cell r="M227" t="str">
            <v/>
          </cell>
          <cell r="N227" t="str">
            <v/>
          </cell>
          <cell r="O227" t="str">
            <v/>
          </cell>
          <cell r="P227" t="str">
            <v/>
          </cell>
        </row>
        <row r="228">
          <cell r="M228" t="str">
            <v/>
          </cell>
          <cell r="N228" t="str">
            <v/>
          </cell>
          <cell r="O228" t="str">
            <v/>
          </cell>
          <cell r="P228" t="str">
            <v/>
          </cell>
        </row>
        <row r="229">
          <cell r="M229" t="str">
            <v/>
          </cell>
          <cell r="N229" t="str">
            <v/>
          </cell>
          <cell r="O229" t="str">
            <v/>
          </cell>
          <cell r="P229" t="str">
            <v/>
          </cell>
        </row>
        <row r="230">
          <cell r="M230" t="str">
            <v/>
          </cell>
          <cell r="N230" t="str">
            <v/>
          </cell>
          <cell r="O230" t="str">
            <v/>
          </cell>
          <cell r="P230" t="str">
            <v/>
          </cell>
        </row>
        <row r="231">
          <cell r="M231" t="str">
            <v/>
          </cell>
          <cell r="N231" t="str">
            <v/>
          </cell>
          <cell r="O231" t="str">
            <v/>
          </cell>
          <cell r="P231" t="str">
            <v/>
          </cell>
        </row>
        <row r="232">
          <cell r="M232" t="str">
            <v/>
          </cell>
          <cell r="N232" t="str">
            <v/>
          </cell>
          <cell r="O232" t="str">
            <v/>
          </cell>
          <cell r="P232" t="str">
            <v/>
          </cell>
        </row>
        <row r="233">
          <cell r="M233" t="str">
            <v/>
          </cell>
          <cell r="N233" t="str">
            <v/>
          </cell>
          <cell r="O233" t="str">
            <v/>
          </cell>
          <cell r="P233" t="str">
            <v/>
          </cell>
        </row>
        <row r="234">
          <cell r="M234" t="str">
            <v/>
          </cell>
          <cell r="N234" t="str">
            <v/>
          </cell>
          <cell r="O234" t="str">
            <v/>
          </cell>
          <cell r="P234" t="str">
            <v/>
          </cell>
        </row>
        <row r="235">
          <cell r="M235" t="str">
            <v/>
          </cell>
          <cell r="N235" t="str">
            <v/>
          </cell>
          <cell r="O235" t="str">
            <v/>
          </cell>
          <cell r="P235" t="str">
            <v/>
          </cell>
        </row>
        <row r="236">
          <cell r="M236" t="str">
            <v/>
          </cell>
          <cell r="N236" t="str">
            <v/>
          </cell>
          <cell r="O236" t="str">
            <v/>
          </cell>
          <cell r="P236" t="str">
            <v/>
          </cell>
        </row>
        <row r="237">
          <cell r="M237" t="str">
            <v/>
          </cell>
          <cell r="N237" t="str">
            <v/>
          </cell>
          <cell r="O237" t="str">
            <v/>
          </cell>
          <cell r="P237" t="str">
            <v/>
          </cell>
        </row>
        <row r="238">
          <cell r="M238" t="str">
            <v/>
          </cell>
          <cell r="N238" t="str">
            <v/>
          </cell>
          <cell r="O238" t="str">
            <v/>
          </cell>
          <cell r="P238" t="str">
            <v/>
          </cell>
        </row>
        <row r="239">
          <cell r="M239" t="str">
            <v/>
          </cell>
          <cell r="N239" t="str">
            <v/>
          </cell>
          <cell r="O239" t="str">
            <v/>
          </cell>
          <cell r="P239" t="str">
            <v/>
          </cell>
        </row>
        <row r="240">
          <cell r="M240" t="str">
            <v/>
          </cell>
          <cell r="N240" t="str">
            <v/>
          </cell>
          <cell r="O240" t="str">
            <v/>
          </cell>
          <cell r="P240" t="str">
            <v/>
          </cell>
        </row>
        <row r="241">
          <cell r="M241" t="str">
            <v/>
          </cell>
          <cell r="N241" t="str">
            <v/>
          </cell>
          <cell r="O241" t="str">
            <v/>
          </cell>
          <cell r="P241" t="str">
            <v/>
          </cell>
        </row>
        <row r="242">
          <cell r="M242" t="str">
            <v/>
          </cell>
          <cell r="N242" t="str">
            <v/>
          </cell>
          <cell r="O242" t="str">
            <v/>
          </cell>
          <cell r="P242" t="str">
            <v/>
          </cell>
        </row>
        <row r="243">
          <cell r="M243" t="str">
            <v/>
          </cell>
          <cell r="N243" t="str">
            <v/>
          </cell>
          <cell r="O243" t="str">
            <v/>
          </cell>
          <cell r="P243" t="str">
            <v/>
          </cell>
        </row>
        <row r="244">
          <cell r="M244" t="str">
            <v/>
          </cell>
          <cell r="N244" t="str">
            <v/>
          </cell>
          <cell r="O244" t="str">
            <v/>
          </cell>
          <cell r="P244" t="str">
            <v/>
          </cell>
        </row>
        <row r="245">
          <cell r="M245" t="str">
            <v/>
          </cell>
          <cell r="N245" t="str">
            <v/>
          </cell>
          <cell r="O245" t="str">
            <v/>
          </cell>
          <cell r="P245" t="str">
            <v/>
          </cell>
        </row>
        <row r="246">
          <cell r="M246" t="str">
            <v/>
          </cell>
          <cell r="N246" t="str">
            <v/>
          </cell>
          <cell r="O246" t="str">
            <v/>
          </cell>
          <cell r="P246" t="str">
            <v/>
          </cell>
        </row>
        <row r="247">
          <cell r="M247" t="str">
            <v/>
          </cell>
          <cell r="N247" t="str">
            <v/>
          </cell>
          <cell r="O247" t="str">
            <v/>
          </cell>
          <cell r="P247" t="str">
            <v/>
          </cell>
        </row>
        <row r="248">
          <cell r="M248" t="str">
            <v/>
          </cell>
          <cell r="N248" t="str">
            <v/>
          </cell>
          <cell r="O248" t="str">
            <v/>
          </cell>
          <cell r="P248" t="str">
            <v/>
          </cell>
        </row>
        <row r="249">
          <cell r="M249" t="str">
            <v/>
          </cell>
          <cell r="N249" t="str">
            <v/>
          </cell>
          <cell r="O249" t="str">
            <v/>
          </cell>
          <cell r="P249" t="str">
            <v/>
          </cell>
        </row>
        <row r="250">
          <cell r="M250" t="str">
            <v/>
          </cell>
          <cell r="N250" t="str">
            <v/>
          </cell>
          <cell r="O250" t="str">
            <v/>
          </cell>
          <cell r="P250" t="str">
            <v/>
          </cell>
        </row>
        <row r="251">
          <cell r="M251" t="str">
            <v/>
          </cell>
          <cell r="N251" t="str">
            <v/>
          </cell>
          <cell r="O251" t="str">
            <v/>
          </cell>
          <cell r="P251" t="str">
            <v/>
          </cell>
        </row>
        <row r="252">
          <cell r="M252" t="str">
            <v/>
          </cell>
          <cell r="N252" t="str">
            <v/>
          </cell>
          <cell r="O252" t="str">
            <v/>
          </cell>
          <cell r="P252" t="str">
            <v/>
          </cell>
        </row>
        <row r="253">
          <cell r="M253" t="str">
            <v/>
          </cell>
          <cell r="N253" t="str">
            <v/>
          </cell>
          <cell r="O253" t="str">
            <v/>
          </cell>
          <cell r="P253" t="str">
            <v/>
          </cell>
        </row>
        <row r="254">
          <cell r="M254" t="str">
            <v/>
          </cell>
          <cell r="N254" t="str">
            <v/>
          </cell>
          <cell r="O254" t="str">
            <v/>
          </cell>
          <cell r="P254" t="str">
            <v/>
          </cell>
        </row>
        <row r="255">
          <cell r="M255" t="str">
            <v/>
          </cell>
          <cell r="N255" t="str">
            <v/>
          </cell>
          <cell r="O255" t="str">
            <v/>
          </cell>
          <cell r="P255" t="str">
            <v/>
          </cell>
        </row>
        <row r="256">
          <cell r="M256" t="str">
            <v/>
          </cell>
          <cell r="N256" t="str">
            <v/>
          </cell>
          <cell r="O256" t="str">
            <v/>
          </cell>
          <cell r="P256" t="str">
            <v/>
          </cell>
        </row>
        <row r="257">
          <cell r="M257" t="str">
            <v/>
          </cell>
          <cell r="N257" t="str">
            <v/>
          </cell>
          <cell r="O257" t="str">
            <v/>
          </cell>
          <cell r="P257" t="str">
            <v/>
          </cell>
        </row>
        <row r="258">
          <cell r="M258" t="str">
            <v/>
          </cell>
          <cell r="N258" t="str">
            <v/>
          </cell>
          <cell r="O258" t="str">
            <v/>
          </cell>
          <cell r="P258" t="str">
            <v/>
          </cell>
        </row>
        <row r="259">
          <cell r="M259" t="str">
            <v/>
          </cell>
          <cell r="N259" t="str">
            <v/>
          </cell>
          <cell r="O259" t="str">
            <v/>
          </cell>
          <cell r="P259" t="str">
            <v/>
          </cell>
        </row>
        <row r="260">
          <cell r="M260" t="str">
            <v/>
          </cell>
          <cell r="N260" t="str">
            <v/>
          </cell>
          <cell r="O260" t="str">
            <v/>
          </cell>
          <cell r="P260" t="str">
            <v/>
          </cell>
        </row>
        <row r="261">
          <cell r="M261" t="str">
            <v/>
          </cell>
          <cell r="N261" t="str">
            <v/>
          </cell>
          <cell r="O261" t="str">
            <v/>
          </cell>
          <cell r="P261" t="str">
            <v/>
          </cell>
        </row>
        <row r="262">
          <cell r="M262" t="str">
            <v/>
          </cell>
          <cell r="N262" t="str">
            <v/>
          </cell>
          <cell r="O262" t="str">
            <v/>
          </cell>
          <cell r="P262" t="str">
            <v/>
          </cell>
        </row>
        <row r="263">
          <cell r="M263" t="str">
            <v/>
          </cell>
          <cell r="N263" t="str">
            <v/>
          </cell>
          <cell r="O263" t="str">
            <v/>
          </cell>
          <cell r="P263" t="str">
            <v/>
          </cell>
        </row>
        <row r="264">
          <cell r="M264" t="str">
            <v/>
          </cell>
          <cell r="N264" t="str">
            <v/>
          </cell>
          <cell r="O264" t="str">
            <v/>
          </cell>
          <cell r="P264" t="str">
            <v/>
          </cell>
        </row>
        <row r="265">
          <cell r="M265" t="str">
            <v/>
          </cell>
          <cell r="N265" t="str">
            <v/>
          </cell>
          <cell r="O265" t="str">
            <v/>
          </cell>
          <cell r="P265" t="str">
            <v/>
          </cell>
        </row>
        <row r="266">
          <cell r="M266" t="str">
            <v/>
          </cell>
          <cell r="N266" t="str">
            <v/>
          </cell>
          <cell r="O266" t="str">
            <v/>
          </cell>
          <cell r="P266" t="str">
            <v/>
          </cell>
        </row>
        <row r="267">
          <cell r="M267" t="str">
            <v/>
          </cell>
          <cell r="N267" t="str">
            <v/>
          </cell>
          <cell r="O267" t="str">
            <v/>
          </cell>
          <cell r="P267" t="str">
            <v/>
          </cell>
        </row>
        <row r="268">
          <cell r="M268" t="str">
            <v/>
          </cell>
          <cell r="N268" t="str">
            <v/>
          </cell>
          <cell r="O268" t="str">
            <v/>
          </cell>
          <cell r="P268" t="str">
            <v/>
          </cell>
        </row>
        <row r="269">
          <cell r="M269" t="str">
            <v/>
          </cell>
          <cell r="N269" t="str">
            <v/>
          </cell>
          <cell r="O269" t="str">
            <v/>
          </cell>
          <cell r="P269" t="str">
            <v/>
          </cell>
        </row>
        <row r="270">
          <cell r="M270" t="str">
            <v/>
          </cell>
          <cell r="N270" t="str">
            <v/>
          </cell>
          <cell r="O270" t="str">
            <v/>
          </cell>
          <cell r="P270" t="str">
            <v/>
          </cell>
        </row>
        <row r="271">
          <cell r="M271" t="str">
            <v/>
          </cell>
          <cell r="N271" t="str">
            <v/>
          </cell>
          <cell r="O271" t="str">
            <v/>
          </cell>
          <cell r="P271" t="str">
            <v/>
          </cell>
        </row>
        <row r="272">
          <cell r="M272" t="str">
            <v/>
          </cell>
          <cell r="N272" t="str">
            <v/>
          </cell>
          <cell r="O272" t="str">
            <v/>
          </cell>
          <cell r="P272" t="str">
            <v/>
          </cell>
        </row>
        <row r="273">
          <cell r="M273" t="str">
            <v/>
          </cell>
          <cell r="N273" t="str">
            <v/>
          </cell>
          <cell r="O273" t="str">
            <v/>
          </cell>
          <cell r="P273" t="str">
            <v/>
          </cell>
        </row>
        <row r="274">
          <cell r="M274" t="str">
            <v/>
          </cell>
          <cell r="N274" t="str">
            <v/>
          </cell>
          <cell r="O274" t="str">
            <v/>
          </cell>
          <cell r="P274" t="str">
            <v/>
          </cell>
        </row>
        <row r="275">
          <cell r="M275" t="str">
            <v/>
          </cell>
          <cell r="N275" t="str">
            <v/>
          </cell>
          <cell r="O275" t="str">
            <v/>
          </cell>
          <cell r="P275" t="str">
            <v/>
          </cell>
        </row>
        <row r="276">
          <cell r="M276" t="str">
            <v/>
          </cell>
          <cell r="N276" t="str">
            <v/>
          </cell>
          <cell r="O276" t="str">
            <v/>
          </cell>
          <cell r="P276" t="str">
            <v/>
          </cell>
        </row>
        <row r="277">
          <cell r="M277" t="str">
            <v/>
          </cell>
          <cell r="N277" t="str">
            <v/>
          </cell>
          <cell r="O277" t="str">
            <v/>
          </cell>
          <cell r="P277" t="str">
            <v/>
          </cell>
        </row>
        <row r="278">
          <cell r="M278" t="str">
            <v/>
          </cell>
          <cell r="N278" t="str">
            <v/>
          </cell>
          <cell r="O278" t="str">
            <v/>
          </cell>
          <cell r="P278" t="str">
            <v/>
          </cell>
        </row>
        <row r="279">
          <cell r="M279" t="str">
            <v/>
          </cell>
          <cell r="N279" t="str">
            <v/>
          </cell>
          <cell r="O279" t="str">
            <v/>
          </cell>
          <cell r="P279" t="str">
            <v/>
          </cell>
        </row>
        <row r="280">
          <cell r="M280" t="str">
            <v/>
          </cell>
          <cell r="N280" t="str">
            <v/>
          </cell>
          <cell r="O280" t="str">
            <v/>
          </cell>
          <cell r="P280" t="str">
            <v/>
          </cell>
        </row>
        <row r="281">
          <cell r="M281" t="str">
            <v/>
          </cell>
          <cell r="N281" t="str">
            <v/>
          </cell>
          <cell r="O281" t="str">
            <v/>
          </cell>
          <cell r="P281" t="str">
            <v/>
          </cell>
        </row>
        <row r="282">
          <cell r="M282" t="str">
            <v/>
          </cell>
          <cell r="N282" t="str">
            <v/>
          </cell>
          <cell r="O282" t="str">
            <v/>
          </cell>
          <cell r="P282" t="str">
            <v/>
          </cell>
        </row>
        <row r="283">
          <cell r="M283" t="str">
            <v/>
          </cell>
          <cell r="N283" t="str">
            <v/>
          </cell>
          <cell r="O283" t="str">
            <v/>
          </cell>
          <cell r="P283" t="str">
            <v/>
          </cell>
        </row>
        <row r="284">
          <cell r="M284" t="str">
            <v/>
          </cell>
          <cell r="N284" t="str">
            <v/>
          </cell>
          <cell r="O284" t="str">
            <v/>
          </cell>
          <cell r="P284" t="str">
            <v/>
          </cell>
        </row>
        <row r="285">
          <cell r="M285" t="str">
            <v/>
          </cell>
          <cell r="N285" t="str">
            <v/>
          </cell>
          <cell r="O285" t="str">
            <v/>
          </cell>
          <cell r="P285" t="str">
            <v/>
          </cell>
        </row>
        <row r="286">
          <cell r="M286" t="str">
            <v/>
          </cell>
          <cell r="N286" t="str">
            <v/>
          </cell>
          <cell r="O286" t="str">
            <v/>
          </cell>
          <cell r="P286" t="str">
            <v/>
          </cell>
        </row>
        <row r="287">
          <cell r="M287" t="str">
            <v/>
          </cell>
          <cell r="N287" t="str">
            <v/>
          </cell>
          <cell r="O287" t="str">
            <v/>
          </cell>
          <cell r="P287" t="str">
            <v/>
          </cell>
        </row>
        <row r="288">
          <cell r="M288" t="str">
            <v/>
          </cell>
          <cell r="N288" t="str">
            <v/>
          </cell>
          <cell r="O288" t="str">
            <v/>
          </cell>
          <cell r="P288" t="str">
            <v/>
          </cell>
        </row>
        <row r="289">
          <cell r="M289" t="str">
            <v/>
          </cell>
          <cell r="N289" t="str">
            <v/>
          </cell>
          <cell r="O289" t="str">
            <v/>
          </cell>
          <cell r="P289" t="str">
            <v/>
          </cell>
        </row>
        <row r="290">
          <cell r="M290" t="str">
            <v/>
          </cell>
          <cell r="N290" t="str">
            <v/>
          </cell>
          <cell r="O290" t="str">
            <v/>
          </cell>
          <cell r="P290" t="str">
            <v/>
          </cell>
        </row>
        <row r="291">
          <cell r="M291" t="str">
            <v/>
          </cell>
          <cell r="N291" t="str">
            <v/>
          </cell>
          <cell r="O291" t="str">
            <v/>
          </cell>
          <cell r="P291" t="str">
            <v/>
          </cell>
        </row>
        <row r="292">
          <cell r="M292" t="str">
            <v/>
          </cell>
          <cell r="N292" t="str">
            <v/>
          </cell>
          <cell r="O292" t="str">
            <v/>
          </cell>
          <cell r="P292" t="str">
            <v/>
          </cell>
        </row>
        <row r="293">
          <cell r="M293" t="str">
            <v/>
          </cell>
          <cell r="N293" t="str">
            <v/>
          </cell>
          <cell r="O293" t="str">
            <v/>
          </cell>
          <cell r="P293" t="str">
            <v/>
          </cell>
        </row>
        <row r="294">
          <cell r="M294" t="str">
            <v/>
          </cell>
          <cell r="N294" t="str">
            <v/>
          </cell>
          <cell r="O294" t="str">
            <v/>
          </cell>
          <cell r="P294" t="str">
            <v/>
          </cell>
        </row>
        <row r="295">
          <cell r="M295" t="str">
            <v/>
          </cell>
          <cell r="N295" t="str">
            <v/>
          </cell>
          <cell r="O295" t="str">
            <v/>
          </cell>
          <cell r="P295" t="str">
            <v/>
          </cell>
        </row>
        <row r="296">
          <cell r="M296" t="str">
            <v/>
          </cell>
          <cell r="N296" t="str">
            <v/>
          </cell>
          <cell r="O296" t="str">
            <v/>
          </cell>
          <cell r="P296" t="str">
            <v/>
          </cell>
        </row>
        <row r="297">
          <cell r="M297" t="str">
            <v/>
          </cell>
          <cell r="N297" t="str">
            <v/>
          </cell>
          <cell r="O297" t="str">
            <v/>
          </cell>
          <cell r="P297" t="str">
            <v/>
          </cell>
        </row>
        <row r="298">
          <cell r="M298" t="str">
            <v/>
          </cell>
          <cell r="N298" t="str">
            <v/>
          </cell>
          <cell r="O298" t="str">
            <v/>
          </cell>
          <cell r="P298" t="str">
            <v/>
          </cell>
        </row>
        <row r="299">
          <cell r="M299" t="str">
            <v/>
          </cell>
          <cell r="N299" t="str">
            <v/>
          </cell>
          <cell r="O299" t="str">
            <v/>
          </cell>
          <cell r="P299" t="str">
            <v/>
          </cell>
        </row>
        <row r="300">
          <cell r="M300" t="str">
            <v/>
          </cell>
          <cell r="N300" t="str">
            <v/>
          </cell>
          <cell r="O300" t="str">
            <v/>
          </cell>
          <cell r="P300" t="str">
            <v/>
          </cell>
        </row>
        <row r="301">
          <cell r="M301" t="str">
            <v/>
          </cell>
          <cell r="N301" t="str">
            <v/>
          </cell>
          <cell r="O301" t="str">
            <v/>
          </cell>
          <cell r="P301" t="str">
            <v/>
          </cell>
        </row>
        <row r="302">
          <cell r="M302" t="str">
            <v/>
          </cell>
          <cell r="N302" t="str">
            <v/>
          </cell>
          <cell r="O302" t="str">
            <v/>
          </cell>
          <cell r="P302" t="str">
            <v/>
          </cell>
        </row>
        <row r="303">
          <cell r="M303" t="str">
            <v/>
          </cell>
          <cell r="N303" t="str">
            <v/>
          </cell>
          <cell r="O303" t="str">
            <v/>
          </cell>
          <cell r="P303" t="str">
            <v/>
          </cell>
        </row>
        <row r="304">
          <cell r="M304" t="str">
            <v/>
          </cell>
          <cell r="N304" t="str">
            <v/>
          </cell>
          <cell r="O304" t="str">
            <v/>
          </cell>
          <cell r="P304" t="str">
            <v/>
          </cell>
        </row>
        <row r="305">
          <cell r="M305" t="str">
            <v/>
          </cell>
          <cell r="N305" t="str">
            <v/>
          </cell>
          <cell r="O305" t="str">
            <v/>
          </cell>
          <cell r="P305" t="str">
            <v/>
          </cell>
        </row>
        <row r="306">
          <cell r="M306" t="str">
            <v/>
          </cell>
          <cell r="N306" t="str">
            <v/>
          </cell>
          <cell r="O306" t="str">
            <v/>
          </cell>
          <cell r="P306" t="str">
            <v/>
          </cell>
        </row>
        <row r="307">
          <cell r="M307" t="str">
            <v/>
          </cell>
          <cell r="N307" t="str">
            <v/>
          </cell>
          <cell r="O307" t="str">
            <v/>
          </cell>
          <cell r="P307" t="str">
            <v/>
          </cell>
        </row>
        <row r="308">
          <cell r="M308" t="str">
            <v/>
          </cell>
          <cell r="N308" t="str">
            <v/>
          </cell>
          <cell r="O308" t="str">
            <v/>
          </cell>
          <cell r="P308" t="str">
            <v/>
          </cell>
        </row>
        <row r="309">
          <cell r="M309" t="str">
            <v/>
          </cell>
          <cell r="N309" t="str">
            <v/>
          </cell>
          <cell r="O309" t="str">
            <v/>
          </cell>
          <cell r="P309" t="str">
            <v/>
          </cell>
        </row>
        <row r="310">
          <cell r="M310" t="str">
            <v/>
          </cell>
          <cell r="N310" t="str">
            <v/>
          </cell>
          <cell r="O310" t="str">
            <v/>
          </cell>
          <cell r="P310" t="str">
            <v/>
          </cell>
        </row>
        <row r="311">
          <cell r="M311" t="str">
            <v/>
          </cell>
          <cell r="N311" t="str">
            <v/>
          </cell>
          <cell r="O311" t="str">
            <v/>
          </cell>
          <cell r="P311" t="str">
            <v/>
          </cell>
        </row>
        <row r="312">
          <cell r="M312" t="str">
            <v/>
          </cell>
          <cell r="N312" t="str">
            <v/>
          </cell>
          <cell r="O312" t="str">
            <v/>
          </cell>
          <cell r="P312" t="str">
            <v/>
          </cell>
        </row>
        <row r="313">
          <cell r="M313" t="str">
            <v/>
          </cell>
          <cell r="N313" t="str">
            <v/>
          </cell>
          <cell r="O313" t="str">
            <v/>
          </cell>
          <cell r="P313" t="str">
            <v/>
          </cell>
        </row>
      </sheetData>
      <sheetData sheetId="7" refreshError="1"/>
      <sheetData sheetId="8" refreshError="1"/>
      <sheetData sheetId="9" refreshError="1">
        <row r="10">
          <cell r="D10" t="str">
            <v>100</v>
          </cell>
          <cell r="P10">
            <v>154232757409</v>
          </cell>
          <cell r="S10">
            <v>147641347343</v>
          </cell>
          <cell r="AG10">
            <v>150676076202</v>
          </cell>
        </row>
        <row r="12">
          <cell r="D12" t="str">
            <v>110</v>
          </cell>
          <cell r="P12">
            <v>7428190811.7299995</v>
          </cell>
          <cell r="S12">
            <v>7428190811.7299995</v>
          </cell>
          <cell r="AG12">
            <v>26953615488</v>
          </cell>
        </row>
        <row r="13">
          <cell r="D13" t="str">
            <v>111</v>
          </cell>
          <cell r="P13">
            <v>7428190811.7299995</v>
          </cell>
        </row>
        <row r="14">
          <cell r="B14" t="str">
            <v>1111</v>
          </cell>
          <cell r="D14" t="str">
            <v>111a</v>
          </cell>
          <cell r="P14">
            <v>3568100535.46</v>
          </cell>
        </row>
        <row r="15">
          <cell r="B15" t="str">
            <v>1112</v>
          </cell>
          <cell r="D15" t="str">
            <v>111b</v>
          </cell>
          <cell r="P15">
            <v>0</v>
          </cell>
        </row>
        <row r="16">
          <cell r="B16" t="str">
            <v>1113</v>
          </cell>
          <cell r="D16" t="str">
            <v>111c</v>
          </cell>
          <cell r="P16">
            <v>0</v>
          </cell>
        </row>
        <row r="17">
          <cell r="B17" t="str">
            <v>1121</v>
          </cell>
          <cell r="D17" t="str">
            <v>111d</v>
          </cell>
          <cell r="P17">
            <v>3860090276.27</v>
          </cell>
        </row>
        <row r="18">
          <cell r="B18" t="str">
            <v>1122</v>
          </cell>
          <cell r="D18" t="str">
            <v>111e</v>
          </cell>
          <cell r="P18">
            <v>0</v>
          </cell>
        </row>
        <row r="19">
          <cell r="B19" t="str">
            <v>1123</v>
          </cell>
          <cell r="D19" t="str">
            <v>111f</v>
          </cell>
          <cell r="P19">
            <v>0</v>
          </cell>
        </row>
        <row r="20">
          <cell r="B20" t="str">
            <v>1131</v>
          </cell>
          <cell r="D20" t="str">
            <v>111g</v>
          </cell>
          <cell r="P20">
            <v>0</v>
          </cell>
        </row>
        <row r="21">
          <cell r="B21" t="str">
            <v>1132</v>
          </cell>
          <cell r="D21" t="str">
            <v>111h</v>
          </cell>
          <cell r="P21">
            <v>0</v>
          </cell>
        </row>
        <row r="22">
          <cell r="D22" t="str">
            <v>112</v>
          </cell>
          <cell r="P22">
            <v>0</v>
          </cell>
        </row>
        <row r="23">
          <cell r="B23" t="str">
            <v>121t</v>
          </cell>
          <cell r="D23" t="str">
            <v>112a</v>
          </cell>
          <cell r="P23">
            <v>0</v>
          </cell>
        </row>
        <row r="24">
          <cell r="B24" t="str">
            <v>128t</v>
          </cell>
          <cell r="D24" t="str">
            <v>112b</v>
          </cell>
          <cell r="P24">
            <v>0</v>
          </cell>
        </row>
        <row r="26">
          <cell r="D26" t="str">
            <v>120</v>
          </cell>
          <cell r="P26">
            <v>23739380000</v>
          </cell>
        </row>
        <row r="27">
          <cell r="D27" t="str">
            <v>121</v>
          </cell>
          <cell r="P27">
            <v>23739380000</v>
          </cell>
        </row>
        <row r="28">
          <cell r="B28" t="str">
            <v>1211</v>
          </cell>
          <cell r="D28" t="str">
            <v>121a</v>
          </cell>
          <cell r="P28">
            <v>0</v>
          </cell>
        </row>
        <row r="29">
          <cell r="B29" t="str">
            <v>1212</v>
          </cell>
          <cell r="D29" t="str">
            <v>121b</v>
          </cell>
          <cell r="P29">
            <v>0</v>
          </cell>
        </row>
        <row r="30">
          <cell r="B30" t="str">
            <v>1281</v>
          </cell>
          <cell r="D30" t="str">
            <v>121c</v>
          </cell>
          <cell r="P30">
            <v>0</v>
          </cell>
        </row>
        <row r="31">
          <cell r="B31" t="str">
            <v>1288</v>
          </cell>
          <cell r="D31" t="str">
            <v>121d</v>
          </cell>
          <cell r="P31">
            <v>23739380000</v>
          </cell>
        </row>
        <row r="32">
          <cell r="B32" t="str">
            <v>129</v>
          </cell>
          <cell r="D32" t="str">
            <v>129</v>
          </cell>
          <cell r="P32">
            <v>0</v>
          </cell>
        </row>
        <row r="34">
          <cell r="D34" t="str">
            <v>130</v>
          </cell>
          <cell r="P34">
            <v>68117064017.720001</v>
          </cell>
          <cell r="S34">
            <v>61525653951.720001</v>
          </cell>
          <cell r="AG34">
            <v>47856310591</v>
          </cell>
        </row>
        <row r="35">
          <cell r="B35" t="str">
            <v>131an</v>
          </cell>
          <cell r="D35" t="str">
            <v>131</v>
          </cell>
          <cell r="P35">
            <v>52661795614.949997</v>
          </cell>
        </row>
        <row r="36">
          <cell r="B36" t="str">
            <v>331an</v>
          </cell>
          <cell r="D36" t="str">
            <v>132</v>
          </cell>
          <cell r="P36">
            <v>7334882790.7700005</v>
          </cell>
        </row>
        <row r="37">
          <cell r="D37" t="str">
            <v>133</v>
          </cell>
          <cell r="P37">
            <v>6591410066</v>
          </cell>
        </row>
        <row r="38">
          <cell r="B38" t="str">
            <v>1368an</v>
          </cell>
          <cell r="D38" t="str">
            <v>133a</v>
          </cell>
          <cell r="P38">
            <v>6591410066</v>
          </cell>
        </row>
        <row r="39">
          <cell r="B39" t="str">
            <v>336an</v>
          </cell>
          <cell r="D39" t="str">
            <v>133b</v>
          </cell>
          <cell r="P39">
            <v>0</v>
          </cell>
        </row>
        <row r="40">
          <cell r="B40" t="str">
            <v>337a</v>
          </cell>
          <cell r="D40" t="str">
            <v>134</v>
          </cell>
          <cell r="P40">
            <v>0</v>
          </cell>
        </row>
        <row r="41">
          <cell r="D41" t="str">
            <v>135</v>
          </cell>
          <cell r="P41">
            <v>2255269127</v>
          </cell>
        </row>
        <row r="42">
          <cell r="B42" t="str">
            <v>1385an</v>
          </cell>
          <cell r="D42" t="str">
            <v>135a</v>
          </cell>
          <cell r="P42">
            <v>0</v>
          </cell>
        </row>
        <row r="43">
          <cell r="B43" t="str">
            <v>1388a1</v>
          </cell>
          <cell r="D43" t="str">
            <v>135b</v>
          </cell>
          <cell r="P43">
            <v>0</v>
          </cell>
        </row>
        <row r="44">
          <cell r="B44" t="str">
            <v>1388an</v>
          </cell>
          <cell r="D44" t="str">
            <v>135c</v>
          </cell>
          <cell r="P44">
            <v>1257117864</v>
          </cell>
        </row>
        <row r="45">
          <cell r="B45" t="str">
            <v>3341a</v>
          </cell>
          <cell r="D45" t="str">
            <v>135d</v>
          </cell>
          <cell r="P45">
            <v>998151263</v>
          </cell>
        </row>
        <row r="46">
          <cell r="B46" t="str">
            <v>3348a</v>
          </cell>
          <cell r="D46" t="str">
            <v>135e</v>
          </cell>
          <cell r="P46">
            <v>0</v>
          </cell>
        </row>
        <row r="47">
          <cell r="B47" t="str">
            <v>3382a</v>
          </cell>
          <cell r="D47" t="str">
            <v>135f</v>
          </cell>
          <cell r="P47">
            <v>0</v>
          </cell>
        </row>
        <row r="48">
          <cell r="B48" t="str">
            <v>3383a</v>
          </cell>
          <cell r="D48" t="str">
            <v>135g</v>
          </cell>
          <cell r="P48">
            <v>0</v>
          </cell>
        </row>
        <row r="49">
          <cell r="B49" t="str">
            <v>3384a</v>
          </cell>
          <cell r="D49" t="str">
            <v>135h</v>
          </cell>
          <cell r="P49">
            <v>0</v>
          </cell>
        </row>
        <row r="50">
          <cell r="B50" t="str">
            <v>3385a</v>
          </cell>
          <cell r="D50" t="str">
            <v>135i</v>
          </cell>
          <cell r="P50">
            <v>0</v>
          </cell>
        </row>
        <row r="51">
          <cell r="B51" t="str">
            <v>3386a</v>
          </cell>
          <cell r="D51" t="str">
            <v>135j</v>
          </cell>
          <cell r="P51">
            <v>0</v>
          </cell>
        </row>
        <row r="52">
          <cell r="B52" t="str">
            <v>3387an</v>
          </cell>
          <cell r="D52" t="str">
            <v>135k</v>
          </cell>
          <cell r="P52">
            <v>0</v>
          </cell>
        </row>
        <row r="53">
          <cell r="B53" t="str">
            <v>3388a1</v>
          </cell>
          <cell r="D53" t="str">
            <v>135l</v>
          </cell>
          <cell r="P53">
            <v>0</v>
          </cell>
        </row>
        <row r="54">
          <cell r="B54" t="str">
            <v>3388a2</v>
          </cell>
          <cell r="D54" t="str">
            <v>135m</v>
          </cell>
          <cell r="P54">
            <v>0</v>
          </cell>
        </row>
        <row r="55">
          <cell r="B55" t="str">
            <v>3388an</v>
          </cell>
          <cell r="D55" t="str">
            <v>135n</v>
          </cell>
          <cell r="P55">
            <v>0</v>
          </cell>
        </row>
        <row r="56">
          <cell r="B56" t="str">
            <v>139n</v>
          </cell>
          <cell r="D56" t="str">
            <v>139</v>
          </cell>
          <cell r="P56">
            <v>-726293581</v>
          </cell>
        </row>
        <row r="58">
          <cell r="D58" t="str">
            <v>140</v>
          </cell>
          <cell r="P58">
            <v>50007982737.150002</v>
          </cell>
          <cell r="S58">
            <v>50007982737.150002</v>
          </cell>
          <cell r="AG58">
            <v>51780090804</v>
          </cell>
        </row>
        <row r="59">
          <cell r="D59" t="str">
            <v>141</v>
          </cell>
          <cell r="P59">
            <v>53879219211.150002</v>
          </cell>
        </row>
        <row r="60">
          <cell r="B60" t="str">
            <v>151</v>
          </cell>
          <cell r="D60" t="str">
            <v>141a</v>
          </cell>
          <cell r="P60">
            <v>0</v>
          </cell>
        </row>
        <row r="61">
          <cell r="B61" t="str">
            <v>152</v>
          </cell>
          <cell r="D61" t="str">
            <v>141b</v>
          </cell>
          <cell r="P61">
            <v>12546828909.719999</v>
          </cell>
        </row>
        <row r="62">
          <cell r="B62" t="str">
            <v>153</v>
          </cell>
          <cell r="D62" t="str">
            <v>141c</v>
          </cell>
          <cell r="P62">
            <v>48009624</v>
          </cell>
        </row>
        <row r="63">
          <cell r="B63" t="str">
            <v>154</v>
          </cell>
          <cell r="D63" t="str">
            <v>141d</v>
          </cell>
          <cell r="P63">
            <v>19854536032.110001</v>
          </cell>
        </row>
        <row r="64">
          <cell r="B64" t="str">
            <v>155</v>
          </cell>
          <cell r="D64" t="str">
            <v>141e</v>
          </cell>
          <cell r="P64">
            <v>12158133089</v>
          </cell>
        </row>
        <row r="65">
          <cell r="B65" t="str">
            <v>1561</v>
          </cell>
          <cell r="D65" t="str">
            <v>141f</v>
          </cell>
          <cell r="P65">
            <v>710237870.32000005</v>
          </cell>
        </row>
        <row r="66">
          <cell r="B66" t="str">
            <v>1562</v>
          </cell>
          <cell r="D66" t="str">
            <v>141g</v>
          </cell>
          <cell r="P66">
            <v>0</v>
          </cell>
        </row>
        <row r="67">
          <cell r="B67" t="str">
            <v>1567</v>
          </cell>
          <cell r="D67" t="str">
            <v>141h</v>
          </cell>
          <cell r="P67">
            <v>0</v>
          </cell>
        </row>
        <row r="68">
          <cell r="B68" t="str">
            <v>157</v>
          </cell>
          <cell r="D68" t="str">
            <v>141i</v>
          </cell>
          <cell r="P68">
            <v>8561473686</v>
          </cell>
        </row>
        <row r="69">
          <cell r="B69" t="str">
            <v>158</v>
          </cell>
          <cell r="D69" t="str">
            <v>141j</v>
          </cell>
          <cell r="P69">
            <v>0</v>
          </cell>
        </row>
        <row r="70">
          <cell r="B70" t="str">
            <v>159</v>
          </cell>
          <cell r="D70" t="str">
            <v>149</v>
          </cell>
          <cell r="P70">
            <v>-3871236474</v>
          </cell>
        </row>
        <row r="72">
          <cell r="D72" t="str">
            <v>150</v>
          </cell>
          <cell r="P72">
            <v>4940139842.3999996</v>
          </cell>
        </row>
        <row r="73">
          <cell r="B73" t="str">
            <v>142</v>
          </cell>
          <cell r="D73" t="str">
            <v>151</v>
          </cell>
          <cell r="P73">
            <v>0</v>
          </cell>
        </row>
        <row r="74">
          <cell r="D74" t="str">
            <v>152</v>
          </cell>
          <cell r="P74">
            <v>3928195340.3699999</v>
          </cell>
        </row>
        <row r="75">
          <cell r="B75" t="str">
            <v>1331a</v>
          </cell>
          <cell r="D75" t="str">
            <v>152a</v>
          </cell>
          <cell r="P75">
            <v>3928195340.3699999</v>
          </cell>
        </row>
        <row r="76">
          <cell r="B76" t="str">
            <v>1332a</v>
          </cell>
          <cell r="D76" t="str">
            <v>152b</v>
          </cell>
          <cell r="P76">
            <v>0</v>
          </cell>
        </row>
        <row r="77">
          <cell r="B77" t="str">
            <v>1331b</v>
          </cell>
          <cell r="D77" t="str">
            <v>152c</v>
          </cell>
          <cell r="P77">
            <v>0</v>
          </cell>
        </row>
        <row r="78">
          <cell r="B78" t="str">
            <v>1332b</v>
          </cell>
          <cell r="D78" t="str">
            <v>152d</v>
          </cell>
          <cell r="P78">
            <v>0</v>
          </cell>
        </row>
        <row r="79">
          <cell r="D79" t="str">
            <v>154</v>
          </cell>
          <cell r="P79">
            <v>36000</v>
          </cell>
        </row>
        <row r="80">
          <cell r="B80" t="str">
            <v>33311a</v>
          </cell>
          <cell r="D80" t="str">
            <v>154a</v>
          </cell>
          <cell r="P80">
            <v>0</v>
          </cell>
        </row>
        <row r="81">
          <cell r="B81" t="str">
            <v>33312a</v>
          </cell>
          <cell r="D81" t="str">
            <v>154b</v>
          </cell>
          <cell r="P81">
            <v>0</v>
          </cell>
        </row>
        <row r="82">
          <cell r="B82" t="str">
            <v>3332a</v>
          </cell>
          <cell r="D82" t="str">
            <v>154c</v>
          </cell>
          <cell r="P82">
            <v>0</v>
          </cell>
        </row>
        <row r="83">
          <cell r="B83" t="str">
            <v>3333a</v>
          </cell>
          <cell r="D83" t="str">
            <v>154d</v>
          </cell>
          <cell r="P83">
            <v>0</v>
          </cell>
        </row>
        <row r="84">
          <cell r="B84" t="str">
            <v>3334a</v>
          </cell>
          <cell r="D84" t="str">
            <v>154e</v>
          </cell>
          <cell r="P84">
            <v>0</v>
          </cell>
        </row>
        <row r="85">
          <cell r="B85" t="str">
            <v>3335a</v>
          </cell>
          <cell r="D85" t="str">
            <v>154f</v>
          </cell>
          <cell r="P85">
            <v>0</v>
          </cell>
        </row>
        <row r="86">
          <cell r="B86" t="str">
            <v>3336a</v>
          </cell>
          <cell r="D86" t="str">
            <v>154g</v>
          </cell>
          <cell r="P86">
            <v>0</v>
          </cell>
        </row>
        <row r="87">
          <cell r="B87" t="str">
            <v>3337a</v>
          </cell>
          <cell r="D87" t="str">
            <v>154h</v>
          </cell>
          <cell r="P87">
            <v>36000</v>
          </cell>
        </row>
        <row r="88">
          <cell r="B88" t="str">
            <v>3338a</v>
          </cell>
          <cell r="D88" t="str">
            <v>154i</v>
          </cell>
          <cell r="P88">
            <v>0</v>
          </cell>
        </row>
        <row r="89">
          <cell r="B89" t="str">
            <v>3339a1</v>
          </cell>
          <cell r="D89" t="str">
            <v>154j</v>
          </cell>
          <cell r="P89">
            <v>0</v>
          </cell>
        </row>
        <row r="90">
          <cell r="B90" t="str">
            <v>3339a2</v>
          </cell>
          <cell r="D90" t="str">
            <v>154k</v>
          </cell>
          <cell r="P90">
            <v>0</v>
          </cell>
        </row>
        <row r="91">
          <cell r="D91" t="str">
            <v>158</v>
          </cell>
          <cell r="P91">
            <v>1011908502.03</v>
          </cell>
        </row>
        <row r="92">
          <cell r="B92" t="str">
            <v>1381</v>
          </cell>
          <cell r="D92" t="str">
            <v>158a</v>
          </cell>
          <cell r="P92">
            <v>0</v>
          </cell>
        </row>
        <row r="93">
          <cell r="B93" t="str">
            <v>141a</v>
          </cell>
          <cell r="D93" t="str">
            <v>158b</v>
          </cell>
          <cell r="P93">
            <v>1011908502.03</v>
          </cell>
        </row>
        <row r="94">
          <cell r="B94" t="str">
            <v>144</v>
          </cell>
          <cell r="D94" t="str">
            <v>158c</v>
          </cell>
          <cell r="P94">
            <v>0</v>
          </cell>
        </row>
        <row r="96">
          <cell r="D96" t="str">
            <v>200</v>
          </cell>
          <cell r="P96">
            <v>84213188383.030029</v>
          </cell>
          <cell r="S96">
            <v>83213188383.030029</v>
          </cell>
          <cell r="AG96">
            <v>78119983748</v>
          </cell>
        </row>
        <row r="98">
          <cell r="D98" t="str">
            <v>210</v>
          </cell>
          <cell r="P98">
            <v>0</v>
          </cell>
        </row>
        <row r="99">
          <cell r="B99" t="str">
            <v>131ad</v>
          </cell>
          <cell r="D99" t="str">
            <v>211</v>
          </cell>
          <cell r="P99">
            <v>0</v>
          </cell>
        </row>
        <row r="100">
          <cell r="B100" t="str">
            <v>1361ad</v>
          </cell>
          <cell r="D100" t="str">
            <v>212</v>
          </cell>
          <cell r="P100">
            <v>0</v>
          </cell>
        </row>
        <row r="101">
          <cell r="D101" t="str">
            <v>213</v>
          </cell>
          <cell r="P101">
            <v>0</v>
          </cell>
        </row>
        <row r="102">
          <cell r="B102" t="str">
            <v>1368ad1</v>
          </cell>
          <cell r="D102" t="str">
            <v>213a</v>
          </cell>
          <cell r="P102">
            <v>0</v>
          </cell>
        </row>
        <row r="103">
          <cell r="B103" t="str">
            <v>1368ad</v>
          </cell>
          <cell r="D103" t="str">
            <v>213b</v>
          </cell>
          <cell r="P103">
            <v>0</v>
          </cell>
        </row>
        <row r="104">
          <cell r="B104" t="str">
            <v>336ad1</v>
          </cell>
          <cell r="D104" t="str">
            <v>213c</v>
          </cell>
          <cell r="P104">
            <v>0</v>
          </cell>
        </row>
        <row r="105">
          <cell r="B105" t="str">
            <v>336ad2</v>
          </cell>
          <cell r="D105" t="str">
            <v>213d</v>
          </cell>
          <cell r="P105">
            <v>0</v>
          </cell>
        </row>
        <row r="106">
          <cell r="B106" t="str">
            <v>336ad3</v>
          </cell>
          <cell r="D106" t="str">
            <v>213e</v>
          </cell>
          <cell r="P106">
            <v>0</v>
          </cell>
        </row>
        <row r="107">
          <cell r="D107" t="str">
            <v>218</v>
          </cell>
          <cell r="P107">
            <v>0</v>
          </cell>
        </row>
        <row r="108">
          <cell r="B108" t="str">
            <v>1385ad</v>
          </cell>
          <cell r="D108" t="str">
            <v>218a</v>
          </cell>
          <cell r="P108">
            <v>0</v>
          </cell>
        </row>
        <row r="109">
          <cell r="B109" t="str">
            <v>1388ad1</v>
          </cell>
          <cell r="D109" t="str">
            <v>218b</v>
          </cell>
          <cell r="P109">
            <v>0</v>
          </cell>
        </row>
        <row r="110">
          <cell r="B110" t="str">
            <v>1388ad2</v>
          </cell>
          <cell r="D110" t="str">
            <v>218c</v>
          </cell>
          <cell r="P110">
            <v>0</v>
          </cell>
        </row>
        <row r="111">
          <cell r="B111" t="str">
            <v>1388ad</v>
          </cell>
          <cell r="D111" t="str">
            <v>218d</v>
          </cell>
          <cell r="P111">
            <v>0</v>
          </cell>
        </row>
        <row r="112">
          <cell r="B112" t="str">
            <v>331ad</v>
          </cell>
          <cell r="D112" t="str">
            <v>218e</v>
          </cell>
          <cell r="P112">
            <v>0</v>
          </cell>
        </row>
        <row r="113">
          <cell r="B113" t="str">
            <v>3387ad</v>
          </cell>
          <cell r="D113" t="str">
            <v>218f</v>
          </cell>
          <cell r="P113">
            <v>0</v>
          </cell>
        </row>
        <row r="114">
          <cell r="B114" t="str">
            <v>3388ad</v>
          </cell>
          <cell r="D114" t="str">
            <v>218g</v>
          </cell>
          <cell r="P114">
            <v>0</v>
          </cell>
        </row>
        <row r="115">
          <cell r="B115" t="str">
            <v>139d</v>
          </cell>
          <cell r="D115" t="str">
            <v>219</v>
          </cell>
          <cell r="P115">
            <v>0</v>
          </cell>
        </row>
        <row r="117">
          <cell r="D117" t="str">
            <v>220</v>
          </cell>
          <cell r="P117">
            <v>77983722009.110031</v>
          </cell>
          <cell r="S117">
            <v>77983722009.110031</v>
          </cell>
          <cell r="AG117">
            <v>73484768630</v>
          </cell>
        </row>
        <row r="118">
          <cell r="D118" t="str">
            <v>221</v>
          </cell>
          <cell r="P118">
            <v>76449808216.620026</v>
          </cell>
        </row>
        <row r="119">
          <cell r="D119" t="str">
            <v>222</v>
          </cell>
          <cell r="P119">
            <v>265300349594.09003</v>
          </cell>
        </row>
        <row r="120">
          <cell r="B120" t="str">
            <v>2111</v>
          </cell>
          <cell r="D120" t="str">
            <v>222a</v>
          </cell>
          <cell r="P120">
            <v>79098903786.090027</v>
          </cell>
        </row>
        <row r="121">
          <cell r="B121" t="str">
            <v>2112</v>
          </cell>
          <cell r="D121" t="str">
            <v>222b</v>
          </cell>
          <cell r="P121">
            <v>165103297735</v>
          </cell>
        </row>
        <row r="122">
          <cell r="B122" t="str">
            <v>2113</v>
          </cell>
          <cell r="D122" t="str">
            <v>222c</v>
          </cell>
          <cell r="P122">
            <v>8227259234</v>
          </cell>
        </row>
        <row r="123">
          <cell r="B123" t="str">
            <v>2114</v>
          </cell>
          <cell r="D123" t="str">
            <v>222d</v>
          </cell>
          <cell r="P123">
            <v>12870888839</v>
          </cell>
        </row>
        <row r="124">
          <cell r="B124" t="str">
            <v>2115</v>
          </cell>
          <cell r="D124" t="str">
            <v>222e</v>
          </cell>
          <cell r="P124">
            <v>0</v>
          </cell>
        </row>
        <row r="125">
          <cell r="B125" t="str">
            <v>2118</v>
          </cell>
          <cell r="D125" t="str">
            <v>222f</v>
          </cell>
          <cell r="P125">
            <v>0</v>
          </cell>
        </row>
        <row r="126">
          <cell r="D126" t="str">
            <v>223</v>
          </cell>
          <cell r="P126">
            <v>-188850541377.47</v>
          </cell>
        </row>
        <row r="127">
          <cell r="B127" t="str">
            <v>21411</v>
          </cell>
          <cell r="D127" t="str">
            <v>223a</v>
          </cell>
          <cell r="P127">
            <v>-42701719082.470001</v>
          </cell>
        </row>
        <row r="128">
          <cell r="B128" t="str">
            <v>21412</v>
          </cell>
          <cell r="D128" t="str">
            <v>223b</v>
          </cell>
          <cell r="P128">
            <v>-132350191370</v>
          </cell>
        </row>
        <row r="129">
          <cell r="B129" t="str">
            <v>21413</v>
          </cell>
          <cell r="D129" t="str">
            <v>223c</v>
          </cell>
          <cell r="P129">
            <v>-4297879834</v>
          </cell>
        </row>
        <row r="130">
          <cell r="B130" t="str">
            <v>21414</v>
          </cell>
          <cell r="D130" t="str">
            <v>223d</v>
          </cell>
          <cell r="P130">
            <v>-9500751091</v>
          </cell>
        </row>
        <row r="131">
          <cell r="B131" t="str">
            <v>21415</v>
          </cell>
          <cell r="D131" t="str">
            <v>223e</v>
          </cell>
          <cell r="P131">
            <v>0</v>
          </cell>
        </row>
        <row r="132">
          <cell r="B132" t="str">
            <v>21418</v>
          </cell>
          <cell r="D132" t="str">
            <v>223f</v>
          </cell>
          <cell r="P132">
            <v>0</v>
          </cell>
        </row>
        <row r="133">
          <cell r="D133" t="str">
            <v>224</v>
          </cell>
          <cell r="P133">
            <v>0</v>
          </cell>
        </row>
        <row r="134">
          <cell r="D134" t="str">
            <v>225</v>
          </cell>
          <cell r="P134">
            <v>0</v>
          </cell>
        </row>
        <row r="135">
          <cell r="B135" t="str">
            <v>2121</v>
          </cell>
          <cell r="D135" t="str">
            <v>225a</v>
          </cell>
          <cell r="P135">
            <v>0</v>
          </cell>
        </row>
        <row r="136">
          <cell r="B136" t="str">
            <v>2122</v>
          </cell>
          <cell r="D136" t="str">
            <v>225b</v>
          </cell>
          <cell r="P136">
            <v>0</v>
          </cell>
        </row>
        <row r="137">
          <cell r="B137" t="str">
            <v>2123</v>
          </cell>
          <cell r="D137" t="str">
            <v>225c</v>
          </cell>
          <cell r="P137">
            <v>0</v>
          </cell>
        </row>
        <row r="138">
          <cell r="B138" t="str">
            <v>2124</v>
          </cell>
          <cell r="D138" t="str">
            <v>225d</v>
          </cell>
          <cell r="P138">
            <v>0</v>
          </cell>
        </row>
        <row r="139">
          <cell r="B139" t="str">
            <v>2125</v>
          </cell>
          <cell r="D139" t="str">
            <v>225e</v>
          </cell>
          <cell r="P139">
            <v>0</v>
          </cell>
        </row>
        <row r="140">
          <cell r="B140" t="str">
            <v>2128</v>
          </cell>
          <cell r="D140" t="str">
            <v>225f</v>
          </cell>
          <cell r="P140">
            <v>0</v>
          </cell>
        </row>
        <row r="141">
          <cell r="D141" t="str">
            <v>226</v>
          </cell>
          <cell r="P141">
            <v>0</v>
          </cell>
        </row>
        <row r="142">
          <cell r="B142" t="str">
            <v>21421</v>
          </cell>
          <cell r="D142" t="str">
            <v>226a</v>
          </cell>
          <cell r="P142">
            <v>0</v>
          </cell>
        </row>
        <row r="143">
          <cell r="B143" t="str">
            <v>21422</v>
          </cell>
          <cell r="D143" t="str">
            <v>226b</v>
          </cell>
          <cell r="P143">
            <v>0</v>
          </cell>
        </row>
        <row r="144">
          <cell r="B144" t="str">
            <v>21423</v>
          </cell>
          <cell r="D144" t="str">
            <v>226c</v>
          </cell>
          <cell r="P144">
            <v>0</v>
          </cell>
        </row>
        <row r="145">
          <cell r="B145" t="str">
            <v>21424</v>
          </cell>
          <cell r="D145" t="str">
            <v>226d</v>
          </cell>
          <cell r="P145">
            <v>0</v>
          </cell>
        </row>
        <row r="146">
          <cell r="B146" t="str">
            <v>21425</v>
          </cell>
          <cell r="D146" t="str">
            <v>226e</v>
          </cell>
          <cell r="P146">
            <v>0</v>
          </cell>
        </row>
        <row r="147">
          <cell r="B147" t="str">
            <v>21428</v>
          </cell>
          <cell r="D147" t="str">
            <v>226f</v>
          </cell>
          <cell r="P147">
            <v>0</v>
          </cell>
        </row>
        <row r="148">
          <cell r="D148" t="str">
            <v>227</v>
          </cell>
          <cell r="P148">
            <v>638730229.71000004</v>
          </cell>
        </row>
        <row r="149">
          <cell r="D149" t="str">
            <v>228</v>
          </cell>
          <cell r="P149">
            <v>2513367987</v>
          </cell>
        </row>
        <row r="150">
          <cell r="B150" t="str">
            <v>2131</v>
          </cell>
          <cell r="D150" t="str">
            <v>228a</v>
          </cell>
          <cell r="P150">
            <v>0</v>
          </cell>
        </row>
        <row r="151">
          <cell r="B151" t="str">
            <v>2132</v>
          </cell>
          <cell r="D151" t="str">
            <v>228b</v>
          </cell>
          <cell r="P151">
            <v>0</v>
          </cell>
        </row>
        <row r="152">
          <cell r="B152" t="str">
            <v>2133</v>
          </cell>
          <cell r="D152" t="str">
            <v>228c</v>
          </cell>
          <cell r="P152">
            <v>0</v>
          </cell>
        </row>
        <row r="153">
          <cell r="B153" t="str">
            <v>2134</v>
          </cell>
          <cell r="D153" t="str">
            <v>228d</v>
          </cell>
          <cell r="P153">
            <v>0</v>
          </cell>
        </row>
        <row r="154">
          <cell r="B154" t="str">
            <v>2135</v>
          </cell>
          <cell r="D154" t="str">
            <v>228e</v>
          </cell>
          <cell r="P154">
            <v>2015367987</v>
          </cell>
        </row>
        <row r="155">
          <cell r="B155" t="str">
            <v>2136</v>
          </cell>
          <cell r="D155" t="str">
            <v>228f</v>
          </cell>
          <cell r="P155">
            <v>0</v>
          </cell>
        </row>
        <row r="156">
          <cell r="B156" t="str">
            <v>2138</v>
          </cell>
          <cell r="D156" t="str">
            <v>228g</v>
          </cell>
          <cell r="P156">
            <v>498000000</v>
          </cell>
        </row>
        <row r="157">
          <cell r="D157" t="str">
            <v>229</v>
          </cell>
          <cell r="P157">
            <v>-1874637757.29</v>
          </cell>
        </row>
        <row r="158">
          <cell r="B158" t="str">
            <v>21431</v>
          </cell>
          <cell r="D158" t="str">
            <v>229a</v>
          </cell>
          <cell r="P158">
            <v>0</v>
          </cell>
        </row>
        <row r="159">
          <cell r="B159" t="str">
            <v>21432</v>
          </cell>
          <cell r="D159" t="str">
            <v>229b</v>
          </cell>
          <cell r="P159">
            <v>0</v>
          </cell>
        </row>
        <row r="160">
          <cell r="B160" t="str">
            <v>21433</v>
          </cell>
          <cell r="D160" t="str">
            <v>229c</v>
          </cell>
          <cell r="P160">
            <v>0</v>
          </cell>
        </row>
        <row r="161">
          <cell r="B161" t="str">
            <v>21434</v>
          </cell>
          <cell r="D161" t="str">
            <v>229d</v>
          </cell>
          <cell r="P161">
            <v>0</v>
          </cell>
        </row>
        <row r="162">
          <cell r="B162" t="str">
            <v>21435</v>
          </cell>
          <cell r="D162" t="str">
            <v>229e</v>
          </cell>
          <cell r="P162">
            <v>-1376637757.29</v>
          </cell>
        </row>
        <row r="163">
          <cell r="B163" t="str">
            <v>21436</v>
          </cell>
          <cell r="D163" t="str">
            <v>229f</v>
          </cell>
          <cell r="P163">
            <v>0</v>
          </cell>
        </row>
        <row r="164">
          <cell r="B164" t="str">
            <v>21438</v>
          </cell>
          <cell r="D164" t="str">
            <v>229g</v>
          </cell>
          <cell r="P164">
            <v>-498000000</v>
          </cell>
        </row>
        <row r="165">
          <cell r="D165" t="str">
            <v>230</v>
          </cell>
          <cell r="P165">
            <v>895183562.77999997</v>
          </cell>
        </row>
        <row r="166">
          <cell r="B166" t="str">
            <v>2411</v>
          </cell>
          <cell r="D166" t="str">
            <v>230a</v>
          </cell>
          <cell r="P166">
            <v>0</v>
          </cell>
        </row>
        <row r="167">
          <cell r="B167" t="str">
            <v>2412</v>
          </cell>
          <cell r="D167" t="str">
            <v>230b</v>
          </cell>
          <cell r="P167">
            <v>895183562.77999997</v>
          </cell>
        </row>
        <row r="168">
          <cell r="B168" t="str">
            <v>2413</v>
          </cell>
          <cell r="D168" t="str">
            <v>230c</v>
          </cell>
          <cell r="P168">
            <v>0</v>
          </cell>
        </row>
        <row r="170">
          <cell r="D170" t="str">
            <v>240</v>
          </cell>
          <cell r="P170">
            <v>0</v>
          </cell>
        </row>
        <row r="171">
          <cell r="B171" t="str">
            <v>217</v>
          </cell>
          <cell r="D171" t="str">
            <v>241</v>
          </cell>
          <cell r="P171">
            <v>0</v>
          </cell>
        </row>
        <row r="172">
          <cell r="B172" t="str">
            <v>2147</v>
          </cell>
          <cell r="D172" t="str">
            <v>242</v>
          </cell>
          <cell r="P172">
            <v>0</v>
          </cell>
        </row>
        <row r="174">
          <cell r="D174" t="str">
            <v>250</v>
          </cell>
          <cell r="P174">
            <v>3107321861</v>
          </cell>
        </row>
        <row r="175">
          <cell r="B175" t="str">
            <v>221</v>
          </cell>
          <cell r="D175" t="str">
            <v>251</v>
          </cell>
          <cell r="P175">
            <v>1097321861</v>
          </cell>
        </row>
        <row r="176">
          <cell r="D176" t="str">
            <v>252</v>
          </cell>
          <cell r="P176">
            <v>0</v>
          </cell>
        </row>
        <row r="177">
          <cell r="B177" t="str">
            <v>222</v>
          </cell>
          <cell r="D177" t="str">
            <v>252a</v>
          </cell>
          <cell r="P177">
            <v>0</v>
          </cell>
        </row>
        <row r="178">
          <cell r="B178" t="str">
            <v>223</v>
          </cell>
          <cell r="D178" t="str">
            <v>252b</v>
          </cell>
          <cell r="P178">
            <v>0</v>
          </cell>
        </row>
        <row r="179">
          <cell r="D179" t="str">
            <v>258</v>
          </cell>
          <cell r="P179">
            <v>2010000000</v>
          </cell>
        </row>
        <row r="180">
          <cell r="B180" t="str">
            <v>2281</v>
          </cell>
          <cell r="D180" t="str">
            <v>258a</v>
          </cell>
          <cell r="P180">
            <v>0</v>
          </cell>
        </row>
        <row r="181">
          <cell r="B181" t="str">
            <v>22821</v>
          </cell>
          <cell r="D181" t="str">
            <v>258b</v>
          </cell>
          <cell r="P181">
            <v>0</v>
          </cell>
        </row>
        <row r="182">
          <cell r="B182" t="str">
            <v>22822</v>
          </cell>
          <cell r="D182" t="str">
            <v>258c</v>
          </cell>
          <cell r="P182">
            <v>0</v>
          </cell>
        </row>
        <row r="183">
          <cell r="B183" t="str">
            <v>22881</v>
          </cell>
          <cell r="D183" t="str">
            <v>258d</v>
          </cell>
          <cell r="P183">
            <v>1000000000</v>
          </cell>
        </row>
        <row r="184">
          <cell r="B184" t="str">
            <v>22882</v>
          </cell>
          <cell r="D184" t="str">
            <v>258e</v>
          </cell>
          <cell r="P184">
            <v>1010000000</v>
          </cell>
        </row>
        <row r="185">
          <cell r="B185" t="str">
            <v>229</v>
          </cell>
          <cell r="D185" t="str">
            <v>259</v>
          </cell>
          <cell r="P185">
            <v>0</v>
          </cell>
        </row>
        <row r="187">
          <cell r="D187" t="str">
            <v>260</v>
          </cell>
          <cell r="P187">
            <v>3122144512.9200001</v>
          </cell>
        </row>
        <row r="188">
          <cell r="D188" t="str">
            <v>261</v>
          </cell>
          <cell r="P188">
            <v>1231322763.9200001</v>
          </cell>
        </row>
        <row r="189">
          <cell r="B189" t="str">
            <v>2421</v>
          </cell>
          <cell r="D189" t="str">
            <v>261a</v>
          </cell>
          <cell r="P189">
            <v>0</v>
          </cell>
        </row>
        <row r="190">
          <cell r="B190" t="str">
            <v>2422</v>
          </cell>
          <cell r="D190" t="str">
            <v>261b</v>
          </cell>
          <cell r="P190">
            <v>0</v>
          </cell>
        </row>
        <row r="191">
          <cell r="B191" t="str">
            <v>2423</v>
          </cell>
          <cell r="D191" t="str">
            <v>261c</v>
          </cell>
          <cell r="P191">
            <v>0</v>
          </cell>
        </row>
        <row r="192">
          <cell r="B192" t="str">
            <v>2424</v>
          </cell>
          <cell r="D192" t="str">
            <v>261d</v>
          </cell>
          <cell r="P192">
            <v>48730833</v>
          </cell>
        </row>
        <row r="193">
          <cell r="B193" t="str">
            <v>2425</v>
          </cell>
          <cell r="D193" t="str">
            <v>261e</v>
          </cell>
          <cell r="P193">
            <v>645607836</v>
          </cell>
        </row>
        <row r="194">
          <cell r="B194" t="str">
            <v>2426</v>
          </cell>
          <cell r="D194" t="str">
            <v>261f</v>
          </cell>
          <cell r="P194">
            <v>536984094.92000008</v>
          </cell>
        </row>
        <row r="195">
          <cell r="D195" t="str">
            <v>262</v>
          </cell>
          <cell r="P195">
            <v>0</v>
          </cell>
        </row>
        <row r="196">
          <cell r="B196" t="str">
            <v>2431</v>
          </cell>
          <cell r="D196" t="str">
            <v>262a</v>
          </cell>
          <cell r="P196">
            <v>0</v>
          </cell>
        </row>
        <row r="197">
          <cell r="B197" t="str">
            <v>2432</v>
          </cell>
          <cell r="D197" t="str">
            <v>262b</v>
          </cell>
          <cell r="P197">
            <v>0</v>
          </cell>
        </row>
        <row r="198">
          <cell r="B198" t="str">
            <v>2433</v>
          </cell>
          <cell r="D198" t="str">
            <v>262c</v>
          </cell>
          <cell r="P198">
            <v>0</v>
          </cell>
        </row>
        <row r="199">
          <cell r="B199" t="str">
            <v>2434</v>
          </cell>
          <cell r="D199" t="str">
            <v>262d</v>
          </cell>
          <cell r="P199">
            <v>0</v>
          </cell>
        </row>
        <row r="200">
          <cell r="D200" t="str">
            <v>268</v>
          </cell>
          <cell r="P200">
            <v>1890821749</v>
          </cell>
        </row>
        <row r="201">
          <cell r="B201" t="str">
            <v>244</v>
          </cell>
          <cell r="D201" t="str">
            <v>268a</v>
          </cell>
          <cell r="P201">
            <v>1890821749</v>
          </cell>
        </row>
        <row r="203">
          <cell r="D203" t="str">
            <v>270</v>
          </cell>
          <cell r="P203">
            <v>238445945792.03</v>
          </cell>
          <cell r="S203">
            <v>230854535726.03</v>
          </cell>
          <cell r="AG203">
            <v>228796059950</v>
          </cell>
        </row>
        <row r="206">
          <cell r="D206" t="str">
            <v>Mã số</v>
          </cell>
          <cell r="P206" t="str">
            <v>Báo cáo</v>
          </cell>
        </row>
        <row r="208">
          <cell r="D208" t="str">
            <v>300</v>
          </cell>
          <cell r="P208">
            <v>146533225687.92001</v>
          </cell>
          <cell r="S208">
            <v>138941815621.91998</v>
          </cell>
          <cell r="AG208">
            <v>156868729132</v>
          </cell>
        </row>
        <row r="210">
          <cell r="D210" t="str">
            <v>310</v>
          </cell>
          <cell r="P210">
            <v>120558659978.06999</v>
          </cell>
          <cell r="S210">
            <v>113967249912.06999</v>
          </cell>
          <cell r="AG210">
            <v>122618964209</v>
          </cell>
        </row>
        <row r="211">
          <cell r="D211" t="str">
            <v>311</v>
          </cell>
          <cell r="P211">
            <v>3750634644</v>
          </cell>
        </row>
        <row r="212">
          <cell r="B212" t="str">
            <v>311</v>
          </cell>
          <cell r="D212" t="str">
            <v>311a</v>
          </cell>
          <cell r="P212">
            <v>190000000</v>
          </cell>
        </row>
        <row r="213">
          <cell r="B213" t="str">
            <v>3151</v>
          </cell>
          <cell r="D213" t="str">
            <v>311b</v>
          </cell>
          <cell r="P213">
            <v>3560634644</v>
          </cell>
        </row>
        <row r="214">
          <cell r="B214" t="str">
            <v>3152</v>
          </cell>
          <cell r="D214" t="str">
            <v>311c</v>
          </cell>
          <cell r="P214">
            <v>0</v>
          </cell>
        </row>
        <row r="215">
          <cell r="B215" t="str">
            <v>3153</v>
          </cell>
          <cell r="D215" t="str">
            <v>311d</v>
          </cell>
          <cell r="P215">
            <v>0</v>
          </cell>
        </row>
        <row r="216">
          <cell r="B216" t="str">
            <v>331bn</v>
          </cell>
          <cell r="D216" t="str">
            <v>312</v>
          </cell>
          <cell r="P216">
            <v>43158945411.229996</v>
          </cell>
          <cell r="S216">
            <v>43158945411.229996</v>
          </cell>
          <cell r="AG216">
            <v>48742290428</v>
          </cell>
        </row>
        <row r="217">
          <cell r="D217" t="str">
            <v>313</v>
          </cell>
          <cell r="P217">
            <v>739179919.8900001</v>
          </cell>
        </row>
        <row r="218">
          <cell r="B218" t="str">
            <v>131bn</v>
          </cell>
          <cell r="D218" t="str">
            <v>313a</v>
          </cell>
          <cell r="P218">
            <v>684555374.43000007</v>
          </cell>
        </row>
        <row r="219">
          <cell r="B219" t="str">
            <v>3387bn</v>
          </cell>
          <cell r="D219" t="str">
            <v>313b</v>
          </cell>
          <cell r="P219">
            <v>54624545.460000001</v>
          </cell>
        </row>
        <row r="220">
          <cell r="D220" t="str">
            <v>314</v>
          </cell>
          <cell r="P220">
            <v>499503138.09000003</v>
          </cell>
        </row>
        <row r="221">
          <cell r="B221" t="str">
            <v>33311b</v>
          </cell>
          <cell r="D221" t="str">
            <v>314a</v>
          </cell>
          <cell r="P221">
            <v>132754206.56</v>
          </cell>
        </row>
        <row r="222">
          <cell r="B222" t="str">
            <v>33312b</v>
          </cell>
          <cell r="D222" t="str">
            <v>314b</v>
          </cell>
          <cell r="P222">
            <v>0</v>
          </cell>
        </row>
        <row r="223">
          <cell r="B223" t="str">
            <v>3332b</v>
          </cell>
          <cell r="D223" t="str">
            <v>314c</v>
          </cell>
          <cell r="P223">
            <v>0</v>
          </cell>
        </row>
        <row r="224">
          <cell r="B224" t="str">
            <v>3333b</v>
          </cell>
          <cell r="D224" t="str">
            <v>314d</v>
          </cell>
          <cell r="P224">
            <v>0</v>
          </cell>
        </row>
        <row r="225">
          <cell r="B225" t="str">
            <v>3334b</v>
          </cell>
          <cell r="D225" t="str">
            <v>314e</v>
          </cell>
          <cell r="P225">
            <v>59087891</v>
          </cell>
        </row>
        <row r="226">
          <cell r="B226" t="str">
            <v>3335b</v>
          </cell>
          <cell r="D226" t="str">
            <v>314f</v>
          </cell>
          <cell r="P226">
            <v>247107740</v>
          </cell>
        </row>
        <row r="227">
          <cell r="B227" t="str">
            <v>3336b</v>
          </cell>
          <cell r="D227" t="str">
            <v>314g</v>
          </cell>
          <cell r="P227">
            <v>0</v>
          </cell>
        </row>
        <row r="228">
          <cell r="B228" t="str">
            <v>3337b</v>
          </cell>
          <cell r="D228" t="str">
            <v>314h</v>
          </cell>
          <cell r="P228">
            <v>5465000</v>
          </cell>
        </row>
        <row r="229">
          <cell r="B229" t="str">
            <v>3338b</v>
          </cell>
          <cell r="D229" t="str">
            <v>314i</v>
          </cell>
          <cell r="P229">
            <v>55088300.530000001</v>
          </cell>
        </row>
        <row r="230">
          <cell r="B230" t="str">
            <v>3339b1</v>
          </cell>
          <cell r="D230" t="str">
            <v>314j</v>
          </cell>
          <cell r="P230">
            <v>0</v>
          </cell>
        </row>
        <row r="231">
          <cell r="B231" t="str">
            <v>3339b2</v>
          </cell>
          <cell r="D231" t="str">
            <v>314k</v>
          </cell>
          <cell r="P231">
            <v>0</v>
          </cell>
        </row>
        <row r="232">
          <cell r="D232" t="str">
            <v>315</v>
          </cell>
          <cell r="P232">
            <v>52871638883</v>
          </cell>
        </row>
        <row r="233">
          <cell r="B233" t="str">
            <v>3341b</v>
          </cell>
          <cell r="D233" t="str">
            <v>315a</v>
          </cell>
          <cell r="P233">
            <v>52871638883</v>
          </cell>
        </row>
        <row r="234">
          <cell r="B234" t="str">
            <v>3348b</v>
          </cell>
          <cell r="D234" t="str">
            <v>315b</v>
          </cell>
          <cell r="P234">
            <v>0</v>
          </cell>
        </row>
        <row r="235">
          <cell r="D235" t="str">
            <v>316</v>
          </cell>
          <cell r="P235">
            <v>1400133887.5599999</v>
          </cell>
        </row>
        <row r="236">
          <cell r="B236" t="str">
            <v>3351</v>
          </cell>
          <cell r="D236" t="str">
            <v>316a</v>
          </cell>
          <cell r="P236">
            <v>0</v>
          </cell>
        </row>
        <row r="237">
          <cell r="B237" t="str">
            <v>3352</v>
          </cell>
          <cell r="D237" t="str">
            <v>316b</v>
          </cell>
          <cell r="P237">
            <v>0</v>
          </cell>
        </row>
        <row r="238">
          <cell r="B238" t="str">
            <v>3353</v>
          </cell>
          <cell r="D238" t="str">
            <v>316c</v>
          </cell>
          <cell r="P238">
            <v>0</v>
          </cell>
        </row>
        <row r="239">
          <cell r="B239" t="str">
            <v>3354</v>
          </cell>
          <cell r="D239" t="str">
            <v>316d</v>
          </cell>
          <cell r="P239">
            <v>1400133887.5599999</v>
          </cell>
        </row>
        <row r="240">
          <cell r="D240" t="str">
            <v>317</v>
          </cell>
          <cell r="P240">
            <v>6591410066</v>
          </cell>
        </row>
        <row r="241">
          <cell r="B241" t="str">
            <v>336bn</v>
          </cell>
          <cell r="D241" t="str">
            <v>317a</v>
          </cell>
          <cell r="P241">
            <v>6591410066</v>
          </cell>
        </row>
        <row r="242">
          <cell r="B242" t="str">
            <v>1368bn</v>
          </cell>
          <cell r="D242" t="str">
            <v>317b</v>
          </cell>
          <cell r="P242">
            <v>0</v>
          </cell>
        </row>
        <row r="243">
          <cell r="B243" t="str">
            <v>337b</v>
          </cell>
          <cell r="D243" t="str">
            <v>318</v>
          </cell>
          <cell r="P243">
            <v>0</v>
          </cell>
        </row>
        <row r="244">
          <cell r="D244" t="str">
            <v>319</v>
          </cell>
          <cell r="P244">
            <v>11547214028.299999</v>
          </cell>
        </row>
        <row r="245">
          <cell r="B245" t="str">
            <v>3381</v>
          </cell>
          <cell r="D245" t="str">
            <v>319a</v>
          </cell>
          <cell r="P245">
            <v>0</v>
          </cell>
        </row>
        <row r="246">
          <cell r="B246" t="str">
            <v>3382b</v>
          </cell>
          <cell r="D246" t="str">
            <v>319b</v>
          </cell>
          <cell r="P246">
            <v>2188443913</v>
          </cell>
        </row>
        <row r="247">
          <cell r="B247" t="str">
            <v>3383b</v>
          </cell>
          <cell r="D247" t="str">
            <v>319c</v>
          </cell>
          <cell r="P247">
            <v>18490050</v>
          </cell>
        </row>
        <row r="248">
          <cell r="B248" t="str">
            <v>3384b</v>
          </cell>
          <cell r="D248" t="str">
            <v>319d</v>
          </cell>
          <cell r="P248">
            <v>0</v>
          </cell>
        </row>
        <row r="249">
          <cell r="B249" t="str">
            <v>3385b</v>
          </cell>
          <cell r="D249" t="str">
            <v>319e</v>
          </cell>
          <cell r="P249">
            <v>0</v>
          </cell>
        </row>
        <row r="250">
          <cell r="B250" t="str">
            <v>3386b</v>
          </cell>
          <cell r="D250" t="str">
            <v>319f</v>
          </cell>
          <cell r="P250">
            <v>0</v>
          </cell>
        </row>
        <row r="251">
          <cell r="B251" t="str">
            <v>3388b1</v>
          </cell>
          <cell r="D251" t="str">
            <v>319g</v>
          </cell>
          <cell r="P251">
            <v>0</v>
          </cell>
        </row>
        <row r="252">
          <cell r="B252" t="str">
            <v>3388b2</v>
          </cell>
          <cell r="D252" t="str">
            <v>319h</v>
          </cell>
          <cell r="P252">
            <v>0</v>
          </cell>
        </row>
        <row r="253">
          <cell r="B253" t="str">
            <v>3388bn</v>
          </cell>
          <cell r="D253" t="str">
            <v>319i</v>
          </cell>
          <cell r="P253">
            <v>9340280065.2999992</v>
          </cell>
        </row>
        <row r="254">
          <cell r="B254" t="str">
            <v>1385bn</v>
          </cell>
          <cell r="D254" t="str">
            <v>319j</v>
          </cell>
          <cell r="P254">
            <v>0</v>
          </cell>
        </row>
        <row r="255">
          <cell r="B255" t="str">
            <v>1388b1</v>
          </cell>
          <cell r="D255" t="str">
            <v>319k</v>
          </cell>
          <cell r="P255">
            <v>0</v>
          </cell>
        </row>
        <row r="256">
          <cell r="B256" t="str">
            <v>1388bn</v>
          </cell>
          <cell r="D256" t="str">
            <v>319l</v>
          </cell>
          <cell r="P256">
            <v>0</v>
          </cell>
        </row>
        <row r="257">
          <cell r="B257" t="str">
            <v>141b</v>
          </cell>
          <cell r="D257" t="str">
            <v>319m</v>
          </cell>
          <cell r="P257">
            <v>0</v>
          </cell>
        </row>
        <row r="258">
          <cell r="B258" t="str">
            <v>352n</v>
          </cell>
          <cell r="D258" t="str">
            <v>320</v>
          </cell>
          <cell r="P258">
            <v>0</v>
          </cell>
        </row>
        <row r="260">
          <cell r="D260" t="str">
            <v>330</v>
          </cell>
          <cell r="P260">
            <v>25974565709.849998</v>
          </cell>
          <cell r="S260">
            <v>24974565709.849998</v>
          </cell>
          <cell r="AG260">
            <v>34249764923</v>
          </cell>
        </row>
        <row r="261">
          <cell r="B261" t="str">
            <v>331bd</v>
          </cell>
          <cell r="D261" t="str">
            <v>331</v>
          </cell>
          <cell r="P261">
            <v>0</v>
          </cell>
        </row>
        <row r="262">
          <cell r="D262" t="str">
            <v>332</v>
          </cell>
          <cell r="P262">
            <v>0</v>
          </cell>
        </row>
        <row r="263">
          <cell r="B263" t="str">
            <v>336bd1</v>
          </cell>
          <cell r="D263" t="str">
            <v>332a</v>
          </cell>
          <cell r="P263">
            <v>0</v>
          </cell>
        </row>
        <row r="264">
          <cell r="B264" t="str">
            <v>336bd2</v>
          </cell>
          <cell r="D264" t="str">
            <v>332b</v>
          </cell>
          <cell r="P264">
            <v>0</v>
          </cell>
        </row>
        <row r="265">
          <cell r="B265" t="str">
            <v>336bd3</v>
          </cell>
          <cell r="D265" t="str">
            <v>332c</v>
          </cell>
          <cell r="P265">
            <v>0</v>
          </cell>
        </row>
        <row r="266">
          <cell r="B266" t="str">
            <v>1361bd</v>
          </cell>
          <cell r="D266" t="str">
            <v>332d</v>
          </cell>
          <cell r="P266">
            <v>0</v>
          </cell>
        </row>
        <row r="267">
          <cell r="B267" t="str">
            <v>1368bd1</v>
          </cell>
          <cell r="D267" t="str">
            <v>332e</v>
          </cell>
          <cell r="P267">
            <v>0</v>
          </cell>
        </row>
        <row r="268">
          <cell r="B268" t="str">
            <v>1368bd</v>
          </cell>
          <cell r="D268" t="str">
            <v>332f</v>
          </cell>
          <cell r="P268">
            <v>0</v>
          </cell>
        </row>
        <row r="269">
          <cell r="D269" t="str">
            <v>333</v>
          </cell>
          <cell r="P269">
            <v>2145062665</v>
          </cell>
        </row>
        <row r="270">
          <cell r="B270" t="str">
            <v>3387bd</v>
          </cell>
          <cell r="D270" t="str">
            <v>333a</v>
          </cell>
          <cell r="P270">
            <v>0</v>
          </cell>
        </row>
        <row r="271">
          <cell r="B271" t="str">
            <v>3388bd</v>
          </cell>
          <cell r="D271" t="str">
            <v>333b</v>
          </cell>
          <cell r="P271">
            <v>787862412</v>
          </cell>
        </row>
        <row r="272">
          <cell r="B272" t="str">
            <v>131bd</v>
          </cell>
          <cell r="D272" t="str">
            <v>333c</v>
          </cell>
          <cell r="P272">
            <v>0</v>
          </cell>
        </row>
        <row r="273">
          <cell r="B273" t="str">
            <v>1385bd</v>
          </cell>
          <cell r="D273" t="str">
            <v>333d</v>
          </cell>
          <cell r="P273">
            <v>0</v>
          </cell>
        </row>
        <row r="274">
          <cell r="B274" t="str">
            <v>1388bd</v>
          </cell>
          <cell r="D274" t="str">
            <v>333e</v>
          </cell>
          <cell r="P274">
            <v>0</v>
          </cell>
        </row>
        <row r="275">
          <cell r="B275" t="str">
            <v>344</v>
          </cell>
          <cell r="D275" t="str">
            <v>333f</v>
          </cell>
          <cell r="P275">
            <v>1357200253</v>
          </cell>
        </row>
        <row r="276">
          <cell r="D276" t="str">
            <v>334</v>
          </cell>
          <cell r="P276">
            <v>20507255471.849998</v>
          </cell>
        </row>
        <row r="277">
          <cell r="B277" t="str">
            <v>3411</v>
          </cell>
          <cell r="D277" t="str">
            <v>334a</v>
          </cell>
          <cell r="P277">
            <v>8947656240</v>
          </cell>
        </row>
        <row r="278">
          <cell r="B278" t="str">
            <v>3412</v>
          </cell>
          <cell r="D278" t="str">
            <v>334b</v>
          </cell>
          <cell r="P278">
            <v>9049596543.0300007</v>
          </cell>
        </row>
        <row r="279">
          <cell r="B279" t="str">
            <v>3421</v>
          </cell>
          <cell r="D279" t="str">
            <v>334c</v>
          </cell>
          <cell r="P279">
            <v>0</v>
          </cell>
        </row>
        <row r="280">
          <cell r="B280" t="str">
            <v>3422</v>
          </cell>
          <cell r="D280" t="str">
            <v>334d</v>
          </cell>
          <cell r="P280">
            <v>2510002688.8200002</v>
          </cell>
        </row>
        <row r="281">
          <cell r="B281" t="str">
            <v>3431</v>
          </cell>
          <cell r="D281" t="str">
            <v>334e</v>
          </cell>
          <cell r="P281">
            <v>0</v>
          </cell>
        </row>
        <row r="282">
          <cell r="B282" t="str">
            <v>3432</v>
          </cell>
          <cell r="D282" t="str">
            <v>334f</v>
          </cell>
          <cell r="P282">
            <v>0</v>
          </cell>
        </row>
        <row r="283">
          <cell r="B283" t="str">
            <v>3433</v>
          </cell>
          <cell r="D283" t="str">
            <v>334g</v>
          </cell>
          <cell r="P283">
            <v>0</v>
          </cell>
        </row>
        <row r="284">
          <cell r="D284" t="str">
            <v>335</v>
          </cell>
          <cell r="P284">
            <v>0</v>
          </cell>
        </row>
        <row r="285">
          <cell r="B285" t="str">
            <v>3471</v>
          </cell>
          <cell r="D285" t="str">
            <v>335a</v>
          </cell>
          <cell r="P285">
            <v>0</v>
          </cell>
        </row>
        <row r="286">
          <cell r="B286" t="str">
            <v>3472</v>
          </cell>
          <cell r="D286" t="str">
            <v>335b</v>
          </cell>
          <cell r="P286">
            <v>0</v>
          </cell>
        </row>
        <row r="287">
          <cell r="B287" t="str">
            <v>351</v>
          </cell>
          <cell r="D287" t="str">
            <v>336</v>
          </cell>
          <cell r="P287">
            <v>3322247573</v>
          </cell>
        </row>
        <row r="288">
          <cell r="B288" t="str">
            <v>352d</v>
          </cell>
          <cell r="D288" t="str">
            <v>337</v>
          </cell>
          <cell r="P288">
            <v>0</v>
          </cell>
        </row>
        <row r="290">
          <cell r="D290" t="str">
            <v>400</v>
          </cell>
          <cell r="P290">
            <v>91912720104.110001</v>
          </cell>
          <cell r="S290">
            <v>91912720104.110001</v>
          </cell>
          <cell r="AG290">
            <v>71927330818</v>
          </cell>
        </row>
        <row r="292">
          <cell r="D292" t="str">
            <v>410</v>
          </cell>
          <cell r="P292">
            <v>74979763863.809998</v>
          </cell>
        </row>
        <row r="293">
          <cell r="B293" t="str">
            <v>4111</v>
          </cell>
          <cell r="D293" t="str">
            <v>411</v>
          </cell>
          <cell r="P293">
            <v>54000000000</v>
          </cell>
          <cell r="S293">
            <v>54000000000</v>
          </cell>
          <cell r="AG293">
            <v>54000000000</v>
          </cell>
        </row>
        <row r="294">
          <cell r="B294" t="str">
            <v>4112</v>
          </cell>
          <cell r="D294" t="str">
            <v>412</v>
          </cell>
          <cell r="P294">
            <v>0</v>
          </cell>
        </row>
        <row r="295">
          <cell r="B295" t="str">
            <v>4118</v>
          </cell>
          <cell r="D295" t="str">
            <v>413</v>
          </cell>
          <cell r="P295">
            <v>0</v>
          </cell>
        </row>
        <row r="296">
          <cell r="B296" t="str">
            <v>419</v>
          </cell>
          <cell r="D296" t="str">
            <v>414</v>
          </cell>
          <cell r="P296">
            <v>0</v>
          </cell>
        </row>
        <row r="297">
          <cell r="B297" t="str">
            <v>412</v>
          </cell>
          <cell r="D297" t="str">
            <v>415</v>
          </cell>
          <cell r="P297">
            <v>0</v>
          </cell>
        </row>
        <row r="298">
          <cell r="D298" t="str">
            <v>416</v>
          </cell>
          <cell r="P298">
            <v>0</v>
          </cell>
        </row>
        <row r="299">
          <cell r="B299" t="str">
            <v>4131</v>
          </cell>
          <cell r="D299" t="str">
            <v>416a</v>
          </cell>
          <cell r="P299">
            <v>0</v>
          </cell>
        </row>
        <row r="300">
          <cell r="B300" t="str">
            <v>4132</v>
          </cell>
          <cell r="D300" t="str">
            <v>416b</v>
          </cell>
          <cell r="P300">
            <v>0</v>
          </cell>
        </row>
        <row r="301">
          <cell r="B301" t="str">
            <v>414</v>
          </cell>
          <cell r="D301" t="str">
            <v>417</v>
          </cell>
          <cell r="P301">
            <v>11794824860</v>
          </cell>
        </row>
        <row r="302">
          <cell r="B302" t="str">
            <v>415</v>
          </cell>
          <cell r="D302" t="str">
            <v>418</v>
          </cell>
          <cell r="P302">
            <v>1356845619</v>
          </cell>
        </row>
        <row r="303">
          <cell r="B303" t="str">
            <v>418</v>
          </cell>
          <cell r="D303" t="str">
            <v>419</v>
          </cell>
          <cell r="P303">
            <v>0</v>
          </cell>
        </row>
        <row r="304">
          <cell r="D304" t="str">
            <v>420</v>
          </cell>
          <cell r="P304">
            <v>7828093384.8099995</v>
          </cell>
        </row>
        <row r="305">
          <cell r="B305" t="str">
            <v>4211</v>
          </cell>
          <cell r="D305" t="str">
            <v>420a</v>
          </cell>
          <cell r="P305">
            <v>0</v>
          </cell>
        </row>
        <row r="306">
          <cell r="B306" t="str">
            <v>4212</v>
          </cell>
          <cell r="D306" t="str">
            <v>420b</v>
          </cell>
          <cell r="P306">
            <v>7828093384.8099995</v>
          </cell>
        </row>
        <row r="307">
          <cell r="B307" t="str">
            <v>441</v>
          </cell>
          <cell r="D307" t="str">
            <v>421</v>
          </cell>
          <cell r="P307">
            <v>0</v>
          </cell>
        </row>
        <row r="309">
          <cell r="D309" t="str">
            <v>430</v>
          </cell>
          <cell r="P309">
            <v>16932956240.299999</v>
          </cell>
        </row>
        <row r="310">
          <cell r="D310" t="str">
            <v>431</v>
          </cell>
          <cell r="P310">
            <v>17072956241</v>
          </cell>
        </row>
        <row r="311">
          <cell r="B311" t="str">
            <v>4311</v>
          </cell>
          <cell r="D311" t="str">
            <v>431a</v>
          </cell>
          <cell r="P311">
            <v>1378811858</v>
          </cell>
        </row>
        <row r="312">
          <cell r="B312" t="str">
            <v>4312</v>
          </cell>
          <cell r="D312" t="str">
            <v>431b</v>
          </cell>
          <cell r="P312">
            <v>15694144383</v>
          </cell>
        </row>
        <row r="313">
          <cell r="B313" t="str">
            <v>4313</v>
          </cell>
          <cell r="D313" t="str">
            <v>431c</v>
          </cell>
          <cell r="P313">
            <v>0</v>
          </cell>
        </row>
        <row r="314">
          <cell r="D314" t="str">
            <v>432</v>
          </cell>
          <cell r="P314">
            <v>-140000000.69999999</v>
          </cell>
        </row>
        <row r="315">
          <cell r="B315" t="str">
            <v>4611</v>
          </cell>
          <cell r="D315" t="str">
            <v>432a</v>
          </cell>
          <cell r="P315">
            <v>0</v>
          </cell>
        </row>
        <row r="316">
          <cell r="B316" t="str">
            <v>4612</v>
          </cell>
          <cell r="D316" t="str">
            <v>432b</v>
          </cell>
          <cell r="P316">
            <v>0</v>
          </cell>
        </row>
        <row r="317">
          <cell r="B317" t="str">
            <v>1611</v>
          </cell>
          <cell r="D317" t="str">
            <v>432c</v>
          </cell>
          <cell r="P317">
            <v>0</v>
          </cell>
        </row>
        <row r="318">
          <cell r="B318" t="str">
            <v>1612</v>
          </cell>
          <cell r="D318" t="str">
            <v>432d</v>
          </cell>
          <cell r="P318">
            <v>-140000000.69999999</v>
          </cell>
        </row>
        <row r="319">
          <cell r="B319" t="str">
            <v>466</v>
          </cell>
          <cell r="D319" t="str">
            <v>433</v>
          </cell>
          <cell r="P319">
            <v>0</v>
          </cell>
        </row>
        <row r="321">
          <cell r="D321" t="str">
            <v>440</v>
          </cell>
          <cell r="P321">
            <v>238445945792.03</v>
          </cell>
          <cell r="S321">
            <v>230854535726.02997</v>
          </cell>
          <cell r="AG321">
            <v>228796059950</v>
          </cell>
        </row>
        <row r="323">
          <cell r="D323" t="str">
            <v>Mã số</v>
          </cell>
          <cell r="P323" t="str">
            <v>Báo cáo</v>
          </cell>
        </row>
        <row r="325">
          <cell r="B325" t="str">
            <v>001</v>
          </cell>
          <cell r="D325" t="str">
            <v>001</v>
          </cell>
          <cell r="P325">
            <v>0</v>
          </cell>
        </row>
        <row r="326">
          <cell r="B326" t="str">
            <v>002</v>
          </cell>
          <cell r="D326" t="str">
            <v>002</v>
          </cell>
          <cell r="P326">
            <v>0</v>
          </cell>
        </row>
        <row r="327">
          <cell r="B327" t="str">
            <v>003</v>
          </cell>
          <cell r="D327" t="str">
            <v>003</v>
          </cell>
          <cell r="P327">
            <v>0</v>
          </cell>
        </row>
        <row r="328">
          <cell r="B328" t="str">
            <v>004</v>
          </cell>
          <cell r="D328" t="str">
            <v>004</v>
          </cell>
          <cell r="P328">
            <v>274722624</v>
          </cell>
        </row>
        <row r="329">
          <cell r="B329" t="str">
            <v>007</v>
          </cell>
          <cell r="D329" t="str">
            <v>005</v>
          </cell>
          <cell r="P329">
            <v>183206.32</v>
          </cell>
        </row>
        <row r="330">
          <cell r="B330" t="str">
            <v>008</v>
          </cell>
          <cell r="D330" t="str">
            <v>006</v>
          </cell>
          <cell r="P330">
            <v>0</v>
          </cell>
        </row>
        <row r="333">
          <cell r="D333" t="str">
            <v>BÁO CÁO KẾT QUẢ KINH DOANH</v>
          </cell>
        </row>
        <row r="335">
          <cell r="D335" t="str">
            <v>Mã số</v>
          </cell>
          <cell r="P335" t="str">
            <v>Báo cáo</v>
          </cell>
        </row>
        <row r="336">
          <cell r="D336" t="str">
            <v>1</v>
          </cell>
          <cell r="P336" t="str">
            <v>3</v>
          </cell>
        </row>
        <row r="338">
          <cell r="D338" t="str">
            <v>01</v>
          </cell>
          <cell r="P338">
            <v>496430231243.76001</v>
          </cell>
        </row>
        <row r="339">
          <cell r="B339" t="str">
            <v>5111</v>
          </cell>
          <cell r="D339" t="str">
            <v>01a</v>
          </cell>
          <cell r="P339">
            <v>0</v>
          </cell>
        </row>
        <row r="340">
          <cell r="B340" t="str">
            <v>5112</v>
          </cell>
          <cell r="D340" t="str">
            <v>01b</v>
          </cell>
          <cell r="P340">
            <v>491098431996.03003</v>
          </cell>
        </row>
        <row r="341">
          <cell r="B341" t="str">
            <v>5113</v>
          </cell>
          <cell r="D341" t="str">
            <v>01c</v>
          </cell>
          <cell r="P341">
            <v>2064019850</v>
          </cell>
        </row>
        <row r="342">
          <cell r="B342" t="str">
            <v>5114</v>
          </cell>
          <cell r="D342" t="str">
            <v>01d</v>
          </cell>
          <cell r="P342">
            <v>0</v>
          </cell>
        </row>
        <row r="343">
          <cell r="B343" t="str">
            <v>5117</v>
          </cell>
          <cell r="D343" t="str">
            <v>01e</v>
          </cell>
          <cell r="P343">
            <v>0</v>
          </cell>
        </row>
        <row r="344">
          <cell r="B344" t="str">
            <v>5118</v>
          </cell>
          <cell r="D344" t="str">
            <v>01f</v>
          </cell>
          <cell r="P344">
            <v>0</v>
          </cell>
        </row>
        <row r="345">
          <cell r="B345" t="str">
            <v>5121</v>
          </cell>
          <cell r="D345" t="str">
            <v>01g</v>
          </cell>
          <cell r="P345">
            <v>0</v>
          </cell>
        </row>
        <row r="346">
          <cell r="B346" t="str">
            <v>5122</v>
          </cell>
          <cell r="D346" t="str">
            <v>01h</v>
          </cell>
          <cell r="P346">
            <v>3267779397.73</v>
          </cell>
        </row>
        <row r="347">
          <cell r="B347" t="str">
            <v>5123</v>
          </cell>
          <cell r="D347" t="str">
            <v>01j</v>
          </cell>
          <cell r="P347">
            <v>0</v>
          </cell>
        </row>
        <row r="348">
          <cell r="B348" t="str">
            <v>5124</v>
          </cell>
          <cell r="D348" t="str">
            <v>01j</v>
          </cell>
          <cell r="P348">
            <v>0</v>
          </cell>
        </row>
        <row r="349">
          <cell r="B349" t="str">
            <v>5127</v>
          </cell>
          <cell r="D349" t="str">
            <v>01k</v>
          </cell>
          <cell r="P349">
            <v>0</v>
          </cell>
        </row>
        <row r="350">
          <cell r="B350" t="str">
            <v>5128</v>
          </cell>
          <cell r="D350" t="str">
            <v>01l</v>
          </cell>
          <cell r="P350">
            <v>0</v>
          </cell>
        </row>
        <row r="351">
          <cell r="D351" t="str">
            <v>02</v>
          </cell>
          <cell r="P351">
            <v>38095232</v>
          </cell>
        </row>
        <row r="352">
          <cell r="B352" t="str">
            <v>521</v>
          </cell>
          <cell r="D352" t="str">
            <v>02a</v>
          </cell>
          <cell r="P352">
            <v>0</v>
          </cell>
        </row>
        <row r="353">
          <cell r="B353" t="str">
            <v>531</v>
          </cell>
          <cell r="D353" t="str">
            <v>02b</v>
          </cell>
          <cell r="P353">
            <v>38095232</v>
          </cell>
        </row>
        <row r="354">
          <cell r="B354" t="str">
            <v>532</v>
          </cell>
          <cell r="D354" t="str">
            <v>02c</v>
          </cell>
          <cell r="P354">
            <v>0</v>
          </cell>
        </row>
        <row r="355">
          <cell r="B355" t="str">
            <v>VAT</v>
          </cell>
          <cell r="D355" t="str">
            <v>02d</v>
          </cell>
          <cell r="P355">
            <v>0</v>
          </cell>
        </row>
        <row r="356">
          <cell r="B356" t="str">
            <v>TTDB</v>
          </cell>
          <cell r="D356" t="str">
            <v>02e</v>
          </cell>
          <cell r="P356">
            <v>0</v>
          </cell>
        </row>
        <row r="357">
          <cell r="B357" t="str">
            <v>TXK</v>
          </cell>
          <cell r="D357" t="str">
            <v>02f</v>
          </cell>
          <cell r="P357">
            <v>0</v>
          </cell>
        </row>
        <row r="358">
          <cell r="D358" t="str">
            <v>10</v>
          </cell>
          <cell r="P358">
            <v>496392136011.76001</v>
          </cell>
          <cell r="S358">
            <v>493124356614.03003</v>
          </cell>
          <cell r="AG358">
            <v>631604464397</v>
          </cell>
        </row>
        <row r="360">
          <cell r="D360" t="str">
            <v>11</v>
          </cell>
          <cell r="P360">
            <v>392815412643.07001</v>
          </cell>
          <cell r="S360">
            <v>389547633245.34003</v>
          </cell>
          <cell r="AG360">
            <v>547966685102</v>
          </cell>
        </row>
        <row r="361">
          <cell r="B361" t="str">
            <v>6321</v>
          </cell>
          <cell r="D361" t="str">
            <v>11a</v>
          </cell>
          <cell r="P361">
            <v>0</v>
          </cell>
        </row>
        <row r="362">
          <cell r="B362" t="str">
            <v>6322</v>
          </cell>
          <cell r="D362" t="str">
            <v>11b</v>
          </cell>
          <cell r="P362">
            <v>388944176169.07001</v>
          </cell>
        </row>
        <row r="363">
          <cell r="B363" t="str">
            <v>6323</v>
          </cell>
          <cell r="D363" t="str">
            <v>11c</v>
          </cell>
          <cell r="P363">
            <v>0</v>
          </cell>
        </row>
        <row r="364">
          <cell r="B364" t="str">
            <v>6324</v>
          </cell>
          <cell r="D364" t="str">
            <v>11d</v>
          </cell>
          <cell r="P364">
            <v>0</v>
          </cell>
        </row>
        <row r="365">
          <cell r="B365" t="str">
            <v>6325</v>
          </cell>
          <cell r="D365" t="str">
            <v>11e</v>
          </cell>
          <cell r="P365">
            <v>0</v>
          </cell>
        </row>
        <row r="366">
          <cell r="B366" t="str">
            <v>6326</v>
          </cell>
          <cell r="D366" t="str">
            <v>11f</v>
          </cell>
          <cell r="P366">
            <v>0</v>
          </cell>
        </row>
        <row r="367">
          <cell r="B367" t="str">
            <v>6327</v>
          </cell>
          <cell r="D367" t="str">
            <v>11g</v>
          </cell>
          <cell r="P367">
            <v>0</v>
          </cell>
        </row>
        <row r="368">
          <cell r="B368" t="str">
            <v>6328</v>
          </cell>
          <cell r="D368" t="str">
            <v>11h</v>
          </cell>
          <cell r="P368">
            <v>3871236474</v>
          </cell>
        </row>
        <row r="369">
          <cell r="D369" t="str">
            <v>20</v>
          </cell>
          <cell r="P369">
            <v>103576723368.69</v>
          </cell>
        </row>
        <row r="371">
          <cell r="D371" t="str">
            <v>21</v>
          </cell>
          <cell r="P371">
            <v>3902705531.6300001</v>
          </cell>
          <cell r="S371">
            <v>3902705531.6300001</v>
          </cell>
          <cell r="AG371">
            <v>594687272</v>
          </cell>
        </row>
        <row r="372">
          <cell r="B372" t="str">
            <v>5151</v>
          </cell>
          <cell r="D372" t="str">
            <v>21a</v>
          </cell>
          <cell r="P372">
            <v>1908969029.6300001</v>
          </cell>
        </row>
        <row r="373">
          <cell r="B373" t="str">
            <v>5152</v>
          </cell>
          <cell r="D373" t="str">
            <v>21b</v>
          </cell>
          <cell r="P373">
            <v>0</v>
          </cell>
        </row>
        <row r="374">
          <cell r="B374" t="str">
            <v>5153</v>
          </cell>
          <cell r="D374" t="str">
            <v>21c</v>
          </cell>
          <cell r="P374">
            <v>307478719</v>
          </cell>
        </row>
        <row r="375">
          <cell r="B375" t="str">
            <v>5154</v>
          </cell>
          <cell r="D375" t="str">
            <v>21d</v>
          </cell>
          <cell r="P375">
            <v>0</v>
          </cell>
        </row>
        <row r="376">
          <cell r="B376" t="str">
            <v>5155</v>
          </cell>
          <cell r="D376" t="str">
            <v>21e</v>
          </cell>
          <cell r="P376">
            <v>1662329884</v>
          </cell>
        </row>
        <row r="377">
          <cell r="B377" t="str">
            <v>5156</v>
          </cell>
          <cell r="D377" t="str">
            <v>21f</v>
          </cell>
          <cell r="P377">
            <v>23927899</v>
          </cell>
        </row>
        <row r="378">
          <cell r="B378" t="str">
            <v>5157</v>
          </cell>
          <cell r="D378" t="str">
            <v>21g</v>
          </cell>
          <cell r="P378">
            <v>0</v>
          </cell>
        </row>
        <row r="379">
          <cell r="B379" t="str">
            <v>5158</v>
          </cell>
          <cell r="D379" t="str">
            <v>21h</v>
          </cell>
          <cell r="P379">
            <v>0</v>
          </cell>
        </row>
        <row r="380">
          <cell r="D380" t="str">
            <v>22</v>
          </cell>
          <cell r="P380">
            <v>2586992367.1500001</v>
          </cell>
        </row>
        <row r="381">
          <cell r="B381" t="str">
            <v>6351</v>
          </cell>
          <cell r="D381" t="str">
            <v>23</v>
          </cell>
          <cell r="P381">
            <v>1139139656.1500001</v>
          </cell>
          <cell r="S381">
            <v>1139139656.1500001</v>
          </cell>
          <cell r="AG381">
            <v>1577762448</v>
          </cell>
        </row>
        <row r="382">
          <cell r="B382" t="str">
            <v>6352</v>
          </cell>
          <cell r="D382" t="str">
            <v>22b</v>
          </cell>
          <cell r="P382">
            <v>0</v>
          </cell>
        </row>
        <row r="383">
          <cell r="B383" t="str">
            <v>6353</v>
          </cell>
          <cell r="D383" t="str">
            <v>22c</v>
          </cell>
          <cell r="P383">
            <v>0</v>
          </cell>
        </row>
        <row r="384">
          <cell r="B384" t="str">
            <v>6354</v>
          </cell>
          <cell r="D384" t="str">
            <v>22d</v>
          </cell>
          <cell r="P384">
            <v>0</v>
          </cell>
        </row>
        <row r="385">
          <cell r="B385" t="str">
            <v>6355</v>
          </cell>
          <cell r="D385" t="str">
            <v>22e</v>
          </cell>
          <cell r="P385">
            <v>1419655531</v>
          </cell>
        </row>
        <row r="386">
          <cell r="B386" t="str">
            <v>6356</v>
          </cell>
          <cell r="D386" t="str">
            <v>22f</v>
          </cell>
          <cell r="P386">
            <v>28197180</v>
          </cell>
        </row>
        <row r="387">
          <cell r="B387" t="str">
            <v>6357</v>
          </cell>
          <cell r="D387" t="str">
            <v>22g</v>
          </cell>
          <cell r="P387">
            <v>0</v>
          </cell>
        </row>
        <row r="388">
          <cell r="B388" t="str">
            <v>6358</v>
          </cell>
          <cell r="D388" t="str">
            <v>22h</v>
          </cell>
          <cell r="P388">
            <v>0</v>
          </cell>
        </row>
        <row r="390">
          <cell r="B390" t="str">
            <v>641</v>
          </cell>
          <cell r="D390" t="str">
            <v>24</v>
          </cell>
          <cell r="P390">
            <v>32042185989.43</v>
          </cell>
        </row>
        <row r="391">
          <cell r="B391" t="str">
            <v>642</v>
          </cell>
          <cell r="D391" t="str">
            <v>25</v>
          </cell>
          <cell r="P391">
            <v>60560667528.830002</v>
          </cell>
        </row>
        <row r="393">
          <cell r="D393" t="str">
            <v>30</v>
          </cell>
          <cell r="P393">
            <v>12289583014.909988</v>
          </cell>
        </row>
        <row r="395">
          <cell r="B395" t="str">
            <v>711</v>
          </cell>
          <cell r="D395" t="str">
            <v>31</v>
          </cell>
          <cell r="P395">
            <v>4875626341.5600004</v>
          </cell>
          <cell r="S395">
            <v>4875626341.5600004</v>
          </cell>
          <cell r="AG395">
            <v>894350355</v>
          </cell>
        </row>
        <row r="396">
          <cell r="B396" t="str">
            <v>811</v>
          </cell>
          <cell r="D396" t="str">
            <v>32</v>
          </cell>
          <cell r="P396">
            <v>541439139.63999999</v>
          </cell>
        </row>
        <row r="397">
          <cell r="D397" t="str">
            <v>40</v>
          </cell>
          <cell r="P397">
            <v>4334187201.9200001</v>
          </cell>
        </row>
        <row r="398">
          <cell r="D398" t="str">
            <v>50</v>
          </cell>
          <cell r="P398">
            <v>16623770216.829988</v>
          </cell>
          <cell r="S398">
            <v>16623770216.829988</v>
          </cell>
          <cell r="AG398">
            <v>15348091038</v>
          </cell>
        </row>
        <row r="399">
          <cell r="D399" t="str">
            <v>51</v>
          </cell>
          <cell r="P399">
            <v>2299587891</v>
          </cell>
        </row>
        <row r="400">
          <cell r="B400" t="str">
            <v>82111</v>
          </cell>
          <cell r="D400" t="str">
            <v>51a</v>
          </cell>
          <cell r="P400">
            <v>2299587891</v>
          </cell>
        </row>
        <row r="401">
          <cell r="B401" t="str">
            <v>82112</v>
          </cell>
          <cell r="D401" t="str">
            <v>51b</v>
          </cell>
          <cell r="P401">
            <v>0</v>
          </cell>
        </row>
        <row r="402">
          <cell r="D402" t="str">
            <v>52</v>
          </cell>
          <cell r="P402">
            <v>0</v>
          </cell>
        </row>
        <row r="403">
          <cell r="B403" t="str">
            <v>82121</v>
          </cell>
          <cell r="D403" t="str">
            <v>52a</v>
          </cell>
          <cell r="P403">
            <v>0</v>
          </cell>
        </row>
        <row r="404">
          <cell r="B404" t="str">
            <v>82122</v>
          </cell>
          <cell r="D404" t="str">
            <v>52b</v>
          </cell>
          <cell r="P404">
            <v>0</v>
          </cell>
        </row>
        <row r="405">
          <cell r="B405" t="str">
            <v>82123</v>
          </cell>
          <cell r="D405" t="str">
            <v>52c</v>
          </cell>
          <cell r="P405">
            <v>0</v>
          </cell>
        </row>
        <row r="406">
          <cell r="B406" t="str">
            <v>82124</v>
          </cell>
          <cell r="D406" t="str">
            <v>52d</v>
          </cell>
          <cell r="P406">
            <v>0</v>
          </cell>
        </row>
        <row r="407">
          <cell r="B407" t="str">
            <v>82125</v>
          </cell>
          <cell r="D407" t="str">
            <v>52e</v>
          </cell>
          <cell r="P407">
            <v>0</v>
          </cell>
        </row>
        <row r="408">
          <cell r="D408" t="str">
            <v>60</v>
          </cell>
          <cell r="P408">
            <v>14324182325.829988</v>
          </cell>
          <cell r="S408">
            <v>14324182325.829988</v>
          </cell>
          <cell r="AG408">
            <v>15348091038</v>
          </cell>
        </row>
        <row r="409">
          <cell r="D409" t="str">
            <v>70</v>
          </cell>
        </row>
      </sheetData>
      <sheetData sheetId="10" refreshError="1"/>
      <sheetData sheetId="11" refreshError="1"/>
      <sheetData sheetId="12" refreshError="1"/>
      <sheetData sheetId="13" refreshError="1">
        <row r="1">
          <cell r="I1" t="str">
            <v>$F$9:$H$10</v>
          </cell>
        </row>
        <row r="9">
          <cell r="F9" t="str">
            <v>Nợ</v>
          </cell>
          <cell r="G9" t="str">
            <v>Có</v>
          </cell>
          <cell r="H9" t="str">
            <v>Số tiền</v>
          </cell>
        </row>
        <row r="10">
          <cell r="F10" t="str">
            <v>xx</v>
          </cell>
        </row>
      </sheetData>
      <sheetData sheetId="14" refreshError="1">
        <row r="1">
          <cell r="AK1" t="str">
            <v>01</v>
          </cell>
          <cell r="AL1" t="str">
            <v>02</v>
          </cell>
          <cell r="AM1" t="str">
            <v>03</v>
          </cell>
          <cell r="AN1" t="str">
            <v>04</v>
          </cell>
          <cell r="AO1" t="str">
            <v>05</v>
          </cell>
          <cell r="AP1" t="str">
            <v>06</v>
          </cell>
          <cell r="AQ1" t="str">
            <v>07</v>
          </cell>
          <cell r="AR1" t="str">
            <v>21</v>
          </cell>
          <cell r="AS1" t="str">
            <v>22</v>
          </cell>
          <cell r="AT1" t="str">
            <v>23</v>
          </cell>
          <cell r="AU1" t="str">
            <v>24</v>
          </cell>
          <cell r="AV1" t="str">
            <v>25</v>
          </cell>
          <cell r="AW1" t="str">
            <v>26</v>
          </cell>
          <cell r="AX1" t="str">
            <v>27</v>
          </cell>
          <cell r="AY1" t="str">
            <v>31</v>
          </cell>
          <cell r="AZ1" t="str">
            <v>32</v>
          </cell>
          <cell r="BA1" t="str">
            <v>33</v>
          </cell>
          <cell r="BB1" t="str">
            <v>34</v>
          </cell>
          <cell r="BC1" t="str">
            <v>35</v>
          </cell>
          <cell r="BD1" t="str">
            <v>36</v>
          </cell>
          <cell r="BE1" t="str">
            <v>61</v>
          </cell>
        </row>
        <row r="2">
          <cell r="AK2">
            <v>469209342536</v>
          </cell>
          <cell r="AL2">
            <v>-267999029130</v>
          </cell>
          <cell r="AM2">
            <v>-147953392685</v>
          </cell>
          <cell r="AN2">
            <v>-1163404722</v>
          </cell>
          <cell r="AO2">
            <v>-1805514540</v>
          </cell>
          <cell r="AP2">
            <v>14553176124</v>
          </cell>
          <cell r="AQ2">
            <v>-54627344160</v>
          </cell>
          <cell r="AR2">
            <v>-25249310990</v>
          </cell>
          <cell r="AS2">
            <v>5433999898</v>
          </cell>
          <cell r="AT2">
            <v>-96762000000</v>
          </cell>
          <cell r="AU2">
            <v>92964650077</v>
          </cell>
          <cell r="AV2">
            <v>0</v>
          </cell>
          <cell r="AW2">
            <v>0</v>
          </cell>
          <cell r="AX2">
            <v>1572096826</v>
          </cell>
          <cell r="AY2">
            <v>0</v>
          </cell>
          <cell r="AZ2">
            <v>0</v>
          </cell>
          <cell r="BA2">
            <v>2159075450</v>
          </cell>
          <cell r="BB2">
            <v>-5178004115</v>
          </cell>
          <cell r="BC2">
            <v>0</v>
          </cell>
          <cell r="BD2">
            <v>-4619391885</v>
          </cell>
          <cell r="BE2">
            <v>-60373360.270000003</v>
          </cell>
        </row>
      </sheetData>
      <sheetData sheetId="15" refreshError="1">
        <row r="4">
          <cell r="A4" t="str">
            <v>Dk</v>
          </cell>
          <cell r="D4" t="str">
            <v>Mã số</v>
          </cell>
        </row>
        <row r="5">
          <cell r="A5" t="str">
            <v>.</v>
          </cell>
        </row>
        <row r="6">
          <cell r="A6" t="str">
            <v>S</v>
          </cell>
        </row>
        <row r="7">
          <cell r="A7" t="str">
            <v>S</v>
          </cell>
        </row>
        <row r="8">
          <cell r="A8" t="str">
            <v>S</v>
          </cell>
        </row>
        <row r="9">
          <cell r="A9" t="str">
            <v>S</v>
          </cell>
        </row>
        <row r="10">
          <cell r="A10" t="str">
            <v>S</v>
          </cell>
        </row>
        <row r="11">
          <cell r="A11" t="str">
            <v>S</v>
          </cell>
        </row>
        <row r="12">
          <cell r="A12" t="str">
            <v>S</v>
          </cell>
        </row>
        <row r="13">
          <cell r="A13" t="str">
            <v>S</v>
          </cell>
        </row>
        <row r="14">
          <cell r="A14" t="str">
            <v>x</v>
          </cell>
        </row>
        <row r="15">
          <cell r="A15" t="str">
            <v>x</v>
          </cell>
        </row>
        <row r="16">
          <cell r="A16" t="str">
            <v>x</v>
          </cell>
        </row>
        <row r="17">
          <cell r="A17" t="str">
            <v>x</v>
          </cell>
        </row>
        <row r="18">
          <cell r="A18" t="str">
            <v>x</v>
          </cell>
        </row>
        <row r="19">
          <cell r="A19" t="str">
            <v>S</v>
          </cell>
        </row>
        <row r="20">
          <cell r="A20" t="str">
            <v>x</v>
          </cell>
        </row>
        <row r="21">
          <cell r="A21" t="str">
            <v>x</v>
          </cell>
        </row>
        <row r="22">
          <cell r="A22" t="str">
            <v>x</v>
          </cell>
        </row>
        <row r="23">
          <cell r="A23" t="str">
            <v>x</v>
          </cell>
        </row>
        <row r="24">
          <cell r="A24" t="str">
            <v>x</v>
          </cell>
        </row>
        <row r="25">
          <cell r="A25" t="str">
            <v>S</v>
          </cell>
        </row>
        <row r="26">
          <cell r="A26" t="str">
            <v>x</v>
          </cell>
        </row>
        <row r="27">
          <cell r="A27" t="str">
            <v>x</v>
          </cell>
        </row>
        <row r="28">
          <cell r="A28" t="str">
            <v>S</v>
          </cell>
        </row>
        <row r="29">
          <cell r="A29" t="str">
            <v>S</v>
          </cell>
        </row>
        <row r="30">
          <cell r="A30" t="str">
            <v>S</v>
          </cell>
        </row>
        <row r="31">
          <cell r="A31" t="str">
            <v>x</v>
          </cell>
        </row>
        <row r="32">
          <cell r="A32" t="str">
            <v>x</v>
          </cell>
        </row>
        <row r="33">
          <cell r="A33" t="str">
            <v>x</v>
          </cell>
        </row>
        <row r="34">
          <cell r="A34" t="str">
            <v>x</v>
          </cell>
        </row>
        <row r="35">
          <cell r="A35" t="str">
            <v>x</v>
          </cell>
        </row>
        <row r="36">
          <cell r="A36" t="str">
            <v>x</v>
          </cell>
        </row>
        <row r="37">
          <cell r="A37" t="str">
            <v>x</v>
          </cell>
        </row>
        <row r="38">
          <cell r="A38" t="str">
            <v>x</v>
          </cell>
        </row>
        <row r="39">
          <cell r="A39" t="str">
            <v>x</v>
          </cell>
        </row>
        <row r="40">
          <cell r="A40" t="str">
            <v>x</v>
          </cell>
        </row>
        <row r="41">
          <cell r="A41" t="str">
            <v>S</v>
          </cell>
        </row>
        <row r="42">
          <cell r="A42" t="str">
            <v>x</v>
          </cell>
        </row>
        <row r="43">
          <cell r="A43" t="str">
            <v>x</v>
          </cell>
        </row>
        <row r="44">
          <cell r="A44" t="str">
            <v>x</v>
          </cell>
        </row>
        <row r="45">
          <cell r="A45" t="str">
            <v>x</v>
          </cell>
        </row>
        <row r="46">
          <cell r="A46" t="str">
            <v>x</v>
          </cell>
        </row>
        <row r="47">
          <cell r="A47" t="str">
            <v>x</v>
          </cell>
        </row>
        <row r="48">
          <cell r="A48" t="str">
            <v>x</v>
          </cell>
        </row>
        <row r="49">
          <cell r="A49" t="str">
            <v>x</v>
          </cell>
        </row>
        <row r="50">
          <cell r="A50" t="str">
            <v>x</v>
          </cell>
        </row>
        <row r="51">
          <cell r="A51" t="str">
            <v>S</v>
          </cell>
        </row>
        <row r="52">
          <cell r="A52" t="str">
            <v>S</v>
          </cell>
        </row>
        <row r="53">
          <cell r="A53" t="str">
            <v>S</v>
          </cell>
        </row>
        <row r="54">
          <cell r="A54" t="str">
            <v>S</v>
          </cell>
        </row>
        <row r="55">
          <cell r="A55" t="str">
            <v>S</v>
          </cell>
        </row>
        <row r="56">
          <cell r="A56" t="str">
            <v>S</v>
          </cell>
        </row>
        <row r="57">
          <cell r="A57" t="str">
            <v>S</v>
          </cell>
        </row>
        <row r="58">
          <cell r="A58" t="str">
            <v>S</v>
          </cell>
        </row>
        <row r="59">
          <cell r="A59" t="str">
            <v>S</v>
          </cell>
        </row>
        <row r="60">
          <cell r="A60" t="str">
            <v>x</v>
          </cell>
        </row>
        <row r="61">
          <cell r="A61" t="str">
            <v>x</v>
          </cell>
        </row>
        <row r="62">
          <cell r="A62" t="str">
            <v>S</v>
          </cell>
        </row>
        <row r="63">
          <cell r="A63" t="str">
            <v>x</v>
          </cell>
        </row>
        <row r="64">
          <cell r="A64" t="str">
            <v>x</v>
          </cell>
        </row>
        <row r="65">
          <cell r="A65" t="str">
            <v>x</v>
          </cell>
        </row>
        <row r="66">
          <cell r="A66" t="str">
            <v>S</v>
          </cell>
        </row>
        <row r="67">
          <cell r="A67" t="str">
            <v>S</v>
          </cell>
        </row>
        <row r="68">
          <cell r="A68" t="str">
            <v>S</v>
          </cell>
        </row>
        <row r="69">
          <cell r="A69" t="str">
            <v>S</v>
          </cell>
        </row>
        <row r="70">
          <cell r="A70" t="str">
            <v>S</v>
          </cell>
        </row>
        <row r="71">
          <cell r="A71" t="str">
            <v>S</v>
          </cell>
        </row>
        <row r="72">
          <cell r="A72" t="str">
            <v>S</v>
          </cell>
        </row>
        <row r="73">
          <cell r="A73" t="str">
            <v>S</v>
          </cell>
        </row>
        <row r="74">
          <cell r="A74" t="str">
            <v>S</v>
          </cell>
        </row>
        <row r="75">
          <cell r="A75" t="str">
            <v>S</v>
          </cell>
        </row>
        <row r="76">
          <cell r="A76" t="str">
            <v>S</v>
          </cell>
        </row>
        <row r="77">
          <cell r="A77" t="str">
            <v>S</v>
          </cell>
        </row>
        <row r="78">
          <cell r="A78" t="str">
            <v>S</v>
          </cell>
        </row>
        <row r="79">
          <cell r="A79" t="str">
            <v>x</v>
          </cell>
        </row>
        <row r="80">
          <cell r="A80" t="str">
            <v>x</v>
          </cell>
        </row>
        <row r="81">
          <cell r="A81" t="str">
            <v>x</v>
          </cell>
        </row>
        <row r="82">
          <cell r="A82" t="str">
            <v>x</v>
          </cell>
        </row>
        <row r="83">
          <cell r="A83" t="str">
            <v>x</v>
          </cell>
        </row>
        <row r="84">
          <cell r="A84" t="str">
            <v>x</v>
          </cell>
        </row>
        <row r="85">
          <cell r="A85" t="str">
            <v>x</v>
          </cell>
        </row>
        <row r="86">
          <cell r="A86" t="str">
            <v>x</v>
          </cell>
        </row>
        <row r="87">
          <cell r="A87" t="str">
            <v>x</v>
          </cell>
        </row>
        <row r="88">
          <cell r="A88" t="str">
            <v>x</v>
          </cell>
        </row>
        <row r="89">
          <cell r="A89" t="str">
            <v>S</v>
          </cell>
        </row>
        <row r="90">
          <cell r="A90" t="str">
            <v>S</v>
          </cell>
        </row>
        <row r="91">
          <cell r="A91" t="str">
            <v>S</v>
          </cell>
        </row>
        <row r="92">
          <cell r="A92" t="str">
            <v>S</v>
          </cell>
        </row>
        <row r="93">
          <cell r="A93" t="str">
            <v>S</v>
          </cell>
        </row>
        <row r="94">
          <cell r="A94" t="str">
            <v>S</v>
          </cell>
        </row>
        <row r="95">
          <cell r="A95" t="str">
            <v>S</v>
          </cell>
        </row>
        <row r="96">
          <cell r="A96" t="str">
            <v>S</v>
          </cell>
        </row>
        <row r="97">
          <cell r="A97" t="str">
            <v>S</v>
          </cell>
        </row>
        <row r="98">
          <cell r="A98" t="str">
            <v>S</v>
          </cell>
        </row>
        <row r="99">
          <cell r="A99" t="str">
            <v>S</v>
          </cell>
        </row>
        <row r="100">
          <cell r="A100" t="str">
            <v>S</v>
          </cell>
        </row>
        <row r="101">
          <cell r="A101" t="str">
            <v>S</v>
          </cell>
        </row>
        <row r="102">
          <cell r="A102" t="str">
            <v>S</v>
          </cell>
        </row>
        <row r="103">
          <cell r="A103" t="str">
            <v>S</v>
          </cell>
        </row>
        <row r="104">
          <cell r="A104" t="str">
            <v>x</v>
          </cell>
        </row>
        <row r="105">
          <cell r="A105" t="str">
            <v>x</v>
          </cell>
        </row>
        <row r="106">
          <cell r="A106" t="str">
            <v>S</v>
          </cell>
        </row>
        <row r="107">
          <cell r="A107" t="str">
            <v>S</v>
          </cell>
        </row>
        <row r="108">
          <cell r="A108" t="str">
            <v>S</v>
          </cell>
        </row>
        <row r="109">
          <cell r="A109" t="str">
            <v>S</v>
          </cell>
        </row>
        <row r="110">
          <cell r="A110" t="str">
            <v>x</v>
          </cell>
        </row>
        <row r="111">
          <cell r="A111" t="str">
            <v>x</v>
          </cell>
        </row>
        <row r="112">
          <cell r="A112" t="str">
            <v>S</v>
          </cell>
        </row>
        <row r="113">
          <cell r="A113" t="str">
            <v>S</v>
          </cell>
        </row>
        <row r="114">
          <cell r="A114" t="str">
            <v>S</v>
          </cell>
        </row>
        <row r="115">
          <cell r="A115" t="str">
            <v>S</v>
          </cell>
        </row>
        <row r="116">
          <cell r="A116" t="str">
            <v>S</v>
          </cell>
        </row>
        <row r="117">
          <cell r="A117" t="str">
            <v>S</v>
          </cell>
        </row>
        <row r="118">
          <cell r="A118" t="str">
            <v>S</v>
          </cell>
        </row>
        <row r="119">
          <cell r="A119" t="str">
            <v>x</v>
          </cell>
        </row>
        <row r="120">
          <cell r="A120" t="str">
            <v>x</v>
          </cell>
        </row>
        <row r="121">
          <cell r="A121" t="str">
            <v>S</v>
          </cell>
        </row>
        <row r="122">
          <cell r="A122" t="str">
            <v>x</v>
          </cell>
        </row>
        <row r="123">
          <cell r="A123" t="str">
            <v>x</v>
          </cell>
        </row>
        <row r="124">
          <cell r="A124" t="str">
            <v>S</v>
          </cell>
        </row>
        <row r="125">
          <cell r="A125" t="str">
            <v>x</v>
          </cell>
        </row>
        <row r="126">
          <cell r="A126" t="str">
            <v>S</v>
          </cell>
        </row>
        <row r="127">
          <cell r="A127" t="str">
            <v>x</v>
          </cell>
        </row>
        <row r="128">
          <cell r="A128" t="str">
            <v>x</v>
          </cell>
        </row>
        <row r="129">
          <cell r="A129" t="str">
            <v>x</v>
          </cell>
        </row>
        <row r="130">
          <cell r="A130" t="str">
            <v>x</v>
          </cell>
        </row>
        <row r="131">
          <cell r="A131" t="str">
            <v>x</v>
          </cell>
        </row>
        <row r="132">
          <cell r="A132" t="str">
            <v>x</v>
          </cell>
        </row>
        <row r="133">
          <cell r="A133" t="str">
            <v>S</v>
          </cell>
        </row>
        <row r="134">
          <cell r="A134" t="str">
            <v>x</v>
          </cell>
        </row>
        <row r="135">
          <cell r="A135" t="str">
            <v>x</v>
          </cell>
        </row>
        <row r="136">
          <cell r="A136" t="str">
            <v>x</v>
          </cell>
        </row>
        <row r="137">
          <cell r="A137" t="str">
            <v>x</v>
          </cell>
        </row>
        <row r="138">
          <cell r="A138" t="str">
            <v>x</v>
          </cell>
        </row>
        <row r="139">
          <cell r="A139" t="str">
            <v>x</v>
          </cell>
        </row>
        <row r="140">
          <cell r="A140" t="str">
            <v>S</v>
          </cell>
        </row>
        <row r="141">
          <cell r="A141" t="str">
            <v>.</v>
          </cell>
        </row>
        <row r="142">
          <cell r="A142" t="str">
            <v>.</v>
          </cell>
        </row>
        <row r="143">
          <cell r="A143" t="str">
            <v>S</v>
          </cell>
        </row>
        <row r="144">
          <cell r="A144" t="str">
            <v>x</v>
          </cell>
        </row>
        <row r="145">
          <cell r="A145" t="str">
            <v>x</v>
          </cell>
        </row>
        <row r="146">
          <cell r="A146" t="str">
            <v>x</v>
          </cell>
        </row>
        <row r="147">
          <cell r="A147" t="str">
            <v>x</v>
          </cell>
        </row>
        <row r="148">
          <cell r="A148" t="str">
            <v>x</v>
          </cell>
        </row>
        <row r="149">
          <cell r="A149" t="str">
            <v>x</v>
          </cell>
        </row>
        <row r="150">
          <cell r="A150" t="str">
            <v>x</v>
          </cell>
        </row>
        <row r="151">
          <cell r="A151" t="str">
            <v>x</v>
          </cell>
        </row>
        <row r="152">
          <cell r="A152" t="str">
            <v>S</v>
          </cell>
        </row>
        <row r="153">
          <cell r="A153" t="str">
            <v>S</v>
          </cell>
        </row>
        <row r="154">
          <cell r="A154" t="str">
            <v>x</v>
          </cell>
        </row>
        <row r="155">
          <cell r="A155" t="str">
            <v>x</v>
          </cell>
        </row>
        <row r="156">
          <cell r="A156" t="str">
            <v>x</v>
          </cell>
        </row>
        <row r="157">
          <cell r="A157" t="str">
            <v>x</v>
          </cell>
        </row>
        <row r="158">
          <cell r="A158" t="str">
            <v>x</v>
          </cell>
        </row>
        <row r="159">
          <cell r="A159" t="str">
            <v>S</v>
          </cell>
        </row>
        <row r="160">
          <cell r="A160" t="str">
            <v>x</v>
          </cell>
        </row>
        <row r="161">
          <cell r="A161" t="str">
            <v>x</v>
          </cell>
        </row>
        <row r="162">
          <cell r="A162" t="str">
            <v>x</v>
          </cell>
        </row>
        <row r="163">
          <cell r="A163" t="str">
            <v>x</v>
          </cell>
        </row>
        <row r="164">
          <cell r="A164" t="str">
            <v>x</v>
          </cell>
        </row>
        <row r="165">
          <cell r="A165" t="str">
            <v>S</v>
          </cell>
        </row>
        <row r="166">
          <cell r="A166" t="str">
            <v>x</v>
          </cell>
        </row>
        <row r="167">
          <cell r="A167" t="str">
            <v>x</v>
          </cell>
        </row>
        <row r="168">
          <cell r="A168" t="str">
            <v>x</v>
          </cell>
        </row>
        <row r="169">
          <cell r="A169" t="str">
            <v>S</v>
          </cell>
        </row>
        <row r="170">
          <cell r="A170" t="str">
            <v>x</v>
          </cell>
        </row>
        <row r="171">
          <cell r="A171" t="str">
            <v>x</v>
          </cell>
        </row>
        <row r="172">
          <cell r="A172" t="str">
            <v>x</v>
          </cell>
        </row>
        <row r="173">
          <cell r="A173" t="str">
            <v>S</v>
          </cell>
        </row>
        <row r="174">
          <cell r="A174" t="str">
            <v>x</v>
          </cell>
        </row>
        <row r="175">
          <cell r="A175" t="str">
            <v>x</v>
          </cell>
        </row>
        <row r="176">
          <cell r="A176" t="str">
            <v>x</v>
          </cell>
        </row>
        <row r="177">
          <cell r="A177" t="str">
            <v>x</v>
          </cell>
        </row>
        <row r="178">
          <cell r="A178" t="str">
            <v>S</v>
          </cell>
        </row>
        <row r="179">
          <cell r="A179" t="str">
            <v>x</v>
          </cell>
        </row>
        <row r="180">
          <cell r="A180" t="str">
            <v>x</v>
          </cell>
        </row>
        <row r="181">
          <cell r="A181" t="str">
            <v>x</v>
          </cell>
        </row>
        <row r="182">
          <cell r="A182" t="str">
            <v>x</v>
          </cell>
        </row>
        <row r="183">
          <cell r="A183" t="str">
            <v>S</v>
          </cell>
        </row>
        <row r="184">
          <cell r="A184" t="str">
            <v>x</v>
          </cell>
        </row>
        <row r="185">
          <cell r="A185" t="str">
            <v>x</v>
          </cell>
        </row>
        <row r="186">
          <cell r="A186" t="str">
            <v>x</v>
          </cell>
        </row>
        <row r="187">
          <cell r="A187" t="str">
            <v>x</v>
          </cell>
        </row>
        <row r="188">
          <cell r="A188" t="str">
            <v>S</v>
          </cell>
        </row>
        <row r="189">
          <cell r="A189" t="str">
            <v>.</v>
          </cell>
        </row>
        <row r="190">
          <cell r="A190" t="str">
            <v>S</v>
          </cell>
        </row>
        <row r="191">
          <cell r="A191" t="str">
            <v>x</v>
          </cell>
        </row>
        <row r="192">
          <cell r="A192" t="str">
            <v>x</v>
          </cell>
        </row>
        <row r="193">
          <cell r="A193" t="str">
            <v>S</v>
          </cell>
        </row>
        <row r="194">
          <cell r="A194" t="str">
            <v>x</v>
          </cell>
        </row>
        <row r="195">
          <cell r="A195" t="str">
            <v>x</v>
          </cell>
        </row>
        <row r="196">
          <cell r="A196" t="str">
            <v>S</v>
          </cell>
        </row>
        <row r="197">
          <cell r="A197" t="str">
            <v>x</v>
          </cell>
        </row>
        <row r="198">
          <cell r="A198" t="str">
            <v>x</v>
          </cell>
        </row>
        <row r="199">
          <cell r="A199" t="str">
            <v>x</v>
          </cell>
        </row>
        <row r="200">
          <cell r="A200" t="str">
            <v>x</v>
          </cell>
        </row>
        <row r="201">
          <cell r="A201" t="str">
            <v>x</v>
          </cell>
        </row>
        <row r="202">
          <cell r="A202" t="str">
            <v>x</v>
          </cell>
        </row>
        <row r="203">
          <cell r="A203" t="str">
            <v>S</v>
          </cell>
        </row>
        <row r="204">
          <cell r="A204" t="str">
            <v>x</v>
          </cell>
        </row>
        <row r="205">
          <cell r="A205" t="str">
            <v>x</v>
          </cell>
        </row>
        <row r="206">
          <cell r="A206" t="str">
            <v>x</v>
          </cell>
        </row>
        <row r="207">
          <cell r="A207" t="str">
            <v>x</v>
          </cell>
        </row>
        <row r="208">
          <cell r="A208" t="str">
            <v>x</v>
          </cell>
        </row>
        <row r="209">
          <cell r="A209" t="str">
            <v>x</v>
          </cell>
        </row>
        <row r="210">
          <cell r="A210" t="str">
            <v>x</v>
          </cell>
        </row>
        <row r="211">
          <cell r="A211" t="str">
            <v>x</v>
          </cell>
        </row>
        <row r="212">
          <cell r="A212" t="str">
            <v>x</v>
          </cell>
        </row>
        <row r="213">
          <cell r="A213" t="str">
            <v>x</v>
          </cell>
        </row>
        <row r="214">
          <cell r="A214" t="str">
            <v>x</v>
          </cell>
        </row>
        <row r="215">
          <cell r="A215" t="str">
            <v>x</v>
          </cell>
        </row>
        <row r="216">
          <cell r="A216" t="str">
            <v>S</v>
          </cell>
        </row>
        <row r="217">
          <cell r="A217" t="str">
            <v>x</v>
          </cell>
        </row>
        <row r="218">
          <cell r="A218" t="str">
            <v>x</v>
          </cell>
        </row>
        <row r="219">
          <cell r="A219" t="str">
            <v>x</v>
          </cell>
        </row>
        <row r="220">
          <cell r="A220" t="str">
            <v>x</v>
          </cell>
        </row>
        <row r="221">
          <cell r="A221" t="str">
            <v>S</v>
          </cell>
        </row>
        <row r="222">
          <cell r="A222" t="str">
            <v>x</v>
          </cell>
        </row>
        <row r="223">
          <cell r="A223" t="str">
            <v>x</v>
          </cell>
        </row>
        <row r="224">
          <cell r="A224" t="str">
            <v>S</v>
          </cell>
        </row>
        <row r="225">
          <cell r="A225" t="str">
            <v>S</v>
          </cell>
        </row>
        <row r="226">
          <cell r="A226" t="str">
            <v>S</v>
          </cell>
        </row>
        <row r="227">
          <cell r="A227" t="str">
            <v>x</v>
          </cell>
        </row>
        <row r="228">
          <cell r="A228" t="str">
            <v>S</v>
          </cell>
        </row>
      </sheetData>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row r="9">
          <cell r="B9" t="str">
            <v>133</v>
          </cell>
        </row>
      </sheetData>
      <sheetData sheetId="3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Du bao LL xe"/>
      <sheetName val="K.Tra do vong dan hoi"/>
      <sheetName val="Tinh truot"/>
      <sheetName val="Tinh Keo uon"/>
      <sheetName val="Cac bang tra"/>
      <sheetName val="About"/>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u_lieu"/>
      <sheetName val="HC"/>
      <sheetName val="QLN"/>
      <sheetName val="KTHUAT"/>
      <sheetName val="KT"/>
      <sheetName val="CN"/>
      <sheetName val="DLo"/>
      <sheetName val="BDa"/>
      <sheetName val="CDong"/>
      <sheetName val="KTang"/>
      <sheetName val="PBat"/>
      <sheetName val="TThuy"/>
      <sheetName val="CXa"/>
      <sheetName val="THop"/>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MTO REV.0"/>
      <sheetName val="dieuchinh"/>
      <sheetName val="DM tt van DZ 35 kV"/>
      <sheetName val="DGKV1"/>
      <sheetName val="GVTKV1"/>
      <sheetName val="ctdz35"/>
      <sheetName val="DG_QUANG NINH"/>
      <sheetName val="Hướng dẫn"/>
      <sheetName val="Ví dụ hàm Vlookup"/>
      <sheetName val="Gvl_QN"/>
      <sheetName val="Gvlks_QN"/>
      <sheetName val="13.BANG CT"/>
      <sheetName val="14.MMUS GIUA NHIP"/>
      <sheetName val="4.HSPBngang"/>
      <sheetName val="6.Tinh tai"/>
      <sheetName val="2 NSl"/>
      <sheetName val="17.US CHU tho a_b"/>
      <sheetName val="15.MMUS GOI"/>
      <sheetName val="5.BANG I"/>
      <sheetName val="Tien lumng MB-2"/>
      <sheetName val="Tien lumng MB-5"/>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SILICATE"/>
      <sheetName val="gtrin⁨"/>
      <sheetName val="Thep dia"/>
      <sheetName val="THDT DZ 010 kV"/>
      <sheetName val="XL4Poppy"/>
      <sheetName val="LKVL_CK_HT_GD1"/>
      <sheetName val="CHITIET VL_NC"/>
      <sheetName val="VCV_BE_TONG"/>
      <sheetName val="     ien 110 kV"/>
      <sheetName val="NC Day su      ien"/>
      <sheetName val="     ien 35 kV"/>
      <sheetName val="chitimc"/>
      <sheetName val="dtxl"/>
      <sheetName val="KH-Q1,Q2,01"/>
      <sheetName val="Income Statement"/>
      <sheetName val="Shareholders' Equity"/>
      <sheetName val="PTDG (2)"/>
      <sheetName val="M@-2"/>
    </sheetNames>
    <sheetDataSet>
      <sheetData sheetId="0" refreshError="1"/>
      <sheetData sheetId="1" refreshError="1"/>
      <sheetData sheetId="2" refreshError="1"/>
      <sheetData sheetId="3" refreshError="1">
        <row r="3">
          <cell r="A3" t="str">
            <v>03.1112</v>
          </cell>
          <cell r="B3" t="str">
            <v>Ñaøo ñaát hoá theá saâu &gt;1m S ñaùy hoá £ 5 m 2  ñaát C2</v>
          </cell>
          <cell r="C3" t="str">
            <v>m 3</v>
          </cell>
          <cell r="E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E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G7" t="str">
            <v>03.1123</v>
          </cell>
        </row>
        <row r="8">
          <cell r="A8" t="str">
            <v>03.1132</v>
          </cell>
          <cell r="B8" t="str">
            <v>Ñaøo moùng baèng TC ñaát C2  saâu £ 3 m dieän tích ñaùy moùng £ 15 m2</v>
          </cell>
          <cell r="C8" t="str">
            <v>m 3</v>
          </cell>
          <cell r="D8">
            <v>1670.4761904761904</v>
          </cell>
          <cell r="E8">
            <v>11773</v>
          </cell>
          <cell r="G8" t="str">
            <v>03.1132</v>
          </cell>
        </row>
        <row r="9">
          <cell r="A9" t="str">
            <v>03.1133</v>
          </cell>
          <cell r="B9" t="str">
            <v>Ñaøo moùng baèng TC ñaát C3  saâu £ 3 m dieän tích ñaùy moùng £ 15 m2</v>
          </cell>
          <cell r="C9" t="str">
            <v>m 3</v>
          </cell>
          <cell r="D9">
            <v>1.3</v>
          </cell>
          <cell r="E9">
            <v>17659</v>
          </cell>
          <cell r="G9" t="str">
            <v>03.1133</v>
          </cell>
        </row>
        <row r="10">
          <cell r="A10" t="str">
            <v>03.1152</v>
          </cell>
          <cell r="B10" t="str">
            <v>Ñaøo moùng baèng TC ñaát C2  saâu £ 2 m dieän tích ñaùy moùng £ 25 m2</v>
          </cell>
          <cell r="C10" t="str">
            <v>m 3</v>
          </cell>
          <cell r="D10">
            <v>1</v>
          </cell>
          <cell r="E10">
            <v>11478</v>
          </cell>
          <cell r="G10" t="str">
            <v>03.1152</v>
          </cell>
        </row>
        <row r="11">
          <cell r="A11" t="str">
            <v>03.1153</v>
          </cell>
          <cell r="B11" t="str">
            <v>Ñaøo moùng baèng TC ñaát C3  saâu £ 2 m dieän tích ñaùy moùng £ 25 m2</v>
          </cell>
          <cell r="C11" t="str">
            <v>m 3</v>
          </cell>
          <cell r="D11">
            <v>0.2</v>
          </cell>
          <cell r="E11">
            <v>17365</v>
          </cell>
          <cell r="G11" t="str">
            <v>03.1153</v>
          </cell>
        </row>
        <row r="12">
          <cell r="A12" t="str">
            <v>03.1162</v>
          </cell>
          <cell r="B12" t="str">
            <v>Ñaøo moùng baèng TC ñaát C2  saâu £ 3 m dieän tích ñaùy moùng £ 25 m2</v>
          </cell>
          <cell r="C12" t="str">
            <v>m 3</v>
          </cell>
          <cell r="D12">
            <v>34538</v>
          </cell>
          <cell r="E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G14" t="str">
            <v>03.1182</v>
          </cell>
        </row>
        <row r="15">
          <cell r="A15" t="str">
            <v>03.1183</v>
          </cell>
          <cell r="B15" t="str">
            <v>Ñaøo moùng baèng TC ñaát C3  saâu £ 2 m dieän tích ñaùy moùng £ 35 m2</v>
          </cell>
          <cell r="C15" t="str">
            <v>m 3</v>
          </cell>
          <cell r="D15">
            <v>5.5600000000000005</v>
          </cell>
          <cell r="E15">
            <v>18100</v>
          </cell>
          <cell r="G15" t="str">
            <v>03.1183</v>
          </cell>
        </row>
        <row r="16">
          <cell r="A16" t="str">
            <v>03.1192</v>
          </cell>
          <cell r="B16" t="str">
            <v>Ñaøo moùng baèng TC ñaát C2  saâu £ 3 m dieän tích ñaùy moùng £ 35 m2</v>
          </cell>
          <cell r="C16" t="str">
            <v>m 3</v>
          </cell>
          <cell r="E16">
            <v>13097</v>
          </cell>
          <cell r="G16" t="str">
            <v>03.1192</v>
          </cell>
        </row>
        <row r="17">
          <cell r="A17" t="str">
            <v>03.1193</v>
          </cell>
          <cell r="B17" t="str">
            <v>Ñaøo moùng baèng TC ñaát C3  saâu £ 3 m dieän tích ñaùy moùng £ 35 m2</v>
          </cell>
          <cell r="C17" t="str">
            <v>m 3</v>
          </cell>
          <cell r="E17">
            <v>19425</v>
          </cell>
          <cell r="G17" t="str">
            <v>03.1193</v>
          </cell>
        </row>
        <row r="18">
          <cell r="A18" t="str">
            <v>03.1212</v>
          </cell>
          <cell r="B18" t="str">
            <v>Ñaøo moùng baèng TC ñaát C2  saâu £ 2 m dieän tích ñaùy moùng £ 50 m2</v>
          </cell>
          <cell r="C18" t="str">
            <v>m 3</v>
          </cell>
          <cell r="D18">
            <v>5.5</v>
          </cell>
          <cell r="E18">
            <v>12803</v>
          </cell>
          <cell r="G18" t="str">
            <v>03.1212</v>
          </cell>
        </row>
        <row r="19">
          <cell r="A19" t="str">
            <v>03.1213</v>
          </cell>
          <cell r="B19" t="str">
            <v>Ñaøo moùng baèng TC ñaát C3  saâu £ 2 m dieän tích ñaùy moùng £ 50 m2</v>
          </cell>
          <cell r="C19" t="str">
            <v>m 3</v>
          </cell>
          <cell r="D19">
            <v>4.5199999999999996</v>
          </cell>
          <cell r="E19">
            <v>19130</v>
          </cell>
          <cell r="G19" t="str">
            <v>03.1213</v>
          </cell>
        </row>
        <row r="20">
          <cell r="A20" t="str">
            <v>03.1222</v>
          </cell>
          <cell r="B20" t="str">
            <v>Ñaøo moùng baèng TC ñaát C2  saâu £ 3 m dieän tích ñaùy moùng £ 50 m2</v>
          </cell>
          <cell r="C20" t="str">
            <v>m 3</v>
          </cell>
          <cell r="D20">
            <v>25.06</v>
          </cell>
          <cell r="E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E27">
            <v>20308</v>
          </cell>
          <cell r="G27" t="str">
            <v>03.1293</v>
          </cell>
        </row>
        <row r="28">
          <cell r="A28" t="str">
            <v>03.1302</v>
          </cell>
          <cell r="B28" t="str">
            <v>Ñaøo moùng baèng TC ñaát C2  saâu £ 3 m dieän tích ñaùy moùng £ 100 m2</v>
          </cell>
          <cell r="C28" t="str">
            <v>m 3</v>
          </cell>
          <cell r="E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E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G32" t="str">
            <v>03.1342</v>
          </cell>
        </row>
        <row r="33">
          <cell r="A33" t="str">
            <v>03.1343</v>
          </cell>
          <cell r="B33" t="str">
            <v>Ñaøo moùng baèng TC ñaát C3  saâu £ 3 m dieän tích ñaùy moùng £ 150 m2</v>
          </cell>
          <cell r="C33" t="str">
            <v>m 3</v>
          </cell>
          <cell r="D33">
            <v>1670.4761904761904</v>
          </cell>
          <cell r="E33">
            <v>22809</v>
          </cell>
          <cell r="G33" t="str">
            <v>03.1343</v>
          </cell>
        </row>
        <row r="34">
          <cell r="A34" t="str">
            <v>03.1352</v>
          </cell>
          <cell r="B34" t="str">
            <v>Ñaøo moùng baèng TC ñaát C2  saâu £ 4 m dieän tích ñaùy moùng £ 150 m2</v>
          </cell>
          <cell r="C34" t="str">
            <v>m 3</v>
          </cell>
          <cell r="D34">
            <v>1.3</v>
          </cell>
          <cell r="E34">
            <v>16629</v>
          </cell>
          <cell r="G34" t="str">
            <v>03.1352</v>
          </cell>
        </row>
        <row r="35">
          <cell r="A35" t="str">
            <v>03.1353</v>
          </cell>
          <cell r="B35" t="str">
            <v>Ñaøo moùng baèng TC ñaát C3  saâu £ 4 m dieän tích ñaùy moùng £ 150 m2</v>
          </cell>
          <cell r="C35" t="str">
            <v>m 3</v>
          </cell>
          <cell r="D35">
            <v>1</v>
          </cell>
          <cell r="E35">
            <v>24134</v>
          </cell>
          <cell r="G35" t="str">
            <v>03.1353</v>
          </cell>
        </row>
        <row r="36">
          <cell r="A36" t="str">
            <v>03.1372</v>
          </cell>
          <cell r="B36" t="str">
            <v>Ñaøo moùng baèng TC ñaát C2  saâu £ 2 m dieän tích ñaùy moùng £ 200 m2</v>
          </cell>
          <cell r="C36" t="str">
            <v>m 3</v>
          </cell>
          <cell r="D36">
            <v>0.2</v>
          </cell>
          <cell r="E36">
            <v>14716</v>
          </cell>
          <cell r="G36" t="str">
            <v>03.1372</v>
          </cell>
        </row>
        <row r="37">
          <cell r="A37" t="str">
            <v>03.1373</v>
          </cell>
          <cell r="B37" t="str">
            <v>Ñaøo moùng baèng TC ñaát C3  saâu £ 2 m dieän tích ñaùy moùng £ 200 m2</v>
          </cell>
          <cell r="C37" t="str">
            <v>m 3</v>
          </cell>
          <cell r="D37">
            <v>34538</v>
          </cell>
          <cell r="E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G39" t="str">
            <v>03.1383</v>
          </cell>
        </row>
        <row r="40">
          <cell r="A40" t="str">
            <v>03.1392</v>
          </cell>
          <cell r="B40" t="str">
            <v>Ñaøo moùng baèng TC ñaát C2  saâu £ 3 m dieän tích ñaùy moùng £ 200 m2</v>
          </cell>
          <cell r="C40" t="str">
            <v>m 3</v>
          </cell>
          <cell r="D40">
            <v>4.7</v>
          </cell>
          <cell r="E40">
            <v>17512</v>
          </cell>
          <cell r="G40" t="str">
            <v>03.1392</v>
          </cell>
        </row>
        <row r="41">
          <cell r="A41" t="str">
            <v>03.1393</v>
          </cell>
          <cell r="B41" t="str">
            <v>Ñaøo moùng baèng TC ñaát C3  saâu £ 3 m dieän tích ñaùy moùng £ 200 m2</v>
          </cell>
          <cell r="C41" t="str">
            <v>m 3</v>
          </cell>
          <cell r="E41">
            <v>25311</v>
          </cell>
          <cell r="G41" t="str">
            <v>03.1393</v>
          </cell>
        </row>
        <row r="42">
          <cell r="A42" t="str">
            <v>03.1422</v>
          </cell>
          <cell r="B42" t="str">
            <v>Ñaøo moùng baèng TC ñaát C2  saâu £ 2 m dieän tích ñaùy moùng &gt; 200 m2</v>
          </cell>
          <cell r="C42" t="str">
            <v>m 3</v>
          </cell>
          <cell r="E42">
            <v>16187</v>
          </cell>
          <cell r="G42" t="str">
            <v>03.1422</v>
          </cell>
        </row>
        <row r="43">
          <cell r="A43" t="str">
            <v>03.1423</v>
          </cell>
          <cell r="B43" t="str">
            <v>Ñaøo moùng baèng TC ñaát C3  saâu £ 2 m dieän tích ñaùy moùng &gt; 200 m2</v>
          </cell>
          <cell r="C43" t="str">
            <v>m 3</v>
          </cell>
          <cell r="D43">
            <v>4.7</v>
          </cell>
          <cell r="E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G45" t="str">
            <v>03.1433</v>
          </cell>
        </row>
        <row r="46">
          <cell r="A46" t="str">
            <v>03.1442</v>
          </cell>
          <cell r="B46" t="str">
            <v>Ñaøo moùng baèng TC ñaát C2  saâu £ 3 m dieän tích ñaùy moùng &gt; 200 m2</v>
          </cell>
          <cell r="C46" t="str">
            <v>m 3</v>
          </cell>
          <cell r="D46">
            <v>34538</v>
          </cell>
          <cell r="E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E52">
            <v>8682</v>
          </cell>
          <cell r="G52" t="str">
            <v>03.3202</v>
          </cell>
        </row>
        <row r="53">
          <cell r="A53" t="str">
            <v>03.3203</v>
          </cell>
          <cell r="B53" t="str">
            <v>Laáp ñaát raõnh tieáp ñòa ñaát C3</v>
          </cell>
          <cell r="C53" t="str">
            <v>m 3</v>
          </cell>
          <cell r="E53">
            <v>10007</v>
          </cell>
          <cell r="G53" t="str">
            <v>03.3203</v>
          </cell>
        </row>
        <row r="54">
          <cell r="A54" t="str">
            <v>03.4001</v>
          </cell>
          <cell r="B54" t="str">
            <v>Ñaép bôø bao ñoä saâu buøn nöôùc £ 30cm</v>
          </cell>
          <cell r="C54" t="str">
            <v>m</v>
          </cell>
          <cell r="E54">
            <v>5592</v>
          </cell>
          <cell r="G54" t="str">
            <v>03.4001</v>
          </cell>
        </row>
        <row r="55">
          <cell r="A55" t="str">
            <v>03.4002</v>
          </cell>
          <cell r="B55" t="str">
            <v>Ñaép bôø bao ñoä saâu buøn nöôùc £ 50cm</v>
          </cell>
          <cell r="C55" t="str">
            <v>m</v>
          </cell>
          <cell r="D55">
            <v>22400</v>
          </cell>
          <cell r="E55">
            <v>8241</v>
          </cell>
          <cell r="G55" t="str">
            <v>03.4002</v>
          </cell>
        </row>
        <row r="56">
          <cell r="A56" t="str">
            <v>03.4003</v>
          </cell>
          <cell r="B56" t="str">
            <v>Ñaép bôø bao ñoä saâu buøn nöôùc £ 80cm</v>
          </cell>
          <cell r="C56" t="str">
            <v>m</v>
          </cell>
          <cell r="D56">
            <v>35000</v>
          </cell>
          <cell r="E56">
            <v>12655</v>
          </cell>
          <cell r="G56" t="str">
            <v>03.4003</v>
          </cell>
        </row>
        <row r="57">
          <cell r="A57" t="str">
            <v>03.4004</v>
          </cell>
          <cell r="B57" t="str">
            <v>Ñaép bôø bao ñoä saâu buøn nöôùc £ 100cm</v>
          </cell>
          <cell r="C57" t="str">
            <v>m</v>
          </cell>
          <cell r="D57">
            <v>42000</v>
          </cell>
          <cell r="E57">
            <v>16187</v>
          </cell>
          <cell r="G57" t="str">
            <v>03.4004</v>
          </cell>
        </row>
        <row r="58">
          <cell r="A58" t="str">
            <v>03.5100</v>
          </cell>
          <cell r="B58" t="str">
            <v xml:space="preserve">Bôm taùt nöôùc baèng thuû coâng </v>
          </cell>
          <cell r="C58" t="str">
            <v>m 3</v>
          </cell>
          <cell r="G58" t="str">
            <v>03.5100</v>
          </cell>
        </row>
        <row r="59">
          <cell r="A59" t="str">
            <v>03.5200</v>
          </cell>
          <cell r="B59" t="str">
            <v>Bôm taùt nöôùc baèng maùy</v>
          </cell>
          <cell r="C59" t="str">
            <v>m 3</v>
          </cell>
          <cell r="G59" t="str">
            <v>03.5200</v>
          </cell>
        </row>
        <row r="60">
          <cell r="A60" t="str">
            <v>03.7001</v>
          </cell>
          <cell r="B60" t="str">
            <v>Ñaép caùt coâng trình</v>
          </cell>
          <cell r="C60" t="str">
            <v>m 3</v>
          </cell>
          <cell r="D60">
            <v>27750</v>
          </cell>
          <cell r="E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G65" t="str">
            <v>04.3210</v>
          </cell>
        </row>
        <row r="66">
          <cell r="A66" t="str">
            <v>04.3210</v>
          </cell>
          <cell r="B66" t="str">
            <v>Beâ toâng loùt M#150 ñaù 4x6</v>
          </cell>
          <cell r="C66" t="str">
            <v>m 3</v>
          </cell>
          <cell r="D66">
            <v>306285</v>
          </cell>
          <cell r="E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E74">
            <v>24214</v>
          </cell>
          <cell r="G74" t="str">
            <v>04.3802</v>
          </cell>
        </row>
        <row r="75">
          <cell r="A75" t="str">
            <v>04.3803</v>
          </cell>
          <cell r="B75" t="str">
            <v>Laép ñaët moùng neùo troïng löôïng &gt; 0,5T</v>
          </cell>
          <cell r="C75" t="str">
            <v>caùi</v>
          </cell>
          <cell r="E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G85" t="str">
            <v>05.5103</v>
          </cell>
        </row>
        <row r="86">
          <cell r="A86" t="str">
            <v>05.5211</v>
          </cell>
          <cell r="B86" t="str">
            <v>Döïng coät beâ toâng baèng thuû coâng (chieáu cao £ 8m)</v>
          </cell>
          <cell r="C86" t="str">
            <v>coät</v>
          </cell>
          <cell r="D86">
            <v>8490</v>
          </cell>
          <cell r="E86">
            <v>74917</v>
          </cell>
          <cell r="G86" t="str">
            <v>05.5211</v>
          </cell>
        </row>
        <row r="87">
          <cell r="A87" t="str">
            <v>05.5212</v>
          </cell>
          <cell r="B87" t="str">
            <v>Döïng coät beâ toâng baèng thuû coâng (chieáu cao £ 10m)</v>
          </cell>
          <cell r="C87" t="str">
            <v>coät</v>
          </cell>
          <cell r="D87">
            <v>8490</v>
          </cell>
          <cell r="E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G91" t="str">
            <v>05.5216</v>
          </cell>
        </row>
        <row r="92">
          <cell r="A92" t="str">
            <v>05.5217</v>
          </cell>
          <cell r="B92" t="str">
            <v>Döïng coät beâ toâng baèng thuû coâng (chieáu cao £ 20m)</v>
          </cell>
          <cell r="C92" t="str">
            <v>coät</v>
          </cell>
          <cell r="D92">
            <v>9854</v>
          </cell>
          <cell r="E92">
            <v>177460</v>
          </cell>
          <cell r="G92" t="str">
            <v>05.5217</v>
          </cell>
        </row>
        <row r="93">
          <cell r="A93" t="str">
            <v>05.5218</v>
          </cell>
          <cell r="B93" t="str">
            <v>Döïng coät beâ toâng baèng thuû coâng (chieáu cao &gt; 20m)</v>
          </cell>
          <cell r="C93" t="str">
            <v>coät</v>
          </cell>
          <cell r="D93">
            <v>9854</v>
          </cell>
          <cell r="E93">
            <v>193711</v>
          </cell>
          <cell r="G93" t="str">
            <v>05.5218</v>
          </cell>
        </row>
        <row r="94">
          <cell r="A94" t="str">
            <v>05.6011</v>
          </cell>
          <cell r="B94" t="str">
            <v>Laép ñaët xaø theùp cho coät ñôõ (troïng löôïng 25 kg)</v>
          </cell>
          <cell r="C94" t="str">
            <v>boä</v>
          </cell>
          <cell r="D94">
            <v>1</v>
          </cell>
          <cell r="E94">
            <v>13161</v>
          </cell>
          <cell r="G94" t="str">
            <v>05.6011</v>
          </cell>
        </row>
        <row r="95">
          <cell r="A95" t="str">
            <v>05.6021</v>
          </cell>
          <cell r="B95" t="str">
            <v>Laép ñaët xaø theùp cho coät ñôõ (troïng löôïng 50 kg)</v>
          </cell>
          <cell r="C95" t="str">
            <v>boä</v>
          </cell>
          <cell r="D95">
            <v>0.2</v>
          </cell>
          <cell r="E95">
            <v>17806</v>
          </cell>
          <cell r="G95" t="str">
            <v>05.6021</v>
          </cell>
        </row>
        <row r="96">
          <cell r="A96" t="str">
            <v>05.6031</v>
          </cell>
          <cell r="B96" t="str">
            <v>Laép ñaët xaø theùp cho coät ñôõ (troïng löôïng 100 kg)</v>
          </cell>
          <cell r="C96" t="str">
            <v>boä</v>
          </cell>
          <cell r="D96">
            <v>34538</v>
          </cell>
          <cell r="E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G98" t="str">
            <v>05.6051</v>
          </cell>
        </row>
        <row r="99">
          <cell r="A99" t="str">
            <v>05.6061</v>
          </cell>
          <cell r="B99" t="str">
            <v>Laép ñaët xaø theùp cho coät ñôõ (troïng löôïng 320 kg)</v>
          </cell>
          <cell r="C99" t="str">
            <v>boä</v>
          </cell>
          <cell r="D99">
            <v>4.96</v>
          </cell>
          <cell r="E99">
            <v>50785</v>
          </cell>
          <cell r="G99" t="str">
            <v>05.6061</v>
          </cell>
        </row>
        <row r="100">
          <cell r="A100" t="str">
            <v>05.6071</v>
          </cell>
          <cell r="B100" t="str">
            <v>Laép ñaët xaø theùp cho coät ñôõ (troïng löôïng 410 kg)</v>
          </cell>
          <cell r="C100" t="str">
            <v>boä</v>
          </cell>
          <cell r="E100">
            <v>59920</v>
          </cell>
          <cell r="G100" t="str">
            <v>05.6071</v>
          </cell>
        </row>
        <row r="101">
          <cell r="A101" t="str">
            <v>05.6081</v>
          </cell>
          <cell r="B101" t="str">
            <v>Laép ñaët xaø theùp cho coät ñôõ (troïng löôïng 500 kg)</v>
          </cell>
          <cell r="C101" t="str">
            <v>boä</v>
          </cell>
          <cell r="E101">
            <v>70759</v>
          </cell>
          <cell r="G101" t="str">
            <v>05.6081</v>
          </cell>
        </row>
        <row r="102">
          <cell r="A102" t="str">
            <v>05.6012</v>
          </cell>
          <cell r="B102" t="str">
            <v>Laép ñaët xaø theùp cho coät neùo (troïng löôïng 25 kg)</v>
          </cell>
          <cell r="C102" t="str">
            <v>boä</v>
          </cell>
          <cell r="D102">
            <v>4.3</v>
          </cell>
          <cell r="E102">
            <v>17496</v>
          </cell>
          <cell r="G102" t="str">
            <v>05.6012</v>
          </cell>
        </row>
        <row r="103">
          <cell r="A103" t="str">
            <v>05.6022</v>
          </cell>
          <cell r="B103" t="str">
            <v>Laép ñaët xaø theùp cho coät neùoõ (troïng löôïng 50 kg)</v>
          </cell>
          <cell r="C103" t="str">
            <v>boä</v>
          </cell>
          <cell r="D103">
            <v>4.5199999999999996</v>
          </cell>
          <cell r="E103">
            <v>23689</v>
          </cell>
          <cell r="G103" t="str">
            <v>05.6022</v>
          </cell>
        </row>
        <row r="104">
          <cell r="A104" t="str">
            <v>05.6032</v>
          </cell>
          <cell r="B104" t="str">
            <v>Laép ñaët xaø theùp cho coät neùo (troïng löôïng 100 kg)</v>
          </cell>
          <cell r="C104" t="str">
            <v>boä</v>
          </cell>
          <cell r="D104">
            <v>19.635999999999996</v>
          </cell>
          <cell r="E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E111">
            <v>46295</v>
          </cell>
          <cell r="G111" t="str">
            <v>05.6053</v>
          </cell>
        </row>
        <row r="112">
          <cell r="A112" t="str">
            <v>05.6063</v>
          </cell>
          <cell r="B112" t="str">
            <v>Laép ñaët xaø theùp cho coät ñuùp (troïng löôïng 320 kg)</v>
          </cell>
          <cell r="C112" t="str">
            <v>boä</v>
          </cell>
          <cell r="E112">
            <v>58062</v>
          </cell>
          <cell r="F112" t="str">
            <v xml:space="preserve">         </v>
          </cell>
          <cell r="G112" t="str">
            <v>05.6063</v>
          </cell>
        </row>
        <row r="113">
          <cell r="A113" t="str">
            <v>05.6073</v>
          </cell>
          <cell r="B113" t="str">
            <v>Laép ñaët xaø theùp cho coät ñuùp (troïng löôïng 410 kg)</v>
          </cell>
          <cell r="C113" t="str">
            <v>boä</v>
          </cell>
          <cell r="E113">
            <v>64101</v>
          </cell>
          <cell r="G113" t="str">
            <v>05.6073</v>
          </cell>
        </row>
        <row r="114">
          <cell r="A114" t="str">
            <v>05.6083</v>
          </cell>
          <cell r="B114" t="str">
            <v>Laép ñaët xaø theùp cho coät ñuùp (troïng löôïng 500 kg)</v>
          </cell>
          <cell r="C114" t="str">
            <v>boä</v>
          </cell>
          <cell r="E114">
            <v>69985</v>
          </cell>
          <cell r="G114" t="str">
            <v>05.6083</v>
          </cell>
        </row>
        <row r="115">
          <cell r="A115" t="str">
            <v>05.6093</v>
          </cell>
          <cell r="B115" t="str">
            <v>Laép ñaët xaø theùp cho coät ñuùp (troïng löôïng 750 kg)</v>
          </cell>
          <cell r="C115" t="str">
            <v>boä</v>
          </cell>
          <cell r="E115">
            <v>89648</v>
          </cell>
          <cell r="G115" t="str">
            <v>05.6093</v>
          </cell>
        </row>
        <row r="116">
          <cell r="A116" t="str">
            <v>05.6103</v>
          </cell>
          <cell r="B116" t="str">
            <v>Laép ñaët xaø theùp cho coät ñuùp (troïng löôïng 1000 kg)</v>
          </cell>
          <cell r="C116" t="str">
            <v>boä</v>
          </cell>
          <cell r="E116">
            <v>105751</v>
          </cell>
          <cell r="G116" t="str">
            <v>05.6103</v>
          </cell>
        </row>
        <row r="117">
          <cell r="A117" t="str">
            <v>05.6044</v>
          </cell>
          <cell r="B117" t="str">
            <v>Laép ñaët xaø theùp cho coät ñuùp (troïng löôïng 140 kg)</v>
          </cell>
          <cell r="C117" t="str">
            <v>boä</v>
          </cell>
          <cell r="E117">
            <v>36076</v>
          </cell>
          <cell r="G117" t="str">
            <v>05.6044</v>
          </cell>
        </row>
        <row r="118">
          <cell r="A118" t="str">
            <v>05.6054</v>
          </cell>
          <cell r="B118" t="str">
            <v>Laép ñaët xaø theùp cho coät ñuùp (troïng löôïng 230 kg)</v>
          </cell>
          <cell r="C118" t="str">
            <v>boä</v>
          </cell>
          <cell r="E118">
            <v>51559</v>
          </cell>
          <cell r="G118" t="str">
            <v>05.6054</v>
          </cell>
        </row>
        <row r="119">
          <cell r="A119" t="str">
            <v>05.6064</v>
          </cell>
          <cell r="B119" t="str">
            <v>Laép ñaët xaø theùp cho coät ñuùp (troïng löôïng 320 kg)</v>
          </cell>
          <cell r="C119" t="str">
            <v>boä</v>
          </cell>
          <cell r="E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E121">
            <v>77726</v>
          </cell>
          <cell r="G121" t="str">
            <v>05.6084</v>
          </cell>
        </row>
        <row r="122">
          <cell r="A122" t="str">
            <v>05.6094</v>
          </cell>
          <cell r="B122" t="str">
            <v>Laép ñaët xaø theùp cho coät ñuùp (troïng löôïng 750 kg)</v>
          </cell>
          <cell r="C122" t="str">
            <v>boä</v>
          </cell>
          <cell r="E122">
            <v>99558</v>
          </cell>
          <cell r="F122">
            <v>1.3</v>
          </cell>
          <cell r="G122" t="str">
            <v>05.6094</v>
          </cell>
        </row>
        <row r="123">
          <cell r="A123" t="str">
            <v>05.6104</v>
          </cell>
          <cell r="B123" t="str">
            <v>Laép ñaët xaø theùp cho coät ñuùp (troïng löôïng 1000 kg)</v>
          </cell>
          <cell r="C123" t="str">
            <v>boä</v>
          </cell>
          <cell r="E123">
            <v>117518</v>
          </cell>
          <cell r="F123">
            <v>1.3</v>
          </cell>
          <cell r="G123" t="str">
            <v>05.6104</v>
          </cell>
        </row>
        <row r="124">
          <cell r="A124" t="str">
            <v>06.1105</v>
          </cell>
          <cell r="B124" t="str">
            <v>Laép ñaët söù ñöùng 22 kV</v>
          </cell>
          <cell r="C124" t="str">
            <v>söù</v>
          </cell>
          <cell r="D124">
            <v>155</v>
          </cell>
          <cell r="E124">
            <v>3499.2</v>
          </cell>
          <cell r="G124" t="str">
            <v>06.1105</v>
          </cell>
        </row>
        <row r="125">
          <cell r="A125" t="str">
            <v>06.1106</v>
          </cell>
          <cell r="B125" t="str">
            <v>Laép ñaët söù ñöùng 35 kV</v>
          </cell>
          <cell r="C125" t="str">
            <v>söù</v>
          </cell>
          <cell r="D125">
            <v>155</v>
          </cell>
          <cell r="E125">
            <v>4459.2</v>
          </cell>
          <cell r="G125" t="str">
            <v>06.1106</v>
          </cell>
        </row>
        <row r="126">
          <cell r="A126" t="str">
            <v>06.1213</v>
          </cell>
          <cell r="B126" t="str">
            <v>Laép ñaët söù ñöùng haï theá loaïi 2 söù</v>
          </cell>
          <cell r="C126" t="str">
            <v>söù</v>
          </cell>
          <cell r="D126">
            <v>4735.5</v>
          </cell>
          <cell r="E126">
            <v>2884.3</v>
          </cell>
          <cell r="G126" t="str">
            <v>06.1213</v>
          </cell>
        </row>
        <row r="127">
          <cell r="A127" t="str">
            <v>06.1214</v>
          </cell>
          <cell r="B127" t="str">
            <v>Laép ñaët söù ñöùng haï theá loaïi 3 söù</v>
          </cell>
          <cell r="C127" t="str">
            <v>söù</v>
          </cell>
          <cell r="D127">
            <v>14490</v>
          </cell>
          <cell r="E127">
            <v>4017.4</v>
          </cell>
          <cell r="G127" t="str">
            <v>06.1214</v>
          </cell>
        </row>
        <row r="128">
          <cell r="A128" t="str">
            <v>06.1215</v>
          </cell>
          <cell r="B128" t="str">
            <v>Laép ñaët söù ñöùng haï theá loaïi 4 söù</v>
          </cell>
          <cell r="C128" t="str">
            <v>söù</v>
          </cell>
          <cell r="D128">
            <v>21000</v>
          </cell>
          <cell r="E128">
            <v>5665.5</v>
          </cell>
          <cell r="G128" t="str">
            <v>06.1215</v>
          </cell>
        </row>
        <row r="129">
          <cell r="A129" t="str">
            <v>06.1411</v>
          </cell>
          <cell r="B129" t="str">
            <v>Laép ñaët chuoãi söù ñôõ £ 2 baùt chieàu cao £ 20m</v>
          </cell>
          <cell r="C129" t="str">
            <v>chuoãi</v>
          </cell>
          <cell r="D129">
            <v>405</v>
          </cell>
          <cell r="E129">
            <v>2925</v>
          </cell>
          <cell r="G129" t="str">
            <v>06.1411</v>
          </cell>
        </row>
        <row r="130">
          <cell r="A130" t="str">
            <v>06.1412</v>
          </cell>
          <cell r="B130" t="str">
            <v>Laép ñaët chuoãi söù ñôõ £ 2 baùt chieàu cao £ 30m</v>
          </cell>
          <cell r="C130" t="str">
            <v>chuoãi</v>
          </cell>
          <cell r="D130">
            <v>405</v>
          </cell>
          <cell r="E130">
            <v>3738</v>
          </cell>
          <cell r="G130" t="str">
            <v>06.1412</v>
          </cell>
        </row>
        <row r="131">
          <cell r="A131" t="str">
            <v>06.1421</v>
          </cell>
          <cell r="B131" t="str">
            <v>Laép ñaët chuoãi söù ñôõ £ 5 baùt chieàu cao £ 20m</v>
          </cell>
          <cell r="C131" t="str">
            <v>chuoãi</v>
          </cell>
          <cell r="D131">
            <v>610</v>
          </cell>
          <cell r="E131">
            <v>6500</v>
          </cell>
          <cell r="G131" t="str">
            <v>06.1421</v>
          </cell>
        </row>
        <row r="132">
          <cell r="A132" t="str">
            <v>06.1422</v>
          </cell>
          <cell r="B132" t="str">
            <v>Laép ñaët chuoãi söù ñôõ £ 5 baùt chieàu cao £ 30m</v>
          </cell>
          <cell r="C132" t="str">
            <v>chuoãi</v>
          </cell>
          <cell r="D132">
            <v>610</v>
          </cell>
          <cell r="E132">
            <v>6825</v>
          </cell>
          <cell r="G132" t="str">
            <v>06.1422</v>
          </cell>
        </row>
        <row r="133">
          <cell r="A133" t="str">
            <v>06.1431</v>
          </cell>
          <cell r="B133" t="str">
            <v>Laép ñaët chuoãi söù ñôõ £ 8 baùt chieàu cao £ 20m</v>
          </cell>
          <cell r="C133" t="str">
            <v>chuoãi</v>
          </cell>
          <cell r="D133">
            <v>975</v>
          </cell>
          <cell r="E133">
            <v>10401</v>
          </cell>
          <cell r="G133" t="str">
            <v>06.1431</v>
          </cell>
        </row>
        <row r="134">
          <cell r="A134" t="str">
            <v>06.1432</v>
          </cell>
          <cell r="B134" t="str">
            <v>Laép ñaët chuoãi söù ñôõ £ 8 baùt chieàu cao £ 30m</v>
          </cell>
          <cell r="C134" t="str">
            <v>chuoãi</v>
          </cell>
          <cell r="D134">
            <v>975</v>
          </cell>
          <cell r="E134">
            <v>10888</v>
          </cell>
          <cell r="G134" t="str">
            <v>06.1432</v>
          </cell>
        </row>
        <row r="135">
          <cell r="A135" t="str">
            <v>06.1441</v>
          </cell>
          <cell r="B135" t="str">
            <v>Laép ñaët chuoãi söù ñôõ £ 11 baùt chieàu cao £ 20m</v>
          </cell>
          <cell r="C135" t="str">
            <v>chuoãi</v>
          </cell>
          <cell r="D135">
            <v>1335</v>
          </cell>
          <cell r="E135">
            <v>14626</v>
          </cell>
          <cell r="G135" t="str">
            <v>06.1441</v>
          </cell>
        </row>
        <row r="136">
          <cell r="A136" t="str">
            <v>06.1442</v>
          </cell>
          <cell r="B136" t="str">
            <v>Laép ñaët chuoãi söù ñôõ £ 11 baùt chieàu cao £ 30m</v>
          </cell>
          <cell r="C136" t="str">
            <v>chuoãi</v>
          </cell>
          <cell r="D136">
            <v>1335</v>
          </cell>
          <cell r="E136">
            <v>15438</v>
          </cell>
          <cell r="G136" t="str">
            <v>06.1442</v>
          </cell>
        </row>
        <row r="137">
          <cell r="A137" t="str">
            <v>06.1511</v>
          </cell>
          <cell r="B137" t="str">
            <v>Laép ñaët chuoãi söù neùo £ 2 baùt chieàu cao £ 20m</v>
          </cell>
          <cell r="C137" t="str">
            <v>chuoãi</v>
          </cell>
          <cell r="D137">
            <v>405</v>
          </cell>
          <cell r="E137">
            <v>3088</v>
          </cell>
          <cell r="G137" t="str">
            <v>06.1511</v>
          </cell>
        </row>
        <row r="138">
          <cell r="A138" t="str">
            <v>06.1512</v>
          </cell>
          <cell r="B138" t="str">
            <v>Laép ñaët chuoãi söù neùo £ 2 baùt chieàu cao £ 30m</v>
          </cell>
          <cell r="C138" t="str">
            <v>chuoãi</v>
          </cell>
          <cell r="D138">
            <v>405</v>
          </cell>
          <cell r="E138">
            <v>3900</v>
          </cell>
          <cell r="G138" t="str">
            <v>06.1512</v>
          </cell>
        </row>
        <row r="139">
          <cell r="A139" t="str">
            <v>06.1521</v>
          </cell>
          <cell r="B139" t="str">
            <v>Laép ñaët chuoãi söù neùo £ 5 baùt chieàu cao £ 20m</v>
          </cell>
          <cell r="C139" t="str">
            <v>chuoãi</v>
          </cell>
          <cell r="D139">
            <v>610</v>
          </cell>
          <cell r="E139">
            <v>7313</v>
          </cell>
          <cell r="G139" t="str">
            <v>06.1521</v>
          </cell>
        </row>
        <row r="140">
          <cell r="A140" t="str">
            <v>06.1522</v>
          </cell>
          <cell r="B140" t="str">
            <v>Laép ñaët chuoãi söù neùo £ 5 baùt chieàu cao £ 30m</v>
          </cell>
          <cell r="C140" t="str">
            <v>chuoãi</v>
          </cell>
          <cell r="D140">
            <v>610</v>
          </cell>
          <cell r="E140">
            <v>7638</v>
          </cell>
          <cell r="G140" t="str">
            <v>06.1522</v>
          </cell>
        </row>
        <row r="141">
          <cell r="A141" t="str">
            <v>06.1531</v>
          </cell>
          <cell r="B141" t="str">
            <v>Laép ñaët chuoãi söù neùo £ 8 baùt chieàu cao £ 20m</v>
          </cell>
          <cell r="C141" t="str">
            <v>chuoãi</v>
          </cell>
          <cell r="D141">
            <v>975</v>
          </cell>
          <cell r="E141">
            <v>11538</v>
          </cell>
          <cell r="G141" t="str">
            <v>06.1531</v>
          </cell>
        </row>
        <row r="142">
          <cell r="A142" t="str">
            <v>06.1532</v>
          </cell>
          <cell r="B142" t="str">
            <v>Laép ñaët chuoãi söù neùo £ 8 baùt chieàu cao £ 30m</v>
          </cell>
          <cell r="C142" t="str">
            <v>chuoãi</v>
          </cell>
          <cell r="D142">
            <v>975</v>
          </cell>
          <cell r="E142">
            <v>12188</v>
          </cell>
          <cell r="G142" t="str">
            <v>06.1532</v>
          </cell>
        </row>
        <row r="143">
          <cell r="A143" t="str">
            <v>06.1541</v>
          </cell>
          <cell r="B143" t="str">
            <v>Laép ñaët chuoãi söù neùo £ 11 baùt chieàu cao £ 20m</v>
          </cell>
          <cell r="C143" t="str">
            <v>chuoãi</v>
          </cell>
          <cell r="D143">
            <v>1335</v>
          </cell>
          <cell r="E143">
            <v>16413</v>
          </cell>
          <cell r="G143" t="str">
            <v>06.1541</v>
          </cell>
        </row>
        <row r="144">
          <cell r="A144" t="str">
            <v>06.1542</v>
          </cell>
          <cell r="B144" t="str">
            <v>Laép ñaët chuoãi söù neùo £ 11 baùt chieàu cao £ 30m</v>
          </cell>
          <cell r="C144" t="str">
            <v>chuoãi</v>
          </cell>
          <cell r="D144">
            <v>1335</v>
          </cell>
          <cell r="E144">
            <v>17389</v>
          </cell>
          <cell r="G144" t="str">
            <v>06.1542</v>
          </cell>
        </row>
        <row r="145">
          <cell r="A145" t="str">
            <v>06.2011</v>
          </cell>
          <cell r="B145" t="str">
            <v>Laép taï choáng rung (Coät coù chieàu cao £ 20m)</v>
          </cell>
          <cell r="C145" t="str">
            <v>boä</v>
          </cell>
          <cell r="E145">
            <v>5850</v>
          </cell>
          <cell r="G145" t="str">
            <v>06.2011</v>
          </cell>
        </row>
        <row r="146">
          <cell r="A146" t="str">
            <v>06.2012</v>
          </cell>
          <cell r="B146" t="str">
            <v>Laép taï choáng rung (Coät coù chieàu cao £ 30m)</v>
          </cell>
          <cell r="C146" t="str">
            <v>boä</v>
          </cell>
          <cell r="E146">
            <v>6175</v>
          </cell>
          <cell r="G146" t="str">
            <v>06.2012</v>
          </cell>
        </row>
        <row r="147">
          <cell r="A147" t="str">
            <v>06.2013</v>
          </cell>
          <cell r="B147" t="str">
            <v>Laép taï choáng rung (Coät coù chieàu cao £ 40m)</v>
          </cell>
          <cell r="C147" t="str">
            <v>boä</v>
          </cell>
          <cell r="E147">
            <v>6988</v>
          </cell>
          <cell r="G147" t="str">
            <v>06.2013</v>
          </cell>
        </row>
        <row r="148">
          <cell r="A148" t="str">
            <v>06.2014</v>
          </cell>
          <cell r="B148" t="str">
            <v>Laép taï choáng rung (Coät coù chieàu cao £ 50m)</v>
          </cell>
          <cell r="C148" t="str">
            <v>boä</v>
          </cell>
          <cell r="E148">
            <v>7963</v>
          </cell>
          <cell r="G148" t="str">
            <v>06.2014</v>
          </cell>
        </row>
        <row r="149">
          <cell r="A149" t="str">
            <v>06.2015</v>
          </cell>
          <cell r="B149" t="str">
            <v>Laép taï choáng rung (Coät coù chieàu cao &gt; 50m)</v>
          </cell>
          <cell r="C149" t="str">
            <v>boä</v>
          </cell>
          <cell r="E149">
            <v>8776</v>
          </cell>
          <cell r="G149" t="str">
            <v>06.2015</v>
          </cell>
        </row>
        <row r="150">
          <cell r="A150" t="str">
            <v>06.2110</v>
          </cell>
          <cell r="B150" t="str">
            <v>Laép ñaët coå deà</v>
          </cell>
          <cell r="C150" t="str">
            <v>boä</v>
          </cell>
          <cell r="E150">
            <v>5688</v>
          </cell>
          <cell r="G150" t="str">
            <v>06.2110</v>
          </cell>
        </row>
        <row r="151">
          <cell r="A151" t="str">
            <v>06.2120</v>
          </cell>
          <cell r="B151" t="str">
            <v xml:space="preserve">Laép ñaët daây neùo </v>
          </cell>
          <cell r="C151" t="str">
            <v>boä</v>
          </cell>
          <cell r="E151">
            <v>7313</v>
          </cell>
          <cell r="G151" t="str">
            <v>06.2120</v>
          </cell>
        </row>
        <row r="152">
          <cell r="A152" t="str">
            <v>06.2141</v>
          </cell>
          <cell r="B152" t="str">
            <v>Laép ñaët khoùa ñôõ daây choáng seùt tieát dieän £ 70 (Coät coù chieàu cao £ 20m)</v>
          </cell>
          <cell r="C152" t="str">
            <v>boä</v>
          </cell>
          <cell r="E152">
            <v>1788</v>
          </cell>
          <cell r="G152" t="str">
            <v>06.2141</v>
          </cell>
        </row>
        <row r="153">
          <cell r="A153" t="str">
            <v>06.2142</v>
          </cell>
          <cell r="B153" t="str">
            <v>Laép ñaët khoùa ñôõ daây choáng seùt tieát dieän £ 70 (Coät coù chieàu cao £ 30m)</v>
          </cell>
          <cell r="C153" t="str">
            <v>boä</v>
          </cell>
          <cell r="E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G154" t="str">
            <v>06.2151</v>
          </cell>
        </row>
        <row r="155">
          <cell r="A155" t="str">
            <v>06.2152</v>
          </cell>
          <cell r="B155" t="str">
            <v>Laép ñaët khoùa ñôõ daây choáng seùt tieát dieän £ 240 (Coät coù chieàu cao £ 30m)</v>
          </cell>
          <cell r="C155" t="str">
            <v>boä</v>
          </cell>
          <cell r="E155">
            <v>2925</v>
          </cell>
          <cell r="G155" t="str">
            <v>06.2152</v>
          </cell>
        </row>
        <row r="156">
          <cell r="A156" t="str">
            <v>06.2161</v>
          </cell>
          <cell r="B156" t="str">
            <v>Laép ñaët khoùa ñôõ daây choáng seùt tieát dieän &gt; 240 (Coät coù chieàu cao £ 20m)</v>
          </cell>
          <cell r="C156" t="str">
            <v>boä</v>
          </cell>
          <cell r="E156">
            <v>5688</v>
          </cell>
          <cell r="G156" t="str">
            <v>06.2161</v>
          </cell>
        </row>
        <row r="157">
          <cell r="A157" t="str">
            <v>06.2162</v>
          </cell>
          <cell r="B157" t="str">
            <v>Laép ñaët khoùa ñôõ daây choáng seùt tieát dieän &gt; 240 (Coät coù chieàu cao £ 30m)</v>
          </cell>
          <cell r="C157" t="str">
            <v>boä</v>
          </cell>
          <cell r="E157">
            <v>5850</v>
          </cell>
          <cell r="G157" t="str">
            <v>06.2162</v>
          </cell>
        </row>
        <row r="158">
          <cell r="A158" t="str">
            <v>06.5011</v>
          </cell>
          <cell r="B158" t="str">
            <v>Vöôït ñöôøng daây thoâng tin tieát dieän daây £ 50</v>
          </cell>
          <cell r="C158" t="str">
            <v>V.trí</v>
          </cell>
          <cell r="D158">
            <v>75046</v>
          </cell>
          <cell r="E158">
            <v>78346</v>
          </cell>
          <cell r="G158" t="str">
            <v>06.5011</v>
          </cell>
        </row>
        <row r="159">
          <cell r="A159" t="str">
            <v>06.5012</v>
          </cell>
          <cell r="B159" t="str">
            <v>Vöôït ñöôøng daây thoâng tin tieát dieän daây £ 95</v>
          </cell>
          <cell r="C159" t="str">
            <v>V.trí</v>
          </cell>
          <cell r="D159">
            <v>104623</v>
          </cell>
          <cell r="E159">
            <v>90887</v>
          </cell>
          <cell r="G159" t="str">
            <v>06.5012</v>
          </cell>
        </row>
        <row r="160">
          <cell r="A160" t="str">
            <v>06.5013</v>
          </cell>
          <cell r="B160" t="str">
            <v>Vöôït ñöôøng daây thoâng tin tieát dieän daây £ 150</v>
          </cell>
          <cell r="C160" t="str">
            <v>V.trí</v>
          </cell>
          <cell r="D160">
            <v>134516</v>
          </cell>
          <cell r="E160">
            <v>127737</v>
          </cell>
          <cell r="G160" t="str">
            <v>06.5013</v>
          </cell>
        </row>
        <row r="161">
          <cell r="A161" t="str">
            <v>06.5014</v>
          </cell>
          <cell r="B161" t="str">
            <v>Vöôït ñöôøng daây thoâng tin tieát dieän daây £ 240</v>
          </cell>
          <cell r="C161" t="str">
            <v>V.trí</v>
          </cell>
          <cell r="D161">
            <v>163462</v>
          </cell>
          <cell r="E161">
            <v>143530</v>
          </cell>
          <cell r="G161" t="str">
            <v>06.5014</v>
          </cell>
        </row>
        <row r="162">
          <cell r="A162" t="str">
            <v>06.5015</v>
          </cell>
          <cell r="B162" t="str">
            <v>Vöôït ñöôøng daây thoâng tin tieát dieän daây &gt; 240</v>
          </cell>
          <cell r="C162" t="str">
            <v>V.trí</v>
          </cell>
          <cell r="D162">
            <v>223247</v>
          </cell>
          <cell r="E162">
            <v>226521</v>
          </cell>
          <cell r="F162"/>
          <cell r="G162" t="str">
            <v>06.5015</v>
          </cell>
        </row>
        <row r="163">
          <cell r="A163" t="str">
            <v>06.5011</v>
          </cell>
          <cell r="B163" t="str">
            <v>Vöôït ñöôøng daây haï theá tieát dieän daây £ 50</v>
          </cell>
          <cell r="C163" t="str">
            <v>V.trí</v>
          </cell>
          <cell r="D163">
            <v>75046</v>
          </cell>
          <cell r="E163">
            <v>78346</v>
          </cell>
          <cell r="G163" t="str">
            <v>06.5011</v>
          </cell>
        </row>
        <row r="164">
          <cell r="A164" t="str">
            <v>06.5012</v>
          </cell>
          <cell r="B164" t="str">
            <v>Vöôït ñöôøng daây haï theá tieát dieän daây £ 95</v>
          </cell>
          <cell r="C164" t="str">
            <v>V.trí</v>
          </cell>
          <cell r="D164">
            <v>104623</v>
          </cell>
          <cell r="E164">
            <v>90887</v>
          </cell>
          <cell r="G164" t="str">
            <v>06.5012</v>
          </cell>
        </row>
        <row r="165">
          <cell r="A165" t="str">
            <v>06.5013</v>
          </cell>
          <cell r="B165" t="str">
            <v>Vöôït ñöôøng daây haï theá tieát dieän daây £ 150</v>
          </cell>
          <cell r="C165" t="str">
            <v>V.trí</v>
          </cell>
          <cell r="D165">
            <v>134516</v>
          </cell>
          <cell r="E165">
            <v>127737</v>
          </cell>
          <cell r="G165" t="str">
            <v>06.5013</v>
          </cell>
        </row>
        <row r="166">
          <cell r="A166" t="str">
            <v>06.5014</v>
          </cell>
          <cell r="B166" t="str">
            <v>Vöôït ñöôøng daây haï theá tieát dieän daây £ 240</v>
          </cell>
          <cell r="C166" t="str">
            <v>V.trí</v>
          </cell>
          <cell r="D166">
            <v>163462</v>
          </cell>
          <cell r="E166">
            <v>143530</v>
          </cell>
          <cell r="G166" t="str">
            <v>06.5014</v>
          </cell>
        </row>
        <row r="167">
          <cell r="A167" t="str">
            <v>06.5015</v>
          </cell>
          <cell r="B167" t="str">
            <v>Vöôït ñöôøng daây haï theá tieát dieän daây &gt; 240</v>
          </cell>
          <cell r="C167" t="str">
            <v>V.trí</v>
          </cell>
          <cell r="D167">
            <v>223247</v>
          </cell>
          <cell r="E167">
            <v>226521</v>
          </cell>
          <cell r="G167" t="str">
            <v>06.5015</v>
          </cell>
        </row>
        <row r="168">
          <cell r="A168" t="str">
            <v>06.5021</v>
          </cell>
          <cell r="B168" t="str">
            <v>Vöôït ñöôøng daây 35 kV tieát dieän daây £ 50</v>
          </cell>
          <cell r="C168" t="str">
            <v>V.trí</v>
          </cell>
          <cell r="D168">
            <v>119570</v>
          </cell>
          <cell r="E168">
            <v>105596</v>
          </cell>
          <cell r="G168" t="str">
            <v>06.5021</v>
          </cell>
        </row>
        <row r="169">
          <cell r="A169" t="str">
            <v>06.5022</v>
          </cell>
          <cell r="B169" t="str">
            <v>Vöôït ñöôøng daây 35 kV tieát dieän daây £ 95</v>
          </cell>
          <cell r="C169" t="str">
            <v>V.trí</v>
          </cell>
          <cell r="D169">
            <v>149462</v>
          </cell>
          <cell r="E169">
            <v>121544</v>
          </cell>
          <cell r="G169" t="str">
            <v>06.5022</v>
          </cell>
        </row>
        <row r="170">
          <cell r="A170" t="str">
            <v>06.5023</v>
          </cell>
          <cell r="B170" t="str">
            <v>Vöôït ñöôøng daây 35 kV tieát dieän daây £ 150</v>
          </cell>
          <cell r="C170" t="str">
            <v>V.trí</v>
          </cell>
          <cell r="D170">
            <v>178093</v>
          </cell>
          <cell r="E170">
            <v>148495</v>
          </cell>
          <cell r="G170" t="str">
            <v>06.5023</v>
          </cell>
        </row>
        <row r="171">
          <cell r="A171" t="str">
            <v>06.5024</v>
          </cell>
          <cell r="B171" t="str">
            <v>Vöôït ñöôøng daây 35 kV tieát dieän daây £ 240</v>
          </cell>
          <cell r="C171" t="str">
            <v>V.trí</v>
          </cell>
          <cell r="D171">
            <v>224193</v>
          </cell>
          <cell r="E171">
            <v>166446</v>
          </cell>
          <cell r="G171" t="str">
            <v>06.5024</v>
          </cell>
        </row>
        <row r="172">
          <cell r="A172" t="str">
            <v>06.5025</v>
          </cell>
          <cell r="B172" t="str">
            <v>Vöôït ñöôøng daây 35 kV tieát dieän daây &gt; 240</v>
          </cell>
          <cell r="C172" t="str">
            <v>V.trí</v>
          </cell>
          <cell r="D172">
            <v>313870</v>
          </cell>
          <cell r="E172">
            <v>290467</v>
          </cell>
          <cell r="G172" t="str">
            <v>06.5025</v>
          </cell>
        </row>
        <row r="173">
          <cell r="A173" t="str">
            <v>06.5061</v>
          </cell>
          <cell r="B173" t="str">
            <v>Vöôït ñöôøng giao thoâng &gt;10m tieát dieän daây £ 50</v>
          </cell>
          <cell r="C173" t="str">
            <v>V.trí</v>
          </cell>
          <cell r="D173">
            <v>177462</v>
          </cell>
          <cell r="E173">
            <v>143995</v>
          </cell>
          <cell r="G173" t="str">
            <v>06.5061</v>
          </cell>
        </row>
        <row r="174">
          <cell r="A174" t="str">
            <v>06.5062</v>
          </cell>
          <cell r="B174" t="str">
            <v>Vöôït ñöôøng giao thoâng &gt;10m tieát dieän daây £ 95</v>
          </cell>
          <cell r="C174" t="str">
            <v>V.trí</v>
          </cell>
          <cell r="D174">
            <v>252130</v>
          </cell>
          <cell r="E174">
            <v>190445</v>
          </cell>
          <cell r="G174" t="str">
            <v>06.5062</v>
          </cell>
        </row>
        <row r="175">
          <cell r="A175" t="str">
            <v>06.5063</v>
          </cell>
          <cell r="B175" t="str">
            <v>Vöôït ñöôøng giao thoâng &gt;10m tieát dieän daây £ 150</v>
          </cell>
          <cell r="C175" t="str">
            <v>V.trí</v>
          </cell>
          <cell r="D175">
            <v>328186</v>
          </cell>
          <cell r="E175">
            <v>233024</v>
          </cell>
          <cell r="G175" t="str">
            <v>06.5063</v>
          </cell>
        </row>
        <row r="176">
          <cell r="A176" t="str">
            <v>06.5064</v>
          </cell>
          <cell r="B176" t="str">
            <v>Vöôït ñöôøng giao thoâng &gt;10m tieát dieän daây £ 240</v>
          </cell>
          <cell r="C176" t="str">
            <v>V.trí</v>
          </cell>
          <cell r="D176">
            <v>285447</v>
          </cell>
          <cell r="E176">
            <v>261823</v>
          </cell>
          <cell r="G176" t="str">
            <v>06.5064</v>
          </cell>
        </row>
        <row r="177">
          <cell r="A177" t="str">
            <v>06.5065</v>
          </cell>
          <cell r="B177" t="str">
            <v>Vöôït ñöôøng giao thoâng &gt;10m tieát dieän daây &gt; 240</v>
          </cell>
          <cell r="C177" t="str">
            <v>V.trí</v>
          </cell>
          <cell r="D177">
            <v>532260</v>
          </cell>
          <cell r="E177">
            <v>410618</v>
          </cell>
          <cell r="G177" t="str">
            <v>06.5065</v>
          </cell>
        </row>
        <row r="178">
          <cell r="A178" t="str">
            <v>06.5071</v>
          </cell>
          <cell r="B178" t="str">
            <v>Vò trí beû goùc tieát dieän daây £ 50</v>
          </cell>
          <cell r="C178" t="str">
            <v>V.trí</v>
          </cell>
          <cell r="E178">
            <v>30697</v>
          </cell>
          <cell r="G178" t="str">
            <v>06.5071</v>
          </cell>
        </row>
        <row r="179">
          <cell r="A179" t="str">
            <v>06.5072</v>
          </cell>
          <cell r="B179" t="str">
            <v>Vò trí beû goùc tieát dieän daây £ 95</v>
          </cell>
          <cell r="C179" t="str">
            <v>V.trí</v>
          </cell>
          <cell r="E179">
            <v>61933</v>
          </cell>
          <cell r="G179" t="str">
            <v>06.5072</v>
          </cell>
        </row>
        <row r="180">
          <cell r="A180" t="str">
            <v>06.5073</v>
          </cell>
          <cell r="B180" t="str">
            <v>Vò trí beû goùc tieát dieän daây £ 150</v>
          </cell>
          <cell r="C180" t="str">
            <v>V.trí</v>
          </cell>
          <cell r="E180">
            <v>78346</v>
          </cell>
          <cell r="G180" t="str">
            <v>06.5073</v>
          </cell>
        </row>
        <row r="181">
          <cell r="A181" t="str">
            <v>06.5074</v>
          </cell>
          <cell r="B181" t="str">
            <v>Vò trí beû goùc tieát dieän daây £ 240</v>
          </cell>
          <cell r="C181" t="str">
            <v>V.trí</v>
          </cell>
          <cell r="E181">
            <v>80978</v>
          </cell>
          <cell r="G181" t="str">
            <v>06.5074</v>
          </cell>
        </row>
        <row r="182">
          <cell r="A182" t="str">
            <v>06.5075</v>
          </cell>
          <cell r="B182" t="str">
            <v>Vò trí beû goùc tieát dieän daây &gt; 240</v>
          </cell>
          <cell r="C182" t="str">
            <v>V.trí</v>
          </cell>
          <cell r="E182">
            <v>150188</v>
          </cell>
          <cell r="G182" t="str">
            <v>06.5075</v>
          </cell>
        </row>
        <row r="183">
          <cell r="A183" t="str">
            <v>06.6104</v>
          </cell>
          <cell r="B183" t="str">
            <v>Raûi caêng daây laáy ñoä voõng daây AC-50mm 2</v>
          </cell>
          <cell r="C183" t="str">
            <v>km</v>
          </cell>
          <cell r="D183">
            <v>212189</v>
          </cell>
          <cell r="E183">
            <v>261153</v>
          </cell>
          <cell r="G183" t="str">
            <v>06.6104</v>
          </cell>
        </row>
        <row r="184">
          <cell r="A184" t="str">
            <v>06.6105</v>
          </cell>
          <cell r="B184" t="str">
            <v>Raûi caêng daây laáy ñoä voõng daây AC-70mm 2</v>
          </cell>
          <cell r="C184" t="str">
            <v>km</v>
          </cell>
          <cell r="D184">
            <v>212789</v>
          </cell>
          <cell r="E184">
            <v>348908</v>
          </cell>
          <cell r="G184" t="str">
            <v>06.6105</v>
          </cell>
        </row>
        <row r="185">
          <cell r="A185" t="str">
            <v>06.6106</v>
          </cell>
          <cell r="B185" t="str">
            <v>Raûi caêng daây laáy ñoä voõng daây AC-95mm 2</v>
          </cell>
          <cell r="C185" t="str">
            <v>km</v>
          </cell>
          <cell r="D185">
            <v>212789</v>
          </cell>
          <cell r="E185">
            <v>475178</v>
          </cell>
          <cell r="G185" t="str">
            <v>06.6106</v>
          </cell>
        </row>
        <row r="186">
          <cell r="A186" t="str">
            <v>06.6107</v>
          </cell>
          <cell r="B186" t="str">
            <v>Raûi caêng daây laáy ñoä voõng daây AC-120mm 2</v>
          </cell>
          <cell r="C186" t="str">
            <v>km</v>
          </cell>
          <cell r="D186">
            <v>298671</v>
          </cell>
          <cell r="E186">
            <v>588862</v>
          </cell>
          <cell r="G186" t="str">
            <v>06.6107</v>
          </cell>
        </row>
        <row r="187">
          <cell r="A187" t="str">
            <v>06.6108</v>
          </cell>
          <cell r="B187" t="str">
            <v>Raûi caêng daây laáy ñoä voõng daây AC-150mm 2</v>
          </cell>
          <cell r="C187" t="str">
            <v>km</v>
          </cell>
          <cell r="D187">
            <v>298671</v>
          </cell>
          <cell r="E187">
            <v>712550</v>
          </cell>
          <cell r="G187" t="str">
            <v>06.6108</v>
          </cell>
        </row>
        <row r="188">
          <cell r="A188" t="str">
            <v>06.6109</v>
          </cell>
          <cell r="B188" t="str">
            <v>Raûi caêng daây laáy ñoä voõng daây AC-185mm 2</v>
          </cell>
          <cell r="C188" t="str">
            <v>km</v>
          </cell>
          <cell r="D188">
            <v>298671</v>
          </cell>
          <cell r="E188">
            <v>840899</v>
          </cell>
          <cell r="G188" t="str">
            <v>06.6109</v>
          </cell>
        </row>
        <row r="189">
          <cell r="A189" t="str">
            <v>06.6110</v>
          </cell>
          <cell r="B189" t="str">
            <v>Raûi caêng daây laáy ñoä voõng daây AC-240mm 2</v>
          </cell>
          <cell r="C189" t="str">
            <v>km</v>
          </cell>
          <cell r="D189">
            <v>298671</v>
          </cell>
          <cell r="E189">
            <v>924792</v>
          </cell>
          <cell r="G189" t="str">
            <v>06.6110</v>
          </cell>
        </row>
        <row r="190">
          <cell r="A190" t="str">
            <v>06.6124</v>
          </cell>
          <cell r="B190" t="str">
            <v>Raûi caêng daây laáy ñoä voõng daây A-50mm 2</v>
          </cell>
          <cell r="C190" t="str">
            <v>km</v>
          </cell>
          <cell r="D190">
            <v>212189</v>
          </cell>
          <cell r="E190">
            <v>208012</v>
          </cell>
          <cell r="G190" t="str">
            <v>06.6124</v>
          </cell>
        </row>
        <row r="191">
          <cell r="A191" t="str">
            <v>06.6125</v>
          </cell>
          <cell r="B191" t="str">
            <v>Raûi caêng daây laáy ñoä voõng daây A-70mm 2</v>
          </cell>
          <cell r="C191" t="str">
            <v>km</v>
          </cell>
          <cell r="D191">
            <v>212189</v>
          </cell>
          <cell r="E191">
            <v>279516</v>
          </cell>
          <cell r="G191" t="str">
            <v>06.6125</v>
          </cell>
        </row>
        <row r="192">
          <cell r="A192" t="str">
            <v>06.6126</v>
          </cell>
          <cell r="B192" t="str">
            <v>Raûi caêng daây laáy ñoä voõng daây A-95mm 2</v>
          </cell>
          <cell r="C192" t="str">
            <v>km</v>
          </cell>
          <cell r="D192">
            <v>212189</v>
          </cell>
          <cell r="E192">
            <v>381897</v>
          </cell>
          <cell r="G192" t="str">
            <v>06.6126</v>
          </cell>
        </row>
        <row r="193">
          <cell r="A193" t="str">
            <v>06.6133</v>
          </cell>
          <cell r="B193" t="str">
            <v>Raûi caêng daây choáng seùt tieát dieän 35mm 2</v>
          </cell>
          <cell r="C193" t="str">
            <v>km</v>
          </cell>
          <cell r="D193">
            <v>211789</v>
          </cell>
          <cell r="E193">
            <v>365484</v>
          </cell>
          <cell r="G193" t="str">
            <v>06.6133</v>
          </cell>
        </row>
        <row r="194">
          <cell r="A194" t="str">
            <v>06.6134</v>
          </cell>
          <cell r="B194" t="str">
            <v>Raûi caêng daây choáng seùt tieát dieän 50mm 2</v>
          </cell>
          <cell r="C194" t="str">
            <v>km</v>
          </cell>
          <cell r="D194">
            <v>211789</v>
          </cell>
          <cell r="E194">
            <v>409524</v>
          </cell>
          <cell r="G194" t="str">
            <v>06.6134</v>
          </cell>
        </row>
        <row r="195">
          <cell r="A195" t="str">
            <v>06.6135</v>
          </cell>
          <cell r="B195" t="str">
            <v>Raûi caêng daây choáng seùt tieát dieän 70mm 2</v>
          </cell>
          <cell r="C195" t="str">
            <v>km</v>
          </cell>
          <cell r="D195">
            <v>211789</v>
          </cell>
          <cell r="E195">
            <v>491429</v>
          </cell>
          <cell r="G195" t="str">
            <v>06.6135</v>
          </cell>
        </row>
        <row r="197">
          <cell r="A197" t="str">
            <v>02.1211</v>
          </cell>
          <cell r="B197" t="str">
            <v>Vaän chuyeån xi maêng cöï ly 100m</v>
          </cell>
          <cell r="C197" t="str">
            <v>taán</v>
          </cell>
          <cell r="E197">
            <v>71813</v>
          </cell>
        </row>
        <row r="198">
          <cell r="A198" t="str">
            <v>02.1212</v>
          </cell>
          <cell r="B198" t="str">
            <v>Vaän chuyeån xi maêng cöï ly 300m</v>
          </cell>
          <cell r="C198" t="str">
            <v>taán</v>
          </cell>
          <cell r="E198">
            <v>67545</v>
          </cell>
        </row>
        <row r="199">
          <cell r="A199" t="str">
            <v>02.1213</v>
          </cell>
          <cell r="B199" t="str">
            <v>Vaän chuyeån xi maêng cöï ly 500m</v>
          </cell>
          <cell r="C199" t="str">
            <v>taán</v>
          </cell>
          <cell r="E199">
            <v>66956</v>
          </cell>
        </row>
        <row r="200">
          <cell r="A200" t="str">
            <v>02.1214</v>
          </cell>
          <cell r="B200" t="str">
            <v>Vaän chuyeån xi maêng cöï ly &gt;500m</v>
          </cell>
          <cell r="C200" t="str">
            <v>taán</v>
          </cell>
          <cell r="E200">
            <v>66515</v>
          </cell>
        </row>
        <row r="202">
          <cell r="A202" t="str">
            <v>02.1241</v>
          </cell>
          <cell r="B202" t="str">
            <v xml:space="preserve">Vaän chuyeån ñaù </v>
          </cell>
          <cell r="C202" t="str">
            <v>m3</v>
          </cell>
          <cell r="E202">
            <v>70635</v>
          </cell>
        </row>
        <row r="203">
          <cell r="A203" t="str">
            <v>02.1242</v>
          </cell>
          <cell r="B203" t="str">
            <v xml:space="preserve">Vaän chuyeån ñaù </v>
          </cell>
          <cell r="C203" t="str">
            <v>m3</v>
          </cell>
          <cell r="E203">
            <v>67692</v>
          </cell>
        </row>
        <row r="204">
          <cell r="A204" t="str">
            <v>02.1243</v>
          </cell>
          <cell r="B204" t="str">
            <v xml:space="preserve">Vaän chuyeån ñaù </v>
          </cell>
          <cell r="C204" t="str">
            <v>m3</v>
          </cell>
          <cell r="E204">
            <v>67104</v>
          </cell>
        </row>
        <row r="205">
          <cell r="A205" t="str">
            <v>02.1244</v>
          </cell>
          <cell r="B205" t="str">
            <v xml:space="preserve">Vaän chuyeån ñaù </v>
          </cell>
          <cell r="C205" t="str">
            <v>m3</v>
          </cell>
          <cell r="E205">
            <v>66662</v>
          </cell>
        </row>
        <row r="206">
          <cell r="A206" t="str">
            <v>02.1232</v>
          </cell>
          <cell r="B206" t="str">
            <v>Vaän chuyeån caÙt</v>
          </cell>
          <cell r="C206" t="str">
            <v>m3</v>
          </cell>
        </row>
        <row r="207">
          <cell r="A207" t="str">
            <v>02.1231</v>
          </cell>
          <cell r="B207" t="str">
            <v>Vaän chuyeån caùt</v>
          </cell>
          <cell r="C207" t="str">
            <v>m3</v>
          </cell>
          <cell r="E207">
            <v>67251</v>
          </cell>
        </row>
        <row r="208">
          <cell r="A208" t="str">
            <v>02.1232</v>
          </cell>
          <cell r="B208" t="str">
            <v>Vaän chuyeån caùt</v>
          </cell>
          <cell r="C208" t="str">
            <v>m3</v>
          </cell>
          <cell r="E208">
            <v>64308</v>
          </cell>
        </row>
        <row r="209">
          <cell r="A209" t="str">
            <v>02.1233</v>
          </cell>
          <cell r="B209" t="str">
            <v>Vaän chuyeån caùt</v>
          </cell>
          <cell r="C209" t="str">
            <v>m3</v>
          </cell>
          <cell r="E209">
            <v>63719</v>
          </cell>
        </row>
        <row r="210">
          <cell r="A210" t="str">
            <v>02.1234</v>
          </cell>
          <cell r="B210" t="str">
            <v>Vaän chuyeån caùt</v>
          </cell>
          <cell r="C210" t="str">
            <v>m3</v>
          </cell>
          <cell r="E210">
            <v>62983</v>
          </cell>
        </row>
        <row r="212">
          <cell r="A212" t="str">
            <v>02.1351</v>
          </cell>
          <cell r="B212" t="str">
            <v>Vaän chuyeån coát theùp + bulon</v>
          </cell>
          <cell r="C212" t="str">
            <v>Taán</v>
          </cell>
          <cell r="E212">
            <v>110221</v>
          </cell>
        </row>
        <row r="213">
          <cell r="A213" t="str">
            <v>02.1352</v>
          </cell>
          <cell r="B213" t="str">
            <v>Vaän chuyeån coát theùp + bulon</v>
          </cell>
          <cell r="C213" t="str">
            <v>Taán</v>
          </cell>
          <cell r="E213">
            <v>103451</v>
          </cell>
        </row>
        <row r="214">
          <cell r="A214" t="str">
            <v>02.1353</v>
          </cell>
          <cell r="B214" t="str">
            <v>Vaän chuyeån coát theùp + bulon</v>
          </cell>
          <cell r="C214" t="str">
            <v>Taán</v>
          </cell>
          <cell r="E214">
            <v>102127</v>
          </cell>
        </row>
        <row r="215">
          <cell r="A215" t="str">
            <v>02.1354</v>
          </cell>
          <cell r="B215" t="str">
            <v>Vaän chuyeån coát theùp + bulon</v>
          </cell>
          <cell r="C215" t="str">
            <v>Taán</v>
          </cell>
          <cell r="E215">
            <v>93739</v>
          </cell>
        </row>
        <row r="217">
          <cell r="A217" t="str">
            <v>02.1331</v>
          </cell>
          <cell r="B217" t="str">
            <v>Vaän chuyeån vaùn khuoân</v>
          </cell>
          <cell r="C217" t="str">
            <v>m3</v>
          </cell>
          <cell r="E217">
            <v>57391</v>
          </cell>
        </row>
        <row r="218">
          <cell r="A218" t="str">
            <v>02.1332</v>
          </cell>
          <cell r="B218" t="str">
            <v>Vaän chuyeån vaùn khuoân</v>
          </cell>
          <cell r="C218" t="str">
            <v>m3</v>
          </cell>
          <cell r="E218">
            <v>55037</v>
          </cell>
        </row>
        <row r="219">
          <cell r="A219" t="str">
            <v>02.1333</v>
          </cell>
          <cell r="B219" t="str">
            <v>Vaän chuyeån vaùn khuoân</v>
          </cell>
          <cell r="C219" t="str">
            <v>m3</v>
          </cell>
          <cell r="E219">
            <v>54301</v>
          </cell>
        </row>
        <row r="220">
          <cell r="A220" t="str">
            <v>02.1334</v>
          </cell>
          <cell r="B220" t="str">
            <v>Vaän chuyeån vaùn khuoân</v>
          </cell>
          <cell r="C220" t="str">
            <v>m3</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E223">
            <v>56950</v>
          </cell>
        </row>
        <row r="224">
          <cell r="A224" t="str">
            <v>02.1323</v>
          </cell>
          <cell r="B224" t="str">
            <v>Vaän chuyeån nöôùc</v>
          </cell>
          <cell r="C224" t="str">
            <v>m3</v>
          </cell>
          <cell r="E224">
            <v>49592</v>
          </cell>
        </row>
        <row r="225">
          <cell r="A225" t="str">
            <v>02.1324</v>
          </cell>
          <cell r="B225" t="str">
            <v>Vaän chuyeån nöôùc</v>
          </cell>
          <cell r="C225" t="str">
            <v>m3</v>
          </cell>
          <cell r="E225">
            <v>48415</v>
          </cell>
        </row>
        <row r="227">
          <cell r="A227" t="str">
            <v>02.1391</v>
          </cell>
          <cell r="B227" t="str">
            <v>Vaän chuyeån coïc tre</v>
          </cell>
          <cell r="C227" t="str">
            <v>coïc</v>
          </cell>
          <cell r="E227">
            <v>17953</v>
          </cell>
        </row>
        <row r="228">
          <cell r="A228" t="str">
            <v>02.1392</v>
          </cell>
          <cell r="B228" t="str">
            <v>Vaän chuyeån coïc tre</v>
          </cell>
          <cell r="C228" t="str">
            <v>coïc</v>
          </cell>
          <cell r="E228">
            <v>16923</v>
          </cell>
        </row>
        <row r="229">
          <cell r="A229" t="str">
            <v>02.1393</v>
          </cell>
          <cell r="B229" t="str">
            <v>Vaän chuyeån coïc tre</v>
          </cell>
          <cell r="C229" t="str">
            <v>coïc</v>
          </cell>
          <cell r="E229">
            <v>16776</v>
          </cell>
        </row>
        <row r="230">
          <cell r="A230" t="str">
            <v>02.1394</v>
          </cell>
          <cell r="B230" t="str">
            <v>Vaän chuyeån coïc tre</v>
          </cell>
          <cell r="C230" t="str">
            <v>coïc</v>
          </cell>
          <cell r="E230">
            <v>16629</v>
          </cell>
        </row>
        <row r="232">
          <cell r="A232" t="str">
            <v>02.1391</v>
          </cell>
          <cell r="B232" t="str">
            <v>Vaän chuyeån coùt eùp</v>
          </cell>
          <cell r="C232" t="str">
            <v>taám</v>
          </cell>
          <cell r="E232">
            <v>17953</v>
          </cell>
        </row>
        <row r="233">
          <cell r="A233" t="str">
            <v>02.1392</v>
          </cell>
          <cell r="B233" t="str">
            <v>Vaän chuyeån coùt eùp</v>
          </cell>
          <cell r="C233" t="str">
            <v>taám</v>
          </cell>
          <cell r="E233">
            <v>16923</v>
          </cell>
        </row>
        <row r="234">
          <cell r="A234" t="str">
            <v>02.1393</v>
          </cell>
          <cell r="B234" t="str">
            <v>Vaän chuyeån coùt eùp</v>
          </cell>
          <cell r="C234" t="str">
            <v>taám</v>
          </cell>
          <cell r="E234">
            <v>16776</v>
          </cell>
        </row>
        <row r="235">
          <cell r="A235" t="str">
            <v>02.1394</v>
          </cell>
          <cell r="B235" t="str">
            <v>Vaän chuyeån coùt eùp</v>
          </cell>
          <cell r="C235" t="str">
            <v>taám</v>
          </cell>
          <cell r="E235">
            <v>16629</v>
          </cell>
        </row>
        <row r="237">
          <cell r="A237" t="str">
            <v>02.1481</v>
          </cell>
          <cell r="B237" t="str">
            <v>Vaän chuyeån DCTC</v>
          </cell>
          <cell r="C237" t="str">
            <v>Taán</v>
          </cell>
          <cell r="E237">
            <v>91090</v>
          </cell>
        </row>
        <row r="238">
          <cell r="A238" t="str">
            <v>02.1482</v>
          </cell>
          <cell r="B238" t="str">
            <v>Vaän chuyeån DCTC</v>
          </cell>
          <cell r="C238" t="str">
            <v>Taán</v>
          </cell>
          <cell r="E238">
            <v>84615</v>
          </cell>
        </row>
        <row r="239">
          <cell r="A239" t="str">
            <v>02.1483</v>
          </cell>
          <cell r="B239" t="str">
            <v>Vaän chuyeån DCTC</v>
          </cell>
          <cell r="C239" t="str">
            <v>Taán</v>
          </cell>
          <cell r="E239">
            <v>83585</v>
          </cell>
        </row>
        <row r="240">
          <cell r="A240" t="str">
            <v>02.1484</v>
          </cell>
          <cell r="B240" t="str">
            <v>Vaän chuyeån DCTC</v>
          </cell>
          <cell r="C240" t="str">
            <v>Taán</v>
          </cell>
          <cell r="E240">
            <v>82849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TONGHOP"/>
      <sheetName val="Sheet10"/>
      <sheetName val="Sheet6"/>
      <sheetName val="t.thu"/>
      <sheetName val="t.chi"/>
      <sheetName val="Sheet2"/>
      <sheetName val="BCD"/>
      <sheetName val="TNDN"/>
      <sheetName val="Sheet5"/>
      <sheetName val="627"/>
      <sheetName val="642"/>
      <sheetName val="HDKD"/>
      <sheetName val="LCtiente"/>
      <sheetName val="ZMN"/>
      <sheetName val="ZSOCHE"/>
      <sheetName val="ZCAPHE"/>
      <sheetName val="THVDT"/>
      <sheetName val="LUYKE"/>
      <sheetName val="TANGTS"/>
      <sheetName val="NGUYENGIA"/>
      <sheetName val="HAOMON"/>
      <sheetName val="THANHLYTS"/>
      <sheetName val="Sheet4"/>
      <sheetName val="Sheet1"/>
      <sheetName val="Sheet3"/>
      <sheetName val="CSLUYKE"/>
      <sheetName val="PBKHOILUONG"/>
      <sheetName val="chenhDT"/>
      <sheetName val="05B"/>
      <sheetName val="3,1"/>
      <sheetName val="3,2"/>
      <sheetName val="3,3"/>
      <sheetName val="3,4"/>
      <sheetName val="3,5"/>
      <sheetName val="3,6"/>
      <sheetName val="3,7"/>
      <sheetName val="P.PLOINHUAN"/>
      <sheetName val="pbolai"/>
      <sheetName val="Sheet16"/>
      <sheetName val="VAT12T"/>
      <sheetName val="vatDC"/>
      <sheetName val="Sheet8"/>
      <sheetName val="Sheet19"/>
      <sheetName val="Sheet9"/>
      <sheetName val="Sheet20"/>
      <sheetName val="Sheet21"/>
      <sheetName val="Sheet22"/>
      <sheetName val="tcsxkd"/>
      <sheetName val="641"/>
      <sheetName val="TIEUTHUM"/>
      <sheetName val="NXT"/>
      <sheetName val="Sheet27"/>
      <sheetName val="Sheet28"/>
      <sheetName val="Sheet23"/>
      <sheetName val="131"/>
      <sheetName val="138"/>
      <sheetName val="331"/>
      <sheetName val="Sheet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PIPE-03E"/>
      <sheetName val="1"/>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Gia VL"/>
      <sheetName val="Bang gia ca may"/>
      <sheetName val="Bang luong CB"/>
      <sheetName val="Bang P.tich CT"/>
      <sheetName val="D.toan chi tiet"/>
      <sheetName val="Bang TH Dtoan"/>
      <sheetName val="XXXXXXXX"/>
      <sheetName val="KH 2003 (moi max)"/>
      <sheetName val="Dong Dau"/>
      <sheetName val="Dong Dau (2)"/>
      <sheetName val="Sau dong"/>
      <sheetName val="Ma xa"/>
      <sheetName val="My dinh"/>
      <sheetName val="Tong cong"/>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hart1"/>
      <sheetName val="Interim payment"/>
      <sheetName val="Letter"/>
      <sheetName val="Bid Sum"/>
      <sheetName val="Item B"/>
      <sheetName val="Dg A"/>
      <sheetName val="Dg B&amp;C"/>
      <sheetName val="Rates&amp;Prices"/>
      <sheetName val="Material at site"/>
      <sheetName val="Chart2"/>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sent t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116(300)"/>
      <sheetName val="116(200)"/>
      <sheetName val="116(150)"/>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VL"/>
      <sheetName val="CTXD"/>
      <sheetName val=".."/>
      <sheetName val="CTDN"/>
      <sheetName val="san vuon"/>
      <sheetName val="khu phu tro"/>
      <sheetName val="DTHH"/>
      <sheetName val="Bang1"/>
      <sheetName val="TAI TRONG"/>
      <sheetName val="NOI LUC"/>
      <sheetName val="TINH DUYET THTT CHINH"/>
      <sheetName val="TDUYET THTT PHU"/>
      <sheetName val="TINH DAO DONG VA DO VONG"/>
      <sheetName val="TINH NEO"/>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Phu luc"/>
      <sheetName val="Gia trÞ"/>
      <sheetName val="be tong"/>
      <sheetName val="Thep"/>
      <sheetName val="Tong hop thep"/>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Thuyet minh"/>
      <sheetName val="CQ-HQ"/>
      <sheetName val="THCT"/>
      <sheetName val="cap cho cac DT"/>
      <sheetName val="Ung - hoan"/>
      <sheetName val="CP may"/>
      <sheetName val="SS"/>
      <sheetName val="NV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Thep "/>
      <sheetName val="Chi tiet Khoi luong"/>
      <sheetName val="TH khoi luong"/>
      <sheetName val="Chiet tinh vat lieu "/>
      <sheetName val="TH KL VL"/>
      <sheetName val="KL VL"/>
      <sheetName val="KHCTiet"/>
      <sheetName val="QT 9-6"/>
      <sheetName val="Thuong luu HB"/>
      <sheetName val="QT03"/>
      <sheetName val="QT"/>
      <sheetName val="PTmay"/>
      <sheetName val="KK"/>
      <sheetName val="QT Ky T"/>
      <sheetName val="BCKT"/>
      <sheetName val="bc vt TON BAI"/>
      <sheetName val="XXXXXXX0"/>
      <sheetName val="dutoan1"/>
      <sheetName val="Anhtoan"/>
      <sheetName val="dutoan2"/>
      <sheetName val="vat tu"/>
      <sheetName val="DS them luong qui 4-2002"/>
      <sheetName val="Phuc loi 2-9-02"/>
      <sheetName val="PCLB-2002"/>
      <sheetName val="Thuong nhan dip 21-12-02"/>
      <sheetName val="Thuong dip nhan danh hieu AHL§"/>
      <sheetName val="Thang luong thu 13 nam 2002"/>
      <sheetName val="Luong SX# dip Tet Qui Mui(dong)"/>
      <sheetName val="Quyet toan"/>
      <sheetName val="Thu hoi"/>
      <sheetName val="Lai vay"/>
      <sheetName val="Tien vay"/>
      <sheetName val="Cong no"/>
      <sheetName val="Cop pha"/>
      <sheetName val="20000000"/>
      <sheetName val="Q1-02"/>
      <sheetName val="Q2-02"/>
      <sheetName val="Q3-02"/>
      <sheetName val="THDT"/>
      <sheetName val="DM-Goc"/>
      <sheetName val="Gia-CT"/>
      <sheetName val="PTCP"/>
      <sheetName val="cphoi"/>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tscd"/>
      <sheetName val="KM"/>
      <sheetName val="KHOANMUC"/>
      <sheetName val="CPQL"/>
      <sheetName val="SANLUONG"/>
      <sheetName val="SSCP-SL"/>
      <sheetName val="CPSX"/>
      <sheetName val="KQKD"/>
      <sheetName val="CDSL (2)"/>
      <sheetName val="cong Q2"/>
      <sheetName val="T.U luong Q1"/>
      <sheetName val="T.U luong Q2"/>
      <sheetName val="T.U luong Q3"/>
      <sheetName val="phan tich DG"/>
      <sheetName val="gia vat lieu"/>
      <sheetName val="gia xe may"/>
      <sheetName val="gia nhan c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9"/>
      <sheetName val="10"/>
      <sheetName val="clvl"/>
      <sheetName val="Chenh lech"/>
      <sheetName val="Kinh phí"/>
      <sheetName val="cong bien t10"/>
      <sheetName val="luong t9 "/>
      <sheetName val="bb t9"/>
      <sheetName val="XETT10-03"/>
      <sheetName val="bxet"/>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DTHU CHI T1"/>
      <sheetName val="THUCHI 2"/>
      <sheetName val="THU CHI3"/>
      <sheetName val="THU CHI 4"/>
      <sheetName val="binh do"/>
      <sheetName val="Ke"/>
    </sheetNames>
    <definedNames>
      <definedName name="DataFilter"/>
      <definedName name="DataSort"/>
      <definedName name="GoBack"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sheetData sheetId="108"/>
      <sheetData sheetId="109"/>
      <sheetData sheetId="110"/>
      <sheetData sheetId="11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refreshError="1"/>
      <sheetData sheetId="710"/>
      <sheetData sheetId="71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Sheet1"/>
      <sheetName val="XD"/>
      <sheetName val="6"/>
      <sheetName val="KL"/>
      <sheetName val="NCKT"/>
      <sheetName val="VLP"/>
      <sheetName val="Luong"/>
      <sheetName val=""/>
      <sheetName val="Tro giup"/>
      <sheetName val="äp_x0000__x0007_07.5102_x0007_07.51024Hoäp noái c"/>
      <sheetName val="Work-Condition"/>
      <sheetName val="äp_x0000__x0007_07.5102_x0007_07.51024Hoäp noái caùp &lt;=1kV ; caùp coù tieát dieän &lt;= 70mm2_x0000__x0004_hoäp_x0000__x0007_07.5103_x0007_07.51035Hoäp noái caùp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refreshError="1"/>
      <sheetData sheetId="5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9 月"/>
      <sheetName val="8 月"/>
      <sheetName val="LSN"/>
      <sheetName val="Sheet3"/>
      <sheetName val="Sheet1"/>
      <sheetName val="Sheet2"/>
      <sheetName val="THKP  (2)"/>
      <sheetName val="DGCT cong (TM)"/>
      <sheetName val="DGCT PH (TM)"/>
      <sheetName val="DGCT MD (TM)"/>
      <sheetName val="DGCT ND (TM)"/>
      <sheetName val="VBT (2)"/>
      <sheetName val="THKP "/>
      <sheetName val="DGCT MD"/>
      <sheetName val="DGCT ND"/>
      <sheetName val="DGCT cong"/>
      <sheetName val="DGCT PH"/>
      <sheetName val="NC (2)"/>
      <sheetName val="XM"/>
      <sheetName val="NC"/>
      <sheetName val="VL"/>
      <sheetName val="DGCT-YL"/>
      <sheetName val="TH-YL"/>
      <sheetName val="VBT"/>
      <sheetName val="BT"/>
      <sheetName val="XL4Poppy"/>
      <sheetName val="O.Do-Cong Cai tat"/>
      <sheetName val="Cty CTGT 1 TN "/>
      <sheetName val="O Khue Qlo 3"/>
      <sheetName val="O.Do-TNVCA Q.ninh"/>
      <sheetName val="O chien QL 53-1413"/>
      <sheetName val="O.chien QL53-3311"/>
      <sheetName val="Sheet4"/>
      <sheetName val="o.Huyen - CMNC"/>
      <sheetName val="Huyen Quoc lo 91"/>
      <sheetName val="Sambuvina"/>
      <sheetName val="O huyen - lai cu"/>
      <sheetName val="o.Huyen - HP"/>
      <sheetName val="O.Khuong -Nha be Can gio"/>
      <sheetName val="tong hop nha be 141 "/>
      <sheetName val="¤.kh­¬ng -Nhµ thÞ uû VY"/>
      <sheetName val="Tong hop viet tri"/>
      <sheetName val="Khuong Vtri"/>
      <sheetName val="Khuong Daklak"/>
      <sheetName val="Khuong DL"/>
      <sheetName val="khuong viet tri"/>
      <sheetName val="Ctiet Qlo2 O Khuong"/>
      <sheetName val="Thop Qlo2 O khuong"/>
      <sheetName val="O.Hien T190"/>
      <sheetName val="O.Huyen- Xuyen a"/>
      <sheetName val="Huyen lang 3311"/>
      <sheetName val="O.huyen - Lang 1413"/>
      <sheetName val="Khuong vinh yen"/>
      <sheetName val="TK 3311Hien lang"/>
      <sheetName val="O.Hien Lang-Hoa llac"/>
      <sheetName val="O yen - lai cu"/>
      <sheetName val="O.Yen Ca mau-Nam can"/>
      <sheetName val="Yen Quoc lo 91"/>
      <sheetName val="TK 3311"/>
      <sheetName val="TB O VINH"/>
      <sheetName val="Sheet5 vinh a"/>
      <sheetName val="Chart1"/>
      <sheetName val="O.Vinh-Ha noi -Cau gie"/>
      <sheetName val="¤.Vinh HNCG -2"/>
      <sheetName val="Vinh Binh dinh 6"/>
      <sheetName val="O.Vinh San bong A22"/>
      <sheetName val="¤ Vinh - S©n bãng A22"/>
      <sheetName val="O.Viet - phong nien"/>
      <sheetName val="O.Viet - phong nien (2)"/>
      <sheetName val="Tk311PNCL"/>
      <sheetName val="O Viet 4D"/>
      <sheetName val="O Viet 4D (2)"/>
      <sheetName val="Tk33114d"/>
      <sheetName val="O Viet MKPL"/>
      <sheetName val="O Viet BPHIET"/>
      <sheetName val="Viet ban den"/>
      <sheetName val="TK311BDBP"/>
      <sheetName val="O.Viet - 4D"/>
      <sheetName val="O.Thuong Cong Cai tat"/>
      <sheetName val="O.Thuong-duong 331 QN"/>
      <sheetName val="Thinh GTNT Lang son"/>
      <sheetName val="O.Thinh 4B QNKm 97-102"/>
      <sheetName val="O.Thinh 4b QN84-94"/>
      <sheetName val="O.Thao Ql 51 V.Tau"/>
      <sheetName val="Thao binh dinnh"/>
      <sheetName val="Thao d­êng Ho Chi Minh"/>
      <sheetName val="O.Thao Ql 53 V.Long"/>
      <sheetName val="3311 o thiep"/>
      <sheetName val="O.Thiep- NHCG"/>
      <sheetName val="otung tram xang nhu quynh"/>
      <sheetName val="oTung gia lam"/>
      <sheetName val="Qlo 5 Trau quy"/>
      <sheetName val="O.Tung Chau qui"/>
      <sheetName val="O.Hien Vinh tuy"/>
      <sheetName val="CTvµ SL"/>
      <sheetName val="B¶n gèc"/>
      <sheetName val="lai o huyen CM"/>
      <sheetName val="lai o yen CM"/>
      <sheetName val="tong hop 5 th­ng dau nam"/>
      <sheetName val="Thang 6"/>
      <sheetName val="Thang 7"/>
      <sheetName val="Thang 8"/>
      <sheetName val="Thang 9"/>
      <sheetName val="Tæng hîp ¤.Khu¬ng"/>
      <sheetName val="CDPS 112"/>
      <sheetName val="CDPS 333"/>
      <sheetName val="CDPS 3338 TDT"/>
      <sheetName val="CDPS 333VAT"/>
      <sheetName val="CDPS 131"/>
      <sheetName val="CDPS 133"/>
      <sheetName val="CDPS 1388"/>
      <sheetName val="CDPS 136"/>
      <sheetName val="CDPS 1413"/>
      <sheetName val="CDPS 1411"/>
      <sheetName val="CDPS 1418"/>
      <sheetName val="CDPS 152"/>
      <sheetName val="CDPS 153"/>
      <sheetName val="CDPS 154"/>
      <sheetName val="CDPS 311"/>
      <sheetName val="CDPS 3311"/>
      <sheetName val="CDPS 3312"/>
      <sheetName val="CDPS 336"/>
      <sheetName val="CDPS338(in)"/>
      <sheetName val="CDPS 3388"/>
      <sheetName val="CDPS 341"/>
      <sheetName val="TK431"/>
      <sheetName val="TK 511"/>
      <sheetName val="CDPS 342"/>
      <sheetName val="ps 642"/>
      <sheetName val="ps623"/>
      <sheetName val="ps627"/>
      <sheetName val="ps 622"/>
      <sheetName val="ps 621"/>
      <sheetName val=" kuv"/>
      <sheetName val="BKRVV"/>
      <sheetName val="KUVtrang 1"/>
      <sheetName val="CVVAYNP"/>
      <sheetName val="KUVtrang2"/>
      <sheetName val="BBKTVTDB"/>
      <sheetName val="T8-2001"/>
      <sheetName val="T7-2001"/>
      <sheetName val="T9-2001"/>
      <sheetName val="T"/>
      <sheetName val="T10-2001"/>
      <sheetName val="T6-2001"/>
      <sheetName val="T11-2001"/>
      <sheetName val="T12-2001"/>
      <sheetName val="T3-2001"/>
      <sheetName val="T4-2001"/>
      <sheetName val="T5-2001"/>
      <sheetName val="Sheet5"/>
      <sheetName val="Sheet6"/>
      <sheetName val="Sheet7"/>
      <sheetName val="Sheet8"/>
      <sheetName val="Sheet9"/>
      <sheetName val="Sheet10"/>
      <sheetName val="Sheet11"/>
      <sheetName val="Sheet12"/>
      <sheetName val="Sheet13"/>
      <sheetName val="Sheet14"/>
      <sheetName val="Sheet15"/>
      <sheetName val="Sheet16"/>
      <sheetName val="632"/>
      <sheetName val="Bieu4a-CLCB"/>
      <sheetName val="Ctiet"/>
      <sheetName val="TH479"/>
      <sheetName val="DGTH473"/>
      <sheetName val="TH"/>
      <sheetName val="Sum OK "/>
      <sheetName val="Vina"/>
      <sheetName val="Sum tinh lai"/>
      <sheetName val="Gia T5"/>
      <sheetName val="Gia T5+5%"/>
      <sheetName val="Gia TLC"/>
      <sheetName val="Gia TLC+5%"/>
      <sheetName val="Gia VNa"/>
      <sheetName val="Gia VNa+5%"/>
      <sheetName val="Gia T4"/>
      <sheetName val="Gia T4+5%"/>
      <sheetName val="Phan chi  OK"/>
      <sheetName val="Bid Price Schedule (2)"/>
      <sheetName val="GiaThau (3)"/>
      <sheetName val="Bid Price Summary"/>
      <sheetName val="Bid Price Schedule"/>
      <sheetName val="Name"/>
      <sheetName val="00000000"/>
      <sheetName val="487"/>
      <sheetName val="471"/>
      <sheetName val="512"/>
      <sheetName val="btnhatmin"/>
      <sheetName val="btnhtrung"/>
      <sheetName val="results"/>
      <sheetName val="TH Thanh toan"/>
      <sheetName val="TCTy 4"/>
      <sheetName val="TCTy 5"/>
      <sheetName val="TLC"/>
      <sheetName val="BDH"/>
      <sheetName val="phan bu tru"/>
      <sheetName val="Phan chia OK"/>
      <sheetName val="XXXXXXXX"/>
      <sheetName val="XXXXXXX0"/>
      <sheetName val="MAY"/>
      <sheetName val="VL14"/>
      <sheetName val="DGCT14"/>
      <sheetName val="DGTH"/>
      <sheetName val="DG-CT"/>
      <sheetName val=" THDGK"/>
      <sheetName val="DTCT"/>
      <sheetName val="DGTH-giam gia 6,847%"/>
      <sheetName val="TH-KPDT"/>
      <sheetName val="DGVL"/>
      <sheetName val="DKTT-HD"/>
      <sheetName val="D1-O.V"/>
      <sheetName val="D1-O.K"/>
      <sheetName val="D4"/>
      <sheetName val="D7"/>
      <sheetName val="D10"/>
      <sheetName val="D12"/>
      <sheetName val="D2"/>
      <sheetName val="Mien Trung"/>
      <sheetName val="DGCT"/>
      <sheetName val="THDG"/>
      <sheetName val="DKTC"/>
      <sheetName val="GTH"/>
      <sheetName val="THDGg 20,18%"/>
      <sheetName val="DGNC"/>
      <sheetName val="DGCM"/>
      <sheetName val="VUA BT"/>
      <sheetName val="DKCTHD"/>
      <sheetName val="Bieu1-LDTN"/>
      <sheetName val="Bieu 2a"/>
      <sheetName val="Bieu 2b"/>
      <sheetName val="Bieu 2c"/>
      <sheetName val="Bieu 3"/>
      <sheetName val="Bieu 4a"/>
      <sheetName val="Bieu 4b"/>
      <sheetName val="Bieu 4c-1"/>
      <sheetName val="Bieu 4c-2"/>
      <sheetName val="Bieu 5"/>
      <sheetName val="Bieu 6"/>
      <sheetName val="TDKT"/>
      <sheetName val="HD Ong Dung"/>
      <sheetName val="To gian tiep"/>
      <sheetName val="To nghien cap phoi"/>
      <sheetName val="To truc tiep khac"/>
      <sheetName val="HD Ong Tuan"/>
      <sheetName val="To pho thong 1"/>
      <sheetName val="Bang duyet luonQIII"/>
      <sheetName val="to may"/>
      <sheetName val="Tong hop (2)"/>
      <sheetName val="To xe"/>
      <sheetName val="To xe 1"/>
      <sheetName val="XL4Poppy (2)"/>
      <sheetName val="XL4Poppy (3)"/>
      <sheetName val="XL4Poppy (4)"/>
      <sheetName val="XL4Poppy (5)"/>
      <sheetName val="XL4Poppy (6)"/>
      <sheetName val="XL4Poppy (7)"/>
      <sheetName val="CDTC"/>
      <sheetName val="SUBBASE-GOC"/>
      <sheetName val="SUBBASE"/>
      <sheetName val="SUBBASE-3m"/>
      <sheetName val="ASPHALT"/>
      <sheetName val="BTN-3m"/>
      <sheetName val="Thang 1-2002"/>
      <sheetName val="Thang 2"/>
      <sheetName val="Thang3"/>
      <sheetName val="Thang 4"/>
      <sheetName val="Thang 5"/>
      <sheetName val="TH nam2000"/>
      <sheetName val="Thang7"/>
      <sheetName val="Thang8"/>
      <sheetName val="Thang9"/>
      <sheetName val="Thang10"/>
      <sheetName val="thang11"/>
      <sheetName val="Thang12"/>
      <sheetName val="thop"/>
      <sheetName val="Van chuyen"/>
      <sheetName val="THKP (2)"/>
      <sheetName val="THKP"/>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ase3m"/>
      <sheetName val="ForCaoDobase"/>
      <sheetName val="GOC-Base"/>
      <sheetName val="Sao CD"/>
      <sheetName val="Trong Co"/>
      <sheetName val="KL.TONG.CT"/>
      <sheetName val="KL.HT.2001"/>
      <sheetName val="TONG HOP"/>
      <sheetName val="6-BO PHAN NAP LIEU, EP"/>
      <sheetName val="07-CD EP &amp; SAY NHANH"/>
      <sheetName val="09-CD TRANG MEN"/>
      <sheetName val="10-CD NUNG"/>
      <sheetName val="11-CD LUU CHUA"/>
      <sheetName val="12-PHAN LOAI &amp; DONG GOI"/>
      <sheetName val="13-CD MAI"/>
      <sheetName val="14~16 THIET BI PHONG THI NGHIEM"/>
      <sheetName val="17 -  HE THONG HUT BUI"/>
      <sheetName val="THIET BI PHU TRO"/>
      <sheetName val="BiaDT"/>
      <sheetName val="Khaitoan"/>
      <sheetName val="chenhdt"/>
      <sheetName val="VLQtoan"/>
      <sheetName val="QTchinh"/>
      <sheetName val="QToan"/>
      <sheetName val="KHOILUONG"/>
      <sheetName val="Vatlieu"/>
      <sheetName val="Thuyet minh"/>
      <sheetName val="VTBXlan"/>
      <sheetName val="LanBx"/>
      <sheetName val="DTBX"/>
      <sheetName val="pho"/>
      <sheetName val="Am"/>
      <sheetName val="Tuyen"/>
      <sheetName val="Chuyen"/>
      <sheetName val="Canh"/>
      <sheetName val="Dang"/>
      <sheetName val="Hieu"/>
      <sheetName val="Dung"/>
      <sheetName val="thanh"/>
      <sheetName val="cuong"/>
      <sheetName val="hai"/>
      <sheetName val="Phan"/>
      <sheetName val="Phucvu"/>
      <sheetName val="Giantiep"/>
      <sheetName val="nhap"/>
      <sheetName val="TL3-2002"/>
      <sheetName val="9015"/>
      <sheetName val="0502"/>
      <sheetName val="2213"/>
      <sheetName val="7270"/>
      <sheetName val="8672"/>
      <sheetName val="3027"/>
      <sheetName val="3810"/>
      <sheetName val="8523"/>
      <sheetName val="MAU"/>
      <sheetName val="Van khuon"/>
      <sheetName val="Chenh lech"/>
      <sheetName val="THXL"/>
      <sheetName val="Dien + Nuoc"/>
      <sheetName val="Phan tich"/>
      <sheetName val="Xay lap"/>
      <sheetName val="bien bao"/>
      <sheetName val="ranh"/>
      <sheetName val="Dan - TC"/>
      <sheetName val="TH-DTC"/>
      <sheetName val="nen duong"/>
      <sheetName val="mat duong"/>
      <sheetName val="cong ban"/>
      <sheetName val="TH-KS"/>
      <sheetName val="KL-KS"/>
      <sheetName val="Vchuyen"/>
      <sheetName val="Triet tinh"/>
      <sheetName val="THKT"/>
      <sheetName val="BiaTT"/>
      <sheetName val="Voi B phu"/>
      <sheetName val="Bia"/>
      <sheetName val="T7 KLTC"/>
      <sheetName val="CT thao do Nha an ca"/>
      <sheetName val="TH thao do Nha an ca"/>
      <sheetName val="CT XD Nha an ca"/>
      <sheetName val="CLVL XD Nha an ca"/>
      <sheetName val="CS"/>
      <sheetName val="TM"/>
      <sheetName val="Bia du toan"/>
      <sheetName val="tong hop kinh phi"/>
      <sheetName val="chi tiet"/>
      <sheetName val="VLC"/>
      <sheetName val="CLVL"/>
      <sheetName val="CST"/>
      <sheetName val="Bao cao 1"/>
      <sheetName val="lay kinh phi t91"/>
      <sheetName val="du toan 1"/>
      <sheetName val="du toan II"/>
      <sheetName val="Bao cao 2"/>
      <sheetName val="Bao cao 3"/>
      <sheetName val="Phan dien"/>
      <sheetName val="lay kpthang 9"/>
      <sheetName val="lay kinh phi T6"/>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T 12"/>
      <sheetName val="T120031"/>
      <sheetName val="T120032"/>
      <sheetName val="T101"/>
      <sheetName val="dien nn"/>
      <sheetName val="Nha TY"/>
      <sheetName val="Cap kho"/>
      <sheetName val="may cat"/>
      <sheetName val="Bao gia"/>
      <sheetName val="Bang gia"/>
      <sheetName val="Tong hop don gia"/>
      <sheetName val="Chiet tinh"/>
      <sheetName val="ht 30)11"/>
      <sheetName val="DT nuoc"/>
      <sheetName val="Tong hop KP"/>
      <sheetName val="10000000"/>
      <sheetName val="20000000"/>
      <sheetName val="30000000"/>
      <sheetName val="Bia lap dat"/>
      <sheetName val="Bia ld"/>
      <sheetName val="Bia che tao"/>
      <sheetName val="Bia ct"/>
      <sheetName val="Tong hop ct"/>
      <sheetName val="Tong hop ld"/>
      <sheetName val="DG-BT"/>
      <sheetName val="DG-NS"/>
      <sheetName val="DG-Tron khuay"/>
      <sheetName val="DG-LB"/>
      <sheetName val="DG-MDE"/>
      <sheetName val="DG- TBCL"/>
      <sheetName val="DG-MK"/>
      <sheetName val="DG-MPD"/>
      <sheetName val="DG-LD4"/>
      <sheetName val="TH-DG"/>
      <sheetName val="DG-GC6"/>
      <sheetName val="DT-Lapdat"/>
      <sheetName val="DT-Giacong"/>
      <sheetName val="40000000"/>
      <sheetName val="00000001"/>
      <sheetName val="km248"/>
      <sheetName val="KM247"/>
      <sheetName val="KL DUONG DC L = 90m"/>
      <sheetName val="Gia XL"/>
      <sheetName val="t.hop"/>
      <sheetName val="thietke"/>
      <sheetName val="GTXL"/>
      <sheetName val="XL"/>
      <sheetName val="Chtiet"/>
      <sheetName val="GVL"/>
      <sheetName val="GVL Ta Ho"/>
      <sheetName val="A6"/>
      <sheetName val="cuoc"/>
      <sheetName val="VLTT"/>
      <sheetName val="cpv"/>
      <sheetName val="Nhat ky TK111"/>
      <sheetName val="TK111"/>
      <sheetName val="TK131"/>
      <sheetName val="TK133"/>
      <sheetName val="TK138"/>
      <sheetName val="TK1411"/>
      <sheetName val="TK1412"/>
      <sheetName val="TK142"/>
      <sheetName val="TK331"/>
      <sheetName val="TK334"/>
      <sheetName val="Phan bo tien luong"/>
      <sheetName val="TK421"/>
      <sheetName val="TK511"/>
      <sheetName val="Cong cu dung cu"/>
      <sheetName val="Kiem ke Quy"/>
      <sheetName val="Kiem ke TSCD"/>
      <sheetName val="vat tu"/>
      <sheetName val="Cong trinh do dang 2002"/>
      <sheetName val="chiphi"/>
      <sheetName val="chamcong"/>
      <sheetName val="tongluong"/>
      <sheetName val="Lgiantiep"/>
      <sheetName val="Lmau"/>
      <sheetName val="lg hung"/>
      <sheetName val="lg thiep"/>
      <sheetName val="lg Quan"/>
      <sheetName val="lg nhat"/>
      <sheetName val="lg dau"/>
      <sheetName val="lg Thuan"/>
      <sheetName val="dscongnhan"/>
      <sheetName val="atlaodong"/>
      <sheetName val="tonghop"/>
      <sheetName val="KSTK_BS"/>
      <sheetName val="THKP_BS"/>
      <sheetName val="PTps"/>
      <sheetName val="DT_chitiet"/>
      <sheetName val="KP_XL"/>
      <sheetName val="DT_chuyen"/>
      <sheetName val="KP_Chuyen"/>
      <sheetName val="KPPS dot2 (3)"/>
      <sheetName val="PTps (2)"/>
      <sheetName val="Thang 12"/>
      <sheetName val="ty le tron"/>
      <sheetName val="cot lieu"/>
      <sheetName val="LOS"/>
      <sheetName val="thoi dÑt"/>
      <sheetName val="m-yÕu phong hãa"/>
      <sheetName val="c¸t vµ bét ®¸"/>
      <sheetName val="®­¬ng l­îng c¸t"/>
      <sheetName val="®¸ 12.5 vµ 19"/>
      <sheetName val="®¸ m¹t vµ 1"/>
      <sheetName val="bïn sÐt"/>
      <sheetName val="M¸c san"/>
      <sheetName val="B®å QHÖ"/>
      <sheetName val="Tæng hîpTK"/>
      <sheetName val="BiÓu ®å"/>
      <sheetName val="ty träng nhua"/>
      <sheetName val="Hoan"/>
      <sheetName val="Haimoc"/>
      <sheetName val="Kho+baove"/>
      <sheetName val="Haiphong"/>
      <sheetName val="Baove"/>
      <sheetName val="LaixeHP"/>
      <sheetName val="CT2001"/>
      <sheetName val="TH2001"/>
      <sheetName val="KHDT2002"/>
      <sheetName val="MT"/>
      <sheetName val="PVXL"/>
      <sheetName val="CTHM2001"/>
      <sheetName val="KLCY"/>
      <sheetName val="TH2002"/>
      <sheetName val="KH201-205"/>
      <sheetName val="KHN2002"/>
      <sheetName val="TCLuong"/>
      <sheetName val="GTHP1"/>
      <sheetName val="GTHP2"/>
      <sheetName val="baoveHP"/>
      <sheetName val="thuengoaiHP"/>
      <sheetName val="GTBNG"/>
      <sheetName val="GTBN"/>
      <sheetName val="khaosatNB"/>
      <sheetName val="LaixeNB"/>
      <sheetName val="LaiuiNB"/>
      <sheetName val="phuuiBN"/>
      <sheetName val="Hutcat"/>
      <sheetName val="PhucvuNB"/>
      <sheetName val="vinhyen"/>
      <sheetName val="Kho52+SOS"/>
      <sheetName val="AncaT11"/>
      <sheetName val="LuongTT-11"/>
      <sheetName val="AncaBNG"/>
      <sheetName val="Interim payment"/>
      <sheetName val="Letter"/>
      <sheetName val="Bid Sum"/>
      <sheetName val="Item B"/>
      <sheetName val="Dg A"/>
      <sheetName val="Dg B&amp;C"/>
      <sheetName val="Rates&amp;Prices"/>
      <sheetName val="Material at site"/>
      <sheetName val="doi CT1"/>
      <sheetName val="doi CT3"/>
      <sheetName val="Chart3"/>
      <sheetName val="Chart2"/>
      <sheetName val="doi CT4"/>
      <sheetName val="MTC"/>
      <sheetName val="THDuong"/>
      <sheetName val="THCong"/>
      <sheetName val="DGCTDuong"/>
      <sheetName val="DGCTDuong (2)"/>
      <sheetName val="DGCTCau"/>
      <sheetName val="DGCTcong"/>
      <sheetName val="KU"/>
      <sheetName val="BBKTDBVV"/>
      <sheetName val="KU2001"/>
      <sheetName val="KUDAIHAN"/>
      <sheetName val="CVVAY"/>
      <sheetName val="Hotbin"/>
      <sheetName val="extract"/>
      <sheetName val="Adust"/>
      <sheetName val="TC - Duong"/>
      <sheetName val="MD - HLinh"/>
      <sheetName val="BCQ"/>
      <sheetName val="hoa chi CTT"/>
      <sheetName val="chi khac"/>
      <sheetName val="hoa chi "/>
      <sheetName val="So quy"/>
      <sheetName val="kinh phi A"/>
      <sheetName val="chi phi"/>
      <sheetName val="dt ung"/>
      <sheetName val="LuongT1"/>
      <sheetName val="BTHL "/>
      <sheetName val="LuongT2"/>
      <sheetName val="Luong BP"/>
      <sheetName val="to da 2"/>
      <sheetName val="luong T3"/>
      <sheetName val="Luong T4"/>
      <sheetName val="Luong T5"/>
      <sheetName val="Luong T6"/>
      <sheetName val="Luong T7"/>
      <sheetName val="luong T8"/>
      <sheetName val="T9"/>
      <sheetName val="L T10"/>
      <sheetName val="T11-HL"/>
      <sheetName val="T12-HL"/>
      <sheetName val="LT10 - HL"/>
      <sheetName val="LT9 - HL"/>
      <sheetName val="T7 HL"/>
      <sheetName val="ThT12"/>
      <sheetName val="ThT1"/>
      <sheetName val="KhT2"/>
      <sheetName val="ThT2"/>
      <sheetName val="KhT3"/>
      <sheetName val="ThT3"/>
      <sheetName val="KhT4"/>
      <sheetName val="50000000"/>
      <sheetName val="60000000"/>
      <sheetName val="70000000"/>
      <sheetName val="80000000"/>
      <sheetName val="90000000"/>
      <sheetName val="a0000000"/>
      <sheetName val="T5.2002"/>
      <sheetName val="T5.2002 (2)"/>
      <sheetName val="Sheet17"/>
      <sheetName val="Sheet18"/>
      <sheetName val="Sheet19"/>
      <sheetName val="Sheet20"/>
      <sheetName val="Sheet21"/>
      <sheetName val="Sheet22"/>
      <sheetName val="Sheet23"/>
      <sheetName val="Sheet24"/>
      <sheetName val="Sheet25"/>
      <sheetName val="Sheet26"/>
      <sheetName val="HS LUONG T5.02"/>
      <sheetName val="HS LUONG T6.02"/>
      <sheetName val="HS LUONG T7.02 "/>
      <sheetName val="H.Giang"/>
      <sheetName val="LAM THAO 2002"/>
      <sheetName val="ME Linh"/>
      <sheetName val="MOC CHAU T7.02 - QL43SLa"/>
      <sheetName val="SLa02 "/>
      <sheetName val="LAO CAI2002"/>
      <sheetName val="DAN PHUONG 2002 "/>
      <sheetName val="NGOC HOI 2002"/>
      <sheetName val="KONDAY 2002"/>
      <sheetName val="KONRAY 2002 "/>
      <sheetName val="NUI PHAN 2002 "/>
      <sheetName val="TQuang"/>
      <sheetName val="Minh Hoa - QBinh"/>
      <sheetName val="T1.2002"/>
      <sheetName val="T2.2002"/>
      <sheetName val="T3.02"/>
      <sheetName val="T3.02 Dchinh"/>
      <sheetName val="T4.02"/>
      <sheetName val="T4.02 Dchinh"/>
      <sheetName val="T5.02 "/>
      <sheetName val="T5.02 DChinh"/>
      <sheetName val="T6.02 "/>
      <sheetName val="T7.02"/>
      <sheetName val="T8.02"/>
      <sheetName val="T9.02"/>
      <sheetName val="T10.02"/>
      <sheetName val="T1.2002 "/>
      <sheetName val="T2.2002 "/>
      <sheetName val="T3.2002  "/>
      <sheetName val="T4.2002 "/>
      <sheetName val="T6.2002 "/>
      <sheetName val="Q1+2 - 2002 Dung"/>
      <sheetName val="T7.2002  "/>
      <sheetName val="T8.2002   "/>
      <sheetName val="T9.2002"/>
      <sheetName val="T10.2002"/>
      <sheetName val="T11.2002 "/>
      <sheetName val="VPCt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refreshError="1"/>
      <sheetData sheetId="608" refreshError="1"/>
      <sheetData sheetId="609"/>
      <sheetData sheetId="610"/>
      <sheetData sheetId="611"/>
      <sheetData sheetId="612"/>
      <sheetData sheetId="613"/>
      <sheetData sheetId="614"/>
      <sheetData sheetId="615"/>
      <sheetData sheetId="616"/>
      <sheetData sheetId="617" refreshError="1"/>
      <sheetData sheetId="618" refreshError="1"/>
      <sheetData sheetId="619" refreshError="1"/>
      <sheetData sheetId="620" refreshError="1"/>
      <sheetData sheetId="621" refreshError="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refreshError="1"/>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DT-DA"/>
      <sheetName val="TDToan"/>
      <sheetName val="thtdt-CB"/>
      <sheetName val="thcpk-CB"/>
      <sheetName val="dtxl-CB"/>
      <sheetName val="tntdia-CB"/>
      <sheetName val="th-CB"/>
      <sheetName val="thxlk-CB"/>
      <sheetName val="vcdd-CB"/>
      <sheetName val="Cbi"/>
      <sheetName val="vc-CB"/>
      <sheetName val="chenh-CB"/>
      <sheetName val="vlchi-CB"/>
      <sheetName val="tkphi-CB"/>
      <sheetName val="thtdt-LC"/>
      <sheetName val="thcpk-LC"/>
      <sheetName val="dtxl-LC"/>
      <sheetName val="tntdia-LC"/>
      <sheetName val="th-LC"/>
      <sheetName val="thxlk-LC"/>
      <sheetName val="LChan"/>
      <sheetName val="vcdd-LC"/>
      <sheetName val="vc-LC"/>
      <sheetName val="chenh-LC"/>
      <sheetName val="vlchi-LC"/>
      <sheetName val="tkphi-LC"/>
      <sheetName val="ChiTiet"/>
      <sheetName val="ctivldi"/>
      <sheetName val="khaosat"/>
      <sheetName val="DMTK"/>
      <sheetName val="cuoc89"/>
      <sheetName val="dg"/>
      <sheetName val="cpdbu"/>
      <sheetName val="00000000"/>
      <sheetName val="May"/>
      <sheetName val="Khoan TD"/>
      <sheetName val="Luong"/>
      <sheetName val="VL(duyet)"/>
      <sheetName val="Vua(duyet)"/>
      <sheetName val="DG(duyet)"/>
      <sheetName val="DTBS-5nhip(L=m)"/>
      <sheetName val="GTXL-BS"/>
      <sheetName val="GT khoan"/>
      <sheetName val="KL toan bo"/>
      <sheetName val="KL chi tiet"/>
      <sheetName val="XXXXXXXX"/>
      <sheetName val="10000000"/>
      <sheetName val="20000000"/>
      <sheetName val="#REF!"/>
      <sheetName val="Tongke"/>
      <sheetName val="#REF"/>
      <sheetName val="tc"/>
      <sheetName val="TDT"/>
      <sheetName val="xl"/>
      <sheetName val="NN"/>
      <sheetName val="Tralaivay"/>
      <sheetName val="TBTN"/>
      <sheetName val="CPTV"/>
      <sheetName val="PCCHAY"/>
      <sheetName val="dtks"/>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htdt"/>
      <sheetName val="thcpk"/>
      <sheetName val="dtxl"/>
      <sheetName val="tntdia"/>
      <sheetName val="th"/>
      <sheetName val="thxlk"/>
      <sheetName val="vldien"/>
      <sheetName val="ctivldi"/>
      <sheetName val="cticot"/>
      <sheetName val="vcdd"/>
      <sheetName val="chenh"/>
      <sheetName val="vc"/>
      <sheetName val="ciment"/>
      <sheetName val="cpdbu"/>
      <sheetName val="kl"/>
      <sheetName val="dd"/>
      <sheetName val="vlchi"/>
      <sheetName val="klvldien"/>
      <sheetName val="culi 2"/>
      <sheetName val="culi"/>
      <sheetName val="dg"/>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Economic Profit"/>
    </sheetNames>
    <sheetDataSet>
      <sheetData sheetId="0"/>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 val="general"/>
      <sheetName val="Main Road"/>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Congty"/>
      <sheetName val="VPPN"/>
      <sheetName val="XN74"/>
      <sheetName val="XN54"/>
      <sheetName val="XN33"/>
      <sheetName val="NK96"/>
      <sheetName val="XL4Test5"/>
      <sheetName val="KL_Dat-Da"/>
      <sheetName val="N1"/>
      <sheetName val="Km0_Km8"/>
      <sheetName val="Km27_Km40+390"/>
      <sheetName val="Km8_Km17"/>
      <sheetName val="Tackcoat"/>
      <sheetName val="Primecoat"/>
      <sheetName val="Km17_Km27"/>
      <sheetName val="XL4Poppy"/>
      <sheetName val="T2"/>
      <sheetName val="T3"/>
      <sheetName val="T4"/>
      <sheetName val="T5"/>
      <sheetName val="THop"/>
      <sheetName val="THKD"/>
      <sheetName val="Sheet3"/>
      <sheetName val="00000000"/>
      <sheetName val="10000000"/>
      <sheetName val="20000000"/>
      <sheetName val="30000000"/>
      <sheetName val="40000000"/>
      <sheetName val="1"/>
      <sheetName val="2"/>
      <sheetName val="1-11"/>
      <sheetName val="2-11"/>
      <sheetName val="1-12"/>
      <sheetName val="Sheet7"/>
      <sheetName val="Sheet8"/>
      <sheetName val="1-1"/>
      <sheetName val="2-12"/>
      <sheetName val="2-1"/>
      <sheetName val="1-2"/>
      <sheetName val="2-2"/>
      <sheetName val="1-3"/>
      <sheetName val="Sheet6"/>
      <sheetName val="Sheet5"/>
      <sheetName val="8thangdaunam"/>
      <sheetName val="Sheet4"/>
      <sheetName val="Sheet2"/>
      <sheetName val="KDT6"/>
      <sheetName val="KDT7"/>
      <sheetName val="KDT8"/>
      <sheetName val="KDT9"/>
      <sheetName val="KDT10"/>
      <sheetName val="TH"/>
      <sheetName val="XLT7"/>
      <sheetName val="XL8"/>
      <sheetName val="XLT9"/>
      <sheetName val="Sheet9"/>
      <sheetName val="XLT6"/>
      <sheetName val="XXXXXXXX"/>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LLV"/>
      <sheetName val="TT 9T - 2003"/>
      <sheetName val="TT QIII-2003"/>
      <sheetName val="TT QII-2003"/>
      <sheetName val="TT QI-20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ia"/>
      <sheetName val="Sheet1"/>
      <sheetName val="Sheet2"/>
      <sheetName val="Sheet3"/>
      <sheetName val="XL4Test5"/>
      <sheetName val="gvl"/>
      <sheetName val="Gia_GC_Satthep"/>
      <sheetName val="gia vt,nc,may"/>
      <sheetName val="TTTram"/>
      <sheetName val="dtct cong"/>
      <sheetName val="tra-vat-lieu"/>
      <sheetName val="Gia_NC"/>
      <sheetName val="COAT&amp;WRAP-QIOT-#3"/>
      <sheetName val="PNT-QUOT-#3"/>
      <sheetName val="VAT &amp; CIT COMIN"/>
      <sheetName val="VN 9"/>
      <sheetName val="VN 8"/>
      <sheetName val="VN 6"/>
      <sheetName val="VN 3"/>
      <sheetName val="VN 1"/>
      <sheetName val="lot 10.1"/>
      <sheetName val="lot 10.2"/>
      <sheetName val="lot 11.1"/>
      <sheetName val="lot 11.2"/>
      <sheetName val="lot 12.1"/>
      <sheetName val="lot 12.2"/>
      <sheetName val="NEW-PANEL"/>
      <sheetName val="XL4Poppy"/>
      <sheetName val="Chart1"/>
      <sheetName val="mong + than"/>
      <sheetName val="h thien tt"/>
      <sheetName val="hoµn thien x trat"/>
      <sheetName val="~         "/>
      <sheetName val="DGIAgoi1"/>
      <sheetName val="TH_TB"/>
      <sheetName val="bia_"/>
      <sheetName val="Gia_MBA_(2)"/>
      <sheetName val="Gi¸_tñ_bï"/>
      <sheetName val="Gia_KH"/>
      <sheetName val="GiaVT_XDCB"/>
      <sheetName val="Gia_MBA"/>
      <sheetName val="Cac_HS_hay_SD"/>
      <sheetName val="TTDZ22"/>
      <sheetName val="ctTBA"/>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ia vt,nc,may"/>
    </sheetNames>
    <sheetDataSet>
      <sheetData sheetId="0">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Price-Location"/>
      <sheetName val="bimson"/>
      <sheetName val="tamdiep"/>
      <sheetName val="haiphong"/>
      <sheetName val="tiendo"/>
      <sheetName val="fls guisang"/>
      <sheetName val="td2"/>
      <sheetName val="BS"/>
      <sheetName val="XL4Poppy"/>
      <sheetName val="tohop"/>
      <sheetName val="Phu luc XL2"/>
      <sheetName val="NN Tang Giam"/>
      <sheetName val="Phu luc XL1"/>
    </sheetNames>
    <sheetDataSet>
      <sheetData sheetId="0"/>
      <sheetData sheetId="1"/>
      <sheetData sheetId="2"/>
      <sheetData sheetId="3"/>
      <sheetData sheetId="4"/>
      <sheetData sheetId="5"/>
      <sheetData sheetId="6"/>
      <sheetData sheetId="7"/>
      <sheetData sheetId="8" refreshError="1">
        <row r="26">
          <cell r="A26" t="b">
            <v>1</v>
          </cell>
        </row>
        <row r="27">
          <cell r="C27" t="e">
            <v>#N/A</v>
          </cell>
        </row>
      </sheetData>
      <sheetData sheetId="9"/>
      <sheetData sheetId="10"/>
      <sheetData sheetId="11"/>
      <sheetData sheetId="12"/>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CT"/>
      <sheetName val="C47(II)"/>
      <sheetName val="C47(I)"/>
      <sheetName val="C46"/>
      <sheetName val="C45"/>
      <sheetName val="YT 02"/>
      <sheetName val="C2A"/>
      <sheetName val="Trich nop"/>
      <sheetName val="00000000"/>
      <sheetName val="10000000"/>
      <sheetName val="XXXXXXXX"/>
      <sheetName val="20000000"/>
      <sheetName val="XL4Poppy"/>
      <sheetName val="Nam - VD"/>
      <sheetName val="CTY TAY HO"/>
      <sheetName val="DUNG XEROX"/>
      <sheetName val="Anh Duc"/>
      <sheetName val="CT Thanh Liem"/>
      <sheetName val="Phuc Yen"/>
      <sheetName val="CT thiet bi in"/>
      <sheetName val="LAM (LBien)"/>
      <sheetName val="Long (C.Tien)"/>
      <sheetName val="Ly (C.Thang)"/>
      <sheetName val="Co Soi"/>
      <sheetName val="Chu Hung(Gau)"/>
      <sheetName val="51-Phan Dinh Phung"/>
      <sheetName val="Mai(TDT)"/>
      <sheetName val="C.Tuyet"/>
      <sheetName val="CTy ICT"/>
      <sheetName val="CTCDPTNT"/>
      <sheetName val="CTQuynh"/>
      <sheetName val="CT dandung"/>
      <sheetName val="XNXDH 312"/>
      <sheetName val="T.Phuong"/>
      <sheetName val="Thai"/>
      <sheetName val="Phuong(BT)"/>
      <sheetName val="CTPTHN"/>
      <sheetName val="Ha(SMT)"/>
      <sheetName val="Quang"/>
      <sheetName val="Chi Thuy"/>
      <sheetName val="Minh"/>
      <sheetName val="Duong lang thuong"/>
      <sheetName val="X.Thuy"/>
      <sheetName val="Kien"/>
      <sheetName val="Hoa"/>
      <sheetName val="XNXL3"/>
      <sheetName val="Vinh"/>
      <sheetName val="Manh"/>
      <sheetName val="CTY Tp MB"/>
      <sheetName val="Nhat Vinh"/>
      <sheetName val="Mai Lan"/>
      <sheetName val="Chart1"/>
      <sheetName val="CDMua"/>
      <sheetName val="Huyen"/>
      <sheetName val="Thanh"/>
      <sheetName val="Ly"/>
      <sheetName val="Phuong"/>
      <sheetName val="Tam "/>
      <sheetName val="Lan (2)"/>
      <sheetName val="Lan"/>
      <sheetName val="Thuy"/>
      <sheetName val="GVL"/>
      <sheetName val="T_x0014_DZ22"/>
      <sheetName val="Gia"/>
      <sheetName val="DTgiaoth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refreshError="1"/>
      <sheetData sheetId="73"/>
      <sheetData sheetId="74" refreshError="1"/>
      <sheetData sheetId="7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515 (2)"/>
      <sheetName val="Sheet1"/>
      <sheetName val="Sheet2"/>
      <sheetName val="Sheet3"/>
      <sheetName val="Sheet4"/>
      <sheetName val="Sheet5"/>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GVL"/>
      <sheetName val="CTV Di dong"/>
      <sheetName val="ctTBA"/>
      <sheetName val="Gia_NC"/>
      <sheetName val="QMCT"/>
      <sheetName val="Phan Tien Xuan Son&quot;La"/>
      <sheetName val="SHS"/>
      <sheetName val="6A"/>
      <sheetName val="6B"/>
      <sheetName val="6c"/>
      <sheetName val="7A"/>
      <sheetName val="7B"/>
      <sheetName val="7C"/>
      <sheetName val="8A"/>
      <sheetName val="8B"/>
      <sheetName val="8C"/>
      <sheetName val="9A"/>
      <sheetName val="9B"/>
      <sheetName val="THTK"/>
      <sheetName val="THC"/>
      <sheetName val="ds"/>
      <sheetName val="vat tu"/>
      <sheetName val="Bó-DZ0,4"/>
      <sheetName val="Chart1"/>
      <sheetName val="Sheet2"/>
      <sheetName val="Sheet3"/>
      <sheetName val="gvt"/>
      <sheetName val="정부노임단가"/>
      <sheetName val="chitiet"/>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2)"/>
      <sheetName val="Sheet1"/>
      <sheetName val="TH"/>
      <sheetName val="NC03"/>
      <sheetName val="XL4Poppy"/>
      <sheetName val="#REF"/>
    </sheetNames>
    <sheetDataSet>
      <sheetData sheetId="0"/>
      <sheetData sheetId="1"/>
      <sheetData sheetId="2"/>
      <sheetData sheetId="3"/>
      <sheetData sheetId="4"/>
      <sheetData sheetId="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s>
    <sheetDataSet>
      <sheetData sheetId="0"/>
      <sheetData sheetId="1" refreshError="1">
        <row r="6">
          <cell r="C6">
            <v>1.5644349070100143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DT"/>
      <sheetName val="Mahang"/>
      <sheetName val="1999"/>
      <sheetName val="PT1999"/>
      <sheetName val="PT2000"/>
      <sheetName val="KH00"/>
      <sheetName val="Sheet5"/>
      <sheetName val="KH01"/>
      <sheetName val="PT2001"/>
      <sheetName val="156Nhap00"/>
      <sheetName val="2000"/>
      <sheetName val="NXT00"/>
      <sheetName val="156nhap01"/>
      <sheetName val="2001"/>
      <sheetName val="NXT0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5">
          <cell r="G5">
            <v>0</v>
          </cell>
        </row>
        <row r="6">
          <cell r="G6" t="str">
            <v>WFT110</v>
          </cell>
          <cell r="J6">
            <v>150</v>
          </cell>
        </row>
        <row r="7">
          <cell r="G7" t="str">
            <v>FLF100</v>
          </cell>
          <cell r="J7">
            <v>100</v>
          </cell>
        </row>
        <row r="8">
          <cell r="G8" t="str">
            <v>TBïn</v>
          </cell>
          <cell r="J8">
            <v>144.69999999999999</v>
          </cell>
        </row>
        <row r="9">
          <cell r="G9" t="str">
            <v>Thep II</v>
          </cell>
          <cell r="J9">
            <v>305.68700000000001</v>
          </cell>
        </row>
        <row r="10">
          <cell r="G10" t="str">
            <v>TBïn</v>
          </cell>
          <cell r="J10">
            <v>149.5</v>
          </cell>
        </row>
        <row r="11">
          <cell r="G11">
            <v>0</v>
          </cell>
        </row>
        <row r="12">
          <cell r="G12">
            <v>0</v>
          </cell>
        </row>
        <row r="13">
          <cell r="G13" t="str">
            <v>BE 110</v>
          </cell>
          <cell r="J13">
            <v>4</v>
          </cell>
        </row>
        <row r="14">
          <cell r="G14" t="str">
            <v>WFT110</v>
          </cell>
          <cell r="J14">
            <v>96</v>
          </cell>
        </row>
        <row r="15">
          <cell r="G15" t="str">
            <v>TBïn</v>
          </cell>
          <cell r="J15">
            <v>150.5</v>
          </cell>
        </row>
        <row r="16">
          <cell r="G16" t="str">
            <v>BP nhùa</v>
          </cell>
          <cell r="J16">
            <v>1998</v>
          </cell>
        </row>
        <row r="17">
          <cell r="G17" t="str">
            <v>BP s¾t</v>
          </cell>
          <cell r="J17">
            <v>7992</v>
          </cell>
        </row>
        <row r="18">
          <cell r="G18" t="str">
            <v>WFT110</v>
          </cell>
          <cell r="J18">
            <v>21</v>
          </cell>
        </row>
        <row r="19">
          <cell r="G19" t="str">
            <v>BE 110</v>
          </cell>
          <cell r="J19">
            <v>500</v>
          </cell>
        </row>
        <row r="20">
          <cell r="G20">
            <v>0</v>
          </cell>
        </row>
        <row r="21">
          <cell r="G21">
            <v>0</v>
          </cell>
        </row>
        <row r="22">
          <cell r="G22" t="str">
            <v>TBïn</v>
          </cell>
          <cell r="J22">
            <v>150.1</v>
          </cell>
        </row>
        <row r="23">
          <cell r="G23" t="str">
            <v>BE 110</v>
          </cell>
          <cell r="J23">
            <v>200</v>
          </cell>
        </row>
        <row r="24">
          <cell r="G24" t="str">
            <v>BOM</v>
          </cell>
          <cell r="J24">
            <v>2</v>
          </cell>
        </row>
        <row r="25">
          <cell r="G25" t="str">
            <v>QUICK 100</v>
          </cell>
          <cell r="J25">
            <v>50</v>
          </cell>
        </row>
        <row r="26">
          <cell r="G26" t="str">
            <v>BE 110</v>
          </cell>
          <cell r="J26">
            <v>1</v>
          </cell>
        </row>
        <row r="27">
          <cell r="G27" t="str">
            <v>FTE</v>
          </cell>
          <cell r="J27">
            <v>35</v>
          </cell>
        </row>
        <row r="28">
          <cell r="G28" t="str">
            <v>BP s¾t</v>
          </cell>
          <cell r="J28">
            <v>5184</v>
          </cell>
        </row>
        <row r="29">
          <cell r="G29" t="str">
            <v>BP nhùa</v>
          </cell>
          <cell r="J29">
            <v>8352</v>
          </cell>
        </row>
        <row r="30">
          <cell r="G30" t="str">
            <v>dao</v>
          </cell>
          <cell r="J30">
            <v>1920</v>
          </cell>
        </row>
        <row r="31">
          <cell r="G31" t="str">
            <v>bang</v>
          </cell>
          <cell r="J31">
            <v>1728</v>
          </cell>
        </row>
        <row r="32">
          <cell r="G32" t="str">
            <v>QUICK 100</v>
          </cell>
          <cell r="J32">
            <v>10</v>
          </cell>
        </row>
        <row r="33">
          <cell r="G33">
            <v>0</v>
          </cell>
        </row>
        <row r="34">
          <cell r="G34">
            <v>0</v>
          </cell>
        </row>
        <row r="35">
          <cell r="G35" t="str">
            <v>FTE</v>
          </cell>
          <cell r="J35">
            <v>10</v>
          </cell>
        </row>
        <row r="36">
          <cell r="G36" t="str">
            <v>FTE</v>
          </cell>
          <cell r="J36">
            <v>7</v>
          </cell>
        </row>
        <row r="37">
          <cell r="G37" t="str">
            <v>QUICK 100</v>
          </cell>
          <cell r="J37">
            <v>42</v>
          </cell>
        </row>
        <row r="38">
          <cell r="G38" t="str">
            <v>HB supra</v>
          </cell>
        </row>
        <row r="39">
          <cell r="G39" t="str">
            <v>Supra</v>
          </cell>
        </row>
        <row r="40">
          <cell r="G40" t="str">
            <v>NCuèn</v>
          </cell>
        </row>
        <row r="41">
          <cell r="G41" t="str">
            <v>Thep silic</v>
          </cell>
          <cell r="J41">
            <v>62.44</v>
          </cell>
        </row>
        <row r="42">
          <cell r="G42" t="str">
            <v>San</v>
          </cell>
          <cell r="J42">
            <v>1</v>
          </cell>
        </row>
        <row r="43">
          <cell r="G43" t="str">
            <v>BOM</v>
          </cell>
          <cell r="J43">
            <v>3</v>
          </cell>
        </row>
        <row r="44">
          <cell r="G44" t="str">
            <v>BOM</v>
          </cell>
        </row>
        <row r="45">
          <cell r="G45" t="str">
            <v>Xuc KO</v>
          </cell>
          <cell r="J45">
            <v>1</v>
          </cell>
        </row>
        <row r="46">
          <cell r="G46" t="str">
            <v>Xóc lËt</v>
          </cell>
          <cell r="J46">
            <v>1</v>
          </cell>
        </row>
        <row r="47">
          <cell r="G47">
            <v>0</v>
          </cell>
        </row>
        <row r="48">
          <cell r="G48" t="str">
            <v>TBïn</v>
          </cell>
          <cell r="J48">
            <v>149.19999999999999</v>
          </cell>
        </row>
        <row r="49">
          <cell r="G49" t="str">
            <v>Thep day</v>
          </cell>
          <cell r="J49">
            <v>324.76</v>
          </cell>
        </row>
        <row r="50">
          <cell r="G50" t="str">
            <v>BE 110</v>
          </cell>
          <cell r="J50">
            <v>50</v>
          </cell>
        </row>
        <row r="51">
          <cell r="G51" t="str">
            <v>V®á</v>
          </cell>
          <cell r="J51">
            <v>11760</v>
          </cell>
        </row>
        <row r="52">
          <cell r="G52" t="str">
            <v>Lu W</v>
          </cell>
          <cell r="J52">
            <v>1</v>
          </cell>
        </row>
        <row r="53">
          <cell r="G53" t="str">
            <v>UI</v>
          </cell>
          <cell r="J53">
            <v>1</v>
          </cell>
        </row>
        <row r="54">
          <cell r="G54" t="str">
            <v>San g¹t</v>
          </cell>
          <cell r="J54">
            <v>1</v>
          </cell>
        </row>
        <row r="55">
          <cell r="G55" t="str">
            <v>Lu 70</v>
          </cell>
          <cell r="J55">
            <v>1</v>
          </cell>
        </row>
        <row r="56">
          <cell r="G56" t="str">
            <v>Lu 70</v>
          </cell>
        </row>
        <row r="57">
          <cell r="G57" t="str">
            <v>Thep day</v>
          </cell>
          <cell r="J57">
            <v>312.68</v>
          </cell>
        </row>
        <row r="58">
          <cell r="G58">
            <v>0</v>
          </cell>
        </row>
        <row r="59">
          <cell r="G59">
            <v>0</v>
          </cell>
        </row>
        <row r="60">
          <cell r="G60" t="str">
            <v>ac 35,94</v>
          </cell>
          <cell r="J60">
            <v>1</v>
          </cell>
        </row>
        <row r="61">
          <cell r="G61" t="str">
            <v>ac 35,95</v>
          </cell>
          <cell r="J61">
            <v>1</v>
          </cell>
        </row>
        <row r="62">
          <cell r="G62" t="str">
            <v>Hun 31</v>
          </cell>
          <cell r="J62">
            <v>1</v>
          </cell>
        </row>
        <row r="63">
          <cell r="G63" t="str">
            <v>Hun 35</v>
          </cell>
          <cell r="J63">
            <v>1</v>
          </cell>
        </row>
        <row r="64">
          <cell r="G64" t="str">
            <v>aa 43</v>
          </cell>
          <cell r="J64">
            <v>1</v>
          </cell>
        </row>
        <row r="65">
          <cell r="G65" t="str">
            <v>aa 47</v>
          </cell>
          <cell r="J65">
            <v>1</v>
          </cell>
        </row>
        <row r="66">
          <cell r="G66" t="str">
            <v>aa 46</v>
          </cell>
          <cell r="J66">
            <v>1</v>
          </cell>
        </row>
        <row r="67">
          <cell r="G67" t="str">
            <v>Hun 47</v>
          </cell>
          <cell r="J67">
            <v>2</v>
          </cell>
        </row>
        <row r="68">
          <cell r="G68" t="str">
            <v>Hun 46</v>
          </cell>
          <cell r="J68">
            <v>1</v>
          </cell>
        </row>
        <row r="69">
          <cell r="G69" t="str">
            <v>Deowoo44</v>
          </cell>
          <cell r="J69">
            <v>2</v>
          </cell>
        </row>
        <row r="70">
          <cell r="G70" t="str">
            <v>Deowoo46</v>
          </cell>
          <cell r="J70">
            <v>17</v>
          </cell>
        </row>
        <row r="71">
          <cell r="G71" t="str">
            <v>aa 42</v>
          </cell>
          <cell r="J71">
            <v>1</v>
          </cell>
        </row>
        <row r="72">
          <cell r="G72" t="str">
            <v>ac 31,94</v>
          </cell>
          <cell r="J72">
            <v>1</v>
          </cell>
        </row>
        <row r="73">
          <cell r="G73" t="str">
            <v>Hun 35</v>
          </cell>
          <cell r="J73">
            <v>1</v>
          </cell>
        </row>
        <row r="74">
          <cell r="G74" t="str">
            <v>Hun 44</v>
          </cell>
          <cell r="J74">
            <v>2</v>
          </cell>
        </row>
        <row r="75">
          <cell r="G75" t="str">
            <v>Hun 44</v>
          </cell>
        </row>
        <row r="76">
          <cell r="G76" t="str">
            <v>Hun 44 Spa</v>
          </cell>
          <cell r="J76">
            <v>5</v>
          </cell>
        </row>
        <row r="77">
          <cell r="G77" t="str">
            <v>Hun 44 Spa</v>
          </cell>
        </row>
        <row r="78">
          <cell r="G78" t="str">
            <v>Xi</v>
          </cell>
          <cell r="J78">
            <v>4284</v>
          </cell>
        </row>
        <row r="79">
          <cell r="G79" t="str">
            <v>Xi</v>
          </cell>
        </row>
        <row r="80">
          <cell r="G80" t="str">
            <v>BOM</v>
          </cell>
          <cell r="J80">
            <v>2</v>
          </cell>
        </row>
        <row r="81">
          <cell r="G81" t="str">
            <v>INOX</v>
          </cell>
          <cell r="J81">
            <v>63.37</v>
          </cell>
        </row>
        <row r="82">
          <cell r="G82">
            <v>0</v>
          </cell>
        </row>
        <row r="83">
          <cell r="G83">
            <v>0</v>
          </cell>
        </row>
        <row r="84">
          <cell r="G84" t="str">
            <v>Tl¸</v>
          </cell>
          <cell r="J84">
            <v>220</v>
          </cell>
        </row>
        <row r="85">
          <cell r="G85" t="str">
            <v>Tl¸</v>
          </cell>
        </row>
      </sheetData>
      <sheetData sheetId="13" refreshError="1">
        <row r="9">
          <cell r="F9" t="str">
            <v>Thep II</v>
          </cell>
          <cell r="G9">
            <v>305.68700000000001</v>
          </cell>
        </row>
        <row r="11">
          <cell r="F11" t="str">
            <v>V®á</v>
          </cell>
          <cell r="G11">
            <v>12</v>
          </cell>
        </row>
        <row r="13">
          <cell r="F13" t="str">
            <v>TBïn</v>
          </cell>
          <cell r="G13">
            <v>445</v>
          </cell>
        </row>
        <row r="14">
          <cell r="F14" t="str">
            <v>TBïn</v>
          </cell>
          <cell r="G14">
            <v>150.1</v>
          </cell>
        </row>
        <row r="15">
          <cell r="F15" t="str">
            <v>TBïn</v>
          </cell>
          <cell r="G15">
            <v>149.19999999999999</v>
          </cell>
        </row>
        <row r="17">
          <cell r="F17" t="str">
            <v>V®á</v>
          </cell>
          <cell r="G17">
            <v>24</v>
          </cell>
        </row>
        <row r="18">
          <cell r="F18" t="str">
            <v>V®á</v>
          </cell>
          <cell r="G18">
            <v>322</v>
          </cell>
        </row>
        <row r="20">
          <cell r="F20" t="str">
            <v>DL</v>
          </cell>
        </row>
        <row r="22">
          <cell r="F22" t="str">
            <v>WARE 110</v>
          </cell>
          <cell r="G22">
            <v>8</v>
          </cell>
        </row>
        <row r="24">
          <cell r="F24" t="str">
            <v>V®á</v>
          </cell>
          <cell r="G24">
            <v>30</v>
          </cell>
        </row>
        <row r="25">
          <cell r="F25" t="str">
            <v>V®á</v>
          </cell>
          <cell r="G25">
            <v>240</v>
          </cell>
        </row>
        <row r="27">
          <cell r="F27" t="str">
            <v>DL</v>
          </cell>
          <cell r="G27">
            <v>1</v>
          </cell>
        </row>
        <row r="28">
          <cell r="F28" t="str">
            <v>V®á</v>
          </cell>
          <cell r="G28">
            <v>150</v>
          </cell>
        </row>
        <row r="30">
          <cell r="F30" t="str">
            <v>V®á</v>
          </cell>
          <cell r="G30">
            <v>120</v>
          </cell>
        </row>
        <row r="31">
          <cell r="F31" t="str">
            <v>DL</v>
          </cell>
        </row>
        <row r="33">
          <cell r="F33" t="str">
            <v>V®á</v>
          </cell>
          <cell r="G33">
            <v>60</v>
          </cell>
        </row>
        <row r="34">
          <cell r="F34" t="str">
            <v>V®á</v>
          </cell>
          <cell r="G34">
            <v>60</v>
          </cell>
        </row>
        <row r="35">
          <cell r="F35" t="str">
            <v>V®á</v>
          </cell>
          <cell r="G35">
            <v>120</v>
          </cell>
        </row>
        <row r="36">
          <cell r="F36" t="str">
            <v>DL</v>
          </cell>
        </row>
        <row r="38">
          <cell r="F38" t="str">
            <v>DL</v>
          </cell>
        </row>
        <row r="40">
          <cell r="F40" t="str">
            <v>DL</v>
          </cell>
        </row>
        <row r="42">
          <cell r="F42" t="str">
            <v>FLF100</v>
          </cell>
          <cell r="G42">
            <v>8</v>
          </cell>
        </row>
        <row r="44">
          <cell r="F44" t="str">
            <v>DL</v>
          </cell>
        </row>
        <row r="45">
          <cell r="F45" t="str">
            <v>V®á</v>
          </cell>
          <cell r="G45">
            <v>300</v>
          </cell>
        </row>
        <row r="47">
          <cell r="F47" t="str">
            <v>V®á</v>
          </cell>
          <cell r="G47">
            <v>240</v>
          </cell>
        </row>
        <row r="48">
          <cell r="F48" t="str">
            <v>V®á</v>
          </cell>
          <cell r="G48">
            <v>300</v>
          </cell>
        </row>
        <row r="50">
          <cell r="F50" t="str">
            <v>BE 110</v>
          </cell>
          <cell r="G50">
            <v>2</v>
          </cell>
        </row>
        <row r="52">
          <cell r="F52" t="str">
            <v>V®á</v>
          </cell>
          <cell r="G52">
            <v>210</v>
          </cell>
        </row>
        <row r="54">
          <cell r="F54" t="str">
            <v>V®á</v>
          </cell>
          <cell r="G54">
            <v>3500</v>
          </cell>
        </row>
        <row r="56">
          <cell r="F56" t="str">
            <v>V®á</v>
          </cell>
          <cell r="G56">
            <v>30</v>
          </cell>
        </row>
        <row r="58">
          <cell r="F58" t="str">
            <v>V®á</v>
          </cell>
          <cell r="G58">
            <v>360</v>
          </cell>
        </row>
        <row r="60">
          <cell r="F60" t="str">
            <v>WFT110</v>
          </cell>
          <cell r="G60">
            <v>10</v>
          </cell>
        </row>
        <row r="62">
          <cell r="F62" t="str">
            <v>FLF100</v>
          </cell>
          <cell r="G62">
            <v>3</v>
          </cell>
        </row>
        <row r="63">
          <cell r="F63" t="str">
            <v>WFT110</v>
          </cell>
          <cell r="G63">
            <v>4</v>
          </cell>
        </row>
        <row r="65">
          <cell r="F65" t="str">
            <v>BE 110</v>
          </cell>
          <cell r="G65">
            <v>4</v>
          </cell>
        </row>
        <row r="66">
          <cell r="F66" t="str">
            <v>WFT110</v>
          </cell>
          <cell r="G66">
            <v>1</v>
          </cell>
        </row>
        <row r="68">
          <cell r="F68" t="str">
            <v>HB supra</v>
          </cell>
          <cell r="G68">
            <v>65</v>
          </cell>
        </row>
        <row r="70">
          <cell r="F70" t="str">
            <v>DL</v>
          </cell>
        </row>
        <row r="71">
          <cell r="F71" t="str">
            <v>DL</v>
          </cell>
        </row>
        <row r="73">
          <cell r="F73" t="str">
            <v>V®á</v>
          </cell>
          <cell r="G73">
            <v>30</v>
          </cell>
        </row>
        <row r="75">
          <cell r="F75" t="str">
            <v>Thep silic</v>
          </cell>
          <cell r="G75">
            <v>62.442999999999998</v>
          </cell>
        </row>
        <row r="77">
          <cell r="F77" t="str">
            <v>BE 110</v>
          </cell>
          <cell r="G77">
            <v>36</v>
          </cell>
        </row>
        <row r="79">
          <cell r="F79" t="str">
            <v>V®á</v>
          </cell>
          <cell r="G79">
            <v>24</v>
          </cell>
        </row>
        <row r="81">
          <cell r="F81" t="str">
            <v>V®á</v>
          </cell>
          <cell r="G81">
            <v>200</v>
          </cell>
        </row>
        <row r="83">
          <cell r="F83" t="str">
            <v>BE 110</v>
          </cell>
          <cell r="G83">
            <v>40</v>
          </cell>
        </row>
        <row r="84">
          <cell r="F84" t="str">
            <v>BE 110</v>
          </cell>
          <cell r="G84">
            <v>44</v>
          </cell>
        </row>
        <row r="86">
          <cell r="F86" t="str">
            <v>HNL101</v>
          </cell>
          <cell r="G86">
            <v>48</v>
          </cell>
        </row>
        <row r="88">
          <cell r="F88" t="str">
            <v>FLF100</v>
          </cell>
          <cell r="G88">
            <v>1</v>
          </cell>
        </row>
        <row r="89">
          <cell r="F89" t="str">
            <v>FLF100</v>
          </cell>
          <cell r="G89">
            <v>1</v>
          </cell>
        </row>
        <row r="90">
          <cell r="F90" t="str">
            <v>FLF100</v>
          </cell>
          <cell r="G90">
            <v>1</v>
          </cell>
        </row>
        <row r="91">
          <cell r="F91" t="str">
            <v>FLF100</v>
          </cell>
          <cell r="G91">
            <v>1</v>
          </cell>
        </row>
        <row r="92">
          <cell r="F92" t="str">
            <v>FLF100</v>
          </cell>
          <cell r="G92">
            <v>1</v>
          </cell>
        </row>
        <row r="93">
          <cell r="F93" t="str">
            <v>WFT110</v>
          </cell>
          <cell r="G93">
            <v>1</v>
          </cell>
        </row>
        <row r="94">
          <cell r="F94" t="str">
            <v>WFT110</v>
          </cell>
          <cell r="G94">
            <v>1</v>
          </cell>
        </row>
        <row r="95">
          <cell r="F95" t="str">
            <v>WFT110</v>
          </cell>
          <cell r="G95">
            <v>1</v>
          </cell>
        </row>
        <row r="96">
          <cell r="F96" t="str">
            <v>WFT110</v>
          </cell>
          <cell r="G96">
            <v>1</v>
          </cell>
        </row>
        <row r="97">
          <cell r="F97" t="str">
            <v>WFT110</v>
          </cell>
          <cell r="G97">
            <v>1</v>
          </cell>
        </row>
        <row r="98">
          <cell r="F98" t="str">
            <v>WFT110</v>
          </cell>
          <cell r="G98">
            <v>1</v>
          </cell>
        </row>
        <row r="99">
          <cell r="F99" t="str">
            <v>WFT110</v>
          </cell>
          <cell r="G99">
            <v>1</v>
          </cell>
        </row>
        <row r="100">
          <cell r="F100" t="str">
            <v>WFT110</v>
          </cell>
          <cell r="G100">
            <v>1</v>
          </cell>
        </row>
        <row r="101">
          <cell r="F101" t="str">
            <v>WFT110</v>
          </cell>
          <cell r="G101">
            <v>1</v>
          </cell>
        </row>
        <row r="102">
          <cell r="F102" t="str">
            <v>WFT110</v>
          </cell>
          <cell r="G102">
            <v>1</v>
          </cell>
        </row>
        <row r="103">
          <cell r="F103" t="str">
            <v>WFT110</v>
          </cell>
          <cell r="G103">
            <v>1</v>
          </cell>
        </row>
        <row r="104">
          <cell r="F104" t="str">
            <v>WFT110</v>
          </cell>
          <cell r="G104">
            <v>1</v>
          </cell>
        </row>
        <row r="105">
          <cell r="F105" t="str">
            <v>WFT110</v>
          </cell>
          <cell r="G105">
            <v>1</v>
          </cell>
        </row>
        <row r="106">
          <cell r="F106" t="str">
            <v>WFT110</v>
          </cell>
          <cell r="G106">
            <v>1</v>
          </cell>
        </row>
        <row r="107">
          <cell r="F107" t="str">
            <v>FLF100</v>
          </cell>
          <cell r="G107">
            <v>1</v>
          </cell>
        </row>
        <row r="108">
          <cell r="F108" t="str">
            <v>WFT110</v>
          </cell>
          <cell r="G108">
            <v>1</v>
          </cell>
        </row>
        <row r="109">
          <cell r="F109" t="str">
            <v>WFT110</v>
          </cell>
          <cell r="G109">
            <v>1</v>
          </cell>
        </row>
        <row r="110">
          <cell r="F110" t="str">
            <v>WFT110</v>
          </cell>
          <cell r="G110">
            <v>1</v>
          </cell>
        </row>
        <row r="111">
          <cell r="F111" t="str">
            <v>WFT110</v>
          </cell>
          <cell r="G111">
            <v>1</v>
          </cell>
        </row>
        <row r="112">
          <cell r="F112" t="str">
            <v>WFT110</v>
          </cell>
          <cell r="G112">
            <v>1</v>
          </cell>
        </row>
        <row r="113">
          <cell r="F113" t="str">
            <v>WFT110</v>
          </cell>
          <cell r="G113">
            <v>1</v>
          </cell>
        </row>
        <row r="114">
          <cell r="F114" t="str">
            <v>WFT110</v>
          </cell>
          <cell r="G114">
            <v>1</v>
          </cell>
        </row>
        <row r="115">
          <cell r="F115" t="str">
            <v>WFT110</v>
          </cell>
          <cell r="G115">
            <v>1</v>
          </cell>
        </row>
        <row r="116">
          <cell r="F116" t="str">
            <v>FLF100</v>
          </cell>
          <cell r="G116">
            <v>1</v>
          </cell>
        </row>
        <row r="117">
          <cell r="F117" t="str">
            <v>FLF100</v>
          </cell>
          <cell r="G117">
            <v>1</v>
          </cell>
        </row>
        <row r="118">
          <cell r="F118" t="str">
            <v>FLF100</v>
          </cell>
          <cell r="G118">
            <v>1</v>
          </cell>
        </row>
        <row r="119">
          <cell r="F119" t="str">
            <v>FLF100</v>
          </cell>
          <cell r="G119">
            <v>1</v>
          </cell>
        </row>
        <row r="120">
          <cell r="F120" t="str">
            <v>WFT110</v>
          </cell>
          <cell r="G120">
            <v>1</v>
          </cell>
        </row>
        <row r="121">
          <cell r="F121" t="str">
            <v>WFT110</v>
          </cell>
          <cell r="G121">
            <v>1</v>
          </cell>
        </row>
        <row r="122">
          <cell r="F122" t="str">
            <v>WFT110</v>
          </cell>
          <cell r="G122">
            <v>1</v>
          </cell>
        </row>
        <row r="123">
          <cell r="F123" t="str">
            <v>FLF100</v>
          </cell>
          <cell r="G123">
            <v>1</v>
          </cell>
        </row>
        <row r="124">
          <cell r="F124" t="str">
            <v>FLF100</v>
          </cell>
          <cell r="G124">
            <v>1</v>
          </cell>
        </row>
        <row r="125">
          <cell r="F125" t="str">
            <v>FLF100</v>
          </cell>
          <cell r="G125">
            <v>1</v>
          </cell>
        </row>
        <row r="126">
          <cell r="F126" t="str">
            <v>FLF100</v>
          </cell>
          <cell r="G126">
            <v>1</v>
          </cell>
        </row>
        <row r="127">
          <cell r="F127" t="str">
            <v>FLF100</v>
          </cell>
          <cell r="G127">
            <v>1</v>
          </cell>
        </row>
        <row r="128">
          <cell r="F128" t="str">
            <v>FLF100</v>
          </cell>
          <cell r="G128">
            <v>1</v>
          </cell>
        </row>
        <row r="129">
          <cell r="F129" t="str">
            <v>FLF100</v>
          </cell>
          <cell r="G129">
            <v>1</v>
          </cell>
        </row>
        <row r="130">
          <cell r="F130" t="str">
            <v>FLF100</v>
          </cell>
          <cell r="G130">
            <v>1</v>
          </cell>
        </row>
        <row r="131">
          <cell r="F131" t="str">
            <v>FLF100</v>
          </cell>
          <cell r="G131">
            <v>1</v>
          </cell>
        </row>
        <row r="132">
          <cell r="F132" t="str">
            <v>FLF100</v>
          </cell>
          <cell r="G132">
            <v>1</v>
          </cell>
        </row>
        <row r="133">
          <cell r="F133" t="str">
            <v>FLF100</v>
          </cell>
          <cell r="G133">
            <v>1</v>
          </cell>
        </row>
        <row r="134">
          <cell r="F134" t="str">
            <v>FLF100</v>
          </cell>
          <cell r="G134">
            <v>1</v>
          </cell>
        </row>
        <row r="135">
          <cell r="F135" t="str">
            <v>WFT110</v>
          </cell>
          <cell r="G135">
            <v>1</v>
          </cell>
        </row>
        <row r="136">
          <cell r="F136" t="str">
            <v>FLF100</v>
          </cell>
          <cell r="G136">
            <v>1</v>
          </cell>
        </row>
        <row r="137">
          <cell r="F137" t="str">
            <v>WFT110</v>
          </cell>
          <cell r="G137">
            <v>1</v>
          </cell>
        </row>
        <row r="138">
          <cell r="F138" t="str">
            <v>WFT110</v>
          </cell>
          <cell r="G138">
            <v>1</v>
          </cell>
        </row>
        <row r="139">
          <cell r="F139" t="str">
            <v>WFT110</v>
          </cell>
          <cell r="G139">
            <v>1</v>
          </cell>
        </row>
        <row r="140">
          <cell r="F140" t="str">
            <v>WFT110</v>
          </cell>
          <cell r="G140">
            <v>1</v>
          </cell>
        </row>
        <row r="141">
          <cell r="F141" t="str">
            <v>WFT110</v>
          </cell>
          <cell r="G141">
            <v>1</v>
          </cell>
        </row>
        <row r="142">
          <cell r="F142" t="str">
            <v>FLF100</v>
          </cell>
          <cell r="G142">
            <v>1</v>
          </cell>
        </row>
        <row r="143">
          <cell r="F143" t="str">
            <v>FLF100</v>
          </cell>
          <cell r="G143">
            <v>1</v>
          </cell>
        </row>
        <row r="144">
          <cell r="F144" t="str">
            <v>FLF100</v>
          </cell>
          <cell r="G144">
            <v>1</v>
          </cell>
        </row>
        <row r="145">
          <cell r="F145" t="str">
            <v>FLF100</v>
          </cell>
          <cell r="G145">
            <v>1</v>
          </cell>
        </row>
        <row r="146">
          <cell r="F146" t="str">
            <v>FLF100</v>
          </cell>
          <cell r="G146">
            <v>1</v>
          </cell>
        </row>
        <row r="147">
          <cell r="F147" t="str">
            <v>FLF100</v>
          </cell>
          <cell r="G147">
            <v>1</v>
          </cell>
        </row>
        <row r="148">
          <cell r="F148" t="str">
            <v>WFT110</v>
          </cell>
          <cell r="G148">
            <v>1</v>
          </cell>
        </row>
        <row r="149">
          <cell r="F149" t="str">
            <v>WFT110</v>
          </cell>
          <cell r="G149">
            <v>1</v>
          </cell>
        </row>
        <row r="150">
          <cell r="F150" t="str">
            <v>WFT110</v>
          </cell>
          <cell r="G150">
            <v>1</v>
          </cell>
        </row>
        <row r="151">
          <cell r="F151" t="str">
            <v>WFT110</v>
          </cell>
          <cell r="G151">
            <v>1</v>
          </cell>
        </row>
        <row r="152">
          <cell r="F152" t="str">
            <v>WFT110</v>
          </cell>
          <cell r="G152">
            <v>1</v>
          </cell>
        </row>
        <row r="153">
          <cell r="F153" t="str">
            <v>FLF100</v>
          </cell>
          <cell r="G153">
            <v>1</v>
          </cell>
        </row>
        <row r="154">
          <cell r="F154" t="str">
            <v>FLF100</v>
          </cell>
          <cell r="G154">
            <v>1</v>
          </cell>
        </row>
        <row r="155">
          <cell r="F155" t="str">
            <v>FLF100</v>
          </cell>
          <cell r="G155">
            <v>1</v>
          </cell>
        </row>
        <row r="156">
          <cell r="F156" t="str">
            <v>WFT110</v>
          </cell>
          <cell r="G156">
            <v>1</v>
          </cell>
        </row>
        <row r="157">
          <cell r="F157" t="str">
            <v>FLF100</v>
          </cell>
          <cell r="G157">
            <v>1</v>
          </cell>
        </row>
        <row r="158">
          <cell r="F158" t="str">
            <v>WFT110</v>
          </cell>
          <cell r="G158">
            <v>1</v>
          </cell>
        </row>
        <row r="159">
          <cell r="F159" t="str">
            <v>FLF100</v>
          </cell>
          <cell r="G159">
            <v>1</v>
          </cell>
        </row>
        <row r="160">
          <cell r="F160" t="str">
            <v>FLF100</v>
          </cell>
          <cell r="G160">
            <v>1</v>
          </cell>
        </row>
        <row r="161">
          <cell r="F161" t="str">
            <v>WFT110</v>
          </cell>
          <cell r="G161">
            <v>1</v>
          </cell>
        </row>
        <row r="162">
          <cell r="F162" t="str">
            <v>FLF100</v>
          </cell>
          <cell r="G162">
            <v>1</v>
          </cell>
        </row>
        <row r="163">
          <cell r="F163" t="str">
            <v>FLF100</v>
          </cell>
          <cell r="G163">
            <v>1</v>
          </cell>
        </row>
        <row r="164">
          <cell r="F164" t="str">
            <v>FLF100</v>
          </cell>
          <cell r="G164">
            <v>1</v>
          </cell>
        </row>
        <row r="165">
          <cell r="F165" t="str">
            <v>FLF100</v>
          </cell>
          <cell r="G165">
            <v>1</v>
          </cell>
        </row>
        <row r="166">
          <cell r="F166" t="str">
            <v>FLF100</v>
          </cell>
          <cell r="G166">
            <v>1</v>
          </cell>
        </row>
        <row r="167">
          <cell r="F167" t="str">
            <v>FLF100</v>
          </cell>
          <cell r="G167">
            <v>1</v>
          </cell>
        </row>
        <row r="168">
          <cell r="F168" t="str">
            <v>WFT110</v>
          </cell>
          <cell r="G168">
            <v>1</v>
          </cell>
        </row>
        <row r="169">
          <cell r="F169" t="str">
            <v>FLF100</v>
          </cell>
          <cell r="G169">
            <v>1</v>
          </cell>
        </row>
        <row r="170">
          <cell r="F170" t="str">
            <v>FLF100</v>
          </cell>
          <cell r="G170">
            <v>1</v>
          </cell>
        </row>
        <row r="171">
          <cell r="F171" t="str">
            <v>FLF100</v>
          </cell>
          <cell r="G171">
            <v>1</v>
          </cell>
        </row>
        <row r="172">
          <cell r="F172" t="str">
            <v>FLF100</v>
          </cell>
          <cell r="G172">
            <v>1</v>
          </cell>
        </row>
        <row r="173">
          <cell r="F173" t="str">
            <v>FLF100</v>
          </cell>
          <cell r="G173">
            <v>1</v>
          </cell>
        </row>
        <row r="174">
          <cell r="F174" t="str">
            <v>WFT110</v>
          </cell>
          <cell r="G174">
            <v>1</v>
          </cell>
        </row>
        <row r="175">
          <cell r="F175" t="str">
            <v>FLF100</v>
          </cell>
          <cell r="G175">
            <v>1</v>
          </cell>
        </row>
        <row r="176">
          <cell r="F176" t="str">
            <v>WFT110</v>
          </cell>
          <cell r="G176">
            <v>1</v>
          </cell>
        </row>
        <row r="177">
          <cell r="F177" t="str">
            <v>WFT110</v>
          </cell>
          <cell r="G177">
            <v>1</v>
          </cell>
        </row>
        <row r="178">
          <cell r="F178" t="str">
            <v>WFT110</v>
          </cell>
          <cell r="G178">
            <v>1</v>
          </cell>
        </row>
        <row r="179">
          <cell r="F179" t="str">
            <v>FLF100</v>
          </cell>
          <cell r="G179">
            <v>1</v>
          </cell>
        </row>
        <row r="180">
          <cell r="F180" t="str">
            <v>WFT110</v>
          </cell>
          <cell r="G180">
            <v>1</v>
          </cell>
        </row>
        <row r="181">
          <cell r="F181" t="str">
            <v>FLF100</v>
          </cell>
          <cell r="G181">
            <v>1</v>
          </cell>
        </row>
        <row r="182">
          <cell r="F182" t="str">
            <v>FLF100</v>
          </cell>
          <cell r="G182">
            <v>1</v>
          </cell>
        </row>
        <row r="183">
          <cell r="F183" t="str">
            <v>WFT110</v>
          </cell>
          <cell r="G183">
            <v>1</v>
          </cell>
        </row>
        <row r="184">
          <cell r="F184" t="str">
            <v>WFT110</v>
          </cell>
          <cell r="G184">
            <v>1</v>
          </cell>
        </row>
        <row r="185">
          <cell r="F185" t="str">
            <v>FLF100</v>
          </cell>
          <cell r="G185">
            <v>1</v>
          </cell>
        </row>
        <row r="186">
          <cell r="F186" t="str">
            <v>WFT110</v>
          </cell>
          <cell r="G186">
            <v>1</v>
          </cell>
        </row>
        <row r="187">
          <cell r="F187" t="str">
            <v>WFT110</v>
          </cell>
          <cell r="G187">
            <v>1</v>
          </cell>
        </row>
        <row r="188">
          <cell r="F188" t="str">
            <v>WFT110</v>
          </cell>
          <cell r="G188">
            <v>1</v>
          </cell>
        </row>
        <row r="189">
          <cell r="F189" t="str">
            <v>WFT110</v>
          </cell>
          <cell r="G189">
            <v>1</v>
          </cell>
        </row>
        <row r="190">
          <cell r="F190" t="str">
            <v>WFT110</v>
          </cell>
          <cell r="G190">
            <v>1</v>
          </cell>
        </row>
        <row r="191">
          <cell r="F191" t="str">
            <v>WFT110</v>
          </cell>
          <cell r="G191">
            <v>1</v>
          </cell>
        </row>
        <row r="192">
          <cell r="F192" t="str">
            <v>WFT110</v>
          </cell>
          <cell r="G192">
            <v>1</v>
          </cell>
        </row>
        <row r="193">
          <cell r="F193" t="str">
            <v>WFT110</v>
          </cell>
          <cell r="G193">
            <v>1</v>
          </cell>
        </row>
        <row r="194">
          <cell r="F194" t="str">
            <v>WFT110</v>
          </cell>
          <cell r="G194">
            <v>1</v>
          </cell>
        </row>
        <row r="195">
          <cell r="F195" t="str">
            <v>WFT110</v>
          </cell>
          <cell r="G195">
            <v>1</v>
          </cell>
        </row>
        <row r="196">
          <cell r="F196" t="str">
            <v>WFT110</v>
          </cell>
          <cell r="G196">
            <v>1</v>
          </cell>
        </row>
        <row r="197">
          <cell r="F197" t="str">
            <v>WFT110</v>
          </cell>
          <cell r="G197">
            <v>1</v>
          </cell>
        </row>
        <row r="198">
          <cell r="F198" t="str">
            <v>WFT110</v>
          </cell>
          <cell r="G198">
            <v>1</v>
          </cell>
        </row>
        <row r="199">
          <cell r="F199" t="str">
            <v>WFT110</v>
          </cell>
          <cell r="G199">
            <v>1</v>
          </cell>
        </row>
        <row r="200">
          <cell r="F200" t="str">
            <v>FLF100</v>
          </cell>
          <cell r="G200">
            <v>1</v>
          </cell>
        </row>
        <row r="201">
          <cell r="F201" t="str">
            <v>WFT110</v>
          </cell>
          <cell r="G201">
            <v>1</v>
          </cell>
        </row>
        <row r="202">
          <cell r="F202" t="str">
            <v>WFT110</v>
          </cell>
          <cell r="G202">
            <v>1</v>
          </cell>
        </row>
        <row r="203">
          <cell r="F203" t="str">
            <v>FLF100</v>
          </cell>
          <cell r="G203">
            <v>1</v>
          </cell>
        </row>
        <row r="204">
          <cell r="F204" t="str">
            <v>WFT110</v>
          </cell>
          <cell r="G204">
            <v>1</v>
          </cell>
        </row>
        <row r="205">
          <cell r="F205" t="str">
            <v>WFT110</v>
          </cell>
          <cell r="G205">
            <v>1</v>
          </cell>
        </row>
        <row r="206">
          <cell r="F206" t="str">
            <v>WFT110</v>
          </cell>
          <cell r="G206">
            <v>1</v>
          </cell>
        </row>
        <row r="207">
          <cell r="F207" t="str">
            <v>WFT110</v>
          </cell>
          <cell r="G207">
            <v>1</v>
          </cell>
        </row>
        <row r="208">
          <cell r="F208" t="str">
            <v>WFT110</v>
          </cell>
          <cell r="G208">
            <v>1</v>
          </cell>
        </row>
        <row r="209">
          <cell r="F209" t="str">
            <v>WFT110</v>
          </cell>
          <cell r="G209">
            <v>1</v>
          </cell>
        </row>
        <row r="210">
          <cell r="F210" t="str">
            <v>WFT110</v>
          </cell>
          <cell r="G210">
            <v>1</v>
          </cell>
        </row>
        <row r="211">
          <cell r="F211" t="str">
            <v>FLF100</v>
          </cell>
          <cell r="G211">
            <v>1</v>
          </cell>
        </row>
        <row r="212">
          <cell r="F212" t="str">
            <v>FLF100</v>
          </cell>
          <cell r="G212">
            <v>1</v>
          </cell>
        </row>
        <row r="213">
          <cell r="F213" t="str">
            <v>WFT110</v>
          </cell>
          <cell r="G213">
            <v>1</v>
          </cell>
        </row>
        <row r="214">
          <cell r="F214" t="str">
            <v>WFT110</v>
          </cell>
          <cell r="G214">
            <v>1</v>
          </cell>
        </row>
        <row r="215">
          <cell r="F215" t="str">
            <v>WFT110</v>
          </cell>
          <cell r="G215">
            <v>1</v>
          </cell>
        </row>
        <row r="216">
          <cell r="F216" t="str">
            <v>WFT110</v>
          </cell>
          <cell r="G216">
            <v>1</v>
          </cell>
        </row>
        <row r="217">
          <cell r="F217" t="str">
            <v>WFT110</v>
          </cell>
          <cell r="G217">
            <v>1</v>
          </cell>
        </row>
        <row r="218">
          <cell r="F218" t="str">
            <v>WFT110</v>
          </cell>
          <cell r="G218">
            <v>1</v>
          </cell>
        </row>
        <row r="219">
          <cell r="F219" t="str">
            <v>WFT110</v>
          </cell>
          <cell r="G219">
            <v>1</v>
          </cell>
        </row>
        <row r="220">
          <cell r="F220" t="str">
            <v>WFT110</v>
          </cell>
          <cell r="G220">
            <v>1</v>
          </cell>
        </row>
        <row r="221">
          <cell r="F221" t="str">
            <v>WFT110</v>
          </cell>
          <cell r="G221">
            <v>1</v>
          </cell>
        </row>
        <row r="222">
          <cell r="F222" t="str">
            <v>WFT110</v>
          </cell>
          <cell r="G222">
            <v>1</v>
          </cell>
        </row>
        <row r="223">
          <cell r="F223" t="str">
            <v>WFT110</v>
          </cell>
          <cell r="G223">
            <v>1</v>
          </cell>
        </row>
        <row r="224">
          <cell r="F224" t="str">
            <v>WFT110</v>
          </cell>
          <cell r="G224">
            <v>1</v>
          </cell>
        </row>
        <row r="225">
          <cell r="F225" t="str">
            <v>WFT110</v>
          </cell>
          <cell r="G225">
            <v>1</v>
          </cell>
        </row>
        <row r="226">
          <cell r="F226" t="str">
            <v>WFT110</v>
          </cell>
          <cell r="G226">
            <v>1</v>
          </cell>
        </row>
        <row r="227">
          <cell r="F227" t="str">
            <v>WFT110</v>
          </cell>
          <cell r="G227">
            <v>1</v>
          </cell>
        </row>
        <row r="228">
          <cell r="F228" t="str">
            <v>WFT110</v>
          </cell>
          <cell r="G228">
            <v>1</v>
          </cell>
        </row>
        <row r="229">
          <cell r="F229" t="str">
            <v>WFT110</v>
          </cell>
          <cell r="G229">
            <v>1</v>
          </cell>
        </row>
        <row r="230">
          <cell r="F230" t="str">
            <v>WFT110</v>
          </cell>
          <cell r="G230">
            <v>1</v>
          </cell>
        </row>
        <row r="231">
          <cell r="F231" t="str">
            <v>WFT110</v>
          </cell>
          <cell r="G231">
            <v>1</v>
          </cell>
        </row>
        <row r="232">
          <cell r="F232" t="str">
            <v>WFT110</v>
          </cell>
          <cell r="G232">
            <v>1</v>
          </cell>
        </row>
        <row r="233">
          <cell r="F233" t="str">
            <v>WFT110</v>
          </cell>
          <cell r="G233">
            <v>1</v>
          </cell>
        </row>
        <row r="234">
          <cell r="F234" t="str">
            <v>WFT110</v>
          </cell>
          <cell r="G234">
            <v>1</v>
          </cell>
        </row>
        <row r="235">
          <cell r="F235" t="str">
            <v>WFT110</v>
          </cell>
          <cell r="G235">
            <v>1</v>
          </cell>
        </row>
        <row r="236">
          <cell r="F236" t="str">
            <v>WFT110</v>
          </cell>
          <cell r="G236">
            <v>1</v>
          </cell>
        </row>
        <row r="237">
          <cell r="F237" t="str">
            <v>BE 110</v>
          </cell>
          <cell r="G237">
            <v>1</v>
          </cell>
        </row>
        <row r="238">
          <cell r="F238" t="str">
            <v>Majet100</v>
          </cell>
          <cell r="G238">
            <v>1</v>
          </cell>
        </row>
        <row r="239">
          <cell r="F239" t="str">
            <v>WFT110</v>
          </cell>
          <cell r="G239">
            <v>1</v>
          </cell>
        </row>
        <row r="240">
          <cell r="F240" t="str">
            <v>WFT110</v>
          </cell>
          <cell r="G240">
            <v>1</v>
          </cell>
        </row>
        <row r="241">
          <cell r="F241" t="str">
            <v>WFT110</v>
          </cell>
          <cell r="G241">
            <v>1</v>
          </cell>
        </row>
        <row r="242">
          <cell r="F242" t="str">
            <v>BE 110</v>
          </cell>
          <cell r="G242">
            <v>1</v>
          </cell>
        </row>
        <row r="243">
          <cell r="F243" t="str">
            <v>BE 110</v>
          </cell>
          <cell r="G243">
            <v>1</v>
          </cell>
        </row>
        <row r="244">
          <cell r="F244" t="str">
            <v>BE 110</v>
          </cell>
          <cell r="G244">
            <v>1</v>
          </cell>
        </row>
        <row r="245">
          <cell r="F245" t="str">
            <v>BE 110</v>
          </cell>
          <cell r="G245">
            <v>1</v>
          </cell>
        </row>
        <row r="246">
          <cell r="F246" t="str">
            <v>BE 110</v>
          </cell>
          <cell r="G246">
            <v>1</v>
          </cell>
        </row>
        <row r="247">
          <cell r="F247" t="str">
            <v>BE 110</v>
          </cell>
          <cell r="G247">
            <v>1</v>
          </cell>
        </row>
        <row r="248">
          <cell r="F248" t="str">
            <v>BE 110</v>
          </cell>
          <cell r="G248">
            <v>1</v>
          </cell>
        </row>
        <row r="249">
          <cell r="F249" t="str">
            <v>BE 110</v>
          </cell>
          <cell r="G249">
            <v>1</v>
          </cell>
        </row>
        <row r="250">
          <cell r="F250" t="str">
            <v>BE 110</v>
          </cell>
          <cell r="G250">
            <v>1</v>
          </cell>
        </row>
        <row r="251">
          <cell r="F251" t="str">
            <v>BE 110</v>
          </cell>
          <cell r="G251">
            <v>1</v>
          </cell>
        </row>
        <row r="252">
          <cell r="F252" t="str">
            <v>BE 110</v>
          </cell>
          <cell r="G252">
            <v>1</v>
          </cell>
        </row>
        <row r="253">
          <cell r="F253" t="str">
            <v>BE 110</v>
          </cell>
          <cell r="G253">
            <v>1</v>
          </cell>
        </row>
        <row r="254">
          <cell r="F254" t="str">
            <v>WFT110</v>
          </cell>
          <cell r="G254">
            <v>1</v>
          </cell>
        </row>
        <row r="255">
          <cell r="F255" t="str">
            <v>BE 110</v>
          </cell>
          <cell r="G255">
            <v>1</v>
          </cell>
        </row>
        <row r="256">
          <cell r="F256" t="str">
            <v>BE 110</v>
          </cell>
          <cell r="G256">
            <v>1</v>
          </cell>
        </row>
        <row r="257">
          <cell r="F257" t="str">
            <v>BE 110</v>
          </cell>
          <cell r="G257">
            <v>1</v>
          </cell>
        </row>
        <row r="258">
          <cell r="F258" t="str">
            <v>BE 110</v>
          </cell>
          <cell r="G258">
            <v>1</v>
          </cell>
        </row>
        <row r="259">
          <cell r="F259" t="str">
            <v>BE 110</v>
          </cell>
          <cell r="G259">
            <v>1</v>
          </cell>
        </row>
        <row r="260">
          <cell r="F260" t="str">
            <v>BE 110</v>
          </cell>
          <cell r="G260">
            <v>1</v>
          </cell>
        </row>
        <row r="261">
          <cell r="F261" t="str">
            <v>WFT110</v>
          </cell>
          <cell r="G261">
            <v>1</v>
          </cell>
        </row>
        <row r="262">
          <cell r="F262" t="str">
            <v>WFT110</v>
          </cell>
          <cell r="G262">
            <v>1</v>
          </cell>
        </row>
        <row r="263">
          <cell r="F263" t="str">
            <v>BE 110</v>
          </cell>
          <cell r="G263">
            <v>1</v>
          </cell>
        </row>
        <row r="264">
          <cell r="F264" t="str">
            <v>BE 110</v>
          </cell>
          <cell r="G264">
            <v>1</v>
          </cell>
        </row>
        <row r="265">
          <cell r="F265" t="str">
            <v>BE 110</v>
          </cell>
          <cell r="G265">
            <v>1</v>
          </cell>
        </row>
        <row r="266">
          <cell r="F266" t="str">
            <v>BE 110</v>
          </cell>
          <cell r="G266">
            <v>1</v>
          </cell>
        </row>
        <row r="267">
          <cell r="F267" t="str">
            <v>BE 110</v>
          </cell>
          <cell r="G267">
            <v>1</v>
          </cell>
        </row>
        <row r="268">
          <cell r="F268" t="str">
            <v>BE 110</v>
          </cell>
          <cell r="G268">
            <v>1</v>
          </cell>
        </row>
        <row r="269">
          <cell r="F269" t="str">
            <v>BE 110</v>
          </cell>
          <cell r="G269">
            <v>1</v>
          </cell>
        </row>
        <row r="270">
          <cell r="F270" t="str">
            <v>BE 110</v>
          </cell>
          <cell r="G270">
            <v>1</v>
          </cell>
        </row>
        <row r="271">
          <cell r="F271" t="str">
            <v>WFT110</v>
          </cell>
          <cell r="G271">
            <v>1</v>
          </cell>
        </row>
        <row r="272">
          <cell r="F272" t="str">
            <v>BE 110</v>
          </cell>
          <cell r="G272">
            <v>1</v>
          </cell>
        </row>
        <row r="273">
          <cell r="F273" t="str">
            <v xml:space="preserve">SKY </v>
          </cell>
          <cell r="G273">
            <v>1</v>
          </cell>
        </row>
        <row r="274">
          <cell r="F274" t="str">
            <v>BE 110</v>
          </cell>
          <cell r="G274">
            <v>1</v>
          </cell>
        </row>
        <row r="275">
          <cell r="F275" t="str">
            <v>WARE 110</v>
          </cell>
          <cell r="G275">
            <v>1</v>
          </cell>
        </row>
        <row r="276">
          <cell r="F276" t="str">
            <v>WARE 110</v>
          </cell>
          <cell r="G276">
            <v>1</v>
          </cell>
        </row>
        <row r="277">
          <cell r="F277" t="str">
            <v>WARE 110</v>
          </cell>
          <cell r="G277">
            <v>1</v>
          </cell>
        </row>
        <row r="278">
          <cell r="F278" t="str">
            <v>BE 110</v>
          </cell>
          <cell r="G278">
            <v>1</v>
          </cell>
        </row>
        <row r="279">
          <cell r="F279" t="str">
            <v>BE 110</v>
          </cell>
          <cell r="G279">
            <v>1</v>
          </cell>
        </row>
        <row r="280">
          <cell r="F280" t="str">
            <v>BE 110</v>
          </cell>
          <cell r="G280">
            <v>1</v>
          </cell>
        </row>
        <row r="281">
          <cell r="F281" t="str">
            <v>BE 110</v>
          </cell>
          <cell r="G281">
            <v>1</v>
          </cell>
        </row>
        <row r="282">
          <cell r="F282" t="str">
            <v>BE 110</v>
          </cell>
          <cell r="G282">
            <v>1</v>
          </cell>
        </row>
        <row r="283">
          <cell r="F283" t="str">
            <v>WFT110</v>
          </cell>
          <cell r="G283">
            <v>1</v>
          </cell>
        </row>
        <row r="284">
          <cell r="F284" t="str">
            <v>WFT110</v>
          </cell>
          <cell r="G284">
            <v>1</v>
          </cell>
        </row>
        <row r="285">
          <cell r="F285" t="str">
            <v>FLF100</v>
          </cell>
          <cell r="G285">
            <v>1</v>
          </cell>
        </row>
        <row r="286">
          <cell r="F286" t="str">
            <v>BE 110</v>
          </cell>
          <cell r="G286">
            <v>1</v>
          </cell>
        </row>
        <row r="287">
          <cell r="F287" t="str">
            <v>BE 110</v>
          </cell>
          <cell r="G287">
            <v>1</v>
          </cell>
        </row>
        <row r="288">
          <cell r="F288" t="str">
            <v>BE 110</v>
          </cell>
          <cell r="G288">
            <v>1</v>
          </cell>
        </row>
        <row r="289">
          <cell r="F289" t="str">
            <v>BE 110</v>
          </cell>
          <cell r="G289">
            <v>1</v>
          </cell>
        </row>
        <row r="290">
          <cell r="F290" t="str">
            <v>BE 110</v>
          </cell>
          <cell r="G290">
            <v>1</v>
          </cell>
        </row>
        <row r="291">
          <cell r="F291" t="str">
            <v>BE 110</v>
          </cell>
          <cell r="G291">
            <v>1</v>
          </cell>
        </row>
        <row r="292">
          <cell r="F292" t="str">
            <v>BE 110</v>
          </cell>
          <cell r="G292">
            <v>1</v>
          </cell>
        </row>
        <row r="293">
          <cell r="F293" t="str">
            <v>WARE 110</v>
          </cell>
          <cell r="G293">
            <v>1</v>
          </cell>
        </row>
        <row r="294">
          <cell r="F294" t="str">
            <v>WARE 110</v>
          </cell>
          <cell r="G294">
            <v>1</v>
          </cell>
        </row>
        <row r="295">
          <cell r="F295" t="str">
            <v>BE 110</v>
          </cell>
          <cell r="G295">
            <v>1</v>
          </cell>
        </row>
        <row r="296">
          <cell r="F296" t="str">
            <v>BE 110</v>
          </cell>
          <cell r="G296">
            <v>1</v>
          </cell>
        </row>
        <row r="297">
          <cell r="F297" t="str">
            <v>BE 110</v>
          </cell>
          <cell r="G297">
            <v>1</v>
          </cell>
        </row>
        <row r="298">
          <cell r="F298" t="str">
            <v>WARE 110</v>
          </cell>
          <cell r="G298">
            <v>1</v>
          </cell>
        </row>
        <row r="299">
          <cell r="F299" t="str">
            <v>WARE 110</v>
          </cell>
          <cell r="G299">
            <v>1</v>
          </cell>
        </row>
        <row r="300">
          <cell r="F300" t="str">
            <v>WARE 110</v>
          </cell>
          <cell r="G300">
            <v>1</v>
          </cell>
        </row>
        <row r="301">
          <cell r="F301" t="str">
            <v>WARE 110</v>
          </cell>
          <cell r="G301">
            <v>1</v>
          </cell>
        </row>
        <row r="302">
          <cell r="F302" t="str">
            <v>WARE 110</v>
          </cell>
          <cell r="G302">
            <v>1</v>
          </cell>
        </row>
        <row r="303">
          <cell r="F303" t="str">
            <v>BE 110</v>
          </cell>
          <cell r="G303">
            <v>1</v>
          </cell>
        </row>
        <row r="304">
          <cell r="F304" t="str">
            <v>BE 110</v>
          </cell>
          <cell r="G304">
            <v>1</v>
          </cell>
        </row>
        <row r="305">
          <cell r="F305" t="str">
            <v>BE 110</v>
          </cell>
          <cell r="G305">
            <v>1</v>
          </cell>
        </row>
        <row r="306">
          <cell r="F306" t="str">
            <v>WARE 110</v>
          </cell>
          <cell r="G306">
            <v>1</v>
          </cell>
        </row>
        <row r="307">
          <cell r="F307" t="str">
            <v>BE 110</v>
          </cell>
          <cell r="G307">
            <v>1</v>
          </cell>
        </row>
        <row r="308">
          <cell r="F308" t="str">
            <v xml:space="preserve">SKY </v>
          </cell>
          <cell r="G308">
            <v>1</v>
          </cell>
        </row>
        <row r="309">
          <cell r="F309" t="str">
            <v>BE 110</v>
          </cell>
          <cell r="G309">
            <v>1</v>
          </cell>
        </row>
        <row r="310">
          <cell r="F310" t="str">
            <v>BE 110</v>
          </cell>
          <cell r="G310">
            <v>1</v>
          </cell>
        </row>
        <row r="311">
          <cell r="F311" t="str">
            <v>BE 110</v>
          </cell>
          <cell r="G311">
            <v>1</v>
          </cell>
        </row>
        <row r="312">
          <cell r="F312" t="str">
            <v>BE 110</v>
          </cell>
          <cell r="G312">
            <v>1</v>
          </cell>
        </row>
        <row r="313">
          <cell r="F313" t="str">
            <v>BE 110</v>
          </cell>
          <cell r="G313">
            <v>1</v>
          </cell>
        </row>
        <row r="314">
          <cell r="F314" t="str">
            <v>BE 110</v>
          </cell>
          <cell r="G314">
            <v>1</v>
          </cell>
        </row>
        <row r="315">
          <cell r="F315" t="str">
            <v>WARE 110</v>
          </cell>
          <cell r="G315">
            <v>1</v>
          </cell>
        </row>
        <row r="316">
          <cell r="F316" t="str">
            <v>BE 110</v>
          </cell>
          <cell r="G316">
            <v>1</v>
          </cell>
        </row>
        <row r="317">
          <cell r="F317" t="str">
            <v>BE 110</v>
          </cell>
          <cell r="G317">
            <v>1</v>
          </cell>
        </row>
        <row r="318">
          <cell r="F318" t="str">
            <v>BE 110</v>
          </cell>
          <cell r="G318">
            <v>1</v>
          </cell>
        </row>
        <row r="319">
          <cell r="F319" t="str">
            <v>BE 110</v>
          </cell>
          <cell r="G319">
            <v>1</v>
          </cell>
        </row>
        <row r="320">
          <cell r="F320" t="str">
            <v>BE 110</v>
          </cell>
          <cell r="G320">
            <v>1</v>
          </cell>
        </row>
        <row r="321">
          <cell r="F321" t="str">
            <v>BE 110</v>
          </cell>
          <cell r="G321">
            <v>1</v>
          </cell>
        </row>
        <row r="322">
          <cell r="F322" t="str">
            <v>WARE 110</v>
          </cell>
          <cell r="G322">
            <v>1</v>
          </cell>
        </row>
        <row r="323">
          <cell r="F323" t="str">
            <v>BE 110</v>
          </cell>
          <cell r="G323">
            <v>1</v>
          </cell>
        </row>
        <row r="324">
          <cell r="F324" t="str">
            <v>BE 110</v>
          </cell>
          <cell r="G324">
            <v>1</v>
          </cell>
        </row>
        <row r="325">
          <cell r="F325" t="str">
            <v>BE 110</v>
          </cell>
          <cell r="G325">
            <v>1</v>
          </cell>
        </row>
        <row r="326">
          <cell r="F326" t="str">
            <v>BE 110</v>
          </cell>
          <cell r="G326">
            <v>1</v>
          </cell>
        </row>
        <row r="327">
          <cell r="F327" t="str">
            <v>BE 110</v>
          </cell>
          <cell r="G327">
            <v>1</v>
          </cell>
        </row>
        <row r="328">
          <cell r="F328" t="str">
            <v>BE 110</v>
          </cell>
          <cell r="G328">
            <v>1</v>
          </cell>
        </row>
        <row r="329">
          <cell r="F329" t="str">
            <v>QUICK 100</v>
          </cell>
          <cell r="G329">
            <v>1</v>
          </cell>
        </row>
        <row r="330">
          <cell r="F330" t="str">
            <v>QUICK 100</v>
          </cell>
          <cell r="G330">
            <v>1</v>
          </cell>
        </row>
        <row r="331">
          <cell r="F331" t="str">
            <v>QUICK 100</v>
          </cell>
          <cell r="G331">
            <v>1</v>
          </cell>
        </row>
        <row r="332">
          <cell r="F332" t="str">
            <v>QUICK 100</v>
          </cell>
          <cell r="G332">
            <v>1</v>
          </cell>
        </row>
        <row r="333">
          <cell r="F333" t="str">
            <v>QUICK 100</v>
          </cell>
          <cell r="G333">
            <v>1</v>
          </cell>
        </row>
        <row r="334">
          <cell r="F334" t="str">
            <v>QUICK 100</v>
          </cell>
          <cell r="G334">
            <v>1</v>
          </cell>
        </row>
        <row r="335">
          <cell r="F335" t="str">
            <v>QUICK 100</v>
          </cell>
          <cell r="G335">
            <v>1</v>
          </cell>
        </row>
        <row r="336">
          <cell r="F336" t="str">
            <v>WARE 110</v>
          </cell>
          <cell r="G336">
            <v>1</v>
          </cell>
        </row>
        <row r="337">
          <cell r="F337" t="str">
            <v>QUICK 100</v>
          </cell>
          <cell r="G337">
            <v>1</v>
          </cell>
        </row>
        <row r="338">
          <cell r="F338" t="str">
            <v>BE 110</v>
          </cell>
          <cell r="G338">
            <v>1</v>
          </cell>
        </row>
        <row r="339">
          <cell r="F339" t="str">
            <v>WARE 110</v>
          </cell>
          <cell r="G339">
            <v>1</v>
          </cell>
        </row>
        <row r="340">
          <cell r="F340" t="str">
            <v>QUICK 100</v>
          </cell>
          <cell r="G340">
            <v>1</v>
          </cell>
        </row>
        <row r="341">
          <cell r="F341" t="str">
            <v>WFT110</v>
          </cell>
          <cell r="G341">
            <v>1</v>
          </cell>
        </row>
        <row r="342">
          <cell r="F342" t="str">
            <v>BE 110</v>
          </cell>
          <cell r="G342">
            <v>1</v>
          </cell>
        </row>
        <row r="343">
          <cell r="F343" t="str">
            <v>BE 110</v>
          </cell>
          <cell r="G343">
            <v>1</v>
          </cell>
        </row>
        <row r="344">
          <cell r="F344" t="str">
            <v>BE 110</v>
          </cell>
          <cell r="G344">
            <v>1</v>
          </cell>
        </row>
        <row r="345">
          <cell r="F345" t="str">
            <v>BE 110</v>
          </cell>
          <cell r="G345">
            <v>1</v>
          </cell>
        </row>
        <row r="346">
          <cell r="F346" t="str">
            <v>BE 110</v>
          </cell>
          <cell r="G346">
            <v>1</v>
          </cell>
        </row>
        <row r="347">
          <cell r="F347" t="str">
            <v>BE 110</v>
          </cell>
          <cell r="G347">
            <v>1</v>
          </cell>
        </row>
        <row r="348">
          <cell r="F348" t="str">
            <v>BE 110</v>
          </cell>
          <cell r="G348">
            <v>1</v>
          </cell>
        </row>
        <row r="349">
          <cell r="F349" t="str">
            <v>BE 110</v>
          </cell>
          <cell r="G349">
            <v>1</v>
          </cell>
        </row>
        <row r="350">
          <cell r="F350" t="str">
            <v>BE 110</v>
          </cell>
          <cell r="G350">
            <v>1</v>
          </cell>
        </row>
        <row r="351">
          <cell r="F351" t="str">
            <v>BE 110</v>
          </cell>
          <cell r="G351">
            <v>1</v>
          </cell>
        </row>
        <row r="352">
          <cell r="F352" t="str">
            <v>BE 110</v>
          </cell>
          <cell r="G352">
            <v>1</v>
          </cell>
        </row>
        <row r="353">
          <cell r="F353" t="str">
            <v>BE 110</v>
          </cell>
          <cell r="G353">
            <v>1</v>
          </cell>
        </row>
        <row r="354">
          <cell r="F354" t="str">
            <v>BE 110</v>
          </cell>
          <cell r="G354">
            <v>1</v>
          </cell>
        </row>
        <row r="355">
          <cell r="F355" t="str">
            <v>BE 110</v>
          </cell>
          <cell r="G355">
            <v>1</v>
          </cell>
        </row>
        <row r="356">
          <cell r="F356" t="str">
            <v>BE 110</v>
          </cell>
          <cell r="G356">
            <v>1</v>
          </cell>
        </row>
        <row r="357">
          <cell r="F357" t="str">
            <v>BE 110</v>
          </cell>
          <cell r="G357">
            <v>1</v>
          </cell>
        </row>
        <row r="358">
          <cell r="F358" t="str">
            <v>BE 110</v>
          </cell>
          <cell r="G358">
            <v>1</v>
          </cell>
        </row>
        <row r="359">
          <cell r="F359" t="str">
            <v>BE 110</v>
          </cell>
          <cell r="G359">
            <v>1</v>
          </cell>
        </row>
        <row r="360">
          <cell r="F360" t="str">
            <v>BE 110</v>
          </cell>
          <cell r="G360">
            <v>1</v>
          </cell>
        </row>
        <row r="361">
          <cell r="F361" t="str">
            <v>WFT110</v>
          </cell>
          <cell r="G361">
            <v>1</v>
          </cell>
        </row>
        <row r="362">
          <cell r="F362" t="str">
            <v>WFT110</v>
          </cell>
          <cell r="G362">
            <v>1</v>
          </cell>
        </row>
        <row r="363">
          <cell r="F363" t="str">
            <v>BE 110</v>
          </cell>
          <cell r="G363">
            <v>1</v>
          </cell>
        </row>
        <row r="364">
          <cell r="F364" t="str">
            <v>BE 110</v>
          </cell>
          <cell r="G364">
            <v>1</v>
          </cell>
        </row>
        <row r="365">
          <cell r="F365" t="str">
            <v>QUICK 100</v>
          </cell>
          <cell r="G365">
            <v>1</v>
          </cell>
        </row>
        <row r="366">
          <cell r="F366" t="str">
            <v>QUICK 100</v>
          </cell>
          <cell r="G366">
            <v>1</v>
          </cell>
        </row>
        <row r="367">
          <cell r="F367" t="str">
            <v>QUICK 100</v>
          </cell>
          <cell r="G367">
            <v>1</v>
          </cell>
        </row>
        <row r="368">
          <cell r="F368" t="str">
            <v>QUICK 100</v>
          </cell>
          <cell r="G368">
            <v>1</v>
          </cell>
        </row>
        <row r="369">
          <cell r="F369" t="str">
            <v>QUICK 100</v>
          </cell>
          <cell r="G369">
            <v>1</v>
          </cell>
        </row>
        <row r="370">
          <cell r="F370" t="str">
            <v>QUICK 100</v>
          </cell>
          <cell r="G370">
            <v>1</v>
          </cell>
        </row>
        <row r="371">
          <cell r="F371" t="str">
            <v>QUICK 100</v>
          </cell>
          <cell r="G371">
            <v>1</v>
          </cell>
        </row>
        <row r="372">
          <cell r="F372" t="str">
            <v>QUICK 100</v>
          </cell>
          <cell r="G372">
            <v>1</v>
          </cell>
        </row>
        <row r="373">
          <cell r="F373" t="str">
            <v>WFT110</v>
          </cell>
          <cell r="G373">
            <v>1</v>
          </cell>
        </row>
        <row r="374">
          <cell r="F374" t="str">
            <v>WFT110</v>
          </cell>
          <cell r="G374">
            <v>1</v>
          </cell>
        </row>
        <row r="375">
          <cell r="F375" t="str">
            <v>BE 110</v>
          </cell>
          <cell r="G375">
            <v>1</v>
          </cell>
        </row>
        <row r="376">
          <cell r="F376" t="str">
            <v>BE 110</v>
          </cell>
          <cell r="G376">
            <v>1</v>
          </cell>
        </row>
        <row r="377">
          <cell r="F377" t="str">
            <v>QUICK 100</v>
          </cell>
          <cell r="G377">
            <v>1</v>
          </cell>
        </row>
        <row r="378">
          <cell r="F378" t="str">
            <v>BE 110</v>
          </cell>
          <cell r="G378">
            <v>1</v>
          </cell>
        </row>
        <row r="379">
          <cell r="F379" t="str">
            <v>BE 110</v>
          </cell>
          <cell r="G379">
            <v>1</v>
          </cell>
        </row>
        <row r="380">
          <cell r="F380" t="str">
            <v>BE 110</v>
          </cell>
          <cell r="G380">
            <v>1</v>
          </cell>
        </row>
        <row r="381">
          <cell r="F381" t="str">
            <v>BE 110</v>
          </cell>
          <cell r="G381">
            <v>1</v>
          </cell>
        </row>
        <row r="382">
          <cell r="F382" t="str">
            <v>WFT110</v>
          </cell>
          <cell r="G382">
            <v>1</v>
          </cell>
        </row>
        <row r="383">
          <cell r="F383" t="str">
            <v>QUICK 100</v>
          </cell>
          <cell r="G383">
            <v>1</v>
          </cell>
        </row>
        <row r="384">
          <cell r="F384" t="str">
            <v>WFT110</v>
          </cell>
          <cell r="G384">
            <v>1</v>
          </cell>
        </row>
        <row r="385">
          <cell r="F385" t="str">
            <v>QUICK 100</v>
          </cell>
          <cell r="G385">
            <v>1</v>
          </cell>
        </row>
        <row r="386">
          <cell r="F386" t="str">
            <v>QUICK 100</v>
          </cell>
          <cell r="G386">
            <v>1</v>
          </cell>
        </row>
        <row r="387">
          <cell r="F387" t="str">
            <v>BE 110</v>
          </cell>
          <cell r="G387">
            <v>1</v>
          </cell>
        </row>
        <row r="388">
          <cell r="F388" t="str">
            <v>QUICK 100</v>
          </cell>
          <cell r="G388">
            <v>1</v>
          </cell>
        </row>
        <row r="389">
          <cell r="F389" t="str">
            <v>BE 110</v>
          </cell>
          <cell r="G389">
            <v>1</v>
          </cell>
        </row>
        <row r="390">
          <cell r="F390" t="str">
            <v>WARE 110</v>
          </cell>
          <cell r="G390">
            <v>1</v>
          </cell>
        </row>
        <row r="391">
          <cell r="F391" t="str">
            <v>WARE 110</v>
          </cell>
          <cell r="G391">
            <v>1</v>
          </cell>
        </row>
        <row r="392">
          <cell r="F392" t="str">
            <v>WFT110</v>
          </cell>
          <cell r="G392">
            <v>1</v>
          </cell>
        </row>
        <row r="393">
          <cell r="F393" t="str">
            <v>BE 110</v>
          </cell>
          <cell r="G393">
            <v>1</v>
          </cell>
        </row>
        <row r="394">
          <cell r="F394" t="str">
            <v>WARE 110</v>
          </cell>
          <cell r="G394">
            <v>1</v>
          </cell>
        </row>
        <row r="395">
          <cell r="F395" t="str">
            <v>BE 110</v>
          </cell>
          <cell r="G395">
            <v>1</v>
          </cell>
        </row>
        <row r="396">
          <cell r="F396" t="str">
            <v>BE 110</v>
          </cell>
          <cell r="G396">
            <v>1</v>
          </cell>
        </row>
        <row r="397">
          <cell r="F397" t="str">
            <v>BE 110</v>
          </cell>
          <cell r="G397">
            <v>1</v>
          </cell>
        </row>
        <row r="398">
          <cell r="F398" t="str">
            <v>BE 110</v>
          </cell>
          <cell r="G398">
            <v>1</v>
          </cell>
        </row>
        <row r="399">
          <cell r="F399" t="str">
            <v>BE 110</v>
          </cell>
          <cell r="G399">
            <v>1</v>
          </cell>
        </row>
        <row r="400">
          <cell r="F400" t="str">
            <v>BE 110</v>
          </cell>
          <cell r="G400">
            <v>1</v>
          </cell>
        </row>
        <row r="401">
          <cell r="F401" t="str">
            <v>BE 110</v>
          </cell>
          <cell r="G401">
            <v>1</v>
          </cell>
        </row>
        <row r="402">
          <cell r="F402" t="str">
            <v>WFT110</v>
          </cell>
          <cell r="G402">
            <v>1</v>
          </cell>
        </row>
        <row r="403">
          <cell r="F403" t="str">
            <v>WFT110</v>
          </cell>
          <cell r="G403">
            <v>1</v>
          </cell>
        </row>
        <row r="404">
          <cell r="F404" t="str">
            <v>BE 110</v>
          </cell>
          <cell r="G404">
            <v>1</v>
          </cell>
        </row>
        <row r="405">
          <cell r="F405" t="str">
            <v>BE 110</v>
          </cell>
          <cell r="G405">
            <v>1</v>
          </cell>
        </row>
        <row r="406">
          <cell r="F406" t="str">
            <v>BE 110</v>
          </cell>
          <cell r="G406">
            <v>1</v>
          </cell>
        </row>
        <row r="407">
          <cell r="F407" t="str">
            <v>BE 110</v>
          </cell>
          <cell r="G407">
            <v>1</v>
          </cell>
        </row>
        <row r="408">
          <cell r="F408" t="str">
            <v>WFT110</v>
          </cell>
          <cell r="G408">
            <v>1</v>
          </cell>
        </row>
        <row r="409">
          <cell r="F409" t="str">
            <v>FLF100</v>
          </cell>
          <cell r="G409">
            <v>1</v>
          </cell>
        </row>
        <row r="410">
          <cell r="F410" t="str">
            <v>BE 110</v>
          </cell>
          <cell r="G410">
            <v>1</v>
          </cell>
        </row>
        <row r="411">
          <cell r="F411" t="str">
            <v>BE 110</v>
          </cell>
          <cell r="G411">
            <v>1</v>
          </cell>
        </row>
        <row r="412">
          <cell r="F412" t="str">
            <v>FLF100</v>
          </cell>
          <cell r="G412">
            <v>1</v>
          </cell>
        </row>
        <row r="413">
          <cell r="F413" t="str">
            <v>BE 110</v>
          </cell>
          <cell r="G413">
            <v>1</v>
          </cell>
        </row>
        <row r="414">
          <cell r="F414" t="str">
            <v>BE 110</v>
          </cell>
          <cell r="G414">
            <v>1</v>
          </cell>
        </row>
        <row r="415">
          <cell r="F415" t="str">
            <v>BE 110</v>
          </cell>
          <cell r="G415">
            <v>1</v>
          </cell>
        </row>
        <row r="416">
          <cell r="F416" t="str">
            <v>BE 110</v>
          </cell>
          <cell r="G416">
            <v>1</v>
          </cell>
        </row>
        <row r="417">
          <cell r="F417" t="str">
            <v>BE 110</v>
          </cell>
          <cell r="G417">
            <v>1</v>
          </cell>
        </row>
        <row r="418">
          <cell r="F418" t="str">
            <v>BE 110</v>
          </cell>
          <cell r="G418">
            <v>1</v>
          </cell>
        </row>
        <row r="419">
          <cell r="F419" t="str">
            <v>WFT110</v>
          </cell>
          <cell r="G419">
            <v>1</v>
          </cell>
        </row>
        <row r="420">
          <cell r="F420" t="str">
            <v>WFT110</v>
          </cell>
          <cell r="G420">
            <v>1</v>
          </cell>
        </row>
        <row r="421">
          <cell r="F421" t="str">
            <v>BE 110</v>
          </cell>
          <cell r="G421">
            <v>1</v>
          </cell>
        </row>
        <row r="422">
          <cell r="F422" t="str">
            <v>BE 110</v>
          </cell>
          <cell r="G422">
            <v>1</v>
          </cell>
        </row>
        <row r="423">
          <cell r="F423" t="str">
            <v>WFT110</v>
          </cell>
          <cell r="G423">
            <v>1</v>
          </cell>
        </row>
        <row r="424">
          <cell r="F424" t="str">
            <v>BE 110</v>
          </cell>
          <cell r="G424">
            <v>1</v>
          </cell>
        </row>
        <row r="425">
          <cell r="F425" t="str">
            <v>BE 110</v>
          </cell>
          <cell r="G425">
            <v>1</v>
          </cell>
        </row>
        <row r="426">
          <cell r="F426" t="str">
            <v>FTE</v>
          </cell>
          <cell r="G426">
            <v>1</v>
          </cell>
        </row>
        <row r="427">
          <cell r="F427" t="str">
            <v>BE 110</v>
          </cell>
          <cell r="G427">
            <v>1</v>
          </cell>
        </row>
        <row r="428">
          <cell r="F428" t="str">
            <v>BE 110</v>
          </cell>
          <cell r="G428">
            <v>1</v>
          </cell>
        </row>
        <row r="429">
          <cell r="F429" t="str">
            <v>BE 110</v>
          </cell>
          <cell r="G429">
            <v>1</v>
          </cell>
        </row>
        <row r="430">
          <cell r="F430" t="str">
            <v>BE 110</v>
          </cell>
          <cell r="G430">
            <v>1</v>
          </cell>
        </row>
        <row r="431">
          <cell r="F431" t="str">
            <v>BE 110</v>
          </cell>
          <cell r="G431">
            <v>1</v>
          </cell>
        </row>
        <row r="432">
          <cell r="F432" t="str">
            <v>BE 110</v>
          </cell>
          <cell r="G432">
            <v>1</v>
          </cell>
        </row>
        <row r="433">
          <cell r="F433" t="str">
            <v>BE 110</v>
          </cell>
          <cell r="G433">
            <v>1</v>
          </cell>
        </row>
        <row r="434">
          <cell r="F434" t="str">
            <v>BE 110</v>
          </cell>
          <cell r="G434">
            <v>1</v>
          </cell>
        </row>
        <row r="435">
          <cell r="F435" t="str">
            <v>BE 110</v>
          </cell>
          <cell r="G435">
            <v>1</v>
          </cell>
        </row>
        <row r="436">
          <cell r="F436" t="str">
            <v>BE 110</v>
          </cell>
          <cell r="G436">
            <v>1</v>
          </cell>
        </row>
        <row r="437">
          <cell r="F437" t="str">
            <v>BE 110</v>
          </cell>
          <cell r="G437">
            <v>1</v>
          </cell>
        </row>
        <row r="438">
          <cell r="F438" t="str">
            <v>BE 110</v>
          </cell>
          <cell r="G438">
            <v>1</v>
          </cell>
        </row>
        <row r="439">
          <cell r="F439" t="str">
            <v>BE 110</v>
          </cell>
          <cell r="G439">
            <v>1</v>
          </cell>
        </row>
        <row r="440">
          <cell r="F440" t="str">
            <v>BE 110</v>
          </cell>
          <cell r="G440">
            <v>1</v>
          </cell>
        </row>
        <row r="441">
          <cell r="F441" t="str">
            <v>BE 110</v>
          </cell>
          <cell r="G441">
            <v>1</v>
          </cell>
        </row>
        <row r="442">
          <cell r="F442" t="str">
            <v>WFT110</v>
          </cell>
          <cell r="G442">
            <v>1</v>
          </cell>
        </row>
        <row r="443">
          <cell r="F443" t="str">
            <v>BE 110</v>
          </cell>
          <cell r="G443">
            <v>1</v>
          </cell>
        </row>
        <row r="444">
          <cell r="F444" t="str">
            <v>BE 110</v>
          </cell>
          <cell r="G444">
            <v>1</v>
          </cell>
        </row>
        <row r="445">
          <cell r="F445" t="str">
            <v>BE 110</v>
          </cell>
          <cell r="G445">
            <v>1</v>
          </cell>
        </row>
        <row r="446">
          <cell r="F446" t="str">
            <v>BE 110</v>
          </cell>
          <cell r="G446">
            <v>1</v>
          </cell>
        </row>
        <row r="447">
          <cell r="F447" t="str">
            <v>BE 110</v>
          </cell>
          <cell r="G447">
            <v>1</v>
          </cell>
        </row>
        <row r="448">
          <cell r="F448" t="str">
            <v>BE 110</v>
          </cell>
          <cell r="G448">
            <v>1</v>
          </cell>
        </row>
        <row r="449">
          <cell r="F449" t="str">
            <v>BE 110</v>
          </cell>
          <cell r="G449">
            <v>1</v>
          </cell>
        </row>
        <row r="450">
          <cell r="F450" t="str">
            <v>BE 110</v>
          </cell>
          <cell r="G450">
            <v>1</v>
          </cell>
        </row>
        <row r="451">
          <cell r="F451" t="str">
            <v>BE 110</v>
          </cell>
          <cell r="G451">
            <v>1</v>
          </cell>
        </row>
        <row r="452">
          <cell r="F452" t="str">
            <v>BE 110</v>
          </cell>
          <cell r="G452">
            <v>1</v>
          </cell>
        </row>
        <row r="453">
          <cell r="F453" t="str">
            <v>BE 110</v>
          </cell>
          <cell r="G453">
            <v>1</v>
          </cell>
        </row>
        <row r="454">
          <cell r="F454" t="str">
            <v>QUICK 100</v>
          </cell>
          <cell r="G454">
            <v>1</v>
          </cell>
        </row>
        <row r="455">
          <cell r="F455" t="str">
            <v>QUICK 100</v>
          </cell>
          <cell r="G455">
            <v>1</v>
          </cell>
        </row>
        <row r="456">
          <cell r="F456" t="str">
            <v>QUICK 100</v>
          </cell>
          <cell r="G456">
            <v>1</v>
          </cell>
        </row>
        <row r="457">
          <cell r="F457" t="str">
            <v>QUICK 100</v>
          </cell>
          <cell r="G457">
            <v>1</v>
          </cell>
        </row>
        <row r="458">
          <cell r="F458" t="str">
            <v>QUICK 100</v>
          </cell>
          <cell r="G458">
            <v>1</v>
          </cell>
        </row>
        <row r="459">
          <cell r="F459" t="str">
            <v>BE 110</v>
          </cell>
          <cell r="G459">
            <v>1</v>
          </cell>
        </row>
        <row r="460">
          <cell r="F460" t="str">
            <v>BE 110</v>
          </cell>
          <cell r="G460">
            <v>1</v>
          </cell>
        </row>
        <row r="461">
          <cell r="F461" t="str">
            <v>FLF100</v>
          </cell>
          <cell r="G461">
            <v>1</v>
          </cell>
        </row>
        <row r="462">
          <cell r="F462" t="str">
            <v>BE 110</v>
          </cell>
          <cell r="G462">
            <v>1</v>
          </cell>
        </row>
        <row r="463">
          <cell r="F463" t="str">
            <v>BE 110</v>
          </cell>
          <cell r="G463">
            <v>1</v>
          </cell>
        </row>
        <row r="465">
          <cell r="F465" t="str">
            <v>Inox</v>
          </cell>
          <cell r="G465">
            <v>63.37</v>
          </cell>
        </row>
        <row r="467">
          <cell r="F467" t="str">
            <v>WFT110</v>
          </cell>
          <cell r="G467">
            <v>2</v>
          </cell>
        </row>
        <row r="469">
          <cell r="F469" t="str">
            <v>WFT110</v>
          </cell>
          <cell r="G469">
            <v>5</v>
          </cell>
        </row>
        <row r="470">
          <cell r="F470" t="str">
            <v>QUICK 100</v>
          </cell>
          <cell r="G470">
            <v>16</v>
          </cell>
        </row>
        <row r="472">
          <cell r="F472" t="str">
            <v>KS</v>
          </cell>
        </row>
        <row r="473">
          <cell r="F473" t="str">
            <v>KS</v>
          </cell>
        </row>
        <row r="474">
          <cell r="F474" t="str">
            <v>KS</v>
          </cell>
        </row>
        <row r="475">
          <cell r="F475" t="str">
            <v>KS</v>
          </cell>
          <cell r="G475">
            <v>1</v>
          </cell>
        </row>
        <row r="476">
          <cell r="F476" t="str">
            <v>KS</v>
          </cell>
          <cell r="G476">
            <v>1</v>
          </cell>
        </row>
        <row r="477">
          <cell r="F477" t="str">
            <v>KS</v>
          </cell>
          <cell r="G477">
            <v>2</v>
          </cell>
        </row>
        <row r="478">
          <cell r="F478" t="str">
            <v>KS</v>
          </cell>
          <cell r="G478">
            <v>1</v>
          </cell>
        </row>
        <row r="479">
          <cell r="F479" t="str">
            <v>KS</v>
          </cell>
          <cell r="G479">
            <v>2</v>
          </cell>
        </row>
        <row r="480">
          <cell r="F480" t="str">
            <v>KS</v>
          </cell>
          <cell r="G480">
            <v>1</v>
          </cell>
        </row>
        <row r="481">
          <cell r="F481" t="str">
            <v>KS</v>
          </cell>
          <cell r="G481">
            <v>1</v>
          </cell>
        </row>
        <row r="482">
          <cell r="F482" t="str">
            <v>KS</v>
          </cell>
          <cell r="G482">
            <v>1</v>
          </cell>
        </row>
        <row r="483">
          <cell r="F483" t="str">
            <v>KS</v>
          </cell>
          <cell r="G483">
            <v>1</v>
          </cell>
        </row>
        <row r="484">
          <cell r="F484" t="str">
            <v>KS</v>
          </cell>
          <cell r="G484">
            <v>3</v>
          </cell>
        </row>
        <row r="485">
          <cell r="F485" t="str">
            <v>KS</v>
          </cell>
          <cell r="G485">
            <v>2</v>
          </cell>
        </row>
        <row r="486">
          <cell r="F486" t="str">
            <v>KS</v>
          </cell>
          <cell r="G486">
            <v>1</v>
          </cell>
        </row>
        <row r="487">
          <cell r="F487" t="str">
            <v>KS</v>
          </cell>
          <cell r="G487">
            <v>1</v>
          </cell>
        </row>
        <row r="488">
          <cell r="F488" t="str">
            <v>KS</v>
          </cell>
          <cell r="G488">
            <v>1</v>
          </cell>
        </row>
        <row r="489">
          <cell r="F489" t="str">
            <v>KS</v>
          </cell>
          <cell r="G489">
            <v>1</v>
          </cell>
        </row>
        <row r="490">
          <cell r="F490" t="str">
            <v>KS</v>
          </cell>
          <cell r="G490">
            <v>1</v>
          </cell>
        </row>
        <row r="491">
          <cell r="F491" t="str">
            <v>KS</v>
          </cell>
          <cell r="G491">
            <v>1</v>
          </cell>
        </row>
        <row r="492">
          <cell r="F492" t="str">
            <v>KS</v>
          </cell>
          <cell r="G492">
            <v>1</v>
          </cell>
        </row>
        <row r="493">
          <cell r="F493" t="str">
            <v>KS</v>
          </cell>
          <cell r="G493">
            <v>2</v>
          </cell>
        </row>
        <row r="494">
          <cell r="F494" t="str">
            <v>KS</v>
          </cell>
          <cell r="G494">
            <v>1</v>
          </cell>
        </row>
        <row r="495">
          <cell r="F495" t="str">
            <v>KS</v>
          </cell>
          <cell r="G495">
            <v>1</v>
          </cell>
        </row>
        <row r="496">
          <cell r="F496" t="str">
            <v>KS</v>
          </cell>
          <cell r="G496">
            <v>2</v>
          </cell>
        </row>
        <row r="497">
          <cell r="F497" t="str">
            <v>KS</v>
          </cell>
          <cell r="G497">
            <v>1</v>
          </cell>
        </row>
        <row r="498">
          <cell r="F498" t="str">
            <v>KS</v>
          </cell>
          <cell r="G498">
            <v>1</v>
          </cell>
        </row>
        <row r="499">
          <cell r="F499" t="str">
            <v>KS</v>
          </cell>
          <cell r="G499">
            <v>0</v>
          </cell>
        </row>
        <row r="500">
          <cell r="F500" t="str">
            <v>KS</v>
          </cell>
          <cell r="G500">
            <v>1</v>
          </cell>
        </row>
        <row r="501">
          <cell r="F501" t="str">
            <v>KS</v>
          </cell>
          <cell r="G501">
            <v>1</v>
          </cell>
        </row>
        <row r="502">
          <cell r="F502" t="str">
            <v>KS</v>
          </cell>
          <cell r="G502">
            <v>1</v>
          </cell>
        </row>
        <row r="503">
          <cell r="F503" t="str">
            <v>KS</v>
          </cell>
          <cell r="G503">
            <v>1</v>
          </cell>
        </row>
        <row r="504">
          <cell r="F504" t="str">
            <v>KS</v>
          </cell>
          <cell r="G504">
            <v>1</v>
          </cell>
        </row>
        <row r="505">
          <cell r="F505" t="str">
            <v>KS</v>
          </cell>
          <cell r="G505">
            <v>1</v>
          </cell>
        </row>
        <row r="506">
          <cell r="F506" t="str">
            <v>KS</v>
          </cell>
          <cell r="G506">
            <v>3</v>
          </cell>
        </row>
        <row r="507">
          <cell r="F507" t="str">
            <v>KS</v>
          </cell>
          <cell r="G507">
            <v>1</v>
          </cell>
        </row>
        <row r="508">
          <cell r="F508" t="str">
            <v>KS</v>
          </cell>
          <cell r="G508">
            <v>1</v>
          </cell>
        </row>
        <row r="509">
          <cell r="F509" t="str">
            <v>KS</v>
          </cell>
          <cell r="G509">
            <v>1</v>
          </cell>
        </row>
        <row r="510">
          <cell r="F510" t="str">
            <v>KS</v>
          </cell>
          <cell r="G510">
            <v>11</v>
          </cell>
        </row>
        <row r="511">
          <cell r="F511" t="str">
            <v>KS</v>
          </cell>
          <cell r="G511">
            <v>1</v>
          </cell>
        </row>
        <row r="512">
          <cell r="F512" t="str">
            <v>KS</v>
          </cell>
          <cell r="G512">
            <v>1</v>
          </cell>
        </row>
        <row r="513">
          <cell r="F513" t="str">
            <v>KS</v>
          </cell>
          <cell r="G513">
            <v>1</v>
          </cell>
        </row>
        <row r="514">
          <cell r="F514" t="str">
            <v>KS</v>
          </cell>
          <cell r="G514">
            <v>1</v>
          </cell>
        </row>
        <row r="515">
          <cell r="F515" t="str">
            <v>KS</v>
          </cell>
          <cell r="G515">
            <v>1</v>
          </cell>
        </row>
        <row r="516">
          <cell r="F516" t="str">
            <v>KS</v>
          </cell>
          <cell r="G516">
            <v>1</v>
          </cell>
        </row>
        <row r="517">
          <cell r="F517" t="str">
            <v>KS</v>
          </cell>
          <cell r="G517">
            <v>1</v>
          </cell>
        </row>
        <row r="518">
          <cell r="F518" t="str">
            <v>KS</v>
          </cell>
          <cell r="G518">
            <v>1</v>
          </cell>
        </row>
        <row r="519">
          <cell r="F519" t="str">
            <v>KS</v>
          </cell>
          <cell r="G519">
            <v>1</v>
          </cell>
        </row>
        <row r="520">
          <cell r="F520" t="str">
            <v>KS</v>
          </cell>
          <cell r="G520">
            <v>1</v>
          </cell>
        </row>
        <row r="521">
          <cell r="F521" t="str">
            <v>KS</v>
          </cell>
          <cell r="G521">
            <v>2</v>
          </cell>
        </row>
        <row r="522">
          <cell r="F522" t="str">
            <v>KS</v>
          </cell>
          <cell r="G522">
            <v>1</v>
          </cell>
        </row>
        <row r="523">
          <cell r="F523" t="str">
            <v>KS</v>
          </cell>
          <cell r="G523">
            <v>1</v>
          </cell>
        </row>
        <row r="524">
          <cell r="F524" t="str">
            <v>KS</v>
          </cell>
          <cell r="G524">
            <v>1</v>
          </cell>
        </row>
        <row r="525">
          <cell r="F525" t="str">
            <v>KS</v>
          </cell>
          <cell r="G525">
            <v>1</v>
          </cell>
        </row>
        <row r="526">
          <cell r="F526" t="str">
            <v>KS</v>
          </cell>
        </row>
        <row r="527">
          <cell r="F527" t="str">
            <v>KS</v>
          </cell>
        </row>
        <row r="528">
          <cell r="F528" t="str">
            <v>KS</v>
          </cell>
        </row>
        <row r="529">
          <cell r="F529" t="str">
            <v>KS</v>
          </cell>
        </row>
        <row r="530">
          <cell r="F530" t="str">
            <v>KS</v>
          </cell>
        </row>
        <row r="531">
          <cell r="F531" t="str">
            <v>KS</v>
          </cell>
        </row>
        <row r="532">
          <cell r="F532" t="str">
            <v>KS</v>
          </cell>
        </row>
        <row r="533">
          <cell r="F533" t="str">
            <v>KS</v>
          </cell>
        </row>
        <row r="534">
          <cell r="F534" t="str">
            <v>KS</v>
          </cell>
        </row>
        <row r="535">
          <cell r="F535" t="str">
            <v>KS</v>
          </cell>
          <cell r="G535">
            <v>1</v>
          </cell>
        </row>
        <row r="536">
          <cell r="F536" t="str">
            <v>KS</v>
          </cell>
        </row>
        <row r="537">
          <cell r="F537" t="str">
            <v>KS</v>
          </cell>
        </row>
        <row r="538">
          <cell r="F538" t="str">
            <v>KS</v>
          </cell>
        </row>
        <row r="539">
          <cell r="F539" t="str">
            <v>KS</v>
          </cell>
        </row>
        <row r="540">
          <cell r="F540" t="str">
            <v>KS</v>
          </cell>
        </row>
        <row r="541">
          <cell r="F541" t="str">
            <v>KS</v>
          </cell>
        </row>
        <row r="542">
          <cell r="F542" t="str">
            <v>KS</v>
          </cell>
        </row>
        <row r="543">
          <cell r="F543" t="str">
            <v>KS</v>
          </cell>
        </row>
        <row r="544">
          <cell r="F544" t="str">
            <v>KS</v>
          </cell>
        </row>
        <row r="545">
          <cell r="F545" t="str">
            <v>KS</v>
          </cell>
        </row>
        <row r="546">
          <cell r="F546" t="str">
            <v>KS</v>
          </cell>
        </row>
        <row r="547">
          <cell r="F547" t="str">
            <v>KS</v>
          </cell>
        </row>
        <row r="548">
          <cell r="F548" t="str">
            <v>KS</v>
          </cell>
        </row>
        <row r="549">
          <cell r="F549" t="str">
            <v>KS</v>
          </cell>
        </row>
        <row r="550">
          <cell r="F550" t="str">
            <v>KS</v>
          </cell>
        </row>
        <row r="551">
          <cell r="F551" t="str">
            <v>KS</v>
          </cell>
        </row>
        <row r="552">
          <cell r="F552" t="str">
            <v>KS</v>
          </cell>
        </row>
        <row r="553">
          <cell r="F553" t="str">
            <v>KS</v>
          </cell>
        </row>
        <row r="554">
          <cell r="F554" t="str">
            <v>KS</v>
          </cell>
        </row>
        <row r="555">
          <cell r="F555" t="str">
            <v>KS</v>
          </cell>
        </row>
        <row r="556">
          <cell r="F556" t="str">
            <v>KS</v>
          </cell>
        </row>
        <row r="557">
          <cell r="F557" t="str">
            <v>KS</v>
          </cell>
          <cell r="G557">
            <v>3</v>
          </cell>
        </row>
        <row r="558">
          <cell r="F558" t="str">
            <v>KS</v>
          </cell>
        </row>
        <row r="559">
          <cell r="F559" t="str">
            <v>KS</v>
          </cell>
        </row>
        <row r="560">
          <cell r="F560" t="str">
            <v>KS</v>
          </cell>
        </row>
        <row r="561">
          <cell r="F561" t="str">
            <v>KS</v>
          </cell>
        </row>
        <row r="562">
          <cell r="F562" t="str">
            <v>KS</v>
          </cell>
        </row>
        <row r="563">
          <cell r="F563" t="str">
            <v>KS</v>
          </cell>
        </row>
        <row r="564">
          <cell r="F564" t="str">
            <v>KS</v>
          </cell>
        </row>
        <row r="565">
          <cell r="F565" t="str">
            <v>KS</v>
          </cell>
        </row>
        <row r="566">
          <cell r="F566" t="str">
            <v>KS</v>
          </cell>
        </row>
        <row r="567">
          <cell r="F567" t="str">
            <v>KS</v>
          </cell>
        </row>
        <row r="568">
          <cell r="F568" t="str">
            <v>KS</v>
          </cell>
        </row>
        <row r="569">
          <cell r="F569" t="str">
            <v>KS</v>
          </cell>
        </row>
        <row r="570">
          <cell r="F570" t="str">
            <v>KS</v>
          </cell>
        </row>
        <row r="571">
          <cell r="F571" t="str">
            <v>KS</v>
          </cell>
        </row>
        <row r="572">
          <cell r="F572" t="str">
            <v>KS</v>
          </cell>
        </row>
        <row r="573">
          <cell r="F573" t="str">
            <v>KS</v>
          </cell>
        </row>
        <row r="574">
          <cell r="F574" t="str">
            <v>KS</v>
          </cell>
        </row>
        <row r="575">
          <cell r="F575" t="str">
            <v>KS</v>
          </cell>
        </row>
        <row r="576">
          <cell r="F576" t="str">
            <v>KS</v>
          </cell>
          <cell r="G576">
            <v>1</v>
          </cell>
        </row>
        <row r="577">
          <cell r="F577" t="str">
            <v>KS</v>
          </cell>
        </row>
        <row r="578">
          <cell r="F578" t="str">
            <v>KS</v>
          </cell>
        </row>
        <row r="579">
          <cell r="F579" t="str">
            <v>KS</v>
          </cell>
        </row>
        <row r="580">
          <cell r="F580" t="str">
            <v>KS</v>
          </cell>
        </row>
        <row r="581">
          <cell r="F581" t="str">
            <v>KS</v>
          </cell>
        </row>
        <row r="582">
          <cell r="F582" t="str">
            <v>KS</v>
          </cell>
        </row>
        <row r="583">
          <cell r="F583" t="str">
            <v>KS</v>
          </cell>
        </row>
        <row r="584">
          <cell r="F584" t="str">
            <v>KS</v>
          </cell>
        </row>
        <row r="585">
          <cell r="F585" t="str">
            <v>KS</v>
          </cell>
        </row>
        <row r="586">
          <cell r="F586" t="str">
            <v>KS</v>
          </cell>
        </row>
        <row r="587">
          <cell r="F587" t="str">
            <v>KS</v>
          </cell>
        </row>
        <row r="588">
          <cell r="F588" t="str">
            <v>KS</v>
          </cell>
        </row>
        <row r="589">
          <cell r="F589" t="str">
            <v>KS</v>
          </cell>
        </row>
        <row r="590">
          <cell r="F590" t="str">
            <v>KS</v>
          </cell>
        </row>
        <row r="591">
          <cell r="F591" t="str">
            <v>KS</v>
          </cell>
        </row>
        <row r="592">
          <cell r="F592" t="str">
            <v>KS</v>
          </cell>
        </row>
        <row r="593">
          <cell r="F593" t="str">
            <v>KS</v>
          </cell>
        </row>
        <row r="594">
          <cell r="F594" t="str">
            <v>KS</v>
          </cell>
        </row>
        <row r="595">
          <cell r="F595" t="str">
            <v>KS</v>
          </cell>
        </row>
        <row r="596">
          <cell r="F596" t="str">
            <v>KS</v>
          </cell>
        </row>
        <row r="597">
          <cell r="F597" t="str">
            <v>KS</v>
          </cell>
        </row>
        <row r="598">
          <cell r="F598" t="str">
            <v>KS</v>
          </cell>
          <cell r="G598">
            <v>1</v>
          </cell>
        </row>
        <row r="599">
          <cell r="F599" t="str">
            <v>KS</v>
          </cell>
        </row>
        <row r="600">
          <cell r="F600" t="str">
            <v>KS</v>
          </cell>
        </row>
        <row r="601">
          <cell r="F601" t="str">
            <v>KS</v>
          </cell>
        </row>
        <row r="602">
          <cell r="F602" t="str">
            <v>KS</v>
          </cell>
        </row>
        <row r="603">
          <cell r="F603" t="str">
            <v>KS</v>
          </cell>
        </row>
        <row r="604">
          <cell r="F604" t="str">
            <v>KS</v>
          </cell>
        </row>
        <row r="605">
          <cell r="F605" t="str">
            <v>KS</v>
          </cell>
        </row>
        <row r="606">
          <cell r="F606" t="str">
            <v>KS</v>
          </cell>
        </row>
        <row r="607">
          <cell r="F607" t="str">
            <v>KS</v>
          </cell>
        </row>
        <row r="608">
          <cell r="F608" t="str">
            <v>KS</v>
          </cell>
        </row>
        <row r="609">
          <cell r="F609" t="str">
            <v>KS</v>
          </cell>
        </row>
        <row r="610">
          <cell r="F610" t="str">
            <v>KS</v>
          </cell>
        </row>
        <row r="611">
          <cell r="F611" t="str">
            <v>KS</v>
          </cell>
        </row>
        <row r="612">
          <cell r="F612" t="str">
            <v>KS</v>
          </cell>
        </row>
        <row r="613">
          <cell r="F613" t="str">
            <v>KS</v>
          </cell>
        </row>
        <row r="614">
          <cell r="F614" t="str">
            <v>KS</v>
          </cell>
        </row>
        <row r="615">
          <cell r="F615" t="str">
            <v>KS</v>
          </cell>
        </row>
        <row r="616">
          <cell r="F616" t="str">
            <v>KS</v>
          </cell>
        </row>
        <row r="617">
          <cell r="F617" t="str">
            <v>KS</v>
          </cell>
        </row>
        <row r="618">
          <cell r="F618" t="str">
            <v>KS</v>
          </cell>
        </row>
        <row r="619">
          <cell r="F619" t="str">
            <v>KS</v>
          </cell>
        </row>
        <row r="620">
          <cell r="F620" t="str">
            <v>KS</v>
          </cell>
        </row>
        <row r="621">
          <cell r="F621" t="str">
            <v>KS</v>
          </cell>
          <cell r="G621">
            <v>1</v>
          </cell>
        </row>
        <row r="622">
          <cell r="F622" t="str">
            <v>KS</v>
          </cell>
        </row>
        <row r="623">
          <cell r="F623" t="str">
            <v>KS</v>
          </cell>
        </row>
        <row r="624">
          <cell r="F624" t="str">
            <v>KS</v>
          </cell>
        </row>
        <row r="625">
          <cell r="F625" t="str">
            <v>KS</v>
          </cell>
        </row>
        <row r="626">
          <cell r="F626" t="str">
            <v>KS</v>
          </cell>
        </row>
        <row r="627">
          <cell r="F627" t="str">
            <v>KS</v>
          </cell>
        </row>
        <row r="628">
          <cell r="F628" t="str">
            <v>KS</v>
          </cell>
        </row>
        <row r="629">
          <cell r="F629" t="str">
            <v>KS</v>
          </cell>
        </row>
        <row r="630">
          <cell r="F630" t="str">
            <v>KS</v>
          </cell>
        </row>
        <row r="631">
          <cell r="F631" t="str">
            <v>KS</v>
          </cell>
        </row>
        <row r="632">
          <cell r="F632" t="str">
            <v>KS</v>
          </cell>
        </row>
        <row r="633">
          <cell r="F633" t="str">
            <v>KS</v>
          </cell>
        </row>
        <row r="634">
          <cell r="F634" t="str">
            <v>KS</v>
          </cell>
        </row>
        <row r="635">
          <cell r="F635" t="str">
            <v>KS</v>
          </cell>
        </row>
        <row r="636">
          <cell r="F636" t="str">
            <v>KS</v>
          </cell>
        </row>
        <row r="637">
          <cell r="F637" t="str">
            <v>KS</v>
          </cell>
        </row>
        <row r="638">
          <cell r="F638" t="str">
            <v>KS</v>
          </cell>
        </row>
        <row r="639">
          <cell r="F639" t="str">
            <v>KS</v>
          </cell>
        </row>
        <row r="640">
          <cell r="F640" t="str">
            <v>KS</v>
          </cell>
        </row>
        <row r="641">
          <cell r="F641" t="str">
            <v>KS</v>
          </cell>
        </row>
        <row r="642">
          <cell r="F642" t="str">
            <v>KS</v>
          </cell>
        </row>
        <row r="643">
          <cell r="F643" t="str">
            <v>KS</v>
          </cell>
        </row>
        <row r="644">
          <cell r="F644" t="str">
            <v>KS</v>
          </cell>
        </row>
        <row r="645">
          <cell r="F645" t="str">
            <v>KS</v>
          </cell>
        </row>
        <row r="646">
          <cell r="F646" t="str">
            <v>KS</v>
          </cell>
        </row>
        <row r="647">
          <cell r="F647" t="str">
            <v>KS</v>
          </cell>
        </row>
        <row r="648">
          <cell r="F648" t="str">
            <v>KS</v>
          </cell>
        </row>
        <row r="649">
          <cell r="F649" t="str">
            <v>KS</v>
          </cell>
        </row>
        <row r="650">
          <cell r="F650" t="str">
            <v>KS</v>
          </cell>
        </row>
        <row r="651">
          <cell r="F651" t="str">
            <v>KS</v>
          </cell>
        </row>
        <row r="652">
          <cell r="F652" t="str">
            <v>KS</v>
          </cell>
        </row>
        <row r="653">
          <cell r="F653" t="str">
            <v>KS</v>
          </cell>
        </row>
        <row r="654">
          <cell r="F654" t="str">
            <v>KS</v>
          </cell>
        </row>
        <row r="655">
          <cell r="F655" t="str">
            <v>KS</v>
          </cell>
        </row>
        <row r="656">
          <cell r="F656" t="str">
            <v>KS</v>
          </cell>
        </row>
        <row r="657">
          <cell r="F657" t="str">
            <v>KS</v>
          </cell>
        </row>
        <row r="658">
          <cell r="F658" t="str">
            <v>KS</v>
          </cell>
          <cell r="G658">
            <v>1</v>
          </cell>
        </row>
        <row r="659">
          <cell r="F659" t="str">
            <v>KS</v>
          </cell>
        </row>
        <row r="660">
          <cell r="F660" t="str">
            <v>KS</v>
          </cell>
        </row>
        <row r="661">
          <cell r="F661" t="str">
            <v>KS</v>
          </cell>
        </row>
        <row r="662">
          <cell r="F662" t="str">
            <v>KS</v>
          </cell>
        </row>
        <row r="663">
          <cell r="F663" t="str">
            <v>KS</v>
          </cell>
        </row>
        <row r="664">
          <cell r="F664" t="str">
            <v>KS</v>
          </cell>
        </row>
        <row r="665">
          <cell r="F665" t="str">
            <v>KS</v>
          </cell>
        </row>
        <row r="666">
          <cell r="F666" t="str">
            <v>KS</v>
          </cell>
        </row>
        <row r="667">
          <cell r="F667" t="str">
            <v>KS</v>
          </cell>
        </row>
        <row r="668">
          <cell r="F668" t="str">
            <v>KS</v>
          </cell>
        </row>
        <row r="669">
          <cell r="F669" t="str">
            <v>KS</v>
          </cell>
        </row>
        <row r="670">
          <cell r="F670" t="str">
            <v>KS</v>
          </cell>
        </row>
        <row r="671">
          <cell r="F671" t="str">
            <v>KS</v>
          </cell>
        </row>
        <row r="672">
          <cell r="F672" t="str">
            <v>KS</v>
          </cell>
        </row>
        <row r="673">
          <cell r="F673" t="str">
            <v>KS</v>
          </cell>
        </row>
        <row r="674">
          <cell r="F674" t="str">
            <v>KS</v>
          </cell>
        </row>
        <row r="675">
          <cell r="F675" t="str">
            <v>KS</v>
          </cell>
        </row>
        <row r="676">
          <cell r="F676" t="str">
            <v>KS</v>
          </cell>
        </row>
        <row r="677">
          <cell r="F677" t="str">
            <v>KS</v>
          </cell>
        </row>
        <row r="678">
          <cell r="F678" t="str">
            <v>KS</v>
          </cell>
        </row>
        <row r="679">
          <cell r="F679" t="str">
            <v>KS</v>
          </cell>
        </row>
        <row r="680">
          <cell r="F680" t="str">
            <v>KS</v>
          </cell>
        </row>
        <row r="681">
          <cell r="F681" t="str">
            <v>KS</v>
          </cell>
          <cell r="G681">
            <v>1</v>
          </cell>
        </row>
        <row r="682">
          <cell r="F682" t="str">
            <v>KS</v>
          </cell>
        </row>
        <row r="683">
          <cell r="F683" t="str">
            <v>KS</v>
          </cell>
        </row>
        <row r="684">
          <cell r="F684" t="str">
            <v>KS</v>
          </cell>
        </row>
        <row r="685">
          <cell r="F685" t="str">
            <v>KS</v>
          </cell>
        </row>
        <row r="686">
          <cell r="F686" t="str">
            <v>KS</v>
          </cell>
        </row>
        <row r="687">
          <cell r="F687" t="str">
            <v>KS</v>
          </cell>
        </row>
        <row r="688">
          <cell r="F688" t="str">
            <v>KS</v>
          </cell>
        </row>
        <row r="689">
          <cell r="F689" t="str">
            <v>KS</v>
          </cell>
        </row>
        <row r="690">
          <cell r="F690" t="str">
            <v>KS</v>
          </cell>
        </row>
        <row r="691">
          <cell r="F691" t="str">
            <v>KS</v>
          </cell>
        </row>
        <row r="692">
          <cell r="F692" t="str">
            <v>KS</v>
          </cell>
        </row>
        <row r="693">
          <cell r="F693" t="str">
            <v>KS</v>
          </cell>
        </row>
        <row r="694">
          <cell r="F694" t="str">
            <v>KS</v>
          </cell>
        </row>
        <row r="695">
          <cell r="F695" t="str">
            <v>KS</v>
          </cell>
        </row>
        <row r="696">
          <cell r="F696" t="str">
            <v>KS</v>
          </cell>
        </row>
        <row r="697">
          <cell r="F697" t="str">
            <v>KS</v>
          </cell>
        </row>
        <row r="698">
          <cell r="F698" t="str">
            <v>KS</v>
          </cell>
        </row>
        <row r="699">
          <cell r="F699" t="str">
            <v>KS</v>
          </cell>
        </row>
        <row r="700">
          <cell r="F700" t="str">
            <v>KS</v>
          </cell>
          <cell r="G700">
            <v>1</v>
          </cell>
        </row>
        <row r="701">
          <cell r="F701" t="str">
            <v>KS</v>
          </cell>
        </row>
        <row r="702">
          <cell r="F702" t="str">
            <v>KS</v>
          </cell>
        </row>
        <row r="703">
          <cell r="F703" t="str">
            <v>KS</v>
          </cell>
        </row>
        <row r="704">
          <cell r="F704" t="str">
            <v>KS</v>
          </cell>
        </row>
        <row r="705">
          <cell r="F705" t="str">
            <v>KS</v>
          </cell>
        </row>
        <row r="706">
          <cell r="F706" t="str">
            <v>KS</v>
          </cell>
        </row>
        <row r="707">
          <cell r="F707" t="str">
            <v>KS</v>
          </cell>
        </row>
        <row r="708">
          <cell r="F708" t="str">
            <v>KS</v>
          </cell>
        </row>
        <row r="709">
          <cell r="F709" t="str">
            <v>KS</v>
          </cell>
        </row>
        <row r="710">
          <cell r="F710" t="str">
            <v>KS</v>
          </cell>
        </row>
        <row r="711">
          <cell r="F711" t="str">
            <v>KS</v>
          </cell>
        </row>
        <row r="712">
          <cell r="F712" t="str">
            <v>KS</v>
          </cell>
        </row>
        <row r="713">
          <cell r="F713" t="str">
            <v>KS</v>
          </cell>
        </row>
        <row r="714">
          <cell r="F714" t="str">
            <v>KS</v>
          </cell>
        </row>
        <row r="715">
          <cell r="F715" t="str">
            <v>KS</v>
          </cell>
        </row>
        <row r="716">
          <cell r="F716" t="str">
            <v>KS</v>
          </cell>
        </row>
        <row r="717">
          <cell r="F717" t="str">
            <v>KS</v>
          </cell>
        </row>
        <row r="718">
          <cell r="F718" t="str">
            <v>KS</v>
          </cell>
        </row>
        <row r="719">
          <cell r="F719" t="str">
            <v>KS</v>
          </cell>
        </row>
        <row r="720">
          <cell r="F720" t="str">
            <v>KS</v>
          </cell>
        </row>
        <row r="721">
          <cell r="F721" t="str">
            <v>KS</v>
          </cell>
        </row>
        <row r="722">
          <cell r="F722" t="str">
            <v>KS</v>
          </cell>
          <cell r="G722">
            <v>1</v>
          </cell>
        </row>
        <row r="723">
          <cell r="F723" t="str">
            <v>KS</v>
          </cell>
        </row>
        <row r="724">
          <cell r="F724" t="str">
            <v>KS</v>
          </cell>
        </row>
        <row r="725">
          <cell r="F725" t="str">
            <v>KS</v>
          </cell>
        </row>
        <row r="726">
          <cell r="F726" t="str">
            <v>KS</v>
          </cell>
        </row>
        <row r="727">
          <cell r="F727" t="str">
            <v>KS</v>
          </cell>
        </row>
        <row r="728">
          <cell r="F728" t="str">
            <v>KS</v>
          </cell>
        </row>
        <row r="729">
          <cell r="F729" t="str">
            <v>KS</v>
          </cell>
        </row>
        <row r="730">
          <cell r="F730" t="str">
            <v>KS</v>
          </cell>
        </row>
        <row r="731">
          <cell r="F731" t="str">
            <v>KS</v>
          </cell>
        </row>
        <row r="732">
          <cell r="F732" t="str">
            <v>KS</v>
          </cell>
        </row>
        <row r="733">
          <cell r="F733" t="str">
            <v>KS</v>
          </cell>
        </row>
        <row r="734">
          <cell r="F734" t="str">
            <v>KS</v>
          </cell>
          <cell r="G734">
            <v>1</v>
          </cell>
        </row>
        <row r="735">
          <cell r="F735" t="str">
            <v>KS</v>
          </cell>
          <cell r="G735">
            <v>1</v>
          </cell>
        </row>
        <row r="737">
          <cell r="F737" t="str">
            <v>BE 110</v>
          </cell>
          <cell r="G737">
            <v>10</v>
          </cell>
        </row>
        <row r="739">
          <cell r="F739" t="str">
            <v>WFT110</v>
          </cell>
          <cell r="G739">
            <v>20</v>
          </cell>
        </row>
        <row r="740">
          <cell r="F740" t="str">
            <v>FLF100</v>
          </cell>
          <cell r="G740">
            <v>40</v>
          </cell>
        </row>
        <row r="741">
          <cell r="F741" t="str">
            <v>WFT110</v>
          </cell>
          <cell r="G741">
            <v>2</v>
          </cell>
        </row>
        <row r="742">
          <cell r="F742" t="str">
            <v>FLF100</v>
          </cell>
          <cell r="G742">
            <v>32</v>
          </cell>
        </row>
        <row r="743">
          <cell r="F743" t="str">
            <v>FLF100</v>
          </cell>
          <cell r="G743">
            <v>10</v>
          </cell>
        </row>
        <row r="744">
          <cell r="F744" t="str">
            <v>WFT110</v>
          </cell>
          <cell r="G744">
            <v>5</v>
          </cell>
        </row>
        <row r="745">
          <cell r="F745" t="str">
            <v>WFT110</v>
          </cell>
          <cell r="G745">
            <v>20</v>
          </cell>
        </row>
        <row r="746">
          <cell r="F746" t="str">
            <v>WFT110</v>
          </cell>
          <cell r="G746">
            <v>7</v>
          </cell>
        </row>
        <row r="747">
          <cell r="F747" t="str">
            <v>WFT110</v>
          </cell>
          <cell r="G747">
            <v>47</v>
          </cell>
        </row>
        <row r="748">
          <cell r="F748" t="str">
            <v>BE 110</v>
          </cell>
          <cell r="G748">
            <v>73</v>
          </cell>
        </row>
        <row r="749">
          <cell r="F749" t="str">
            <v>BE 110</v>
          </cell>
          <cell r="G749">
            <v>5</v>
          </cell>
        </row>
        <row r="750">
          <cell r="F750" t="str">
            <v>BE 110</v>
          </cell>
          <cell r="G750">
            <v>20</v>
          </cell>
        </row>
        <row r="751">
          <cell r="F751" t="str">
            <v>BE 110</v>
          </cell>
          <cell r="G751">
            <v>38</v>
          </cell>
        </row>
        <row r="753">
          <cell r="F753" t="str">
            <v>V®á</v>
          </cell>
          <cell r="G753">
            <v>360</v>
          </cell>
        </row>
        <row r="755">
          <cell r="F755" t="str">
            <v>BE 110</v>
          </cell>
          <cell r="G755">
            <v>7</v>
          </cell>
        </row>
        <row r="756">
          <cell r="F756" t="str">
            <v>QUICK 100</v>
          </cell>
          <cell r="G756">
            <v>9</v>
          </cell>
        </row>
        <row r="757">
          <cell r="F757" t="str">
            <v>FTE</v>
          </cell>
          <cell r="G757">
            <v>7</v>
          </cell>
        </row>
        <row r="758">
          <cell r="F758" t="str">
            <v>BE 110</v>
          </cell>
          <cell r="G758">
            <v>3</v>
          </cell>
        </row>
        <row r="759">
          <cell r="F759" t="str">
            <v>QUICK 100</v>
          </cell>
          <cell r="G759">
            <v>3</v>
          </cell>
        </row>
        <row r="760">
          <cell r="F760" t="str">
            <v>QUICK 100</v>
          </cell>
          <cell r="G760">
            <v>14</v>
          </cell>
        </row>
        <row r="761">
          <cell r="F761" t="str">
            <v>BE 110</v>
          </cell>
          <cell r="G761">
            <v>2</v>
          </cell>
        </row>
        <row r="762">
          <cell r="F762" t="str">
            <v>BE 110</v>
          </cell>
          <cell r="G762">
            <v>2</v>
          </cell>
        </row>
        <row r="763">
          <cell r="F763" t="str">
            <v>QUICK 100</v>
          </cell>
          <cell r="G763">
            <v>5</v>
          </cell>
        </row>
        <row r="765">
          <cell r="F765" t="str">
            <v>aa 43</v>
          </cell>
          <cell r="G765">
            <v>1</v>
          </cell>
        </row>
        <row r="766">
          <cell r="F766" t="str">
            <v>aa 47</v>
          </cell>
          <cell r="G766">
            <v>1</v>
          </cell>
        </row>
        <row r="767">
          <cell r="F767" t="str">
            <v>aa 46</v>
          </cell>
          <cell r="G767">
            <v>1</v>
          </cell>
        </row>
        <row r="768">
          <cell r="F768" t="str">
            <v>Hun 47</v>
          </cell>
          <cell r="G768">
            <v>2</v>
          </cell>
        </row>
        <row r="769">
          <cell r="F769" t="str">
            <v>Hun 46</v>
          </cell>
          <cell r="G769">
            <v>1</v>
          </cell>
        </row>
        <row r="770">
          <cell r="F770" t="str">
            <v>ac 35,94</v>
          </cell>
          <cell r="G770">
            <v>1</v>
          </cell>
        </row>
        <row r="771">
          <cell r="F771" t="str">
            <v>ac 35,95</v>
          </cell>
          <cell r="G771">
            <v>1</v>
          </cell>
        </row>
        <row r="772">
          <cell r="F772" t="str">
            <v>Hun 31</v>
          </cell>
          <cell r="G772">
            <v>1</v>
          </cell>
        </row>
        <row r="773">
          <cell r="F773" t="str">
            <v>Hun 35</v>
          </cell>
          <cell r="G773">
            <v>1</v>
          </cell>
        </row>
        <row r="774">
          <cell r="F774" t="str">
            <v>Hun 44</v>
          </cell>
          <cell r="G774">
            <v>2</v>
          </cell>
        </row>
        <row r="775">
          <cell r="F775" t="str">
            <v>Hun 44 Spa</v>
          </cell>
          <cell r="G775">
            <v>5</v>
          </cell>
        </row>
        <row r="777">
          <cell r="F777" t="str">
            <v>WFT110</v>
          </cell>
          <cell r="G777">
            <v>2</v>
          </cell>
        </row>
        <row r="779">
          <cell r="F779" t="str">
            <v>WFT110</v>
          </cell>
          <cell r="G779">
            <v>28</v>
          </cell>
        </row>
        <row r="781">
          <cell r="F781" t="str">
            <v>V®á</v>
          </cell>
          <cell r="G781">
            <v>120</v>
          </cell>
        </row>
        <row r="783">
          <cell r="F783" t="str">
            <v>BE 110</v>
          </cell>
          <cell r="G783">
            <v>2</v>
          </cell>
        </row>
        <row r="785">
          <cell r="F785" t="str">
            <v>BE 110</v>
          </cell>
          <cell r="G785">
            <v>8</v>
          </cell>
        </row>
        <row r="787">
          <cell r="F787" t="str">
            <v>Xi</v>
          </cell>
          <cell r="G787">
            <v>4284</v>
          </cell>
        </row>
        <row r="789">
          <cell r="F789" t="str">
            <v>BE 110</v>
          </cell>
          <cell r="G789">
            <v>10</v>
          </cell>
        </row>
        <row r="790">
          <cell r="F790" t="str">
            <v>BE 110</v>
          </cell>
          <cell r="G790">
            <v>36</v>
          </cell>
        </row>
        <row r="792">
          <cell r="F792" t="str">
            <v>UI</v>
          </cell>
          <cell r="G792">
            <v>1</v>
          </cell>
        </row>
        <row r="794">
          <cell r="F794" t="str">
            <v>WFT110</v>
          </cell>
          <cell r="G794">
            <v>18</v>
          </cell>
        </row>
        <row r="796">
          <cell r="F796" t="str">
            <v>V®á</v>
          </cell>
          <cell r="G796">
            <v>120</v>
          </cell>
        </row>
        <row r="798">
          <cell r="F798" t="str">
            <v>V®á</v>
          </cell>
          <cell r="G798">
            <v>720</v>
          </cell>
        </row>
        <row r="800">
          <cell r="F800" t="str">
            <v>WFT110</v>
          </cell>
          <cell r="G800">
            <v>40</v>
          </cell>
        </row>
        <row r="801">
          <cell r="F801" t="str">
            <v>FLF100</v>
          </cell>
          <cell r="G801">
            <v>30</v>
          </cell>
        </row>
        <row r="802">
          <cell r="F802" t="str">
            <v>BE 110</v>
          </cell>
          <cell r="G802">
            <v>10</v>
          </cell>
        </row>
        <row r="803">
          <cell r="F803" t="str">
            <v>WFT110</v>
          </cell>
          <cell r="G803">
            <v>52</v>
          </cell>
        </row>
        <row r="804">
          <cell r="F804" t="str">
            <v>FLF100</v>
          </cell>
          <cell r="G804">
            <v>150</v>
          </cell>
        </row>
        <row r="805">
          <cell r="F805" t="str">
            <v>FLF100</v>
          </cell>
          <cell r="G805">
            <v>15</v>
          </cell>
        </row>
        <row r="807">
          <cell r="F807" t="str">
            <v>BE 110</v>
          </cell>
          <cell r="G807">
            <v>50</v>
          </cell>
        </row>
        <row r="808">
          <cell r="F808" t="str">
            <v>QUICK 100</v>
          </cell>
          <cell r="G808">
            <v>50</v>
          </cell>
        </row>
        <row r="809">
          <cell r="F809" t="str">
            <v>FTE</v>
          </cell>
          <cell r="G809">
            <v>35</v>
          </cell>
        </row>
        <row r="810">
          <cell r="F810" t="str">
            <v>BE 110</v>
          </cell>
          <cell r="G810">
            <v>1</v>
          </cell>
        </row>
        <row r="811">
          <cell r="F811" t="str">
            <v>BE 110</v>
          </cell>
          <cell r="G811">
            <v>20</v>
          </cell>
        </row>
        <row r="812">
          <cell r="F812" t="str">
            <v>BE 110</v>
          </cell>
          <cell r="G812">
            <v>30</v>
          </cell>
        </row>
        <row r="814">
          <cell r="F814" t="str">
            <v>BE 110</v>
          </cell>
          <cell r="G814">
            <v>7</v>
          </cell>
        </row>
        <row r="816">
          <cell r="F816" t="str">
            <v>WFT110</v>
          </cell>
          <cell r="G816">
            <v>10</v>
          </cell>
        </row>
        <row r="818">
          <cell r="F818" t="str">
            <v>V®á</v>
          </cell>
          <cell r="G818">
            <v>24</v>
          </cell>
        </row>
        <row r="820">
          <cell r="F820" t="str">
            <v>BE 110</v>
          </cell>
          <cell r="G820">
            <v>5</v>
          </cell>
        </row>
        <row r="822">
          <cell r="F822" t="str">
            <v>V®á</v>
          </cell>
          <cell r="G822">
            <v>120</v>
          </cell>
        </row>
        <row r="823">
          <cell r="F823" t="str">
            <v>V®á</v>
          </cell>
          <cell r="G823">
            <v>504</v>
          </cell>
        </row>
        <row r="825">
          <cell r="F825" t="str">
            <v>Thep day</v>
          </cell>
          <cell r="G825">
            <v>637.44000000000005</v>
          </cell>
        </row>
        <row r="827">
          <cell r="F827" t="str">
            <v>FLF100</v>
          </cell>
          <cell r="G827">
            <v>15</v>
          </cell>
        </row>
        <row r="828">
          <cell r="F828" t="str">
            <v>WFT110</v>
          </cell>
          <cell r="G828">
            <v>10</v>
          </cell>
        </row>
        <row r="830">
          <cell r="F830" t="str">
            <v>BOM</v>
          </cell>
          <cell r="G830">
            <v>1</v>
          </cell>
        </row>
        <row r="831">
          <cell r="F831" t="str">
            <v>BOM</v>
          </cell>
          <cell r="G831">
            <v>1</v>
          </cell>
        </row>
        <row r="832">
          <cell r="F832" t="str">
            <v>Xuc KO</v>
          </cell>
          <cell r="G832">
            <v>1</v>
          </cell>
        </row>
        <row r="833">
          <cell r="F833" t="str">
            <v>San</v>
          </cell>
          <cell r="G833">
            <v>1</v>
          </cell>
        </row>
        <row r="834">
          <cell r="F834" t="str">
            <v>BOM</v>
          </cell>
          <cell r="G834">
            <v>3</v>
          </cell>
        </row>
        <row r="835">
          <cell r="F835" t="str">
            <v>Xóc lËt</v>
          </cell>
          <cell r="G835">
            <v>1</v>
          </cell>
        </row>
        <row r="836">
          <cell r="F836" t="str">
            <v>Lu W</v>
          </cell>
          <cell r="G836">
            <v>1</v>
          </cell>
        </row>
        <row r="837">
          <cell r="F837" t="str">
            <v>Lu 70</v>
          </cell>
          <cell r="G837">
            <v>1</v>
          </cell>
        </row>
        <row r="838">
          <cell r="F838" t="str">
            <v>San g¹t</v>
          </cell>
          <cell r="G838">
            <v>1</v>
          </cell>
        </row>
        <row r="839">
          <cell r="F839" t="str">
            <v>BOM</v>
          </cell>
          <cell r="G839">
            <v>2</v>
          </cell>
        </row>
        <row r="841">
          <cell r="F841" t="str">
            <v>BP s¾t</v>
          </cell>
          <cell r="G841">
            <v>528</v>
          </cell>
        </row>
        <row r="842">
          <cell r="F842" t="str">
            <v>BP nhùa</v>
          </cell>
          <cell r="G842">
            <v>240</v>
          </cell>
        </row>
        <row r="843">
          <cell r="F843" t="str">
            <v>BP s¾t</v>
          </cell>
          <cell r="G843">
            <v>528</v>
          </cell>
        </row>
        <row r="844">
          <cell r="F844" t="str">
            <v>BP nhùa</v>
          </cell>
          <cell r="G844">
            <v>240</v>
          </cell>
        </row>
        <row r="845">
          <cell r="F845" t="str">
            <v>BP s¾t</v>
          </cell>
          <cell r="G845">
            <v>720</v>
          </cell>
        </row>
        <row r="846">
          <cell r="F846" t="str">
            <v>BP s¾t</v>
          </cell>
          <cell r="G846">
            <v>600</v>
          </cell>
        </row>
        <row r="847">
          <cell r="F847" t="str">
            <v>BP nhùa</v>
          </cell>
          <cell r="G847">
            <v>96</v>
          </cell>
        </row>
        <row r="848">
          <cell r="F848" t="str">
            <v>BP s¾t</v>
          </cell>
          <cell r="G848">
            <v>528</v>
          </cell>
        </row>
        <row r="849">
          <cell r="F849" t="str">
            <v>BP nhùa</v>
          </cell>
          <cell r="G849">
            <v>96</v>
          </cell>
        </row>
        <row r="850">
          <cell r="F850" t="str">
            <v>BP s¾t</v>
          </cell>
          <cell r="G850">
            <v>360</v>
          </cell>
        </row>
        <row r="851">
          <cell r="F851" t="str">
            <v>BP nhùa</v>
          </cell>
          <cell r="G851">
            <v>240</v>
          </cell>
        </row>
        <row r="852">
          <cell r="F852" t="str">
            <v>BP s¾t</v>
          </cell>
          <cell r="G852">
            <v>600</v>
          </cell>
        </row>
        <row r="853">
          <cell r="F853" t="str">
            <v>BP nhùa</v>
          </cell>
          <cell r="G853">
            <v>240</v>
          </cell>
        </row>
        <row r="854">
          <cell r="F854" t="str">
            <v>BP nhùa</v>
          </cell>
          <cell r="G854">
            <v>200</v>
          </cell>
        </row>
        <row r="855">
          <cell r="F855" t="str">
            <v>BP s¾t</v>
          </cell>
          <cell r="G855">
            <v>234</v>
          </cell>
        </row>
        <row r="856">
          <cell r="F856" t="str">
            <v>BP s¾t</v>
          </cell>
          <cell r="G856">
            <v>360</v>
          </cell>
        </row>
        <row r="857">
          <cell r="F857" t="str">
            <v>BP nhùa</v>
          </cell>
          <cell r="G857">
            <v>240</v>
          </cell>
        </row>
        <row r="858">
          <cell r="F858" t="str">
            <v>BP s¾t</v>
          </cell>
          <cell r="G858">
            <v>600</v>
          </cell>
        </row>
        <row r="859">
          <cell r="F859" t="str">
            <v>BP nhùa</v>
          </cell>
          <cell r="G859">
            <v>240</v>
          </cell>
        </row>
        <row r="860">
          <cell r="F860" t="str">
            <v>BP s¾t</v>
          </cell>
          <cell r="G860">
            <v>600</v>
          </cell>
        </row>
        <row r="861">
          <cell r="F861" t="str">
            <v>BP nhùa</v>
          </cell>
          <cell r="G861">
            <v>96</v>
          </cell>
        </row>
        <row r="862">
          <cell r="F862" t="str">
            <v>BP s¾t</v>
          </cell>
          <cell r="G862">
            <v>600</v>
          </cell>
        </row>
        <row r="863">
          <cell r="F863" t="str">
            <v>BP nhùa</v>
          </cell>
          <cell r="G863">
            <v>240</v>
          </cell>
        </row>
        <row r="865">
          <cell r="F865" t="str">
            <v>FLF100</v>
          </cell>
          <cell r="G865">
            <v>21</v>
          </cell>
        </row>
        <row r="866">
          <cell r="F866" t="str">
            <v>FLF100</v>
          </cell>
          <cell r="G866">
            <v>15</v>
          </cell>
        </row>
        <row r="867">
          <cell r="F867" t="str">
            <v>BE 110</v>
          </cell>
          <cell r="G867">
            <v>10</v>
          </cell>
        </row>
        <row r="868">
          <cell r="F868" t="str">
            <v>BE 110</v>
          </cell>
          <cell r="G868">
            <v>10</v>
          </cell>
        </row>
        <row r="869">
          <cell r="F869" t="str">
            <v>BE 110</v>
          </cell>
          <cell r="G869">
            <v>5</v>
          </cell>
        </row>
        <row r="870">
          <cell r="F870" t="str">
            <v>BE 110</v>
          </cell>
          <cell r="G870">
            <v>4</v>
          </cell>
        </row>
        <row r="871">
          <cell r="F871" t="str">
            <v>BE 110</v>
          </cell>
          <cell r="G871">
            <v>5</v>
          </cell>
        </row>
        <row r="872">
          <cell r="F872" t="str">
            <v>BE 110</v>
          </cell>
          <cell r="G872">
            <v>9</v>
          </cell>
        </row>
        <row r="874">
          <cell r="F874" t="str">
            <v>DL</v>
          </cell>
          <cell r="G874">
            <v>1</v>
          </cell>
        </row>
        <row r="876">
          <cell r="F876" t="str">
            <v>BE 110</v>
          </cell>
          <cell r="G876">
            <v>30</v>
          </cell>
        </row>
        <row r="877">
          <cell r="F877" t="str">
            <v>FTE</v>
          </cell>
          <cell r="G877">
            <v>10</v>
          </cell>
        </row>
        <row r="879">
          <cell r="F879" t="str">
            <v>Tl¸</v>
          </cell>
          <cell r="G879">
            <v>220</v>
          </cell>
        </row>
      </sheetData>
      <sheetData sheetId="14"/>
      <sheetData sheetId="15"/>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KHVT (2)"/>
      <sheetName val="#REF"/>
    </sheetNames>
    <sheetDataSet>
      <sheetData sheetId="0"/>
      <sheetData sheetId="1"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MainSwitch"/>
      <sheetName val="IncomeStatement"/>
      <sheetName val="BalanceSheet"/>
      <sheetName val="Sheet4"/>
    </sheetNames>
    <sheetDataSet>
      <sheetData sheetId="0" refreshError="1"/>
      <sheetData sheetId="1" refreshError="1"/>
      <sheetData sheetId="2" refreshError="1"/>
      <sheetData sheetId="3"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Tokhai_VAT (9)"/>
      <sheetName val="HH_Muavao T9"/>
      <sheetName val="HH_Banra (9)"/>
      <sheetName val="HH_Banra (10)"/>
      <sheetName val="HH_Muavao T11"/>
      <sheetName val="HH_Banra (11)"/>
      <sheetName val="Tokhai_VAT (11)"/>
      <sheetName val="HH_Muavao T12 "/>
      <sheetName val="HH_Banra (12)"/>
      <sheetName val="Tokhai_VAT (12)"/>
      <sheetName val="Tokhai_VAT bo sung12"/>
      <sheetName val="HH_Muavao T1-2000"/>
      <sheetName val="Tokhai_VAT T1-2000"/>
      <sheetName val="HH_Banra 1-2000"/>
      <sheetName val="HHBanra bo sung T12"/>
      <sheetName val="HHBanra bo sung T12 (2)"/>
      <sheetName val="HH_Muavao bo sung T12-1999"/>
      <sheetName val="HH_Muavao bo sung T12-1999 (2)C"/>
      <sheetName val="Tokhai_VAT bo sung T12 (2)"/>
      <sheetName val="Tokhai_VAT 2-2000"/>
      <sheetName val="HH_Muavao T2-2000 "/>
      <sheetName val="HHBanra T2-2000"/>
      <sheetName val="HH_Muavao T2-2000  (2)"/>
      <sheetName val="Tokhai_VAT T2"/>
      <sheetName val="Tokhai_VAT T4-2000"/>
      <sheetName val="HH_Muavao T4-2000 "/>
      <sheetName val="HHBanra T4-2000"/>
      <sheetName val="HHBanra BSQT"/>
      <sheetName val="Sheet1"/>
      <sheetName val="Sheet2"/>
      <sheetName val="Sheet3"/>
      <sheetName val="PTH"/>
      <sheetName val="#REF"/>
      <sheetName val="HH_Muavao bo sung T12-1999 (6)C"/>
      <sheetName val=""/>
      <sheetName val="Bang CC (2)"/>
      <sheetName val="Nhat trinh"/>
      <sheetName val="Tien An T11"/>
      <sheetName val="DNPD-QL"/>
      <sheetName val="Bang luong"/>
      <sheetName val="Bang CC"/>
      <sheetName val=" Luong nghien "/>
      <sheetName val="QT-LN"/>
      <sheetName val="Giantiep"/>
      <sheetName val="Tong hop"/>
      <sheetName val="Phuc vu"/>
      <sheetName val="May Phat"/>
      <sheetName val="1813"/>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M"/>
      <sheetName val="SM Bill"/>
      <sheetName val="GT"/>
      <sheetName val="SM Bill 4"/>
      <sheetName val="KL"/>
      <sheetName val="SM Bill 3"/>
      <sheetName val="Phuong an 1"/>
      <sheetName val="TH"/>
      <sheetName val="THVL2"/>
      <sheetName val="THVL2 (2)"/>
      <sheetName val="Don gia"/>
      <sheetName val="THVL"/>
      <sheetName val="Nhap"/>
      <sheetName val="Cang keo"/>
      <sheetName val="VL_NC_M"/>
      <sheetName val="DG"/>
      <sheetName val="Cap phoi"/>
      <sheetName val="Equi.Analy"/>
      <sheetName val="Labour"/>
      <sheetName val="Mterial"/>
      <sheetName val="LINH_TIN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olieu"/>
      <sheetName val="USdd"/>
      <sheetName val="USdcs"/>
      <sheetName val="USdcq"/>
      <sheetName val="Luc"/>
      <sheetName val="Tongke"/>
      <sheetName val="Lietke"/>
      <sheetName val="CDay"/>
      <sheetName val="DATA"/>
      <sheetName val="Catalog"/>
      <sheetName val="XL4Poppy"/>
      <sheetName val="GiaVL"/>
    </sheetNames>
    <sheetDataSet>
      <sheetData sheetId="0"/>
      <sheetData sheetId="1"/>
      <sheetData sheetId="2"/>
      <sheetData sheetId="3"/>
      <sheetData sheetId="4"/>
      <sheetData sheetId="5"/>
      <sheetData sheetId="6"/>
      <sheetData sheetId="7"/>
      <sheetData sheetId="8" refreshError="1">
        <row r="6">
          <cell r="C6" t="str">
            <v>§T-20</v>
          </cell>
          <cell r="I6" t="str">
            <v>3§D-1</v>
          </cell>
          <cell r="M6" t="str">
            <v>§S-1</v>
          </cell>
          <cell r="N6" t="str">
            <v>6CR4-22</v>
          </cell>
          <cell r="O6" t="str">
            <v>2CR2-9</v>
          </cell>
          <cell r="P6" t="str">
            <v>XT-1,2,3</v>
          </cell>
        </row>
        <row r="7">
          <cell r="C7" t="str">
            <v>§111-22</v>
          </cell>
          <cell r="I7" t="str">
            <v>3§D-1</v>
          </cell>
          <cell r="M7" t="str">
            <v>§S-1</v>
          </cell>
          <cell r="N7" t="str">
            <v>6CR4-22</v>
          </cell>
          <cell r="O7" t="str">
            <v>2CR2-9</v>
          </cell>
        </row>
        <row r="8">
          <cell r="C8" t="str">
            <v>§111A-22</v>
          </cell>
          <cell r="I8" t="str">
            <v>3§D-1</v>
          </cell>
          <cell r="M8" t="str">
            <v>§S-1</v>
          </cell>
          <cell r="N8" t="str">
            <v>6CR4-22</v>
          </cell>
          <cell r="O8" t="str">
            <v>2CR2-9</v>
          </cell>
        </row>
        <row r="9">
          <cell r="C9" t="str">
            <v>§111B-22</v>
          </cell>
          <cell r="I9" t="str">
            <v>3§D-1</v>
          </cell>
          <cell r="M9" t="str">
            <v>§S-1</v>
          </cell>
          <cell r="N9" t="str">
            <v>6CR4-22</v>
          </cell>
          <cell r="O9" t="str">
            <v>2CR2-9</v>
          </cell>
        </row>
        <row r="10">
          <cell r="C10" t="str">
            <v>§111-26</v>
          </cell>
          <cell r="I10" t="str">
            <v>3§D-1</v>
          </cell>
          <cell r="M10" t="str">
            <v>§S-1</v>
          </cell>
          <cell r="N10" t="str">
            <v>6CR4-22</v>
          </cell>
          <cell r="O10" t="str">
            <v>2CR2-9</v>
          </cell>
        </row>
        <row r="11">
          <cell r="C11" t="str">
            <v>§111A-26</v>
          </cell>
          <cell r="I11" t="str">
            <v>3§D-1</v>
          </cell>
          <cell r="M11" t="str">
            <v>§S-1</v>
          </cell>
          <cell r="N11" t="str">
            <v>6CR4-22</v>
          </cell>
          <cell r="O11" t="str">
            <v>2CR2-9</v>
          </cell>
        </row>
        <row r="12">
          <cell r="C12" t="str">
            <v>§111B-26</v>
          </cell>
          <cell r="I12" t="str">
            <v>3§D-1</v>
          </cell>
          <cell r="M12" t="str">
            <v>§S-1</v>
          </cell>
          <cell r="N12" t="str">
            <v>6CR4-22</v>
          </cell>
          <cell r="O12" t="str">
            <v>2CR2-9</v>
          </cell>
        </row>
        <row r="13">
          <cell r="C13" t="str">
            <v>N111-20</v>
          </cell>
          <cell r="D13" t="str">
            <v>§D-1</v>
          </cell>
          <cell r="E13" t="str">
            <v>2§D-1</v>
          </cell>
          <cell r="F13" t="str">
            <v>2§D-1</v>
          </cell>
          <cell r="G13" t="str">
            <v>4§D-1</v>
          </cell>
          <cell r="H13" t="str">
            <v>6N§-1</v>
          </cell>
          <cell r="J13" t="str">
            <v>2NS-1</v>
          </cell>
          <cell r="K13" t="str">
            <v>NS-1</v>
          </cell>
          <cell r="L13" t="str">
            <v>NS-2</v>
          </cell>
          <cell r="N13" t="str">
            <v>6CR4-22</v>
          </cell>
          <cell r="O13" t="str">
            <v>2CR2-9</v>
          </cell>
        </row>
        <row r="14">
          <cell r="C14" t="str">
            <v>N111A-20</v>
          </cell>
          <cell r="D14" t="str">
            <v>§D-1</v>
          </cell>
          <cell r="E14" t="str">
            <v>2§D-1</v>
          </cell>
          <cell r="F14" t="str">
            <v>2§D-1</v>
          </cell>
          <cell r="G14" t="str">
            <v>4§D-1</v>
          </cell>
          <cell r="H14" t="str">
            <v>6N§-1</v>
          </cell>
          <cell r="J14" t="str">
            <v>2NS-1</v>
          </cell>
          <cell r="K14" t="str">
            <v>NS-1</v>
          </cell>
          <cell r="L14" t="str">
            <v>NS-2</v>
          </cell>
          <cell r="N14" t="str">
            <v>6CR4-22</v>
          </cell>
          <cell r="O14" t="str">
            <v>2CR2-9</v>
          </cell>
        </row>
        <row r="15">
          <cell r="C15" t="str">
            <v>N111B-20</v>
          </cell>
          <cell r="D15" t="str">
            <v>§D-1</v>
          </cell>
          <cell r="E15" t="str">
            <v>2§D-1</v>
          </cell>
          <cell r="F15" t="str">
            <v>2§D-1</v>
          </cell>
          <cell r="G15" t="str">
            <v>4§D-1</v>
          </cell>
          <cell r="H15" t="str">
            <v>6N§-1</v>
          </cell>
          <cell r="J15" t="str">
            <v>2NS-1</v>
          </cell>
          <cell r="K15" t="str">
            <v>NS-1</v>
          </cell>
          <cell r="L15" t="str">
            <v>NS-2</v>
          </cell>
          <cell r="N15" t="str">
            <v>6CR4-22</v>
          </cell>
          <cell r="O15" t="str">
            <v>2CR2-9</v>
          </cell>
        </row>
        <row r="16">
          <cell r="C16" t="str">
            <v>N111-25</v>
          </cell>
          <cell r="D16" t="str">
            <v>§D-1</v>
          </cell>
          <cell r="E16" t="str">
            <v>2§D-1</v>
          </cell>
          <cell r="F16" t="str">
            <v>2§D-1</v>
          </cell>
          <cell r="G16" t="str">
            <v>4§D-1</v>
          </cell>
          <cell r="H16" t="str">
            <v>6N§-1</v>
          </cell>
          <cell r="J16" t="str">
            <v>2NS-1</v>
          </cell>
          <cell r="K16" t="str">
            <v>NS-1</v>
          </cell>
          <cell r="L16" t="str">
            <v>NS-2</v>
          </cell>
          <cell r="N16" t="str">
            <v>6CR4-22</v>
          </cell>
          <cell r="O16" t="str">
            <v>2CR2-9</v>
          </cell>
        </row>
        <row r="17">
          <cell r="C17" t="str">
            <v>N111A-25</v>
          </cell>
          <cell r="D17" t="str">
            <v>§D-1</v>
          </cell>
          <cell r="E17" t="str">
            <v>2§D-1</v>
          </cell>
          <cell r="F17" t="str">
            <v>2§D-1</v>
          </cell>
          <cell r="G17" t="str">
            <v>4§D-1</v>
          </cell>
          <cell r="H17" t="str">
            <v>6N§-1</v>
          </cell>
          <cell r="J17" t="str">
            <v>2NS-1</v>
          </cell>
          <cell r="K17" t="str">
            <v>NS-1</v>
          </cell>
          <cell r="L17" t="str">
            <v>NS-2</v>
          </cell>
          <cell r="N17" t="str">
            <v>6CR4-22</v>
          </cell>
          <cell r="O17" t="str">
            <v>2CR2-9</v>
          </cell>
        </row>
        <row r="18">
          <cell r="C18" t="str">
            <v>N111B-25</v>
          </cell>
          <cell r="D18" t="str">
            <v>§D-1</v>
          </cell>
          <cell r="E18" t="str">
            <v>2§D-1</v>
          </cell>
          <cell r="F18" t="str">
            <v>2§D-1</v>
          </cell>
          <cell r="G18" t="str">
            <v>4§D-1</v>
          </cell>
          <cell r="H18" t="str">
            <v>6N§-1</v>
          </cell>
          <cell r="J18" t="str">
            <v>2NS-1</v>
          </cell>
          <cell r="K18" t="str">
            <v>NS-1</v>
          </cell>
          <cell r="L18" t="str">
            <v>NS-2</v>
          </cell>
          <cell r="N18" t="str">
            <v>6CR4-22</v>
          </cell>
          <cell r="O18" t="str">
            <v>2CR2-9</v>
          </cell>
        </row>
        <row r="19">
          <cell r="C19" t="str">
            <v>N111-29</v>
          </cell>
          <cell r="D19" t="str">
            <v>§D-1</v>
          </cell>
          <cell r="E19" t="str">
            <v>2§D-1</v>
          </cell>
          <cell r="F19" t="str">
            <v>2§D-1</v>
          </cell>
          <cell r="G19" t="str">
            <v>4§D-1</v>
          </cell>
          <cell r="H19" t="str">
            <v>6N§-1</v>
          </cell>
          <cell r="J19" t="str">
            <v>2NS-1</v>
          </cell>
          <cell r="K19" t="str">
            <v>NS-1</v>
          </cell>
          <cell r="L19" t="str">
            <v>NS-2</v>
          </cell>
          <cell r="N19" t="str">
            <v>6CR4-22</v>
          </cell>
          <cell r="O19" t="str">
            <v>2CR2-9</v>
          </cell>
        </row>
        <row r="20">
          <cell r="C20" t="str">
            <v>N111A-29</v>
          </cell>
          <cell r="D20" t="str">
            <v>§D-1</v>
          </cell>
          <cell r="E20" t="str">
            <v>2§D-1</v>
          </cell>
          <cell r="F20" t="str">
            <v>2§D-1</v>
          </cell>
          <cell r="G20" t="str">
            <v>4§D-1</v>
          </cell>
          <cell r="H20" t="str">
            <v>6N§-1</v>
          </cell>
          <cell r="J20" t="str">
            <v>2NS-1</v>
          </cell>
          <cell r="K20" t="str">
            <v>NS-1</v>
          </cell>
          <cell r="L20" t="str">
            <v>NS-2</v>
          </cell>
          <cell r="N20" t="str">
            <v>6CR4-22</v>
          </cell>
          <cell r="O20" t="str">
            <v>2CR2-9</v>
          </cell>
        </row>
        <row r="21">
          <cell r="C21" t="str">
            <v>N111B-29</v>
          </cell>
          <cell r="D21" t="str">
            <v>§D-1</v>
          </cell>
          <cell r="E21" t="str">
            <v>2§D-1</v>
          </cell>
          <cell r="F21" t="str">
            <v>2§D-1</v>
          </cell>
          <cell r="G21" t="str">
            <v>4§D-1</v>
          </cell>
          <cell r="H21" t="str">
            <v>6N§-1</v>
          </cell>
          <cell r="J21" t="str">
            <v>2NS-1</v>
          </cell>
          <cell r="K21" t="str">
            <v>NS-1</v>
          </cell>
          <cell r="L21" t="str">
            <v>NS-2</v>
          </cell>
          <cell r="N21" t="str">
            <v>6CR4-22</v>
          </cell>
          <cell r="O21" t="str">
            <v>2CR2-9</v>
          </cell>
        </row>
        <row r="22">
          <cell r="C22" t="str">
            <v>N111-33</v>
          </cell>
          <cell r="D22" t="str">
            <v>§D-1</v>
          </cell>
          <cell r="E22" t="str">
            <v>2§D-1</v>
          </cell>
          <cell r="F22" t="str">
            <v>2§D-1</v>
          </cell>
          <cell r="G22" t="str">
            <v>4§D-1</v>
          </cell>
          <cell r="H22" t="str">
            <v>6N§-1</v>
          </cell>
          <cell r="J22" t="str">
            <v>2NS-1</v>
          </cell>
          <cell r="K22" t="str">
            <v>NS-1</v>
          </cell>
          <cell r="L22" t="str">
            <v>NS-2</v>
          </cell>
          <cell r="N22" t="str">
            <v>6CR4-22</v>
          </cell>
          <cell r="O22" t="str">
            <v>2CR2-9</v>
          </cell>
        </row>
        <row r="23">
          <cell r="C23" t="str">
            <v>N111A-33</v>
          </cell>
          <cell r="D23" t="str">
            <v>§D-1</v>
          </cell>
          <cell r="E23" t="str">
            <v>2§D-1</v>
          </cell>
          <cell r="F23" t="str">
            <v>2§D-1</v>
          </cell>
          <cell r="G23" t="str">
            <v>4§D-1</v>
          </cell>
          <cell r="H23" t="str">
            <v>6N§-1</v>
          </cell>
          <cell r="J23" t="str">
            <v>2NS-1</v>
          </cell>
          <cell r="K23" t="str">
            <v>NS-1</v>
          </cell>
          <cell r="L23" t="str">
            <v>NS-2</v>
          </cell>
          <cell r="N23" t="str">
            <v>6CR4-22</v>
          </cell>
          <cell r="O23" t="str">
            <v>2CR2-9</v>
          </cell>
        </row>
        <row r="24">
          <cell r="C24" t="str">
            <v>N111B-33</v>
          </cell>
          <cell r="D24" t="str">
            <v>§D-1</v>
          </cell>
          <cell r="E24" t="str">
            <v>2§D-1</v>
          </cell>
          <cell r="F24" t="str">
            <v>2§D-1</v>
          </cell>
          <cell r="G24" t="str">
            <v>4§D-1</v>
          </cell>
          <cell r="H24" t="str">
            <v>6N§-1</v>
          </cell>
          <cell r="J24" t="str">
            <v>2NS-1</v>
          </cell>
          <cell r="K24" t="str">
            <v>NS-1</v>
          </cell>
          <cell r="L24" t="str">
            <v>NS-2</v>
          </cell>
          <cell r="N24" t="str">
            <v>6CR4-22</v>
          </cell>
          <cell r="O24" t="str">
            <v>2CR2-9</v>
          </cell>
        </row>
        <row r="25">
          <cell r="C25" t="str">
            <v>§V122-53</v>
          </cell>
          <cell r="I25" t="str">
            <v>12§K-1</v>
          </cell>
          <cell r="M25" t="str">
            <v>2§S-1</v>
          </cell>
          <cell r="N25" t="str">
            <v>12CR4-22</v>
          </cell>
          <cell r="O25" t="str">
            <v>4CR2-9</v>
          </cell>
        </row>
        <row r="28">
          <cell r="C28" t="str">
            <v>§121-22</v>
          </cell>
          <cell r="I28" t="str">
            <v>6§D-1</v>
          </cell>
          <cell r="M28" t="str">
            <v>§S-1</v>
          </cell>
          <cell r="N28" t="str">
            <v>12CR4-22</v>
          </cell>
          <cell r="O28" t="str">
            <v>2CR2-9</v>
          </cell>
        </row>
        <row r="29">
          <cell r="C29" t="str">
            <v>§121A-22</v>
          </cell>
          <cell r="I29" t="str">
            <v>6§D-1</v>
          </cell>
          <cell r="M29" t="str">
            <v>§S-1</v>
          </cell>
          <cell r="N29" t="str">
            <v>12CR4-22</v>
          </cell>
          <cell r="O29" t="str">
            <v>2CR2-9</v>
          </cell>
        </row>
        <row r="30">
          <cell r="C30" t="str">
            <v>§121B-22</v>
          </cell>
          <cell r="I30" t="str">
            <v>6§D-1</v>
          </cell>
          <cell r="M30" t="str">
            <v>§S-1</v>
          </cell>
          <cell r="N30" t="str">
            <v>12CR4-22</v>
          </cell>
          <cell r="O30" t="str">
            <v>2CR2-9</v>
          </cell>
        </row>
        <row r="31">
          <cell r="C31" t="str">
            <v>§121-26</v>
          </cell>
          <cell r="I31" t="str">
            <v>6§D-1</v>
          </cell>
          <cell r="M31" t="str">
            <v>§S-1</v>
          </cell>
          <cell r="N31" t="str">
            <v>12CR4-22</v>
          </cell>
          <cell r="O31" t="str">
            <v>2CR2-9</v>
          </cell>
        </row>
        <row r="32">
          <cell r="C32" t="str">
            <v>§121A-26</v>
          </cell>
          <cell r="I32" t="str">
            <v>6§D-1</v>
          </cell>
          <cell r="M32" t="str">
            <v>§S-1</v>
          </cell>
          <cell r="N32" t="str">
            <v>12CR4-22</v>
          </cell>
          <cell r="O32" t="str">
            <v>2CR2-9</v>
          </cell>
        </row>
        <row r="33">
          <cell r="C33" t="str">
            <v>§121B-26</v>
          </cell>
          <cell r="I33" t="str">
            <v>6§D-1</v>
          </cell>
          <cell r="M33" t="str">
            <v>§S-1</v>
          </cell>
          <cell r="N33" t="str">
            <v>12CR4-22</v>
          </cell>
          <cell r="O33" t="str">
            <v>2CR2-9</v>
          </cell>
        </row>
        <row r="34">
          <cell r="C34" t="str">
            <v>N121-20</v>
          </cell>
          <cell r="D34" t="str">
            <v>3§D-1</v>
          </cell>
          <cell r="E34" t="str">
            <v>3§D-1</v>
          </cell>
          <cell r="F34" t="str">
            <v>6§D-1</v>
          </cell>
          <cell r="G34" t="str">
            <v>6§D-1</v>
          </cell>
          <cell r="H34" t="str">
            <v>12N§-1</v>
          </cell>
          <cell r="J34" t="str">
            <v>2NS-1</v>
          </cell>
          <cell r="K34" t="str">
            <v>NS-1</v>
          </cell>
          <cell r="L34" t="str">
            <v>NS-2</v>
          </cell>
          <cell r="N34" t="str">
            <v>12CR4-22</v>
          </cell>
          <cell r="O34" t="str">
            <v>2CR2-9</v>
          </cell>
        </row>
        <row r="35">
          <cell r="C35" t="str">
            <v>N121A-20</v>
          </cell>
          <cell r="D35" t="str">
            <v>3§D-1</v>
          </cell>
          <cell r="E35" t="str">
            <v>3§D-1</v>
          </cell>
          <cell r="F35" t="str">
            <v>6§D-1</v>
          </cell>
          <cell r="G35" t="str">
            <v>6§D-1</v>
          </cell>
          <cell r="H35" t="str">
            <v>12N§-1</v>
          </cell>
          <cell r="J35" t="str">
            <v>2NS-1</v>
          </cell>
          <cell r="K35" t="str">
            <v>NS-1</v>
          </cell>
          <cell r="L35" t="str">
            <v>NS-2</v>
          </cell>
          <cell r="N35" t="str">
            <v>12CR4-22</v>
          </cell>
          <cell r="O35" t="str">
            <v>2CR2-9</v>
          </cell>
        </row>
        <row r="36">
          <cell r="C36" t="str">
            <v>N121B-20</v>
          </cell>
          <cell r="D36" t="str">
            <v>3§D-1</v>
          </cell>
          <cell r="E36" t="str">
            <v>3§D-1</v>
          </cell>
          <cell r="F36" t="str">
            <v>6§D-1</v>
          </cell>
          <cell r="G36" t="str">
            <v>6§D-1</v>
          </cell>
          <cell r="H36" t="str">
            <v>12N§-1</v>
          </cell>
          <cell r="J36" t="str">
            <v>2NS-1</v>
          </cell>
          <cell r="K36" t="str">
            <v>NS-1</v>
          </cell>
          <cell r="L36" t="str">
            <v>NS-2</v>
          </cell>
          <cell r="N36" t="str">
            <v>12CR4-22</v>
          </cell>
          <cell r="O36" t="str">
            <v>2CR2-9</v>
          </cell>
        </row>
        <row r="37">
          <cell r="C37" t="str">
            <v>N121-25</v>
          </cell>
          <cell r="D37" t="str">
            <v>3§D-1</v>
          </cell>
          <cell r="E37" t="str">
            <v>3§D-1</v>
          </cell>
          <cell r="F37" t="str">
            <v>6§D-1</v>
          </cell>
          <cell r="G37" t="str">
            <v>6§D-1</v>
          </cell>
          <cell r="H37" t="str">
            <v>12N§-1</v>
          </cell>
          <cell r="J37" t="str">
            <v>2NS-1</v>
          </cell>
          <cell r="K37" t="str">
            <v>NS-1</v>
          </cell>
          <cell r="L37" t="str">
            <v>NS-2</v>
          </cell>
          <cell r="N37" t="str">
            <v>12CR4-22</v>
          </cell>
          <cell r="O37" t="str">
            <v>2CR2-9</v>
          </cell>
        </row>
        <row r="38">
          <cell r="C38" t="str">
            <v>N121A-25</v>
          </cell>
          <cell r="D38" t="str">
            <v>3§D-1</v>
          </cell>
          <cell r="E38" t="str">
            <v>3§D-1</v>
          </cell>
          <cell r="F38" t="str">
            <v>6§D-1</v>
          </cell>
          <cell r="G38" t="str">
            <v>6§D-1</v>
          </cell>
          <cell r="H38" t="str">
            <v>12N§-1</v>
          </cell>
          <cell r="J38" t="str">
            <v>2NS-1</v>
          </cell>
          <cell r="K38" t="str">
            <v>NS-1</v>
          </cell>
          <cell r="L38" t="str">
            <v>NS-2</v>
          </cell>
          <cell r="N38" t="str">
            <v>12CR4-22</v>
          </cell>
          <cell r="O38" t="str">
            <v>2CR2-9</v>
          </cell>
        </row>
        <row r="39">
          <cell r="C39" t="str">
            <v>N121B-25</v>
          </cell>
          <cell r="D39" t="str">
            <v>3§D-1</v>
          </cell>
          <cell r="E39" t="str">
            <v>3§D-1</v>
          </cell>
          <cell r="F39" t="str">
            <v>6§D-1</v>
          </cell>
          <cell r="G39" t="str">
            <v>6§D-1</v>
          </cell>
          <cell r="H39" t="str">
            <v>12N§-1</v>
          </cell>
          <cell r="J39" t="str">
            <v>2NS-1</v>
          </cell>
          <cell r="K39" t="str">
            <v>NS-1</v>
          </cell>
          <cell r="L39" t="str">
            <v>NS-2</v>
          </cell>
          <cell r="N39" t="str">
            <v>12CR4-22</v>
          </cell>
          <cell r="O39" t="str">
            <v>2CR2-9</v>
          </cell>
        </row>
        <row r="40">
          <cell r="C40" t="str">
            <v>N121-29</v>
          </cell>
          <cell r="D40" t="str">
            <v>3§D-1</v>
          </cell>
          <cell r="E40" t="str">
            <v>3§D-1</v>
          </cell>
          <cell r="F40" t="str">
            <v>6§D-1</v>
          </cell>
          <cell r="G40" t="str">
            <v>6§D-1</v>
          </cell>
          <cell r="H40" t="str">
            <v>12N§-1</v>
          </cell>
          <cell r="J40" t="str">
            <v>2NS-1</v>
          </cell>
          <cell r="K40" t="str">
            <v>NS-1</v>
          </cell>
          <cell r="L40" t="str">
            <v>NS-2</v>
          </cell>
          <cell r="N40" t="str">
            <v>12CR4-22</v>
          </cell>
          <cell r="O40" t="str">
            <v>2CR2-9</v>
          </cell>
        </row>
        <row r="41">
          <cell r="C41" t="str">
            <v>N121A-29</v>
          </cell>
          <cell r="D41" t="str">
            <v>3§D-1</v>
          </cell>
          <cell r="E41" t="str">
            <v>3§D-1</v>
          </cell>
          <cell r="F41" t="str">
            <v>6§D-1</v>
          </cell>
          <cell r="G41" t="str">
            <v>6§D-1</v>
          </cell>
          <cell r="H41" t="str">
            <v>12N§-1</v>
          </cell>
          <cell r="J41" t="str">
            <v>2NS-1</v>
          </cell>
          <cell r="K41" t="str">
            <v>NS-1</v>
          </cell>
          <cell r="L41" t="str">
            <v>NS-2</v>
          </cell>
          <cell r="N41" t="str">
            <v>12CR4-22</v>
          </cell>
          <cell r="O41" t="str">
            <v>2CR2-9</v>
          </cell>
        </row>
        <row r="42">
          <cell r="C42" t="str">
            <v>N121B-29</v>
          </cell>
          <cell r="D42" t="str">
            <v>3§D-1</v>
          </cell>
          <cell r="E42" t="str">
            <v>3§D-1</v>
          </cell>
          <cell r="F42" t="str">
            <v>6§D-1</v>
          </cell>
          <cell r="G42" t="str">
            <v>6§D-1</v>
          </cell>
          <cell r="H42" t="str">
            <v>12N§-1</v>
          </cell>
          <cell r="J42" t="str">
            <v>2NS-1</v>
          </cell>
          <cell r="K42" t="str">
            <v>NS-1</v>
          </cell>
          <cell r="L42" t="str">
            <v>NS-2</v>
          </cell>
          <cell r="N42" t="str">
            <v>12CR4-22</v>
          </cell>
          <cell r="O42" t="str">
            <v>2CR2-9</v>
          </cell>
        </row>
        <row r="43">
          <cell r="C43" t="str">
            <v>N121-33</v>
          </cell>
          <cell r="D43" t="str">
            <v>3§D-1</v>
          </cell>
          <cell r="E43" t="str">
            <v>3§D-1</v>
          </cell>
          <cell r="F43" t="str">
            <v>6§D-1</v>
          </cell>
          <cell r="G43" t="str">
            <v>6§D-1</v>
          </cell>
          <cell r="H43" t="str">
            <v>12N§-1</v>
          </cell>
          <cell r="J43" t="str">
            <v>2NS-1</v>
          </cell>
          <cell r="K43" t="str">
            <v>NS-1</v>
          </cell>
          <cell r="L43" t="str">
            <v>NS-2</v>
          </cell>
          <cell r="N43" t="str">
            <v>12CR4-22</v>
          </cell>
          <cell r="O43" t="str">
            <v>2CR2-9</v>
          </cell>
        </row>
        <row r="44">
          <cell r="C44" t="str">
            <v>N121A-33</v>
          </cell>
          <cell r="D44" t="str">
            <v>3§D-1</v>
          </cell>
          <cell r="E44" t="str">
            <v>3§D-1</v>
          </cell>
          <cell r="F44" t="str">
            <v>6§D-1</v>
          </cell>
          <cell r="G44" t="str">
            <v>6§D-1</v>
          </cell>
          <cell r="H44" t="str">
            <v>12N§-1</v>
          </cell>
          <cell r="J44" t="str">
            <v>2NS-1</v>
          </cell>
          <cell r="K44" t="str">
            <v>NS-1</v>
          </cell>
          <cell r="L44" t="str">
            <v>NS-2</v>
          </cell>
          <cell r="N44" t="str">
            <v>12CR4-22</v>
          </cell>
          <cell r="O44" t="str">
            <v>2CR2-9</v>
          </cell>
        </row>
        <row r="45">
          <cell r="C45" t="str">
            <v>N121B-33</v>
          </cell>
          <cell r="D45" t="str">
            <v>3§D-1</v>
          </cell>
          <cell r="E45" t="str">
            <v>3§D-1</v>
          </cell>
          <cell r="F45" t="str">
            <v>6§D-1</v>
          </cell>
          <cell r="G45" t="str">
            <v>6§D-1</v>
          </cell>
          <cell r="H45" t="str">
            <v>12N§-1</v>
          </cell>
          <cell r="J45" t="str">
            <v>2NS-1</v>
          </cell>
          <cell r="K45" t="str">
            <v>NS-1</v>
          </cell>
          <cell r="L45" t="str">
            <v>NS-2</v>
          </cell>
          <cell r="N45" t="str">
            <v>12CR4-22</v>
          </cell>
          <cell r="O45" t="str">
            <v>2CR2-9</v>
          </cell>
        </row>
        <row r="46">
          <cell r="C46" t="str">
            <v>N121-38</v>
          </cell>
          <cell r="D46" t="str">
            <v>3§D-1</v>
          </cell>
          <cell r="E46" t="str">
            <v>3§D-1</v>
          </cell>
          <cell r="F46" t="str">
            <v>6§D-1</v>
          </cell>
          <cell r="G46" t="str">
            <v>6§D-1</v>
          </cell>
          <cell r="H46" t="str">
            <v>12N§-1</v>
          </cell>
          <cell r="J46" t="str">
            <v>2NS-1</v>
          </cell>
          <cell r="K46" t="str">
            <v>NS-1</v>
          </cell>
          <cell r="L46" t="str">
            <v>NS-2</v>
          </cell>
          <cell r="N46" t="str">
            <v>12CR4-22</v>
          </cell>
          <cell r="O46" t="str">
            <v>2CR2-9</v>
          </cell>
        </row>
        <row r="47">
          <cell r="C47" t="str">
            <v>N121A-38</v>
          </cell>
          <cell r="D47" t="str">
            <v>3§D-1</v>
          </cell>
          <cell r="E47" t="str">
            <v>3§D-1</v>
          </cell>
          <cell r="F47" t="str">
            <v>6§D-1</v>
          </cell>
          <cell r="G47" t="str">
            <v>6§D-1</v>
          </cell>
          <cell r="H47" t="str">
            <v>12N§-1</v>
          </cell>
          <cell r="J47" t="str">
            <v>2NS-1</v>
          </cell>
          <cell r="K47" t="str">
            <v>NS-1</v>
          </cell>
          <cell r="L47" t="str">
            <v>NS-2</v>
          </cell>
          <cell r="N47" t="str">
            <v>12CR4-22</v>
          </cell>
          <cell r="O47" t="str">
            <v>2CR2-9</v>
          </cell>
        </row>
        <row r="48">
          <cell r="C48" t="str">
            <v>N121B-38</v>
          </cell>
          <cell r="D48" t="str">
            <v>3§D-1</v>
          </cell>
          <cell r="E48" t="str">
            <v>3§D-1</v>
          </cell>
          <cell r="F48" t="str">
            <v>6§D-1</v>
          </cell>
          <cell r="G48" t="str">
            <v>6§D-1</v>
          </cell>
          <cell r="H48" t="str">
            <v>12N§-1</v>
          </cell>
          <cell r="J48" t="str">
            <v>2NS-1</v>
          </cell>
          <cell r="K48" t="str">
            <v>NS-1</v>
          </cell>
          <cell r="L48" t="str">
            <v>NS-2</v>
          </cell>
          <cell r="N48" t="str">
            <v>12CR4-22</v>
          </cell>
          <cell r="O48" t="str">
            <v>2CR2-9</v>
          </cell>
        </row>
        <row r="52">
          <cell r="C52" t="str">
            <v>§122-22</v>
          </cell>
          <cell r="I52" t="str">
            <v>6§D-1</v>
          </cell>
          <cell r="M52" t="str">
            <v>2§S-1</v>
          </cell>
          <cell r="N52" t="str">
            <v>12CR4-22</v>
          </cell>
          <cell r="O52" t="str">
            <v>4CR2-9</v>
          </cell>
        </row>
        <row r="53">
          <cell r="C53" t="str">
            <v>§122A-22</v>
          </cell>
          <cell r="I53" t="str">
            <v>6§D-1</v>
          </cell>
          <cell r="M53" t="str">
            <v>2§S-1</v>
          </cell>
          <cell r="N53" t="str">
            <v>12CR4-22</v>
          </cell>
          <cell r="O53" t="str">
            <v>4CR2-9</v>
          </cell>
        </row>
        <row r="54">
          <cell r="C54" t="str">
            <v>§122B-22</v>
          </cell>
          <cell r="I54" t="str">
            <v>6§D-1</v>
          </cell>
          <cell r="M54" t="str">
            <v>2§S-1</v>
          </cell>
          <cell r="N54" t="str">
            <v>12CR4-22</v>
          </cell>
          <cell r="O54" t="str">
            <v>4CR2-9</v>
          </cell>
        </row>
        <row r="55">
          <cell r="C55" t="str">
            <v>§122-26</v>
          </cell>
          <cell r="I55" t="str">
            <v>6§D-1</v>
          </cell>
          <cell r="M55" t="str">
            <v>2§S-1</v>
          </cell>
          <cell r="N55" t="str">
            <v>12CR4-22</v>
          </cell>
          <cell r="O55" t="str">
            <v>4CR2-9</v>
          </cell>
        </row>
        <row r="56">
          <cell r="C56" t="str">
            <v>§122A-26</v>
          </cell>
          <cell r="I56" t="str">
            <v>6§D-1</v>
          </cell>
          <cell r="M56" t="str">
            <v>2§S-1</v>
          </cell>
          <cell r="N56" t="str">
            <v>12CR4-22</v>
          </cell>
          <cell r="O56" t="str">
            <v>4CR2-9</v>
          </cell>
        </row>
        <row r="57">
          <cell r="C57" t="str">
            <v>§122B-26</v>
          </cell>
          <cell r="I57" t="str">
            <v>6§D-1</v>
          </cell>
          <cell r="M57" t="str">
            <v>2§S-1</v>
          </cell>
          <cell r="N57" t="str">
            <v>12CR4-22</v>
          </cell>
          <cell r="O57" t="str">
            <v>4CR2-9</v>
          </cell>
        </row>
        <row r="58">
          <cell r="C58" t="str">
            <v>N122-20</v>
          </cell>
          <cell r="D58" t="str">
            <v>3§D-1</v>
          </cell>
          <cell r="E58" t="str">
            <v>3§D-1</v>
          </cell>
          <cell r="F58" t="str">
            <v>6§D-1</v>
          </cell>
          <cell r="G58" t="str">
            <v>6§D-1</v>
          </cell>
          <cell r="H58" t="str">
            <v>12N§-1</v>
          </cell>
          <cell r="J58" t="str">
            <v>4NS-1</v>
          </cell>
          <cell r="K58" t="str">
            <v>2NS-1</v>
          </cell>
          <cell r="L58" t="str">
            <v>2NS-2</v>
          </cell>
          <cell r="N58" t="str">
            <v>12CR4-22</v>
          </cell>
          <cell r="O58" t="str">
            <v>4CR2-9</v>
          </cell>
        </row>
        <row r="59">
          <cell r="C59" t="str">
            <v>N122A-20</v>
          </cell>
          <cell r="D59" t="str">
            <v>3§D-1</v>
          </cell>
          <cell r="E59" t="str">
            <v>3§D-1</v>
          </cell>
          <cell r="F59" t="str">
            <v>6§D-1</v>
          </cell>
          <cell r="G59" t="str">
            <v>6§D-1</v>
          </cell>
          <cell r="H59" t="str">
            <v>12N§-1</v>
          </cell>
          <cell r="J59" t="str">
            <v>4NS-1</v>
          </cell>
          <cell r="K59" t="str">
            <v>2NS-1</v>
          </cell>
          <cell r="L59" t="str">
            <v>2NS-2</v>
          </cell>
          <cell r="N59" t="str">
            <v>12CR4-22</v>
          </cell>
          <cell r="O59" t="str">
            <v>4CR2-9</v>
          </cell>
        </row>
        <row r="60">
          <cell r="C60" t="str">
            <v>N122B-20</v>
          </cell>
          <cell r="D60" t="str">
            <v>3§D-1</v>
          </cell>
          <cell r="E60" t="str">
            <v>3§D-1</v>
          </cell>
          <cell r="F60" t="str">
            <v>6§D-1</v>
          </cell>
          <cell r="G60" t="str">
            <v>6§D-1</v>
          </cell>
          <cell r="H60" t="str">
            <v>12N§-1</v>
          </cell>
          <cell r="J60" t="str">
            <v>4NS-1</v>
          </cell>
          <cell r="K60" t="str">
            <v>2NS-1</v>
          </cell>
          <cell r="L60" t="str">
            <v>2NS-2</v>
          </cell>
          <cell r="N60" t="str">
            <v>12CR4-22</v>
          </cell>
          <cell r="O60" t="str">
            <v>4CR2-9</v>
          </cell>
        </row>
        <row r="61">
          <cell r="C61" t="str">
            <v>N122-25</v>
          </cell>
          <cell r="D61" t="str">
            <v>3§D-1</v>
          </cell>
          <cell r="E61" t="str">
            <v>3§D-1</v>
          </cell>
          <cell r="F61" t="str">
            <v>6§D-1</v>
          </cell>
          <cell r="G61" t="str">
            <v>6§D-1</v>
          </cell>
          <cell r="H61" t="str">
            <v>12N§-1</v>
          </cell>
          <cell r="J61" t="str">
            <v>4NS-1</v>
          </cell>
          <cell r="K61" t="str">
            <v>2NS-1</v>
          </cell>
          <cell r="L61" t="str">
            <v>2NS-2</v>
          </cell>
          <cell r="N61" t="str">
            <v>12CR4-22</v>
          </cell>
          <cell r="O61" t="str">
            <v>4CR2-9</v>
          </cell>
        </row>
        <row r="62">
          <cell r="C62" t="str">
            <v>N122A-25</v>
          </cell>
          <cell r="D62" t="str">
            <v>3§D-1</v>
          </cell>
          <cell r="E62" t="str">
            <v>3§D-1</v>
          </cell>
          <cell r="F62" t="str">
            <v>6§D-1</v>
          </cell>
          <cell r="G62" t="str">
            <v>6§D-1</v>
          </cell>
          <cell r="H62" t="str">
            <v>12N§-1</v>
          </cell>
          <cell r="J62" t="str">
            <v>4NS-1</v>
          </cell>
          <cell r="K62" t="str">
            <v>2NS-1</v>
          </cell>
          <cell r="L62" t="str">
            <v>2NS-2</v>
          </cell>
          <cell r="N62" t="str">
            <v>12CR4-22</v>
          </cell>
          <cell r="O62" t="str">
            <v>4CR2-9</v>
          </cell>
        </row>
        <row r="63">
          <cell r="C63" t="str">
            <v>N122B-25</v>
          </cell>
          <cell r="D63" t="str">
            <v>3§D-1</v>
          </cell>
          <cell r="E63" t="str">
            <v>3§D-1</v>
          </cell>
          <cell r="F63" t="str">
            <v>6§D-1</v>
          </cell>
          <cell r="G63" t="str">
            <v>6§D-1</v>
          </cell>
          <cell r="H63" t="str">
            <v>12N§-1</v>
          </cell>
          <cell r="J63" t="str">
            <v>4NS-1</v>
          </cell>
          <cell r="K63" t="str">
            <v>2NS-1</v>
          </cell>
          <cell r="L63" t="str">
            <v>2NS-2</v>
          </cell>
          <cell r="N63" t="str">
            <v>12CR4-22</v>
          </cell>
          <cell r="O63" t="str">
            <v>4CR2-9</v>
          </cell>
        </row>
        <row r="64">
          <cell r="C64" t="str">
            <v>N122-29</v>
          </cell>
          <cell r="D64" t="str">
            <v>3§D-1</v>
          </cell>
          <cell r="E64" t="str">
            <v>3§D-1</v>
          </cell>
          <cell r="F64" t="str">
            <v>6§D-1</v>
          </cell>
          <cell r="G64" t="str">
            <v>6§D-1</v>
          </cell>
          <cell r="H64" t="str">
            <v>12N§-1</v>
          </cell>
          <cell r="J64" t="str">
            <v>4NS-1</v>
          </cell>
          <cell r="K64" t="str">
            <v>2NS-1</v>
          </cell>
          <cell r="L64" t="str">
            <v>2NS-2</v>
          </cell>
          <cell r="N64" t="str">
            <v>12CR4-22</v>
          </cell>
          <cell r="O64" t="str">
            <v>4CR2-9</v>
          </cell>
        </row>
        <row r="65">
          <cell r="C65" t="str">
            <v>N122A-29</v>
          </cell>
          <cell r="D65" t="str">
            <v>3§D-1</v>
          </cell>
          <cell r="E65" t="str">
            <v>3§D-1</v>
          </cell>
          <cell r="F65" t="str">
            <v>6§D-1</v>
          </cell>
          <cell r="G65" t="str">
            <v>6§D-1</v>
          </cell>
          <cell r="H65" t="str">
            <v>12N§-1</v>
          </cell>
          <cell r="J65" t="str">
            <v>4NS-1</v>
          </cell>
          <cell r="K65" t="str">
            <v>2NS-1</v>
          </cell>
          <cell r="L65" t="str">
            <v>2NS-2</v>
          </cell>
          <cell r="N65" t="str">
            <v>12CR4-22</v>
          </cell>
          <cell r="O65" t="str">
            <v>4CR2-9</v>
          </cell>
        </row>
        <row r="66">
          <cell r="C66" t="str">
            <v>N122B-29</v>
          </cell>
          <cell r="D66" t="str">
            <v>3§D-1</v>
          </cell>
          <cell r="E66" t="str">
            <v>3§D-1</v>
          </cell>
          <cell r="F66" t="str">
            <v>6§D-1</v>
          </cell>
          <cell r="G66" t="str">
            <v>6§D-1</v>
          </cell>
          <cell r="H66" t="str">
            <v>12N§-1</v>
          </cell>
          <cell r="J66" t="str">
            <v>4NS-1</v>
          </cell>
          <cell r="K66" t="str">
            <v>2NS-1</v>
          </cell>
          <cell r="L66" t="str">
            <v>2NS-2</v>
          </cell>
          <cell r="N66" t="str">
            <v>12CR4-22</v>
          </cell>
          <cell r="O66" t="str">
            <v>4CR2-9</v>
          </cell>
        </row>
        <row r="67">
          <cell r="C67" t="str">
            <v>N122-33</v>
          </cell>
          <cell r="D67" t="str">
            <v>3§D-1</v>
          </cell>
          <cell r="E67" t="str">
            <v>3§D-1</v>
          </cell>
          <cell r="F67" t="str">
            <v>6§D-1</v>
          </cell>
          <cell r="G67" t="str">
            <v>6§D-1</v>
          </cell>
          <cell r="H67" t="str">
            <v>12N§-1</v>
          </cell>
          <cell r="J67" t="str">
            <v>4NS-1</v>
          </cell>
          <cell r="K67" t="str">
            <v>2NS-1</v>
          </cell>
          <cell r="L67" t="str">
            <v>2NS-2</v>
          </cell>
          <cell r="N67" t="str">
            <v>12CR4-22</v>
          </cell>
          <cell r="O67" t="str">
            <v>4CR2-9</v>
          </cell>
        </row>
        <row r="68">
          <cell r="C68" t="str">
            <v>N122A-33</v>
          </cell>
          <cell r="D68" t="str">
            <v>3§D-1</v>
          </cell>
          <cell r="E68" t="str">
            <v>3§D-1</v>
          </cell>
          <cell r="F68" t="str">
            <v>6§D-1</v>
          </cell>
          <cell r="G68" t="str">
            <v>6§D-1</v>
          </cell>
          <cell r="H68" t="str">
            <v>12N§-1</v>
          </cell>
          <cell r="J68" t="str">
            <v>4NS-1</v>
          </cell>
          <cell r="K68" t="str">
            <v>2NS-1</v>
          </cell>
          <cell r="L68" t="str">
            <v>2NS-2</v>
          </cell>
          <cell r="N68" t="str">
            <v>12CR4-22</v>
          </cell>
          <cell r="O68" t="str">
            <v>4CR2-9</v>
          </cell>
        </row>
        <row r="69">
          <cell r="C69" t="str">
            <v>N122B-33</v>
          </cell>
          <cell r="D69" t="str">
            <v>3§D-1</v>
          </cell>
          <cell r="E69" t="str">
            <v>3§D-1</v>
          </cell>
          <cell r="F69" t="str">
            <v>6§D-1</v>
          </cell>
          <cell r="G69" t="str">
            <v>6§D-1</v>
          </cell>
          <cell r="H69" t="str">
            <v>12N§-1</v>
          </cell>
          <cell r="J69" t="str">
            <v>4NS-1</v>
          </cell>
          <cell r="K69" t="str">
            <v>2NS-1</v>
          </cell>
          <cell r="L69" t="str">
            <v>2NS-2</v>
          </cell>
          <cell r="N69" t="str">
            <v>12CR4-22</v>
          </cell>
          <cell r="O69" t="str">
            <v>4CR2-9</v>
          </cell>
        </row>
        <row r="70">
          <cell r="C70" t="str">
            <v>N122-38</v>
          </cell>
          <cell r="D70" t="str">
            <v>3§D-1</v>
          </cell>
          <cell r="E70" t="str">
            <v>3§D-1</v>
          </cell>
          <cell r="F70" t="str">
            <v>6§D-1</v>
          </cell>
          <cell r="G70" t="str">
            <v>6§D-1</v>
          </cell>
          <cell r="H70" t="str">
            <v>12N§-1</v>
          </cell>
          <cell r="J70" t="str">
            <v>4NS-1</v>
          </cell>
          <cell r="K70" t="str">
            <v>2NS-1</v>
          </cell>
          <cell r="L70" t="str">
            <v>2NS-2</v>
          </cell>
          <cell r="N70" t="str">
            <v>12CR4-22</v>
          </cell>
          <cell r="O70" t="str">
            <v>4CR2-9</v>
          </cell>
        </row>
        <row r="71">
          <cell r="C71" t="str">
            <v>N122A-38</v>
          </cell>
          <cell r="D71" t="str">
            <v>3§D-1</v>
          </cell>
          <cell r="E71" t="str">
            <v>3§D-1</v>
          </cell>
          <cell r="F71" t="str">
            <v>6§D-1</v>
          </cell>
          <cell r="G71" t="str">
            <v>6§D-1</v>
          </cell>
          <cell r="H71" t="str">
            <v>12N§-1</v>
          </cell>
          <cell r="J71" t="str">
            <v>4NS-1</v>
          </cell>
          <cell r="K71" t="str">
            <v>2NS-1</v>
          </cell>
          <cell r="L71" t="str">
            <v>2NS-2</v>
          </cell>
          <cell r="N71" t="str">
            <v>12CR4-22</v>
          </cell>
          <cell r="O71" t="str">
            <v>4CR2-9</v>
          </cell>
        </row>
        <row r="72">
          <cell r="C72" t="str">
            <v>N122B-38</v>
          </cell>
          <cell r="D72" t="str">
            <v>3§D-1</v>
          </cell>
          <cell r="E72" t="str">
            <v>3§D-1</v>
          </cell>
          <cell r="F72" t="str">
            <v>6§D-1</v>
          </cell>
          <cell r="G72" t="str">
            <v>6§D-1</v>
          </cell>
          <cell r="H72" t="str">
            <v>12N§-1</v>
          </cell>
          <cell r="J72" t="str">
            <v>4NS-1</v>
          </cell>
          <cell r="K72" t="str">
            <v>2NS-1</v>
          </cell>
          <cell r="L72" t="str">
            <v>2NS-2</v>
          </cell>
          <cell r="N72" t="str">
            <v>12CR4-22</v>
          </cell>
          <cell r="O72" t="str">
            <v>4CR2-9</v>
          </cell>
        </row>
        <row r="73">
          <cell r="C73" t="str">
            <v>§V122</v>
          </cell>
        </row>
        <row r="77">
          <cell r="C77" t="str">
            <v>§212-17</v>
          </cell>
          <cell r="I77" t="str">
            <v>3§D-1</v>
          </cell>
          <cell r="M77" t="str">
            <v>2§S-1</v>
          </cell>
          <cell r="N77" t="str">
            <v>6CR4-22</v>
          </cell>
          <cell r="O77" t="str">
            <v>4CR2-9</v>
          </cell>
        </row>
        <row r="78">
          <cell r="C78" t="str">
            <v>§212-17A</v>
          </cell>
          <cell r="I78" t="str">
            <v>3§D-1</v>
          </cell>
          <cell r="M78" t="str">
            <v>2§S-1</v>
          </cell>
          <cell r="N78" t="str">
            <v>6CR4-22</v>
          </cell>
          <cell r="O78" t="str">
            <v>4CR2-9</v>
          </cell>
        </row>
        <row r="79">
          <cell r="C79" t="str">
            <v>§212-17B</v>
          </cell>
          <cell r="I79" t="str">
            <v>3§D-1</v>
          </cell>
          <cell r="M79" t="str">
            <v>2§S-1</v>
          </cell>
          <cell r="N79" t="str">
            <v>6CR4-22</v>
          </cell>
          <cell r="O79" t="str">
            <v>4CR2-9</v>
          </cell>
        </row>
        <row r="80">
          <cell r="C80" t="str">
            <v>§212-17+5</v>
          </cell>
          <cell r="I80" t="str">
            <v>3§D-1</v>
          </cell>
          <cell r="M80" t="str">
            <v>2§S-1</v>
          </cell>
          <cell r="N80" t="str">
            <v>6CR4-22</v>
          </cell>
          <cell r="O80" t="str">
            <v>4CR2-9</v>
          </cell>
        </row>
        <row r="81">
          <cell r="C81" t="str">
            <v>§212-17A+5</v>
          </cell>
          <cell r="I81" t="str">
            <v>3§D-1</v>
          </cell>
          <cell r="M81" t="str">
            <v>2§S-1</v>
          </cell>
          <cell r="N81" t="str">
            <v>6CR4-22</v>
          </cell>
          <cell r="O81" t="str">
            <v>4CR2-9</v>
          </cell>
        </row>
        <row r="82">
          <cell r="C82" t="str">
            <v>§212-17B+5</v>
          </cell>
          <cell r="I82" t="str">
            <v>3§D-1</v>
          </cell>
          <cell r="M82" t="str">
            <v>2§S-1</v>
          </cell>
          <cell r="N82" t="str">
            <v>6CR4-22</v>
          </cell>
          <cell r="O82" t="str">
            <v>4CR2-9</v>
          </cell>
        </row>
        <row r="83">
          <cell r="C83" t="str">
            <v>§212-17+11</v>
          </cell>
          <cell r="I83" t="str">
            <v>3§D-1</v>
          </cell>
          <cell r="M83" t="str">
            <v>2§S-1</v>
          </cell>
          <cell r="N83" t="str">
            <v>6CR4-22</v>
          </cell>
          <cell r="O83" t="str">
            <v>4CR2-9</v>
          </cell>
        </row>
        <row r="84">
          <cell r="C84" t="str">
            <v>§212-17A+11</v>
          </cell>
          <cell r="I84" t="str">
            <v>3§D-1</v>
          </cell>
          <cell r="M84" t="str">
            <v>2§S-1</v>
          </cell>
          <cell r="N84" t="str">
            <v>6CR4-22</v>
          </cell>
          <cell r="O84" t="str">
            <v>4CR2-9</v>
          </cell>
        </row>
        <row r="85">
          <cell r="C85" t="str">
            <v>§212-17B+11</v>
          </cell>
          <cell r="I85" t="str">
            <v>3§D-1</v>
          </cell>
          <cell r="M85" t="str">
            <v>2§S-1</v>
          </cell>
          <cell r="N85" t="str">
            <v>6CR4-22</v>
          </cell>
          <cell r="O85" t="str">
            <v>4CR2-9</v>
          </cell>
        </row>
        <row r="86">
          <cell r="C86" t="str">
            <v>N212-11</v>
          </cell>
          <cell r="D86" t="str">
            <v>2§D-1</v>
          </cell>
          <cell r="E86" t="str">
            <v>4§D-1</v>
          </cell>
          <cell r="F86" t="str">
            <v>2§D-1</v>
          </cell>
          <cell r="G86" t="str">
            <v>4§D-1</v>
          </cell>
          <cell r="H86" t="str">
            <v>6N§-1</v>
          </cell>
          <cell r="J86" t="str">
            <v>4NS-1</v>
          </cell>
          <cell r="K86" t="str">
            <v>2NS-1</v>
          </cell>
          <cell r="L86" t="str">
            <v>2NS-2</v>
          </cell>
          <cell r="N86" t="str">
            <v>6CR4-22</v>
          </cell>
          <cell r="O86" t="str">
            <v>4CR2-9</v>
          </cell>
        </row>
        <row r="87">
          <cell r="C87" t="str">
            <v>N212-11A</v>
          </cell>
          <cell r="D87" t="str">
            <v>2§D-1</v>
          </cell>
          <cell r="E87" t="str">
            <v>4§D-1</v>
          </cell>
          <cell r="F87" t="str">
            <v>2§D-1</v>
          </cell>
          <cell r="G87" t="str">
            <v>4§D-1</v>
          </cell>
          <cell r="H87" t="str">
            <v>6N§-1</v>
          </cell>
          <cell r="J87" t="str">
            <v>4NS-1</v>
          </cell>
          <cell r="K87" t="str">
            <v>2NS-1</v>
          </cell>
          <cell r="L87" t="str">
            <v>2NS-2</v>
          </cell>
          <cell r="N87" t="str">
            <v>6CR4-22</v>
          </cell>
          <cell r="O87" t="str">
            <v>4CR2-9</v>
          </cell>
        </row>
        <row r="88">
          <cell r="C88" t="str">
            <v>N212-11B</v>
          </cell>
          <cell r="D88" t="str">
            <v>2§D-1</v>
          </cell>
          <cell r="E88" t="str">
            <v>4§D-1</v>
          </cell>
          <cell r="F88" t="str">
            <v>2§D-1</v>
          </cell>
          <cell r="G88" t="str">
            <v>4§D-1</v>
          </cell>
          <cell r="H88" t="str">
            <v>6N§-1</v>
          </cell>
          <cell r="J88" t="str">
            <v>4NS-1</v>
          </cell>
          <cell r="K88" t="str">
            <v>2NS-1</v>
          </cell>
          <cell r="L88" t="str">
            <v>2NS-2</v>
          </cell>
          <cell r="N88" t="str">
            <v>6CR4-22</v>
          </cell>
          <cell r="O88" t="str">
            <v>4CR2-9</v>
          </cell>
        </row>
        <row r="89">
          <cell r="C89" t="str">
            <v>N212-11C</v>
          </cell>
          <cell r="D89" t="str">
            <v>2§D-1</v>
          </cell>
          <cell r="E89" t="str">
            <v>4§D-1</v>
          </cell>
          <cell r="F89" t="str">
            <v>2§D-1</v>
          </cell>
          <cell r="G89" t="str">
            <v>4§D-1</v>
          </cell>
          <cell r="H89" t="str">
            <v>6N§-1</v>
          </cell>
          <cell r="J89" t="str">
            <v>4NS-1</v>
          </cell>
          <cell r="K89" t="str">
            <v>2NS-1</v>
          </cell>
          <cell r="L89" t="str">
            <v>2NS-2</v>
          </cell>
          <cell r="N89" t="str">
            <v>6CR4-22</v>
          </cell>
          <cell r="O89" t="str">
            <v>4CR2-9</v>
          </cell>
        </row>
        <row r="90">
          <cell r="C90" t="str">
            <v>N212-11+5</v>
          </cell>
          <cell r="D90" t="str">
            <v>2§D-1</v>
          </cell>
          <cell r="E90" t="str">
            <v>4§D-1</v>
          </cell>
          <cell r="F90" t="str">
            <v>2§D-1</v>
          </cell>
          <cell r="G90" t="str">
            <v>4§D-1</v>
          </cell>
          <cell r="H90" t="str">
            <v>6N§-1</v>
          </cell>
          <cell r="J90" t="str">
            <v>4NS-1</v>
          </cell>
          <cell r="K90" t="str">
            <v>2NS-1</v>
          </cell>
          <cell r="L90" t="str">
            <v>2NS-2</v>
          </cell>
          <cell r="N90" t="str">
            <v>6CR4-22</v>
          </cell>
          <cell r="O90" t="str">
            <v>4CR2-9</v>
          </cell>
        </row>
        <row r="91">
          <cell r="C91" t="str">
            <v>N212-11A+5</v>
          </cell>
          <cell r="D91" t="str">
            <v>2§D-1</v>
          </cell>
          <cell r="E91" t="str">
            <v>4§D-1</v>
          </cell>
          <cell r="F91" t="str">
            <v>2§D-1</v>
          </cell>
          <cell r="G91" t="str">
            <v>4§D-1</v>
          </cell>
          <cell r="H91" t="str">
            <v>6N§-1</v>
          </cell>
          <cell r="J91" t="str">
            <v>4NS-1</v>
          </cell>
          <cell r="K91" t="str">
            <v>2NS-1</v>
          </cell>
          <cell r="L91" t="str">
            <v>2NS-2</v>
          </cell>
          <cell r="N91" t="str">
            <v>6CR4-22</v>
          </cell>
          <cell r="O91" t="str">
            <v>4CR2-9</v>
          </cell>
        </row>
        <row r="92">
          <cell r="C92" t="str">
            <v>N212-11B+5</v>
          </cell>
          <cell r="D92" t="str">
            <v>2§D-1</v>
          </cell>
          <cell r="E92" t="str">
            <v>4§D-1</v>
          </cell>
          <cell r="F92" t="str">
            <v>2§D-1</v>
          </cell>
          <cell r="G92" t="str">
            <v>4§D-1</v>
          </cell>
          <cell r="H92" t="str">
            <v>6N§-1</v>
          </cell>
          <cell r="J92" t="str">
            <v>4NS-1</v>
          </cell>
          <cell r="K92" t="str">
            <v>2NS-1</v>
          </cell>
          <cell r="L92" t="str">
            <v>2NS-2</v>
          </cell>
          <cell r="N92" t="str">
            <v>6CR4-22</v>
          </cell>
          <cell r="O92" t="str">
            <v>4CR2-9</v>
          </cell>
        </row>
        <row r="93">
          <cell r="C93" t="str">
            <v>N212-11C+5</v>
          </cell>
          <cell r="D93" t="str">
            <v>2§D-1</v>
          </cell>
          <cell r="E93" t="str">
            <v>4§D-1</v>
          </cell>
          <cell r="F93" t="str">
            <v>2§D-1</v>
          </cell>
          <cell r="G93" t="str">
            <v>4§D-1</v>
          </cell>
          <cell r="H93" t="str">
            <v>6N§-1</v>
          </cell>
          <cell r="J93" t="str">
            <v>4NS-1</v>
          </cell>
          <cell r="K93" t="str">
            <v>2NS-1</v>
          </cell>
          <cell r="L93" t="str">
            <v>2NS-2</v>
          </cell>
          <cell r="N93" t="str">
            <v>6CR4-22</v>
          </cell>
          <cell r="O93" t="str">
            <v>4CR2-9</v>
          </cell>
        </row>
        <row r="94">
          <cell r="C94" t="str">
            <v>N212-11+9</v>
          </cell>
          <cell r="D94" t="str">
            <v>2§D-1</v>
          </cell>
          <cell r="E94" t="str">
            <v>4§D-1</v>
          </cell>
          <cell r="F94" t="str">
            <v>2§D-1</v>
          </cell>
          <cell r="G94" t="str">
            <v>4§D-1</v>
          </cell>
          <cell r="H94" t="str">
            <v>6N§-1</v>
          </cell>
          <cell r="J94" t="str">
            <v>4NS-1</v>
          </cell>
          <cell r="K94" t="str">
            <v>2NS-1</v>
          </cell>
          <cell r="L94" t="str">
            <v>2NS-2</v>
          </cell>
          <cell r="N94" t="str">
            <v>6CR4-22</v>
          </cell>
          <cell r="O94" t="str">
            <v>4CR2-9</v>
          </cell>
        </row>
        <row r="95">
          <cell r="C95" t="str">
            <v>N212-11A+9</v>
          </cell>
          <cell r="D95" t="str">
            <v>2§D-1</v>
          </cell>
          <cell r="E95" t="str">
            <v>4§D-1</v>
          </cell>
          <cell r="F95" t="str">
            <v>2§D-1</v>
          </cell>
          <cell r="G95" t="str">
            <v>4§D-1</v>
          </cell>
          <cell r="H95" t="str">
            <v>6N§-1</v>
          </cell>
          <cell r="J95" t="str">
            <v>4NS-1</v>
          </cell>
          <cell r="K95" t="str">
            <v>2NS-1</v>
          </cell>
          <cell r="L95" t="str">
            <v>2NS-2</v>
          </cell>
          <cell r="N95" t="str">
            <v>6CR4-22</v>
          </cell>
          <cell r="O95" t="str">
            <v>4CR2-9</v>
          </cell>
        </row>
        <row r="96">
          <cell r="C96" t="str">
            <v>N212-11B+9</v>
          </cell>
          <cell r="D96" t="str">
            <v>2§D-1</v>
          </cell>
          <cell r="E96" t="str">
            <v>4§D-1</v>
          </cell>
          <cell r="F96" t="str">
            <v>2§D-1</v>
          </cell>
          <cell r="G96" t="str">
            <v>4§D-1</v>
          </cell>
          <cell r="H96" t="str">
            <v>6N§-1</v>
          </cell>
          <cell r="J96" t="str">
            <v>4NS-1</v>
          </cell>
          <cell r="K96" t="str">
            <v>2NS-1</v>
          </cell>
          <cell r="L96" t="str">
            <v>2NS-2</v>
          </cell>
          <cell r="N96" t="str">
            <v>6CR4-22</v>
          </cell>
          <cell r="O96" t="str">
            <v>4CR2-9</v>
          </cell>
        </row>
        <row r="97">
          <cell r="C97" t="str">
            <v>N212-11C+9</v>
          </cell>
          <cell r="D97" t="str">
            <v>2§D-1</v>
          </cell>
          <cell r="E97" t="str">
            <v>4§D-1</v>
          </cell>
          <cell r="F97" t="str">
            <v>2§D-1</v>
          </cell>
          <cell r="G97" t="str">
            <v>4§D-1</v>
          </cell>
          <cell r="H97" t="str">
            <v>6N§-1</v>
          </cell>
          <cell r="J97" t="str">
            <v>4NS-1</v>
          </cell>
          <cell r="K97" t="str">
            <v>2NS-1</v>
          </cell>
          <cell r="L97" t="str">
            <v>2NS-2</v>
          </cell>
          <cell r="N97" t="str">
            <v>6CR4-22</v>
          </cell>
          <cell r="O97" t="str">
            <v>4CR2-9</v>
          </cell>
        </row>
        <row r="102">
          <cell r="C102" t="str">
            <v>§222-17</v>
          </cell>
          <cell r="I102" t="str">
            <v>6§D-1</v>
          </cell>
          <cell r="M102" t="str">
            <v>2§S-1</v>
          </cell>
          <cell r="N102" t="str">
            <v>12CR4-22</v>
          </cell>
          <cell r="O102" t="str">
            <v>4CR2-9</v>
          </cell>
        </row>
        <row r="103">
          <cell r="C103" t="str">
            <v>§222-17A</v>
          </cell>
          <cell r="I103" t="str">
            <v>6§D-1</v>
          </cell>
          <cell r="M103" t="str">
            <v>2§S-1</v>
          </cell>
          <cell r="N103" t="str">
            <v>12CR4-22</v>
          </cell>
          <cell r="O103" t="str">
            <v>4CR2-9</v>
          </cell>
        </row>
        <row r="104">
          <cell r="C104" t="str">
            <v>§222-17B</v>
          </cell>
          <cell r="I104" t="str">
            <v>6§D-1</v>
          </cell>
          <cell r="M104" t="str">
            <v>2§S-1</v>
          </cell>
          <cell r="N104" t="str">
            <v>12CR4-22</v>
          </cell>
          <cell r="O104" t="str">
            <v>4CR2-9</v>
          </cell>
        </row>
        <row r="105">
          <cell r="C105" t="str">
            <v>§222-17+5</v>
          </cell>
          <cell r="I105" t="str">
            <v>6§D-1</v>
          </cell>
          <cell r="M105" t="str">
            <v>2§S-1</v>
          </cell>
          <cell r="N105" t="str">
            <v>12CR4-22</v>
          </cell>
          <cell r="O105" t="str">
            <v>4CR2-9</v>
          </cell>
        </row>
        <row r="106">
          <cell r="C106" t="str">
            <v>§222-17A+5</v>
          </cell>
          <cell r="I106" t="str">
            <v>6§D-1</v>
          </cell>
          <cell r="M106" t="str">
            <v>2§S-1</v>
          </cell>
          <cell r="N106" t="str">
            <v>12CR4-22</v>
          </cell>
          <cell r="O106" t="str">
            <v>4CR2-9</v>
          </cell>
        </row>
        <row r="107">
          <cell r="C107" t="str">
            <v>§222-17B+5</v>
          </cell>
          <cell r="I107" t="str">
            <v>6§D-1</v>
          </cell>
          <cell r="M107" t="str">
            <v>2§S-1</v>
          </cell>
          <cell r="N107" t="str">
            <v>12CR4-22</v>
          </cell>
          <cell r="O107" t="str">
            <v>4CR2-9</v>
          </cell>
        </row>
        <row r="108">
          <cell r="C108" t="str">
            <v>§222-17+11</v>
          </cell>
          <cell r="I108" t="str">
            <v>6§D-1</v>
          </cell>
          <cell r="M108" t="str">
            <v>2§S-1</v>
          </cell>
          <cell r="N108" t="str">
            <v>12CR4-22</v>
          </cell>
          <cell r="O108" t="str">
            <v>4CR2-9</v>
          </cell>
        </row>
        <row r="109">
          <cell r="C109" t="str">
            <v>§222-17A+11</v>
          </cell>
          <cell r="I109" t="str">
            <v>6§D-1</v>
          </cell>
          <cell r="M109" t="str">
            <v>2§S-1</v>
          </cell>
          <cell r="N109" t="str">
            <v>12CR4-22</v>
          </cell>
          <cell r="O109" t="str">
            <v>4CR2-9</v>
          </cell>
        </row>
        <row r="110">
          <cell r="C110" t="str">
            <v>§222-17B+11</v>
          </cell>
          <cell r="I110" t="str">
            <v>6§D-1</v>
          </cell>
          <cell r="M110" t="str">
            <v>2§S-1</v>
          </cell>
          <cell r="N110" t="str">
            <v>12CR4-22</v>
          </cell>
          <cell r="O110" t="str">
            <v>4CR2-9</v>
          </cell>
        </row>
        <row r="111">
          <cell r="C111" t="str">
            <v>N222-11</v>
          </cell>
          <cell r="D111" t="str">
            <v>6§D-1</v>
          </cell>
          <cell r="E111" t="str">
            <v>6§D-1</v>
          </cell>
          <cell r="F111" t="str">
            <v>6§D-1</v>
          </cell>
          <cell r="G111" t="str">
            <v>6§D-1</v>
          </cell>
          <cell r="H111" t="str">
            <v>12N§-1</v>
          </cell>
          <cell r="J111" t="str">
            <v>4NS-1</v>
          </cell>
          <cell r="K111" t="str">
            <v>2NS-1</v>
          </cell>
          <cell r="L111" t="str">
            <v>2NS-2</v>
          </cell>
          <cell r="N111" t="str">
            <v>12CR4-22</v>
          </cell>
          <cell r="O111" t="str">
            <v>4CR2-9</v>
          </cell>
        </row>
        <row r="112">
          <cell r="C112" t="str">
            <v>N222-11A</v>
          </cell>
          <cell r="D112" t="str">
            <v>6§D-1</v>
          </cell>
          <cell r="E112" t="str">
            <v>6§D-1</v>
          </cell>
          <cell r="F112" t="str">
            <v>6§D-1</v>
          </cell>
          <cell r="G112" t="str">
            <v>6§D-1</v>
          </cell>
          <cell r="H112" t="str">
            <v>12N§-1</v>
          </cell>
          <cell r="J112" t="str">
            <v>4NS-1</v>
          </cell>
          <cell r="K112" t="str">
            <v>2NS-1</v>
          </cell>
          <cell r="L112" t="str">
            <v>2NS-2</v>
          </cell>
          <cell r="N112" t="str">
            <v>12CR4-22</v>
          </cell>
          <cell r="O112" t="str">
            <v>4CR2-9</v>
          </cell>
        </row>
        <row r="113">
          <cell r="C113" t="str">
            <v>N222-11B</v>
          </cell>
          <cell r="D113" t="str">
            <v>6§D-1</v>
          </cell>
          <cell r="E113" t="str">
            <v>6§D-1</v>
          </cell>
          <cell r="F113" t="str">
            <v>6§D-1</v>
          </cell>
          <cell r="G113" t="str">
            <v>6§D-1</v>
          </cell>
          <cell r="H113" t="str">
            <v>12N§-1</v>
          </cell>
          <cell r="J113" t="str">
            <v>4NS-1</v>
          </cell>
          <cell r="K113" t="str">
            <v>2NS-1</v>
          </cell>
          <cell r="L113" t="str">
            <v>2NS-2</v>
          </cell>
          <cell r="N113" t="str">
            <v>12CR4-22</v>
          </cell>
          <cell r="O113" t="str">
            <v>4CR2-9</v>
          </cell>
        </row>
        <row r="114">
          <cell r="C114" t="str">
            <v>N222-11C</v>
          </cell>
          <cell r="D114" t="str">
            <v>6§D-1</v>
          </cell>
          <cell r="E114" t="str">
            <v>6§D-1</v>
          </cell>
          <cell r="F114" t="str">
            <v>6§D-1</v>
          </cell>
          <cell r="G114" t="str">
            <v>6§D-1</v>
          </cell>
          <cell r="H114" t="str">
            <v>12N§-1</v>
          </cell>
          <cell r="J114" t="str">
            <v>4NS-1</v>
          </cell>
          <cell r="K114" t="str">
            <v>2NS-1</v>
          </cell>
          <cell r="L114" t="str">
            <v>2NS-2</v>
          </cell>
          <cell r="N114" t="str">
            <v>12CR4-22</v>
          </cell>
          <cell r="O114" t="str">
            <v>4CR2-9</v>
          </cell>
        </row>
        <row r="115">
          <cell r="C115" t="str">
            <v>N222-11+5</v>
          </cell>
          <cell r="D115" t="str">
            <v>6§D-1</v>
          </cell>
          <cell r="E115" t="str">
            <v>6§D-1</v>
          </cell>
          <cell r="F115" t="str">
            <v>6§D-1</v>
          </cell>
          <cell r="G115" t="str">
            <v>6§D-1</v>
          </cell>
          <cell r="H115" t="str">
            <v>12N§-1</v>
          </cell>
          <cell r="J115" t="str">
            <v>4NS-1</v>
          </cell>
          <cell r="K115" t="str">
            <v>2NS-1</v>
          </cell>
          <cell r="L115" t="str">
            <v>2NS-2</v>
          </cell>
          <cell r="N115" t="str">
            <v>12CR4-22</v>
          </cell>
          <cell r="O115" t="str">
            <v>4CR2-9</v>
          </cell>
        </row>
        <row r="116">
          <cell r="C116" t="str">
            <v>N222-11A+5</v>
          </cell>
          <cell r="D116" t="str">
            <v>6§D-1</v>
          </cell>
          <cell r="E116" t="str">
            <v>6§D-1</v>
          </cell>
          <cell r="F116" t="str">
            <v>6§D-1</v>
          </cell>
          <cell r="G116" t="str">
            <v>6§D-1</v>
          </cell>
          <cell r="H116" t="str">
            <v>12N§-1</v>
          </cell>
          <cell r="J116" t="str">
            <v>4NS-1</v>
          </cell>
          <cell r="K116" t="str">
            <v>2NS-1</v>
          </cell>
          <cell r="L116" t="str">
            <v>2NS-2</v>
          </cell>
          <cell r="N116" t="str">
            <v>12CR4-22</v>
          </cell>
          <cell r="O116" t="str">
            <v>4CR2-9</v>
          </cell>
        </row>
        <row r="117">
          <cell r="C117" t="str">
            <v>N222-11B+5</v>
          </cell>
          <cell r="D117" t="str">
            <v>6§D-1</v>
          </cell>
          <cell r="E117" t="str">
            <v>6§D-1</v>
          </cell>
          <cell r="F117" t="str">
            <v>6§D-1</v>
          </cell>
          <cell r="G117" t="str">
            <v>6§D-1</v>
          </cell>
          <cell r="H117" t="str">
            <v>12N§-1</v>
          </cell>
          <cell r="J117" t="str">
            <v>4NS-1</v>
          </cell>
          <cell r="K117" t="str">
            <v>2NS-1</v>
          </cell>
          <cell r="L117" t="str">
            <v>2NS-2</v>
          </cell>
          <cell r="N117" t="str">
            <v>12CR4-22</v>
          </cell>
          <cell r="O117" t="str">
            <v>4CR2-9</v>
          </cell>
        </row>
        <row r="118">
          <cell r="C118" t="str">
            <v>N222-11C+5</v>
          </cell>
          <cell r="D118" t="str">
            <v>6§D-1</v>
          </cell>
          <cell r="E118" t="str">
            <v>6§D-1</v>
          </cell>
          <cell r="F118" t="str">
            <v>6§D-1</v>
          </cell>
          <cell r="G118" t="str">
            <v>6§D-1</v>
          </cell>
          <cell r="H118" t="str">
            <v>12N§-1</v>
          </cell>
          <cell r="J118" t="str">
            <v>4NS-1</v>
          </cell>
          <cell r="K118" t="str">
            <v>2NS-1</v>
          </cell>
          <cell r="L118" t="str">
            <v>2NS-2</v>
          </cell>
          <cell r="N118" t="str">
            <v>12CR4-22</v>
          </cell>
          <cell r="O118" t="str">
            <v>4CR2-9</v>
          </cell>
        </row>
        <row r="119">
          <cell r="C119" t="str">
            <v>N222-11+9</v>
          </cell>
          <cell r="D119" t="str">
            <v>6§D-1</v>
          </cell>
          <cell r="E119" t="str">
            <v>6§D-1</v>
          </cell>
          <cell r="F119" t="str">
            <v>6§D-1</v>
          </cell>
          <cell r="G119" t="str">
            <v>6§D-1</v>
          </cell>
          <cell r="H119" t="str">
            <v>12N§-1</v>
          </cell>
          <cell r="J119" t="str">
            <v>4NS-1</v>
          </cell>
          <cell r="K119" t="str">
            <v>2NS-1</v>
          </cell>
          <cell r="L119" t="str">
            <v>2NS-2</v>
          </cell>
          <cell r="N119" t="str">
            <v>12CR4-22</v>
          </cell>
          <cell r="O119" t="str">
            <v>4CR2-9</v>
          </cell>
        </row>
      </sheetData>
      <sheetData sheetId="9"/>
      <sheetData sheetId="10"/>
      <sheetData sheetId="1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142201-T1-th"/>
      <sheetName val="142201-T1 "/>
      <sheetName val="142201-T2-th "/>
      <sheetName val="142201-T2"/>
      <sheetName val="142201-T3-th "/>
      <sheetName val="142201-T3"/>
      <sheetName val="142201-T4-th  "/>
      <sheetName val="142201-T4"/>
      <sheetName val="142201-T6"/>
      <sheetName val="142201-T10"/>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km248"/>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Song trai"/>
      <sheetName val="Dinh+ha nha"/>
      <sheetName val="PTLK"/>
      <sheetName val="NG k"/>
      <sheetName val="THcong"/>
      <sheetName val="BHXH"/>
      <sheetName val="BHXH12"/>
      <sheetName val="Sheet8"/>
      <sheetName val="Sheet9"/>
      <sheetName val="Sheet6"/>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HVDT"/>
      <sheetName val="NCLD"/>
      <sheetName val="MMTB"/>
      <sheetName val="CFSX"/>
      <sheetName val="KQ"/>
      <sheetName val="DTSL"/>
      <sheetName val="XDCBK"/>
      <sheetName val="KHTSCD"/>
      <sheetName val="XDCB"/>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Congty"/>
      <sheetName val="VPPN"/>
      <sheetName val="XN74"/>
      <sheetName val="XN54"/>
      <sheetName val="XN33"/>
      <sheetName val="NK96"/>
      <sheetName val="XL4Test5"/>
      <sheetName val="KM"/>
      <sheetName val="KHOANMUC"/>
      <sheetName val="QTNC"/>
      <sheetName val="CPQL"/>
      <sheetName val="SANLUONG"/>
      <sheetName val="SSCP-SL"/>
      <sheetName val="CPSX"/>
      <sheetName val="CDSL (2)"/>
      <sheetName val="F ThanhTri"/>
      <sheetName val="F Gialam"/>
      <sheetName val="DG"/>
      <sheetName val="TH dam"/>
      <sheetName val="SX dam"/>
      <sheetName val="LD dam"/>
      <sheetName val="Bang gia VL"/>
      <sheetName val="Gia NC"/>
      <sheetName val="Gia may"/>
      <sheetName val="tb1"/>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Trich Ngang"/>
      <sheetName val="Danh sach Rieng"/>
      <sheetName val="Dia Diem Thuc Tap"/>
      <sheetName val="De Tai Thuc Tap"/>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Tonghop"/>
      <sheetName val="Sheet7"/>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th"/>
      <sheetName val="D1"/>
      <sheetName val="D2"/>
      <sheetName val="D3"/>
      <sheetName val="D4"/>
      <sheetName val="D5"/>
      <sheetName val="D6"/>
      <sheetName val="Tay ninh"/>
      <sheetName val="A.Duc"/>
      <sheetName val="TH2003"/>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socai2003-6tc"/>
      <sheetName val="SCT Cong trinh"/>
      <sheetName val="06-2003 (2)"/>
      <sheetName val="CDPS 6tc"/>
      <sheetName val="SCT Nha thau"/>
      <sheetName val="socai2003 (6tc)dp"/>
      <sheetName val="socai2003 (6tc)"/>
      <sheetName val="TH du toan "/>
      <sheetName val="Du toan "/>
      <sheetName val="C.Tinh"/>
      <sheetName val="TK_cap"/>
      <sheetName val="Thau"/>
      <sheetName val="CT-BT"/>
      <sheetName val="Xa"/>
      <sheetName val="CDPS 6tc (2)"/>
      <sheetName val="20000000"/>
      <sheetName val="HHVt "/>
      <sheetName val="Sheet10"/>
      <sheetName val="XXXXXX_xda24_X"/>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CV di trong  dong"/>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amPha"/>
      <sheetName val="MongCai"/>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IBASE2.XLSѝTNHNoi"/>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Co~g hop 1,5x1,5"/>
      <sheetName val="BangTH"/>
      <sheetName val="Xaylap "/>
      <sheetName val="Nhan cong"/>
      <sheetName val="Thietbi"/>
      <sheetName val="Diengiai"/>
      <sheetName val="Vanchuyen"/>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TH_BQ"/>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bcth 05-04"/>
      <sheetName val="baocao 05-04"/>
      <sheetName val="bcth04-04"/>
      <sheetName val="baocao04-04"/>
      <sheetName val="bcth03-04"/>
      <sheetName val="baocao03-04"/>
      <sheetName val="bcth02-04"/>
      <sheetName val="baocao02-04"/>
      <sheetName val="bcth01-04"/>
      <sheetName val="baocao01-04"/>
      <sheetName val="Nhap lieu"/>
      <sheetName val="PGT"/>
      <sheetName val="Tien dien"/>
      <sheetName val="Thue GTGT"/>
      <sheetName val="Sheed5"/>
      <sheetName val="TL"/>
      <sheetName val="GK"/>
      <sheetName val="CB"/>
      <sheetName val="VP"/>
      <sheetName val="Km274-Km274"/>
      <sheetName val="Km27'-Km278"/>
      <sheetName val="CT 03"/>
      <sheetName val="TH 03"/>
      <sheetName val="BT1"/>
      <sheetName val="BT2"/>
      <sheetName val="BT3"/>
      <sheetName val="BT4"/>
      <sheetName val="BT5"/>
      <sheetName val="BT6"/>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cell r="AL66" t="str">
            <v>500</v>
          </cell>
          <cell r="AM66">
            <v>1</v>
          </cell>
          <cell r="AN66">
            <v>17.2</v>
          </cell>
          <cell r="AO66"/>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切割 MTL"/>
      <sheetName val="切割 DI"/>
      <sheetName val="ESTI."/>
      <sheetName val="DI-ESTI"/>
      <sheetName val="tohop"/>
      <sheetName val="Phu luc XL2"/>
      <sheetName val="NN Tang Giam"/>
      <sheetName val="Phu luc XL1"/>
      <sheetName val="XL4Poppy"/>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sheetData sheetId="5"/>
      <sheetData sheetId="6"/>
      <sheetData sheetId="7"/>
      <sheetData sheetId="8"/>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BM0B"/>
      <sheetName val="BM0A"/>
      <sheetName val="REQ PAGE CABLE"/>
      <sheetName val="STAHL (2)"/>
      <sheetName val="O.Do-Cong Cai tat"/>
      <sheetName val="Cty CTGT 1 TN "/>
      <sheetName val="O Khue Qlo 3"/>
      <sheetName val="O.Do-TNVCA Q.ninh"/>
      <sheetName val="O chien QL 53-1413"/>
      <sheetName val="O.chien QL53-3311"/>
      <sheetName val="Sheet4"/>
      <sheetName val="o.Huyen - CMNC"/>
      <sheetName val="Huyen Quoc lo 91"/>
      <sheetName val="O huyen - lai cu"/>
      <sheetName val="o.Huyen - HP"/>
      <sheetName val="O.Khuong -Nha be Can gio"/>
      <sheetName val="tong hop nha be 141 "/>
      <sheetName val="¤.kh­¬ng -Nhµ thÞ uû VY"/>
      <sheetName val="Tong hop viet tri"/>
      <sheetName val="Khuong Vtri"/>
      <sheetName val="Khuong Daklak"/>
      <sheetName val="Khuong DL"/>
      <sheetName val="khuong viet tri"/>
      <sheetName val="Ctiet Qlo2 O Khuong"/>
      <sheetName val="Thop Qlo2 O khuong"/>
      <sheetName val="O.Hien T190"/>
      <sheetName val="O.Huyen- Xuyen a"/>
      <sheetName val="Huyen lang 3311"/>
      <sheetName val="O.huyen - Lang 1413"/>
      <sheetName val="Khuong vinh yen"/>
      <sheetName val="TK 3311Hien lang"/>
      <sheetName val="O.Hien Lang-Hoa llac"/>
      <sheetName val="O yen - lai cu"/>
      <sheetName val="O.Yen Ca mau-Nam can"/>
      <sheetName val="Yen Quoc lo 91"/>
      <sheetName val="TK 3311"/>
      <sheetName val="TB O VINH"/>
      <sheetName val="Sheet5 vinh a"/>
      <sheetName val="Chart1"/>
      <sheetName val="O.Vinh-Ha noi -Cau gie"/>
      <sheetName val="¤.Vinh HNCG -2"/>
      <sheetName val="Vinh Binh dinh 6"/>
      <sheetName val="O.Vinh San bong A22"/>
      <sheetName val="¤ Vinh - S©n bãng A22"/>
      <sheetName val="O.Viet - phong nien"/>
      <sheetName val="O.Viet - phong nien (2)"/>
      <sheetName val="Tk311PNCL"/>
      <sheetName val="O Viet 4D"/>
      <sheetName val="O Viet 4D (2)"/>
      <sheetName val="Tk33114d"/>
      <sheetName val="O Viet MKPL"/>
      <sheetName val="O Viet BPHIET"/>
      <sheetName val="Viet ban den"/>
      <sheetName val="TK311BDBP"/>
      <sheetName val="O.Viet - 4D"/>
      <sheetName val="Sheet3"/>
      <sheetName val="O.Thuong Cong Cai tat"/>
      <sheetName val="O.Thuong-duong 331 QN"/>
      <sheetName val="Thinh GTNT Lang son"/>
      <sheetName val="O.Thinh 4B QNKm 97-102"/>
      <sheetName val="O.Thinh 4b QN84-94"/>
      <sheetName val="Sheet1"/>
      <sheetName val="O.Thao Ql 51 V.Tau"/>
      <sheetName val="Thao binh dinnh"/>
      <sheetName val="Thao d­êng Ho Chi Minh"/>
      <sheetName val="O.Thao Ql 53 V.Long"/>
      <sheetName val="3311 o thiep"/>
      <sheetName val="O.Thiep- NHCG"/>
      <sheetName val="otung tram xang nhu quynh"/>
      <sheetName val="oTung gia lam"/>
      <sheetName val="Qlo 5 Trau quy"/>
      <sheetName val="O.Tung Chau qui"/>
      <sheetName val="O.Hien Vinh tuy"/>
      <sheetName val="CTvµ SL"/>
      <sheetName val="B¶n gèc"/>
      <sheetName val="lai o huyen CM"/>
      <sheetName val="lai o yen CM"/>
      <sheetName val="tong hop 5 th­ng dau nam"/>
      <sheetName val="Thang 6"/>
      <sheetName val="Thang 7"/>
      <sheetName val="Thang 8"/>
      <sheetName val="Thang 9"/>
      <sheetName val="Tæng hîp ¤.Khu¬ng"/>
      <sheetName val="XL4Poppy"/>
      <sheetName val="Sheet2"/>
      <sheetName val="k98"/>
      <sheetName val="1"/>
      <sheetName val="98"/>
      <sheetName val="Doi 1"/>
      <sheetName val="Doi 2"/>
      <sheetName val="Xuong"/>
      <sheetName val="Doi 7"/>
      <sheetName val="Doi 6"/>
      <sheetName val="Doi 5"/>
      <sheetName val="Doi 4"/>
      <sheetName val="Doi 3"/>
      <sheetName val="Van chuyen"/>
      <sheetName val="THKP (2)"/>
      <sheetName val="THKP"/>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tonghopkinhphi"/>
      <sheetName val="TCT"/>
      <sheetName val="#REF"/>
      <sheetName val="Hoan thanh"/>
      <sheetName val="Khoach"/>
      <sheetName val="hoan th 15"/>
      <sheetName val="Khoach 15"/>
      <sheetName val="HT 22"/>
      <sheetName val="KH 22"/>
      <sheetName val="KH29"/>
      <sheetName val="KH T8"/>
      <sheetName val="T8"/>
      <sheetName val="T7"/>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PBmaitong"/>
      <sheetName val="Cot BT"/>
      <sheetName val="Vi he"/>
      <sheetName val="Tuong"/>
      <sheetName val="Dat"/>
      <sheetName val="Mai "/>
      <sheetName val="Xago"/>
      <sheetName val="Thao do"/>
      <sheetName val="Son"/>
      <sheetName val="Cau vch"/>
      <sheetName val="Bao on "/>
      <sheetName val="LD"/>
      <sheetName val="ONGD80"/>
      <sheetName val="ONG D180"/>
      <sheetName val="BAO On D80"/>
      <sheetName val="Bao on D180"/>
      <sheetName val="VTu chinh"/>
      <sheetName val="VLP"/>
      <sheetName val="May TC"/>
      <sheetName val="dtha long"/>
      <sheetName val="XXXXXXXX"/>
      <sheetName val="k0"/>
      <sheetName val="k1"/>
      <sheetName val="klnenmat"/>
      <sheetName val="vlieunen"/>
      <sheetName val="bgianen"/>
      <sheetName val="dtctnen"/>
      <sheetName val="ksat"/>
      <sheetName val="thdtnen"/>
      <sheetName val="klcong"/>
      <sheetName val="vlcong"/>
      <sheetName val="bgiacong"/>
      <sheetName val="dtctcong"/>
      <sheetName val="thdtcong"/>
      <sheetName val="tmdautu"/>
      <sheetName val="cbdt"/>
      <sheetName val="PTDG"/>
      <sheetName val="TH"/>
      <sheetName val="SC"/>
      <sheetName val="VLDatsoi"/>
      <sheetName val="THueTB"/>
      <sheetName val="KLdVC"/>
      <sheetName val="THchuyenNC"/>
      <sheetName val=" NL"/>
      <sheetName val="THBC"/>
      <sheetName val="THKLVLDao"/>
      <sheetName val="THBCThang"/>
      <sheetName val="ThueTB6T"/>
      <sheetName val="TH6T"/>
      <sheetName val="DTTS"/>
      <sheetName val="THKP (3)"/>
      <sheetName val="THueTB (2)"/>
      <sheetName val="T1.2002 "/>
      <sheetName val="T2.2002 "/>
      <sheetName val="T3.2002  "/>
      <sheetName val="THop QuyI.02"/>
      <sheetName val="T4.2002 "/>
      <sheetName val="T5.2002"/>
      <sheetName val="T6.2002 "/>
      <sheetName val="TH 6 thanh dau nam 2002"/>
      <sheetName val="T7.2002  "/>
      <sheetName val="T8.2002   "/>
      <sheetName val="T9.2002"/>
      <sheetName val="T10.2002"/>
      <sheetName val="T11.2002 "/>
      <sheetName val="T12.2002 "/>
      <sheetName val="TH 12 THANG.2002"/>
      <sheetName val="TH Q3+4.2002"/>
      <sheetName val="km248"/>
      <sheetName val="VLHTXL"/>
      <sheetName val="NC"/>
      <sheetName val="May"/>
      <sheetName val="cuoc"/>
      <sheetName val="VuaXM"/>
      <sheetName val="Tno"/>
      <sheetName val="VuaBT"/>
      <sheetName val="CTGVL"/>
      <sheetName val="cat"/>
      <sheetName val="luongSS3"/>
      <sheetName val="mayTC"/>
      <sheetName val="HSluongtho"/>
      <sheetName val="luongTT09"/>
      <sheetName val="CLVL"/>
      <sheetName val="VLDCA"/>
      <sheetName val="khong"/>
      <sheetName val="Dong Dau"/>
      <sheetName val="Sau dong"/>
      <sheetName val="Ma xa"/>
      <sheetName val="Me tri"/>
      <sheetName val="My dinh"/>
      <sheetName val="Tong cong"/>
      <sheetName val="Gia VL"/>
      <sheetName val="Bang gia ca may"/>
      <sheetName val="Bang luong CB"/>
      <sheetName val="Bang P.tich CT"/>
      <sheetName val="D.toan chi tiet"/>
      <sheetName val="Bang TH Dtoan"/>
      <sheetName val="CPV"/>
      <sheetName val="DGCM"/>
      <sheetName val="TL-I"/>
      <sheetName val="chitiet"/>
      <sheetName val="THG"/>
      <sheetName val="THDz6"/>
      <sheetName val="Ctiet DDZ"/>
      <sheetName val="TN6KV"/>
      <sheetName val="TH0.4"/>
      <sheetName val="CTo.4"/>
      <sheetName val="TN04"/>
      <sheetName val="THTBA"/>
      <sheetName val="CTTBA"/>
      <sheetName val="TNTBA"/>
      <sheetName val="THcto"/>
      <sheetName val="CtCongto"/>
      <sheetName val="TNCongTo"/>
      <sheetName val="00000000"/>
      <sheetName val="Che co"/>
      <sheetName val="chiet tinh che co"/>
      <sheetName val="ban cao"/>
      <sheetName val="Chiet tinh bancao"/>
      <sheetName val="ban cuon"/>
      <sheetName val="chiet tinh ban cuon"/>
      <sheetName val="ban lai"/>
      <sheetName val="chiet tinh ban lai"/>
      <sheetName val="na khoa"/>
      <sheetName val="chiet tinh nakhoa"/>
      <sheetName val="na ngam"/>
      <sheetName val="chiet tinh nangam"/>
      <sheetName val="chiet tinh phia lem"/>
      <sheetName val="phi lem"/>
      <sheetName val="PC 501"/>
      <sheetName val="XL 4"/>
      <sheetName val="co quan"/>
      <sheetName val="Bhiem"/>
      <sheetName val="Q"/>
      <sheetName val="3"/>
      <sheetName val="6"/>
      <sheetName val="P.chi"/>
      <sheetName val="PT.6"/>
      <sheetName val="PT. 7"/>
      <sheetName val="PT. 8"/>
      <sheetName val="PT 9"/>
      <sheetName val="PT 10 XN"/>
      <sheetName val="PT 11XN"/>
      <sheetName val="PT 9XN"/>
      <sheetName val="PT"/>
      <sheetName val="XN PT"/>
      <sheetName val="Bccong"/>
      <sheetName val="PT cong no"/>
      <sheetName val="KH "/>
      <sheetName val="Thang7-2003"/>
      <sheetName val="Thang 8-2003 "/>
      <sheetName val="Tong hop"/>
      <sheetName val="T.hop 2"/>
      <sheetName val="CT nho Hoa binh"/>
      <sheetName val="D. Le Loi"/>
      <sheetName val="Duong 18"/>
      <sheetName val="Congty"/>
      <sheetName val="VPPN"/>
      <sheetName val="XN74"/>
      <sheetName val="XN54"/>
      <sheetName val="XN33"/>
      <sheetName val="NK96"/>
      <sheetName val="XL4Test5"/>
      <sheetName val="phan tich DG"/>
      <sheetName val="gia vat lieu"/>
      <sheetName val="gia xe may"/>
      <sheetName val="gia nhan cong"/>
      <sheetName val="BTH CT 5 nam"/>
      <sheetName val="THCAXEMAY"/>
      <sheetName val="THVT,NC,M"/>
      <sheetName val="Bia"/>
      <sheetName val="Cong hop, tron HP-204 "/>
      <sheetName val="PHAT SINH 205"/>
      <sheetName val="DOI 208-B1 Da Bac,14b"/>
      <sheetName val="QL4B Lang Son Doi215"/>
      <sheetName val="Cong hop, tron Bac Ninh-201"/>
      <sheetName val="Bac Ninh-Doi 205 (Nen+Mat)"/>
      <sheetName val="Bac Ninh-Doi 205(Cong Tron TN)"/>
      <sheetName val="Goi D6-203"/>
      <sheetName val="Goi R5 Doi Asphalt"/>
      <sheetName val="Hang Muc Phat sinh Bac Ninh"/>
      <sheetName val="Bac Ninh-Doi 201(Cong Tron)  "/>
      <sheetName val="Cong hop Bac Ninh-201"/>
      <sheetName val="Cong hop, tron HP-204(2)"/>
      <sheetName val="QL14B Da Nang Doi208"/>
      <sheetName val="Doi asphalt-B5 Kien"/>
      <sheetName val="Noidung TT"/>
      <sheetName val="KIch thuoc"/>
      <sheetName val="Apluctinh"/>
      <sheetName val="Apluchoat"/>
      <sheetName val="Tæ hîp lùc"/>
      <sheetName val="HÖ sè pt"/>
      <sheetName val="Gi¶i hpt"/>
      <sheetName val=" N "/>
      <sheetName val=" Q "/>
      <sheetName val=" Mt "/>
      <sheetName val=" Md "/>
      <sheetName val="KiÓm tra"/>
      <sheetName val="Succhiutai"/>
      <sheetName val="KTcoc"/>
      <sheetName val="Tong hop (2)"/>
      <sheetName val="CT nho Hoa binh (2)"/>
      <sheetName val="D. Le Loi (2)"/>
      <sheetName val="Duong 18 (2)"/>
      <sheetName val="THDT"/>
      <sheetName val="KHDT"/>
      <sheetName val="HP"/>
      <sheetName val="THHP"/>
      <sheetName val="MMTB"/>
      <sheetName val="CDLD"/>
      <sheetName val="TDo"/>
      <sheetName val="luong(10)"/>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km345+400-km345+500 (2)"/>
      <sheetName val="km337+00-km337+34 (3)"/>
      <sheetName val="cong ty so 9 VINACONEX"/>
      <sheetName val="cong ty so 9 VINACONEX (2)"/>
      <sheetName val="da-1x2 (2)"/>
      <sheetName val="cat (2)"/>
      <sheetName val="TKQLSC (6)"/>
      <sheetName val="TK-MX (3)"/>
      <sheetName val="TK-150 (2)"/>
      <sheetName val="MX-250 (2)"/>
      <sheetName val="MX-200"/>
      <sheetName val="cat Ban ba  (5)"/>
      <sheetName val="cat song hieu (4)"/>
      <sheetName val="cat hoabinh Do L  (3)"/>
      <sheetName val="cat cua tien (3)"/>
      <sheetName val="cat nam dan (3)"/>
      <sheetName val="cat Bai Ba ben (2)"/>
      <sheetName val="da-4 x 6"/>
      <sheetName val="da-4x6"/>
      <sheetName val="da-1x2 giang son (1)"/>
      <sheetName val="da-1x2 ru muout (4)"/>
      <sheetName val="da-1x2 hoang mai (5)"/>
      <sheetName val="da-1x2 hoang mai (4)"/>
      <sheetName val="da-1x2 Quyen thang (3)"/>
      <sheetName val="da 2x4 Ru muoui 1"/>
      <sheetName val="NNGT-XMNS"/>
      <sheetName val="MX-250 (3)"/>
      <sheetName val="10000000"/>
      <sheetName val="00000001"/>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GianganXT"/>
      <sheetName val="CTngan XT"/>
      <sheetName val="Bang TH"/>
      <sheetName val="GiaDZ"/>
      <sheetName val="CT don gia"/>
      <sheetName val="CTVatLieu"/>
      <sheetName val="BangGia VL"/>
      <sheetName val="VanChuyen VL"/>
      <sheetName val="KL BT+thep"/>
      <sheetName val="Dao dat"/>
      <sheetName val="CTKLDat"/>
      <sheetName val="TongKe"/>
      <sheetName val="DG1"/>
      <sheetName val="HS1"/>
      <sheetName val="G1"/>
      <sheetName val="a       "/>
      <sheetName val="BTGT"/>
      <sheetName val="TTGT"/>
      <sheetName val="BTPV"/>
      <sheetName val="TTPV"/>
      <sheetName val="TH thang 12"/>
      <sheetName val="TH thang 1"/>
      <sheetName val="TH thang 2"/>
      <sheetName val="TH thang 3"/>
      <sheetName val="Sua TH thang 3"/>
      <sheetName val="TH thang 4"/>
      <sheetName val="TH thang 5"/>
      <sheetName val="TH thang 6"/>
      <sheetName val="TH thang 7"/>
      <sheetName val="TH thang 8"/>
      <sheetName val="TH thang 9"/>
      <sheetName val="TH2004"/>
      <sheetName val="TH2004 (2)"/>
      <sheetName val="TH  thang 12 nb"/>
      <sheetName val="TH  thang 12 bao cao"/>
      <sheetName val="TH2003 (tong hop)"/>
      <sheetName val="TH2003-KH2004"/>
      <sheetName val="TH2003-KH2004 (sua)"/>
      <sheetName val="TH thang 1. 2004"/>
      <sheetName val="TH thang 2. 2004 "/>
      <sheetName val="TH thang 3. 2004 "/>
      <sheetName val="20000000"/>
      <sheetName val="30000000"/>
      <sheetName val="40000000"/>
      <sheetName val="50000000"/>
      <sheetName val="60000000"/>
      <sheetName val="TH thang 4. 2004"/>
      <sheetName val="TH thang 5. 2004 "/>
      <sheetName val="Luy ke 6 thang"/>
      <sheetName val="HDDoi 1"/>
      <sheetName val="HDDoi 2"/>
      <sheetName val="HD Chi nhanh"/>
      <sheetName val="HD Xuong"/>
      <sheetName val="HD Doi 7"/>
      <sheetName val="HD Doi 6"/>
      <sheetName val="HD Doi 5"/>
      <sheetName val="HD Doi 4"/>
      <sheetName val="HD Doi 3"/>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y1+2,02"/>
      <sheetName val="Quy3,02"/>
      <sheetName val="Quy4-03"/>
      <sheetName val="Quy3-03"/>
      <sheetName val="Tach 154"/>
      <sheetName val="Quy4,02"/>
      <sheetName val="Quy2-03"/>
      <sheetName val="Q4,03"/>
      <sheetName val="Q3,03"/>
      <sheetName val="Q2.03"/>
      <sheetName val="Quý 1,03"/>
      <sheetName val="TH 2003"/>
      <sheetName val="Q7"/>
      <sheetName val="H7"/>
      <sheetName val="P7"/>
      <sheetName val="VAT7"/>
      <sheetName val="Q8"/>
      <sheetName val="H8"/>
      <sheetName val="P8"/>
      <sheetName val="VAT8"/>
      <sheetName val="H9"/>
      <sheetName val="P9"/>
      <sheetName val="Q9"/>
      <sheetName val="VAT9"/>
      <sheetName val="H10"/>
      <sheetName val="Q10"/>
      <sheetName val="P10"/>
      <sheetName val="VAT10"/>
      <sheetName val="P11"/>
      <sheetName val="Q11"/>
      <sheetName val="H11"/>
      <sheetName val="VAT11"/>
      <sheetName val="H11 (2)"/>
      <sheetName val="K249 K98"/>
      <sheetName val="K249 K98 (2)"/>
      <sheetName val="K251 K98"/>
      <sheetName val="K251 SBase"/>
      <sheetName val="K251 AC"/>
      <sheetName val="K252 K98"/>
      <sheetName val="K252 SBase"/>
      <sheetName val="K252 AC"/>
      <sheetName val="K253"/>
      <sheetName val="K253 K98"/>
      <sheetName val="K253 Subbase"/>
      <sheetName val="TKKL"/>
      <sheetName val="T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bia"/>
      <sheetName val="ctTBA"/>
      <sheetName val="BTTBA"/>
      <sheetName val="DZ22"/>
      <sheetName val="TTDZ22"/>
      <sheetName val="DZ04"/>
      <sheetName val="TTDZ0,4-cto"/>
      <sheetName val="cto"/>
      <sheetName val="THctiet"/>
      <sheetName val="THctiet (2)"/>
      <sheetName val="bia (4)"/>
      <sheetName val="[Thai Hoa 2.xls聝ctTBA"/>
      <sheetName val="tientet"/>
      <sheetName val="hochieu"/>
      <sheetName val="Sodu"/>
      <sheetName val="Sodu (2)"/>
      <sheetName val="Sodu t8"/>
      <sheetName val="THluong (2)"/>
      <sheetName val="THluong (3)"/>
      <sheetName val="Sodu t8 (2)"/>
      <sheetName val="Sodu t9(3)"/>
      <sheetName val="Sodu t11"/>
      <sheetName val="Sheet6"/>
      <sheetName val="Sheet7"/>
      <sheetName val="Sheet8"/>
      <sheetName val="Sheet9"/>
      <sheetName val="Sheet10"/>
      <sheetName val="XL4Poppy"/>
      <sheetName val="CNV nu"/>
      <sheetName val="CN nu 1"/>
      <sheetName val="CN nu 2"/>
      <sheetName val="XL4Test5"/>
      <sheetName val="T1-2004"/>
      <sheetName val="T2"/>
      <sheetName val="T3"/>
      <sheetName val="quy1"/>
      <sheetName val="T4"/>
      <sheetName val="T5"/>
      <sheetName val="T6"/>
      <sheetName val="Quý 2"/>
      <sheetName val="6Thang"/>
      <sheetName val="T7"/>
      <sheetName val="Sheet3"/>
      <sheetName val="Sheet2"/>
      <sheetName val="cham diem"/>
      <sheetName val="5T"/>
      <sheetName val="00000000"/>
      <sheetName val="THctihiphiV"/>
      <sheetName val="ma-pt"/>
      <sheetName val="TT3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TTTram"/>
      <sheetName val="Ctinh 10kV"/>
      <sheetName val="[Thai Hoa 2.xls?ctTBA"/>
      <sheetName val="ESTI."/>
      <sheetName val="DI-ESTI"/>
      <sheetName val="ESTI_"/>
      <sheetName val="DI_ESTI"/>
      <sheetName val="Sodu t( (2)"/>
      <sheetName val="Chart1"/>
      <sheetName val="mong + than"/>
      <sheetName val="h thien tt"/>
      <sheetName val="hoµn thien x trat"/>
      <sheetName val="~         "/>
      <sheetName val="ctTÊA"/>
      <sheetName val="THcthet"/>
      <sheetName val="_Thai Hoa 2.xls聝ctTB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sheetData sheetId="80"/>
      <sheetData sheetId="81"/>
      <sheetData sheetId="82"/>
      <sheetData sheetId="83"/>
      <sheetData sheetId="84" refreshError="1"/>
      <sheetData sheetId="85"/>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2"/>
      <sheetName val="TM"/>
      <sheetName val="TSC§"/>
      <sheetName val="Vonqui"/>
      <sheetName val="Sheet3"/>
      <sheetName val="SCT99"/>
      <sheetName val="SCT01"/>
      <sheetName val="CDKT99"/>
      <sheetName val="CDKT00"/>
      <sheetName val="CDKT01"/>
      <sheetName val="THCN99"/>
      <sheetName val="BTDC "/>
      <sheetName val="CTPT"/>
      <sheetName val="THCN01"/>
      <sheetName val="CT99"/>
      <sheetName val="MaKH"/>
      <sheetName val="THCN00"/>
      <sheetName val="SCTOO"/>
      <sheetName val="CDPS00"/>
      <sheetName val="CT00"/>
      <sheetName val="CDPS99"/>
      <sheetName val="CT01"/>
      <sheetName val="CDPS01"/>
      <sheetName val="Sheet1"/>
      <sheetName val="HH"/>
      <sheetName val="QTthuÕTNDN"/>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LXH (7)"/>
    </sheetNames>
    <sheetDataSet>
      <sheetData sheetId="0"/>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ashflows projection"/>
    </sheetNames>
    <sheetDataSet>
      <sheetData sheetId="0"/>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KH-Q1,Q2,01"/>
    </sheetNames>
    <sheetDataSet>
      <sheetData sheetId="0"/>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TH"/>
      <sheetName val="TH (2)"/>
      <sheetName val="TH (3)"/>
      <sheetName val="TH (4)"/>
      <sheetName val="CONST EQ"/>
      <sheetName val="DIREC-&quot;X&quot;"/>
      <sheetName val="INDIRECT-&quot;Y&quot; "/>
      <sheetName val="att-v"/>
      <sheetName val="att-w"/>
      <sheetName val="XL4Poppy"/>
      <sheetName val="Giao"/>
      <sheetName val="CHIET TINH"/>
      <sheetName val="Bang gia Ca May"/>
      <sheetName val="Bang Gia VL"/>
      <sheetName val="Tong Hop KP"/>
      <sheetName val=" DON GIA"/>
      <sheetName val="CHIET TINH THEO KH.SAT"/>
      <sheetName val="HD 05-2002-VSP8"/>
      <sheetName val="mau"/>
      <sheetName val="mau (2)"/>
      <sheetName val="00000000"/>
      <sheetName val="#REF"/>
      <sheetName val="Sheet6"/>
      <sheetName val="Sheet5"/>
      <sheetName val="Sheet4"/>
      <sheetName val="Sheet3"/>
      <sheetName val="Sheet2"/>
      <sheetName val="Sheet1"/>
      <sheetName val="bangcong"/>
      <sheetName val="dsach"/>
      <sheetName val="tetdonvi"/>
      <sheetName val="tracham03"/>
      <sheetName val="tracham02"/>
      <sheetName val="Bia"/>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q2"/>
      <sheetName val="q3"/>
      <sheetName val="Sheet11"/>
      <sheetName val="Sheet12"/>
      <sheetName val="Sheet13"/>
      <sheetName val="Sheet14"/>
      <sheetName val="Sheet15"/>
      <sheetName val="Sheet16"/>
      <sheetName val="ket cau"/>
      <sheetName val="Du thau"/>
      <sheetName val="tien luong"/>
      <sheetName val="Bang tinh du thau"/>
      <sheetName val="Phan tich don gia (ngang)"/>
      <sheetName val="phan tich vat tu (ngang K1)"/>
      <sheetName val="KLXLHOANTHANHGA RACB HIEN"/>
      <sheetName val="Thuyet minh"/>
      <sheetName val="XXXXXXXX"/>
      <sheetName val="TH..04 (2)"/>
      <sheetName val="VTC.HC"/>
      <sheetName val="BIA.03"/>
      <sheetName val="TH..03"/>
      <sheetName val="DCN.03"/>
      <sheetName val="AS.03"/>
      <sheetName val="VTC.03"/>
      <sheetName val="VTP.03"/>
      <sheetName val="MTC.03"/>
      <sheetName val="GKXCK"/>
      <sheetName val="XCK"/>
      <sheetName val="THKXCK"/>
      <sheetName val="Bang.TT"/>
      <sheetName val="XXXXXXX0"/>
      <sheetName val="XXXXXXX1"/>
      <sheetName val="Chart1"/>
      <sheetName val="Phantich"/>
      <sheetName val="Toan_DA"/>
      <sheetName val="2004"/>
      <sheetName val="2005"/>
      <sheetName val="XL4Test5"/>
      <sheetName val="Sheet7"/>
      <sheetName val="Sheet8"/>
      <sheetName val="Sheet9"/>
      <sheetName val="Sheet10"/>
      <sheetName val="CT DA HOAN THANH"/>
      <sheetName val="DOI CHIEU UNG"/>
      <sheetName val="QTOAN"/>
      <sheetName val="Nhap"/>
      <sheetName val="DUOC UNG"/>
      <sheetName val="UNG"/>
      <sheetName val="TB401-LTB-LS"/>
      <sheetName val="Tong hop"/>
      <sheetName val="Chi tieu 1md &amp; dau cong"/>
      <sheetName val="GTXL-Goi C1 (Km68-Km69)"/>
      <sheetName val="DT-Goi C1 (Km68-Km69)"/>
      <sheetName val="DG-Goi C1(Km68-Km69)"/>
      <sheetName val="tuyen"/>
      <sheetName val="PL Vua"/>
      <sheetName val="dgdam"/>
      <sheetName val="dgmo-tru"/>
      <sheetName val="dgcoc"/>
      <sheetName val="DgDuong"/>
      <sheetName val="CP3-3nhip(L=130,251m)(OK)"/>
      <sheetName val="CP4-7nhip(L=289,384m)(OK)"/>
      <sheetName val="CP5-3nhip(L=130,27m)(OK)"/>
      <sheetName val="CP6-4nhip(L=170,5m)(OK)"/>
      <sheetName val="GTXLc-Doan2"/>
      <sheetName val="do xe"/>
      <sheetName val="GT do xe"/>
      <sheetName val="Bieu TH"/>
      <sheetName val="TH lop khoan"/>
      <sheetName val="cdkhoan"/>
      <sheetName val="Vatlieu"/>
      <sheetName val="He so"/>
      <sheetName val="DGdg"/>
      <sheetName val="DG cau"/>
      <sheetName val="PA1-Cau banDUL(1x12m)"/>
      <sheetName val="DG cong"/>
      <sheetName val="PA2-Cong ds 2(3x3,5)"/>
      <sheetName val="XL(chinh+khac)"/>
      <sheetName val="S-VK (I)"/>
      <sheetName val="Bang KL"/>
      <sheetName val="VL"/>
      <sheetName val="KLuong(Cau)"/>
      <sheetName val="DT(KVinh)"/>
      <sheetName val="DT(DHai)"/>
      <sheetName val="KL"/>
      <sheetName val="KLuong(cong)"/>
      <sheetName val="dg(cau)"/>
      <sheetName val="DT(cong)"/>
      <sheetName val="Dpd"/>
      <sheetName val="GTXLk"/>
      <sheetName val="GTXLc"/>
      <sheetName val="CTXD"/>
      <sheetName val="KPTH"/>
      <sheetName val="10000000"/>
      <sheetName val="20000000"/>
      <sheetName val="30000000"/>
      <sheetName val="THKP-TT03+04(sauduyet)"/>
      <sheetName val="KM0"/>
      <sheetName val="Gia VL"/>
      <sheetName val="Luong"/>
      <sheetName val="He so(TT03+04)"/>
      <sheetName val="PL Vua(DTTK)"/>
      <sheetName val="dgchitiet(TT03+04)"/>
      <sheetName val="Dieu phoi(DTTK)"/>
      <sheetName val="DTduong(TT03+04)"/>
      <sheetName val="KLduong(duyet)"/>
      <sheetName val="Cau chinh (dam)-TT03+04"/>
      <sheetName val="Cau chinh (motru)-TT03+04"/>
      <sheetName val="KC dam ban(TT03+04)"/>
      <sheetName val="KL-cau"/>
      <sheetName val="KL-nhip dam"/>
      <sheetName val="KL-coc"/>
      <sheetName val="Thi cong"/>
      <sheetName val="gtgt"/>
      <sheetName val="nsnn"/>
      <sheetName val="cdkt"/>
      <sheetName val="cdtk"/>
      <sheetName val="nkc"/>
      <sheetName val="Cover"/>
      <sheetName val="explain"/>
      <sheetName val="kp chi tiet"/>
      <sheetName val="Vat lieu"/>
      <sheetName val="May"/>
      <sheetName val="KHOAN"/>
      <sheetName val="CAPVATU"/>
      <sheetName val="to trinh mua VT"/>
      <sheetName val="Denghi tam ung"/>
      <sheetName val="KTRVATU "/>
      <sheetName val="MAU GNHH"/>
      <sheetName val="T.toan1"/>
      <sheetName val="Data"/>
      <sheetName val="Bang quyet toan VT"/>
      <sheetName val="Pl 1 PT"/>
      <sheetName val=" Tien M. G"/>
      <sheetName val="Hang Hoa"/>
      <sheetName val="Tai S CD"/>
      <sheetName val="ct p TRA"/>
      <sheetName val="t. h pTRA"/>
      <sheetName val="BCDKT"/>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Csdl"/>
      <sheetName val="DG"/>
      <sheetName val="BTL"/>
      <sheetName val="VL-NC-M"/>
      <sheetName val="PTVL"/>
      <sheetName val="Tinh VC"/>
      <sheetName val="BU gia"/>
      <sheetName val="KP"/>
      <sheetName val="THKP"/>
      <sheetName val="Q1-02"/>
      <sheetName val="Q2-02"/>
      <sheetName val="Q3-02"/>
      <sheetName val="TongHop"/>
      <sheetName val="SoTienMat"/>
      <sheetName val="QLDA"/>
      <sheetName val="Quan 12"/>
      <sheetName val="Quan 9"/>
      <sheetName val="Quan 2"/>
      <sheetName val="Nha-Be"/>
      <sheetName val="Thanh-Da"/>
      <sheetName val="Tong Chi Phi"/>
      <sheetName val="Ngan Hang"/>
      <sheetName val="HC"/>
      <sheetName val="QLN"/>
      <sheetName val="KTHUAT"/>
      <sheetName val="KT"/>
      <sheetName val="CN"/>
      <sheetName val="DLo"/>
      <sheetName val="BDa"/>
      <sheetName val="CDong"/>
      <sheetName val="KTang"/>
      <sheetName val="PBat"/>
      <sheetName val="TThuy"/>
      <sheetName val="CXa"/>
      <sheetName val="THop"/>
      <sheetName val="T1-2002"/>
      <sheetName val="T2-2002"/>
      <sheetName val="T3-2002"/>
      <sheetName val="T4-2002"/>
      <sheetName val="T5-2002"/>
      <sheetName val="T6-2002"/>
      <sheetName val="T7-2002"/>
      <sheetName val="T8-2002"/>
      <sheetName val="T9-2002"/>
      <sheetName val="T10-2002"/>
      <sheetName val="T11-2002"/>
      <sheetName val="T12-2002"/>
      <sheetName val=" Tong Nam 2002"/>
      <sheetName val="T1-2003"/>
      <sheetName val="T2-2003"/>
      <sheetName val="T3-2003"/>
      <sheetName val="T4-2003"/>
      <sheetName val="T5-2003"/>
      <sheetName val="T6-2003"/>
      <sheetName val="T10-2001"/>
      <sheetName val="T11-2001"/>
      <sheetName val="T12-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TCT"/>
      <sheetName val="clvl"/>
      <sheetName val="TonghopDT1"/>
      <sheetName val="nhap"/>
      <sheetName val="Ctinh"/>
      <sheetName val="Co so ban dau"/>
      <sheetName val="XL4Poppy"/>
    </sheetNames>
    <sheetDataSet>
      <sheetData sheetId="0"/>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DT-M"/>
      <sheetName val="CLVT-M"/>
      <sheetName val="KP-M"/>
      <sheetName val="TNC"/>
      <sheetName val="BN"/>
      <sheetName val="CLVT-BN"/>
      <sheetName val="KP-BN"/>
      <sheetName val="DT-KTKC"/>
      <sheetName val="CLVT-KT"/>
      <sheetName val="KP-KTKC"/>
      <sheetName val="TVT"/>
      <sheetName val="Cot thep cot"/>
      <sheetName val="KP-NA"/>
      <sheetName val="DT-NA"/>
      <sheetName val="KP-NB"/>
      <sheetName val="DT-NB"/>
      <sheetName val="KP-DA"/>
      <sheetName val="DT-DA"/>
      <sheetName val="KP-DB"/>
      <sheetName val="DT-DB"/>
      <sheetName val="KP-XL"/>
      <sheetName val="CPK"/>
      <sheetName val="TB"/>
      <sheetName val="TH"/>
      <sheetName val="DAM"/>
      <sheetName val="XL4Poppy"/>
      <sheetName val="KP_X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3">
          <cell r="C13">
            <v>7882945293.8419161</v>
          </cell>
        </row>
      </sheetData>
      <sheetData sheetId="21" refreshError="1"/>
      <sheetData sheetId="22" refreshError="1"/>
      <sheetData sheetId="23" refreshError="1"/>
      <sheetData sheetId="24" refreshError="1"/>
      <sheetData sheetId="25" refreshError="1"/>
      <sheetData sheetId="26"/>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Menu"/>
      <sheetName val="PAJE"/>
      <sheetName val="BS"/>
      <sheetName val="PL"/>
      <sheetName val="CF1"/>
      <sheetName val="WK"/>
      <sheetName val="CF2"/>
      <sheetName val="TM CF1"/>
      <sheetName val="BSPL4"/>
      <sheetName val="BSPL"/>
      <sheetName val="BSPL2"/>
      <sheetName val="BSPL3"/>
      <sheetName val="TM"/>
      <sheetName val="TM(Lienquan)"/>
      <sheetName val="TM(TSCD)"/>
      <sheetName val="TM(NV)"/>
      <sheetName val="Gia tri con lai"/>
      <sheetName val="Thoi han thanh toan"/>
      <sheetName val="CTPT"/>
      <sheetName val="INFOR"/>
      <sheetName val="KQKD bo phan"/>
      <sheetName val="TS bo ph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A5">
            <v>111</v>
          </cell>
        </row>
      </sheetData>
      <sheetData sheetId="20" refreshError="1"/>
      <sheetData sheetId="2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Menu"/>
      <sheetName val="INFOR"/>
      <sheetName val="PAJE"/>
      <sheetName val="Hop nhat"/>
      <sheetName val="giaodichnoibo"/>
      <sheetName val="BS"/>
      <sheetName val="PL (2)"/>
      <sheetName val="PL"/>
      <sheetName val="CF1- Hop nhat"/>
      <sheetName val="CF1- WP"/>
      <sheetName val="WK"/>
      <sheetName val="TM"/>
      <sheetName val="TM(NV)"/>
      <sheetName val="TM(TSCD)"/>
      <sheetName val="WP hop nhat"/>
      <sheetName val="Lai chua thuc hien"/>
      <sheetName val="CF1- CTy con"/>
      <sheetName val="CF2"/>
      <sheetName val="TM CF1"/>
      <sheetName val="BSPL"/>
      <sheetName val="BSPL2"/>
      <sheetName val="BSPL3"/>
      <sheetName val="BSPL4"/>
      <sheetName val="TM(Lienquan)"/>
      <sheetName val="KQKD bo phan"/>
      <sheetName val="Tai san bo phan"/>
      <sheetName val="Gia tri hop ly"/>
      <sheetName val="Thoi han thanh toan"/>
      <sheetName val="CTPT"/>
    </sheetNames>
    <sheetDataSet>
      <sheetData sheetId="0"/>
      <sheetData sheetId="1">
        <row r="5">
          <cell r="A5">
            <v>111</v>
          </cell>
          <cell r="B5" t="str">
            <v>Tiền mặt</v>
          </cell>
          <cell r="C5" t="str">
            <v>Y</v>
          </cell>
          <cell r="E5" t="str">
            <v>BA</v>
          </cell>
          <cell r="G5" t="str">
            <v>Công ty mẹ (Đại Châu)</v>
          </cell>
          <cell r="H5" t="str">
            <v>Công ty mẹ (Đại Châu)</v>
          </cell>
          <cell r="I5">
            <v>1</v>
          </cell>
        </row>
        <row r="6">
          <cell r="A6">
            <v>112</v>
          </cell>
          <cell r="C6" t="str">
            <v>N</v>
          </cell>
          <cell r="H6">
            <v>0</v>
          </cell>
          <cell r="I6" t="str">
            <v/>
          </cell>
        </row>
        <row r="7">
          <cell r="A7">
            <v>113</v>
          </cell>
          <cell r="C7" t="str">
            <v>Có</v>
          </cell>
          <cell r="H7">
            <v>0</v>
          </cell>
          <cell r="I7" t="str">
            <v/>
          </cell>
        </row>
        <row r="8">
          <cell r="A8" t="str">
            <v>121nh</v>
          </cell>
          <cell r="C8" t="str">
            <v>DK</v>
          </cell>
          <cell r="H8">
            <v>0</v>
          </cell>
          <cell r="I8" t="str">
            <v/>
          </cell>
        </row>
        <row r="9">
          <cell r="A9">
            <v>1211</v>
          </cell>
          <cell r="C9" t="str">
            <v>6.04 &amp; 3.14</v>
          </cell>
          <cell r="H9" t="str">
            <v>Công ty con (DC Phú Hà)</v>
          </cell>
          <cell r="I9">
            <v>2</v>
          </cell>
        </row>
        <row r="10">
          <cell r="A10">
            <v>1212</v>
          </cell>
          <cell r="C10" t="str">
            <v>6.04</v>
          </cell>
          <cell r="H10">
            <v>0</v>
          </cell>
          <cell r="I10" t="str">
            <v/>
          </cell>
        </row>
        <row r="11">
          <cell r="A11">
            <v>1281</v>
          </cell>
          <cell r="C11" t="str">
            <v>3.14</v>
          </cell>
          <cell r="H11">
            <v>0</v>
          </cell>
          <cell r="I11" t="str">
            <v/>
          </cell>
        </row>
        <row r="12">
          <cell r="A12">
            <v>1288</v>
          </cell>
          <cell r="H12">
            <v>0</v>
          </cell>
          <cell r="I12" t="str">
            <v/>
          </cell>
        </row>
        <row r="13">
          <cell r="A13">
            <v>129</v>
          </cell>
          <cell r="H13">
            <v>0</v>
          </cell>
          <cell r="I13" t="str">
            <v/>
          </cell>
        </row>
        <row r="14">
          <cell r="A14">
            <v>131</v>
          </cell>
          <cell r="H14">
            <v>0</v>
          </cell>
          <cell r="I14" t="str">
            <v/>
          </cell>
        </row>
        <row r="15">
          <cell r="A15" t="str">
            <v>331N</v>
          </cell>
          <cell r="H15">
            <v>0</v>
          </cell>
          <cell r="I15" t="str">
            <v/>
          </cell>
        </row>
        <row r="16">
          <cell r="A16">
            <v>1368</v>
          </cell>
          <cell r="H16">
            <v>0</v>
          </cell>
          <cell r="I16" t="str">
            <v/>
          </cell>
        </row>
        <row r="17">
          <cell r="A17" t="str">
            <v>337N</v>
          </cell>
          <cell r="H17">
            <v>0</v>
          </cell>
          <cell r="I17" t="str">
            <v/>
          </cell>
        </row>
        <row r="18">
          <cell r="A18">
            <v>1385</v>
          </cell>
          <cell r="H18">
            <v>0</v>
          </cell>
          <cell r="I18" t="str">
            <v/>
          </cell>
        </row>
        <row r="19">
          <cell r="A19" t="str">
            <v>138ctln</v>
          </cell>
          <cell r="H19">
            <v>0</v>
          </cell>
          <cell r="I19" t="str">
            <v/>
          </cell>
        </row>
        <row r="20">
          <cell r="A20" t="str">
            <v>334N</v>
          </cell>
          <cell r="H20">
            <v>0</v>
          </cell>
          <cell r="I20" t="str">
            <v/>
          </cell>
        </row>
        <row r="21">
          <cell r="A21">
            <v>1388</v>
          </cell>
          <cell r="H21">
            <v>0</v>
          </cell>
          <cell r="I21" t="str">
            <v/>
          </cell>
        </row>
        <row r="22">
          <cell r="A22">
            <v>139</v>
          </cell>
          <cell r="H22">
            <v>0</v>
          </cell>
          <cell r="I22" t="str">
            <v/>
          </cell>
        </row>
        <row r="23">
          <cell r="A23">
            <v>151</v>
          </cell>
          <cell r="H23">
            <v>0</v>
          </cell>
          <cell r="I23" t="str">
            <v/>
          </cell>
        </row>
        <row r="24">
          <cell r="A24">
            <v>152</v>
          </cell>
          <cell r="H24">
            <v>0</v>
          </cell>
          <cell r="I24" t="str">
            <v/>
          </cell>
        </row>
        <row r="25">
          <cell r="A25">
            <v>153</v>
          </cell>
          <cell r="H25" t="str">
            <v>Công ty ABC</v>
          </cell>
          <cell r="I25">
            <v>3</v>
          </cell>
        </row>
        <row r="26">
          <cell r="A26">
            <v>154</v>
          </cell>
          <cell r="H26">
            <v>0</v>
          </cell>
          <cell r="I26" t="str">
            <v/>
          </cell>
        </row>
        <row r="27">
          <cell r="A27">
            <v>155</v>
          </cell>
          <cell r="H27">
            <v>0</v>
          </cell>
          <cell r="I27" t="str">
            <v/>
          </cell>
        </row>
        <row r="28">
          <cell r="A28">
            <v>156</v>
          </cell>
          <cell r="H28">
            <v>0</v>
          </cell>
          <cell r="I28" t="str">
            <v/>
          </cell>
        </row>
        <row r="29">
          <cell r="A29">
            <v>157</v>
          </cell>
          <cell r="H29" t="str">
            <v>Công ty ABC</v>
          </cell>
          <cell r="I29" t="str">
            <v/>
          </cell>
        </row>
        <row r="30">
          <cell r="A30">
            <v>158</v>
          </cell>
          <cell r="H30">
            <v>0</v>
          </cell>
          <cell r="I30" t="str">
            <v/>
          </cell>
        </row>
        <row r="31">
          <cell r="A31">
            <v>1567</v>
          </cell>
          <cell r="H31">
            <v>0</v>
          </cell>
          <cell r="I31" t="str">
            <v/>
          </cell>
        </row>
        <row r="32">
          <cell r="A32">
            <v>159</v>
          </cell>
          <cell r="H32">
            <v>0</v>
          </cell>
          <cell r="I32" t="str">
            <v/>
          </cell>
        </row>
        <row r="33">
          <cell r="A33">
            <v>142</v>
          </cell>
          <cell r="H33" t="str">
            <v>Công ty ABC</v>
          </cell>
          <cell r="I33" t="str">
            <v/>
          </cell>
        </row>
        <row r="34">
          <cell r="A34">
            <v>133</v>
          </cell>
          <cell r="H34">
            <v>0</v>
          </cell>
          <cell r="I34" t="str">
            <v/>
          </cell>
        </row>
        <row r="35">
          <cell r="A35" t="str">
            <v>3331N</v>
          </cell>
          <cell r="H35">
            <v>0</v>
          </cell>
          <cell r="I35" t="str">
            <v/>
          </cell>
        </row>
        <row r="36">
          <cell r="A36" t="str">
            <v>3334N</v>
          </cell>
          <cell r="H36">
            <v>0</v>
          </cell>
          <cell r="I36" t="str">
            <v/>
          </cell>
        </row>
        <row r="37">
          <cell r="A37" t="str">
            <v>3338N</v>
          </cell>
          <cell r="H37" t="str">
            <v>Công ty ABC</v>
          </cell>
          <cell r="I37" t="str">
            <v/>
          </cell>
        </row>
        <row r="38">
          <cell r="A38" t="str">
            <v>171N</v>
          </cell>
          <cell r="H38">
            <v>0</v>
          </cell>
          <cell r="I38" t="str">
            <v/>
          </cell>
        </row>
        <row r="39">
          <cell r="A39" t="str">
            <v>171C</v>
          </cell>
          <cell r="H39">
            <v>0</v>
          </cell>
          <cell r="I39" t="str">
            <v/>
          </cell>
        </row>
        <row r="40">
          <cell r="A40">
            <v>141</v>
          </cell>
          <cell r="H40">
            <v>0</v>
          </cell>
          <cell r="I40" t="str">
            <v/>
          </cell>
        </row>
        <row r="41">
          <cell r="A41">
            <v>144</v>
          </cell>
          <cell r="H41" t="str">
            <v>Công ty ABC</v>
          </cell>
          <cell r="I41" t="str">
            <v/>
          </cell>
        </row>
        <row r="42">
          <cell r="A42">
            <v>1381</v>
          </cell>
          <cell r="H42">
            <v>0</v>
          </cell>
          <cell r="I42" t="str">
            <v/>
          </cell>
        </row>
        <row r="43">
          <cell r="A43">
            <v>148</v>
          </cell>
          <cell r="H43">
            <v>0</v>
          </cell>
          <cell r="I43" t="str">
            <v/>
          </cell>
        </row>
        <row r="44">
          <cell r="A44" t="str">
            <v>131dh</v>
          </cell>
          <cell r="H44">
            <v>0</v>
          </cell>
          <cell r="I44" t="str">
            <v/>
          </cell>
        </row>
        <row r="45">
          <cell r="A45">
            <v>1361</v>
          </cell>
          <cell r="H45" t="str">
            <v>Công ty ABC</v>
          </cell>
          <cell r="I45" t="str">
            <v/>
          </cell>
        </row>
        <row r="46">
          <cell r="A46" t="str">
            <v>1368cvdh</v>
          </cell>
          <cell r="H46">
            <v>0</v>
          </cell>
          <cell r="I46" t="str">
            <v/>
          </cell>
        </row>
        <row r="47">
          <cell r="A47" t="str">
            <v>1368dh</v>
          </cell>
          <cell r="H47">
            <v>0</v>
          </cell>
          <cell r="I47" t="str">
            <v/>
          </cell>
        </row>
        <row r="48">
          <cell r="A48" t="str">
            <v>144dh</v>
          </cell>
          <cell r="H48">
            <v>0</v>
          </cell>
          <cell r="I48" t="str">
            <v/>
          </cell>
        </row>
        <row r="49">
          <cell r="A49" t="str">
            <v>138utdh</v>
          </cell>
          <cell r="H49" t="str">
            <v>Công ty ABC</v>
          </cell>
          <cell r="I49" t="str">
            <v/>
          </cell>
        </row>
        <row r="50">
          <cell r="A50" t="str">
            <v>138cvkl</v>
          </cell>
          <cell r="H50">
            <v>0</v>
          </cell>
          <cell r="I50" t="str">
            <v/>
          </cell>
        </row>
        <row r="51">
          <cell r="A51" t="str">
            <v>1388dh</v>
          </cell>
          <cell r="H51">
            <v>0</v>
          </cell>
          <cell r="I51" t="str">
            <v/>
          </cell>
        </row>
        <row r="52">
          <cell r="A52" t="str">
            <v>139dh</v>
          </cell>
          <cell r="H52">
            <v>0</v>
          </cell>
          <cell r="I52" t="str">
            <v/>
          </cell>
        </row>
        <row r="53">
          <cell r="A53">
            <v>211</v>
          </cell>
          <cell r="H53" t="str">
            <v>Công ty ABC</v>
          </cell>
          <cell r="I53" t="str">
            <v/>
          </cell>
        </row>
        <row r="54">
          <cell r="A54">
            <v>2141</v>
          </cell>
          <cell r="H54">
            <v>0</v>
          </cell>
          <cell r="I54" t="str">
            <v/>
          </cell>
        </row>
        <row r="55">
          <cell r="A55">
            <v>212</v>
          </cell>
          <cell r="H55">
            <v>0</v>
          </cell>
          <cell r="I55" t="str">
            <v/>
          </cell>
        </row>
        <row r="56">
          <cell r="A56">
            <v>2142</v>
          </cell>
          <cell r="H56">
            <v>0</v>
          </cell>
          <cell r="I56" t="str">
            <v/>
          </cell>
        </row>
        <row r="57">
          <cell r="A57">
            <v>213</v>
          </cell>
          <cell r="H57" t="str">
            <v>Công ty ABC</v>
          </cell>
          <cell r="I57" t="str">
            <v/>
          </cell>
        </row>
        <row r="58">
          <cell r="A58">
            <v>2143</v>
          </cell>
          <cell r="H58">
            <v>0</v>
          </cell>
          <cell r="I58" t="str">
            <v/>
          </cell>
        </row>
        <row r="59">
          <cell r="A59">
            <v>2411</v>
          </cell>
          <cell r="H59">
            <v>0</v>
          </cell>
          <cell r="I59" t="str">
            <v/>
          </cell>
        </row>
        <row r="60">
          <cell r="A60">
            <v>2412</v>
          </cell>
          <cell r="H60">
            <v>0</v>
          </cell>
          <cell r="I60" t="str">
            <v/>
          </cell>
        </row>
        <row r="61">
          <cell r="A61">
            <v>2413</v>
          </cell>
          <cell r="H61" t="str">
            <v>Công ty ABC</v>
          </cell>
          <cell r="I61" t="str">
            <v/>
          </cell>
        </row>
        <row r="62">
          <cell r="A62">
            <v>217</v>
          </cell>
          <cell r="H62">
            <v>0</v>
          </cell>
          <cell r="I62" t="str">
            <v/>
          </cell>
        </row>
        <row r="63">
          <cell r="A63">
            <v>2147</v>
          </cell>
          <cell r="H63">
            <v>0</v>
          </cell>
          <cell r="I63" t="str">
            <v/>
          </cell>
        </row>
        <row r="64">
          <cell r="A64">
            <v>221</v>
          </cell>
          <cell r="H64">
            <v>0</v>
          </cell>
          <cell r="I64" t="str">
            <v/>
          </cell>
        </row>
        <row r="65">
          <cell r="A65">
            <v>222</v>
          </cell>
          <cell r="H65" t="str">
            <v>Công ty ABC</v>
          </cell>
          <cell r="I65" t="str">
            <v/>
          </cell>
        </row>
        <row r="66">
          <cell r="A66">
            <v>223</v>
          </cell>
          <cell r="H66">
            <v>0</v>
          </cell>
          <cell r="I66" t="str">
            <v/>
          </cell>
        </row>
        <row r="67">
          <cell r="A67">
            <v>2281</v>
          </cell>
          <cell r="H67">
            <v>0</v>
          </cell>
          <cell r="I67" t="str">
            <v/>
          </cell>
        </row>
        <row r="68">
          <cell r="A68">
            <v>2282</v>
          </cell>
          <cell r="H68">
            <v>0</v>
          </cell>
          <cell r="I68" t="str">
            <v/>
          </cell>
        </row>
        <row r="69">
          <cell r="A69" t="str">
            <v>228tpkp</v>
          </cell>
          <cell r="H69" t="str">
            <v>Công ty ABC</v>
          </cell>
          <cell r="I69" t="str">
            <v/>
          </cell>
        </row>
        <row r="70">
          <cell r="A70" t="str">
            <v>228cv</v>
          </cell>
          <cell r="H70">
            <v>0</v>
          </cell>
          <cell r="I70" t="str">
            <v/>
          </cell>
        </row>
        <row r="71">
          <cell r="A71">
            <v>2288</v>
          </cell>
          <cell r="H71">
            <v>0</v>
          </cell>
          <cell r="I71" t="str">
            <v/>
          </cell>
        </row>
        <row r="72">
          <cell r="A72">
            <v>229</v>
          </cell>
          <cell r="H72">
            <v>0</v>
          </cell>
          <cell r="I72" t="str">
            <v/>
          </cell>
        </row>
        <row r="73">
          <cell r="A73">
            <v>242</v>
          </cell>
          <cell r="H73" t="str">
            <v>Công ty con (XNK Đại Châu)</v>
          </cell>
          <cell r="I73">
            <v>4</v>
          </cell>
        </row>
        <row r="74">
          <cell r="A74">
            <v>243</v>
          </cell>
          <cell r="H74">
            <v>0</v>
          </cell>
          <cell r="I74" t="str">
            <v/>
          </cell>
        </row>
        <row r="75">
          <cell r="A75">
            <v>244</v>
          </cell>
          <cell r="H75">
            <v>0</v>
          </cell>
          <cell r="I75" t="str">
            <v/>
          </cell>
        </row>
        <row r="76">
          <cell r="A76">
            <v>248</v>
          </cell>
          <cell r="H76">
            <v>0</v>
          </cell>
          <cell r="I76" t="str">
            <v/>
          </cell>
        </row>
        <row r="77">
          <cell r="A77">
            <v>269</v>
          </cell>
          <cell r="H77" t="str">
            <v>Bút toán Hợp nhất</v>
          </cell>
          <cell r="I77">
            <v>5</v>
          </cell>
        </row>
        <row r="78">
          <cell r="A78">
            <v>311</v>
          </cell>
          <cell r="H78">
            <v>0</v>
          </cell>
          <cell r="I78" t="str">
            <v/>
          </cell>
        </row>
        <row r="79">
          <cell r="A79">
            <v>315</v>
          </cell>
          <cell r="H79">
            <v>0</v>
          </cell>
          <cell r="I79" t="str">
            <v/>
          </cell>
        </row>
        <row r="80">
          <cell r="A80">
            <v>331</v>
          </cell>
          <cell r="H80">
            <v>0</v>
          </cell>
          <cell r="I80" t="str">
            <v/>
          </cell>
        </row>
        <row r="81">
          <cell r="A81" t="str">
            <v>131C</v>
          </cell>
          <cell r="H81">
            <v>0</v>
          </cell>
          <cell r="I81" t="str">
            <v/>
          </cell>
        </row>
        <row r="82">
          <cell r="A82">
            <v>3387</v>
          </cell>
          <cell r="H82" t="e">
            <v>#N/A</v>
          </cell>
          <cell r="I82" t="str">
            <v/>
          </cell>
        </row>
        <row r="83">
          <cell r="A83">
            <v>33311</v>
          </cell>
          <cell r="H83" t="e">
            <v>#N/A</v>
          </cell>
          <cell r="I83" t="str">
            <v/>
          </cell>
        </row>
        <row r="84">
          <cell r="A84">
            <v>33312</v>
          </cell>
          <cell r="H84" t="e">
            <v>#N/A</v>
          </cell>
          <cell r="I84" t="str">
            <v/>
          </cell>
        </row>
        <row r="85">
          <cell r="A85">
            <v>3332</v>
          </cell>
          <cell r="H85" t="e">
            <v>#N/A</v>
          </cell>
          <cell r="I85" t="str">
            <v/>
          </cell>
        </row>
        <row r="86">
          <cell r="A86">
            <v>3333</v>
          </cell>
          <cell r="H86" t="e">
            <v>#N/A</v>
          </cell>
          <cell r="I86" t="str">
            <v/>
          </cell>
        </row>
        <row r="87">
          <cell r="A87">
            <v>3334</v>
          </cell>
          <cell r="H87" t="e">
            <v>#N/A</v>
          </cell>
          <cell r="I87" t="str">
            <v/>
          </cell>
        </row>
        <row r="88">
          <cell r="A88">
            <v>3335</v>
          </cell>
          <cell r="H88" t="e">
            <v>#N/A</v>
          </cell>
          <cell r="I88" t="str">
            <v/>
          </cell>
        </row>
        <row r="89">
          <cell r="A89">
            <v>3336</v>
          </cell>
          <cell r="H89" t="e">
            <v>#N/A</v>
          </cell>
          <cell r="I89" t="str">
            <v/>
          </cell>
        </row>
        <row r="90">
          <cell r="A90">
            <v>3337</v>
          </cell>
          <cell r="H90" t="e">
            <v>#N/A</v>
          </cell>
          <cell r="I90" t="str">
            <v/>
          </cell>
        </row>
        <row r="91">
          <cell r="A91">
            <v>3338</v>
          </cell>
          <cell r="H91" t="e">
            <v>#N/A</v>
          </cell>
          <cell r="I91" t="str">
            <v/>
          </cell>
        </row>
        <row r="92">
          <cell r="A92">
            <v>3339</v>
          </cell>
          <cell r="H92" t="e">
            <v>#N/A</v>
          </cell>
          <cell r="I92" t="str">
            <v/>
          </cell>
        </row>
        <row r="93">
          <cell r="A93">
            <v>334</v>
          </cell>
          <cell r="H93" t="e">
            <v>#N/A</v>
          </cell>
          <cell r="I93" t="str">
            <v/>
          </cell>
        </row>
        <row r="94">
          <cell r="A94">
            <v>335</v>
          </cell>
          <cell r="H94" t="e">
            <v>#N/A</v>
          </cell>
          <cell r="I94" t="str">
            <v/>
          </cell>
        </row>
        <row r="95">
          <cell r="A95">
            <v>336</v>
          </cell>
          <cell r="H95" t="e">
            <v>#N/A</v>
          </cell>
          <cell r="I95" t="str">
            <v/>
          </cell>
        </row>
        <row r="96">
          <cell r="A96">
            <v>337</v>
          </cell>
          <cell r="H96" t="e">
            <v>#N/A</v>
          </cell>
          <cell r="I96" t="str">
            <v/>
          </cell>
        </row>
        <row r="97">
          <cell r="A97">
            <v>3381</v>
          </cell>
          <cell r="H97" t="e">
            <v>#N/A</v>
          </cell>
          <cell r="I97" t="str">
            <v/>
          </cell>
        </row>
        <row r="98">
          <cell r="A98">
            <v>3382</v>
          </cell>
          <cell r="H98" t="e">
            <v>#N/A</v>
          </cell>
          <cell r="I98" t="str">
            <v/>
          </cell>
        </row>
        <row r="99">
          <cell r="A99">
            <v>3383</v>
          </cell>
          <cell r="H99" t="e">
            <v>#N/A</v>
          </cell>
          <cell r="I99" t="str">
            <v/>
          </cell>
        </row>
        <row r="100">
          <cell r="A100">
            <v>3384</v>
          </cell>
          <cell r="H100" t="e">
            <v>#N/A</v>
          </cell>
          <cell r="I100" t="str">
            <v/>
          </cell>
        </row>
        <row r="101">
          <cell r="A101">
            <v>3385</v>
          </cell>
          <cell r="H101" t="e">
            <v>#N/A</v>
          </cell>
          <cell r="I101" t="str">
            <v/>
          </cell>
        </row>
        <row r="102">
          <cell r="A102" t="str">
            <v>338ct</v>
          </cell>
          <cell r="H102" t="e">
            <v>#N/A</v>
          </cell>
          <cell r="I102" t="str">
            <v/>
          </cell>
        </row>
        <row r="103">
          <cell r="A103">
            <v>3386</v>
          </cell>
          <cell r="H103" t="e">
            <v>#N/A</v>
          </cell>
          <cell r="I103" t="str">
            <v/>
          </cell>
        </row>
        <row r="104">
          <cell r="A104">
            <v>3388</v>
          </cell>
          <cell r="H104" t="e">
            <v>#N/A</v>
          </cell>
          <cell r="I104" t="str">
            <v/>
          </cell>
        </row>
        <row r="105">
          <cell r="A105">
            <v>3389</v>
          </cell>
          <cell r="H105" t="e">
            <v>#N/A</v>
          </cell>
          <cell r="I105" t="str">
            <v/>
          </cell>
        </row>
        <row r="106">
          <cell r="A106">
            <v>352</v>
          </cell>
          <cell r="H106" t="e">
            <v>#N/A</v>
          </cell>
          <cell r="I106" t="str">
            <v/>
          </cell>
        </row>
        <row r="107">
          <cell r="A107" t="str">
            <v>331dh</v>
          </cell>
          <cell r="H107" t="e">
            <v>#N/A</v>
          </cell>
          <cell r="I107" t="str">
            <v/>
          </cell>
        </row>
        <row r="108">
          <cell r="A108" t="str">
            <v>336vdh</v>
          </cell>
          <cell r="H108" t="e">
            <v>#N/A</v>
          </cell>
          <cell r="I108" t="str">
            <v/>
          </cell>
        </row>
        <row r="109">
          <cell r="A109" t="str">
            <v>336dh</v>
          </cell>
          <cell r="H109" t="e">
            <v>#N/A</v>
          </cell>
          <cell r="I109" t="str">
            <v/>
          </cell>
        </row>
        <row r="110">
          <cell r="A110">
            <v>344</v>
          </cell>
          <cell r="H110" t="e">
            <v>#N/A</v>
          </cell>
          <cell r="I110" t="str">
            <v/>
          </cell>
        </row>
        <row r="111">
          <cell r="A111" t="str">
            <v>3388dh</v>
          </cell>
          <cell r="H111" t="e">
            <v>#N/A</v>
          </cell>
          <cell r="I111" t="str">
            <v/>
          </cell>
        </row>
        <row r="112">
          <cell r="A112">
            <v>341</v>
          </cell>
          <cell r="H112" t="e">
            <v>#N/A</v>
          </cell>
          <cell r="I112" t="str">
            <v/>
          </cell>
        </row>
        <row r="113">
          <cell r="A113">
            <v>342</v>
          </cell>
          <cell r="H113" t="e">
            <v>#N/A</v>
          </cell>
          <cell r="I113" t="str">
            <v/>
          </cell>
        </row>
        <row r="114">
          <cell r="A114">
            <v>3431</v>
          </cell>
          <cell r="H114" t="e">
            <v>#N/A</v>
          </cell>
          <cell r="I114" t="str">
            <v/>
          </cell>
        </row>
        <row r="115">
          <cell r="A115">
            <v>3432</v>
          </cell>
          <cell r="H115" t="e">
            <v>#N/A</v>
          </cell>
          <cell r="I115" t="str">
            <v/>
          </cell>
        </row>
        <row r="116">
          <cell r="A116">
            <v>3433</v>
          </cell>
          <cell r="H116" t="e">
            <v>#N/A</v>
          </cell>
          <cell r="I116" t="str">
            <v/>
          </cell>
        </row>
        <row r="117">
          <cell r="A117">
            <v>347</v>
          </cell>
          <cell r="H117" t="e">
            <v>#N/A</v>
          </cell>
          <cell r="I117" t="str">
            <v/>
          </cell>
        </row>
        <row r="118">
          <cell r="A118">
            <v>351</v>
          </cell>
          <cell r="H118" t="e">
            <v>#N/A</v>
          </cell>
          <cell r="I118" t="str">
            <v/>
          </cell>
        </row>
        <row r="119">
          <cell r="A119" t="str">
            <v>352dh</v>
          </cell>
          <cell r="H119" t="e">
            <v>#N/A</v>
          </cell>
          <cell r="I119" t="str">
            <v/>
          </cell>
        </row>
        <row r="120">
          <cell r="A120">
            <v>3531</v>
          </cell>
          <cell r="H120" t="e">
            <v>#N/A</v>
          </cell>
          <cell r="I120" t="str">
            <v/>
          </cell>
        </row>
        <row r="121">
          <cell r="A121">
            <v>3532</v>
          </cell>
          <cell r="H121" t="e">
            <v>#N/A</v>
          </cell>
          <cell r="I121" t="str">
            <v/>
          </cell>
        </row>
        <row r="122">
          <cell r="A122">
            <v>3533</v>
          </cell>
          <cell r="H122" t="e">
            <v>#N/A</v>
          </cell>
          <cell r="I122" t="str">
            <v/>
          </cell>
        </row>
        <row r="123">
          <cell r="A123">
            <v>3534</v>
          </cell>
          <cell r="H123" t="e">
            <v>#N/A</v>
          </cell>
          <cell r="I123" t="str">
            <v/>
          </cell>
        </row>
        <row r="124">
          <cell r="A124">
            <v>3561</v>
          </cell>
          <cell r="H124" t="e">
            <v>#N/A</v>
          </cell>
          <cell r="I124" t="str">
            <v/>
          </cell>
        </row>
        <row r="125">
          <cell r="A125">
            <v>3562</v>
          </cell>
          <cell r="H125" t="e">
            <v>#N/A</v>
          </cell>
          <cell r="I125" t="str">
            <v/>
          </cell>
        </row>
        <row r="126">
          <cell r="A126">
            <v>4111</v>
          </cell>
          <cell r="H126" t="e">
            <v>#N/A</v>
          </cell>
          <cell r="I126" t="str">
            <v/>
          </cell>
        </row>
        <row r="127">
          <cell r="A127">
            <v>4112</v>
          </cell>
          <cell r="H127" t="e">
            <v>#N/A</v>
          </cell>
          <cell r="I127" t="str">
            <v/>
          </cell>
        </row>
        <row r="128">
          <cell r="A128">
            <v>4118</v>
          </cell>
          <cell r="H128" t="e">
            <v>#N/A</v>
          </cell>
          <cell r="I128" t="str">
            <v/>
          </cell>
        </row>
        <row r="129">
          <cell r="A129">
            <v>419</v>
          </cell>
          <cell r="H129" t="e">
            <v>#N/A</v>
          </cell>
          <cell r="I129" t="str">
            <v/>
          </cell>
        </row>
        <row r="130">
          <cell r="A130">
            <v>412</v>
          </cell>
          <cell r="H130" t="e">
            <v>#N/A</v>
          </cell>
          <cell r="I130" t="str">
            <v/>
          </cell>
        </row>
        <row r="131">
          <cell r="A131">
            <v>413</v>
          </cell>
          <cell r="H131" t="e">
            <v>#N/A</v>
          </cell>
          <cell r="I131" t="str">
            <v/>
          </cell>
        </row>
        <row r="132">
          <cell r="A132">
            <v>414</v>
          </cell>
          <cell r="H132" t="e">
            <v>#N/A</v>
          </cell>
          <cell r="I132" t="str">
            <v/>
          </cell>
        </row>
        <row r="133">
          <cell r="A133">
            <v>415</v>
          </cell>
          <cell r="H133" t="e">
            <v>#N/A</v>
          </cell>
          <cell r="I133" t="str">
            <v/>
          </cell>
        </row>
        <row r="134">
          <cell r="A134">
            <v>417</v>
          </cell>
          <cell r="H134" t="e">
            <v>#N/A</v>
          </cell>
          <cell r="I134" t="str">
            <v/>
          </cell>
        </row>
        <row r="135">
          <cell r="A135">
            <v>418</v>
          </cell>
          <cell r="H135" t="e">
            <v>#N/A</v>
          </cell>
          <cell r="I135" t="str">
            <v/>
          </cell>
        </row>
        <row r="136">
          <cell r="A136">
            <v>4211</v>
          </cell>
          <cell r="H136" t="e">
            <v>#N/A</v>
          </cell>
          <cell r="I136" t="str">
            <v/>
          </cell>
        </row>
        <row r="137">
          <cell r="A137">
            <v>4212</v>
          </cell>
          <cell r="H137" t="e">
            <v>#N/A</v>
          </cell>
          <cell r="I137" t="str">
            <v/>
          </cell>
        </row>
        <row r="138">
          <cell r="A138">
            <v>441</v>
          </cell>
          <cell r="H138" t="e">
            <v>#N/A</v>
          </cell>
          <cell r="I138" t="str">
            <v/>
          </cell>
        </row>
        <row r="139">
          <cell r="A139">
            <v>4611</v>
          </cell>
          <cell r="H139" t="e">
            <v>#N/A</v>
          </cell>
          <cell r="I139" t="str">
            <v/>
          </cell>
        </row>
        <row r="140">
          <cell r="A140">
            <v>4612</v>
          </cell>
          <cell r="H140" t="e">
            <v>#N/A</v>
          </cell>
          <cell r="I140" t="str">
            <v/>
          </cell>
        </row>
        <row r="141">
          <cell r="A141">
            <v>1611</v>
          </cell>
          <cell r="H141" t="e">
            <v>#N/A</v>
          </cell>
          <cell r="I141" t="str">
            <v/>
          </cell>
        </row>
        <row r="142">
          <cell r="A142">
            <v>1612</v>
          </cell>
          <cell r="H142" t="e">
            <v>#N/A</v>
          </cell>
          <cell r="I142" t="str">
            <v/>
          </cell>
        </row>
        <row r="143">
          <cell r="A143">
            <v>466</v>
          </cell>
          <cell r="H143" t="e">
            <v>#N/A</v>
          </cell>
          <cell r="I143" t="str">
            <v/>
          </cell>
        </row>
        <row r="144">
          <cell r="A144">
            <v>439</v>
          </cell>
          <cell r="H144" t="e">
            <v>#N/A</v>
          </cell>
          <cell r="I144" t="str">
            <v/>
          </cell>
        </row>
        <row r="145">
          <cell r="A145">
            <v>5111</v>
          </cell>
          <cell r="H145" t="e">
            <v>#N/A</v>
          </cell>
          <cell r="I145" t="str">
            <v/>
          </cell>
        </row>
        <row r="146">
          <cell r="A146">
            <v>5112</v>
          </cell>
          <cell r="H146" t="e">
            <v>#N/A</v>
          </cell>
          <cell r="I146" t="str">
            <v/>
          </cell>
        </row>
        <row r="147">
          <cell r="A147">
            <v>5113</v>
          </cell>
          <cell r="H147" t="e">
            <v>#N/A</v>
          </cell>
          <cell r="I147" t="str">
            <v/>
          </cell>
        </row>
        <row r="148">
          <cell r="A148">
            <v>5114</v>
          </cell>
          <cell r="H148" t="e">
            <v>#N/A</v>
          </cell>
          <cell r="I148" t="str">
            <v/>
          </cell>
        </row>
        <row r="149">
          <cell r="A149">
            <v>5115</v>
          </cell>
          <cell r="H149" t="e">
            <v>#N/A</v>
          </cell>
          <cell r="I149" t="str">
            <v/>
          </cell>
        </row>
        <row r="150">
          <cell r="A150">
            <v>5116</v>
          </cell>
          <cell r="H150" t="e">
            <v>#N/A</v>
          </cell>
          <cell r="I150" t="str">
            <v/>
          </cell>
        </row>
        <row r="151">
          <cell r="A151">
            <v>5118</v>
          </cell>
          <cell r="H151" t="e">
            <v>#N/A</v>
          </cell>
          <cell r="I151" t="str">
            <v/>
          </cell>
        </row>
        <row r="152">
          <cell r="A152">
            <v>512</v>
          </cell>
          <cell r="H152" t="e">
            <v>#N/A</v>
          </cell>
          <cell r="I152" t="str">
            <v/>
          </cell>
        </row>
        <row r="153">
          <cell r="A153">
            <v>521</v>
          </cell>
          <cell r="H153" t="e">
            <v>#N/A</v>
          </cell>
          <cell r="I153" t="str">
            <v/>
          </cell>
        </row>
        <row r="154">
          <cell r="A154">
            <v>531</v>
          </cell>
          <cell r="H154" t="e">
            <v>#N/A</v>
          </cell>
          <cell r="I154" t="str">
            <v/>
          </cell>
        </row>
        <row r="155">
          <cell r="A155">
            <v>532</v>
          </cell>
          <cell r="H155" t="e">
            <v>#N/A</v>
          </cell>
          <cell r="I155" t="str">
            <v/>
          </cell>
        </row>
        <row r="156">
          <cell r="A156" t="str">
            <v>33311pl</v>
          </cell>
          <cell r="H156" t="e">
            <v>#N/A</v>
          </cell>
          <cell r="I156" t="str">
            <v/>
          </cell>
        </row>
        <row r="157">
          <cell r="A157" t="str">
            <v>3332pl</v>
          </cell>
          <cell r="H157" t="e">
            <v>#N/A</v>
          </cell>
          <cell r="I157" t="str">
            <v/>
          </cell>
        </row>
        <row r="158">
          <cell r="A158" t="str">
            <v>3333pl</v>
          </cell>
          <cell r="H158" t="e">
            <v>#N/A</v>
          </cell>
          <cell r="I158" t="str">
            <v/>
          </cell>
        </row>
        <row r="159">
          <cell r="A159">
            <v>6321</v>
          </cell>
          <cell r="H159" t="e">
            <v>#N/A</v>
          </cell>
          <cell r="I159" t="str">
            <v/>
          </cell>
        </row>
        <row r="160">
          <cell r="A160">
            <v>6322</v>
          </cell>
          <cell r="H160" t="e">
            <v>#N/A</v>
          </cell>
          <cell r="I160" t="str">
            <v/>
          </cell>
        </row>
        <row r="161">
          <cell r="A161">
            <v>6323</v>
          </cell>
          <cell r="H161" t="e">
            <v>#N/A</v>
          </cell>
          <cell r="I161" t="str">
            <v/>
          </cell>
        </row>
        <row r="162">
          <cell r="A162">
            <v>6324</v>
          </cell>
          <cell r="H162" t="e">
            <v>#N/A</v>
          </cell>
          <cell r="I162" t="str">
            <v/>
          </cell>
        </row>
        <row r="163">
          <cell r="A163">
            <v>6325</v>
          </cell>
          <cell r="H163" t="e">
            <v>#N/A</v>
          </cell>
          <cell r="I163" t="str">
            <v/>
          </cell>
        </row>
        <row r="164">
          <cell r="A164">
            <v>6326</v>
          </cell>
          <cell r="H164" t="e">
            <v>#N/A</v>
          </cell>
          <cell r="I164" t="str">
            <v/>
          </cell>
        </row>
        <row r="165">
          <cell r="A165">
            <v>6327</v>
          </cell>
          <cell r="H165" t="e">
            <v>#N/A</v>
          </cell>
          <cell r="I165" t="str">
            <v/>
          </cell>
        </row>
        <row r="166">
          <cell r="A166">
            <v>6328</v>
          </cell>
          <cell r="H166" t="e">
            <v>#N/A</v>
          </cell>
          <cell r="I166" t="str">
            <v/>
          </cell>
        </row>
        <row r="167">
          <cell r="A167">
            <v>6329</v>
          </cell>
          <cell r="H167" t="e">
            <v>#N/A</v>
          </cell>
          <cell r="I167" t="str">
            <v/>
          </cell>
        </row>
        <row r="168">
          <cell r="A168">
            <v>5151</v>
          </cell>
          <cell r="H168" t="e">
            <v>#N/A</v>
          </cell>
          <cell r="I168" t="str">
            <v/>
          </cell>
        </row>
        <row r="169">
          <cell r="A169">
            <v>5152</v>
          </cell>
          <cell r="H169" t="e">
            <v>#N/A</v>
          </cell>
          <cell r="I169" t="str">
            <v/>
          </cell>
        </row>
        <row r="170">
          <cell r="A170">
            <v>5153</v>
          </cell>
          <cell r="H170" t="e">
            <v>#N/A</v>
          </cell>
          <cell r="I170" t="str">
            <v/>
          </cell>
        </row>
        <row r="171">
          <cell r="A171">
            <v>5154</v>
          </cell>
          <cell r="H171" t="e">
            <v>#N/A</v>
          </cell>
          <cell r="I171" t="str">
            <v/>
          </cell>
        </row>
        <row r="172">
          <cell r="A172">
            <v>5155</v>
          </cell>
          <cell r="H172" t="e">
            <v>#N/A</v>
          </cell>
          <cell r="I172" t="str">
            <v/>
          </cell>
        </row>
        <row r="173">
          <cell r="A173">
            <v>5156</v>
          </cell>
          <cell r="H173" t="e">
            <v>#N/A</v>
          </cell>
          <cell r="I173" t="str">
            <v/>
          </cell>
        </row>
        <row r="174">
          <cell r="A174">
            <v>5157</v>
          </cell>
          <cell r="H174" t="e">
            <v>#N/A</v>
          </cell>
          <cell r="I174" t="str">
            <v/>
          </cell>
        </row>
        <row r="175">
          <cell r="A175">
            <v>5158</v>
          </cell>
          <cell r="H175" t="e">
            <v>#N/A</v>
          </cell>
          <cell r="I175" t="str">
            <v/>
          </cell>
        </row>
        <row r="176">
          <cell r="A176">
            <v>6351</v>
          </cell>
          <cell r="H176" t="e">
            <v>#N/A</v>
          </cell>
          <cell r="I176" t="str">
            <v/>
          </cell>
        </row>
        <row r="177">
          <cell r="A177">
            <v>6352</v>
          </cell>
          <cell r="H177" t="e">
            <v>#N/A</v>
          </cell>
          <cell r="I177" t="str">
            <v/>
          </cell>
        </row>
        <row r="178">
          <cell r="A178">
            <v>6353</v>
          </cell>
          <cell r="H178" t="e">
            <v>#N/A</v>
          </cell>
          <cell r="I178" t="str">
            <v/>
          </cell>
        </row>
        <row r="179">
          <cell r="A179">
            <v>6354</v>
          </cell>
          <cell r="H179" t="e">
            <v>#N/A</v>
          </cell>
          <cell r="I179" t="str">
            <v/>
          </cell>
        </row>
        <row r="180">
          <cell r="A180">
            <v>6355</v>
          </cell>
          <cell r="H180" t="e">
            <v>#N/A</v>
          </cell>
          <cell r="I180" t="str">
            <v/>
          </cell>
        </row>
        <row r="181">
          <cell r="A181">
            <v>6356</v>
          </cell>
          <cell r="H181" t="e">
            <v>#N/A</v>
          </cell>
          <cell r="I181" t="str">
            <v/>
          </cell>
        </row>
        <row r="182">
          <cell r="A182">
            <v>6359</v>
          </cell>
          <cell r="H182" t="e">
            <v>#N/A</v>
          </cell>
          <cell r="I182" t="str">
            <v/>
          </cell>
        </row>
        <row r="183">
          <cell r="A183">
            <v>6358</v>
          </cell>
          <cell r="H183" t="e">
            <v>#N/A</v>
          </cell>
          <cell r="I183" t="str">
            <v/>
          </cell>
        </row>
        <row r="184">
          <cell r="A184">
            <v>6411</v>
          </cell>
          <cell r="H184" t="e">
            <v>#N/A</v>
          </cell>
          <cell r="I184" t="str">
            <v/>
          </cell>
        </row>
        <row r="185">
          <cell r="A185">
            <v>6412</v>
          </cell>
          <cell r="H185" t="e">
            <v>#N/A</v>
          </cell>
          <cell r="I185" t="str">
            <v/>
          </cell>
        </row>
        <row r="186">
          <cell r="A186">
            <v>6413</v>
          </cell>
          <cell r="H186" t="e">
            <v>#N/A</v>
          </cell>
          <cell r="I186" t="str">
            <v/>
          </cell>
        </row>
        <row r="187">
          <cell r="A187">
            <v>6414</v>
          </cell>
          <cell r="H187" t="e">
            <v>#N/A</v>
          </cell>
          <cell r="I187" t="str">
            <v/>
          </cell>
        </row>
        <row r="188">
          <cell r="A188">
            <v>6415</v>
          </cell>
          <cell r="H188" t="e">
            <v>#N/A</v>
          </cell>
          <cell r="I188" t="str">
            <v/>
          </cell>
        </row>
        <row r="189">
          <cell r="A189">
            <v>6417</v>
          </cell>
          <cell r="H189" t="e">
            <v>#N/A</v>
          </cell>
          <cell r="I189" t="str">
            <v/>
          </cell>
        </row>
        <row r="190">
          <cell r="A190">
            <v>6418</v>
          </cell>
          <cell r="H190" t="e">
            <v>#N/A</v>
          </cell>
          <cell r="I190" t="str">
            <v/>
          </cell>
        </row>
        <row r="191">
          <cell r="A191">
            <v>6421</v>
          </cell>
          <cell r="H191" t="e">
            <v>#N/A</v>
          </cell>
          <cell r="I191" t="str">
            <v/>
          </cell>
        </row>
        <row r="192">
          <cell r="A192">
            <v>6422</v>
          </cell>
          <cell r="H192" t="e">
            <v>#N/A</v>
          </cell>
          <cell r="I192" t="str">
            <v/>
          </cell>
        </row>
        <row r="193">
          <cell r="A193">
            <v>6423</v>
          </cell>
          <cell r="H193" t="e">
            <v>#N/A</v>
          </cell>
          <cell r="I193" t="str">
            <v/>
          </cell>
        </row>
        <row r="194">
          <cell r="A194">
            <v>6424</v>
          </cell>
          <cell r="H194" t="e">
            <v>#N/A</v>
          </cell>
          <cell r="I194" t="str">
            <v/>
          </cell>
        </row>
        <row r="195">
          <cell r="A195">
            <v>6425</v>
          </cell>
          <cell r="H195" t="e">
            <v>#N/A</v>
          </cell>
          <cell r="I195" t="str">
            <v/>
          </cell>
        </row>
        <row r="196">
          <cell r="A196">
            <v>6426</v>
          </cell>
          <cell r="H196" t="e">
            <v>#N/A</v>
          </cell>
          <cell r="I196" t="str">
            <v/>
          </cell>
        </row>
        <row r="197">
          <cell r="A197">
            <v>6427</v>
          </cell>
          <cell r="H197" t="e">
            <v>#N/A</v>
          </cell>
          <cell r="I197" t="str">
            <v/>
          </cell>
        </row>
        <row r="198">
          <cell r="A198">
            <v>6428</v>
          </cell>
          <cell r="H198" t="e">
            <v>#N/A</v>
          </cell>
          <cell r="I198" t="str">
            <v/>
          </cell>
        </row>
        <row r="199">
          <cell r="A199">
            <v>711</v>
          </cell>
          <cell r="H199" t="e">
            <v>#N/A</v>
          </cell>
          <cell r="I199" t="str">
            <v/>
          </cell>
        </row>
        <row r="200">
          <cell r="A200">
            <v>811</v>
          </cell>
          <cell r="H200" t="e">
            <v>#N/A</v>
          </cell>
          <cell r="I200" t="str">
            <v/>
          </cell>
        </row>
        <row r="201">
          <cell r="A201">
            <v>700</v>
          </cell>
          <cell r="H201" t="e">
            <v>#N/A</v>
          </cell>
          <cell r="I201" t="str">
            <v/>
          </cell>
        </row>
        <row r="202">
          <cell r="A202">
            <v>8211</v>
          </cell>
          <cell r="H202" t="e">
            <v>#N/A</v>
          </cell>
          <cell r="I202" t="str">
            <v/>
          </cell>
        </row>
        <row r="203">
          <cell r="A203">
            <v>8212</v>
          </cell>
          <cell r="H203" t="e">
            <v>#N/A</v>
          </cell>
          <cell r="I203" t="str">
            <v/>
          </cell>
        </row>
        <row r="204">
          <cell r="A204">
            <v>500</v>
          </cell>
          <cell r="H204" t="e">
            <v>#N/A</v>
          </cell>
          <cell r="I204" t="str">
            <v/>
          </cell>
        </row>
        <row r="205">
          <cell r="H205" t="e">
            <v>#N/A</v>
          </cell>
          <cell r="I205" t="str">
            <v/>
          </cell>
        </row>
        <row r="206">
          <cell r="H206" t="e">
            <v>#N/A</v>
          </cell>
          <cell r="I206" t="str">
            <v/>
          </cell>
        </row>
        <row r="207">
          <cell r="H207" t="e">
            <v>#N/A</v>
          </cell>
          <cell r="I207" t="str">
            <v/>
          </cell>
        </row>
        <row r="208">
          <cell r="H208" t="e">
            <v>#N/A</v>
          </cell>
          <cell r="I208" t="str">
            <v/>
          </cell>
        </row>
        <row r="209">
          <cell r="H209" t="e">
            <v>#N/A</v>
          </cell>
          <cell r="I209" t="str">
            <v/>
          </cell>
        </row>
        <row r="210">
          <cell r="H210" t="e">
            <v>#N/A</v>
          </cell>
          <cell r="I210" t="str">
            <v/>
          </cell>
        </row>
        <row r="211">
          <cell r="H211" t="e">
            <v>#N/A</v>
          </cell>
          <cell r="I211" t="str">
            <v/>
          </cell>
        </row>
        <row r="212">
          <cell r="H212" t="e">
            <v>#N/A</v>
          </cell>
          <cell r="I212" t="str">
            <v/>
          </cell>
        </row>
        <row r="213">
          <cell r="H213" t="e">
            <v>#N/A</v>
          </cell>
          <cell r="I213" t="str">
            <v/>
          </cell>
        </row>
        <row r="214">
          <cell r="H214" t="e">
            <v>#N/A</v>
          </cell>
          <cell r="I214" t="str">
            <v/>
          </cell>
        </row>
        <row r="215">
          <cell r="H215" t="e">
            <v>#N/A</v>
          </cell>
          <cell r="I215" t="str">
            <v/>
          </cell>
        </row>
        <row r="216">
          <cell r="H216" t="e">
            <v>#N/A</v>
          </cell>
          <cell r="I216" t="str">
            <v/>
          </cell>
        </row>
        <row r="217">
          <cell r="H217" t="e">
            <v>#N/A</v>
          </cell>
          <cell r="I217" t="str">
            <v/>
          </cell>
        </row>
        <row r="218">
          <cell r="H218" t="e">
            <v>#N/A</v>
          </cell>
          <cell r="I218" t="str">
            <v/>
          </cell>
        </row>
        <row r="219">
          <cell r="H219" t="e">
            <v>#N/A</v>
          </cell>
          <cell r="I219" t="str">
            <v/>
          </cell>
        </row>
        <row r="220">
          <cell r="H220" t="e">
            <v>#N/A</v>
          </cell>
          <cell r="I220" t="str">
            <v/>
          </cell>
        </row>
        <row r="221">
          <cell r="H221" t="e">
            <v>#N/A</v>
          </cell>
          <cell r="I221" t="str">
            <v/>
          </cell>
        </row>
        <row r="222">
          <cell r="H222" t="e">
            <v>#N/A</v>
          </cell>
          <cell r="I222" t="str">
            <v/>
          </cell>
        </row>
        <row r="223">
          <cell r="H223" t="e">
            <v>#N/A</v>
          </cell>
          <cell r="I223" t="str">
            <v/>
          </cell>
        </row>
        <row r="224">
          <cell r="H224" t="e">
            <v>#N/A</v>
          </cell>
          <cell r="I224" t="str">
            <v/>
          </cell>
        </row>
        <row r="225">
          <cell r="H225" t="e">
            <v>#N/A</v>
          </cell>
          <cell r="I225" t="str">
            <v/>
          </cell>
        </row>
        <row r="226">
          <cell r="H226" t="e">
            <v>#N/A</v>
          </cell>
          <cell r="I226" t="str">
            <v/>
          </cell>
        </row>
        <row r="227">
          <cell r="H227" t="e">
            <v>#N/A</v>
          </cell>
          <cell r="I227" t="str">
            <v/>
          </cell>
        </row>
        <row r="228">
          <cell r="H228" t="e">
            <v>#N/A</v>
          </cell>
          <cell r="I228" t="str">
            <v/>
          </cell>
        </row>
        <row r="229">
          <cell r="H229" t="e">
            <v>#N/A</v>
          </cell>
          <cell r="I229" t="str">
            <v/>
          </cell>
        </row>
        <row r="230">
          <cell r="H230" t="e">
            <v>#N/A</v>
          </cell>
          <cell r="I230" t="str">
            <v/>
          </cell>
        </row>
        <row r="231">
          <cell r="H231" t="e">
            <v>#N/A</v>
          </cell>
          <cell r="I231" t="str">
            <v/>
          </cell>
        </row>
        <row r="232">
          <cell r="H232" t="e">
            <v>#N/A</v>
          </cell>
          <cell r="I232" t="str">
            <v/>
          </cell>
        </row>
        <row r="233">
          <cell r="H233" t="e">
            <v>#N/A</v>
          </cell>
          <cell r="I233" t="str">
            <v/>
          </cell>
        </row>
        <row r="234">
          <cell r="H234" t="e">
            <v>#N/A</v>
          </cell>
          <cell r="I234" t="str">
            <v/>
          </cell>
        </row>
        <row r="235">
          <cell r="H235" t="e">
            <v>#N/A</v>
          </cell>
          <cell r="I235" t="str">
            <v/>
          </cell>
        </row>
        <row r="236">
          <cell r="H236" t="e">
            <v>#N/A</v>
          </cell>
          <cell r="I236" t="str">
            <v/>
          </cell>
        </row>
        <row r="237">
          <cell r="H237" t="e">
            <v>#N/A</v>
          </cell>
          <cell r="I237" t="str">
            <v/>
          </cell>
        </row>
        <row r="238">
          <cell r="H238" t="e">
            <v>#N/A</v>
          </cell>
          <cell r="I238" t="str">
            <v/>
          </cell>
        </row>
        <row r="239">
          <cell r="H239" t="e">
            <v>#N/A</v>
          </cell>
          <cell r="I239" t="str">
            <v/>
          </cell>
        </row>
        <row r="240">
          <cell r="H240" t="e">
            <v>#N/A</v>
          </cell>
          <cell r="I240" t="str">
            <v/>
          </cell>
        </row>
        <row r="241">
          <cell r="H241" t="e">
            <v>#N/A</v>
          </cell>
          <cell r="I241" t="str">
            <v/>
          </cell>
        </row>
        <row r="242">
          <cell r="H242" t="e">
            <v>#N/A</v>
          </cell>
          <cell r="I242" t="str">
            <v/>
          </cell>
        </row>
        <row r="243">
          <cell r="H243" t="e">
            <v>#N/A</v>
          </cell>
          <cell r="I243" t="str">
            <v/>
          </cell>
        </row>
        <row r="244">
          <cell r="H244" t="e">
            <v>#N/A</v>
          </cell>
          <cell r="I244" t="str">
            <v/>
          </cell>
        </row>
        <row r="245">
          <cell r="H245" t="e">
            <v>#N/A</v>
          </cell>
          <cell r="I245" t="str">
            <v/>
          </cell>
        </row>
        <row r="246">
          <cell r="H246" t="e">
            <v>#N/A</v>
          </cell>
          <cell r="I246" t="str">
            <v/>
          </cell>
        </row>
        <row r="247">
          <cell r="H247" t="e">
            <v>#N/A</v>
          </cell>
          <cell r="I247" t="str">
            <v/>
          </cell>
        </row>
        <row r="248">
          <cell r="H248" t="e">
            <v>#N/A</v>
          </cell>
          <cell r="I248" t="str">
            <v/>
          </cell>
        </row>
        <row r="249">
          <cell r="H249" t="e">
            <v>#N/A</v>
          </cell>
          <cell r="I249" t="str">
            <v/>
          </cell>
        </row>
        <row r="250">
          <cell r="H250" t="e">
            <v>#N/A</v>
          </cell>
          <cell r="I250" t="str">
            <v/>
          </cell>
        </row>
        <row r="251">
          <cell r="H251" t="e">
            <v>#N/A</v>
          </cell>
          <cell r="I251" t="str">
            <v/>
          </cell>
        </row>
        <row r="252">
          <cell r="H252" t="e">
            <v>#N/A</v>
          </cell>
          <cell r="I252" t="str">
            <v/>
          </cell>
        </row>
        <row r="253">
          <cell r="H253" t="e">
            <v>#N/A</v>
          </cell>
          <cell r="I253" t="str">
            <v/>
          </cell>
        </row>
        <row r="254">
          <cell r="H254" t="e">
            <v>#N/A</v>
          </cell>
          <cell r="I254" t="str">
            <v/>
          </cell>
        </row>
        <row r="255">
          <cell r="H255" t="e">
            <v>#N/A</v>
          </cell>
          <cell r="I255" t="str">
            <v/>
          </cell>
        </row>
        <row r="256">
          <cell r="H256" t="e">
            <v>#N/A</v>
          </cell>
          <cell r="I256" t="str">
            <v/>
          </cell>
        </row>
        <row r="257">
          <cell r="H257" t="e">
            <v>#N/A</v>
          </cell>
          <cell r="I257" t="str">
            <v/>
          </cell>
        </row>
        <row r="258">
          <cell r="H258" t="e">
            <v>#N/A</v>
          </cell>
          <cell r="I258" t="str">
            <v/>
          </cell>
        </row>
        <row r="259">
          <cell r="H259" t="e">
            <v>#N/A</v>
          </cell>
          <cell r="I259" t="str">
            <v/>
          </cell>
        </row>
        <row r="260">
          <cell r="H260" t="e">
            <v>#N/A</v>
          </cell>
          <cell r="I260" t="str">
            <v/>
          </cell>
        </row>
        <row r="261">
          <cell r="H261" t="e">
            <v>#N/A</v>
          </cell>
          <cell r="I261" t="str">
            <v/>
          </cell>
        </row>
        <row r="262">
          <cell r="H262" t="e">
            <v>#N/A</v>
          </cell>
          <cell r="I262" t="str">
            <v/>
          </cell>
        </row>
        <row r="263">
          <cell r="H263" t="e">
            <v>#N/A</v>
          </cell>
          <cell r="I263" t="str">
            <v/>
          </cell>
        </row>
        <row r="264">
          <cell r="H264" t="e">
            <v>#N/A</v>
          </cell>
          <cell r="I264" t="str">
            <v/>
          </cell>
        </row>
        <row r="265">
          <cell r="H265" t="e">
            <v>#N/A</v>
          </cell>
          <cell r="I265" t="str">
            <v/>
          </cell>
        </row>
        <row r="266">
          <cell r="H266" t="e">
            <v>#N/A</v>
          </cell>
          <cell r="I266" t="str">
            <v/>
          </cell>
        </row>
        <row r="267">
          <cell r="H267" t="e">
            <v>#N/A</v>
          </cell>
          <cell r="I267" t="str">
            <v/>
          </cell>
        </row>
        <row r="268">
          <cell r="H268" t="e">
            <v>#N/A</v>
          </cell>
          <cell r="I268" t="str">
            <v/>
          </cell>
        </row>
        <row r="269">
          <cell r="H269" t="e">
            <v>#N/A</v>
          </cell>
          <cell r="I269" t="str">
            <v/>
          </cell>
        </row>
        <row r="270">
          <cell r="H270" t="e">
            <v>#N/A</v>
          </cell>
          <cell r="I270" t="str">
            <v/>
          </cell>
        </row>
        <row r="271">
          <cell r="H271" t="e">
            <v>#N/A</v>
          </cell>
          <cell r="I271" t="str">
            <v/>
          </cell>
        </row>
        <row r="272">
          <cell r="H272" t="e">
            <v>#N/A</v>
          </cell>
          <cell r="I272" t="str">
            <v/>
          </cell>
        </row>
        <row r="273">
          <cell r="H273" t="e">
            <v>#N/A</v>
          </cell>
          <cell r="I273" t="str">
            <v/>
          </cell>
        </row>
        <row r="274">
          <cell r="H274" t="e">
            <v>#N/A</v>
          </cell>
          <cell r="I274" t="str">
            <v/>
          </cell>
        </row>
        <row r="275">
          <cell r="H275" t="e">
            <v>#N/A</v>
          </cell>
          <cell r="I275" t="str">
            <v/>
          </cell>
        </row>
        <row r="276">
          <cell r="H276" t="e">
            <v>#N/A</v>
          </cell>
          <cell r="I276" t="str">
            <v/>
          </cell>
        </row>
        <row r="277">
          <cell r="H277" t="e">
            <v>#N/A</v>
          </cell>
          <cell r="I277" t="str">
            <v/>
          </cell>
        </row>
        <row r="278">
          <cell r="H278" t="e">
            <v>#N/A</v>
          </cell>
          <cell r="I278" t="str">
            <v/>
          </cell>
        </row>
        <row r="279">
          <cell r="H279" t="e">
            <v>#N/A</v>
          </cell>
          <cell r="I279" t="str">
            <v/>
          </cell>
        </row>
        <row r="280">
          <cell r="H280" t="e">
            <v>#N/A</v>
          </cell>
          <cell r="I280" t="str">
            <v/>
          </cell>
        </row>
        <row r="281">
          <cell r="H281" t="e">
            <v>#N/A</v>
          </cell>
          <cell r="I281" t="str">
            <v/>
          </cell>
        </row>
        <row r="282">
          <cell r="H282" t="e">
            <v>#N/A</v>
          </cell>
          <cell r="I282" t="str">
            <v/>
          </cell>
        </row>
        <row r="283">
          <cell r="H283" t="e">
            <v>#N/A</v>
          </cell>
          <cell r="I283" t="str">
            <v/>
          </cell>
        </row>
        <row r="284">
          <cell r="H284" t="e">
            <v>#N/A</v>
          </cell>
          <cell r="I284" t="str">
            <v/>
          </cell>
        </row>
        <row r="285">
          <cell r="H285" t="e">
            <v>#N/A</v>
          </cell>
          <cell r="I285" t="str">
            <v/>
          </cell>
        </row>
        <row r="286">
          <cell r="H286" t="e">
            <v>#N/A</v>
          </cell>
          <cell r="I286" t="str">
            <v/>
          </cell>
        </row>
        <row r="287">
          <cell r="H287" t="e">
            <v>#N/A</v>
          </cell>
          <cell r="I287" t="str">
            <v/>
          </cell>
        </row>
        <row r="288">
          <cell r="H288" t="e">
            <v>#N/A</v>
          </cell>
          <cell r="I288" t="str">
            <v/>
          </cell>
        </row>
        <row r="289">
          <cell r="H289" t="e">
            <v>#N/A</v>
          </cell>
          <cell r="I289" t="str">
            <v/>
          </cell>
        </row>
        <row r="290">
          <cell r="H290" t="e">
            <v>#N/A</v>
          </cell>
          <cell r="I290" t="str">
            <v/>
          </cell>
        </row>
        <row r="291">
          <cell r="H291" t="e">
            <v>#N/A</v>
          </cell>
          <cell r="I291" t="str">
            <v/>
          </cell>
        </row>
        <row r="292">
          <cell r="H292" t="e">
            <v>#N/A</v>
          </cell>
          <cell r="I292" t="str">
            <v/>
          </cell>
        </row>
        <row r="293">
          <cell r="H293" t="e">
            <v>#N/A</v>
          </cell>
          <cell r="I293" t="str">
            <v/>
          </cell>
        </row>
        <row r="294">
          <cell r="H294" t="e">
            <v>#N/A</v>
          </cell>
          <cell r="I294" t="str">
            <v/>
          </cell>
        </row>
        <row r="295">
          <cell r="H295" t="e">
            <v>#N/A</v>
          </cell>
          <cell r="I295" t="str">
            <v/>
          </cell>
        </row>
        <row r="296">
          <cell r="H296" t="e">
            <v>#N/A</v>
          </cell>
          <cell r="I296" t="str">
            <v/>
          </cell>
        </row>
        <row r="297">
          <cell r="H297" t="e">
            <v>#N/A</v>
          </cell>
          <cell r="I297" t="str">
            <v/>
          </cell>
        </row>
        <row r="298">
          <cell r="H298" t="e">
            <v>#N/A</v>
          </cell>
          <cell r="I298" t="str">
            <v/>
          </cell>
        </row>
        <row r="299">
          <cell r="H299" t="e">
            <v>#N/A</v>
          </cell>
          <cell r="I299" t="str">
            <v/>
          </cell>
        </row>
        <row r="300">
          <cell r="H300" t="e">
            <v>#N/A</v>
          </cell>
          <cell r="I300" t="str">
            <v/>
          </cell>
        </row>
        <row r="301">
          <cell r="H301" t="e">
            <v>#N/A</v>
          </cell>
          <cell r="I301" t="str">
            <v/>
          </cell>
        </row>
        <row r="302">
          <cell r="H302" t="e">
            <v>#N/A</v>
          </cell>
          <cell r="I302" t="str">
            <v/>
          </cell>
        </row>
        <row r="303">
          <cell r="H303" t="e">
            <v>#N/A</v>
          </cell>
          <cell r="I303" t="str">
            <v/>
          </cell>
        </row>
        <row r="304">
          <cell r="H304" t="e">
            <v>#N/A</v>
          </cell>
          <cell r="I304" t="str">
            <v/>
          </cell>
        </row>
        <row r="305">
          <cell r="H305" t="e">
            <v>#N/A</v>
          </cell>
          <cell r="I305" t="str">
            <v/>
          </cell>
        </row>
        <row r="306">
          <cell r="H306" t="e">
            <v>#N/A</v>
          </cell>
          <cell r="I306" t="str">
            <v/>
          </cell>
        </row>
        <row r="307">
          <cell r="H307" t="e">
            <v>#N/A</v>
          </cell>
          <cell r="I307" t="str">
            <v/>
          </cell>
        </row>
        <row r="308">
          <cell r="H308" t="e">
            <v>#N/A</v>
          </cell>
          <cell r="I308" t="str">
            <v/>
          </cell>
        </row>
        <row r="309">
          <cell r="H309" t="e">
            <v>#N/A</v>
          </cell>
          <cell r="I309" t="str">
            <v/>
          </cell>
        </row>
        <row r="310">
          <cell r="H310" t="e">
            <v>#N/A</v>
          </cell>
          <cell r="I310" t="str">
            <v/>
          </cell>
        </row>
        <row r="311">
          <cell r="H311" t="e">
            <v>#N/A</v>
          </cell>
          <cell r="I311" t="str">
            <v/>
          </cell>
        </row>
        <row r="312">
          <cell r="H312" t="e">
            <v>#N/A</v>
          </cell>
          <cell r="I312" t="str">
            <v/>
          </cell>
        </row>
        <row r="313">
          <cell r="H313" t="e">
            <v>#N/A</v>
          </cell>
          <cell r="I313" t="str">
            <v/>
          </cell>
        </row>
        <row r="314">
          <cell r="H314" t="e">
            <v>#N/A</v>
          </cell>
          <cell r="I314" t="str">
            <v/>
          </cell>
        </row>
        <row r="315">
          <cell r="H315" t="e">
            <v>#N/A</v>
          </cell>
          <cell r="I315" t="str">
            <v/>
          </cell>
        </row>
        <row r="316">
          <cell r="H316" t="e">
            <v>#N/A</v>
          </cell>
          <cell r="I316" t="str">
            <v/>
          </cell>
        </row>
        <row r="317">
          <cell r="H317" t="e">
            <v>#N/A</v>
          </cell>
          <cell r="I317" t="str">
            <v/>
          </cell>
        </row>
        <row r="318">
          <cell r="H318" t="e">
            <v>#N/A</v>
          </cell>
          <cell r="I318" t="str">
            <v/>
          </cell>
        </row>
        <row r="319">
          <cell r="H319" t="e">
            <v>#N/A</v>
          </cell>
          <cell r="I319" t="str">
            <v/>
          </cell>
        </row>
        <row r="320">
          <cell r="H320" t="e">
            <v>#N/A</v>
          </cell>
          <cell r="I320" t="str">
            <v/>
          </cell>
        </row>
        <row r="321">
          <cell r="H321" t="e">
            <v>#N/A</v>
          </cell>
          <cell r="I321" t="str">
            <v/>
          </cell>
        </row>
        <row r="322">
          <cell r="H322" t="e">
            <v>#N/A</v>
          </cell>
          <cell r="I322" t="str">
            <v/>
          </cell>
        </row>
        <row r="323">
          <cell r="H323" t="e">
            <v>#N/A</v>
          </cell>
          <cell r="I323" t="str">
            <v/>
          </cell>
        </row>
        <row r="324">
          <cell r="H324" t="e">
            <v>#N/A</v>
          </cell>
          <cell r="I324" t="str">
            <v/>
          </cell>
        </row>
        <row r="325">
          <cell r="H325" t="e">
            <v>#N/A</v>
          </cell>
          <cell r="I325" t="str">
            <v/>
          </cell>
        </row>
        <row r="326">
          <cell r="H326" t="e">
            <v>#N/A</v>
          </cell>
          <cell r="I326" t="str">
            <v/>
          </cell>
        </row>
        <row r="327">
          <cell r="H327" t="e">
            <v>#N/A</v>
          </cell>
          <cell r="I327" t="str">
            <v/>
          </cell>
        </row>
        <row r="328">
          <cell r="H328" t="e">
            <v>#N/A</v>
          </cell>
          <cell r="I328" t="str">
            <v/>
          </cell>
        </row>
        <row r="329">
          <cell r="H329" t="e">
            <v>#N/A</v>
          </cell>
          <cell r="I329" t="str">
            <v/>
          </cell>
        </row>
        <row r="330">
          <cell r="H330" t="e">
            <v>#N/A</v>
          </cell>
          <cell r="I330" t="str">
            <v/>
          </cell>
        </row>
        <row r="331">
          <cell r="H331" t="e">
            <v>#N/A</v>
          </cell>
          <cell r="I331" t="str">
            <v/>
          </cell>
        </row>
        <row r="332">
          <cell r="H332" t="e">
            <v>#N/A</v>
          </cell>
          <cell r="I332" t="str">
            <v/>
          </cell>
        </row>
        <row r="333">
          <cell r="H333" t="e">
            <v>#N/A</v>
          </cell>
          <cell r="I333" t="str">
            <v/>
          </cell>
        </row>
        <row r="334">
          <cell r="H334" t="e">
            <v>#N/A</v>
          </cell>
          <cell r="I334" t="str">
            <v/>
          </cell>
        </row>
        <row r="335">
          <cell r="H335" t="e">
            <v>#N/A</v>
          </cell>
          <cell r="I335" t="str">
            <v/>
          </cell>
        </row>
        <row r="336">
          <cell r="H336" t="e">
            <v>#N/A</v>
          </cell>
          <cell r="I336" t="str">
            <v/>
          </cell>
        </row>
        <row r="337">
          <cell r="H337" t="e">
            <v>#N/A</v>
          </cell>
          <cell r="I337" t="str">
            <v/>
          </cell>
        </row>
        <row r="338">
          <cell r="H338" t="e">
            <v>#N/A</v>
          </cell>
          <cell r="I338" t="str">
            <v/>
          </cell>
        </row>
        <row r="339">
          <cell r="H339" t="e">
            <v>#N/A</v>
          </cell>
          <cell r="I339" t="str">
            <v/>
          </cell>
        </row>
        <row r="340">
          <cell r="H340" t="e">
            <v>#N/A</v>
          </cell>
          <cell r="I340" t="str">
            <v/>
          </cell>
        </row>
        <row r="341">
          <cell r="H341" t="e">
            <v>#N/A</v>
          </cell>
          <cell r="I341" t="str">
            <v/>
          </cell>
        </row>
        <row r="342">
          <cell r="H342" t="e">
            <v>#N/A</v>
          </cell>
          <cell r="I342" t="str">
            <v/>
          </cell>
        </row>
        <row r="343">
          <cell r="H343" t="e">
            <v>#N/A</v>
          </cell>
          <cell r="I343" t="str">
            <v/>
          </cell>
        </row>
        <row r="344">
          <cell r="H344" t="e">
            <v>#N/A</v>
          </cell>
          <cell r="I344" t="str">
            <v/>
          </cell>
        </row>
        <row r="345">
          <cell r="H345" t="e">
            <v>#N/A</v>
          </cell>
          <cell r="I345" t="str">
            <v/>
          </cell>
        </row>
        <row r="346">
          <cell r="H346" t="e">
            <v>#N/A</v>
          </cell>
          <cell r="I346" t="str">
            <v/>
          </cell>
        </row>
        <row r="347">
          <cell r="H347" t="e">
            <v>#N/A</v>
          </cell>
          <cell r="I347" t="str">
            <v/>
          </cell>
        </row>
        <row r="348">
          <cell r="H348" t="e">
            <v>#N/A</v>
          </cell>
          <cell r="I348" t="str">
            <v/>
          </cell>
        </row>
        <row r="349">
          <cell r="H349" t="e">
            <v>#N/A</v>
          </cell>
          <cell r="I349" t="str">
            <v/>
          </cell>
        </row>
        <row r="350">
          <cell r="H350" t="e">
            <v>#N/A</v>
          </cell>
          <cell r="I350" t="str">
            <v/>
          </cell>
        </row>
        <row r="351">
          <cell r="H351" t="e">
            <v>#N/A</v>
          </cell>
          <cell r="I351" t="str">
            <v/>
          </cell>
        </row>
        <row r="352">
          <cell r="H352" t="e">
            <v>#N/A</v>
          </cell>
          <cell r="I352" t="str">
            <v/>
          </cell>
        </row>
        <row r="353">
          <cell r="H353" t="e">
            <v>#N/A</v>
          </cell>
          <cell r="I353" t="str">
            <v/>
          </cell>
        </row>
        <row r="354">
          <cell r="H354" t="e">
            <v>#N/A</v>
          </cell>
          <cell r="I354" t="str">
            <v/>
          </cell>
        </row>
        <row r="355">
          <cell r="H355" t="e">
            <v>#N/A</v>
          </cell>
          <cell r="I355" t="str">
            <v/>
          </cell>
        </row>
        <row r="356">
          <cell r="H356" t="e">
            <v>#N/A</v>
          </cell>
          <cell r="I356" t="str">
            <v/>
          </cell>
        </row>
        <row r="357">
          <cell r="H357" t="e">
            <v>#N/A</v>
          </cell>
          <cell r="I357" t="str">
            <v/>
          </cell>
        </row>
        <row r="358">
          <cell r="H358" t="e">
            <v>#N/A</v>
          </cell>
          <cell r="I358" t="str">
            <v/>
          </cell>
        </row>
        <row r="359">
          <cell r="H359" t="e">
            <v>#N/A</v>
          </cell>
          <cell r="I359" t="str">
            <v/>
          </cell>
        </row>
        <row r="360">
          <cell r="H360" t="e">
            <v>#N/A</v>
          </cell>
          <cell r="I360" t="str">
            <v/>
          </cell>
        </row>
        <row r="361">
          <cell r="H361" t="e">
            <v>#N/A</v>
          </cell>
          <cell r="I361" t="str">
            <v/>
          </cell>
        </row>
        <row r="362">
          <cell r="H362" t="e">
            <v>#N/A</v>
          </cell>
          <cell r="I362" t="str">
            <v/>
          </cell>
        </row>
        <row r="363">
          <cell r="H363" t="e">
            <v>#N/A</v>
          </cell>
          <cell r="I363" t="str">
            <v/>
          </cell>
        </row>
        <row r="364">
          <cell r="H364" t="e">
            <v>#N/A</v>
          </cell>
          <cell r="I364" t="str">
            <v/>
          </cell>
        </row>
        <row r="365">
          <cell r="H365" t="e">
            <v>#N/A</v>
          </cell>
          <cell r="I365" t="str">
            <v/>
          </cell>
        </row>
        <row r="366">
          <cell r="H366" t="e">
            <v>#N/A</v>
          </cell>
          <cell r="I366" t="str">
            <v/>
          </cell>
        </row>
        <row r="367">
          <cell r="H367" t="e">
            <v>#N/A</v>
          </cell>
          <cell r="I367" t="str">
            <v/>
          </cell>
        </row>
        <row r="368">
          <cell r="H368" t="e">
            <v>#N/A</v>
          </cell>
          <cell r="I368" t="str">
            <v/>
          </cell>
        </row>
        <row r="369">
          <cell r="H369" t="e">
            <v>#N/A</v>
          </cell>
          <cell r="I369" t="str">
            <v/>
          </cell>
        </row>
        <row r="370">
          <cell r="H370" t="e">
            <v>#N/A</v>
          </cell>
          <cell r="I370" t="str">
            <v/>
          </cell>
        </row>
        <row r="371">
          <cell r="H371" t="e">
            <v>#N/A</v>
          </cell>
          <cell r="I371" t="str">
            <v/>
          </cell>
        </row>
        <row r="372">
          <cell r="H372" t="e">
            <v>#N/A</v>
          </cell>
          <cell r="I372" t="str">
            <v/>
          </cell>
        </row>
        <row r="373">
          <cell r="H373" t="e">
            <v>#N/A</v>
          </cell>
          <cell r="I373" t="str">
            <v/>
          </cell>
        </row>
        <row r="374">
          <cell r="H374" t="e">
            <v>#N/A</v>
          </cell>
          <cell r="I374" t="str">
            <v/>
          </cell>
        </row>
        <row r="375">
          <cell r="H375" t="e">
            <v>#N/A</v>
          </cell>
          <cell r="I375" t="str">
            <v/>
          </cell>
        </row>
        <row r="376">
          <cell r="H376" t="e">
            <v>#N/A</v>
          </cell>
          <cell r="I376" t="str">
            <v/>
          </cell>
        </row>
        <row r="377">
          <cell r="H377" t="e">
            <v>#N/A</v>
          </cell>
          <cell r="I377" t="str">
            <v/>
          </cell>
        </row>
        <row r="378">
          <cell r="H378" t="e">
            <v>#N/A</v>
          </cell>
          <cell r="I378" t="str">
            <v/>
          </cell>
        </row>
        <row r="379">
          <cell r="H379" t="e">
            <v>#N/A</v>
          </cell>
          <cell r="I379" t="str">
            <v/>
          </cell>
        </row>
        <row r="380">
          <cell r="H380" t="e">
            <v>#N/A</v>
          </cell>
          <cell r="I380" t="str">
            <v/>
          </cell>
        </row>
        <row r="381">
          <cell r="H381" t="e">
            <v>#N/A</v>
          </cell>
          <cell r="I381" t="str">
            <v/>
          </cell>
        </row>
        <row r="382">
          <cell r="H382" t="e">
            <v>#N/A</v>
          </cell>
          <cell r="I382" t="str">
            <v/>
          </cell>
        </row>
        <row r="383">
          <cell r="H383" t="e">
            <v>#N/A</v>
          </cell>
          <cell r="I383" t="str">
            <v/>
          </cell>
        </row>
        <row r="384">
          <cell r="H384" t="e">
            <v>#N/A</v>
          </cell>
          <cell r="I384" t="str">
            <v/>
          </cell>
        </row>
        <row r="385">
          <cell r="H385" t="e">
            <v>#N/A</v>
          </cell>
          <cell r="I385" t="str">
            <v/>
          </cell>
        </row>
        <row r="386">
          <cell r="H386" t="e">
            <v>#N/A</v>
          </cell>
          <cell r="I386" t="str">
            <v/>
          </cell>
        </row>
        <row r="387">
          <cell r="H387" t="e">
            <v>#N/A</v>
          </cell>
          <cell r="I387" t="str">
            <v/>
          </cell>
        </row>
        <row r="388">
          <cell r="H388" t="e">
            <v>#N/A</v>
          </cell>
          <cell r="I388" t="str">
            <v/>
          </cell>
        </row>
        <row r="389">
          <cell r="H389" t="e">
            <v>#N/A</v>
          </cell>
          <cell r="I389" t="str">
            <v/>
          </cell>
        </row>
        <row r="390">
          <cell r="H390" t="e">
            <v>#N/A</v>
          </cell>
          <cell r="I390" t="str">
            <v/>
          </cell>
        </row>
        <row r="391">
          <cell r="H391" t="e">
            <v>#N/A</v>
          </cell>
          <cell r="I391" t="str">
            <v/>
          </cell>
        </row>
        <row r="392">
          <cell r="H392" t="e">
            <v>#N/A</v>
          </cell>
          <cell r="I392" t="str">
            <v/>
          </cell>
        </row>
        <row r="393">
          <cell r="H393" t="e">
            <v>#N/A</v>
          </cell>
          <cell r="I393" t="str">
            <v/>
          </cell>
        </row>
        <row r="394">
          <cell r="H394" t="e">
            <v>#N/A</v>
          </cell>
          <cell r="I394" t="str">
            <v/>
          </cell>
        </row>
        <row r="395">
          <cell r="H395" t="e">
            <v>#N/A</v>
          </cell>
          <cell r="I395" t="str">
            <v/>
          </cell>
        </row>
        <row r="396">
          <cell r="H396" t="e">
            <v>#N/A</v>
          </cell>
          <cell r="I396" t="str">
            <v/>
          </cell>
        </row>
        <row r="397">
          <cell r="H397" t="e">
            <v>#N/A</v>
          </cell>
          <cell r="I397" t="str">
            <v/>
          </cell>
        </row>
        <row r="398">
          <cell r="H398" t="e">
            <v>#N/A</v>
          </cell>
          <cell r="I398" t="str">
            <v/>
          </cell>
        </row>
        <row r="399">
          <cell r="H399" t="e">
            <v>#N/A</v>
          </cell>
          <cell r="I399" t="str">
            <v/>
          </cell>
        </row>
        <row r="400">
          <cell r="H400" t="e">
            <v>#N/A</v>
          </cell>
          <cell r="I400" t="str">
            <v/>
          </cell>
        </row>
        <row r="401">
          <cell r="H401" t="e">
            <v>#N/A</v>
          </cell>
          <cell r="I401" t="str">
            <v/>
          </cell>
        </row>
        <row r="402">
          <cell r="H402" t="e">
            <v>#N/A</v>
          </cell>
          <cell r="I402" t="str">
            <v/>
          </cell>
        </row>
        <row r="403">
          <cell r="H403" t="e">
            <v>#N/A</v>
          </cell>
          <cell r="I403" t="str">
            <v/>
          </cell>
        </row>
        <row r="404">
          <cell r="H404" t="e">
            <v>#N/A</v>
          </cell>
          <cell r="I404" t="str">
            <v/>
          </cell>
        </row>
        <row r="405">
          <cell r="H405" t="e">
            <v>#N/A</v>
          </cell>
          <cell r="I405" t="str">
            <v/>
          </cell>
        </row>
        <row r="406">
          <cell r="H406" t="e">
            <v>#N/A</v>
          </cell>
          <cell r="I406" t="str">
            <v/>
          </cell>
        </row>
        <row r="407">
          <cell r="H407" t="e">
            <v>#N/A</v>
          </cell>
          <cell r="I407" t="str">
            <v/>
          </cell>
        </row>
        <row r="408">
          <cell r="H408" t="e">
            <v>#N/A</v>
          </cell>
          <cell r="I408" t="str">
            <v/>
          </cell>
        </row>
        <row r="409">
          <cell r="H409" t="e">
            <v>#N/A</v>
          </cell>
          <cell r="I409" t="str">
            <v/>
          </cell>
        </row>
        <row r="410">
          <cell r="H410" t="e">
            <v>#N/A</v>
          </cell>
          <cell r="I410" t="str">
            <v/>
          </cell>
        </row>
        <row r="411">
          <cell r="H411" t="e">
            <v>#N/A</v>
          </cell>
          <cell r="I411" t="str">
            <v/>
          </cell>
        </row>
        <row r="412">
          <cell r="H412" t="e">
            <v>#N/A</v>
          </cell>
          <cell r="I412" t="str">
            <v/>
          </cell>
        </row>
        <row r="413">
          <cell r="H413" t="e">
            <v>#N/A</v>
          </cell>
          <cell r="I413" t="str">
            <v/>
          </cell>
        </row>
        <row r="414">
          <cell r="H414" t="e">
            <v>#N/A</v>
          </cell>
          <cell r="I414" t="str">
            <v/>
          </cell>
        </row>
        <row r="415">
          <cell r="H415" t="e">
            <v>#N/A</v>
          </cell>
          <cell r="I415" t="str">
            <v/>
          </cell>
        </row>
        <row r="416">
          <cell r="H416" t="e">
            <v>#N/A</v>
          </cell>
          <cell r="I416" t="str">
            <v/>
          </cell>
        </row>
        <row r="417">
          <cell r="H417" t="e">
            <v>#N/A</v>
          </cell>
          <cell r="I417" t="str">
            <v/>
          </cell>
        </row>
        <row r="418">
          <cell r="H418" t="e">
            <v>#N/A</v>
          </cell>
          <cell r="I418" t="str">
            <v/>
          </cell>
        </row>
        <row r="419">
          <cell r="H419" t="e">
            <v>#N/A</v>
          </cell>
          <cell r="I419" t="str">
            <v/>
          </cell>
        </row>
        <row r="420">
          <cell r="H420" t="e">
            <v>#N/A</v>
          </cell>
          <cell r="I420" t="str">
            <v/>
          </cell>
        </row>
        <row r="421">
          <cell r="H421" t="e">
            <v>#N/A</v>
          </cell>
          <cell r="I421" t="str">
            <v/>
          </cell>
        </row>
        <row r="422">
          <cell r="H422" t="e">
            <v>#N/A</v>
          </cell>
          <cell r="I422" t="str">
            <v/>
          </cell>
        </row>
        <row r="423">
          <cell r="H423" t="e">
            <v>#N/A</v>
          </cell>
          <cell r="I423" t="str">
            <v/>
          </cell>
        </row>
        <row r="424">
          <cell r="H424" t="e">
            <v>#N/A</v>
          </cell>
          <cell r="I424" t="str">
            <v/>
          </cell>
        </row>
        <row r="425">
          <cell r="H425" t="e">
            <v>#N/A</v>
          </cell>
          <cell r="I425" t="str">
            <v/>
          </cell>
        </row>
        <row r="426">
          <cell r="H426" t="e">
            <v>#N/A</v>
          </cell>
          <cell r="I426" t="str">
            <v/>
          </cell>
        </row>
        <row r="427">
          <cell r="H427" t="e">
            <v>#N/A</v>
          </cell>
          <cell r="I427" t="str">
            <v/>
          </cell>
        </row>
        <row r="428">
          <cell r="H428" t="e">
            <v>#N/A</v>
          </cell>
          <cell r="I428" t="str">
            <v/>
          </cell>
        </row>
        <row r="429">
          <cell r="H429" t="e">
            <v>#N/A</v>
          </cell>
          <cell r="I429" t="str">
            <v/>
          </cell>
        </row>
        <row r="430">
          <cell r="H430" t="e">
            <v>#N/A</v>
          </cell>
          <cell r="I430" t="str">
            <v/>
          </cell>
        </row>
        <row r="431">
          <cell r="H431" t="e">
            <v>#N/A</v>
          </cell>
          <cell r="I431" t="str">
            <v/>
          </cell>
        </row>
        <row r="432">
          <cell r="H432" t="e">
            <v>#N/A</v>
          </cell>
          <cell r="I432" t="str">
            <v/>
          </cell>
        </row>
        <row r="433">
          <cell r="H433" t="e">
            <v>#N/A</v>
          </cell>
          <cell r="I433" t="str">
            <v/>
          </cell>
        </row>
        <row r="434">
          <cell r="H434" t="e">
            <v>#N/A</v>
          </cell>
          <cell r="I434" t="str">
            <v/>
          </cell>
        </row>
        <row r="435">
          <cell r="H435" t="e">
            <v>#N/A</v>
          </cell>
          <cell r="I435" t="str">
            <v/>
          </cell>
        </row>
        <row r="436">
          <cell r="H436" t="e">
            <v>#N/A</v>
          </cell>
          <cell r="I436" t="str">
            <v/>
          </cell>
        </row>
        <row r="437">
          <cell r="H437" t="e">
            <v>#N/A</v>
          </cell>
          <cell r="I437" t="str">
            <v/>
          </cell>
        </row>
        <row r="438">
          <cell r="H438" t="e">
            <v>#N/A</v>
          </cell>
          <cell r="I438" t="str">
            <v/>
          </cell>
        </row>
        <row r="439">
          <cell r="H439" t="e">
            <v>#N/A</v>
          </cell>
          <cell r="I439" t="str">
            <v/>
          </cell>
        </row>
        <row r="440">
          <cell r="H440" t="e">
            <v>#N/A</v>
          </cell>
          <cell r="I440" t="str">
            <v/>
          </cell>
        </row>
        <row r="441">
          <cell r="H441" t="e">
            <v>#N/A</v>
          </cell>
          <cell r="I441" t="str">
            <v/>
          </cell>
        </row>
        <row r="442">
          <cell r="H442" t="e">
            <v>#N/A</v>
          </cell>
          <cell r="I442" t="str">
            <v/>
          </cell>
        </row>
        <row r="443">
          <cell r="H443" t="e">
            <v>#N/A</v>
          </cell>
          <cell r="I443" t="str">
            <v/>
          </cell>
        </row>
        <row r="444">
          <cell r="H444" t="e">
            <v>#N/A</v>
          </cell>
          <cell r="I444" t="str">
            <v/>
          </cell>
        </row>
        <row r="445">
          <cell r="H445" t="e">
            <v>#N/A</v>
          </cell>
          <cell r="I445" t="str">
            <v/>
          </cell>
        </row>
        <row r="446">
          <cell r="H446" t="e">
            <v>#N/A</v>
          </cell>
          <cell r="I446" t="str">
            <v/>
          </cell>
        </row>
        <row r="447">
          <cell r="H447" t="e">
            <v>#N/A</v>
          </cell>
          <cell r="I447" t="str">
            <v/>
          </cell>
        </row>
        <row r="448">
          <cell r="H448" t="e">
            <v>#N/A</v>
          </cell>
          <cell r="I448" t="str">
            <v/>
          </cell>
        </row>
        <row r="449">
          <cell r="H449" t="e">
            <v>#N/A</v>
          </cell>
          <cell r="I449" t="str">
            <v/>
          </cell>
        </row>
        <row r="450">
          <cell r="H450" t="e">
            <v>#N/A</v>
          </cell>
          <cell r="I450" t="str">
            <v/>
          </cell>
        </row>
        <row r="451">
          <cell r="H451" t="e">
            <v>#N/A</v>
          </cell>
          <cell r="I451" t="str">
            <v/>
          </cell>
        </row>
        <row r="452">
          <cell r="H452" t="e">
            <v>#N/A</v>
          </cell>
          <cell r="I452" t="str">
            <v/>
          </cell>
        </row>
        <row r="453">
          <cell r="H453" t="e">
            <v>#N/A</v>
          </cell>
          <cell r="I453" t="str">
            <v/>
          </cell>
        </row>
        <row r="454">
          <cell r="H454" t="e">
            <v>#N/A</v>
          </cell>
          <cell r="I454" t="str">
            <v/>
          </cell>
        </row>
        <row r="455">
          <cell r="H455" t="e">
            <v>#N/A</v>
          </cell>
          <cell r="I455" t="str">
            <v/>
          </cell>
        </row>
        <row r="456">
          <cell r="H456" t="e">
            <v>#N/A</v>
          </cell>
          <cell r="I456" t="str">
            <v/>
          </cell>
        </row>
        <row r="457">
          <cell r="H457" t="e">
            <v>#N/A</v>
          </cell>
          <cell r="I457" t="str">
            <v/>
          </cell>
        </row>
        <row r="458">
          <cell r="H458" t="e">
            <v>#N/A</v>
          </cell>
          <cell r="I458" t="str">
            <v/>
          </cell>
        </row>
        <row r="459">
          <cell r="H459" t="e">
            <v>#N/A</v>
          </cell>
          <cell r="I459" t="str">
            <v/>
          </cell>
        </row>
        <row r="460">
          <cell r="H460" t="e">
            <v>#N/A</v>
          </cell>
          <cell r="I460" t="str">
            <v/>
          </cell>
        </row>
        <row r="461">
          <cell r="H461" t="e">
            <v>#N/A</v>
          </cell>
          <cell r="I461" t="str">
            <v/>
          </cell>
        </row>
        <row r="462">
          <cell r="H462" t="e">
            <v>#N/A</v>
          </cell>
          <cell r="I462" t="str">
            <v/>
          </cell>
        </row>
        <row r="463">
          <cell r="H463" t="e">
            <v>#N/A</v>
          </cell>
          <cell r="I463" t="str">
            <v/>
          </cell>
        </row>
        <row r="464">
          <cell r="H464" t="e">
            <v>#N/A</v>
          </cell>
          <cell r="I464" t="str">
            <v/>
          </cell>
        </row>
        <row r="465">
          <cell r="H465" t="e">
            <v>#N/A</v>
          </cell>
          <cell r="I465" t="str">
            <v/>
          </cell>
        </row>
        <row r="466">
          <cell r="H466" t="e">
            <v>#N/A</v>
          </cell>
          <cell r="I466" t="str">
            <v/>
          </cell>
        </row>
        <row r="467">
          <cell r="H467" t="e">
            <v>#N/A</v>
          </cell>
          <cell r="I467" t="str">
            <v/>
          </cell>
        </row>
        <row r="468">
          <cell r="H468" t="e">
            <v>#N/A</v>
          </cell>
          <cell r="I468" t="str">
            <v/>
          </cell>
        </row>
        <row r="469">
          <cell r="H469" t="e">
            <v>#N/A</v>
          </cell>
          <cell r="I469" t="str">
            <v/>
          </cell>
        </row>
        <row r="470">
          <cell r="H470" t="e">
            <v>#N/A</v>
          </cell>
          <cell r="I470" t="str">
            <v/>
          </cell>
        </row>
        <row r="471">
          <cell r="H471" t="e">
            <v>#N/A</v>
          </cell>
          <cell r="I471" t="str">
            <v/>
          </cell>
        </row>
        <row r="472">
          <cell r="H472" t="e">
            <v>#N/A</v>
          </cell>
          <cell r="I472" t="str">
            <v/>
          </cell>
        </row>
        <row r="473">
          <cell r="H473" t="e">
            <v>#N/A</v>
          </cell>
          <cell r="I473" t="str">
            <v/>
          </cell>
        </row>
        <row r="474">
          <cell r="H474" t="e">
            <v>#N/A</v>
          </cell>
          <cell r="I474" t="str">
            <v/>
          </cell>
        </row>
        <row r="475">
          <cell r="H475" t="e">
            <v>#N/A</v>
          </cell>
          <cell r="I475" t="str">
            <v/>
          </cell>
        </row>
        <row r="476">
          <cell r="H476" t="e">
            <v>#N/A</v>
          </cell>
          <cell r="I476" t="str">
            <v/>
          </cell>
        </row>
        <row r="477">
          <cell r="H477" t="e">
            <v>#N/A</v>
          </cell>
          <cell r="I477" t="str">
            <v/>
          </cell>
        </row>
        <row r="478">
          <cell r="H478" t="e">
            <v>#N/A</v>
          </cell>
          <cell r="I478" t="str">
            <v/>
          </cell>
        </row>
        <row r="479">
          <cell r="H479" t="e">
            <v>#N/A</v>
          </cell>
          <cell r="I479" t="str">
            <v/>
          </cell>
        </row>
        <row r="480">
          <cell r="H480" t="e">
            <v>#N/A</v>
          </cell>
          <cell r="I480" t="str">
            <v/>
          </cell>
        </row>
        <row r="481">
          <cell r="H481" t="e">
            <v>#N/A</v>
          </cell>
          <cell r="I481" t="str">
            <v/>
          </cell>
        </row>
        <row r="482">
          <cell r="H482" t="e">
            <v>#N/A</v>
          </cell>
          <cell r="I482" t="str">
            <v/>
          </cell>
        </row>
        <row r="483">
          <cell r="H483" t="e">
            <v>#N/A</v>
          </cell>
          <cell r="I483" t="str">
            <v/>
          </cell>
        </row>
        <row r="484">
          <cell r="H484" t="e">
            <v>#N/A</v>
          </cell>
          <cell r="I484" t="str">
            <v/>
          </cell>
        </row>
        <row r="485">
          <cell r="H485" t="e">
            <v>#N/A</v>
          </cell>
          <cell r="I485" t="str">
            <v/>
          </cell>
        </row>
        <row r="486">
          <cell r="H486" t="e">
            <v>#N/A</v>
          </cell>
          <cell r="I486" t="str">
            <v/>
          </cell>
        </row>
        <row r="487">
          <cell r="H487" t="e">
            <v>#N/A</v>
          </cell>
          <cell r="I487" t="str">
            <v/>
          </cell>
        </row>
        <row r="488">
          <cell r="H488" t="e">
            <v>#N/A</v>
          </cell>
          <cell r="I488" t="str">
            <v/>
          </cell>
        </row>
        <row r="489">
          <cell r="H489" t="e">
            <v>#N/A</v>
          </cell>
          <cell r="I489" t="str">
            <v/>
          </cell>
        </row>
        <row r="490">
          <cell r="H490" t="e">
            <v>#N/A</v>
          </cell>
          <cell r="I490" t="str">
            <v/>
          </cell>
        </row>
        <row r="491">
          <cell r="H491" t="e">
            <v>#N/A</v>
          </cell>
          <cell r="I491" t="str">
            <v/>
          </cell>
        </row>
        <row r="492">
          <cell r="H492" t="e">
            <v>#N/A</v>
          </cell>
          <cell r="I492" t="str">
            <v/>
          </cell>
        </row>
        <row r="493">
          <cell r="H493" t="e">
            <v>#N/A</v>
          </cell>
          <cell r="I493" t="str">
            <v/>
          </cell>
        </row>
        <row r="494">
          <cell r="H494" t="e">
            <v>#N/A</v>
          </cell>
          <cell r="I494" t="str">
            <v/>
          </cell>
        </row>
        <row r="495">
          <cell r="H495" t="e">
            <v>#N/A</v>
          </cell>
          <cell r="I495" t="str">
            <v/>
          </cell>
        </row>
        <row r="496">
          <cell r="H496" t="e">
            <v>#N/A</v>
          </cell>
          <cell r="I496" t="str">
            <v/>
          </cell>
        </row>
        <row r="497">
          <cell r="H497" t="e">
            <v>#N/A</v>
          </cell>
          <cell r="I497" t="str">
            <v/>
          </cell>
        </row>
        <row r="498">
          <cell r="H498" t="e">
            <v>#N/A</v>
          </cell>
          <cell r="I498" t="str">
            <v/>
          </cell>
        </row>
        <row r="499">
          <cell r="H499" t="e">
            <v>#N/A</v>
          </cell>
          <cell r="I499" t="str">
            <v/>
          </cell>
        </row>
        <row r="500">
          <cell r="H500" t="e">
            <v>#N/A</v>
          </cell>
          <cell r="I500" t="str">
            <v/>
          </cell>
        </row>
        <row r="501">
          <cell r="H501" t="e">
            <v>#N/A</v>
          </cell>
          <cell r="I501" t="str">
            <v/>
          </cell>
        </row>
        <row r="502">
          <cell r="H502" t="e">
            <v>#N/A</v>
          </cell>
          <cell r="I502" t="str">
            <v/>
          </cell>
        </row>
        <row r="503">
          <cell r="H503" t="e">
            <v>#N/A</v>
          </cell>
          <cell r="I503" t="str">
            <v/>
          </cell>
        </row>
        <row r="504">
          <cell r="H504" t="e">
            <v>#N/A</v>
          </cell>
          <cell r="I504" t="str">
            <v/>
          </cell>
        </row>
        <row r="505">
          <cell r="H505" t="e">
            <v>#N/A</v>
          </cell>
          <cell r="I505" t="str">
            <v/>
          </cell>
        </row>
        <row r="506">
          <cell r="H506" t="e">
            <v>#N/A</v>
          </cell>
          <cell r="I506" t="str">
            <v/>
          </cell>
        </row>
        <row r="507">
          <cell r="H507" t="e">
            <v>#N/A</v>
          </cell>
          <cell r="I507" t="str">
            <v/>
          </cell>
        </row>
        <row r="508">
          <cell r="H508" t="e">
            <v>#N/A</v>
          </cell>
          <cell r="I508" t="str">
            <v/>
          </cell>
        </row>
        <row r="509">
          <cell r="H509" t="e">
            <v>#N/A</v>
          </cell>
          <cell r="I509" t="str">
            <v/>
          </cell>
        </row>
        <row r="510">
          <cell r="H510" t="e">
            <v>#N/A</v>
          </cell>
          <cell r="I510" t="str">
            <v/>
          </cell>
        </row>
        <row r="511">
          <cell r="H511" t="e">
            <v>#N/A</v>
          </cell>
          <cell r="I511" t="str">
            <v/>
          </cell>
        </row>
        <row r="512">
          <cell r="H512" t="e">
            <v>#N/A</v>
          </cell>
          <cell r="I512" t="str">
            <v/>
          </cell>
        </row>
        <row r="513">
          <cell r="H513" t="e">
            <v>#N/A</v>
          </cell>
          <cell r="I513" t="str">
            <v/>
          </cell>
        </row>
        <row r="514">
          <cell r="H514" t="e">
            <v>#N/A</v>
          </cell>
          <cell r="I514" t="str">
            <v/>
          </cell>
        </row>
        <row r="515">
          <cell r="H515" t="e">
            <v>#N/A</v>
          </cell>
          <cell r="I515" t="str">
            <v/>
          </cell>
        </row>
        <row r="516">
          <cell r="H516" t="e">
            <v>#N/A</v>
          </cell>
          <cell r="I516" t="str">
            <v/>
          </cell>
        </row>
        <row r="517">
          <cell r="H517" t="e">
            <v>#N/A</v>
          </cell>
          <cell r="I517" t="str">
            <v/>
          </cell>
        </row>
        <row r="518">
          <cell r="H518" t="e">
            <v>#N/A</v>
          </cell>
          <cell r="I518" t="str">
            <v/>
          </cell>
        </row>
        <row r="519">
          <cell r="H519" t="e">
            <v>#N/A</v>
          </cell>
          <cell r="I519" t="str">
            <v/>
          </cell>
        </row>
        <row r="520">
          <cell r="H520" t="e">
            <v>#N/A</v>
          </cell>
          <cell r="I520" t="str">
            <v/>
          </cell>
        </row>
        <row r="521">
          <cell r="H521" t="e">
            <v>#N/A</v>
          </cell>
          <cell r="I521" t="str">
            <v/>
          </cell>
        </row>
        <row r="522">
          <cell r="H522" t="e">
            <v>#N/A</v>
          </cell>
          <cell r="I522" t="str">
            <v/>
          </cell>
        </row>
        <row r="523">
          <cell r="H523" t="e">
            <v>#N/A</v>
          </cell>
          <cell r="I523" t="str">
            <v/>
          </cell>
        </row>
        <row r="524">
          <cell r="H524" t="e">
            <v>#N/A</v>
          </cell>
          <cell r="I524" t="str">
            <v/>
          </cell>
        </row>
        <row r="525">
          <cell r="H525" t="e">
            <v>#N/A</v>
          </cell>
          <cell r="I525" t="str">
            <v/>
          </cell>
        </row>
        <row r="526">
          <cell r="H526" t="e">
            <v>#N/A</v>
          </cell>
          <cell r="I526" t="str">
            <v/>
          </cell>
        </row>
        <row r="527">
          <cell r="H527" t="e">
            <v>#N/A</v>
          </cell>
          <cell r="I527" t="str">
            <v/>
          </cell>
        </row>
        <row r="528">
          <cell r="H528" t="e">
            <v>#N/A</v>
          </cell>
          <cell r="I528" t="str">
            <v/>
          </cell>
        </row>
        <row r="529">
          <cell r="H529" t="e">
            <v>#N/A</v>
          </cell>
          <cell r="I529" t="str">
            <v/>
          </cell>
        </row>
        <row r="530">
          <cell r="H530" t="e">
            <v>#N/A</v>
          </cell>
          <cell r="I530" t="str">
            <v/>
          </cell>
        </row>
        <row r="531">
          <cell r="H531" t="e">
            <v>#N/A</v>
          </cell>
          <cell r="I531" t="str">
            <v/>
          </cell>
        </row>
        <row r="532">
          <cell r="H532" t="e">
            <v>#N/A</v>
          </cell>
          <cell r="I532" t="str">
            <v/>
          </cell>
        </row>
        <row r="533">
          <cell r="H533" t="e">
            <v>#N/A</v>
          </cell>
          <cell r="I533" t="str">
            <v/>
          </cell>
        </row>
        <row r="534">
          <cell r="H534" t="e">
            <v>#N/A</v>
          </cell>
          <cell r="I534" t="str">
            <v/>
          </cell>
        </row>
        <row r="535">
          <cell r="H535" t="e">
            <v>#N/A</v>
          </cell>
          <cell r="I535" t="str">
            <v/>
          </cell>
        </row>
        <row r="536">
          <cell r="H536" t="e">
            <v>#N/A</v>
          </cell>
          <cell r="I536" t="str">
            <v/>
          </cell>
        </row>
        <row r="537">
          <cell r="H537" t="e">
            <v>#N/A</v>
          </cell>
          <cell r="I537" t="str">
            <v/>
          </cell>
        </row>
        <row r="538">
          <cell r="H538" t="e">
            <v>#N/A</v>
          </cell>
          <cell r="I538" t="str">
            <v/>
          </cell>
        </row>
        <row r="539">
          <cell r="H539" t="e">
            <v>#N/A</v>
          </cell>
          <cell r="I539" t="str">
            <v/>
          </cell>
        </row>
        <row r="540">
          <cell r="H540" t="e">
            <v>#N/A</v>
          </cell>
          <cell r="I540" t="str">
            <v/>
          </cell>
        </row>
        <row r="541">
          <cell r="H541" t="e">
            <v>#N/A</v>
          </cell>
          <cell r="I541" t="str">
            <v/>
          </cell>
        </row>
        <row r="542">
          <cell r="H542" t="e">
            <v>#N/A</v>
          </cell>
          <cell r="I542" t="str">
            <v/>
          </cell>
        </row>
        <row r="543">
          <cell r="H543" t="e">
            <v>#N/A</v>
          </cell>
          <cell r="I543" t="str">
            <v/>
          </cell>
        </row>
        <row r="544">
          <cell r="H544" t="e">
            <v>#N/A</v>
          </cell>
          <cell r="I544" t="str">
            <v/>
          </cell>
        </row>
        <row r="545">
          <cell r="H545" t="e">
            <v>#N/A</v>
          </cell>
          <cell r="I545" t="str">
            <v/>
          </cell>
        </row>
        <row r="546">
          <cell r="H546" t="e">
            <v>#N/A</v>
          </cell>
          <cell r="I546" t="str">
            <v/>
          </cell>
        </row>
        <row r="547">
          <cell r="H547" t="e">
            <v>#N/A</v>
          </cell>
          <cell r="I547" t="str">
            <v/>
          </cell>
        </row>
        <row r="548">
          <cell r="H548" t="e">
            <v>#N/A</v>
          </cell>
          <cell r="I548" t="str">
            <v/>
          </cell>
        </row>
        <row r="549">
          <cell r="H549" t="e">
            <v>#N/A</v>
          </cell>
          <cell r="I549" t="str">
            <v/>
          </cell>
        </row>
        <row r="550">
          <cell r="H550" t="e">
            <v>#N/A</v>
          </cell>
          <cell r="I550" t="str">
            <v/>
          </cell>
        </row>
        <row r="551">
          <cell r="H551" t="e">
            <v>#N/A</v>
          </cell>
          <cell r="I551" t="str">
            <v/>
          </cell>
        </row>
        <row r="552">
          <cell r="H552" t="e">
            <v>#N/A</v>
          </cell>
          <cell r="I552" t="str">
            <v/>
          </cell>
        </row>
        <row r="553">
          <cell r="H553" t="e">
            <v>#N/A</v>
          </cell>
          <cell r="I553" t="str">
            <v/>
          </cell>
        </row>
        <row r="554">
          <cell r="H554" t="e">
            <v>#N/A</v>
          </cell>
          <cell r="I554" t="str">
            <v/>
          </cell>
        </row>
        <row r="555">
          <cell r="H555" t="e">
            <v>#N/A</v>
          </cell>
          <cell r="I555" t="str">
            <v/>
          </cell>
        </row>
        <row r="556">
          <cell r="H556" t="e">
            <v>#N/A</v>
          </cell>
          <cell r="I556" t="str">
            <v/>
          </cell>
        </row>
        <row r="557">
          <cell r="H557" t="e">
            <v>#N/A</v>
          </cell>
          <cell r="I557" t="str">
            <v/>
          </cell>
        </row>
        <row r="558">
          <cell r="H558" t="e">
            <v>#N/A</v>
          </cell>
          <cell r="I558" t="str">
            <v/>
          </cell>
        </row>
        <row r="559">
          <cell r="H559" t="e">
            <v>#N/A</v>
          </cell>
          <cell r="I559" t="str">
            <v/>
          </cell>
        </row>
        <row r="560">
          <cell r="H560" t="e">
            <v>#N/A</v>
          </cell>
          <cell r="I560" t="str">
            <v/>
          </cell>
        </row>
        <row r="561">
          <cell r="H561" t="e">
            <v>#N/A</v>
          </cell>
          <cell r="I561" t="str">
            <v/>
          </cell>
        </row>
        <row r="562">
          <cell r="H562" t="e">
            <v>#N/A</v>
          </cell>
          <cell r="I562" t="str">
            <v/>
          </cell>
        </row>
        <row r="563">
          <cell r="H563" t="e">
            <v>#N/A</v>
          </cell>
          <cell r="I563" t="str">
            <v/>
          </cell>
        </row>
        <row r="564">
          <cell r="H564" t="e">
            <v>#N/A</v>
          </cell>
          <cell r="I564" t="str">
            <v/>
          </cell>
        </row>
        <row r="565">
          <cell r="H565" t="e">
            <v>#N/A</v>
          </cell>
          <cell r="I565" t="str">
            <v/>
          </cell>
        </row>
        <row r="566">
          <cell r="H566" t="e">
            <v>#N/A</v>
          </cell>
          <cell r="I566" t="str">
            <v/>
          </cell>
        </row>
        <row r="567">
          <cell r="H567" t="e">
            <v>#N/A</v>
          </cell>
          <cell r="I567" t="str">
            <v/>
          </cell>
        </row>
        <row r="568">
          <cell r="H568" t="e">
            <v>#N/A</v>
          </cell>
          <cell r="I568" t="str">
            <v/>
          </cell>
        </row>
        <row r="569">
          <cell r="H569" t="e">
            <v>#N/A</v>
          </cell>
          <cell r="I569" t="str">
            <v/>
          </cell>
        </row>
        <row r="570">
          <cell r="H570" t="e">
            <v>#N/A</v>
          </cell>
          <cell r="I570" t="str">
            <v/>
          </cell>
        </row>
        <row r="571">
          <cell r="H571" t="e">
            <v>#N/A</v>
          </cell>
          <cell r="I571" t="str">
            <v/>
          </cell>
        </row>
        <row r="572">
          <cell r="H572" t="e">
            <v>#N/A</v>
          </cell>
          <cell r="I572" t="str">
            <v/>
          </cell>
        </row>
        <row r="573">
          <cell r="H573" t="e">
            <v>#N/A</v>
          </cell>
          <cell r="I573" t="str">
            <v/>
          </cell>
        </row>
        <row r="574">
          <cell r="H574" t="e">
            <v>#N/A</v>
          </cell>
          <cell r="I574" t="str">
            <v/>
          </cell>
        </row>
        <row r="575">
          <cell r="H575" t="e">
            <v>#N/A</v>
          </cell>
          <cell r="I575" t="str">
            <v/>
          </cell>
        </row>
        <row r="576">
          <cell r="H576" t="e">
            <v>#N/A</v>
          </cell>
          <cell r="I576" t="str">
            <v/>
          </cell>
        </row>
        <row r="577">
          <cell r="H577" t="e">
            <v>#N/A</v>
          </cell>
          <cell r="I577" t="str">
            <v/>
          </cell>
        </row>
        <row r="578">
          <cell r="H578" t="e">
            <v>#N/A</v>
          </cell>
          <cell r="I578" t="str">
            <v/>
          </cell>
        </row>
        <row r="579">
          <cell r="H579" t="e">
            <v>#N/A</v>
          </cell>
          <cell r="I579" t="str">
            <v/>
          </cell>
        </row>
        <row r="580">
          <cell r="H580" t="e">
            <v>#N/A</v>
          </cell>
          <cell r="I580" t="str">
            <v/>
          </cell>
        </row>
        <row r="581">
          <cell r="H581" t="e">
            <v>#N/A</v>
          </cell>
          <cell r="I581" t="str">
            <v/>
          </cell>
        </row>
        <row r="582">
          <cell r="H582" t="e">
            <v>#N/A</v>
          </cell>
          <cell r="I582" t="str">
            <v/>
          </cell>
        </row>
        <row r="583">
          <cell r="H583" t="e">
            <v>#N/A</v>
          </cell>
          <cell r="I583" t="str">
            <v/>
          </cell>
        </row>
        <row r="584">
          <cell r="H584" t="e">
            <v>#N/A</v>
          </cell>
          <cell r="I584" t="str">
            <v/>
          </cell>
        </row>
        <row r="585">
          <cell r="H585" t="e">
            <v>#N/A</v>
          </cell>
          <cell r="I585" t="str">
            <v/>
          </cell>
        </row>
        <row r="586">
          <cell r="H586" t="e">
            <v>#N/A</v>
          </cell>
          <cell r="I586" t="str">
            <v/>
          </cell>
        </row>
        <row r="587">
          <cell r="H587" t="e">
            <v>#N/A</v>
          </cell>
          <cell r="I587" t="str">
            <v/>
          </cell>
        </row>
        <row r="588">
          <cell r="H588" t="e">
            <v>#N/A</v>
          </cell>
          <cell r="I588" t="str">
            <v/>
          </cell>
        </row>
        <row r="589">
          <cell r="H589" t="e">
            <v>#N/A</v>
          </cell>
          <cell r="I589" t="str">
            <v/>
          </cell>
        </row>
        <row r="590">
          <cell r="H590" t="e">
            <v>#N/A</v>
          </cell>
          <cell r="I590" t="str">
            <v/>
          </cell>
        </row>
        <row r="591">
          <cell r="H591" t="e">
            <v>#N/A</v>
          </cell>
          <cell r="I591" t="str">
            <v/>
          </cell>
        </row>
        <row r="592">
          <cell r="H592" t="e">
            <v>#N/A</v>
          </cell>
          <cell r="I592" t="str">
            <v/>
          </cell>
        </row>
        <row r="593">
          <cell r="H593" t="e">
            <v>#N/A</v>
          </cell>
          <cell r="I593" t="str">
            <v/>
          </cell>
        </row>
        <row r="594">
          <cell r="H594" t="e">
            <v>#N/A</v>
          </cell>
          <cell r="I594" t="str">
            <v/>
          </cell>
        </row>
        <row r="595">
          <cell r="H595" t="e">
            <v>#N/A</v>
          </cell>
          <cell r="I595" t="str">
            <v/>
          </cell>
        </row>
        <row r="596">
          <cell r="H596" t="e">
            <v>#N/A</v>
          </cell>
          <cell r="I596" t="str">
            <v/>
          </cell>
        </row>
        <row r="597">
          <cell r="H597" t="e">
            <v>#N/A</v>
          </cell>
          <cell r="I597" t="str">
            <v/>
          </cell>
        </row>
        <row r="598">
          <cell r="H598" t="e">
            <v>#N/A</v>
          </cell>
          <cell r="I598" t="str">
            <v/>
          </cell>
        </row>
        <row r="599">
          <cell r="H599" t="e">
            <v>#N/A</v>
          </cell>
          <cell r="I599" t="str">
            <v/>
          </cell>
        </row>
        <row r="600">
          <cell r="H600" t="e">
            <v>#N/A</v>
          </cell>
          <cell r="I600" t="str">
            <v/>
          </cell>
        </row>
        <row r="601">
          <cell r="H601" t="e">
            <v>#N/A</v>
          </cell>
          <cell r="I601" t="str">
            <v/>
          </cell>
        </row>
        <row r="602">
          <cell r="H602" t="e">
            <v>#N/A</v>
          </cell>
          <cell r="I602" t="str">
            <v/>
          </cell>
        </row>
        <row r="603">
          <cell r="H603" t="e">
            <v>#N/A</v>
          </cell>
          <cell r="I603" t="str">
            <v/>
          </cell>
        </row>
        <row r="604">
          <cell r="H604" t="e">
            <v>#N/A</v>
          </cell>
          <cell r="I604" t="str">
            <v/>
          </cell>
        </row>
        <row r="605">
          <cell r="H605" t="e">
            <v>#N/A</v>
          </cell>
          <cell r="I605" t="str">
            <v/>
          </cell>
        </row>
        <row r="606">
          <cell r="H606" t="e">
            <v>#N/A</v>
          </cell>
          <cell r="I606" t="str">
            <v/>
          </cell>
        </row>
        <row r="607">
          <cell r="H607" t="e">
            <v>#N/A</v>
          </cell>
          <cell r="I607" t="str">
            <v/>
          </cell>
        </row>
        <row r="608">
          <cell r="H608" t="e">
            <v>#N/A</v>
          </cell>
          <cell r="I608" t="str">
            <v/>
          </cell>
        </row>
        <row r="609">
          <cell r="H609" t="e">
            <v>#N/A</v>
          </cell>
          <cell r="I609" t="str">
            <v/>
          </cell>
        </row>
        <row r="610">
          <cell r="H610" t="e">
            <v>#N/A</v>
          </cell>
          <cell r="I610" t="str">
            <v/>
          </cell>
        </row>
        <row r="611">
          <cell r="H611" t="e">
            <v>#N/A</v>
          </cell>
          <cell r="I611" t="str">
            <v/>
          </cell>
        </row>
        <row r="612">
          <cell r="H612" t="e">
            <v>#N/A</v>
          </cell>
          <cell r="I612" t="str">
            <v/>
          </cell>
        </row>
        <row r="613">
          <cell r="H613" t="e">
            <v>#N/A</v>
          </cell>
          <cell r="I613" t="str">
            <v/>
          </cell>
        </row>
        <row r="614">
          <cell r="H614" t="e">
            <v>#N/A</v>
          </cell>
          <cell r="I614" t="str">
            <v/>
          </cell>
        </row>
        <row r="615">
          <cell r="H615" t="e">
            <v>#N/A</v>
          </cell>
          <cell r="I615" t="str">
            <v/>
          </cell>
        </row>
        <row r="616">
          <cell r="H616" t="e">
            <v>#N/A</v>
          </cell>
          <cell r="I616" t="str">
            <v/>
          </cell>
        </row>
        <row r="617">
          <cell r="H617" t="e">
            <v>#N/A</v>
          </cell>
          <cell r="I617" t="str">
            <v/>
          </cell>
        </row>
        <row r="618">
          <cell r="H618" t="e">
            <v>#N/A</v>
          </cell>
          <cell r="I618" t="str">
            <v/>
          </cell>
        </row>
        <row r="619">
          <cell r="H619" t="e">
            <v>#N/A</v>
          </cell>
          <cell r="I619" t="str">
            <v/>
          </cell>
        </row>
        <row r="620">
          <cell r="H620" t="e">
            <v>#N/A</v>
          </cell>
          <cell r="I620" t="str">
            <v/>
          </cell>
        </row>
        <row r="621">
          <cell r="H621" t="e">
            <v>#N/A</v>
          </cell>
          <cell r="I621" t="str">
            <v/>
          </cell>
        </row>
        <row r="622">
          <cell r="H622" t="e">
            <v>#N/A</v>
          </cell>
          <cell r="I622" t="str">
            <v/>
          </cell>
        </row>
        <row r="623">
          <cell r="H623" t="e">
            <v>#N/A</v>
          </cell>
          <cell r="I623" t="str">
            <v/>
          </cell>
        </row>
        <row r="624">
          <cell r="H624" t="e">
            <v>#N/A</v>
          </cell>
          <cell r="I624" t="str">
            <v/>
          </cell>
        </row>
        <row r="625">
          <cell r="H625" t="e">
            <v>#N/A</v>
          </cell>
          <cell r="I625" t="str">
            <v/>
          </cell>
        </row>
        <row r="626">
          <cell r="H626" t="e">
            <v>#N/A</v>
          </cell>
          <cell r="I626" t="str">
            <v/>
          </cell>
        </row>
        <row r="627">
          <cell r="H627" t="e">
            <v>#N/A</v>
          </cell>
          <cell r="I627" t="str">
            <v/>
          </cell>
        </row>
        <row r="628">
          <cell r="H628" t="e">
            <v>#N/A</v>
          </cell>
          <cell r="I628" t="str">
            <v/>
          </cell>
        </row>
        <row r="629">
          <cell r="H629" t="e">
            <v>#N/A</v>
          </cell>
          <cell r="I629" t="str">
            <v/>
          </cell>
        </row>
        <row r="630">
          <cell r="H630" t="e">
            <v>#N/A</v>
          </cell>
          <cell r="I630" t="str">
            <v/>
          </cell>
        </row>
        <row r="631">
          <cell r="H631" t="e">
            <v>#N/A</v>
          </cell>
          <cell r="I631" t="str">
            <v/>
          </cell>
        </row>
        <row r="632">
          <cell r="H632" t="e">
            <v>#N/A</v>
          </cell>
          <cell r="I632" t="str">
            <v/>
          </cell>
        </row>
        <row r="633">
          <cell r="H633" t="e">
            <v>#N/A</v>
          </cell>
          <cell r="I633" t="str">
            <v/>
          </cell>
        </row>
        <row r="634">
          <cell r="H634" t="e">
            <v>#N/A</v>
          </cell>
          <cell r="I634" t="str">
            <v/>
          </cell>
        </row>
        <row r="635">
          <cell r="H635" t="e">
            <v>#N/A</v>
          </cell>
          <cell r="I635" t="str">
            <v/>
          </cell>
        </row>
        <row r="636">
          <cell r="H636" t="e">
            <v>#N/A</v>
          </cell>
          <cell r="I636" t="str">
            <v/>
          </cell>
        </row>
        <row r="637">
          <cell r="H637" t="e">
            <v>#N/A</v>
          </cell>
          <cell r="I637" t="str">
            <v/>
          </cell>
        </row>
        <row r="638">
          <cell r="H638" t="e">
            <v>#N/A</v>
          </cell>
          <cell r="I638" t="str">
            <v/>
          </cell>
        </row>
        <row r="639">
          <cell r="H639" t="e">
            <v>#N/A</v>
          </cell>
          <cell r="I639" t="str">
            <v/>
          </cell>
        </row>
        <row r="640">
          <cell r="H640" t="e">
            <v>#N/A</v>
          </cell>
          <cell r="I640" t="str">
            <v/>
          </cell>
        </row>
      </sheetData>
      <sheetData sheetId="2">
        <row r="7">
          <cell r="O7">
            <v>1</v>
          </cell>
        </row>
      </sheetData>
      <sheetData sheetId="3"/>
      <sheetData sheetId="4"/>
      <sheetData sheetId="5"/>
      <sheetData sheetId="6"/>
      <sheetData sheetId="7"/>
      <sheetData sheetId="8"/>
      <sheetData sheetId="9"/>
      <sheetData sheetId="10">
        <row r="7">
          <cell r="R7" t="str">
            <v>Công ty mẹ (Đại Châu)</v>
          </cell>
          <cell r="V7" t="str">
            <v>Công ty con (DC Phú Hà)</v>
          </cell>
          <cell r="AL7" t="str">
            <v>Công ty ABC</v>
          </cell>
          <cell r="AP7" t="str">
            <v>Công ty ABC</v>
          </cell>
          <cell r="AT7" t="str">
            <v>Công ty ABC</v>
          </cell>
          <cell r="AX7" t="str">
            <v>Công ty ABC</v>
          </cell>
          <cell r="BB7" t="str">
            <v>Công ty ABC</v>
          </cell>
          <cell r="BF7" t="str">
            <v>Công ty ABC</v>
          </cell>
          <cell r="BJ7" t="str">
            <v>Công ty ABC</v>
          </cell>
          <cell r="BN7" t="str">
            <v>Công ty ABC</v>
          </cell>
          <cell r="BR7" t="str">
            <v>Công ty ABC</v>
          </cell>
          <cell r="BV7" t="str">
            <v>Công ty ABC</v>
          </cell>
          <cell r="BZ7" t="str">
            <v>Công ty ABC</v>
          </cell>
          <cell r="CD7" t="str">
            <v>Công ty ABC</v>
          </cell>
          <cell r="CH7" t="str">
            <v>Công ty con (XNK Đại Châu)</v>
          </cell>
          <cell r="CL7" t="str">
            <v>Bút toán Hợp nhất</v>
          </cell>
        </row>
        <row r="9">
          <cell r="J9" t="str">
            <v>Đơn vị tính: VND</v>
          </cell>
        </row>
        <row r="12">
          <cell r="C12" t="str">
            <v xml:space="preserve">Mã 
số </v>
          </cell>
          <cell r="E12" t="str">
            <v>Số cuối năm
(Số đơn vị)</v>
          </cell>
          <cell r="G12" t="str">
            <v>Số cuối năm
(Số kiểm toán)</v>
          </cell>
          <cell r="H12" t="str">
            <v>Số đầu năm 
(Số đơn vị)</v>
          </cell>
          <cell r="J12" t="str">
            <v>Số đầu năm 
(Số kiểm toán)</v>
          </cell>
          <cell r="N12" t="str">
            <v>Sort
TK</v>
          </cell>
          <cell r="R12" t="str">
            <v>Số cuối năm
(Số đơn vị)</v>
          </cell>
          <cell r="S12" t="str">
            <v>Số cuối năm
(Số kiểm toán)</v>
          </cell>
          <cell r="T12" t="str">
            <v>Số đầu năm 
(Số đơn vị)</v>
          </cell>
          <cell r="U12" t="str">
            <v>Số đầu năm 
(Số kiểm toán)</v>
          </cell>
          <cell r="V12" t="str">
            <v>Số cuối năm
(Số đơn vị)</v>
          </cell>
          <cell r="W12" t="str">
            <v>Số cuối năm
(Số kiểm toán)</v>
          </cell>
          <cell r="X12" t="str">
            <v>Số đầu năm 
(Số đơn vị)</v>
          </cell>
          <cell r="Y12" t="str">
            <v>Số đầu năm 
(Số kiểm toán)</v>
          </cell>
          <cell r="Z12" t="str">
            <v>Số cuối năm
(Số đơn vị)</v>
          </cell>
          <cell r="AA12" t="str">
            <v>Số cuối năm
(Số kiểm toán)</v>
          </cell>
          <cell r="AB12" t="str">
            <v>Số đầu năm 
(Số đơn vị)</v>
          </cell>
          <cell r="AC12" t="str">
            <v>Số đầu năm 
(Số kiểm toán)</v>
          </cell>
          <cell r="AD12" t="str">
            <v>Số cuối năm
(Số đơn vị)</v>
          </cell>
          <cell r="AE12" t="str">
            <v>Số cuối năm
(Số kiểm toán)</v>
          </cell>
          <cell r="AF12" t="str">
            <v>Số đầu năm 
(Số đơn vị)</v>
          </cell>
          <cell r="AG12" t="str">
            <v>Số đầu năm 
(Số kiểm toán)</v>
          </cell>
          <cell r="AH12" t="str">
            <v>Số cuối năm
(Số đơn vị)</v>
          </cell>
          <cell r="AI12" t="str">
            <v>Số cuối năm
(Số kiểm toán)</v>
          </cell>
          <cell r="AJ12" t="str">
            <v>Số đầu năm 
(Số đơn vị)</v>
          </cell>
          <cell r="AK12" t="str">
            <v>Số đầu năm 
(Số kiểm toán)</v>
          </cell>
          <cell r="AL12" t="str">
            <v>Số cuối năm
(Số đơn vị)</v>
          </cell>
          <cell r="AM12" t="str">
            <v>Số cuối năm
(Số kiểm toán)</v>
          </cell>
          <cell r="AN12" t="str">
            <v>Số đầu năm 
(Số đơn vị)</v>
          </cell>
          <cell r="AO12" t="str">
            <v>Số đầu năm 
(Số kiểm toán)</v>
          </cell>
          <cell r="AP12" t="str">
            <v>Số cuối năm
(Số đơn vị)</v>
          </cell>
          <cell r="AQ12" t="str">
            <v>Số cuối năm
(Số kiểm toán)</v>
          </cell>
          <cell r="AR12" t="str">
            <v>Số đầu năm 
(Số đơn vị)</v>
          </cell>
          <cell r="AS12" t="str">
            <v>Số đầu năm 
(Số kiểm toán)</v>
          </cell>
          <cell r="AT12" t="str">
            <v>Số cuối năm
(Số đơn vị)</v>
          </cell>
          <cell r="AU12" t="str">
            <v>Số cuối năm
(Số kiểm toán)</v>
          </cell>
          <cell r="AV12" t="str">
            <v>Số đầu năm 
(Số đơn vị)</v>
          </cell>
          <cell r="AW12" t="str">
            <v>Số đầu năm 
(Số kiểm toán)</v>
          </cell>
          <cell r="AX12" t="str">
            <v>Số cuối năm
(Số đơn vị)</v>
          </cell>
          <cell r="AY12" t="str">
            <v>Số cuối năm
(Số kiểm toán)</v>
          </cell>
          <cell r="AZ12" t="str">
            <v>Số đầu năm 
(Số đơn vị)</v>
          </cell>
          <cell r="BA12" t="str">
            <v>Số đầu năm 
(Số kiểm toán)</v>
          </cell>
          <cell r="BB12" t="str">
            <v>Số cuối năm
(Số đơn vị)</v>
          </cell>
          <cell r="BC12" t="str">
            <v>Số cuối năm
(Số kiểm toán)</v>
          </cell>
          <cell r="BD12" t="str">
            <v>Số đầu năm 
(Số đơn vị)</v>
          </cell>
          <cell r="BE12" t="str">
            <v>Số đầu năm 
(Số kiểm toán)</v>
          </cell>
          <cell r="BF12" t="str">
            <v>Số cuối năm
(Số đơn vị)</v>
          </cell>
          <cell r="BG12" t="str">
            <v>Số cuối năm
(Số kiểm toán)</v>
          </cell>
          <cell r="BH12" t="str">
            <v>Số đầu năm 
(Số đơn vị)</v>
          </cell>
          <cell r="BI12" t="str">
            <v>Số đầu năm 
(Số kiểm toán)</v>
          </cell>
          <cell r="BJ12" t="str">
            <v>Số cuối năm
(Số đơn vị)</v>
          </cell>
          <cell r="BK12" t="str">
            <v>Số cuối năm
(Số kiểm toán)</v>
          </cell>
          <cell r="BL12" t="str">
            <v>Số đầu năm 
(Số đơn vị)</v>
          </cell>
          <cell r="BM12" t="str">
            <v>Số đầu năm 
(Số kiểm toán)</v>
          </cell>
          <cell r="BN12" t="str">
            <v>Số cuối năm
(Số đơn vị)</v>
          </cell>
          <cell r="BO12" t="str">
            <v>Số cuối năm
(Số kiểm toán)</v>
          </cell>
          <cell r="BP12" t="str">
            <v>Số đầu năm 
(Số đơn vị)</v>
          </cell>
          <cell r="BQ12" t="str">
            <v>Số đầu năm 
(Số kiểm toán)</v>
          </cell>
          <cell r="BR12" t="str">
            <v>Số cuối năm
(Số đơn vị)</v>
          </cell>
          <cell r="BS12" t="str">
            <v>Số cuối năm
(Số kiểm toán)</v>
          </cell>
          <cell r="BT12" t="str">
            <v>Số đầu năm 
(Số đơn vị)</v>
          </cell>
          <cell r="BU12" t="str">
            <v>Số đầu năm 
(Số kiểm toán)</v>
          </cell>
          <cell r="BV12" t="str">
            <v>Số cuối năm
(Số đơn vị)</v>
          </cell>
          <cell r="BW12" t="str">
            <v>Số cuối năm
(Số kiểm toán)</v>
          </cell>
          <cell r="BX12" t="str">
            <v>Số đầu năm 
(Số đơn vị)</v>
          </cell>
          <cell r="BY12" t="str">
            <v>Số đầu năm 
(Số kiểm toán)</v>
          </cell>
          <cell r="BZ12" t="str">
            <v>Số cuối năm
(Số đơn vị)</v>
          </cell>
          <cell r="CA12" t="str">
            <v>Số cuối năm
(Số kiểm toán)</v>
          </cell>
          <cell r="CB12" t="str">
            <v>Số đầu năm 
(Số đơn vị)</v>
          </cell>
          <cell r="CC12" t="str">
            <v>Số đầu năm 
(Số kiểm toán)</v>
          </cell>
          <cell r="CD12" t="str">
            <v>Số cuối năm
(Số đơn vị)</v>
          </cell>
          <cell r="CE12" t="str">
            <v>Số cuối năm
(Số kiểm toán)</v>
          </cell>
          <cell r="CF12" t="str">
            <v>Số đầu năm 
(Số đơn vị)</v>
          </cell>
          <cell r="CG12" t="str">
            <v>Số đầu năm 
(Số kiểm toán)</v>
          </cell>
          <cell r="CH12" t="str">
            <v>Số cuối năm
(Số đơn vị)</v>
          </cell>
          <cell r="CI12" t="str">
            <v>Số cuối năm
(Số kiểm toán)</v>
          </cell>
          <cell r="CJ12" t="str">
            <v>Số đầu năm 
(Số đơn vị)</v>
          </cell>
          <cell r="CK12" t="str">
            <v>Số đầu năm 
(Số kiểm toán)</v>
          </cell>
          <cell r="CL12" t="str">
            <v>Số cuối năm
(Số đơn vị)</v>
          </cell>
          <cell r="CM12" t="str">
            <v>Số cuối năm
(Số kiểm toán)</v>
          </cell>
          <cell r="CN12" t="str">
            <v>Số đầu năm 
(Số đơn vị)</v>
          </cell>
          <cell r="CO12" t="str">
            <v>Số đầu năm 
(Số kiểm toán)</v>
          </cell>
        </row>
        <row r="14">
          <cell r="C14">
            <v>100</v>
          </cell>
          <cell r="E14">
            <v>292643610396</v>
          </cell>
          <cell r="G14">
            <v>292643610396</v>
          </cell>
          <cell r="J14">
            <v>288769583749</v>
          </cell>
          <cell r="N14">
            <v>1</v>
          </cell>
        </row>
        <row r="15">
          <cell r="C15">
            <v>110</v>
          </cell>
          <cell r="E15">
            <v>7820943189</v>
          </cell>
          <cell r="G15">
            <v>7820943189</v>
          </cell>
          <cell r="J15">
            <v>9401185570</v>
          </cell>
          <cell r="N15">
            <v>2</v>
          </cell>
        </row>
        <row r="16">
          <cell r="C16">
            <v>111</v>
          </cell>
          <cell r="E16">
            <v>7820943189</v>
          </cell>
          <cell r="G16">
            <v>7820943189</v>
          </cell>
          <cell r="J16">
            <v>9401185570</v>
          </cell>
          <cell r="N16">
            <v>3</v>
          </cell>
        </row>
        <row r="17">
          <cell r="E17">
            <v>3298460242</v>
          </cell>
          <cell r="G17">
            <v>3298460242</v>
          </cell>
          <cell r="J17">
            <v>122714883</v>
          </cell>
          <cell r="M17">
            <v>111</v>
          </cell>
          <cell r="N17">
            <v>4</v>
          </cell>
        </row>
        <row r="18">
          <cell r="E18">
            <v>4522482947</v>
          </cell>
          <cell r="G18">
            <v>4522482947</v>
          </cell>
          <cell r="J18">
            <v>9278470687</v>
          </cell>
          <cell r="M18">
            <v>111</v>
          </cell>
          <cell r="N18">
            <v>5</v>
          </cell>
        </row>
        <row r="19">
          <cell r="E19">
            <v>0</v>
          </cell>
          <cell r="G19">
            <v>0</v>
          </cell>
          <cell r="J19">
            <v>0</v>
          </cell>
          <cell r="M19">
            <v>111</v>
          </cell>
          <cell r="N19">
            <v>6</v>
          </cell>
        </row>
        <row r="20">
          <cell r="C20">
            <v>112</v>
          </cell>
          <cell r="E20">
            <v>0</v>
          </cell>
          <cell r="G20">
            <v>0</v>
          </cell>
          <cell r="J20">
            <v>0</v>
          </cell>
          <cell r="M20">
            <v>112</v>
          </cell>
          <cell r="N20">
            <v>7</v>
          </cell>
        </row>
        <row r="21">
          <cell r="C21">
            <v>120</v>
          </cell>
          <cell r="E21">
            <v>38480000000</v>
          </cell>
          <cell r="G21">
            <v>38480000000</v>
          </cell>
          <cell r="J21">
            <v>38480000000</v>
          </cell>
          <cell r="N21">
            <v>8</v>
          </cell>
        </row>
        <row r="22">
          <cell r="C22">
            <v>121</v>
          </cell>
          <cell r="E22">
            <v>38480000000</v>
          </cell>
          <cell r="G22">
            <v>38480000000</v>
          </cell>
          <cell r="J22">
            <v>38480000000</v>
          </cell>
          <cell r="N22">
            <v>9</v>
          </cell>
        </row>
        <row r="23">
          <cell r="E23">
            <v>0</v>
          </cell>
          <cell r="G23">
            <v>0</v>
          </cell>
          <cell r="J23">
            <v>0</v>
          </cell>
          <cell r="N23">
            <v>10</v>
          </cell>
        </row>
        <row r="24">
          <cell r="E24">
            <v>0</v>
          </cell>
          <cell r="G24">
            <v>0</v>
          </cell>
          <cell r="J24">
            <v>0</v>
          </cell>
          <cell r="M24">
            <v>121</v>
          </cell>
          <cell r="N24">
            <v>11</v>
          </cell>
        </row>
        <row r="25">
          <cell r="E25">
            <v>0</v>
          </cell>
          <cell r="G25">
            <v>0</v>
          </cell>
          <cell r="J25">
            <v>0</v>
          </cell>
          <cell r="M25">
            <v>121</v>
          </cell>
          <cell r="N25">
            <v>12</v>
          </cell>
        </row>
        <row r="26">
          <cell r="E26">
            <v>38480000000</v>
          </cell>
          <cell r="G26">
            <v>38480000000</v>
          </cell>
          <cell r="J26">
            <v>38480000000</v>
          </cell>
          <cell r="N26">
            <v>13</v>
          </cell>
        </row>
        <row r="27">
          <cell r="E27">
            <v>0</v>
          </cell>
          <cell r="G27">
            <v>0</v>
          </cell>
          <cell r="J27">
            <v>0</v>
          </cell>
          <cell r="M27">
            <v>121</v>
          </cell>
          <cell r="N27">
            <v>14</v>
          </cell>
        </row>
        <row r="28">
          <cell r="E28">
            <v>38480000000</v>
          </cell>
          <cell r="G28">
            <v>38480000000</v>
          </cell>
          <cell r="J28">
            <v>38480000000</v>
          </cell>
          <cell r="M28">
            <v>121</v>
          </cell>
          <cell r="N28">
            <v>15</v>
          </cell>
        </row>
        <row r="29">
          <cell r="C29">
            <v>129</v>
          </cell>
          <cell r="E29">
            <v>0</v>
          </cell>
          <cell r="G29">
            <v>0</v>
          </cell>
          <cell r="J29">
            <v>0</v>
          </cell>
          <cell r="M29">
            <v>129</v>
          </cell>
          <cell r="N29">
            <v>16</v>
          </cell>
        </row>
        <row r="30">
          <cell r="C30">
            <v>130</v>
          </cell>
          <cell r="E30">
            <v>50985519314</v>
          </cell>
          <cell r="G30">
            <v>50985519314</v>
          </cell>
          <cell r="J30">
            <v>50178115274</v>
          </cell>
          <cell r="N30">
            <v>17</v>
          </cell>
        </row>
        <row r="31">
          <cell r="C31">
            <v>131</v>
          </cell>
          <cell r="E31">
            <v>18883597134</v>
          </cell>
          <cell r="G31">
            <v>18883597134</v>
          </cell>
          <cell r="J31">
            <v>21952468369</v>
          </cell>
          <cell r="M31">
            <v>131</v>
          </cell>
          <cell r="N31">
            <v>18</v>
          </cell>
        </row>
        <row r="32">
          <cell r="C32">
            <v>132</v>
          </cell>
          <cell r="E32">
            <v>24653227160</v>
          </cell>
          <cell r="G32">
            <v>24653227160</v>
          </cell>
          <cell r="J32">
            <v>19126362596</v>
          </cell>
          <cell r="M32">
            <v>132</v>
          </cell>
          <cell r="N32">
            <v>19</v>
          </cell>
        </row>
        <row r="33">
          <cell r="C33">
            <v>133</v>
          </cell>
          <cell r="E33">
            <v>0</v>
          </cell>
          <cell r="G33">
            <v>0</v>
          </cell>
          <cell r="J33">
            <v>0</v>
          </cell>
          <cell r="M33">
            <v>133</v>
          </cell>
          <cell r="N33">
            <v>20</v>
          </cell>
        </row>
        <row r="34">
          <cell r="C34">
            <v>134</v>
          </cell>
          <cell r="E34">
            <v>0</v>
          </cell>
          <cell r="G34">
            <v>0</v>
          </cell>
          <cell r="J34">
            <v>0</v>
          </cell>
          <cell r="M34">
            <v>134</v>
          </cell>
          <cell r="N34">
            <v>21</v>
          </cell>
        </row>
        <row r="35">
          <cell r="C35" t="str">
            <v>135</v>
          </cell>
          <cell r="E35">
            <v>8124913441</v>
          </cell>
          <cell r="G35">
            <v>8124913441</v>
          </cell>
          <cell r="J35">
            <v>9775502730</v>
          </cell>
          <cell r="N35">
            <v>22</v>
          </cell>
        </row>
        <row r="36">
          <cell r="E36">
            <v>0</v>
          </cell>
          <cell r="G36">
            <v>0</v>
          </cell>
          <cell r="J36">
            <v>0</v>
          </cell>
          <cell r="M36">
            <v>135</v>
          </cell>
          <cell r="N36">
            <v>23</v>
          </cell>
        </row>
        <row r="37">
          <cell r="E37">
            <v>0</v>
          </cell>
          <cell r="G37">
            <v>0</v>
          </cell>
          <cell r="J37">
            <v>0</v>
          </cell>
          <cell r="M37">
            <v>135</v>
          </cell>
          <cell r="N37">
            <v>24</v>
          </cell>
        </row>
        <row r="38">
          <cell r="E38">
            <v>0</v>
          </cell>
          <cell r="G38">
            <v>0</v>
          </cell>
          <cell r="J38">
            <v>0</v>
          </cell>
          <cell r="M38">
            <v>135</v>
          </cell>
          <cell r="N38">
            <v>25</v>
          </cell>
        </row>
        <row r="39">
          <cell r="E39">
            <v>8124913441</v>
          </cell>
          <cell r="G39">
            <v>8124913441</v>
          </cell>
          <cell r="J39">
            <v>9775502730</v>
          </cell>
          <cell r="M39">
            <v>135</v>
          </cell>
          <cell r="N39">
            <v>26</v>
          </cell>
        </row>
        <row r="40">
          <cell r="C40">
            <v>139</v>
          </cell>
          <cell r="E40">
            <v>-676218421</v>
          </cell>
          <cell r="G40">
            <v>-676218421</v>
          </cell>
          <cell r="J40">
            <v>-676218421</v>
          </cell>
          <cell r="M40">
            <v>139</v>
          </cell>
          <cell r="N40">
            <v>27</v>
          </cell>
        </row>
        <row r="41">
          <cell r="C41">
            <v>140</v>
          </cell>
          <cell r="E41">
            <v>42625607603</v>
          </cell>
          <cell r="G41">
            <v>42625607603</v>
          </cell>
          <cell r="J41">
            <v>43424511971</v>
          </cell>
          <cell r="N41">
            <v>28</v>
          </cell>
        </row>
        <row r="42">
          <cell r="C42">
            <v>141</v>
          </cell>
          <cell r="E42">
            <v>42625607603</v>
          </cell>
          <cell r="G42">
            <v>42625607603</v>
          </cell>
          <cell r="J42">
            <v>43424511971</v>
          </cell>
          <cell r="N42">
            <v>29</v>
          </cell>
        </row>
        <row r="43">
          <cell r="E43">
            <v>0</v>
          </cell>
          <cell r="G43">
            <v>0</v>
          </cell>
          <cell r="J43">
            <v>0</v>
          </cell>
          <cell r="M43">
            <v>141</v>
          </cell>
          <cell r="N43">
            <v>30</v>
          </cell>
        </row>
        <row r="44">
          <cell r="E44">
            <v>16570511692</v>
          </cell>
          <cell r="G44">
            <v>16570511692</v>
          </cell>
          <cell r="J44">
            <v>10215348553</v>
          </cell>
          <cell r="M44">
            <v>141</v>
          </cell>
          <cell r="N44">
            <v>31</v>
          </cell>
        </row>
        <row r="45">
          <cell r="E45">
            <v>0</v>
          </cell>
          <cell r="G45">
            <v>0</v>
          </cell>
          <cell r="J45">
            <v>0</v>
          </cell>
          <cell r="M45">
            <v>141</v>
          </cell>
          <cell r="N45">
            <v>32</v>
          </cell>
        </row>
        <row r="46">
          <cell r="E46">
            <v>11583029159</v>
          </cell>
          <cell r="G46">
            <v>11583029159</v>
          </cell>
          <cell r="J46">
            <v>17950222830</v>
          </cell>
          <cell r="M46">
            <v>141</v>
          </cell>
          <cell r="N46">
            <v>33</v>
          </cell>
        </row>
        <row r="47">
          <cell r="E47">
            <v>6382357709</v>
          </cell>
          <cell r="G47">
            <v>6382357709</v>
          </cell>
          <cell r="J47">
            <v>806758359</v>
          </cell>
          <cell r="M47">
            <v>141</v>
          </cell>
          <cell r="N47">
            <v>34</v>
          </cell>
        </row>
        <row r="48">
          <cell r="E48">
            <v>8089709043</v>
          </cell>
          <cell r="G48">
            <v>8089709043</v>
          </cell>
          <cell r="J48">
            <v>14452182229</v>
          </cell>
          <cell r="M48">
            <v>141</v>
          </cell>
          <cell r="N48">
            <v>35</v>
          </cell>
        </row>
        <row r="49">
          <cell r="E49">
            <v>0</v>
          </cell>
          <cell r="G49">
            <v>0</v>
          </cell>
          <cell r="J49">
            <v>0</v>
          </cell>
          <cell r="M49">
            <v>141</v>
          </cell>
          <cell r="N49">
            <v>36</v>
          </cell>
        </row>
        <row r="50">
          <cell r="E50">
            <v>0</v>
          </cell>
          <cell r="G50">
            <v>0</v>
          </cell>
          <cell r="J50">
            <v>0</v>
          </cell>
          <cell r="M50">
            <v>141</v>
          </cell>
          <cell r="N50">
            <v>37</v>
          </cell>
        </row>
        <row r="51">
          <cell r="E51">
            <v>0</v>
          </cell>
          <cell r="G51">
            <v>0</v>
          </cell>
          <cell r="J51">
            <v>0</v>
          </cell>
          <cell r="M51">
            <v>141</v>
          </cell>
          <cell r="N51">
            <v>38</v>
          </cell>
        </row>
        <row r="52">
          <cell r="C52">
            <v>149</v>
          </cell>
          <cell r="E52">
            <v>0</v>
          </cell>
          <cell r="G52">
            <v>0</v>
          </cell>
          <cell r="J52">
            <v>0</v>
          </cell>
          <cell r="M52">
            <v>149</v>
          </cell>
          <cell r="N52">
            <v>39</v>
          </cell>
        </row>
        <row r="53">
          <cell r="C53">
            <v>150</v>
          </cell>
          <cell r="E53">
            <v>152731540290</v>
          </cell>
          <cell r="G53">
            <v>152731540290</v>
          </cell>
          <cell r="J53">
            <v>147285770934</v>
          </cell>
          <cell r="N53">
            <v>40</v>
          </cell>
        </row>
        <row r="54">
          <cell r="C54">
            <v>151</v>
          </cell>
          <cell r="E54">
            <v>0</v>
          </cell>
          <cell r="G54">
            <v>0</v>
          </cell>
          <cell r="J54">
            <v>31185445</v>
          </cell>
          <cell r="M54">
            <v>151</v>
          </cell>
          <cell r="N54">
            <v>41</v>
          </cell>
        </row>
        <row r="55">
          <cell r="C55">
            <v>152</v>
          </cell>
          <cell r="E55">
            <v>1867693724</v>
          </cell>
          <cell r="G55">
            <v>1867693724</v>
          </cell>
          <cell r="J55">
            <v>754585489</v>
          </cell>
          <cell r="M55">
            <v>152</v>
          </cell>
          <cell r="N55">
            <v>42</v>
          </cell>
        </row>
        <row r="56">
          <cell r="C56" t="str">
            <v>154</v>
          </cell>
          <cell r="E56">
            <v>0</v>
          </cell>
          <cell r="G56">
            <v>0</v>
          </cell>
          <cell r="J56">
            <v>0</v>
          </cell>
          <cell r="N56">
            <v>43</v>
          </cell>
        </row>
        <row r="57">
          <cell r="E57">
            <v>0</v>
          </cell>
          <cell r="G57">
            <v>0</v>
          </cell>
          <cell r="J57">
            <v>0</v>
          </cell>
          <cell r="M57">
            <v>154</v>
          </cell>
          <cell r="N57">
            <v>44</v>
          </cell>
        </row>
        <row r="58">
          <cell r="E58">
            <v>0</v>
          </cell>
          <cell r="G58">
            <v>0</v>
          </cell>
          <cell r="J58">
            <v>0</v>
          </cell>
          <cell r="M58">
            <v>154</v>
          </cell>
          <cell r="N58">
            <v>45</v>
          </cell>
        </row>
        <row r="59">
          <cell r="E59">
            <v>0</v>
          </cell>
          <cell r="G59">
            <v>0</v>
          </cell>
          <cell r="J59">
            <v>0</v>
          </cell>
          <cell r="M59">
            <v>154</v>
          </cell>
          <cell r="N59">
            <v>46</v>
          </cell>
        </row>
        <row r="60">
          <cell r="C60">
            <v>157</v>
          </cell>
          <cell r="E60">
            <v>0</v>
          </cell>
          <cell r="G60">
            <v>0</v>
          </cell>
          <cell r="J60">
            <v>0</v>
          </cell>
          <cell r="M60">
            <v>157</v>
          </cell>
          <cell r="N60">
            <v>47</v>
          </cell>
        </row>
        <row r="61">
          <cell r="C61">
            <v>158</v>
          </cell>
          <cell r="E61">
            <v>150863846566</v>
          </cell>
          <cell r="G61">
            <v>150863846566</v>
          </cell>
          <cell r="J61">
            <v>146500000000</v>
          </cell>
          <cell r="N61">
            <v>48</v>
          </cell>
        </row>
        <row r="62">
          <cell r="E62">
            <v>150863846566</v>
          </cell>
          <cell r="G62">
            <v>150863846566</v>
          </cell>
          <cell r="J62">
            <v>146500000000</v>
          </cell>
          <cell r="M62">
            <v>158</v>
          </cell>
          <cell r="N62">
            <v>49</v>
          </cell>
        </row>
        <row r="63">
          <cell r="E63">
            <v>0</v>
          </cell>
          <cell r="G63">
            <v>0</v>
          </cell>
          <cell r="J63">
            <v>0</v>
          </cell>
          <cell r="M63">
            <v>158</v>
          </cell>
          <cell r="N63">
            <v>50</v>
          </cell>
        </row>
        <row r="64">
          <cell r="E64">
            <v>0</v>
          </cell>
          <cell r="G64">
            <v>0</v>
          </cell>
          <cell r="J64">
            <v>0</v>
          </cell>
          <cell r="M64">
            <v>158</v>
          </cell>
          <cell r="N64">
            <v>51</v>
          </cell>
        </row>
        <row r="65">
          <cell r="E65">
            <v>0</v>
          </cell>
          <cell r="G65">
            <v>0</v>
          </cell>
          <cell r="J65">
            <v>0</v>
          </cell>
          <cell r="M65">
            <v>158</v>
          </cell>
          <cell r="N65">
            <v>52</v>
          </cell>
        </row>
        <row r="66">
          <cell r="N66" t="str">
            <v/>
          </cell>
        </row>
        <row r="67">
          <cell r="C67">
            <v>200</v>
          </cell>
          <cell r="E67">
            <v>168681624815</v>
          </cell>
          <cell r="G67">
            <v>164681624815</v>
          </cell>
          <cell r="J67">
            <v>163947018491</v>
          </cell>
          <cell r="N67">
            <v>53</v>
          </cell>
        </row>
        <row r="68">
          <cell r="C68">
            <v>210</v>
          </cell>
          <cell r="E68">
            <v>0</v>
          </cell>
          <cell r="G68">
            <v>0</v>
          </cell>
          <cell r="J68">
            <v>0</v>
          </cell>
          <cell r="N68">
            <v>54</v>
          </cell>
        </row>
        <row r="69">
          <cell r="C69">
            <v>211</v>
          </cell>
          <cell r="E69">
            <v>0</v>
          </cell>
          <cell r="G69">
            <v>0</v>
          </cell>
          <cell r="J69">
            <v>0</v>
          </cell>
          <cell r="M69">
            <v>211</v>
          </cell>
          <cell r="N69">
            <v>55</v>
          </cell>
        </row>
        <row r="70">
          <cell r="C70">
            <v>212</v>
          </cell>
          <cell r="E70">
            <v>0</v>
          </cell>
          <cell r="G70">
            <v>0</v>
          </cell>
          <cell r="J70">
            <v>0</v>
          </cell>
          <cell r="M70">
            <v>212</v>
          </cell>
          <cell r="N70">
            <v>56</v>
          </cell>
        </row>
        <row r="71">
          <cell r="C71">
            <v>213</v>
          </cell>
          <cell r="E71">
            <v>0</v>
          </cell>
          <cell r="G71">
            <v>0</v>
          </cell>
          <cell r="J71">
            <v>0</v>
          </cell>
          <cell r="N71">
            <v>57</v>
          </cell>
        </row>
        <row r="72">
          <cell r="E72">
            <v>0</v>
          </cell>
          <cell r="G72">
            <v>0</v>
          </cell>
          <cell r="J72">
            <v>0</v>
          </cell>
          <cell r="M72">
            <v>213</v>
          </cell>
          <cell r="N72">
            <v>58</v>
          </cell>
        </row>
        <row r="73">
          <cell r="E73">
            <v>0</v>
          </cell>
          <cell r="G73">
            <v>0</v>
          </cell>
          <cell r="J73">
            <v>0</v>
          </cell>
          <cell r="M73">
            <v>213</v>
          </cell>
          <cell r="N73">
            <v>59</v>
          </cell>
        </row>
        <row r="74">
          <cell r="C74" t="str">
            <v>218</v>
          </cell>
          <cell r="E74">
            <v>0</v>
          </cell>
          <cell r="G74">
            <v>0</v>
          </cell>
          <cell r="J74">
            <v>0</v>
          </cell>
          <cell r="N74">
            <v>60</v>
          </cell>
        </row>
        <row r="75">
          <cell r="E75">
            <v>0</v>
          </cell>
          <cell r="G75">
            <v>0</v>
          </cell>
          <cell r="J75">
            <v>0</v>
          </cell>
          <cell r="M75">
            <v>218</v>
          </cell>
          <cell r="N75">
            <v>61</v>
          </cell>
        </row>
        <row r="76">
          <cell r="E76">
            <v>0</v>
          </cell>
          <cell r="G76">
            <v>0</v>
          </cell>
          <cell r="J76">
            <v>0</v>
          </cell>
          <cell r="M76">
            <v>218</v>
          </cell>
          <cell r="N76">
            <v>62</v>
          </cell>
        </row>
        <row r="77">
          <cell r="E77">
            <v>0</v>
          </cell>
          <cell r="G77">
            <v>0</v>
          </cell>
          <cell r="J77">
            <v>0</v>
          </cell>
          <cell r="M77">
            <v>218</v>
          </cell>
          <cell r="N77">
            <v>63</v>
          </cell>
        </row>
        <row r="78">
          <cell r="E78">
            <v>0</v>
          </cell>
          <cell r="G78">
            <v>0</v>
          </cell>
          <cell r="J78">
            <v>0</v>
          </cell>
          <cell r="M78">
            <v>218</v>
          </cell>
          <cell r="N78">
            <v>64</v>
          </cell>
        </row>
        <row r="79">
          <cell r="C79">
            <v>219</v>
          </cell>
          <cell r="E79">
            <v>0</v>
          </cell>
          <cell r="G79">
            <v>0</v>
          </cell>
          <cell r="J79">
            <v>0</v>
          </cell>
          <cell r="M79">
            <v>219</v>
          </cell>
          <cell r="N79">
            <v>65</v>
          </cell>
        </row>
        <row r="80">
          <cell r="C80" t="str">
            <v>220</v>
          </cell>
          <cell r="E80">
            <v>56747926484</v>
          </cell>
          <cell r="G80">
            <v>56747926484</v>
          </cell>
          <cell r="J80">
            <v>51780668384</v>
          </cell>
          <cell r="N80">
            <v>66</v>
          </cell>
        </row>
        <row r="81">
          <cell r="C81">
            <v>221</v>
          </cell>
          <cell r="E81">
            <v>52047409413</v>
          </cell>
          <cell r="G81">
            <v>52047409413</v>
          </cell>
          <cell r="J81">
            <v>51780668384</v>
          </cell>
          <cell r="N81">
            <v>67</v>
          </cell>
        </row>
        <row r="82">
          <cell r="C82">
            <v>222</v>
          </cell>
          <cell r="E82">
            <v>74870278458</v>
          </cell>
          <cell r="G82">
            <v>74870278458</v>
          </cell>
          <cell r="J82">
            <v>73147629973</v>
          </cell>
          <cell r="N82">
            <v>68</v>
          </cell>
        </row>
        <row r="83">
          <cell r="C83">
            <v>223</v>
          </cell>
          <cell r="E83">
            <v>-22822869045</v>
          </cell>
          <cell r="G83">
            <v>-22822869045</v>
          </cell>
          <cell r="J83">
            <v>-21366961589</v>
          </cell>
          <cell r="M83">
            <v>223</v>
          </cell>
          <cell r="N83">
            <v>69</v>
          </cell>
        </row>
        <row r="84">
          <cell r="C84">
            <v>224</v>
          </cell>
          <cell r="E84">
            <v>0</v>
          </cell>
          <cell r="G84">
            <v>0</v>
          </cell>
          <cell r="J84">
            <v>0</v>
          </cell>
          <cell r="N84">
            <v>70</v>
          </cell>
        </row>
        <row r="85">
          <cell r="C85">
            <v>225</v>
          </cell>
          <cell r="E85">
            <v>0</v>
          </cell>
          <cell r="G85">
            <v>0</v>
          </cell>
          <cell r="J85">
            <v>0</v>
          </cell>
          <cell r="M85">
            <v>225</v>
          </cell>
          <cell r="N85">
            <v>71</v>
          </cell>
        </row>
        <row r="86">
          <cell r="C86">
            <v>226</v>
          </cell>
          <cell r="E86">
            <v>0</v>
          </cell>
          <cell r="G86">
            <v>0</v>
          </cell>
          <cell r="J86">
            <v>0</v>
          </cell>
          <cell r="M86">
            <v>226</v>
          </cell>
          <cell r="N86">
            <v>72</v>
          </cell>
        </row>
        <row r="87">
          <cell r="C87">
            <v>227</v>
          </cell>
          <cell r="E87">
            <v>0</v>
          </cell>
          <cell r="G87">
            <v>0</v>
          </cell>
          <cell r="J87">
            <v>0</v>
          </cell>
          <cell r="N87">
            <v>73</v>
          </cell>
        </row>
        <row r="88">
          <cell r="C88">
            <v>228</v>
          </cell>
          <cell r="E88">
            <v>0</v>
          </cell>
          <cell r="G88">
            <v>0</v>
          </cell>
          <cell r="J88">
            <v>0</v>
          </cell>
          <cell r="N88">
            <v>74</v>
          </cell>
        </row>
        <row r="89">
          <cell r="C89">
            <v>229</v>
          </cell>
          <cell r="E89">
            <v>0</v>
          </cell>
          <cell r="G89">
            <v>0</v>
          </cell>
          <cell r="J89">
            <v>0</v>
          </cell>
          <cell r="M89">
            <v>229</v>
          </cell>
          <cell r="N89">
            <v>75</v>
          </cell>
        </row>
        <row r="90">
          <cell r="C90">
            <v>230</v>
          </cell>
          <cell r="E90">
            <v>4700517071</v>
          </cell>
          <cell r="G90">
            <v>4700517071</v>
          </cell>
          <cell r="J90">
            <v>0</v>
          </cell>
          <cell r="N90">
            <v>76</v>
          </cell>
        </row>
        <row r="91">
          <cell r="E91">
            <v>0</v>
          </cell>
          <cell r="G91">
            <v>0</v>
          </cell>
          <cell r="J91">
            <v>0</v>
          </cell>
          <cell r="M91">
            <v>230</v>
          </cell>
          <cell r="N91">
            <v>77</v>
          </cell>
        </row>
        <row r="92">
          <cell r="E92">
            <v>4700517071</v>
          </cell>
          <cell r="G92">
            <v>4700517071</v>
          </cell>
          <cell r="J92">
            <v>0</v>
          </cell>
          <cell r="M92">
            <v>230</v>
          </cell>
          <cell r="N92">
            <v>78</v>
          </cell>
        </row>
        <row r="93">
          <cell r="E93">
            <v>0</v>
          </cell>
          <cell r="G93">
            <v>0</v>
          </cell>
          <cell r="J93">
            <v>0</v>
          </cell>
          <cell r="M93">
            <v>230</v>
          </cell>
          <cell r="N93">
            <v>79</v>
          </cell>
        </row>
        <row r="94">
          <cell r="C94">
            <v>240</v>
          </cell>
          <cell r="E94">
            <v>27768000000</v>
          </cell>
          <cell r="G94">
            <v>27768000000</v>
          </cell>
          <cell r="J94">
            <v>27768000000</v>
          </cell>
          <cell r="N94">
            <v>80</v>
          </cell>
        </row>
        <row r="95">
          <cell r="C95">
            <v>241</v>
          </cell>
          <cell r="E95">
            <v>27768000000</v>
          </cell>
          <cell r="G95">
            <v>27768000000</v>
          </cell>
          <cell r="J95">
            <v>27768000000</v>
          </cell>
          <cell r="M95">
            <v>241</v>
          </cell>
          <cell r="N95">
            <v>81</v>
          </cell>
        </row>
        <row r="96">
          <cell r="C96">
            <v>242</v>
          </cell>
          <cell r="E96">
            <v>0</v>
          </cell>
          <cell r="G96">
            <v>0</v>
          </cell>
          <cell r="J96">
            <v>0</v>
          </cell>
          <cell r="M96">
            <v>242</v>
          </cell>
          <cell r="N96">
            <v>82</v>
          </cell>
        </row>
        <row r="97">
          <cell r="C97">
            <v>250</v>
          </cell>
          <cell r="E97">
            <v>84165698331</v>
          </cell>
          <cell r="G97">
            <v>80165698331</v>
          </cell>
          <cell r="J97">
            <v>84398350107</v>
          </cell>
          <cell r="N97">
            <v>83</v>
          </cell>
        </row>
        <row r="98">
          <cell r="C98">
            <v>251</v>
          </cell>
          <cell r="E98">
            <v>4000000000</v>
          </cell>
          <cell r="G98">
            <v>0</v>
          </cell>
          <cell r="J98">
            <v>4000000000</v>
          </cell>
          <cell r="M98">
            <v>251</v>
          </cell>
          <cell r="N98">
            <v>84</v>
          </cell>
        </row>
        <row r="99">
          <cell r="C99">
            <v>252</v>
          </cell>
          <cell r="E99">
            <v>81000000000</v>
          </cell>
          <cell r="G99">
            <v>79898350107</v>
          </cell>
          <cell r="J99">
            <v>81000000000</v>
          </cell>
          <cell r="N99">
            <v>85</v>
          </cell>
        </row>
        <row r="100">
          <cell r="E100">
            <v>0</v>
          </cell>
          <cell r="G100">
            <v>0</v>
          </cell>
          <cell r="J100">
            <v>0</v>
          </cell>
          <cell r="M100">
            <v>252</v>
          </cell>
          <cell r="N100">
            <v>86</v>
          </cell>
        </row>
        <row r="101">
          <cell r="E101">
            <v>81000000000</v>
          </cell>
          <cell r="G101">
            <v>79898350107</v>
          </cell>
          <cell r="J101">
            <v>81000000000</v>
          </cell>
          <cell r="M101">
            <v>252</v>
          </cell>
          <cell r="N101">
            <v>87</v>
          </cell>
        </row>
        <row r="102">
          <cell r="C102">
            <v>258</v>
          </cell>
          <cell r="E102">
            <v>500000000</v>
          </cell>
          <cell r="G102">
            <v>500000000</v>
          </cell>
          <cell r="J102">
            <v>500000000</v>
          </cell>
          <cell r="N102">
            <v>88</v>
          </cell>
        </row>
        <row r="103">
          <cell r="E103">
            <v>0</v>
          </cell>
          <cell r="G103">
            <v>0</v>
          </cell>
          <cell r="J103">
            <v>0</v>
          </cell>
          <cell r="M103">
            <v>258</v>
          </cell>
          <cell r="N103">
            <v>89</v>
          </cell>
        </row>
        <row r="104">
          <cell r="E104">
            <v>0</v>
          </cell>
          <cell r="G104">
            <v>0</v>
          </cell>
          <cell r="J104">
            <v>0</v>
          </cell>
          <cell r="M104">
            <v>258</v>
          </cell>
          <cell r="N104">
            <v>90</v>
          </cell>
        </row>
        <row r="105">
          <cell r="E105">
            <v>0</v>
          </cell>
          <cell r="G105">
            <v>0</v>
          </cell>
          <cell r="J105">
            <v>0</v>
          </cell>
          <cell r="M105">
            <v>258</v>
          </cell>
          <cell r="N105">
            <v>91</v>
          </cell>
        </row>
        <row r="106">
          <cell r="E106">
            <v>0</v>
          </cell>
          <cell r="G106">
            <v>0</v>
          </cell>
          <cell r="J106">
            <v>0</v>
          </cell>
          <cell r="M106">
            <v>258</v>
          </cell>
          <cell r="N106">
            <v>92</v>
          </cell>
        </row>
        <row r="107">
          <cell r="E107">
            <v>500000000</v>
          </cell>
          <cell r="G107">
            <v>500000000</v>
          </cell>
          <cell r="J107">
            <v>500000000</v>
          </cell>
          <cell r="M107">
            <v>258</v>
          </cell>
          <cell r="N107">
            <v>93</v>
          </cell>
        </row>
        <row r="108">
          <cell r="C108">
            <v>259</v>
          </cell>
          <cell r="E108">
            <v>-1334301669</v>
          </cell>
          <cell r="G108">
            <v>-232651776</v>
          </cell>
          <cell r="J108">
            <v>-1101649893</v>
          </cell>
          <cell r="M108">
            <v>259</v>
          </cell>
          <cell r="N108">
            <v>94</v>
          </cell>
        </row>
        <row r="109">
          <cell r="C109">
            <v>260</v>
          </cell>
          <cell r="E109">
            <v>0</v>
          </cell>
          <cell r="G109">
            <v>0</v>
          </cell>
          <cell r="J109">
            <v>0</v>
          </cell>
          <cell r="N109">
            <v>95</v>
          </cell>
        </row>
        <row r="110">
          <cell r="C110">
            <v>261</v>
          </cell>
          <cell r="E110">
            <v>0</v>
          </cell>
          <cell r="G110">
            <v>0</v>
          </cell>
          <cell r="J110">
            <v>0</v>
          </cell>
          <cell r="M110">
            <v>261</v>
          </cell>
          <cell r="N110">
            <v>96</v>
          </cell>
        </row>
        <row r="111">
          <cell r="C111">
            <v>262</v>
          </cell>
          <cell r="E111">
            <v>0</v>
          </cell>
          <cell r="G111">
            <v>0</v>
          </cell>
          <cell r="J111">
            <v>0</v>
          </cell>
          <cell r="M111">
            <v>262</v>
          </cell>
          <cell r="N111">
            <v>97</v>
          </cell>
        </row>
        <row r="112">
          <cell r="C112">
            <v>268</v>
          </cell>
          <cell r="E112">
            <v>0</v>
          </cell>
          <cell r="G112">
            <v>0</v>
          </cell>
          <cell r="J112">
            <v>0</v>
          </cell>
          <cell r="N112">
            <v>98</v>
          </cell>
        </row>
        <row r="113">
          <cell r="E113">
            <v>0</v>
          </cell>
          <cell r="G113">
            <v>0</v>
          </cell>
          <cell r="J113">
            <v>0</v>
          </cell>
          <cell r="M113">
            <v>268</v>
          </cell>
          <cell r="N113">
            <v>99</v>
          </cell>
        </row>
        <row r="114">
          <cell r="E114">
            <v>0</v>
          </cell>
          <cell r="G114">
            <v>0</v>
          </cell>
          <cell r="J114">
            <v>0</v>
          </cell>
          <cell r="M114">
            <v>268</v>
          </cell>
          <cell r="N114">
            <v>100</v>
          </cell>
        </row>
        <row r="115">
          <cell r="C115" t="str">
            <v>269</v>
          </cell>
          <cell r="E115">
            <v>0</v>
          </cell>
          <cell r="G115">
            <v>0</v>
          </cell>
          <cell r="J115">
            <v>0</v>
          </cell>
          <cell r="M115">
            <v>269</v>
          </cell>
          <cell r="N115">
            <v>101</v>
          </cell>
        </row>
        <row r="116">
          <cell r="N116" t="str">
            <v/>
          </cell>
        </row>
        <row r="117">
          <cell r="C117">
            <v>270</v>
          </cell>
          <cell r="E117">
            <v>461325235211</v>
          </cell>
          <cell r="G117">
            <v>457325235211</v>
          </cell>
          <cell r="J117">
            <v>452716602240</v>
          </cell>
          <cell r="N117">
            <v>102</v>
          </cell>
        </row>
        <row r="118">
          <cell r="N118" t="str">
            <v/>
          </cell>
        </row>
        <row r="119">
          <cell r="N119" t="str">
            <v/>
          </cell>
        </row>
        <row r="120">
          <cell r="C120">
            <v>300</v>
          </cell>
          <cell r="E120">
            <v>61996746414</v>
          </cell>
          <cell r="G120">
            <v>61996746414</v>
          </cell>
          <cell r="J120">
            <v>63478905344</v>
          </cell>
          <cell r="N120">
            <v>103</v>
          </cell>
        </row>
        <row r="121">
          <cell r="C121">
            <v>310</v>
          </cell>
          <cell r="E121">
            <v>49935358474</v>
          </cell>
          <cell r="G121">
            <v>49935358474</v>
          </cell>
          <cell r="J121">
            <v>54165498228</v>
          </cell>
          <cell r="N121">
            <v>104</v>
          </cell>
        </row>
        <row r="122">
          <cell r="C122">
            <v>311</v>
          </cell>
          <cell r="E122">
            <v>27506604427</v>
          </cell>
          <cell r="G122">
            <v>27506604427</v>
          </cell>
          <cell r="J122">
            <v>40446951433</v>
          </cell>
          <cell r="N122">
            <v>105</v>
          </cell>
        </row>
        <row r="123">
          <cell r="E123">
            <v>25715373506</v>
          </cell>
          <cell r="G123">
            <v>25715373506</v>
          </cell>
          <cell r="J123">
            <v>32901986833</v>
          </cell>
          <cell r="M123">
            <v>311</v>
          </cell>
          <cell r="N123">
            <v>106</v>
          </cell>
        </row>
        <row r="124">
          <cell r="E124">
            <v>1791230921</v>
          </cell>
          <cell r="G124">
            <v>1791230921</v>
          </cell>
          <cell r="J124">
            <v>7544964600</v>
          </cell>
          <cell r="M124">
            <v>311</v>
          </cell>
          <cell r="N124">
            <v>107</v>
          </cell>
        </row>
        <row r="125">
          <cell r="C125">
            <v>312</v>
          </cell>
          <cell r="E125">
            <v>5731217306</v>
          </cell>
          <cell r="G125">
            <v>5731217306</v>
          </cell>
          <cell r="J125">
            <v>2561168799</v>
          </cell>
          <cell r="M125">
            <v>312</v>
          </cell>
          <cell r="N125">
            <v>108</v>
          </cell>
        </row>
        <row r="126">
          <cell r="C126">
            <v>313</v>
          </cell>
          <cell r="E126">
            <v>7588733048</v>
          </cell>
          <cell r="G126">
            <v>7588733048</v>
          </cell>
          <cell r="J126">
            <v>1890348753</v>
          </cell>
          <cell r="M126">
            <v>313</v>
          </cell>
          <cell r="N126">
            <v>109</v>
          </cell>
        </row>
        <row r="127">
          <cell r="C127">
            <v>314</v>
          </cell>
          <cell r="E127">
            <v>627121864</v>
          </cell>
          <cell r="G127">
            <v>627121864</v>
          </cell>
          <cell r="J127">
            <v>627121864</v>
          </cell>
          <cell r="N127">
            <v>110</v>
          </cell>
        </row>
        <row r="128">
          <cell r="E128">
            <v>156000000</v>
          </cell>
          <cell r="G128">
            <v>156000000</v>
          </cell>
          <cell r="J128">
            <v>156000000</v>
          </cell>
          <cell r="N128">
            <v>111</v>
          </cell>
        </row>
        <row r="129">
          <cell r="E129">
            <v>156000000</v>
          </cell>
          <cell r="G129">
            <v>156000000</v>
          </cell>
          <cell r="J129">
            <v>156000000</v>
          </cell>
          <cell r="M129">
            <v>314</v>
          </cell>
          <cell r="N129">
            <v>112</v>
          </cell>
        </row>
        <row r="130">
          <cell r="E130">
            <v>0</v>
          </cell>
          <cell r="G130">
            <v>0</v>
          </cell>
          <cell r="J130">
            <v>0</v>
          </cell>
          <cell r="M130">
            <v>314</v>
          </cell>
          <cell r="N130">
            <v>113</v>
          </cell>
        </row>
        <row r="131">
          <cell r="E131">
            <v>0</v>
          </cell>
          <cell r="G131">
            <v>0</v>
          </cell>
          <cell r="J131">
            <v>0</v>
          </cell>
          <cell r="M131">
            <v>314</v>
          </cell>
          <cell r="N131">
            <v>114</v>
          </cell>
        </row>
        <row r="132">
          <cell r="E132">
            <v>0</v>
          </cell>
          <cell r="G132">
            <v>0</v>
          </cell>
          <cell r="J132">
            <v>0</v>
          </cell>
          <cell r="M132">
            <v>314</v>
          </cell>
          <cell r="N132">
            <v>115</v>
          </cell>
        </row>
        <row r="133">
          <cell r="E133">
            <v>471121864</v>
          </cell>
          <cell r="G133">
            <v>471121864</v>
          </cell>
          <cell r="J133">
            <v>471121864</v>
          </cell>
          <cell r="M133">
            <v>314</v>
          </cell>
          <cell r="N133">
            <v>116</v>
          </cell>
        </row>
        <row r="134">
          <cell r="E134">
            <v>0</v>
          </cell>
          <cell r="G134">
            <v>0</v>
          </cell>
          <cell r="J134">
            <v>0</v>
          </cell>
          <cell r="M134">
            <v>314</v>
          </cell>
          <cell r="N134">
            <v>117</v>
          </cell>
        </row>
        <row r="135">
          <cell r="E135">
            <v>0</v>
          </cell>
          <cell r="G135">
            <v>0</v>
          </cell>
          <cell r="J135">
            <v>0</v>
          </cell>
          <cell r="M135">
            <v>314</v>
          </cell>
          <cell r="N135">
            <v>118</v>
          </cell>
        </row>
        <row r="136">
          <cell r="E136">
            <v>0</v>
          </cell>
          <cell r="G136">
            <v>0</v>
          </cell>
          <cell r="J136">
            <v>0</v>
          </cell>
          <cell r="M136">
            <v>314</v>
          </cell>
          <cell r="N136">
            <v>119</v>
          </cell>
        </row>
        <row r="137">
          <cell r="E137">
            <v>0</v>
          </cell>
          <cell r="G137">
            <v>0</v>
          </cell>
          <cell r="J137">
            <v>0</v>
          </cell>
          <cell r="M137">
            <v>314</v>
          </cell>
          <cell r="N137">
            <v>120</v>
          </cell>
        </row>
        <row r="138">
          <cell r="E138">
            <v>0</v>
          </cell>
          <cell r="G138">
            <v>0</v>
          </cell>
          <cell r="J138">
            <v>0</v>
          </cell>
          <cell r="M138">
            <v>314</v>
          </cell>
          <cell r="N138">
            <v>121</v>
          </cell>
        </row>
        <row r="139">
          <cell r="C139">
            <v>315</v>
          </cell>
          <cell r="E139">
            <v>233300134</v>
          </cell>
          <cell r="G139">
            <v>233300134</v>
          </cell>
          <cell r="J139">
            <v>339370630</v>
          </cell>
          <cell r="N139">
            <v>122</v>
          </cell>
        </row>
        <row r="140">
          <cell r="C140">
            <v>316</v>
          </cell>
          <cell r="E140">
            <v>50300397</v>
          </cell>
          <cell r="G140">
            <v>50300397</v>
          </cell>
          <cell r="J140">
            <v>89551466</v>
          </cell>
          <cell r="M140">
            <v>316</v>
          </cell>
          <cell r="N140">
            <v>123</v>
          </cell>
        </row>
        <row r="141">
          <cell r="C141">
            <v>317</v>
          </cell>
          <cell r="E141">
            <v>0</v>
          </cell>
          <cell r="G141">
            <v>0</v>
          </cell>
          <cell r="J141">
            <v>0</v>
          </cell>
          <cell r="M141">
            <v>317</v>
          </cell>
          <cell r="N141">
            <v>124</v>
          </cell>
        </row>
        <row r="142">
          <cell r="C142">
            <v>318</v>
          </cell>
          <cell r="E142">
            <v>0</v>
          </cell>
          <cell r="G142">
            <v>0</v>
          </cell>
          <cell r="J142">
            <v>0</v>
          </cell>
          <cell r="M142">
            <v>318</v>
          </cell>
          <cell r="N142">
            <v>125</v>
          </cell>
        </row>
        <row r="143">
          <cell r="C143">
            <v>319</v>
          </cell>
          <cell r="E143">
            <v>7623166733</v>
          </cell>
          <cell r="G143">
            <v>7623166733</v>
          </cell>
          <cell r="J143">
            <v>7607370718</v>
          </cell>
          <cell r="N143">
            <v>126</v>
          </cell>
        </row>
        <row r="144">
          <cell r="E144">
            <v>0</v>
          </cell>
          <cell r="G144">
            <v>0</v>
          </cell>
          <cell r="J144">
            <v>0</v>
          </cell>
          <cell r="M144">
            <v>319</v>
          </cell>
          <cell r="N144">
            <v>127</v>
          </cell>
        </row>
        <row r="145">
          <cell r="E145">
            <v>173277338</v>
          </cell>
          <cell r="G145">
            <v>173277338</v>
          </cell>
          <cell r="J145">
            <v>173277338</v>
          </cell>
          <cell r="M145">
            <v>319</v>
          </cell>
          <cell r="N145">
            <v>128</v>
          </cell>
        </row>
        <row r="146">
          <cell r="E146">
            <v>137549617</v>
          </cell>
          <cell r="G146">
            <v>137549617</v>
          </cell>
          <cell r="J146">
            <v>122985213</v>
          </cell>
          <cell r="M146">
            <v>319</v>
          </cell>
          <cell r="N146">
            <v>129</v>
          </cell>
        </row>
        <row r="147">
          <cell r="E147">
            <v>7047973</v>
          </cell>
          <cell r="G147">
            <v>7047973</v>
          </cell>
          <cell r="J147">
            <v>6061503</v>
          </cell>
          <cell r="M147">
            <v>319</v>
          </cell>
          <cell r="N147">
            <v>130</v>
          </cell>
        </row>
        <row r="148">
          <cell r="E148">
            <v>0</v>
          </cell>
          <cell r="G148">
            <v>0</v>
          </cell>
          <cell r="J148">
            <v>0</v>
          </cell>
          <cell r="M148">
            <v>319</v>
          </cell>
          <cell r="N148">
            <v>131</v>
          </cell>
        </row>
        <row r="149">
          <cell r="E149">
            <v>7302327480</v>
          </cell>
          <cell r="G149">
            <v>7302327480</v>
          </cell>
          <cell r="J149">
            <v>7302327480</v>
          </cell>
          <cell r="M149">
            <v>319</v>
          </cell>
          <cell r="N149">
            <v>132</v>
          </cell>
        </row>
        <row r="150">
          <cell r="E150">
            <v>0</v>
          </cell>
          <cell r="G150">
            <v>0</v>
          </cell>
          <cell r="J150">
            <v>0</v>
          </cell>
          <cell r="M150">
            <v>319</v>
          </cell>
          <cell r="N150">
            <v>133</v>
          </cell>
        </row>
        <row r="151">
          <cell r="E151">
            <v>0</v>
          </cell>
          <cell r="G151">
            <v>0</v>
          </cell>
          <cell r="J151">
            <v>0</v>
          </cell>
          <cell r="M151">
            <v>319</v>
          </cell>
          <cell r="N151">
            <v>134</v>
          </cell>
        </row>
        <row r="152">
          <cell r="E152">
            <v>2964325</v>
          </cell>
          <cell r="G152">
            <v>2964325</v>
          </cell>
          <cell r="J152">
            <v>2719184</v>
          </cell>
          <cell r="M152">
            <v>319</v>
          </cell>
          <cell r="N152">
            <v>135</v>
          </cell>
        </row>
        <row r="153">
          <cell r="C153" t="str">
            <v>320</v>
          </cell>
          <cell r="E153">
            <v>0</v>
          </cell>
          <cell r="G153">
            <v>0</v>
          </cell>
          <cell r="J153">
            <v>0</v>
          </cell>
          <cell r="M153">
            <v>320</v>
          </cell>
          <cell r="N153">
            <v>136</v>
          </cell>
        </row>
        <row r="154">
          <cell r="C154">
            <v>323</v>
          </cell>
          <cell r="E154">
            <v>574914565</v>
          </cell>
          <cell r="G154">
            <v>574914565</v>
          </cell>
          <cell r="J154">
            <v>603614565</v>
          </cell>
          <cell r="N154">
            <v>137</v>
          </cell>
        </row>
        <row r="155">
          <cell r="E155">
            <v>139678900</v>
          </cell>
          <cell r="G155">
            <v>139678900</v>
          </cell>
          <cell r="J155">
            <v>139678900</v>
          </cell>
          <cell r="M155">
            <v>323</v>
          </cell>
          <cell r="N155">
            <v>138</v>
          </cell>
        </row>
        <row r="156">
          <cell r="E156">
            <v>435235665</v>
          </cell>
          <cell r="G156">
            <v>435235665</v>
          </cell>
          <cell r="J156">
            <v>463935665</v>
          </cell>
          <cell r="M156">
            <v>323</v>
          </cell>
          <cell r="N156">
            <v>139</v>
          </cell>
        </row>
        <row r="157">
          <cell r="E157">
            <v>0</v>
          </cell>
          <cell r="G157">
            <v>0</v>
          </cell>
          <cell r="J157">
            <v>0</v>
          </cell>
          <cell r="M157">
            <v>323</v>
          </cell>
          <cell r="N157">
            <v>140</v>
          </cell>
        </row>
        <row r="158">
          <cell r="E158">
            <v>0</v>
          </cell>
          <cell r="G158">
            <v>0</v>
          </cell>
          <cell r="J158">
            <v>0</v>
          </cell>
          <cell r="M158">
            <v>323</v>
          </cell>
          <cell r="N158">
            <v>141</v>
          </cell>
        </row>
        <row r="159">
          <cell r="C159">
            <v>327</v>
          </cell>
          <cell r="E159">
            <v>0</v>
          </cell>
          <cell r="G159">
            <v>0</v>
          </cell>
          <cell r="J159">
            <v>0</v>
          </cell>
          <cell r="M159">
            <v>327</v>
          </cell>
          <cell r="N159">
            <v>142</v>
          </cell>
        </row>
        <row r="160">
          <cell r="C160" t="str">
            <v>330</v>
          </cell>
          <cell r="E160">
            <v>12061387940</v>
          </cell>
          <cell r="G160">
            <v>12061387940</v>
          </cell>
          <cell r="J160">
            <v>9313407116</v>
          </cell>
          <cell r="N160">
            <v>143</v>
          </cell>
        </row>
        <row r="161">
          <cell r="C161" t="str">
            <v>331</v>
          </cell>
          <cell r="E161">
            <v>0</v>
          </cell>
          <cell r="G161">
            <v>0</v>
          </cell>
          <cell r="J161">
            <v>0</v>
          </cell>
          <cell r="M161">
            <v>331</v>
          </cell>
          <cell r="N161">
            <v>144</v>
          </cell>
        </row>
        <row r="162">
          <cell r="C162" t="str">
            <v>332</v>
          </cell>
          <cell r="E162">
            <v>0</v>
          </cell>
          <cell r="G162">
            <v>0</v>
          </cell>
          <cell r="J162">
            <v>0</v>
          </cell>
          <cell r="N162">
            <v>145</v>
          </cell>
        </row>
        <row r="163">
          <cell r="E163">
            <v>0</v>
          </cell>
          <cell r="G163">
            <v>0</v>
          </cell>
          <cell r="J163">
            <v>0</v>
          </cell>
          <cell r="M163">
            <v>332</v>
          </cell>
          <cell r="N163">
            <v>146</v>
          </cell>
        </row>
        <row r="164">
          <cell r="E164">
            <v>0</v>
          </cell>
          <cell r="G164">
            <v>0</v>
          </cell>
          <cell r="J164">
            <v>0</v>
          </cell>
          <cell r="M164">
            <v>332</v>
          </cell>
          <cell r="N164">
            <v>147</v>
          </cell>
        </row>
        <row r="165">
          <cell r="C165" t="str">
            <v>333</v>
          </cell>
          <cell r="E165">
            <v>0</v>
          </cell>
          <cell r="G165">
            <v>0</v>
          </cell>
          <cell r="J165">
            <v>0</v>
          </cell>
          <cell r="N165">
            <v>148</v>
          </cell>
        </row>
        <row r="166">
          <cell r="E166">
            <v>0</v>
          </cell>
          <cell r="G166">
            <v>0</v>
          </cell>
          <cell r="J166">
            <v>0</v>
          </cell>
          <cell r="M166">
            <v>333</v>
          </cell>
          <cell r="N166">
            <v>149</v>
          </cell>
        </row>
        <row r="167">
          <cell r="E167">
            <v>0</v>
          </cell>
          <cell r="G167">
            <v>0</v>
          </cell>
          <cell r="J167">
            <v>0</v>
          </cell>
          <cell r="M167">
            <v>333</v>
          </cell>
          <cell r="N167">
            <v>150</v>
          </cell>
        </row>
        <row r="168">
          <cell r="C168" t="str">
            <v>334</v>
          </cell>
          <cell r="E168">
            <v>7869505467</v>
          </cell>
          <cell r="G168">
            <v>7869505467</v>
          </cell>
          <cell r="J168">
            <v>9313407116</v>
          </cell>
          <cell r="N168">
            <v>151</v>
          </cell>
        </row>
        <row r="169">
          <cell r="E169">
            <v>7869505467</v>
          </cell>
          <cell r="G169">
            <v>7869505467</v>
          </cell>
          <cell r="J169">
            <v>9313407116</v>
          </cell>
          <cell r="M169">
            <v>334</v>
          </cell>
          <cell r="N169">
            <v>152</v>
          </cell>
        </row>
        <row r="170">
          <cell r="E170">
            <v>0</v>
          </cell>
          <cell r="G170">
            <v>0</v>
          </cell>
          <cell r="J170">
            <v>0</v>
          </cell>
          <cell r="M170">
            <v>334</v>
          </cell>
          <cell r="N170">
            <v>153</v>
          </cell>
        </row>
        <row r="171">
          <cell r="E171">
            <v>0</v>
          </cell>
          <cell r="G171">
            <v>0</v>
          </cell>
          <cell r="J171">
            <v>0</v>
          </cell>
          <cell r="N171">
            <v>154</v>
          </cell>
        </row>
        <row r="172">
          <cell r="E172">
            <v>0</v>
          </cell>
          <cell r="G172">
            <v>0</v>
          </cell>
          <cell r="J172">
            <v>0</v>
          </cell>
          <cell r="M172">
            <v>334</v>
          </cell>
          <cell r="N172">
            <v>155</v>
          </cell>
        </row>
        <row r="173">
          <cell r="E173">
            <v>0</v>
          </cell>
          <cell r="G173">
            <v>0</v>
          </cell>
          <cell r="J173">
            <v>0</v>
          </cell>
          <cell r="M173">
            <v>334</v>
          </cell>
          <cell r="N173">
            <v>156</v>
          </cell>
        </row>
        <row r="174">
          <cell r="E174">
            <v>0</v>
          </cell>
          <cell r="G174">
            <v>0</v>
          </cell>
          <cell r="J174">
            <v>0</v>
          </cell>
          <cell r="M174">
            <v>334</v>
          </cell>
          <cell r="N174">
            <v>157</v>
          </cell>
        </row>
        <row r="175">
          <cell r="C175" t="str">
            <v>335</v>
          </cell>
          <cell r="E175">
            <v>0</v>
          </cell>
          <cell r="G175">
            <v>0</v>
          </cell>
          <cell r="J175">
            <v>0</v>
          </cell>
          <cell r="M175">
            <v>335</v>
          </cell>
          <cell r="N175">
            <v>158</v>
          </cell>
        </row>
        <row r="176">
          <cell r="C176" t="str">
            <v>336</v>
          </cell>
          <cell r="E176">
            <v>0</v>
          </cell>
          <cell r="G176">
            <v>0</v>
          </cell>
          <cell r="J176">
            <v>0</v>
          </cell>
          <cell r="M176">
            <v>336</v>
          </cell>
          <cell r="N176">
            <v>159</v>
          </cell>
        </row>
        <row r="177">
          <cell r="C177" t="str">
            <v>337</v>
          </cell>
          <cell r="E177">
            <v>0</v>
          </cell>
          <cell r="G177">
            <v>0</v>
          </cell>
          <cell r="J177">
            <v>0</v>
          </cell>
          <cell r="M177">
            <v>337</v>
          </cell>
          <cell r="N177">
            <v>160</v>
          </cell>
        </row>
        <row r="178">
          <cell r="C178">
            <v>338</v>
          </cell>
          <cell r="E178">
            <v>4191882473</v>
          </cell>
          <cell r="G178">
            <v>4191882473</v>
          </cell>
          <cell r="J178">
            <v>0</v>
          </cell>
          <cell r="M178">
            <v>338</v>
          </cell>
          <cell r="N178">
            <v>161</v>
          </cell>
        </row>
        <row r="179">
          <cell r="C179">
            <v>339</v>
          </cell>
          <cell r="E179">
            <v>0</v>
          </cell>
          <cell r="G179">
            <v>0</v>
          </cell>
          <cell r="J179">
            <v>0</v>
          </cell>
          <cell r="N179">
            <v>162</v>
          </cell>
        </row>
        <row r="180">
          <cell r="E180">
            <v>0</v>
          </cell>
          <cell r="G180">
            <v>0</v>
          </cell>
          <cell r="J180">
            <v>0</v>
          </cell>
          <cell r="M180">
            <v>339</v>
          </cell>
          <cell r="N180">
            <v>163</v>
          </cell>
        </row>
        <row r="181">
          <cell r="E181">
            <v>0</v>
          </cell>
          <cell r="G181">
            <v>0</v>
          </cell>
          <cell r="J181">
            <v>0</v>
          </cell>
          <cell r="M181">
            <v>339</v>
          </cell>
          <cell r="N181">
            <v>164</v>
          </cell>
        </row>
        <row r="183">
          <cell r="C183">
            <v>400</v>
          </cell>
          <cell r="E183">
            <v>399214838564</v>
          </cell>
          <cell r="G183">
            <v>394214838564</v>
          </cell>
          <cell r="J183">
            <v>389237696896</v>
          </cell>
          <cell r="N183">
            <v>165</v>
          </cell>
        </row>
        <row r="184">
          <cell r="C184">
            <v>410</v>
          </cell>
          <cell r="E184">
            <v>399214838564</v>
          </cell>
          <cell r="G184">
            <v>394214838564</v>
          </cell>
          <cell r="J184">
            <v>389237696896</v>
          </cell>
          <cell r="N184">
            <v>166</v>
          </cell>
        </row>
        <row r="185">
          <cell r="C185">
            <v>411</v>
          </cell>
          <cell r="E185">
            <v>388109880000</v>
          </cell>
          <cell r="G185">
            <v>383109880000</v>
          </cell>
          <cell r="J185">
            <v>367730000000</v>
          </cell>
          <cell r="M185">
            <v>411</v>
          </cell>
          <cell r="N185">
            <v>167</v>
          </cell>
        </row>
        <row r="186">
          <cell r="C186">
            <v>412</v>
          </cell>
          <cell r="E186">
            <v>8351176600</v>
          </cell>
          <cell r="G186">
            <v>8351176600</v>
          </cell>
          <cell r="J186">
            <v>20609176600</v>
          </cell>
          <cell r="M186">
            <v>412</v>
          </cell>
          <cell r="N186">
            <v>168</v>
          </cell>
        </row>
        <row r="187">
          <cell r="C187">
            <v>413</v>
          </cell>
          <cell r="E187">
            <v>0</v>
          </cell>
          <cell r="G187">
            <v>0</v>
          </cell>
          <cell r="J187">
            <v>0</v>
          </cell>
          <cell r="M187">
            <v>413</v>
          </cell>
          <cell r="N187">
            <v>169</v>
          </cell>
        </row>
        <row r="188">
          <cell r="C188">
            <v>414</v>
          </cell>
          <cell r="E188">
            <v>-14550000</v>
          </cell>
          <cell r="G188">
            <v>-14550000</v>
          </cell>
          <cell r="J188">
            <v>-14550000</v>
          </cell>
          <cell r="M188">
            <v>414</v>
          </cell>
          <cell r="N188">
            <v>170</v>
          </cell>
        </row>
        <row r="189">
          <cell r="C189">
            <v>415</v>
          </cell>
          <cell r="E189">
            <v>0</v>
          </cell>
          <cell r="G189">
            <v>0</v>
          </cell>
          <cell r="J189">
            <v>0</v>
          </cell>
          <cell r="M189">
            <v>415</v>
          </cell>
          <cell r="N189">
            <v>171</v>
          </cell>
        </row>
        <row r="190">
          <cell r="C190">
            <v>416</v>
          </cell>
          <cell r="E190">
            <v>0</v>
          </cell>
          <cell r="G190">
            <v>0</v>
          </cell>
          <cell r="J190">
            <v>0</v>
          </cell>
          <cell r="N190">
            <v>172</v>
          </cell>
        </row>
        <row r="191">
          <cell r="C191">
            <v>417</v>
          </cell>
          <cell r="E191">
            <v>3451978627</v>
          </cell>
          <cell r="G191">
            <v>3451978627</v>
          </cell>
          <cell r="J191">
            <v>3451978627</v>
          </cell>
          <cell r="M191">
            <v>417</v>
          </cell>
          <cell r="N191">
            <v>173</v>
          </cell>
        </row>
        <row r="192">
          <cell r="C192">
            <v>418</v>
          </cell>
          <cell r="E192">
            <v>841858713</v>
          </cell>
          <cell r="G192">
            <v>841858713</v>
          </cell>
          <cell r="J192">
            <v>841858713</v>
          </cell>
          <cell r="M192">
            <v>418</v>
          </cell>
          <cell r="N192">
            <v>174</v>
          </cell>
        </row>
        <row r="193">
          <cell r="C193">
            <v>419</v>
          </cell>
          <cell r="E193">
            <v>0</v>
          </cell>
          <cell r="G193">
            <v>0</v>
          </cell>
          <cell r="J193">
            <v>0</v>
          </cell>
          <cell r="M193">
            <v>419</v>
          </cell>
          <cell r="N193">
            <v>175</v>
          </cell>
        </row>
        <row r="194">
          <cell r="C194" t="str">
            <v>420</v>
          </cell>
          <cell r="E194">
            <v>-1525505376</v>
          </cell>
          <cell r="G194">
            <v>-1525505376</v>
          </cell>
          <cell r="J194">
            <v>-3380767044</v>
          </cell>
          <cell r="N194">
            <v>176</v>
          </cell>
        </row>
        <row r="195">
          <cell r="E195">
            <v>-56000000</v>
          </cell>
          <cell r="G195">
            <v>-56000000</v>
          </cell>
          <cell r="J195">
            <v>-56000000</v>
          </cell>
          <cell r="M195">
            <v>420</v>
          </cell>
          <cell r="N195">
            <v>177</v>
          </cell>
        </row>
        <row r="196">
          <cell r="E196">
            <v>-1469505376</v>
          </cell>
          <cell r="G196">
            <v>-1469505376</v>
          </cell>
          <cell r="J196">
            <v>-3324767044</v>
          </cell>
          <cell r="M196">
            <v>420</v>
          </cell>
          <cell r="N196">
            <v>178</v>
          </cell>
        </row>
        <row r="197">
          <cell r="C197" t="str">
            <v>421</v>
          </cell>
          <cell r="E197">
            <v>0</v>
          </cell>
          <cell r="G197">
            <v>0</v>
          </cell>
          <cell r="J197">
            <v>0</v>
          </cell>
          <cell r="M197">
            <v>421</v>
          </cell>
          <cell r="N197">
            <v>179</v>
          </cell>
        </row>
        <row r="198">
          <cell r="C198">
            <v>422</v>
          </cell>
          <cell r="E198">
            <v>0</v>
          </cell>
          <cell r="G198">
            <v>0</v>
          </cell>
          <cell r="J198">
            <v>0</v>
          </cell>
          <cell r="M198">
            <v>422</v>
          </cell>
          <cell r="N198">
            <v>180</v>
          </cell>
        </row>
        <row r="199">
          <cell r="C199" t="str">
            <v>430</v>
          </cell>
          <cell r="E199">
            <v>0</v>
          </cell>
          <cell r="G199">
            <v>0</v>
          </cell>
          <cell r="J199">
            <v>0</v>
          </cell>
          <cell r="N199">
            <v>181</v>
          </cell>
        </row>
        <row r="200">
          <cell r="C200" t="str">
            <v>432</v>
          </cell>
          <cell r="E200">
            <v>0</v>
          </cell>
          <cell r="G200">
            <v>0</v>
          </cell>
          <cell r="J200">
            <v>0</v>
          </cell>
          <cell r="N200">
            <v>182</v>
          </cell>
        </row>
        <row r="201">
          <cell r="E201">
            <v>0</v>
          </cell>
          <cell r="G201">
            <v>0</v>
          </cell>
          <cell r="J201">
            <v>0</v>
          </cell>
          <cell r="N201">
            <v>183</v>
          </cell>
        </row>
        <row r="202">
          <cell r="E202">
            <v>0</v>
          </cell>
          <cell r="G202">
            <v>0</v>
          </cell>
          <cell r="J202">
            <v>0</v>
          </cell>
          <cell r="M202">
            <v>432</v>
          </cell>
          <cell r="N202">
            <v>184</v>
          </cell>
        </row>
        <row r="203">
          <cell r="E203">
            <v>0</v>
          </cell>
          <cell r="G203">
            <v>0</v>
          </cell>
          <cell r="J203">
            <v>0</v>
          </cell>
          <cell r="M203">
            <v>432</v>
          </cell>
          <cell r="N203">
            <v>185</v>
          </cell>
        </row>
        <row r="204">
          <cell r="E204">
            <v>0</v>
          </cell>
          <cell r="G204">
            <v>0</v>
          </cell>
          <cell r="J204">
            <v>0</v>
          </cell>
          <cell r="N204">
            <v>186</v>
          </cell>
        </row>
        <row r="205">
          <cell r="E205">
            <v>0</v>
          </cell>
          <cell r="G205">
            <v>0</v>
          </cell>
          <cell r="J205">
            <v>0</v>
          </cell>
          <cell r="M205">
            <v>432</v>
          </cell>
          <cell r="N205">
            <v>187</v>
          </cell>
        </row>
        <row r="206">
          <cell r="E206">
            <v>0</v>
          </cell>
          <cell r="G206">
            <v>0</v>
          </cell>
          <cell r="J206">
            <v>0</v>
          </cell>
          <cell r="M206">
            <v>432</v>
          </cell>
          <cell r="N206">
            <v>188</v>
          </cell>
        </row>
        <row r="207">
          <cell r="C207" t="str">
            <v>433</v>
          </cell>
          <cell r="E207">
            <v>0</v>
          </cell>
          <cell r="G207">
            <v>0</v>
          </cell>
          <cell r="J207">
            <v>0</v>
          </cell>
          <cell r="M207">
            <v>433</v>
          </cell>
          <cell r="N207">
            <v>189</v>
          </cell>
        </row>
        <row r="208">
          <cell r="C208" t="str">
            <v>439</v>
          </cell>
          <cell r="E208">
            <v>0</v>
          </cell>
          <cell r="G208">
            <v>1113650233</v>
          </cell>
          <cell r="J208">
            <v>0</v>
          </cell>
          <cell r="M208">
            <v>439</v>
          </cell>
          <cell r="N208">
            <v>190</v>
          </cell>
        </row>
        <row r="210">
          <cell r="C210" t="str">
            <v>440</v>
          </cell>
          <cell r="E210">
            <v>461211584978</v>
          </cell>
          <cell r="G210">
            <v>457325235211</v>
          </cell>
          <cell r="J210">
            <v>452716602240</v>
          </cell>
          <cell r="N210">
            <v>191</v>
          </cell>
        </row>
        <row r="211">
          <cell r="E211">
            <v>-113650233</v>
          </cell>
          <cell r="G211">
            <v>0</v>
          </cell>
          <cell r="J211">
            <v>0</v>
          </cell>
          <cell r="N211" t="str">
            <v/>
          </cell>
        </row>
        <row r="212">
          <cell r="N212" t="str">
            <v/>
          </cell>
        </row>
        <row r="213">
          <cell r="N213" t="str">
            <v/>
          </cell>
        </row>
        <row r="214">
          <cell r="C214" t="str">
            <v>nb1</v>
          </cell>
          <cell r="E214">
            <v>0</v>
          </cell>
          <cell r="G214">
            <v>0</v>
          </cell>
          <cell r="J214">
            <v>0</v>
          </cell>
          <cell r="N214">
            <v>192</v>
          </cell>
        </row>
        <row r="215">
          <cell r="C215" t="str">
            <v>nb2</v>
          </cell>
          <cell r="E215">
            <v>0</v>
          </cell>
          <cell r="G215">
            <v>0</v>
          </cell>
          <cell r="J215">
            <v>0</v>
          </cell>
          <cell r="N215">
            <v>193</v>
          </cell>
        </row>
        <row r="216">
          <cell r="C216" t="str">
            <v>nb3</v>
          </cell>
          <cell r="E216">
            <v>0</v>
          </cell>
          <cell r="G216">
            <v>0</v>
          </cell>
          <cell r="J216">
            <v>0</v>
          </cell>
          <cell r="N216">
            <v>194</v>
          </cell>
        </row>
        <row r="217">
          <cell r="C217" t="str">
            <v>nb4</v>
          </cell>
          <cell r="E217">
            <v>3048300</v>
          </cell>
          <cell r="G217">
            <v>3048300</v>
          </cell>
          <cell r="J217">
            <v>3048300</v>
          </cell>
          <cell r="N217">
            <v>195</v>
          </cell>
        </row>
        <row r="218">
          <cell r="N218">
            <v>196</v>
          </cell>
        </row>
        <row r="219">
          <cell r="C219" t="str">
            <v>nb51</v>
          </cell>
          <cell r="E219">
            <v>512.15</v>
          </cell>
          <cell r="G219">
            <v>512.15</v>
          </cell>
          <cell r="J219">
            <v>1051.74</v>
          </cell>
          <cell r="N219">
            <v>197</v>
          </cell>
        </row>
        <row r="220">
          <cell r="C220" t="str">
            <v>nb52</v>
          </cell>
          <cell r="E220">
            <v>0</v>
          </cell>
          <cell r="G220">
            <v>0</v>
          </cell>
          <cell r="J220">
            <v>0</v>
          </cell>
          <cell r="N220">
            <v>198</v>
          </cell>
        </row>
        <row r="221">
          <cell r="C221" t="str">
            <v>nb53</v>
          </cell>
          <cell r="E221">
            <v>0</v>
          </cell>
          <cell r="G221">
            <v>0</v>
          </cell>
          <cell r="J221">
            <v>0</v>
          </cell>
          <cell r="N221">
            <v>199</v>
          </cell>
        </row>
        <row r="222">
          <cell r="C222" t="str">
            <v>nb54</v>
          </cell>
          <cell r="E222">
            <v>0</v>
          </cell>
          <cell r="G222">
            <v>0</v>
          </cell>
          <cell r="J222">
            <v>0</v>
          </cell>
          <cell r="N222">
            <v>200</v>
          </cell>
        </row>
        <row r="223">
          <cell r="C223" t="str">
            <v>nb55</v>
          </cell>
          <cell r="E223">
            <v>0</v>
          </cell>
          <cell r="G223">
            <v>0</v>
          </cell>
          <cell r="J223">
            <v>0</v>
          </cell>
          <cell r="N223">
            <v>201</v>
          </cell>
        </row>
        <row r="224">
          <cell r="C224" t="str">
            <v>nb56</v>
          </cell>
          <cell r="E224">
            <v>0</v>
          </cell>
          <cell r="G224">
            <v>0</v>
          </cell>
          <cell r="J224">
            <v>0</v>
          </cell>
          <cell r="N224">
            <v>202</v>
          </cell>
        </row>
        <row r="225">
          <cell r="C225" t="str">
            <v>nb57</v>
          </cell>
          <cell r="E225">
            <v>0</v>
          </cell>
          <cell r="G225">
            <v>0</v>
          </cell>
          <cell r="J225">
            <v>0</v>
          </cell>
          <cell r="N225">
            <v>203</v>
          </cell>
        </row>
        <row r="226">
          <cell r="C226" t="str">
            <v>nb58</v>
          </cell>
          <cell r="E226">
            <v>0</v>
          </cell>
          <cell r="G226">
            <v>0</v>
          </cell>
          <cell r="J226">
            <v>0</v>
          </cell>
          <cell r="N226">
            <v>204</v>
          </cell>
        </row>
        <row r="227">
          <cell r="C227" t="str">
            <v>nb6</v>
          </cell>
          <cell r="E227">
            <v>0</v>
          </cell>
          <cell r="G227">
            <v>0</v>
          </cell>
          <cell r="J227">
            <v>0</v>
          </cell>
          <cell r="N227">
            <v>205</v>
          </cell>
        </row>
        <row r="228">
          <cell r="N228" t="str">
            <v/>
          </cell>
        </row>
        <row r="229">
          <cell r="N229" t="str">
            <v/>
          </cell>
        </row>
        <row r="230">
          <cell r="N230" t="str">
            <v/>
          </cell>
        </row>
        <row r="231">
          <cell r="N231" t="str">
            <v/>
          </cell>
        </row>
        <row r="232">
          <cell r="C232" t="str">
            <v>01</v>
          </cell>
          <cell r="E232">
            <v>20718017465</v>
          </cell>
          <cell r="G232">
            <v>20718017465</v>
          </cell>
          <cell r="J232">
            <v>153658390018</v>
          </cell>
          <cell r="N232">
            <v>206</v>
          </cell>
        </row>
        <row r="233">
          <cell r="E233">
            <v>20718017465</v>
          </cell>
          <cell r="G233">
            <v>20718017465</v>
          </cell>
          <cell r="J233">
            <v>130359014460</v>
          </cell>
          <cell r="M233" t="str">
            <v>01</v>
          </cell>
          <cell r="N233">
            <v>207</v>
          </cell>
        </row>
        <row r="234">
          <cell r="E234">
            <v>0</v>
          </cell>
          <cell r="G234">
            <v>0</v>
          </cell>
          <cell r="J234">
            <v>23299375558</v>
          </cell>
          <cell r="M234" t="str">
            <v>01</v>
          </cell>
          <cell r="N234">
            <v>208</v>
          </cell>
        </row>
        <row r="235">
          <cell r="E235">
            <v>0</v>
          </cell>
          <cell r="G235">
            <v>0</v>
          </cell>
          <cell r="J235">
            <v>0</v>
          </cell>
          <cell r="M235" t="str">
            <v>01</v>
          </cell>
          <cell r="N235">
            <v>209</v>
          </cell>
        </row>
        <row r="236">
          <cell r="E236">
            <v>0</v>
          </cell>
          <cell r="G236">
            <v>0</v>
          </cell>
          <cell r="J236">
            <v>0</v>
          </cell>
          <cell r="M236" t="str">
            <v>01</v>
          </cell>
          <cell r="N236">
            <v>210</v>
          </cell>
        </row>
        <row r="237">
          <cell r="E237">
            <v>0</v>
          </cell>
          <cell r="G237">
            <v>0</v>
          </cell>
          <cell r="J237">
            <v>0</v>
          </cell>
          <cell r="M237" t="str">
            <v>01</v>
          </cell>
          <cell r="N237">
            <v>211</v>
          </cell>
        </row>
        <row r="238">
          <cell r="E238">
            <v>0</v>
          </cell>
          <cell r="G238">
            <v>0</v>
          </cell>
          <cell r="J238">
            <v>0</v>
          </cell>
          <cell r="M238" t="str">
            <v>01</v>
          </cell>
          <cell r="N238">
            <v>212</v>
          </cell>
        </row>
        <row r="239">
          <cell r="E239">
            <v>0</v>
          </cell>
          <cell r="G239">
            <v>0</v>
          </cell>
          <cell r="J239">
            <v>0</v>
          </cell>
          <cell r="M239" t="str">
            <v>01</v>
          </cell>
          <cell r="N239">
            <v>213</v>
          </cell>
        </row>
        <row r="240">
          <cell r="E240">
            <v>0</v>
          </cell>
          <cell r="G240">
            <v>0</v>
          </cell>
          <cell r="J240">
            <v>0</v>
          </cell>
          <cell r="M240" t="str">
            <v>01</v>
          </cell>
          <cell r="N240">
            <v>214</v>
          </cell>
        </row>
        <row r="241">
          <cell r="C241" t="str">
            <v>02</v>
          </cell>
          <cell r="E241">
            <v>0</v>
          </cell>
          <cell r="G241">
            <v>0</v>
          </cell>
          <cell r="J241">
            <v>251674000</v>
          </cell>
          <cell r="N241">
            <v>215</v>
          </cell>
        </row>
        <row r="242">
          <cell r="E242">
            <v>0</v>
          </cell>
          <cell r="G242">
            <v>0</v>
          </cell>
          <cell r="J242">
            <v>0</v>
          </cell>
          <cell r="M242" t="str">
            <v>02</v>
          </cell>
          <cell r="N242">
            <v>216</v>
          </cell>
        </row>
        <row r="243">
          <cell r="E243">
            <v>0</v>
          </cell>
          <cell r="G243">
            <v>0</v>
          </cell>
          <cell r="J243">
            <v>251674000</v>
          </cell>
          <cell r="M243" t="str">
            <v>02</v>
          </cell>
          <cell r="N243">
            <v>217</v>
          </cell>
        </row>
        <row r="244">
          <cell r="E244">
            <v>0</v>
          </cell>
          <cell r="G244">
            <v>0</v>
          </cell>
          <cell r="J244">
            <v>0</v>
          </cell>
          <cell r="M244" t="str">
            <v>02</v>
          </cell>
          <cell r="N244">
            <v>218</v>
          </cell>
        </row>
        <row r="245">
          <cell r="E245">
            <v>0</v>
          </cell>
          <cell r="G245">
            <v>0</v>
          </cell>
          <cell r="J245">
            <v>0</v>
          </cell>
          <cell r="M245" t="str">
            <v>02</v>
          </cell>
          <cell r="N245">
            <v>219</v>
          </cell>
        </row>
        <row r="246">
          <cell r="E246">
            <v>0</v>
          </cell>
          <cell r="G246">
            <v>0</v>
          </cell>
          <cell r="J246">
            <v>0</v>
          </cell>
          <cell r="M246" t="str">
            <v>02</v>
          </cell>
          <cell r="N246">
            <v>220</v>
          </cell>
        </row>
        <row r="247">
          <cell r="E247">
            <v>0</v>
          </cell>
          <cell r="G247">
            <v>0</v>
          </cell>
          <cell r="J247">
            <v>0</v>
          </cell>
          <cell r="M247" t="str">
            <v>02</v>
          </cell>
          <cell r="N247">
            <v>221</v>
          </cell>
        </row>
        <row r="248">
          <cell r="C248">
            <v>10</v>
          </cell>
          <cell r="E248">
            <v>20718017465</v>
          </cell>
          <cell r="G248">
            <v>20718017465</v>
          </cell>
          <cell r="J248">
            <v>153406716018</v>
          </cell>
          <cell r="N248">
            <v>222</v>
          </cell>
        </row>
        <row r="249">
          <cell r="C249">
            <v>11</v>
          </cell>
          <cell r="E249">
            <v>18325942163</v>
          </cell>
          <cell r="G249">
            <v>18325942163</v>
          </cell>
          <cell r="J249">
            <v>138088858911</v>
          </cell>
          <cell r="N249">
            <v>223</v>
          </cell>
        </row>
        <row r="250">
          <cell r="E250">
            <v>18325942163</v>
          </cell>
          <cell r="G250">
            <v>18325942163</v>
          </cell>
          <cell r="J250">
            <v>118434735042</v>
          </cell>
          <cell r="M250">
            <v>11</v>
          </cell>
          <cell r="N250">
            <v>224</v>
          </cell>
        </row>
        <row r="251">
          <cell r="E251">
            <v>0</v>
          </cell>
          <cell r="G251">
            <v>0</v>
          </cell>
          <cell r="J251">
            <v>19687667677</v>
          </cell>
          <cell r="M251">
            <v>11</v>
          </cell>
          <cell r="N251">
            <v>225</v>
          </cell>
        </row>
        <row r="252">
          <cell r="E252">
            <v>0</v>
          </cell>
          <cell r="G252">
            <v>0</v>
          </cell>
          <cell r="J252">
            <v>0</v>
          </cell>
          <cell r="M252">
            <v>11</v>
          </cell>
          <cell r="N252">
            <v>226</v>
          </cell>
        </row>
        <row r="253">
          <cell r="E253">
            <v>0</v>
          </cell>
          <cell r="G253">
            <v>0</v>
          </cell>
          <cell r="J253">
            <v>0</v>
          </cell>
          <cell r="M253">
            <v>11</v>
          </cell>
          <cell r="N253">
            <v>227</v>
          </cell>
        </row>
        <row r="254">
          <cell r="E254">
            <v>0</v>
          </cell>
          <cell r="G254">
            <v>0</v>
          </cell>
          <cell r="J254">
            <v>0</v>
          </cell>
          <cell r="M254">
            <v>11</v>
          </cell>
          <cell r="N254">
            <v>228</v>
          </cell>
        </row>
        <row r="255">
          <cell r="E255">
            <v>0</v>
          </cell>
          <cell r="G255">
            <v>0</v>
          </cell>
          <cell r="J255">
            <v>0</v>
          </cell>
          <cell r="M255">
            <v>11</v>
          </cell>
          <cell r="N255">
            <v>229</v>
          </cell>
        </row>
        <row r="256">
          <cell r="E256">
            <v>0</v>
          </cell>
          <cell r="G256">
            <v>0</v>
          </cell>
          <cell r="J256">
            <v>0</v>
          </cell>
          <cell r="M256">
            <v>11</v>
          </cell>
          <cell r="N256">
            <v>230</v>
          </cell>
        </row>
        <row r="257">
          <cell r="E257">
            <v>0</v>
          </cell>
          <cell r="G257">
            <v>0</v>
          </cell>
          <cell r="J257">
            <v>0</v>
          </cell>
          <cell r="M257">
            <v>11</v>
          </cell>
          <cell r="N257">
            <v>231</v>
          </cell>
        </row>
        <row r="258">
          <cell r="E258">
            <v>0</v>
          </cell>
          <cell r="G258">
            <v>0</v>
          </cell>
          <cell r="J258">
            <v>-33543808</v>
          </cell>
          <cell r="M258">
            <v>11</v>
          </cell>
          <cell r="N258">
            <v>232</v>
          </cell>
        </row>
        <row r="259">
          <cell r="C259">
            <v>20</v>
          </cell>
          <cell r="E259">
            <v>2392075302</v>
          </cell>
          <cell r="G259">
            <v>2392075302</v>
          </cell>
          <cell r="J259">
            <v>15317857107</v>
          </cell>
          <cell r="N259">
            <v>233</v>
          </cell>
        </row>
        <row r="260">
          <cell r="C260">
            <v>21</v>
          </cell>
          <cell r="E260">
            <v>1048945901</v>
          </cell>
          <cell r="G260">
            <v>1048945901</v>
          </cell>
          <cell r="J260">
            <v>4772781413</v>
          </cell>
          <cell r="N260">
            <v>234</v>
          </cell>
        </row>
        <row r="261">
          <cell r="E261">
            <v>1048945901</v>
          </cell>
          <cell r="G261">
            <v>1048945901</v>
          </cell>
          <cell r="J261">
            <v>4703313568</v>
          </cell>
          <cell r="M261">
            <v>21</v>
          </cell>
          <cell r="N261">
            <v>235</v>
          </cell>
        </row>
        <row r="262">
          <cell r="E262">
            <v>0</v>
          </cell>
          <cell r="G262">
            <v>0</v>
          </cell>
          <cell r="J262">
            <v>0</v>
          </cell>
          <cell r="M262">
            <v>21</v>
          </cell>
          <cell r="N262">
            <v>236</v>
          </cell>
        </row>
        <row r="263">
          <cell r="E263">
            <v>0</v>
          </cell>
          <cell r="G263">
            <v>0</v>
          </cell>
          <cell r="J263">
            <v>0</v>
          </cell>
          <cell r="M263">
            <v>21</v>
          </cell>
          <cell r="N263">
            <v>237</v>
          </cell>
        </row>
        <row r="264">
          <cell r="E264">
            <v>0</v>
          </cell>
          <cell r="G264">
            <v>0</v>
          </cell>
          <cell r="J264">
            <v>0</v>
          </cell>
          <cell r="M264">
            <v>21</v>
          </cell>
          <cell r="N264">
            <v>238</v>
          </cell>
        </row>
        <row r="265">
          <cell r="E265">
            <v>0</v>
          </cell>
          <cell r="G265">
            <v>0</v>
          </cell>
          <cell r="J265">
            <v>68561869</v>
          </cell>
          <cell r="M265">
            <v>21</v>
          </cell>
          <cell r="N265">
            <v>239</v>
          </cell>
        </row>
        <row r="266">
          <cell r="E266">
            <v>0</v>
          </cell>
          <cell r="G266">
            <v>0</v>
          </cell>
          <cell r="J266">
            <v>0</v>
          </cell>
          <cell r="M266">
            <v>21</v>
          </cell>
          <cell r="N266">
            <v>240</v>
          </cell>
        </row>
        <row r="267">
          <cell r="E267">
            <v>0</v>
          </cell>
          <cell r="G267">
            <v>0</v>
          </cell>
          <cell r="J267">
            <v>0</v>
          </cell>
          <cell r="M267">
            <v>21</v>
          </cell>
          <cell r="N267">
            <v>241</v>
          </cell>
        </row>
        <row r="268">
          <cell r="E268">
            <v>0</v>
          </cell>
          <cell r="G268">
            <v>0</v>
          </cell>
          <cell r="J268">
            <v>905976</v>
          </cell>
          <cell r="M268">
            <v>21</v>
          </cell>
          <cell r="N268">
            <v>242</v>
          </cell>
        </row>
        <row r="269">
          <cell r="C269">
            <v>22</v>
          </cell>
          <cell r="E269">
            <v>1134264311</v>
          </cell>
          <cell r="G269">
            <v>1134264311</v>
          </cell>
          <cell r="J269">
            <v>4712651171</v>
          </cell>
          <cell r="N269">
            <v>243</v>
          </cell>
        </row>
        <row r="270">
          <cell r="C270">
            <v>23</v>
          </cell>
          <cell r="E270">
            <v>1134264311</v>
          </cell>
          <cell r="G270">
            <v>1134264311</v>
          </cell>
          <cell r="J270">
            <v>6308800266</v>
          </cell>
          <cell r="M270">
            <v>22</v>
          </cell>
          <cell r="N270">
            <v>244</v>
          </cell>
        </row>
        <row r="271">
          <cell r="E271">
            <v>0</v>
          </cell>
          <cell r="G271">
            <v>0</v>
          </cell>
          <cell r="J271">
            <v>0</v>
          </cell>
          <cell r="M271">
            <v>22</v>
          </cell>
          <cell r="N271">
            <v>245</v>
          </cell>
        </row>
        <row r="272">
          <cell r="E272">
            <v>0</v>
          </cell>
          <cell r="G272">
            <v>0</v>
          </cell>
          <cell r="J272">
            <v>0</v>
          </cell>
          <cell r="M272">
            <v>22</v>
          </cell>
          <cell r="N272">
            <v>246</v>
          </cell>
        </row>
        <row r="273">
          <cell r="E273">
            <v>0</v>
          </cell>
          <cell r="G273">
            <v>0</v>
          </cell>
          <cell r="J273">
            <v>3069000000</v>
          </cell>
          <cell r="M273">
            <v>22</v>
          </cell>
          <cell r="N273">
            <v>247</v>
          </cell>
        </row>
        <row r="274">
          <cell r="E274">
            <v>0</v>
          </cell>
          <cell r="G274">
            <v>0</v>
          </cell>
          <cell r="J274">
            <v>19744853</v>
          </cell>
          <cell r="M274">
            <v>22</v>
          </cell>
          <cell r="N274">
            <v>248</v>
          </cell>
        </row>
        <row r="275">
          <cell r="E275">
            <v>0</v>
          </cell>
          <cell r="G275">
            <v>0</v>
          </cell>
          <cell r="J275">
            <v>149466442</v>
          </cell>
          <cell r="M275">
            <v>22</v>
          </cell>
          <cell r="N275">
            <v>249</v>
          </cell>
        </row>
        <row r="276">
          <cell r="E276">
            <v>0</v>
          </cell>
          <cell r="G276">
            <v>0</v>
          </cell>
          <cell r="J276">
            <v>-4838460508</v>
          </cell>
          <cell r="M276">
            <v>22</v>
          </cell>
          <cell r="N276">
            <v>250</v>
          </cell>
        </row>
        <row r="277">
          <cell r="E277">
            <v>0</v>
          </cell>
          <cell r="G277">
            <v>0</v>
          </cell>
          <cell r="J277">
            <v>4100118</v>
          </cell>
          <cell r="M277">
            <v>22</v>
          </cell>
          <cell r="N277">
            <v>251</v>
          </cell>
        </row>
        <row r="278">
          <cell r="C278">
            <v>24</v>
          </cell>
          <cell r="E278">
            <v>507582662</v>
          </cell>
          <cell r="G278">
            <v>507582662</v>
          </cell>
          <cell r="J278">
            <v>9104579246</v>
          </cell>
          <cell r="N278">
            <v>252</v>
          </cell>
        </row>
        <row r="279">
          <cell r="E279">
            <v>507582662</v>
          </cell>
          <cell r="G279">
            <v>507582662</v>
          </cell>
          <cell r="J279">
            <v>519005061</v>
          </cell>
          <cell r="M279">
            <v>24</v>
          </cell>
          <cell r="N279">
            <v>253</v>
          </cell>
        </row>
        <row r="280">
          <cell r="E280">
            <v>0</v>
          </cell>
          <cell r="G280">
            <v>0</v>
          </cell>
          <cell r="J280">
            <v>0</v>
          </cell>
          <cell r="M280">
            <v>24</v>
          </cell>
          <cell r="N280">
            <v>254</v>
          </cell>
        </row>
        <row r="281">
          <cell r="E281">
            <v>0</v>
          </cell>
          <cell r="G281">
            <v>0</v>
          </cell>
          <cell r="J281">
            <v>0</v>
          </cell>
          <cell r="M281">
            <v>24</v>
          </cell>
          <cell r="N281">
            <v>255</v>
          </cell>
        </row>
        <row r="282">
          <cell r="E282">
            <v>0</v>
          </cell>
          <cell r="G282">
            <v>0</v>
          </cell>
          <cell r="J282">
            <v>0</v>
          </cell>
          <cell r="M282">
            <v>24</v>
          </cell>
          <cell r="N282">
            <v>256</v>
          </cell>
        </row>
        <row r="283">
          <cell r="E283">
            <v>0</v>
          </cell>
          <cell r="G283">
            <v>0</v>
          </cell>
          <cell r="J283">
            <v>0</v>
          </cell>
          <cell r="M283">
            <v>24</v>
          </cell>
          <cell r="N283">
            <v>257</v>
          </cell>
        </row>
        <row r="284">
          <cell r="E284">
            <v>0</v>
          </cell>
          <cell r="G284">
            <v>0</v>
          </cell>
          <cell r="J284">
            <v>7650198126</v>
          </cell>
          <cell r="M284">
            <v>24</v>
          </cell>
          <cell r="N284">
            <v>258</v>
          </cell>
        </row>
        <row r="285">
          <cell r="E285">
            <v>0</v>
          </cell>
          <cell r="G285">
            <v>0</v>
          </cell>
          <cell r="J285">
            <v>935376059</v>
          </cell>
          <cell r="M285">
            <v>24</v>
          </cell>
          <cell r="N285">
            <v>259</v>
          </cell>
        </row>
        <row r="286">
          <cell r="C286">
            <v>25</v>
          </cell>
          <cell r="E286">
            <v>1050819155</v>
          </cell>
          <cell r="G286">
            <v>1050819155</v>
          </cell>
          <cell r="J286">
            <v>3871758338</v>
          </cell>
          <cell r="N286">
            <v>260</v>
          </cell>
        </row>
        <row r="287">
          <cell r="E287">
            <v>1050606155</v>
          </cell>
          <cell r="G287">
            <v>1050606155</v>
          </cell>
          <cell r="J287">
            <v>2084680310</v>
          </cell>
          <cell r="M287">
            <v>25</v>
          </cell>
          <cell r="N287">
            <v>261</v>
          </cell>
        </row>
        <row r="288">
          <cell r="E288">
            <v>0</v>
          </cell>
          <cell r="G288">
            <v>0</v>
          </cell>
          <cell r="J288">
            <v>9000005</v>
          </cell>
          <cell r="M288">
            <v>25</v>
          </cell>
          <cell r="N288">
            <v>262</v>
          </cell>
        </row>
        <row r="289">
          <cell r="E289">
            <v>0</v>
          </cell>
          <cell r="G289">
            <v>0</v>
          </cell>
          <cell r="J289">
            <v>24890273</v>
          </cell>
          <cell r="M289">
            <v>25</v>
          </cell>
          <cell r="N289">
            <v>263</v>
          </cell>
        </row>
        <row r="290">
          <cell r="E290">
            <v>0</v>
          </cell>
          <cell r="G290">
            <v>0</v>
          </cell>
          <cell r="J290">
            <v>545394098</v>
          </cell>
          <cell r="M290">
            <v>25</v>
          </cell>
          <cell r="N290">
            <v>264</v>
          </cell>
        </row>
        <row r="291">
          <cell r="E291">
            <v>0</v>
          </cell>
          <cell r="G291">
            <v>0</v>
          </cell>
          <cell r="J291">
            <v>279944982</v>
          </cell>
          <cell r="M291">
            <v>25</v>
          </cell>
          <cell r="N291">
            <v>265</v>
          </cell>
        </row>
        <row r="292">
          <cell r="E292">
            <v>0</v>
          </cell>
          <cell r="G292">
            <v>0</v>
          </cell>
          <cell r="J292">
            <v>63391921</v>
          </cell>
          <cell r="M292">
            <v>25</v>
          </cell>
          <cell r="N292">
            <v>266</v>
          </cell>
        </row>
        <row r="293">
          <cell r="E293">
            <v>0</v>
          </cell>
          <cell r="G293">
            <v>0</v>
          </cell>
          <cell r="J293">
            <v>433916572</v>
          </cell>
          <cell r="M293">
            <v>25</v>
          </cell>
          <cell r="N293">
            <v>267</v>
          </cell>
        </row>
        <row r="294">
          <cell r="E294">
            <v>213000</v>
          </cell>
          <cell r="G294">
            <v>213000</v>
          </cell>
          <cell r="J294">
            <v>430540177</v>
          </cell>
          <cell r="M294">
            <v>25</v>
          </cell>
          <cell r="N294">
            <v>268</v>
          </cell>
        </row>
        <row r="295">
          <cell r="C295">
            <v>30</v>
          </cell>
          <cell r="E295">
            <v>748355075</v>
          </cell>
          <cell r="G295">
            <v>748355075</v>
          </cell>
          <cell r="J295">
            <v>2401649765</v>
          </cell>
          <cell r="N295">
            <v>269</v>
          </cell>
        </row>
        <row r="296">
          <cell r="C296">
            <v>31</v>
          </cell>
          <cell r="E296">
            <v>12847176</v>
          </cell>
          <cell r="G296">
            <v>12847176</v>
          </cell>
          <cell r="J296">
            <v>1378280361</v>
          </cell>
          <cell r="M296">
            <v>31</v>
          </cell>
          <cell r="N296">
            <v>270</v>
          </cell>
        </row>
        <row r="297">
          <cell r="C297">
            <v>32</v>
          </cell>
          <cell r="E297">
            <v>43684930</v>
          </cell>
          <cell r="G297">
            <v>43684930</v>
          </cell>
          <cell r="J297">
            <v>990412783</v>
          </cell>
          <cell r="M297">
            <v>32</v>
          </cell>
          <cell r="N297">
            <v>271</v>
          </cell>
        </row>
        <row r="298">
          <cell r="C298">
            <v>40</v>
          </cell>
          <cell r="E298">
            <v>-30837754</v>
          </cell>
          <cell r="G298">
            <v>-30837754</v>
          </cell>
          <cell r="J298">
            <v>387867578</v>
          </cell>
          <cell r="N298">
            <v>272</v>
          </cell>
        </row>
        <row r="299">
          <cell r="C299">
            <v>45</v>
          </cell>
          <cell r="E299">
            <v>0</v>
          </cell>
          <cell r="G299">
            <v>0</v>
          </cell>
          <cell r="J299">
            <v>0</v>
          </cell>
          <cell r="M299">
            <v>45</v>
          </cell>
          <cell r="N299">
            <v>273</v>
          </cell>
        </row>
        <row r="300">
          <cell r="C300">
            <v>50</v>
          </cell>
          <cell r="E300">
            <v>717517321</v>
          </cell>
          <cell r="G300">
            <v>717517321</v>
          </cell>
          <cell r="J300">
            <v>2789517343</v>
          </cell>
          <cell r="N300">
            <v>274</v>
          </cell>
        </row>
        <row r="301">
          <cell r="C301">
            <v>51</v>
          </cell>
          <cell r="E301">
            <v>0</v>
          </cell>
          <cell r="G301">
            <v>0</v>
          </cell>
          <cell r="J301">
            <v>32606063</v>
          </cell>
          <cell r="M301">
            <v>51</v>
          </cell>
          <cell r="N301">
            <v>275</v>
          </cell>
        </row>
        <row r="302">
          <cell r="C302">
            <v>52</v>
          </cell>
          <cell r="E302">
            <v>0</v>
          </cell>
          <cell r="G302">
            <v>0</v>
          </cell>
          <cell r="J302">
            <v>0</v>
          </cell>
          <cell r="M302">
            <v>52</v>
          </cell>
          <cell r="N302">
            <v>276</v>
          </cell>
        </row>
        <row r="303">
          <cell r="C303">
            <v>60</v>
          </cell>
          <cell r="E303">
            <v>717517321</v>
          </cell>
          <cell r="G303">
            <v>717517321</v>
          </cell>
          <cell r="J303">
            <v>2756911280</v>
          </cell>
          <cell r="N303">
            <v>277</v>
          </cell>
        </row>
        <row r="304">
          <cell r="C304">
            <v>61</v>
          </cell>
          <cell r="E304">
            <v>0</v>
          </cell>
          <cell r="G304">
            <v>-40305</v>
          </cell>
          <cell r="J304">
            <v>0</v>
          </cell>
          <cell r="M304">
            <v>61</v>
          </cell>
          <cell r="N304">
            <v>278</v>
          </cell>
        </row>
        <row r="305">
          <cell r="C305">
            <v>62</v>
          </cell>
          <cell r="E305">
            <v>717517321</v>
          </cell>
          <cell r="G305">
            <v>717557626</v>
          </cell>
          <cell r="J305">
            <v>2756911280</v>
          </cell>
          <cell r="N305">
            <v>279</v>
          </cell>
        </row>
        <row r="306">
          <cell r="C306">
            <v>70</v>
          </cell>
          <cell r="E306">
            <v>21</v>
          </cell>
          <cell r="G306">
            <v>21</v>
          </cell>
          <cell r="J306">
            <v>245</v>
          </cell>
          <cell r="M306">
            <v>70</v>
          </cell>
          <cell r="N306">
            <v>280</v>
          </cell>
        </row>
        <row r="307">
          <cell r="N307" t="str">
            <v/>
          </cell>
        </row>
      </sheetData>
      <sheetData sheetId="11"/>
      <sheetData sheetId="12"/>
      <sheetData sheetId="13"/>
      <sheetData sheetId="14"/>
      <sheetData sheetId="15"/>
      <sheetData sheetId="16"/>
      <sheetData sheetId="17"/>
      <sheetData sheetId="18">
        <row r="13">
          <cell r="E13" t="str">
            <v>Số phản ánh trên LCTT</v>
          </cell>
        </row>
        <row r="14">
          <cell r="E14">
            <v>0</v>
          </cell>
        </row>
        <row r="16">
          <cell r="E16">
            <v>0</v>
          </cell>
        </row>
        <row r="17">
          <cell r="E17">
            <v>0</v>
          </cell>
        </row>
        <row r="18">
          <cell r="E18" t="e">
            <v>#REF!</v>
          </cell>
        </row>
        <row r="19">
          <cell r="E19">
            <v>0</v>
          </cell>
        </row>
        <row r="21">
          <cell r="E21" t="e">
            <v>#REF!</v>
          </cell>
        </row>
        <row r="25">
          <cell r="E25" t="e">
            <v>#REF!</v>
          </cell>
          <cell r="H25" t="str">
            <v>01</v>
          </cell>
        </row>
        <row r="26">
          <cell r="E26" t="e">
            <v>#REF!</v>
          </cell>
        </row>
        <row r="28">
          <cell r="E28" t="str">
            <v>Số phản ánh trên LCTT</v>
          </cell>
        </row>
        <row r="29">
          <cell r="E29">
            <v>0</v>
          </cell>
        </row>
        <row r="34">
          <cell r="E34">
            <v>0</v>
          </cell>
          <cell r="H34" t="str">
            <v>02</v>
          </cell>
        </row>
        <row r="35">
          <cell r="E35">
            <v>0</v>
          </cell>
        </row>
        <row r="37">
          <cell r="E37" t="str">
            <v>Số phản ánh trên LCTT</v>
          </cell>
        </row>
        <row r="38">
          <cell r="E38">
            <v>0</v>
          </cell>
        </row>
        <row r="39">
          <cell r="E39">
            <v>0</v>
          </cell>
        </row>
        <row r="42">
          <cell r="E42">
            <v>0</v>
          </cell>
          <cell r="H42" t="str">
            <v>03</v>
          </cell>
        </row>
        <row r="43">
          <cell r="E43">
            <v>0</v>
          </cell>
        </row>
        <row r="45">
          <cell r="E45" t="str">
            <v>Số phản ánh trên LCTT</v>
          </cell>
        </row>
        <row r="46">
          <cell r="E46">
            <v>0</v>
          </cell>
        </row>
        <row r="48">
          <cell r="E48">
            <v>0</v>
          </cell>
        </row>
        <row r="49">
          <cell r="E49">
            <v>0</v>
          </cell>
        </row>
        <row r="56">
          <cell r="E56">
            <v>0</v>
          </cell>
          <cell r="H56" t="str">
            <v>04</v>
          </cell>
        </row>
        <row r="57">
          <cell r="E57">
            <v>0</v>
          </cell>
        </row>
        <row r="59">
          <cell r="E59" t="str">
            <v>Số phản ánh trên LCTT</v>
          </cell>
        </row>
        <row r="60">
          <cell r="E60">
            <v>0</v>
          </cell>
        </row>
        <row r="85">
          <cell r="E85">
            <v>0</v>
          </cell>
          <cell r="H85" t="str">
            <v>05</v>
          </cell>
        </row>
        <row r="86">
          <cell r="E86">
            <v>0</v>
          </cell>
        </row>
        <row r="88">
          <cell r="E88" t="str">
            <v>Số phản ánh trên LCTT</v>
          </cell>
        </row>
        <row r="89">
          <cell r="E89">
            <v>1134264311</v>
          </cell>
        </row>
        <row r="93">
          <cell r="E93">
            <v>1134264311</v>
          </cell>
          <cell r="H93" t="str">
            <v>06</v>
          </cell>
        </row>
        <row r="94">
          <cell r="E94">
            <v>0</v>
          </cell>
        </row>
        <row r="96">
          <cell r="E96" t="str">
            <v>Số phản ánh trên LCTT</v>
          </cell>
        </row>
        <row r="97">
          <cell r="E97">
            <v>-1134264311</v>
          </cell>
        </row>
        <row r="98">
          <cell r="E98">
            <v>0</v>
          </cell>
        </row>
        <row r="99">
          <cell r="E99">
            <v>0</v>
          </cell>
        </row>
        <row r="100">
          <cell r="E100">
            <v>0</v>
          </cell>
        </row>
        <row r="104">
          <cell r="E104">
            <v>-1134264311</v>
          </cell>
          <cell r="H104" t="str">
            <v>13</v>
          </cell>
        </row>
        <row r="105">
          <cell r="E105">
            <v>-1134264311</v>
          </cell>
        </row>
        <row r="107">
          <cell r="E107" t="str">
            <v>Số phản ánh trên LCTT</v>
          </cell>
        </row>
        <row r="108">
          <cell r="E108" t="e">
            <v>#REF!</v>
          </cell>
        </row>
        <row r="112">
          <cell r="E112" t="e">
            <v>#REF!</v>
          </cell>
          <cell r="H112" t="str">
            <v>14</v>
          </cell>
        </row>
        <row r="113">
          <cell r="E113" t="e">
            <v>#REF!</v>
          </cell>
        </row>
        <row r="115">
          <cell r="E115" t="str">
            <v>Số phản ánh trên LCTT</v>
          </cell>
        </row>
        <row r="116">
          <cell r="E116">
            <v>0</v>
          </cell>
        </row>
        <row r="119">
          <cell r="E119">
            <v>3045466322</v>
          </cell>
        </row>
        <row r="120">
          <cell r="E120">
            <v>0</v>
          </cell>
        </row>
        <row r="121">
          <cell r="E121">
            <v>0</v>
          </cell>
        </row>
        <row r="122">
          <cell r="E122">
            <v>0</v>
          </cell>
        </row>
        <row r="123">
          <cell r="E123">
            <v>0</v>
          </cell>
        </row>
        <row r="126">
          <cell r="E126">
            <v>0</v>
          </cell>
        </row>
        <row r="127">
          <cell r="E127">
            <v>0</v>
          </cell>
        </row>
        <row r="128">
          <cell r="E128">
            <v>0</v>
          </cell>
        </row>
        <row r="129">
          <cell r="E129">
            <v>0</v>
          </cell>
        </row>
        <row r="130">
          <cell r="E130">
            <v>0</v>
          </cell>
        </row>
        <row r="133">
          <cell r="E133">
            <v>2373875829</v>
          </cell>
          <cell r="H133" t="str">
            <v>15</v>
          </cell>
        </row>
        <row r="134">
          <cell r="E134">
            <v>2373875829</v>
          </cell>
        </row>
        <row r="136">
          <cell r="E136" t="str">
            <v>Số phản ánh trên LCTT</v>
          </cell>
        </row>
        <row r="137">
          <cell r="E137">
            <v>0</v>
          </cell>
        </row>
        <row r="139">
          <cell r="E139">
            <v>-3045466322</v>
          </cell>
        </row>
        <row r="144">
          <cell r="E144">
            <v>0</v>
          </cell>
        </row>
        <row r="148">
          <cell r="E148">
            <v>-2373875829</v>
          </cell>
          <cell r="H148" t="str">
            <v>16</v>
          </cell>
        </row>
        <row r="149">
          <cell r="E149">
            <v>-2373875829</v>
          </cell>
        </row>
        <row r="151">
          <cell r="E151" t="str">
            <v>Số phản ánh trên LCTT</v>
          </cell>
        </row>
        <row r="152">
          <cell r="E152">
            <v>0</v>
          </cell>
        </row>
        <row r="158">
          <cell r="E158">
            <v>0</v>
          </cell>
        </row>
        <row r="159">
          <cell r="E159">
            <v>0</v>
          </cell>
        </row>
        <row r="160">
          <cell r="E160">
            <v>0</v>
          </cell>
        </row>
        <row r="164">
          <cell r="E164">
            <v>0</v>
          </cell>
          <cell r="H164" t="str">
            <v>21</v>
          </cell>
        </row>
        <row r="165">
          <cell r="E165">
            <v>0</v>
          </cell>
        </row>
        <row r="167">
          <cell r="E167" t="str">
            <v>Số phản ánh trên LCTT</v>
          </cell>
        </row>
        <row r="168">
          <cell r="E168">
            <v>0</v>
          </cell>
        </row>
        <row r="171">
          <cell r="E171">
            <v>0</v>
          </cell>
        </row>
        <row r="174">
          <cell r="E174">
            <v>0</v>
          </cell>
        </row>
        <row r="176">
          <cell r="E176">
            <v>0</v>
          </cell>
        </row>
        <row r="179">
          <cell r="E179">
            <v>0</v>
          </cell>
        </row>
        <row r="181">
          <cell r="E181">
            <v>0</v>
          </cell>
          <cell r="H181" t="str">
            <v>22</v>
          </cell>
        </row>
        <row r="182">
          <cell r="E182">
            <v>0</v>
          </cell>
        </row>
        <row r="184">
          <cell r="E184" t="str">
            <v>Số phản ánh trên LCTT</v>
          </cell>
        </row>
        <row r="185">
          <cell r="E185">
            <v>0</v>
          </cell>
        </row>
        <row r="190">
          <cell r="E190">
            <v>0</v>
          </cell>
          <cell r="H190" t="str">
            <v>23</v>
          </cell>
        </row>
        <row r="191">
          <cell r="E191">
            <v>0</v>
          </cell>
        </row>
        <row r="193">
          <cell r="E193" t="str">
            <v>Số phản ánh trên LCTT</v>
          </cell>
        </row>
        <row r="194">
          <cell r="E194">
            <v>0</v>
          </cell>
        </row>
        <row r="196">
          <cell r="E196">
            <v>0</v>
          </cell>
        </row>
        <row r="197">
          <cell r="E197">
            <v>0</v>
          </cell>
        </row>
        <row r="201">
          <cell r="E201">
            <v>0</v>
          </cell>
          <cell r="H201" t="str">
            <v>24</v>
          </cell>
        </row>
        <row r="202">
          <cell r="E202">
            <v>0</v>
          </cell>
        </row>
        <row r="204">
          <cell r="E204" t="str">
            <v>Số phản ánh trên LCTT</v>
          </cell>
        </row>
        <row r="205">
          <cell r="E205">
            <v>0</v>
          </cell>
        </row>
        <row r="211">
          <cell r="E211">
            <v>0</v>
          </cell>
        </row>
        <row r="213">
          <cell r="E213">
            <v>0</v>
          </cell>
          <cell r="H213" t="str">
            <v>25</v>
          </cell>
        </row>
        <row r="214">
          <cell r="E214">
            <v>0</v>
          </cell>
        </row>
        <row r="216">
          <cell r="E216" t="str">
            <v>Số phản ánh trên LCTT</v>
          </cell>
        </row>
        <row r="217">
          <cell r="E217">
            <v>0</v>
          </cell>
        </row>
        <row r="220">
          <cell r="E220">
            <v>0</v>
          </cell>
        </row>
        <row r="221">
          <cell r="E221">
            <v>0</v>
          </cell>
        </row>
        <row r="222">
          <cell r="E222">
            <v>0</v>
          </cell>
        </row>
        <row r="223">
          <cell r="E223">
            <v>0</v>
          </cell>
        </row>
        <row r="224">
          <cell r="E224">
            <v>0</v>
          </cell>
        </row>
        <row r="226">
          <cell r="E226">
            <v>0</v>
          </cell>
          <cell r="H226" t="str">
            <v>26</v>
          </cell>
        </row>
        <row r="227">
          <cell r="E227">
            <v>0</v>
          </cell>
        </row>
        <row r="230">
          <cell r="E230">
            <v>0</v>
          </cell>
        </row>
        <row r="232">
          <cell r="E232">
            <v>0</v>
          </cell>
        </row>
        <row r="234">
          <cell r="E234">
            <v>0</v>
          </cell>
        </row>
        <row r="236">
          <cell r="E236">
            <v>0</v>
          </cell>
        </row>
        <row r="237">
          <cell r="E237">
            <v>0</v>
          </cell>
        </row>
        <row r="239">
          <cell r="E239">
            <v>0</v>
          </cell>
          <cell r="H239" t="str">
            <v>27</v>
          </cell>
        </row>
        <row r="240">
          <cell r="E240">
            <v>0</v>
          </cell>
        </row>
        <row r="243">
          <cell r="E243">
            <v>0</v>
          </cell>
        </row>
        <row r="244">
          <cell r="E244">
            <v>0</v>
          </cell>
        </row>
        <row r="246">
          <cell r="E246">
            <v>0</v>
          </cell>
        </row>
        <row r="249">
          <cell r="E249">
            <v>0</v>
          </cell>
        </row>
        <row r="252">
          <cell r="E252">
            <v>0</v>
          </cell>
          <cell r="H252" t="str">
            <v>31</v>
          </cell>
        </row>
        <row r="253">
          <cell r="E253">
            <v>0</v>
          </cell>
        </row>
        <row r="256">
          <cell r="E256">
            <v>0</v>
          </cell>
        </row>
        <row r="259">
          <cell r="E259">
            <v>0</v>
          </cell>
        </row>
        <row r="261">
          <cell r="E261">
            <v>0</v>
          </cell>
          <cell r="H261" t="str">
            <v>32</v>
          </cell>
        </row>
        <row r="262">
          <cell r="E262">
            <v>0</v>
          </cell>
        </row>
        <row r="265">
          <cell r="E265">
            <v>0</v>
          </cell>
        </row>
        <row r="267">
          <cell r="E267">
            <v>0</v>
          </cell>
        </row>
        <row r="268">
          <cell r="E268">
            <v>0</v>
          </cell>
        </row>
        <row r="269">
          <cell r="E269">
            <v>0</v>
          </cell>
        </row>
        <row r="270">
          <cell r="E270">
            <v>0</v>
          </cell>
          <cell r="H270" t="str">
            <v>33</v>
          </cell>
        </row>
        <row r="271">
          <cell r="E271">
            <v>0</v>
          </cell>
        </row>
        <row r="274">
          <cell r="E274">
            <v>0</v>
          </cell>
        </row>
        <row r="276">
          <cell r="E276">
            <v>0</v>
          </cell>
        </row>
        <row r="283">
          <cell r="E283">
            <v>0</v>
          </cell>
          <cell r="H283" t="str">
            <v>34</v>
          </cell>
        </row>
        <row r="284">
          <cell r="E284">
            <v>0</v>
          </cell>
        </row>
        <row r="287">
          <cell r="E287">
            <v>0</v>
          </cell>
        </row>
        <row r="289">
          <cell r="E289">
            <v>0</v>
          </cell>
        </row>
        <row r="290">
          <cell r="E290">
            <v>0</v>
          </cell>
        </row>
        <row r="292">
          <cell r="E292">
            <v>0</v>
          </cell>
          <cell r="H292" t="str">
            <v>35</v>
          </cell>
        </row>
        <row r="293">
          <cell r="E293">
            <v>0</v>
          </cell>
        </row>
        <row r="296">
          <cell r="E296">
            <v>0</v>
          </cell>
        </row>
        <row r="301">
          <cell r="E301">
            <v>0</v>
          </cell>
          <cell r="H301" t="str">
            <v>36</v>
          </cell>
        </row>
        <row r="302">
          <cell r="E302">
            <v>0</v>
          </cell>
        </row>
        <row r="305">
          <cell r="E305">
            <v>0</v>
          </cell>
        </row>
        <row r="306">
          <cell r="E306">
            <v>0</v>
          </cell>
        </row>
        <row r="307">
          <cell r="E307">
            <v>0</v>
          </cell>
          <cell r="H307" t="str">
            <v>61</v>
          </cell>
        </row>
        <row r="308">
          <cell r="E308">
            <v>0</v>
          </cell>
        </row>
        <row r="325">
          <cell r="E325">
            <v>0</v>
          </cell>
        </row>
        <row r="328">
          <cell r="E328">
            <v>0</v>
          </cell>
        </row>
        <row r="329">
          <cell r="E329">
            <v>0</v>
          </cell>
        </row>
        <row r="330">
          <cell r="E330">
            <v>0</v>
          </cell>
        </row>
        <row r="332">
          <cell r="E332">
            <v>0</v>
          </cell>
        </row>
        <row r="334">
          <cell r="E334">
            <v>0</v>
          </cell>
        </row>
        <row r="336">
          <cell r="E336">
            <v>0</v>
          </cell>
        </row>
        <row r="339">
          <cell r="E339">
            <v>0</v>
          </cell>
        </row>
        <row r="340">
          <cell r="E340">
            <v>0</v>
          </cell>
        </row>
        <row r="341">
          <cell r="E341">
            <v>0</v>
          </cell>
        </row>
        <row r="344">
          <cell r="E344">
            <v>0</v>
          </cell>
          <cell r="H344" t="str">
            <v>09</v>
          </cell>
        </row>
        <row r="345">
          <cell r="E345">
            <v>0</v>
          </cell>
        </row>
        <row r="349">
          <cell r="E349">
            <v>0</v>
          </cell>
        </row>
        <row r="351">
          <cell r="E351">
            <v>0</v>
          </cell>
          <cell r="H351" t="str">
            <v>10</v>
          </cell>
        </row>
        <row r="352">
          <cell r="E352">
            <v>0</v>
          </cell>
        </row>
        <row r="359">
          <cell r="E359">
            <v>0</v>
          </cell>
        </row>
        <row r="361">
          <cell r="E361" t="e">
            <v>#REF!</v>
          </cell>
        </row>
        <row r="362">
          <cell r="E362">
            <v>0</v>
          </cell>
        </row>
        <row r="366">
          <cell r="E366">
            <v>0</v>
          </cell>
        </row>
        <row r="367">
          <cell r="E367">
            <v>0</v>
          </cell>
        </row>
        <row r="369">
          <cell r="E369">
            <v>0</v>
          </cell>
        </row>
        <row r="372">
          <cell r="E372" t="e">
            <v>#REF!</v>
          </cell>
        </row>
        <row r="373">
          <cell r="E373" t="e">
            <v>#REF!</v>
          </cell>
        </row>
        <row r="374">
          <cell r="E374">
            <v>0</v>
          </cell>
        </row>
        <row r="375">
          <cell r="E375" t="e">
            <v>#REF!</v>
          </cell>
        </row>
        <row r="376">
          <cell r="E376">
            <v>0</v>
          </cell>
        </row>
        <row r="379">
          <cell r="E379" t="e">
            <v>#REF!</v>
          </cell>
          <cell r="H379" t="str">
            <v>11</v>
          </cell>
        </row>
        <row r="380">
          <cell r="E380" t="e">
            <v>#REF!</v>
          </cell>
        </row>
        <row r="383">
          <cell r="E383">
            <v>0</v>
          </cell>
        </row>
        <row r="386">
          <cell r="E386">
            <v>0</v>
          </cell>
          <cell r="H386" t="str">
            <v>12</v>
          </cell>
        </row>
        <row r="387">
          <cell r="E387">
            <v>0</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Menu"/>
      <sheetName val="PAJE"/>
      <sheetName val="INFOR"/>
      <sheetName val="BS"/>
      <sheetName val="PL"/>
      <sheetName val="CF1"/>
      <sheetName val="WK"/>
      <sheetName val="TM CF1"/>
      <sheetName val="TM"/>
      <sheetName val="142+242"/>
      <sheetName val="TM thue"/>
      <sheetName val="TM(TSCD)"/>
      <sheetName val="TM(NV)"/>
      <sheetName val="KQKD bo phan"/>
      <sheetName val="Tai san bo phan"/>
      <sheetName val="TM(Lienquan)"/>
      <sheetName val="CP binh quan Lideco 1"/>
      <sheetName val="CTPT"/>
      <sheetName val="BSPL"/>
      <sheetName val="BSPL2"/>
      <sheetName val="BSPL3"/>
      <sheetName val="BSPL4"/>
      <sheetName val="CF2"/>
    </sheetNames>
    <sheetDataSet>
      <sheetData sheetId="0" refreshError="1"/>
      <sheetData sheetId="1"/>
      <sheetData sheetId="2"/>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ntrol" Target="../activeX/activeX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18"/>
  <dimension ref="A1:Q50"/>
  <sheetViews>
    <sheetView zoomScale="85" workbookViewId="0">
      <selection activeCell="B10" sqref="B10"/>
    </sheetView>
  </sheetViews>
  <sheetFormatPr defaultRowHeight="12.75"/>
  <cols>
    <col min="1" max="1" width="37.5703125" style="2" customWidth="1"/>
    <col min="2" max="2" width="42.140625" style="2" customWidth="1"/>
    <col min="3" max="4" width="5.140625" style="2" customWidth="1"/>
    <col min="5" max="8" width="1.42578125" style="2" customWidth="1"/>
    <col min="9" max="10" width="9.140625" style="2"/>
    <col min="11" max="11" width="7.5703125" style="2" customWidth="1"/>
    <col min="12" max="12" width="1.140625" style="2" customWidth="1"/>
    <col min="13" max="13" width="12.7109375" style="2" customWidth="1"/>
    <col min="14" max="14" width="16.85546875" style="2" customWidth="1"/>
    <col min="15" max="15" width="1.7109375" style="2" customWidth="1"/>
    <col min="16" max="16384" width="9.140625" style="2"/>
  </cols>
  <sheetData>
    <row r="1" spans="1:17" ht="13.5" thickBot="1">
      <c r="A1" s="1" t="s">
        <v>12985</v>
      </c>
      <c r="I1" s="1" t="s">
        <v>6054</v>
      </c>
    </row>
    <row r="2" spans="1:17" ht="13.5" thickBot="1">
      <c r="A2" s="3" t="s">
        <v>12986</v>
      </c>
      <c r="B2" s="4" t="s">
        <v>2966</v>
      </c>
      <c r="I2" s="2" t="s">
        <v>12987</v>
      </c>
      <c r="M2" s="954" t="s">
        <v>10723</v>
      </c>
      <c r="N2" s="771" t="s">
        <v>10724</v>
      </c>
    </row>
    <row r="3" spans="1:17">
      <c r="A3" s="3" t="s">
        <v>8255</v>
      </c>
      <c r="B3" s="5" t="s">
        <v>716</v>
      </c>
      <c r="I3" s="2" t="s">
        <v>11777</v>
      </c>
      <c r="M3" s="954" t="s">
        <v>10722</v>
      </c>
      <c r="N3" s="771" t="s">
        <v>10725</v>
      </c>
    </row>
    <row r="4" spans="1:17">
      <c r="A4" s="3" t="s">
        <v>11778</v>
      </c>
      <c r="B4" s="5" t="s">
        <v>14389</v>
      </c>
      <c r="I4" s="2" t="s">
        <v>11779</v>
      </c>
      <c r="M4" s="5" t="s">
        <v>6056</v>
      </c>
      <c r="N4" s="771" t="s">
        <v>6055</v>
      </c>
    </row>
    <row r="5" spans="1:17">
      <c r="A5" s="3" t="s">
        <v>11780</v>
      </c>
      <c r="B5" s="5" t="s">
        <v>14390</v>
      </c>
      <c r="C5" s="6"/>
      <c r="D5" s="6"/>
      <c r="I5" s="2" t="s">
        <v>6611</v>
      </c>
      <c r="M5" s="773" t="s">
        <v>10726</v>
      </c>
      <c r="N5" s="771" t="s">
        <v>9668</v>
      </c>
    </row>
    <row r="6" spans="1:17">
      <c r="A6" s="3" t="s">
        <v>9212</v>
      </c>
      <c r="B6" s="5" t="s">
        <v>14390</v>
      </c>
      <c r="C6" s="6"/>
      <c r="D6" s="6"/>
      <c r="I6" s="2" t="s">
        <v>9213</v>
      </c>
      <c r="M6" s="898">
        <v>40908</v>
      </c>
      <c r="N6" s="771"/>
    </row>
    <row r="7" spans="1:17">
      <c r="A7" s="3" t="s">
        <v>9214</v>
      </c>
      <c r="B7" s="5" t="str">
        <f>B5</f>
        <v>Quý II của năm tài chính kết thúc ngày 31 tháng 12 năm 2015</v>
      </c>
      <c r="C7" s="6"/>
      <c r="D7" s="6"/>
      <c r="I7" s="2" t="s">
        <v>9215</v>
      </c>
      <c r="M7" s="898">
        <f>$B$41</f>
        <v>40588</v>
      </c>
      <c r="N7" s="771"/>
    </row>
    <row r="8" spans="1:17">
      <c r="A8" s="3" t="s">
        <v>10912</v>
      </c>
      <c r="B8" s="5" t="s">
        <v>10913</v>
      </c>
      <c r="C8" s="6"/>
      <c r="D8" s="6"/>
      <c r="I8" s="2" t="s">
        <v>10914</v>
      </c>
      <c r="M8" s="898">
        <f>$B$41</f>
        <v>40588</v>
      </c>
      <c r="N8" s="771"/>
    </row>
    <row r="9" spans="1:17" ht="13.5" thickBot="1">
      <c r="A9" s="3" t="s">
        <v>12593</v>
      </c>
      <c r="B9" s="7" t="s">
        <v>14405</v>
      </c>
      <c r="I9" s="2" t="s">
        <v>6612</v>
      </c>
      <c r="M9" s="773"/>
      <c r="N9" s="108"/>
    </row>
    <row r="10" spans="1:17">
      <c r="A10" s="6"/>
      <c r="I10" s="2" t="s">
        <v>6613</v>
      </c>
      <c r="M10" s="773"/>
      <c r="N10" s="771"/>
    </row>
    <row r="11" spans="1:17" ht="13.5" thickBot="1">
      <c r="I11" s="2" t="s">
        <v>6614</v>
      </c>
      <c r="M11" s="773"/>
      <c r="N11" s="108"/>
    </row>
    <row r="12" spans="1:17">
      <c r="A12" s="8" t="s">
        <v>6950</v>
      </c>
      <c r="B12" s="4" t="s">
        <v>6952</v>
      </c>
      <c r="I12" s="9" t="s">
        <v>6615</v>
      </c>
      <c r="J12" s="9"/>
      <c r="K12" s="9"/>
      <c r="L12" s="9"/>
      <c r="M12" s="773"/>
      <c r="N12" s="108"/>
      <c r="O12" s="9"/>
      <c r="P12" s="9"/>
      <c r="Q12" s="9"/>
    </row>
    <row r="13" spans="1:17">
      <c r="A13" s="8" t="s">
        <v>14363</v>
      </c>
      <c r="B13" s="10" t="s">
        <v>14362</v>
      </c>
      <c r="I13" s="9" t="s">
        <v>6616</v>
      </c>
      <c r="J13" s="9"/>
      <c r="K13" s="9"/>
      <c r="L13" s="9"/>
      <c r="M13" s="773"/>
      <c r="N13" s="108"/>
      <c r="O13" s="9"/>
      <c r="P13" s="9"/>
      <c r="Q13" s="9"/>
    </row>
    <row r="14" spans="1:17" ht="13.5" thickBot="1">
      <c r="A14" s="8" t="s">
        <v>6951</v>
      </c>
      <c r="B14" s="11" t="s">
        <v>6953</v>
      </c>
      <c r="I14" s="9" t="s">
        <v>6617</v>
      </c>
      <c r="J14" s="726"/>
      <c r="K14" s="726"/>
      <c r="L14" s="9"/>
      <c r="M14" s="773"/>
      <c r="N14" s="108"/>
      <c r="O14" s="726"/>
      <c r="P14" s="9"/>
      <c r="Q14" s="9"/>
    </row>
    <row r="15" spans="1:17">
      <c r="I15" s="9" t="s">
        <v>6618</v>
      </c>
      <c r="J15" s="726"/>
      <c r="K15" s="726"/>
      <c r="L15" s="9"/>
      <c r="M15" s="773"/>
      <c r="N15" s="108"/>
      <c r="O15" s="726"/>
      <c r="P15" s="9"/>
      <c r="Q15" s="9"/>
    </row>
    <row r="16" spans="1:17">
      <c r="I16" s="9" t="s">
        <v>6619</v>
      </c>
      <c r="J16" s="9"/>
      <c r="K16" s="9"/>
      <c r="L16" s="9"/>
      <c r="M16" s="773"/>
      <c r="N16" s="108"/>
      <c r="O16" s="9"/>
      <c r="P16" s="9"/>
      <c r="Q16" s="9"/>
    </row>
    <row r="17" spans="1:17">
      <c r="A17" s="12" t="s">
        <v>6072</v>
      </c>
      <c r="B17" s="13">
        <v>0.4</v>
      </c>
      <c r="I17" s="9" t="s">
        <v>6620</v>
      </c>
      <c r="J17" s="726"/>
      <c r="K17" s="726"/>
      <c r="L17" s="9"/>
      <c r="M17" s="773"/>
      <c r="N17" s="108"/>
      <c r="O17" s="726"/>
      <c r="P17" s="9"/>
      <c r="Q17" s="9"/>
    </row>
    <row r="18" spans="1:17">
      <c r="A18" s="12" t="s">
        <v>6073</v>
      </c>
      <c r="B18" s="13">
        <v>0.75</v>
      </c>
      <c r="I18" s="9" t="s">
        <v>6621</v>
      </c>
      <c r="J18" s="726"/>
      <c r="K18" s="726"/>
      <c r="L18" s="9"/>
      <c r="M18" s="773"/>
      <c r="N18" s="108"/>
      <c r="O18" s="726"/>
      <c r="P18" s="9"/>
      <c r="Q18" s="9"/>
    </row>
    <row r="19" spans="1:17">
      <c r="A19" s="8" t="s">
        <v>6074</v>
      </c>
      <c r="B19" s="13">
        <v>0.5</v>
      </c>
      <c r="E19" s="14"/>
      <c r="I19" s="9" t="s">
        <v>2390</v>
      </c>
      <c r="J19" s="9"/>
      <c r="K19" s="9"/>
      <c r="L19" s="9"/>
      <c r="M19" s="773"/>
      <c r="N19" s="108"/>
      <c r="O19" s="9"/>
      <c r="P19" s="9"/>
      <c r="Q19" s="9"/>
    </row>
    <row r="20" spans="1:17">
      <c r="A20" s="8" t="s">
        <v>6075</v>
      </c>
      <c r="B20" s="13">
        <v>0.35</v>
      </c>
      <c r="I20" s="9" t="s">
        <v>2391</v>
      </c>
      <c r="J20" s="727"/>
      <c r="K20" s="727"/>
      <c r="L20" s="9"/>
      <c r="M20" s="773"/>
      <c r="N20" s="108"/>
      <c r="O20" s="726"/>
      <c r="P20" s="9"/>
      <c r="Q20" s="9"/>
    </row>
    <row r="21" spans="1:17">
      <c r="A21" s="8" t="s">
        <v>6076</v>
      </c>
      <c r="B21" s="13">
        <v>0.5</v>
      </c>
      <c r="I21" s="9" t="s">
        <v>2392</v>
      </c>
      <c r="J21" s="727"/>
      <c r="K21" s="727"/>
      <c r="L21" s="9"/>
      <c r="M21" s="773"/>
      <c r="N21" s="108"/>
      <c r="O21" s="726"/>
      <c r="P21" s="9"/>
      <c r="Q21" s="9"/>
    </row>
    <row r="22" spans="1:17">
      <c r="A22" s="8" t="s">
        <v>6077</v>
      </c>
      <c r="B22" s="13">
        <v>0</v>
      </c>
      <c r="I22" s="9" t="s">
        <v>2393</v>
      </c>
      <c r="J22" s="9"/>
      <c r="K22" s="9"/>
      <c r="L22" s="9"/>
      <c r="M22" s="773"/>
      <c r="N22" s="108"/>
      <c r="O22" s="9"/>
      <c r="P22" s="9"/>
      <c r="Q22" s="9"/>
    </row>
    <row r="23" spans="1:17" ht="13.5" thickBot="1">
      <c r="I23" s="9" t="s">
        <v>2394</v>
      </c>
      <c r="J23" s="9"/>
      <c r="K23" s="9"/>
      <c r="L23" s="9"/>
      <c r="M23" s="774"/>
      <c r="N23" s="108"/>
      <c r="O23" s="726"/>
      <c r="P23" s="9"/>
      <c r="Q23" s="9"/>
    </row>
    <row r="24" spans="1:17" ht="13.5" thickBot="1">
      <c r="A24" s="770" t="s">
        <v>12342</v>
      </c>
      <c r="B24" s="771"/>
      <c r="C24" s="771"/>
      <c r="D24" s="771"/>
      <c r="I24" s="9"/>
      <c r="J24" s="9"/>
      <c r="K24" s="9"/>
      <c r="L24" s="9"/>
      <c r="M24" s="726"/>
      <c r="N24" s="726"/>
      <c r="O24" s="726"/>
      <c r="P24" s="9"/>
      <c r="Q24" s="9"/>
    </row>
    <row r="25" spans="1:17" s="13" customFormat="1">
      <c r="A25" s="771" t="s">
        <v>11876</v>
      </c>
      <c r="B25" s="899">
        <f>B26-7</f>
        <v>39798</v>
      </c>
      <c r="C25" s="772">
        <v>1</v>
      </c>
      <c r="D25" s="771"/>
    </row>
    <row r="26" spans="1:17" s="13" customFormat="1">
      <c r="A26" s="771" t="s">
        <v>4427</v>
      </c>
      <c r="B26" s="898">
        <f>B27-2</f>
        <v>39805</v>
      </c>
      <c r="C26" s="772">
        <v>2</v>
      </c>
      <c r="D26" s="771"/>
    </row>
    <row r="27" spans="1:17" s="13" customFormat="1">
      <c r="A27" s="771" t="s">
        <v>4428</v>
      </c>
      <c r="B27" s="898">
        <v>39807</v>
      </c>
      <c r="C27" s="772">
        <v>3</v>
      </c>
      <c r="D27" s="771" t="s">
        <v>2203</v>
      </c>
    </row>
    <row r="28" spans="1:17" s="13" customFormat="1">
      <c r="A28" s="771" t="s">
        <v>4429</v>
      </c>
      <c r="B28" s="898">
        <f>B31-5</f>
        <v>40366</v>
      </c>
      <c r="C28" s="772">
        <v>4</v>
      </c>
      <c r="D28" s="771"/>
    </row>
    <row r="29" spans="1:17">
      <c r="A29" s="771" t="s">
        <v>4430</v>
      </c>
      <c r="B29" s="900">
        <f>B31-4</f>
        <v>40367</v>
      </c>
      <c r="C29" s="772">
        <v>5</v>
      </c>
      <c r="D29" s="771"/>
    </row>
    <row r="30" spans="1:17">
      <c r="A30" s="771" t="s">
        <v>4431</v>
      </c>
      <c r="B30" s="898">
        <f>B31-1</f>
        <v>40370</v>
      </c>
      <c r="C30" s="772">
        <v>6</v>
      </c>
      <c r="D30" s="771"/>
    </row>
    <row r="31" spans="1:17">
      <c r="A31" s="771" t="s">
        <v>4432</v>
      </c>
      <c r="B31" s="898">
        <v>40371</v>
      </c>
      <c r="C31" s="772">
        <v>7</v>
      </c>
      <c r="D31" s="771" t="s">
        <v>2203</v>
      </c>
    </row>
    <row r="32" spans="1:17">
      <c r="A32" s="771" t="s">
        <v>7620</v>
      </c>
      <c r="B32" s="898">
        <v>40378</v>
      </c>
      <c r="C32" s="772">
        <v>8</v>
      </c>
      <c r="D32" s="771" t="s">
        <v>2203</v>
      </c>
    </row>
    <row r="33" spans="1:4">
      <c r="A33" s="771" t="s">
        <v>7621</v>
      </c>
      <c r="B33" s="898">
        <f>B36-3</f>
        <v>40577</v>
      </c>
      <c r="C33" s="772">
        <v>9</v>
      </c>
      <c r="D33" s="771"/>
    </row>
    <row r="34" spans="1:4">
      <c r="A34" s="771" t="s">
        <v>12343</v>
      </c>
      <c r="B34" s="898">
        <f>B32-1</f>
        <v>40377</v>
      </c>
      <c r="C34" s="772">
        <v>10</v>
      </c>
      <c r="D34" s="771"/>
    </row>
    <row r="35" spans="1:4">
      <c r="A35" s="771" t="s">
        <v>12344</v>
      </c>
      <c r="B35" s="898">
        <f>B32</f>
        <v>40378</v>
      </c>
      <c r="C35" s="772">
        <v>11</v>
      </c>
      <c r="D35" s="771"/>
    </row>
    <row r="36" spans="1:4">
      <c r="A36" s="771" t="s">
        <v>12345</v>
      </c>
      <c r="B36" s="898">
        <f>B37-5</f>
        <v>40580</v>
      </c>
      <c r="C36" s="772">
        <v>12</v>
      </c>
      <c r="D36" s="771"/>
    </row>
    <row r="37" spans="1:4">
      <c r="A37" s="771" t="s">
        <v>12346</v>
      </c>
      <c r="B37" s="898">
        <f>B38-2</f>
        <v>40585</v>
      </c>
      <c r="C37" s="772">
        <v>13</v>
      </c>
      <c r="D37" s="771"/>
    </row>
    <row r="38" spans="1:4">
      <c r="A38" s="771" t="s">
        <v>7622</v>
      </c>
      <c r="B38" s="898">
        <f>B40-1</f>
        <v>40587</v>
      </c>
      <c r="C38" s="772">
        <v>14</v>
      </c>
      <c r="D38" s="771"/>
    </row>
    <row r="39" spans="1:4">
      <c r="A39" s="771" t="s">
        <v>7623</v>
      </c>
      <c r="B39" s="898">
        <f>B40</f>
        <v>40588</v>
      </c>
      <c r="C39" s="772">
        <v>14</v>
      </c>
      <c r="D39" s="771"/>
    </row>
    <row r="40" spans="1:4">
      <c r="A40" s="771" t="s">
        <v>7624</v>
      </c>
      <c r="B40" s="898">
        <f>B41</f>
        <v>40588</v>
      </c>
      <c r="C40" s="772">
        <v>15</v>
      </c>
      <c r="D40" s="771"/>
    </row>
    <row r="41" spans="1:4">
      <c r="A41" s="771" t="s">
        <v>7625</v>
      </c>
      <c r="B41" s="898">
        <v>40588</v>
      </c>
      <c r="C41" s="772">
        <v>16</v>
      </c>
      <c r="D41" s="771" t="s">
        <v>2203</v>
      </c>
    </row>
    <row r="42" spans="1:4">
      <c r="A42" s="771" t="s">
        <v>7626</v>
      </c>
      <c r="B42" s="775" t="s">
        <v>13392</v>
      </c>
      <c r="C42" s="772"/>
      <c r="D42" s="771" t="s">
        <v>2203</v>
      </c>
    </row>
    <row r="43" spans="1:4">
      <c r="A43" s="771" t="s">
        <v>7627</v>
      </c>
      <c r="B43" s="775" t="s">
        <v>7628</v>
      </c>
      <c r="C43" s="772">
        <v>18</v>
      </c>
      <c r="D43" s="771" t="s">
        <v>2203</v>
      </c>
    </row>
    <row r="44" spans="1:4">
      <c r="A44" s="771" t="s">
        <v>7629</v>
      </c>
      <c r="B44" s="776"/>
      <c r="C44" s="772"/>
      <c r="D44" s="771" t="s">
        <v>2203</v>
      </c>
    </row>
    <row r="45" spans="1:4">
      <c r="A45" s="771" t="s">
        <v>7630</v>
      </c>
      <c r="B45" s="776">
        <v>100000000</v>
      </c>
      <c r="C45" s="772">
        <v>17</v>
      </c>
      <c r="D45" s="771" t="s">
        <v>2203</v>
      </c>
    </row>
    <row r="46" spans="1:4">
      <c r="A46" s="771" t="s">
        <v>7631</v>
      </c>
      <c r="B46" s="898">
        <f>B27</f>
        <v>39807</v>
      </c>
      <c r="C46" s="772">
        <v>19</v>
      </c>
      <c r="D46" s="771"/>
    </row>
    <row r="47" spans="1:4">
      <c r="A47" s="771" t="s">
        <v>7632</v>
      </c>
      <c r="B47" s="898">
        <v>40405</v>
      </c>
      <c r="C47" s="772"/>
      <c r="D47" s="771" t="s">
        <v>2203</v>
      </c>
    </row>
    <row r="48" spans="1:4">
      <c r="A48" s="771" t="s">
        <v>7633</v>
      </c>
      <c r="B48" s="775" t="s">
        <v>7634</v>
      </c>
      <c r="C48" s="772"/>
      <c r="D48" s="771" t="s">
        <v>2203</v>
      </c>
    </row>
    <row r="49" spans="1:4">
      <c r="A49" s="771" t="s">
        <v>7635</v>
      </c>
      <c r="B49" s="776">
        <v>100</v>
      </c>
      <c r="C49" s="772"/>
      <c r="D49" s="771" t="s">
        <v>2203</v>
      </c>
    </row>
    <row r="50" spans="1:4">
      <c r="A50" s="771" t="s">
        <v>2579</v>
      </c>
      <c r="B50" s="775" t="s">
        <v>11103</v>
      </c>
      <c r="C50" s="772"/>
      <c r="D50" s="771" t="s">
        <v>2203</v>
      </c>
    </row>
  </sheetData>
  <phoneticPr fontId="53" type="noConversion"/>
  <conditionalFormatting sqref="J14 J17 J20">
    <cfRule type="cellIs" priority="1" stopIfTrue="1" operator="equal">
      <formula>0</formula>
    </cfRule>
  </conditionalFormatting>
  <conditionalFormatting sqref="B25:B50 B12:B14 M2:M23 B2:B9">
    <cfRule type="cellIs" dxfId="20" priority="2" stopIfTrue="1" operator="equal">
      <formula>""</formula>
    </cfRule>
  </conditionalFormatting>
  <dataValidations disablePrompts="1" count="1">
    <dataValidation allowBlank="1" showErrorMessage="1" sqref="R9"/>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5">
    <tabColor indexed="14"/>
  </sheetPr>
  <dimension ref="A1:AM139"/>
  <sheetViews>
    <sheetView showGridLines="0" workbookViewId="0">
      <pane ySplit="10" topLeftCell="A22" activePane="bottomLeft" state="frozen"/>
      <selection activeCell="B10" sqref="B10"/>
      <selection pane="bottomLeft" activeCell="G29" sqref="G29"/>
    </sheetView>
  </sheetViews>
  <sheetFormatPr defaultRowHeight="12.75"/>
  <cols>
    <col min="1" max="1" width="2.7109375" style="108" customWidth="1"/>
    <col min="2" max="2" width="21.85546875" style="108" customWidth="1"/>
    <col min="3" max="3" width="4.5703125" style="106" customWidth="1"/>
    <col min="4" max="4" width="7.28515625" style="107" bestFit="1" customWidth="1"/>
    <col min="5" max="5" width="8.5703125" style="107" customWidth="1"/>
    <col min="6" max="6" width="15.85546875" style="107" customWidth="1"/>
    <col min="7" max="7" width="13.7109375" style="107" customWidth="1"/>
    <col min="8" max="8" width="12.7109375" style="107" customWidth="1"/>
    <col min="9" max="9" width="12.85546875" style="107" customWidth="1"/>
    <col min="10" max="10" width="19.85546875" style="108" customWidth="1"/>
    <col min="11" max="11" width="4.42578125" style="108" customWidth="1"/>
    <col min="12" max="12" width="3.42578125" style="108" customWidth="1"/>
    <col min="13" max="13" width="24.140625" style="108" customWidth="1"/>
    <col min="14" max="14" width="2.42578125" style="108" customWidth="1"/>
    <col min="15" max="15" width="3.140625" style="108" customWidth="1"/>
    <col min="16" max="16" width="25.5703125" style="108" customWidth="1"/>
    <col min="17" max="17" width="5.85546875" style="108" customWidth="1"/>
    <col min="18" max="18" width="8.42578125" style="108" customWidth="1"/>
    <col min="19" max="19" width="8.140625" style="108" customWidth="1"/>
    <col min="20" max="21" width="14.28515625" style="108" customWidth="1"/>
    <col min="22" max="23" width="15.5703125" style="108" customWidth="1"/>
    <col min="24" max="24" width="26.7109375" style="108" customWidth="1"/>
    <col min="25" max="25" width="4.42578125" style="108" customWidth="1"/>
    <col min="26" max="26" width="3.42578125" style="108" customWidth="1"/>
    <col min="27" max="27" width="9.140625" style="108"/>
    <col min="28" max="29" width="7" style="108" customWidth="1"/>
    <col min="30" max="30" width="4.42578125" style="108" bestFit="1" customWidth="1"/>
    <col min="31" max="31" width="3.42578125" style="108" bestFit="1" customWidth="1"/>
    <col min="32" max="16384" width="9.140625" style="108"/>
  </cols>
  <sheetData>
    <row r="1" spans="1:39" ht="16.5" customHeight="1" thickBot="1">
      <c r="A1" s="105" t="s">
        <v>6057</v>
      </c>
      <c r="B1" s="105"/>
      <c r="H1" s="762"/>
      <c r="I1" s="763"/>
      <c r="J1" s="763"/>
      <c r="M1" s="109"/>
      <c r="O1" s="747" t="s">
        <v>11658</v>
      </c>
      <c r="P1" s="733"/>
      <c r="Q1" s="733"/>
      <c r="R1" s="733"/>
      <c r="S1" s="733"/>
      <c r="T1" s="733"/>
      <c r="U1" s="733"/>
      <c r="V1" s="733"/>
      <c r="W1" s="733"/>
      <c r="X1" s="733"/>
      <c r="Y1" s="733"/>
      <c r="Z1" s="733"/>
      <c r="AB1" s="742"/>
      <c r="AC1" s="742"/>
      <c r="AD1" s="734"/>
      <c r="AE1" s="752"/>
      <c r="AF1" s="742"/>
      <c r="AG1" s="742"/>
      <c r="AH1" s="742"/>
      <c r="AI1" s="742"/>
      <c r="AJ1" s="742"/>
      <c r="AK1" s="742"/>
      <c r="AL1" s="742"/>
      <c r="AM1" s="742"/>
    </row>
    <row r="2" spans="1:39" ht="13.5" customHeight="1">
      <c r="A2" s="105"/>
      <c r="B2" s="105"/>
      <c r="H2" s="762"/>
      <c r="I2" s="762"/>
      <c r="J2" s="763"/>
      <c r="M2" s="109"/>
      <c r="O2" s="732"/>
      <c r="P2" s="733"/>
      <c r="Q2" s="117"/>
      <c r="R2" s="157"/>
      <c r="S2" s="766"/>
      <c r="T2" s="766" t="s">
        <v>47</v>
      </c>
      <c r="U2" s="766">
        <v>1288</v>
      </c>
      <c r="V2" s="157" t="s">
        <v>6450</v>
      </c>
      <c r="W2" s="764">
        <v>5532190000</v>
      </c>
      <c r="X2" s="744"/>
      <c r="Y2" s="733"/>
      <c r="Z2" s="733"/>
      <c r="AB2" s="734"/>
      <c r="AC2" s="734"/>
      <c r="AD2" s="751"/>
      <c r="AE2" s="751"/>
      <c r="AF2" s="734"/>
      <c r="AG2" s="734"/>
      <c r="AH2" s="734"/>
      <c r="AI2" s="734"/>
      <c r="AJ2" s="734"/>
      <c r="AK2" s="734"/>
      <c r="AL2" s="734"/>
      <c r="AM2" s="734"/>
    </row>
    <row r="3" spans="1:39" ht="13.5" thickBot="1">
      <c r="M3" s="109"/>
      <c r="V3" s="157" t="s">
        <v>6084</v>
      </c>
      <c r="W3" s="765">
        <v>0</v>
      </c>
      <c r="AF3" s="106"/>
      <c r="AG3" s="106"/>
      <c r="AH3" s="106"/>
      <c r="AI3" s="106"/>
      <c r="AL3" s="106"/>
      <c r="AM3" s="106"/>
    </row>
    <row r="4" spans="1:39" ht="13.5" thickTop="1">
      <c r="A4" s="110" t="str">
        <f>"Client: " &amp; Menu!$B$2</f>
        <v>Client: CÔNG TY CỔ PHẦN TẬP ĐOÀN ĐẠI CHÂU</v>
      </c>
      <c r="B4" s="111"/>
      <c r="C4" s="112"/>
      <c r="D4" s="113"/>
      <c r="E4" s="114"/>
      <c r="F4" s="115" t="str">
        <f>"Prepared by: " &amp;Menu!$M$2</f>
        <v>Prepared by: NKH</v>
      </c>
      <c r="G4" s="116"/>
      <c r="H4" s="1892" t="str">
        <f>"Date: " &amp;TEXT(Menu!$M$7,"dd/mm/yyyy")</f>
        <v>Date: 14/02/2011</v>
      </c>
      <c r="I4" s="1893"/>
      <c r="K4" s="117"/>
      <c r="M4" s="109"/>
      <c r="V4" s="157" t="s">
        <v>48</v>
      </c>
      <c r="W4" s="765">
        <v>5532190000</v>
      </c>
      <c r="AF4" s="106"/>
      <c r="AG4" s="106"/>
      <c r="AH4" s="106"/>
      <c r="AI4" s="106"/>
      <c r="AL4" s="106"/>
      <c r="AM4" s="106"/>
    </row>
    <row r="5" spans="1:39">
      <c r="A5" s="118" t="str">
        <f>"Period ended: " &amp;TEXT(Menu!$M$6,"dd/mm/yyyy")</f>
        <v>Period ended: 31/12/2011</v>
      </c>
      <c r="B5" s="119"/>
      <c r="C5" s="120"/>
      <c r="D5" s="121"/>
      <c r="E5" s="122"/>
      <c r="F5" s="123" t="str">
        <f>"Reviewed by: " &amp;Menu!$M$3</f>
        <v>Reviewed by: HXH</v>
      </c>
      <c r="G5" s="124"/>
      <c r="H5" s="1894" t="str">
        <f>"Date: " &amp;TEXT(Menu!$M$8,"dd/mm/yyyy")</f>
        <v>Date: 14/02/2011</v>
      </c>
      <c r="I5" s="1895"/>
      <c r="J5" s="125"/>
      <c r="M5" s="109"/>
      <c r="V5" s="117"/>
      <c r="W5" s="743"/>
      <c r="X5" s="107"/>
      <c r="AB5" s="106"/>
      <c r="AC5" s="106"/>
      <c r="AF5" s="106"/>
      <c r="AG5" s="106"/>
      <c r="AH5" s="106"/>
      <c r="AI5" s="106"/>
      <c r="AL5" s="106"/>
      <c r="AM5" s="106"/>
    </row>
    <row r="6" spans="1:39" ht="13.5" thickBot="1">
      <c r="A6" s="126" t="str">
        <f>sheetpaje604314</f>
        <v>Subject: Tổng hợp 6.04 và 3.14</v>
      </c>
      <c r="B6" s="127"/>
      <c r="C6" s="128"/>
      <c r="D6" s="129"/>
      <c r="E6" s="129"/>
      <c r="F6" s="129"/>
      <c r="G6" s="129"/>
      <c r="H6" s="129"/>
      <c r="I6" s="130"/>
      <c r="J6" s="131"/>
      <c r="K6" s="117"/>
      <c r="M6" s="109"/>
      <c r="AB6" s="106"/>
      <c r="AC6" s="106"/>
      <c r="AF6" s="106"/>
      <c r="AG6" s="106"/>
      <c r="AH6" s="106"/>
      <c r="AI6" s="106"/>
      <c r="AL6" s="106"/>
      <c r="AM6" s="106"/>
    </row>
    <row r="7" spans="1:39" ht="23.25" customHeight="1" thickTop="1" thickBot="1">
      <c r="A7" s="132"/>
      <c r="B7" s="132"/>
      <c r="I7" s="131"/>
      <c r="J7" s="133"/>
      <c r="K7" s="117"/>
      <c r="M7" s="109"/>
      <c r="O7" s="761">
        <v>1</v>
      </c>
      <c r="P7" s="738"/>
      <c r="Q7" s="156"/>
      <c r="R7" s="739"/>
      <c r="S7" s="739"/>
      <c r="T7" s="739"/>
      <c r="U7" s="739"/>
      <c r="V7" s="746"/>
      <c r="W7" s="739"/>
      <c r="X7" s="737"/>
      <c r="Y7" s="737"/>
      <c r="Z7" s="739"/>
      <c r="AB7" s="106"/>
      <c r="AC7" s="106"/>
      <c r="AF7" s="106"/>
      <c r="AG7" s="106"/>
      <c r="AH7" s="106"/>
      <c r="AI7" s="106"/>
      <c r="AL7" s="106"/>
      <c r="AM7" s="106"/>
    </row>
    <row r="8" spans="1:39" ht="24" customHeight="1" thickBot="1">
      <c r="A8" s="748" t="s">
        <v>13715</v>
      </c>
      <c r="B8" s="134" t="s">
        <v>9286</v>
      </c>
      <c r="C8" s="135" t="s">
        <v>9287</v>
      </c>
      <c r="D8" s="136" t="s">
        <v>9288</v>
      </c>
      <c r="E8" s="137"/>
      <c r="F8" s="136" t="s">
        <v>8850</v>
      </c>
      <c r="G8" s="137"/>
      <c r="H8" s="136" t="s">
        <v>8851</v>
      </c>
      <c r="I8" s="137"/>
      <c r="J8" s="138" t="s">
        <v>8852</v>
      </c>
      <c r="K8" s="139" t="s">
        <v>8853</v>
      </c>
      <c r="L8" s="139" t="s">
        <v>8854</v>
      </c>
      <c r="M8" s="109"/>
      <c r="O8" s="735">
        <v>8</v>
      </c>
      <c r="AB8" s="106"/>
      <c r="AC8" s="106"/>
      <c r="AF8" s="106"/>
      <c r="AG8" s="106"/>
      <c r="AH8" s="106"/>
      <c r="AI8" s="106"/>
      <c r="AL8" s="106"/>
      <c r="AM8" s="106"/>
    </row>
    <row r="9" spans="1:39" ht="17.25" customHeight="1" thickBot="1">
      <c r="A9" s="745" t="s">
        <v>13715</v>
      </c>
      <c r="B9" s="745" t="s">
        <v>9286</v>
      </c>
      <c r="C9" s="140" t="s">
        <v>8855</v>
      </c>
      <c r="D9" s="141" t="s">
        <v>8856</v>
      </c>
      <c r="E9" s="142" t="s">
        <v>7967</v>
      </c>
      <c r="F9" s="141" t="s">
        <v>7968</v>
      </c>
      <c r="G9" s="142" t="s">
        <v>7969</v>
      </c>
      <c r="H9" s="141" t="s">
        <v>8617</v>
      </c>
      <c r="I9" s="142" t="s">
        <v>8618</v>
      </c>
      <c r="J9" s="740" t="s">
        <v>46</v>
      </c>
      <c r="K9" s="740" t="s">
        <v>8853</v>
      </c>
      <c r="L9" s="741" t="s">
        <v>4516</v>
      </c>
      <c r="M9" s="109"/>
      <c r="O9" s="748" t="s">
        <v>13715</v>
      </c>
      <c r="P9" s="134" t="s">
        <v>9286</v>
      </c>
      <c r="Q9" s="135" t="s">
        <v>9287</v>
      </c>
      <c r="R9" s="136" t="s">
        <v>9288</v>
      </c>
      <c r="S9" s="137"/>
      <c r="T9" s="136" t="s">
        <v>8850</v>
      </c>
      <c r="U9" s="137"/>
      <c r="V9" s="136" t="s">
        <v>8851</v>
      </c>
      <c r="W9" s="137"/>
      <c r="X9" s="138" t="s">
        <v>8852</v>
      </c>
      <c r="Y9" s="139" t="s">
        <v>8853</v>
      </c>
      <c r="Z9" s="139" t="s">
        <v>8854</v>
      </c>
      <c r="AH9" s="106"/>
      <c r="AI9" s="106"/>
    </row>
    <row r="10" spans="1:39" ht="10.5" customHeight="1" thickBot="1">
      <c r="A10" s="326"/>
      <c r="D10" s="143"/>
      <c r="E10" s="143"/>
      <c r="F10" s="143"/>
      <c r="G10" s="143"/>
      <c r="H10" s="143"/>
      <c r="I10" s="143"/>
      <c r="J10" s="63"/>
      <c r="K10" s="63"/>
      <c r="M10" s="109"/>
      <c r="O10" s="745" t="s">
        <v>13715</v>
      </c>
      <c r="P10" s="745" t="s">
        <v>9286</v>
      </c>
      <c r="Q10" s="140" t="s">
        <v>8855</v>
      </c>
      <c r="R10" s="141" t="s">
        <v>8856</v>
      </c>
      <c r="S10" s="142" t="s">
        <v>7967</v>
      </c>
      <c r="T10" s="141" t="s">
        <v>7968</v>
      </c>
      <c r="U10" s="142" t="s">
        <v>7969</v>
      </c>
      <c r="V10" s="141" t="s">
        <v>8617</v>
      </c>
      <c r="W10" s="142" t="s">
        <v>8618</v>
      </c>
      <c r="X10" s="740" t="s">
        <v>46</v>
      </c>
      <c r="Y10" s="740" t="s">
        <v>8853</v>
      </c>
      <c r="Z10" s="741" t="s">
        <v>4516</v>
      </c>
    </row>
    <row r="11" spans="1:39" ht="14.25">
      <c r="A11" s="912"/>
      <c r="B11" s="916"/>
      <c r="C11" s="910"/>
      <c r="D11" s="917"/>
      <c r="E11" s="917"/>
      <c r="F11" s="919"/>
      <c r="G11" s="919"/>
      <c r="H11" s="919"/>
      <c r="I11" s="919"/>
      <c r="J11" s="920"/>
      <c r="K11" s="914"/>
      <c r="L11" s="921"/>
      <c r="M11" s="109"/>
      <c r="O11" s="753"/>
      <c r="P11" s="754"/>
      <c r="Q11" s="755"/>
      <c r="R11" s="756"/>
      <c r="S11" s="756"/>
      <c r="T11" s="757"/>
      <c r="U11" s="757"/>
      <c r="V11" s="757"/>
      <c r="W11" s="757"/>
      <c r="X11" s="758"/>
      <c r="Y11" s="759"/>
      <c r="Z11" s="760"/>
    </row>
    <row r="12" spans="1:39" ht="14.25">
      <c r="A12" s="1057"/>
      <c r="B12" s="1130"/>
      <c r="C12" s="1058"/>
      <c r="D12" s="1059"/>
      <c r="E12" s="1059"/>
      <c r="F12" s="1060"/>
      <c r="G12" s="1060"/>
      <c r="H12" s="1060"/>
      <c r="I12" s="1060"/>
      <c r="J12" s="1061"/>
      <c r="K12" s="1062"/>
      <c r="L12" s="1063"/>
      <c r="M12" s="109"/>
      <c r="O12" s="753"/>
      <c r="P12" s="754"/>
      <c r="Q12" s="755"/>
      <c r="R12" s="756"/>
      <c r="S12" s="756"/>
      <c r="T12" s="757"/>
      <c r="U12" s="757"/>
      <c r="V12" s="757"/>
      <c r="W12" s="757"/>
      <c r="X12" s="758"/>
      <c r="Y12" s="759"/>
      <c r="Z12" s="760"/>
    </row>
    <row r="13" spans="1:39" ht="25.5">
      <c r="A13" s="1057"/>
      <c r="B13" s="1132" t="s">
        <v>14364</v>
      </c>
      <c r="C13" s="911"/>
      <c r="D13" s="1345">
        <v>6355</v>
      </c>
      <c r="E13" s="1345">
        <v>5155</v>
      </c>
      <c r="F13" s="1346"/>
      <c r="G13" s="1346"/>
      <c r="H13" s="1346">
        <v>15543863</v>
      </c>
      <c r="I13" s="1346">
        <f>H13</f>
        <v>15543863</v>
      </c>
      <c r="J13" s="923" t="s">
        <v>6955</v>
      </c>
      <c r="K13" s="915" t="s">
        <v>2841</v>
      </c>
      <c r="L13" s="924"/>
      <c r="M13" s="109"/>
      <c r="O13" s="753"/>
      <c r="P13" s="754"/>
      <c r="Q13" s="755"/>
      <c r="R13" s="756"/>
      <c r="S13" s="756"/>
      <c r="T13" s="757"/>
      <c r="U13" s="757"/>
      <c r="V13" s="757"/>
      <c r="W13" s="757"/>
      <c r="X13" s="758"/>
      <c r="Y13" s="759"/>
      <c r="Z13" s="760"/>
    </row>
    <row r="14" spans="1:39" ht="25.5">
      <c r="A14" s="1057"/>
      <c r="B14" s="1131" t="s">
        <v>14333</v>
      </c>
      <c r="C14" s="1058"/>
      <c r="D14" s="1059">
        <v>6425</v>
      </c>
      <c r="E14" s="1059">
        <v>711</v>
      </c>
      <c r="F14" s="1060"/>
      <c r="G14" s="1060"/>
      <c r="H14" s="1060">
        <v>292600</v>
      </c>
      <c r="I14" s="1060">
        <f>H14</f>
        <v>292600</v>
      </c>
      <c r="J14" s="1061" t="s">
        <v>6955</v>
      </c>
      <c r="K14" s="1062" t="s">
        <v>2841</v>
      </c>
      <c r="L14" s="1063"/>
      <c r="M14" s="109"/>
      <c r="O14" s="753"/>
      <c r="P14" s="754"/>
      <c r="Q14" s="755"/>
      <c r="R14" s="756"/>
      <c r="S14" s="756"/>
      <c r="T14" s="757"/>
      <c r="U14" s="757"/>
      <c r="V14" s="757"/>
      <c r="W14" s="757"/>
      <c r="X14" s="758"/>
      <c r="Y14" s="759"/>
      <c r="Z14" s="760"/>
    </row>
    <row r="15" spans="1:39" ht="14.25">
      <c r="A15" s="1057"/>
      <c r="B15" s="1131" t="s">
        <v>14349</v>
      </c>
      <c r="C15" s="1058"/>
      <c r="D15" s="1059">
        <v>8211</v>
      </c>
      <c r="E15" s="1059">
        <v>3334</v>
      </c>
      <c r="F15" s="1060"/>
      <c r="G15" s="1060">
        <f ca="1">'TM 6T'!B550</f>
        <v>998132187</v>
      </c>
      <c r="H15" s="1060">
        <f ca="1">G15</f>
        <v>998132187</v>
      </c>
      <c r="I15" s="1060"/>
      <c r="J15" s="923" t="s">
        <v>6955</v>
      </c>
      <c r="K15" s="915" t="s">
        <v>2841</v>
      </c>
      <c r="L15" s="1063"/>
      <c r="M15" s="109"/>
      <c r="O15" s="753"/>
      <c r="P15" s="1490"/>
      <c r="Q15" s="755"/>
      <c r="R15" s="756"/>
      <c r="S15" s="756"/>
      <c r="T15" s="757"/>
      <c r="U15" s="757"/>
      <c r="V15" s="757"/>
      <c r="W15" s="757"/>
      <c r="X15" s="758"/>
      <c r="Y15" s="759"/>
      <c r="Z15" s="760"/>
    </row>
    <row r="16" spans="1:39" ht="38.25">
      <c r="A16" s="913"/>
      <c r="B16" s="1132" t="s">
        <v>14351</v>
      </c>
      <c r="C16" s="911"/>
      <c r="D16" s="1059">
        <v>331</v>
      </c>
      <c r="E16" s="1059">
        <v>141</v>
      </c>
      <c r="F16" s="1060">
        <v>2000000000</v>
      </c>
      <c r="G16" s="1060">
        <f>F16</f>
        <v>2000000000</v>
      </c>
      <c r="H16" s="1060"/>
      <c r="I16" s="1060"/>
      <c r="J16" s="923" t="s">
        <v>6955</v>
      </c>
      <c r="K16" s="915" t="s">
        <v>2843</v>
      </c>
      <c r="L16" s="1063"/>
      <c r="M16" s="109"/>
      <c r="O16" s="144"/>
      <c r="P16" s="1334"/>
      <c r="Q16" s="736"/>
      <c r="R16" s="146"/>
      <c r="S16" s="146"/>
      <c r="T16" s="147"/>
      <c r="U16" s="147"/>
      <c r="V16" s="147"/>
      <c r="W16" s="147"/>
      <c r="X16" s="148"/>
      <c r="Y16" s="149"/>
      <c r="Z16" s="150"/>
    </row>
    <row r="17" spans="1:26" ht="38.25">
      <c r="A17" s="913"/>
      <c r="B17" s="1132" t="s">
        <v>14367</v>
      </c>
      <c r="C17" s="911"/>
      <c r="D17" s="1059" t="s">
        <v>14368</v>
      </c>
      <c r="E17" s="1059">
        <v>5111</v>
      </c>
      <c r="F17" s="1060">
        <v>800000</v>
      </c>
      <c r="G17" s="1060"/>
      <c r="H17" s="1060"/>
      <c r="I17" s="1060">
        <f>F17</f>
        <v>800000</v>
      </c>
      <c r="J17" s="923" t="s">
        <v>6955</v>
      </c>
      <c r="K17" s="915" t="s">
        <v>2841</v>
      </c>
      <c r="L17" s="1063"/>
      <c r="M17" s="109"/>
      <c r="O17" s="144"/>
      <c r="P17" s="1145"/>
      <c r="Q17" s="736"/>
      <c r="R17" s="146"/>
      <c r="S17" s="146"/>
      <c r="T17" s="147"/>
      <c r="U17" s="147"/>
      <c r="V17" s="147"/>
      <c r="W17" s="147"/>
      <c r="X17" s="148"/>
      <c r="Y17" s="149"/>
      <c r="Z17" s="150"/>
    </row>
    <row r="18" spans="1:26" s="1047" customFormat="1" ht="14.25">
      <c r="A18" s="913"/>
      <c r="B18" s="1132"/>
      <c r="C18" s="911"/>
      <c r="D18" s="1059"/>
      <c r="E18" s="1059"/>
      <c r="F18" s="1060"/>
      <c r="G18" s="1060"/>
      <c r="H18" s="1060"/>
      <c r="I18" s="1060"/>
      <c r="J18" s="923"/>
      <c r="K18" s="915"/>
      <c r="L18" s="1063"/>
      <c r="M18" s="1288"/>
      <c r="O18" s="144"/>
      <c r="P18" s="145"/>
      <c r="Q18" s="736"/>
      <c r="R18" s="146"/>
      <c r="S18" s="146"/>
      <c r="T18" s="147"/>
      <c r="U18" s="147"/>
      <c r="V18" s="147"/>
      <c r="W18" s="147"/>
      <c r="X18" s="148"/>
      <c r="Y18" s="149"/>
      <c r="Z18" s="150"/>
    </row>
    <row r="19" spans="1:26" s="1727" customFormat="1" ht="14.25">
      <c r="A19" s="1718"/>
      <c r="B19" s="1719" t="s">
        <v>14370</v>
      </c>
      <c r="C19" s="1720"/>
      <c r="D19" s="1721"/>
      <c r="E19" s="1721"/>
      <c r="F19" s="1722"/>
      <c r="G19" s="1722"/>
      <c r="H19" s="1722"/>
      <c r="I19" s="1722"/>
      <c r="J19" s="1723"/>
      <c r="K19" s="1724"/>
      <c r="L19" s="1725"/>
      <c r="M19" s="1726"/>
      <c r="O19" s="1728"/>
      <c r="P19" s="1729"/>
      <c r="Q19" s="1730"/>
      <c r="R19" s="1731"/>
      <c r="S19" s="1731"/>
      <c r="T19" s="1732"/>
      <c r="U19" s="1732"/>
      <c r="V19" s="1732"/>
      <c r="W19" s="1732"/>
      <c r="X19" s="1733"/>
      <c r="Y19" s="1734"/>
      <c r="Z19" s="1735"/>
    </row>
    <row r="20" spans="1:26" s="1748" customFormat="1" ht="14.25">
      <c r="A20" s="1740"/>
      <c r="B20" s="1741" t="s">
        <v>14371</v>
      </c>
      <c r="C20" s="1742"/>
      <c r="D20" s="1743">
        <v>4111</v>
      </c>
      <c r="E20" s="1743">
        <v>221</v>
      </c>
      <c r="F20" s="1346">
        <v>4000000000</v>
      </c>
      <c r="G20" s="1346">
        <v>4000000000</v>
      </c>
      <c r="H20" s="1346"/>
      <c r="I20" s="1346"/>
      <c r="J20" s="1744" t="s">
        <v>6082</v>
      </c>
      <c r="K20" s="1745" t="s">
        <v>2841</v>
      </c>
      <c r="L20" s="1746"/>
      <c r="M20" s="1747"/>
      <c r="O20" s="1749"/>
      <c r="P20" s="1750"/>
      <c r="Q20" s="1751"/>
      <c r="R20" s="1752"/>
      <c r="S20" s="1752"/>
      <c r="T20" s="1753"/>
      <c r="U20" s="1753"/>
      <c r="V20" s="1753"/>
      <c r="W20" s="1753"/>
      <c r="X20" s="1754"/>
      <c r="Y20" s="1755"/>
      <c r="Z20" s="1756"/>
    </row>
    <row r="21" spans="1:26" s="1748" customFormat="1" ht="14.25">
      <c r="A21" s="1740"/>
      <c r="B21" s="1741" t="s">
        <v>14376</v>
      </c>
      <c r="C21" s="1742"/>
      <c r="D21" s="1743">
        <v>4111</v>
      </c>
      <c r="E21" s="1743">
        <v>439</v>
      </c>
      <c r="F21" s="1346">
        <v>1000000000</v>
      </c>
      <c r="G21" s="1346">
        <v>1000000000</v>
      </c>
      <c r="H21" s="1346"/>
      <c r="I21" s="1346"/>
      <c r="J21" s="1744" t="s">
        <v>6082</v>
      </c>
      <c r="K21" s="1745" t="s">
        <v>2841</v>
      </c>
      <c r="L21" s="1746"/>
      <c r="M21" s="1747"/>
      <c r="O21" s="1749"/>
      <c r="P21" s="1750"/>
      <c r="Q21" s="1751"/>
      <c r="R21" s="1752"/>
      <c r="S21" s="1752"/>
      <c r="T21" s="1753"/>
      <c r="U21" s="1753"/>
      <c r="V21" s="1753"/>
      <c r="W21" s="1753"/>
      <c r="X21" s="1754"/>
      <c r="Y21" s="1755"/>
      <c r="Z21" s="1756"/>
    </row>
    <row r="22" spans="1:26" s="1047" customFormat="1" ht="14.25">
      <c r="A22" s="913"/>
      <c r="B22" s="1132"/>
      <c r="C22" s="911"/>
      <c r="D22" s="918"/>
      <c r="E22" s="918"/>
      <c r="F22" s="922"/>
      <c r="G22" s="922"/>
      <c r="H22" s="922"/>
      <c r="I22" s="922"/>
      <c r="J22" s="923"/>
      <c r="K22" s="915"/>
      <c r="L22" s="924"/>
      <c r="M22" s="109"/>
      <c r="N22" s="108"/>
      <c r="O22" s="144"/>
      <c r="P22" s="145"/>
      <c r="Q22" s="736"/>
      <c r="R22" s="146"/>
      <c r="S22" s="146"/>
      <c r="T22" s="147"/>
      <c r="U22" s="147"/>
      <c r="V22" s="147"/>
      <c r="W22" s="147"/>
      <c r="X22" s="148"/>
      <c r="Y22" s="149"/>
      <c r="Z22" s="150"/>
    </row>
    <row r="23" spans="1:26" s="1047" customFormat="1" ht="38.25">
      <c r="A23" s="913"/>
      <c r="B23" s="1132" t="s">
        <v>14377</v>
      </c>
      <c r="C23" s="911"/>
      <c r="D23" s="918">
        <v>229</v>
      </c>
      <c r="E23" s="918">
        <v>223</v>
      </c>
      <c r="F23" s="922">
        <v>1334301669</v>
      </c>
      <c r="G23" s="922">
        <v>1334301669</v>
      </c>
      <c r="H23" s="922"/>
      <c r="I23" s="922"/>
      <c r="J23" s="923" t="s">
        <v>6082</v>
      </c>
      <c r="K23" s="915" t="s">
        <v>2841</v>
      </c>
      <c r="L23" s="924"/>
      <c r="M23" s="1288"/>
      <c r="O23" s="144"/>
      <c r="P23" s="145"/>
      <c r="Q23" s="736"/>
      <c r="R23" s="146"/>
      <c r="S23" s="146"/>
      <c r="T23" s="147"/>
      <c r="U23" s="147"/>
      <c r="V23" s="147"/>
      <c r="W23" s="147"/>
      <c r="X23" s="148"/>
      <c r="Y23" s="149"/>
      <c r="Z23" s="150"/>
    </row>
    <row r="24" spans="1:26" s="1047" customFormat="1" ht="25.5">
      <c r="A24" s="913"/>
      <c r="B24" s="1132" t="s">
        <v>14378</v>
      </c>
      <c r="C24" s="911"/>
      <c r="D24" s="918">
        <v>4211</v>
      </c>
      <c r="E24" s="918">
        <v>439</v>
      </c>
      <c r="F24" s="922">
        <v>114454665</v>
      </c>
      <c r="G24" s="922">
        <f>F24</f>
        <v>114454665</v>
      </c>
      <c r="H24" s="922"/>
      <c r="I24" s="922"/>
      <c r="J24" s="923" t="s">
        <v>6082</v>
      </c>
      <c r="K24" s="915" t="s">
        <v>2841</v>
      </c>
      <c r="L24" s="924"/>
      <c r="M24" s="1288"/>
      <c r="O24" s="144"/>
      <c r="P24" s="145"/>
      <c r="Q24" s="736"/>
      <c r="R24" s="146"/>
      <c r="S24" s="146"/>
      <c r="T24" s="147"/>
      <c r="U24" s="147"/>
      <c r="V24" s="147"/>
      <c r="W24" s="147"/>
      <c r="X24" s="148"/>
      <c r="Y24" s="149"/>
      <c r="Z24" s="150"/>
    </row>
    <row r="25" spans="1:26" s="1047" customFormat="1" ht="25.5">
      <c r="A25" s="913"/>
      <c r="B25" s="1132" t="s">
        <v>14379</v>
      </c>
      <c r="C25" s="911"/>
      <c r="D25" s="918">
        <v>500</v>
      </c>
      <c r="E25" s="918">
        <v>439</v>
      </c>
      <c r="F25" s="922">
        <f>'WP hop nhat'!B4</f>
        <v>-51942</v>
      </c>
      <c r="G25" s="922">
        <f>F25</f>
        <v>-51942</v>
      </c>
      <c r="H25" s="922">
        <f>G25</f>
        <v>-51942</v>
      </c>
      <c r="I25" s="922"/>
      <c r="J25" s="923" t="s">
        <v>6082</v>
      </c>
      <c r="K25" s="915" t="s">
        <v>2841</v>
      </c>
      <c r="L25" s="924"/>
      <c r="M25" s="1288"/>
      <c r="O25" s="144"/>
      <c r="P25" s="145"/>
      <c r="Q25" s="736"/>
      <c r="R25" s="146"/>
      <c r="S25" s="146"/>
      <c r="T25" s="147"/>
      <c r="U25" s="147"/>
      <c r="V25" s="147"/>
      <c r="W25" s="147"/>
      <c r="X25" s="148"/>
      <c r="Y25" s="149"/>
      <c r="Z25" s="150"/>
    </row>
    <row r="26" spans="1:26" s="1047" customFormat="1" ht="14.25">
      <c r="A26" s="913"/>
      <c r="B26" s="1022"/>
      <c r="C26" s="911"/>
      <c r="D26" s="918"/>
      <c r="E26" s="918"/>
      <c r="F26" s="922"/>
      <c r="G26" s="922"/>
      <c r="H26" s="922"/>
      <c r="I26" s="922"/>
      <c r="J26" s="923"/>
      <c r="K26" s="915"/>
      <c r="L26" s="924"/>
      <c r="M26" s="1288"/>
      <c r="O26" s="144"/>
      <c r="P26" s="145"/>
      <c r="Q26" s="736"/>
      <c r="R26" s="146"/>
      <c r="S26" s="146"/>
      <c r="T26" s="147"/>
      <c r="U26" s="147"/>
      <c r="V26" s="147"/>
      <c r="W26" s="147"/>
      <c r="X26" s="148"/>
      <c r="Y26" s="149"/>
      <c r="Z26" s="150"/>
    </row>
    <row r="27" spans="1:26" s="1047" customFormat="1" ht="14.25">
      <c r="A27" s="913"/>
      <c r="B27" s="1022" t="s">
        <v>14380</v>
      </c>
      <c r="C27" s="911"/>
      <c r="D27" s="918" t="s">
        <v>12210</v>
      </c>
      <c r="E27" s="918" t="s">
        <v>2848</v>
      </c>
      <c r="F27" s="922">
        <v>90000000000</v>
      </c>
      <c r="G27" s="922">
        <v>90000000000</v>
      </c>
      <c r="H27" s="922"/>
      <c r="I27" s="922"/>
      <c r="J27" s="923" t="s">
        <v>6082</v>
      </c>
      <c r="K27" s="915" t="s">
        <v>2841</v>
      </c>
      <c r="L27" s="924"/>
      <c r="M27" s="1288"/>
      <c r="O27" s="144"/>
      <c r="P27" s="145"/>
      <c r="Q27" s="736"/>
      <c r="R27" s="146"/>
      <c r="S27" s="146"/>
      <c r="T27" s="147"/>
      <c r="U27" s="147"/>
      <c r="V27" s="147"/>
      <c r="W27" s="147"/>
      <c r="X27" s="148"/>
      <c r="Y27" s="149"/>
      <c r="Z27" s="150"/>
    </row>
    <row r="28" spans="1:26" s="1047" customFormat="1" ht="14.25">
      <c r="A28" s="913"/>
      <c r="B28" s="1022"/>
      <c r="C28" s="911"/>
      <c r="D28" s="918"/>
      <c r="E28" s="918"/>
      <c r="F28" s="922"/>
      <c r="G28" s="922"/>
      <c r="H28" s="922"/>
      <c r="I28" s="922"/>
      <c r="J28" s="923"/>
      <c r="K28" s="915"/>
      <c r="L28" s="924"/>
      <c r="M28" s="109"/>
      <c r="N28" s="108"/>
      <c r="O28" s="144"/>
      <c r="P28" s="145"/>
      <c r="Q28" s="736"/>
      <c r="R28" s="146"/>
      <c r="S28" s="146"/>
      <c r="T28" s="147"/>
      <c r="U28" s="147"/>
      <c r="V28" s="147"/>
      <c r="W28" s="147"/>
      <c r="X28" s="148"/>
      <c r="Y28" s="149"/>
      <c r="Z28" s="150"/>
    </row>
    <row r="29" spans="1:26" s="1047" customFormat="1" ht="14.25">
      <c r="A29" s="913"/>
      <c r="B29" s="1022"/>
      <c r="C29" s="911"/>
      <c r="D29" s="918"/>
      <c r="E29" s="918"/>
      <c r="F29" s="922"/>
      <c r="G29" s="922"/>
      <c r="H29" s="922"/>
      <c r="I29" s="922"/>
      <c r="J29" s="923"/>
      <c r="K29" s="915"/>
      <c r="L29" s="924"/>
      <c r="M29" s="109"/>
      <c r="N29" s="108"/>
      <c r="O29" s="144"/>
      <c r="P29" s="145"/>
      <c r="Q29" s="736"/>
      <c r="R29" s="146"/>
      <c r="S29" s="146"/>
      <c r="T29" s="147"/>
      <c r="U29" s="147"/>
      <c r="V29" s="147"/>
      <c r="W29" s="147"/>
      <c r="X29" s="148"/>
      <c r="Y29" s="149"/>
      <c r="Z29" s="150"/>
    </row>
    <row r="30" spans="1:26" s="1047" customFormat="1" ht="14.25">
      <c r="A30" s="913"/>
      <c r="B30" s="1022"/>
      <c r="C30" s="911"/>
      <c r="D30" s="918"/>
      <c r="E30" s="918"/>
      <c r="F30" s="922"/>
      <c r="G30" s="922"/>
      <c r="H30" s="922"/>
      <c r="I30" s="922"/>
      <c r="J30" s="923"/>
      <c r="K30" s="915"/>
      <c r="L30" s="924"/>
      <c r="M30" s="109"/>
      <c r="N30" s="108"/>
      <c r="O30" s="144"/>
      <c r="P30" s="145"/>
      <c r="Q30" s="736"/>
      <c r="R30" s="146"/>
      <c r="S30" s="146"/>
      <c r="T30" s="147"/>
      <c r="U30" s="147"/>
      <c r="V30" s="147"/>
      <c r="W30" s="147"/>
      <c r="X30" s="148"/>
      <c r="Y30" s="149"/>
      <c r="Z30" s="150"/>
    </row>
    <row r="31" spans="1:26" s="1047" customFormat="1" ht="14.25">
      <c r="A31" s="913"/>
      <c r="B31" s="1022"/>
      <c r="C31" s="911"/>
      <c r="D31" s="918"/>
      <c r="E31" s="918"/>
      <c r="F31" s="922"/>
      <c r="G31" s="922"/>
      <c r="H31" s="922"/>
      <c r="I31" s="922"/>
      <c r="J31" s="923"/>
      <c r="K31" s="915"/>
      <c r="L31" s="924"/>
      <c r="M31" s="109"/>
      <c r="N31" s="108"/>
      <c r="O31" s="144"/>
      <c r="P31" s="145"/>
      <c r="Q31" s="736"/>
      <c r="R31" s="146"/>
      <c r="S31" s="146"/>
      <c r="T31" s="147"/>
      <c r="U31" s="147"/>
      <c r="V31" s="147"/>
      <c r="W31" s="147"/>
      <c r="X31" s="148"/>
      <c r="Y31" s="149"/>
      <c r="Z31" s="150"/>
    </row>
    <row r="32" spans="1:26" ht="14.25">
      <c r="A32" s="913"/>
      <c r="B32" s="1132"/>
      <c r="C32" s="911"/>
      <c r="D32" s="1059"/>
      <c r="E32" s="1059"/>
      <c r="F32" s="1060"/>
      <c r="G32" s="922"/>
      <c r="H32" s="922"/>
      <c r="I32" s="922"/>
      <c r="J32" s="923"/>
      <c r="K32" s="915"/>
      <c r="L32" s="924"/>
      <c r="M32" s="109"/>
      <c r="O32" s="144"/>
      <c r="P32" s="145"/>
      <c r="Q32" s="736"/>
      <c r="R32" s="146"/>
      <c r="S32" s="146"/>
      <c r="T32" s="147"/>
      <c r="U32" s="147"/>
      <c r="V32" s="147"/>
      <c r="W32" s="147"/>
      <c r="X32" s="148"/>
      <c r="Y32" s="149"/>
      <c r="Z32" s="150"/>
    </row>
    <row r="33" spans="1:26" ht="14.25">
      <c r="A33" s="913"/>
      <c r="B33" s="1132"/>
      <c r="C33" s="911"/>
      <c r="D33" s="1059"/>
      <c r="E33" s="1059"/>
      <c r="F33" s="1060"/>
      <c r="G33" s="922"/>
      <c r="H33" s="922"/>
      <c r="I33" s="922"/>
      <c r="J33" s="923"/>
      <c r="K33" s="915"/>
      <c r="L33" s="924"/>
      <c r="M33" s="109"/>
      <c r="O33" s="144"/>
      <c r="P33" s="145"/>
      <c r="Q33" s="736"/>
      <c r="R33" s="146"/>
      <c r="S33" s="146"/>
      <c r="T33" s="147"/>
      <c r="U33" s="147"/>
      <c r="V33" s="147"/>
      <c r="W33" s="147"/>
      <c r="X33" s="148"/>
      <c r="Y33" s="149"/>
      <c r="Z33" s="150"/>
    </row>
    <row r="34" spans="1:26" ht="14.25">
      <c r="A34" s="913"/>
      <c r="B34" s="1132"/>
      <c r="C34" s="911"/>
      <c r="D34" s="1059"/>
      <c r="E34" s="1059"/>
      <c r="F34" s="1060"/>
      <c r="G34" s="922"/>
      <c r="H34" s="922"/>
      <c r="I34" s="922"/>
      <c r="J34" s="923"/>
      <c r="K34" s="915"/>
      <c r="L34" s="924"/>
      <c r="M34" s="109"/>
      <c r="O34" s="144"/>
      <c r="P34" s="145"/>
      <c r="Q34" s="736"/>
      <c r="R34" s="146"/>
      <c r="S34" s="146"/>
      <c r="T34" s="147"/>
      <c r="U34" s="147"/>
      <c r="V34" s="147"/>
      <c r="W34" s="147"/>
      <c r="X34" s="148"/>
      <c r="Y34" s="149"/>
      <c r="Z34" s="150"/>
    </row>
    <row r="35" spans="1:26" ht="14.25">
      <c r="A35" s="913"/>
      <c r="B35" s="1132"/>
      <c r="C35" s="911"/>
      <c r="D35" s="1059"/>
      <c r="E35" s="1059"/>
      <c r="F35" s="922"/>
      <c r="G35" s="922"/>
      <c r="H35" s="922"/>
      <c r="I35" s="922"/>
      <c r="J35" s="923"/>
      <c r="K35" s="915"/>
      <c r="L35" s="924"/>
      <c r="M35" s="109"/>
      <c r="O35" s="144"/>
      <c r="P35" s="145"/>
      <c r="Q35" s="736"/>
      <c r="R35" s="146"/>
      <c r="S35" s="146"/>
      <c r="T35" s="147"/>
      <c r="U35" s="147"/>
      <c r="V35" s="147"/>
      <c r="W35" s="147"/>
      <c r="X35" s="148"/>
      <c r="Y35" s="149"/>
      <c r="Z35" s="150"/>
    </row>
    <row r="36" spans="1:26" s="1047" customFormat="1" ht="14.25">
      <c r="A36" s="913"/>
      <c r="B36" s="1132"/>
      <c r="C36" s="911"/>
      <c r="D36" s="1059"/>
      <c r="E36" s="1059"/>
      <c r="F36" s="922"/>
      <c r="G36" s="922"/>
      <c r="H36" s="922"/>
      <c r="I36" s="922"/>
      <c r="J36" s="923"/>
      <c r="K36" s="915"/>
      <c r="L36" s="924"/>
      <c r="M36" s="1288"/>
      <c r="O36" s="144"/>
      <c r="P36" s="1334"/>
      <c r="Q36" s="736"/>
      <c r="R36" s="146"/>
      <c r="S36" s="146"/>
      <c r="T36" s="147"/>
      <c r="U36" s="147"/>
      <c r="V36" s="147"/>
      <c r="W36" s="147"/>
      <c r="X36" s="148"/>
      <c r="Y36" s="149"/>
      <c r="Z36" s="150"/>
    </row>
    <row r="37" spans="1:26" ht="14.25">
      <c r="A37" s="913"/>
      <c r="B37" s="1132"/>
      <c r="C37" s="911"/>
      <c r="D37" s="1059"/>
      <c r="E37" s="1059"/>
      <c r="F37" s="922"/>
      <c r="G37" s="922"/>
      <c r="H37" s="922"/>
      <c r="I37" s="922"/>
      <c r="J37" s="923"/>
      <c r="K37" s="915"/>
      <c r="L37" s="924"/>
      <c r="M37" s="109"/>
      <c r="O37" s="144"/>
      <c r="P37" s="1334"/>
      <c r="Q37" s="736"/>
      <c r="R37" s="146"/>
      <c r="S37" s="146"/>
      <c r="T37" s="147"/>
      <c r="U37" s="147"/>
      <c r="V37" s="147"/>
      <c r="W37" s="147"/>
      <c r="X37" s="148"/>
      <c r="Y37" s="149"/>
      <c r="Z37" s="150"/>
    </row>
    <row r="38" spans="1:26" ht="14.25">
      <c r="A38" s="913"/>
      <c r="B38" s="1132"/>
      <c r="C38" s="911"/>
      <c r="D38" s="1059"/>
      <c r="E38" s="1059"/>
      <c r="F38" s="922"/>
      <c r="G38" s="922"/>
      <c r="H38" s="922"/>
      <c r="I38" s="922"/>
      <c r="J38" s="923"/>
      <c r="K38" s="915"/>
      <c r="L38" s="924"/>
      <c r="M38" s="109"/>
      <c r="O38" s="144"/>
      <c r="P38" s="1335"/>
      <c r="Q38" s="736"/>
      <c r="R38" s="146"/>
      <c r="S38" s="146"/>
      <c r="T38" s="147"/>
      <c r="U38" s="147"/>
      <c r="V38" s="147"/>
      <c r="W38" s="147"/>
      <c r="X38" s="148"/>
      <c r="Y38" s="149"/>
      <c r="Z38" s="150"/>
    </row>
    <row r="39" spans="1:26" ht="14.25">
      <c r="A39" s="913"/>
      <c r="B39" s="1132"/>
      <c r="C39" s="911"/>
      <c r="D39" s="1059"/>
      <c r="E39" s="1059"/>
      <c r="F39" s="922"/>
      <c r="G39" s="922"/>
      <c r="H39" s="922"/>
      <c r="I39" s="922"/>
      <c r="J39" s="923"/>
      <c r="K39" s="915"/>
      <c r="L39" s="924"/>
      <c r="M39" s="109"/>
      <c r="O39" s="144"/>
      <c r="P39" s="1335"/>
      <c r="Q39" s="736"/>
      <c r="R39" s="146"/>
      <c r="S39" s="146"/>
      <c r="T39" s="147"/>
      <c r="U39" s="147"/>
      <c r="V39" s="147"/>
      <c r="W39" s="147"/>
      <c r="X39" s="148"/>
      <c r="Y39" s="149"/>
      <c r="Z39" s="150"/>
    </row>
    <row r="40" spans="1:26" s="1594" customFormat="1" ht="14.25">
      <c r="A40" s="1585"/>
      <c r="B40" s="1586"/>
      <c r="C40" s="1587"/>
      <c r="D40" s="1588"/>
      <c r="E40" s="1588"/>
      <c r="F40" s="1589"/>
      <c r="G40" s="1589"/>
      <c r="H40" s="1589"/>
      <c r="I40" s="1589"/>
      <c r="J40" s="1590"/>
      <c r="K40" s="1591"/>
      <c r="L40" s="1592"/>
      <c r="M40" s="1593"/>
      <c r="O40" s="1595"/>
      <c r="P40" s="1596"/>
      <c r="Q40" s="1597"/>
      <c r="R40" s="1598"/>
      <c r="S40" s="1598"/>
      <c r="T40" s="1599"/>
      <c r="U40" s="1599"/>
      <c r="V40" s="1599"/>
      <c r="W40" s="1599"/>
      <c r="X40" s="1600"/>
      <c r="Y40" s="1601"/>
      <c r="Z40" s="1602"/>
    </row>
    <row r="41" spans="1:26" ht="14.25">
      <c r="A41" s="913"/>
      <c r="B41" s="1132"/>
      <c r="C41" s="911"/>
      <c r="D41" s="1059"/>
      <c r="E41" s="1059"/>
      <c r="F41" s="922"/>
      <c r="G41" s="922"/>
      <c r="H41" s="922"/>
      <c r="I41" s="922"/>
      <c r="J41" s="923"/>
      <c r="K41" s="915"/>
      <c r="L41" s="924"/>
      <c r="M41" s="109"/>
      <c r="O41" s="144"/>
      <c r="P41" s="1335"/>
      <c r="Q41" s="736"/>
      <c r="R41" s="146"/>
      <c r="S41" s="146"/>
      <c r="T41" s="147"/>
      <c r="U41" s="147"/>
      <c r="V41" s="147"/>
      <c r="W41" s="147"/>
      <c r="X41" s="148"/>
      <c r="Y41" s="149"/>
      <c r="Z41" s="150"/>
    </row>
    <row r="42" spans="1:26" ht="14.25">
      <c r="A42" s="913"/>
      <c r="B42" s="1132"/>
      <c r="C42" s="911"/>
      <c r="D42" s="1059"/>
      <c r="E42" s="918"/>
      <c r="F42" s="922"/>
      <c r="G42" s="922"/>
      <c r="H42" s="922"/>
      <c r="I42" s="922"/>
      <c r="J42" s="923"/>
      <c r="K42" s="915"/>
      <c r="L42" s="924"/>
      <c r="M42" s="109"/>
      <c r="O42" s="144"/>
      <c r="P42" s="1334"/>
      <c r="Q42" s="736"/>
      <c r="R42" s="146"/>
      <c r="S42" s="146"/>
      <c r="T42" s="147"/>
      <c r="U42" s="147"/>
      <c r="V42" s="147"/>
      <c r="W42" s="147"/>
      <c r="X42" s="148"/>
      <c r="Y42" s="149"/>
      <c r="Z42" s="150"/>
    </row>
    <row r="43" spans="1:26" s="1047" customFormat="1" ht="14.25">
      <c r="A43" s="913"/>
      <c r="B43" s="1132"/>
      <c r="C43" s="911"/>
      <c r="D43" s="918"/>
      <c r="E43" s="918"/>
      <c r="F43" s="922"/>
      <c r="G43" s="922"/>
      <c r="H43" s="922"/>
      <c r="I43" s="922"/>
      <c r="J43" s="923"/>
      <c r="K43" s="915"/>
      <c r="L43" s="924"/>
      <c r="M43" s="109"/>
      <c r="N43" s="108"/>
      <c r="O43" s="144"/>
      <c r="P43" s="1334"/>
      <c r="Q43" s="736"/>
      <c r="R43" s="146"/>
      <c r="S43" s="146"/>
      <c r="T43" s="147"/>
      <c r="U43" s="147"/>
      <c r="V43" s="147"/>
      <c r="W43" s="147"/>
      <c r="X43" s="148"/>
      <c r="Y43" s="149"/>
      <c r="Z43" s="150"/>
    </row>
    <row r="44" spans="1:26" s="1047" customFormat="1" ht="14.25">
      <c r="A44" s="913"/>
      <c r="B44" s="1132"/>
      <c r="C44" s="911"/>
      <c r="D44" s="918"/>
      <c r="E44" s="918"/>
      <c r="F44" s="922"/>
      <c r="G44" s="922"/>
      <c r="H44" s="922"/>
      <c r="I44" s="922"/>
      <c r="J44" s="923"/>
      <c r="K44" s="915"/>
      <c r="L44" s="924"/>
      <c r="M44" s="109"/>
      <c r="N44" s="108"/>
      <c r="O44" s="144"/>
      <c r="Q44" s="736"/>
      <c r="R44" s="146"/>
      <c r="S44" s="146"/>
      <c r="T44" s="147"/>
      <c r="U44" s="147"/>
      <c r="V44" s="147"/>
      <c r="W44" s="147"/>
      <c r="X44" s="148"/>
      <c r="Y44" s="149"/>
      <c r="Z44" s="150"/>
    </row>
    <row r="45" spans="1:26" s="1047" customFormat="1" ht="14.25">
      <c r="A45" s="913"/>
      <c r="B45" s="1131"/>
      <c r="C45" s="911"/>
      <c r="D45" s="918"/>
      <c r="E45" s="918"/>
      <c r="F45" s="922"/>
      <c r="G45" s="922"/>
      <c r="H45" s="922"/>
      <c r="I45" s="922"/>
      <c r="J45" s="923"/>
      <c r="K45" s="915"/>
      <c r="L45" s="924"/>
      <c r="M45" s="1288"/>
      <c r="O45" s="144"/>
      <c r="P45" s="1334"/>
      <c r="Q45" s="736"/>
      <c r="R45" s="146"/>
      <c r="S45" s="146"/>
      <c r="T45" s="147"/>
      <c r="U45" s="147"/>
      <c r="V45" s="147"/>
      <c r="W45" s="147"/>
      <c r="X45" s="148"/>
      <c r="Y45" s="149"/>
      <c r="Z45" s="150"/>
    </row>
    <row r="46" spans="1:26" s="1047" customFormat="1" ht="14.25">
      <c r="A46" s="913"/>
      <c r="B46" s="1132"/>
      <c r="C46" s="911"/>
      <c r="D46" s="918"/>
      <c r="E46" s="918"/>
      <c r="F46" s="922"/>
      <c r="G46" s="922"/>
      <c r="H46" s="922"/>
      <c r="I46" s="922"/>
      <c r="J46" s="923"/>
      <c r="K46" s="915"/>
      <c r="L46" s="924"/>
      <c r="M46" s="1288"/>
      <c r="O46" s="144"/>
      <c r="P46" s="1336"/>
      <c r="Q46" s="736"/>
      <c r="R46" s="146"/>
      <c r="S46" s="146"/>
      <c r="T46" s="147"/>
      <c r="U46" s="147"/>
      <c r="V46" s="147"/>
      <c r="W46" s="147"/>
      <c r="X46" s="148"/>
      <c r="Y46" s="149"/>
      <c r="Z46" s="150"/>
    </row>
    <row r="47" spans="1:26" ht="14.25">
      <c r="A47" s="913"/>
      <c r="B47" s="1131"/>
      <c r="C47" s="1058"/>
      <c r="D47" s="1059"/>
      <c r="E47" s="1059"/>
      <c r="F47" s="1060"/>
      <c r="G47" s="922"/>
      <c r="H47" s="922"/>
      <c r="I47" s="922"/>
      <c r="J47" s="923"/>
      <c r="K47" s="915"/>
      <c r="L47" s="924"/>
      <c r="M47" s="109"/>
      <c r="O47" s="144"/>
      <c r="P47" s="1146"/>
      <c r="Q47" s="736"/>
      <c r="R47" s="146"/>
      <c r="S47" s="146"/>
      <c r="T47" s="147"/>
      <c r="U47" s="147"/>
      <c r="V47" s="147"/>
      <c r="W47" s="147"/>
      <c r="X47" s="148"/>
      <c r="Y47" s="149"/>
      <c r="Z47" s="150"/>
    </row>
    <row r="48" spans="1:26" s="1047" customFormat="1" ht="14.25">
      <c r="A48" s="913"/>
      <c r="B48" s="1022"/>
      <c r="C48" s="911"/>
      <c r="D48" s="918"/>
      <c r="E48" s="918"/>
      <c r="F48" s="922"/>
      <c r="G48" s="922"/>
      <c r="H48" s="922"/>
      <c r="I48" s="922"/>
      <c r="J48" s="923"/>
      <c r="K48" s="915"/>
      <c r="L48" s="924"/>
      <c r="M48" s="109"/>
      <c r="N48" s="108"/>
      <c r="O48" s="144"/>
      <c r="P48" s="145"/>
      <c r="Q48" s="736"/>
      <c r="R48" s="146"/>
      <c r="S48" s="146"/>
      <c r="T48" s="147"/>
      <c r="U48" s="147"/>
      <c r="V48" s="147"/>
      <c r="W48" s="147"/>
      <c r="X48" s="148"/>
      <c r="Y48" s="149"/>
      <c r="Z48" s="150"/>
    </row>
    <row r="49" spans="1:26" s="1047" customFormat="1" ht="14.25">
      <c r="A49" s="913"/>
      <c r="B49" s="1022"/>
      <c r="C49" s="911"/>
      <c r="D49" s="918"/>
      <c r="E49" s="918"/>
      <c r="F49" s="922"/>
      <c r="G49" s="922"/>
      <c r="H49" s="922"/>
      <c r="I49" s="922"/>
      <c r="J49" s="923"/>
      <c r="K49" s="915"/>
      <c r="L49" s="924"/>
      <c r="M49" s="109"/>
      <c r="N49" s="108"/>
      <c r="O49" s="144"/>
      <c r="P49" s="145"/>
      <c r="Q49" s="736"/>
      <c r="R49" s="146"/>
      <c r="S49" s="146"/>
      <c r="T49" s="147"/>
      <c r="U49" s="147"/>
      <c r="V49" s="147"/>
      <c r="W49" s="147"/>
      <c r="X49" s="148"/>
      <c r="Y49" s="149"/>
      <c r="Z49" s="150"/>
    </row>
    <row r="50" spans="1:26" s="1047" customFormat="1" ht="14.25">
      <c r="A50" s="913"/>
      <c r="B50" s="1022"/>
      <c r="C50" s="911"/>
      <c r="D50" s="918"/>
      <c r="E50" s="918"/>
      <c r="F50" s="922"/>
      <c r="G50" s="922"/>
      <c r="H50" s="922"/>
      <c r="I50" s="922"/>
      <c r="J50" s="923"/>
      <c r="K50" s="915"/>
      <c r="L50" s="924"/>
      <c r="M50" s="109"/>
      <c r="N50" s="108"/>
      <c r="O50" s="144"/>
      <c r="P50" s="145"/>
      <c r="Q50" s="736"/>
      <c r="R50" s="146"/>
      <c r="S50" s="146"/>
      <c r="T50" s="147"/>
      <c r="U50" s="147"/>
      <c r="V50" s="147"/>
      <c r="W50" s="147"/>
      <c r="X50" s="148"/>
      <c r="Y50" s="149"/>
      <c r="Z50" s="150"/>
    </row>
    <row r="51" spans="1:26" s="1047" customFormat="1" ht="14.25">
      <c r="A51" s="913"/>
      <c r="B51" s="1022"/>
      <c r="C51" s="911"/>
      <c r="D51" s="918"/>
      <c r="E51" s="918"/>
      <c r="F51" s="922"/>
      <c r="G51" s="922"/>
      <c r="H51" s="922"/>
      <c r="I51" s="922"/>
      <c r="J51" s="923"/>
      <c r="K51" s="915"/>
      <c r="L51" s="924"/>
      <c r="M51" s="109"/>
      <c r="N51" s="108"/>
      <c r="O51" s="144"/>
      <c r="P51" s="145"/>
      <c r="Q51" s="736"/>
      <c r="R51" s="146"/>
      <c r="S51" s="146"/>
      <c r="T51" s="147"/>
      <c r="U51" s="147"/>
      <c r="V51" s="147"/>
      <c r="W51" s="147"/>
      <c r="X51" s="148"/>
      <c r="Y51" s="149"/>
      <c r="Z51" s="150"/>
    </row>
    <row r="52" spans="1:26" s="1047" customFormat="1" ht="14.25">
      <c r="A52" s="913"/>
      <c r="B52" s="1022"/>
      <c r="C52" s="911"/>
      <c r="D52" s="918"/>
      <c r="E52" s="918"/>
      <c r="F52" s="922"/>
      <c r="G52" s="922"/>
      <c r="H52" s="922"/>
      <c r="I52" s="922"/>
      <c r="J52" s="923"/>
      <c r="K52" s="915"/>
      <c r="L52" s="924"/>
      <c r="M52" s="109"/>
      <c r="N52" s="108"/>
      <c r="O52" s="144"/>
      <c r="P52" s="145"/>
      <c r="Q52" s="736"/>
      <c r="R52" s="146"/>
      <c r="S52" s="146"/>
      <c r="T52" s="147"/>
      <c r="U52" s="147"/>
      <c r="V52" s="147"/>
      <c r="W52" s="147"/>
      <c r="X52" s="148"/>
      <c r="Y52" s="149"/>
      <c r="Z52" s="150"/>
    </row>
    <row r="53" spans="1:26" s="1047" customFormat="1" ht="14.25">
      <c r="A53" s="913"/>
      <c r="B53" s="1022"/>
      <c r="C53" s="911"/>
      <c r="D53" s="918"/>
      <c r="E53" s="918"/>
      <c r="F53" s="922"/>
      <c r="G53" s="922"/>
      <c r="H53" s="922"/>
      <c r="I53" s="922"/>
      <c r="J53" s="923"/>
      <c r="K53" s="915"/>
      <c r="L53" s="924"/>
      <c r="M53" s="109"/>
      <c r="N53" s="108"/>
      <c r="O53" s="144"/>
      <c r="P53" s="145"/>
      <c r="Q53" s="736"/>
      <c r="R53" s="146"/>
      <c r="S53" s="146"/>
      <c r="T53" s="147"/>
      <c r="U53" s="147"/>
      <c r="V53" s="147"/>
      <c r="W53" s="147"/>
      <c r="X53" s="148"/>
      <c r="Y53" s="149"/>
      <c r="Z53" s="150"/>
    </row>
    <row r="54" spans="1:26" s="1047" customFormat="1" ht="14.25">
      <c r="A54" s="913"/>
      <c r="B54" s="1022"/>
      <c r="C54" s="911"/>
      <c r="D54" s="918"/>
      <c r="E54" s="918"/>
      <c r="F54" s="922"/>
      <c r="G54" s="922"/>
      <c r="H54" s="922"/>
      <c r="I54" s="922"/>
      <c r="J54" s="923"/>
      <c r="K54" s="915"/>
      <c r="L54" s="924"/>
      <c r="M54" s="109"/>
      <c r="N54" s="108"/>
      <c r="O54" s="144"/>
      <c r="P54" s="145"/>
      <c r="Q54" s="736"/>
      <c r="R54" s="146"/>
      <c r="S54" s="146"/>
      <c r="T54" s="147"/>
      <c r="U54" s="147"/>
      <c r="V54" s="147"/>
      <c r="W54" s="147"/>
      <c r="X54" s="148"/>
      <c r="Y54" s="149"/>
      <c r="Z54" s="150"/>
    </row>
    <row r="55" spans="1:26" s="1047" customFormat="1" ht="14.25">
      <c r="A55" s="913"/>
      <c r="B55" s="1022"/>
      <c r="C55" s="911"/>
      <c r="D55" s="918"/>
      <c r="E55" s="918"/>
      <c r="F55" s="922"/>
      <c r="G55" s="922"/>
      <c r="H55" s="922"/>
      <c r="I55" s="922"/>
      <c r="J55" s="923"/>
      <c r="K55" s="915"/>
      <c r="L55" s="924"/>
      <c r="M55" s="109"/>
      <c r="N55" s="108"/>
      <c r="O55" s="144"/>
      <c r="P55" s="145"/>
      <c r="Q55" s="736"/>
      <c r="R55" s="146"/>
      <c r="S55" s="146"/>
      <c r="T55" s="147"/>
      <c r="U55" s="147"/>
      <c r="V55" s="147"/>
      <c r="W55" s="147"/>
      <c r="X55" s="148"/>
      <c r="Y55" s="149"/>
      <c r="Z55" s="150"/>
    </row>
    <row r="56" spans="1:26" s="1047" customFormat="1" ht="14.25">
      <c r="A56" s="913"/>
      <c r="B56" s="1022"/>
      <c r="C56" s="911"/>
      <c r="D56" s="918"/>
      <c r="E56" s="918"/>
      <c r="F56" s="922"/>
      <c r="G56" s="922"/>
      <c r="H56" s="922"/>
      <c r="I56" s="922"/>
      <c r="J56" s="923"/>
      <c r="K56" s="915"/>
      <c r="L56" s="924"/>
      <c r="M56" s="109"/>
      <c r="N56" s="108"/>
      <c r="O56" s="144"/>
      <c r="P56" s="145"/>
      <c r="Q56" s="736"/>
      <c r="R56" s="146"/>
      <c r="S56" s="146"/>
      <c r="T56" s="147"/>
      <c r="U56" s="147"/>
      <c r="V56" s="147"/>
      <c r="W56" s="147"/>
      <c r="X56" s="148"/>
      <c r="Y56" s="149"/>
      <c r="Z56" s="150"/>
    </row>
    <row r="57" spans="1:26" s="1047" customFormat="1" ht="14.25">
      <c r="A57" s="913"/>
      <c r="B57" s="1022"/>
      <c r="C57" s="911"/>
      <c r="D57" s="918"/>
      <c r="E57" s="918"/>
      <c r="F57" s="922"/>
      <c r="G57" s="922"/>
      <c r="H57" s="922"/>
      <c r="I57" s="922"/>
      <c r="J57" s="923"/>
      <c r="K57" s="915"/>
      <c r="L57" s="924"/>
      <c r="M57" s="109"/>
      <c r="N57" s="108"/>
      <c r="O57" s="144"/>
      <c r="P57" s="145"/>
      <c r="Q57" s="736"/>
      <c r="R57" s="146"/>
      <c r="S57" s="146"/>
      <c r="T57" s="147"/>
      <c r="U57" s="147"/>
      <c r="V57" s="147"/>
      <c r="W57" s="147"/>
      <c r="X57" s="148"/>
      <c r="Y57" s="149"/>
      <c r="Z57" s="150"/>
    </row>
    <row r="58" spans="1:26" s="1047" customFormat="1" ht="14.25">
      <c r="A58" s="913"/>
      <c r="B58" s="1022"/>
      <c r="C58" s="911"/>
      <c r="D58" s="918"/>
      <c r="E58" s="918"/>
      <c r="F58" s="922"/>
      <c r="G58" s="922"/>
      <c r="H58" s="922"/>
      <c r="I58" s="922"/>
      <c r="J58" s="923"/>
      <c r="K58" s="915"/>
      <c r="L58" s="924"/>
      <c r="M58" s="109"/>
      <c r="N58" s="108"/>
      <c r="O58" s="144"/>
      <c r="P58" s="145"/>
      <c r="Q58" s="736"/>
      <c r="R58" s="146"/>
      <c r="S58" s="146"/>
      <c r="T58" s="147"/>
      <c r="U58" s="147"/>
      <c r="V58" s="147"/>
      <c r="W58" s="147"/>
      <c r="X58" s="148"/>
      <c r="Y58" s="149"/>
      <c r="Z58" s="150"/>
    </row>
    <row r="59" spans="1:26" s="1047" customFormat="1" ht="14.25">
      <c r="A59" s="913"/>
      <c r="B59" s="1022"/>
      <c r="C59" s="911"/>
      <c r="D59" s="918"/>
      <c r="E59" s="918"/>
      <c r="F59" s="922"/>
      <c r="G59" s="922"/>
      <c r="H59" s="922"/>
      <c r="I59" s="922"/>
      <c r="J59" s="923"/>
      <c r="K59" s="915"/>
      <c r="L59" s="924"/>
      <c r="M59" s="109"/>
      <c r="N59" s="108"/>
      <c r="O59" s="144"/>
      <c r="P59" s="145"/>
      <c r="Q59" s="736"/>
      <c r="R59" s="146"/>
      <c r="S59" s="146"/>
      <c r="T59" s="147"/>
      <c r="U59" s="147"/>
      <c r="V59" s="147"/>
      <c r="W59" s="147"/>
      <c r="X59" s="148"/>
      <c r="Y59" s="149"/>
      <c r="Z59" s="150"/>
    </row>
    <row r="60" spans="1:26" s="1047" customFormat="1" ht="14.25">
      <c r="A60" s="913"/>
      <c r="B60" s="1022"/>
      <c r="C60" s="911"/>
      <c r="D60" s="918"/>
      <c r="E60" s="918"/>
      <c r="F60" s="922"/>
      <c r="G60" s="922"/>
      <c r="H60" s="922"/>
      <c r="I60" s="922"/>
      <c r="J60" s="923"/>
      <c r="K60" s="915"/>
      <c r="L60" s="924"/>
      <c r="M60" s="109"/>
      <c r="N60" s="108"/>
      <c r="O60" s="144"/>
      <c r="P60" s="145"/>
      <c r="Q60" s="736"/>
      <c r="R60" s="146"/>
      <c r="S60" s="146"/>
      <c r="T60" s="147"/>
      <c r="U60" s="147"/>
      <c r="V60" s="147"/>
      <c r="W60" s="147"/>
      <c r="X60" s="148"/>
      <c r="Y60" s="149"/>
      <c r="Z60" s="150"/>
    </row>
    <row r="61" spans="1:26" s="1047" customFormat="1" ht="14.25">
      <c r="A61" s="913"/>
      <c r="B61" s="1022"/>
      <c r="C61" s="911"/>
      <c r="D61" s="918"/>
      <c r="E61" s="918"/>
      <c r="F61" s="922"/>
      <c r="G61" s="922"/>
      <c r="H61" s="922"/>
      <c r="I61" s="922"/>
      <c r="J61" s="923"/>
      <c r="K61" s="915"/>
      <c r="L61" s="924"/>
      <c r="M61" s="109"/>
      <c r="N61" s="108"/>
      <c r="O61" s="144"/>
      <c r="P61" s="145"/>
      <c r="Q61" s="736"/>
      <c r="R61" s="146"/>
      <c r="S61" s="146"/>
      <c r="T61" s="147"/>
      <c r="U61" s="147"/>
      <c r="V61" s="147"/>
      <c r="W61" s="147"/>
      <c r="X61" s="148"/>
      <c r="Y61" s="149"/>
      <c r="Z61" s="150"/>
    </row>
    <row r="62" spans="1:26" s="1047" customFormat="1" ht="14.25">
      <c r="A62" s="913"/>
      <c r="B62" s="1022"/>
      <c r="C62" s="911"/>
      <c r="D62" s="918"/>
      <c r="E62" s="918"/>
      <c r="F62" s="922"/>
      <c r="G62" s="922"/>
      <c r="H62" s="922"/>
      <c r="I62" s="922"/>
      <c r="J62" s="923"/>
      <c r="K62" s="915"/>
      <c r="L62" s="924"/>
      <c r="M62" s="109"/>
      <c r="N62" s="108"/>
      <c r="O62" s="144"/>
      <c r="P62" s="145"/>
      <c r="Q62" s="736"/>
      <c r="R62" s="146"/>
      <c r="S62" s="146"/>
      <c r="T62" s="147"/>
      <c r="U62" s="147"/>
      <c r="V62" s="147"/>
      <c r="W62" s="147"/>
      <c r="X62" s="148"/>
      <c r="Y62" s="149"/>
      <c r="Z62" s="150"/>
    </row>
    <row r="63" spans="1:26" s="1047" customFormat="1" ht="14.25">
      <c r="A63" s="913"/>
      <c r="B63" s="1044"/>
      <c r="C63" s="1045"/>
      <c r="D63" s="1046"/>
      <c r="E63" s="1046"/>
      <c r="F63" s="1042"/>
      <c r="G63" s="922"/>
      <c r="H63" s="922"/>
      <c r="I63" s="922"/>
      <c r="J63" s="923"/>
      <c r="K63" s="915"/>
      <c r="L63" s="924"/>
      <c r="M63" s="109"/>
      <c r="N63" s="108"/>
      <c r="O63" s="144"/>
      <c r="P63" s="145"/>
      <c r="Q63" s="736"/>
      <c r="R63" s="146"/>
      <c r="S63" s="146"/>
      <c r="T63" s="147"/>
      <c r="U63" s="147"/>
      <c r="V63" s="147"/>
      <c r="W63" s="147"/>
      <c r="X63" s="148"/>
      <c r="Y63" s="149"/>
      <c r="Z63" s="150"/>
    </row>
    <row r="64" spans="1:26" s="1047" customFormat="1" ht="14.25">
      <c r="A64" s="913"/>
      <c r="B64" s="1022"/>
      <c r="C64" s="911"/>
      <c r="D64" s="918"/>
      <c r="E64" s="918"/>
      <c r="F64" s="922"/>
      <c r="G64" s="922"/>
      <c r="H64" s="922"/>
      <c r="I64" s="922"/>
      <c r="J64" s="923"/>
      <c r="K64" s="915"/>
      <c r="L64" s="924"/>
      <c r="M64" s="109"/>
      <c r="N64" s="108"/>
      <c r="O64" s="144"/>
      <c r="P64" s="145"/>
      <c r="Q64" s="736"/>
      <c r="R64" s="146"/>
      <c r="S64" s="146"/>
      <c r="T64" s="147"/>
      <c r="U64" s="147"/>
      <c r="V64" s="147"/>
      <c r="W64" s="147"/>
      <c r="X64" s="148"/>
      <c r="Y64" s="149"/>
      <c r="Z64" s="150"/>
    </row>
    <row r="65" spans="1:26" s="1047" customFormat="1" ht="14.25">
      <c r="A65" s="913"/>
      <c r="B65" s="1022"/>
      <c r="C65" s="911"/>
      <c r="D65" s="918"/>
      <c r="E65" s="918"/>
      <c r="F65" s="922"/>
      <c r="G65" s="922"/>
      <c r="H65" s="922"/>
      <c r="I65" s="922"/>
      <c r="J65" s="923"/>
      <c r="K65" s="915"/>
      <c r="L65" s="924"/>
      <c r="M65" s="109"/>
      <c r="N65" s="108"/>
      <c r="O65" s="144"/>
      <c r="P65" s="145"/>
      <c r="Q65" s="736"/>
      <c r="R65" s="146"/>
      <c r="S65" s="146"/>
      <c r="T65" s="147"/>
      <c r="U65" s="147"/>
      <c r="V65" s="147"/>
      <c r="W65" s="147"/>
      <c r="X65" s="148"/>
      <c r="Y65" s="149"/>
      <c r="Z65" s="150"/>
    </row>
    <row r="66" spans="1:26" s="1047" customFormat="1" ht="14.25">
      <c r="A66" s="913"/>
      <c r="B66" s="1022"/>
      <c r="C66" s="911"/>
      <c r="D66" s="918"/>
      <c r="E66" s="918"/>
      <c r="F66" s="922"/>
      <c r="G66" s="922"/>
      <c r="H66" s="922"/>
      <c r="I66" s="922"/>
      <c r="J66" s="923"/>
      <c r="K66" s="915"/>
      <c r="L66" s="924"/>
      <c r="M66" s="109"/>
      <c r="N66" s="108"/>
      <c r="O66" s="144"/>
      <c r="P66" s="145"/>
      <c r="Q66" s="736"/>
      <c r="R66" s="146"/>
      <c r="S66" s="146"/>
      <c r="T66" s="147"/>
      <c r="U66" s="147"/>
      <c r="V66" s="147"/>
      <c r="W66" s="147"/>
      <c r="X66" s="148"/>
      <c r="Y66" s="149"/>
      <c r="Z66" s="150"/>
    </row>
    <row r="67" spans="1:26" s="1047" customFormat="1" ht="14.25">
      <c r="A67" s="913"/>
      <c r="B67" s="1022"/>
      <c r="C67" s="911"/>
      <c r="D67" s="918"/>
      <c r="E67" s="918"/>
      <c r="F67" s="922"/>
      <c r="G67" s="922"/>
      <c r="H67" s="922"/>
      <c r="I67" s="922"/>
      <c r="J67" s="923"/>
      <c r="K67" s="915"/>
      <c r="L67" s="924"/>
      <c r="M67" s="109"/>
      <c r="N67" s="108"/>
      <c r="O67" s="144"/>
      <c r="P67" s="145"/>
      <c r="Q67" s="736"/>
      <c r="R67" s="146"/>
      <c r="S67" s="146"/>
      <c r="T67" s="147"/>
      <c r="U67" s="147"/>
      <c r="V67" s="147"/>
      <c r="W67" s="147"/>
      <c r="X67" s="148"/>
      <c r="Y67" s="149"/>
      <c r="Z67" s="150"/>
    </row>
    <row r="68" spans="1:26" s="1047" customFormat="1" ht="14.25">
      <c r="A68" s="913"/>
      <c r="B68" s="1022"/>
      <c r="C68" s="911"/>
      <c r="D68" s="918"/>
      <c r="E68" s="918"/>
      <c r="F68" s="922"/>
      <c r="G68" s="922"/>
      <c r="H68" s="922"/>
      <c r="I68" s="922"/>
      <c r="J68" s="923"/>
      <c r="K68" s="915"/>
      <c r="L68" s="924"/>
      <c r="M68" s="109"/>
      <c r="N68" s="108"/>
      <c r="O68" s="144"/>
      <c r="P68" s="145"/>
      <c r="Q68" s="736"/>
      <c r="R68" s="146"/>
      <c r="S68" s="146"/>
      <c r="T68" s="147"/>
      <c r="U68" s="147"/>
      <c r="V68" s="147"/>
      <c r="W68" s="147"/>
      <c r="X68" s="148"/>
      <c r="Y68" s="149"/>
      <c r="Z68" s="150"/>
    </row>
    <row r="69" spans="1:26" s="1047" customFormat="1" ht="14.25">
      <c r="A69" s="913"/>
      <c r="B69" s="1022"/>
      <c r="C69" s="911"/>
      <c r="D69" s="918"/>
      <c r="E69" s="918"/>
      <c r="F69" s="922"/>
      <c r="G69" s="922"/>
      <c r="H69" s="922"/>
      <c r="I69" s="922"/>
      <c r="J69" s="923"/>
      <c r="K69" s="915"/>
      <c r="L69" s="924"/>
      <c r="M69" s="109"/>
      <c r="N69" s="108"/>
      <c r="O69" s="144"/>
      <c r="P69" s="145"/>
      <c r="Q69" s="736"/>
      <c r="R69" s="146"/>
      <c r="S69" s="146"/>
      <c r="T69" s="147"/>
      <c r="U69" s="147"/>
      <c r="V69" s="147"/>
      <c r="W69" s="147"/>
      <c r="X69" s="148"/>
      <c r="Y69" s="149"/>
      <c r="Z69" s="150"/>
    </row>
    <row r="70" spans="1:26" s="1047" customFormat="1" ht="14.25">
      <c r="A70" s="913"/>
      <c r="B70" s="1022"/>
      <c r="C70" s="911"/>
      <c r="D70" s="918"/>
      <c r="E70" s="918"/>
      <c r="F70" s="922"/>
      <c r="G70" s="922"/>
      <c r="H70" s="922"/>
      <c r="I70" s="922"/>
      <c r="J70" s="923"/>
      <c r="K70" s="915"/>
      <c r="L70" s="924"/>
      <c r="M70" s="109"/>
      <c r="N70" s="108"/>
      <c r="O70" s="144"/>
      <c r="P70" s="145"/>
      <c r="Q70" s="736"/>
      <c r="R70" s="146"/>
      <c r="S70" s="146"/>
      <c r="T70" s="147"/>
      <c r="U70" s="147"/>
      <c r="V70" s="147"/>
      <c r="W70" s="147"/>
      <c r="X70" s="148"/>
      <c r="Y70" s="149"/>
      <c r="Z70" s="150"/>
    </row>
    <row r="71" spans="1:26" s="1047" customFormat="1" ht="14.25">
      <c r="A71" s="913"/>
      <c r="B71" s="1022"/>
      <c r="C71" s="911"/>
      <c r="D71" s="918"/>
      <c r="E71" s="918"/>
      <c r="F71" s="922"/>
      <c r="G71" s="922"/>
      <c r="H71" s="922"/>
      <c r="I71" s="922"/>
      <c r="J71" s="923"/>
      <c r="K71" s="915"/>
      <c r="L71" s="924"/>
      <c r="M71" s="109"/>
      <c r="N71" s="108"/>
      <c r="O71" s="144"/>
      <c r="P71" s="145"/>
      <c r="Q71" s="736"/>
      <c r="R71" s="146"/>
      <c r="S71" s="146"/>
      <c r="T71" s="147"/>
      <c r="U71" s="147"/>
      <c r="V71" s="147"/>
      <c r="W71" s="147"/>
      <c r="X71" s="148"/>
      <c r="Y71" s="149"/>
      <c r="Z71" s="150"/>
    </row>
    <row r="72" spans="1:26" s="1047" customFormat="1" ht="14.25">
      <c r="A72" s="913"/>
      <c r="B72" s="1022"/>
      <c r="C72" s="911"/>
      <c r="D72" s="918"/>
      <c r="E72" s="918"/>
      <c r="F72" s="922"/>
      <c r="G72" s="922"/>
      <c r="H72" s="922"/>
      <c r="I72" s="922"/>
      <c r="J72" s="923"/>
      <c r="K72" s="915"/>
      <c r="L72" s="924"/>
      <c r="M72" s="109"/>
      <c r="N72" s="108"/>
      <c r="O72" s="144"/>
      <c r="P72" s="145"/>
      <c r="Q72" s="736"/>
      <c r="R72" s="146"/>
      <c r="S72" s="146"/>
      <c r="T72" s="147"/>
      <c r="U72" s="147"/>
      <c r="V72" s="147"/>
      <c r="W72" s="147"/>
      <c r="X72" s="148"/>
      <c r="Y72" s="149"/>
      <c r="Z72" s="150"/>
    </row>
    <row r="73" spans="1:26" s="1047" customFormat="1" ht="14.25">
      <c r="A73" s="913"/>
      <c r="B73" s="1022"/>
      <c r="C73" s="911"/>
      <c r="D73" s="918"/>
      <c r="E73" s="918"/>
      <c r="F73" s="922"/>
      <c r="G73" s="922"/>
      <c r="H73" s="922"/>
      <c r="I73" s="922"/>
      <c r="J73" s="923"/>
      <c r="K73" s="915"/>
      <c r="L73" s="924"/>
      <c r="M73" s="109"/>
      <c r="N73" s="108"/>
      <c r="O73" s="144"/>
      <c r="P73" s="145"/>
      <c r="Q73" s="736"/>
      <c r="R73" s="146"/>
      <c r="S73" s="146"/>
      <c r="T73" s="147"/>
      <c r="U73" s="147"/>
      <c r="V73" s="147"/>
      <c r="W73" s="147"/>
      <c r="X73" s="148"/>
      <c r="Y73" s="149"/>
      <c r="Z73" s="150"/>
    </row>
    <row r="74" spans="1:26" s="1047" customFormat="1" ht="14.25">
      <c r="A74" s="913"/>
      <c r="B74" s="1022"/>
      <c r="C74" s="911"/>
      <c r="D74" s="918"/>
      <c r="E74" s="918"/>
      <c r="F74" s="922"/>
      <c r="G74" s="922"/>
      <c r="H74" s="922"/>
      <c r="I74" s="922"/>
      <c r="J74" s="923"/>
      <c r="K74" s="915"/>
      <c r="L74" s="924"/>
      <c r="M74" s="109"/>
      <c r="N74" s="108"/>
      <c r="O74" s="144"/>
      <c r="P74" s="145"/>
      <c r="Q74" s="736"/>
      <c r="R74" s="146"/>
      <c r="S74" s="146"/>
      <c r="T74" s="147"/>
      <c r="U74" s="147"/>
      <c r="V74" s="147"/>
      <c r="W74" s="147"/>
      <c r="X74" s="148"/>
      <c r="Y74" s="149"/>
      <c r="Z74" s="150"/>
    </row>
    <row r="75" spans="1:26" s="1047" customFormat="1" ht="14.25">
      <c r="A75" s="913"/>
      <c r="B75" s="1022"/>
      <c r="C75" s="911"/>
      <c r="D75" s="918"/>
      <c r="E75" s="918"/>
      <c r="F75" s="922"/>
      <c r="G75" s="922"/>
      <c r="H75" s="922"/>
      <c r="I75" s="922"/>
      <c r="J75" s="923"/>
      <c r="K75" s="915"/>
      <c r="L75" s="924"/>
      <c r="M75" s="109"/>
      <c r="N75" s="108"/>
      <c r="O75" s="144"/>
      <c r="P75" s="145"/>
      <c r="Q75" s="736"/>
      <c r="R75" s="146"/>
      <c r="S75" s="146"/>
      <c r="T75" s="147"/>
      <c r="U75" s="147"/>
      <c r="V75" s="147"/>
      <c r="W75" s="147"/>
      <c r="X75" s="148"/>
      <c r="Y75" s="149"/>
      <c r="Z75" s="150"/>
    </row>
    <row r="76" spans="1:26" s="1047" customFormat="1" ht="14.25">
      <c r="A76" s="913"/>
      <c r="B76" s="1022"/>
      <c r="C76" s="911"/>
      <c r="D76" s="918"/>
      <c r="E76" s="918"/>
      <c r="F76" s="922"/>
      <c r="G76" s="922"/>
      <c r="H76" s="922"/>
      <c r="I76" s="922"/>
      <c r="J76" s="923"/>
      <c r="K76" s="915"/>
      <c r="L76" s="924"/>
      <c r="M76" s="109"/>
      <c r="N76" s="108"/>
      <c r="O76" s="144"/>
      <c r="P76" s="145"/>
      <c r="Q76" s="736"/>
      <c r="R76" s="146"/>
      <c r="S76" s="146"/>
      <c r="T76" s="147"/>
      <c r="U76" s="147"/>
      <c r="V76" s="147"/>
      <c r="W76" s="147"/>
      <c r="X76" s="148"/>
      <c r="Y76" s="149"/>
      <c r="Z76" s="150"/>
    </row>
    <row r="77" spans="1:26" s="1047" customFormat="1" ht="14.25">
      <c r="A77" s="913"/>
      <c r="B77" s="1022"/>
      <c r="C77" s="911"/>
      <c r="D77" s="918"/>
      <c r="E77" s="918"/>
      <c r="F77" s="922"/>
      <c r="G77" s="922"/>
      <c r="H77" s="922"/>
      <c r="I77" s="922"/>
      <c r="J77" s="923"/>
      <c r="K77" s="915"/>
      <c r="L77" s="924"/>
      <c r="M77" s="109"/>
      <c r="N77" s="108"/>
      <c r="O77" s="144"/>
      <c r="P77" s="145"/>
      <c r="Q77" s="736"/>
      <c r="R77" s="146"/>
      <c r="S77" s="146"/>
      <c r="T77" s="147"/>
      <c r="U77" s="147"/>
      <c r="V77" s="147"/>
      <c r="W77" s="147"/>
      <c r="X77" s="148"/>
      <c r="Y77" s="149"/>
      <c r="Z77" s="150"/>
    </row>
    <row r="78" spans="1:26" s="1047" customFormat="1" ht="14.25">
      <c r="A78" s="913"/>
      <c r="B78" s="1022"/>
      <c r="C78" s="911"/>
      <c r="D78" s="918"/>
      <c r="E78" s="918"/>
      <c r="F78" s="922"/>
      <c r="G78" s="922"/>
      <c r="H78" s="922"/>
      <c r="I78" s="922"/>
      <c r="J78" s="923"/>
      <c r="K78" s="915"/>
      <c r="L78" s="924"/>
      <c r="M78" s="109"/>
      <c r="N78" s="108"/>
      <c r="O78" s="144"/>
      <c r="P78" s="145"/>
      <c r="Q78" s="736"/>
      <c r="R78" s="146"/>
      <c r="S78" s="146"/>
      <c r="T78" s="147"/>
      <c r="U78" s="147"/>
      <c r="V78" s="147"/>
      <c r="W78" s="147"/>
      <c r="X78" s="148"/>
      <c r="Y78" s="149"/>
      <c r="Z78" s="150"/>
    </row>
    <row r="79" spans="1:26" s="1047" customFormat="1" ht="14.25">
      <c r="A79" s="913"/>
      <c r="B79" s="1022"/>
      <c r="C79" s="911"/>
      <c r="D79" s="918"/>
      <c r="E79" s="918"/>
      <c r="F79" s="922"/>
      <c r="G79" s="922"/>
      <c r="H79" s="922"/>
      <c r="I79" s="922"/>
      <c r="J79" s="923"/>
      <c r="K79" s="915"/>
      <c r="L79" s="924"/>
      <c r="M79" s="109"/>
      <c r="N79" s="108"/>
      <c r="O79" s="144"/>
      <c r="P79" s="145"/>
      <c r="Q79" s="736"/>
      <c r="R79" s="146"/>
      <c r="S79" s="146"/>
      <c r="T79" s="147"/>
      <c r="U79" s="147"/>
      <c r="V79" s="147"/>
      <c r="W79" s="147"/>
      <c r="X79" s="148"/>
      <c r="Y79" s="149"/>
      <c r="Z79" s="150"/>
    </row>
    <row r="80" spans="1:26" s="1047" customFormat="1" ht="14.25">
      <c r="A80" s="913"/>
      <c r="B80" s="1022"/>
      <c r="C80" s="911"/>
      <c r="D80" s="918"/>
      <c r="E80" s="918"/>
      <c r="F80" s="922"/>
      <c r="G80" s="922"/>
      <c r="H80" s="922"/>
      <c r="I80" s="922"/>
      <c r="J80" s="923"/>
      <c r="K80" s="915"/>
      <c r="L80" s="924"/>
      <c r="M80" s="109"/>
      <c r="N80" s="108"/>
      <c r="O80" s="144"/>
      <c r="P80" s="145"/>
      <c r="Q80" s="736"/>
      <c r="R80" s="146"/>
      <c r="S80" s="146"/>
      <c r="T80" s="147"/>
      <c r="U80" s="147"/>
      <c r="V80" s="147"/>
      <c r="W80" s="147"/>
      <c r="X80" s="148"/>
      <c r="Y80" s="149"/>
      <c r="Z80" s="150"/>
    </row>
    <row r="81" spans="1:26" s="1047" customFormat="1" ht="14.25">
      <c r="A81" s="913"/>
      <c r="B81" s="1022"/>
      <c r="C81" s="911"/>
      <c r="D81" s="918"/>
      <c r="E81" s="918"/>
      <c r="F81" s="922"/>
      <c r="G81" s="922"/>
      <c r="H81" s="922"/>
      <c r="I81" s="922"/>
      <c r="J81" s="923"/>
      <c r="K81" s="915"/>
      <c r="L81" s="924"/>
      <c r="M81" s="109"/>
      <c r="N81" s="108"/>
      <c r="O81" s="144"/>
      <c r="P81" s="145"/>
      <c r="Q81" s="736"/>
      <c r="R81" s="146"/>
      <c r="S81" s="146"/>
      <c r="T81" s="147"/>
      <c r="U81" s="147"/>
      <c r="V81" s="147"/>
      <c r="W81" s="147"/>
      <c r="X81" s="148"/>
      <c r="Y81" s="149"/>
      <c r="Z81" s="150"/>
    </row>
    <row r="82" spans="1:26" s="1047" customFormat="1" ht="14.25">
      <c r="A82" s="913"/>
      <c r="B82" s="1022"/>
      <c r="C82" s="911"/>
      <c r="D82" s="918"/>
      <c r="E82" s="918"/>
      <c r="F82" s="922"/>
      <c r="G82" s="922"/>
      <c r="H82" s="922"/>
      <c r="I82" s="922"/>
      <c r="J82" s="923"/>
      <c r="K82" s="915"/>
      <c r="L82" s="924"/>
      <c r="M82" s="109"/>
      <c r="N82" s="108"/>
      <c r="O82" s="144"/>
      <c r="P82" s="145"/>
      <c r="Q82" s="736"/>
      <c r="R82" s="146"/>
      <c r="S82" s="146"/>
      <c r="T82" s="147"/>
      <c r="U82" s="147"/>
      <c r="V82" s="147"/>
      <c r="W82" s="147"/>
      <c r="X82" s="148"/>
      <c r="Y82" s="149"/>
      <c r="Z82" s="150"/>
    </row>
    <row r="83" spans="1:26" s="1047" customFormat="1" ht="14.25">
      <c r="A83" s="913"/>
      <c r="B83" s="1022"/>
      <c r="C83" s="911"/>
      <c r="D83" s="918"/>
      <c r="E83" s="918"/>
      <c r="F83" s="922"/>
      <c r="G83" s="922"/>
      <c r="H83" s="922"/>
      <c r="I83" s="922"/>
      <c r="J83" s="923"/>
      <c r="K83" s="915"/>
      <c r="L83" s="924"/>
      <c r="M83" s="109"/>
      <c r="N83" s="108"/>
      <c r="O83" s="144"/>
      <c r="P83" s="145"/>
      <c r="Q83" s="736"/>
      <c r="R83" s="146"/>
      <c r="S83" s="146"/>
      <c r="T83" s="147"/>
      <c r="U83" s="147"/>
      <c r="V83" s="147"/>
      <c r="W83" s="147"/>
      <c r="X83" s="148"/>
      <c r="Y83" s="149"/>
      <c r="Z83" s="150"/>
    </row>
    <row r="84" spans="1:26" s="1047" customFormat="1" ht="14.25">
      <c r="A84" s="913"/>
      <c r="B84" s="1022"/>
      <c r="C84" s="911"/>
      <c r="D84" s="918"/>
      <c r="E84" s="918"/>
      <c r="F84" s="922"/>
      <c r="G84" s="922"/>
      <c r="H84" s="922"/>
      <c r="I84" s="922"/>
      <c r="J84" s="923"/>
      <c r="K84" s="915"/>
      <c r="L84" s="924"/>
      <c r="M84" s="109"/>
      <c r="N84" s="108"/>
      <c r="O84" s="144"/>
      <c r="P84" s="145"/>
      <c r="Q84" s="736"/>
      <c r="R84" s="146"/>
      <c r="S84" s="146"/>
      <c r="T84" s="147"/>
      <c r="U84" s="147"/>
      <c r="V84" s="147"/>
      <c r="W84" s="147"/>
      <c r="X84" s="148"/>
      <c r="Y84" s="149"/>
      <c r="Z84" s="150"/>
    </row>
    <row r="85" spans="1:26" s="1047" customFormat="1" ht="14.25">
      <c r="A85" s="913"/>
      <c r="B85" s="1022"/>
      <c r="C85" s="911"/>
      <c r="D85" s="918"/>
      <c r="E85" s="918"/>
      <c r="F85" s="922"/>
      <c r="G85" s="922"/>
      <c r="H85" s="922"/>
      <c r="I85" s="922"/>
      <c r="J85" s="923"/>
      <c r="K85" s="915"/>
      <c r="L85" s="924"/>
      <c r="M85" s="109"/>
      <c r="N85" s="108"/>
      <c r="O85" s="144"/>
      <c r="P85" s="145"/>
      <c r="Q85" s="736"/>
      <c r="R85" s="146"/>
      <c r="S85" s="146"/>
      <c r="T85" s="147"/>
      <c r="U85" s="147"/>
      <c r="V85" s="147"/>
      <c r="W85" s="147"/>
      <c r="X85" s="148"/>
      <c r="Y85" s="149"/>
      <c r="Z85" s="150"/>
    </row>
    <row r="86" spans="1:26" s="1047" customFormat="1" ht="14.25">
      <c r="A86" s="913"/>
      <c r="B86" s="1022"/>
      <c r="C86" s="911"/>
      <c r="D86" s="918"/>
      <c r="E86" s="918"/>
      <c r="F86" s="922"/>
      <c r="G86" s="922"/>
      <c r="H86" s="922"/>
      <c r="I86" s="922"/>
      <c r="J86" s="923"/>
      <c r="K86" s="915"/>
      <c r="L86" s="924"/>
      <c r="M86" s="109"/>
      <c r="N86" s="108"/>
      <c r="O86" s="144"/>
      <c r="P86" s="145"/>
      <c r="Q86" s="736"/>
      <c r="R86" s="146"/>
      <c r="S86" s="146"/>
      <c r="T86" s="147"/>
      <c r="U86" s="147"/>
      <c r="V86" s="147"/>
      <c r="W86" s="147"/>
      <c r="X86" s="148"/>
      <c r="Y86" s="149"/>
      <c r="Z86" s="150"/>
    </row>
    <row r="87" spans="1:26" s="1047" customFormat="1" ht="14.25">
      <c r="A87" s="913"/>
      <c r="B87" s="1022"/>
      <c r="C87" s="911"/>
      <c r="D87" s="918"/>
      <c r="E87" s="918"/>
      <c r="F87" s="922"/>
      <c r="G87" s="922"/>
      <c r="H87" s="922"/>
      <c r="I87" s="922"/>
      <c r="J87" s="923"/>
      <c r="K87" s="915"/>
      <c r="L87" s="924"/>
      <c r="M87" s="109"/>
      <c r="N87" s="108"/>
      <c r="O87" s="144"/>
      <c r="P87" s="145"/>
      <c r="Q87" s="736"/>
      <c r="R87" s="146"/>
      <c r="S87" s="146"/>
      <c r="T87" s="147"/>
      <c r="U87" s="147"/>
      <c r="V87" s="147"/>
      <c r="W87" s="147"/>
      <c r="X87" s="148"/>
      <c r="Y87" s="149"/>
      <c r="Z87" s="150"/>
    </row>
    <row r="88" spans="1:26" s="1047" customFormat="1" ht="14.25">
      <c r="A88" s="913"/>
      <c r="B88" s="1022"/>
      <c r="C88" s="911"/>
      <c r="D88" s="918"/>
      <c r="E88" s="918"/>
      <c r="F88" s="922"/>
      <c r="G88" s="922"/>
      <c r="H88" s="922"/>
      <c r="I88" s="922"/>
      <c r="J88" s="923"/>
      <c r="K88" s="915"/>
      <c r="L88" s="924"/>
      <c r="M88" s="109"/>
      <c r="N88" s="108"/>
      <c r="O88" s="144"/>
      <c r="P88" s="145"/>
      <c r="Q88" s="736"/>
      <c r="R88" s="146"/>
      <c r="S88" s="146"/>
      <c r="T88" s="147"/>
      <c r="U88" s="147"/>
      <c r="V88" s="147"/>
      <c r="W88" s="147"/>
      <c r="X88" s="148"/>
      <c r="Y88" s="149"/>
      <c r="Z88" s="150"/>
    </row>
    <row r="89" spans="1:26" s="1047" customFormat="1" ht="14.25">
      <c r="A89" s="913"/>
      <c r="B89" s="1022"/>
      <c r="C89" s="911"/>
      <c r="D89" s="918"/>
      <c r="E89" s="918"/>
      <c r="F89" s="922"/>
      <c r="G89" s="922"/>
      <c r="H89" s="922"/>
      <c r="I89" s="922"/>
      <c r="J89" s="923"/>
      <c r="K89" s="915"/>
      <c r="L89" s="924"/>
      <c r="M89" s="109"/>
      <c r="N89" s="108"/>
      <c r="O89" s="144"/>
      <c r="P89" s="145"/>
      <c r="Q89" s="736"/>
      <c r="R89" s="146"/>
      <c r="S89" s="146"/>
      <c r="T89" s="147"/>
      <c r="U89" s="147"/>
      <c r="V89" s="147"/>
      <c r="W89" s="147"/>
      <c r="X89" s="148"/>
      <c r="Y89" s="149"/>
      <c r="Z89" s="150"/>
    </row>
    <row r="90" spans="1:26" s="1047" customFormat="1" ht="14.25">
      <c r="A90" s="913"/>
      <c r="B90" s="1022"/>
      <c r="C90" s="911"/>
      <c r="D90" s="918"/>
      <c r="E90" s="918"/>
      <c r="F90" s="922"/>
      <c r="G90" s="922"/>
      <c r="H90" s="922"/>
      <c r="I90" s="922"/>
      <c r="J90" s="923"/>
      <c r="K90" s="915"/>
      <c r="L90" s="924"/>
      <c r="M90" s="109"/>
      <c r="N90" s="108"/>
      <c r="O90" s="144"/>
      <c r="P90" s="145"/>
      <c r="Q90" s="736"/>
      <c r="R90" s="146"/>
      <c r="S90" s="146"/>
      <c r="T90" s="147"/>
      <c r="U90" s="147"/>
      <c r="V90" s="147"/>
      <c r="W90" s="147"/>
      <c r="X90" s="148"/>
      <c r="Y90" s="149"/>
      <c r="Z90" s="150"/>
    </row>
    <row r="91" spans="1:26" s="1047" customFormat="1" ht="14.25">
      <c r="A91" s="913"/>
      <c r="B91" s="1022"/>
      <c r="C91" s="911"/>
      <c r="D91" s="918"/>
      <c r="E91" s="918"/>
      <c r="F91" s="922"/>
      <c r="G91" s="922"/>
      <c r="H91" s="922"/>
      <c r="I91" s="922"/>
      <c r="J91" s="923"/>
      <c r="K91" s="915"/>
      <c r="L91" s="924"/>
      <c r="M91" s="109"/>
      <c r="N91" s="108"/>
      <c r="O91" s="144"/>
      <c r="P91" s="145"/>
      <c r="Q91" s="736"/>
      <c r="R91" s="146"/>
      <c r="S91" s="146"/>
      <c r="T91" s="147"/>
      <c r="U91" s="147"/>
      <c r="V91" s="147"/>
      <c r="W91" s="147"/>
      <c r="X91" s="148"/>
      <c r="Y91" s="149"/>
      <c r="Z91" s="150"/>
    </row>
    <row r="92" spans="1:26" s="1047" customFormat="1" ht="14.25">
      <c r="A92" s="913"/>
      <c r="B92" s="1022"/>
      <c r="C92" s="911"/>
      <c r="D92" s="918"/>
      <c r="E92" s="918"/>
      <c r="F92" s="922"/>
      <c r="G92" s="922"/>
      <c r="H92" s="922"/>
      <c r="I92" s="922"/>
      <c r="J92" s="923"/>
      <c r="K92" s="915"/>
      <c r="L92" s="924"/>
      <c r="M92" s="109"/>
      <c r="N92" s="108"/>
      <c r="O92" s="144"/>
      <c r="P92" s="145"/>
      <c r="Q92" s="736"/>
      <c r="R92" s="146"/>
      <c r="S92" s="146"/>
      <c r="T92" s="147"/>
      <c r="U92" s="147"/>
      <c r="V92" s="147"/>
      <c r="W92" s="147"/>
      <c r="X92" s="148"/>
      <c r="Y92" s="149"/>
      <c r="Z92" s="150"/>
    </row>
    <row r="93" spans="1:26" s="1047" customFormat="1" ht="14.25">
      <c r="A93" s="913"/>
      <c r="B93" s="1022"/>
      <c r="C93" s="911"/>
      <c r="D93" s="918"/>
      <c r="E93" s="918"/>
      <c r="F93" s="922"/>
      <c r="G93" s="922"/>
      <c r="H93" s="922"/>
      <c r="I93" s="922"/>
      <c r="J93" s="923"/>
      <c r="K93" s="915"/>
      <c r="L93" s="924"/>
      <c r="M93" s="109"/>
      <c r="N93" s="108"/>
      <c r="O93" s="144"/>
      <c r="P93" s="145"/>
      <c r="Q93" s="736"/>
      <c r="R93" s="146"/>
      <c r="S93" s="146"/>
      <c r="T93" s="147"/>
      <c r="U93" s="147"/>
      <c r="V93" s="147"/>
      <c r="W93" s="147"/>
      <c r="X93" s="148"/>
      <c r="Y93" s="149"/>
      <c r="Z93" s="150"/>
    </row>
    <row r="94" spans="1:26" s="1047" customFormat="1" ht="14.25">
      <c r="A94" s="913"/>
      <c r="B94" s="1022"/>
      <c r="C94" s="911"/>
      <c r="D94" s="918"/>
      <c r="E94" s="918"/>
      <c r="F94" s="922"/>
      <c r="G94" s="922"/>
      <c r="H94" s="922"/>
      <c r="I94" s="922"/>
      <c r="J94" s="923"/>
      <c r="K94" s="915"/>
      <c r="L94" s="924"/>
      <c r="M94" s="109"/>
      <c r="N94" s="108"/>
      <c r="O94" s="144"/>
      <c r="P94" s="145"/>
      <c r="Q94" s="736"/>
      <c r="R94" s="146"/>
      <c r="S94" s="146"/>
      <c r="T94" s="147"/>
      <c r="U94" s="147"/>
      <c r="V94" s="147"/>
      <c r="W94" s="147"/>
      <c r="X94" s="148"/>
      <c r="Y94" s="149"/>
      <c r="Z94" s="150"/>
    </row>
    <row r="95" spans="1:26" s="1047" customFormat="1" ht="14.25">
      <c r="A95" s="913"/>
      <c r="B95" s="1022"/>
      <c r="C95" s="911"/>
      <c r="D95" s="918"/>
      <c r="E95" s="918"/>
      <c r="F95" s="922"/>
      <c r="G95" s="922"/>
      <c r="H95" s="922"/>
      <c r="I95" s="922"/>
      <c r="J95" s="923"/>
      <c r="K95" s="915"/>
      <c r="L95" s="924"/>
      <c r="M95" s="109"/>
      <c r="N95" s="108"/>
      <c r="O95" s="144"/>
      <c r="P95" s="145"/>
      <c r="Q95" s="736"/>
      <c r="R95" s="146"/>
      <c r="S95" s="146"/>
      <c r="T95" s="147"/>
      <c r="U95" s="147"/>
      <c r="V95" s="147"/>
      <c r="W95" s="147"/>
      <c r="X95" s="148"/>
      <c r="Y95" s="149"/>
      <c r="Z95" s="150"/>
    </row>
    <row r="96" spans="1:26" s="1047" customFormat="1" ht="14.25">
      <c r="A96" s="913"/>
      <c r="B96" s="1022"/>
      <c r="C96" s="911"/>
      <c r="D96" s="918"/>
      <c r="E96" s="918"/>
      <c r="F96" s="922"/>
      <c r="G96" s="922"/>
      <c r="H96" s="922"/>
      <c r="I96" s="922"/>
      <c r="J96" s="923"/>
      <c r="K96" s="915"/>
      <c r="L96" s="924"/>
      <c r="M96" s="109"/>
      <c r="N96" s="108"/>
      <c r="O96" s="144"/>
      <c r="P96" s="145"/>
      <c r="Q96" s="736"/>
      <c r="R96" s="146"/>
      <c r="S96" s="146"/>
      <c r="T96" s="147"/>
      <c r="U96" s="147"/>
      <c r="V96" s="147"/>
      <c r="W96" s="147"/>
      <c r="X96" s="148"/>
      <c r="Y96" s="149"/>
      <c r="Z96" s="150"/>
    </row>
    <row r="97" spans="1:26" s="1047" customFormat="1" ht="14.25">
      <c r="A97" s="913"/>
      <c r="B97" s="1022"/>
      <c r="C97" s="911"/>
      <c r="D97" s="918"/>
      <c r="E97" s="918"/>
      <c r="F97" s="922"/>
      <c r="G97" s="922"/>
      <c r="H97" s="922"/>
      <c r="I97" s="922"/>
      <c r="J97" s="923"/>
      <c r="K97" s="915"/>
      <c r="L97" s="924"/>
      <c r="M97" s="109"/>
      <c r="N97" s="108"/>
      <c r="O97" s="144"/>
      <c r="P97" s="145"/>
      <c r="Q97" s="736"/>
      <c r="R97" s="146"/>
      <c r="S97" s="146"/>
      <c r="T97" s="147"/>
      <c r="U97" s="147"/>
      <c r="V97" s="147"/>
      <c r="W97" s="147"/>
      <c r="X97" s="148"/>
      <c r="Y97" s="149"/>
      <c r="Z97" s="150"/>
    </row>
    <row r="98" spans="1:26" s="1047" customFormat="1" ht="14.25">
      <c r="A98" s="913"/>
      <c r="B98" s="1022"/>
      <c r="C98" s="911"/>
      <c r="D98" s="918"/>
      <c r="E98" s="918"/>
      <c r="F98" s="922"/>
      <c r="G98" s="922"/>
      <c r="H98" s="922"/>
      <c r="I98" s="922"/>
      <c r="J98" s="923"/>
      <c r="K98" s="915"/>
      <c r="L98" s="924"/>
      <c r="M98" s="109"/>
      <c r="N98" s="108"/>
      <c r="O98" s="144"/>
      <c r="P98" s="145"/>
      <c r="Q98" s="736"/>
      <c r="R98" s="146"/>
      <c r="S98" s="146"/>
      <c r="T98" s="147"/>
      <c r="U98" s="147"/>
      <c r="V98" s="147"/>
      <c r="W98" s="147"/>
      <c r="X98" s="148"/>
      <c r="Y98" s="149"/>
      <c r="Z98" s="150"/>
    </row>
    <row r="99" spans="1:26" s="1047" customFormat="1" ht="14.25">
      <c r="A99" s="913"/>
      <c r="B99" s="1022"/>
      <c r="C99" s="911"/>
      <c r="D99" s="918"/>
      <c r="E99" s="918"/>
      <c r="F99" s="922"/>
      <c r="G99" s="922"/>
      <c r="H99" s="922"/>
      <c r="I99" s="922"/>
      <c r="J99" s="923"/>
      <c r="K99" s="915"/>
      <c r="L99" s="924"/>
      <c r="M99" s="109"/>
      <c r="N99" s="108"/>
      <c r="O99" s="144"/>
      <c r="P99" s="145"/>
      <c r="Q99" s="736"/>
      <c r="R99" s="146"/>
      <c r="S99" s="146"/>
      <c r="T99" s="147"/>
      <c r="U99" s="147"/>
      <c r="V99" s="147"/>
      <c r="W99" s="147"/>
      <c r="X99" s="148"/>
      <c r="Y99" s="149"/>
      <c r="Z99" s="150"/>
    </row>
    <row r="100" spans="1:26" s="1047" customFormat="1" ht="14.25">
      <c r="A100" s="913"/>
      <c r="B100" s="1022"/>
      <c r="C100" s="911"/>
      <c r="D100" s="918"/>
      <c r="E100" s="918"/>
      <c r="F100" s="922"/>
      <c r="G100" s="922"/>
      <c r="H100" s="922"/>
      <c r="I100" s="922"/>
      <c r="J100" s="923"/>
      <c r="K100" s="915"/>
      <c r="L100" s="924"/>
      <c r="M100" s="109"/>
      <c r="N100" s="108"/>
      <c r="O100" s="144"/>
      <c r="P100" s="145"/>
      <c r="Q100" s="736"/>
      <c r="R100" s="146"/>
      <c r="S100" s="146"/>
      <c r="T100" s="147"/>
      <c r="U100" s="147"/>
      <c r="V100" s="147"/>
      <c r="W100" s="147"/>
      <c r="X100" s="148"/>
      <c r="Y100" s="149"/>
      <c r="Z100" s="150"/>
    </row>
    <row r="101" spans="1:26" s="1047" customFormat="1" ht="14.25">
      <c r="A101" s="913"/>
      <c r="B101" s="1022"/>
      <c r="C101" s="911"/>
      <c r="D101" s="918"/>
      <c r="E101" s="918"/>
      <c r="F101" s="922"/>
      <c r="G101" s="922"/>
      <c r="H101" s="922"/>
      <c r="I101" s="922"/>
      <c r="J101" s="923"/>
      <c r="K101" s="915"/>
      <c r="L101" s="924"/>
      <c r="M101" s="109"/>
      <c r="N101" s="108"/>
      <c r="O101" s="144"/>
      <c r="P101" s="145"/>
      <c r="Q101" s="736"/>
      <c r="R101" s="146"/>
      <c r="S101" s="146"/>
      <c r="T101" s="147"/>
      <c r="U101" s="147"/>
      <c r="V101" s="147"/>
      <c r="W101" s="147"/>
      <c r="X101" s="148"/>
      <c r="Y101" s="149"/>
      <c r="Z101" s="150"/>
    </row>
    <row r="102" spans="1:26" s="1047" customFormat="1" ht="14.25">
      <c r="A102" s="913"/>
      <c r="B102" s="1022"/>
      <c r="C102" s="911"/>
      <c r="D102" s="918"/>
      <c r="E102" s="918"/>
      <c r="F102" s="922"/>
      <c r="G102" s="922"/>
      <c r="H102" s="922"/>
      <c r="I102" s="922"/>
      <c r="J102" s="923"/>
      <c r="K102" s="915"/>
      <c r="L102" s="924"/>
      <c r="M102" s="109"/>
      <c r="N102" s="108"/>
      <c r="O102" s="144"/>
      <c r="P102" s="145"/>
      <c r="Q102" s="736"/>
      <c r="R102" s="146"/>
      <c r="S102" s="146"/>
      <c r="T102" s="147"/>
      <c r="U102" s="147"/>
      <c r="V102" s="147"/>
      <c r="W102" s="147"/>
      <c r="X102" s="148"/>
      <c r="Y102" s="149"/>
      <c r="Z102" s="150"/>
    </row>
    <row r="103" spans="1:26" s="1047" customFormat="1" ht="14.25">
      <c r="A103" s="913"/>
      <c r="B103" s="1022"/>
      <c r="C103" s="911"/>
      <c r="D103" s="918"/>
      <c r="E103" s="918"/>
      <c r="F103" s="922"/>
      <c r="G103" s="922"/>
      <c r="H103" s="922"/>
      <c r="I103" s="922"/>
      <c r="J103" s="923"/>
      <c r="K103" s="915"/>
      <c r="L103" s="924"/>
      <c r="M103" s="109"/>
      <c r="N103" s="108"/>
      <c r="O103" s="144"/>
      <c r="P103" s="145"/>
      <c r="Q103" s="736"/>
      <c r="R103" s="146"/>
      <c r="S103" s="146"/>
      <c r="T103" s="147"/>
      <c r="U103" s="147"/>
      <c r="V103" s="147"/>
      <c r="W103" s="147"/>
      <c r="X103" s="148"/>
      <c r="Y103" s="149"/>
      <c r="Z103" s="150"/>
    </row>
    <row r="104" spans="1:26" s="1047" customFormat="1" ht="14.25">
      <c r="A104" s="913"/>
      <c r="B104" s="1022"/>
      <c r="C104" s="911"/>
      <c r="D104" s="918"/>
      <c r="E104" s="918"/>
      <c r="F104" s="922"/>
      <c r="G104" s="922"/>
      <c r="H104" s="922"/>
      <c r="I104" s="922"/>
      <c r="J104" s="923"/>
      <c r="K104" s="915"/>
      <c r="L104" s="924"/>
      <c r="M104" s="109"/>
      <c r="N104" s="108"/>
      <c r="O104" s="144"/>
      <c r="P104" s="145"/>
      <c r="Q104" s="736"/>
      <c r="R104" s="146"/>
      <c r="S104" s="146"/>
      <c r="T104" s="147"/>
      <c r="U104" s="147"/>
      <c r="V104" s="147"/>
      <c r="W104" s="147"/>
      <c r="X104" s="148"/>
      <c r="Y104" s="149"/>
      <c r="Z104" s="150"/>
    </row>
    <row r="105" spans="1:26" s="1047" customFormat="1" ht="14.25">
      <c r="A105" s="913"/>
      <c r="B105" s="1022"/>
      <c r="C105" s="911"/>
      <c r="D105" s="918"/>
      <c r="E105" s="918"/>
      <c r="F105" s="922"/>
      <c r="G105" s="922"/>
      <c r="H105" s="922"/>
      <c r="I105" s="922"/>
      <c r="J105" s="923"/>
      <c r="K105" s="915"/>
      <c r="L105" s="924"/>
      <c r="M105" s="109"/>
      <c r="N105" s="108"/>
      <c r="O105" s="144"/>
      <c r="P105" s="145"/>
      <c r="Q105" s="736"/>
      <c r="R105" s="146"/>
      <c r="S105" s="146"/>
      <c r="T105" s="147"/>
      <c r="U105" s="147"/>
      <c r="V105" s="147"/>
      <c r="W105" s="147"/>
      <c r="X105" s="148"/>
      <c r="Y105" s="149"/>
      <c r="Z105" s="150"/>
    </row>
    <row r="106" spans="1:26" s="1047" customFormat="1" ht="14.25">
      <c r="A106" s="913"/>
      <c r="B106" s="1022"/>
      <c r="C106" s="911"/>
      <c r="D106" s="918"/>
      <c r="E106" s="918"/>
      <c r="F106" s="922"/>
      <c r="G106" s="922"/>
      <c r="H106" s="922"/>
      <c r="I106" s="922"/>
      <c r="J106" s="923"/>
      <c r="K106" s="915"/>
      <c r="L106" s="924"/>
      <c r="M106" s="109"/>
      <c r="N106" s="108"/>
      <c r="O106" s="144"/>
      <c r="P106" s="145"/>
      <c r="Q106" s="736"/>
      <c r="R106" s="146"/>
      <c r="S106" s="146"/>
      <c r="T106" s="147"/>
      <c r="U106" s="147"/>
      <c r="V106" s="147"/>
      <c r="W106" s="147"/>
      <c r="X106" s="148"/>
      <c r="Y106" s="149"/>
      <c r="Z106" s="150"/>
    </row>
    <row r="107" spans="1:26" s="1047" customFormat="1" ht="14.25">
      <c r="A107" s="913"/>
      <c r="B107" s="1022"/>
      <c r="C107" s="911"/>
      <c r="D107" s="918"/>
      <c r="E107" s="918"/>
      <c r="F107" s="922"/>
      <c r="G107" s="922"/>
      <c r="H107" s="922"/>
      <c r="I107" s="922"/>
      <c r="J107" s="923"/>
      <c r="K107" s="915"/>
      <c r="L107" s="924"/>
      <c r="M107" s="109"/>
      <c r="N107" s="108"/>
      <c r="O107" s="144"/>
      <c r="P107" s="145"/>
      <c r="Q107" s="736"/>
      <c r="R107" s="146"/>
      <c r="S107" s="146"/>
      <c r="T107" s="147"/>
      <c r="U107" s="147"/>
      <c r="V107" s="147"/>
      <c r="W107" s="147"/>
      <c r="X107" s="148"/>
      <c r="Y107" s="149"/>
      <c r="Z107" s="150"/>
    </row>
    <row r="108" spans="1:26" s="1047" customFormat="1" ht="14.25">
      <c r="A108" s="913"/>
      <c r="B108" s="1022"/>
      <c r="C108" s="911"/>
      <c r="D108" s="918"/>
      <c r="E108" s="918"/>
      <c r="F108" s="922"/>
      <c r="G108" s="922"/>
      <c r="H108" s="922"/>
      <c r="I108" s="922"/>
      <c r="J108" s="923"/>
      <c r="K108" s="915"/>
      <c r="L108" s="924"/>
      <c r="M108" s="109"/>
      <c r="N108" s="108"/>
      <c r="O108" s="144"/>
      <c r="P108" s="145"/>
      <c r="Q108" s="736"/>
      <c r="R108" s="146"/>
      <c r="S108" s="146"/>
      <c r="T108" s="147"/>
      <c r="U108" s="147"/>
      <c r="V108" s="147"/>
      <c r="W108" s="147"/>
      <c r="X108" s="148"/>
      <c r="Y108" s="149"/>
      <c r="Z108" s="150"/>
    </row>
    <row r="109" spans="1:26" s="1047" customFormat="1" ht="14.25">
      <c r="A109" s="913"/>
      <c r="B109" s="1022"/>
      <c r="C109" s="911"/>
      <c r="D109" s="918"/>
      <c r="E109" s="918"/>
      <c r="F109" s="922"/>
      <c r="G109" s="922"/>
      <c r="H109" s="922"/>
      <c r="I109" s="922"/>
      <c r="J109" s="923"/>
      <c r="K109" s="915"/>
      <c r="L109" s="924"/>
      <c r="M109" s="109"/>
      <c r="N109" s="108"/>
      <c r="O109" s="144"/>
      <c r="P109" s="145"/>
      <c r="Q109" s="736"/>
      <c r="R109" s="146"/>
      <c r="S109" s="146"/>
      <c r="T109" s="147"/>
      <c r="U109" s="147"/>
      <c r="V109" s="147"/>
      <c r="W109" s="147"/>
      <c r="X109" s="148"/>
      <c r="Y109" s="149"/>
      <c r="Z109" s="150"/>
    </row>
    <row r="110" spans="1:26" s="1047" customFormat="1" ht="14.25">
      <c r="A110" s="913"/>
      <c r="B110" s="1022"/>
      <c r="C110" s="911"/>
      <c r="D110" s="918"/>
      <c r="E110" s="918"/>
      <c r="F110" s="922"/>
      <c r="G110" s="922"/>
      <c r="H110" s="922"/>
      <c r="I110" s="922"/>
      <c r="J110" s="923"/>
      <c r="K110" s="915"/>
      <c r="L110" s="924"/>
      <c r="M110" s="109"/>
      <c r="N110" s="108"/>
      <c r="O110" s="144"/>
      <c r="P110" s="145"/>
      <c r="Q110" s="736"/>
      <c r="R110" s="146"/>
      <c r="S110" s="146"/>
      <c r="T110" s="147"/>
      <c r="U110" s="147"/>
      <c r="V110" s="147"/>
      <c r="W110" s="147"/>
      <c r="X110" s="148"/>
      <c r="Y110" s="149"/>
      <c r="Z110" s="150"/>
    </row>
    <row r="111" spans="1:26" s="1047" customFormat="1" ht="14.25">
      <c r="A111" s="913"/>
      <c r="B111" s="1022"/>
      <c r="C111" s="911"/>
      <c r="D111" s="918"/>
      <c r="E111" s="918"/>
      <c r="F111" s="922"/>
      <c r="G111" s="922"/>
      <c r="H111" s="922"/>
      <c r="I111" s="922"/>
      <c r="J111" s="923"/>
      <c r="K111" s="915"/>
      <c r="L111" s="924"/>
      <c r="M111" s="109"/>
      <c r="N111" s="108"/>
      <c r="O111" s="144"/>
      <c r="P111" s="145"/>
      <c r="Q111" s="736"/>
      <c r="R111" s="146"/>
      <c r="S111" s="146"/>
      <c r="T111" s="147"/>
      <c r="U111" s="147"/>
      <c r="V111" s="147"/>
      <c r="W111" s="147"/>
      <c r="X111" s="148"/>
      <c r="Y111" s="149"/>
      <c r="Z111" s="150"/>
    </row>
    <row r="112" spans="1:26" s="1047" customFormat="1" ht="14.25">
      <c r="A112" s="913"/>
      <c r="B112" s="1022"/>
      <c r="C112" s="911"/>
      <c r="D112" s="918"/>
      <c r="E112" s="918"/>
      <c r="F112" s="922"/>
      <c r="G112" s="922"/>
      <c r="H112" s="922"/>
      <c r="I112" s="922"/>
      <c r="J112" s="923"/>
      <c r="K112" s="915"/>
      <c r="L112" s="924"/>
      <c r="M112" s="109"/>
      <c r="N112" s="108"/>
      <c r="O112" s="144"/>
      <c r="P112" s="145"/>
      <c r="Q112" s="736"/>
      <c r="R112" s="146"/>
      <c r="S112" s="146"/>
      <c r="T112" s="147"/>
      <c r="U112" s="147"/>
      <c r="V112" s="147"/>
      <c r="W112" s="147"/>
      <c r="X112" s="148"/>
      <c r="Y112" s="149"/>
      <c r="Z112" s="150"/>
    </row>
    <row r="113" spans="1:26" s="1047" customFormat="1" ht="14.25">
      <c r="A113" s="913"/>
      <c r="B113" s="1022"/>
      <c r="C113" s="911"/>
      <c r="D113" s="918"/>
      <c r="E113" s="918"/>
      <c r="F113" s="922"/>
      <c r="G113" s="922"/>
      <c r="H113" s="922"/>
      <c r="I113" s="922"/>
      <c r="J113" s="923"/>
      <c r="K113" s="915"/>
      <c r="L113" s="924"/>
      <c r="M113" s="109"/>
      <c r="N113" s="108"/>
      <c r="O113" s="144"/>
      <c r="P113" s="145"/>
      <c r="Q113" s="736"/>
      <c r="R113" s="146"/>
      <c r="S113" s="146"/>
      <c r="T113" s="147"/>
      <c r="U113" s="147"/>
      <c r="V113" s="147"/>
      <c r="W113" s="147"/>
      <c r="X113" s="148"/>
      <c r="Y113" s="149"/>
      <c r="Z113" s="150"/>
    </row>
    <row r="114" spans="1:26" s="1047" customFormat="1" ht="14.25">
      <c r="A114" s="913"/>
      <c r="B114" s="1022"/>
      <c r="C114" s="911"/>
      <c r="D114" s="918"/>
      <c r="E114" s="918"/>
      <c r="F114" s="922"/>
      <c r="G114" s="922"/>
      <c r="H114" s="922"/>
      <c r="I114" s="922"/>
      <c r="J114" s="923"/>
      <c r="K114" s="915"/>
      <c r="L114" s="924"/>
      <c r="M114" s="109"/>
      <c r="N114" s="108"/>
      <c r="O114" s="144"/>
      <c r="P114" s="145"/>
      <c r="Q114" s="736"/>
      <c r="R114" s="146"/>
      <c r="S114" s="146"/>
      <c r="T114" s="147"/>
      <c r="U114" s="147"/>
      <c r="V114" s="147"/>
      <c r="W114" s="147"/>
      <c r="X114" s="148"/>
      <c r="Y114" s="149"/>
      <c r="Z114" s="150"/>
    </row>
    <row r="115" spans="1:26" s="1047" customFormat="1" ht="14.25">
      <c r="A115" s="913"/>
      <c r="B115" s="1022"/>
      <c r="C115" s="911"/>
      <c r="D115" s="918"/>
      <c r="E115" s="918"/>
      <c r="F115" s="922"/>
      <c r="G115" s="922"/>
      <c r="H115" s="922"/>
      <c r="I115" s="922"/>
      <c r="J115" s="923"/>
      <c r="K115" s="915"/>
      <c r="L115" s="924"/>
      <c r="M115" s="109"/>
      <c r="N115" s="108"/>
      <c r="O115" s="144"/>
      <c r="P115" s="145"/>
      <c r="Q115" s="736"/>
      <c r="R115" s="146"/>
      <c r="S115" s="146"/>
      <c r="T115" s="147"/>
      <c r="U115" s="147"/>
      <c r="V115" s="147"/>
      <c r="W115" s="147"/>
      <c r="X115" s="148"/>
      <c r="Y115" s="149"/>
      <c r="Z115" s="150"/>
    </row>
    <row r="116" spans="1:26" s="1047" customFormat="1" ht="14.25">
      <c r="A116" s="913"/>
      <c r="B116" s="1022"/>
      <c r="C116" s="911"/>
      <c r="D116" s="918"/>
      <c r="E116" s="918"/>
      <c r="F116" s="922"/>
      <c r="G116" s="922"/>
      <c r="H116" s="922"/>
      <c r="I116" s="922"/>
      <c r="J116" s="923"/>
      <c r="K116" s="915"/>
      <c r="L116" s="924"/>
      <c r="M116" s="109"/>
      <c r="N116" s="108"/>
      <c r="O116" s="144"/>
      <c r="P116" s="145"/>
      <c r="Q116" s="736"/>
      <c r="R116" s="146"/>
      <c r="S116" s="146"/>
      <c r="T116" s="147"/>
      <c r="U116" s="147"/>
      <c r="V116" s="147"/>
      <c r="W116" s="147"/>
      <c r="X116" s="148"/>
      <c r="Y116" s="149"/>
      <c r="Z116" s="150"/>
    </row>
    <row r="117" spans="1:26" s="1047" customFormat="1" ht="14.25">
      <c r="A117" s="913"/>
      <c r="B117" s="1022"/>
      <c r="C117" s="911"/>
      <c r="D117" s="918"/>
      <c r="E117" s="918"/>
      <c r="F117" s="922"/>
      <c r="G117" s="922"/>
      <c r="H117" s="922"/>
      <c r="I117" s="922"/>
      <c r="J117" s="923"/>
      <c r="K117" s="915"/>
      <c r="L117" s="924"/>
      <c r="M117" s="109"/>
      <c r="N117" s="108"/>
      <c r="O117" s="144"/>
      <c r="P117" s="145"/>
      <c r="Q117" s="736"/>
      <c r="R117" s="146"/>
      <c r="S117" s="146"/>
      <c r="T117" s="147"/>
      <c r="U117" s="147"/>
      <c r="V117" s="147"/>
      <c r="W117" s="147"/>
      <c r="X117" s="148"/>
      <c r="Y117" s="149"/>
      <c r="Z117" s="150"/>
    </row>
    <row r="118" spans="1:26" s="1047" customFormat="1" ht="14.25">
      <c r="A118" s="913"/>
      <c r="B118" s="1022"/>
      <c r="C118" s="911"/>
      <c r="D118" s="918"/>
      <c r="E118" s="918"/>
      <c r="F118" s="922"/>
      <c r="G118" s="922"/>
      <c r="H118" s="922"/>
      <c r="I118" s="922"/>
      <c r="J118" s="923"/>
      <c r="K118" s="915"/>
      <c r="L118" s="924"/>
      <c r="M118" s="109"/>
      <c r="N118" s="108"/>
      <c r="O118" s="144"/>
      <c r="P118" s="145"/>
      <c r="Q118" s="736"/>
      <c r="R118" s="146"/>
      <c r="S118" s="146"/>
      <c r="T118" s="147"/>
      <c r="U118" s="147"/>
      <c r="V118" s="147"/>
      <c r="W118" s="147"/>
      <c r="X118" s="148"/>
      <c r="Y118" s="149"/>
      <c r="Z118" s="150"/>
    </row>
    <row r="119" spans="1:26" s="1047" customFormat="1" ht="14.25">
      <c r="A119" s="913"/>
      <c r="B119" s="1022"/>
      <c r="C119" s="911"/>
      <c r="D119" s="918"/>
      <c r="E119" s="918"/>
      <c r="F119" s="922"/>
      <c r="G119" s="922"/>
      <c r="H119" s="922"/>
      <c r="I119" s="922"/>
      <c r="J119" s="923"/>
      <c r="K119" s="915"/>
      <c r="L119" s="924"/>
      <c r="M119" s="109"/>
      <c r="N119" s="108"/>
      <c r="O119" s="144"/>
      <c r="P119" s="145"/>
      <c r="Q119" s="736"/>
      <c r="R119" s="146"/>
      <c r="S119" s="146"/>
      <c r="T119" s="147"/>
      <c r="U119" s="147"/>
      <c r="V119" s="147"/>
      <c r="W119" s="147"/>
      <c r="X119" s="148"/>
      <c r="Y119" s="149"/>
      <c r="Z119" s="150"/>
    </row>
    <row r="120" spans="1:26" s="1047" customFormat="1" ht="14.25">
      <c r="A120" s="913"/>
      <c r="B120" s="1022"/>
      <c r="C120" s="911"/>
      <c r="D120" s="918"/>
      <c r="E120" s="918"/>
      <c r="F120" s="922"/>
      <c r="G120" s="922"/>
      <c r="H120" s="922"/>
      <c r="I120" s="922"/>
      <c r="J120" s="923"/>
      <c r="K120" s="915"/>
      <c r="L120" s="924"/>
      <c r="M120" s="109"/>
      <c r="N120" s="108"/>
      <c r="O120" s="144"/>
      <c r="P120" s="145"/>
      <c r="Q120" s="736"/>
      <c r="R120" s="146"/>
      <c r="S120" s="146"/>
      <c r="T120" s="147"/>
      <c r="U120" s="147"/>
      <c r="V120" s="147"/>
      <c r="W120" s="147"/>
      <c r="X120" s="148"/>
      <c r="Y120" s="149"/>
      <c r="Z120" s="150"/>
    </row>
    <row r="121" spans="1:26" s="1047" customFormat="1" ht="12" customHeight="1">
      <c r="A121" s="913"/>
      <c r="B121" s="1022"/>
      <c r="C121" s="911"/>
      <c r="D121" s="918"/>
      <c r="E121" s="918"/>
      <c r="F121" s="922"/>
      <c r="G121" s="922"/>
      <c r="H121" s="922"/>
      <c r="I121" s="922"/>
      <c r="J121" s="923"/>
      <c r="K121" s="915"/>
      <c r="L121" s="924"/>
      <c r="M121" s="109"/>
      <c r="N121" s="108"/>
      <c r="O121" s="144"/>
      <c r="P121" s="145"/>
      <c r="Q121" s="736"/>
      <c r="R121" s="146"/>
      <c r="S121" s="146"/>
      <c r="T121" s="147"/>
      <c r="U121" s="147"/>
      <c r="V121" s="147"/>
      <c r="W121" s="147"/>
      <c r="X121" s="148"/>
      <c r="Y121" s="149"/>
      <c r="Z121" s="150"/>
    </row>
    <row r="122" spans="1:26" s="1047" customFormat="1" ht="14.25">
      <c r="A122" s="913"/>
      <c r="B122" s="1022"/>
      <c r="C122" s="911"/>
      <c r="D122" s="918"/>
      <c r="E122" s="918"/>
      <c r="F122" s="922"/>
      <c r="G122" s="922"/>
      <c r="H122" s="922"/>
      <c r="I122" s="922"/>
      <c r="J122" s="923"/>
      <c r="K122" s="915"/>
      <c r="L122" s="924"/>
      <c r="M122" s="109"/>
      <c r="N122" s="108"/>
      <c r="O122" s="144"/>
      <c r="P122" s="145"/>
      <c r="Q122" s="736"/>
      <c r="R122" s="146"/>
      <c r="S122" s="146"/>
      <c r="T122" s="147"/>
      <c r="U122" s="147"/>
      <c r="V122" s="147"/>
      <c r="W122" s="147"/>
      <c r="X122" s="148"/>
      <c r="Y122" s="149"/>
      <c r="Z122" s="150"/>
    </row>
    <row r="123" spans="1:26" s="1047" customFormat="1" ht="10.5" customHeight="1">
      <c r="A123" s="913"/>
      <c r="B123" s="1022"/>
      <c r="C123" s="911"/>
      <c r="D123" s="918"/>
      <c r="E123" s="918"/>
      <c r="F123" s="922"/>
      <c r="G123" s="922"/>
      <c r="H123" s="922"/>
      <c r="I123" s="922"/>
      <c r="J123" s="923"/>
      <c r="K123" s="915"/>
      <c r="L123" s="924"/>
      <c r="M123" s="109"/>
      <c r="N123" s="108"/>
      <c r="O123" s="144"/>
      <c r="P123" s="145"/>
      <c r="Q123" s="736"/>
      <c r="R123" s="146"/>
      <c r="S123" s="146"/>
      <c r="T123" s="147"/>
      <c r="U123" s="147"/>
      <c r="V123" s="147"/>
      <c r="W123" s="147"/>
      <c r="X123" s="148"/>
      <c r="Y123" s="149"/>
      <c r="Z123" s="150"/>
    </row>
    <row r="124" spans="1:26" s="1047" customFormat="1" ht="14.25">
      <c r="A124" s="913"/>
      <c r="B124" s="1022"/>
      <c r="C124" s="911"/>
      <c r="D124" s="918"/>
      <c r="E124" s="918"/>
      <c r="F124" s="922"/>
      <c r="G124" s="922"/>
      <c r="H124" s="922"/>
      <c r="I124" s="922"/>
      <c r="J124" s="923"/>
      <c r="K124" s="915"/>
      <c r="L124" s="924"/>
      <c r="M124" s="109"/>
      <c r="N124" s="108"/>
      <c r="O124" s="144"/>
      <c r="P124" s="145"/>
      <c r="Q124" s="736"/>
      <c r="R124" s="146"/>
      <c r="S124" s="146"/>
      <c r="T124" s="147"/>
      <c r="U124" s="147"/>
      <c r="V124" s="147"/>
      <c r="W124" s="147"/>
      <c r="X124" s="148"/>
      <c r="Y124" s="149"/>
      <c r="Z124" s="150"/>
    </row>
    <row r="125" spans="1:26" s="1047" customFormat="1" ht="14.25">
      <c r="A125" s="913"/>
      <c r="B125" s="1022"/>
      <c r="C125" s="911"/>
      <c r="D125" s="918"/>
      <c r="E125" s="918"/>
      <c r="F125" s="922"/>
      <c r="G125" s="922"/>
      <c r="H125" s="922"/>
      <c r="I125" s="922"/>
      <c r="J125" s="923"/>
      <c r="K125" s="915"/>
      <c r="L125" s="924"/>
      <c r="M125" s="109"/>
      <c r="N125" s="108"/>
      <c r="O125" s="144"/>
      <c r="P125" s="145"/>
      <c r="Q125" s="736"/>
      <c r="R125" s="146"/>
      <c r="S125" s="146"/>
      <c r="T125" s="147"/>
      <c r="U125" s="147"/>
      <c r="V125" s="147"/>
      <c r="W125" s="147"/>
      <c r="X125" s="148"/>
      <c r="Y125" s="149"/>
      <c r="Z125" s="150"/>
    </row>
    <row r="126" spans="1:26" ht="14.25">
      <c r="A126" s="913"/>
      <c r="B126" s="1022"/>
      <c r="C126" s="911"/>
      <c r="D126" s="918"/>
      <c r="E126" s="918"/>
      <c r="F126" s="922"/>
      <c r="G126" s="922"/>
      <c r="H126" s="922"/>
      <c r="I126" s="922"/>
      <c r="J126" s="923"/>
      <c r="K126" s="915"/>
      <c r="L126" s="924"/>
      <c r="M126" s="109"/>
      <c r="O126" s="144"/>
      <c r="P126" s="145"/>
      <c r="Q126" s="736"/>
      <c r="R126" s="146"/>
      <c r="S126" s="146"/>
      <c r="T126" s="147"/>
      <c r="U126" s="147"/>
      <c r="V126" s="147"/>
      <c r="W126" s="147"/>
      <c r="X126" s="148"/>
      <c r="Y126" s="149"/>
      <c r="Z126" s="150"/>
    </row>
    <row r="127" spans="1:26" ht="14.25">
      <c r="A127" s="913"/>
      <c r="B127" s="1022"/>
      <c r="C127" s="911"/>
      <c r="D127" s="918"/>
      <c r="E127" s="918"/>
      <c r="F127" s="922"/>
      <c r="G127" s="922"/>
      <c r="H127" s="922"/>
      <c r="I127" s="922"/>
      <c r="J127" s="923"/>
      <c r="K127" s="915"/>
      <c r="L127" s="924"/>
      <c r="M127" s="109"/>
      <c r="O127" s="144"/>
      <c r="P127" s="145"/>
      <c r="Q127" s="736"/>
      <c r="R127" s="146"/>
      <c r="S127" s="146"/>
      <c r="T127" s="147"/>
      <c r="U127" s="147"/>
      <c r="V127" s="147"/>
      <c r="W127" s="147"/>
      <c r="X127" s="148"/>
      <c r="Y127" s="149"/>
      <c r="Z127" s="150"/>
    </row>
    <row r="128" spans="1:26" ht="14.25">
      <c r="A128" s="793"/>
      <c r="B128" s="794"/>
      <c r="C128" s="793"/>
      <c r="D128" s="795"/>
      <c r="E128" s="795"/>
      <c r="F128" s="796"/>
      <c r="G128" s="796"/>
      <c r="H128" s="796"/>
      <c r="I128" s="796"/>
      <c r="J128" s="797"/>
      <c r="K128" s="797"/>
      <c r="L128" s="797"/>
      <c r="M128" s="109"/>
      <c r="O128" s="749" t="s">
        <v>3412</v>
      </c>
      <c r="P128" s="151"/>
      <c r="Q128" s="750" t="s">
        <v>3412</v>
      </c>
      <c r="R128" s="152"/>
      <c r="S128" s="152"/>
      <c r="T128" s="153"/>
      <c r="U128" s="153"/>
      <c r="V128" s="153"/>
      <c r="W128" s="153"/>
      <c r="X128" s="154"/>
      <c r="Y128" s="154"/>
      <c r="Z128" s="155"/>
    </row>
    <row r="129" spans="1:13" ht="13.5" thickBot="1">
      <c r="A129" s="157" t="s">
        <v>7970</v>
      </c>
      <c r="B129" s="157"/>
      <c r="D129" s="158"/>
      <c r="E129" s="158"/>
      <c r="F129" s="1006">
        <f>SUBTOTAL(9,F11:F127)</f>
        <v>98449504392</v>
      </c>
      <c r="G129" s="1005">
        <f ca="1">SUBTOTAL(9,G11:G127)</f>
        <v>99446836579</v>
      </c>
      <c r="H129" s="1006">
        <f ca="1">SUBTOTAL(9,H11:H127)</f>
        <v>1013916708</v>
      </c>
      <c r="I129" s="1006">
        <f>SUBTOTAL(9,I11:I127)</f>
        <v>16636463</v>
      </c>
      <c r="K129" s="106"/>
      <c r="M129" s="109"/>
    </row>
    <row r="130" spans="1:13" ht="13.5" thickTop="1">
      <c r="A130" s="159" t="s">
        <v>7971</v>
      </c>
      <c r="B130" s="159"/>
      <c r="F130" s="1007"/>
      <c r="G130" s="1007"/>
      <c r="H130" s="1007" t="s">
        <v>6448</v>
      </c>
      <c r="I130" s="1008">
        <f ca="1">F129-G129+H129-I129</f>
        <v>-51942</v>
      </c>
      <c r="K130" s="106"/>
      <c r="M130" s="109"/>
    </row>
    <row r="131" spans="1:13">
      <c r="F131" s="1007"/>
      <c r="G131" s="1007"/>
      <c r="H131" s="1007" t="s">
        <v>5284</v>
      </c>
      <c r="I131" s="1009">
        <f ca="1">MAX(I129-H129,0)</f>
        <v>0</v>
      </c>
      <c r="K131" s="106"/>
      <c r="L131" s="107"/>
      <c r="M131" s="109"/>
    </row>
    <row r="132" spans="1:13">
      <c r="A132" s="160" t="s">
        <v>5285</v>
      </c>
      <c r="B132" s="160"/>
      <c r="C132" s="83"/>
      <c r="D132" s="161"/>
      <c r="E132" s="161"/>
      <c r="F132" s="1010"/>
      <c r="G132" s="1010"/>
      <c r="H132" s="1011" t="s">
        <v>5286</v>
      </c>
      <c r="I132" s="1012">
        <f ca="1">-MAX(H129-I129,0)</f>
        <v>-997280245</v>
      </c>
      <c r="K132" s="106"/>
      <c r="M132" s="109"/>
    </row>
    <row r="133" spans="1:13">
      <c r="A133" s="162" t="s">
        <v>5287</v>
      </c>
      <c r="B133" s="162"/>
      <c r="E133" s="163"/>
      <c r="F133" s="1007"/>
      <c r="G133" s="1013"/>
      <c r="H133" s="1007"/>
      <c r="I133" s="1007"/>
      <c r="K133" s="106"/>
      <c r="M133" s="109"/>
    </row>
    <row r="134" spans="1:13">
      <c r="A134" s="162"/>
      <c r="B134" s="162"/>
      <c r="E134" s="163"/>
      <c r="F134" s="1007"/>
      <c r="G134" s="1013"/>
      <c r="H134" s="1007"/>
      <c r="I134" s="1014" t="s">
        <v>5288</v>
      </c>
      <c r="K134" s="106"/>
      <c r="M134" s="109"/>
    </row>
    <row r="135" spans="1:13">
      <c r="A135" s="159" t="s">
        <v>6363</v>
      </c>
      <c r="B135" s="159"/>
      <c r="F135" s="1007"/>
      <c r="G135" s="1007"/>
      <c r="H135" s="1007"/>
      <c r="I135" s="1007">
        <f>WK!E303</f>
        <v>4509280203</v>
      </c>
      <c r="K135" s="106"/>
      <c r="M135" s="109"/>
    </row>
    <row r="136" spans="1:13">
      <c r="A136" s="108" t="s">
        <v>12180</v>
      </c>
      <c r="E136" s="164"/>
      <c r="F136" s="1007"/>
      <c r="G136" s="1015"/>
      <c r="H136" s="1015"/>
      <c r="I136" s="1007">
        <f ca="1">H129</f>
        <v>1013916708</v>
      </c>
      <c r="K136" s="106"/>
      <c r="M136" s="109"/>
    </row>
    <row r="137" spans="1:13">
      <c r="A137" s="108" t="s">
        <v>13020</v>
      </c>
      <c r="E137" s="143"/>
      <c r="F137" s="1007"/>
      <c r="G137" s="1008"/>
      <c r="H137" s="1008"/>
      <c r="I137" s="1008">
        <f>I129</f>
        <v>16636463</v>
      </c>
      <c r="K137" s="106"/>
      <c r="M137" s="109"/>
    </row>
    <row r="138" spans="1:13" ht="13.5" thickBot="1">
      <c r="A138" s="159" t="s">
        <v>4020</v>
      </c>
      <c r="B138" s="159"/>
      <c r="E138" s="143"/>
      <c r="F138" s="1007"/>
      <c r="G138" s="1008"/>
      <c r="H138" s="1008"/>
      <c r="I138" s="1016">
        <f ca="1">I135+I137-I136</f>
        <v>3511999958</v>
      </c>
      <c r="K138" s="106"/>
      <c r="M138" s="109"/>
    </row>
    <row r="139" spans="1:13">
      <c r="A139" s="165"/>
      <c r="B139" s="165"/>
      <c r="C139" s="166"/>
      <c r="D139" s="167"/>
      <c r="E139" s="167"/>
      <c r="F139" s="167"/>
      <c r="G139" s="167"/>
      <c r="H139" s="167"/>
      <c r="I139" s="167"/>
      <c r="J139" s="165"/>
      <c r="K139" s="165"/>
      <c r="L139" s="165"/>
      <c r="M139" s="168"/>
    </row>
  </sheetData>
  <autoFilter ref="A11:L127"/>
  <mergeCells count="2">
    <mergeCell ref="H4:I4"/>
    <mergeCell ref="H5:I5"/>
  </mergeCells>
  <phoneticPr fontId="53" type="noConversion"/>
  <conditionalFormatting sqref="A109:B115 A48:A127 B48:B128 P47:P127 O42:O127 O16:Y19 Q42:Y127 P42:P43 K11:K12 A11:B12 A13 A14:B19 K25:K128 D11:I12 D14:I19 D22:I128 A22:B47 O22:Y41">
    <cfRule type="expression" dxfId="19" priority="14" stopIfTrue="1">
      <formula>IF($K11="n",TRUE,FALSE)</formula>
    </cfRule>
  </conditionalFormatting>
  <conditionalFormatting sqref="C11:C12 C14:C19 C22:C128">
    <cfRule type="expression" dxfId="18" priority="16" stopIfTrue="1">
      <formula>IF(AND($L11="dk",$C11&lt;&gt;""),TRUE,FALSE)</formula>
    </cfRule>
    <cfRule type="expression" dxfId="17" priority="17" stopIfTrue="1">
      <formula>IF($K11="n",TRUE,FALSE)</formula>
    </cfRule>
  </conditionalFormatting>
  <conditionalFormatting sqref="P45:P46">
    <cfRule type="expression" dxfId="16" priority="22" stopIfTrue="1">
      <formula>IF($K43="n",TRUE,FALSE)</formula>
    </cfRule>
  </conditionalFormatting>
  <conditionalFormatting sqref="K13 D13:I13 B13">
    <cfRule type="expression" dxfId="15" priority="11" stopIfTrue="1">
      <formula>IF($K13="n",TRUE,FALSE)</formula>
    </cfRule>
  </conditionalFormatting>
  <conditionalFormatting sqref="C13">
    <cfRule type="expression" dxfId="14" priority="12" stopIfTrue="1">
      <formula>IF(AND($L13="dk",$C13&lt;&gt;""),TRUE,FALSE)</formula>
    </cfRule>
    <cfRule type="expression" dxfId="13" priority="13" stopIfTrue="1">
      <formula>IF($K13="n",TRUE,FALSE)</formula>
    </cfRule>
  </conditionalFormatting>
  <conditionalFormatting sqref="K15:K17 K19 K23">
    <cfRule type="expression" dxfId="12" priority="10" stopIfTrue="1">
      <formula>IF($K15="n",TRUE,FALSE)</formula>
    </cfRule>
  </conditionalFormatting>
  <conditionalFormatting sqref="K14">
    <cfRule type="expression" dxfId="11" priority="9" stopIfTrue="1">
      <formula>IF($K14="n",TRUE,FALSE)</formula>
    </cfRule>
  </conditionalFormatting>
  <conditionalFormatting sqref="K18">
    <cfRule type="expression" dxfId="10" priority="8" stopIfTrue="1">
      <formula>IF($K18="n",TRUE,FALSE)</formula>
    </cfRule>
  </conditionalFormatting>
  <conditionalFormatting sqref="K22">
    <cfRule type="expression" dxfId="9" priority="6" stopIfTrue="1">
      <formula>IF($K22="n",TRUE,FALSE)</formula>
    </cfRule>
  </conditionalFormatting>
  <conditionalFormatting sqref="K24">
    <cfRule type="expression" dxfId="8" priority="5" stopIfTrue="1">
      <formula>IF($K24="n",TRUE,FALSE)</formula>
    </cfRule>
  </conditionalFormatting>
  <conditionalFormatting sqref="K20:K21 D20:I21 A20:B21 O20:Y21">
    <cfRule type="expression" dxfId="7" priority="1" stopIfTrue="1">
      <formula>IF($K20="n",TRUE,FALSE)</formula>
    </cfRule>
  </conditionalFormatting>
  <conditionalFormatting sqref="Z20:Z21 L20:L21">
    <cfRule type="expression" dxfId="6" priority="2" stopIfTrue="1">
      <formula>IF($L20="dk",TRUE,FALSE)</formula>
    </cfRule>
  </conditionalFormatting>
  <conditionalFormatting sqref="C20:C21">
    <cfRule type="expression" dxfId="5" priority="3" stopIfTrue="1">
      <formula>IF(AND($L20="dk",$C20&lt;&gt;""),TRUE,FALSE)</formula>
    </cfRule>
    <cfRule type="expression" dxfId="4" priority="4" stopIfTrue="1">
      <formula>IF($K20="n",TRUE,FALSE)</formula>
    </cfRule>
  </conditionalFormatting>
  <dataValidations count="5">
    <dataValidation type="list" allowBlank="1" showInputMessage="1" showErrorMessage="1" errorTitle="A&amp;C - Error Alert" error="Lựa chọn Y (đồng ý) Hoặc N (không đồng ý) để xác nhận sẽ điều chỉnh hoặc không điều chỉnh bút toán này." sqref="K11:K127">
      <formula1>xn</formula1>
    </dataValidation>
    <dataValidation type="list" allowBlank="1" showInputMessage="1" showErrorMessage="1" errorTitle="A&amp;C - Error Alert" error="Chọn chính xác tên Công ty cần điều chỉnh số liệu." sqref="J11:J127">
      <formula1>listcty4</formula1>
    </dataValidation>
    <dataValidation allowBlank="1" errorTitle="A&amp;C - Error Alert" error="Bạn đang chèn lên đối với ô chứa công thức của hệ thống." prompt="A&amp;C Formula" sqref="A11:A127 C11:C127"/>
    <dataValidation type="list" allowBlank="1" showInputMessage="1" showErrorMessage="1" errorTitle="A&amp;C - Error Alert" error="Lựa chọn DK (Điều chỉnh Số đầu kỳ) đối với CĐKT, (Điều chỉnh Số năm trước) đối với KQKD; hoặc không chọn để xác nhận sẽ điều chỉnh bút toán vào số năm nay hoặc năm trước." sqref="L11:L127">
      <formula1>__xn2</formula1>
    </dataValidation>
    <dataValidation type="list" allowBlank="1" showInputMessage="1" showErrorMessage="1" errorTitle="A&amp;C - Error Alert" error="Mã tài khoản chưa chính xác." sqref="D11:E127">
      <formula1>httk</formula1>
    </dataValidation>
  </dataValidations>
  <printOptions horizontalCentered="1"/>
  <pageMargins left="0.38" right="0.24" top="0.39" bottom="0.64" header="0" footer="0.33"/>
  <pageSetup paperSize="9" orientation="landscape" blackAndWhite="1" r:id="rId1"/>
  <headerFooter alignWithMargins="0">
    <oddFooter>&amp;R&amp;"Times New Roman,Regular"&amp;11&amp;P</oddFooter>
  </headerFooter>
  <ignoredErrors>
    <ignoredError sqref="W5" unlockedFormula="1"/>
  </ignoredErrors>
  <legacyDrawing r:id="rId2"/>
  <controls>
    <control shapeId="3310" r:id="rId3" name="CommandButton2"/>
    <control shapeId="3309" r:id="rId4" name="CommandButton1"/>
    <control shapeId="3193" r:id="rId5" name="ComboBox1"/>
  </controls>
</worksheet>
</file>

<file path=xl/worksheets/sheet3.xml><?xml version="1.0" encoding="utf-8"?>
<worksheet xmlns="http://schemas.openxmlformats.org/spreadsheetml/2006/main" xmlns:r="http://schemas.openxmlformats.org/officeDocument/2006/relationships">
  <sheetPr codeName="Sheet6">
    <tabColor rgb="FFFF0000"/>
    <pageSetUpPr autoPageBreaks="0"/>
  </sheetPr>
  <dimension ref="A1:N65535"/>
  <sheetViews>
    <sheetView tabSelected="1" topLeftCell="A121" zoomScaleSheetLayoutView="85" workbookViewId="0">
      <selection activeCell="J25" sqref="J1:J65536"/>
    </sheetView>
  </sheetViews>
  <sheetFormatPr defaultRowHeight="15" customHeight="1" outlineLevelRow="1" outlineLevelCol="1"/>
  <cols>
    <col min="1" max="1" width="3.5703125" style="342" customWidth="1"/>
    <col min="2" max="2" width="24.5703125" style="342" customWidth="1"/>
    <col min="3" max="3" width="14.7109375" style="342" customWidth="1"/>
    <col min="4" max="4" width="5.140625" style="342" customWidth="1"/>
    <col min="5" max="5" width="6.7109375" style="334" customWidth="1"/>
    <col min="6" max="6" width="16.7109375" style="384" customWidth="1"/>
    <col min="7" max="7" width="1.42578125" style="384" customWidth="1"/>
    <col min="8" max="8" width="16.7109375" style="384" customWidth="1"/>
    <col min="9" max="9" width="17" style="384" hidden="1" customWidth="1" outlineLevel="1"/>
    <col min="10" max="10" width="3.85546875" style="365" hidden="1" customWidth="1" collapsed="1"/>
    <col min="11" max="11" width="16.42578125" style="370" hidden="1" customWidth="1"/>
    <col min="12" max="12" width="17" style="370" hidden="1" customWidth="1"/>
    <col min="13" max="13" width="0" style="370" hidden="1" customWidth="1"/>
    <col min="14" max="14" width="8.85546875" style="370" hidden="1" customWidth="1"/>
    <col min="15" max="16384" width="9.140625" style="370"/>
  </cols>
  <sheetData>
    <row r="1" spans="1:11" s="329" customFormat="1" ht="17.100000000000001" customHeight="1">
      <c r="A1" s="487" t="s">
        <v>2966</v>
      </c>
      <c r="B1" s="488"/>
      <c r="C1" s="488"/>
      <c r="D1" s="488"/>
      <c r="E1" s="488"/>
      <c r="F1" s="488"/>
      <c r="G1" s="488"/>
      <c r="H1" s="1054"/>
      <c r="I1" s="327"/>
      <c r="J1" s="328"/>
    </row>
    <row r="2" spans="1:11" s="329" customFormat="1" ht="17.100000000000001" customHeight="1">
      <c r="A2" s="475" t="s">
        <v>716</v>
      </c>
      <c r="B2" s="488"/>
      <c r="C2" s="488"/>
      <c r="D2" s="488"/>
      <c r="E2" s="488"/>
      <c r="F2" s="488"/>
      <c r="G2" s="488"/>
      <c r="H2" s="489"/>
      <c r="I2" s="327"/>
      <c r="J2" s="328"/>
    </row>
    <row r="3" spans="1:11" s="334" customFormat="1" ht="15" customHeight="1">
      <c r="A3" s="475" t="s">
        <v>14389</v>
      </c>
      <c r="B3" s="475"/>
      <c r="C3" s="475"/>
      <c r="D3" s="475"/>
      <c r="E3" s="475"/>
      <c r="F3" s="475"/>
      <c r="G3" s="475"/>
      <c r="H3" s="489"/>
      <c r="I3" s="332"/>
      <c r="J3" s="333"/>
    </row>
    <row r="4" spans="1:11" s="334" customFormat="1" ht="16.350000000000001" customHeight="1">
      <c r="A4" s="475" t="s">
        <v>14390</v>
      </c>
      <c r="B4" s="475"/>
      <c r="C4" s="475"/>
      <c r="D4" s="475"/>
      <c r="E4" s="475"/>
      <c r="F4" s="475"/>
      <c r="G4" s="475"/>
      <c r="H4" s="475"/>
      <c r="I4" s="332"/>
      <c r="J4" s="333"/>
    </row>
    <row r="5" spans="1:11" s="334" customFormat="1" ht="5.0999999999999996" customHeight="1" thickBot="1">
      <c r="A5" s="490"/>
      <c r="B5" s="476"/>
      <c r="C5" s="476"/>
      <c r="D5" s="476"/>
      <c r="E5" s="476"/>
      <c r="F5" s="476"/>
      <c r="G5" s="476"/>
      <c r="H5" s="476"/>
      <c r="I5" s="332"/>
      <c r="J5" s="333"/>
    </row>
    <row r="6" spans="1:11" s="342" customFormat="1" ht="15" customHeight="1">
      <c r="A6" s="438"/>
      <c r="B6" s="439"/>
      <c r="C6" s="439"/>
      <c r="D6" s="439"/>
      <c r="E6" s="491"/>
      <c r="F6" s="439"/>
      <c r="G6" s="439"/>
      <c r="H6" s="439"/>
      <c r="I6" s="340"/>
      <c r="J6" s="341"/>
    </row>
    <row r="7" spans="1:11" s="346" customFormat="1" ht="21.95" customHeight="1">
      <c r="A7" s="492" t="s">
        <v>14403</v>
      </c>
      <c r="B7" s="438"/>
      <c r="C7" s="438"/>
      <c r="D7" s="438"/>
      <c r="E7" s="431"/>
      <c r="F7" s="438"/>
      <c r="G7" s="438"/>
      <c r="H7" s="438"/>
      <c r="I7" s="345"/>
      <c r="J7" s="341"/>
    </row>
    <row r="8" spans="1:11" s="346" customFormat="1" ht="14.25" hidden="1">
      <c r="A8" s="1065" t="s">
        <v>4688</v>
      </c>
      <c r="B8" s="438"/>
      <c r="C8" s="438"/>
      <c r="D8" s="438"/>
      <c r="E8" s="431"/>
      <c r="F8" s="438"/>
      <c r="G8" s="438"/>
      <c r="H8" s="438"/>
      <c r="I8" s="345"/>
      <c r="J8" s="341"/>
    </row>
    <row r="9" spans="1:11" s="346" customFormat="1" ht="15" customHeight="1">
      <c r="A9" s="431" t="s">
        <v>14390</v>
      </c>
      <c r="B9" s="438"/>
      <c r="C9" s="438"/>
      <c r="D9" s="438"/>
      <c r="E9" s="431"/>
      <c r="F9" s="438"/>
      <c r="G9" s="438"/>
      <c r="H9" s="438"/>
      <c r="I9" s="345"/>
      <c r="J9" s="341"/>
    </row>
    <row r="10" spans="1:11" s="346" customFormat="1" ht="6" customHeight="1">
      <c r="A10" s="493"/>
      <c r="B10" s="493"/>
      <c r="C10" s="493"/>
      <c r="D10" s="493"/>
      <c r="E10" s="494"/>
      <c r="F10" s="493"/>
      <c r="G10" s="493"/>
      <c r="H10" s="493"/>
      <c r="I10" s="345"/>
      <c r="J10" s="341"/>
    </row>
    <row r="11" spans="1:11" s="342" customFormat="1" ht="15" customHeight="1">
      <c r="A11" s="430"/>
      <c r="B11" s="430"/>
      <c r="C11" s="430"/>
      <c r="D11" s="430"/>
      <c r="E11" s="475"/>
      <c r="F11" s="430"/>
      <c r="G11" s="430"/>
      <c r="H11" s="901" t="s">
        <v>10913</v>
      </c>
      <c r="I11" s="340"/>
      <c r="J11" s="341"/>
    </row>
    <row r="12" spans="1:11" s="342" customFormat="1" ht="6" customHeight="1">
      <c r="A12" s="430"/>
      <c r="B12" s="430"/>
      <c r="C12" s="430"/>
      <c r="D12" s="430"/>
      <c r="E12" s="475"/>
      <c r="F12" s="430"/>
      <c r="G12" s="430"/>
      <c r="H12" s="430"/>
      <c r="I12" s="340"/>
      <c r="J12" s="341"/>
    </row>
    <row r="13" spans="1:11" s="359" customFormat="1" ht="27.95" customHeight="1">
      <c r="A13" s="495" t="s">
        <v>6085</v>
      </c>
      <c r="B13" s="496"/>
      <c r="C13" s="496"/>
      <c r="D13" s="497" t="s">
        <v>6086</v>
      </c>
      <c r="E13" s="470" t="s">
        <v>4689</v>
      </c>
      <c r="F13" s="498" t="s">
        <v>2948</v>
      </c>
      <c r="G13" s="499"/>
      <c r="H13" s="498" t="s">
        <v>4022</v>
      </c>
      <c r="I13" s="356" t="s">
        <v>4023</v>
      </c>
      <c r="J13" s="357" t="s">
        <v>4024</v>
      </c>
      <c r="K13" s="358"/>
    </row>
    <row r="14" spans="1:11" s="365" customFormat="1" ht="15" customHeight="1">
      <c r="A14" s="493"/>
      <c r="B14" s="493"/>
      <c r="C14" s="493"/>
      <c r="D14" s="500"/>
      <c r="E14" s="471"/>
      <c r="F14" s="464"/>
      <c r="G14" s="464"/>
      <c r="H14" s="464"/>
      <c r="I14" s="363"/>
      <c r="J14" s="364"/>
      <c r="K14" s="927"/>
    </row>
    <row r="15" spans="1:11" s="365" customFormat="1" ht="15" customHeight="1">
      <c r="A15" s="493" t="s">
        <v>529</v>
      </c>
      <c r="B15" s="493" t="s">
        <v>530</v>
      </c>
      <c r="C15" s="493"/>
      <c r="D15" s="500">
        <v>100</v>
      </c>
      <c r="E15" s="471"/>
      <c r="F15" s="902">
        <v>600731883513</v>
      </c>
      <c r="G15" s="902"/>
      <c r="H15" s="902">
        <v>557375129278</v>
      </c>
      <c r="I15" s="466">
        <f>SUM(I17,I21,I25,I33,I37)</f>
        <v>43356754235</v>
      </c>
      <c r="J15" s="364"/>
    </row>
    <row r="16" spans="1:11" s="365" customFormat="1" ht="12" customHeight="1">
      <c r="A16" s="493"/>
      <c r="B16" s="493"/>
      <c r="C16" s="493"/>
      <c r="D16" s="500"/>
      <c r="E16" s="471"/>
      <c r="F16" s="902"/>
      <c r="G16" s="902"/>
      <c r="H16" s="902"/>
      <c r="I16" s="363"/>
      <c r="J16" s="364"/>
    </row>
    <row r="17" spans="1:12" s="365" customFormat="1" ht="15" customHeight="1">
      <c r="A17" s="493" t="s">
        <v>531</v>
      </c>
      <c r="B17" s="493" t="s">
        <v>532</v>
      </c>
      <c r="C17" s="493"/>
      <c r="D17" s="500">
        <v>110</v>
      </c>
      <c r="E17" s="471" t="s">
        <v>4025</v>
      </c>
      <c r="F17" s="902">
        <v>53344557862</v>
      </c>
      <c r="G17" s="902"/>
      <c r="H17" s="902">
        <v>12512503817</v>
      </c>
      <c r="I17" s="466">
        <f>SUM(I18:I19)</f>
        <v>40832054045</v>
      </c>
      <c r="J17" s="364" t="s">
        <v>2844</v>
      </c>
    </row>
    <row r="18" spans="1:12" ht="15" customHeight="1">
      <c r="A18" s="501" t="s">
        <v>533</v>
      </c>
      <c r="B18" s="430" t="s">
        <v>534</v>
      </c>
      <c r="C18" s="430"/>
      <c r="D18" s="502">
        <v>111</v>
      </c>
      <c r="E18" s="467" t="s">
        <v>3412</v>
      </c>
      <c r="F18" s="903">
        <v>53344557862</v>
      </c>
      <c r="G18" s="902"/>
      <c r="H18" s="903">
        <v>12512503817</v>
      </c>
      <c r="I18" s="468">
        <f>F18-H18</f>
        <v>40832054045</v>
      </c>
      <c r="J18" s="364"/>
      <c r="K18" s="370">
        <v>7808619896</v>
      </c>
      <c r="L18" s="1686">
        <f>F18-K18</f>
        <v>45535937966</v>
      </c>
    </row>
    <row r="19" spans="1:12" ht="15" customHeight="1">
      <c r="A19" s="501" t="s">
        <v>661</v>
      </c>
      <c r="B19" s="430" t="s">
        <v>656</v>
      </c>
      <c r="C19" s="430"/>
      <c r="D19" s="502">
        <v>112</v>
      </c>
      <c r="E19" s="467" t="s">
        <v>3412</v>
      </c>
      <c r="F19" s="903">
        <v>0</v>
      </c>
      <c r="G19" s="902"/>
      <c r="H19" s="903">
        <v>0</v>
      </c>
      <c r="I19" s="468">
        <f>F19-H19</f>
        <v>0</v>
      </c>
      <c r="J19" s="364"/>
      <c r="L19" s="371"/>
    </row>
    <row r="20" spans="1:12" ht="12" customHeight="1">
      <c r="A20" s="501"/>
      <c r="B20" s="430"/>
      <c r="C20" s="430"/>
      <c r="D20" s="502"/>
      <c r="E20" s="467" t="s">
        <v>3412</v>
      </c>
      <c r="F20" s="903"/>
      <c r="G20" s="902"/>
      <c r="H20" s="903"/>
      <c r="I20" s="369"/>
      <c r="J20" s="364"/>
    </row>
    <row r="21" spans="1:12" s="365" customFormat="1" ht="15" customHeight="1">
      <c r="A21" s="493" t="s">
        <v>657</v>
      </c>
      <c r="B21" s="493" t="s">
        <v>10532</v>
      </c>
      <c r="C21" s="493"/>
      <c r="D21" s="500">
        <v>120</v>
      </c>
      <c r="E21" s="467" t="s">
        <v>3412</v>
      </c>
      <c r="F21" s="902">
        <v>38480000000</v>
      </c>
      <c r="G21" s="902"/>
      <c r="H21" s="902">
        <v>38480000000</v>
      </c>
      <c r="I21" s="466">
        <f>SUM(I22:I23)</f>
        <v>0</v>
      </c>
      <c r="J21" s="364"/>
    </row>
    <row r="22" spans="1:12" ht="15" customHeight="1">
      <c r="A22" s="501" t="s">
        <v>533</v>
      </c>
      <c r="B22" s="430" t="s">
        <v>10533</v>
      </c>
      <c r="C22" s="430"/>
      <c r="D22" s="502">
        <v>121</v>
      </c>
      <c r="E22" s="467" t="s">
        <v>14406</v>
      </c>
      <c r="F22" s="903">
        <v>38480000000</v>
      </c>
      <c r="G22" s="902"/>
      <c r="H22" s="903">
        <v>38480000000</v>
      </c>
      <c r="I22" s="468">
        <f>F22-H22</f>
        <v>0</v>
      </c>
      <c r="J22" s="364" t="s">
        <v>2844</v>
      </c>
      <c r="K22" s="370">
        <v>38480000000</v>
      </c>
      <c r="L22" s="1686">
        <f>F22-K22</f>
        <v>0</v>
      </c>
    </row>
    <row r="23" spans="1:12" ht="15" customHeight="1">
      <c r="A23" s="501" t="s">
        <v>661</v>
      </c>
      <c r="B23" s="430" t="s">
        <v>11873</v>
      </c>
      <c r="C23" s="430"/>
      <c r="D23" s="502">
        <v>129</v>
      </c>
      <c r="E23" s="467" t="s">
        <v>3412</v>
      </c>
      <c r="F23" s="903">
        <v>0</v>
      </c>
      <c r="G23" s="902"/>
      <c r="H23" s="903">
        <v>0</v>
      </c>
      <c r="I23" s="468">
        <f>F23-H23</f>
        <v>0</v>
      </c>
      <c r="J23" s="364" t="s">
        <v>2844</v>
      </c>
    </row>
    <row r="24" spans="1:12" ht="12" customHeight="1">
      <c r="A24" s="501"/>
      <c r="B24" s="430"/>
      <c r="C24" s="430"/>
      <c r="D24" s="502"/>
      <c r="E24" s="467" t="s">
        <v>3412</v>
      </c>
      <c r="F24" s="903"/>
      <c r="G24" s="902"/>
      <c r="H24" s="903"/>
      <c r="I24" s="369"/>
      <c r="J24" s="364"/>
    </row>
    <row r="25" spans="1:12" s="365" customFormat="1" ht="15" customHeight="1">
      <c r="A25" s="493" t="s">
        <v>11875</v>
      </c>
      <c r="B25" s="493" t="s">
        <v>12488</v>
      </c>
      <c r="C25" s="493"/>
      <c r="D25" s="500">
        <v>130</v>
      </c>
      <c r="E25" s="467" t="s">
        <v>3412</v>
      </c>
      <c r="F25" s="902">
        <v>56772752167</v>
      </c>
      <c r="G25" s="902"/>
      <c r="H25" s="902">
        <v>92558877027</v>
      </c>
      <c r="I25" s="466">
        <f>SUM(I26:I31)</f>
        <v>-35786124860</v>
      </c>
      <c r="J25" s="364"/>
    </row>
    <row r="26" spans="1:12" ht="15" customHeight="1">
      <c r="A26" s="501" t="s">
        <v>533</v>
      </c>
      <c r="B26" s="430" t="s">
        <v>12489</v>
      </c>
      <c r="C26" s="430"/>
      <c r="D26" s="502">
        <v>131</v>
      </c>
      <c r="E26" s="467" t="s">
        <v>14407</v>
      </c>
      <c r="F26" s="903">
        <v>27597325654</v>
      </c>
      <c r="G26" s="902"/>
      <c r="H26" s="903">
        <v>33566978335</v>
      </c>
      <c r="I26" s="468">
        <f t="shared" ref="I26:I31" si="0">F26-H26</f>
        <v>-5969652681</v>
      </c>
      <c r="J26" s="364" t="s">
        <v>2844</v>
      </c>
      <c r="K26" s="370">
        <v>18883597133</v>
      </c>
      <c r="L26" s="1686">
        <f>F26-K26</f>
        <v>8713728521</v>
      </c>
    </row>
    <row r="27" spans="1:12" ht="15" customHeight="1">
      <c r="A27" s="501" t="s">
        <v>661</v>
      </c>
      <c r="B27" s="430" t="s">
        <v>12490</v>
      </c>
      <c r="C27" s="430"/>
      <c r="D27" s="502">
        <v>132</v>
      </c>
      <c r="E27" s="467" t="s">
        <v>14408</v>
      </c>
      <c r="F27" s="903">
        <v>25273467250</v>
      </c>
      <c r="G27" s="902"/>
      <c r="H27" s="903">
        <v>54292402789</v>
      </c>
      <c r="I27" s="468">
        <f t="shared" si="0"/>
        <v>-29018935539</v>
      </c>
      <c r="J27" s="364" t="s">
        <v>2844</v>
      </c>
      <c r="K27" s="370">
        <v>24653227160</v>
      </c>
      <c r="L27" s="1686">
        <f>F27-K27</f>
        <v>620240090</v>
      </c>
    </row>
    <row r="28" spans="1:12" ht="15" customHeight="1">
      <c r="A28" s="501" t="s">
        <v>12491</v>
      </c>
      <c r="B28" s="430" t="s">
        <v>13294</v>
      </c>
      <c r="C28" s="430"/>
      <c r="D28" s="502" t="s">
        <v>14365</v>
      </c>
      <c r="E28" s="467"/>
      <c r="F28" s="903">
        <v>0</v>
      </c>
      <c r="G28" s="902"/>
      <c r="H28" s="903">
        <v>0</v>
      </c>
      <c r="I28" s="468">
        <f t="shared" si="0"/>
        <v>0</v>
      </c>
      <c r="J28" s="364" t="s">
        <v>2844</v>
      </c>
    </row>
    <row r="29" spans="1:12" ht="15" customHeight="1">
      <c r="A29" s="501" t="s">
        <v>13295</v>
      </c>
      <c r="B29" s="430" t="s">
        <v>13296</v>
      </c>
      <c r="C29" s="430"/>
      <c r="D29" s="502">
        <v>134</v>
      </c>
      <c r="E29" s="467" t="s">
        <v>3412</v>
      </c>
      <c r="F29" s="903">
        <v>0</v>
      </c>
      <c r="G29" s="902"/>
      <c r="H29" s="903">
        <v>0</v>
      </c>
      <c r="I29" s="468">
        <f t="shared" si="0"/>
        <v>0</v>
      </c>
      <c r="J29" s="364" t="s">
        <v>2844</v>
      </c>
    </row>
    <row r="30" spans="1:12" ht="15" customHeight="1">
      <c r="A30" s="501" t="s">
        <v>13297</v>
      </c>
      <c r="B30" s="430" t="s">
        <v>13298</v>
      </c>
      <c r="C30" s="430"/>
      <c r="D30" s="502" t="s">
        <v>13299</v>
      </c>
      <c r="E30" s="467" t="s">
        <v>14409</v>
      </c>
      <c r="F30" s="903">
        <v>8159317438</v>
      </c>
      <c r="G30" s="902"/>
      <c r="H30" s="903">
        <v>8159317438</v>
      </c>
      <c r="I30" s="468">
        <f t="shared" si="0"/>
        <v>0</v>
      </c>
      <c r="J30" s="364" t="s">
        <v>2844</v>
      </c>
      <c r="K30" s="370">
        <v>2418013441</v>
      </c>
      <c r="L30" s="1686">
        <f>F30-K30</f>
        <v>5741303997</v>
      </c>
    </row>
    <row r="31" spans="1:12" ht="15" customHeight="1">
      <c r="A31" s="501" t="s">
        <v>13302</v>
      </c>
      <c r="B31" s="430" t="s">
        <v>10971</v>
      </c>
      <c r="C31" s="430"/>
      <c r="D31" s="502">
        <v>139</v>
      </c>
      <c r="E31" s="467" t="s">
        <v>14238</v>
      </c>
      <c r="F31" s="903">
        <v>-4257358175</v>
      </c>
      <c r="G31" s="902"/>
      <c r="H31" s="903">
        <v>-3459821535</v>
      </c>
      <c r="I31" s="468">
        <f t="shared" si="0"/>
        <v>-797536640</v>
      </c>
      <c r="J31" s="364"/>
      <c r="K31" s="370">
        <v>-676218421</v>
      </c>
      <c r="L31" s="1686">
        <f>F31-K31</f>
        <v>-3581139754</v>
      </c>
    </row>
    <row r="32" spans="1:12" ht="12" customHeight="1">
      <c r="A32" s="501"/>
      <c r="B32" s="430"/>
      <c r="C32" s="430"/>
      <c r="D32" s="502"/>
      <c r="E32" s="467" t="s">
        <v>3412</v>
      </c>
      <c r="F32" s="903"/>
      <c r="G32" s="902"/>
      <c r="H32" s="903"/>
      <c r="I32" s="369"/>
      <c r="J32" s="364"/>
    </row>
    <row r="33" spans="1:12" s="365" customFormat="1" ht="15" customHeight="1">
      <c r="A33" s="493" t="s">
        <v>10972</v>
      </c>
      <c r="B33" s="493" t="s">
        <v>10973</v>
      </c>
      <c r="C33" s="493"/>
      <c r="D33" s="500">
        <v>140</v>
      </c>
      <c r="E33" s="467" t="s">
        <v>3412</v>
      </c>
      <c r="F33" s="902">
        <v>71235222814</v>
      </c>
      <c r="G33" s="902"/>
      <c r="H33" s="902">
        <v>59935355312</v>
      </c>
      <c r="I33" s="466">
        <f>SUM(I34:I35)</f>
        <v>11299867502</v>
      </c>
      <c r="J33" s="364"/>
    </row>
    <row r="34" spans="1:12" ht="15" customHeight="1">
      <c r="A34" s="501" t="s">
        <v>533</v>
      </c>
      <c r="B34" s="430" t="s">
        <v>10973</v>
      </c>
      <c r="C34" s="430"/>
      <c r="D34" s="502">
        <v>141</v>
      </c>
      <c r="E34" s="467" t="s">
        <v>14410</v>
      </c>
      <c r="F34" s="903">
        <v>71235222814</v>
      </c>
      <c r="G34" s="902"/>
      <c r="H34" s="903">
        <v>59935355312</v>
      </c>
      <c r="I34" s="468">
        <f>F34-H34</f>
        <v>11299867502</v>
      </c>
      <c r="J34" s="364" t="s">
        <v>2844</v>
      </c>
      <c r="K34" s="370">
        <v>42625607604</v>
      </c>
      <c r="L34" s="1686">
        <f>F34-K34</f>
        <v>28609615210</v>
      </c>
    </row>
    <row r="35" spans="1:12" ht="15" customHeight="1">
      <c r="A35" s="501" t="s">
        <v>661</v>
      </c>
      <c r="B35" s="430" t="s">
        <v>3828</v>
      </c>
      <c r="C35" s="430"/>
      <c r="D35" s="502">
        <v>149</v>
      </c>
      <c r="E35" s="467" t="s">
        <v>3412</v>
      </c>
      <c r="F35" s="903">
        <v>0</v>
      </c>
      <c r="G35" s="902"/>
      <c r="H35" s="903">
        <v>0</v>
      </c>
      <c r="I35" s="468">
        <f>F35-H35</f>
        <v>0</v>
      </c>
      <c r="J35" s="364" t="s">
        <v>2844</v>
      </c>
    </row>
    <row r="36" spans="1:12" ht="12" customHeight="1">
      <c r="A36" s="501"/>
      <c r="B36" s="430"/>
      <c r="C36" s="430"/>
      <c r="D36" s="502"/>
      <c r="E36" s="467" t="s">
        <v>3412</v>
      </c>
      <c r="F36" s="903"/>
      <c r="G36" s="902"/>
      <c r="H36" s="903"/>
      <c r="I36" s="369"/>
      <c r="J36" s="364"/>
    </row>
    <row r="37" spans="1:12" s="365" customFormat="1" ht="15" customHeight="1">
      <c r="A37" s="493" t="s">
        <v>3829</v>
      </c>
      <c r="B37" s="493" t="s">
        <v>3830</v>
      </c>
      <c r="C37" s="493"/>
      <c r="D37" s="500">
        <v>150</v>
      </c>
      <c r="E37" s="467" t="s">
        <v>3412</v>
      </c>
      <c r="F37" s="902">
        <v>380899350670</v>
      </c>
      <c r="G37" s="902"/>
      <c r="H37" s="902">
        <v>353888393122</v>
      </c>
      <c r="I37" s="466">
        <f>SUM(I38:I42)</f>
        <v>27010957548</v>
      </c>
      <c r="J37" s="364"/>
    </row>
    <row r="38" spans="1:12" ht="15" customHeight="1">
      <c r="A38" s="501" t="s">
        <v>533</v>
      </c>
      <c r="B38" s="430" t="s">
        <v>3831</v>
      </c>
      <c r="C38" s="430"/>
      <c r="D38" s="502">
        <v>151</v>
      </c>
      <c r="E38" s="467"/>
      <c r="F38" s="903">
        <v>0</v>
      </c>
      <c r="G38" s="902"/>
      <c r="H38" s="903">
        <v>0</v>
      </c>
      <c r="I38" s="468">
        <f>F38-H38</f>
        <v>0</v>
      </c>
      <c r="J38" s="364" t="s">
        <v>2844</v>
      </c>
    </row>
    <row r="39" spans="1:12" ht="15" customHeight="1">
      <c r="A39" s="501" t="s">
        <v>661</v>
      </c>
      <c r="B39" s="430" t="s">
        <v>3833</v>
      </c>
      <c r="C39" s="430"/>
      <c r="D39" s="502">
        <v>152</v>
      </c>
      <c r="E39" s="467" t="s">
        <v>3412</v>
      </c>
      <c r="F39" s="903">
        <v>76504104</v>
      </c>
      <c r="G39" s="902"/>
      <c r="H39" s="903">
        <v>566546556</v>
      </c>
      <c r="I39" s="468">
        <f>F39-H39</f>
        <v>-490042452</v>
      </c>
      <c r="J39" s="364"/>
      <c r="K39" s="370">
        <v>1860875542</v>
      </c>
      <c r="L39" s="1686">
        <f>F39-K39</f>
        <v>-1784371438</v>
      </c>
    </row>
    <row r="40" spans="1:12" ht="15" customHeight="1">
      <c r="A40" s="501" t="s">
        <v>12491</v>
      </c>
      <c r="B40" s="430" t="s">
        <v>2491</v>
      </c>
      <c r="C40" s="430"/>
      <c r="D40" s="502" t="s">
        <v>2492</v>
      </c>
      <c r="E40" s="467" t="s">
        <v>3412</v>
      </c>
      <c r="F40" s="903">
        <v>0</v>
      </c>
      <c r="G40" s="902"/>
      <c r="H40" s="903">
        <v>0</v>
      </c>
      <c r="I40" s="468">
        <f>F40-H40</f>
        <v>0</v>
      </c>
      <c r="J40" s="364" t="s">
        <v>2844</v>
      </c>
    </row>
    <row r="41" spans="1:12" ht="15" customHeight="1">
      <c r="A41" s="501" t="s">
        <v>13295</v>
      </c>
      <c r="B41" s="430" t="s">
        <v>10348</v>
      </c>
      <c r="C41" s="430"/>
      <c r="D41" s="502">
        <v>157</v>
      </c>
      <c r="E41" s="467" t="s">
        <v>3412</v>
      </c>
      <c r="F41" s="903">
        <v>0</v>
      </c>
      <c r="G41" s="902"/>
      <c r="H41" s="903">
        <v>0</v>
      </c>
      <c r="I41" s="468">
        <f>F41-H41</f>
        <v>0</v>
      </c>
      <c r="J41" s="364" t="s">
        <v>2844</v>
      </c>
      <c r="L41" s="1686"/>
    </row>
    <row r="42" spans="1:12" ht="15" customHeight="1">
      <c r="A42" s="430" t="s">
        <v>10347</v>
      </c>
      <c r="B42" s="430" t="s">
        <v>3830</v>
      </c>
      <c r="C42" s="430"/>
      <c r="D42" s="502">
        <v>158</v>
      </c>
      <c r="E42" s="467" t="s">
        <v>14411</v>
      </c>
      <c r="F42" s="903">
        <v>380822846566</v>
      </c>
      <c r="G42" s="902"/>
      <c r="H42" s="903">
        <v>353321846566</v>
      </c>
      <c r="I42" s="468">
        <f>F42-H42</f>
        <v>27501000000</v>
      </c>
      <c r="J42" s="364" t="s">
        <v>2844</v>
      </c>
      <c r="K42" s="370">
        <v>150863846566</v>
      </c>
      <c r="L42" s="1686">
        <f>F42-K42</f>
        <v>229959000000</v>
      </c>
    </row>
    <row r="43" spans="1:12" ht="15" customHeight="1">
      <c r="A43" s="501"/>
      <c r="B43" s="430"/>
      <c r="C43" s="430"/>
      <c r="D43" s="502"/>
      <c r="E43" s="467" t="s">
        <v>3412</v>
      </c>
      <c r="F43" s="903"/>
      <c r="G43" s="902"/>
      <c r="H43" s="903"/>
      <c r="I43" s="369"/>
      <c r="J43" s="364"/>
    </row>
    <row r="44" spans="1:12" ht="15" customHeight="1">
      <c r="A44" s="430"/>
      <c r="B44" s="430"/>
      <c r="C44" s="430"/>
      <c r="D44" s="502"/>
      <c r="E44" s="467" t="s">
        <v>3412</v>
      </c>
      <c r="F44" s="465"/>
      <c r="G44" s="464"/>
      <c r="H44" s="465"/>
      <c r="I44" s="369"/>
      <c r="J44" s="364"/>
    </row>
    <row r="45" spans="1:12" s="334" customFormat="1" ht="16.350000000000001" customHeight="1">
      <c r="A45" s="475" t="s">
        <v>14390</v>
      </c>
      <c r="B45" s="475"/>
      <c r="C45" s="475"/>
      <c r="D45" s="475"/>
      <c r="E45" s="467"/>
      <c r="F45" s="475"/>
      <c r="G45" s="464"/>
      <c r="H45" s="475"/>
      <c r="I45" s="332"/>
      <c r="J45" s="333"/>
    </row>
    <row r="46" spans="1:12" ht="16.350000000000001" customHeight="1">
      <c r="A46" s="1896" t="s">
        <v>14391</v>
      </c>
      <c r="B46" s="1896"/>
      <c r="C46" s="1896"/>
      <c r="D46" s="1896"/>
      <c r="E46" s="1896"/>
      <c r="F46" s="465"/>
      <c r="G46" s="475"/>
      <c r="H46" s="465"/>
      <c r="I46" s="369"/>
      <c r="J46" s="364"/>
    </row>
    <row r="47" spans="1:12" s="334" customFormat="1" ht="5.0999999999999996" customHeight="1" thickBot="1">
      <c r="A47" s="503"/>
      <c r="B47" s="469"/>
      <c r="C47" s="469"/>
      <c r="D47" s="469"/>
      <c r="E47" s="469" t="s">
        <v>3412</v>
      </c>
      <c r="F47" s="469"/>
      <c r="G47" s="469"/>
      <c r="H47" s="469"/>
      <c r="I47" s="332"/>
      <c r="J47" s="333"/>
    </row>
    <row r="48" spans="1:12" ht="9.9499999999999993" customHeight="1">
      <c r="A48" s="493"/>
      <c r="B48" s="430"/>
      <c r="C48" s="430"/>
      <c r="D48" s="502"/>
      <c r="E48" s="467"/>
      <c r="F48" s="465"/>
      <c r="G48" s="475"/>
      <c r="H48" s="465"/>
      <c r="I48" s="374"/>
      <c r="J48" s="364"/>
    </row>
    <row r="49" spans="1:12" s="376" customFormat="1" ht="27.95" customHeight="1">
      <c r="A49" s="495" t="s">
        <v>6085</v>
      </c>
      <c r="B49" s="496"/>
      <c r="C49" s="496"/>
      <c r="D49" s="497" t="s">
        <v>6086</v>
      </c>
      <c r="E49" s="470" t="s">
        <v>6087</v>
      </c>
      <c r="F49" s="498" t="s">
        <v>2948</v>
      </c>
      <c r="G49" s="907"/>
      <c r="H49" s="498" t="s">
        <v>4022</v>
      </c>
      <c r="I49" s="356" t="s">
        <v>4023</v>
      </c>
      <c r="J49" s="375"/>
    </row>
    <row r="50" spans="1:12" ht="15" customHeight="1">
      <c r="A50" s="430"/>
      <c r="B50" s="430"/>
      <c r="C50" s="430"/>
      <c r="D50" s="502"/>
      <c r="E50" s="467" t="s">
        <v>3412</v>
      </c>
      <c r="F50" s="504"/>
      <c r="G50" s="464"/>
      <c r="H50" s="504"/>
      <c r="I50" s="374"/>
      <c r="J50" s="364"/>
    </row>
    <row r="51" spans="1:12" ht="15" customHeight="1">
      <c r="A51" s="493" t="s">
        <v>1727</v>
      </c>
      <c r="B51" s="493" t="s">
        <v>1728</v>
      </c>
      <c r="C51" s="493"/>
      <c r="D51" s="500">
        <v>200</v>
      </c>
      <c r="E51" s="471" t="s">
        <v>3412</v>
      </c>
      <c r="F51" s="902">
        <v>130098437281</v>
      </c>
      <c r="G51" s="902"/>
      <c r="H51" s="902">
        <v>136375521126</v>
      </c>
      <c r="I51" s="466">
        <f>SUM(I53,I60,I72,I76,I82)</f>
        <v>-6277083845</v>
      </c>
      <c r="J51" s="364"/>
    </row>
    <row r="52" spans="1:12" ht="12" customHeight="1">
      <c r="A52" s="493"/>
      <c r="B52" s="493"/>
      <c r="C52" s="493"/>
      <c r="D52" s="500"/>
      <c r="E52" s="471" t="s">
        <v>3412</v>
      </c>
      <c r="F52" s="902"/>
      <c r="G52" s="902"/>
      <c r="H52" s="902"/>
      <c r="I52" s="363"/>
      <c r="J52" s="364"/>
    </row>
    <row r="53" spans="1:12" ht="15" customHeight="1">
      <c r="A53" s="493" t="s">
        <v>531</v>
      </c>
      <c r="B53" s="493" t="s">
        <v>1729</v>
      </c>
      <c r="C53" s="493"/>
      <c r="D53" s="500">
        <v>210</v>
      </c>
      <c r="E53" s="471" t="s">
        <v>3412</v>
      </c>
      <c r="F53" s="902">
        <v>0</v>
      </c>
      <c r="G53" s="902"/>
      <c r="H53" s="902">
        <v>0</v>
      </c>
      <c r="I53" s="466">
        <f>SUM(I54:I58)</f>
        <v>0</v>
      </c>
      <c r="J53" s="364"/>
    </row>
    <row r="54" spans="1:12" ht="15" customHeight="1">
      <c r="A54" s="501" t="s">
        <v>533</v>
      </c>
      <c r="B54" s="430" t="s">
        <v>1730</v>
      </c>
      <c r="C54" s="430"/>
      <c r="D54" s="502">
        <v>211</v>
      </c>
      <c r="E54" s="467" t="s">
        <v>3412</v>
      </c>
      <c r="F54" s="903">
        <v>0</v>
      </c>
      <c r="G54" s="902"/>
      <c r="H54" s="903">
        <v>0</v>
      </c>
      <c r="I54" s="468">
        <f>F54-H54</f>
        <v>0</v>
      </c>
      <c r="J54" s="364" t="s">
        <v>2844</v>
      </c>
    </row>
    <row r="55" spans="1:12" ht="15" customHeight="1">
      <c r="A55" s="501" t="s">
        <v>661</v>
      </c>
      <c r="B55" s="430" t="s">
        <v>8604</v>
      </c>
      <c r="C55" s="430"/>
      <c r="D55" s="502">
        <v>212</v>
      </c>
      <c r="E55" s="467" t="s">
        <v>3412</v>
      </c>
      <c r="F55" s="903">
        <v>0</v>
      </c>
      <c r="G55" s="902"/>
      <c r="H55" s="903">
        <v>0</v>
      </c>
      <c r="I55" s="468">
        <f>F55-H55</f>
        <v>0</v>
      </c>
      <c r="J55" s="364" t="s">
        <v>2844</v>
      </c>
    </row>
    <row r="56" spans="1:12" ht="15" customHeight="1">
      <c r="A56" s="501" t="s">
        <v>12491</v>
      </c>
      <c r="B56" s="430" t="s">
        <v>7586</v>
      </c>
      <c r="C56" s="430"/>
      <c r="D56" s="502">
        <v>213</v>
      </c>
      <c r="E56" s="467" t="s">
        <v>3412</v>
      </c>
      <c r="F56" s="903">
        <v>0</v>
      </c>
      <c r="G56" s="902"/>
      <c r="H56" s="903">
        <v>0</v>
      </c>
      <c r="I56" s="468">
        <f>F56-H56</f>
        <v>0</v>
      </c>
      <c r="J56" s="364" t="s">
        <v>2844</v>
      </c>
    </row>
    <row r="57" spans="1:12" ht="15" customHeight="1">
      <c r="A57" s="501" t="s">
        <v>13295</v>
      </c>
      <c r="B57" s="430" t="s">
        <v>7587</v>
      </c>
      <c r="C57" s="430"/>
      <c r="D57" s="502" t="s">
        <v>7588</v>
      </c>
      <c r="E57" s="467" t="s">
        <v>3412</v>
      </c>
      <c r="F57" s="903">
        <v>0</v>
      </c>
      <c r="G57" s="902"/>
      <c r="H57" s="903">
        <v>0</v>
      </c>
      <c r="I57" s="468">
        <f>F57-H57</f>
        <v>0</v>
      </c>
      <c r="J57" s="364" t="s">
        <v>2844</v>
      </c>
    </row>
    <row r="58" spans="1:12" ht="15" customHeight="1">
      <c r="A58" s="501" t="s">
        <v>13297</v>
      </c>
      <c r="B58" s="430" t="s">
        <v>3990</v>
      </c>
      <c r="C58" s="430"/>
      <c r="D58" s="502">
        <v>219</v>
      </c>
      <c r="E58" s="467" t="s">
        <v>3412</v>
      </c>
      <c r="F58" s="903">
        <v>0</v>
      </c>
      <c r="G58" s="902"/>
      <c r="H58" s="903">
        <v>0</v>
      </c>
      <c r="I58" s="468">
        <f>F58-H58</f>
        <v>0</v>
      </c>
      <c r="J58" s="364" t="s">
        <v>2844</v>
      </c>
    </row>
    <row r="59" spans="1:12" ht="12" customHeight="1">
      <c r="A59" s="430"/>
      <c r="B59" s="430"/>
      <c r="C59" s="430"/>
      <c r="D59" s="502"/>
      <c r="E59" s="467" t="s">
        <v>3412</v>
      </c>
      <c r="F59" s="904"/>
      <c r="G59" s="902"/>
      <c r="H59" s="904"/>
      <c r="I59" s="374"/>
      <c r="J59" s="364"/>
    </row>
    <row r="60" spans="1:12" ht="15" customHeight="1">
      <c r="A60" s="493" t="s">
        <v>657</v>
      </c>
      <c r="B60" s="493" t="s">
        <v>3991</v>
      </c>
      <c r="C60" s="493"/>
      <c r="D60" s="500" t="s">
        <v>3992</v>
      </c>
      <c r="E60" s="471" t="s">
        <v>3412</v>
      </c>
      <c r="F60" s="902">
        <v>18967866905</v>
      </c>
      <c r="G60" s="902"/>
      <c r="H60" s="902">
        <v>28441822795</v>
      </c>
      <c r="I60" s="466">
        <f>SUM(I61,I64,I67,I70)</f>
        <v>-9473955890</v>
      </c>
      <c r="J60" s="364"/>
    </row>
    <row r="61" spans="1:12" ht="15" customHeight="1">
      <c r="A61" s="501" t="s">
        <v>533</v>
      </c>
      <c r="B61" s="430" t="s">
        <v>3993</v>
      </c>
      <c r="C61" s="430"/>
      <c r="D61" s="502">
        <v>221</v>
      </c>
      <c r="E61" s="467" t="s">
        <v>14412</v>
      </c>
      <c r="F61" s="903">
        <v>16647185086</v>
      </c>
      <c r="G61" s="902"/>
      <c r="H61" s="903">
        <v>23241305724</v>
      </c>
      <c r="I61" s="468">
        <f>SUM(I62:I63)</f>
        <v>-6594120638</v>
      </c>
      <c r="J61" s="364" t="s">
        <v>2844</v>
      </c>
    </row>
    <row r="62" spans="1:12" ht="15" customHeight="1">
      <c r="A62" s="505"/>
      <c r="B62" s="505" t="s">
        <v>5541</v>
      </c>
      <c r="C62" s="505"/>
      <c r="D62" s="506">
        <v>222</v>
      </c>
      <c r="E62" s="472" t="s">
        <v>3412</v>
      </c>
      <c r="F62" s="905">
        <v>40807493987</v>
      </c>
      <c r="G62" s="902"/>
      <c r="H62" s="905">
        <v>46008170458</v>
      </c>
      <c r="I62" s="473">
        <f>F62-H62</f>
        <v>-5200676471</v>
      </c>
      <c r="J62" s="364"/>
      <c r="K62" s="370">
        <v>74870278458</v>
      </c>
      <c r="L62" s="384">
        <f>K62-F62</f>
        <v>34062784471</v>
      </c>
    </row>
    <row r="63" spans="1:12" ht="15" customHeight="1">
      <c r="A63" s="505"/>
      <c r="B63" s="505" t="s">
        <v>5542</v>
      </c>
      <c r="C63" s="505"/>
      <c r="D63" s="506">
        <v>223</v>
      </c>
      <c r="E63" s="472" t="s">
        <v>3412</v>
      </c>
      <c r="F63" s="905">
        <v>-24160308901</v>
      </c>
      <c r="G63" s="902"/>
      <c r="H63" s="905">
        <v>-22766864734</v>
      </c>
      <c r="I63" s="473">
        <f>F63-H63</f>
        <v>-1393444167</v>
      </c>
      <c r="J63" s="364"/>
      <c r="K63" s="384">
        <v>-22822869045</v>
      </c>
      <c r="L63" s="384">
        <f>K63-F63</f>
        <v>1337439856</v>
      </c>
    </row>
    <row r="64" spans="1:12" ht="15" customHeight="1">
      <c r="A64" s="501" t="s">
        <v>661</v>
      </c>
      <c r="B64" s="430" t="s">
        <v>5940</v>
      </c>
      <c r="C64" s="430"/>
      <c r="D64" s="502">
        <v>224</v>
      </c>
      <c r="E64" s="467" t="s">
        <v>3412</v>
      </c>
      <c r="F64" s="903">
        <v>0</v>
      </c>
      <c r="G64" s="902"/>
      <c r="H64" s="903">
        <v>0</v>
      </c>
      <c r="I64" s="468">
        <f>SUM(I65:I66)</f>
        <v>0</v>
      </c>
      <c r="J64" s="364" t="s">
        <v>2844</v>
      </c>
    </row>
    <row r="65" spans="1:12" ht="15" customHeight="1">
      <c r="A65" s="505"/>
      <c r="B65" s="505" t="s">
        <v>5541</v>
      </c>
      <c r="C65" s="505"/>
      <c r="D65" s="506">
        <v>225</v>
      </c>
      <c r="E65" s="472" t="s">
        <v>3412</v>
      </c>
      <c r="F65" s="905">
        <v>0</v>
      </c>
      <c r="G65" s="902"/>
      <c r="H65" s="905">
        <v>0</v>
      </c>
      <c r="I65" s="473">
        <f>F65-H65</f>
        <v>0</v>
      </c>
      <c r="J65" s="364"/>
    </row>
    <row r="66" spans="1:12" ht="15" customHeight="1">
      <c r="A66" s="505"/>
      <c r="B66" s="505" t="s">
        <v>5542</v>
      </c>
      <c r="C66" s="505"/>
      <c r="D66" s="506">
        <v>226</v>
      </c>
      <c r="E66" s="472" t="s">
        <v>3412</v>
      </c>
      <c r="F66" s="905">
        <v>0</v>
      </c>
      <c r="G66" s="902"/>
      <c r="H66" s="905">
        <v>0</v>
      </c>
      <c r="I66" s="473">
        <f>F66-H66</f>
        <v>0</v>
      </c>
      <c r="J66" s="364"/>
    </row>
    <row r="67" spans="1:12" ht="15" customHeight="1">
      <c r="A67" s="501" t="s">
        <v>12491</v>
      </c>
      <c r="B67" s="430" t="s">
        <v>5943</v>
      </c>
      <c r="C67" s="430"/>
      <c r="D67" s="502">
        <v>227</v>
      </c>
      <c r="E67" s="467" t="s">
        <v>3412</v>
      </c>
      <c r="F67" s="903">
        <v>0</v>
      </c>
      <c r="G67" s="902"/>
      <c r="H67" s="903">
        <v>0</v>
      </c>
      <c r="I67" s="468">
        <f>SUM(I68:I69)</f>
        <v>0</v>
      </c>
      <c r="J67" s="364" t="s">
        <v>2844</v>
      </c>
    </row>
    <row r="68" spans="1:12" ht="15" customHeight="1">
      <c r="A68" s="505"/>
      <c r="B68" s="505" t="s">
        <v>5541</v>
      </c>
      <c r="C68" s="505"/>
      <c r="D68" s="506">
        <v>228</v>
      </c>
      <c r="E68" s="472" t="s">
        <v>3412</v>
      </c>
      <c r="F68" s="905">
        <v>0</v>
      </c>
      <c r="G68" s="902"/>
      <c r="H68" s="905">
        <v>0</v>
      </c>
      <c r="I68" s="473">
        <f>F68-H68</f>
        <v>0</v>
      </c>
      <c r="J68" s="364"/>
    </row>
    <row r="69" spans="1:12" ht="15" customHeight="1">
      <c r="A69" s="505"/>
      <c r="B69" s="505" t="s">
        <v>5542</v>
      </c>
      <c r="C69" s="505"/>
      <c r="D69" s="506">
        <v>229</v>
      </c>
      <c r="E69" s="472" t="s">
        <v>3412</v>
      </c>
      <c r="F69" s="905">
        <v>0</v>
      </c>
      <c r="G69" s="902"/>
      <c r="H69" s="905">
        <v>0</v>
      </c>
      <c r="I69" s="473">
        <f>F69-H69</f>
        <v>0</v>
      </c>
      <c r="J69" s="364"/>
    </row>
    <row r="70" spans="1:12" ht="15" customHeight="1">
      <c r="A70" s="501" t="s">
        <v>13295</v>
      </c>
      <c r="B70" s="430" t="s">
        <v>5946</v>
      </c>
      <c r="C70" s="430"/>
      <c r="D70" s="502">
        <v>230</v>
      </c>
      <c r="E70" s="467" t="s">
        <v>14413</v>
      </c>
      <c r="F70" s="903">
        <v>2320681819</v>
      </c>
      <c r="G70" s="902"/>
      <c r="H70" s="903">
        <v>5200517071</v>
      </c>
      <c r="I70" s="468">
        <f>F70-H70</f>
        <v>-2879835252</v>
      </c>
      <c r="J70" s="364" t="s">
        <v>2844</v>
      </c>
      <c r="K70" s="370">
        <v>4700517071</v>
      </c>
      <c r="L70" s="384">
        <f>K70-F70</f>
        <v>2379835252</v>
      </c>
    </row>
    <row r="71" spans="1:12" ht="12" customHeight="1">
      <c r="A71" s="430"/>
      <c r="B71" s="430"/>
      <c r="C71" s="430"/>
      <c r="D71" s="502"/>
      <c r="E71" s="467" t="s">
        <v>3412</v>
      </c>
      <c r="F71" s="903"/>
      <c r="G71" s="902"/>
      <c r="H71" s="903"/>
      <c r="I71" s="369"/>
      <c r="J71" s="364"/>
    </row>
    <row r="72" spans="1:12" ht="15" customHeight="1">
      <c r="A72" s="493" t="s">
        <v>11875</v>
      </c>
      <c r="B72" s="493" t="s">
        <v>5950</v>
      </c>
      <c r="C72" s="493"/>
      <c r="D72" s="500">
        <v>240</v>
      </c>
      <c r="E72" s="471" t="s">
        <v>14414</v>
      </c>
      <c r="F72" s="902">
        <v>27768000000</v>
      </c>
      <c r="G72" s="902"/>
      <c r="H72" s="902">
        <v>27768000000</v>
      </c>
      <c r="I72" s="466">
        <f>SUM(I73:I74)</f>
        <v>0</v>
      </c>
      <c r="J72" s="364" t="s">
        <v>2844</v>
      </c>
    </row>
    <row r="73" spans="1:12" ht="15" customHeight="1">
      <c r="A73" s="430"/>
      <c r="B73" s="430" t="s">
        <v>5541</v>
      </c>
      <c r="C73" s="430"/>
      <c r="D73" s="502">
        <v>241</v>
      </c>
      <c r="E73" s="467" t="s">
        <v>3412</v>
      </c>
      <c r="F73" s="903">
        <v>27768000000</v>
      </c>
      <c r="G73" s="902"/>
      <c r="H73" s="903">
        <v>27768000000</v>
      </c>
      <c r="I73" s="468">
        <f>F73-H73</f>
        <v>0</v>
      </c>
      <c r="J73" s="364"/>
      <c r="K73" s="370">
        <v>27768000000</v>
      </c>
      <c r="L73" s="384">
        <f>K73-F73</f>
        <v>0</v>
      </c>
    </row>
    <row r="74" spans="1:12" ht="15" customHeight="1">
      <c r="A74" s="430"/>
      <c r="B74" s="430" t="s">
        <v>5542</v>
      </c>
      <c r="C74" s="430"/>
      <c r="D74" s="502">
        <v>242</v>
      </c>
      <c r="E74" s="467" t="s">
        <v>3412</v>
      </c>
      <c r="F74" s="903">
        <v>0</v>
      </c>
      <c r="G74" s="902"/>
      <c r="H74" s="903">
        <v>0</v>
      </c>
      <c r="I74" s="468">
        <f>F74-H74</f>
        <v>0</v>
      </c>
      <c r="J74" s="364"/>
    </row>
    <row r="75" spans="1:12" ht="12" customHeight="1">
      <c r="A75" s="430"/>
      <c r="B75" s="430"/>
      <c r="C75" s="430"/>
      <c r="D75" s="502"/>
      <c r="E75" s="467" t="s">
        <v>3412</v>
      </c>
      <c r="F75" s="903"/>
      <c r="G75" s="902"/>
      <c r="H75" s="903"/>
      <c r="I75" s="369"/>
      <c r="J75" s="364"/>
    </row>
    <row r="76" spans="1:12" ht="15" customHeight="1">
      <c r="A76" s="493" t="s">
        <v>10972</v>
      </c>
      <c r="B76" s="493" t="s">
        <v>6982</v>
      </c>
      <c r="C76" s="493"/>
      <c r="D76" s="500">
        <v>250</v>
      </c>
      <c r="E76" s="471" t="s">
        <v>3412</v>
      </c>
      <c r="F76" s="902">
        <v>80165698331</v>
      </c>
      <c r="G76" s="902"/>
      <c r="H76" s="902">
        <v>80165698331</v>
      </c>
      <c r="I76" s="466">
        <f>SUM(I77:I80)</f>
        <v>0</v>
      </c>
      <c r="J76" s="364"/>
    </row>
    <row r="77" spans="1:12" ht="15" customHeight="1">
      <c r="A77" s="501" t="s">
        <v>533</v>
      </c>
      <c r="B77" s="430" t="s">
        <v>6983</v>
      </c>
      <c r="C77" s="430"/>
      <c r="D77" s="502">
        <v>251</v>
      </c>
      <c r="E77" s="467" t="s">
        <v>3412</v>
      </c>
      <c r="F77" s="903">
        <v>0</v>
      </c>
      <c r="G77" s="902"/>
      <c r="H77" s="903">
        <v>0</v>
      </c>
      <c r="I77" s="468">
        <f>F77-H77</f>
        <v>0</v>
      </c>
      <c r="J77" s="364" t="s">
        <v>2844</v>
      </c>
      <c r="K77" s="370">
        <v>4000000000</v>
      </c>
      <c r="L77" s="384">
        <f>K77-F77</f>
        <v>4000000000</v>
      </c>
    </row>
    <row r="78" spans="1:12" ht="15" customHeight="1">
      <c r="A78" s="501" t="s">
        <v>661</v>
      </c>
      <c r="B78" s="430" t="s">
        <v>6985</v>
      </c>
      <c r="C78" s="430"/>
      <c r="D78" s="502">
        <v>252</v>
      </c>
      <c r="E78" s="467" t="s">
        <v>14415</v>
      </c>
      <c r="F78" s="903">
        <v>79665698331</v>
      </c>
      <c r="G78" s="902"/>
      <c r="H78" s="903">
        <v>79665698331</v>
      </c>
      <c r="I78" s="468">
        <f>F78-H78</f>
        <v>0</v>
      </c>
      <c r="J78" s="364" t="s">
        <v>2844</v>
      </c>
      <c r="K78" s="370">
        <v>81000000000</v>
      </c>
      <c r="L78" s="384">
        <f>K78-F78</f>
        <v>1334301669</v>
      </c>
    </row>
    <row r="79" spans="1:12" ht="15" customHeight="1">
      <c r="A79" s="501" t="s">
        <v>12491</v>
      </c>
      <c r="B79" s="430" t="s">
        <v>6988</v>
      </c>
      <c r="C79" s="430"/>
      <c r="D79" s="502">
        <v>258</v>
      </c>
      <c r="E79" s="467" t="s">
        <v>14416</v>
      </c>
      <c r="F79" s="903">
        <v>500000000</v>
      </c>
      <c r="G79" s="902"/>
      <c r="H79" s="903">
        <v>500000000</v>
      </c>
      <c r="I79" s="468">
        <f>F79-H79</f>
        <v>0</v>
      </c>
      <c r="J79" s="364" t="s">
        <v>2844</v>
      </c>
      <c r="K79" s="370">
        <v>500000000</v>
      </c>
      <c r="L79" s="384">
        <f>K79-F79</f>
        <v>0</v>
      </c>
    </row>
    <row r="80" spans="1:12" ht="15" customHeight="1">
      <c r="A80" s="501" t="s">
        <v>13295</v>
      </c>
      <c r="B80" s="430" t="s">
        <v>4414</v>
      </c>
      <c r="C80" s="430"/>
      <c r="D80" s="502">
        <v>259</v>
      </c>
      <c r="E80" s="467" t="s">
        <v>3412</v>
      </c>
      <c r="F80" s="903">
        <v>0</v>
      </c>
      <c r="G80" s="902"/>
      <c r="H80" s="903">
        <v>0</v>
      </c>
      <c r="I80" s="468">
        <f>F80-H80</f>
        <v>0</v>
      </c>
      <c r="J80" s="364" t="s">
        <v>2844</v>
      </c>
      <c r="K80" s="370">
        <v>-1334301669</v>
      </c>
      <c r="L80" s="384">
        <f>K80-F80</f>
        <v>-1334301669</v>
      </c>
    </row>
    <row r="81" spans="1:10" ht="12" customHeight="1">
      <c r="A81" s="430"/>
      <c r="B81" s="430"/>
      <c r="C81" s="430"/>
      <c r="D81" s="502"/>
      <c r="E81" s="467" t="s">
        <v>3412</v>
      </c>
      <c r="F81" s="903"/>
      <c r="G81" s="902"/>
      <c r="H81" s="903"/>
      <c r="I81" s="369"/>
      <c r="J81" s="364"/>
    </row>
    <row r="82" spans="1:10" ht="15" customHeight="1">
      <c r="A82" s="493" t="s">
        <v>3829</v>
      </c>
      <c r="B82" s="493" t="s">
        <v>4415</v>
      </c>
      <c r="C82" s="493"/>
      <c r="D82" s="500">
        <v>260</v>
      </c>
      <c r="E82" s="471" t="s">
        <v>3412</v>
      </c>
      <c r="F82" s="902">
        <v>3196872045</v>
      </c>
      <c r="G82" s="902"/>
      <c r="H82" s="902">
        <v>0</v>
      </c>
      <c r="I82" s="466">
        <f>SUM(I83:I85)</f>
        <v>3196872045</v>
      </c>
      <c r="J82" s="364"/>
    </row>
    <row r="83" spans="1:10" ht="15" customHeight="1">
      <c r="A83" s="501" t="s">
        <v>533</v>
      </c>
      <c r="B83" s="430" t="s">
        <v>3221</v>
      </c>
      <c r="C83" s="430"/>
      <c r="D83" s="502">
        <v>261</v>
      </c>
      <c r="E83" s="467" t="s">
        <v>14417</v>
      </c>
      <c r="F83" s="903">
        <v>160629165</v>
      </c>
      <c r="G83" s="902"/>
      <c r="H83" s="903">
        <v>0</v>
      </c>
      <c r="I83" s="468">
        <f>F83-H83</f>
        <v>160629165</v>
      </c>
      <c r="J83" s="364" t="s">
        <v>2844</v>
      </c>
    </row>
    <row r="84" spans="1:10" ht="15" customHeight="1">
      <c r="A84" s="501" t="s">
        <v>661</v>
      </c>
      <c r="B84" s="430" t="s">
        <v>3222</v>
      </c>
      <c r="C84" s="430"/>
      <c r="D84" s="502">
        <v>262</v>
      </c>
      <c r="E84" s="467" t="s">
        <v>3412</v>
      </c>
      <c r="F84" s="903">
        <v>0</v>
      </c>
      <c r="G84" s="902"/>
      <c r="H84" s="903">
        <v>0</v>
      </c>
      <c r="I84" s="468">
        <f>F84-H84</f>
        <v>0</v>
      </c>
      <c r="J84" s="364" t="s">
        <v>2844</v>
      </c>
    </row>
    <row r="85" spans="1:10" ht="15" customHeight="1">
      <c r="A85" s="501" t="s">
        <v>12491</v>
      </c>
      <c r="B85" s="430" t="s">
        <v>4415</v>
      </c>
      <c r="C85" s="430"/>
      <c r="D85" s="502">
        <v>268</v>
      </c>
      <c r="E85" s="467" t="s">
        <v>14418</v>
      </c>
      <c r="F85" s="903">
        <v>3036242880</v>
      </c>
      <c r="G85" s="902"/>
      <c r="H85" s="903">
        <v>0</v>
      </c>
      <c r="I85" s="468">
        <f>F85-H85</f>
        <v>3036242880</v>
      </c>
      <c r="J85" s="364" t="s">
        <v>2844</v>
      </c>
    </row>
    <row r="86" spans="1:10" ht="12" hidden="1" customHeight="1" outlineLevel="1">
      <c r="A86" s="501"/>
      <c r="B86" s="430"/>
      <c r="C86" s="430"/>
      <c r="D86" s="502"/>
      <c r="E86" s="467" t="s">
        <v>3412</v>
      </c>
      <c r="F86" s="903"/>
      <c r="G86" s="902"/>
      <c r="H86" s="903"/>
      <c r="I86" s="369"/>
      <c r="J86" s="364"/>
    </row>
    <row r="87" spans="1:10" ht="15" hidden="1" customHeight="1" outlineLevel="1">
      <c r="A87" s="507" t="s">
        <v>3223</v>
      </c>
      <c r="B87" s="493" t="s">
        <v>3224</v>
      </c>
      <c r="C87" s="430"/>
      <c r="D87" s="500" t="s">
        <v>3225</v>
      </c>
      <c r="E87" s="467" t="s">
        <v>3412</v>
      </c>
      <c r="F87" s="902">
        <v>0</v>
      </c>
      <c r="G87" s="902"/>
      <c r="H87" s="902">
        <v>0</v>
      </c>
      <c r="I87" s="466">
        <f>F87-H87</f>
        <v>0</v>
      </c>
      <c r="J87" s="364" t="s">
        <v>2844</v>
      </c>
    </row>
    <row r="88" spans="1:10" ht="12" customHeight="1" collapsed="1">
      <c r="A88" s="430"/>
      <c r="B88" s="430"/>
      <c r="C88" s="430"/>
      <c r="D88" s="502"/>
      <c r="E88" s="467" t="s">
        <v>3412</v>
      </c>
      <c r="F88" s="903"/>
      <c r="G88" s="902"/>
      <c r="H88" s="903"/>
      <c r="I88" s="369"/>
      <c r="J88" s="364"/>
    </row>
    <row r="89" spans="1:10" ht="17.100000000000001" customHeight="1" thickBot="1">
      <c r="A89" s="493"/>
      <c r="B89" s="493" t="s">
        <v>3226</v>
      </c>
      <c r="C89" s="493"/>
      <c r="D89" s="500">
        <v>270</v>
      </c>
      <c r="E89" s="471" t="s">
        <v>3412</v>
      </c>
      <c r="F89" s="906">
        <v>730830320794</v>
      </c>
      <c r="G89" s="902"/>
      <c r="H89" s="906">
        <v>693750650404</v>
      </c>
      <c r="I89" s="474">
        <f>SUM(I15,I51)</f>
        <v>37079670390</v>
      </c>
      <c r="J89" s="364"/>
    </row>
    <row r="90" spans="1:10" ht="15" customHeight="1" thickTop="1">
      <c r="A90" s="430"/>
      <c r="B90" s="430"/>
      <c r="C90" s="430"/>
      <c r="D90" s="502"/>
      <c r="E90" s="467" t="s">
        <v>3412</v>
      </c>
      <c r="F90" s="465"/>
      <c r="G90" s="464"/>
      <c r="H90" s="465"/>
      <c r="I90" s="369"/>
      <c r="J90" s="364"/>
    </row>
    <row r="91" spans="1:10" ht="15" customHeight="1">
      <c r="A91" s="430"/>
      <c r="B91" s="430"/>
      <c r="C91" s="430"/>
      <c r="D91" s="502"/>
      <c r="E91" s="467" t="s">
        <v>3412</v>
      </c>
      <c r="F91" s="465"/>
      <c r="G91" s="464"/>
      <c r="H91" s="465"/>
      <c r="I91" s="369"/>
      <c r="J91" s="364"/>
    </row>
    <row r="92" spans="1:10" s="334" customFormat="1" ht="16.350000000000001" customHeight="1">
      <c r="A92" s="475" t="s">
        <v>14390</v>
      </c>
      <c r="B92" s="475"/>
      <c r="C92" s="475"/>
      <c r="D92" s="475"/>
      <c r="E92" s="475"/>
      <c r="F92" s="475"/>
      <c r="G92" s="464"/>
      <c r="H92" s="475"/>
      <c r="I92" s="332"/>
      <c r="J92" s="333"/>
    </row>
    <row r="93" spans="1:10" ht="14.25" customHeight="1">
      <c r="A93" s="1896" t="s">
        <v>14419</v>
      </c>
      <c r="B93" s="1896"/>
      <c r="C93" s="1896"/>
      <c r="D93" s="1896"/>
      <c r="E93" s="1896"/>
      <c r="F93" s="465"/>
      <c r="G93" s="465"/>
      <c r="H93" s="465"/>
      <c r="I93" s="369"/>
      <c r="J93" s="364"/>
    </row>
    <row r="94" spans="1:10" s="334" customFormat="1" ht="3.75" customHeight="1" thickBot="1">
      <c r="A94" s="490"/>
      <c r="B94" s="476"/>
      <c r="C94" s="476"/>
      <c r="D94" s="476"/>
      <c r="E94" s="476" t="s">
        <v>3412</v>
      </c>
      <c r="F94" s="476"/>
      <c r="G94" s="476"/>
      <c r="H94" s="476"/>
      <c r="I94" s="332"/>
      <c r="J94" s="333"/>
    </row>
    <row r="95" spans="1:10" ht="3.75" customHeight="1">
      <c r="A95" s="508"/>
      <c r="B95" s="509"/>
      <c r="C95" s="509"/>
      <c r="D95" s="510"/>
      <c r="E95" s="511"/>
      <c r="F95" s="512"/>
      <c r="G95" s="512"/>
      <c r="H95" s="512"/>
      <c r="I95" s="369"/>
      <c r="J95" s="364"/>
    </row>
    <row r="96" spans="1:10" s="376" customFormat="1" ht="28.5" customHeight="1">
      <c r="A96" s="495" t="s">
        <v>3227</v>
      </c>
      <c r="B96" s="496"/>
      <c r="C96" s="496"/>
      <c r="D96" s="497" t="s">
        <v>6086</v>
      </c>
      <c r="E96" s="470" t="s">
        <v>6087</v>
      </c>
      <c r="F96" s="498" t="s">
        <v>2948</v>
      </c>
      <c r="G96" s="908"/>
      <c r="H96" s="498" t="s">
        <v>4022</v>
      </c>
      <c r="I96" s="356" t="s">
        <v>4023</v>
      </c>
      <c r="J96" s="375"/>
    </row>
    <row r="97" spans="1:12" ht="11.25" customHeight="1">
      <c r="A97" s="493"/>
      <c r="B97" s="493"/>
      <c r="C97" s="493"/>
      <c r="D97" s="500"/>
      <c r="E97" s="471" t="s">
        <v>3412</v>
      </c>
      <c r="F97" s="902"/>
      <c r="G97" s="902"/>
      <c r="H97" s="902"/>
      <c r="I97" s="363"/>
      <c r="J97" s="364"/>
    </row>
    <row r="98" spans="1:12" ht="15" customHeight="1">
      <c r="A98" s="493" t="s">
        <v>529</v>
      </c>
      <c r="B98" s="493" t="s">
        <v>3228</v>
      </c>
      <c r="C98" s="493"/>
      <c r="D98" s="500">
        <v>300</v>
      </c>
      <c r="E98" s="471" t="s">
        <v>3412</v>
      </c>
      <c r="F98" s="902">
        <v>110484190594</v>
      </c>
      <c r="G98" s="902"/>
      <c r="H98" s="902">
        <v>76916468220</v>
      </c>
      <c r="I98" s="466">
        <f>SUM(I100,I114)</f>
        <v>33567722374</v>
      </c>
      <c r="J98" s="364"/>
    </row>
    <row r="99" spans="1:12" ht="3.95" customHeight="1">
      <c r="A99" s="493"/>
      <c r="B99" s="493"/>
      <c r="C99" s="493"/>
      <c r="D99" s="500"/>
      <c r="E99" s="471" t="s">
        <v>3412</v>
      </c>
      <c r="F99" s="902"/>
      <c r="G99" s="902"/>
      <c r="H99" s="902"/>
      <c r="I99" s="363"/>
      <c r="J99" s="364"/>
    </row>
    <row r="100" spans="1:12" ht="14.45" customHeight="1">
      <c r="A100" s="493" t="s">
        <v>531</v>
      </c>
      <c r="B100" s="493" t="s">
        <v>3229</v>
      </c>
      <c r="C100" s="493"/>
      <c r="D100" s="500">
        <v>310</v>
      </c>
      <c r="E100" s="471" t="s">
        <v>3412</v>
      </c>
      <c r="F100" s="902">
        <v>105034628553</v>
      </c>
      <c r="G100" s="902"/>
      <c r="H100" s="902">
        <v>71058833382</v>
      </c>
      <c r="I100" s="466">
        <f>SUM(I101:I112)</f>
        <v>33975795171</v>
      </c>
      <c r="J100" s="364"/>
    </row>
    <row r="101" spans="1:12" ht="14.45" customHeight="1">
      <c r="A101" s="501" t="s">
        <v>533</v>
      </c>
      <c r="B101" s="430" t="s">
        <v>3230</v>
      </c>
      <c r="C101" s="430"/>
      <c r="D101" s="502">
        <v>311</v>
      </c>
      <c r="E101" s="467" t="s">
        <v>14420</v>
      </c>
      <c r="F101" s="903">
        <v>29598396794</v>
      </c>
      <c r="G101" s="902"/>
      <c r="H101" s="903">
        <v>34605041326</v>
      </c>
      <c r="I101" s="468">
        <f t="shared" ref="I101:I112" si="1">F101-H101</f>
        <v>-5006644532</v>
      </c>
      <c r="J101" s="364" t="s">
        <v>2844</v>
      </c>
      <c r="K101" s="370">
        <v>27506604427</v>
      </c>
      <c r="L101" s="384">
        <f>K101-F101</f>
        <v>-2091792367</v>
      </c>
    </row>
    <row r="102" spans="1:12" ht="14.45" customHeight="1">
      <c r="A102" s="501" t="s">
        <v>661</v>
      </c>
      <c r="B102" s="430" t="s">
        <v>3234</v>
      </c>
      <c r="C102" s="430"/>
      <c r="D102" s="502">
        <v>312</v>
      </c>
      <c r="E102" s="467" t="s">
        <v>14421</v>
      </c>
      <c r="F102" s="903">
        <v>55857166431</v>
      </c>
      <c r="G102" s="902"/>
      <c r="H102" s="903">
        <v>13217702123</v>
      </c>
      <c r="I102" s="468">
        <f t="shared" si="1"/>
        <v>42639464308</v>
      </c>
      <c r="J102" s="364" t="s">
        <v>2844</v>
      </c>
      <c r="K102" s="370">
        <v>5731217306</v>
      </c>
      <c r="L102" s="384">
        <f>K102-F102</f>
        <v>-50125949125</v>
      </c>
    </row>
    <row r="103" spans="1:12" ht="14.45" customHeight="1">
      <c r="A103" s="501" t="s">
        <v>12491</v>
      </c>
      <c r="B103" s="430" t="s">
        <v>3236</v>
      </c>
      <c r="C103" s="430"/>
      <c r="D103" s="502">
        <v>313</v>
      </c>
      <c r="E103" s="467" t="s">
        <v>14422</v>
      </c>
      <c r="F103" s="903">
        <v>9258031678</v>
      </c>
      <c r="G103" s="902"/>
      <c r="H103" s="903">
        <v>14209000000</v>
      </c>
      <c r="I103" s="468">
        <f t="shared" si="1"/>
        <v>-4950968322</v>
      </c>
      <c r="J103" s="364" t="s">
        <v>2844</v>
      </c>
      <c r="K103" s="370">
        <v>7588733048</v>
      </c>
      <c r="L103" s="384">
        <f>K103-F103</f>
        <v>-1669298630</v>
      </c>
    </row>
    <row r="104" spans="1:12" ht="14.45" customHeight="1">
      <c r="A104" s="501" t="s">
        <v>13295</v>
      </c>
      <c r="B104" s="430" t="s">
        <v>12253</v>
      </c>
      <c r="C104" s="430"/>
      <c r="D104" s="502">
        <v>314</v>
      </c>
      <c r="E104" s="467" t="s">
        <v>14423</v>
      </c>
      <c r="F104" s="903">
        <v>1625254051</v>
      </c>
      <c r="G104" s="902"/>
      <c r="H104" s="903">
        <v>663687091</v>
      </c>
      <c r="I104" s="468">
        <f t="shared" si="1"/>
        <v>961566960</v>
      </c>
      <c r="J104" s="364" t="s">
        <v>2844</v>
      </c>
      <c r="K104" s="384"/>
    </row>
    <row r="105" spans="1:12" ht="14.45" customHeight="1">
      <c r="A105" s="501" t="s">
        <v>13297</v>
      </c>
      <c r="B105" s="430" t="s">
        <v>11923</v>
      </c>
      <c r="C105" s="430"/>
      <c r="D105" s="502">
        <v>315</v>
      </c>
      <c r="E105" s="467" t="s">
        <v>3412</v>
      </c>
      <c r="F105" s="903">
        <v>543993056</v>
      </c>
      <c r="G105" s="902"/>
      <c r="H105" s="903">
        <v>297358825</v>
      </c>
      <c r="I105" s="468">
        <f t="shared" si="1"/>
        <v>246634231</v>
      </c>
      <c r="J105" s="364"/>
      <c r="K105" s="370">
        <v>233300134</v>
      </c>
      <c r="L105" s="384">
        <f>K105-F105</f>
        <v>-310692922</v>
      </c>
    </row>
    <row r="106" spans="1:12" ht="14.45" customHeight="1">
      <c r="A106" s="501" t="s">
        <v>13302</v>
      </c>
      <c r="B106" s="430" t="s">
        <v>11924</v>
      </c>
      <c r="C106" s="430"/>
      <c r="D106" s="502">
        <v>316</v>
      </c>
      <c r="E106" s="467" t="s">
        <v>14424</v>
      </c>
      <c r="F106" s="903">
        <v>45745592</v>
      </c>
      <c r="G106" s="902"/>
      <c r="H106" s="903">
        <v>35124634</v>
      </c>
      <c r="I106" s="468">
        <f t="shared" si="1"/>
        <v>10620958</v>
      </c>
      <c r="J106" s="364" t="s">
        <v>2844</v>
      </c>
      <c r="K106" s="370">
        <v>50300397</v>
      </c>
      <c r="L106" s="384">
        <f>K106-F106</f>
        <v>4554805</v>
      </c>
    </row>
    <row r="107" spans="1:12" ht="14.45" customHeight="1">
      <c r="A107" s="501" t="s">
        <v>11925</v>
      </c>
      <c r="B107" s="430" t="s">
        <v>11926</v>
      </c>
      <c r="C107" s="430"/>
      <c r="D107" s="502">
        <v>317</v>
      </c>
      <c r="E107" s="467" t="s">
        <v>3412</v>
      </c>
      <c r="F107" s="903">
        <v>0</v>
      </c>
      <c r="G107" s="902"/>
      <c r="H107" s="903">
        <v>0</v>
      </c>
      <c r="I107" s="468">
        <f t="shared" si="1"/>
        <v>0</v>
      </c>
      <c r="J107" s="364" t="s">
        <v>2844</v>
      </c>
    </row>
    <row r="108" spans="1:12" ht="14.45" customHeight="1">
      <c r="A108" s="501" t="s">
        <v>7589</v>
      </c>
      <c r="B108" s="430" t="s">
        <v>12124</v>
      </c>
      <c r="C108" s="430"/>
      <c r="D108" s="502">
        <v>318</v>
      </c>
      <c r="E108" s="467" t="s">
        <v>3412</v>
      </c>
      <c r="F108" s="903">
        <v>0</v>
      </c>
      <c r="G108" s="902"/>
      <c r="H108" s="903">
        <v>0</v>
      </c>
      <c r="I108" s="468">
        <f t="shared" si="1"/>
        <v>0</v>
      </c>
      <c r="J108" s="364" t="s">
        <v>2844</v>
      </c>
    </row>
    <row r="109" spans="1:12" ht="14.45" customHeight="1">
      <c r="A109" s="501" t="s">
        <v>12125</v>
      </c>
      <c r="B109" s="430" t="s">
        <v>12126</v>
      </c>
      <c r="C109" s="430"/>
      <c r="D109" s="502">
        <v>319</v>
      </c>
      <c r="E109" s="467" t="s">
        <v>14425</v>
      </c>
      <c r="F109" s="903">
        <v>7603826386</v>
      </c>
      <c r="G109" s="902"/>
      <c r="H109" s="903">
        <v>7475604818</v>
      </c>
      <c r="I109" s="468">
        <f t="shared" si="1"/>
        <v>128221568</v>
      </c>
      <c r="J109" s="364" t="s">
        <v>2844</v>
      </c>
      <c r="K109" s="370">
        <v>7623166733</v>
      </c>
      <c r="L109" s="384">
        <f>K109-F109</f>
        <v>19340347</v>
      </c>
    </row>
    <row r="110" spans="1:12" ht="14.45" customHeight="1">
      <c r="A110" s="430" t="s">
        <v>9020</v>
      </c>
      <c r="B110" s="430" t="s">
        <v>9021</v>
      </c>
      <c r="C110" s="430"/>
      <c r="D110" s="502" t="s">
        <v>9022</v>
      </c>
      <c r="E110" s="467" t="s">
        <v>3412</v>
      </c>
      <c r="F110" s="903">
        <v>0</v>
      </c>
      <c r="G110" s="902"/>
      <c r="H110" s="903">
        <v>0</v>
      </c>
      <c r="I110" s="468">
        <f t="shared" si="1"/>
        <v>0</v>
      </c>
      <c r="J110" s="364" t="s">
        <v>2844</v>
      </c>
    </row>
    <row r="111" spans="1:12" ht="14.45" customHeight="1">
      <c r="A111" s="430" t="s">
        <v>6106</v>
      </c>
      <c r="B111" s="430" t="s">
        <v>11620</v>
      </c>
      <c r="C111" s="430"/>
      <c r="D111" s="467">
        <v>323</v>
      </c>
      <c r="E111" s="467" t="s">
        <v>14426</v>
      </c>
      <c r="F111" s="903">
        <v>502214565</v>
      </c>
      <c r="G111" s="902"/>
      <c r="H111" s="903">
        <v>555314565</v>
      </c>
      <c r="I111" s="468">
        <f>F111-H111</f>
        <v>-53100000</v>
      </c>
      <c r="J111" s="364" t="s">
        <v>2844</v>
      </c>
      <c r="K111" s="370">
        <v>574914565</v>
      </c>
      <c r="L111" s="384">
        <f>K111-F111</f>
        <v>72700000</v>
      </c>
    </row>
    <row r="112" spans="1:12" ht="14.45" customHeight="1">
      <c r="A112" s="430" t="s">
        <v>12448</v>
      </c>
      <c r="B112" s="430" t="s">
        <v>10348</v>
      </c>
      <c r="C112" s="430"/>
      <c r="D112" s="467">
        <v>327</v>
      </c>
      <c r="E112" s="467" t="s">
        <v>3412</v>
      </c>
      <c r="F112" s="903">
        <v>0</v>
      </c>
      <c r="G112" s="902"/>
      <c r="H112" s="903">
        <v>0</v>
      </c>
      <c r="I112" s="468">
        <f t="shared" si="1"/>
        <v>0</v>
      </c>
      <c r="J112" s="364" t="s">
        <v>2844</v>
      </c>
    </row>
    <row r="113" spans="1:12" ht="5.0999999999999996" customHeight="1">
      <c r="A113" s="501"/>
      <c r="B113" s="430"/>
      <c r="C113" s="430"/>
      <c r="D113" s="502"/>
      <c r="E113" s="467" t="s">
        <v>3412</v>
      </c>
      <c r="F113" s="903"/>
      <c r="G113" s="902"/>
      <c r="H113" s="903"/>
      <c r="I113" s="369"/>
      <c r="J113" s="364"/>
    </row>
    <row r="114" spans="1:12" ht="14.45" customHeight="1">
      <c r="A114" s="493" t="s">
        <v>657</v>
      </c>
      <c r="B114" s="493" t="s">
        <v>9023</v>
      </c>
      <c r="C114" s="493"/>
      <c r="D114" s="500" t="s">
        <v>9024</v>
      </c>
      <c r="E114" s="471" t="s">
        <v>3412</v>
      </c>
      <c r="F114" s="902">
        <v>5449562041</v>
      </c>
      <c r="G114" s="902"/>
      <c r="H114" s="902">
        <v>5857634838</v>
      </c>
      <c r="I114" s="466">
        <f>SUM(I115:I123)</f>
        <v>-408072797</v>
      </c>
      <c r="J114" s="364"/>
    </row>
    <row r="115" spans="1:12" ht="14.45" customHeight="1">
      <c r="A115" s="501" t="s">
        <v>533</v>
      </c>
      <c r="B115" s="430" t="s">
        <v>9025</v>
      </c>
      <c r="C115" s="430"/>
      <c r="D115" s="502" t="s">
        <v>9026</v>
      </c>
      <c r="E115" s="467" t="s">
        <v>3412</v>
      </c>
      <c r="F115" s="903">
        <v>0</v>
      </c>
      <c r="G115" s="902"/>
      <c r="H115" s="903">
        <v>0</v>
      </c>
      <c r="I115" s="468">
        <f t="shared" ref="I115:I123" si="2">F115-H115</f>
        <v>0</v>
      </c>
      <c r="J115" s="364" t="s">
        <v>2844</v>
      </c>
    </row>
    <row r="116" spans="1:12" ht="14.45" customHeight="1">
      <c r="A116" s="501" t="s">
        <v>661</v>
      </c>
      <c r="B116" s="430" t="s">
        <v>9027</v>
      </c>
      <c r="C116" s="430"/>
      <c r="D116" s="502" t="s">
        <v>9028</v>
      </c>
      <c r="E116" s="467" t="s">
        <v>3412</v>
      </c>
      <c r="F116" s="903">
        <v>0</v>
      </c>
      <c r="G116" s="902"/>
      <c r="H116" s="903">
        <v>0</v>
      </c>
      <c r="I116" s="468">
        <f t="shared" si="2"/>
        <v>0</v>
      </c>
      <c r="J116" s="364" t="s">
        <v>2844</v>
      </c>
    </row>
    <row r="117" spans="1:12" ht="14.45" customHeight="1">
      <c r="A117" s="501" t="s">
        <v>12491</v>
      </c>
      <c r="B117" s="430" t="s">
        <v>9029</v>
      </c>
      <c r="C117" s="430"/>
      <c r="D117" s="502" t="s">
        <v>12734</v>
      </c>
      <c r="E117" s="467" t="s">
        <v>3412</v>
      </c>
      <c r="F117" s="903">
        <v>0</v>
      </c>
      <c r="G117" s="902"/>
      <c r="H117" s="903">
        <v>0</v>
      </c>
      <c r="I117" s="468">
        <f t="shared" si="2"/>
        <v>0</v>
      </c>
      <c r="J117" s="364" t="s">
        <v>2844</v>
      </c>
    </row>
    <row r="118" spans="1:12" ht="14.45" customHeight="1">
      <c r="A118" s="501" t="s">
        <v>13295</v>
      </c>
      <c r="B118" s="430" t="s">
        <v>12737</v>
      </c>
      <c r="C118" s="430"/>
      <c r="D118" s="502" t="s">
        <v>12738</v>
      </c>
      <c r="E118" s="467" t="s">
        <v>14427</v>
      </c>
      <c r="F118" s="903">
        <v>3905998893</v>
      </c>
      <c r="G118" s="902"/>
      <c r="H118" s="903">
        <v>1196111111</v>
      </c>
      <c r="I118" s="468">
        <f t="shared" si="2"/>
        <v>2709887782</v>
      </c>
      <c r="J118" s="364" t="s">
        <v>2844</v>
      </c>
      <c r="K118" s="370">
        <v>7869505467</v>
      </c>
      <c r="L118" s="384">
        <f>K118-F118</f>
        <v>3963506574</v>
      </c>
    </row>
    <row r="119" spans="1:12" ht="14.45" customHeight="1">
      <c r="A119" s="501" t="s">
        <v>13297</v>
      </c>
      <c r="B119" s="430" t="s">
        <v>12745</v>
      </c>
      <c r="C119" s="430"/>
      <c r="D119" s="502" t="s">
        <v>12746</v>
      </c>
      <c r="E119" s="467" t="s">
        <v>3412</v>
      </c>
      <c r="F119" s="903">
        <v>0</v>
      </c>
      <c r="G119" s="902"/>
      <c r="H119" s="903">
        <v>0</v>
      </c>
      <c r="I119" s="468">
        <f t="shared" si="2"/>
        <v>0</v>
      </c>
      <c r="J119" s="364" t="s">
        <v>2844</v>
      </c>
    </row>
    <row r="120" spans="1:12" ht="14.45" customHeight="1">
      <c r="A120" s="430" t="s">
        <v>13302</v>
      </c>
      <c r="B120" s="430" t="s">
        <v>12747</v>
      </c>
      <c r="C120" s="430"/>
      <c r="D120" s="502" t="s">
        <v>12748</v>
      </c>
      <c r="E120" s="467" t="s">
        <v>3412</v>
      </c>
      <c r="F120" s="903">
        <v>0</v>
      </c>
      <c r="G120" s="902"/>
      <c r="H120" s="903">
        <v>0</v>
      </c>
      <c r="I120" s="468">
        <f t="shared" si="2"/>
        <v>0</v>
      </c>
      <c r="J120" s="364"/>
    </row>
    <row r="121" spans="1:12" ht="14.45" customHeight="1">
      <c r="A121" s="430" t="s">
        <v>11925</v>
      </c>
      <c r="B121" s="430" t="s">
        <v>12749</v>
      </c>
      <c r="C121" s="430"/>
      <c r="D121" s="502" t="s">
        <v>12750</v>
      </c>
      <c r="E121" s="467" t="s">
        <v>3412</v>
      </c>
      <c r="F121" s="903">
        <v>0</v>
      </c>
      <c r="G121" s="902"/>
      <c r="H121" s="903">
        <v>0</v>
      </c>
      <c r="I121" s="468">
        <f t="shared" si="2"/>
        <v>0</v>
      </c>
      <c r="J121" s="364" t="s">
        <v>2844</v>
      </c>
    </row>
    <row r="122" spans="1:12" ht="14.45" customHeight="1">
      <c r="A122" s="430" t="s">
        <v>7589</v>
      </c>
      <c r="B122" s="430" t="s">
        <v>3012</v>
      </c>
      <c r="C122" s="430"/>
      <c r="D122" s="467">
        <v>338</v>
      </c>
      <c r="E122" s="467" t="s">
        <v>14428</v>
      </c>
      <c r="F122" s="903">
        <v>1543563148</v>
      </c>
      <c r="G122" s="902"/>
      <c r="H122" s="903">
        <v>4661523727</v>
      </c>
      <c r="I122" s="468">
        <f>F122-H122</f>
        <v>-3117960579</v>
      </c>
      <c r="J122" s="364" t="s">
        <v>2844</v>
      </c>
      <c r="K122" s="370">
        <v>4191882473</v>
      </c>
      <c r="L122" s="384">
        <f>K122-F122</f>
        <v>2648319325</v>
      </c>
    </row>
    <row r="123" spans="1:12" ht="14.45" customHeight="1">
      <c r="A123" s="430" t="s">
        <v>12125</v>
      </c>
      <c r="B123" s="430" t="s">
        <v>5511</v>
      </c>
      <c r="C123" s="430"/>
      <c r="D123" s="467">
        <v>339</v>
      </c>
      <c r="E123" s="467" t="s">
        <v>3412</v>
      </c>
      <c r="F123" s="903">
        <v>0</v>
      </c>
      <c r="G123" s="902"/>
      <c r="H123" s="903">
        <v>0</v>
      </c>
      <c r="I123" s="468">
        <f t="shared" si="2"/>
        <v>0</v>
      </c>
      <c r="J123" s="364" t="s">
        <v>2844</v>
      </c>
      <c r="K123" s="384"/>
    </row>
    <row r="124" spans="1:12" ht="9.9499999999999993" customHeight="1">
      <c r="A124" s="501"/>
      <c r="B124" s="430"/>
      <c r="C124" s="430"/>
      <c r="D124" s="502"/>
      <c r="E124" s="467" t="s">
        <v>3412</v>
      </c>
      <c r="F124" s="903"/>
      <c r="G124" s="902"/>
      <c r="H124" s="903"/>
      <c r="I124" s="369"/>
      <c r="J124" s="364"/>
      <c r="K124" s="370" t="s">
        <v>717</v>
      </c>
    </row>
    <row r="125" spans="1:12" ht="15" customHeight="1">
      <c r="A125" s="493" t="s">
        <v>1727</v>
      </c>
      <c r="B125" s="493" t="s">
        <v>12751</v>
      </c>
      <c r="C125" s="493"/>
      <c r="D125" s="500">
        <v>400</v>
      </c>
      <c r="E125" s="471" t="s">
        <v>3412</v>
      </c>
      <c r="F125" s="902">
        <v>619231727477</v>
      </c>
      <c r="G125" s="902"/>
      <c r="H125" s="902">
        <v>615719727519</v>
      </c>
      <c r="I125" s="466">
        <f>SUM(I127,I141)</f>
        <v>3511999958</v>
      </c>
      <c r="J125" s="364"/>
    </row>
    <row r="126" spans="1:12" ht="3.95" customHeight="1">
      <c r="A126" s="493"/>
      <c r="B126" s="493"/>
      <c r="C126" s="493"/>
      <c r="D126" s="500"/>
      <c r="E126" s="471" t="s">
        <v>3412</v>
      </c>
      <c r="F126" s="902"/>
      <c r="G126" s="902"/>
      <c r="H126" s="902"/>
      <c r="I126" s="363"/>
      <c r="J126" s="364"/>
    </row>
    <row r="127" spans="1:12" ht="14.45" customHeight="1">
      <c r="A127" s="493" t="s">
        <v>531</v>
      </c>
      <c r="B127" s="493" t="s">
        <v>12752</v>
      </c>
      <c r="C127" s="493"/>
      <c r="D127" s="500">
        <v>410</v>
      </c>
      <c r="E127" s="471" t="s">
        <v>14429</v>
      </c>
      <c r="F127" s="902">
        <v>619231727477</v>
      </c>
      <c r="G127" s="902"/>
      <c r="H127" s="902">
        <v>615719727519</v>
      </c>
      <c r="I127" s="466">
        <f>SUM(I128:I139)</f>
        <v>3511999958</v>
      </c>
      <c r="J127" s="364" t="s">
        <v>2844</v>
      </c>
    </row>
    <row r="128" spans="1:12" ht="14.45" customHeight="1">
      <c r="A128" s="501" t="s">
        <v>533</v>
      </c>
      <c r="B128" s="430" t="s">
        <v>12753</v>
      </c>
      <c r="C128" s="430"/>
      <c r="D128" s="502">
        <v>411</v>
      </c>
      <c r="E128" s="467" t="s">
        <v>3412</v>
      </c>
      <c r="F128" s="903">
        <v>603109880000</v>
      </c>
      <c r="G128" s="902"/>
      <c r="H128" s="903">
        <v>603109880000</v>
      </c>
      <c r="I128" s="468">
        <f t="shared" ref="I128:I139" si="3">F128-H128</f>
        <v>0</v>
      </c>
      <c r="J128" s="364"/>
      <c r="K128" s="370">
        <v>383109880000</v>
      </c>
      <c r="L128" s="384">
        <f>K128-F128</f>
        <v>-220000000000</v>
      </c>
    </row>
    <row r="129" spans="1:12" ht="14.45" customHeight="1">
      <c r="A129" s="501" t="s">
        <v>661</v>
      </c>
      <c r="B129" s="430" t="s">
        <v>12755</v>
      </c>
      <c r="C129" s="430"/>
      <c r="D129" s="502">
        <v>412</v>
      </c>
      <c r="E129" s="467" t="s">
        <v>3412</v>
      </c>
      <c r="F129" s="903">
        <v>8329176600</v>
      </c>
      <c r="G129" s="902"/>
      <c r="H129" s="903">
        <v>8329176600</v>
      </c>
      <c r="I129" s="468">
        <f t="shared" si="3"/>
        <v>0</v>
      </c>
      <c r="J129" s="364"/>
      <c r="K129" s="370">
        <v>8351176600</v>
      </c>
      <c r="L129" s="384">
        <f>K129-F129</f>
        <v>22000000</v>
      </c>
    </row>
    <row r="130" spans="1:12" ht="14.45" customHeight="1">
      <c r="A130" s="501" t="s">
        <v>12491</v>
      </c>
      <c r="B130" s="430" t="s">
        <v>12756</v>
      </c>
      <c r="C130" s="430"/>
      <c r="D130" s="502">
        <v>413</v>
      </c>
      <c r="E130" s="467" t="s">
        <v>3412</v>
      </c>
      <c r="F130" s="903">
        <v>0</v>
      </c>
      <c r="G130" s="902"/>
      <c r="H130" s="903">
        <v>0</v>
      </c>
      <c r="I130" s="468">
        <f t="shared" si="3"/>
        <v>0</v>
      </c>
      <c r="J130" s="364"/>
    </row>
    <row r="131" spans="1:12" ht="14.45" customHeight="1">
      <c r="A131" s="501" t="s">
        <v>13295</v>
      </c>
      <c r="B131" s="430" t="s">
        <v>7075</v>
      </c>
      <c r="C131" s="430"/>
      <c r="D131" s="502">
        <v>414</v>
      </c>
      <c r="E131" s="467" t="s">
        <v>3412</v>
      </c>
      <c r="F131" s="903">
        <v>-14550000</v>
      </c>
      <c r="G131" s="902"/>
      <c r="H131" s="903">
        <v>-14550000</v>
      </c>
      <c r="I131" s="468">
        <f t="shared" si="3"/>
        <v>0</v>
      </c>
      <c r="J131" s="364"/>
      <c r="K131" s="370">
        <v>-14550000</v>
      </c>
      <c r="L131" s="384">
        <f>K131-F131</f>
        <v>0</v>
      </c>
    </row>
    <row r="132" spans="1:12" ht="14.45" customHeight="1">
      <c r="A132" s="501" t="s">
        <v>13297</v>
      </c>
      <c r="B132" s="430" t="s">
        <v>410</v>
      </c>
      <c r="C132" s="430"/>
      <c r="D132" s="502">
        <v>415</v>
      </c>
      <c r="E132" s="467" t="s">
        <v>3412</v>
      </c>
      <c r="F132" s="903">
        <v>0</v>
      </c>
      <c r="G132" s="902"/>
      <c r="H132" s="903">
        <v>0</v>
      </c>
      <c r="I132" s="468">
        <f t="shared" si="3"/>
        <v>0</v>
      </c>
      <c r="J132" s="364"/>
    </row>
    <row r="133" spans="1:12" ht="14.45" customHeight="1">
      <c r="A133" s="501" t="s">
        <v>13302</v>
      </c>
      <c r="B133" s="430" t="s">
        <v>6453</v>
      </c>
      <c r="C133" s="430"/>
      <c r="D133" s="502">
        <v>416</v>
      </c>
      <c r="E133" s="467" t="s">
        <v>3412</v>
      </c>
      <c r="F133" s="903">
        <v>0</v>
      </c>
      <c r="G133" s="902"/>
      <c r="H133" s="903">
        <v>0</v>
      </c>
      <c r="I133" s="468">
        <f t="shared" si="3"/>
        <v>0</v>
      </c>
      <c r="J133" s="364"/>
    </row>
    <row r="134" spans="1:12" ht="14.45" customHeight="1">
      <c r="A134" s="501" t="s">
        <v>11925</v>
      </c>
      <c r="B134" s="430" t="s">
        <v>2732</v>
      </c>
      <c r="C134" s="430"/>
      <c r="D134" s="502">
        <v>417</v>
      </c>
      <c r="E134" s="467" t="s">
        <v>3412</v>
      </c>
      <c r="F134" s="903">
        <v>3451978627</v>
      </c>
      <c r="G134" s="902"/>
      <c r="H134" s="903">
        <v>3451978627</v>
      </c>
      <c r="I134" s="468">
        <f t="shared" si="3"/>
        <v>0</v>
      </c>
      <c r="J134" s="364"/>
      <c r="K134" s="370">
        <v>3451978627</v>
      </c>
      <c r="L134" s="384">
        <f>K134-F134</f>
        <v>0</v>
      </c>
    </row>
    <row r="135" spans="1:12" ht="14.45" customHeight="1">
      <c r="A135" s="501" t="s">
        <v>7589</v>
      </c>
      <c r="B135" s="430" t="s">
        <v>2733</v>
      </c>
      <c r="C135" s="430"/>
      <c r="D135" s="502">
        <v>418</v>
      </c>
      <c r="E135" s="467" t="s">
        <v>3412</v>
      </c>
      <c r="F135" s="903">
        <v>841858713</v>
      </c>
      <c r="G135" s="902"/>
      <c r="H135" s="903">
        <v>841858713</v>
      </c>
      <c r="I135" s="468">
        <f t="shared" si="3"/>
        <v>0</v>
      </c>
      <c r="J135" s="364"/>
      <c r="K135" s="370">
        <v>841858713</v>
      </c>
      <c r="L135" s="384">
        <f>K135-F135</f>
        <v>0</v>
      </c>
    </row>
    <row r="136" spans="1:12" ht="14.45" customHeight="1">
      <c r="A136" s="501" t="s">
        <v>12125</v>
      </c>
      <c r="B136" s="430" t="s">
        <v>7079</v>
      </c>
      <c r="C136" s="430"/>
      <c r="D136" s="502">
        <v>419</v>
      </c>
      <c r="E136" s="467" t="s">
        <v>3412</v>
      </c>
      <c r="F136" s="903">
        <v>0</v>
      </c>
      <c r="G136" s="902"/>
      <c r="H136" s="903">
        <v>0</v>
      </c>
      <c r="I136" s="468">
        <f t="shared" si="3"/>
        <v>0</v>
      </c>
      <c r="J136" s="364"/>
    </row>
    <row r="137" spans="1:12" ht="14.45" customHeight="1">
      <c r="A137" s="430" t="s">
        <v>9020</v>
      </c>
      <c r="B137" s="430" t="s">
        <v>7080</v>
      </c>
      <c r="C137" s="430"/>
      <c r="D137" s="502" t="s">
        <v>7081</v>
      </c>
      <c r="E137" s="467" t="s">
        <v>3412</v>
      </c>
      <c r="F137" s="903">
        <v>3513383537</v>
      </c>
      <c r="G137" s="902"/>
      <c r="H137" s="903">
        <v>1383579</v>
      </c>
      <c r="I137" s="468">
        <f t="shared" si="3"/>
        <v>3511999958</v>
      </c>
      <c r="J137" s="364"/>
      <c r="K137" s="370">
        <v>-1510774754</v>
      </c>
      <c r="L137" s="384">
        <f>K137-F137</f>
        <v>-5024158291</v>
      </c>
    </row>
    <row r="138" spans="1:12" ht="14.45" customHeight="1">
      <c r="A138" s="430" t="s">
        <v>6106</v>
      </c>
      <c r="B138" s="430" t="s">
        <v>6107</v>
      </c>
      <c r="C138" s="430"/>
      <c r="D138" s="502" t="s">
        <v>6108</v>
      </c>
      <c r="E138" s="467" t="s">
        <v>3412</v>
      </c>
      <c r="F138" s="903">
        <v>0</v>
      </c>
      <c r="G138" s="902"/>
      <c r="H138" s="903">
        <v>0</v>
      </c>
      <c r="I138" s="468">
        <f>F138-H138</f>
        <v>0</v>
      </c>
      <c r="J138" s="364"/>
      <c r="K138" s="1715"/>
      <c r="L138" s="1715"/>
    </row>
    <row r="139" spans="1:12" ht="14.45" customHeight="1">
      <c r="A139" s="430" t="s">
        <v>12448</v>
      </c>
      <c r="B139" s="430" t="s">
        <v>9521</v>
      </c>
      <c r="C139" s="430"/>
      <c r="D139" s="467">
        <v>422</v>
      </c>
      <c r="E139" s="467" t="s">
        <v>3412</v>
      </c>
      <c r="F139" s="903">
        <v>0</v>
      </c>
      <c r="G139" s="902"/>
      <c r="H139" s="903">
        <v>0</v>
      </c>
      <c r="I139" s="468">
        <f t="shared" si="3"/>
        <v>0</v>
      </c>
      <c r="J139" s="364"/>
      <c r="K139" s="1715"/>
      <c r="L139" s="1715"/>
    </row>
    <row r="140" spans="1:12" ht="5.0999999999999996" customHeight="1">
      <c r="A140" s="501"/>
      <c r="B140" s="430"/>
      <c r="C140" s="430"/>
      <c r="D140" s="502"/>
      <c r="E140" s="467" t="s">
        <v>3412</v>
      </c>
      <c r="F140" s="903"/>
      <c r="G140" s="902"/>
      <c r="H140" s="903"/>
      <c r="I140" s="369"/>
      <c r="J140" s="364"/>
      <c r="K140" s="1715"/>
      <c r="L140" s="1715"/>
    </row>
    <row r="141" spans="1:12" ht="14.45" customHeight="1">
      <c r="A141" s="493" t="s">
        <v>657</v>
      </c>
      <c r="B141" s="493" t="s">
        <v>6109</v>
      </c>
      <c r="C141" s="493"/>
      <c r="D141" s="500" t="s">
        <v>6110</v>
      </c>
      <c r="E141" s="471" t="s">
        <v>3412</v>
      </c>
      <c r="F141" s="902">
        <v>0</v>
      </c>
      <c r="G141" s="902"/>
      <c r="H141" s="902">
        <v>0</v>
      </c>
      <c r="I141" s="466">
        <f>SUM(I142:I143)</f>
        <v>0</v>
      </c>
      <c r="J141" s="364"/>
      <c r="K141" s="1715"/>
      <c r="L141" s="1715"/>
    </row>
    <row r="142" spans="1:12" ht="14.45" customHeight="1">
      <c r="A142" s="430" t="s">
        <v>533</v>
      </c>
      <c r="B142" s="430" t="s">
        <v>11172</v>
      </c>
      <c r="C142" s="430"/>
      <c r="D142" s="502" t="s">
        <v>11173</v>
      </c>
      <c r="E142" s="467" t="s">
        <v>3412</v>
      </c>
      <c r="F142" s="903">
        <v>0</v>
      </c>
      <c r="G142" s="902"/>
      <c r="H142" s="903">
        <v>0</v>
      </c>
      <c r="I142" s="468">
        <f>F142-H142</f>
        <v>0</v>
      </c>
      <c r="J142" s="364"/>
      <c r="K142" s="1715"/>
      <c r="L142" s="1715"/>
    </row>
    <row r="143" spans="1:12" ht="14.45" customHeight="1">
      <c r="A143" s="430" t="s">
        <v>661</v>
      </c>
      <c r="B143" s="430" t="s">
        <v>1310</v>
      </c>
      <c r="C143" s="430"/>
      <c r="D143" s="502" t="s">
        <v>1311</v>
      </c>
      <c r="E143" s="467" t="s">
        <v>3412</v>
      </c>
      <c r="F143" s="903">
        <v>0</v>
      </c>
      <c r="G143" s="902"/>
      <c r="H143" s="903">
        <v>0</v>
      </c>
      <c r="I143" s="468">
        <f>F143-H143</f>
        <v>0</v>
      </c>
      <c r="J143" s="364"/>
      <c r="K143" s="1715"/>
      <c r="L143" s="1715"/>
    </row>
    <row r="144" spans="1:12" ht="8.1" customHeight="1" outlineLevel="1">
      <c r="A144" s="501"/>
      <c r="B144" s="430"/>
      <c r="C144" s="430"/>
      <c r="D144" s="502"/>
      <c r="E144" s="467" t="s">
        <v>3412</v>
      </c>
      <c r="F144" s="903"/>
      <c r="G144" s="902"/>
      <c r="H144" s="903"/>
      <c r="I144" s="369"/>
      <c r="J144" s="364"/>
      <c r="K144" s="1715"/>
      <c r="L144" s="1715"/>
    </row>
    <row r="145" spans="1:12" ht="15" customHeight="1" outlineLevel="1">
      <c r="A145" s="493" t="s">
        <v>4501</v>
      </c>
      <c r="B145" s="493" t="s">
        <v>4502</v>
      </c>
      <c r="C145" s="493"/>
      <c r="D145" s="500" t="s">
        <v>4503</v>
      </c>
      <c r="E145" s="471" t="s">
        <v>3412</v>
      </c>
      <c r="F145" s="902">
        <v>1114402723</v>
      </c>
      <c r="G145" s="902"/>
      <c r="H145" s="902">
        <v>1114454665</v>
      </c>
      <c r="I145" s="466">
        <f>F145-H145</f>
        <v>-51942</v>
      </c>
      <c r="J145" s="364"/>
      <c r="K145" s="1715"/>
      <c r="L145" s="1715"/>
    </row>
    <row r="146" spans="1:12" ht="8.1" customHeight="1">
      <c r="A146" s="501"/>
      <c r="B146" s="430"/>
      <c r="C146" s="430"/>
      <c r="D146" s="502"/>
      <c r="E146" s="467" t="s">
        <v>3412</v>
      </c>
      <c r="F146" s="903"/>
      <c r="G146" s="902"/>
      <c r="H146" s="903"/>
      <c r="I146" s="369"/>
      <c r="J146" s="364"/>
      <c r="K146" s="1715"/>
      <c r="L146" s="1715"/>
    </row>
    <row r="147" spans="1:12" ht="17.100000000000001" customHeight="1" thickBot="1">
      <c r="A147" s="493"/>
      <c r="B147" s="493" t="s">
        <v>4504</v>
      </c>
      <c r="C147" s="493"/>
      <c r="D147" s="500" t="s">
        <v>4505</v>
      </c>
      <c r="E147" s="471" t="s">
        <v>3412</v>
      </c>
      <c r="F147" s="906">
        <v>730830320794</v>
      </c>
      <c r="G147" s="902"/>
      <c r="H147" s="906">
        <v>693750650404</v>
      </c>
      <c r="I147" s="474">
        <f>SUM(I98,I125)</f>
        <v>37079722332</v>
      </c>
      <c r="J147" s="364"/>
      <c r="K147" s="1715"/>
      <c r="L147" s="1715"/>
    </row>
    <row r="148" spans="1:12" s="334" customFormat="1" ht="16.350000000000001" customHeight="1" thickTop="1">
      <c r="A148" s="475" t="s">
        <v>14390</v>
      </c>
      <c r="B148" s="475"/>
      <c r="C148" s="475"/>
      <c r="D148" s="475"/>
      <c r="E148" s="475"/>
      <c r="F148" s="343">
        <v>0</v>
      </c>
      <c r="G148" s="475"/>
      <c r="H148" s="343">
        <v>0</v>
      </c>
      <c r="I148" s="332"/>
      <c r="J148" s="333"/>
      <c r="K148" s="1716"/>
      <c r="L148" s="1716"/>
    </row>
    <row r="149" spans="1:12" ht="16.350000000000001" customHeight="1">
      <c r="A149" s="1896" t="s">
        <v>14419</v>
      </c>
      <c r="B149" s="1896"/>
      <c r="C149" s="1896"/>
      <c r="D149" s="1896"/>
      <c r="E149" s="1896"/>
      <c r="F149" s="1138">
        <v>0</v>
      </c>
      <c r="G149" s="1139"/>
      <c r="H149" s="1138">
        <v>0</v>
      </c>
      <c r="I149" s="369"/>
      <c r="J149" s="364"/>
      <c r="K149" s="1715"/>
      <c r="L149" s="1715"/>
    </row>
    <row r="150" spans="1:12" s="334" customFormat="1" ht="5.0999999999999996" customHeight="1" thickBot="1">
      <c r="A150" s="503"/>
      <c r="B150" s="469"/>
      <c r="C150" s="469"/>
      <c r="D150" s="469"/>
      <c r="E150" s="469" t="s">
        <v>3412</v>
      </c>
      <c r="F150" s="469"/>
      <c r="G150" s="469"/>
      <c r="H150" s="469"/>
      <c r="I150" s="332"/>
      <c r="J150" s="333"/>
      <c r="K150" s="1716"/>
      <c r="L150" s="1716"/>
    </row>
    <row r="151" spans="1:12" ht="15" customHeight="1">
      <c r="A151" s="493"/>
      <c r="B151" s="430"/>
      <c r="C151" s="430"/>
      <c r="D151" s="502"/>
      <c r="E151" s="467"/>
      <c r="F151" s="465"/>
      <c r="G151" s="465"/>
      <c r="H151" s="465"/>
      <c r="I151" s="369"/>
      <c r="J151" s="364"/>
      <c r="K151" s="1715"/>
      <c r="L151" s="1715"/>
    </row>
    <row r="152" spans="1:12" ht="21.95" customHeight="1">
      <c r="A152" s="513" t="s">
        <v>14239</v>
      </c>
      <c r="B152" s="438"/>
      <c r="C152" s="438"/>
      <c r="D152" s="438"/>
      <c r="E152" s="438"/>
      <c r="F152" s="514"/>
      <c r="G152" s="514"/>
      <c r="H152" s="514"/>
      <c r="I152" s="363"/>
      <c r="J152" s="364"/>
      <c r="K152" s="1715"/>
      <c r="L152" s="1715"/>
    </row>
    <row r="153" spans="1:12" ht="15" customHeight="1">
      <c r="A153" s="430"/>
      <c r="B153" s="430"/>
      <c r="C153" s="430"/>
      <c r="D153" s="502"/>
      <c r="E153" s="467" t="s">
        <v>3412</v>
      </c>
      <c r="F153" s="465"/>
      <c r="G153" s="465"/>
      <c r="H153" s="465"/>
      <c r="I153" s="369"/>
      <c r="J153" s="364"/>
      <c r="K153" s="1715"/>
      <c r="L153" s="1715"/>
    </row>
    <row r="154" spans="1:12" s="376" customFormat="1" ht="27.95" customHeight="1">
      <c r="A154" s="495" t="s">
        <v>12470</v>
      </c>
      <c r="B154" s="496"/>
      <c r="C154" s="496"/>
      <c r="D154" s="497"/>
      <c r="E154" s="470" t="s">
        <v>6087</v>
      </c>
      <c r="F154" s="498" t="s">
        <v>2948</v>
      </c>
      <c r="G154" s="499"/>
      <c r="H154" s="498" t="s">
        <v>4022</v>
      </c>
      <c r="I154" s="356" t="s">
        <v>4023</v>
      </c>
      <c r="J154" s="375"/>
      <c r="K154" s="1717"/>
      <c r="L154" s="1717"/>
    </row>
    <row r="155" spans="1:12" ht="15" customHeight="1">
      <c r="A155" s="493"/>
      <c r="B155" s="493"/>
      <c r="C155" s="493"/>
      <c r="D155" s="500"/>
      <c r="E155" s="467" t="s">
        <v>3412</v>
      </c>
      <c r="F155" s="903"/>
      <c r="G155" s="903"/>
      <c r="H155" s="903"/>
      <c r="I155" s="369"/>
      <c r="J155" s="364"/>
      <c r="K155" s="1715"/>
      <c r="L155" s="1715"/>
    </row>
    <row r="156" spans="1:12" ht="15" customHeight="1">
      <c r="A156" s="501" t="s">
        <v>533</v>
      </c>
      <c r="B156" s="430" t="s">
        <v>12471</v>
      </c>
      <c r="C156" s="430"/>
      <c r="D156" s="502"/>
      <c r="E156" s="467" t="s">
        <v>3412</v>
      </c>
      <c r="F156" s="903">
        <v>0</v>
      </c>
      <c r="G156" s="903"/>
      <c r="H156" s="903">
        <v>0</v>
      </c>
      <c r="I156" s="468">
        <f t="shared" ref="I156:I169" si="4">F156-H156</f>
        <v>0</v>
      </c>
      <c r="J156" s="364" t="s">
        <v>2844</v>
      </c>
      <c r="K156" s="1715"/>
      <c r="L156" s="1715"/>
    </row>
    <row r="157" spans="1:12" ht="15" customHeight="1">
      <c r="A157" s="501" t="s">
        <v>661</v>
      </c>
      <c r="B157" s="430" t="s">
        <v>7811</v>
      </c>
      <c r="C157" s="430"/>
      <c r="D157" s="502"/>
      <c r="E157" s="467" t="s">
        <v>3412</v>
      </c>
      <c r="F157" s="903">
        <v>0</v>
      </c>
      <c r="G157" s="903"/>
      <c r="H157" s="903">
        <v>0</v>
      </c>
      <c r="I157" s="468">
        <f t="shared" si="4"/>
        <v>0</v>
      </c>
      <c r="J157" s="364"/>
      <c r="K157" s="1715"/>
      <c r="L157" s="1715"/>
    </row>
    <row r="158" spans="1:12" ht="15" customHeight="1">
      <c r="A158" s="501" t="s">
        <v>12491</v>
      </c>
      <c r="B158" s="430" t="s">
        <v>11859</v>
      </c>
      <c r="C158" s="430"/>
      <c r="D158" s="502"/>
      <c r="E158" s="467" t="s">
        <v>3412</v>
      </c>
      <c r="F158" s="903">
        <v>0</v>
      </c>
      <c r="G158" s="903"/>
      <c r="H158" s="903">
        <v>0</v>
      </c>
      <c r="I158" s="468">
        <f t="shared" si="4"/>
        <v>0</v>
      </c>
      <c r="J158" s="364"/>
      <c r="K158" s="1715"/>
      <c r="L158" s="1715"/>
    </row>
    <row r="159" spans="1:12" ht="15" customHeight="1">
      <c r="A159" s="501" t="s">
        <v>13295</v>
      </c>
      <c r="B159" s="430" t="s">
        <v>11860</v>
      </c>
      <c r="C159" s="430"/>
      <c r="D159" s="502"/>
      <c r="E159" s="467"/>
      <c r="F159" s="903">
        <v>3048300</v>
      </c>
      <c r="G159" s="903"/>
      <c r="H159" s="903">
        <v>3048300</v>
      </c>
      <c r="I159" s="468">
        <f t="shared" si="4"/>
        <v>0</v>
      </c>
      <c r="J159" s="364" t="s">
        <v>2844</v>
      </c>
      <c r="K159" s="1715"/>
      <c r="L159" s="1715"/>
    </row>
    <row r="160" spans="1:12" ht="15" customHeight="1">
      <c r="A160" s="501" t="s">
        <v>13297</v>
      </c>
      <c r="B160" s="430" t="s">
        <v>11861</v>
      </c>
      <c r="C160" s="430"/>
      <c r="D160" s="502"/>
      <c r="E160" s="467" t="s">
        <v>3412</v>
      </c>
      <c r="F160" s="903"/>
      <c r="G160" s="903"/>
      <c r="H160" s="903"/>
      <c r="I160" s="468">
        <f t="shared" si="4"/>
        <v>0</v>
      </c>
      <c r="J160" s="364"/>
      <c r="K160" s="1715"/>
      <c r="L160" s="1715"/>
    </row>
    <row r="161" spans="1:12" s="1287" customFormat="1" ht="15" customHeight="1">
      <c r="A161" s="1280"/>
      <c r="B161" s="1281" t="s">
        <v>11862</v>
      </c>
      <c r="C161" s="1281"/>
      <c r="D161" s="1282"/>
      <c r="E161" s="1283" t="s">
        <v>3412</v>
      </c>
      <c r="F161" s="1284">
        <v>365.38</v>
      </c>
      <c r="G161" s="1284"/>
      <c r="H161" s="1668">
        <v>498.4</v>
      </c>
      <c r="I161" s="1285">
        <f t="shared" si="4"/>
        <v>-133.01999999999998</v>
      </c>
      <c r="J161" s="1286"/>
      <c r="K161" s="1715"/>
      <c r="L161" s="1715"/>
    </row>
    <row r="162" spans="1:12" ht="15" hidden="1" customHeight="1">
      <c r="A162" s="501"/>
      <c r="B162" s="430" t="s">
        <v>11863</v>
      </c>
      <c r="C162" s="430"/>
      <c r="D162" s="502"/>
      <c r="E162" s="467" t="s">
        <v>3412</v>
      </c>
      <c r="F162" s="1003"/>
      <c r="G162" s="1003"/>
      <c r="H162" s="1003"/>
      <c r="I162" s="1025">
        <f t="shared" si="4"/>
        <v>0</v>
      </c>
      <c r="J162" s="364"/>
      <c r="K162" s="1715"/>
      <c r="L162" s="1715"/>
    </row>
    <row r="163" spans="1:12" ht="15" hidden="1" customHeight="1">
      <c r="A163" s="501"/>
      <c r="B163" s="430" t="s">
        <v>11864</v>
      </c>
      <c r="C163" s="430"/>
      <c r="D163" s="502"/>
      <c r="E163" s="467" t="s">
        <v>3412</v>
      </c>
      <c r="F163" s="903">
        <v>0</v>
      </c>
      <c r="G163" s="903"/>
      <c r="H163" s="903">
        <v>0</v>
      </c>
      <c r="I163" s="468">
        <f t="shared" si="4"/>
        <v>0</v>
      </c>
      <c r="J163" s="364"/>
      <c r="K163" s="1715"/>
      <c r="L163" s="1715"/>
    </row>
    <row r="164" spans="1:12" ht="15" hidden="1" customHeight="1">
      <c r="A164" s="501"/>
      <c r="B164" s="430" t="s">
        <v>5850</v>
      </c>
      <c r="C164" s="430"/>
      <c r="D164" s="502"/>
      <c r="E164" s="467" t="s">
        <v>3412</v>
      </c>
      <c r="F164" s="903">
        <v>0</v>
      </c>
      <c r="G164" s="903"/>
      <c r="H164" s="903">
        <v>0</v>
      </c>
      <c r="I164" s="468">
        <f t="shared" si="4"/>
        <v>0</v>
      </c>
      <c r="J164" s="364"/>
      <c r="K164" s="1715"/>
      <c r="L164" s="1715"/>
    </row>
    <row r="165" spans="1:12" ht="15" hidden="1" customHeight="1">
      <c r="A165" s="501"/>
      <c r="B165" s="430" t="s">
        <v>5851</v>
      </c>
      <c r="C165" s="430"/>
      <c r="D165" s="502"/>
      <c r="E165" s="467" t="s">
        <v>3412</v>
      </c>
      <c r="F165" s="903">
        <v>0</v>
      </c>
      <c r="G165" s="903"/>
      <c r="H165" s="903">
        <v>0</v>
      </c>
      <c r="I165" s="468">
        <f t="shared" si="4"/>
        <v>0</v>
      </c>
      <c r="J165" s="364"/>
      <c r="K165" s="1715"/>
      <c r="L165" s="1715"/>
    </row>
    <row r="166" spans="1:12" ht="15" hidden="1" customHeight="1">
      <c r="A166" s="501"/>
      <c r="B166" s="430" t="s">
        <v>5852</v>
      </c>
      <c r="C166" s="430"/>
      <c r="D166" s="502"/>
      <c r="E166" s="467" t="s">
        <v>3412</v>
      </c>
      <c r="F166" s="903">
        <v>0</v>
      </c>
      <c r="G166" s="903"/>
      <c r="H166" s="903">
        <v>0</v>
      </c>
      <c r="I166" s="468">
        <f t="shared" si="4"/>
        <v>0</v>
      </c>
      <c r="J166" s="364"/>
      <c r="K166" s="1715"/>
      <c r="L166" s="1715"/>
    </row>
    <row r="167" spans="1:12" ht="15" hidden="1" customHeight="1">
      <c r="A167" s="501"/>
      <c r="B167" s="430" t="s">
        <v>5853</v>
      </c>
      <c r="C167" s="430"/>
      <c r="D167" s="502"/>
      <c r="E167" s="467" t="s">
        <v>3412</v>
      </c>
      <c r="F167" s="903">
        <v>0</v>
      </c>
      <c r="G167" s="903"/>
      <c r="H167" s="903">
        <v>0</v>
      </c>
      <c r="I167" s="468">
        <f t="shared" si="4"/>
        <v>0</v>
      </c>
      <c r="J167" s="364"/>
      <c r="K167" s="1715"/>
      <c r="L167" s="1715"/>
    </row>
    <row r="168" spans="1:12" ht="15" hidden="1" customHeight="1">
      <c r="A168" s="501"/>
      <c r="B168" s="430" t="s">
        <v>5854</v>
      </c>
      <c r="C168" s="430"/>
      <c r="D168" s="502"/>
      <c r="E168" s="467" t="s">
        <v>3412</v>
      </c>
      <c r="F168" s="903">
        <v>0</v>
      </c>
      <c r="G168" s="903"/>
      <c r="H168" s="903">
        <v>0</v>
      </c>
      <c r="I168" s="468">
        <f t="shared" si="4"/>
        <v>0</v>
      </c>
      <c r="J168" s="364"/>
      <c r="K168" s="1715"/>
      <c r="L168" s="1715"/>
    </row>
    <row r="169" spans="1:12" ht="15" customHeight="1">
      <c r="A169" s="501" t="s">
        <v>13302</v>
      </c>
      <c r="B169" s="430" t="s">
        <v>3246</v>
      </c>
      <c r="C169" s="430"/>
      <c r="D169" s="502"/>
      <c r="E169" s="467" t="s">
        <v>3412</v>
      </c>
      <c r="F169" s="903">
        <v>0</v>
      </c>
      <c r="G169" s="903"/>
      <c r="H169" s="903">
        <v>0</v>
      </c>
      <c r="I169" s="468">
        <f t="shared" si="4"/>
        <v>0</v>
      </c>
      <c r="J169" s="364" t="s">
        <v>2844</v>
      </c>
      <c r="K169" s="1715"/>
      <c r="L169" s="1715"/>
    </row>
    <row r="170" spans="1:12" ht="15" customHeight="1">
      <c r="A170" s="430"/>
      <c r="B170" s="430"/>
      <c r="C170" s="430"/>
      <c r="D170" s="430"/>
      <c r="E170" s="475"/>
      <c r="F170" s="465"/>
      <c r="G170" s="465"/>
      <c r="H170" s="465"/>
      <c r="I170" s="369"/>
      <c r="J170" s="364"/>
      <c r="K170" s="1715"/>
      <c r="L170" s="1715"/>
    </row>
    <row r="171" spans="1:12" s="334" customFormat="1" ht="15" customHeight="1">
      <c r="A171" s="475"/>
      <c r="B171" s="475"/>
      <c r="C171" s="475"/>
      <c r="D171" s="475"/>
      <c r="E171" s="475"/>
      <c r="F171" s="475"/>
      <c r="G171" s="475"/>
      <c r="H171" s="475"/>
      <c r="I171" s="332"/>
      <c r="J171" s="333"/>
      <c r="K171" s="1715"/>
      <c r="L171" s="1715"/>
    </row>
    <row r="172" spans="1:12" s="334" customFormat="1" ht="15" customHeight="1">
      <c r="A172" s="475"/>
      <c r="B172" s="475"/>
      <c r="C172" s="475"/>
      <c r="D172" s="475"/>
      <c r="E172" s="475"/>
      <c r="F172" s="491" t="s">
        <v>14405</v>
      </c>
      <c r="G172" s="491"/>
      <c r="H172" s="491"/>
      <c r="I172" s="379"/>
      <c r="J172" s="333"/>
      <c r="K172" s="1715"/>
      <c r="L172" s="1715"/>
    </row>
    <row r="173" spans="1:12" s="334" customFormat="1" ht="20.100000000000001" customHeight="1">
      <c r="A173" s="1897" t="s">
        <v>6950</v>
      </c>
      <c r="B173" s="1897"/>
      <c r="C173" s="1897" t="s">
        <v>14363</v>
      </c>
      <c r="D173" s="1899"/>
      <c r="E173" s="1899"/>
      <c r="F173" s="438" t="s">
        <v>6951</v>
      </c>
      <c r="G173" s="491"/>
      <c r="H173" s="431"/>
      <c r="I173" s="380"/>
      <c r="J173" s="333"/>
      <c r="K173" s="1715"/>
      <c r="L173" s="1715"/>
    </row>
    <row r="174" spans="1:12" s="334" customFormat="1" ht="12" customHeight="1">
      <c r="A174" s="491"/>
      <c r="B174" s="491"/>
      <c r="C174" s="491"/>
      <c r="D174" s="491"/>
      <c r="E174" s="491"/>
      <c r="F174" s="491"/>
      <c r="G174" s="491"/>
      <c r="H174" s="491"/>
      <c r="I174" s="332"/>
      <c r="J174" s="333"/>
      <c r="K174" s="1715"/>
      <c r="L174" s="1715"/>
    </row>
    <row r="175" spans="1:12" s="334" customFormat="1" ht="12" customHeight="1">
      <c r="A175" s="491"/>
      <c r="B175" s="491"/>
      <c r="C175" s="491"/>
      <c r="D175" s="491"/>
      <c r="E175" s="491"/>
      <c r="F175" s="491"/>
      <c r="G175" s="491"/>
      <c r="H175" s="491"/>
      <c r="I175" s="332"/>
      <c r="J175" s="333"/>
      <c r="K175" s="1716"/>
      <c r="L175" s="1716"/>
    </row>
    <row r="176" spans="1:12" s="334" customFormat="1" ht="12" customHeight="1">
      <c r="A176" s="491"/>
      <c r="B176" s="491"/>
      <c r="C176" s="491"/>
      <c r="D176" s="491"/>
      <c r="E176" s="491"/>
      <c r="F176" s="491"/>
      <c r="G176" s="491"/>
      <c r="H176" s="491"/>
      <c r="I176" s="332"/>
      <c r="J176" s="333"/>
      <c r="K176" s="1716"/>
      <c r="L176" s="1716"/>
    </row>
    <row r="177" spans="1:12" s="334" customFormat="1" ht="12" customHeight="1">
      <c r="A177" s="491"/>
      <c r="B177" s="491"/>
      <c r="C177" s="491"/>
      <c r="D177" s="491"/>
      <c r="E177" s="491"/>
      <c r="F177" s="491"/>
      <c r="G177" s="491"/>
      <c r="H177" s="491"/>
      <c r="I177" s="332"/>
      <c r="J177" s="333"/>
      <c r="K177" s="1716"/>
      <c r="L177" s="1716"/>
    </row>
    <row r="178" spans="1:12" s="334" customFormat="1" ht="12" customHeight="1">
      <c r="A178" s="491"/>
      <c r="B178" s="491"/>
      <c r="C178" s="491"/>
      <c r="D178" s="491"/>
      <c r="E178" s="491"/>
      <c r="F178" s="491"/>
      <c r="G178" s="491"/>
      <c r="H178" s="491"/>
      <c r="I178" s="332"/>
      <c r="J178" s="333"/>
      <c r="K178" s="1716"/>
      <c r="L178" s="1716"/>
    </row>
    <row r="179" spans="1:12" s="334" customFormat="1" ht="15" customHeight="1">
      <c r="A179" s="1898" t="s">
        <v>3247</v>
      </c>
      <c r="B179" s="1898"/>
      <c r="C179" s="1898" t="s">
        <v>3247</v>
      </c>
      <c r="D179" s="1898"/>
      <c r="E179" s="1898"/>
      <c r="F179" s="491" t="s">
        <v>3247</v>
      </c>
      <c r="G179" s="491"/>
      <c r="H179" s="491"/>
      <c r="I179" s="332"/>
      <c r="J179" s="333"/>
      <c r="K179" s="1716"/>
      <c r="L179" s="1716"/>
    </row>
    <row r="180" spans="1:12" s="334" customFormat="1" ht="20.100000000000001" customHeight="1">
      <c r="A180" s="1899" t="s">
        <v>6952</v>
      </c>
      <c r="B180" s="1899"/>
      <c r="C180" s="1899" t="s">
        <v>14362</v>
      </c>
      <c r="D180" s="1899"/>
      <c r="E180" s="1899"/>
      <c r="F180" s="431" t="s">
        <v>6953</v>
      </c>
      <c r="G180" s="491"/>
      <c r="H180" s="431"/>
      <c r="I180" s="381"/>
      <c r="J180" s="333"/>
      <c r="K180" s="1716"/>
      <c r="L180" s="1716"/>
    </row>
    <row r="181" spans="1:12" s="334" customFormat="1" ht="15" customHeight="1">
      <c r="A181" s="382"/>
      <c r="B181" s="382"/>
      <c r="C181" s="382"/>
      <c r="D181" s="382"/>
      <c r="E181" s="382"/>
      <c r="F181" s="333"/>
      <c r="G181" s="382"/>
      <c r="H181" s="382"/>
      <c r="I181" s="383"/>
      <c r="J181" s="383"/>
      <c r="K181" s="1716"/>
      <c r="L181" s="1716"/>
    </row>
    <row r="182" spans="1:12" s="334" customFormat="1" ht="15" customHeight="1">
      <c r="J182" s="383"/>
      <c r="K182" s="1716"/>
      <c r="L182" s="1716"/>
    </row>
    <row r="183" spans="1:12" s="334" customFormat="1" ht="15" customHeight="1">
      <c r="J183" s="383"/>
      <c r="K183" s="1716"/>
      <c r="L183" s="1716"/>
    </row>
    <row r="184" spans="1:12" s="334" customFormat="1" ht="15" customHeight="1">
      <c r="J184" s="383"/>
      <c r="K184" s="1716"/>
      <c r="L184" s="1716"/>
    </row>
    <row r="185" spans="1:12" s="334" customFormat="1" ht="15" customHeight="1">
      <c r="J185" s="383"/>
      <c r="K185" s="1716"/>
      <c r="L185" s="1716"/>
    </row>
    <row r="186" spans="1:12" ht="15" customHeight="1">
      <c r="K186" s="1715"/>
      <c r="L186" s="1715"/>
    </row>
    <row r="187" spans="1:12" ht="15" customHeight="1">
      <c r="K187" s="1715"/>
      <c r="L187" s="1715"/>
    </row>
    <row r="188" spans="1:12" ht="15" customHeight="1">
      <c r="K188" s="1715"/>
      <c r="L188" s="1715"/>
    </row>
    <row r="189" spans="1:12" ht="15" customHeight="1">
      <c r="K189" s="1715"/>
      <c r="L189" s="1715"/>
    </row>
    <row r="190" spans="1:12" ht="15" customHeight="1">
      <c r="K190" s="1715"/>
      <c r="L190" s="1715"/>
    </row>
    <row r="191" spans="1:12" ht="15" customHeight="1">
      <c r="K191" s="1715"/>
      <c r="L191" s="1715"/>
    </row>
    <row r="192" spans="1:12" ht="15" customHeight="1">
      <c r="K192" s="1715"/>
      <c r="L192" s="1715"/>
    </row>
    <row r="193" spans="11:12" ht="15" customHeight="1">
      <c r="K193" s="1715"/>
      <c r="L193" s="1715"/>
    </row>
    <row r="194" spans="11:12" ht="15" customHeight="1">
      <c r="K194" s="1715"/>
      <c r="L194" s="1715"/>
    </row>
    <row r="195" spans="11:12" ht="15" customHeight="1">
      <c r="K195" s="1715"/>
      <c r="L195" s="1715"/>
    </row>
    <row r="196" spans="11:12" ht="15" customHeight="1">
      <c r="K196" s="1715"/>
      <c r="L196" s="1715"/>
    </row>
    <row r="197" spans="11:12" ht="15" customHeight="1">
      <c r="K197" s="1715"/>
      <c r="L197" s="1715"/>
    </row>
    <row r="198" spans="11:12" ht="15" customHeight="1">
      <c r="K198" s="1715"/>
      <c r="L198" s="1715"/>
    </row>
    <row r="199" spans="11:12" ht="15" customHeight="1">
      <c r="K199" s="1715"/>
      <c r="L199" s="1715"/>
    </row>
    <row r="200" spans="11:12" ht="15" customHeight="1">
      <c r="K200" s="1715"/>
      <c r="L200" s="1715"/>
    </row>
    <row r="201" spans="11:12" ht="15" customHeight="1">
      <c r="K201" s="1715"/>
      <c r="L201" s="1715"/>
    </row>
    <row r="202" spans="11:12" ht="15" customHeight="1">
      <c r="K202" s="1715"/>
      <c r="L202" s="1715"/>
    </row>
    <row r="203" spans="11:12" ht="15" customHeight="1">
      <c r="K203" s="1715"/>
      <c r="L203" s="1715"/>
    </row>
    <row r="204" spans="11:12" ht="15" customHeight="1">
      <c r="K204" s="1715"/>
      <c r="L204" s="1715"/>
    </row>
    <row r="205" spans="11:12" ht="15" customHeight="1">
      <c r="K205" s="1715"/>
      <c r="L205" s="1715"/>
    </row>
    <row r="206" spans="11:12" ht="15" customHeight="1">
      <c r="K206" s="1715"/>
      <c r="L206" s="1715"/>
    </row>
    <row r="207" spans="11:12" ht="15" customHeight="1">
      <c r="K207" s="1715"/>
      <c r="L207" s="1715"/>
    </row>
    <row r="208" spans="11:12" ht="15" customHeight="1">
      <c r="K208" s="1715"/>
      <c r="L208" s="1715"/>
    </row>
    <row r="209" spans="11:12" ht="15" customHeight="1">
      <c r="K209" s="1715"/>
      <c r="L209" s="1715"/>
    </row>
    <row r="210" spans="11:12" ht="15" customHeight="1">
      <c r="K210" s="1715"/>
      <c r="L210" s="1715"/>
    </row>
    <row r="211" spans="11:12" ht="15" customHeight="1">
      <c r="K211" s="1715"/>
      <c r="L211" s="1715"/>
    </row>
    <row r="212" spans="11:12" ht="15" customHeight="1">
      <c r="K212" s="1715"/>
      <c r="L212" s="1715"/>
    </row>
    <row r="213" spans="11:12" ht="15" customHeight="1">
      <c r="K213" s="1715"/>
      <c r="L213" s="1715"/>
    </row>
    <row r="214" spans="11:12" ht="15" customHeight="1">
      <c r="K214" s="1715"/>
      <c r="L214" s="1715"/>
    </row>
    <row r="215" spans="11:12" ht="15" customHeight="1">
      <c r="K215" s="1715"/>
      <c r="L215" s="1715"/>
    </row>
    <row r="216" spans="11:12" ht="15" customHeight="1">
      <c r="K216" s="1715"/>
      <c r="L216" s="1715"/>
    </row>
    <row r="217" spans="11:12" ht="15" customHeight="1">
      <c r="K217" s="1715"/>
      <c r="L217" s="1715"/>
    </row>
    <row r="218" spans="11:12" ht="15" customHeight="1">
      <c r="K218" s="1715"/>
      <c r="L218" s="1715"/>
    </row>
    <row r="219" spans="11:12" ht="15" customHeight="1">
      <c r="K219" s="1715"/>
      <c r="L219" s="1715"/>
    </row>
    <row r="220" spans="11:12" ht="15" customHeight="1">
      <c r="K220" s="1715"/>
      <c r="L220" s="1715"/>
    </row>
    <row r="221" spans="11:12" ht="15" customHeight="1">
      <c r="K221" s="1715"/>
      <c r="L221" s="1715"/>
    </row>
    <row r="222" spans="11:12" ht="15" customHeight="1">
      <c r="K222" s="1715"/>
      <c r="L222" s="1715"/>
    </row>
    <row r="223" spans="11:12" ht="15" customHeight="1">
      <c r="K223" s="1715"/>
      <c r="L223" s="1715"/>
    </row>
    <row r="224" spans="11:12" ht="15" customHeight="1">
      <c r="K224" s="1715"/>
      <c r="L224" s="1715"/>
    </row>
    <row r="225" spans="11:12" ht="15" customHeight="1">
      <c r="K225" s="1715"/>
      <c r="L225" s="1715"/>
    </row>
    <row r="226" spans="11:12" ht="15" customHeight="1">
      <c r="K226" s="1715"/>
      <c r="L226" s="1715"/>
    </row>
    <row r="227" spans="11:12" ht="15" customHeight="1">
      <c r="K227" s="1715"/>
      <c r="L227" s="1715"/>
    </row>
    <row r="228" spans="11:12" ht="15" customHeight="1">
      <c r="K228" s="1715"/>
      <c r="L228" s="1715"/>
    </row>
    <row r="229" spans="11:12" ht="15" customHeight="1">
      <c r="K229" s="1715"/>
      <c r="L229" s="1715"/>
    </row>
    <row r="230" spans="11:12" ht="15" customHeight="1">
      <c r="K230" s="1715"/>
      <c r="L230" s="1715"/>
    </row>
    <row r="231" spans="11:12" ht="15" customHeight="1">
      <c r="K231" s="1715"/>
      <c r="L231" s="1715"/>
    </row>
    <row r="232" spans="11:12" ht="15" customHeight="1">
      <c r="K232" s="1715"/>
      <c r="L232" s="1715"/>
    </row>
    <row r="233" spans="11:12" ht="15" customHeight="1">
      <c r="K233" s="1715"/>
      <c r="L233" s="1715"/>
    </row>
    <row r="234" spans="11:12" ht="15" customHeight="1">
      <c r="K234" s="1715"/>
      <c r="L234" s="1715"/>
    </row>
    <row r="235" spans="11:12" ht="15" customHeight="1">
      <c r="K235" s="1715"/>
      <c r="L235" s="1715"/>
    </row>
    <row r="236" spans="11:12" ht="15" customHeight="1">
      <c r="K236" s="1715"/>
      <c r="L236" s="1715"/>
    </row>
    <row r="237" spans="11:12" ht="15" customHeight="1">
      <c r="K237" s="1715"/>
      <c r="L237" s="1715"/>
    </row>
    <row r="238" spans="11:12" ht="15" customHeight="1">
      <c r="K238" s="1715"/>
      <c r="L238" s="1715"/>
    </row>
    <row r="239" spans="11:12" ht="15" customHeight="1">
      <c r="K239" s="1715"/>
      <c r="L239" s="1715"/>
    </row>
    <row r="240" spans="11:12" ht="15" customHeight="1">
      <c r="K240" s="1715"/>
      <c r="L240" s="1715"/>
    </row>
    <row r="241" spans="11:12" ht="15" customHeight="1">
      <c r="K241" s="1715"/>
      <c r="L241" s="1715"/>
    </row>
    <row r="242" spans="11:12" ht="15" customHeight="1">
      <c r="K242" s="1715"/>
      <c r="L242" s="1715"/>
    </row>
    <row r="243" spans="11:12" ht="15" customHeight="1">
      <c r="K243" s="1715"/>
      <c r="L243" s="1715"/>
    </row>
    <row r="244" spans="11:12" ht="15" customHeight="1">
      <c r="K244" s="1715"/>
      <c r="L244" s="1715"/>
    </row>
    <row r="245" spans="11:12" ht="15" customHeight="1">
      <c r="K245" s="1715"/>
      <c r="L245" s="1715"/>
    </row>
    <row r="246" spans="11:12" ht="15" customHeight="1">
      <c r="K246" s="1715"/>
      <c r="L246" s="1715"/>
    </row>
    <row r="247" spans="11:12" ht="15" customHeight="1">
      <c r="K247" s="1715"/>
      <c r="L247" s="1715"/>
    </row>
    <row r="248" spans="11:12" ht="15" customHeight="1">
      <c r="K248" s="1715"/>
      <c r="L248" s="1715"/>
    </row>
    <row r="249" spans="11:12" ht="15" customHeight="1">
      <c r="K249" s="1715"/>
      <c r="L249" s="1715"/>
    </row>
    <row r="250" spans="11:12" ht="15" customHeight="1">
      <c r="K250" s="1715"/>
      <c r="L250" s="1715"/>
    </row>
    <row r="251" spans="11:12" ht="15" customHeight="1">
      <c r="K251" s="1715"/>
      <c r="L251" s="1715"/>
    </row>
    <row r="252" spans="11:12" ht="15" customHeight="1">
      <c r="K252" s="1715"/>
      <c r="L252" s="1715"/>
    </row>
    <row r="253" spans="11:12" ht="15" customHeight="1">
      <c r="K253" s="1715"/>
      <c r="L253" s="1715"/>
    </row>
    <row r="254" spans="11:12" ht="15" customHeight="1">
      <c r="K254" s="1715"/>
      <c r="L254" s="1715"/>
    </row>
    <row r="255" spans="11:12" ht="15" customHeight="1">
      <c r="K255" s="1715"/>
      <c r="L255" s="1715"/>
    </row>
    <row r="256" spans="11:12" ht="15" customHeight="1">
      <c r="K256" s="1715"/>
      <c r="L256" s="1715"/>
    </row>
    <row r="257" spans="11:12" ht="15" customHeight="1">
      <c r="K257" s="1715"/>
      <c r="L257" s="1715"/>
    </row>
    <row r="258" spans="11:12" ht="15" customHeight="1">
      <c r="K258" s="1715"/>
      <c r="L258" s="1715"/>
    </row>
    <row r="259" spans="11:12" ht="15" customHeight="1">
      <c r="K259" s="1715"/>
      <c r="L259" s="1715"/>
    </row>
    <row r="260" spans="11:12" ht="15" customHeight="1">
      <c r="K260" s="1715"/>
      <c r="L260" s="1715"/>
    </row>
    <row r="261" spans="11:12" ht="15" customHeight="1">
      <c r="K261" s="1715"/>
      <c r="L261" s="1715"/>
    </row>
    <row r="262" spans="11:12" ht="15" customHeight="1">
      <c r="K262" s="1715"/>
      <c r="L262" s="1715"/>
    </row>
    <row r="263" spans="11:12" ht="15" customHeight="1">
      <c r="K263" s="1715"/>
      <c r="L263" s="1715"/>
    </row>
    <row r="264" spans="11:12" ht="15" customHeight="1">
      <c r="K264" s="1715"/>
      <c r="L264" s="1715"/>
    </row>
    <row r="265" spans="11:12" ht="15" customHeight="1">
      <c r="K265" s="1715"/>
      <c r="L265" s="1715"/>
    </row>
    <row r="266" spans="11:12" ht="15" customHeight="1">
      <c r="K266" s="1715"/>
      <c r="L266" s="1715"/>
    </row>
    <row r="267" spans="11:12" ht="15" customHeight="1">
      <c r="K267" s="1715"/>
      <c r="L267" s="1715"/>
    </row>
    <row r="268" spans="11:12" ht="15" customHeight="1">
      <c r="K268" s="1715"/>
      <c r="L268" s="1715"/>
    </row>
    <row r="269" spans="11:12" ht="15" customHeight="1">
      <c r="K269" s="1715"/>
      <c r="L269" s="1715"/>
    </row>
    <row r="270" spans="11:12" ht="15" customHeight="1">
      <c r="K270" s="1715"/>
      <c r="L270" s="1715"/>
    </row>
    <row r="271" spans="11:12" ht="15" customHeight="1">
      <c r="K271" s="1715"/>
      <c r="L271" s="1715"/>
    </row>
    <row r="272" spans="11:12" ht="15" customHeight="1">
      <c r="K272" s="1715"/>
      <c r="L272" s="1715"/>
    </row>
    <row r="273" spans="11:12" ht="15" customHeight="1">
      <c r="K273" s="1715"/>
      <c r="L273" s="1715"/>
    </row>
    <row r="274" spans="11:12" ht="15" customHeight="1">
      <c r="K274" s="1715"/>
      <c r="L274" s="1715"/>
    </row>
    <row r="275" spans="11:12" ht="15" customHeight="1">
      <c r="K275" s="1715"/>
      <c r="L275" s="1715"/>
    </row>
    <row r="276" spans="11:12" ht="15" customHeight="1">
      <c r="K276" s="1715"/>
      <c r="L276" s="1715"/>
    </row>
    <row r="277" spans="11:12" ht="15" customHeight="1">
      <c r="K277" s="1715"/>
      <c r="L277" s="1715"/>
    </row>
    <row r="278" spans="11:12" ht="15" customHeight="1">
      <c r="K278" s="1715"/>
      <c r="L278" s="1715"/>
    </row>
    <row r="279" spans="11:12" ht="15" customHeight="1">
      <c r="K279" s="1715"/>
      <c r="L279" s="1715"/>
    </row>
    <row r="280" spans="11:12" ht="15" customHeight="1">
      <c r="K280" s="1715"/>
      <c r="L280" s="1715"/>
    </row>
    <row r="281" spans="11:12" ht="15" customHeight="1">
      <c r="K281" s="1715"/>
      <c r="L281" s="1715"/>
    </row>
    <row r="282" spans="11:12" ht="15" customHeight="1">
      <c r="K282" s="1715"/>
      <c r="L282" s="1715"/>
    </row>
    <row r="283" spans="11:12" ht="15" customHeight="1">
      <c r="K283" s="1715"/>
      <c r="L283" s="1715"/>
    </row>
    <row r="284" spans="11:12" ht="15" customHeight="1">
      <c r="K284" s="1715"/>
      <c r="L284" s="1715"/>
    </row>
    <row r="285" spans="11:12" ht="15" customHeight="1">
      <c r="K285" s="1715"/>
      <c r="L285" s="1715"/>
    </row>
    <row r="286" spans="11:12" ht="15" customHeight="1">
      <c r="K286" s="1715"/>
      <c r="L286" s="1715"/>
    </row>
    <row r="287" spans="11:12" ht="15" customHeight="1">
      <c r="K287" s="1715"/>
      <c r="L287" s="1715"/>
    </row>
    <row r="288" spans="11:12" ht="15" customHeight="1">
      <c r="K288" s="1715"/>
      <c r="L288" s="1715"/>
    </row>
    <row r="289" spans="11:12" ht="15" customHeight="1">
      <c r="K289" s="1715"/>
      <c r="L289" s="1715"/>
    </row>
    <row r="290" spans="11:12" ht="15" customHeight="1">
      <c r="K290" s="1715"/>
      <c r="L290" s="1715"/>
    </row>
    <row r="291" spans="11:12" ht="15" customHeight="1">
      <c r="K291" s="1715"/>
      <c r="L291" s="1715"/>
    </row>
    <row r="292" spans="11:12" ht="15" customHeight="1">
      <c r="K292" s="1715"/>
      <c r="L292" s="1715"/>
    </row>
    <row r="293" spans="11:12" ht="15" customHeight="1">
      <c r="K293" s="1715"/>
      <c r="L293" s="1715"/>
    </row>
    <row r="294" spans="11:12" ht="15" customHeight="1">
      <c r="K294" s="1715"/>
      <c r="L294" s="1715"/>
    </row>
    <row r="295" spans="11:12" ht="15" customHeight="1">
      <c r="K295" s="1715"/>
      <c r="L295" s="1715"/>
    </row>
    <row r="296" spans="11:12" ht="15" customHeight="1">
      <c r="K296" s="1715"/>
      <c r="L296" s="1715"/>
    </row>
    <row r="297" spans="11:12" ht="15" customHeight="1">
      <c r="K297" s="1715"/>
      <c r="L297" s="1715"/>
    </row>
    <row r="298" spans="11:12" ht="15" customHeight="1">
      <c r="K298" s="1715"/>
      <c r="L298" s="1715"/>
    </row>
    <row r="299" spans="11:12" ht="15" customHeight="1">
      <c r="K299" s="1715"/>
      <c r="L299" s="1715"/>
    </row>
    <row r="300" spans="11:12" ht="15" customHeight="1">
      <c r="K300" s="1715"/>
      <c r="L300" s="1715"/>
    </row>
    <row r="301" spans="11:12" ht="15" customHeight="1">
      <c r="K301" s="1715"/>
      <c r="L301" s="1715"/>
    </row>
    <row r="302" spans="11:12" ht="15" customHeight="1">
      <c r="K302" s="1715"/>
      <c r="L302" s="1715"/>
    </row>
    <row r="303" spans="11:12" ht="15" customHeight="1">
      <c r="K303" s="1715"/>
      <c r="L303" s="1715"/>
    </row>
    <row r="304" spans="11:12" ht="15" customHeight="1">
      <c r="K304" s="1715"/>
      <c r="L304" s="1715"/>
    </row>
    <row r="305" spans="11:12" ht="15" customHeight="1">
      <c r="K305" s="1715"/>
      <c r="L305" s="1715"/>
    </row>
    <row r="306" spans="11:12" ht="15" customHeight="1">
      <c r="K306" s="1715"/>
      <c r="L306" s="1715"/>
    </row>
    <row r="307" spans="11:12" ht="15" customHeight="1">
      <c r="K307" s="1715"/>
      <c r="L307" s="1715"/>
    </row>
    <row r="308" spans="11:12" ht="15" customHeight="1">
      <c r="K308" s="1715"/>
      <c r="L308" s="1715"/>
    </row>
    <row r="309" spans="11:12" ht="15" customHeight="1">
      <c r="K309" s="1715"/>
      <c r="L309" s="1715"/>
    </row>
    <row r="310" spans="11:12" ht="15" customHeight="1">
      <c r="K310" s="1715"/>
      <c r="L310" s="1715"/>
    </row>
    <row r="311" spans="11:12" ht="15" customHeight="1">
      <c r="K311" s="1715"/>
      <c r="L311" s="1715"/>
    </row>
    <row r="312" spans="11:12" ht="15" customHeight="1">
      <c r="K312" s="1715"/>
      <c r="L312" s="1715"/>
    </row>
    <row r="313" spans="11:12" ht="15" customHeight="1">
      <c r="K313" s="1715"/>
      <c r="L313" s="1715"/>
    </row>
    <row r="314" spans="11:12" ht="15" customHeight="1">
      <c r="K314" s="1715"/>
      <c r="L314" s="1715"/>
    </row>
    <row r="315" spans="11:12" ht="15" customHeight="1">
      <c r="K315" s="1715"/>
      <c r="L315" s="1715"/>
    </row>
    <row r="316" spans="11:12" ht="15" customHeight="1">
      <c r="K316" s="1715"/>
      <c r="L316" s="1715"/>
    </row>
    <row r="317" spans="11:12" ht="15" customHeight="1">
      <c r="K317" s="1715"/>
      <c r="L317" s="1715"/>
    </row>
    <row r="318" spans="11:12" ht="15" customHeight="1">
      <c r="K318" s="1715"/>
      <c r="L318" s="1715"/>
    </row>
    <row r="319" spans="11:12" ht="15" customHeight="1">
      <c r="K319" s="1715"/>
      <c r="L319" s="1715"/>
    </row>
    <row r="320" spans="11:12" ht="15" customHeight="1">
      <c r="K320" s="1715"/>
      <c r="L320" s="1715"/>
    </row>
    <row r="321" spans="11:12" ht="15" customHeight="1">
      <c r="K321" s="1715"/>
      <c r="L321" s="1715"/>
    </row>
    <row r="322" spans="11:12" ht="15" customHeight="1">
      <c r="K322" s="1715"/>
      <c r="L322" s="1715"/>
    </row>
    <row r="323" spans="11:12" ht="15" customHeight="1">
      <c r="K323" s="1715"/>
      <c r="L323" s="1715"/>
    </row>
    <row r="324" spans="11:12" ht="15" customHeight="1">
      <c r="K324" s="1715"/>
      <c r="L324" s="1715"/>
    </row>
    <row r="325" spans="11:12" ht="15" customHeight="1">
      <c r="K325" s="1715"/>
      <c r="L325" s="1715"/>
    </row>
    <row r="326" spans="11:12" ht="15" customHeight="1">
      <c r="K326" s="1715"/>
      <c r="L326" s="1715"/>
    </row>
    <row r="327" spans="11:12" ht="15" customHeight="1">
      <c r="K327" s="1715"/>
      <c r="L327" s="1715"/>
    </row>
    <row r="328" spans="11:12" ht="15" customHeight="1">
      <c r="K328" s="1715"/>
      <c r="L328" s="1715"/>
    </row>
    <row r="329" spans="11:12" ht="15" customHeight="1">
      <c r="K329" s="1715"/>
      <c r="L329" s="1715"/>
    </row>
    <row r="330" spans="11:12" ht="15" customHeight="1">
      <c r="K330" s="1715"/>
      <c r="L330" s="1715"/>
    </row>
    <row r="331" spans="11:12" ht="15" customHeight="1">
      <c r="K331" s="1715"/>
      <c r="L331" s="1715"/>
    </row>
    <row r="332" spans="11:12" ht="15" customHeight="1">
      <c r="K332" s="1715"/>
      <c r="L332" s="1715"/>
    </row>
    <row r="333" spans="11:12" ht="15" customHeight="1">
      <c r="K333" s="1715"/>
      <c r="L333" s="1715"/>
    </row>
    <row r="334" spans="11:12" ht="15" customHeight="1">
      <c r="K334" s="1715"/>
      <c r="L334" s="1715"/>
    </row>
    <row r="335" spans="11:12" ht="15" customHeight="1">
      <c r="K335" s="1715"/>
      <c r="L335" s="1715"/>
    </row>
    <row r="336" spans="11:12" ht="15" customHeight="1">
      <c r="K336" s="1715"/>
      <c r="L336" s="1715"/>
    </row>
    <row r="337" spans="11:12" ht="15" customHeight="1">
      <c r="K337" s="1715"/>
      <c r="L337" s="1715"/>
    </row>
    <row r="338" spans="11:12" ht="15" customHeight="1">
      <c r="K338" s="1715"/>
      <c r="L338" s="1715"/>
    </row>
    <row r="339" spans="11:12" ht="15" customHeight="1">
      <c r="K339" s="1715"/>
      <c r="L339" s="1715"/>
    </row>
    <row r="340" spans="11:12" ht="15" customHeight="1">
      <c r="K340" s="1715"/>
      <c r="L340" s="1715"/>
    </row>
    <row r="341" spans="11:12" ht="15" customHeight="1">
      <c r="K341" s="1715"/>
      <c r="L341" s="1715"/>
    </row>
    <row r="342" spans="11:12" ht="15" customHeight="1">
      <c r="K342" s="1715"/>
      <c r="L342" s="1715"/>
    </row>
    <row r="343" spans="11:12" ht="15" customHeight="1">
      <c r="K343" s="1715"/>
      <c r="L343" s="1715"/>
    </row>
    <row r="344" spans="11:12" ht="15" customHeight="1">
      <c r="K344" s="1715"/>
      <c r="L344" s="1715"/>
    </row>
    <row r="345" spans="11:12" ht="15" customHeight="1">
      <c r="K345" s="1715"/>
      <c r="L345" s="1715"/>
    </row>
    <row r="346" spans="11:12" ht="15" customHeight="1">
      <c r="K346" s="1715"/>
      <c r="L346" s="1715"/>
    </row>
    <row r="347" spans="11:12" ht="15" customHeight="1">
      <c r="K347" s="1715"/>
      <c r="L347" s="1715"/>
    </row>
    <row r="348" spans="11:12" ht="15" customHeight="1">
      <c r="K348" s="1715"/>
      <c r="L348" s="1715"/>
    </row>
    <row r="349" spans="11:12" ht="15" customHeight="1">
      <c r="K349" s="1715"/>
      <c r="L349" s="1715"/>
    </row>
    <row r="350" spans="11:12" ht="15" customHeight="1">
      <c r="K350" s="1715"/>
      <c r="L350" s="1715"/>
    </row>
    <row r="351" spans="11:12" ht="15" customHeight="1">
      <c r="K351" s="1715"/>
      <c r="L351" s="1715"/>
    </row>
    <row r="352" spans="11:12" ht="15" customHeight="1">
      <c r="K352" s="1715"/>
      <c r="L352" s="1715"/>
    </row>
    <row r="353" spans="11:12" ht="15" customHeight="1">
      <c r="K353" s="1715"/>
      <c r="L353" s="1715"/>
    </row>
    <row r="354" spans="11:12" ht="15" customHeight="1">
      <c r="K354" s="1715"/>
      <c r="L354" s="1715"/>
    </row>
    <row r="355" spans="11:12" ht="15" customHeight="1">
      <c r="K355" s="1715"/>
      <c r="L355" s="1715"/>
    </row>
    <row r="356" spans="11:12" ht="15" customHeight="1">
      <c r="K356" s="1715"/>
      <c r="L356" s="1715"/>
    </row>
    <row r="357" spans="11:12" ht="15" customHeight="1">
      <c r="K357" s="1715"/>
      <c r="L357" s="1715"/>
    </row>
    <row r="358" spans="11:12" ht="15" customHeight="1">
      <c r="K358" s="1715"/>
      <c r="L358" s="1715"/>
    </row>
    <row r="359" spans="11:12" ht="15" customHeight="1">
      <c r="K359" s="1715"/>
      <c r="L359" s="1715"/>
    </row>
    <row r="360" spans="11:12" ht="15" customHeight="1">
      <c r="K360" s="1715"/>
      <c r="L360" s="1715"/>
    </row>
    <row r="361" spans="11:12" ht="15" customHeight="1">
      <c r="K361" s="1715"/>
      <c r="L361" s="1715"/>
    </row>
    <row r="362" spans="11:12" ht="15" customHeight="1">
      <c r="K362" s="1715"/>
      <c r="L362" s="1715"/>
    </row>
    <row r="363" spans="11:12" ht="15" customHeight="1">
      <c r="K363" s="1715"/>
      <c r="L363" s="1715"/>
    </row>
    <row r="364" spans="11:12" ht="15" customHeight="1">
      <c r="K364" s="1715"/>
      <c r="L364" s="1715"/>
    </row>
    <row r="365" spans="11:12" ht="15" customHeight="1">
      <c r="K365" s="1715"/>
      <c r="L365" s="1715"/>
    </row>
    <row r="366" spans="11:12" ht="15" customHeight="1">
      <c r="K366" s="1715"/>
      <c r="L366" s="1715"/>
    </row>
    <row r="367" spans="11:12" ht="15" customHeight="1">
      <c r="K367" s="1715"/>
      <c r="L367" s="1715"/>
    </row>
    <row r="368" spans="11:12" ht="15" customHeight="1">
      <c r="K368" s="1715"/>
      <c r="L368" s="1715"/>
    </row>
    <row r="369" spans="11:12" ht="15" customHeight="1">
      <c r="K369" s="1715"/>
      <c r="L369" s="1715"/>
    </row>
    <row r="370" spans="11:12" ht="15" customHeight="1">
      <c r="K370" s="1715"/>
      <c r="L370" s="1715"/>
    </row>
    <row r="371" spans="11:12" ht="15" customHeight="1">
      <c r="K371" s="1715"/>
      <c r="L371" s="1715"/>
    </row>
    <row r="372" spans="11:12" ht="15" customHeight="1">
      <c r="K372" s="1715"/>
      <c r="L372" s="1715"/>
    </row>
    <row r="373" spans="11:12" ht="15" customHeight="1">
      <c r="K373" s="1715"/>
      <c r="L373" s="1715"/>
    </row>
    <row r="374" spans="11:12" ht="15" customHeight="1">
      <c r="K374" s="1715"/>
      <c r="L374" s="1715"/>
    </row>
    <row r="375" spans="11:12" ht="15" customHeight="1">
      <c r="K375" s="1715"/>
      <c r="L375" s="1715"/>
    </row>
    <row r="376" spans="11:12" ht="15" customHeight="1">
      <c r="K376" s="1715"/>
      <c r="L376" s="1715"/>
    </row>
    <row r="377" spans="11:12" ht="15" customHeight="1">
      <c r="K377" s="1715"/>
      <c r="L377" s="1715"/>
    </row>
    <row r="378" spans="11:12" ht="15" customHeight="1">
      <c r="K378" s="1715"/>
      <c r="L378" s="1715"/>
    </row>
    <row r="379" spans="11:12" ht="15" customHeight="1">
      <c r="K379" s="1715"/>
      <c r="L379" s="1715"/>
    </row>
    <row r="380" spans="11:12" ht="15" customHeight="1">
      <c r="K380" s="1715"/>
      <c r="L380" s="1715"/>
    </row>
    <row r="381" spans="11:12" ht="15" customHeight="1">
      <c r="K381" s="1715"/>
      <c r="L381" s="1715"/>
    </row>
    <row r="382" spans="11:12" ht="15" customHeight="1">
      <c r="K382" s="1715"/>
      <c r="L382" s="1715"/>
    </row>
    <row r="383" spans="11:12" ht="15" customHeight="1">
      <c r="K383" s="1715"/>
      <c r="L383" s="1715"/>
    </row>
    <row r="384" spans="11:12" ht="15" customHeight="1">
      <c r="K384" s="1715"/>
      <c r="L384" s="1715"/>
    </row>
    <row r="385" spans="11:12" ht="15" customHeight="1">
      <c r="K385" s="1715"/>
      <c r="L385" s="1715"/>
    </row>
    <row r="386" spans="11:12" ht="15" customHeight="1">
      <c r="K386" s="1715"/>
      <c r="L386" s="1715"/>
    </row>
    <row r="387" spans="11:12" ht="15" customHeight="1">
      <c r="K387" s="1715"/>
      <c r="L387" s="1715"/>
    </row>
    <row r="388" spans="11:12" ht="15" customHeight="1">
      <c r="K388" s="1715"/>
      <c r="L388" s="1715"/>
    </row>
    <row r="389" spans="11:12" ht="15" customHeight="1">
      <c r="K389" s="1715"/>
      <c r="L389" s="1715"/>
    </row>
    <row r="390" spans="11:12" ht="15" customHeight="1">
      <c r="K390" s="1715"/>
      <c r="L390" s="1715"/>
    </row>
    <row r="391" spans="11:12" ht="15" customHeight="1">
      <c r="K391" s="1715"/>
      <c r="L391" s="1715"/>
    </row>
    <row r="392" spans="11:12" ht="15" customHeight="1">
      <c r="K392" s="1715"/>
      <c r="L392" s="1715"/>
    </row>
    <row r="393" spans="11:12" ht="15" customHeight="1">
      <c r="K393" s="1715"/>
      <c r="L393" s="1715"/>
    </row>
    <row r="394" spans="11:12" ht="15" customHeight="1">
      <c r="K394" s="1715"/>
      <c r="L394" s="1715"/>
    </row>
    <row r="395" spans="11:12" ht="15" customHeight="1">
      <c r="K395" s="1715"/>
      <c r="L395" s="1715"/>
    </row>
    <row r="396" spans="11:12" ht="15" customHeight="1">
      <c r="K396" s="1715"/>
      <c r="L396" s="1715"/>
    </row>
    <row r="397" spans="11:12" ht="15" customHeight="1">
      <c r="K397" s="1715"/>
      <c r="L397" s="1715"/>
    </row>
    <row r="398" spans="11:12" ht="15" customHeight="1">
      <c r="K398" s="1715"/>
      <c r="L398" s="1715"/>
    </row>
    <row r="399" spans="11:12" ht="15" customHeight="1">
      <c r="K399" s="1715"/>
      <c r="L399" s="1715"/>
    </row>
    <row r="400" spans="11:12" ht="15" customHeight="1">
      <c r="K400" s="1715"/>
      <c r="L400" s="1715"/>
    </row>
    <row r="401" spans="11:12" ht="15" customHeight="1">
      <c r="K401" s="1715"/>
      <c r="L401" s="1715"/>
    </row>
    <row r="402" spans="11:12" ht="15" customHeight="1">
      <c r="K402" s="1715"/>
      <c r="L402" s="1715"/>
    </row>
    <row r="403" spans="11:12" ht="15" customHeight="1">
      <c r="K403" s="1715"/>
      <c r="L403" s="1715"/>
    </row>
    <row r="404" spans="11:12" ht="15" customHeight="1">
      <c r="K404" s="1715"/>
      <c r="L404" s="1715"/>
    </row>
    <row r="405" spans="11:12" ht="15" customHeight="1">
      <c r="K405" s="1715"/>
      <c r="L405" s="1715"/>
    </row>
    <row r="406" spans="11:12" ht="15" customHeight="1">
      <c r="K406" s="1715"/>
      <c r="L406" s="1715"/>
    </row>
    <row r="407" spans="11:12" ht="15" customHeight="1">
      <c r="K407" s="1715"/>
      <c r="L407" s="1715"/>
    </row>
    <row r="408" spans="11:12" ht="15" customHeight="1">
      <c r="K408" s="1715"/>
      <c r="L408" s="1715"/>
    </row>
    <row r="409" spans="11:12" ht="15" customHeight="1">
      <c r="K409" s="1715"/>
      <c r="L409" s="1715"/>
    </row>
    <row r="410" spans="11:12" ht="15" customHeight="1">
      <c r="K410" s="1715"/>
      <c r="L410" s="1715"/>
    </row>
    <row r="411" spans="11:12" ht="15" customHeight="1">
      <c r="K411" s="1715"/>
      <c r="L411" s="1715"/>
    </row>
    <row r="412" spans="11:12" ht="15" customHeight="1">
      <c r="K412" s="1715"/>
      <c r="L412" s="1715"/>
    </row>
    <row r="413" spans="11:12" ht="15" customHeight="1">
      <c r="K413" s="1715"/>
      <c r="L413" s="1715"/>
    </row>
    <row r="414" spans="11:12" ht="15" customHeight="1">
      <c r="K414" s="1715"/>
      <c r="L414" s="1715"/>
    </row>
    <row r="415" spans="11:12" ht="15" customHeight="1">
      <c r="K415" s="1715"/>
      <c r="L415" s="1715"/>
    </row>
    <row r="416" spans="11:12" ht="15" customHeight="1">
      <c r="K416" s="1715"/>
      <c r="L416" s="1715"/>
    </row>
    <row r="417" spans="11:12" ht="15" customHeight="1">
      <c r="K417" s="1715"/>
      <c r="L417" s="1715"/>
    </row>
    <row r="418" spans="11:12" ht="15" customHeight="1">
      <c r="K418" s="1715"/>
      <c r="L418" s="1715"/>
    </row>
    <row r="419" spans="11:12" ht="15" customHeight="1">
      <c r="K419" s="1715"/>
      <c r="L419" s="1715"/>
    </row>
    <row r="420" spans="11:12" ht="15" customHeight="1">
      <c r="K420" s="1715"/>
      <c r="L420" s="1715"/>
    </row>
    <row r="421" spans="11:12" ht="15" customHeight="1">
      <c r="K421" s="1715"/>
      <c r="L421" s="1715"/>
    </row>
    <row r="422" spans="11:12" ht="15" customHeight="1">
      <c r="K422" s="1715"/>
      <c r="L422" s="1715"/>
    </row>
    <row r="423" spans="11:12" ht="15" customHeight="1">
      <c r="K423" s="1715"/>
      <c r="L423" s="1715"/>
    </row>
    <row r="424" spans="11:12" ht="15" customHeight="1">
      <c r="K424" s="1715"/>
      <c r="L424" s="1715"/>
    </row>
    <row r="425" spans="11:12" ht="15" customHeight="1">
      <c r="K425" s="1715"/>
      <c r="L425" s="1715"/>
    </row>
    <row r="426" spans="11:12" ht="15" customHeight="1">
      <c r="K426" s="1715"/>
      <c r="L426" s="1715"/>
    </row>
    <row r="427" spans="11:12" ht="15" customHeight="1">
      <c r="K427" s="1715"/>
      <c r="L427" s="1715"/>
    </row>
    <row r="428" spans="11:12" ht="15" customHeight="1">
      <c r="K428" s="1715"/>
      <c r="L428" s="1715"/>
    </row>
    <row r="429" spans="11:12" ht="15" customHeight="1">
      <c r="K429" s="1715"/>
      <c r="L429" s="1715"/>
    </row>
    <row r="430" spans="11:12" ht="15" customHeight="1">
      <c r="K430" s="1715"/>
      <c r="L430" s="1715"/>
    </row>
    <row r="431" spans="11:12" ht="15" customHeight="1">
      <c r="K431" s="1715"/>
      <c r="L431" s="1715"/>
    </row>
    <row r="432" spans="11:12" ht="15" customHeight="1">
      <c r="K432" s="1715"/>
      <c r="L432" s="1715"/>
    </row>
    <row r="433" spans="11:12" ht="15" customHeight="1">
      <c r="K433" s="1715"/>
      <c r="L433" s="1715"/>
    </row>
    <row r="434" spans="11:12" ht="15" customHeight="1">
      <c r="K434" s="1715"/>
      <c r="L434" s="1715"/>
    </row>
    <row r="435" spans="11:12" ht="15" customHeight="1">
      <c r="K435" s="1715"/>
      <c r="L435" s="1715"/>
    </row>
    <row r="436" spans="11:12" ht="15" customHeight="1">
      <c r="K436" s="1715"/>
      <c r="L436" s="1715"/>
    </row>
    <row r="437" spans="11:12" ht="15" customHeight="1">
      <c r="K437" s="1715"/>
      <c r="L437" s="1715"/>
    </row>
    <row r="438" spans="11:12" ht="15" customHeight="1">
      <c r="K438" s="1715"/>
      <c r="L438" s="1715"/>
    </row>
    <row r="439" spans="11:12" ht="15" customHeight="1">
      <c r="K439" s="1715"/>
      <c r="L439" s="1715"/>
    </row>
    <row r="440" spans="11:12" ht="15" customHeight="1">
      <c r="K440" s="1715"/>
      <c r="L440" s="1715"/>
    </row>
    <row r="441" spans="11:12" ht="15" customHeight="1">
      <c r="K441" s="1715"/>
      <c r="L441" s="1715"/>
    </row>
    <row r="442" spans="11:12" ht="15" customHeight="1">
      <c r="K442" s="1715"/>
      <c r="L442" s="1715"/>
    </row>
    <row r="443" spans="11:12" ht="15" customHeight="1">
      <c r="K443" s="1715"/>
      <c r="L443" s="1715"/>
    </row>
    <row r="444" spans="11:12" ht="15" customHeight="1">
      <c r="K444" s="1715"/>
      <c r="L444" s="1715"/>
    </row>
    <row r="445" spans="11:12" ht="15" customHeight="1">
      <c r="K445" s="1715"/>
      <c r="L445" s="1715"/>
    </row>
    <row r="446" spans="11:12" ht="15" customHeight="1">
      <c r="K446" s="1715"/>
      <c r="L446" s="1715"/>
    </row>
    <row r="447" spans="11:12" ht="15" customHeight="1">
      <c r="K447" s="1715"/>
      <c r="L447" s="1715"/>
    </row>
    <row r="448" spans="11:12" ht="15" customHeight="1">
      <c r="K448" s="1715"/>
      <c r="L448" s="1715"/>
    </row>
    <row r="449" spans="11:12" ht="15" customHeight="1">
      <c r="K449" s="1715"/>
      <c r="L449" s="1715"/>
    </row>
    <row r="450" spans="11:12" ht="15" customHeight="1">
      <c r="K450" s="1715"/>
      <c r="L450" s="1715"/>
    </row>
    <row r="451" spans="11:12" ht="15" customHeight="1">
      <c r="K451" s="1715"/>
      <c r="L451" s="1715"/>
    </row>
    <row r="452" spans="11:12" ht="15" customHeight="1">
      <c r="K452" s="1715"/>
      <c r="L452" s="1715"/>
    </row>
    <row r="453" spans="11:12" ht="15" customHeight="1">
      <c r="K453" s="1715"/>
      <c r="L453" s="1715"/>
    </row>
    <row r="454" spans="11:12" ht="15" customHeight="1">
      <c r="K454" s="1715"/>
      <c r="L454" s="1715"/>
    </row>
    <row r="455" spans="11:12" ht="15" customHeight="1">
      <c r="K455" s="1715"/>
      <c r="L455" s="1715"/>
    </row>
    <row r="456" spans="11:12" ht="15" customHeight="1">
      <c r="K456" s="1715"/>
      <c r="L456" s="1715"/>
    </row>
    <row r="457" spans="11:12" ht="15" customHeight="1">
      <c r="K457" s="1715"/>
      <c r="L457" s="1715"/>
    </row>
    <row r="458" spans="11:12" ht="15" customHeight="1">
      <c r="K458" s="1715"/>
      <c r="L458" s="1715"/>
    </row>
    <row r="459" spans="11:12" ht="15" customHeight="1">
      <c r="K459" s="1715"/>
      <c r="L459" s="1715"/>
    </row>
    <row r="460" spans="11:12" ht="15" customHeight="1">
      <c r="K460" s="1715"/>
      <c r="L460" s="1715"/>
    </row>
    <row r="461" spans="11:12" ht="15" customHeight="1">
      <c r="K461" s="1715"/>
      <c r="L461" s="1715"/>
    </row>
    <row r="462" spans="11:12" ht="15" customHeight="1">
      <c r="K462" s="1715"/>
      <c r="L462" s="1715"/>
    </row>
    <row r="463" spans="11:12" ht="15" customHeight="1">
      <c r="K463" s="1715"/>
      <c r="L463" s="1715"/>
    </row>
    <row r="464" spans="11:12" ht="15" customHeight="1">
      <c r="K464" s="1715"/>
      <c r="L464" s="1715"/>
    </row>
    <row r="465" spans="11:12" ht="15" customHeight="1">
      <c r="K465" s="1715"/>
      <c r="L465" s="1715"/>
    </row>
    <row r="466" spans="11:12" ht="15" customHeight="1">
      <c r="K466" s="1715"/>
      <c r="L466" s="1715"/>
    </row>
    <row r="467" spans="11:12" ht="15" customHeight="1">
      <c r="K467" s="1715"/>
      <c r="L467" s="1715"/>
    </row>
    <row r="468" spans="11:12" ht="15" customHeight="1">
      <c r="K468" s="1715"/>
      <c r="L468" s="1715"/>
    </row>
    <row r="469" spans="11:12" ht="15" customHeight="1">
      <c r="K469" s="1715"/>
      <c r="L469" s="1715"/>
    </row>
    <row r="470" spans="11:12" ht="15" customHeight="1">
      <c r="K470" s="1715"/>
      <c r="L470" s="1715"/>
    </row>
    <row r="471" spans="11:12" ht="15" customHeight="1">
      <c r="K471" s="1715"/>
      <c r="L471" s="1715"/>
    </row>
    <row r="472" spans="11:12" ht="15" customHeight="1">
      <c r="K472" s="1715"/>
      <c r="L472" s="1715"/>
    </row>
    <row r="473" spans="11:12" ht="15" customHeight="1">
      <c r="K473" s="1715"/>
      <c r="L473" s="1715"/>
    </row>
    <row r="474" spans="11:12" ht="15" customHeight="1">
      <c r="K474" s="1715"/>
      <c r="L474" s="1715"/>
    </row>
    <row r="475" spans="11:12" ht="15" customHeight="1">
      <c r="K475" s="1715"/>
      <c r="L475" s="1715"/>
    </row>
    <row r="476" spans="11:12" ht="15" customHeight="1">
      <c r="K476" s="1715"/>
      <c r="L476" s="1715"/>
    </row>
    <row r="477" spans="11:12" ht="15" customHeight="1">
      <c r="K477" s="1715"/>
      <c r="L477" s="1715"/>
    </row>
    <row r="478" spans="11:12" ht="15" customHeight="1">
      <c r="K478" s="1715"/>
      <c r="L478" s="1715"/>
    </row>
    <row r="479" spans="11:12" ht="15" customHeight="1">
      <c r="K479" s="1715"/>
      <c r="L479" s="1715"/>
    </row>
    <row r="480" spans="11:12" ht="15" customHeight="1">
      <c r="K480" s="1715"/>
      <c r="L480" s="1715"/>
    </row>
    <row r="481" spans="11:12" ht="15" customHeight="1">
      <c r="K481" s="1715"/>
      <c r="L481" s="1715"/>
    </row>
    <row r="482" spans="11:12" ht="15" customHeight="1">
      <c r="K482" s="1715"/>
      <c r="L482" s="1715"/>
    </row>
    <row r="483" spans="11:12" ht="15" customHeight="1">
      <c r="K483" s="1715"/>
      <c r="L483" s="1715"/>
    </row>
    <row r="484" spans="11:12" ht="15" customHeight="1">
      <c r="K484" s="1715"/>
      <c r="L484" s="1715"/>
    </row>
    <row r="485" spans="11:12" ht="15" customHeight="1">
      <c r="K485" s="1715"/>
      <c r="L485" s="1715"/>
    </row>
    <row r="486" spans="11:12" ht="15" customHeight="1">
      <c r="K486" s="1715"/>
      <c r="L486" s="1715"/>
    </row>
    <row r="487" spans="11:12" ht="15" customHeight="1">
      <c r="K487" s="1715"/>
      <c r="L487" s="1715"/>
    </row>
    <row r="488" spans="11:12" ht="15" customHeight="1">
      <c r="K488" s="1715"/>
      <c r="L488" s="1715"/>
    </row>
    <row r="489" spans="11:12" ht="15" customHeight="1">
      <c r="K489" s="1715"/>
      <c r="L489" s="1715"/>
    </row>
    <row r="490" spans="11:12" ht="15" customHeight="1">
      <c r="K490" s="1715"/>
      <c r="L490" s="1715"/>
    </row>
    <row r="491" spans="11:12" ht="15" customHeight="1">
      <c r="K491" s="1715"/>
      <c r="L491" s="1715"/>
    </row>
    <row r="492" spans="11:12" ht="15" customHeight="1">
      <c r="K492" s="1715"/>
      <c r="L492" s="1715"/>
    </row>
    <row r="493" spans="11:12" ht="15" customHeight="1">
      <c r="K493" s="1715"/>
      <c r="L493" s="1715"/>
    </row>
    <row r="494" spans="11:12" ht="15" customHeight="1">
      <c r="K494" s="1715"/>
      <c r="L494" s="1715"/>
    </row>
    <row r="495" spans="11:12" ht="15" customHeight="1">
      <c r="K495" s="1715"/>
      <c r="L495" s="1715"/>
    </row>
    <row r="496" spans="11:12" ht="15" customHeight="1">
      <c r="K496" s="1715"/>
      <c r="L496" s="1715"/>
    </row>
    <row r="497" spans="11:12" ht="15" customHeight="1">
      <c r="K497" s="1715"/>
      <c r="L497" s="1715"/>
    </row>
    <row r="498" spans="11:12" ht="15" customHeight="1">
      <c r="K498" s="1715"/>
      <c r="L498" s="1715"/>
    </row>
    <row r="499" spans="11:12" ht="15" customHeight="1">
      <c r="K499" s="1715"/>
      <c r="L499" s="1715"/>
    </row>
    <row r="500" spans="11:12" ht="15" customHeight="1">
      <c r="K500" s="1715"/>
      <c r="L500" s="1715"/>
    </row>
    <row r="501" spans="11:12" ht="15" customHeight="1">
      <c r="K501" s="1715"/>
      <c r="L501" s="1715"/>
    </row>
    <row r="502" spans="11:12" ht="15" customHeight="1">
      <c r="K502" s="1715"/>
      <c r="L502" s="1715"/>
    </row>
    <row r="503" spans="11:12" ht="15" customHeight="1">
      <c r="K503" s="1715"/>
      <c r="L503" s="1715"/>
    </row>
    <row r="504" spans="11:12" ht="15" customHeight="1">
      <c r="K504" s="1715"/>
      <c r="L504" s="1715"/>
    </row>
    <row r="505" spans="11:12" ht="15" customHeight="1">
      <c r="K505" s="1715"/>
      <c r="L505" s="1715"/>
    </row>
    <row r="506" spans="11:12" ht="15" customHeight="1">
      <c r="K506" s="1715"/>
      <c r="L506" s="1715"/>
    </row>
    <row r="507" spans="11:12" ht="15" customHeight="1">
      <c r="K507" s="1715"/>
      <c r="L507" s="1715"/>
    </row>
    <row r="508" spans="11:12" ht="15" customHeight="1">
      <c r="K508" s="1715"/>
      <c r="L508" s="1715"/>
    </row>
    <row r="509" spans="11:12" ht="15" customHeight="1">
      <c r="K509" s="1715"/>
      <c r="L509" s="1715"/>
    </row>
    <row r="510" spans="11:12" ht="15" customHeight="1">
      <c r="K510" s="1715"/>
      <c r="L510" s="1715"/>
    </row>
    <row r="511" spans="11:12" ht="15" customHeight="1">
      <c r="K511" s="1715"/>
      <c r="L511" s="1715"/>
    </row>
    <row r="512" spans="11:12" ht="15" customHeight="1">
      <c r="K512" s="1715"/>
      <c r="L512" s="1715"/>
    </row>
    <row r="513" spans="11:12" ht="15" customHeight="1">
      <c r="K513" s="1715"/>
      <c r="L513" s="1715"/>
    </row>
    <row r="514" spans="11:12" ht="15" customHeight="1">
      <c r="K514" s="1715"/>
      <c r="L514" s="1715"/>
    </row>
    <row r="515" spans="11:12" ht="15" customHeight="1">
      <c r="K515" s="1715"/>
      <c r="L515" s="1715"/>
    </row>
    <row r="516" spans="11:12" ht="15" customHeight="1">
      <c r="K516" s="1715"/>
      <c r="L516" s="1715"/>
    </row>
    <row r="517" spans="11:12" ht="15" customHeight="1">
      <c r="K517" s="1715"/>
      <c r="L517" s="1715"/>
    </row>
    <row r="518" spans="11:12" ht="15" customHeight="1">
      <c r="K518" s="1715"/>
      <c r="L518" s="1715"/>
    </row>
    <row r="519" spans="11:12" ht="15" customHeight="1">
      <c r="K519" s="1715"/>
      <c r="L519" s="1715"/>
    </row>
    <row r="520" spans="11:12" ht="15" customHeight="1">
      <c r="K520" s="1715"/>
      <c r="L520" s="1715"/>
    </row>
    <row r="521" spans="11:12" ht="15" customHeight="1">
      <c r="K521" s="1715"/>
      <c r="L521" s="1715"/>
    </row>
    <row r="522" spans="11:12" ht="15" customHeight="1">
      <c r="K522" s="1715"/>
      <c r="L522" s="1715"/>
    </row>
    <row r="523" spans="11:12" ht="15" customHeight="1">
      <c r="K523" s="1715"/>
      <c r="L523" s="1715"/>
    </row>
    <row r="524" spans="11:12" ht="15" customHeight="1">
      <c r="K524" s="1715"/>
      <c r="L524" s="1715"/>
    </row>
    <row r="525" spans="11:12" ht="15" customHeight="1">
      <c r="K525" s="1715"/>
      <c r="L525" s="1715"/>
    </row>
    <row r="526" spans="11:12" ht="15" customHeight="1">
      <c r="K526" s="1715"/>
      <c r="L526" s="1715"/>
    </row>
    <row r="527" spans="11:12" ht="15" customHeight="1">
      <c r="K527" s="1715"/>
      <c r="L527" s="1715"/>
    </row>
    <row r="528" spans="11:12" ht="15" customHeight="1">
      <c r="K528" s="1715"/>
      <c r="L528" s="1715"/>
    </row>
    <row r="529" spans="11:12" ht="15" customHeight="1">
      <c r="K529" s="1715"/>
      <c r="L529" s="1715"/>
    </row>
    <row r="530" spans="11:12" ht="15" customHeight="1">
      <c r="K530" s="1715"/>
      <c r="L530" s="1715"/>
    </row>
    <row r="531" spans="11:12" ht="15" customHeight="1">
      <c r="K531" s="1715"/>
      <c r="L531" s="1715"/>
    </row>
    <row r="532" spans="11:12" ht="15" customHeight="1">
      <c r="K532" s="1715"/>
      <c r="L532" s="1715"/>
    </row>
    <row r="533" spans="11:12" ht="15" customHeight="1">
      <c r="K533" s="1715"/>
      <c r="L533" s="1715"/>
    </row>
    <row r="534" spans="11:12" ht="15" customHeight="1">
      <c r="K534" s="1715"/>
      <c r="L534" s="1715"/>
    </row>
    <row r="535" spans="11:12" ht="15" customHeight="1">
      <c r="K535" s="1715"/>
      <c r="L535" s="1715"/>
    </row>
    <row r="536" spans="11:12" ht="15" customHeight="1">
      <c r="K536" s="1715"/>
      <c r="L536" s="1715"/>
    </row>
    <row r="537" spans="11:12" ht="15" customHeight="1">
      <c r="K537" s="1715"/>
      <c r="L537" s="1715"/>
    </row>
    <row r="538" spans="11:12" ht="15" customHeight="1">
      <c r="K538" s="1715"/>
      <c r="L538" s="1715"/>
    </row>
    <row r="539" spans="11:12" ht="15" customHeight="1">
      <c r="K539" s="1715"/>
      <c r="L539" s="1715"/>
    </row>
    <row r="540" spans="11:12" ht="15" customHeight="1">
      <c r="K540" s="1715"/>
      <c r="L540" s="1715"/>
    </row>
    <row r="541" spans="11:12" ht="15" customHeight="1">
      <c r="K541" s="1715"/>
      <c r="L541" s="1715"/>
    </row>
    <row r="542" spans="11:12" ht="15" customHeight="1">
      <c r="K542" s="1715"/>
      <c r="L542" s="1715"/>
    </row>
    <row r="543" spans="11:12" ht="15" customHeight="1">
      <c r="K543" s="1715"/>
      <c r="L543" s="1715"/>
    </row>
    <row r="544" spans="11:12" ht="15" customHeight="1">
      <c r="K544" s="1715"/>
      <c r="L544" s="1715"/>
    </row>
    <row r="545" spans="11:12" ht="15" customHeight="1">
      <c r="K545" s="1715"/>
      <c r="L545" s="1715"/>
    </row>
    <row r="546" spans="11:12" ht="15" customHeight="1">
      <c r="K546" s="1715"/>
      <c r="L546" s="1715"/>
    </row>
    <row r="547" spans="11:12" ht="15" customHeight="1">
      <c r="K547" s="1715"/>
      <c r="L547" s="1715"/>
    </row>
    <row r="548" spans="11:12" ht="15" customHeight="1">
      <c r="K548" s="1715"/>
      <c r="L548" s="1715"/>
    </row>
    <row r="549" spans="11:12" ht="15" customHeight="1">
      <c r="K549" s="1715"/>
      <c r="L549" s="1715"/>
    </row>
    <row r="550" spans="11:12" ht="15" customHeight="1">
      <c r="K550" s="1715"/>
      <c r="L550" s="1715"/>
    </row>
    <row r="551" spans="11:12" ht="15" customHeight="1">
      <c r="K551" s="1715"/>
      <c r="L551" s="1715"/>
    </row>
    <row r="552" spans="11:12" ht="15" customHeight="1">
      <c r="K552" s="1715"/>
      <c r="L552" s="1715"/>
    </row>
    <row r="553" spans="11:12" ht="15" customHeight="1">
      <c r="K553" s="1715"/>
      <c r="L553" s="1715"/>
    </row>
    <row r="554" spans="11:12" ht="15" customHeight="1">
      <c r="K554" s="1715"/>
      <c r="L554" s="1715"/>
    </row>
    <row r="555" spans="11:12" ht="15" customHeight="1">
      <c r="K555" s="1715"/>
      <c r="L555" s="1715"/>
    </row>
    <row r="556" spans="11:12" ht="15" customHeight="1">
      <c r="K556" s="1715"/>
      <c r="L556" s="1715"/>
    </row>
    <row r="557" spans="11:12" ht="15" customHeight="1">
      <c r="K557" s="1715"/>
      <c r="L557" s="1715"/>
    </row>
    <row r="558" spans="11:12" ht="15" customHeight="1">
      <c r="K558" s="1715"/>
      <c r="L558" s="1715"/>
    </row>
    <row r="559" spans="11:12" ht="15" customHeight="1">
      <c r="K559" s="1715"/>
      <c r="L559" s="1715"/>
    </row>
    <row r="560" spans="11:12" ht="15" customHeight="1">
      <c r="K560" s="1715"/>
      <c r="L560" s="1715"/>
    </row>
    <row r="561" spans="11:12" ht="15" customHeight="1">
      <c r="K561" s="1715"/>
      <c r="L561" s="1715"/>
    </row>
    <row r="562" spans="11:12" ht="15" customHeight="1">
      <c r="K562" s="1715"/>
      <c r="L562" s="1715"/>
    </row>
    <row r="563" spans="11:12" ht="15" customHeight="1">
      <c r="K563" s="1715"/>
      <c r="L563" s="1715"/>
    </row>
    <row r="564" spans="11:12" ht="15" customHeight="1">
      <c r="K564" s="1715"/>
      <c r="L564" s="1715"/>
    </row>
    <row r="565" spans="11:12" ht="15" customHeight="1">
      <c r="K565" s="1715"/>
      <c r="L565" s="1715"/>
    </row>
    <row r="566" spans="11:12" ht="15" customHeight="1">
      <c r="K566" s="1715"/>
      <c r="L566" s="1715"/>
    </row>
    <row r="567" spans="11:12" ht="15" customHeight="1">
      <c r="K567" s="1715"/>
      <c r="L567" s="1715"/>
    </row>
    <row r="568" spans="11:12" ht="15" customHeight="1">
      <c r="K568" s="1715"/>
      <c r="L568" s="1715"/>
    </row>
    <row r="569" spans="11:12" ht="15" customHeight="1">
      <c r="K569" s="1715"/>
      <c r="L569" s="1715"/>
    </row>
    <row r="570" spans="11:12" ht="15" customHeight="1">
      <c r="K570" s="1715"/>
      <c r="L570" s="1715"/>
    </row>
    <row r="571" spans="11:12" ht="15" customHeight="1">
      <c r="K571" s="1715"/>
      <c r="L571" s="1715"/>
    </row>
    <row r="572" spans="11:12" ht="15" customHeight="1">
      <c r="K572" s="1715"/>
      <c r="L572" s="1715"/>
    </row>
    <row r="573" spans="11:12" ht="15" customHeight="1">
      <c r="K573" s="1715"/>
      <c r="L573" s="1715"/>
    </row>
    <row r="574" spans="11:12" ht="15" customHeight="1">
      <c r="K574" s="1715"/>
      <c r="L574" s="1715"/>
    </row>
    <row r="575" spans="11:12" ht="15" customHeight="1">
      <c r="K575" s="1715"/>
      <c r="L575" s="1715"/>
    </row>
    <row r="576" spans="11:12" ht="15" customHeight="1">
      <c r="K576" s="1715"/>
      <c r="L576" s="1715"/>
    </row>
    <row r="577" spans="11:12" ht="15" customHeight="1">
      <c r="K577" s="1715"/>
      <c r="L577" s="1715"/>
    </row>
    <row r="578" spans="11:12" ht="15" customHeight="1">
      <c r="K578" s="1715"/>
      <c r="L578" s="1715"/>
    </row>
    <row r="579" spans="11:12" ht="15" customHeight="1">
      <c r="K579" s="1715"/>
      <c r="L579" s="1715"/>
    </row>
    <row r="580" spans="11:12" ht="15" customHeight="1">
      <c r="K580" s="1715"/>
      <c r="L580" s="1715"/>
    </row>
    <row r="581" spans="11:12" ht="15" customHeight="1">
      <c r="K581" s="1715"/>
      <c r="L581" s="1715"/>
    </row>
    <row r="582" spans="11:12" ht="15" customHeight="1">
      <c r="K582" s="1715"/>
      <c r="L582" s="1715"/>
    </row>
    <row r="583" spans="11:12" ht="15" customHeight="1">
      <c r="K583" s="1715"/>
      <c r="L583" s="1715"/>
    </row>
    <row r="584" spans="11:12" ht="15" customHeight="1">
      <c r="K584" s="1715"/>
      <c r="L584" s="1715"/>
    </row>
    <row r="585" spans="11:12" ht="15" customHeight="1">
      <c r="K585" s="1715"/>
      <c r="L585" s="1715"/>
    </row>
    <row r="586" spans="11:12" ht="15" customHeight="1">
      <c r="K586" s="1715"/>
      <c r="L586" s="1715"/>
    </row>
    <row r="587" spans="11:12" ht="15" customHeight="1">
      <c r="K587" s="1715"/>
      <c r="L587" s="1715"/>
    </row>
    <row r="588" spans="11:12" ht="15" customHeight="1">
      <c r="K588" s="1715"/>
      <c r="L588" s="1715"/>
    </row>
    <row r="589" spans="11:12" ht="15" customHeight="1">
      <c r="K589" s="1715"/>
      <c r="L589" s="1715"/>
    </row>
    <row r="590" spans="11:12" ht="15" customHeight="1">
      <c r="K590" s="1715"/>
      <c r="L590" s="1715"/>
    </row>
    <row r="591" spans="11:12" ht="15" customHeight="1">
      <c r="K591" s="1715"/>
      <c r="L591" s="1715"/>
    </row>
    <row r="592" spans="11:12" ht="15" customHeight="1">
      <c r="K592" s="1715"/>
      <c r="L592" s="1715"/>
    </row>
    <row r="593" spans="11:12" ht="15" customHeight="1">
      <c r="K593" s="1715"/>
      <c r="L593" s="1715"/>
    </row>
    <row r="594" spans="11:12" ht="15" customHeight="1">
      <c r="K594" s="1715"/>
      <c r="L594" s="1715"/>
    </row>
    <row r="595" spans="11:12" ht="15" customHeight="1">
      <c r="K595" s="1715"/>
      <c r="L595" s="1715"/>
    </row>
    <row r="596" spans="11:12" ht="15" customHeight="1">
      <c r="K596" s="1715"/>
      <c r="L596" s="1715"/>
    </row>
    <row r="597" spans="11:12" ht="15" customHeight="1">
      <c r="K597" s="1715"/>
      <c r="L597" s="1715"/>
    </row>
    <row r="598" spans="11:12" ht="15" customHeight="1">
      <c r="K598" s="1715"/>
      <c r="L598" s="1715"/>
    </row>
    <row r="599" spans="11:12" ht="15" customHeight="1">
      <c r="K599" s="1715"/>
      <c r="L599" s="1715"/>
    </row>
    <row r="600" spans="11:12" ht="15" customHeight="1">
      <c r="K600" s="1715"/>
      <c r="L600" s="1715"/>
    </row>
    <row r="601" spans="11:12" ht="15" customHeight="1">
      <c r="K601" s="1715"/>
      <c r="L601" s="1715"/>
    </row>
    <row r="602" spans="11:12" ht="15" customHeight="1">
      <c r="K602" s="1715"/>
      <c r="L602" s="1715"/>
    </row>
    <row r="603" spans="11:12" ht="15" customHeight="1">
      <c r="K603" s="1715"/>
      <c r="L603" s="1715"/>
    </row>
    <row r="604" spans="11:12" ht="15" customHeight="1">
      <c r="K604" s="1715"/>
      <c r="L604" s="1715"/>
    </row>
    <row r="605" spans="11:12" ht="15" customHeight="1">
      <c r="K605" s="1715"/>
      <c r="L605" s="1715"/>
    </row>
    <row r="606" spans="11:12" ht="15" customHeight="1">
      <c r="K606" s="1715"/>
      <c r="L606" s="1715"/>
    </row>
    <row r="607" spans="11:12" ht="15" customHeight="1">
      <c r="K607" s="1715"/>
      <c r="L607" s="1715"/>
    </row>
    <row r="608" spans="11:12" ht="15" customHeight="1">
      <c r="K608" s="1715"/>
      <c r="L608" s="1715"/>
    </row>
    <row r="609" spans="11:12" ht="15" customHeight="1">
      <c r="K609" s="1715"/>
      <c r="L609" s="1715"/>
    </row>
    <row r="610" spans="11:12" ht="15" customHeight="1">
      <c r="K610" s="1715"/>
      <c r="L610" s="1715"/>
    </row>
    <row r="611" spans="11:12" ht="15" customHeight="1">
      <c r="K611" s="1715"/>
      <c r="L611" s="1715"/>
    </row>
    <row r="612" spans="11:12" ht="15" customHeight="1">
      <c r="K612" s="1715"/>
      <c r="L612" s="1715"/>
    </row>
    <row r="613" spans="11:12" ht="15" customHeight="1">
      <c r="K613" s="1715"/>
      <c r="L613" s="1715"/>
    </row>
    <row r="614" spans="11:12" ht="15" customHeight="1">
      <c r="K614" s="1715"/>
      <c r="L614" s="1715"/>
    </row>
    <row r="615" spans="11:12" ht="15" customHeight="1">
      <c r="K615" s="1715"/>
      <c r="L615" s="1715"/>
    </row>
    <row r="616" spans="11:12" ht="15" customHeight="1">
      <c r="K616" s="1715"/>
      <c r="L616" s="1715"/>
    </row>
    <row r="617" spans="11:12" ht="15" customHeight="1">
      <c r="K617" s="1715"/>
      <c r="L617" s="1715"/>
    </row>
    <row r="618" spans="11:12" ht="15" customHeight="1">
      <c r="K618" s="1715"/>
      <c r="L618" s="1715"/>
    </row>
    <row r="619" spans="11:12" ht="15" customHeight="1">
      <c r="K619" s="1715"/>
      <c r="L619" s="1715"/>
    </row>
    <row r="620" spans="11:12" ht="15" customHeight="1">
      <c r="K620" s="1715"/>
      <c r="L620" s="1715"/>
    </row>
    <row r="621" spans="11:12" ht="15" customHeight="1">
      <c r="K621" s="1715"/>
      <c r="L621" s="1715"/>
    </row>
    <row r="622" spans="11:12" ht="15" customHeight="1">
      <c r="K622" s="1715"/>
      <c r="L622" s="1715"/>
    </row>
    <row r="623" spans="11:12" ht="15" customHeight="1">
      <c r="K623" s="1715"/>
      <c r="L623" s="1715"/>
    </row>
    <row r="624" spans="11:12" ht="15" customHeight="1">
      <c r="K624" s="1715"/>
      <c r="L624" s="1715"/>
    </row>
    <row r="625" spans="11:12" ht="15" customHeight="1">
      <c r="K625" s="1715"/>
      <c r="L625" s="1715"/>
    </row>
    <row r="626" spans="11:12" ht="15" customHeight="1">
      <c r="K626" s="1715"/>
      <c r="L626" s="1715"/>
    </row>
    <row r="627" spans="11:12" ht="15" customHeight="1">
      <c r="K627" s="1715"/>
      <c r="L627" s="1715"/>
    </row>
    <row r="628" spans="11:12" ht="15" customHeight="1">
      <c r="K628" s="1715"/>
      <c r="L628" s="1715"/>
    </row>
    <row r="629" spans="11:12" ht="15" customHeight="1">
      <c r="K629" s="1715"/>
      <c r="L629" s="1715"/>
    </row>
    <row r="630" spans="11:12" ht="15" customHeight="1">
      <c r="K630" s="1715"/>
      <c r="L630" s="1715"/>
    </row>
    <row r="631" spans="11:12" ht="15" customHeight="1">
      <c r="K631" s="1715"/>
      <c r="L631" s="1715"/>
    </row>
    <row r="632" spans="11:12" ht="15" customHeight="1">
      <c r="K632" s="1715"/>
      <c r="L632" s="1715"/>
    </row>
    <row r="633" spans="11:12" ht="15" customHeight="1">
      <c r="K633" s="1715"/>
      <c r="L633" s="1715"/>
    </row>
    <row r="634" spans="11:12" ht="15" customHeight="1">
      <c r="K634" s="1715"/>
      <c r="L634" s="1715"/>
    </row>
    <row r="635" spans="11:12" ht="15" customHeight="1">
      <c r="K635" s="1715"/>
      <c r="L635" s="1715"/>
    </row>
    <row r="636" spans="11:12" ht="15" customHeight="1">
      <c r="K636" s="1715"/>
      <c r="L636" s="1715"/>
    </row>
    <row r="637" spans="11:12" ht="15" customHeight="1">
      <c r="K637" s="1715"/>
      <c r="L637" s="1715"/>
    </row>
    <row r="638" spans="11:12" ht="15" customHeight="1">
      <c r="K638" s="1715"/>
      <c r="L638" s="1715"/>
    </row>
    <row r="639" spans="11:12" ht="15" customHeight="1">
      <c r="K639" s="1715"/>
      <c r="L639" s="1715"/>
    </row>
    <row r="640" spans="11:12" ht="15" customHeight="1">
      <c r="K640" s="1715"/>
      <c r="L640" s="1715"/>
    </row>
    <row r="641" spans="11:12" ht="15" customHeight="1">
      <c r="K641" s="1715"/>
      <c r="L641" s="1715"/>
    </row>
    <row r="642" spans="11:12" ht="15" customHeight="1">
      <c r="K642" s="1715"/>
      <c r="L642" s="1715"/>
    </row>
    <row r="643" spans="11:12" ht="15" customHeight="1">
      <c r="K643" s="1715"/>
      <c r="L643" s="1715"/>
    </row>
    <row r="644" spans="11:12" ht="15" customHeight="1">
      <c r="K644" s="1715"/>
      <c r="L644" s="1715"/>
    </row>
    <row r="645" spans="11:12" ht="15" customHeight="1">
      <c r="K645" s="1715"/>
      <c r="L645" s="1715"/>
    </row>
    <row r="646" spans="11:12" ht="15" customHeight="1">
      <c r="K646" s="1715"/>
      <c r="L646" s="1715"/>
    </row>
    <row r="647" spans="11:12" ht="15" customHeight="1">
      <c r="K647" s="1715"/>
      <c r="L647" s="1715"/>
    </row>
    <row r="648" spans="11:12" ht="15" customHeight="1">
      <c r="K648" s="1715"/>
      <c r="L648" s="1715"/>
    </row>
    <row r="649" spans="11:12" ht="15" customHeight="1">
      <c r="K649" s="1715"/>
      <c r="L649" s="1715"/>
    </row>
    <row r="650" spans="11:12" ht="15" customHeight="1">
      <c r="K650" s="1715"/>
      <c r="L650" s="1715"/>
    </row>
    <row r="651" spans="11:12" ht="15" customHeight="1">
      <c r="K651" s="1715"/>
      <c r="L651" s="1715"/>
    </row>
    <row r="652" spans="11:12" ht="15" customHeight="1">
      <c r="K652" s="1715"/>
      <c r="L652" s="1715"/>
    </row>
    <row r="653" spans="11:12" ht="15" customHeight="1">
      <c r="K653" s="1715"/>
      <c r="L653" s="1715"/>
    </row>
    <row r="654" spans="11:12" ht="15" customHeight="1">
      <c r="K654" s="1715"/>
      <c r="L654" s="1715"/>
    </row>
    <row r="655" spans="11:12" ht="15" customHeight="1">
      <c r="K655" s="1715"/>
      <c r="L655" s="1715"/>
    </row>
    <row r="656" spans="11:12" ht="15" customHeight="1">
      <c r="K656" s="1715"/>
      <c r="L656" s="1715"/>
    </row>
    <row r="657" spans="11:12" ht="15" customHeight="1">
      <c r="K657" s="1715"/>
      <c r="L657" s="1715"/>
    </row>
    <row r="658" spans="11:12" ht="15" customHeight="1">
      <c r="K658" s="1715"/>
      <c r="L658" s="1715"/>
    </row>
    <row r="659" spans="11:12" ht="15" customHeight="1">
      <c r="K659" s="1715"/>
      <c r="L659" s="1715"/>
    </row>
    <row r="660" spans="11:12" ht="15" customHeight="1">
      <c r="K660" s="1715"/>
      <c r="L660" s="1715"/>
    </row>
    <row r="661" spans="11:12" ht="15" customHeight="1">
      <c r="K661" s="1715"/>
      <c r="L661" s="1715"/>
    </row>
    <row r="662" spans="11:12" ht="15" customHeight="1">
      <c r="K662" s="1715"/>
      <c r="L662" s="1715"/>
    </row>
    <row r="663" spans="11:12" ht="15" customHeight="1">
      <c r="K663" s="1715"/>
      <c r="L663" s="1715"/>
    </row>
    <row r="664" spans="11:12" ht="15" customHeight="1">
      <c r="K664" s="1715"/>
      <c r="L664" s="1715"/>
    </row>
    <row r="665" spans="11:12" ht="15" customHeight="1">
      <c r="K665" s="1715"/>
      <c r="L665" s="1715"/>
    </row>
    <row r="666" spans="11:12" ht="15" customHeight="1">
      <c r="K666" s="1715"/>
      <c r="L666" s="1715"/>
    </row>
    <row r="667" spans="11:12" ht="15" customHeight="1">
      <c r="K667" s="1715"/>
      <c r="L667" s="1715"/>
    </row>
    <row r="668" spans="11:12" ht="15" customHeight="1">
      <c r="K668" s="1715"/>
      <c r="L668" s="1715"/>
    </row>
    <row r="669" spans="11:12" ht="15" customHeight="1">
      <c r="K669" s="1715"/>
      <c r="L669" s="1715"/>
    </row>
    <row r="670" spans="11:12" ht="15" customHeight="1">
      <c r="K670" s="1715"/>
      <c r="L670" s="1715"/>
    </row>
    <row r="671" spans="11:12" ht="15" customHeight="1">
      <c r="K671" s="1715"/>
      <c r="L671" s="1715"/>
    </row>
    <row r="672" spans="11:12" ht="15" customHeight="1">
      <c r="K672" s="1715"/>
      <c r="L672" s="1715"/>
    </row>
    <row r="673" spans="11:12" ht="15" customHeight="1">
      <c r="K673" s="1715"/>
      <c r="L673" s="1715"/>
    </row>
    <row r="674" spans="11:12" ht="15" customHeight="1">
      <c r="K674" s="1715"/>
      <c r="L674" s="1715"/>
    </row>
    <row r="675" spans="11:12" ht="15" customHeight="1">
      <c r="K675" s="1715"/>
      <c r="L675" s="1715"/>
    </row>
    <row r="676" spans="11:12" ht="15" customHeight="1">
      <c r="K676" s="1715"/>
      <c r="L676" s="1715"/>
    </row>
    <row r="677" spans="11:12" ht="15" customHeight="1">
      <c r="K677" s="1715"/>
      <c r="L677" s="1715"/>
    </row>
    <row r="678" spans="11:12" ht="15" customHeight="1">
      <c r="K678" s="1715"/>
      <c r="L678" s="1715"/>
    </row>
    <row r="679" spans="11:12" ht="15" customHeight="1">
      <c r="K679" s="1715"/>
      <c r="L679" s="1715"/>
    </row>
    <row r="680" spans="11:12" ht="15" customHeight="1">
      <c r="K680" s="1715"/>
      <c r="L680" s="1715"/>
    </row>
    <row r="681" spans="11:12" ht="15" customHeight="1">
      <c r="K681" s="1715"/>
      <c r="L681" s="1715"/>
    </row>
    <row r="682" spans="11:12" ht="15" customHeight="1">
      <c r="K682" s="1715"/>
      <c r="L682" s="1715"/>
    </row>
    <row r="683" spans="11:12" ht="15" customHeight="1">
      <c r="K683" s="1715"/>
      <c r="L683" s="1715"/>
    </row>
    <row r="684" spans="11:12" ht="15" customHeight="1">
      <c r="K684" s="1715"/>
      <c r="L684" s="1715"/>
    </row>
    <row r="685" spans="11:12" ht="15" customHeight="1">
      <c r="K685" s="1715"/>
      <c r="L685" s="1715"/>
    </row>
    <row r="686" spans="11:12" ht="15" customHeight="1">
      <c r="K686" s="1715"/>
      <c r="L686" s="1715"/>
    </row>
    <row r="687" spans="11:12" ht="15" customHeight="1">
      <c r="K687" s="1715"/>
      <c r="L687" s="1715"/>
    </row>
    <row r="688" spans="11:12" ht="15" customHeight="1">
      <c r="K688" s="1715"/>
      <c r="L688" s="1715"/>
    </row>
    <row r="689" spans="11:12" ht="15" customHeight="1">
      <c r="K689" s="1715"/>
      <c r="L689" s="1715"/>
    </row>
    <row r="690" spans="11:12" ht="15" customHeight="1">
      <c r="K690" s="1715"/>
      <c r="L690" s="1715"/>
    </row>
    <row r="691" spans="11:12" ht="15" customHeight="1">
      <c r="K691" s="1715"/>
      <c r="L691" s="1715"/>
    </row>
    <row r="692" spans="11:12" ht="15" customHeight="1">
      <c r="K692" s="1715"/>
      <c r="L692" s="1715"/>
    </row>
    <row r="693" spans="11:12" ht="15" customHeight="1">
      <c r="K693" s="1715"/>
      <c r="L693" s="1715"/>
    </row>
    <row r="694" spans="11:12" ht="15" customHeight="1">
      <c r="K694" s="1715"/>
      <c r="L694" s="1715"/>
    </row>
    <row r="695" spans="11:12" ht="15" customHeight="1">
      <c r="K695" s="1715"/>
      <c r="L695" s="1715"/>
    </row>
    <row r="696" spans="11:12" ht="15" customHeight="1">
      <c r="K696" s="1715"/>
      <c r="L696" s="1715"/>
    </row>
    <row r="697" spans="11:12" ht="15" customHeight="1">
      <c r="K697" s="1715"/>
      <c r="L697" s="1715"/>
    </row>
    <row r="698" spans="11:12" ht="15" customHeight="1">
      <c r="K698" s="1715"/>
      <c r="L698" s="1715"/>
    </row>
    <row r="699" spans="11:12" ht="15" customHeight="1">
      <c r="K699" s="1715"/>
      <c r="L699" s="1715"/>
    </row>
    <row r="700" spans="11:12" ht="15" customHeight="1">
      <c r="K700" s="1715"/>
      <c r="L700" s="1715"/>
    </row>
    <row r="701" spans="11:12" ht="15" customHeight="1">
      <c r="K701" s="1715"/>
      <c r="L701" s="1715"/>
    </row>
    <row r="702" spans="11:12" ht="15" customHeight="1">
      <c r="K702" s="1715"/>
      <c r="L702" s="1715"/>
    </row>
    <row r="703" spans="11:12" ht="15" customHeight="1">
      <c r="K703" s="1715"/>
      <c r="L703" s="1715"/>
    </row>
    <row r="704" spans="11:12" ht="15" customHeight="1">
      <c r="K704" s="1715"/>
      <c r="L704" s="1715"/>
    </row>
    <row r="705" spans="11:12" ht="15" customHeight="1">
      <c r="K705" s="1715"/>
      <c r="L705" s="1715"/>
    </row>
    <row r="706" spans="11:12" ht="15" customHeight="1">
      <c r="K706" s="1715"/>
      <c r="L706" s="1715"/>
    </row>
    <row r="707" spans="11:12" ht="15" customHeight="1">
      <c r="K707" s="1715"/>
      <c r="L707" s="1715"/>
    </row>
    <row r="708" spans="11:12" ht="15" customHeight="1">
      <c r="K708" s="1715"/>
      <c r="L708" s="1715"/>
    </row>
    <row r="709" spans="11:12" ht="15" customHeight="1">
      <c r="K709" s="1715"/>
      <c r="L709" s="1715"/>
    </row>
    <row r="710" spans="11:12" ht="15" customHeight="1">
      <c r="K710" s="1715"/>
      <c r="L710" s="1715"/>
    </row>
    <row r="711" spans="11:12" ht="15" customHeight="1">
      <c r="K711" s="1715"/>
      <c r="L711" s="1715"/>
    </row>
    <row r="712" spans="11:12" ht="15" customHeight="1">
      <c r="K712" s="1715"/>
      <c r="L712" s="1715"/>
    </row>
    <row r="713" spans="11:12" ht="15" customHeight="1">
      <c r="K713" s="1715"/>
      <c r="L713" s="1715"/>
    </row>
    <row r="714" spans="11:12" ht="15" customHeight="1">
      <c r="K714" s="1715"/>
      <c r="L714" s="1715"/>
    </row>
    <row r="715" spans="11:12" ht="15" customHeight="1">
      <c r="K715" s="1715"/>
      <c r="L715" s="1715"/>
    </row>
    <row r="716" spans="11:12" ht="15" customHeight="1">
      <c r="K716" s="1715"/>
      <c r="L716" s="1715"/>
    </row>
    <row r="717" spans="11:12" ht="15" customHeight="1">
      <c r="K717" s="1715"/>
      <c r="L717" s="1715"/>
    </row>
    <row r="718" spans="11:12" ht="15" customHeight="1">
      <c r="K718" s="1715"/>
      <c r="L718" s="1715"/>
    </row>
    <row r="719" spans="11:12" ht="15" customHeight="1">
      <c r="K719" s="1715"/>
      <c r="L719" s="1715"/>
    </row>
    <row r="720" spans="11:12" ht="15" customHeight="1">
      <c r="K720" s="1715"/>
      <c r="L720" s="1715"/>
    </row>
    <row r="721" spans="11:12" ht="15" customHeight="1">
      <c r="K721" s="1715"/>
      <c r="L721" s="1715"/>
    </row>
    <row r="722" spans="11:12" ht="15" customHeight="1">
      <c r="K722" s="1715"/>
      <c r="L722" s="1715"/>
    </row>
    <row r="723" spans="11:12" ht="15" customHeight="1">
      <c r="K723" s="1715"/>
      <c r="L723" s="1715"/>
    </row>
    <row r="724" spans="11:12" ht="15" customHeight="1">
      <c r="K724" s="1715"/>
      <c r="L724" s="1715"/>
    </row>
    <row r="725" spans="11:12" ht="15" customHeight="1">
      <c r="K725" s="1715"/>
      <c r="L725" s="1715"/>
    </row>
    <row r="726" spans="11:12" ht="15" customHeight="1">
      <c r="K726" s="1715"/>
      <c r="L726" s="1715"/>
    </row>
    <row r="727" spans="11:12" ht="15" customHeight="1">
      <c r="K727" s="1715"/>
      <c r="L727" s="1715"/>
    </row>
    <row r="728" spans="11:12" ht="15" customHeight="1">
      <c r="K728" s="1715"/>
      <c r="L728" s="1715"/>
    </row>
    <row r="729" spans="11:12" ht="15" customHeight="1">
      <c r="K729" s="1715"/>
      <c r="L729" s="1715"/>
    </row>
    <row r="730" spans="11:12" ht="15" customHeight="1">
      <c r="K730" s="1715"/>
      <c r="L730" s="1715"/>
    </row>
    <row r="731" spans="11:12" ht="15" customHeight="1">
      <c r="K731" s="1715"/>
      <c r="L731" s="1715"/>
    </row>
    <row r="732" spans="11:12" ht="15" customHeight="1">
      <c r="K732" s="1715"/>
      <c r="L732" s="1715"/>
    </row>
    <row r="733" spans="11:12" ht="15" customHeight="1">
      <c r="K733" s="1715"/>
      <c r="L733" s="1715"/>
    </row>
    <row r="734" spans="11:12" ht="15" customHeight="1">
      <c r="K734" s="1715"/>
      <c r="L734" s="1715"/>
    </row>
    <row r="735" spans="11:12" ht="15" customHeight="1">
      <c r="K735" s="1715"/>
      <c r="L735" s="1715"/>
    </row>
    <row r="736" spans="11:12" ht="15" customHeight="1">
      <c r="K736" s="1715"/>
      <c r="L736" s="1715"/>
    </row>
    <row r="737" spans="11:12" ht="15" customHeight="1">
      <c r="K737" s="1715"/>
      <c r="L737" s="1715"/>
    </row>
    <row r="738" spans="11:12" ht="15" customHeight="1">
      <c r="K738" s="1715"/>
      <c r="L738" s="1715"/>
    </row>
    <row r="739" spans="11:12" ht="15" customHeight="1">
      <c r="K739" s="1715"/>
      <c r="L739" s="1715"/>
    </row>
    <row r="740" spans="11:12" ht="15" customHeight="1">
      <c r="K740" s="1715"/>
      <c r="L740" s="1715"/>
    </row>
    <row r="741" spans="11:12" ht="15" customHeight="1">
      <c r="K741" s="1715"/>
      <c r="L741" s="1715"/>
    </row>
    <row r="742" spans="11:12" ht="15" customHeight="1">
      <c r="K742" s="1715"/>
      <c r="L742" s="1715"/>
    </row>
    <row r="743" spans="11:12" ht="15" customHeight="1">
      <c r="K743" s="1715"/>
      <c r="L743" s="1715"/>
    </row>
    <row r="744" spans="11:12" ht="15" customHeight="1">
      <c r="K744" s="1715"/>
      <c r="L744" s="1715"/>
    </row>
    <row r="745" spans="11:12" ht="15" customHeight="1">
      <c r="K745" s="1715"/>
      <c r="L745" s="1715"/>
    </row>
    <row r="746" spans="11:12" ht="15" customHeight="1">
      <c r="K746" s="1715"/>
      <c r="L746" s="1715"/>
    </row>
    <row r="747" spans="11:12" ht="15" customHeight="1">
      <c r="K747" s="1715"/>
      <c r="L747" s="1715"/>
    </row>
    <row r="748" spans="11:12" ht="15" customHeight="1">
      <c r="K748" s="1715"/>
      <c r="L748" s="1715"/>
    </row>
    <row r="749" spans="11:12" ht="15" customHeight="1">
      <c r="K749" s="1715"/>
      <c r="L749" s="1715"/>
    </row>
    <row r="750" spans="11:12" ht="15" customHeight="1">
      <c r="K750" s="1715"/>
      <c r="L750" s="1715"/>
    </row>
    <row r="751" spans="11:12" ht="15" customHeight="1">
      <c r="K751" s="1715"/>
      <c r="L751" s="1715"/>
    </row>
    <row r="752" spans="11:12" ht="15" customHeight="1">
      <c r="K752" s="1715"/>
      <c r="L752" s="1715"/>
    </row>
    <row r="753" spans="11:12" ht="15" customHeight="1">
      <c r="K753" s="1715"/>
      <c r="L753" s="1715"/>
    </row>
    <row r="754" spans="11:12" ht="15" customHeight="1">
      <c r="K754" s="1715"/>
      <c r="L754" s="1715"/>
    </row>
    <row r="755" spans="11:12" ht="15" customHeight="1">
      <c r="K755" s="1715"/>
      <c r="L755" s="1715"/>
    </row>
    <row r="756" spans="11:12" ht="15" customHeight="1">
      <c r="K756" s="1715"/>
      <c r="L756" s="1715"/>
    </row>
    <row r="757" spans="11:12" ht="15" customHeight="1">
      <c r="K757" s="1715"/>
      <c r="L757" s="1715"/>
    </row>
    <row r="758" spans="11:12" ht="15" customHeight="1">
      <c r="K758" s="1715"/>
      <c r="L758" s="1715"/>
    </row>
    <row r="759" spans="11:12" ht="15" customHeight="1">
      <c r="K759" s="1715"/>
      <c r="L759" s="1715"/>
    </row>
    <row r="760" spans="11:12" ht="15" customHeight="1">
      <c r="K760" s="1715"/>
      <c r="L760" s="1715"/>
    </row>
    <row r="761" spans="11:12" ht="15" customHeight="1">
      <c r="K761" s="1715"/>
      <c r="L761" s="1715"/>
    </row>
    <row r="762" spans="11:12" ht="15" customHeight="1">
      <c r="K762" s="1715"/>
      <c r="L762" s="1715"/>
    </row>
    <row r="763" spans="11:12" ht="15" customHeight="1">
      <c r="K763" s="1715"/>
      <c r="L763" s="1715"/>
    </row>
    <row r="764" spans="11:12" ht="15" customHeight="1">
      <c r="K764" s="1715"/>
      <c r="L764" s="1715"/>
    </row>
    <row r="765" spans="11:12" ht="15" customHeight="1">
      <c r="K765" s="1715"/>
      <c r="L765" s="1715"/>
    </row>
    <row r="766" spans="11:12" ht="15" customHeight="1">
      <c r="K766" s="1715"/>
      <c r="L766" s="1715"/>
    </row>
    <row r="767" spans="11:12" ht="15" customHeight="1">
      <c r="K767" s="1715"/>
      <c r="L767" s="1715"/>
    </row>
    <row r="768" spans="11:12" ht="15" customHeight="1">
      <c r="K768" s="1715"/>
      <c r="L768" s="1715"/>
    </row>
    <row r="769" spans="11:12" ht="15" customHeight="1">
      <c r="K769" s="1715"/>
      <c r="L769" s="1715"/>
    </row>
    <row r="770" spans="11:12" ht="15" customHeight="1">
      <c r="K770" s="1715"/>
      <c r="L770" s="1715"/>
    </row>
    <row r="771" spans="11:12" ht="15" customHeight="1">
      <c r="K771" s="1715"/>
      <c r="L771" s="1715"/>
    </row>
    <row r="772" spans="11:12" ht="15" customHeight="1">
      <c r="K772" s="1715"/>
      <c r="L772" s="1715"/>
    </row>
    <row r="773" spans="11:12" ht="15" customHeight="1">
      <c r="K773" s="1715"/>
      <c r="L773" s="1715"/>
    </row>
    <row r="774" spans="11:12" ht="15" customHeight="1">
      <c r="K774" s="1715"/>
      <c r="L774" s="1715"/>
    </row>
    <row r="775" spans="11:12" ht="15" customHeight="1">
      <c r="K775" s="1715"/>
      <c r="L775" s="1715"/>
    </row>
    <row r="776" spans="11:12" ht="15" customHeight="1">
      <c r="K776" s="1715"/>
      <c r="L776" s="1715"/>
    </row>
    <row r="777" spans="11:12" ht="15" customHeight="1">
      <c r="K777" s="1715"/>
      <c r="L777" s="1715"/>
    </row>
    <row r="778" spans="11:12" ht="15" customHeight="1">
      <c r="K778" s="1715"/>
      <c r="L778" s="1715"/>
    </row>
    <row r="779" spans="11:12" ht="15" customHeight="1">
      <c r="K779" s="1715"/>
      <c r="L779" s="1715"/>
    </row>
    <row r="780" spans="11:12" ht="15" customHeight="1">
      <c r="K780" s="1715"/>
      <c r="L780" s="1715"/>
    </row>
    <row r="781" spans="11:12" ht="15" customHeight="1">
      <c r="K781" s="1715"/>
      <c r="L781" s="1715"/>
    </row>
    <row r="782" spans="11:12" ht="15" customHeight="1">
      <c r="K782" s="1715"/>
      <c r="L782" s="1715"/>
    </row>
    <row r="783" spans="11:12" ht="15" customHeight="1">
      <c r="K783" s="1715"/>
      <c r="L783" s="1715"/>
    </row>
    <row r="784" spans="11:12" ht="15" customHeight="1">
      <c r="K784" s="1715"/>
      <c r="L784" s="1715"/>
    </row>
    <row r="785" spans="11:12" ht="15" customHeight="1">
      <c r="K785" s="1715"/>
      <c r="L785" s="1715"/>
    </row>
    <row r="786" spans="11:12" ht="15" customHeight="1">
      <c r="K786" s="1715"/>
      <c r="L786" s="1715"/>
    </row>
    <row r="787" spans="11:12" ht="15" customHeight="1">
      <c r="K787" s="1715"/>
      <c r="L787" s="1715"/>
    </row>
    <row r="788" spans="11:12" ht="15" customHeight="1">
      <c r="K788" s="1715"/>
      <c r="L788" s="1715"/>
    </row>
    <row r="789" spans="11:12" ht="15" customHeight="1">
      <c r="K789" s="1715"/>
      <c r="L789" s="1715"/>
    </row>
    <row r="790" spans="11:12" ht="15" customHeight="1">
      <c r="K790" s="1715"/>
      <c r="L790" s="1715"/>
    </row>
    <row r="791" spans="11:12" ht="15" customHeight="1">
      <c r="K791" s="1715"/>
      <c r="L791" s="1715"/>
    </row>
    <row r="792" spans="11:12" ht="15" customHeight="1">
      <c r="K792" s="1715"/>
      <c r="L792" s="1715"/>
    </row>
    <row r="793" spans="11:12" ht="15" customHeight="1">
      <c r="K793" s="1715"/>
      <c r="L793" s="1715"/>
    </row>
    <row r="794" spans="11:12" ht="15" customHeight="1">
      <c r="K794" s="1715"/>
      <c r="L794" s="1715"/>
    </row>
    <row r="795" spans="11:12" ht="15" customHeight="1">
      <c r="K795" s="1715"/>
      <c r="L795" s="1715"/>
    </row>
    <row r="796" spans="11:12" ht="15" customHeight="1">
      <c r="K796" s="1715"/>
      <c r="L796" s="1715"/>
    </row>
    <row r="797" spans="11:12" ht="15" customHeight="1">
      <c r="K797" s="1715"/>
      <c r="L797" s="1715"/>
    </row>
    <row r="798" spans="11:12" ht="15" customHeight="1">
      <c r="K798" s="1715"/>
      <c r="L798" s="1715"/>
    </row>
    <row r="799" spans="11:12" ht="15" customHeight="1">
      <c r="K799" s="1715"/>
      <c r="L799" s="1715"/>
    </row>
    <row r="800" spans="11:12" ht="15" customHeight="1">
      <c r="K800" s="1715"/>
      <c r="L800" s="1715"/>
    </row>
    <row r="801" spans="11:12" ht="15" customHeight="1">
      <c r="K801" s="1715"/>
      <c r="L801" s="1715"/>
    </row>
    <row r="802" spans="11:12" ht="15" customHeight="1">
      <c r="K802" s="1715"/>
      <c r="L802" s="1715"/>
    </row>
    <row r="803" spans="11:12" ht="15" customHeight="1">
      <c r="K803" s="1715"/>
      <c r="L803" s="1715"/>
    </row>
    <row r="804" spans="11:12" ht="15" customHeight="1">
      <c r="K804" s="1715"/>
      <c r="L804" s="1715"/>
    </row>
    <row r="805" spans="11:12" ht="15" customHeight="1">
      <c r="K805" s="1715"/>
      <c r="L805" s="1715"/>
    </row>
    <row r="806" spans="11:12" ht="15" customHeight="1">
      <c r="K806" s="1715"/>
      <c r="L806" s="1715"/>
    </row>
    <row r="807" spans="11:12" ht="15" customHeight="1">
      <c r="K807" s="1715"/>
      <c r="L807" s="1715"/>
    </row>
    <row r="808" spans="11:12" ht="15" customHeight="1">
      <c r="K808" s="1715"/>
      <c r="L808" s="1715"/>
    </row>
    <row r="809" spans="11:12" ht="15" customHeight="1">
      <c r="K809" s="1715"/>
      <c r="L809" s="1715"/>
    </row>
    <row r="810" spans="11:12" ht="15" customHeight="1">
      <c r="K810" s="1715"/>
      <c r="L810" s="1715"/>
    </row>
    <row r="811" spans="11:12" ht="15" customHeight="1">
      <c r="K811" s="1715"/>
      <c r="L811" s="1715"/>
    </row>
    <row r="812" spans="11:12" ht="15" customHeight="1">
      <c r="K812" s="1715"/>
      <c r="L812" s="1715"/>
    </row>
    <row r="813" spans="11:12" ht="15" customHeight="1">
      <c r="K813" s="1715"/>
      <c r="L813" s="1715"/>
    </row>
    <row r="814" spans="11:12" ht="15" customHeight="1">
      <c r="K814" s="1715"/>
      <c r="L814" s="1715"/>
    </row>
    <row r="815" spans="11:12" ht="15" customHeight="1">
      <c r="K815" s="1715"/>
      <c r="L815" s="1715"/>
    </row>
    <row r="816" spans="11:12" ht="15" customHeight="1">
      <c r="K816" s="1715"/>
      <c r="L816" s="1715"/>
    </row>
    <row r="817" spans="11:12" ht="15" customHeight="1">
      <c r="K817" s="1715"/>
      <c r="L817" s="1715"/>
    </row>
    <row r="818" spans="11:12" ht="15" customHeight="1">
      <c r="K818" s="1715"/>
      <c r="L818" s="1715"/>
    </row>
    <row r="819" spans="11:12" ht="15" customHeight="1">
      <c r="K819" s="1715"/>
      <c r="L819" s="1715"/>
    </row>
    <row r="820" spans="11:12" ht="15" customHeight="1">
      <c r="K820" s="1715"/>
      <c r="L820" s="1715"/>
    </row>
    <row r="821" spans="11:12" ht="15" customHeight="1">
      <c r="K821" s="1715"/>
      <c r="L821" s="1715"/>
    </row>
    <row r="822" spans="11:12" ht="15" customHeight="1">
      <c r="K822" s="1715"/>
      <c r="L822" s="1715"/>
    </row>
    <row r="823" spans="11:12" ht="15" customHeight="1">
      <c r="K823" s="1715"/>
      <c r="L823" s="1715"/>
    </row>
    <row r="824" spans="11:12" ht="15" customHeight="1">
      <c r="K824" s="1715"/>
      <c r="L824" s="1715"/>
    </row>
    <row r="825" spans="11:12" ht="15" customHeight="1">
      <c r="K825" s="1715"/>
      <c r="L825" s="1715"/>
    </row>
    <row r="826" spans="11:12" ht="15" customHeight="1">
      <c r="K826" s="1715"/>
      <c r="L826" s="1715"/>
    </row>
    <row r="827" spans="11:12" ht="15" customHeight="1">
      <c r="K827" s="1715"/>
      <c r="L827" s="1715"/>
    </row>
    <row r="828" spans="11:12" ht="15" customHeight="1">
      <c r="K828" s="1715"/>
      <c r="L828" s="1715"/>
    </row>
    <row r="829" spans="11:12" ht="15" customHeight="1">
      <c r="K829" s="1715"/>
      <c r="L829" s="1715"/>
    </row>
    <row r="830" spans="11:12" ht="15" customHeight="1">
      <c r="K830" s="1715"/>
      <c r="L830" s="1715"/>
    </row>
    <row r="831" spans="11:12" ht="15" customHeight="1">
      <c r="K831" s="1715"/>
      <c r="L831" s="1715"/>
    </row>
    <row r="832" spans="11:12" ht="15" customHeight="1">
      <c r="K832" s="1715"/>
      <c r="L832" s="1715"/>
    </row>
    <row r="833" spans="11:12" ht="15" customHeight="1">
      <c r="K833" s="1715"/>
      <c r="L833" s="1715"/>
    </row>
    <row r="834" spans="11:12" ht="15" customHeight="1">
      <c r="K834" s="1715"/>
      <c r="L834" s="1715"/>
    </row>
    <row r="835" spans="11:12" ht="15" customHeight="1">
      <c r="K835" s="1715"/>
      <c r="L835" s="1715"/>
    </row>
    <row r="836" spans="11:12" ht="15" customHeight="1">
      <c r="K836" s="1715"/>
      <c r="L836" s="1715"/>
    </row>
    <row r="837" spans="11:12" ht="15" customHeight="1">
      <c r="K837" s="1715"/>
      <c r="L837" s="1715"/>
    </row>
    <row r="838" spans="11:12" ht="15" customHeight="1">
      <c r="K838" s="1715"/>
      <c r="L838" s="1715"/>
    </row>
    <row r="839" spans="11:12" ht="15" customHeight="1">
      <c r="K839" s="1715"/>
      <c r="L839" s="1715"/>
    </row>
    <row r="840" spans="11:12" ht="15" customHeight="1">
      <c r="K840" s="1715"/>
      <c r="L840" s="1715"/>
    </row>
    <row r="841" spans="11:12" ht="15" customHeight="1">
      <c r="K841" s="1715"/>
      <c r="L841" s="1715"/>
    </row>
    <row r="842" spans="11:12" ht="15" customHeight="1">
      <c r="K842" s="1715"/>
      <c r="L842" s="1715"/>
    </row>
    <row r="843" spans="11:12" ht="15" customHeight="1">
      <c r="K843" s="1715"/>
      <c r="L843" s="1715"/>
    </row>
    <row r="844" spans="11:12" ht="15" customHeight="1">
      <c r="K844" s="1715"/>
      <c r="L844" s="1715"/>
    </row>
    <row r="845" spans="11:12" ht="15" customHeight="1">
      <c r="K845" s="1715"/>
      <c r="L845" s="1715"/>
    </row>
    <row r="846" spans="11:12" ht="15" customHeight="1">
      <c r="K846" s="1715"/>
      <c r="L846" s="1715"/>
    </row>
    <row r="847" spans="11:12" ht="15" customHeight="1">
      <c r="K847" s="1715"/>
      <c r="L847" s="1715"/>
    </row>
    <row r="848" spans="11:12" ht="15" customHeight="1">
      <c r="K848" s="1715"/>
      <c r="L848" s="1715"/>
    </row>
    <row r="849" spans="11:12" ht="15" customHeight="1">
      <c r="K849" s="1715"/>
      <c r="L849" s="1715"/>
    </row>
    <row r="850" spans="11:12" ht="15" customHeight="1">
      <c r="K850" s="1715"/>
      <c r="L850" s="1715"/>
    </row>
    <row r="851" spans="11:12" ht="15" customHeight="1">
      <c r="K851" s="1715"/>
      <c r="L851" s="1715"/>
    </row>
    <row r="852" spans="11:12" ht="15" customHeight="1">
      <c r="K852" s="1715"/>
      <c r="L852" s="1715"/>
    </row>
    <row r="853" spans="11:12" ht="15" customHeight="1">
      <c r="K853" s="1715"/>
      <c r="L853" s="1715"/>
    </row>
    <row r="854" spans="11:12" ht="15" customHeight="1">
      <c r="K854" s="1715"/>
      <c r="L854" s="1715"/>
    </row>
    <row r="855" spans="11:12" ht="15" customHeight="1">
      <c r="K855" s="1715"/>
      <c r="L855" s="1715"/>
    </row>
    <row r="856" spans="11:12" ht="15" customHeight="1">
      <c r="K856" s="1715"/>
      <c r="L856" s="1715"/>
    </row>
    <row r="857" spans="11:12" ht="15" customHeight="1">
      <c r="K857" s="1715"/>
      <c r="L857" s="1715"/>
    </row>
    <row r="858" spans="11:12" ht="15" customHeight="1">
      <c r="K858" s="1715"/>
      <c r="L858" s="1715"/>
    </row>
    <row r="859" spans="11:12" ht="15" customHeight="1">
      <c r="K859" s="1715"/>
      <c r="L859" s="1715"/>
    </row>
    <row r="860" spans="11:12" ht="15" customHeight="1">
      <c r="K860" s="1715"/>
      <c r="L860" s="1715"/>
    </row>
    <row r="861" spans="11:12" ht="15" customHeight="1">
      <c r="K861" s="1715"/>
      <c r="L861" s="1715"/>
    </row>
    <row r="862" spans="11:12" ht="15" customHeight="1">
      <c r="K862" s="1715"/>
      <c r="L862" s="1715"/>
    </row>
    <row r="863" spans="11:12" ht="15" customHeight="1">
      <c r="K863" s="1715"/>
      <c r="L863" s="1715"/>
    </row>
    <row r="864" spans="11:12" ht="15" customHeight="1">
      <c r="K864" s="1715"/>
      <c r="L864" s="1715"/>
    </row>
    <row r="865" spans="11:12" ht="15" customHeight="1">
      <c r="K865" s="1715"/>
      <c r="L865" s="1715"/>
    </row>
    <row r="866" spans="11:12" ht="15" customHeight="1">
      <c r="K866" s="1715"/>
      <c r="L866" s="1715"/>
    </row>
    <row r="867" spans="11:12" ht="15" customHeight="1">
      <c r="K867" s="1715"/>
      <c r="L867" s="1715"/>
    </row>
    <row r="868" spans="11:12" ht="15" customHeight="1">
      <c r="K868" s="1715"/>
      <c r="L868" s="1715"/>
    </row>
    <row r="869" spans="11:12" ht="15" customHeight="1">
      <c r="K869" s="1715"/>
      <c r="L869" s="1715"/>
    </row>
    <row r="870" spans="11:12" ht="15" customHeight="1">
      <c r="K870" s="1715"/>
      <c r="L870" s="1715"/>
    </row>
    <row r="871" spans="11:12" ht="15" customHeight="1">
      <c r="K871" s="1715"/>
      <c r="L871" s="1715"/>
    </row>
    <row r="872" spans="11:12" ht="15" customHeight="1">
      <c r="K872" s="1715"/>
      <c r="L872" s="1715"/>
    </row>
    <row r="873" spans="11:12" ht="15" customHeight="1">
      <c r="K873" s="1715"/>
      <c r="L873" s="1715"/>
    </row>
    <row r="874" spans="11:12" ht="15" customHeight="1">
      <c r="K874" s="1715"/>
      <c r="L874" s="1715"/>
    </row>
    <row r="875" spans="11:12" ht="15" customHeight="1">
      <c r="K875" s="1715"/>
      <c r="L875" s="1715"/>
    </row>
    <row r="876" spans="11:12" ht="15" customHeight="1">
      <c r="K876" s="1715"/>
      <c r="L876" s="1715"/>
    </row>
    <row r="877" spans="11:12" ht="15" customHeight="1">
      <c r="K877" s="1715"/>
      <c r="L877" s="1715"/>
    </row>
    <row r="878" spans="11:12" ht="15" customHeight="1">
      <c r="K878" s="1715"/>
      <c r="L878" s="1715"/>
    </row>
    <row r="879" spans="11:12" ht="15" customHeight="1">
      <c r="K879" s="1715"/>
      <c r="L879" s="1715"/>
    </row>
    <row r="880" spans="11:12" ht="15" customHeight="1">
      <c r="K880" s="1715"/>
      <c r="L880" s="1715"/>
    </row>
    <row r="881" spans="11:12" ht="15" customHeight="1">
      <c r="K881" s="1715"/>
      <c r="L881" s="1715"/>
    </row>
    <row r="882" spans="11:12" ht="15" customHeight="1">
      <c r="K882" s="1715"/>
      <c r="L882" s="1715"/>
    </row>
    <row r="883" spans="11:12" ht="15" customHeight="1">
      <c r="K883" s="1715"/>
      <c r="L883" s="1715"/>
    </row>
    <row r="884" spans="11:12" ht="15" customHeight="1">
      <c r="K884" s="1715"/>
      <c r="L884" s="1715"/>
    </row>
    <row r="885" spans="11:12" ht="15" customHeight="1">
      <c r="K885" s="1715"/>
      <c r="L885" s="1715"/>
    </row>
    <row r="886" spans="11:12" ht="15" customHeight="1">
      <c r="K886" s="1715"/>
      <c r="L886" s="1715"/>
    </row>
    <row r="887" spans="11:12" ht="15" customHeight="1">
      <c r="K887" s="1715"/>
      <c r="L887" s="1715"/>
    </row>
    <row r="888" spans="11:12" ht="15" customHeight="1">
      <c r="K888" s="1715"/>
      <c r="L888" s="1715"/>
    </row>
    <row r="889" spans="11:12" ht="15" customHeight="1">
      <c r="K889" s="1715"/>
      <c r="L889" s="1715"/>
    </row>
    <row r="890" spans="11:12" ht="15" customHeight="1">
      <c r="K890" s="1715"/>
      <c r="L890" s="1715"/>
    </row>
    <row r="891" spans="11:12" ht="15" customHeight="1">
      <c r="K891" s="1715"/>
      <c r="L891" s="1715"/>
    </row>
    <row r="892" spans="11:12" ht="15" customHeight="1">
      <c r="K892" s="1715"/>
      <c r="L892" s="1715"/>
    </row>
    <row r="893" spans="11:12" ht="15" customHeight="1">
      <c r="K893" s="1715"/>
      <c r="L893" s="1715"/>
    </row>
    <row r="894" spans="11:12" ht="15" customHeight="1">
      <c r="K894" s="1715"/>
      <c r="L894" s="1715"/>
    </row>
    <row r="895" spans="11:12" ht="15" customHeight="1">
      <c r="K895" s="1715"/>
      <c r="L895" s="1715"/>
    </row>
    <row r="896" spans="11:12" ht="15" customHeight="1">
      <c r="K896" s="1715"/>
      <c r="L896" s="1715"/>
    </row>
    <row r="897" spans="11:12" ht="15" customHeight="1">
      <c r="K897" s="1715"/>
      <c r="L897" s="1715"/>
    </row>
    <row r="898" spans="11:12" ht="15" customHeight="1">
      <c r="K898" s="1715"/>
      <c r="L898" s="1715"/>
    </row>
    <row r="899" spans="11:12" ht="15" customHeight="1">
      <c r="K899" s="1715"/>
      <c r="L899" s="1715"/>
    </row>
    <row r="900" spans="11:12" ht="15" customHeight="1">
      <c r="K900" s="1715"/>
      <c r="L900" s="1715"/>
    </row>
    <row r="901" spans="11:12" ht="15" customHeight="1">
      <c r="K901" s="1715"/>
      <c r="L901" s="1715"/>
    </row>
    <row r="902" spans="11:12" ht="15" customHeight="1">
      <c r="K902" s="1715"/>
      <c r="L902" s="1715"/>
    </row>
    <row r="903" spans="11:12" ht="15" customHeight="1">
      <c r="K903" s="1715"/>
      <c r="L903" s="1715"/>
    </row>
    <row r="904" spans="11:12" ht="15" customHeight="1">
      <c r="K904" s="1715"/>
      <c r="L904" s="1715"/>
    </row>
    <row r="905" spans="11:12" ht="15" customHeight="1">
      <c r="K905" s="1715"/>
      <c r="L905" s="1715"/>
    </row>
    <row r="906" spans="11:12" ht="15" customHeight="1">
      <c r="K906" s="1715"/>
      <c r="L906" s="1715"/>
    </row>
    <row r="907" spans="11:12" ht="15" customHeight="1">
      <c r="K907" s="1715"/>
      <c r="L907" s="1715"/>
    </row>
    <row r="908" spans="11:12" ht="15" customHeight="1">
      <c r="K908" s="1715"/>
      <c r="L908" s="1715"/>
    </row>
    <row r="909" spans="11:12" ht="15" customHeight="1">
      <c r="K909" s="1715"/>
      <c r="L909" s="1715"/>
    </row>
    <row r="910" spans="11:12" ht="15" customHeight="1">
      <c r="K910" s="1715"/>
      <c r="L910" s="1715"/>
    </row>
    <row r="911" spans="11:12" ht="15" customHeight="1">
      <c r="K911" s="1715"/>
      <c r="L911" s="1715"/>
    </row>
    <row r="912" spans="11:12" ht="15" customHeight="1">
      <c r="K912" s="1715"/>
      <c r="L912" s="1715"/>
    </row>
    <row r="913" spans="11:12" ht="15" customHeight="1">
      <c r="K913" s="1715"/>
      <c r="L913" s="1715"/>
    </row>
    <row r="914" spans="11:12" ht="15" customHeight="1">
      <c r="K914" s="1715"/>
      <c r="L914" s="1715"/>
    </row>
    <row r="915" spans="11:12" ht="15" customHeight="1">
      <c r="K915" s="1715"/>
      <c r="L915" s="1715"/>
    </row>
    <row r="916" spans="11:12" ht="15" customHeight="1">
      <c r="K916" s="1715"/>
      <c r="L916" s="1715"/>
    </row>
    <row r="917" spans="11:12" ht="15" customHeight="1">
      <c r="K917" s="1715"/>
      <c r="L917" s="1715"/>
    </row>
    <row r="918" spans="11:12" ht="15" customHeight="1">
      <c r="K918" s="1715"/>
      <c r="L918" s="1715"/>
    </row>
    <row r="919" spans="11:12" ht="15" customHeight="1">
      <c r="K919" s="1715"/>
      <c r="L919" s="1715"/>
    </row>
    <row r="920" spans="11:12" ht="15" customHeight="1">
      <c r="K920" s="1715"/>
      <c r="L920" s="1715"/>
    </row>
    <row r="921" spans="11:12" ht="15" customHeight="1">
      <c r="K921" s="1715"/>
      <c r="L921" s="1715"/>
    </row>
    <row r="922" spans="11:12" ht="15" customHeight="1">
      <c r="K922" s="1715"/>
      <c r="L922" s="1715"/>
    </row>
    <row r="923" spans="11:12" ht="15" customHeight="1">
      <c r="K923" s="1715"/>
      <c r="L923" s="1715"/>
    </row>
    <row r="924" spans="11:12" ht="15" customHeight="1">
      <c r="K924" s="1715"/>
      <c r="L924" s="1715"/>
    </row>
    <row r="925" spans="11:12" ht="15" customHeight="1">
      <c r="K925" s="1715"/>
      <c r="L925" s="1715"/>
    </row>
    <row r="926" spans="11:12" ht="15" customHeight="1">
      <c r="K926" s="1715"/>
      <c r="L926" s="1715"/>
    </row>
    <row r="927" spans="11:12" ht="15" customHeight="1">
      <c r="K927" s="1715"/>
      <c r="L927" s="1715"/>
    </row>
    <row r="928" spans="11:12" ht="15" customHeight="1">
      <c r="K928" s="1715"/>
      <c r="L928" s="1715"/>
    </row>
    <row r="929" spans="11:12" ht="15" customHeight="1">
      <c r="K929" s="1715"/>
      <c r="L929" s="1715"/>
    </row>
    <row r="930" spans="11:12" ht="15" customHeight="1">
      <c r="K930" s="1715"/>
      <c r="L930" s="1715"/>
    </row>
    <row r="931" spans="11:12" ht="15" customHeight="1">
      <c r="K931" s="1715"/>
      <c r="L931" s="1715"/>
    </row>
    <row r="932" spans="11:12" ht="15" customHeight="1">
      <c r="K932" s="1715"/>
      <c r="L932" s="1715"/>
    </row>
    <row r="933" spans="11:12" ht="15" customHeight="1">
      <c r="K933" s="1715"/>
      <c r="L933" s="1715"/>
    </row>
    <row r="934" spans="11:12" ht="15" customHeight="1">
      <c r="K934" s="1715"/>
      <c r="L934" s="1715"/>
    </row>
    <row r="935" spans="11:12" ht="15" customHeight="1">
      <c r="K935" s="1715"/>
      <c r="L935" s="1715"/>
    </row>
    <row r="936" spans="11:12" ht="15" customHeight="1">
      <c r="K936" s="1715"/>
      <c r="L936" s="1715"/>
    </row>
    <row r="937" spans="11:12" ht="15" customHeight="1">
      <c r="K937" s="1715"/>
      <c r="L937" s="1715"/>
    </row>
    <row r="938" spans="11:12" ht="15" customHeight="1">
      <c r="K938" s="1715"/>
      <c r="L938" s="1715"/>
    </row>
    <row r="939" spans="11:12" ht="15" customHeight="1">
      <c r="K939" s="1715"/>
      <c r="L939" s="1715"/>
    </row>
    <row r="940" spans="11:12" ht="15" customHeight="1">
      <c r="K940" s="1715"/>
      <c r="L940" s="1715"/>
    </row>
    <row r="941" spans="11:12" ht="15" customHeight="1">
      <c r="K941" s="1715"/>
      <c r="L941" s="1715"/>
    </row>
    <row r="942" spans="11:12" ht="15" customHeight="1">
      <c r="K942" s="1715"/>
      <c r="L942" s="1715"/>
    </row>
    <row r="943" spans="11:12" ht="15" customHeight="1">
      <c r="K943" s="1715"/>
      <c r="L943" s="1715"/>
    </row>
    <row r="944" spans="11:12" ht="15" customHeight="1">
      <c r="K944" s="1715"/>
      <c r="L944" s="1715"/>
    </row>
    <row r="945" spans="11:12" ht="15" customHeight="1">
      <c r="K945" s="1715"/>
      <c r="L945" s="1715"/>
    </row>
    <row r="946" spans="11:12" ht="15" customHeight="1">
      <c r="K946" s="1715"/>
      <c r="L946" s="1715"/>
    </row>
    <row r="947" spans="11:12" ht="15" customHeight="1">
      <c r="K947" s="1715"/>
      <c r="L947" s="1715"/>
    </row>
    <row r="948" spans="11:12" ht="15" customHeight="1">
      <c r="K948" s="1715"/>
      <c r="L948" s="1715"/>
    </row>
    <row r="949" spans="11:12" ht="15" customHeight="1">
      <c r="K949" s="1715"/>
      <c r="L949" s="1715"/>
    </row>
    <row r="950" spans="11:12" ht="15" customHeight="1">
      <c r="K950" s="1715"/>
      <c r="L950" s="1715"/>
    </row>
    <row r="951" spans="11:12" ht="15" customHeight="1">
      <c r="K951" s="1715"/>
      <c r="L951" s="1715"/>
    </row>
    <row r="952" spans="11:12" ht="15" customHeight="1">
      <c r="K952" s="1715"/>
      <c r="L952" s="1715"/>
    </row>
    <row r="953" spans="11:12" ht="15" customHeight="1">
      <c r="K953" s="1715"/>
      <c r="L953" s="1715"/>
    </row>
    <row r="954" spans="11:12" ht="15" customHeight="1">
      <c r="K954" s="1715"/>
      <c r="L954" s="1715"/>
    </row>
    <row r="955" spans="11:12" ht="15" customHeight="1">
      <c r="K955" s="1715"/>
      <c r="L955" s="1715"/>
    </row>
    <row r="956" spans="11:12" ht="15" customHeight="1">
      <c r="K956" s="1715"/>
      <c r="L956" s="1715"/>
    </row>
    <row r="957" spans="11:12" ht="15" customHeight="1">
      <c r="K957" s="1715"/>
      <c r="L957" s="1715"/>
    </row>
    <row r="958" spans="11:12" ht="15" customHeight="1">
      <c r="K958" s="1715"/>
      <c r="L958" s="1715"/>
    </row>
    <row r="959" spans="11:12" ht="15" customHeight="1">
      <c r="K959" s="1715"/>
      <c r="L959" s="1715"/>
    </row>
    <row r="960" spans="11:12" ht="15" customHeight="1">
      <c r="K960" s="1715"/>
      <c r="L960" s="1715"/>
    </row>
    <row r="961" spans="11:12" ht="15" customHeight="1">
      <c r="K961" s="1715"/>
      <c r="L961" s="1715"/>
    </row>
    <row r="962" spans="11:12" ht="15" customHeight="1">
      <c r="K962" s="1715"/>
      <c r="L962" s="1715"/>
    </row>
    <row r="963" spans="11:12" ht="15" customHeight="1">
      <c r="K963" s="1715"/>
      <c r="L963" s="1715"/>
    </row>
    <row r="964" spans="11:12" ht="15" customHeight="1">
      <c r="K964" s="1715"/>
      <c r="L964" s="1715"/>
    </row>
    <row r="965" spans="11:12" ht="15" customHeight="1">
      <c r="K965" s="1715"/>
      <c r="L965" s="1715"/>
    </row>
    <row r="966" spans="11:12" ht="15" customHeight="1">
      <c r="K966" s="1715"/>
      <c r="L966" s="1715"/>
    </row>
    <row r="967" spans="11:12" ht="15" customHeight="1">
      <c r="K967" s="1715"/>
      <c r="L967" s="1715"/>
    </row>
    <row r="968" spans="11:12" ht="15" customHeight="1">
      <c r="K968" s="1715"/>
      <c r="L968" s="1715"/>
    </row>
    <row r="969" spans="11:12" ht="15" customHeight="1">
      <c r="K969" s="1715"/>
      <c r="L969" s="1715"/>
    </row>
    <row r="970" spans="11:12" ht="15" customHeight="1">
      <c r="K970" s="1715"/>
      <c r="L970" s="1715"/>
    </row>
    <row r="971" spans="11:12" ht="15" customHeight="1">
      <c r="K971" s="1715"/>
      <c r="L971" s="1715"/>
    </row>
    <row r="972" spans="11:12" ht="15" customHeight="1">
      <c r="K972" s="1715"/>
      <c r="L972" s="1715"/>
    </row>
    <row r="973" spans="11:12" ht="15" customHeight="1">
      <c r="K973" s="1715"/>
      <c r="L973" s="1715"/>
    </row>
    <row r="974" spans="11:12" ht="15" customHeight="1">
      <c r="K974" s="1715"/>
      <c r="L974" s="1715"/>
    </row>
    <row r="975" spans="11:12" ht="15" customHeight="1">
      <c r="K975" s="1715"/>
      <c r="L975" s="1715"/>
    </row>
    <row r="976" spans="11:12" ht="15" customHeight="1">
      <c r="K976" s="1715"/>
      <c r="L976" s="1715"/>
    </row>
    <row r="977" spans="11:12" ht="15" customHeight="1">
      <c r="K977" s="1715"/>
      <c r="L977" s="1715"/>
    </row>
    <row r="978" spans="11:12" ht="15" customHeight="1">
      <c r="K978" s="1715"/>
      <c r="L978" s="1715"/>
    </row>
    <row r="979" spans="11:12" ht="15" customHeight="1">
      <c r="K979" s="1715"/>
      <c r="L979" s="1715"/>
    </row>
    <row r="980" spans="11:12" ht="15" customHeight="1">
      <c r="K980" s="1715"/>
      <c r="L980" s="1715"/>
    </row>
    <row r="981" spans="11:12" ht="15" customHeight="1">
      <c r="K981" s="1715"/>
      <c r="L981" s="1715"/>
    </row>
    <row r="982" spans="11:12" ht="15" customHeight="1">
      <c r="K982" s="1715"/>
      <c r="L982" s="1715"/>
    </row>
    <row r="983" spans="11:12" ht="15" customHeight="1">
      <c r="K983" s="1715"/>
      <c r="L983" s="1715"/>
    </row>
    <row r="984" spans="11:12" ht="15" customHeight="1">
      <c r="K984" s="1715"/>
      <c r="L984" s="1715"/>
    </row>
    <row r="985" spans="11:12" ht="15" customHeight="1">
      <c r="K985" s="1715"/>
      <c r="L985" s="1715"/>
    </row>
    <row r="986" spans="11:12" ht="15" customHeight="1">
      <c r="K986" s="1715"/>
      <c r="L986" s="1715"/>
    </row>
    <row r="987" spans="11:12" ht="15" customHeight="1">
      <c r="K987" s="1715"/>
      <c r="L987" s="1715"/>
    </row>
    <row r="988" spans="11:12" ht="15" customHeight="1">
      <c r="K988" s="1715"/>
      <c r="L988" s="1715"/>
    </row>
    <row r="989" spans="11:12" ht="15" customHeight="1">
      <c r="K989" s="1715"/>
      <c r="L989" s="1715"/>
    </row>
    <row r="990" spans="11:12" ht="15" customHeight="1">
      <c r="K990" s="1715"/>
      <c r="L990" s="1715"/>
    </row>
    <row r="991" spans="11:12" ht="15" customHeight="1">
      <c r="K991" s="1715"/>
      <c r="L991" s="1715"/>
    </row>
    <row r="992" spans="11:12" ht="15" customHeight="1">
      <c r="K992" s="1715"/>
      <c r="L992" s="1715"/>
    </row>
    <row r="993" spans="11:12" ht="15" customHeight="1">
      <c r="K993" s="1715"/>
      <c r="L993" s="1715"/>
    </row>
    <row r="994" spans="11:12" ht="15" customHeight="1">
      <c r="K994" s="1715"/>
      <c r="L994" s="1715"/>
    </row>
    <row r="995" spans="11:12" ht="15" customHeight="1">
      <c r="K995" s="1715"/>
      <c r="L995" s="1715"/>
    </row>
    <row r="996" spans="11:12" ht="15" customHeight="1">
      <c r="K996" s="1715"/>
      <c r="L996" s="1715"/>
    </row>
    <row r="997" spans="11:12" ht="15" customHeight="1">
      <c r="K997" s="1715"/>
      <c r="L997" s="1715"/>
    </row>
    <row r="998" spans="11:12" ht="15" customHeight="1">
      <c r="K998" s="1715"/>
      <c r="L998" s="1715"/>
    </row>
    <row r="999" spans="11:12" ht="15" customHeight="1">
      <c r="K999" s="1715"/>
      <c r="L999" s="1715"/>
    </row>
    <row r="1000" spans="11:12" ht="15" customHeight="1">
      <c r="K1000" s="1715"/>
      <c r="L1000" s="1715"/>
    </row>
    <row r="1001" spans="11:12" ht="15" customHeight="1">
      <c r="K1001" s="1715"/>
      <c r="L1001" s="1715"/>
    </row>
    <row r="1002" spans="11:12" ht="15" customHeight="1">
      <c r="K1002" s="1715"/>
      <c r="L1002" s="1715"/>
    </row>
    <row r="1003" spans="11:12" ht="15" customHeight="1">
      <c r="K1003" s="1715"/>
      <c r="L1003" s="1715"/>
    </row>
    <row r="1004" spans="11:12" ht="15" customHeight="1">
      <c r="K1004" s="1715"/>
      <c r="L1004" s="1715"/>
    </row>
    <row r="1005" spans="11:12" ht="15" customHeight="1">
      <c r="K1005" s="1715"/>
      <c r="L1005" s="1715"/>
    </row>
    <row r="1006" spans="11:12" ht="15" customHeight="1">
      <c r="K1006" s="1715"/>
      <c r="L1006" s="1715"/>
    </row>
    <row r="1007" spans="11:12" ht="15" customHeight="1">
      <c r="K1007" s="1715"/>
      <c r="L1007" s="1715"/>
    </row>
    <row r="1008" spans="11:12" ht="15" customHeight="1">
      <c r="K1008" s="1715"/>
      <c r="L1008" s="1715"/>
    </row>
    <row r="1009" spans="11:12" ht="15" customHeight="1">
      <c r="K1009" s="1715"/>
      <c r="L1009" s="1715"/>
    </row>
    <row r="1010" spans="11:12" ht="15" customHeight="1">
      <c r="K1010" s="1715"/>
      <c r="L1010" s="1715"/>
    </row>
    <row r="1011" spans="11:12" ht="15" customHeight="1">
      <c r="K1011" s="1715"/>
      <c r="L1011" s="1715"/>
    </row>
    <row r="1012" spans="11:12" ht="15" customHeight="1">
      <c r="K1012" s="1715"/>
      <c r="L1012" s="1715"/>
    </row>
    <row r="1013" spans="11:12" ht="15" customHeight="1">
      <c r="K1013" s="1715"/>
      <c r="L1013" s="1715"/>
    </row>
    <row r="1014" spans="11:12" ht="15" customHeight="1">
      <c r="K1014" s="1715"/>
      <c r="L1014" s="1715"/>
    </row>
    <row r="1015" spans="11:12" ht="15" customHeight="1">
      <c r="K1015" s="1715"/>
      <c r="L1015" s="1715"/>
    </row>
    <row r="1016" spans="11:12" ht="15" customHeight="1">
      <c r="K1016" s="1715"/>
      <c r="L1016" s="1715"/>
    </row>
    <row r="1017" spans="11:12" ht="15" customHeight="1">
      <c r="K1017" s="1715"/>
      <c r="L1017" s="1715"/>
    </row>
    <row r="1018" spans="11:12" ht="15" customHeight="1">
      <c r="K1018" s="1715"/>
      <c r="L1018" s="1715"/>
    </row>
    <row r="1019" spans="11:12" ht="15" customHeight="1">
      <c r="K1019" s="1715"/>
      <c r="L1019" s="1715"/>
    </row>
    <row r="1020" spans="11:12" ht="15" customHeight="1">
      <c r="K1020" s="1715"/>
      <c r="L1020" s="1715"/>
    </row>
    <row r="1021" spans="11:12" ht="15" customHeight="1">
      <c r="K1021" s="1715"/>
      <c r="L1021" s="1715"/>
    </row>
    <row r="1022" spans="11:12" ht="15" customHeight="1">
      <c r="K1022" s="1715"/>
      <c r="L1022" s="1715"/>
    </row>
    <row r="1023" spans="11:12" ht="15" customHeight="1">
      <c r="K1023" s="1715"/>
      <c r="L1023" s="1715"/>
    </row>
    <row r="1024" spans="11:12" ht="15" customHeight="1">
      <c r="K1024" s="1715"/>
      <c r="L1024" s="1715"/>
    </row>
    <row r="1025" spans="11:12" ht="15" customHeight="1">
      <c r="K1025" s="1715"/>
      <c r="L1025" s="1715"/>
    </row>
    <row r="1026" spans="11:12" ht="15" customHeight="1">
      <c r="K1026" s="1715"/>
      <c r="L1026" s="1715"/>
    </row>
    <row r="1027" spans="11:12" ht="15" customHeight="1">
      <c r="K1027" s="1715"/>
      <c r="L1027" s="1715"/>
    </row>
    <row r="1028" spans="11:12" ht="15" customHeight="1">
      <c r="K1028" s="1715"/>
      <c r="L1028" s="1715"/>
    </row>
    <row r="1029" spans="11:12" ht="15" customHeight="1">
      <c r="K1029" s="1715"/>
      <c r="L1029" s="1715"/>
    </row>
    <row r="1030" spans="11:12" ht="15" customHeight="1">
      <c r="K1030" s="1715"/>
      <c r="L1030" s="1715"/>
    </row>
    <row r="1031" spans="11:12" ht="15" customHeight="1">
      <c r="K1031" s="1715"/>
      <c r="L1031" s="1715"/>
    </row>
    <row r="1032" spans="11:12" ht="15" customHeight="1">
      <c r="K1032" s="1715"/>
      <c r="L1032" s="1715"/>
    </row>
    <row r="1033" spans="11:12" ht="15" customHeight="1">
      <c r="K1033" s="1715"/>
      <c r="L1033" s="1715"/>
    </row>
    <row r="1034" spans="11:12" ht="15" customHeight="1">
      <c r="K1034" s="1715"/>
      <c r="L1034" s="1715"/>
    </row>
    <row r="1035" spans="11:12" ht="15" customHeight="1">
      <c r="K1035" s="1715"/>
      <c r="L1035" s="1715"/>
    </row>
    <row r="1036" spans="11:12" ht="15" customHeight="1">
      <c r="K1036" s="1715"/>
      <c r="L1036" s="1715"/>
    </row>
    <row r="1037" spans="11:12" ht="15" customHeight="1">
      <c r="K1037" s="1715"/>
      <c r="L1037" s="1715"/>
    </row>
    <row r="1038" spans="11:12" ht="15" customHeight="1">
      <c r="K1038" s="1715"/>
      <c r="L1038" s="1715"/>
    </row>
    <row r="1039" spans="11:12" ht="15" customHeight="1">
      <c r="K1039" s="1715"/>
      <c r="L1039" s="1715"/>
    </row>
    <row r="1040" spans="11:12" ht="15" customHeight="1">
      <c r="K1040" s="1715"/>
      <c r="L1040" s="1715"/>
    </row>
    <row r="1041" spans="11:12" ht="15" customHeight="1">
      <c r="K1041" s="1715"/>
      <c r="L1041" s="1715"/>
    </row>
    <row r="1042" spans="11:12" ht="15" customHeight="1">
      <c r="K1042" s="1715"/>
      <c r="L1042" s="1715"/>
    </row>
    <row r="1043" spans="11:12" ht="15" customHeight="1">
      <c r="K1043" s="1715"/>
      <c r="L1043" s="1715"/>
    </row>
    <row r="1044" spans="11:12" ht="15" customHeight="1">
      <c r="K1044" s="1715"/>
      <c r="L1044" s="1715"/>
    </row>
    <row r="1045" spans="11:12" ht="15" customHeight="1">
      <c r="K1045" s="1715"/>
      <c r="L1045" s="1715"/>
    </row>
    <row r="1046" spans="11:12" ht="15" customHeight="1">
      <c r="K1046" s="1715"/>
      <c r="L1046" s="1715"/>
    </row>
    <row r="1047" spans="11:12" ht="15" customHeight="1">
      <c r="K1047" s="1715"/>
      <c r="L1047" s="1715"/>
    </row>
    <row r="1048" spans="11:12" ht="15" customHeight="1">
      <c r="K1048" s="1715"/>
      <c r="L1048" s="1715"/>
    </row>
    <row r="1049" spans="11:12" ht="15" customHeight="1">
      <c r="K1049" s="1715"/>
      <c r="L1049" s="1715"/>
    </row>
    <row r="1050" spans="11:12" ht="15" customHeight="1">
      <c r="K1050" s="1715"/>
      <c r="L1050" s="1715"/>
    </row>
    <row r="1051" spans="11:12" ht="15" customHeight="1">
      <c r="K1051" s="1715"/>
      <c r="L1051" s="1715"/>
    </row>
    <row r="1052" spans="11:12" ht="15" customHeight="1">
      <c r="K1052" s="1715"/>
      <c r="L1052" s="1715"/>
    </row>
    <row r="1053" spans="11:12" ht="15" customHeight="1">
      <c r="K1053" s="1715"/>
      <c r="L1053" s="1715"/>
    </row>
    <row r="1054" spans="11:12" ht="15" customHeight="1">
      <c r="K1054" s="1715"/>
      <c r="L1054" s="1715"/>
    </row>
    <row r="1055" spans="11:12" ht="15" customHeight="1">
      <c r="K1055" s="1715"/>
      <c r="L1055" s="1715"/>
    </row>
    <row r="1056" spans="11:12" ht="15" customHeight="1">
      <c r="K1056" s="1715"/>
      <c r="L1056" s="1715"/>
    </row>
    <row r="1057" spans="11:12" ht="15" customHeight="1">
      <c r="K1057" s="1715"/>
      <c r="L1057" s="1715"/>
    </row>
    <row r="1058" spans="11:12" ht="15" customHeight="1">
      <c r="K1058" s="1715"/>
      <c r="L1058" s="1715"/>
    </row>
    <row r="1059" spans="11:12" ht="15" customHeight="1">
      <c r="K1059" s="1715"/>
      <c r="L1059" s="1715"/>
    </row>
    <row r="1060" spans="11:12" ht="15" customHeight="1">
      <c r="K1060" s="1715"/>
      <c r="L1060" s="1715"/>
    </row>
    <row r="1061" spans="11:12" ht="15" customHeight="1">
      <c r="K1061" s="1715"/>
      <c r="L1061" s="1715"/>
    </row>
    <row r="1062" spans="11:12" ht="15" customHeight="1">
      <c r="K1062" s="1715"/>
      <c r="L1062" s="1715"/>
    </row>
    <row r="1063" spans="11:12" ht="15" customHeight="1">
      <c r="K1063" s="1715"/>
      <c r="L1063" s="1715"/>
    </row>
    <row r="1064" spans="11:12" ht="15" customHeight="1">
      <c r="K1064" s="1715"/>
      <c r="L1064" s="1715"/>
    </row>
    <row r="1065" spans="11:12" ht="15" customHeight="1">
      <c r="K1065" s="1715"/>
      <c r="L1065" s="1715"/>
    </row>
    <row r="1066" spans="11:12" ht="15" customHeight="1">
      <c r="K1066" s="1715"/>
      <c r="L1066" s="1715"/>
    </row>
    <row r="1067" spans="11:12" ht="15" customHeight="1">
      <c r="K1067" s="1715"/>
      <c r="L1067" s="1715"/>
    </row>
    <row r="1068" spans="11:12" ht="15" customHeight="1">
      <c r="K1068" s="1715"/>
      <c r="L1068" s="1715"/>
    </row>
    <row r="1069" spans="11:12" ht="15" customHeight="1">
      <c r="K1069" s="1715"/>
      <c r="L1069" s="1715"/>
    </row>
    <row r="1070" spans="11:12" ht="15" customHeight="1">
      <c r="K1070" s="1715"/>
      <c r="L1070" s="1715"/>
    </row>
    <row r="1071" spans="11:12" ht="15" customHeight="1">
      <c r="K1071" s="1715"/>
      <c r="L1071" s="1715"/>
    </row>
    <row r="1072" spans="11:12" ht="15" customHeight="1">
      <c r="K1072" s="1715"/>
      <c r="L1072" s="1715"/>
    </row>
    <row r="1073" spans="11:12" ht="15" customHeight="1">
      <c r="K1073" s="1715"/>
      <c r="L1073" s="1715"/>
    </row>
    <row r="1074" spans="11:12" ht="15" customHeight="1">
      <c r="K1074" s="1715"/>
      <c r="L1074" s="1715"/>
    </row>
    <row r="1075" spans="11:12" ht="15" customHeight="1">
      <c r="K1075" s="1715"/>
      <c r="L1075" s="1715"/>
    </row>
    <row r="1076" spans="11:12" ht="15" customHeight="1">
      <c r="K1076" s="1715"/>
      <c r="L1076" s="1715"/>
    </row>
    <row r="1077" spans="11:12" ht="15" customHeight="1">
      <c r="K1077" s="1715"/>
      <c r="L1077" s="1715"/>
    </row>
    <row r="1078" spans="11:12" ht="15" customHeight="1">
      <c r="K1078" s="1715"/>
      <c r="L1078" s="1715"/>
    </row>
    <row r="1079" spans="11:12" ht="15" customHeight="1">
      <c r="K1079" s="1715"/>
      <c r="L1079" s="1715"/>
    </row>
    <row r="1080" spans="11:12" ht="15" customHeight="1">
      <c r="K1080" s="1715"/>
      <c r="L1080" s="1715"/>
    </row>
    <row r="1081" spans="11:12" ht="15" customHeight="1">
      <c r="K1081" s="1715"/>
      <c r="L1081" s="1715"/>
    </row>
    <row r="1082" spans="11:12" ht="15" customHeight="1">
      <c r="K1082" s="1715"/>
      <c r="L1082" s="1715"/>
    </row>
    <row r="1083" spans="11:12" ht="15" customHeight="1">
      <c r="K1083" s="1715"/>
      <c r="L1083" s="1715"/>
    </row>
    <row r="1084" spans="11:12" ht="15" customHeight="1">
      <c r="K1084" s="1715"/>
      <c r="L1084" s="1715"/>
    </row>
    <row r="1085" spans="11:12" ht="15" customHeight="1">
      <c r="K1085" s="1715"/>
      <c r="L1085" s="1715"/>
    </row>
    <row r="1086" spans="11:12" ht="15" customHeight="1">
      <c r="K1086" s="1715"/>
      <c r="L1086" s="1715"/>
    </row>
    <row r="1087" spans="11:12" ht="15" customHeight="1">
      <c r="K1087" s="1715"/>
      <c r="L1087" s="1715"/>
    </row>
    <row r="1088" spans="11:12" ht="15" customHeight="1">
      <c r="K1088" s="1715"/>
      <c r="L1088" s="1715"/>
    </row>
    <row r="1089" spans="11:12" ht="15" customHeight="1">
      <c r="K1089" s="1715"/>
      <c r="L1089" s="1715"/>
    </row>
    <row r="1090" spans="11:12" ht="15" customHeight="1">
      <c r="K1090" s="1715"/>
      <c r="L1090" s="1715"/>
    </row>
    <row r="1091" spans="11:12" ht="15" customHeight="1">
      <c r="K1091" s="1715"/>
      <c r="L1091" s="1715"/>
    </row>
    <row r="1092" spans="11:12" ht="15" customHeight="1">
      <c r="K1092" s="1715"/>
      <c r="L1092" s="1715"/>
    </row>
    <row r="1093" spans="11:12" ht="15" customHeight="1">
      <c r="K1093" s="1715"/>
      <c r="L1093" s="1715"/>
    </row>
    <row r="1094" spans="11:12" ht="15" customHeight="1">
      <c r="K1094" s="1715"/>
      <c r="L1094" s="1715"/>
    </row>
    <row r="1095" spans="11:12" ht="15" customHeight="1">
      <c r="K1095" s="1715"/>
      <c r="L1095" s="1715"/>
    </row>
    <row r="1096" spans="11:12" ht="15" customHeight="1">
      <c r="K1096" s="1715"/>
      <c r="L1096" s="1715"/>
    </row>
    <row r="1097" spans="11:12" ht="15" customHeight="1">
      <c r="K1097" s="1715"/>
      <c r="L1097" s="1715"/>
    </row>
    <row r="1098" spans="11:12" ht="15" customHeight="1">
      <c r="K1098" s="1715"/>
      <c r="L1098" s="1715"/>
    </row>
    <row r="1099" spans="11:12" ht="15" customHeight="1">
      <c r="K1099" s="1715"/>
      <c r="L1099" s="1715"/>
    </row>
    <row r="1100" spans="11:12" ht="15" customHeight="1">
      <c r="K1100" s="1715"/>
      <c r="L1100" s="1715"/>
    </row>
    <row r="1101" spans="11:12" ht="15" customHeight="1">
      <c r="K1101" s="1715"/>
      <c r="L1101" s="1715"/>
    </row>
    <row r="1102" spans="11:12" ht="15" customHeight="1">
      <c r="K1102" s="1715"/>
      <c r="L1102" s="1715"/>
    </row>
    <row r="1103" spans="11:12" ht="15" customHeight="1">
      <c r="K1103" s="1715"/>
      <c r="L1103" s="1715"/>
    </row>
    <row r="1104" spans="11:12" ht="15" customHeight="1">
      <c r="K1104" s="1715"/>
      <c r="L1104" s="1715"/>
    </row>
    <row r="1105" spans="11:12" ht="15" customHeight="1">
      <c r="K1105" s="1715"/>
      <c r="L1105" s="1715"/>
    </row>
    <row r="1106" spans="11:12" ht="15" customHeight="1">
      <c r="K1106" s="1715"/>
      <c r="L1106" s="1715"/>
    </row>
    <row r="1107" spans="11:12" ht="15" customHeight="1">
      <c r="K1107" s="1715"/>
      <c r="L1107" s="1715"/>
    </row>
    <row r="1108" spans="11:12" ht="15" customHeight="1">
      <c r="K1108" s="1715"/>
      <c r="L1108" s="1715"/>
    </row>
    <row r="1109" spans="11:12" ht="15" customHeight="1">
      <c r="K1109" s="1715"/>
      <c r="L1109" s="1715"/>
    </row>
    <row r="1110" spans="11:12" ht="15" customHeight="1">
      <c r="K1110" s="1715"/>
      <c r="L1110" s="1715"/>
    </row>
    <row r="1111" spans="11:12" ht="15" customHeight="1">
      <c r="K1111" s="1715"/>
      <c r="L1111" s="1715"/>
    </row>
    <row r="1112" spans="11:12" ht="15" customHeight="1">
      <c r="K1112" s="1715"/>
      <c r="L1112" s="1715"/>
    </row>
    <row r="1113" spans="11:12" ht="15" customHeight="1">
      <c r="K1113" s="1715"/>
      <c r="L1113" s="1715"/>
    </row>
    <row r="1114" spans="11:12" ht="15" customHeight="1">
      <c r="K1114" s="1715"/>
      <c r="L1114" s="1715"/>
    </row>
    <row r="1115" spans="11:12" ht="15" customHeight="1">
      <c r="K1115" s="1715"/>
      <c r="L1115" s="1715"/>
    </row>
    <row r="1116" spans="11:12" ht="15" customHeight="1">
      <c r="K1116" s="1715"/>
      <c r="L1116" s="1715"/>
    </row>
    <row r="1117" spans="11:12" ht="15" customHeight="1">
      <c r="K1117" s="1715"/>
      <c r="L1117" s="1715"/>
    </row>
    <row r="1118" spans="11:12" ht="15" customHeight="1">
      <c r="K1118" s="1715"/>
      <c r="L1118" s="1715"/>
    </row>
    <row r="1119" spans="11:12" ht="15" customHeight="1">
      <c r="K1119" s="1715"/>
      <c r="L1119" s="1715"/>
    </row>
    <row r="1120" spans="11:12" ht="15" customHeight="1">
      <c r="K1120" s="1715"/>
      <c r="L1120" s="1715"/>
    </row>
    <row r="1121" spans="11:12" ht="15" customHeight="1">
      <c r="K1121" s="1715"/>
      <c r="L1121" s="1715"/>
    </row>
    <row r="1122" spans="11:12" ht="15" customHeight="1">
      <c r="K1122" s="1715"/>
      <c r="L1122" s="1715"/>
    </row>
    <row r="1123" spans="11:12" ht="15" customHeight="1">
      <c r="K1123" s="1715"/>
      <c r="L1123" s="1715"/>
    </row>
    <row r="1124" spans="11:12" ht="15" customHeight="1">
      <c r="K1124" s="1715"/>
      <c r="L1124" s="1715"/>
    </row>
    <row r="1125" spans="11:12" ht="15" customHeight="1">
      <c r="K1125" s="1715"/>
      <c r="L1125" s="1715"/>
    </row>
    <row r="1126" spans="11:12" ht="15" customHeight="1">
      <c r="K1126" s="1715"/>
      <c r="L1126" s="1715"/>
    </row>
    <row r="1127" spans="11:12" ht="15" customHeight="1">
      <c r="K1127" s="1715"/>
      <c r="L1127" s="1715"/>
    </row>
    <row r="1128" spans="11:12" ht="15" customHeight="1">
      <c r="K1128" s="1715"/>
      <c r="L1128" s="1715"/>
    </row>
    <row r="1129" spans="11:12" ht="15" customHeight="1">
      <c r="K1129" s="1715"/>
      <c r="L1129" s="1715"/>
    </row>
    <row r="1130" spans="11:12" ht="15" customHeight="1">
      <c r="K1130" s="1715"/>
      <c r="L1130" s="1715"/>
    </row>
    <row r="1131" spans="11:12" ht="15" customHeight="1">
      <c r="K1131" s="1715"/>
      <c r="L1131" s="1715"/>
    </row>
    <row r="1132" spans="11:12" ht="15" customHeight="1">
      <c r="K1132" s="1715"/>
      <c r="L1132" s="1715"/>
    </row>
    <row r="1133" spans="11:12" ht="15" customHeight="1">
      <c r="K1133" s="1715"/>
      <c r="L1133" s="1715"/>
    </row>
    <row r="1134" spans="11:12" ht="15" customHeight="1">
      <c r="K1134" s="1715"/>
      <c r="L1134" s="1715"/>
    </row>
    <row r="1135" spans="11:12" ht="15" customHeight="1">
      <c r="K1135" s="1715"/>
      <c r="L1135" s="1715"/>
    </row>
    <row r="1136" spans="11:12" ht="15" customHeight="1">
      <c r="K1136" s="1715"/>
      <c r="L1136" s="1715"/>
    </row>
    <row r="1137" spans="11:12" ht="15" customHeight="1">
      <c r="K1137" s="1715"/>
      <c r="L1137" s="1715"/>
    </row>
    <row r="1138" spans="11:12" ht="15" customHeight="1">
      <c r="K1138" s="1715"/>
      <c r="L1138" s="1715"/>
    </row>
    <row r="1139" spans="11:12" ht="15" customHeight="1">
      <c r="K1139" s="1715"/>
      <c r="L1139" s="1715"/>
    </row>
    <row r="1140" spans="11:12" ht="15" customHeight="1">
      <c r="K1140" s="1715"/>
      <c r="L1140" s="1715"/>
    </row>
    <row r="1141" spans="11:12" ht="15" customHeight="1">
      <c r="K1141" s="1715"/>
      <c r="L1141" s="1715"/>
    </row>
    <row r="1142" spans="11:12" ht="15" customHeight="1">
      <c r="K1142" s="1715"/>
      <c r="L1142" s="1715"/>
    </row>
    <row r="1143" spans="11:12" ht="15" customHeight="1">
      <c r="K1143" s="1715"/>
      <c r="L1143" s="1715"/>
    </row>
    <row r="1144" spans="11:12" ht="15" customHeight="1">
      <c r="K1144" s="1715"/>
      <c r="L1144" s="1715"/>
    </row>
    <row r="1145" spans="11:12" ht="15" customHeight="1">
      <c r="K1145" s="1715"/>
      <c r="L1145" s="1715"/>
    </row>
    <row r="1146" spans="11:12" ht="15" customHeight="1">
      <c r="K1146" s="1715"/>
      <c r="L1146" s="1715"/>
    </row>
    <row r="1147" spans="11:12" ht="15" customHeight="1">
      <c r="K1147" s="1715"/>
      <c r="L1147" s="1715"/>
    </row>
    <row r="1148" spans="11:12" ht="15" customHeight="1">
      <c r="K1148" s="1715"/>
      <c r="L1148" s="1715"/>
    </row>
    <row r="1149" spans="11:12" ht="15" customHeight="1">
      <c r="K1149" s="1715"/>
      <c r="L1149" s="1715"/>
    </row>
    <row r="1150" spans="11:12" ht="15" customHeight="1">
      <c r="K1150" s="1715"/>
      <c r="L1150" s="1715"/>
    </row>
    <row r="1151" spans="11:12" ht="15" customHeight="1">
      <c r="K1151" s="1715"/>
      <c r="L1151" s="1715"/>
    </row>
    <row r="1152" spans="11:12" ht="15" customHeight="1">
      <c r="K1152" s="1715"/>
      <c r="L1152" s="1715"/>
    </row>
    <row r="1153" spans="11:12" ht="15" customHeight="1">
      <c r="K1153" s="1715"/>
      <c r="L1153" s="1715"/>
    </row>
    <row r="1154" spans="11:12" ht="15" customHeight="1">
      <c r="K1154" s="1715"/>
      <c r="L1154" s="1715"/>
    </row>
    <row r="1155" spans="11:12" ht="15" customHeight="1">
      <c r="K1155" s="1715"/>
      <c r="L1155" s="1715"/>
    </row>
    <row r="1156" spans="11:12" ht="15" customHeight="1">
      <c r="K1156" s="1715"/>
      <c r="L1156" s="1715"/>
    </row>
    <row r="1157" spans="11:12" ht="15" customHeight="1">
      <c r="K1157" s="1715"/>
      <c r="L1157" s="1715"/>
    </row>
    <row r="1158" spans="11:12" ht="15" customHeight="1">
      <c r="K1158" s="1715"/>
      <c r="L1158" s="1715"/>
    </row>
    <row r="1159" spans="11:12" ht="15" customHeight="1">
      <c r="K1159" s="1715"/>
      <c r="L1159" s="1715"/>
    </row>
    <row r="1160" spans="11:12" ht="15" customHeight="1">
      <c r="K1160" s="1715"/>
      <c r="L1160" s="1715"/>
    </row>
    <row r="1161" spans="11:12" ht="15" customHeight="1">
      <c r="K1161" s="1715"/>
      <c r="L1161" s="1715"/>
    </row>
    <row r="1162" spans="11:12" ht="15" customHeight="1">
      <c r="K1162" s="1715"/>
      <c r="L1162" s="1715"/>
    </row>
    <row r="1163" spans="11:12" ht="15" customHeight="1">
      <c r="K1163" s="1715"/>
      <c r="L1163" s="1715"/>
    </row>
    <row r="1164" spans="11:12" ht="15" customHeight="1">
      <c r="K1164" s="1715"/>
      <c r="L1164" s="1715"/>
    </row>
    <row r="1165" spans="11:12" ht="15" customHeight="1">
      <c r="K1165" s="1715"/>
      <c r="L1165" s="1715"/>
    </row>
    <row r="1166" spans="11:12" ht="15" customHeight="1">
      <c r="K1166" s="1715"/>
      <c r="L1166" s="1715"/>
    </row>
    <row r="1167" spans="11:12" ht="15" customHeight="1">
      <c r="K1167" s="1715"/>
      <c r="L1167" s="1715"/>
    </row>
    <row r="1168" spans="11:12" ht="15" customHeight="1">
      <c r="K1168" s="1715"/>
      <c r="L1168" s="1715"/>
    </row>
    <row r="1169" spans="11:12" ht="15" customHeight="1">
      <c r="K1169" s="1715"/>
      <c r="L1169" s="1715"/>
    </row>
    <row r="1170" spans="11:12" ht="15" customHeight="1">
      <c r="K1170" s="1715"/>
      <c r="L1170" s="1715"/>
    </row>
    <row r="1171" spans="11:12" ht="15" customHeight="1">
      <c r="K1171" s="1715"/>
      <c r="L1171" s="1715"/>
    </row>
    <row r="1172" spans="11:12" ht="15" customHeight="1">
      <c r="K1172" s="1715"/>
      <c r="L1172" s="1715"/>
    </row>
    <row r="1173" spans="11:12" ht="15" customHeight="1">
      <c r="K1173" s="1715"/>
      <c r="L1173" s="1715"/>
    </row>
    <row r="1174" spans="11:12" ht="15" customHeight="1">
      <c r="K1174" s="1715"/>
      <c r="L1174" s="1715"/>
    </row>
    <row r="1175" spans="11:12" ht="15" customHeight="1">
      <c r="K1175" s="1715"/>
      <c r="L1175" s="1715"/>
    </row>
    <row r="1176" spans="11:12" ht="15" customHeight="1">
      <c r="K1176" s="1715"/>
      <c r="L1176" s="1715"/>
    </row>
    <row r="1177" spans="11:12" ht="15" customHeight="1">
      <c r="K1177" s="1715"/>
      <c r="L1177" s="1715"/>
    </row>
    <row r="1178" spans="11:12" ht="15" customHeight="1">
      <c r="K1178" s="1715"/>
      <c r="L1178" s="1715"/>
    </row>
    <row r="1179" spans="11:12" ht="15" customHeight="1">
      <c r="K1179" s="1715"/>
      <c r="L1179" s="1715"/>
    </row>
    <row r="1180" spans="11:12" ht="15" customHeight="1">
      <c r="K1180" s="1715"/>
      <c r="L1180" s="1715"/>
    </row>
    <row r="1181" spans="11:12" ht="15" customHeight="1">
      <c r="K1181" s="1715"/>
      <c r="L1181" s="1715"/>
    </row>
    <row r="1182" spans="11:12" ht="15" customHeight="1">
      <c r="K1182" s="1715"/>
      <c r="L1182" s="1715"/>
    </row>
    <row r="1183" spans="11:12" ht="15" customHeight="1">
      <c r="K1183" s="1715"/>
      <c r="L1183" s="1715"/>
    </row>
    <row r="1184" spans="11:12" ht="15" customHeight="1">
      <c r="K1184" s="1715"/>
      <c r="L1184" s="1715"/>
    </row>
    <row r="1185" spans="11:12" ht="15" customHeight="1">
      <c r="K1185" s="1715"/>
      <c r="L1185" s="1715"/>
    </row>
    <row r="1186" spans="11:12" ht="15" customHeight="1">
      <c r="K1186" s="1715"/>
      <c r="L1186" s="1715"/>
    </row>
    <row r="1187" spans="11:12" ht="15" customHeight="1">
      <c r="K1187" s="1715"/>
      <c r="L1187" s="1715"/>
    </row>
    <row r="1188" spans="11:12" ht="15" customHeight="1">
      <c r="K1188" s="1715"/>
      <c r="L1188" s="1715"/>
    </row>
    <row r="1189" spans="11:12" ht="15" customHeight="1">
      <c r="K1189" s="1715"/>
      <c r="L1189" s="1715"/>
    </row>
    <row r="1190" spans="11:12" ht="15" customHeight="1">
      <c r="K1190" s="1715"/>
      <c r="L1190" s="1715"/>
    </row>
    <row r="1191" spans="11:12" ht="15" customHeight="1">
      <c r="K1191" s="1715"/>
      <c r="L1191" s="1715"/>
    </row>
    <row r="1192" spans="11:12" ht="15" customHeight="1">
      <c r="K1192" s="1715"/>
      <c r="L1192" s="1715"/>
    </row>
    <row r="1193" spans="11:12" ht="15" customHeight="1">
      <c r="K1193" s="1715"/>
      <c r="L1193" s="1715"/>
    </row>
    <row r="1194" spans="11:12" ht="15" customHeight="1">
      <c r="K1194" s="1715"/>
      <c r="L1194" s="1715"/>
    </row>
    <row r="1195" spans="11:12" ht="15" customHeight="1">
      <c r="K1195" s="1715"/>
      <c r="L1195" s="1715"/>
    </row>
    <row r="1196" spans="11:12" ht="15" customHeight="1">
      <c r="K1196" s="1715"/>
      <c r="L1196" s="1715"/>
    </row>
    <row r="1197" spans="11:12" ht="15" customHeight="1">
      <c r="K1197" s="1715"/>
      <c r="L1197" s="1715"/>
    </row>
    <row r="1198" spans="11:12" ht="15" customHeight="1">
      <c r="K1198" s="1715"/>
      <c r="L1198" s="1715"/>
    </row>
    <row r="1199" spans="11:12" ht="15" customHeight="1">
      <c r="K1199" s="1715"/>
      <c r="L1199" s="1715"/>
    </row>
    <row r="1200" spans="11:12" ht="15" customHeight="1">
      <c r="K1200" s="1715"/>
      <c r="L1200" s="1715"/>
    </row>
    <row r="1201" spans="11:12" ht="15" customHeight="1">
      <c r="K1201" s="1715"/>
      <c r="L1201" s="1715"/>
    </row>
    <row r="1202" spans="11:12" ht="15" customHeight="1">
      <c r="K1202" s="1715"/>
      <c r="L1202" s="1715"/>
    </row>
    <row r="1203" spans="11:12" ht="15" customHeight="1">
      <c r="K1203" s="1715"/>
      <c r="L1203" s="1715"/>
    </row>
    <row r="1204" spans="11:12" ht="15" customHeight="1">
      <c r="K1204" s="1715"/>
      <c r="L1204" s="1715"/>
    </row>
    <row r="1205" spans="11:12" ht="15" customHeight="1">
      <c r="K1205" s="1715"/>
      <c r="L1205" s="1715"/>
    </row>
    <row r="1206" spans="11:12" ht="15" customHeight="1">
      <c r="K1206" s="1715"/>
      <c r="L1206" s="1715"/>
    </row>
    <row r="1207" spans="11:12" ht="15" customHeight="1">
      <c r="K1207" s="1715"/>
      <c r="L1207" s="1715"/>
    </row>
    <row r="1208" spans="11:12" ht="15" customHeight="1">
      <c r="K1208" s="1715"/>
      <c r="L1208" s="1715"/>
    </row>
    <row r="1209" spans="11:12" ht="15" customHeight="1">
      <c r="K1209" s="1715"/>
      <c r="L1209" s="1715"/>
    </row>
    <row r="1210" spans="11:12" ht="15" customHeight="1">
      <c r="K1210" s="1715"/>
      <c r="L1210" s="1715"/>
    </row>
    <row r="1211" spans="11:12" ht="15" customHeight="1">
      <c r="K1211" s="1715"/>
      <c r="L1211" s="1715"/>
    </row>
    <row r="1212" spans="11:12" ht="15" customHeight="1">
      <c r="K1212" s="1715"/>
      <c r="L1212" s="1715"/>
    </row>
    <row r="1213" spans="11:12" ht="15" customHeight="1">
      <c r="K1213" s="1715"/>
      <c r="L1213" s="1715"/>
    </row>
    <row r="1214" spans="11:12" ht="15" customHeight="1">
      <c r="K1214" s="1715"/>
      <c r="L1214" s="1715"/>
    </row>
    <row r="1215" spans="11:12" ht="15" customHeight="1">
      <c r="K1215" s="1715"/>
      <c r="L1215" s="1715"/>
    </row>
    <row r="1216" spans="11:12" ht="15" customHeight="1">
      <c r="K1216" s="1715"/>
      <c r="L1216" s="1715"/>
    </row>
    <row r="1217" spans="11:12" ht="15" customHeight="1">
      <c r="K1217" s="1715"/>
      <c r="L1217" s="1715"/>
    </row>
    <row r="1218" spans="11:12" ht="15" customHeight="1">
      <c r="K1218" s="1715"/>
      <c r="L1218" s="1715"/>
    </row>
    <row r="1219" spans="11:12" ht="15" customHeight="1">
      <c r="K1219" s="1715"/>
      <c r="L1219" s="1715"/>
    </row>
    <row r="1220" spans="11:12" ht="15" customHeight="1">
      <c r="K1220" s="1715"/>
      <c r="L1220" s="1715"/>
    </row>
    <row r="1221" spans="11:12" ht="15" customHeight="1">
      <c r="K1221" s="1715"/>
      <c r="L1221" s="1715"/>
    </row>
    <row r="1222" spans="11:12" ht="15" customHeight="1">
      <c r="K1222" s="1715"/>
      <c r="L1222" s="1715"/>
    </row>
    <row r="1223" spans="11:12" ht="15" customHeight="1">
      <c r="K1223" s="1715"/>
      <c r="L1223" s="1715"/>
    </row>
    <row r="1224" spans="11:12" ht="15" customHeight="1">
      <c r="K1224" s="1715"/>
      <c r="L1224" s="1715"/>
    </row>
    <row r="1225" spans="11:12" ht="15" customHeight="1">
      <c r="K1225" s="1715"/>
      <c r="L1225" s="1715"/>
    </row>
    <row r="1226" spans="11:12" ht="15" customHeight="1">
      <c r="K1226" s="1715"/>
      <c r="L1226" s="1715"/>
    </row>
    <row r="1227" spans="11:12" ht="15" customHeight="1">
      <c r="K1227" s="1715"/>
      <c r="L1227" s="1715"/>
    </row>
    <row r="1228" spans="11:12" ht="15" customHeight="1">
      <c r="K1228" s="1715"/>
      <c r="L1228" s="1715"/>
    </row>
    <row r="1229" spans="11:12" ht="15" customHeight="1">
      <c r="K1229" s="1715"/>
      <c r="L1229" s="1715"/>
    </row>
    <row r="1230" spans="11:12" ht="15" customHeight="1">
      <c r="K1230" s="1715"/>
      <c r="L1230" s="1715"/>
    </row>
    <row r="1231" spans="11:12" ht="15" customHeight="1">
      <c r="K1231" s="1715"/>
      <c r="L1231" s="1715"/>
    </row>
    <row r="1232" spans="11:12" ht="15" customHeight="1">
      <c r="K1232" s="1715"/>
      <c r="L1232" s="1715"/>
    </row>
    <row r="1233" spans="11:12" ht="15" customHeight="1">
      <c r="K1233" s="1715"/>
      <c r="L1233" s="1715"/>
    </row>
    <row r="1234" spans="11:12" ht="15" customHeight="1">
      <c r="K1234" s="1715"/>
      <c r="L1234" s="1715"/>
    </row>
    <row r="1235" spans="11:12" ht="15" customHeight="1">
      <c r="K1235" s="1715"/>
      <c r="L1235" s="1715"/>
    </row>
    <row r="1236" spans="11:12" ht="15" customHeight="1">
      <c r="K1236" s="1715"/>
      <c r="L1236" s="1715"/>
    </row>
    <row r="1237" spans="11:12" ht="15" customHeight="1">
      <c r="K1237" s="1715"/>
      <c r="L1237" s="1715"/>
    </row>
    <row r="1238" spans="11:12" ht="15" customHeight="1">
      <c r="K1238" s="1715"/>
      <c r="L1238" s="1715"/>
    </row>
    <row r="1239" spans="11:12" ht="15" customHeight="1">
      <c r="K1239" s="1715"/>
      <c r="L1239" s="1715"/>
    </row>
    <row r="1240" spans="11:12" ht="15" customHeight="1">
      <c r="K1240" s="1715"/>
      <c r="L1240" s="1715"/>
    </row>
    <row r="1241" spans="11:12" ht="15" customHeight="1">
      <c r="K1241" s="1715"/>
      <c r="L1241" s="1715"/>
    </row>
    <row r="1242" spans="11:12" ht="15" customHeight="1">
      <c r="K1242" s="1715"/>
      <c r="L1242" s="1715"/>
    </row>
    <row r="1243" spans="11:12" ht="15" customHeight="1">
      <c r="K1243" s="1715"/>
      <c r="L1243" s="1715"/>
    </row>
    <row r="1244" spans="11:12" ht="15" customHeight="1">
      <c r="K1244" s="1715"/>
      <c r="L1244" s="1715"/>
    </row>
    <row r="1245" spans="11:12" ht="15" customHeight="1">
      <c r="K1245" s="1715"/>
      <c r="L1245" s="1715"/>
    </row>
    <row r="1246" spans="11:12" ht="15" customHeight="1">
      <c r="K1246" s="1715"/>
      <c r="L1246" s="1715"/>
    </row>
    <row r="1247" spans="11:12" ht="15" customHeight="1">
      <c r="K1247" s="1715"/>
      <c r="L1247" s="1715"/>
    </row>
    <row r="1248" spans="11:12" ht="15" customHeight="1">
      <c r="K1248" s="1715"/>
      <c r="L1248" s="1715"/>
    </row>
    <row r="1249" spans="11:12" ht="15" customHeight="1">
      <c r="K1249" s="1715"/>
      <c r="L1249" s="1715"/>
    </row>
    <row r="1250" spans="11:12" ht="15" customHeight="1">
      <c r="K1250" s="1715"/>
      <c r="L1250" s="1715"/>
    </row>
    <row r="1251" spans="11:12" ht="15" customHeight="1">
      <c r="K1251" s="1715"/>
      <c r="L1251" s="1715"/>
    </row>
    <row r="1252" spans="11:12" ht="15" customHeight="1">
      <c r="K1252" s="1715"/>
      <c r="L1252" s="1715"/>
    </row>
    <row r="1253" spans="11:12" ht="15" customHeight="1">
      <c r="K1253" s="1715"/>
      <c r="L1253" s="1715"/>
    </row>
    <row r="1254" spans="11:12" ht="15" customHeight="1">
      <c r="K1254" s="1715"/>
      <c r="L1254" s="1715"/>
    </row>
    <row r="1255" spans="11:12" ht="15" customHeight="1">
      <c r="K1255" s="1715"/>
      <c r="L1255" s="1715"/>
    </row>
    <row r="1256" spans="11:12" ht="15" customHeight="1">
      <c r="K1256" s="1715"/>
      <c r="L1256" s="1715"/>
    </row>
    <row r="1257" spans="11:12" ht="15" customHeight="1">
      <c r="K1257" s="1715"/>
      <c r="L1257" s="1715"/>
    </row>
    <row r="1258" spans="11:12" ht="15" customHeight="1">
      <c r="K1258" s="1715"/>
      <c r="L1258" s="1715"/>
    </row>
    <row r="1259" spans="11:12" ht="15" customHeight="1">
      <c r="K1259" s="1715"/>
      <c r="L1259" s="1715"/>
    </row>
    <row r="1260" spans="11:12" ht="15" customHeight="1">
      <c r="K1260" s="1715"/>
      <c r="L1260" s="1715"/>
    </row>
    <row r="1261" spans="11:12" ht="15" customHeight="1">
      <c r="K1261" s="1715"/>
      <c r="L1261" s="1715"/>
    </row>
    <row r="1262" spans="11:12" ht="15" customHeight="1">
      <c r="K1262" s="1715"/>
      <c r="L1262" s="1715"/>
    </row>
    <row r="1263" spans="11:12" ht="15" customHeight="1">
      <c r="K1263" s="1715"/>
      <c r="L1263" s="1715"/>
    </row>
    <row r="1264" spans="11:12" ht="15" customHeight="1">
      <c r="K1264" s="1715"/>
      <c r="L1264" s="1715"/>
    </row>
    <row r="1265" spans="11:12" ht="15" customHeight="1">
      <c r="K1265" s="1715"/>
      <c r="L1265" s="1715"/>
    </row>
    <row r="1266" spans="11:12" ht="15" customHeight="1">
      <c r="K1266" s="1715"/>
      <c r="L1266" s="1715"/>
    </row>
    <row r="1267" spans="11:12" ht="15" customHeight="1">
      <c r="K1267" s="1715"/>
      <c r="L1267" s="1715"/>
    </row>
    <row r="1268" spans="11:12" ht="15" customHeight="1">
      <c r="K1268" s="1715"/>
      <c r="L1268" s="1715"/>
    </row>
    <row r="1269" spans="11:12" ht="15" customHeight="1">
      <c r="K1269" s="1715"/>
      <c r="L1269" s="1715"/>
    </row>
    <row r="1270" spans="11:12" ht="15" customHeight="1">
      <c r="K1270" s="1715"/>
      <c r="L1270" s="1715"/>
    </row>
    <row r="1271" spans="11:12" ht="15" customHeight="1">
      <c r="K1271" s="1715"/>
      <c r="L1271" s="1715"/>
    </row>
    <row r="1272" spans="11:12" ht="15" customHeight="1">
      <c r="K1272" s="1715"/>
      <c r="L1272" s="1715"/>
    </row>
    <row r="1273" spans="11:12" ht="15" customHeight="1">
      <c r="K1273" s="1715"/>
      <c r="L1273" s="1715"/>
    </row>
    <row r="1274" spans="11:12" ht="15" customHeight="1">
      <c r="K1274" s="1715"/>
      <c r="L1274" s="1715"/>
    </row>
    <row r="1275" spans="11:12" ht="15" customHeight="1">
      <c r="K1275" s="1715"/>
      <c r="L1275" s="1715"/>
    </row>
    <row r="1276" spans="11:12" ht="15" customHeight="1">
      <c r="K1276" s="1715"/>
      <c r="L1276" s="1715"/>
    </row>
    <row r="1277" spans="11:12" ht="15" customHeight="1">
      <c r="K1277" s="1715"/>
      <c r="L1277" s="1715"/>
    </row>
    <row r="1278" spans="11:12" ht="15" customHeight="1">
      <c r="K1278" s="1715"/>
      <c r="L1278" s="1715"/>
    </row>
    <row r="1279" spans="11:12" ht="15" customHeight="1">
      <c r="K1279" s="1715"/>
      <c r="L1279" s="1715"/>
    </row>
    <row r="1280" spans="11:12" ht="15" customHeight="1">
      <c r="K1280" s="1715"/>
      <c r="L1280" s="1715"/>
    </row>
    <row r="1281" spans="11:12" ht="15" customHeight="1">
      <c r="K1281" s="1715"/>
      <c r="L1281" s="1715"/>
    </row>
    <row r="1282" spans="11:12" ht="15" customHeight="1">
      <c r="K1282" s="1715"/>
      <c r="L1282" s="1715"/>
    </row>
    <row r="1283" spans="11:12" ht="15" customHeight="1">
      <c r="K1283" s="1715"/>
      <c r="L1283" s="1715"/>
    </row>
    <row r="1284" spans="11:12" ht="15" customHeight="1">
      <c r="K1284" s="1715"/>
      <c r="L1284" s="1715"/>
    </row>
    <row r="1285" spans="11:12" ht="15" customHeight="1">
      <c r="K1285" s="1715"/>
      <c r="L1285" s="1715"/>
    </row>
    <row r="1286" spans="11:12" ht="15" customHeight="1">
      <c r="K1286" s="1715"/>
      <c r="L1286" s="1715"/>
    </row>
    <row r="1287" spans="11:12" ht="15" customHeight="1">
      <c r="K1287" s="1715"/>
      <c r="L1287" s="1715"/>
    </row>
    <row r="1288" spans="11:12" ht="15" customHeight="1">
      <c r="K1288" s="1715"/>
      <c r="L1288" s="1715"/>
    </row>
    <row r="1289" spans="11:12" ht="15" customHeight="1">
      <c r="K1289" s="1715"/>
      <c r="L1289" s="1715"/>
    </row>
    <row r="1290" spans="11:12" ht="15" customHeight="1">
      <c r="K1290" s="1715"/>
      <c r="L1290" s="1715"/>
    </row>
    <row r="1291" spans="11:12" ht="15" customHeight="1">
      <c r="K1291" s="1715"/>
      <c r="L1291" s="1715"/>
    </row>
    <row r="1292" spans="11:12" ht="15" customHeight="1">
      <c r="K1292" s="1715"/>
      <c r="L1292" s="1715"/>
    </row>
    <row r="1293" spans="11:12" ht="15" customHeight="1">
      <c r="K1293" s="1715"/>
      <c r="L1293" s="1715"/>
    </row>
    <row r="1294" spans="11:12" ht="15" customHeight="1">
      <c r="K1294" s="1715"/>
      <c r="L1294" s="1715"/>
    </row>
    <row r="1295" spans="11:12" ht="15" customHeight="1">
      <c r="K1295" s="1715"/>
      <c r="L1295" s="1715"/>
    </row>
    <row r="1296" spans="11:12" ht="15" customHeight="1">
      <c r="K1296" s="1715"/>
      <c r="L1296" s="1715"/>
    </row>
    <row r="1297" spans="11:12" ht="15" customHeight="1">
      <c r="K1297" s="1715"/>
      <c r="L1297" s="1715"/>
    </row>
    <row r="1298" spans="11:12" ht="15" customHeight="1">
      <c r="K1298" s="1715"/>
      <c r="L1298" s="1715"/>
    </row>
    <row r="1299" spans="11:12" ht="15" customHeight="1">
      <c r="K1299" s="1715"/>
      <c r="L1299" s="1715"/>
    </row>
    <row r="1300" spans="11:12" ht="15" customHeight="1">
      <c r="K1300" s="1715"/>
      <c r="L1300" s="1715"/>
    </row>
    <row r="1301" spans="11:12" ht="15" customHeight="1">
      <c r="K1301" s="1715"/>
      <c r="L1301" s="1715"/>
    </row>
    <row r="1302" spans="11:12" ht="15" customHeight="1">
      <c r="K1302" s="1715"/>
      <c r="L1302" s="1715"/>
    </row>
    <row r="1303" spans="11:12" ht="15" customHeight="1">
      <c r="K1303" s="1715"/>
      <c r="L1303" s="1715"/>
    </row>
    <row r="1304" spans="11:12" ht="15" customHeight="1">
      <c r="K1304" s="1715"/>
      <c r="L1304" s="1715"/>
    </row>
    <row r="1305" spans="11:12" ht="15" customHeight="1">
      <c r="K1305" s="1715"/>
      <c r="L1305" s="1715"/>
    </row>
    <row r="1306" spans="11:12" ht="15" customHeight="1">
      <c r="K1306" s="1715"/>
      <c r="L1306" s="1715"/>
    </row>
    <row r="1307" spans="11:12" ht="15" customHeight="1">
      <c r="K1307" s="1715"/>
      <c r="L1307" s="1715"/>
    </row>
    <row r="1308" spans="11:12" ht="15" customHeight="1">
      <c r="K1308" s="1715"/>
      <c r="L1308" s="1715"/>
    </row>
    <row r="1309" spans="11:12" ht="15" customHeight="1">
      <c r="K1309" s="1715"/>
      <c r="L1309" s="1715"/>
    </row>
    <row r="1310" spans="11:12" ht="15" customHeight="1">
      <c r="K1310" s="1715"/>
      <c r="L1310" s="1715"/>
    </row>
    <row r="1311" spans="11:12" ht="15" customHeight="1">
      <c r="K1311" s="1715"/>
      <c r="L1311" s="1715"/>
    </row>
    <row r="1312" spans="11:12" ht="15" customHeight="1">
      <c r="K1312" s="1715"/>
      <c r="L1312" s="1715"/>
    </row>
    <row r="1313" spans="11:12" ht="15" customHeight="1">
      <c r="K1313" s="1715"/>
      <c r="L1313" s="1715"/>
    </row>
    <row r="1314" spans="11:12" ht="15" customHeight="1">
      <c r="K1314" s="1715"/>
      <c r="L1314" s="1715"/>
    </row>
    <row r="1315" spans="11:12" ht="15" customHeight="1">
      <c r="K1315" s="1715"/>
      <c r="L1315" s="1715"/>
    </row>
    <row r="1316" spans="11:12" ht="15" customHeight="1">
      <c r="K1316" s="1715"/>
      <c r="L1316" s="1715"/>
    </row>
    <row r="1317" spans="11:12" ht="15" customHeight="1">
      <c r="K1317" s="1715"/>
      <c r="L1317" s="1715"/>
    </row>
    <row r="1318" spans="11:12" ht="15" customHeight="1">
      <c r="K1318" s="1715"/>
      <c r="L1318" s="1715"/>
    </row>
    <row r="1319" spans="11:12" ht="15" customHeight="1">
      <c r="K1319" s="1715"/>
      <c r="L1319" s="1715"/>
    </row>
    <row r="1320" spans="11:12" ht="15" customHeight="1">
      <c r="K1320" s="1715"/>
      <c r="L1320" s="1715"/>
    </row>
    <row r="1321" spans="11:12" ht="15" customHeight="1">
      <c r="K1321" s="1715"/>
      <c r="L1321" s="1715"/>
    </row>
    <row r="1322" spans="11:12" ht="15" customHeight="1">
      <c r="K1322" s="1715"/>
      <c r="L1322" s="1715"/>
    </row>
    <row r="1323" spans="11:12" ht="15" customHeight="1">
      <c r="K1323" s="1715"/>
      <c r="L1323" s="1715"/>
    </row>
    <row r="1324" spans="11:12" ht="15" customHeight="1">
      <c r="K1324" s="1715"/>
      <c r="L1324" s="1715"/>
    </row>
    <row r="1325" spans="11:12" ht="15" customHeight="1">
      <c r="K1325" s="1715"/>
      <c r="L1325" s="1715"/>
    </row>
    <row r="1326" spans="11:12" ht="15" customHeight="1">
      <c r="K1326" s="1715"/>
      <c r="L1326" s="1715"/>
    </row>
    <row r="1327" spans="11:12" ht="15" customHeight="1">
      <c r="K1327" s="1715"/>
      <c r="L1327" s="1715"/>
    </row>
    <row r="1328" spans="11:12" ht="15" customHeight="1">
      <c r="K1328" s="1715"/>
      <c r="L1328" s="1715"/>
    </row>
    <row r="1329" spans="11:12" ht="15" customHeight="1">
      <c r="K1329" s="1715"/>
      <c r="L1329" s="1715"/>
    </row>
    <row r="1330" spans="11:12" ht="15" customHeight="1">
      <c r="K1330" s="1715"/>
      <c r="L1330" s="1715"/>
    </row>
    <row r="1331" spans="11:12" ht="15" customHeight="1">
      <c r="K1331" s="1715"/>
      <c r="L1331" s="1715"/>
    </row>
    <row r="1332" spans="11:12" ht="15" customHeight="1">
      <c r="K1332" s="1715"/>
      <c r="L1332" s="1715"/>
    </row>
    <row r="1333" spans="11:12" ht="15" customHeight="1">
      <c r="K1333" s="1715"/>
      <c r="L1333" s="1715"/>
    </row>
    <row r="1334" spans="11:12" ht="15" customHeight="1">
      <c r="K1334" s="1715"/>
      <c r="L1334" s="1715"/>
    </row>
    <row r="1335" spans="11:12" ht="15" customHeight="1">
      <c r="K1335" s="1715"/>
      <c r="L1335" s="1715"/>
    </row>
    <row r="1336" spans="11:12" ht="15" customHeight="1">
      <c r="K1336" s="1715"/>
      <c r="L1336" s="1715"/>
    </row>
    <row r="1337" spans="11:12" ht="15" customHeight="1">
      <c r="K1337" s="1715"/>
      <c r="L1337" s="1715"/>
    </row>
    <row r="1338" spans="11:12" ht="15" customHeight="1">
      <c r="K1338" s="1715"/>
      <c r="L1338" s="1715"/>
    </row>
    <row r="1339" spans="11:12" ht="15" customHeight="1">
      <c r="K1339" s="1715"/>
      <c r="L1339" s="1715"/>
    </row>
    <row r="1340" spans="11:12" ht="15" customHeight="1">
      <c r="K1340" s="1715"/>
      <c r="L1340" s="1715"/>
    </row>
    <row r="1341" spans="11:12" ht="15" customHeight="1">
      <c r="K1341" s="1715"/>
      <c r="L1341" s="1715"/>
    </row>
    <row r="1342" spans="11:12" ht="15" customHeight="1">
      <c r="K1342" s="1715"/>
      <c r="L1342" s="1715"/>
    </row>
    <row r="1343" spans="11:12" ht="15" customHeight="1">
      <c r="K1343" s="1715"/>
      <c r="L1343" s="1715"/>
    </row>
    <row r="1344" spans="11:12" ht="15" customHeight="1">
      <c r="K1344" s="1715"/>
      <c r="L1344" s="1715"/>
    </row>
    <row r="1345" spans="11:12" ht="15" customHeight="1">
      <c r="K1345" s="1715"/>
      <c r="L1345" s="1715"/>
    </row>
    <row r="1346" spans="11:12" ht="15" customHeight="1">
      <c r="K1346" s="1715"/>
      <c r="L1346" s="1715"/>
    </row>
    <row r="1347" spans="11:12" ht="15" customHeight="1">
      <c r="K1347" s="1715"/>
      <c r="L1347" s="1715"/>
    </row>
    <row r="1348" spans="11:12" ht="15" customHeight="1">
      <c r="K1348" s="1715"/>
      <c r="L1348" s="1715"/>
    </row>
    <row r="1349" spans="11:12" ht="15" customHeight="1">
      <c r="K1349" s="1715"/>
      <c r="L1349" s="1715"/>
    </row>
    <row r="1350" spans="11:12" ht="15" customHeight="1">
      <c r="K1350" s="1715"/>
      <c r="L1350" s="1715"/>
    </row>
    <row r="1351" spans="11:12" ht="15" customHeight="1">
      <c r="K1351" s="1715"/>
      <c r="L1351" s="1715"/>
    </row>
    <row r="1352" spans="11:12" ht="15" customHeight="1">
      <c r="K1352" s="1715"/>
      <c r="L1352" s="1715"/>
    </row>
    <row r="1353" spans="11:12" ht="15" customHeight="1">
      <c r="K1353" s="1715"/>
      <c r="L1353" s="1715"/>
    </row>
    <row r="1354" spans="11:12" ht="15" customHeight="1">
      <c r="K1354" s="1715"/>
      <c r="L1354" s="1715"/>
    </row>
    <row r="1355" spans="11:12" ht="15" customHeight="1">
      <c r="K1355" s="1715"/>
      <c r="L1355" s="1715"/>
    </row>
    <row r="1356" spans="11:12" ht="15" customHeight="1">
      <c r="K1356" s="1715"/>
      <c r="L1356" s="1715"/>
    </row>
    <row r="1357" spans="11:12" ht="15" customHeight="1">
      <c r="K1357" s="1715"/>
      <c r="L1357" s="1715"/>
    </row>
    <row r="1358" spans="11:12" ht="15" customHeight="1">
      <c r="K1358" s="1715"/>
      <c r="L1358" s="1715"/>
    </row>
    <row r="1359" spans="11:12" ht="15" customHeight="1">
      <c r="K1359" s="1715"/>
      <c r="L1359" s="1715"/>
    </row>
    <row r="1360" spans="11:12" ht="15" customHeight="1">
      <c r="K1360" s="1715"/>
      <c r="L1360" s="1715"/>
    </row>
    <row r="1361" spans="11:12" ht="15" customHeight="1">
      <c r="K1361" s="1715"/>
      <c r="L1361" s="1715"/>
    </row>
    <row r="1362" spans="11:12" ht="15" customHeight="1">
      <c r="K1362" s="1715"/>
      <c r="L1362" s="1715"/>
    </row>
    <row r="1363" spans="11:12" ht="15" customHeight="1">
      <c r="K1363" s="1715"/>
      <c r="L1363" s="1715"/>
    </row>
    <row r="1364" spans="11:12" ht="15" customHeight="1">
      <c r="K1364" s="1715"/>
      <c r="L1364" s="1715"/>
    </row>
    <row r="1365" spans="11:12" ht="15" customHeight="1">
      <c r="K1365" s="1715"/>
      <c r="L1365" s="1715"/>
    </row>
    <row r="1366" spans="11:12" ht="15" customHeight="1">
      <c r="K1366" s="1715"/>
      <c r="L1366" s="1715"/>
    </row>
    <row r="1367" spans="11:12" ht="15" customHeight="1">
      <c r="K1367" s="1715"/>
      <c r="L1367" s="1715"/>
    </row>
    <row r="1368" spans="11:12" ht="15" customHeight="1">
      <c r="K1368" s="1715"/>
      <c r="L1368" s="1715"/>
    </row>
    <row r="1369" spans="11:12" ht="15" customHeight="1">
      <c r="K1369" s="1715"/>
      <c r="L1369" s="1715"/>
    </row>
    <row r="1370" spans="11:12" ht="15" customHeight="1">
      <c r="K1370" s="1715"/>
      <c r="L1370" s="1715"/>
    </row>
    <row r="1371" spans="11:12" ht="15" customHeight="1">
      <c r="K1371" s="1715"/>
      <c r="L1371" s="1715"/>
    </row>
    <row r="1372" spans="11:12" ht="15" customHeight="1">
      <c r="K1372" s="1715"/>
      <c r="L1372" s="1715"/>
    </row>
    <row r="1373" spans="11:12" ht="15" customHeight="1">
      <c r="K1373" s="1715"/>
      <c r="L1373" s="1715"/>
    </row>
    <row r="1374" spans="11:12" ht="15" customHeight="1">
      <c r="K1374" s="1715"/>
      <c r="L1374" s="1715"/>
    </row>
    <row r="1375" spans="11:12" ht="15" customHeight="1">
      <c r="K1375" s="1715"/>
      <c r="L1375" s="1715"/>
    </row>
    <row r="1376" spans="11:12" ht="15" customHeight="1">
      <c r="K1376" s="1715"/>
      <c r="L1376" s="1715"/>
    </row>
    <row r="1377" spans="11:12" ht="15" customHeight="1">
      <c r="K1377" s="1715"/>
      <c r="L1377" s="1715"/>
    </row>
    <row r="1378" spans="11:12" ht="15" customHeight="1">
      <c r="K1378" s="1715"/>
      <c r="L1378" s="1715"/>
    </row>
    <row r="1379" spans="11:12" ht="15" customHeight="1">
      <c r="K1379" s="1715"/>
      <c r="L1379" s="1715"/>
    </row>
    <row r="1380" spans="11:12" ht="15" customHeight="1">
      <c r="K1380" s="1715"/>
      <c r="L1380" s="1715"/>
    </row>
    <row r="1381" spans="11:12" ht="15" customHeight="1">
      <c r="K1381" s="1715"/>
      <c r="L1381" s="1715"/>
    </row>
    <row r="1382" spans="11:12" ht="15" customHeight="1">
      <c r="K1382" s="1715"/>
      <c r="L1382" s="1715"/>
    </row>
    <row r="1383" spans="11:12" ht="15" customHeight="1">
      <c r="K1383" s="1715"/>
      <c r="L1383" s="1715"/>
    </row>
    <row r="1384" spans="11:12" ht="15" customHeight="1">
      <c r="K1384" s="1715"/>
      <c r="L1384" s="1715"/>
    </row>
    <row r="1385" spans="11:12" ht="15" customHeight="1">
      <c r="K1385" s="1715"/>
      <c r="L1385" s="1715"/>
    </row>
    <row r="1386" spans="11:12" ht="15" customHeight="1">
      <c r="K1386" s="1715"/>
      <c r="L1386" s="1715"/>
    </row>
    <row r="1387" spans="11:12" ht="15" customHeight="1">
      <c r="K1387" s="1715"/>
      <c r="L1387" s="1715"/>
    </row>
    <row r="1388" spans="11:12" ht="15" customHeight="1">
      <c r="K1388" s="1715"/>
      <c r="L1388" s="1715"/>
    </row>
    <row r="1389" spans="11:12" ht="15" customHeight="1">
      <c r="K1389" s="1715"/>
      <c r="L1389" s="1715"/>
    </row>
    <row r="1390" spans="11:12" ht="15" customHeight="1">
      <c r="K1390" s="1715"/>
      <c r="L1390" s="1715"/>
    </row>
    <row r="1391" spans="11:12" ht="15" customHeight="1">
      <c r="K1391" s="1715"/>
      <c r="L1391" s="1715"/>
    </row>
    <row r="1392" spans="11:12" ht="15" customHeight="1">
      <c r="K1392" s="1715"/>
      <c r="L1392" s="1715"/>
    </row>
    <row r="1393" spans="11:12" ht="15" customHeight="1">
      <c r="K1393" s="1715"/>
      <c r="L1393" s="1715"/>
    </row>
    <row r="1394" spans="11:12" ht="15" customHeight="1">
      <c r="K1394" s="1715"/>
      <c r="L1394" s="1715"/>
    </row>
    <row r="1395" spans="11:12" ht="15" customHeight="1">
      <c r="K1395" s="1715"/>
      <c r="L1395" s="1715"/>
    </row>
    <row r="1396" spans="11:12" ht="15" customHeight="1">
      <c r="K1396" s="1715"/>
      <c r="L1396" s="1715"/>
    </row>
    <row r="1397" spans="11:12" ht="15" customHeight="1">
      <c r="K1397" s="1715"/>
      <c r="L1397" s="1715"/>
    </row>
    <row r="1398" spans="11:12" ht="15" customHeight="1">
      <c r="K1398" s="1715"/>
      <c r="L1398" s="1715"/>
    </row>
    <row r="1399" spans="11:12" ht="15" customHeight="1">
      <c r="K1399" s="1715"/>
      <c r="L1399" s="1715"/>
    </row>
    <row r="1400" spans="11:12" ht="15" customHeight="1">
      <c r="K1400" s="1715"/>
      <c r="L1400" s="1715"/>
    </row>
    <row r="1401" spans="11:12" ht="15" customHeight="1">
      <c r="K1401" s="1715"/>
      <c r="L1401" s="1715"/>
    </row>
    <row r="1402" spans="11:12" ht="15" customHeight="1">
      <c r="K1402" s="1715"/>
      <c r="L1402" s="1715"/>
    </row>
    <row r="1403" spans="11:12" ht="15" customHeight="1">
      <c r="K1403" s="1715"/>
      <c r="L1403" s="1715"/>
    </row>
    <row r="1404" spans="11:12" ht="15" customHeight="1">
      <c r="K1404" s="1715"/>
      <c r="L1404" s="1715"/>
    </row>
    <row r="1405" spans="11:12" ht="15" customHeight="1">
      <c r="K1405" s="1715"/>
      <c r="L1405" s="1715"/>
    </row>
    <row r="1406" spans="11:12" ht="15" customHeight="1">
      <c r="K1406" s="1715"/>
      <c r="L1406" s="1715"/>
    </row>
    <row r="1407" spans="11:12" ht="15" customHeight="1">
      <c r="K1407" s="1715"/>
      <c r="L1407" s="1715"/>
    </row>
    <row r="1408" spans="11:12" ht="15" customHeight="1">
      <c r="K1408" s="1715"/>
      <c r="L1408" s="1715"/>
    </row>
    <row r="1409" spans="11:12" ht="15" customHeight="1">
      <c r="K1409" s="1715"/>
      <c r="L1409" s="1715"/>
    </row>
    <row r="1410" spans="11:12" ht="15" customHeight="1">
      <c r="K1410" s="1715"/>
      <c r="L1410" s="1715"/>
    </row>
    <row r="1411" spans="11:12" ht="15" customHeight="1">
      <c r="K1411" s="1715"/>
      <c r="L1411" s="1715"/>
    </row>
    <row r="1412" spans="11:12" ht="15" customHeight="1">
      <c r="K1412" s="1715"/>
      <c r="L1412" s="1715"/>
    </row>
    <row r="1413" spans="11:12" ht="15" customHeight="1">
      <c r="K1413" s="1715"/>
      <c r="L1413" s="1715"/>
    </row>
    <row r="1414" spans="11:12" ht="15" customHeight="1">
      <c r="K1414" s="1715"/>
      <c r="L1414" s="1715"/>
    </row>
    <row r="1415" spans="11:12" ht="15" customHeight="1">
      <c r="K1415" s="1715"/>
      <c r="L1415" s="1715"/>
    </row>
    <row r="1416" spans="11:12" ht="15" customHeight="1">
      <c r="K1416" s="1715"/>
      <c r="L1416" s="1715"/>
    </row>
    <row r="1417" spans="11:12" ht="15" customHeight="1">
      <c r="K1417" s="1715"/>
      <c r="L1417" s="1715"/>
    </row>
    <row r="1418" spans="11:12" ht="15" customHeight="1">
      <c r="K1418" s="1715"/>
      <c r="L1418" s="1715"/>
    </row>
    <row r="1419" spans="11:12" ht="15" customHeight="1">
      <c r="K1419" s="1715"/>
      <c r="L1419" s="1715"/>
    </row>
    <row r="1420" spans="11:12" ht="15" customHeight="1">
      <c r="K1420" s="1715"/>
      <c r="L1420" s="1715"/>
    </row>
    <row r="1421" spans="11:12" ht="15" customHeight="1">
      <c r="K1421" s="1715"/>
      <c r="L1421" s="1715"/>
    </row>
    <row r="1422" spans="11:12" ht="15" customHeight="1">
      <c r="K1422" s="1715"/>
      <c r="L1422" s="1715"/>
    </row>
    <row r="1423" spans="11:12" ht="15" customHeight="1">
      <c r="K1423" s="1715"/>
      <c r="L1423" s="1715"/>
    </row>
    <row r="1424" spans="11:12" ht="15" customHeight="1">
      <c r="K1424" s="1715"/>
      <c r="L1424" s="1715"/>
    </row>
    <row r="1425" spans="11:12" ht="15" customHeight="1">
      <c r="K1425" s="1715"/>
      <c r="L1425" s="1715"/>
    </row>
    <row r="1426" spans="11:12" ht="15" customHeight="1">
      <c r="K1426" s="1715"/>
      <c r="L1426" s="1715"/>
    </row>
    <row r="1427" spans="11:12" ht="15" customHeight="1">
      <c r="K1427" s="1715"/>
      <c r="L1427" s="1715"/>
    </row>
    <row r="1428" spans="11:12" ht="15" customHeight="1">
      <c r="K1428" s="1715"/>
      <c r="L1428" s="1715"/>
    </row>
    <row r="1429" spans="11:12" ht="15" customHeight="1">
      <c r="K1429" s="1715"/>
      <c r="L1429" s="1715"/>
    </row>
    <row r="1430" spans="11:12" ht="15" customHeight="1">
      <c r="K1430" s="1715"/>
      <c r="L1430" s="1715"/>
    </row>
    <row r="1431" spans="11:12" ht="15" customHeight="1">
      <c r="K1431" s="1715"/>
      <c r="L1431" s="1715"/>
    </row>
    <row r="1432" spans="11:12" ht="15" customHeight="1">
      <c r="K1432" s="1715"/>
      <c r="L1432" s="1715"/>
    </row>
    <row r="1433" spans="11:12" ht="15" customHeight="1">
      <c r="K1433" s="1715"/>
      <c r="L1433" s="1715"/>
    </row>
    <row r="1434" spans="11:12" ht="15" customHeight="1">
      <c r="K1434" s="1715"/>
      <c r="L1434" s="1715"/>
    </row>
    <row r="1435" spans="11:12" ht="15" customHeight="1">
      <c r="K1435" s="1715"/>
      <c r="L1435" s="1715"/>
    </row>
    <row r="1436" spans="11:12" ht="15" customHeight="1">
      <c r="K1436" s="1715"/>
      <c r="L1436" s="1715"/>
    </row>
    <row r="1437" spans="11:12" ht="15" customHeight="1">
      <c r="K1437" s="1715"/>
      <c r="L1437" s="1715"/>
    </row>
    <row r="1438" spans="11:12" ht="15" customHeight="1">
      <c r="K1438" s="1715"/>
      <c r="L1438" s="1715"/>
    </row>
    <row r="1439" spans="11:12" ht="15" customHeight="1">
      <c r="K1439" s="1715"/>
      <c r="L1439" s="1715"/>
    </row>
    <row r="1440" spans="11:12" ht="15" customHeight="1">
      <c r="K1440" s="1715"/>
      <c r="L1440" s="1715"/>
    </row>
    <row r="1441" spans="11:12" ht="15" customHeight="1">
      <c r="K1441" s="1715"/>
      <c r="L1441" s="1715"/>
    </row>
    <row r="1442" spans="11:12" ht="15" customHeight="1">
      <c r="K1442" s="1715"/>
      <c r="L1442" s="1715"/>
    </row>
    <row r="1443" spans="11:12" ht="15" customHeight="1">
      <c r="K1443" s="1715"/>
      <c r="L1443" s="1715"/>
    </row>
    <row r="1444" spans="11:12" ht="15" customHeight="1">
      <c r="K1444" s="1715"/>
      <c r="L1444" s="1715"/>
    </row>
    <row r="1445" spans="11:12" ht="15" customHeight="1">
      <c r="K1445" s="1715"/>
      <c r="L1445" s="1715"/>
    </row>
    <row r="1446" spans="11:12" ht="15" customHeight="1">
      <c r="K1446" s="1715"/>
      <c r="L1446" s="1715"/>
    </row>
    <row r="1447" spans="11:12" ht="15" customHeight="1">
      <c r="K1447" s="1715"/>
      <c r="L1447" s="1715"/>
    </row>
    <row r="1448" spans="11:12" ht="15" customHeight="1">
      <c r="K1448" s="1715"/>
      <c r="L1448" s="1715"/>
    </row>
    <row r="1449" spans="11:12" ht="15" customHeight="1">
      <c r="K1449" s="1715"/>
      <c r="L1449" s="1715"/>
    </row>
    <row r="1450" spans="11:12" ht="15" customHeight="1">
      <c r="K1450" s="1715"/>
      <c r="L1450" s="1715"/>
    </row>
    <row r="1451" spans="11:12" ht="15" customHeight="1">
      <c r="K1451" s="1715"/>
      <c r="L1451" s="1715"/>
    </row>
    <row r="1452" spans="11:12" ht="15" customHeight="1">
      <c r="K1452" s="1715"/>
      <c r="L1452" s="1715"/>
    </row>
    <row r="1453" spans="11:12" ht="15" customHeight="1">
      <c r="K1453" s="1715"/>
      <c r="L1453" s="1715"/>
    </row>
    <row r="1454" spans="11:12" ht="15" customHeight="1">
      <c r="K1454" s="1715"/>
      <c r="L1454" s="1715"/>
    </row>
    <row r="1455" spans="11:12" ht="15" customHeight="1">
      <c r="K1455" s="1715"/>
      <c r="L1455" s="1715"/>
    </row>
    <row r="1456" spans="11:12" ht="15" customHeight="1">
      <c r="K1456" s="1715"/>
      <c r="L1456" s="1715"/>
    </row>
    <row r="1457" spans="11:12" ht="15" customHeight="1">
      <c r="K1457" s="1715"/>
      <c r="L1457" s="1715"/>
    </row>
    <row r="1458" spans="11:12" ht="15" customHeight="1">
      <c r="K1458" s="1715"/>
      <c r="L1458" s="1715"/>
    </row>
    <row r="1459" spans="11:12" ht="15" customHeight="1">
      <c r="K1459" s="1715"/>
      <c r="L1459" s="1715"/>
    </row>
    <row r="1460" spans="11:12" ht="15" customHeight="1">
      <c r="K1460" s="1715"/>
      <c r="L1460" s="1715"/>
    </row>
    <row r="1461" spans="11:12" ht="15" customHeight="1">
      <c r="K1461" s="1715"/>
      <c r="L1461" s="1715"/>
    </row>
    <row r="1462" spans="11:12" ht="15" customHeight="1">
      <c r="K1462" s="1715"/>
      <c r="L1462" s="1715"/>
    </row>
    <row r="1463" spans="11:12" ht="15" customHeight="1">
      <c r="K1463" s="1715"/>
      <c r="L1463" s="1715"/>
    </row>
    <row r="1464" spans="11:12" ht="15" customHeight="1">
      <c r="K1464" s="1715"/>
      <c r="L1464" s="1715"/>
    </row>
    <row r="1465" spans="11:12" ht="15" customHeight="1">
      <c r="K1465" s="1715"/>
      <c r="L1465" s="1715"/>
    </row>
    <row r="1466" spans="11:12" ht="15" customHeight="1">
      <c r="K1466" s="1715"/>
      <c r="L1466" s="1715"/>
    </row>
    <row r="1467" spans="11:12" ht="15" customHeight="1">
      <c r="K1467" s="1715"/>
      <c r="L1467" s="1715"/>
    </row>
    <row r="1468" spans="11:12" ht="15" customHeight="1">
      <c r="K1468" s="1715"/>
      <c r="L1468" s="1715"/>
    </row>
    <row r="1469" spans="11:12" ht="15" customHeight="1">
      <c r="K1469" s="1715"/>
      <c r="L1469" s="1715"/>
    </row>
    <row r="1470" spans="11:12" ht="15" customHeight="1">
      <c r="K1470" s="1715"/>
      <c r="L1470" s="1715"/>
    </row>
    <row r="1471" spans="11:12" ht="15" customHeight="1">
      <c r="K1471" s="1715"/>
      <c r="L1471" s="1715"/>
    </row>
    <row r="1472" spans="11:12" ht="15" customHeight="1">
      <c r="K1472" s="1715"/>
      <c r="L1472" s="1715"/>
    </row>
    <row r="1473" spans="11:12" ht="15" customHeight="1">
      <c r="K1473" s="1715"/>
      <c r="L1473" s="1715"/>
    </row>
    <row r="1474" spans="11:12" ht="15" customHeight="1">
      <c r="K1474" s="1715"/>
      <c r="L1474" s="1715"/>
    </row>
    <row r="1475" spans="11:12" ht="15" customHeight="1">
      <c r="K1475" s="1715"/>
      <c r="L1475" s="1715"/>
    </row>
    <row r="1476" spans="11:12" ht="15" customHeight="1">
      <c r="K1476" s="1715"/>
      <c r="L1476" s="1715"/>
    </row>
    <row r="1477" spans="11:12" ht="15" customHeight="1">
      <c r="K1477" s="1715"/>
      <c r="L1477" s="1715"/>
    </row>
    <row r="1478" spans="11:12" ht="15" customHeight="1">
      <c r="K1478" s="1715"/>
      <c r="L1478" s="1715"/>
    </row>
    <row r="1479" spans="11:12" ht="15" customHeight="1">
      <c r="K1479" s="1715"/>
      <c r="L1479" s="1715"/>
    </row>
    <row r="1480" spans="11:12" ht="15" customHeight="1">
      <c r="K1480" s="1715"/>
      <c r="L1480" s="1715"/>
    </row>
    <row r="1481" spans="11:12" ht="15" customHeight="1">
      <c r="K1481" s="1715"/>
      <c r="L1481" s="1715"/>
    </row>
    <row r="1482" spans="11:12" ht="15" customHeight="1">
      <c r="K1482" s="1715"/>
      <c r="L1482" s="1715"/>
    </row>
    <row r="1483" spans="11:12" ht="15" customHeight="1">
      <c r="K1483" s="1715"/>
      <c r="L1483" s="1715"/>
    </row>
    <row r="1484" spans="11:12" ht="15" customHeight="1">
      <c r="K1484" s="1715"/>
      <c r="L1484" s="1715"/>
    </row>
    <row r="1485" spans="11:12" ht="15" customHeight="1">
      <c r="K1485" s="1715"/>
      <c r="L1485" s="1715"/>
    </row>
    <row r="1486" spans="11:12" ht="15" customHeight="1">
      <c r="K1486" s="1715"/>
      <c r="L1486" s="1715"/>
    </row>
    <row r="1487" spans="11:12" ht="15" customHeight="1">
      <c r="K1487" s="1715"/>
      <c r="L1487" s="1715"/>
    </row>
    <row r="1488" spans="11:12" ht="15" customHeight="1">
      <c r="K1488" s="1715"/>
      <c r="L1488" s="1715"/>
    </row>
    <row r="1489" spans="11:12" ht="15" customHeight="1">
      <c r="K1489" s="1715"/>
      <c r="L1489" s="1715"/>
    </row>
    <row r="1490" spans="11:12" ht="15" customHeight="1">
      <c r="K1490" s="1715"/>
      <c r="L1490" s="1715"/>
    </row>
    <row r="1491" spans="11:12" ht="15" customHeight="1">
      <c r="K1491" s="1715"/>
      <c r="L1491" s="1715"/>
    </row>
    <row r="1492" spans="11:12" ht="15" customHeight="1">
      <c r="K1492" s="1715"/>
      <c r="L1492" s="1715"/>
    </row>
    <row r="1493" spans="11:12" ht="15" customHeight="1">
      <c r="K1493" s="1715"/>
      <c r="L1493" s="1715"/>
    </row>
    <row r="1494" spans="11:12" ht="15" customHeight="1">
      <c r="K1494" s="1715"/>
      <c r="L1494" s="1715"/>
    </row>
    <row r="1495" spans="11:12" ht="15" customHeight="1">
      <c r="K1495" s="1715"/>
      <c r="L1495" s="1715"/>
    </row>
    <row r="1496" spans="11:12" ht="15" customHeight="1">
      <c r="K1496" s="1715"/>
      <c r="L1496" s="1715"/>
    </row>
    <row r="1497" spans="11:12" ht="15" customHeight="1">
      <c r="K1497" s="1715"/>
      <c r="L1497" s="1715"/>
    </row>
    <row r="1498" spans="11:12" ht="15" customHeight="1">
      <c r="K1498" s="1715"/>
      <c r="L1498" s="1715"/>
    </row>
    <row r="1499" spans="11:12" ht="15" customHeight="1">
      <c r="K1499" s="1715"/>
      <c r="L1499" s="1715"/>
    </row>
    <row r="1500" spans="11:12" ht="15" customHeight="1">
      <c r="K1500" s="1715"/>
      <c r="L1500" s="1715"/>
    </row>
    <row r="1501" spans="11:12" ht="15" customHeight="1">
      <c r="K1501" s="1715"/>
      <c r="L1501" s="1715"/>
    </row>
    <row r="1502" spans="11:12" ht="15" customHeight="1">
      <c r="K1502" s="1715"/>
      <c r="L1502" s="1715"/>
    </row>
    <row r="1503" spans="11:12" ht="15" customHeight="1">
      <c r="K1503" s="1715"/>
      <c r="L1503" s="1715"/>
    </row>
    <row r="1504" spans="11:12" ht="15" customHeight="1">
      <c r="K1504" s="1715"/>
      <c r="L1504" s="1715"/>
    </row>
    <row r="1505" spans="11:12" ht="15" customHeight="1">
      <c r="K1505" s="1715"/>
      <c r="L1505" s="1715"/>
    </row>
    <row r="1506" spans="11:12" ht="15" customHeight="1">
      <c r="K1506" s="1715"/>
      <c r="L1506" s="1715"/>
    </row>
    <row r="1507" spans="11:12" ht="15" customHeight="1">
      <c r="K1507" s="1715"/>
      <c r="L1507" s="1715"/>
    </row>
    <row r="1508" spans="11:12" ht="15" customHeight="1">
      <c r="K1508" s="1715"/>
      <c r="L1508" s="1715"/>
    </row>
    <row r="1509" spans="11:12" ht="15" customHeight="1">
      <c r="K1509" s="1715"/>
      <c r="L1509" s="1715"/>
    </row>
    <row r="1510" spans="11:12" ht="15" customHeight="1">
      <c r="K1510" s="1715"/>
      <c r="L1510" s="1715"/>
    </row>
    <row r="1511" spans="11:12" ht="15" customHeight="1">
      <c r="K1511" s="1715"/>
      <c r="L1511" s="1715"/>
    </row>
    <row r="1512" spans="11:12" ht="15" customHeight="1">
      <c r="K1512" s="1715"/>
      <c r="L1512" s="1715"/>
    </row>
    <row r="1513" spans="11:12" ht="15" customHeight="1">
      <c r="K1513" s="1715"/>
      <c r="L1513" s="1715"/>
    </row>
    <row r="1514" spans="11:12" ht="15" customHeight="1">
      <c r="K1514" s="1715"/>
      <c r="L1514" s="1715"/>
    </row>
    <row r="1515" spans="11:12" ht="15" customHeight="1">
      <c r="K1515" s="1715"/>
      <c r="L1515" s="1715"/>
    </row>
    <row r="1516" spans="11:12" ht="15" customHeight="1">
      <c r="K1516" s="1715"/>
      <c r="L1516" s="1715"/>
    </row>
    <row r="1517" spans="11:12" ht="15" customHeight="1">
      <c r="K1517" s="1715"/>
      <c r="L1517" s="1715"/>
    </row>
    <row r="1518" spans="11:12" ht="15" customHeight="1">
      <c r="K1518" s="1715"/>
      <c r="L1518" s="1715"/>
    </row>
    <row r="1519" spans="11:12" ht="15" customHeight="1">
      <c r="K1519" s="1715"/>
      <c r="L1519" s="1715"/>
    </row>
    <row r="1520" spans="11:12" ht="15" customHeight="1">
      <c r="K1520" s="1715"/>
      <c r="L1520" s="1715"/>
    </row>
    <row r="1521" spans="11:12" ht="15" customHeight="1">
      <c r="K1521" s="1715"/>
      <c r="L1521" s="1715"/>
    </row>
    <row r="1522" spans="11:12" ht="15" customHeight="1">
      <c r="K1522" s="1715"/>
      <c r="L1522" s="1715"/>
    </row>
    <row r="1523" spans="11:12" ht="15" customHeight="1">
      <c r="K1523" s="1715"/>
      <c r="L1523" s="1715"/>
    </row>
    <row r="1524" spans="11:12" ht="15" customHeight="1">
      <c r="K1524" s="1715"/>
      <c r="L1524" s="1715"/>
    </row>
    <row r="1525" spans="11:12" ht="15" customHeight="1">
      <c r="K1525" s="1715"/>
      <c r="L1525" s="1715"/>
    </row>
    <row r="1526" spans="11:12" ht="15" customHeight="1">
      <c r="K1526" s="1715"/>
      <c r="L1526" s="1715"/>
    </row>
    <row r="1527" spans="11:12" ht="15" customHeight="1">
      <c r="K1527" s="1715"/>
      <c r="L1527" s="1715"/>
    </row>
    <row r="1528" spans="11:12" ht="15" customHeight="1">
      <c r="K1528" s="1715"/>
      <c r="L1528" s="1715"/>
    </row>
    <row r="1529" spans="11:12" ht="15" customHeight="1">
      <c r="K1529" s="1715"/>
      <c r="L1529" s="1715"/>
    </row>
    <row r="1530" spans="11:12" ht="15" customHeight="1">
      <c r="K1530" s="1715"/>
      <c r="L1530" s="1715"/>
    </row>
    <row r="1531" spans="11:12" ht="15" customHeight="1">
      <c r="K1531" s="1715"/>
      <c r="L1531" s="1715"/>
    </row>
    <row r="1532" spans="11:12" ht="15" customHeight="1">
      <c r="K1532" s="1715"/>
      <c r="L1532" s="1715"/>
    </row>
    <row r="1533" spans="11:12" ht="15" customHeight="1">
      <c r="K1533" s="1715"/>
      <c r="L1533" s="1715"/>
    </row>
    <row r="1534" spans="11:12" ht="15" customHeight="1">
      <c r="K1534" s="1715"/>
      <c r="L1534" s="1715"/>
    </row>
    <row r="1535" spans="11:12" ht="15" customHeight="1">
      <c r="K1535" s="1715"/>
      <c r="L1535" s="1715"/>
    </row>
    <row r="1536" spans="11:12" ht="15" customHeight="1">
      <c r="K1536" s="1715"/>
      <c r="L1536" s="1715"/>
    </row>
    <row r="1537" spans="11:12" ht="15" customHeight="1">
      <c r="K1537" s="1715"/>
      <c r="L1537" s="1715"/>
    </row>
    <row r="1538" spans="11:12" ht="15" customHeight="1">
      <c r="K1538" s="1715"/>
      <c r="L1538" s="1715"/>
    </row>
    <row r="1539" spans="11:12" ht="15" customHeight="1">
      <c r="K1539" s="1715"/>
      <c r="L1539" s="1715"/>
    </row>
    <row r="1540" spans="11:12" ht="15" customHeight="1">
      <c r="K1540" s="1715"/>
      <c r="L1540" s="1715"/>
    </row>
    <row r="1541" spans="11:12" ht="15" customHeight="1">
      <c r="K1541" s="1715"/>
      <c r="L1541" s="1715"/>
    </row>
    <row r="1542" spans="11:12" ht="15" customHeight="1">
      <c r="K1542" s="1715"/>
      <c r="L1542" s="1715"/>
    </row>
    <row r="1543" spans="11:12" ht="15" customHeight="1">
      <c r="K1543" s="1715"/>
      <c r="L1543" s="1715"/>
    </row>
    <row r="1544" spans="11:12" ht="15" customHeight="1">
      <c r="K1544" s="1715"/>
      <c r="L1544" s="1715"/>
    </row>
    <row r="1545" spans="11:12" ht="15" customHeight="1">
      <c r="K1545" s="1715"/>
      <c r="L1545" s="1715"/>
    </row>
    <row r="1546" spans="11:12" ht="15" customHeight="1">
      <c r="K1546" s="1715"/>
      <c r="L1546" s="1715"/>
    </row>
    <row r="1547" spans="11:12" ht="15" customHeight="1">
      <c r="K1547" s="1715"/>
      <c r="L1547" s="1715"/>
    </row>
    <row r="1548" spans="11:12" ht="15" customHeight="1">
      <c r="K1548" s="1715"/>
      <c r="L1548" s="1715"/>
    </row>
    <row r="1549" spans="11:12" ht="15" customHeight="1">
      <c r="K1549" s="1715"/>
      <c r="L1549" s="1715"/>
    </row>
    <row r="1550" spans="11:12" ht="15" customHeight="1">
      <c r="K1550" s="1715"/>
      <c r="L1550" s="1715"/>
    </row>
    <row r="1551" spans="11:12" ht="15" customHeight="1">
      <c r="K1551" s="1715"/>
      <c r="L1551" s="1715"/>
    </row>
    <row r="1552" spans="11:12" ht="15" customHeight="1">
      <c r="K1552" s="1715"/>
      <c r="L1552" s="1715"/>
    </row>
    <row r="1553" spans="11:12" ht="15" customHeight="1">
      <c r="K1553" s="1715"/>
      <c r="L1553" s="1715"/>
    </row>
    <row r="1554" spans="11:12" ht="15" customHeight="1">
      <c r="K1554" s="1715"/>
      <c r="L1554" s="1715"/>
    </row>
    <row r="1555" spans="11:12" ht="15" customHeight="1">
      <c r="K1555" s="1715"/>
      <c r="L1555" s="1715"/>
    </row>
    <row r="1556" spans="11:12" ht="15" customHeight="1">
      <c r="K1556" s="1715"/>
      <c r="L1556" s="1715"/>
    </row>
    <row r="1557" spans="11:12" ht="15" customHeight="1">
      <c r="K1557" s="1715"/>
      <c r="L1557" s="1715"/>
    </row>
    <row r="1558" spans="11:12" ht="15" customHeight="1">
      <c r="K1558" s="1715"/>
      <c r="L1558" s="1715"/>
    </row>
    <row r="1559" spans="11:12" ht="15" customHeight="1">
      <c r="K1559" s="1715"/>
      <c r="L1559" s="1715"/>
    </row>
    <row r="1560" spans="11:12" ht="15" customHeight="1">
      <c r="K1560" s="1715"/>
      <c r="L1560" s="1715"/>
    </row>
    <row r="1561" spans="11:12" ht="15" customHeight="1">
      <c r="K1561" s="1715"/>
      <c r="L1561" s="1715"/>
    </row>
    <row r="1562" spans="11:12" ht="15" customHeight="1">
      <c r="K1562" s="1715"/>
      <c r="L1562" s="1715"/>
    </row>
    <row r="1563" spans="11:12" ht="15" customHeight="1">
      <c r="K1563" s="1715"/>
      <c r="L1563" s="1715"/>
    </row>
    <row r="1564" spans="11:12" ht="15" customHeight="1">
      <c r="K1564" s="1715"/>
      <c r="L1564" s="1715"/>
    </row>
    <row r="1565" spans="11:12" ht="15" customHeight="1">
      <c r="K1565" s="1715"/>
      <c r="L1565" s="1715"/>
    </row>
    <row r="1566" spans="11:12" ht="15" customHeight="1">
      <c r="K1566" s="1715"/>
      <c r="L1566" s="1715"/>
    </row>
    <row r="1567" spans="11:12" ht="15" customHeight="1">
      <c r="K1567" s="1715"/>
      <c r="L1567" s="1715"/>
    </row>
    <row r="1568" spans="11:12" ht="15" customHeight="1">
      <c r="K1568" s="1715"/>
      <c r="L1568" s="1715"/>
    </row>
    <row r="1569" spans="11:12" ht="15" customHeight="1">
      <c r="K1569" s="1715"/>
      <c r="L1569" s="1715"/>
    </row>
    <row r="1570" spans="11:12" ht="15" customHeight="1">
      <c r="K1570" s="1715"/>
      <c r="L1570" s="1715"/>
    </row>
    <row r="1571" spans="11:12" ht="15" customHeight="1">
      <c r="K1571" s="1715"/>
      <c r="L1571" s="1715"/>
    </row>
    <row r="1572" spans="11:12" ht="15" customHeight="1">
      <c r="K1572" s="1715"/>
      <c r="L1572" s="1715"/>
    </row>
    <row r="1573" spans="11:12" ht="15" customHeight="1">
      <c r="K1573" s="1715"/>
      <c r="L1573" s="1715"/>
    </row>
    <row r="1574" spans="11:12" ht="15" customHeight="1">
      <c r="K1574" s="1715"/>
      <c r="L1574" s="1715"/>
    </row>
    <row r="1575" spans="11:12" ht="15" customHeight="1">
      <c r="K1575" s="1715"/>
      <c r="L1575" s="1715"/>
    </row>
    <row r="1576" spans="11:12" ht="15" customHeight="1">
      <c r="K1576" s="1715"/>
      <c r="L1576" s="1715"/>
    </row>
    <row r="1577" spans="11:12" ht="15" customHeight="1">
      <c r="K1577" s="1715"/>
      <c r="L1577" s="1715"/>
    </row>
    <row r="1578" spans="11:12" ht="15" customHeight="1">
      <c r="K1578" s="1715"/>
      <c r="L1578" s="1715"/>
    </row>
    <row r="1579" spans="11:12" ht="15" customHeight="1">
      <c r="K1579" s="1715"/>
      <c r="L1579" s="1715"/>
    </row>
    <row r="1580" spans="11:12" ht="15" customHeight="1">
      <c r="K1580" s="1715"/>
      <c r="L1580" s="1715"/>
    </row>
    <row r="1581" spans="11:12" ht="15" customHeight="1">
      <c r="K1581" s="1715"/>
      <c r="L1581" s="1715"/>
    </row>
    <row r="1582" spans="11:12" ht="15" customHeight="1">
      <c r="K1582" s="1715"/>
      <c r="L1582" s="1715"/>
    </row>
    <row r="1583" spans="11:12" ht="15" customHeight="1">
      <c r="K1583" s="1715"/>
      <c r="L1583" s="1715"/>
    </row>
    <row r="1584" spans="11:12" ht="15" customHeight="1">
      <c r="K1584" s="1715"/>
      <c r="L1584" s="1715"/>
    </row>
    <row r="1585" spans="11:12" ht="15" customHeight="1">
      <c r="K1585" s="1715"/>
      <c r="L1585" s="1715"/>
    </row>
    <row r="1586" spans="11:12" ht="15" customHeight="1">
      <c r="K1586" s="1715"/>
      <c r="L1586" s="1715"/>
    </row>
    <row r="1587" spans="11:12" ht="15" customHeight="1">
      <c r="K1587" s="1715"/>
      <c r="L1587" s="1715"/>
    </row>
    <row r="1588" spans="11:12" ht="15" customHeight="1">
      <c r="K1588" s="1715"/>
      <c r="L1588" s="1715"/>
    </row>
    <row r="1589" spans="11:12" ht="15" customHeight="1">
      <c r="K1589" s="1715"/>
      <c r="L1589" s="1715"/>
    </row>
    <row r="1590" spans="11:12" ht="15" customHeight="1">
      <c r="K1590" s="1715"/>
      <c r="L1590" s="1715"/>
    </row>
    <row r="1591" spans="11:12" ht="15" customHeight="1">
      <c r="K1591" s="1715"/>
      <c r="L1591" s="1715"/>
    </row>
    <row r="1592" spans="11:12" ht="15" customHeight="1">
      <c r="K1592" s="1715"/>
      <c r="L1592" s="1715"/>
    </row>
    <row r="1593" spans="11:12" ht="15" customHeight="1">
      <c r="K1593" s="1715"/>
      <c r="L1593" s="1715"/>
    </row>
    <row r="1594" spans="11:12" ht="15" customHeight="1">
      <c r="K1594" s="1715"/>
      <c r="L1594" s="1715"/>
    </row>
    <row r="1595" spans="11:12" ht="15" customHeight="1">
      <c r="K1595" s="1715"/>
      <c r="L1595" s="1715"/>
    </row>
    <row r="1596" spans="11:12" ht="15" customHeight="1">
      <c r="K1596" s="1715"/>
      <c r="L1596" s="1715"/>
    </row>
    <row r="1597" spans="11:12" ht="15" customHeight="1">
      <c r="K1597" s="1715"/>
      <c r="L1597" s="1715"/>
    </row>
    <row r="1598" spans="11:12" ht="15" customHeight="1">
      <c r="K1598" s="1715"/>
      <c r="L1598" s="1715"/>
    </row>
    <row r="1599" spans="11:12" ht="15" customHeight="1">
      <c r="K1599" s="1715"/>
      <c r="L1599" s="1715"/>
    </row>
    <row r="1600" spans="11:12" ht="15" customHeight="1">
      <c r="K1600" s="1715"/>
      <c r="L1600" s="1715"/>
    </row>
    <row r="1601" spans="11:12" ht="15" customHeight="1">
      <c r="K1601" s="1715"/>
      <c r="L1601" s="1715"/>
    </row>
    <row r="1602" spans="11:12" ht="15" customHeight="1">
      <c r="K1602" s="1715"/>
      <c r="L1602" s="1715"/>
    </row>
    <row r="1603" spans="11:12" ht="15" customHeight="1">
      <c r="K1603" s="1715"/>
      <c r="L1603" s="1715"/>
    </row>
    <row r="1604" spans="11:12" ht="15" customHeight="1">
      <c r="K1604" s="1715"/>
      <c r="L1604" s="1715"/>
    </row>
    <row r="1605" spans="11:12" ht="15" customHeight="1">
      <c r="K1605" s="1715"/>
      <c r="L1605" s="1715"/>
    </row>
    <row r="1606" spans="11:12" ht="15" customHeight="1">
      <c r="K1606" s="1715"/>
      <c r="L1606" s="1715"/>
    </row>
    <row r="1607" spans="11:12" ht="15" customHeight="1">
      <c r="K1607" s="1715"/>
      <c r="L1607" s="1715"/>
    </row>
    <row r="1608" spans="11:12" ht="15" customHeight="1">
      <c r="K1608" s="1715"/>
      <c r="L1608" s="1715"/>
    </row>
    <row r="1609" spans="11:12" ht="15" customHeight="1">
      <c r="K1609" s="1715"/>
      <c r="L1609" s="1715"/>
    </row>
    <row r="1610" spans="11:12" ht="15" customHeight="1">
      <c r="K1610" s="1715"/>
      <c r="L1610" s="1715"/>
    </row>
    <row r="1611" spans="11:12" ht="15" customHeight="1">
      <c r="K1611" s="1715"/>
      <c r="L1611" s="1715"/>
    </row>
    <row r="1612" spans="11:12" ht="15" customHeight="1">
      <c r="K1612" s="1715"/>
      <c r="L1612" s="1715"/>
    </row>
    <row r="1613" spans="11:12" ht="15" customHeight="1">
      <c r="K1613" s="1715"/>
      <c r="L1613" s="1715"/>
    </row>
    <row r="1614" spans="11:12" ht="15" customHeight="1">
      <c r="K1614" s="1715"/>
      <c r="L1614" s="1715"/>
    </row>
    <row r="1615" spans="11:12" ht="15" customHeight="1">
      <c r="K1615" s="1715"/>
      <c r="L1615" s="1715"/>
    </row>
    <row r="1616" spans="11:12" ht="15" customHeight="1">
      <c r="K1616" s="1715"/>
      <c r="L1616" s="1715"/>
    </row>
    <row r="1617" spans="11:12" ht="15" customHeight="1">
      <c r="K1617" s="1715"/>
      <c r="L1617" s="1715"/>
    </row>
    <row r="1618" spans="11:12" ht="15" customHeight="1">
      <c r="K1618" s="1715"/>
      <c r="L1618" s="1715"/>
    </row>
    <row r="1619" spans="11:12" ht="15" customHeight="1">
      <c r="K1619" s="1715"/>
      <c r="L1619" s="1715"/>
    </row>
    <row r="1620" spans="11:12" ht="15" customHeight="1">
      <c r="K1620" s="1715"/>
      <c r="L1620" s="1715"/>
    </row>
    <row r="1621" spans="11:12" ht="15" customHeight="1">
      <c r="K1621" s="1715"/>
      <c r="L1621" s="1715"/>
    </row>
    <row r="1622" spans="11:12" ht="15" customHeight="1">
      <c r="K1622" s="1715"/>
      <c r="L1622" s="1715"/>
    </row>
    <row r="1623" spans="11:12" ht="15" customHeight="1">
      <c r="K1623" s="1715"/>
      <c r="L1623" s="1715"/>
    </row>
    <row r="1624" spans="11:12" ht="15" customHeight="1">
      <c r="K1624" s="1715"/>
      <c r="L1624" s="1715"/>
    </row>
    <row r="1625" spans="11:12" ht="15" customHeight="1">
      <c r="K1625" s="1715"/>
      <c r="L1625" s="1715"/>
    </row>
    <row r="1626" spans="11:12" ht="15" customHeight="1">
      <c r="K1626" s="1715"/>
      <c r="L1626" s="1715"/>
    </row>
    <row r="1627" spans="11:12" ht="15" customHeight="1">
      <c r="K1627" s="1715"/>
      <c r="L1627" s="1715"/>
    </row>
    <row r="1628" spans="11:12" ht="15" customHeight="1">
      <c r="K1628" s="1715"/>
      <c r="L1628" s="1715"/>
    </row>
    <row r="1629" spans="11:12" ht="15" customHeight="1">
      <c r="K1629" s="1715"/>
      <c r="L1629" s="1715"/>
    </row>
    <row r="1630" spans="11:12" ht="15" customHeight="1">
      <c r="K1630" s="1715"/>
      <c r="L1630" s="1715"/>
    </row>
    <row r="1631" spans="11:12" ht="15" customHeight="1">
      <c r="K1631" s="1715"/>
      <c r="L1631" s="1715"/>
    </row>
    <row r="1632" spans="11:12" ht="15" customHeight="1">
      <c r="K1632" s="1715"/>
      <c r="L1632" s="1715"/>
    </row>
    <row r="1633" spans="11:12" ht="15" customHeight="1">
      <c r="K1633" s="1715"/>
      <c r="L1633" s="1715"/>
    </row>
    <row r="1634" spans="11:12" ht="15" customHeight="1">
      <c r="K1634" s="1715"/>
      <c r="L1634" s="1715"/>
    </row>
    <row r="1635" spans="11:12" ht="15" customHeight="1">
      <c r="K1635" s="1715"/>
      <c r="L1635" s="1715"/>
    </row>
    <row r="1636" spans="11:12" ht="15" customHeight="1">
      <c r="K1636" s="1715"/>
      <c r="L1636" s="1715"/>
    </row>
    <row r="1637" spans="11:12" ht="15" customHeight="1">
      <c r="K1637" s="1715"/>
      <c r="L1637" s="1715"/>
    </row>
    <row r="1638" spans="11:12" ht="15" customHeight="1">
      <c r="K1638" s="1715"/>
      <c r="L1638" s="1715"/>
    </row>
    <row r="1639" spans="11:12" ht="15" customHeight="1">
      <c r="K1639" s="1715"/>
      <c r="L1639" s="1715"/>
    </row>
    <row r="1640" spans="11:12" ht="15" customHeight="1">
      <c r="K1640" s="1715"/>
      <c r="L1640" s="1715"/>
    </row>
    <row r="1641" spans="11:12" ht="15" customHeight="1">
      <c r="K1641" s="1715"/>
      <c r="L1641" s="1715"/>
    </row>
    <row r="1642" spans="11:12" ht="15" customHeight="1">
      <c r="K1642" s="1715"/>
      <c r="L1642" s="1715"/>
    </row>
    <row r="1643" spans="11:12" ht="15" customHeight="1">
      <c r="K1643" s="1715"/>
      <c r="L1643" s="1715"/>
    </row>
    <row r="1644" spans="11:12" ht="15" customHeight="1">
      <c r="K1644" s="1715"/>
      <c r="L1644" s="1715"/>
    </row>
    <row r="1645" spans="11:12" ht="15" customHeight="1">
      <c r="K1645" s="1715"/>
      <c r="L1645" s="1715"/>
    </row>
    <row r="1646" spans="11:12" ht="15" customHeight="1">
      <c r="K1646" s="1715"/>
      <c r="L1646" s="1715"/>
    </row>
    <row r="1647" spans="11:12" ht="15" customHeight="1">
      <c r="K1647" s="1715"/>
      <c r="L1647" s="1715"/>
    </row>
    <row r="1648" spans="11:12" ht="15" customHeight="1">
      <c r="K1648" s="1715"/>
      <c r="L1648" s="1715"/>
    </row>
    <row r="1649" spans="11:12" ht="15" customHeight="1">
      <c r="K1649" s="1715"/>
      <c r="L1649" s="1715"/>
    </row>
    <row r="1650" spans="11:12" ht="15" customHeight="1">
      <c r="K1650" s="1715"/>
      <c r="L1650" s="1715"/>
    </row>
    <row r="1651" spans="11:12" ht="15" customHeight="1">
      <c r="K1651" s="1715"/>
      <c r="L1651" s="1715"/>
    </row>
    <row r="1652" spans="11:12" ht="15" customHeight="1">
      <c r="K1652" s="1715"/>
      <c r="L1652" s="1715"/>
    </row>
    <row r="1653" spans="11:12" ht="15" customHeight="1">
      <c r="K1653" s="1715"/>
      <c r="L1653" s="1715"/>
    </row>
    <row r="1654" spans="11:12" ht="15" customHeight="1">
      <c r="K1654" s="1715"/>
      <c r="L1654" s="1715"/>
    </row>
    <row r="1655" spans="11:12" ht="15" customHeight="1">
      <c r="K1655" s="1715"/>
      <c r="L1655" s="1715"/>
    </row>
    <row r="1656" spans="11:12" ht="15" customHeight="1">
      <c r="K1656" s="1715"/>
      <c r="L1656" s="1715"/>
    </row>
    <row r="1657" spans="11:12" ht="15" customHeight="1">
      <c r="K1657" s="1715"/>
      <c r="L1657" s="1715"/>
    </row>
    <row r="1658" spans="11:12" ht="15" customHeight="1">
      <c r="K1658" s="1715"/>
      <c r="L1658" s="1715"/>
    </row>
    <row r="1659" spans="11:12" ht="15" customHeight="1">
      <c r="K1659" s="1715"/>
      <c r="L1659" s="1715"/>
    </row>
    <row r="1660" spans="11:12" ht="15" customHeight="1">
      <c r="K1660" s="1715"/>
      <c r="L1660" s="1715"/>
    </row>
    <row r="1661" spans="11:12" ht="15" customHeight="1">
      <c r="K1661" s="1715"/>
      <c r="L1661" s="1715"/>
    </row>
    <row r="1662" spans="11:12" ht="15" customHeight="1">
      <c r="K1662" s="1715"/>
      <c r="L1662" s="1715"/>
    </row>
    <row r="1663" spans="11:12" ht="15" customHeight="1">
      <c r="K1663" s="1715"/>
      <c r="L1663" s="1715"/>
    </row>
    <row r="1664" spans="11:12" ht="15" customHeight="1">
      <c r="K1664" s="1715"/>
      <c r="L1664" s="1715"/>
    </row>
    <row r="1665" spans="11:12" ht="15" customHeight="1">
      <c r="K1665" s="1715"/>
      <c r="L1665" s="1715"/>
    </row>
    <row r="1666" spans="11:12" ht="15" customHeight="1">
      <c r="K1666" s="1715"/>
      <c r="L1666" s="1715"/>
    </row>
    <row r="1667" spans="11:12" ht="15" customHeight="1">
      <c r="K1667" s="1715"/>
      <c r="L1667" s="1715"/>
    </row>
    <row r="1668" spans="11:12" ht="15" customHeight="1">
      <c r="K1668" s="1715"/>
      <c r="L1668" s="1715"/>
    </row>
    <row r="1669" spans="11:12" ht="15" customHeight="1">
      <c r="K1669" s="1715"/>
      <c r="L1669" s="1715"/>
    </row>
    <row r="1670" spans="11:12" ht="15" customHeight="1">
      <c r="K1670" s="1715"/>
      <c r="L1670" s="1715"/>
    </row>
    <row r="1671" spans="11:12" ht="15" customHeight="1">
      <c r="K1671" s="1715"/>
      <c r="L1671" s="1715"/>
    </row>
    <row r="1672" spans="11:12" ht="15" customHeight="1">
      <c r="K1672" s="1715"/>
      <c r="L1672" s="1715"/>
    </row>
    <row r="1673" spans="11:12" ht="15" customHeight="1">
      <c r="K1673" s="1715"/>
      <c r="L1673" s="1715"/>
    </row>
    <row r="1674" spans="11:12" ht="15" customHeight="1">
      <c r="K1674" s="1715"/>
      <c r="L1674" s="1715"/>
    </row>
    <row r="1675" spans="11:12" ht="15" customHeight="1">
      <c r="K1675" s="1715"/>
      <c r="L1675" s="1715"/>
    </row>
    <row r="1676" spans="11:12" ht="15" customHeight="1">
      <c r="K1676" s="1715"/>
      <c r="L1676" s="1715"/>
    </row>
    <row r="1677" spans="11:12" ht="15" customHeight="1">
      <c r="K1677" s="1715"/>
      <c r="L1677" s="1715"/>
    </row>
    <row r="1678" spans="11:12" ht="15" customHeight="1">
      <c r="K1678" s="1715"/>
      <c r="L1678" s="1715"/>
    </row>
    <row r="1679" spans="11:12" ht="15" customHeight="1">
      <c r="K1679" s="1715"/>
      <c r="L1679" s="1715"/>
    </row>
    <row r="1680" spans="11:12" ht="15" customHeight="1">
      <c r="K1680" s="1715"/>
      <c r="L1680" s="1715"/>
    </row>
    <row r="1681" spans="11:12" ht="15" customHeight="1">
      <c r="K1681" s="1715"/>
      <c r="L1681" s="1715"/>
    </row>
    <row r="1682" spans="11:12" ht="15" customHeight="1">
      <c r="K1682" s="1715"/>
      <c r="L1682" s="1715"/>
    </row>
    <row r="1683" spans="11:12" ht="15" customHeight="1">
      <c r="K1683" s="1715"/>
      <c r="L1683" s="1715"/>
    </row>
    <row r="1684" spans="11:12" ht="15" customHeight="1">
      <c r="K1684" s="1715"/>
      <c r="L1684" s="1715"/>
    </row>
    <row r="1685" spans="11:12" ht="15" customHeight="1">
      <c r="K1685" s="1715"/>
      <c r="L1685" s="1715"/>
    </row>
    <row r="1686" spans="11:12" ht="15" customHeight="1">
      <c r="K1686" s="1715"/>
      <c r="L1686" s="1715"/>
    </row>
    <row r="1687" spans="11:12" ht="15" customHeight="1">
      <c r="K1687" s="1715"/>
      <c r="L1687" s="1715"/>
    </row>
    <row r="1688" spans="11:12" ht="15" customHeight="1">
      <c r="K1688" s="1715"/>
      <c r="L1688" s="1715"/>
    </row>
    <row r="1689" spans="11:12" ht="15" customHeight="1">
      <c r="K1689" s="1715"/>
      <c r="L1689" s="1715"/>
    </row>
    <row r="1690" spans="11:12" ht="15" customHeight="1">
      <c r="K1690" s="1715"/>
      <c r="L1690" s="1715"/>
    </row>
    <row r="1691" spans="11:12" ht="15" customHeight="1">
      <c r="K1691" s="1715"/>
      <c r="L1691" s="1715"/>
    </row>
    <row r="1692" spans="11:12" ht="15" customHeight="1">
      <c r="K1692" s="1715"/>
      <c r="L1692" s="1715"/>
    </row>
    <row r="1693" spans="11:12" ht="15" customHeight="1">
      <c r="K1693" s="1715"/>
      <c r="L1693" s="1715"/>
    </row>
    <row r="1694" spans="11:12" ht="15" customHeight="1">
      <c r="K1694" s="1715"/>
      <c r="L1694" s="1715"/>
    </row>
    <row r="1695" spans="11:12" ht="15" customHeight="1">
      <c r="K1695" s="1715"/>
      <c r="L1695" s="1715"/>
    </row>
    <row r="1696" spans="11:12" ht="15" customHeight="1">
      <c r="K1696" s="1715"/>
      <c r="L1696" s="1715"/>
    </row>
    <row r="1697" spans="11:12" ht="15" customHeight="1">
      <c r="K1697" s="1715"/>
      <c r="L1697" s="1715"/>
    </row>
    <row r="1698" spans="11:12" ht="15" customHeight="1">
      <c r="K1698" s="1715"/>
      <c r="L1698" s="1715"/>
    </row>
    <row r="1699" spans="11:12" ht="15" customHeight="1">
      <c r="K1699" s="1715"/>
      <c r="L1699" s="1715"/>
    </row>
    <row r="1700" spans="11:12" ht="15" customHeight="1">
      <c r="K1700" s="1715"/>
      <c r="L1700" s="1715"/>
    </row>
    <row r="1701" spans="11:12" ht="15" customHeight="1">
      <c r="K1701" s="1715"/>
      <c r="L1701" s="1715"/>
    </row>
    <row r="1702" spans="11:12" ht="15" customHeight="1">
      <c r="K1702" s="1715"/>
      <c r="L1702" s="1715"/>
    </row>
    <row r="1703" spans="11:12" ht="15" customHeight="1">
      <c r="K1703" s="1715"/>
      <c r="L1703" s="1715"/>
    </row>
    <row r="1704" spans="11:12" ht="15" customHeight="1">
      <c r="K1704" s="1715"/>
      <c r="L1704" s="1715"/>
    </row>
    <row r="1705" spans="11:12" ht="15" customHeight="1">
      <c r="K1705" s="1715"/>
      <c r="L1705" s="1715"/>
    </row>
    <row r="1706" spans="11:12" ht="15" customHeight="1">
      <c r="K1706" s="1715"/>
      <c r="L1706" s="1715"/>
    </row>
    <row r="1707" spans="11:12" ht="15" customHeight="1">
      <c r="K1707" s="1715"/>
      <c r="L1707" s="1715"/>
    </row>
    <row r="1708" spans="11:12" ht="15" customHeight="1">
      <c r="K1708" s="1715"/>
      <c r="L1708" s="1715"/>
    </row>
    <row r="1709" spans="11:12" ht="15" customHeight="1">
      <c r="K1709" s="1715"/>
      <c r="L1709" s="1715"/>
    </row>
    <row r="1710" spans="11:12" ht="15" customHeight="1">
      <c r="K1710" s="1715"/>
      <c r="L1710" s="1715"/>
    </row>
    <row r="1711" spans="11:12" ht="15" customHeight="1">
      <c r="K1711" s="1715"/>
      <c r="L1711" s="1715"/>
    </row>
    <row r="1712" spans="11:12" ht="15" customHeight="1">
      <c r="K1712" s="1715"/>
      <c r="L1712" s="1715"/>
    </row>
    <row r="1713" spans="11:12" ht="15" customHeight="1">
      <c r="K1713" s="1715"/>
      <c r="L1713" s="1715"/>
    </row>
    <row r="1714" spans="11:12" ht="15" customHeight="1">
      <c r="K1714" s="1715"/>
      <c r="L1714" s="1715"/>
    </row>
    <row r="1715" spans="11:12" ht="15" customHeight="1">
      <c r="K1715" s="1715"/>
      <c r="L1715" s="1715"/>
    </row>
    <row r="1716" spans="11:12" ht="15" customHeight="1">
      <c r="K1716" s="1715"/>
      <c r="L1716" s="1715"/>
    </row>
    <row r="1717" spans="11:12" ht="15" customHeight="1">
      <c r="K1717" s="1715"/>
      <c r="L1717" s="1715"/>
    </row>
    <row r="1718" spans="11:12" ht="15" customHeight="1">
      <c r="K1718" s="1715"/>
      <c r="L1718" s="1715"/>
    </row>
    <row r="1719" spans="11:12" ht="15" customHeight="1">
      <c r="K1719" s="1715"/>
      <c r="L1719" s="1715"/>
    </row>
    <row r="1720" spans="11:12" ht="15" customHeight="1">
      <c r="K1720" s="1715"/>
      <c r="L1720" s="1715"/>
    </row>
    <row r="1721" spans="11:12" ht="15" customHeight="1">
      <c r="K1721" s="1715"/>
      <c r="L1721" s="1715"/>
    </row>
    <row r="1722" spans="11:12" ht="15" customHeight="1">
      <c r="K1722" s="1715"/>
      <c r="L1722" s="1715"/>
    </row>
    <row r="1723" spans="11:12" ht="15" customHeight="1">
      <c r="K1723" s="1715"/>
      <c r="L1723" s="1715"/>
    </row>
    <row r="1724" spans="11:12" ht="15" customHeight="1">
      <c r="K1724" s="1715"/>
      <c r="L1724" s="1715"/>
    </row>
    <row r="1725" spans="11:12" ht="15" customHeight="1">
      <c r="K1725" s="1715"/>
      <c r="L1725" s="1715"/>
    </row>
    <row r="1726" spans="11:12" ht="15" customHeight="1">
      <c r="K1726" s="1715"/>
      <c r="L1726" s="1715"/>
    </row>
    <row r="1727" spans="11:12" ht="15" customHeight="1">
      <c r="K1727" s="1715"/>
      <c r="L1727" s="1715"/>
    </row>
    <row r="1728" spans="11:12" ht="15" customHeight="1">
      <c r="K1728" s="1715"/>
      <c r="L1728" s="1715"/>
    </row>
    <row r="1729" spans="11:12" ht="15" customHeight="1">
      <c r="K1729" s="1715"/>
      <c r="L1729" s="1715"/>
    </row>
    <row r="1730" spans="11:12" ht="15" customHeight="1">
      <c r="K1730" s="1715"/>
      <c r="L1730" s="1715"/>
    </row>
    <row r="1731" spans="11:12" ht="15" customHeight="1">
      <c r="K1731" s="1715"/>
      <c r="L1731" s="1715"/>
    </row>
    <row r="1732" spans="11:12" ht="15" customHeight="1">
      <c r="K1732" s="1715"/>
      <c r="L1732" s="1715"/>
    </row>
    <row r="1733" spans="11:12" ht="15" customHeight="1">
      <c r="K1733" s="1715"/>
      <c r="L1733" s="1715"/>
    </row>
    <row r="1734" spans="11:12" ht="15" customHeight="1">
      <c r="K1734" s="1715"/>
      <c r="L1734" s="1715"/>
    </row>
    <row r="1735" spans="11:12" ht="15" customHeight="1">
      <c r="K1735" s="1715"/>
      <c r="L1735" s="1715"/>
    </row>
    <row r="1736" spans="11:12" ht="15" customHeight="1">
      <c r="K1736" s="1715"/>
      <c r="L1736" s="1715"/>
    </row>
    <row r="1737" spans="11:12" ht="15" customHeight="1">
      <c r="K1737" s="1715"/>
      <c r="L1737" s="1715"/>
    </row>
    <row r="1738" spans="11:12" ht="15" customHeight="1">
      <c r="K1738" s="1715"/>
      <c r="L1738" s="1715"/>
    </row>
    <row r="1739" spans="11:12" ht="15" customHeight="1">
      <c r="K1739" s="1715"/>
      <c r="L1739" s="1715"/>
    </row>
    <row r="1740" spans="11:12" ht="15" customHeight="1">
      <c r="K1740" s="1715"/>
      <c r="L1740" s="1715"/>
    </row>
    <row r="1741" spans="11:12" ht="15" customHeight="1">
      <c r="K1741" s="1715"/>
      <c r="L1741" s="1715"/>
    </row>
    <row r="1742" spans="11:12" ht="15" customHeight="1">
      <c r="K1742" s="1715"/>
      <c r="L1742" s="1715"/>
    </row>
    <row r="1743" spans="11:12" ht="15" customHeight="1">
      <c r="K1743" s="1715"/>
      <c r="L1743" s="1715"/>
    </row>
    <row r="1744" spans="11:12" ht="15" customHeight="1">
      <c r="K1744" s="1715"/>
      <c r="L1744" s="1715"/>
    </row>
    <row r="1745" spans="11:12" ht="15" customHeight="1">
      <c r="K1745" s="1715"/>
      <c r="L1745" s="1715"/>
    </row>
    <row r="1746" spans="11:12" ht="15" customHeight="1">
      <c r="K1746" s="1715"/>
      <c r="L1746" s="1715"/>
    </row>
    <row r="1747" spans="11:12" ht="15" customHeight="1">
      <c r="K1747" s="1715"/>
      <c r="L1747" s="1715"/>
    </row>
    <row r="1748" spans="11:12" ht="15" customHeight="1">
      <c r="K1748" s="1715"/>
      <c r="L1748" s="1715"/>
    </row>
    <row r="1749" spans="11:12" ht="15" customHeight="1">
      <c r="K1749" s="1715"/>
      <c r="L1749" s="1715"/>
    </row>
    <row r="1750" spans="11:12" ht="15" customHeight="1">
      <c r="K1750" s="1715"/>
      <c r="L1750" s="1715"/>
    </row>
    <row r="1751" spans="11:12" ht="15" customHeight="1">
      <c r="K1751" s="1715"/>
      <c r="L1751" s="1715"/>
    </row>
    <row r="1752" spans="11:12" ht="15" customHeight="1">
      <c r="K1752" s="1715"/>
      <c r="L1752" s="1715"/>
    </row>
    <row r="1753" spans="11:12" ht="15" customHeight="1">
      <c r="K1753" s="1715"/>
      <c r="L1753" s="1715"/>
    </row>
    <row r="1754" spans="11:12" ht="15" customHeight="1">
      <c r="K1754" s="1715"/>
      <c r="L1754" s="1715"/>
    </row>
    <row r="1755" spans="11:12" ht="15" customHeight="1">
      <c r="K1755" s="1715"/>
      <c r="L1755" s="1715"/>
    </row>
    <row r="1756" spans="11:12" ht="15" customHeight="1">
      <c r="K1756" s="1715"/>
      <c r="L1756" s="1715"/>
    </row>
    <row r="1757" spans="11:12" ht="15" customHeight="1">
      <c r="K1757" s="1715"/>
      <c r="L1757" s="1715"/>
    </row>
    <row r="1758" spans="11:12" ht="15" customHeight="1">
      <c r="K1758" s="1715"/>
      <c r="L1758" s="1715"/>
    </row>
    <row r="1759" spans="11:12" ht="15" customHeight="1">
      <c r="K1759" s="1715"/>
      <c r="L1759" s="1715"/>
    </row>
    <row r="1760" spans="11:12" ht="15" customHeight="1">
      <c r="K1760" s="1715"/>
      <c r="L1760" s="1715"/>
    </row>
    <row r="1761" spans="11:12" ht="15" customHeight="1">
      <c r="K1761" s="1715"/>
      <c r="L1761" s="1715"/>
    </row>
    <row r="1762" spans="11:12" ht="15" customHeight="1">
      <c r="K1762" s="1715"/>
      <c r="L1762" s="1715"/>
    </row>
    <row r="1763" spans="11:12" ht="15" customHeight="1">
      <c r="K1763" s="1715"/>
      <c r="L1763" s="1715"/>
    </row>
    <row r="1764" spans="11:12" ht="15" customHeight="1">
      <c r="K1764" s="1715"/>
      <c r="L1764" s="1715"/>
    </row>
    <row r="1765" spans="11:12" ht="15" customHeight="1">
      <c r="K1765" s="1715"/>
      <c r="L1765" s="1715"/>
    </row>
    <row r="1766" spans="11:12" ht="15" customHeight="1">
      <c r="K1766" s="1715"/>
      <c r="L1766" s="1715"/>
    </row>
    <row r="1767" spans="11:12" ht="15" customHeight="1">
      <c r="K1767" s="1715"/>
      <c r="L1767" s="1715"/>
    </row>
    <row r="1768" spans="11:12" ht="15" customHeight="1">
      <c r="K1768" s="1715"/>
      <c r="L1768" s="1715"/>
    </row>
    <row r="1769" spans="11:12" ht="15" customHeight="1">
      <c r="K1769" s="1715"/>
      <c r="L1769" s="1715"/>
    </row>
    <row r="1770" spans="11:12" ht="15" customHeight="1">
      <c r="K1770" s="1715"/>
      <c r="L1770" s="1715"/>
    </row>
    <row r="1771" spans="11:12" ht="15" customHeight="1">
      <c r="K1771" s="1715"/>
      <c r="L1771" s="1715"/>
    </row>
    <row r="1772" spans="11:12" ht="15" customHeight="1">
      <c r="K1772" s="1715"/>
      <c r="L1772" s="1715"/>
    </row>
    <row r="1773" spans="11:12" ht="15" customHeight="1">
      <c r="K1773" s="1715"/>
      <c r="L1773" s="1715"/>
    </row>
    <row r="1774" spans="11:12" ht="15" customHeight="1">
      <c r="K1774" s="1715"/>
      <c r="L1774" s="1715"/>
    </row>
    <row r="1775" spans="11:12" ht="15" customHeight="1">
      <c r="K1775" s="1715"/>
      <c r="L1775" s="1715"/>
    </row>
    <row r="1776" spans="11:12" ht="15" customHeight="1">
      <c r="K1776" s="1715"/>
      <c r="L1776" s="1715"/>
    </row>
    <row r="1777" spans="11:12" ht="15" customHeight="1">
      <c r="K1777" s="1715"/>
      <c r="L1777" s="1715"/>
    </row>
    <row r="1778" spans="11:12" ht="15" customHeight="1">
      <c r="K1778" s="1715"/>
      <c r="L1778" s="1715"/>
    </row>
    <row r="1779" spans="11:12" ht="15" customHeight="1">
      <c r="K1779" s="1715"/>
      <c r="L1779" s="1715"/>
    </row>
    <row r="1780" spans="11:12" ht="15" customHeight="1">
      <c r="K1780" s="1715"/>
      <c r="L1780" s="1715"/>
    </row>
    <row r="1781" spans="11:12" ht="15" customHeight="1">
      <c r="K1781" s="1715"/>
      <c r="L1781" s="1715"/>
    </row>
    <row r="1782" spans="11:12" ht="15" customHeight="1">
      <c r="K1782" s="1715"/>
      <c r="L1782" s="1715"/>
    </row>
    <row r="1783" spans="11:12" ht="15" customHeight="1">
      <c r="K1783" s="1715"/>
      <c r="L1783" s="1715"/>
    </row>
    <row r="1784" spans="11:12" ht="15" customHeight="1">
      <c r="K1784" s="1715"/>
      <c r="L1784" s="1715"/>
    </row>
    <row r="1785" spans="11:12" ht="15" customHeight="1">
      <c r="K1785" s="1715"/>
      <c r="L1785" s="1715"/>
    </row>
    <row r="1786" spans="11:12" ht="15" customHeight="1">
      <c r="K1786" s="1715"/>
      <c r="L1786" s="1715"/>
    </row>
    <row r="1787" spans="11:12" ht="15" customHeight="1">
      <c r="K1787" s="1715"/>
      <c r="L1787" s="1715"/>
    </row>
    <row r="1788" spans="11:12" ht="15" customHeight="1">
      <c r="K1788" s="1715"/>
      <c r="L1788" s="1715"/>
    </row>
    <row r="1789" spans="11:12" ht="15" customHeight="1">
      <c r="K1789" s="1715"/>
      <c r="L1789" s="1715"/>
    </row>
    <row r="1790" spans="11:12" ht="15" customHeight="1">
      <c r="K1790" s="1715"/>
      <c r="L1790" s="1715"/>
    </row>
    <row r="1791" spans="11:12" ht="15" customHeight="1">
      <c r="K1791" s="1715"/>
      <c r="L1791" s="1715"/>
    </row>
    <row r="1792" spans="11:12" ht="15" customHeight="1">
      <c r="K1792" s="1715"/>
      <c r="L1792" s="1715"/>
    </row>
    <row r="1793" spans="11:12" ht="15" customHeight="1">
      <c r="K1793" s="1715"/>
      <c r="L1793" s="1715"/>
    </row>
    <row r="1794" spans="11:12" ht="15" customHeight="1">
      <c r="K1794" s="1715"/>
      <c r="L1794" s="1715"/>
    </row>
    <row r="1795" spans="11:12" ht="15" customHeight="1">
      <c r="K1795" s="1715"/>
      <c r="L1795" s="1715"/>
    </row>
    <row r="1796" spans="11:12" ht="15" customHeight="1">
      <c r="K1796" s="1715"/>
      <c r="L1796" s="1715"/>
    </row>
    <row r="1797" spans="11:12" ht="15" customHeight="1">
      <c r="K1797" s="1715"/>
      <c r="L1797" s="1715"/>
    </row>
    <row r="1798" spans="11:12" ht="15" customHeight="1">
      <c r="K1798" s="1715"/>
      <c r="L1798" s="1715"/>
    </row>
    <row r="1799" spans="11:12" ht="15" customHeight="1">
      <c r="K1799" s="1715"/>
      <c r="L1799" s="1715"/>
    </row>
    <row r="1800" spans="11:12" ht="15" customHeight="1">
      <c r="K1800" s="1715"/>
      <c r="L1800" s="1715"/>
    </row>
    <row r="1801" spans="11:12" ht="15" customHeight="1">
      <c r="K1801" s="1715"/>
      <c r="L1801" s="1715"/>
    </row>
    <row r="1802" spans="11:12" ht="15" customHeight="1">
      <c r="K1802" s="1715"/>
      <c r="L1802" s="1715"/>
    </row>
    <row r="1803" spans="11:12" ht="15" customHeight="1">
      <c r="K1803" s="1715"/>
      <c r="L1803" s="1715"/>
    </row>
    <row r="1804" spans="11:12" ht="15" customHeight="1">
      <c r="K1804" s="1715"/>
      <c r="L1804" s="1715"/>
    </row>
    <row r="1805" spans="11:12" ht="15" customHeight="1">
      <c r="K1805" s="1715"/>
      <c r="L1805" s="1715"/>
    </row>
    <row r="1806" spans="11:12" ht="15" customHeight="1">
      <c r="K1806" s="1715"/>
      <c r="L1806" s="1715"/>
    </row>
    <row r="1807" spans="11:12" ht="15" customHeight="1">
      <c r="K1807" s="1715"/>
      <c r="L1807" s="1715"/>
    </row>
    <row r="1808" spans="11:12" ht="15" customHeight="1">
      <c r="K1808" s="1715"/>
      <c r="L1808" s="1715"/>
    </row>
    <row r="1809" spans="11:12" ht="15" customHeight="1">
      <c r="K1809" s="1715"/>
      <c r="L1809" s="1715"/>
    </row>
    <row r="1810" spans="11:12" ht="15" customHeight="1">
      <c r="K1810" s="1715"/>
      <c r="L1810" s="1715"/>
    </row>
    <row r="1811" spans="11:12" ht="15" customHeight="1">
      <c r="K1811" s="1715"/>
      <c r="L1811" s="1715"/>
    </row>
    <row r="1812" spans="11:12" ht="15" customHeight="1">
      <c r="K1812" s="1715"/>
      <c r="L1812" s="1715"/>
    </row>
    <row r="1813" spans="11:12" ht="15" customHeight="1">
      <c r="K1813" s="1715"/>
      <c r="L1813" s="1715"/>
    </row>
    <row r="1814" spans="11:12" ht="15" customHeight="1">
      <c r="K1814" s="1715"/>
      <c r="L1814" s="1715"/>
    </row>
    <row r="1815" spans="11:12" ht="15" customHeight="1">
      <c r="K1815" s="1715"/>
      <c r="L1815" s="1715"/>
    </row>
    <row r="1816" spans="11:12" ht="15" customHeight="1">
      <c r="K1816" s="1715"/>
      <c r="L1816" s="1715"/>
    </row>
    <row r="1817" spans="11:12" ht="15" customHeight="1">
      <c r="K1817" s="1715"/>
      <c r="L1817" s="1715"/>
    </row>
    <row r="1818" spans="11:12" ht="15" customHeight="1">
      <c r="K1818" s="1715"/>
      <c r="L1818" s="1715"/>
    </row>
    <row r="1819" spans="11:12" ht="15" customHeight="1">
      <c r="K1819" s="1715"/>
      <c r="L1819" s="1715"/>
    </row>
    <row r="1820" spans="11:12" ht="15" customHeight="1">
      <c r="K1820" s="1715"/>
      <c r="L1820" s="1715"/>
    </row>
    <row r="1821" spans="11:12" ht="15" customHeight="1">
      <c r="K1821" s="1715"/>
      <c r="L1821" s="1715"/>
    </row>
    <row r="1822" spans="11:12" ht="15" customHeight="1">
      <c r="K1822" s="1715"/>
      <c r="L1822" s="1715"/>
    </row>
    <row r="1823" spans="11:12" ht="15" customHeight="1">
      <c r="K1823" s="1715"/>
      <c r="L1823" s="1715"/>
    </row>
    <row r="1824" spans="11:12" ht="15" customHeight="1">
      <c r="K1824" s="1715"/>
      <c r="L1824" s="1715"/>
    </row>
    <row r="1825" spans="11:12" ht="15" customHeight="1">
      <c r="K1825" s="1715"/>
      <c r="L1825" s="1715"/>
    </row>
    <row r="1826" spans="11:12" ht="15" customHeight="1">
      <c r="K1826" s="1715"/>
      <c r="L1826" s="1715"/>
    </row>
    <row r="1827" spans="11:12" ht="15" customHeight="1">
      <c r="K1827" s="1715"/>
      <c r="L1827" s="1715"/>
    </row>
    <row r="1828" spans="11:12" ht="15" customHeight="1">
      <c r="K1828" s="1715"/>
      <c r="L1828" s="1715"/>
    </row>
    <row r="1829" spans="11:12" ht="15" customHeight="1">
      <c r="K1829" s="1715"/>
      <c r="L1829" s="1715"/>
    </row>
    <row r="1830" spans="11:12" ht="15" customHeight="1">
      <c r="K1830" s="1715"/>
      <c r="L1830" s="1715"/>
    </row>
    <row r="1831" spans="11:12" ht="15" customHeight="1">
      <c r="K1831" s="1715"/>
      <c r="L1831" s="1715"/>
    </row>
    <row r="1832" spans="11:12" ht="15" customHeight="1">
      <c r="K1832" s="1715"/>
      <c r="L1832" s="1715"/>
    </row>
    <row r="1833" spans="11:12" ht="15" customHeight="1">
      <c r="K1833" s="1715"/>
      <c r="L1833" s="1715"/>
    </row>
    <row r="1834" spans="11:12" ht="15" customHeight="1">
      <c r="K1834" s="1715"/>
      <c r="L1834" s="1715"/>
    </row>
    <row r="1835" spans="11:12" ht="15" customHeight="1">
      <c r="K1835" s="1715"/>
      <c r="L1835" s="1715"/>
    </row>
    <row r="1836" spans="11:12" ht="15" customHeight="1">
      <c r="K1836" s="1715"/>
      <c r="L1836" s="1715"/>
    </row>
    <row r="1837" spans="11:12" ht="15" customHeight="1">
      <c r="K1837" s="1715"/>
      <c r="L1837" s="1715"/>
    </row>
    <row r="1838" spans="11:12" ht="15" customHeight="1">
      <c r="K1838" s="1715"/>
      <c r="L1838" s="1715"/>
    </row>
    <row r="1839" spans="11:12" ht="15" customHeight="1">
      <c r="K1839" s="1715"/>
      <c r="L1839" s="1715"/>
    </row>
    <row r="1840" spans="11:12" ht="15" customHeight="1">
      <c r="K1840" s="1715"/>
      <c r="L1840" s="1715"/>
    </row>
    <row r="1841" spans="11:12" ht="15" customHeight="1">
      <c r="K1841" s="1715"/>
      <c r="L1841" s="1715"/>
    </row>
    <row r="1842" spans="11:12" ht="15" customHeight="1">
      <c r="K1842" s="1715"/>
      <c r="L1842" s="1715"/>
    </row>
    <row r="1843" spans="11:12" ht="15" customHeight="1">
      <c r="K1843" s="1715"/>
      <c r="L1843" s="1715"/>
    </row>
    <row r="1844" spans="11:12" ht="15" customHeight="1">
      <c r="K1844" s="1715"/>
      <c r="L1844" s="1715"/>
    </row>
    <row r="1845" spans="11:12" ht="15" customHeight="1">
      <c r="K1845" s="1715"/>
      <c r="L1845" s="1715"/>
    </row>
    <row r="1846" spans="11:12" ht="15" customHeight="1">
      <c r="K1846" s="1715"/>
      <c r="L1846" s="1715"/>
    </row>
    <row r="1847" spans="11:12" ht="15" customHeight="1">
      <c r="K1847" s="1715"/>
      <c r="L1847" s="1715"/>
    </row>
    <row r="1848" spans="11:12" ht="15" customHeight="1">
      <c r="K1848" s="1715"/>
      <c r="L1848" s="1715"/>
    </row>
    <row r="1849" spans="11:12" ht="15" customHeight="1">
      <c r="K1849" s="1715"/>
      <c r="L1849" s="1715"/>
    </row>
    <row r="1850" spans="11:12" ht="15" customHeight="1">
      <c r="K1850" s="1715"/>
      <c r="L1850" s="1715"/>
    </row>
    <row r="1851" spans="11:12" ht="15" customHeight="1">
      <c r="K1851" s="1715"/>
      <c r="L1851" s="1715"/>
    </row>
    <row r="1852" spans="11:12" ht="15" customHeight="1">
      <c r="K1852" s="1715"/>
      <c r="L1852" s="1715"/>
    </row>
    <row r="1853" spans="11:12" ht="15" customHeight="1">
      <c r="K1853" s="1715"/>
      <c r="L1853" s="1715"/>
    </row>
    <row r="1854" spans="11:12" ht="15" customHeight="1">
      <c r="K1854" s="1715"/>
      <c r="L1854" s="1715"/>
    </row>
    <row r="1855" spans="11:12" ht="15" customHeight="1">
      <c r="K1855" s="1715"/>
      <c r="L1855" s="1715"/>
    </row>
    <row r="1856" spans="11:12" ht="15" customHeight="1">
      <c r="K1856" s="1715"/>
      <c r="L1856" s="1715"/>
    </row>
    <row r="1857" spans="11:12" ht="15" customHeight="1">
      <c r="K1857" s="1715"/>
      <c r="L1857" s="1715"/>
    </row>
    <row r="1858" spans="11:12" ht="15" customHeight="1">
      <c r="K1858" s="1715"/>
      <c r="L1858" s="1715"/>
    </row>
    <row r="1859" spans="11:12" ht="15" customHeight="1">
      <c r="K1859" s="1715"/>
      <c r="L1859" s="1715"/>
    </row>
    <row r="1860" spans="11:12" ht="15" customHeight="1">
      <c r="K1860" s="1715"/>
      <c r="L1860" s="1715"/>
    </row>
    <row r="1861" spans="11:12" ht="15" customHeight="1">
      <c r="K1861" s="1715"/>
      <c r="L1861" s="1715"/>
    </row>
    <row r="1862" spans="11:12" ht="15" customHeight="1">
      <c r="K1862" s="1715"/>
      <c r="L1862" s="1715"/>
    </row>
    <row r="1863" spans="11:12" ht="15" customHeight="1">
      <c r="K1863" s="1715"/>
      <c r="L1863" s="1715"/>
    </row>
    <row r="1864" spans="11:12" ht="15" customHeight="1">
      <c r="K1864" s="1715"/>
      <c r="L1864" s="1715"/>
    </row>
    <row r="1865" spans="11:12" ht="15" customHeight="1">
      <c r="K1865" s="1715"/>
      <c r="L1865" s="1715"/>
    </row>
    <row r="1866" spans="11:12" ht="15" customHeight="1">
      <c r="K1866" s="1715"/>
      <c r="L1866" s="1715"/>
    </row>
    <row r="1867" spans="11:12" ht="15" customHeight="1">
      <c r="K1867" s="1715"/>
      <c r="L1867" s="1715"/>
    </row>
    <row r="1868" spans="11:12" ht="15" customHeight="1">
      <c r="K1868" s="1715"/>
      <c r="L1868" s="1715"/>
    </row>
    <row r="1869" spans="11:12" ht="15" customHeight="1">
      <c r="K1869" s="1715"/>
      <c r="L1869" s="1715"/>
    </row>
    <row r="1870" spans="11:12" ht="15" customHeight="1">
      <c r="K1870" s="1715"/>
      <c r="L1870" s="1715"/>
    </row>
    <row r="1871" spans="11:12" ht="15" customHeight="1">
      <c r="K1871" s="1715"/>
      <c r="L1871" s="1715"/>
    </row>
    <row r="1872" spans="11:12" ht="15" customHeight="1">
      <c r="K1872" s="1715"/>
      <c r="L1872" s="1715"/>
    </row>
    <row r="1873" spans="11:12" ht="15" customHeight="1">
      <c r="K1873" s="1715"/>
      <c r="L1873" s="1715"/>
    </row>
    <row r="1874" spans="11:12" ht="15" customHeight="1">
      <c r="K1874" s="1715"/>
      <c r="L1874" s="1715"/>
    </row>
    <row r="1875" spans="11:12" ht="15" customHeight="1">
      <c r="K1875" s="1715"/>
      <c r="L1875" s="1715"/>
    </row>
    <row r="1876" spans="11:12" ht="15" customHeight="1">
      <c r="K1876" s="1715"/>
      <c r="L1876" s="1715"/>
    </row>
    <row r="1877" spans="11:12" ht="15" customHeight="1">
      <c r="K1877" s="1715"/>
      <c r="L1877" s="1715"/>
    </row>
    <row r="1878" spans="11:12" ht="15" customHeight="1">
      <c r="K1878" s="1715"/>
      <c r="L1878" s="1715"/>
    </row>
    <row r="1879" spans="11:12" ht="15" customHeight="1">
      <c r="K1879" s="1715"/>
      <c r="L1879" s="1715"/>
    </row>
    <row r="1880" spans="11:12" ht="15" customHeight="1">
      <c r="K1880" s="1715"/>
      <c r="L1880" s="1715"/>
    </row>
    <row r="1881" spans="11:12" ht="15" customHeight="1">
      <c r="K1881" s="1715"/>
      <c r="L1881" s="1715"/>
    </row>
    <row r="1882" spans="11:12" ht="15" customHeight="1">
      <c r="K1882" s="1715"/>
      <c r="L1882" s="1715"/>
    </row>
    <row r="1883" spans="11:12" ht="15" customHeight="1">
      <c r="K1883" s="1715"/>
      <c r="L1883" s="1715"/>
    </row>
    <row r="1884" spans="11:12" ht="15" customHeight="1">
      <c r="K1884" s="1715"/>
      <c r="L1884" s="1715"/>
    </row>
    <row r="1885" spans="11:12" ht="15" customHeight="1">
      <c r="K1885" s="1715"/>
      <c r="L1885" s="1715"/>
    </row>
    <row r="1886" spans="11:12" ht="15" customHeight="1">
      <c r="K1886" s="1715"/>
      <c r="L1886" s="1715"/>
    </row>
    <row r="1887" spans="11:12" ht="15" customHeight="1">
      <c r="K1887" s="1715"/>
      <c r="L1887" s="1715"/>
    </row>
    <row r="1888" spans="11:12" ht="15" customHeight="1">
      <c r="K1888" s="1715"/>
      <c r="L1888" s="1715"/>
    </row>
    <row r="1889" spans="11:12" ht="15" customHeight="1">
      <c r="K1889" s="1715"/>
      <c r="L1889" s="1715"/>
    </row>
    <row r="1890" spans="11:12" ht="15" customHeight="1">
      <c r="K1890" s="1715"/>
      <c r="L1890" s="1715"/>
    </row>
    <row r="1891" spans="11:12" ht="15" customHeight="1">
      <c r="K1891" s="1715"/>
      <c r="L1891" s="1715"/>
    </row>
    <row r="1892" spans="11:12" ht="15" customHeight="1">
      <c r="K1892" s="1715"/>
      <c r="L1892" s="1715"/>
    </row>
    <row r="1893" spans="11:12" ht="15" customHeight="1">
      <c r="K1893" s="1715"/>
      <c r="L1893" s="1715"/>
    </row>
    <row r="1894" spans="11:12" ht="15" customHeight="1">
      <c r="K1894" s="1715"/>
      <c r="L1894" s="1715"/>
    </row>
    <row r="1895" spans="11:12" ht="15" customHeight="1">
      <c r="K1895" s="1715"/>
      <c r="L1895" s="1715"/>
    </row>
    <row r="1896" spans="11:12" ht="15" customHeight="1">
      <c r="K1896" s="1715"/>
      <c r="L1896" s="1715"/>
    </row>
    <row r="1897" spans="11:12" ht="15" customHeight="1">
      <c r="K1897" s="1715"/>
      <c r="L1897" s="1715"/>
    </row>
    <row r="1898" spans="11:12" ht="15" customHeight="1">
      <c r="K1898" s="1715"/>
      <c r="L1898" s="1715"/>
    </row>
    <row r="1899" spans="11:12" ht="15" customHeight="1">
      <c r="K1899" s="1715"/>
      <c r="L1899" s="1715"/>
    </row>
    <row r="1900" spans="11:12" ht="15" customHeight="1">
      <c r="K1900" s="1715"/>
      <c r="L1900" s="1715"/>
    </row>
    <row r="1901" spans="11:12" ht="15" customHeight="1">
      <c r="K1901" s="1715"/>
      <c r="L1901" s="1715"/>
    </row>
    <row r="1902" spans="11:12" ht="15" customHeight="1">
      <c r="K1902" s="1715"/>
      <c r="L1902" s="1715"/>
    </row>
    <row r="1903" spans="11:12" ht="15" customHeight="1">
      <c r="K1903" s="1715"/>
      <c r="L1903" s="1715"/>
    </row>
    <row r="1904" spans="11:12" ht="15" customHeight="1">
      <c r="K1904" s="1715"/>
      <c r="L1904" s="1715"/>
    </row>
    <row r="1905" spans="11:12" ht="15" customHeight="1">
      <c r="K1905" s="1715"/>
      <c r="L1905" s="1715"/>
    </row>
    <row r="1906" spans="11:12" ht="15" customHeight="1">
      <c r="K1906" s="1715"/>
      <c r="L1906" s="1715"/>
    </row>
    <row r="1907" spans="11:12" ht="15" customHeight="1">
      <c r="K1907" s="1715"/>
      <c r="L1907" s="1715"/>
    </row>
    <row r="1908" spans="11:12" ht="15" customHeight="1">
      <c r="K1908" s="1715"/>
      <c r="L1908" s="1715"/>
    </row>
    <row r="1909" spans="11:12" ht="15" customHeight="1">
      <c r="K1909" s="1715"/>
      <c r="L1909" s="1715"/>
    </row>
    <row r="1910" spans="11:12" ht="15" customHeight="1">
      <c r="K1910" s="1715"/>
      <c r="L1910" s="1715"/>
    </row>
    <row r="1911" spans="11:12" ht="15" customHeight="1">
      <c r="K1911" s="1715"/>
      <c r="L1911" s="1715"/>
    </row>
    <row r="1912" spans="11:12" ht="15" customHeight="1">
      <c r="K1912" s="1715"/>
      <c r="L1912" s="1715"/>
    </row>
    <row r="1913" spans="11:12" ht="15" customHeight="1">
      <c r="K1913" s="1715"/>
      <c r="L1913" s="1715"/>
    </row>
    <row r="1914" spans="11:12" ht="15" customHeight="1">
      <c r="K1914" s="1715"/>
      <c r="L1914" s="1715"/>
    </row>
    <row r="1915" spans="11:12" ht="15" customHeight="1">
      <c r="K1915" s="1715"/>
      <c r="L1915" s="1715"/>
    </row>
    <row r="1916" spans="11:12" ht="15" customHeight="1">
      <c r="K1916" s="1715"/>
      <c r="L1916" s="1715"/>
    </row>
    <row r="1917" spans="11:12" ht="15" customHeight="1">
      <c r="K1917" s="1715"/>
      <c r="L1917" s="1715"/>
    </row>
    <row r="1918" spans="11:12" ht="15" customHeight="1">
      <c r="K1918" s="1715"/>
      <c r="L1918" s="1715"/>
    </row>
    <row r="1919" spans="11:12" ht="15" customHeight="1">
      <c r="K1919" s="1715"/>
      <c r="L1919" s="1715"/>
    </row>
    <row r="1920" spans="11:12" ht="15" customHeight="1">
      <c r="K1920" s="1715"/>
      <c r="L1920" s="1715"/>
    </row>
    <row r="1921" spans="11:12" ht="15" customHeight="1">
      <c r="K1921" s="1715"/>
      <c r="L1921" s="1715"/>
    </row>
    <row r="1922" spans="11:12" ht="15" customHeight="1">
      <c r="K1922" s="1715"/>
      <c r="L1922" s="1715"/>
    </row>
    <row r="1923" spans="11:12" ht="15" customHeight="1">
      <c r="K1923" s="1715"/>
      <c r="L1923" s="1715"/>
    </row>
    <row r="1924" spans="11:12" ht="15" customHeight="1">
      <c r="K1924" s="1715"/>
      <c r="L1924" s="1715"/>
    </row>
    <row r="1925" spans="11:12" ht="15" customHeight="1">
      <c r="K1925" s="1715"/>
      <c r="L1925" s="1715"/>
    </row>
    <row r="1926" spans="11:12" ht="15" customHeight="1">
      <c r="K1926" s="1715"/>
      <c r="L1926" s="1715"/>
    </row>
    <row r="1927" spans="11:12" ht="15" customHeight="1">
      <c r="K1927" s="1715"/>
      <c r="L1927" s="1715"/>
    </row>
    <row r="1928" spans="11:12" ht="15" customHeight="1">
      <c r="K1928" s="1715"/>
      <c r="L1928" s="1715"/>
    </row>
    <row r="1929" spans="11:12" ht="15" customHeight="1">
      <c r="K1929" s="1715"/>
      <c r="L1929" s="1715"/>
    </row>
    <row r="1930" spans="11:12" ht="15" customHeight="1">
      <c r="K1930" s="1715"/>
      <c r="L1930" s="1715"/>
    </row>
    <row r="1931" spans="11:12" ht="15" customHeight="1">
      <c r="K1931" s="1715"/>
      <c r="L1931" s="1715"/>
    </row>
    <row r="1932" spans="11:12" ht="15" customHeight="1">
      <c r="K1932" s="1715"/>
      <c r="L1932" s="1715"/>
    </row>
    <row r="1933" spans="11:12" ht="15" customHeight="1">
      <c r="K1933" s="1715"/>
      <c r="L1933" s="1715"/>
    </row>
    <row r="1934" spans="11:12" ht="15" customHeight="1">
      <c r="K1934" s="1715"/>
      <c r="L1934" s="1715"/>
    </row>
    <row r="1935" spans="11:12" ht="15" customHeight="1">
      <c r="K1935" s="1715"/>
      <c r="L1935" s="1715"/>
    </row>
    <row r="1936" spans="11:12" ht="15" customHeight="1">
      <c r="K1936" s="1715"/>
      <c r="L1936" s="1715"/>
    </row>
    <row r="1937" spans="11:12" ht="15" customHeight="1">
      <c r="K1937" s="1715"/>
      <c r="L1937" s="1715"/>
    </row>
    <row r="1938" spans="11:12" ht="15" customHeight="1">
      <c r="K1938" s="1715"/>
      <c r="L1938" s="1715"/>
    </row>
    <row r="1939" spans="11:12" ht="15" customHeight="1">
      <c r="K1939" s="1715"/>
      <c r="L1939" s="1715"/>
    </row>
    <row r="1940" spans="11:12" ht="15" customHeight="1">
      <c r="K1940" s="1715"/>
      <c r="L1940" s="1715"/>
    </row>
    <row r="1941" spans="11:12" ht="15" customHeight="1">
      <c r="K1941" s="1715"/>
      <c r="L1941" s="1715"/>
    </row>
    <row r="1942" spans="11:12" ht="15" customHeight="1">
      <c r="K1942" s="1715"/>
      <c r="L1942" s="1715"/>
    </row>
    <row r="1943" spans="11:12" ht="15" customHeight="1">
      <c r="K1943" s="1715"/>
      <c r="L1943" s="1715"/>
    </row>
    <row r="1944" spans="11:12" ht="15" customHeight="1">
      <c r="K1944" s="1715"/>
      <c r="L1944" s="1715"/>
    </row>
    <row r="1945" spans="11:12" ht="15" customHeight="1">
      <c r="K1945" s="1715"/>
      <c r="L1945" s="1715"/>
    </row>
    <row r="1946" spans="11:12" ht="15" customHeight="1">
      <c r="K1946" s="1715"/>
      <c r="L1946" s="1715"/>
    </row>
    <row r="1947" spans="11:12" ht="15" customHeight="1">
      <c r="K1947" s="1715"/>
      <c r="L1947" s="1715"/>
    </row>
    <row r="1948" spans="11:12" ht="15" customHeight="1">
      <c r="K1948" s="1715"/>
      <c r="L1948" s="1715"/>
    </row>
    <row r="1949" spans="11:12" ht="15" customHeight="1">
      <c r="K1949" s="1715"/>
      <c r="L1949" s="1715"/>
    </row>
    <row r="1950" spans="11:12" ht="15" customHeight="1">
      <c r="K1950" s="1715"/>
      <c r="L1950" s="1715"/>
    </row>
    <row r="1951" spans="11:12" ht="15" customHeight="1">
      <c r="K1951" s="1715"/>
      <c r="L1951" s="1715"/>
    </row>
    <row r="1952" spans="11:12" ht="15" customHeight="1">
      <c r="K1952" s="1715"/>
      <c r="L1952" s="1715"/>
    </row>
    <row r="1953" spans="11:12" ht="15" customHeight="1">
      <c r="K1953" s="1715"/>
      <c r="L1953" s="1715"/>
    </row>
    <row r="1954" spans="11:12" ht="15" customHeight="1">
      <c r="K1954" s="1715"/>
      <c r="L1954" s="1715"/>
    </row>
    <row r="1955" spans="11:12" ht="15" customHeight="1">
      <c r="K1955" s="1715"/>
      <c r="L1955" s="1715"/>
    </row>
    <row r="1956" spans="11:12" ht="15" customHeight="1">
      <c r="K1956" s="1715"/>
      <c r="L1956" s="1715"/>
    </row>
    <row r="1957" spans="11:12" ht="15" customHeight="1">
      <c r="K1957" s="1715"/>
      <c r="L1957" s="1715"/>
    </row>
    <row r="1958" spans="11:12" ht="15" customHeight="1">
      <c r="K1958" s="1715"/>
      <c r="L1958" s="1715"/>
    </row>
    <row r="1959" spans="11:12" ht="15" customHeight="1">
      <c r="K1959" s="1715"/>
      <c r="L1959" s="1715"/>
    </row>
    <row r="1960" spans="11:12" ht="15" customHeight="1">
      <c r="K1960" s="1715"/>
      <c r="L1960" s="1715"/>
    </row>
    <row r="1961" spans="11:12" ht="15" customHeight="1">
      <c r="K1961" s="1715"/>
      <c r="L1961" s="1715"/>
    </row>
    <row r="1962" spans="11:12" ht="15" customHeight="1">
      <c r="K1962" s="1715"/>
      <c r="L1962" s="1715"/>
    </row>
    <row r="1963" spans="11:12" ht="15" customHeight="1">
      <c r="K1963" s="1715"/>
      <c r="L1963" s="1715"/>
    </row>
    <row r="1964" spans="11:12" ht="15" customHeight="1">
      <c r="K1964" s="1715"/>
      <c r="L1964" s="1715"/>
    </row>
    <row r="1965" spans="11:12" ht="15" customHeight="1">
      <c r="K1965" s="1715"/>
      <c r="L1965" s="1715"/>
    </row>
    <row r="1966" spans="11:12" ht="15" customHeight="1">
      <c r="K1966" s="1715"/>
      <c r="L1966" s="1715"/>
    </row>
    <row r="1967" spans="11:12" ht="15" customHeight="1">
      <c r="K1967" s="1715"/>
      <c r="L1967" s="1715"/>
    </row>
    <row r="1968" spans="11:12" ht="15" customHeight="1">
      <c r="K1968" s="1715"/>
      <c r="L1968" s="1715"/>
    </row>
    <row r="1969" spans="11:12" ht="15" customHeight="1">
      <c r="K1969" s="1715"/>
      <c r="L1969" s="1715"/>
    </row>
    <row r="1970" spans="11:12" ht="15" customHeight="1">
      <c r="K1970" s="1715"/>
      <c r="L1970" s="1715"/>
    </row>
    <row r="1971" spans="11:12" ht="15" customHeight="1">
      <c r="K1971" s="1715"/>
      <c r="L1971" s="1715"/>
    </row>
    <row r="1972" spans="11:12" ht="15" customHeight="1">
      <c r="K1972" s="1715"/>
      <c r="L1972" s="1715"/>
    </row>
    <row r="1973" spans="11:12" ht="15" customHeight="1">
      <c r="K1973" s="1715"/>
      <c r="L1973" s="1715"/>
    </row>
    <row r="1974" spans="11:12" ht="15" customHeight="1">
      <c r="K1974" s="1715"/>
      <c r="L1974" s="1715"/>
    </row>
    <row r="1975" spans="11:12" ht="15" customHeight="1">
      <c r="K1975" s="1715"/>
      <c r="L1975" s="1715"/>
    </row>
    <row r="1976" spans="11:12" ht="15" customHeight="1">
      <c r="K1976" s="1715"/>
      <c r="L1976" s="1715"/>
    </row>
    <row r="1977" spans="11:12" ht="15" customHeight="1">
      <c r="K1977" s="1715"/>
      <c r="L1977" s="1715"/>
    </row>
    <row r="1978" spans="11:12" ht="15" customHeight="1">
      <c r="K1978" s="1715"/>
      <c r="L1978" s="1715"/>
    </row>
    <row r="1979" spans="11:12" ht="15" customHeight="1">
      <c r="K1979" s="1715"/>
      <c r="L1979" s="1715"/>
    </row>
    <row r="1980" spans="11:12" ht="15" customHeight="1">
      <c r="K1980" s="1715"/>
      <c r="L1980" s="1715"/>
    </row>
    <row r="1981" spans="11:12" ht="15" customHeight="1">
      <c r="K1981" s="1715"/>
      <c r="L1981" s="1715"/>
    </row>
    <row r="1982" spans="11:12" ht="15" customHeight="1">
      <c r="K1982" s="1715"/>
      <c r="L1982" s="1715"/>
    </row>
    <row r="1983" spans="11:12" ht="15" customHeight="1">
      <c r="K1983" s="1715"/>
      <c r="L1983" s="1715"/>
    </row>
    <row r="1984" spans="11:12" ht="15" customHeight="1">
      <c r="K1984" s="1715"/>
      <c r="L1984" s="1715"/>
    </row>
    <row r="1985" spans="11:12" ht="15" customHeight="1">
      <c r="K1985" s="1715"/>
      <c r="L1985" s="1715"/>
    </row>
    <row r="1986" spans="11:12" ht="15" customHeight="1">
      <c r="K1986" s="1715"/>
      <c r="L1986" s="1715"/>
    </row>
    <row r="1987" spans="11:12" ht="15" customHeight="1">
      <c r="K1987" s="1715"/>
      <c r="L1987" s="1715"/>
    </row>
    <row r="1988" spans="11:12" ht="15" customHeight="1">
      <c r="K1988" s="1715"/>
      <c r="L1988" s="1715"/>
    </row>
    <row r="1989" spans="11:12" ht="15" customHeight="1">
      <c r="K1989" s="1715"/>
      <c r="L1989" s="1715"/>
    </row>
    <row r="1990" spans="11:12" ht="15" customHeight="1">
      <c r="K1990" s="1715"/>
      <c r="L1990" s="1715"/>
    </row>
    <row r="1991" spans="11:12" ht="15" customHeight="1">
      <c r="K1991" s="1715"/>
      <c r="L1991" s="1715"/>
    </row>
    <row r="1992" spans="11:12" ht="15" customHeight="1">
      <c r="K1992" s="1715"/>
      <c r="L1992" s="1715"/>
    </row>
    <row r="1993" spans="11:12" ht="15" customHeight="1">
      <c r="K1993" s="1715"/>
      <c r="L1993" s="1715"/>
    </row>
    <row r="1994" spans="11:12" ht="15" customHeight="1">
      <c r="K1994" s="1715"/>
      <c r="L1994" s="1715"/>
    </row>
    <row r="1995" spans="11:12" ht="15" customHeight="1">
      <c r="K1995" s="1715"/>
      <c r="L1995" s="1715"/>
    </row>
    <row r="1996" spans="11:12" ht="15" customHeight="1">
      <c r="K1996" s="1715"/>
      <c r="L1996" s="1715"/>
    </row>
    <row r="1997" spans="11:12" ht="15" customHeight="1">
      <c r="K1997" s="1715"/>
      <c r="L1997" s="1715"/>
    </row>
    <row r="1998" spans="11:12" ht="15" customHeight="1">
      <c r="K1998" s="1715"/>
      <c r="L1998" s="1715"/>
    </row>
    <row r="1999" spans="11:12" ht="15" customHeight="1">
      <c r="K1999" s="1715"/>
      <c r="L1999" s="1715"/>
    </row>
    <row r="2000" spans="11:12" ht="15" customHeight="1">
      <c r="K2000" s="1715"/>
      <c r="L2000" s="1715"/>
    </row>
    <row r="2001" spans="11:12" ht="15" customHeight="1">
      <c r="K2001" s="1715"/>
      <c r="L2001" s="1715"/>
    </row>
    <row r="2002" spans="11:12" ht="15" customHeight="1">
      <c r="K2002" s="1715"/>
      <c r="L2002" s="1715"/>
    </row>
    <row r="2003" spans="11:12" ht="15" customHeight="1">
      <c r="K2003" s="1715"/>
      <c r="L2003" s="1715"/>
    </row>
    <row r="2004" spans="11:12" ht="15" customHeight="1">
      <c r="K2004" s="1715"/>
      <c r="L2004" s="1715"/>
    </row>
    <row r="2005" spans="11:12" ht="15" customHeight="1">
      <c r="K2005" s="1715"/>
      <c r="L2005" s="1715"/>
    </row>
    <row r="2006" spans="11:12" ht="15" customHeight="1">
      <c r="K2006" s="1715"/>
      <c r="L2006" s="1715"/>
    </row>
    <row r="2007" spans="11:12" ht="15" customHeight="1">
      <c r="K2007" s="1715"/>
      <c r="L2007" s="1715"/>
    </row>
    <row r="2008" spans="11:12" ht="15" customHeight="1">
      <c r="K2008" s="1715"/>
      <c r="L2008" s="1715"/>
    </row>
    <row r="2009" spans="11:12" ht="15" customHeight="1">
      <c r="K2009" s="1715"/>
      <c r="L2009" s="1715"/>
    </row>
    <row r="2010" spans="11:12" ht="15" customHeight="1">
      <c r="K2010" s="1715"/>
      <c r="L2010" s="1715"/>
    </row>
    <row r="2011" spans="11:12" ht="15" customHeight="1">
      <c r="K2011" s="1715"/>
      <c r="L2011" s="1715"/>
    </row>
    <row r="2012" spans="11:12" ht="15" customHeight="1">
      <c r="K2012" s="1715"/>
      <c r="L2012" s="1715"/>
    </row>
    <row r="2013" spans="11:12" ht="15" customHeight="1">
      <c r="K2013" s="1715"/>
      <c r="L2013" s="1715"/>
    </row>
    <row r="2014" spans="11:12" ht="15" customHeight="1">
      <c r="K2014" s="1715"/>
      <c r="L2014" s="1715"/>
    </row>
    <row r="2015" spans="11:12" ht="15" customHeight="1">
      <c r="K2015" s="1715"/>
      <c r="L2015" s="1715"/>
    </row>
    <row r="2016" spans="11:12" ht="15" customHeight="1">
      <c r="K2016" s="1715"/>
      <c r="L2016" s="1715"/>
    </row>
    <row r="2017" spans="11:12" ht="15" customHeight="1">
      <c r="K2017" s="1715"/>
      <c r="L2017" s="1715"/>
    </row>
    <row r="2018" spans="11:12" ht="15" customHeight="1">
      <c r="K2018" s="1715"/>
      <c r="L2018" s="1715"/>
    </row>
    <row r="2019" spans="11:12" ht="15" customHeight="1">
      <c r="K2019" s="1715"/>
      <c r="L2019" s="1715"/>
    </row>
    <row r="2020" spans="11:12" ht="15" customHeight="1">
      <c r="K2020" s="1715"/>
      <c r="L2020" s="1715"/>
    </row>
    <row r="2021" spans="11:12" ht="15" customHeight="1">
      <c r="K2021" s="1715"/>
      <c r="L2021" s="1715"/>
    </row>
    <row r="2022" spans="11:12" ht="15" customHeight="1">
      <c r="K2022" s="1715"/>
      <c r="L2022" s="1715"/>
    </row>
    <row r="2023" spans="11:12" ht="15" customHeight="1">
      <c r="K2023" s="1715"/>
      <c r="L2023" s="1715"/>
    </row>
    <row r="2024" spans="11:12" ht="15" customHeight="1">
      <c r="K2024" s="1715"/>
      <c r="L2024" s="1715"/>
    </row>
    <row r="2025" spans="11:12" ht="15" customHeight="1">
      <c r="K2025" s="1715"/>
      <c r="L2025" s="1715"/>
    </row>
    <row r="2026" spans="11:12" ht="15" customHeight="1">
      <c r="K2026" s="1715"/>
      <c r="L2026" s="1715"/>
    </row>
    <row r="2027" spans="11:12" ht="15" customHeight="1">
      <c r="K2027" s="1715"/>
      <c r="L2027" s="1715"/>
    </row>
    <row r="2028" spans="11:12" ht="15" customHeight="1">
      <c r="K2028" s="1715"/>
      <c r="L2028" s="1715"/>
    </row>
    <row r="2029" spans="11:12" ht="15" customHeight="1">
      <c r="K2029" s="1715"/>
      <c r="L2029" s="1715"/>
    </row>
    <row r="2030" spans="11:12" ht="15" customHeight="1">
      <c r="K2030" s="1715"/>
      <c r="L2030" s="1715"/>
    </row>
    <row r="2031" spans="11:12" ht="15" customHeight="1">
      <c r="K2031" s="1715"/>
      <c r="L2031" s="1715"/>
    </row>
    <row r="2032" spans="11:12" ht="15" customHeight="1">
      <c r="K2032" s="1715"/>
      <c r="L2032" s="1715"/>
    </row>
    <row r="2033" spans="11:12" ht="15" customHeight="1">
      <c r="K2033" s="1715"/>
      <c r="L2033" s="1715"/>
    </row>
    <row r="2034" spans="11:12" ht="15" customHeight="1">
      <c r="K2034" s="1715"/>
      <c r="L2034" s="1715"/>
    </row>
    <row r="2035" spans="11:12" ht="15" customHeight="1">
      <c r="K2035" s="1715"/>
      <c r="L2035" s="1715"/>
    </row>
    <row r="2036" spans="11:12" ht="15" customHeight="1">
      <c r="K2036" s="1715"/>
      <c r="L2036" s="1715"/>
    </row>
    <row r="2037" spans="11:12" ht="15" customHeight="1">
      <c r="K2037" s="1715"/>
      <c r="L2037" s="1715"/>
    </row>
    <row r="2038" spans="11:12" ht="15" customHeight="1">
      <c r="K2038" s="1715"/>
      <c r="L2038" s="1715"/>
    </row>
    <row r="2039" spans="11:12" ht="15" customHeight="1">
      <c r="K2039" s="1715"/>
      <c r="L2039" s="1715"/>
    </row>
    <row r="2040" spans="11:12" ht="15" customHeight="1">
      <c r="K2040" s="1715"/>
      <c r="L2040" s="1715"/>
    </row>
    <row r="2041" spans="11:12" ht="15" customHeight="1">
      <c r="K2041" s="1715"/>
      <c r="L2041" s="1715"/>
    </row>
    <row r="2042" spans="11:12" ht="15" customHeight="1">
      <c r="K2042" s="1715"/>
      <c r="L2042" s="1715"/>
    </row>
    <row r="2043" spans="11:12" ht="15" customHeight="1">
      <c r="K2043" s="1715"/>
      <c r="L2043" s="1715"/>
    </row>
    <row r="2044" spans="11:12" ht="15" customHeight="1">
      <c r="K2044" s="1715"/>
      <c r="L2044" s="1715"/>
    </row>
    <row r="2045" spans="11:12" ht="15" customHeight="1">
      <c r="K2045" s="1715"/>
      <c r="L2045" s="1715"/>
    </row>
    <row r="2046" spans="11:12" ht="15" customHeight="1">
      <c r="K2046" s="1715"/>
      <c r="L2046" s="1715"/>
    </row>
    <row r="2047" spans="11:12" ht="15" customHeight="1">
      <c r="K2047" s="1715"/>
      <c r="L2047" s="1715"/>
    </row>
    <row r="2048" spans="11:12" ht="15" customHeight="1">
      <c r="K2048" s="1715"/>
      <c r="L2048" s="1715"/>
    </row>
    <row r="2049" spans="11:12" ht="15" customHeight="1">
      <c r="K2049" s="1715"/>
      <c r="L2049" s="1715"/>
    </row>
    <row r="2050" spans="11:12" ht="15" customHeight="1">
      <c r="K2050" s="1715"/>
      <c r="L2050" s="1715"/>
    </row>
    <row r="2051" spans="11:12" ht="15" customHeight="1">
      <c r="K2051" s="1715"/>
      <c r="L2051" s="1715"/>
    </row>
    <row r="2052" spans="11:12" ht="15" customHeight="1">
      <c r="K2052" s="1715"/>
      <c r="L2052" s="1715"/>
    </row>
    <row r="2053" spans="11:12" ht="15" customHeight="1">
      <c r="K2053" s="1715"/>
      <c r="L2053" s="1715"/>
    </row>
    <row r="2054" spans="11:12" ht="15" customHeight="1">
      <c r="K2054" s="1715"/>
      <c r="L2054" s="1715"/>
    </row>
    <row r="2055" spans="11:12" ht="15" customHeight="1">
      <c r="K2055" s="1715"/>
      <c r="L2055" s="1715"/>
    </row>
    <row r="2056" spans="11:12" ht="15" customHeight="1">
      <c r="K2056" s="1715"/>
      <c r="L2056" s="1715"/>
    </row>
    <row r="2057" spans="11:12" ht="15" customHeight="1">
      <c r="K2057" s="1715"/>
      <c r="L2057" s="1715"/>
    </row>
    <row r="2058" spans="11:12" ht="15" customHeight="1">
      <c r="K2058" s="1715"/>
      <c r="L2058" s="1715"/>
    </row>
    <row r="2059" spans="11:12" ht="15" customHeight="1">
      <c r="K2059" s="1715"/>
      <c r="L2059" s="1715"/>
    </row>
    <row r="2060" spans="11:12" ht="15" customHeight="1">
      <c r="K2060" s="1715"/>
      <c r="L2060" s="1715"/>
    </row>
    <row r="2061" spans="11:12" ht="15" customHeight="1">
      <c r="K2061" s="1715"/>
      <c r="L2061" s="1715"/>
    </row>
    <row r="2062" spans="11:12" ht="15" customHeight="1">
      <c r="K2062" s="1715"/>
      <c r="L2062" s="1715"/>
    </row>
    <row r="2063" spans="11:12" ht="15" customHeight="1">
      <c r="K2063" s="1715"/>
      <c r="L2063" s="1715"/>
    </row>
    <row r="2064" spans="11:12" ht="15" customHeight="1">
      <c r="K2064" s="1715"/>
      <c r="L2064" s="1715"/>
    </row>
    <row r="2065" spans="11:12" ht="15" customHeight="1">
      <c r="K2065" s="1715"/>
      <c r="L2065" s="1715"/>
    </row>
    <row r="2066" spans="11:12" ht="15" customHeight="1">
      <c r="K2066" s="1715"/>
      <c r="L2066" s="1715"/>
    </row>
    <row r="2067" spans="11:12" ht="15" customHeight="1">
      <c r="K2067" s="1715"/>
      <c r="L2067" s="1715"/>
    </row>
    <row r="2068" spans="11:12" ht="15" customHeight="1">
      <c r="K2068" s="1715"/>
      <c r="L2068" s="1715"/>
    </row>
    <row r="2069" spans="11:12" ht="15" customHeight="1">
      <c r="K2069" s="1715"/>
      <c r="L2069" s="1715"/>
    </row>
    <row r="2070" spans="11:12" ht="15" customHeight="1">
      <c r="K2070" s="1715"/>
      <c r="L2070" s="1715"/>
    </row>
    <row r="2071" spans="11:12" ht="15" customHeight="1">
      <c r="K2071" s="1715"/>
      <c r="L2071" s="1715"/>
    </row>
    <row r="2072" spans="11:12" ht="15" customHeight="1">
      <c r="K2072" s="1715"/>
      <c r="L2072" s="1715"/>
    </row>
    <row r="2073" spans="11:12" ht="15" customHeight="1">
      <c r="K2073" s="1715"/>
      <c r="L2073" s="1715"/>
    </row>
    <row r="2074" spans="11:12" ht="15" customHeight="1">
      <c r="K2074" s="1715"/>
      <c r="L2074" s="1715"/>
    </row>
    <row r="2075" spans="11:12" ht="15" customHeight="1">
      <c r="K2075" s="1715"/>
      <c r="L2075" s="1715"/>
    </row>
    <row r="2076" spans="11:12" ht="15" customHeight="1">
      <c r="K2076" s="1715"/>
      <c r="L2076" s="1715"/>
    </row>
    <row r="2077" spans="11:12" ht="15" customHeight="1">
      <c r="K2077" s="1715"/>
      <c r="L2077" s="1715"/>
    </row>
    <row r="2078" spans="11:12" ht="15" customHeight="1">
      <c r="K2078" s="1715"/>
      <c r="L2078" s="1715"/>
    </row>
    <row r="2079" spans="11:12" ht="15" customHeight="1">
      <c r="K2079" s="1715"/>
      <c r="L2079" s="1715"/>
    </row>
    <row r="2080" spans="11:12" ht="15" customHeight="1">
      <c r="K2080" s="1715"/>
      <c r="L2080" s="1715"/>
    </row>
    <row r="2081" spans="11:12" ht="15" customHeight="1">
      <c r="K2081" s="1715"/>
      <c r="L2081" s="1715"/>
    </row>
    <row r="2082" spans="11:12" ht="15" customHeight="1">
      <c r="K2082" s="1715"/>
      <c r="L2082" s="1715"/>
    </row>
    <row r="2083" spans="11:12" ht="15" customHeight="1">
      <c r="K2083" s="1715"/>
      <c r="L2083" s="1715"/>
    </row>
    <row r="2084" spans="11:12" ht="15" customHeight="1">
      <c r="K2084" s="1715"/>
      <c r="L2084" s="1715"/>
    </row>
    <row r="2085" spans="11:12" ht="15" customHeight="1">
      <c r="K2085" s="1715"/>
      <c r="L2085" s="1715"/>
    </row>
    <row r="2086" spans="11:12" ht="15" customHeight="1">
      <c r="K2086" s="1715"/>
      <c r="L2086" s="1715"/>
    </row>
    <row r="2087" spans="11:12" ht="15" customHeight="1">
      <c r="K2087" s="1715"/>
      <c r="L2087" s="1715"/>
    </row>
    <row r="2088" spans="11:12" ht="15" customHeight="1">
      <c r="K2088" s="1715"/>
      <c r="L2088" s="1715"/>
    </row>
    <row r="2089" spans="11:12" ht="15" customHeight="1">
      <c r="K2089" s="1715"/>
      <c r="L2089" s="1715"/>
    </row>
    <row r="2090" spans="11:12" ht="15" customHeight="1">
      <c r="K2090" s="1715"/>
      <c r="L2090" s="1715"/>
    </row>
    <row r="2091" spans="11:12" ht="15" customHeight="1">
      <c r="K2091" s="1715"/>
      <c r="L2091" s="1715"/>
    </row>
    <row r="2092" spans="11:12" ht="15" customHeight="1">
      <c r="K2092" s="1715"/>
      <c r="L2092" s="1715"/>
    </row>
    <row r="2093" spans="11:12" ht="15" customHeight="1">
      <c r="K2093" s="1715"/>
      <c r="L2093" s="1715"/>
    </row>
    <row r="2094" spans="11:12" ht="15" customHeight="1">
      <c r="K2094" s="1715"/>
      <c r="L2094" s="1715"/>
    </row>
    <row r="2095" spans="11:12" ht="15" customHeight="1">
      <c r="K2095" s="1715"/>
      <c r="L2095" s="1715"/>
    </row>
    <row r="2096" spans="11:12" ht="15" customHeight="1">
      <c r="K2096" s="1715"/>
      <c r="L2096" s="1715"/>
    </row>
    <row r="2097" spans="11:12" ht="15" customHeight="1">
      <c r="K2097" s="1715"/>
      <c r="L2097" s="1715"/>
    </row>
    <row r="2098" spans="11:12" ht="15" customHeight="1">
      <c r="K2098" s="1715"/>
      <c r="L2098" s="1715"/>
    </row>
    <row r="2099" spans="11:12" ht="15" customHeight="1">
      <c r="K2099" s="1715"/>
      <c r="L2099" s="1715"/>
    </row>
    <row r="2100" spans="11:12" ht="15" customHeight="1">
      <c r="K2100" s="1715"/>
      <c r="L2100" s="1715"/>
    </row>
    <row r="2101" spans="11:12" ht="15" customHeight="1">
      <c r="K2101" s="1715"/>
      <c r="L2101" s="1715"/>
    </row>
    <row r="2102" spans="11:12" ht="15" customHeight="1">
      <c r="K2102" s="1715"/>
      <c r="L2102" s="1715"/>
    </row>
    <row r="2103" spans="11:12" ht="15" customHeight="1">
      <c r="K2103" s="1715"/>
      <c r="L2103" s="1715"/>
    </row>
    <row r="2104" spans="11:12" ht="15" customHeight="1">
      <c r="K2104" s="1715"/>
      <c r="L2104" s="1715"/>
    </row>
    <row r="2105" spans="11:12" ht="15" customHeight="1">
      <c r="K2105" s="1715"/>
      <c r="L2105" s="1715"/>
    </row>
    <row r="2106" spans="11:12" ht="15" customHeight="1">
      <c r="K2106" s="1715"/>
      <c r="L2106" s="1715"/>
    </row>
    <row r="2107" spans="11:12" ht="15" customHeight="1">
      <c r="K2107" s="1715"/>
      <c r="L2107" s="1715"/>
    </row>
    <row r="2108" spans="11:12" ht="15" customHeight="1">
      <c r="K2108" s="1715"/>
      <c r="L2108" s="1715"/>
    </row>
    <row r="2109" spans="11:12" ht="15" customHeight="1">
      <c r="K2109" s="1715"/>
      <c r="L2109" s="1715"/>
    </row>
    <row r="2110" spans="11:12" ht="15" customHeight="1">
      <c r="K2110" s="1715"/>
      <c r="L2110" s="1715"/>
    </row>
    <row r="2111" spans="11:12" ht="15" customHeight="1">
      <c r="K2111" s="1715"/>
      <c r="L2111" s="1715"/>
    </row>
    <row r="2112" spans="11:12" ht="15" customHeight="1">
      <c r="K2112" s="1715"/>
      <c r="L2112" s="1715"/>
    </row>
    <row r="2113" spans="11:12" ht="15" customHeight="1">
      <c r="K2113" s="1715"/>
      <c r="L2113" s="1715"/>
    </row>
    <row r="2114" spans="11:12" ht="15" customHeight="1">
      <c r="K2114" s="1715"/>
      <c r="L2114" s="1715"/>
    </row>
    <row r="2115" spans="11:12" ht="15" customHeight="1">
      <c r="K2115" s="1715"/>
      <c r="L2115" s="1715"/>
    </row>
    <row r="2116" spans="11:12" ht="15" customHeight="1">
      <c r="K2116" s="1715"/>
      <c r="L2116" s="1715"/>
    </row>
    <row r="2117" spans="11:12" ht="15" customHeight="1">
      <c r="K2117" s="1715"/>
      <c r="L2117" s="1715"/>
    </row>
    <row r="2118" spans="11:12" ht="15" customHeight="1">
      <c r="K2118" s="1715"/>
      <c r="L2118" s="1715"/>
    </row>
    <row r="2119" spans="11:12" ht="15" customHeight="1">
      <c r="K2119" s="1715"/>
      <c r="L2119" s="1715"/>
    </row>
    <row r="2120" spans="11:12" ht="15" customHeight="1">
      <c r="K2120" s="1715"/>
      <c r="L2120" s="1715"/>
    </row>
    <row r="2121" spans="11:12" ht="15" customHeight="1">
      <c r="K2121" s="1715"/>
      <c r="L2121" s="1715"/>
    </row>
    <row r="2122" spans="11:12" ht="15" customHeight="1">
      <c r="K2122" s="1715"/>
      <c r="L2122" s="1715"/>
    </row>
    <row r="2123" spans="11:12" ht="15" customHeight="1">
      <c r="K2123" s="1715"/>
      <c r="L2123" s="1715"/>
    </row>
    <row r="2124" spans="11:12" ht="15" customHeight="1">
      <c r="K2124" s="1715"/>
      <c r="L2124" s="1715"/>
    </row>
    <row r="2125" spans="11:12" ht="15" customHeight="1">
      <c r="K2125" s="1715"/>
      <c r="L2125" s="1715"/>
    </row>
    <row r="2126" spans="11:12" ht="15" customHeight="1">
      <c r="K2126" s="1715"/>
      <c r="L2126" s="1715"/>
    </row>
    <row r="2127" spans="11:12" ht="15" customHeight="1">
      <c r="K2127" s="1715"/>
      <c r="L2127" s="1715"/>
    </row>
    <row r="2128" spans="11:12" ht="15" customHeight="1">
      <c r="K2128" s="1715"/>
      <c r="L2128" s="1715"/>
    </row>
    <row r="2129" spans="11:12" ht="15" customHeight="1">
      <c r="K2129" s="1715"/>
      <c r="L2129" s="1715"/>
    </row>
    <row r="2130" spans="11:12" ht="15" customHeight="1">
      <c r="K2130" s="1715"/>
      <c r="L2130" s="1715"/>
    </row>
    <row r="2131" spans="11:12" ht="15" customHeight="1">
      <c r="K2131" s="1715"/>
      <c r="L2131" s="1715"/>
    </row>
    <row r="2132" spans="11:12" ht="15" customHeight="1">
      <c r="K2132" s="1715"/>
      <c r="L2132" s="1715"/>
    </row>
    <row r="2133" spans="11:12" ht="15" customHeight="1">
      <c r="K2133" s="1715"/>
      <c r="L2133" s="1715"/>
    </row>
    <row r="2134" spans="11:12" ht="15" customHeight="1">
      <c r="K2134" s="1715"/>
      <c r="L2134" s="1715"/>
    </row>
    <row r="2135" spans="11:12" ht="15" customHeight="1">
      <c r="K2135" s="1715"/>
      <c r="L2135" s="1715"/>
    </row>
    <row r="2136" spans="11:12" ht="15" customHeight="1">
      <c r="K2136" s="1715"/>
      <c r="L2136" s="1715"/>
    </row>
    <row r="2137" spans="11:12" ht="15" customHeight="1">
      <c r="K2137" s="1715"/>
      <c r="L2137" s="1715"/>
    </row>
    <row r="2138" spans="11:12" ht="15" customHeight="1">
      <c r="K2138" s="1715"/>
      <c r="L2138" s="1715"/>
    </row>
    <row r="2139" spans="11:12" ht="15" customHeight="1">
      <c r="K2139" s="1715"/>
      <c r="L2139" s="1715"/>
    </row>
    <row r="2140" spans="11:12" ht="15" customHeight="1">
      <c r="K2140" s="1715"/>
      <c r="L2140" s="1715"/>
    </row>
    <row r="2141" spans="11:12" ht="15" customHeight="1">
      <c r="K2141" s="1715"/>
      <c r="L2141" s="1715"/>
    </row>
    <row r="2142" spans="11:12" ht="15" customHeight="1">
      <c r="K2142" s="1715"/>
      <c r="L2142" s="1715"/>
    </row>
    <row r="2143" spans="11:12" ht="15" customHeight="1">
      <c r="K2143" s="1715"/>
      <c r="L2143" s="1715"/>
    </row>
    <row r="2144" spans="11:12" ht="15" customHeight="1">
      <c r="K2144" s="1715"/>
      <c r="L2144" s="1715"/>
    </row>
    <row r="2145" spans="11:12" ht="15" customHeight="1">
      <c r="K2145" s="1715"/>
      <c r="L2145" s="1715"/>
    </row>
    <row r="2146" spans="11:12" ht="15" customHeight="1">
      <c r="K2146" s="1715"/>
      <c r="L2146" s="1715"/>
    </row>
    <row r="2147" spans="11:12" ht="15" customHeight="1">
      <c r="K2147" s="1715"/>
      <c r="L2147" s="1715"/>
    </row>
    <row r="2148" spans="11:12" ht="15" customHeight="1">
      <c r="K2148" s="1715"/>
      <c r="L2148" s="1715"/>
    </row>
    <row r="2149" spans="11:12" ht="15" customHeight="1">
      <c r="K2149" s="1715"/>
      <c r="L2149" s="1715"/>
    </row>
    <row r="2150" spans="11:12" ht="15" customHeight="1">
      <c r="K2150" s="1715"/>
      <c r="L2150" s="1715"/>
    </row>
    <row r="2151" spans="11:12" ht="15" customHeight="1">
      <c r="K2151" s="1715"/>
      <c r="L2151" s="1715"/>
    </row>
    <row r="2152" spans="11:12" ht="15" customHeight="1">
      <c r="K2152" s="1715"/>
      <c r="L2152" s="1715"/>
    </row>
    <row r="2153" spans="11:12" ht="15" customHeight="1">
      <c r="K2153" s="1715"/>
      <c r="L2153" s="1715"/>
    </row>
    <row r="2154" spans="11:12" ht="15" customHeight="1">
      <c r="K2154" s="1715"/>
      <c r="L2154" s="1715"/>
    </row>
    <row r="2155" spans="11:12" ht="15" customHeight="1">
      <c r="K2155" s="1715"/>
      <c r="L2155" s="1715"/>
    </row>
    <row r="2156" spans="11:12" ht="15" customHeight="1">
      <c r="K2156" s="1715"/>
      <c r="L2156" s="1715"/>
    </row>
    <row r="2157" spans="11:12" ht="15" customHeight="1">
      <c r="K2157" s="1715"/>
      <c r="L2157" s="1715"/>
    </row>
    <row r="2158" spans="11:12" ht="15" customHeight="1">
      <c r="K2158" s="1715"/>
      <c r="L2158" s="1715"/>
    </row>
    <row r="2159" spans="11:12" ht="15" customHeight="1">
      <c r="K2159" s="1715"/>
      <c r="L2159" s="1715"/>
    </row>
    <row r="2160" spans="11:12" ht="15" customHeight="1">
      <c r="K2160" s="1715"/>
      <c r="L2160" s="1715"/>
    </row>
    <row r="2161" spans="11:12" ht="15" customHeight="1">
      <c r="K2161" s="1715"/>
      <c r="L2161" s="1715"/>
    </row>
    <row r="2162" spans="11:12" ht="15" customHeight="1">
      <c r="K2162" s="1715"/>
      <c r="L2162" s="1715"/>
    </row>
    <row r="2163" spans="11:12" ht="15" customHeight="1">
      <c r="K2163" s="1715"/>
      <c r="L2163" s="1715"/>
    </row>
    <row r="2164" spans="11:12" ht="15" customHeight="1">
      <c r="K2164" s="1715"/>
      <c r="L2164" s="1715"/>
    </row>
    <row r="2165" spans="11:12" ht="15" customHeight="1">
      <c r="K2165" s="1715"/>
      <c r="L2165" s="1715"/>
    </row>
    <row r="2166" spans="11:12" ht="15" customHeight="1">
      <c r="K2166" s="1715"/>
      <c r="L2166" s="1715"/>
    </row>
    <row r="2167" spans="11:12" ht="15" customHeight="1">
      <c r="K2167" s="1715"/>
      <c r="L2167" s="1715"/>
    </row>
    <row r="2168" spans="11:12" ht="15" customHeight="1">
      <c r="K2168" s="1715"/>
      <c r="L2168" s="1715"/>
    </row>
    <row r="2169" spans="11:12" ht="15" customHeight="1">
      <c r="K2169" s="1715"/>
      <c r="L2169" s="1715"/>
    </row>
    <row r="2170" spans="11:12" ht="15" customHeight="1">
      <c r="K2170" s="1715"/>
      <c r="L2170" s="1715"/>
    </row>
    <row r="2171" spans="11:12" ht="15" customHeight="1">
      <c r="K2171" s="1715"/>
      <c r="L2171" s="1715"/>
    </row>
    <row r="2172" spans="11:12" ht="15" customHeight="1">
      <c r="K2172" s="1715"/>
      <c r="L2172" s="1715"/>
    </row>
    <row r="2173" spans="11:12" ht="15" customHeight="1">
      <c r="K2173" s="1715"/>
      <c r="L2173" s="1715"/>
    </row>
    <row r="2174" spans="11:12" ht="15" customHeight="1">
      <c r="K2174" s="1715"/>
      <c r="L2174" s="1715"/>
    </row>
    <row r="2175" spans="11:12" ht="15" customHeight="1">
      <c r="K2175" s="1715"/>
      <c r="L2175" s="1715"/>
    </row>
    <row r="2176" spans="11:12" ht="15" customHeight="1">
      <c r="K2176" s="1715"/>
      <c r="L2176" s="1715"/>
    </row>
    <row r="2177" spans="11:12" ht="15" customHeight="1">
      <c r="K2177" s="1715"/>
      <c r="L2177" s="1715"/>
    </row>
    <row r="2178" spans="11:12" ht="15" customHeight="1">
      <c r="K2178" s="1715"/>
      <c r="L2178" s="1715"/>
    </row>
    <row r="2179" spans="11:12" ht="15" customHeight="1">
      <c r="K2179" s="1715"/>
      <c r="L2179" s="1715"/>
    </row>
    <row r="2180" spans="11:12" ht="15" customHeight="1">
      <c r="K2180" s="1715"/>
      <c r="L2180" s="1715"/>
    </row>
    <row r="2181" spans="11:12" ht="15" customHeight="1">
      <c r="K2181" s="1715"/>
      <c r="L2181" s="1715"/>
    </row>
    <row r="2182" spans="11:12" ht="15" customHeight="1">
      <c r="K2182" s="1715"/>
      <c r="L2182" s="1715"/>
    </row>
    <row r="2183" spans="11:12" ht="15" customHeight="1">
      <c r="K2183" s="1715"/>
      <c r="L2183" s="1715"/>
    </row>
    <row r="2184" spans="11:12" ht="15" customHeight="1">
      <c r="K2184" s="1715"/>
      <c r="L2184" s="1715"/>
    </row>
    <row r="2185" spans="11:12" ht="15" customHeight="1">
      <c r="K2185" s="1715"/>
      <c r="L2185" s="1715"/>
    </row>
    <row r="2186" spans="11:12" ht="15" customHeight="1">
      <c r="K2186" s="1715"/>
      <c r="L2186" s="1715"/>
    </row>
    <row r="2187" spans="11:12" ht="15" customHeight="1">
      <c r="K2187" s="1715"/>
      <c r="L2187" s="1715"/>
    </row>
    <row r="2188" spans="11:12" ht="15" customHeight="1">
      <c r="K2188" s="1715"/>
      <c r="L2188" s="1715"/>
    </row>
    <row r="2189" spans="11:12" ht="15" customHeight="1">
      <c r="K2189" s="1715"/>
      <c r="L2189" s="1715"/>
    </row>
    <row r="2190" spans="11:12" ht="15" customHeight="1">
      <c r="K2190" s="1715"/>
      <c r="L2190" s="1715"/>
    </row>
    <row r="2191" spans="11:12" ht="15" customHeight="1">
      <c r="K2191" s="1715"/>
      <c r="L2191" s="1715"/>
    </row>
    <row r="2192" spans="11:12" ht="15" customHeight="1">
      <c r="K2192" s="1715"/>
      <c r="L2192" s="1715"/>
    </row>
    <row r="2193" spans="11:12" ht="15" customHeight="1">
      <c r="K2193" s="1715"/>
      <c r="L2193" s="1715"/>
    </row>
    <row r="2194" spans="11:12" ht="15" customHeight="1">
      <c r="K2194" s="1715"/>
      <c r="L2194" s="1715"/>
    </row>
    <row r="2195" spans="11:12" ht="15" customHeight="1">
      <c r="K2195" s="1715"/>
      <c r="L2195" s="1715"/>
    </row>
    <row r="2196" spans="11:12" ht="15" customHeight="1">
      <c r="K2196" s="1715"/>
      <c r="L2196" s="1715"/>
    </row>
    <row r="2197" spans="11:12" ht="15" customHeight="1">
      <c r="K2197" s="1715"/>
      <c r="L2197" s="1715"/>
    </row>
    <row r="2198" spans="11:12" ht="15" customHeight="1">
      <c r="K2198" s="1715"/>
      <c r="L2198" s="1715"/>
    </row>
    <row r="2199" spans="11:12" ht="15" customHeight="1">
      <c r="K2199" s="1715"/>
      <c r="L2199" s="1715"/>
    </row>
    <row r="2200" spans="11:12" ht="15" customHeight="1">
      <c r="K2200" s="1715"/>
      <c r="L2200" s="1715"/>
    </row>
    <row r="2201" spans="11:12" ht="15" customHeight="1">
      <c r="K2201" s="1715"/>
      <c r="L2201" s="1715"/>
    </row>
    <row r="2202" spans="11:12" ht="15" customHeight="1">
      <c r="K2202" s="1715"/>
      <c r="L2202" s="1715"/>
    </row>
    <row r="2203" spans="11:12" ht="15" customHeight="1">
      <c r="K2203" s="1715"/>
      <c r="L2203" s="1715"/>
    </row>
    <row r="2204" spans="11:12" ht="15" customHeight="1">
      <c r="K2204" s="1715"/>
      <c r="L2204" s="1715"/>
    </row>
    <row r="2205" spans="11:12" ht="15" customHeight="1">
      <c r="K2205" s="1715"/>
      <c r="L2205" s="1715"/>
    </row>
    <row r="2206" spans="11:12" ht="15" customHeight="1">
      <c r="K2206" s="1715"/>
      <c r="L2206" s="1715"/>
    </row>
    <row r="2207" spans="11:12" ht="15" customHeight="1">
      <c r="K2207" s="1715"/>
      <c r="L2207" s="1715"/>
    </row>
    <row r="2208" spans="11:12" ht="15" customHeight="1">
      <c r="K2208" s="1715"/>
      <c r="L2208" s="1715"/>
    </row>
    <row r="2209" spans="11:12" ht="15" customHeight="1">
      <c r="K2209" s="1715"/>
      <c r="L2209" s="1715"/>
    </row>
    <row r="2210" spans="11:12" ht="15" customHeight="1">
      <c r="K2210" s="1715"/>
      <c r="L2210" s="1715"/>
    </row>
    <row r="2211" spans="11:12" ht="15" customHeight="1">
      <c r="K2211" s="1715"/>
      <c r="L2211" s="1715"/>
    </row>
    <row r="2212" spans="11:12" ht="15" customHeight="1">
      <c r="K2212" s="1715"/>
      <c r="L2212" s="1715"/>
    </row>
    <row r="2213" spans="11:12" ht="15" customHeight="1">
      <c r="K2213" s="1715"/>
      <c r="L2213" s="1715"/>
    </row>
    <row r="2214" spans="11:12" ht="15" customHeight="1">
      <c r="K2214" s="1715"/>
      <c r="L2214" s="1715"/>
    </row>
    <row r="2215" spans="11:12" ht="15" customHeight="1">
      <c r="K2215" s="1715"/>
      <c r="L2215" s="1715"/>
    </row>
    <row r="2216" spans="11:12" ht="15" customHeight="1">
      <c r="K2216" s="1715"/>
      <c r="L2216" s="1715"/>
    </row>
    <row r="2217" spans="11:12" ht="15" customHeight="1">
      <c r="K2217" s="1715"/>
      <c r="L2217" s="1715"/>
    </row>
    <row r="2218" spans="11:12" ht="15" customHeight="1">
      <c r="K2218" s="1715"/>
      <c r="L2218" s="1715"/>
    </row>
    <row r="2219" spans="11:12" ht="15" customHeight="1">
      <c r="K2219" s="1715"/>
      <c r="L2219" s="1715"/>
    </row>
    <row r="2220" spans="11:12" ht="15" customHeight="1">
      <c r="K2220" s="1715"/>
      <c r="L2220" s="1715"/>
    </row>
    <row r="2221" spans="11:12" ht="15" customHeight="1">
      <c r="K2221" s="1715"/>
      <c r="L2221" s="1715"/>
    </row>
    <row r="2222" spans="11:12" ht="15" customHeight="1">
      <c r="K2222" s="1715"/>
      <c r="L2222" s="1715"/>
    </row>
    <row r="2223" spans="11:12" ht="15" customHeight="1">
      <c r="K2223" s="1715"/>
      <c r="L2223" s="1715"/>
    </row>
    <row r="2224" spans="11:12" ht="15" customHeight="1">
      <c r="K2224" s="1715"/>
      <c r="L2224" s="1715"/>
    </row>
    <row r="2225" spans="11:12" ht="15" customHeight="1">
      <c r="K2225" s="1715"/>
      <c r="L2225" s="1715"/>
    </row>
    <row r="2226" spans="11:12" ht="15" customHeight="1">
      <c r="K2226" s="1715"/>
      <c r="L2226" s="1715"/>
    </row>
    <row r="2227" spans="11:12" ht="15" customHeight="1">
      <c r="K2227" s="1715"/>
      <c r="L2227" s="1715"/>
    </row>
    <row r="2228" spans="11:12" ht="15" customHeight="1">
      <c r="K2228" s="1715"/>
      <c r="L2228" s="1715"/>
    </row>
    <row r="2229" spans="11:12" ht="15" customHeight="1">
      <c r="K2229" s="1715"/>
      <c r="L2229" s="1715"/>
    </row>
    <row r="2230" spans="11:12" ht="15" customHeight="1">
      <c r="K2230" s="1715"/>
      <c r="L2230" s="1715"/>
    </row>
    <row r="2231" spans="11:12" ht="15" customHeight="1">
      <c r="K2231" s="1715"/>
      <c r="L2231" s="1715"/>
    </row>
    <row r="2232" spans="11:12" ht="15" customHeight="1">
      <c r="K2232" s="1715"/>
      <c r="L2232" s="1715"/>
    </row>
    <row r="2233" spans="11:12" ht="15" customHeight="1">
      <c r="K2233" s="1715"/>
      <c r="L2233" s="1715"/>
    </row>
    <row r="2234" spans="11:12" ht="15" customHeight="1">
      <c r="K2234" s="1715"/>
      <c r="L2234" s="1715"/>
    </row>
    <row r="2235" spans="11:12" ht="15" customHeight="1">
      <c r="K2235" s="1715"/>
      <c r="L2235" s="1715"/>
    </row>
    <row r="2236" spans="11:12" ht="15" customHeight="1">
      <c r="K2236" s="1715"/>
      <c r="L2236" s="1715"/>
    </row>
    <row r="2237" spans="11:12" ht="15" customHeight="1">
      <c r="K2237" s="1715"/>
      <c r="L2237" s="1715"/>
    </row>
    <row r="2238" spans="11:12" ht="15" customHeight="1">
      <c r="K2238" s="1715"/>
      <c r="L2238" s="1715"/>
    </row>
    <row r="2239" spans="11:12" ht="15" customHeight="1">
      <c r="K2239" s="1715"/>
      <c r="L2239" s="1715"/>
    </row>
    <row r="2240" spans="11:12" ht="15" customHeight="1">
      <c r="K2240" s="1715"/>
      <c r="L2240" s="1715"/>
    </row>
    <row r="2241" spans="11:12" ht="15" customHeight="1">
      <c r="K2241" s="1715"/>
      <c r="L2241" s="1715"/>
    </row>
    <row r="2242" spans="11:12" ht="15" customHeight="1">
      <c r="K2242" s="1715"/>
      <c r="L2242" s="1715"/>
    </row>
    <row r="2243" spans="11:12" ht="15" customHeight="1">
      <c r="K2243" s="1715"/>
      <c r="L2243" s="1715"/>
    </row>
    <row r="2244" spans="11:12" ht="15" customHeight="1">
      <c r="K2244" s="1715"/>
      <c r="L2244" s="1715"/>
    </row>
    <row r="2245" spans="11:12" ht="15" customHeight="1">
      <c r="K2245" s="1715"/>
      <c r="L2245" s="1715"/>
    </row>
    <row r="2246" spans="11:12" ht="15" customHeight="1">
      <c r="K2246" s="1715"/>
      <c r="L2246" s="1715"/>
    </row>
    <row r="2247" spans="11:12" ht="15" customHeight="1">
      <c r="K2247" s="1715"/>
      <c r="L2247" s="1715"/>
    </row>
    <row r="2248" spans="11:12" ht="15" customHeight="1">
      <c r="K2248" s="1715"/>
      <c r="L2248" s="1715"/>
    </row>
    <row r="2249" spans="11:12" ht="15" customHeight="1">
      <c r="K2249" s="1715"/>
      <c r="L2249" s="1715"/>
    </row>
    <row r="2250" spans="11:12" ht="15" customHeight="1">
      <c r="K2250" s="1715"/>
      <c r="L2250" s="1715"/>
    </row>
    <row r="2251" spans="11:12" ht="15" customHeight="1">
      <c r="K2251" s="1715"/>
      <c r="L2251" s="1715"/>
    </row>
    <row r="2252" spans="11:12" ht="15" customHeight="1">
      <c r="K2252" s="1715"/>
      <c r="L2252" s="1715"/>
    </row>
    <row r="2253" spans="11:12" ht="15" customHeight="1">
      <c r="K2253" s="1715"/>
      <c r="L2253" s="1715"/>
    </row>
    <row r="2254" spans="11:12" ht="15" customHeight="1">
      <c r="K2254" s="1715"/>
      <c r="L2254" s="1715"/>
    </row>
    <row r="2255" spans="11:12" ht="15" customHeight="1">
      <c r="K2255" s="1715"/>
      <c r="L2255" s="1715"/>
    </row>
    <row r="2256" spans="11:12" ht="15" customHeight="1">
      <c r="K2256" s="1715"/>
      <c r="L2256" s="1715"/>
    </row>
    <row r="2257" spans="11:12" ht="15" customHeight="1">
      <c r="K2257" s="1715"/>
      <c r="L2257" s="1715"/>
    </row>
    <row r="2258" spans="11:12" ht="15" customHeight="1">
      <c r="K2258" s="1715"/>
      <c r="L2258" s="1715"/>
    </row>
    <row r="2259" spans="11:12" ht="15" customHeight="1">
      <c r="K2259" s="1715"/>
      <c r="L2259" s="1715"/>
    </row>
    <row r="2260" spans="11:12" ht="15" customHeight="1">
      <c r="K2260" s="1715"/>
      <c r="L2260" s="1715"/>
    </row>
    <row r="2261" spans="11:12" ht="15" customHeight="1">
      <c r="K2261" s="1715"/>
      <c r="L2261" s="1715"/>
    </row>
    <row r="2262" spans="11:12" ht="15" customHeight="1">
      <c r="K2262" s="1715"/>
      <c r="L2262" s="1715"/>
    </row>
    <row r="2263" spans="11:12" ht="15" customHeight="1">
      <c r="K2263" s="1715"/>
      <c r="L2263" s="1715"/>
    </row>
    <row r="2264" spans="11:12" ht="15" customHeight="1">
      <c r="K2264" s="1715"/>
      <c r="L2264" s="1715"/>
    </row>
    <row r="2265" spans="11:12" ht="15" customHeight="1">
      <c r="K2265" s="1715"/>
      <c r="L2265" s="1715"/>
    </row>
    <row r="2266" spans="11:12" ht="15" customHeight="1">
      <c r="K2266" s="1715"/>
      <c r="L2266" s="1715"/>
    </row>
    <row r="2267" spans="11:12" ht="15" customHeight="1">
      <c r="K2267" s="1715"/>
      <c r="L2267" s="1715"/>
    </row>
    <row r="2268" spans="11:12" ht="15" customHeight="1">
      <c r="K2268" s="1715"/>
      <c r="L2268" s="1715"/>
    </row>
    <row r="2269" spans="11:12" ht="15" customHeight="1">
      <c r="K2269" s="1715"/>
      <c r="L2269" s="1715"/>
    </row>
    <row r="2270" spans="11:12" ht="15" customHeight="1">
      <c r="K2270" s="1715"/>
      <c r="L2270" s="1715"/>
    </row>
    <row r="2271" spans="11:12" ht="15" customHeight="1">
      <c r="K2271" s="1715"/>
      <c r="L2271" s="1715"/>
    </row>
    <row r="2272" spans="11:12" ht="15" customHeight="1">
      <c r="K2272" s="1715"/>
      <c r="L2272" s="1715"/>
    </row>
    <row r="2273" spans="11:12" ht="15" customHeight="1">
      <c r="K2273" s="1715"/>
      <c r="L2273" s="1715"/>
    </row>
    <row r="2274" spans="11:12" ht="15" customHeight="1">
      <c r="K2274" s="1715"/>
      <c r="L2274" s="1715"/>
    </row>
    <row r="2275" spans="11:12" ht="15" customHeight="1">
      <c r="K2275" s="1715"/>
      <c r="L2275" s="1715"/>
    </row>
    <row r="2276" spans="11:12" ht="15" customHeight="1">
      <c r="K2276" s="1715"/>
      <c r="L2276" s="1715"/>
    </row>
    <row r="2277" spans="11:12" ht="15" customHeight="1">
      <c r="K2277" s="1715"/>
      <c r="L2277" s="1715"/>
    </row>
    <row r="2278" spans="11:12" ht="15" customHeight="1">
      <c r="K2278" s="1715"/>
      <c r="L2278" s="1715"/>
    </row>
    <row r="2279" spans="11:12" ht="15" customHeight="1">
      <c r="K2279" s="1715"/>
      <c r="L2279" s="1715"/>
    </row>
    <row r="2280" spans="11:12" ht="15" customHeight="1">
      <c r="K2280" s="1715"/>
      <c r="L2280" s="1715"/>
    </row>
    <row r="2281" spans="11:12" ht="15" customHeight="1">
      <c r="K2281" s="1715"/>
      <c r="L2281" s="1715"/>
    </row>
    <row r="2282" spans="11:12" ht="15" customHeight="1">
      <c r="K2282" s="1715"/>
      <c r="L2282" s="1715"/>
    </row>
    <row r="2283" spans="11:12" ht="15" customHeight="1">
      <c r="K2283" s="1715"/>
      <c r="L2283" s="1715"/>
    </row>
    <row r="2284" spans="11:12" ht="15" customHeight="1">
      <c r="K2284" s="1715"/>
      <c r="L2284" s="1715"/>
    </row>
    <row r="2285" spans="11:12" ht="15" customHeight="1">
      <c r="K2285" s="1715"/>
      <c r="L2285" s="1715"/>
    </row>
    <row r="2286" spans="11:12" ht="15" customHeight="1">
      <c r="K2286" s="1715"/>
      <c r="L2286" s="1715"/>
    </row>
    <row r="2287" spans="11:12" ht="15" customHeight="1">
      <c r="K2287" s="1715"/>
      <c r="L2287" s="1715"/>
    </row>
    <row r="2288" spans="11:12" ht="15" customHeight="1">
      <c r="K2288" s="1715"/>
      <c r="L2288" s="1715"/>
    </row>
    <row r="2289" spans="11:12" ht="15" customHeight="1">
      <c r="K2289" s="1715"/>
      <c r="L2289" s="1715"/>
    </row>
    <row r="2290" spans="11:12" ht="15" customHeight="1">
      <c r="K2290" s="1715"/>
      <c r="L2290" s="1715"/>
    </row>
    <row r="2291" spans="11:12" ht="15" customHeight="1">
      <c r="K2291" s="1715"/>
      <c r="L2291" s="1715"/>
    </row>
    <row r="2292" spans="11:12" ht="15" customHeight="1">
      <c r="K2292" s="1715"/>
      <c r="L2292" s="1715"/>
    </row>
    <row r="2293" spans="11:12" ht="15" customHeight="1">
      <c r="K2293" s="1715"/>
      <c r="L2293" s="1715"/>
    </row>
    <row r="2294" spans="11:12" ht="15" customHeight="1">
      <c r="K2294" s="1715"/>
      <c r="L2294" s="1715"/>
    </row>
    <row r="2295" spans="11:12" ht="15" customHeight="1">
      <c r="K2295" s="1715"/>
      <c r="L2295" s="1715"/>
    </row>
    <row r="2296" spans="11:12" ht="15" customHeight="1">
      <c r="K2296" s="1715"/>
      <c r="L2296" s="1715"/>
    </row>
    <row r="2297" spans="11:12" ht="15" customHeight="1">
      <c r="K2297" s="1715"/>
      <c r="L2297" s="1715"/>
    </row>
    <row r="2298" spans="11:12" ht="15" customHeight="1">
      <c r="K2298" s="1715"/>
      <c r="L2298" s="1715"/>
    </row>
    <row r="2299" spans="11:12" ht="15" customHeight="1">
      <c r="K2299" s="1715"/>
      <c r="L2299" s="1715"/>
    </row>
    <row r="2300" spans="11:12" ht="15" customHeight="1">
      <c r="K2300" s="1715"/>
      <c r="L2300" s="1715"/>
    </row>
    <row r="2301" spans="11:12" ht="15" customHeight="1">
      <c r="K2301" s="1715"/>
      <c r="L2301" s="1715"/>
    </row>
    <row r="2302" spans="11:12" ht="15" customHeight="1">
      <c r="K2302" s="1715"/>
      <c r="L2302" s="1715"/>
    </row>
    <row r="2303" spans="11:12" ht="15" customHeight="1">
      <c r="K2303" s="1715"/>
      <c r="L2303" s="1715"/>
    </row>
    <row r="2304" spans="11:12" ht="15" customHeight="1">
      <c r="K2304" s="1715"/>
      <c r="L2304" s="1715"/>
    </row>
    <row r="2305" spans="11:12" ht="15" customHeight="1">
      <c r="K2305" s="1715"/>
      <c r="L2305" s="1715"/>
    </row>
    <row r="2306" spans="11:12" ht="15" customHeight="1">
      <c r="K2306" s="1715"/>
      <c r="L2306" s="1715"/>
    </row>
    <row r="2307" spans="11:12" ht="15" customHeight="1">
      <c r="K2307" s="1715"/>
      <c r="L2307" s="1715"/>
    </row>
    <row r="2308" spans="11:12" ht="15" customHeight="1">
      <c r="K2308" s="1715"/>
      <c r="L2308" s="1715"/>
    </row>
    <row r="2309" spans="11:12" ht="15" customHeight="1">
      <c r="K2309" s="1715"/>
      <c r="L2309" s="1715"/>
    </row>
    <row r="2310" spans="11:12" ht="15" customHeight="1">
      <c r="K2310" s="1715"/>
      <c r="L2310" s="1715"/>
    </row>
    <row r="2311" spans="11:12" ht="15" customHeight="1">
      <c r="K2311" s="1715"/>
      <c r="L2311" s="1715"/>
    </row>
    <row r="2312" spans="11:12" ht="15" customHeight="1">
      <c r="K2312" s="1715"/>
      <c r="L2312" s="1715"/>
    </row>
    <row r="2313" spans="11:12" ht="15" customHeight="1">
      <c r="K2313" s="1715"/>
      <c r="L2313" s="1715"/>
    </row>
    <row r="2314" spans="11:12" ht="15" customHeight="1">
      <c r="K2314" s="1715"/>
      <c r="L2314" s="1715"/>
    </row>
    <row r="2315" spans="11:12" ht="15" customHeight="1">
      <c r="K2315" s="1715"/>
      <c r="L2315" s="1715"/>
    </row>
    <row r="2316" spans="11:12" ht="15" customHeight="1">
      <c r="K2316" s="1715"/>
      <c r="L2316" s="1715"/>
    </row>
    <row r="2317" spans="11:12" ht="15" customHeight="1">
      <c r="K2317" s="1715"/>
      <c r="L2317" s="1715"/>
    </row>
    <row r="2318" spans="11:12" ht="15" customHeight="1">
      <c r="K2318" s="1715"/>
      <c r="L2318" s="1715"/>
    </row>
    <row r="2319" spans="11:12" ht="15" customHeight="1">
      <c r="K2319" s="1715"/>
      <c r="L2319" s="1715"/>
    </row>
    <row r="2320" spans="11:12" ht="15" customHeight="1">
      <c r="K2320" s="1715"/>
      <c r="L2320" s="1715"/>
    </row>
    <row r="2321" spans="11:12" ht="15" customHeight="1">
      <c r="K2321" s="1715"/>
      <c r="L2321" s="1715"/>
    </row>
    <row r="2322" spans="11:12" ht="15" customHeight="1">
      <c r="K2322" s="1715"/>
      <c r="L2322" s="1715"/>
    </row>
    <row r="2323" spans="11:12" ht="15" customHeight="1">
      <c r="K2323" s="1715"/>
      <c r="L2323" s="1715"/>
    </row>
    <row r="2324" spans="11:12" ht="15" customHeight="1">
      <c r="K2324" s="1715"/>
      <c r="L2324" s="1715"/>
    </row>
    <row r="2325" spans="11:12" ht="15" customHeight="1">
      <c r="K2325" s="1715"/>
      <c r="L2325" s="1715"/>
    </row>
    <row r="2326" spans="11:12" ht="15" customHeight="1">
      <c r="K2326" s="1715"/>
      <c r="L2326" s="1715"/>
    </row>
    <row r="2327" spans="11:12" ht="15" customHeight="1">
      <c r="K2327" s="1715"/>
      <c r="L2327" s="1715"/>
    </row>
    <row r="2328" spans="11:12" ht="15" customHeight="1">
      <c r="K2328" s="1715"/>
      <c r="L2328" s="1715"/>
    </row>
    <row r="2329" spans="11:12" ht="15" customHeight="1">
      <c r="K2329" s="1715"/>
      <c r="L2329" s="1715"/>
    </row>
    <row r="2330" spans="11:12" ht="15" customHeight="1">
      <c r="K2330" s="1715"/>
      <c r="L2330" s="1715"/>
    </row>
    <row r="2331" spans="11:12" ht="15" customHeight="1">
      <c r="K2331" s="1715"/>
      <c r="L2331" s="1715"/>
    </row>
    <row r="2332" spans="11:12" ht="15" customHeight="1">
      <c r="K2332" s="1715"/>
      <c r="L2332" s="1715"/>
    </row>
    <row r="2333" spans="11:12" ht="15" customHeight="1">
      <c r="K2333" s="1715"/>
      <c r="L2333" s="1715"/>
    </row>
    <row r="2334" spans="11:12" ht="15" customHeight="1">
      <c r="K2334" s="1715"/>
      <c r="L2334" s="1715"/>
    </row>
    <row r="2335" spans="11:12" ht="15" customHeight="1">
      <c r="K2335" s="1715"/>
      <c r="L2335" s="1715"/>
    </row>
    <row r="2336" spans="11:12" ht="15" customHeight="1">
      <c r="K2336" s="1715"/>
      <c r="L2336" s="1715"/>
    </row>
    <row r="2337" spans="11:12" ht="15" customHeight="1">
      <c r="K2337" s="1715"/>
      <c r="L2337" s="1715"/>
    </row>
    <row r="2338" spans="11:12" ht="15" customHeight="1">
      <c r="K2338" s="1715"/>
      <c r="L2338" s="1715"/>
    </row>
    <row r="2339" spans="11:12" ht="15" customHeight="1">
      <c r="K2339" s="1715"/>
      <c r="L2339" s="1715"/>
    </row>
    <row r="2340" spans="11:12" ht="15" customHeight="1">
      <c r="K2340" s="1715"/>
      <c r="L2340" s="1715"/>
    </row>
    <row r="2341" spans="11:12" ht="15" customHeight="1">
      <c r="K2341" s="1715"/>
      <c r="L2341" s="1715"/>
    </row>
    <row r="2342" spans="11:12" ht="15" customHeight="1">
      <c r="K2342" s="1715"/>
      <c r="L2342" s="1715"/>
    </row>
    <row r="2343" spans="11:12" ht="15" customHeight="1">
      <c r="K2343" s="1715"/>
      <c r="L2343" s="1715"/>
    </row>
    <row r="2344" spans="11:12" ht="15" customHeight="1">
      <c r="K2344" s="1715"/>
      <c r="L2344" s="1715"/>
    </row>
    <row r="2345" spans="11:12" ht="15" customHeight="1">
      <c r="K2345" s="1715"/>
      <c r="L2345" s="1715"/>
    </row>
    <row r="2346" spans="11:12" ht="15" customHeight="1">
      <c r="K2346" s="1715"/>
      <c r="L2346" s="1715"/>
    </row>
    <row r="2347" spans="11:12" ht="15" customHeight="1">
      <c r="K2347" s="1715"/>
      <c r="L2347" s="1715"/>
    </row>
    <row r="2348" spans="11:12" ht="15" customHeight="1">
      <c r="K2348" s="1715"/>
      <c r="L2348" s="1715"/>
    </row>
    <row r="2349" spans="11:12" ht="15" customHeight="1">
      <c r="K2349" s="1715"/>
      <c r="L2349" s="1715"/>
    </row>
    <row r="2350" spans="11:12" ht="15" customHeight="1">
      <c r="K2350" s="1715"/>
      <c r="L2350" s="1715"/>
    </row>
    <row r="2351" spans="11:12" ht="15" customHeight="1">
      <c r="K2351" s="1715"/>
      <c r="L2351" s="1715"/>
    </row>
    <row r="2352" spans="11:12" ht="15" customHeight="1">
      <c r="K2352" s="1715"/>
      <c r="L2352" s="1715"/>
    </row>
    <row r="2353" spans="11:12" ht="15" customHeight="1">
      <c r="K2353" s="1715"/>
      <c r="L2353" s="1715"/>
    </row>
    <row r="2354" spans="11:12" ht="15" customHeight="1">
      <c r="K2354" s="1715"/>
      <c r="L2354" s="1715"/>
    </row>
    <row r="2355" spans="11:12" ht="15" customHeight="1">
      <c r="K2355" s="1715"/>
      <c r="L2355" s="1715"/>
    </row>
    <row r="2356" spans="11:12" ht="15" customHeight="1">
      <c r="K2356" s="1715"/>
      <c r="L2356" s="1715"/>
    </row>
    <row r="2357" spans="11:12" ht="15" customHeight="1">
      <c r="K2357" s="1715"/>
      <c r="L2357" s="1715"/>
    </row>
    <row r="2358" spans="11:12" ht="15" customHeight="1">
      <c r="K2358" s="1715"/>
      <c r="L2358" s="1715"/>
    </row>
    <row r="2359" spans="11:12" ht="15" customHeight="1">
      <c r="K2359" s="1715"/>
      <c r="L2359" s="1715"/>
    </row>
    <row r="2360" spans="11:12" ht="15" customHeight="1">
      <c r="K2360" s="1715"/>
      <c r="L2360" s="1715"/>
    </row>
    <row r="2361" spans="11:12" ht="15" customHeight="1">
      <c r="K2361" s="1715"/>
      <c r="L2361" s="1715"/>
    </row>
    <row r="2362" spans="11:12" ht="15" customHeight="1">
      <c r="K2362" s="1715"/>
      <c r="L2362" s="1715"/>
    </row>
    <row r="2363" spans="11:12" ht="15" customHeight="1">
      <c r="K2363" s="1715"/>
      <c r="L2363" s="1715"/>
    </row>
    <row r="2364" spans="11:12" ht="15" customHeight="1">
      <c r="K2364" s="1715"/>
      <c r="L2364" s="1715"/>
    </row>
    <row r="2365" spans="11:12" ht="15" customHeight="1">
      <c r="K2365" s="1715"/>
      <c r="L2365" s="1715"/>
    </row>
    <row r="2366" spans="11:12" ht="15" customHeight="1">
      <c r="K2366" s="1715"/>
      <c r="L2366" s="1715"/>
    </row>
    <row r="2367" spans="11:12" ht="15" customHeight="1">
      <c r="K2367" s="1715"/>
      <c r="L2367" s="1715"/>
    </row>
    <row r="2368" spans="11:12" ht="15" customHeight="1">
      <c r="K2368" s="1715"/>
      <c r="L2368" s="1715"/>
    </row>
    <row r="2369" spans="11:12" ht="15" customHeight="1">
      <c r="K2369" s="1715"/>
      <c r="L2369" s="1715"/>
    </row>
    <row r="2370" spans="11:12" ht="15" customHeight="1">
      <c r="K2370" s="1715"/>
      <c r="L2370" s="1715"/>
    </row>
    <row r="2371" spans="11:12" ht="15" customHeight="1">
      <c r="K2371" s="1715"/>
      <c r="L2371" s="1715"/>
    </row>
    <row r="2372" spans="11:12" ht="15" customHeight="1">
      <c r="K2372" s="1715"/>
      <c r="L2372" s="1715"/>
    </row>
    <row r="2373" spans="11:12" ht="15" customHeight="1">
      <c r="K2373" s="1715"/>
      <c r="L2373" s="1715"/>
    </row>
    <row r="2374" spans="11:12" ht="15" customHeight="1">
      <c r="K2374" s="1715"/>
      <c r="L2374" s="1715"/>
    </row>
    <row r="2375" spans="11:12" ht="15" customHeight="1">
      <c r="K2375" s="1715"/>
      <c r="L2375" s="1715"/>
    </row>
    <row r="2376" spans="11:12" ht="15" customHeight="1">
      <c r="K2376" s="1715"/>
      <c r="L2376" s="1715"/>
    </row>
    <row r="2377" spans="11:12" ht="15" customHeight="1">
      <c r="K2377" s="1715"/>
      <c r="L2377" s="1715"/>
    </row>
    <row r="2378" spans="11:12" ht="15" customHeight="1">
      <c r="K2378" s="1715"/>
      <c r="L2378" s="1715"/>
    </row>
    <row r="2379" spans="11:12" ht="15" customHeight="1">
      <c r="K2379" s="1715"/>
      <c r="L2379" s="1715"/>
    </row>
    <row r="2380" spans="11:12" ht="15" customHeight="1">
      <c r="K2380" s="1715"/>
      <c r="L2380" s="1715"/>
    </row>
    <row r="2381" spans="11:12" ht="15" customHeight="1">
      <c r="K2381" s="1715"/>
      <c r="L2381" s="1715"/>
    </row>
    <row r="2382" spans="11:12" ht="15" customHeight="1">
      <c r="K2382" s="1715"/>
      <c r="L2382" s="1715"/>
    </row>
    <row r="2383" spans="11:12" ht="15" customHeight="1">
      <c r="K2383" s="1715"/>
      <c r="L2383" s="1715"/>
    </row>
    <row r="2384" spans="11:12" ht="15" customHeight="1">
      <c r="K2384" s="1715"/>
      <c r="L2384" s="1715"/>
    </row>
    <row r="2385" spans="11:12" ht="15" customHeight="1">
      <c r="K2385" s="1715"/>
      <c r="L2385" s="1715"/>
    </row>
    <row r="2386" spans="11:12" ht="15" customHeight="1">
      <c r="K2386" s="1715"/>
      <c r="L2386" s="1715"/>
    </row>
    <row r="2387" spans="11:12" ht="15" customHeight="1">
      <c r="K2387" s="1715"/>
      <c r="L2387" s="1715"/>
    </row>
    <row r="2388" spans="11:12" ht="15" customHeight="1">
      <c r="K2388" s="1715"/>
      <c r="L2388" s="1715"/>
    </row>
    <row r="2389" spans="11:12" ht="15" customHeight="1">
      <c r="K2389" s="1715"/>
      <c r="L2389" s="1715"/>
    </row>
    <row r="2390" spans="11:12" ht="15" customHeight="1">
      <c r="K2390" s="1715"/>
      <c r="L2390" s="1715"/>
    </row>
    <row r="2391" spans="11:12" ht="15" customHeight="1">
      <c r="K2391" s="1715"/>
      <c r="L2391" s="1715"/>
    </row>
    <row r="2392" spans="11:12" ht="15" customHeight="1">
      <c r="K2392" s="1715"/>
      <c r="L2392" s="1715"/>
    </row>
    <row r="2393" spans="11:12" ht="15" customHeight="1">
      <c r="K2393" s="1715"/>
      <c r="L2393" s="1715"/>
    </row>
    <row r="2394" spans="11:12" ht="15" customHeight="1">
      <c r="K2394" s="1715"/>
      <c r="L2394" s="1715"/>
    </row>
    <row r="2395" spans="11:12" ht="15" customHeight="1">
      <c r="K2395" s="1715"/>
      <c r="L2395" s="1715"/>
    </row>
    <row r="2396" spans="11:12" ht="15" customHeight="1">
      <c r="K2396" s="1715"/>
      <c r="L2396" s="1715"/>
    </row>
    <row r="2397" spans="11:12" ht="15" customHeight="1">
      <c r="K2397" s="1715"/>
      <c r="L2397" s="1715"/>
    </row>
    <row r="2398" spans="11:12" ht="15" customHeight="1">
      <c r="K2398" s="1715"/>
      <c r="L2398" s="1715"/>
    </row>
    <row r="2399" spans="11:12" ht="15" customHeight="1">
      <c r="K2399" s="1715"/>
      <c r="L2399" s="1715"/>
    </row>
    <row r="2400" spans="11:12" ht="15" customHeight="1">
      <c r="K2400" s="1715"/>
      <c r="L2400" s="1715"/>
    </row>
    <row r="2401" spans="11:12" ht="15" customHeight="1">
      <c r="K2401" s="1715"/>
      <c r="L2401" s="1715"/>
    </row>
    <row r="2402" spans="11:12" ht="15" customHeight="1">
      <c r="K2402" s="1715"/>
      <c r="L2402" s="1715"/>
    </row>
    <row r="2403" spans="11:12" ht="15" customHeight="1">
      <c r="K2403" s="1715"/>
      <c r="L2403" s="1715"/>
    </row>
    <row r="2404" spans="11:12" ht="15" customHeight="1">
      <c r="K2404" s="1715"/>
      <c r="L2404" s="1715"/>
    </row>
    <row r="2405" spans="11:12" ht="15" customHeight="1">
      <c r="K2405" s="1715"/>
      <c r="L2405" s="1715"/>
    </row>
    <row r="2406" spans="11:12" ht="15" customHeight="1">
      <c r="K2406" s="1715"/>
      <c r="L2406" s="1715"/>
    </row>
    <row r="2407" spans="11:12" ht="15" customHeight="1">
      <c r="K2407" s="1715"/>
      <c r="L2407" s="1715"/>
    </row>
    <row r="2408" spans="11:12" ht="15" customHeight="1">
      <c r="K2408" s="1715"/>
      <c r="L2408" s="1715"/>
    </row>
    <row r="2409" spans="11:12" ht="15" customHeight="1">
      <c r="K2409" s="1715"/>
      <c r="L2409" s="1715"/>
    </row>
    <row r="2410" spans="11:12" ht="15" customHeight="1">
      <c r="K2410" s="1715"/>
      <c r="L2410" s="1715"/>
    </row>
    <row r="2411" spans="11:12" ht="15" customHeight="1">
      <c r="K2411" s="1715"/>
      <c r="L2411" s="1715"/>
    </row>
    <row r="2412" spans="11:12" ht="15" customHeight="1">
      <c r="K2412" s="1715"/>
      <c r="L2412" s="1715"/>
    </row>
    <row r="2413" spans="11:12" ht="15" customHeight="1">
      <c r="K2413" s="1715"/>
      <c r="L2413" s="1715"/>
    </row>
    <row r="2414" spans="11:12" ht="15" customHeight="1">
      <c r="K2414" s="1715"/>
      <c r="L2414" s="1715"/>
    </row>
    <row r="2415" spans="11:12" ht="15" customHeight="1">
      <c r="K2415" s="1715"/>
      <c r="L2415" s="1715"/>
    </row>
    <row r="2416" spans="11:12" ht="15" customHeight="1">
      <c r="K2416" s="1715"/>
      <c r="L2416" s="1715"/>
    </row>
    <row r="2417" spans="11:12" ht="15" customHeight="1">
      <c r="K2417" s="1715"/>
      <c r="L2417" s="1715"/>
    </row>
    <row r="2418" spans="11:12" ht="15" customHeight="1">
      <c r="K2418" s="1715"/>
      <c r="L2418" s="1715"/>
    </row>
    <row r="2419" spans="11:12" ht="15" customHeight="1">
      <c r="K2419" s="1715"/>
      <c r="L2419" s="1715"/>
    </row>
    <row r="2420" spans="11:12" ht="15" customHeight="1">
      <c r="K2420" s="1715"/>
      <c r="L2420" s="1715"/>
    </row>
    <row r="2421" spans="11:12" ht="15" customHeight="1">
      <c r="K2421" s="1715"/>
      <c r="L2421" s="1715"/>
    </row>
    <row r="2422" spans="11:12" ht="15" customHeight="1">
      <c r="K2422" s="1715"/>
      <c r="L2422" s="1715"/>
    </row>
    <row r="2423" spans="11:12" ht="15" customHeight="1">
      <c r="K2423" s="1715"/>
      <c r="L2423" s="1715"/>
    </row>
    <row r="2424" spans="11:12" ht="15" customHeight="1">
      <c r="K2424" s="1715"/>
      <c r="L2424" s="1715"/>
    </row>
    <row r="2425" spans="11:12" ht="15" customHeight="1">
      <c r="K2425" s="1715"/>
      <c r="L2425" s="1715"/>
    </row>
    <row r="2426" spans="11:12" ht="15" customHeight="1">
      <c r="K2426" s="1715"/>
      <c r="L2426" s="1715"/>
    </row>
    <row r="2427" spans="11:12" ht="15" customHeight="1">
      <c r="K2427" s="1715"/>
      <c r="L2427" s="1715"/>
    </row>
    <row r="2428" spans="11:12" ht="15" customHeight="1">
      <c r="K2428" s="1715"/>
      <c r="L2428" s="1715"/>
    </row>
    <row r="2429" spans="11:12" ht="15" customHeight="1">
      <c r="K2429" s="1715"/>
      <c r="L2429" s="1715"/>
    </row>
    <row r="2430" spans="11:12" ht="15" customHeight="1">
      <c r="K2430" s="1715"/>
      <c r="L2430" s="1715"/>
    </row>
    <row r="2431" spans="11:12" ht="15" customHeight="1">
      <c r="K2431" s="1715"/>
      <c r="L2431" s="1715"/>
    </row>
    <row r="2432" spans="11:12" ht="15" customHeight="1">
      <c r="K2432" s="1715"/>
      <c r="L2432" s="1715"/>
    </row>
    <row r="2433" spans="11:12" ht="15" customHeight="1">
      <c r="K2433" s="1715"/>
      <c r="L2433" s="1715"/>
    </row>
    <row r="2434" spans="11:12" ht="15" customHeight="1">
      <c r="K2434" s="1715"/>
      <c r="L2434" s="1715"/>
    </row>
    <row r="2435" spans="11:12" ht="15" customHeight="1">
      <c r="K2435" s="1715"/>
      <c r="L2435" s="1715"/>
    </row>
    <row r="2436" spans="11:12" ht="15" customHeight="1">
      <c r="K2436" s="1715"/>
      <c r="L2436" s="1715"/>
    </row>
    <row r="2437" spans="11:12" ht="15" customHeight="1">
      <c r="K2437" s="1715"/>
      <c r="L2437" s="1715"/>
    </row>
    <row r="2438" spans="11:12" ht="15" customHeight="1">
      <c r="K2438" s="1715"/>
      <c r="L2438" s="1715"/>
    </row>
    <row r="2439" spans="11:12" ht="15" customHeight="1">
      <c r="K2439" s="1715"/>
      <c r="L2439" s="1715"/>
    </row>
    <row r="2440" spans="11:12" ht="15" customHeight="1">
      <c r="K2440" s="1715"/>
      <c r="L2440" s="1715"/>
    </row>
    <row r="2441" spans="11:12" ht="15" customHeight="1">
      <c r="K2441" s="1715"/>
      <c r="L2441" s="1715"/>
    </row>
    <row r="2442" spans="11:12" ht="15" customHeight="1">
      <c r="K2442" s="1715"/>
      <c r="L2442" s="1715"/>
    </row>
    <row r="2443" spans="11:12" ht="15" customHeight="1">
      <c r="K2443" s="1715"/>
      <c r="L2443" s="1715"/>
    </row>
    <row r="2444" spans="11:12" ht="15" customHeight="1">
      <c r="K2444" s="1715"/>
      <c r="L2444" s="1715"/>
    </row>
    <row r="2445" spans="11:12" ht="15" customHeight="1">
      <c r="K2445" s="1715"/>
      <c r="L2445" s="1715"/>
    </row>
    <row r="2446" spans="11:12" ht="15" customHeight="1">
      <c r="K2446" s="1715"/>
      <c r="L2446" s="1715"/>
    </row>
    <row r="2447" spans="11:12" ht="15" customHeight="1">
      <c r="K2447" s="1715"/>
      <c r="L2447" s="1715"/>
    </row>
    <row r="2448" spans="11:12" ht="15" customHeight="1">
      <c r="K2448" s="1715"/>
      <c r="L2448" s="1715"/>
    </row>
    <row r="2449" spans="11:12" ht="15" customHeight="1">
      <c r="K2449" s="1715"/>
      <c r="L2449" s="1715"/>
    </row>
    <row r="2450" spans="11:12" ht="15" customHeight="1">
      <c r="K2450" s="1715"/>
      <c r="L2450" s="1715"/>
    </row>
    <row r="2451" spans="11:12" ht="15" customHeight="1">
      <c r="K2451" s="1715"/>
      <c r="L2451" s="1715"/>
    </row>
    <row r="2452" spans="11:12" ht="15" customHeight="1">
      <c r="K2452" s="1715"/>
      <c r="L2452" s="1715"/>
    </row>
    <row r="2453" spans="11:12" ht="15" customHeight="1">
      <c r="K2453" s="1715"/>
      <c r="L2453" s="1715"/>
    </row>
    <row r="2454" spans="11:12" ht="15" customHeight="1">
      <c r="K2454" s="1715"/>
      <c r="L2454" s="1715"/>
    </row>
    <row r="2455" spans="11:12" ht="15" customHeight="1">
      <c r="K2455" s="1715"/>
      <c r="L2455" s="1715"/>
    </row>
    <row r="2456" spans="11:12" ht="15" customHeight="1">
      <c r="K2456" s="1715"/>
      <c r="L2456" s="1715"/>
    </row>
    <row r="2457" spans="11:12" ht="15" customHeight="1">
      <c r="K2457" s="1715"/>
      <c r="L2457" s="1715"/>
    </row>
    <row r="2458" spans="11:12" ht="15" customHeight="1">
      <c r="K2458" s="1715"/>
      <c r="L2458" s="1715"/>
    </row>
    <row r="2459" spans="11:12" ht="15" customHeight="1">
      <c r="K2459" s="1715"/>
      <c r="L2459" s="1715"/>
    </row>
    <row r="2460" spans="11:12" ht="15" customHeight="1">
      <c r="K2460" s="1715"/>
      <c r="L2460" s="1715"/>
    </row>
    <row r="2461" spans="11:12" ht="15" customHeight="1">
      <c r="K2461" s="1715"/>
      <c r="L2461" s="1715"/>
    </row>
    <row r="2462" spans="11:12" ht="15" customHeight="1">
      <c r="K2462" s="1715"/>
      <c r="L2462" s="1715"/>
    </row>
    <row r="2463" spans="11:12" ht="15" customHeight="1">
      <c r="K2463" s="1715"/>
      <c r="L2463" s="1715"/>
    </row>
    <row r="2464" spans="11:12" ht="15" customHeight="1">
      <c r="K2464" s="1715"/>
      <c r="L2464" s="1715"/>
    </row>
    <row r="2465" spans="11:12" ht="15" customHeight="1">
      <c r="K2465" s="1715"/>
      <c r="L2465" s="1715"/>
    </row>
    <row r="2466" spans="11:12" ht="15" customHeight="1">
      <c r="K2466" s="1715"/>
      <c r="L2466" s="1715"/>
    </row>
    <row r="2467" spans="11:12" ht="15" customHeight="1">
      <c r="K2467" s="1715"/>
      <c r="L2467" s="1715"/>
    </row>
    <row r="2468" spans="11:12" ht="15" customHeight="1">
      <c r="K2468" s="1715"/>
      <c r="L2468" s="1715"/>
    </row>
    <row r="2469" spans="11:12" ht="15" customHeight="1">
      <c r="K2469" s="1715"/>
      <c r="L2469" s="1715"/>
    </row>
    <row r="2470" spans="11:12" ht="15" customHeight="1">
      <c r="K2470" s="1715"/>
      <c r="L2470" s="1715"/>
    </row>
    <row r="2471" spans="11:12" ht="15" customHeight="1">
      <c r="K2471" s="1715"/>
      <c r="L2471" s="1715"/>
    </row>
    <row r="2472" spans="11:12" ht="15" customHeight="1">
      <c r="K2472" s="1715"/>
      <c r="L2472" s="1715"/>
    </row>
    <row r="2473" spans="11:12" ht="15" customHeight="1">
      <c r="K2473" s="1715"/>
      <c r="L2473" s="1715"/>
    </row>
    <row r="2474" spans="11:12" ht="15" customHeight="1">
      <c r="K2474" s="1715"/>
      <c r="L2474" s="1715"/>
    </row>
    <row r="2475" spans="11:12" ht="15" customHeight="1">
      <c r="K2475" s="1715"/>
      <c r="L2475" s="1715"/>
    </row>
    <row r="2476" spans="11:12" ht="15" customHeight="1">
      <c r="K2476" s="1715"/>
      <c r="L2476" s="1715"/>
    </row>
    <row r="2477" spans="11:12" ht="15" customHeight="1">
      <c r="K2477" s="1715"/>
      <c r="L2477" s="1715"/>
    </row>
    <row r="2478" spans="11:12" ht="15" customHeight="1">
      <c r="K2478" s="1715"/>
      <c r="L2478" s="1715"/>
    </row>
    <row r="2479" spans="11:12" ht="15" customHeight="1">
      <c r="K2479" s="1715"/>
      <c r="L2479" s="1715"/>
    </row>
    <row r="2480" spans="11:12" ht="15" customHeight="1">
      <c r="K2480" s="1715"/>
      <c r="L2480" s="1715"/>
    </row>
    <row r="2481" spans="11:12" ht="15" customHeight="1">
      <c r="K2481" s="1715"/>
      <c r="L2481" s="1715"/>
    </row>
    <row r="2482" spans="11:12" ht="15" customHeight="1">
      <c r="K2482" s="1715"/>
      <c r="L2482" s="1715"/>
    </row>
    <row r="2483" spans="11:12" ht="15" customHeight="1">
      <c r="K2483" s="1715"/>
      <c r="L2483" s="1715"/>
    </row>
    <row r="2484" spans="11:12" ht="15" customHeight="1">
      <c r="K2484" s="1715"/>
      <c r="L2484" s="1715"/>
    </row>
    <row r="2485" spans="11:12" ht="15" customHeight="1">
      <c r="K2485" s="1715"/>
      <c r="L2485" s="1715"/>
    </row>
    <row r="2486" spans="11:12" ht="15" customHeight="1">
      <c r="K2486" s="1715"/>
      <c r="L2486" s="1715"/>
    </row>
    <row r="2487" spans="11:12" ht="15" customHeight="1">
      <c r="K2487" s="1715"/>
      <c r="L2487" s="1715"/>
    </row>
    <row r="2488" spans="11:12" ht="15" customHeight="1">
      <c r="K2488" s="1715"/>
      <c r="L2488" s="1715"/>
    </row>
    <row r="2489" spans="11:12" ht="15" customHeight="1">
      <c r="K2489" s="1715"/>
      <c r="L2489" s="1715"/>
    </row>
    <row r="2490" spans="11:12" ht="15" customHeight="1">
      <c r="K2490" s="1715"/>
      <c r="L2490" s="1715"/>
    </row>
    <row r="2491" spans="11:12" ht="15" customHeight="1">
      <c r="K2491" s="1715"/>
      <c r="L2491" s="1715"/>
    </row>
    <row r="2492" spans="11:12" ht="15" customHeight="1">
      <c r="K2492" s="1715"/>
      <c r="L2492" s="1715"/>
    </row>
    <row r="2493" spans="11:12" ht="15" customHeight="1">
      <c r="K2493" s="1715"/>
      <c r="L2493" s="1715"/>
    </row>
    <row r="2494" spans="11:12" ht="15" customHeight="1">
      <c r="K2494" s="1715"/>
      <c r="L2494" s="1715"/>
    </row>
    <row r="2495" spans="11:12" ht="15" customHeight="1">
      <c r="K2495" s="1715"/>
      <c r="L2495" s="1715"/>
    </row>
    <row r="2496" spans="11:12" ht="15" customHeight="1">
      <c r="K2496" s="1715"/>
      <c r="L2496" s="1715"/>
    </row>
    <row r="2497" spans="11:12" ht="15" customHeight="1">
      <c r="K2497" s="1715"/>
      <c r="L2497" s="1715"/>
    </row>
    <row r="2498" spans="11:12" ht="15" customHeight="1">
      <c r="K2498" s="1715"/>
      <c r="L2498" s="1715"/>
    </row>
    <row r="2499" spans="11:12" ht="15" customHeight="1">
      <c r="K2499" s="1715"/>
      <c r="L2499" s="1715"/>
    </row>
    <row r="2500" spans="11:12" ht="15" customHeight="1">
      <c r="K2500" s="1715"/>
      <c r="L2500" s="1715"/>
    </row>
    <row r="2501" spans="11:12" ht="15" customHeight="1">
      <c r="K2501" s="1715"/>
      <c r="L2501" s="1715"/>
    </row>
    <row r="2502" spans="11:12" ht="15" customHeight="1">
      <c r="K2502" s="1715"/>
      <c r="L2502" s="1715"/>
    </row>
    <row r="2503" spans="11:12" ht="15" customHeight="1">
      <c r="K2503" s="1715"/>
      <c r="L2503" s="1715"/>
    </row>
    <row r="2504" spans="11:12" ht="15" customHeight="1">
      <c r="K2504" s="1715"/>
      <c r="L2504" s="1715"/>
    </row>
    <row r="2505" spans="11:12" ht="15" customHeight="1">
      <c r="K2505" s="1715"/>
      <c r="L2505" s="1715"/>
    </row>
    <row r="2506" spans="11:12" ht="15" customHeight="1">
      <c r="K2506" s="1715"/>
      <c r="L2506" s="1715"/>
    </row>
    <row r="2507" spans="11:12" ht="15" customHeight="1">
      <c r="K2507" s="1715"/>
      <c r="L2507" s="1715"/>
    </row>
    <row r="2508" spans="11:12" ht="15" customHeight="1">
      <c r="K2508" s="1715"/>
      <c r="L2508" s="1715"/>
    </row>
    <row r="2509" spans="11:12" ht="15" customHeight="1">
      <c r="K2509" s="1715"/>
      <c r="L2509" s="1715"/>
    </row>
    <row r="2510" spans="11:12" ht="15" customHeight="1">
      <c r="K2510" s="1715"/>
      <c r="L2510" s="1715"/>
    </row>
    <row r="2511" spans="11:12" ht="15" customHeight="1">
      <c r="K2511" s="1715"/>
      <c r="L2511" s="1715"/>
    </row>
    <row r="2512" spans="11:12" ht="15" customHeight="1">
      <c r="K2512" s="1715"/>
      <c r="L2512" s="1715"/>
    </row>
    <row r="2513" spans="11:12" ht="15" customHeight="1">
      <c r="K2513" s="1715"/>
      <c r="L2513" s="1715"/>
    </row>
    <row r="2514" spans="11:12" ht="15" customHeight="1">
      <c r="K2514" s="1715"/>
      <c r="L2514" s="1715"/>
    </row>
    <row r="2515" spans="11:12" ht="15" customHeight="1">
      <c r="K2515" s="1715"/>
      <c r="L2515" s="1715"/>
    </row>
    <row r="2516" spans="11:12" ht="15" customHeight="1">
      <c r="K2516" s="1715"/>
      <c r="L2516" s="1715"/>
    </row>
    <row r="2517" spans="11:12" ht="15" customHeight="1">
      <c r="K2517" s="1715"/>
      <c r="L2517" s="1715"/>
    </row>
    <row r="2518" spans="11:12" ht="15" customHeight="1">
      <c r="K2518" s="1715"/>
      <c r="L2518" s="1715"/>
    </row>
    <row r="2519" spans="11:12" ht="15" customHeight="1">
      <c r="K2519" s="1715"/>
      <c r="L2519" s="1715"/>
    </row>
    <row r="2520" spans="11:12" ht="15" customHeight="1">
      <c r="K2520" s="1715"/>
      <c r="L2520" s="1715"/>
    </row>
    <row r="2521" spans="11:12" ht="15" customHeight="1">
      <c r="K2521" s="1715"/>
      <c r="L2521" s="1715"/>
    </row>
    <row r="2522" spans="11:12" ht="15" customHeight="1">
      <c r="K2522" s="1715"/>
      <c r="L2522" s="1715"/>
    </row>
    <row r="2523" spans="11:12" ht="15" customHeight="1">
      <c r="K2523" s="1715"/>
      <c r="L2523" s="1715"/>
    </row>
    <row r="2524" spans="11:12" ht="15" customHeight="1">
      <c r="K2524" s="1715"/>
      <c r="L2524" s="1715"/>
    </row>
    <row r="2525" spans="11:12" ht="15" customHeight="1">
      <c r="K2525" s="1715"/>
      <c r="L2525" s="1715"/>
    </row>
    <row r="2526" spans="11:12" ht="15" customHeight="1">
      <c r="K2526" s="1715"/>
      <c r="L2526" s="1715"/>
    </row>
    <row r="2527" spans="11:12" ht="15" customHeight="1">
      <c r="K2527" s="1715"/>
      <c r="L2527" s="1715"/>
    </row>
    <row r="2528" spans="11:12" ht="15" customHeight="1">
      <c r="K2528" s="1715"/>
      <c r="L2528" s="1715"/>
    </row>
    <row r="2529" spans="11:12" ht="15" customHeight="1">
      <c r="K2529" s="1715"/>
      <c r="L2529" s="1715"/>
    </row>
    <row r="2530" spans="11:12" ht="15" customHeight="1">
      <c r="K2530" s="1715"/>
      <c r="L2530" s="1715"/>
    </row>
    <row r="2531" spans="11:12" ht="15" customHeight="1">
      <c r="K2531" s="1715"/>
      <c r="L2531" s="1715"/>
    </row>
    <row r="2532" spans="11:12" ht="15" customHeight="1">
      <c r="K2532" s="1715"/>
      <c r="L2532" s="1715"/>
    </row>
    <row r="2533" spans="11:12" ht="15" customHeight="1">
      <c r="K2533" s="1715"/>
      <c r="L2533" s="1715"/>
    </row>
    <row r="2534" spans="11:12" ht="15" customHeight="1">
      <c r="K2534" s="1715"/>
      <c r="L2534" s="1715"/>
    </row>
    <row r="2535" spans="11:12" ht="15" customHeight="1">
      <c r="K2535" s="1715"/>
      <c r="L2535" s="1715"/>
    </row>
    <row r="2536" spans="11:12" ht="15" customHeight="1">
      <c r="K2536" s="1715"/>
      <c r="L2536" s="1715"/>
    </row>
    <row r="2537" spans="11:12" ht="15" customHeight="1">
      <c r="K2537" s="1715"/>
      <c r="L2537" s="1715"/>
    </row>
    <row r="2538" spans="11:12" ht="15" customHeight="1">
      <c r="K2538" s="1715"/>
      <c r="L2538" s="1715"/>
    </row>
    <row r="2539" spans="11:12" ht="15" customHeight="1">
      <c r="K2539" s="1715"/>
      <c r="L2539" s="1715"/>
    </row>
    <row r="2540" spans="11:12" ht="15" customHeight="1">
      <c r="K2540" s="1715"/>
      <c r="L2540" s="1715"/>
    </row>
    <row r="2541" spans="11:12" ht="15" customHeight="1">
      <c r="K2541" s="1715"/>
      <c r="L2541" s="1715"/>
    </row>
    <row r="2542" spans="11:12" ht="15" customHeight="1">
      <c r="K2542" s="1715"/>
      <c r="L2542" s="1715"/>
    </row>
    <row r="2543" spans="11:12" ht="15" customHeight="1">
      <c r="K2543" s="1715"/>
      <c r="L2543" s="1715"/>
    </row>
    <row r="2544" spans="11:12" ht="15" customHeight="1">
      <c r="K2544" s="1715"/>
      <c r="L2544" s="1715"/>
    </row>
    <row r="2545" spans="11:12" ht="15" customHeight="1">
      <c r="K2545" s="1715"/>
      <c r="L2545" s="1715"/>
    </row>
    <row r="2546" spans="11:12" ht="15" customHeight="1">
      <c r="K2546" s="1715"/>
      <c r="L2546" s="1715"/>
    </row>
    <row r="2547" spans="11:12" ht="15" customHeight="1">
      <c r="K2547" s="1715"/>
      <c r="L2547" s="1715"/>
    </row>
    <row r="2548" spans="11:12" ht="15" customHeight="1">
      <c r="K2548" s="1715"/>
      <c r="L2548" s="1715"/>
    </row>
    <row r="2549" spans="11:12" ht="15" customHeight="1">
      <c r="K2549" s="1715"/>
      <c r="L2549" s="1715"/>
    </row>
    <row r="2550" spans="11:12" ht="15" customHeight="1">
      <c r="K2550" s="1715"/>
      <c r="L2550" s="1715"/>
    </row>
    <row r="2551" spans="11:12" ht="15" customHeight="1">
      <c r="K2551" s="1715"/>
      <c r="L2551" s="1715"/>
    </row>
    <row r="2552" spans="11:12" ht="15" customHeight="1">
      <c r="K2552" s="1715"/>
      <c r="L2552" s="1715"/>
    </row>
    <row r="2553" spans="11:12" ht="15" customHeight="1">
      <c r="K2553" s="1715"/>
      <c r="L2553" s="1715"/>
    </row>
    <row r="2554" spans="11:12" ht="15" customHeight="1">
      <c r="K2554" s="1715"/>
      <c r="L2554" s="1715"/>
    </row>
    <row r="2555" spans="11:12" ht="15" customHeight="1">
      <c r="K2555" s="1715"/>
      <c r="L2555" s="1715"/>
    </row>
    <row r="2556" spans="11:12" ht="15" customHeight="1">
      <c r="K2556" s="1715"/>
      <c r="L2556" s="1715"/>
    </row>
    <row r="2557" spans="11:12" ht="15" customHeight="1">
      <c r="K2557" s="1715"/>
      <c r="L2557" s="1715"/>
    </row>
    <row r="2558" spans="11:12" ht="15" customHeight="1">
      <c r="K2558" s="1715"/>
      <c r="L2558" s="1715"/>
    </row>
    <row r="2559" spans="11:12" ht="15" customHeight="1">
      <c r="K2559" s="1715"/>
      <c r="L2559" s="1715"/>
    </row>
    <row r="2560" spans="11:12" ht="15" customHeight="1">
      <c r="K2560" s="1715"/>
      <c r="L2560" s="1715"/>
    </row>
    <row r="2561" spans="11:12" ht="15" customHeight="1">
      <c r="K2561" s="1715"/>
      <c r="L2561" s="1715"/>
    </row>
    <row r="2562" spans="11:12" ht="15" customHeight="1">
      <c r="K2562" s="1715"/>
      <c r="L2562" s="1715"/>
    </row>
    <row r="2563" spans="11:12" ht="15" customHeight="1">
      <c r="K2563" s="1715"/>
      <c r="L2563" s="1715"/>
    </row>
    <row r="2564" spans="11:12" ht="15" customHeight="1">
      <c r="K2564" s="1715"/>
      <c r="L2564" s="1715"/>
    </row>
    <row r="2565" spans="11:12" ht="15" customHeight="1">
      <c r="K2565" s="1715"/>
      <c r="L2565" s="1715"/>
    </row>
    <row r="2566" spans="11:12" ht="15" customHeight="1">
      <c r="K2566" s="1715"/>
      <c r="L2566" s="1715"/>
    </row>
    <row r="2567" spans="11:12" ht="15" customHeight="1">
      <c r="K2567" s="1715"/>
      <c r="L2567" s="1715"/>
    </row>
    <row r="2568" spans="11:12" ht="15" customHeight="1">
      <c r="K2568" s="1715"/>
      <c r="L2568" s="1715"/>
    </row>
    <row r="2569" spans="11:12" ht="15" customHeight="1">
      <c r="K2569" s="1715"/>
      <c r="L2569" s="1715"/>
    </row>
    <row r="2570" spans="11:12" ht="15" customHeight="1">
      <c r="K2570" s="1715"/>
      <c r="L2570" s="1715"/>
    </row>
    <row r="2571" spans="11:12" ht="15" customHeight="1">
      <c r="K2571" s="1715"/>
      <c r="L2571" s="1715"/>
    </row>
    <row r="2572" spans="11:12" ht="15" customHeight="1">
      <c r="K2572" s="1715"/>
      <c r="L2572" s="1715"/>
    </row>
    <row r="2573" spans="11:12" ht="15" customHeight="1">
      <c r="K2573" s="1715"/>
      <c r="L2573" s="1715"/>
    </row>
    <row r="2574" spans="11:12" ht="15" customHeight="1">
      <c r="K2574" s="1715"/>
      <c r="L2574" s="1715"/>
    </row>
    <row r="2575" spans="11:12" ht="15" customHeight="1">
      <c r="K2575" s="1715"/>
      <c r="L2575" s="1715"/>
    </row>
    <row r="2576" spans="11:12" ht="15" customHeight="1">
      <c r="K2576" s="1715"/>
      <c r="L2576" s="1715"/>
    </row>
    <row r="2577" spans="11:12" ht="15" customHeight="1">
      <c r="K2577" s="1715"/>
      <c r="L2577" s="1715"/>
    </row>
    <row r="2578" spans="11:12" ht="15" customHeight="1">
      <c r="K2578" s="1715"/>
      <c r="L2578" s="1715"/>
    </row>
    <row r="2579" spans="11:12" ht="15" customHeight="1">
      <c r="K2579" s="1715"/>
      <c r="L2579" s="1715"/>
    </row>
    <row r="2580" spans="11:12" ht="15" customHeight="1">
      <c r="K2580" s="1715"/>
      <c r="L2580" s="1715"/>
    </row>
    <row r="2581" spans="11:12" ht="15" customHeight="1">
      <c r="K2581" s="1715"/>
      <c r="L2581" s="1715"/>
    </row>
    <row r="2582" spans="11:12" ht="15" customHeight="1">
      <c r="K2582" s="1715"/>
      <c r="L2582" s="1715"/>
    </row>
    <row r="2583" spans="11:12" ht="15" customHeight="1">
      <c r="K2583" s="1715"/>
      <c r="L2583" s="1715"/>
    </row>
    <row r="2584" spans="11:12" ht="15" customHeight="1">
      <c r="K2584" s="1715"/>
      <c r="L2584" s="1715"/>
    </row>
    <row r="2585" spans="11:12" ht="15" customHeight="1">
      <c r="K2585" s="1715"/>
      <c r="L2585" s="1715"/>
    </row>
    <row r="2586" spans="11:12" ht="15" customHeight="1">
      <c r="K2586" s="1715"/>
      <c r="L2586" s="1715"/>
    </row>
    <row r="2587" spans="11:12" ht="15" customHeight="1">
      <c r="K2587" s="1715"/>
      <c r="L2587" s="1715"/>
    </row>
    <row r="2588" spans="11:12" ht="15" customHeight="1">
      <c r="K2588" s="1715"/>
      <c r="L2588" s="1715"/>
    </row>
    <row r="2589" spans="11:12" ht="15" customHeight="1">
      <c r="K2589" s="1715"/>
      <c r="L2589" s="1715"/>
    </row>
    <row r="2590" spans="11:12" ht="15" customHeight="1">
      <c r="K2590" s="1715"/>
      <c r="L2590" s="1715"/>
    </row>
    <row r="2591" spans="11:12" ht="15" customHeight="1">
      <c r="K2591" s="1715"/>
      <c r="L2591" s="1715"/>
    </row>
    <row r="2592" spans="11:12" ht="15" customHeight="1">
      <c r="K2592" s="1715"/>
      <c r="L2592" s="1715"/>
    </row>
    <row r="2593" spans="11:12" ht="15" customHeight="1">
      <c r="K2593" s="1715"/>
      <c r="L2593" s="1715"/>
    </row>
    <row r="2594" spans="11:12" ht="15" customHeight="1">
      <c r="K2594" s="1715"/>
      <c r="L2594" s="1715"/>
    </row>
    <row r="2595" spans="11:12" ht="15" customHeight="1">
      <c r="K2595" s="1715"/>
      <c r="L2595" s="1715"/>
    </row>
    <row r="2596" spans="11:12" ht="15" customHeight="1">
      <c r="K2596" s="1715"/>
      <c r="L2596" s="1715"/>
    </row>
    <row r="2597" spans="11:12" ht="15" customHeight="1">
      <c r="K2597" s="1715"/>
      <c r="L2597" s="1715"/>
    </row>
    <row r="2598" spans="11:12" ht="15" customHeight="1">
      <c r="K2598" s="1715"/>
      <c r="L2598" s="1715"/>
    </row>
    <row r="2599" spans="11:12" ht="15" customHeight="1">
      <c r="K2599" s="1715"/>
      <c r="L2599" s="1715"/>
    </row>
    <row r="2600" spans="11:12" ht="15" customHeight="1">
      <c r="K2600" s="1715"/>
      <c r="L2600" s="1715"/>
    </row>
    <row r="2601" spans="11:12" ht="15" customHeight="1">
      <c r="K2601" s="1715"/>
      <c r="L2601" s="1715"/>
    </row>
    <row r="2602" spans="11:12" ht="15" customHeight="1">
      <c r="K2602" s="1715"/>
      <c r="L2602" s="1715"/>
    </row>
    <row r="2603" spans="11:12" ht="15" customHeight="1">
      <c r="K2603" s="1715"/>
      <c r="L2603" s="1715"/>
    </row>
    <row r="2604" spans="11:12" ht="15" customHeight="1">
      <c r="K2604" s="1715"/>
      <c r="L2604" s="1715"/>
    </row>
    <row r="2605" spans="11:12" ht="15" customHeight="1">
      <c r="K2605" s="1715"/>
      <c r="L2605" s="1715"/>
    </row>
    <row r="2606" spans="11:12" ht="15" customHeight="1">
      <c r="K2606" s="1715"/>
      <c r="L2606" s="1715"/>
    </row>
    <row r="2607" spans="11:12" ht="15" customHeight="1">
      <c r="K2607" s="1715"/>
      <c r="L2607" s="1715"/>
    </row>
    <row r="2608" spans="11:12" ht="15" customHeight="1">
      <c r="K2608" s="1715"/>
      <c r="L2608" s="1715"/>
    </row>
    <row r="2609" spans="11:12" ht="15" customHeight="1">
      <c r="K2609" s="1715"/>
      <c r="L2609" s="1715"/>
    </row>
    <row r="2610" spans="11:12" ht="15" customHeight="1">
      <c r="K2610" s="1715"/>
      <c r="L2610" s="1715"/>
    </row>
    <row r="2611" spans="11:12" ht="15" customHeight="1">
      <c r="K2611" s="1715"/>
      <c r="L2611" s="1715"/>
    </row>
    <row r="2612" spans="11:12" ht="15" customHeight="1">
      <c r="K2612" s="1715"/>
      <c r="L2612" s="1715"/>
    </row>
    <row r="2613" spans="11:12" ht="15" customHeight="1">
      <c r="K2613" s="1715"/>
      <c r="L2613" s="1715"/>
    </row>
    <row r="2614" spans="11:12" ht="15" customHeight="1">
      <c r="K2614" s="1715"/>
      <c r="L2614" s="1715"/>
    </row>
    <row r="2615" spans="11:12" ht="15" customHeight="1">
      <c r="K2615" s="1715"/>
      <c r="L2615" s="1715"/>
    </row>
    <row r="2616" spans="11:12" ht="15" customHeight="1">
      <c r="K2616" s="1715"/>
      <c r="L2616" s="1715"/>
    </row>
    <row r="2617" spans="11:12" ht="15" customHeight="1">
      <c r="K2617" s="1715"/>
      <c r="L2617" s="1715"/>
    </row>
    <row r="2618" spans="11:12" ht="15" customHeight="1">
      <c r="K2618" s="1715"/>
      <c r="L2618" s="1715"/>
    </row>
    <row r="2619" spans="11:12" ht="15" customHeight="1">
      <c r="K2619" s="1715"/>
      <c r="L2619" s="1715"/>
    </row>
    <row r="2620" spans="11:12" ht="15" customHeight="1">
      <c r="K2620" s="1715"/>
      <c r="L2620" s="1715"/>
    </row>
    <row r="2621" spans="11:12" ht="15" customHeight="1">
      <c r="K2621" s="1715"/>
      <c r="L2621" s="1715"/>
    </row>
    <row r="2622" spans="11:12" ht="15" customHeight="1">
      <c r="K2622" s="1715"/>
      <c r="L2622" s="1715"/>
    </row>
    <row r="2623" spans="11:12" ht="15" customHeight="1">
      <c r="K2623" s="1715"/>
      <c r="L2623" s="1715"/>
    </row>
    <row r="2624" spans="11:12" ht="15" customHeight="1">
      <c r="K2624" s="1715"/>
      <c r="L2624" s="1715"/>
    </row>
    <row r="2625" spans="11:12" ht="15" customHeight="1">
      <c r="K2625" s="1715"/>
      <c r="L2625" s="1715"/>
    </row>
    <row r="2626" spans="11:12" ht="15" customHeight="1">
      <c r="K2626" s="1715"/>
      <c r="L2626" s="1715"/>
    </row>
    <row r="2627" spans="11:12" ht="15" customHeight="1">
      <c r="K2627" s="1715"/>
      <c r="L2627" s="1715"/>
    </row>
    <row r="2628" spans="11:12" ht="15" customHeight="1">
      <c r="K2628" s="1715"/>
      <c r="L2628" s="1715"/>
    </row>
    <row r="2629" spans="11:12" ht="15" customHeight="1">
      <c r="K2629" s="1715"/>
      <c r="L2629" s="1715"/>
    </row>
    <row r="2630" spans="11:12" ht="15" customHeight="1">
      <c r="K2630" s="1715"/>
      <c r="L2630" s="1715"/>
    </row>
    <row r="2631" spans="11:12" ht="15" customHeight="1">
      <c r="K2631" s="1715"/>
      <c r="L2631" s="1715"/>
    </row>
    <row r="2632" spans="11:12" ht="15" customHeight="1">
      <c r="K2632" s="1715"/>
      <c r="L2632" s="1715"/>
    </row>
    <row r="2633" spans="11:12" ht="15" customHeight="1">
      <c r="K2633" s="1715"/>
      <c r="L2633" s="1715"/>
    </row>
    <row r="2634" spans="11:12" ht="15" customHeight="1">
      <c r="K2634" s="1715"/>
      <c r="L2634" s="1715"/>
    </row>
    <row r="2635" spans="11:12" ht="15" customHeight="1">
      <c r="K2635" s="1715"/>
      <c r="L2635" s="1715"/>
    </row>
    <row r="2636" spans="11:12" ht="15" customHeight="1">
      <c r="K2636" s="1715"/>
      <c r="L2636" s="1715"/>
    </row>
    <row r="2637" spans="11:12" ht="15" customHeight="1">
      <c r="K2637" s="1715"/>
      <c r="L2637" s="1715"/>
    </row>
    <row r="2638" spans="11:12" ht="15" customHeight="1">
      <c r="K2638" s="1715"/>
      <c r="L2638" s="1715"/>
    </row>
    <row r="2639" spans="11:12" ht="15" customHeight="1">
      <c r="K2639" s="1715"/>
      <c r="L2639" s="1715"/>
    </row>
    <row r="2640" spans="11:12" ht="15" customHeight="1">
      <c r="K2640" s="1715"/>
      <c r="L2640" s="1715"/>
    </row>
    <row r="2641" spans="11:12" ht="15" customHeight="1">
      <c r="K2641" s="1715"/>
      <c r="L2641" s="1715"/>
    </row>
    <row r="2642" spans="11:12" ht="15" customHeight="1">
      <c r="K2642" s="1715"/>
      <c r="L2642" s="1715"/>
    </row>
    <row r="2643" spans="11:12" ht="15" customHeight="1">
      <c r="K2643" s="1715"/>
      <c r="L2643" s="1715"/>
    </row>
    <row r="2644" spans="11:12" ht="15" customHeight="1">
      <c r="K2644" s="1715"/>
      <c r="L2644" s="1715"/>
    </row>
    <row r="2645" spans="11:12" ht="15" customHeight="1">
      <c r="K2645" s="1715"/>
      <c r="L2645" s="1715"/>
    </row>
    <row r="2646" spans="11:12" ht="15" customHeight="1">
      <c r="K2646" s="1715"/>
      <c r="L2646" s="1715"/>
    </row>
    <row r="2647" spans="11:12" ht="15" customHeight="1">
      <c r="K2647" s="1715"/>
      <c r="L2647" s="1715"/>
    </row>
    <row r="2648" spans="11:12" ht="15" customHeight="1">
      <c r="K2648" s="1715"/>
      <c r="L2648" s="1715"/>
    </row>
    <row r="2649" spans="11:12" ht="15" customHeight="1">
      <c r="K2649" s="1715"/>
      <c r="L2649" s="1715"/>
    </row>
    <row r="2650" spans="11:12" ht="15" customHeight="1">
      <c r="K2650" s="1715"/>
      <c r="L2650" s="1715"/>
    </row>
    <row r="2651" spans="11:12" ht="15" customHeight="1">
      <c r="K2651" s="1715"/>
      <c r="L2651" s="1715"/>
    </row>
    <row r="2652" spans="11:12" ht="15" customHeight="1">
      <c r="K2652" s="1715"/>
      <c r="L2652" s="1715"/>
    </row>
    <row r="2653" spans="11:12" ht="15" customHeight="1">
      <c r="K2653" s="1715"/>
      <c r="L2653" s="1715"/>
    </row>
    <row r="2654" spans="11:12" ht="15" customHeight="1">
      <c r="K2654" s="1715"/>
      <c r="L2654" s="1715"/>
    </row>
    <row r="2655" spans="11:12" ht="15" customHeight="1">
      <c r="K2655" s="1715"/>
      <c r="L2655" s="1715"/>
    </row>
    <row r="2656" spans="11:12" ht="15" customHeight="1">
      <c r="K2656" s="1715"/>
      <c r="L2656" s="1715"/>
    </row>
    <row r="2657" spans="11:12" ht="15" customHeight="1">
      <c r="K2657" s="1715"/>
      <c r="L2657" s="1715"/>
    </row>
    <row r="2658" spans="11:12" ht="15" customHeight="1">
      <c r="K2658" s="1715"/>
      <c r="L2658" s="1715"/>
    </row>
    <row r="2659" spans="11:12" ht="15" customHeight="1">
      <c r="K2659" s="1715"/>
      <c r="L2659" s="1715"/>
    </row>
    <row r="2660" spans="11:12" ht="15" customHeight="1">
      <c r="K2660" s="1715"/>
      <c r="L2660" s="1715"/>
    </row>
    <row r="2661" spans="11:12" ht="15" customHeight="1">
      <c r="K2661" s="1715"/>
      <c r="L2661" s="1715"/>
    </row>
    <row r="2662" spans="11:12" ht="15" customHeight="1">
      <c r="K2662" s="1715"/>
      <c r="L2662" s="1715"/>
    </row>
    <row r="2663" spans="11:12" ht="15" customHeight="1">
      <c r="K2663" s="1715"/>
      <c r="L2663" s="1715"/>
    </row>
    <row r="2664" spans="11:12" ht="15" customHeight="1">
      <c r="K2664" s="1715"/>
      <c r="L2664" s="1715"/>
    </row>
    <row r="2665" spans="11:12" ht="15" customHeight="1">
      <c r="K2665" s="1715"/>
      <c r="L2665" s="1715"/>
    </row>
    <row r="2666" spans="11:12" ht="15" customHeight="1">
      <c r="K2666" s="1715"/>
      <c r="L2666" s="1715"/>
    </row>
    <row r="2667" spans="11:12" ht="15" customHeight="1">
      <c r="K2667" s="1715"/>
      <c r="L2667" s="1715"/>
    </row>
    <row r="2668" spans="11:12" ht="15" customHeight="1">
      <c r="K2668" s="1715"/>
      <c r="L2668" s="1715"/>
    </row>
    <row r="2669" spans="11:12" ht="15" customHeight="1">
      <c r="K2669" s="1715"/>
      <c r="L2669" s="1715"/>
    </row>
    <row r="2670" spans="11:12" ht="15" customHeight="1">
      <c r="K2670" s="1715"/>
      <c r="L2670" s="1715"/>
    </row>
    <row r="2671" spans="11:12" ht="15" customHeight="1">
      <c r="K2671" s="1715"/>
      <c r="L2671" s="1715"/>
    </row>
    <row r="2672" spans="11:12" ht="15" customHeight="1">
      <c r="K2672" s="1715"/>
      <c r="L2672" s="1715"/>
    </row>
    <row r="2673" spans="11:12" ht="15" customHeight="1">
      <c r="K2673" s="1715"/>
      <c r="L2673" s="1715"/>
    </row>
    <row r="2674" spans="11:12" ht="15" customHeight="1">
      <c r="K2674" s="1715"/>
      <c r="L2674" s="1715"/>
    </row>
    <row r="2675" spans="11:12" ht="15" customHeight="1">
      <c r="K2675" s="1715"/>
      <c r="L2675" s="1715"/>
    </row>
    <row r="2676" spans="11:12" ht="15" customHeight="1">
      <c r="K2676" s="1715"/>
      <c r="L2676" s="1715"/>
    </row>
    <row r="2677" spans="11:12" ht="15" customHeight="1">
      <c r="K2677" s="1715"/>
      <c r="L2677" s="1715"/>
    </row>
    <row r="2678" spans="11:12" ht="15" customHeight="1">
      <c r="K2678" s="1715"/>
      <c r="L2678" s="1715"/>
    </row>
    <row r="2679" spans="11:12" ht="15" customHeight="1">
      <c r="K2679" s="1715"/>
      <c r="L2679" s="1715"/>
    </row>
    <row r="2680" spans="11:12" ht="15" customHeight="1">
      <c r="K2680" s="1715"/>
      <c r="L2680" s="1715"/>
    </row>
    <row r="2681" spans="11:12" ht="15" customHeight="1">
      <c r="K2681" s="1715"/>
      <c r="L2681" s="1715"/>
    </row>
    <row r="2682" spans="11:12" ht="15" customHeight="1">
      <c r="K2682" s="1715"/>
      <c r="L2682" s="1715"/>
    </row>
    <row r="2683" spans="11:12" ht="15" customHeight="1">
      <c r="K2683" s="1715"/>
      <c r="L2683" s="1715"/>
    </row>
    <row r="2684" spans="11:12" ht="15" customHeight="1">
      <c r="K2684" s="1715"/>
      <c r="L2684" s="1715"/>
    </row>
    <row r="2685" spans="11:12" ht="15" customHeight="1">
      <c r="K2685" s="1715"/>
      <c r="L2685" s="1715"/>
    </row>
    <row r="2686" spans="11:12" ht="15" customHeight="1">
      <c r="K2686" s="1715"/>
      <c r="L2686" s="1715"/>
    </row>
    <row r="2687" spans="11:12" ht="15" customHeight="1">
      <c r="K2687" s="1715"/>
      <c r="L2687" s="1715"/>
    </row>
    <row r="2688" spans="11:12" ht="15" customHeight="1">
      <c r="K2688" s="1715"/>
      <c r="L2688" s="1715"/>
    </row>
    <row r="2689" spans="11:12" ht="15" customHeight="1">
      <c r="K2689" s="1715"/>
      <c r="L2689" s="1715"/>
    </row>
    <row r="2690" spans="11:12" ht="15" customHeight="1">
      <c r="K2690" s="1715"/>
      <c r="L2690" s="1715"/>
    </row>
    <row r="2691" spans="11:12" ht="15" customHeight="1">
      <c r="K2691" s="1715"/>
      <c r="L2691" s="1715"/>
    </row>
    <row r="2692" spans="11:12" ht="15" customHeight="1">
      <c r="K2692" s="1715"/>
      <c r="L2692" s="1715"/>
    </row>
    <row r="2693" spans="11:12" ht="15" customHeight="1">
      <c r="K2693" s="1715"/>
      <c r="L2693" s="1715"/>
    </row>
    <row r="2694" spans="11:12" ht="15" customHeight="1">
      <c r="K2694" s="1715"/>
      <c r="L2694" s="1715"/>
    </row>
    <row r="2695" spans="11:12" ht="15" customHeight="1">
      <c r="K2695" s="1715"/>
      <c r="L2695" s="1715"/>
    </row>
    <row r="2696" spans="11:12" ht="15" customHeight="1">
      <c r="K2696" s="1715"/>
      <c r="L2696" s="1715"/>
    </row>
    <row r="2697" spans="11:12" ht="15" customHeight="1">
      <c r="K2697" s="1715"/>
      <c r="L2697" s="1715"/>
    </row>
    <row r="2698" spans="11:12" ht="15" customHeight="1">
      <c r="K2698" s="1715"/>
      <c r="L2698" s="1715"/>
    </row>
    <row r="2699" spans="11:12" ht="15" customHeight="1">
      <c r="K2699" s="1715"/>
      <c r="L2699" s="1715"/>
    </row>
    <row r="2700" spans="11:12" ht="15" customHeight="1">
      <c r="K2700" s="1715"/>
      <c r="L2700" s="1715"/>
    </row>
    <row r="2701" spans="11:12" ht="15" customHeight="1">
      <c r="K2701" s="1715"/>
      <c r="L2701" s="1715"/>
    </row>
    <row r="2702" spans="11:12" ht="15" customHeight="1">
      <c r="K2702" s="1715"/>
      <c r="L2702" s="1715"/>
    </row>
    <row r="2703" spans="11:12" ht="15" customHeight="1">
      <c r="K2703" s="1715"/>
      <c r="L2703" s="1715"/>
    </row>
    <row r="2704" spans="11:12" ht="15" customHeight="1">
      <c r="K2704" s="1715"/>
      <c r="L2704" s="1715"/>
    </row>
    <row r="2705" spans="11:12" ht="15" customHeight="1">
      <c r="K2705" s="1715"/>
      <c r="L2705" s="1715"/>
    </row>
    <row r="2706" spans="11:12" ht="15" customHeight="1">
      <c r="K2706" s="1715"/>
      <c r="L2706" s="1715"/>
    </row>
    <row r="2707" spans="11:12" ht="15" customHeight="1">
      <c r="K2707" s="1715"/>
      <c r="L2707" s="1715"/>
    </row>
    <row r="2708" spans="11:12" ht="15" customHeight="1">
      <c r="K2708" s="1715"/>
      <c r="L2708" s="1715"/>
    </row>
    <row r="2709" spans="11:12" ht="15" customHeight="1">
      <c r="K2709" s="1715"/>
      <c r="L2709" s="1715"/>
    </row>
    <row r="2710" spans="11:12" ht="15" customHeight="1">
      <c r="K2710" s="1715"/>
      <c r="L2710" s="1715"/>
    </row>
    <row r="2711" spans="11:12" ht="15" customHeight="1">
      <c r="K2711" s="1715"/>
      <c r="L2711" s="1715"/>
    </row>
    <row r="2712" spans="11:12" ht="15" customHeight="1">
      <c r="K2712" s="1715"/>
      <c r="L2712" s="1715"/>
    </row>
    <row r="2713" spans="11:12" ht="15" customHeight="1">
      <c r="K2713" s="1715"/>
      <c r="L2713" s="1715"/>
    </row>
    <row r="2714" spans="11:12" ht="15" customHeight="1">
      <c r="K2714" s="1715"/>
      <c r="L2714" s="1715"/>
    </row>
    <row r="2715" spans="11:12" ht="15" customHeight="1">
      <c r="K2715" s="1715"/>
      <c r="L2715" s="1715"/>
    </row>
    <row r="2716" spans="11:12" ht="15" customHeight="1">
      <c r="K2716" s="1715"/>
      <c r="L2716" s="1715"/>
    </row>
    <row r="2717" spans="11:12" ht="15" customHeight="1">
      <c r="K2717" s="1715"/>
      <c r="L2717" s="1715"/>
    </row>
    <row r="2718" spans="11:12" ht="15" customHeight="1">
      <c r="K2718" s="1715"/>
      <c r="L2718" s="1715"/>
    </row>
    <row r="2719" spans="11:12" ht="15" customHeight="1">
      <c r="K2719" s="1715"/>
      <c r="L2719" s="1715"/>
    </row>
    <row r="2720" spans="11:12" ht="15" customHeight="1">
      <c r="K2720" s="1715"/>
      <c r="L2720" s="1715"/>
    </row>
    <row r="2721" spans="11:12" ht="15" customHeight="1">
      <c r="K2721" s="1715"/>
      <c r="L2721" s="1715"/>
    </row>
    <row r="2722" spans="11:12" ht="15" customHeight="1">
      <c r="K2722" s="1715"/>
      <c r="L2722" s="1715"/>
    </row>
    <row r="2723" spans="11:12" ht="15" customHeight="1">
      <c r="K2723" s="1715"/>
      <c r="L2723" s="1715"/>
    </row>
    <row r="2724" spans="11:12" ht="15" customHeight="1">
      <c r="K2724" s="1715"/>
      <c r="L2724" s="1715"/>
    </row>
    <row r="2725" spans="11:12" ht="15" customHeight="1">
      <c r="K2725" s="1715"/>
      <c r="L2725" s="1715"/>
    </row>
    <row r="2726" spans="11:12" ht="15" customHeight="1">
      <c r="K2726" s="1715"/>
      <c r="L2726" s="1715"/>
    </row>
    <row r="2727" spans="11:12" ht="15" customHeight="1">
      <c r="K2727" s="1715"/>
      <c r="L2727" s="1715"/>
    </row>
    <row r="2728" spans="11:12" ht="15" customHeight="1">
      <c r="K2728" s="1715"/>
      <c r="L2728" s="1715"/>
    </row>
    <row r="2729" spans="11:12" ht="15" customHeight="1">
      <c r="K2729" s="1715"/>
      <c r="L2729" s="1715"/>
    </row>
    <row r="2730" spans="11:12" ht="15" customHeight="1">
      <c r="K2730" s="1715"/>
      <c r="L2730" s="1715"/>
    </row>
    <row r="2731" spans="11:12" ht="15" customHeight="1">
      <c r="K2731" s="1715"/>
      <c r="L2731" s="1715"/>
    </row>
    <row r="2732" spans="11:12" ht="15" customHeight="1">
      <c r="K2732" s="1715"/>
      <c r="L2732" s="1715"/>
    </row>
    <row r="2733" spans="11:12" ht="15" customHeight="1">
      <c r="K2733" s="1715"/>
      <c r="L2733" s="1715"/>
    </row>
    <row r="2734" spans="11:12" ht="15" customHeight="1">
      <c r="K2734" s="1715"/>
      <c r="L2734" s="1715"/>
    </row>
    <row r="2735" spans="11:12" ht="15" customHeight="1">
      <c r="K2735" s="1715"/>
      <c r="L2735" s="1715"/>
    </row>
    <row r="2736" spans="11:12" ht="15" customHeight="1">
      <c r="K2736" s="1715"/>
      <c r="L2736" s="1715"/>
    </row>
    <row r="2737" spans="11:12" ht="15" customHeight="1">
      <c r="K2737" s="1715"/>
      <c r="L2737" s="1715"/>
    </row>
    <row r="2738" spans="11:12" ht="15" customHeight="1">
      <c r="K2738" s="1715"/>
      <c r="L2738" s="1715"/>
    </row>
    <row r="2739" spans="11:12" ht="15" customHeight="1">
      <c r="K2739" s="1715"/>
      <c r="L2739" s="1715"/>
    </row>
    <row r="2740" spans="11:12" ht="15" customHeight="1">
      <c r="K2740" s="1715"/>
      <c r="L2740" s="1715"/>
    </row>
    <row r="2741" spans="11:12" ht="15" customHeight="1">
      <c r="K2741" s="1715"/>
      <c r="L2741" s="1715"/>
    </row>
    <row r="2742" spans="11:12" ht="15" customHeight="1">
      <c r="K2742" s="1715"/>
      <c r="L2742" s="1715"/>
    </row>
    <row r="2743" spans="11:12" ht="15" customHeight="1">
      <c r="K2743" s="1715"/>
      <c r="L2743" s="1715"/>
    </row>
    <row r="2744" spans="11:12" ht="15" customHeight="1">
      <c r="K2744" s="1715"/>
      <c r="L2744" s="1715"/>
    </row>
    <row r="2745" spans="11:12" ht="15" customHeight="1">
      <c r="K2745" s="1715"/>
      <c r="L2745" s="1715"/>
    </row>
    <row r="2746" spans="11:12" ht="15" customHeight="1">
      <c r="K2746" s="1715"/>
      <c r="L2746" s="1715"/>
    </row>
    <row r="2747" spans="11:12" ht="15" customHeight="1">
      <c r="K2747" s="1715"/>
      <c r="L2747" s="1715"/>
    </row>
    <row r="2748" spans="11:12" ht="15" customHeight="1">
      <c r="K2748" s="1715"/>
      <c r="L2748" s="1715"/>
    </row>
    <row r="2749" spans="11:12" ht="15" customHeight="1">
      <c r="K2749" s="1715"/>
      <c r="L2749" s="1715"/>
    </row>
    <row r="2750" spans="11:12" ht="15" customHeight="1">
      <c r="K2750" s="1715"/>
      <c r="L2750" s="1715"/>
    </row>
    <row r="2751" spans="11:12" ht="15" customHeight="1">
      <c r="K2751" s="1715"/>
      <c r="L2751" s="1715"/>
    </row>
    <row r="2752" spans="11:12" ht="15" customHeight="1">
      <c r="K2752" s="1715"/>
      <c r="L2752" s="1715"/>
    </row>
    <row r="2753" spans="11:12" ht="15" customHeight="1">
      <c r="K2753" s="1715"/>
      <c r="L2753" s="1715"/>
    </row>
    <row r="2754" spans="11:12" ht="15" customHeight="1">
      <c r="K2754" s="1715"/>
      <c r="L2754" s="1715"/>
    </row>
    <row r="2755" spans="11:12" ht="15" customHeight="1">
      <c r="K2755" s="1715"/>
      <c r="L2755" s="1715"/>
    </row>
    <row r="2756" spans="11:12" ht="15" customHeight="1">
      <c r="K2756" s="1715"/>
      <c r="L2756" s="1715"/>
    </row>
    <row r="2757" spans="11:12" ht="15" customHeight="1">
      <c r="K2757" s="1715"/>
      <c r="L2757" s="1715"/>
    </row>
    <row r="2758" spans="11:12" ht="15" customHeight="1">
      <c r="K2758" s="1715"/>
      <c r="L2758" s="1715"/>
    </row>
    <row r="2759" spans="11:12" ht="15" customHeight="1">
      <c r="K2759" s="1715"/>
      <c r="L2759" s="1715"/>
    </row>
    <row r="2760" spans="11:12" ht="15" customHeight="1">
      <c r="K2760" s="1715"/>
      <c r="L2760" s="1715"/>
    </row>
    <row r="2761" spans="11:12" ht="15" customHeight="1">
      <c r="K2761" s="1715"/>
      <c r="L2761" s="1715"/>
    </row>
    <row r="2762" spans="11:12" ht="15" customHeight="1">
      <c r="K2762" s="1715"/>
      <c r="L2762" s="1715"/>
    </row>
    <row r="2763" spans="11:12" ht="15" customHeight="1">
      <c r="K2763" s="1715"/>
      <c r="L2763" s="1715"/>
    </row>
    <row r="2764" spans="11:12" ht="15" customHeight="1">
      <c r="K2764" s="1715"/>
      <c r="L2764" s="1715"/>
    </row>
    <row r="2765" spans="11:12" ht="15" customHeight="1">
      <c r="K2765" s="1715"/>
      <c r="L2765" s="1715"/>
    </row>
    <row r="2766" spans="11:12" ht="15" customHeight="1">
      <c r="K2766" s="1715"/>
      <c r="L2766" s="1715"/>
    </row>
    <row r="2767" spans="11:12" ht="15" customHeight="1">
      <c r="K2767" s="1715"/>
      <c r="L2767" s="1715"/>
    </row>
    <row r="2768" spans="11:12" ht="15" customHeight="1">
      <c r="K2768" s="1715"/>
      <c r="L2768" s="1715"/>
    </row>
    <row r="2769" spans="11:12" ht="15" customHeight="1">
      <c r="K2769" s="1715"/>
      <c r="L2769" s="1715"/>
    </row>
    <row r="2770" spans="11:12" ht="15" customHeight="1">
      <c r="K2770" s="1715"/>
      <c r="L2770" s="1715"/>
    </row>
    <row r="2771" spans="11:12" ht="15" customHeight="1">
      <c r="K2771" s="1715"/>
      <c r="L2771" s="1715"/>
    </row>
    <row r="2772" spans="11:12" ht="15" customHeight="1">
      <c r="K2772" s="1715"/>
      <c r="L2772" s="1715"/>
    </row>
    <row r="2773" spans="11:12" ht="15" customHeight="1">
      <c r="K2773" s="1715"/>
      <c r="L2773" s="1715"/>
    </row>
    <row r="2774" spans="11:12" ht="15" customHeight="1">
      <c r="K2774" s="1715"/>
      <c r="L2774" s="1715"/>
    </row>
    <row r="2775" spans="11:12" ht="15" customHeight="1">
      <c r="K2775" s="1715"/>
      <c r="L2775" s="1715"/>
    </row>
    <row r="2776" spans="11:12" ht="15" customHeight="1">
      <c r="K2776" s="1715"/>
      <c r="L2776" s="1715"/>
    </row>
    <row r="2777" spans="11:12" ht="15" customHeight="1">
      <c r="K2777" s="1715"/>
      <c r="L2777" s="1715"/>
    </row>
    <row r="2778" spans="11:12" ht="15" customHeight="1">
      <c r="K2778" s="1715"/>
      <c r="L2778" s="1715"/>
    </row>
    <row r="2779" spans="11:12" ht="15" customHeight="1">
      <c r="K2779" s="1715"/>
      <c r="L2779" s="1715"/>
    </row>
    <row r="2780" spans="11:12" ht="15" customHeight="1">
      <c r="K2780" s="1715"/>
      <c r="L2780" s="1715"/>
    </row>
    <row r="2781" spans="11:12" ht="15" customHeight="1">
      <c r="K2781" s="1715"/>
      <c r="L2781" s="1715"/>
    </row>
    <row r="2782" spans="11:12" ht="15" customHeight="1">
      <c r="K2782" s="1715"/>
      <c r="L2782" s="1715"/>
    </row>
    <row r="2783" spans="11:12" ht="15" customHeight="1">
      <c r="K2783" s="1715"/>
      <c r="L2783" s="1715"/>
    </row>
    <row r="2784" spans="11:12" ht="15" customHeight="1">
      <c r="K2784" s="1715"/>
      <c r="L2784" s="1715"/>
    </row>
    <row r="2785" spans="11:12" ht="15" customHeight="1">
      <c r="K2785" s="1715"/>
      <c r="L2785" s="1715"/>
    </row>
    <row r="2786" spans="11:12" ht="15" customHeight="1">
      <c r="K2786" s="1715"/>
      <c r="L2786" s="1715"/>
    </row>
    <row r="2787" spans="11:12" ht="15" customHeight="1">
      <c r="K2787" s="1715"/>
      <c r="L2787" s="1715"/>
    </row>
    <row r="2788" spans="11:12" ht="15" customHeight="1">
      <c r="K2788" s="1715"/>
      <c r="L2788" s="1715"/>
    </row>
    <row r="2789" spans="11:12" ht="15" customHeight="1">
      <c r="K2789" s="1715"/>
      <c r="L2789" s="1715"/>
    </row>
    <row r="2790" spans="11:12" ht="15" customHeight="1">
      <c r="K2790" s="1715"/>
      <c r="L2790" s="1715"/>
    </row>
    <row r="2791" spans="11:12" ht="15" customHeight="1">
      <c r="K2791" s="1715"/>
      <c r="L2791" s="1715"/>
    </row>
    <row r="2792" spans="11:12" ht="15" customHeight="1">
      <c r="K2792" s="1715"/>
      <c r="L2792" s="1715"/>
    </row>
    <row r="2793" spans="11:12" ht="15" customHeight="1">
      <c r="K2793" s="1715"/>
      <c r="L2793" s="1715"/>
    </row>
    <row r="2794" spans="11:12" ht="15" customHeight="1">
      <c r="K2794" s="1715"/>
      <c r="L2794" s="1715"/>
    </row>
    <row r="2795" spans="11:12" ht="15" customHeight="1">
      <c r="K2795" s="1715"/>
      <c r="L2795" s="1715"/>
    </row>
    <row r="2796" spans="11:12" ht="15" customHeight="1">
      <c r="K2796" s="1715"/>
      <c r="L2796" s="1715"/>
    </row>
    <row r="2797" spans="11:12" ht="15" customHeight="1">
      <c r="K2797" s="1715"/>
      <c r="L2797" s="1715"/>
    </row>
    <row r="2798" spans="11:12" ht="15" customHeight="1">
      <c r="K2798" s="1715"/>
      <c r="L2798" s="1715"/>
    </row>
    <row r="2799" spans="11:12" ht="15" customHeight="1">
      <c r="K2799" s="1715"/>
      <c r="L2799" s="1715"/>
    </row>
    <row r="2800" spans="11:12" ht="15" customHeight="1">
      <c r="K2800" s="1715"/>
      <c r="L2800" s="1715"/>
    </row>
    <row r="2801" spans="11:12" ht="15" customHeight="1">
      <c r="K2801" s="1715"/>
      <c r="L2801" s="1715"/>
    </row>
    <row r="2802" spans="11:12" ht="15" customHeight="1">
      <c r="K2802" s="1715"/>
      <c r="L2802" s="1715"/>
    </row>
    <row r="2803" spans="11:12" ht="15" customHeight="1">
      <c r="K2803" s="1715"/>
      <c r="L2803" s="1715"/>
    </row>
    <row r="2804" spans="11:12" ht="15" customHeight="1">
      <c r="K2804" s="1715"/>
      <c r="L2804" s="1715"/>
    </row>
    <row r="2805" spans="11:12" ht="15" customHeight="1">
      <c r="K2805" s="1715"/>
      <c r="L2805" s="1715"/>
    </row>
    <row r="2806" spans="11:12" ht="15" customHeight="1">
      <c r="K2806" s="1715"/>
      <c r="L2806" s="1715"/>
    </row>
    <row r="2807" spans="11:12" ht="15" customHeight="1">
      <c r="K2807" s="1715"/>
      <c r="L2807" s="1715"/>
    </row>
    <row r="2808" spans="11:12" ht="15" customHeight="1">
      <c r="K2808" s="1715"/>
      <c r="L2808" s="1715"/>
    </row>
    <row r="2809" spans="11:12" ht="15" customHeight="1">
      <c r="K2809" s="1715"/>
      <c r="L2809" s="1715"/>
    </row>
    <row r="2810" spans="11:12" ht="15" customHeight="1">
      <c r="K2810" s="1715"/>
      <c r="L2810" s="1715"/>
    </row>
    <row r="2811" spans="11:12" ht="15" customHeight="1">
      <c r="K2811" s="1715"/>
      <c r="L2811" s="1715"/>
    </row>
    <row r="2812" spans="11:12" ht="15" customHeight="1">
      <c r="K2812" s="1715"/>
      <c r="L2812" s="1715"/>
    </row>
    <row r="2813" spans="11:12" ht="15" customHeight="1">
      <c r="K2813" s="1715"/>
      <c r="L2813" s="1715"/>
    </row>
    <row r="2814" spans="11:12" ht="15" customHeight="1">
      <c r="K2814" s="1715"/>
      <c r="L2814" s="1715"/>
    </row>
    <row r="2815" spans="11:12" ht="15" customHeight="1">
      <c r="K2815" s="1715"/>
      <c r="L2815" s="1715"/>
    </row>
    <row r="2816" spans="11:12" ht="15" customHeight="1">
      <c r="K2816" s="1715"/>
      <c r="L2816" s="1715"/>
    </row>
    <row r="2817" spans="11:12" ht="15" customHeight="1">
      <c r="K2817" s="1715"/>
      <c r="L2817" s="1715"/>
    </row>
    <row r="2818" spans="11:12" ht="15" customHeight="1">
      <c r="K2818" s="1715"/>
      <c r="L2818" s="1715"/>
    </row>
    <row r="2819" spans="11:12" ht="15" customHeight="1">
      <c r="K2819" s="1715"/>
      <c r="L2819" s="1715"/>
    </row>
    <row r="2820" spans="11:12" ht="15" customHeight="1">
      <c r="K2820" s="1715"/>
      <c r="L2820" s="1715"/>
    </row>
    <row r="2821" spans="11:12" ht="15" customHeight="1">
      <c r="K2821" s="1715"/>
      <c r="L2821" s="1715"/>
    </row>
    <row r="2822" spans="11:12" ht="15" customHeight="1">
      <c r="K2822" s="1715"/>
      <c r="L2822" s="1715"/>
    </row>
    <row r="2823" spans="11:12" ht="15" customHeight="1">
      <c r="K2823" s="1715"/>
      <c r="L2823" s="1715"/>
    </row>
    <row r="2824" spans="11:12" ht="15" customHeight="1">
      <c r="K2824" s="1715"/>
      <c r="L2824" s="1715"/>
    </row>
    <row r="2825" spans="11:12" ht="15" customHeight="1">
      <c r="K2825" s="1715"/>
      <c r="L2825" s="1715"/>
    </row>
    <row r="2826" spans="11:12" ht="15" customHeight="1">
      <c r="K2826" s="1715"/>
      <c r="L2826" s="1715"/>
    </row>
    <row r="2827" spans="11:12" ht="15" customHeight="1">
      <c r="K2827" s="1715"/>
      <c r="L2827" s="1715"/>
    </row>
    <row r="2828" spans="11:12" ht="15" customHeight="1">
      <c r="K2828" s="1715"/>
      <c r="L2828" s="1715"/>
    </row>
    <row r="2829" spans="11:12" ht="15" customHeight="1">
      <c r="K2829" s="1715"/>
      <c r="L2829" s="1715"/>
    </row>
    <row r="2830" spans="11:12" ht="15" customHeight="1">
      <c r="K2830" s="1715"/>
      <c r="L2830" s="1715"/>
    </row>
    <row r="2831" spans="11:12" ht="15" customHeight="1">
      <c r="K2831" s="1715"/>
      <c r="L2831" s="1715"/>
    </row>
    <row r="2832" spans="11:12" ht="15" customHeight="1">
      <c r="K2832" s="1715"/>
      <c r="L2832" s="1715"/>
    </row>
    <row r="2833" spans="11:12" ht="15" customHeight="1">
      <c r="K2833" s="1715"/>
      <c r="L2833" s="1715"/>
    </row>
    <row r="2834" spans="11:12" ht="15" customHeight="1">
      <c r="K2834" s="1715"/>
      <c r="L2834" s="1715"/>
    </row>
    <row r="2835" spans="11:12" ht="15" customHeight="1">
      <c r="K2835" s="1715"/>
      <c r="L2835" s="1715"/>
    </row>
    <row r="2836" spans="11:12" ht="15" customHeight="1">
      <c r="K2836" s="1715"/>
      <c r="L2836" s="1715"/>
    </row>
    <row r="2837" spans="11:12" ht="15" customHeight="1">
      <c r="K2837" s="1715"/>
      <c r="L2837" s="1715"/>
    </row>
    <row r="2838" spans="11:12" ht="15" customHeight="1">
      <c r="K2838" s="1715"/>
      <c r="L2838" s="1715"/>
    </row>
    <row r="2839" spans="11:12" ht="15" customHeight="1">
      <c r="K2839" s="1715"/>
      <c r="L2839" s="1715"/>
    </row>
    <row r="2840" spans="11:12" ht="15" customHeight="1">
      <c r="K2840" s="1715"/>
      <c r="L2840" s="1715"/>
    </row>
    <row r="2841" spans="11:12" ht="15" customHeight="1">
      <c r="K2841" s="1715"/>
      <c r="L2841" s="1715"/>
    </row>
    <row r="2842" spans="11:12" ht="15" customHeight="1">
      <c r="K2842" s="1715"/>
      <c r="L2842" s="1715"/>
    </row>
    <row r="2843" spans="11:12" ht="15" customHeight="1">
      <c r="K2843" s="1715"/>
      <c r="L2843" s="1715"/>
    </row>
    <row r="2844" spans="11:12" ht="15" customHeight="1">
      <c r="K2844" s="1715"/>
      <c r="L2844" s="1715"/>
    </row>
    <row r="2845" spans="11:12" ht="15" customHeight="1">
      <c r="K2845" s="1715"/>
      <c r="L2845" s="1715"/>
    </row>
    <row r="2846" spans="11:12" ht="15" customHeight="1">
      <c r="K2846" s="1715"/>
      <c r="L2846" s="1715"/>
    </row>
    <row r="2847" spans="11:12" ht="15" customHeight="1">
      <c r="K2847" s="1715"/>
      <c r="L2847" s="1715"/>
    </row>
    <row r="2848" spans="11:12" ht="15" customHeight="1">
      <c r="K2848" s="1715"/>
      <c r="L2848" s="1715"/>
    </row>
    <row r="2849" spans="11:12" ht="15" customHeight="1">
      <c r="K2849" s="1715"/>
      <c r="L2849" s="1715"/>
    </row>
    <row r="2850" spans="11:12" ht="15" customHeight="1">
      <c r="K2850" s="1715"/>
      <c r="L2850" s="1715"/>
    </row>
    <row r="2851" spans="11:12" ht="15" customHeight="1">
      <c r="K2851" s="1715"/>
      <c r="L2851" s="1715"/>
    </row>
    <row r="2852" spans="11:12" ht="15" customHeight="1">
      <c r="K2852" s="1715"/>
      <c r="L2852" s="1715"/>
    </row>
    <row r="2853" spans="11:12" ht="15" customHeight="1">
      <c r="K2853" s="1715"/>
      <c r="L2853" s="1715"/>
    </row>
    <row r="2854" spans="11:12" ht="15" customHeight="1">
      <c r="K2854" s="1715"/>
      <c r="L2854" s="1715"/>
    </row>
    <row r="2855" spans="11:12" ht="15" customHeight="1">
      <c r="K2855" s="1715"/>
      <c r="L2855" s="1715"/>
    </row>
    <row r="2856" spans="11:12" ht="15" customHeight="1">
      <c r="K2856" s="1715"/>
      <c r="L2856" s="1715"/>
    </row>
    <row r="2857" spans="11:12" ht="15" customHeight="1">
      <c r="K2857" s="1715"/>
      <c r="L2857" s="1715"/>
    </row>
    <row r="2858" spans="11:12" ht="15" customHeight="1">
      <c r="K2858" s="1715"/>
      <c r="L2858" s="1715"/>
    </row>
    <row r="2859" spans="11:12" ht="15" customHeight="1">
      <c r="K2859" s="1715"/>
      <c r="L2859" s="1715"/>
    </row>
    <row r="2860" spans="11:12" ht="15" customHeight="1">
      <c r="K2860" s="1715"/>
      <c r="L2860" s="1715"/>
    </row>
    <row r="2861" spans="11:12" ht="15" customHeight="1">
      <c r="K2861" s="1715"/>
      <c r="L2861" s="1715"/>
    </row>
    <row r="2862" spans="11:12" ht="15" customHeight="1">
      <c r="K2862" s="1715"/>
      <c r="L2862" s="1715"/>
    </row>
    <row r="2863" spans="11:12" ht="15" customHeight="1">
      <c r="K2863" s="1715"/>
      <c r="L2863" s="1715"/>
    </row>
    <row r="2864" spans="11:12" ht="15" customHeight="1">
      <c r="K2864" s="1715"/>
      <c r="L2864" s="1715"/>
    </row>
    <row r="2865" spans="11:12" ht="15" customHeight="1">
      <c r="K2865" s="1715"/>
      <c r="L2865" s="1715"/>
    </row>
    <row r="2866" spans="11:12" ht="15" customHeight="1">
      <c r="K2866" s="1715"/>
      <c r="L2866" s="1715"/>
    </row>
    <row r="2867" spans="11:12" ht="15" customHeight="1">
      <c r="K2867" s="1715"/>
      <c r="L2867" s="1715"/>
    </row>
    <row r="2868" spans="11:12" ht="15" customHeight="1">
      <c r="K2868" s="1715"/>
      <c r="L2868" s="1715"/>
    </row>
    <row r="2869" spans="11:12" ht="15" customHeight="1">
      <c r="K2869" s="1715"/>
      <c r="L2869" s="1715"/>
    </row>
    <row r="2870" spans="11:12" ht="15" customHeight="1">
      <c r="K2870" s="1715"/>
      <c r="L2870" s="1715"/>
    </row>
    <row r="2871" spans="11:12" ht="15" customHeight="1">
      <c r="K2871" s="1715"/>
      <c r="L2871" s="1715"/>
    </row>
    <row r="2872" spans="11:12" ht="15" customHeight="1">
      <c r="K2872" s="1715"/>
      <c r="L2872" s="1715"/>
    </row>
    <row r="2873" spans="11:12" ht="15" customHeight="1">
      <c r="K2873" s="1715"/>
      <c r="L2873" s="1715"/>
    </row>
    <row r="2874" spans="11:12" ht="15" customHeight="1">
      <c r="K2874" s="1715"/>
      <c r="L2874" s="1715"/>
    </row>
    <row r="2875" spans="11:12" ht="15" customHeight="1">
      <c r="K2875" s="1715"/>
      <c r="L2875" s="1715"/>
    </row>
    <row r="2876" spans="11:12" ht="15" customHeight="1">
      <c r="K2876" s="1715"/>
      <c r="L2876" s="1715"/>
    </row>
    <row r="2877" spans="11:12" ht="15" customHeight="1">
      <c r="K2877" s="1715"/>
      <c r="L2877" s="1715"/>
    </row>
    <row r="2878" spans="11:12" ht="15" customHeight="1">
      <c r="K2878" s="1715"/>
      <c r="L2878" s="1715"/>
    </row>
    <row r="2879" spans="11:12" ht="15" customHeight="1">
      <c r="K2879" s="1715"/>
      <c r="L2879" s="1715"/>
    </row>
    <row r="2880" spans="11:12" ht="15" customHeight="1">
      <c r="K2880" s="1715"/>
      <c r="L2880" s="1715"/>
    </row>
    <row r="2881" spans="11:12" ht="15" customHeight="1">
      <c r="K2881" s="1715"/>
      <c r="L2881" s="1715"/>
    </row>
    <row r="2882" spans="11:12" ht="15" customHeight="1">
      <c r="K2882" s="1715"/>
      <c r="L2882" s="1715"/>
    </row>
    <row r="2883" spans="11:12" ht="15" customHeight="1">
      <c r="K2883" s="1715"/>
      <c r="L2883" s="1715"/>
    </row>
    <row r="2884" spans="11:12" ht="15" customHeight="1">
      <c r="K2884" s="1715"/>
      <c r="L2884" s="1715"/>
    </row>
    <row r="2885" spans="11:12" ht="15" customHeight="1">
      <c r="K2885" s="1715"/>
      <c r="L2885" s="1715"/>
    </row>
    <row r="2886" spans="11:12" ht="15" customHeight="1">
      <c r="K2886" s="1715"/>
      <c r="L2886" s="1715"/>
    </row>
    <row r="2887" spans="11:12" ht="15" customHeight="1">
      <c r="K2887" s="1715"/>
      <c r="L2887" s="1715"/>
    </row>
    <row r="2888" spans="11:12" ht="15" customHeight="1">
      <c r="K2888" s="1715"/>
      <c r="L2888" s="1715"/>
    </row>
    <row r="2889" spans="11:12" ht="15" customHeight="1">
      <c r="K2889" s="1715"/>
      <c r="L2889" s="1715"/>
    </row>
    <row r="2890" spans="11:12" ht="15" customHeight="1">
      <c r="K2890" s="1715"/>
      <c r="L2890" s="1715"/>
    </row>
    <row r="2891" spans="11:12" ht="15" customHeight="1">
      <c r="K2891" s="1715"/>
      <c r="L2891" s="1715"/>
    </row>
    <row r="2892" spans="11:12" ht="15" customHeight="1">
      <c r="K2892" s="1715"/>
      <c r="L2892" s="1715"/>
    </row>
    <row r="2893" spans="11:12" ht="15" customHeight="1">
      <c r="K2893" s="1715"/>
      <c r="L2893" s="1715"/>
    </row>
    <row r="2894" spans="11:12" ht="15" customHeight="1">
      <c r="K2894" s="1715"/>
      <c r="L2894" s="1715"/>
    </row>
    <row r="2895" spans="11:12" ht="15" customHeight="1">
      <c r="K2895" s="1715"/>
      <c r="L2895" s="1715"/>
    </row>
    <row r="2896" spans="11:12" ht="15" customHeight="1">
      <c r="K2896" s="1715"/>
      <c r="L2896" s="1715"/>
    </row>
    <row r="2897" spans="11:12" ht="15" customHeight="1">
      <c r="K2897" s="1715"/>
      <c r="L2897" s="1715"/>
    </row>
    <row r="2898" spans="11:12" ht="15" customHeight="1">
      <c r="K2898" s="1715"/>
      <c r="L2898" s="1715"/>
    </row>
    <row r="2899" spans="11:12" ht="15" customHeight="1">
      <c r="K2899" s="1715"/>
      <c r="L2899" s="1715"/>
    </row>
    <row r="2900" spans="11:12" ht="15" customHeight="1">
      <c r="K2900" s="1715"/>
      <c r="L2900" s="1715"/>
    </row>
    <row r="2901" spans="11:12" ht="15" customHeight="1">
      <c r="K2901" s="1715"/>
      <c r="L2901" s="1715"/>
    </row>
    <row r="2902" spans="11:12" ht="15" customHeight="1">
      <c r="K2902" s="1715"/>
      <c r="L2902" s="1715"/>
    </row>
    <row r="2903" spans="11:12" ht="15" customHeight="1">
      <c r="K2903" s="1715"/>
      <c r="L2903" s="1715"/>
    </row>
    <row r="2904" spans="11:12" ht="15" customHeight="1">
      <c r="K2904" s="1715"/>
      <c r="L2904" s="1715"/>
    </row>
    <row r="2905" spans="11:12" ht="15" customHeight="1">
      <c r="K2905" s="1715"/>
      <c r="L2905" s="1715"/>
    </row>
    <row r="2906" spans="11:12" ht="15" customHeight="1">
      <c r="K2906" s="1715"/>
      <c r="L2906" s="1715"/>
    </row>
    <row r="2907" spans="11:12" ht="15" customHeight="1">
      <c r="K2907" s="1715"/>
      <c r="L2907" s="1715"/>
    </row>
    <row r="2908" spans="11:12" ht="15" customHeight="1">
      <c r="K2908" s="1715"/>
      <c r="L2908" s="1715"/>
    </row>
    <row r="2909" spans="11:12" ht="15" customHeight="1">
      <c r="K2909" s="1715"/>
      <c r="L2909" s="1715"/>
    </row>
    <row r="2910" spans="11:12" ht="15" customHeight="1">
      <c r="K2910" s="1715"/>
      <c r="L2910" s="1715"/>
    </row>
    <row r="2911" spans="11:12" ht="15" customHeight="1">
      <c r="K2911" s="1715"/>
      <c r="L2911" s="1715"/>
    </row>
    <row r="2912" spans="11:12" ht="15" customHeight="1">
      <c r="K2912" s="1715"/>
      <c r="L2912" s="1715"/>
    </row>
    <row r="2913" spans="11:12" ht="15" customHeight="1">
      <c r="K2913" s="1715"/>
      <c r="L2913" s="1715"/>
    </row>
    <row r="2914" spans="11:12" ht="15" customHeight="1">
      <c r="K2914" s="1715"/>
      <c r="L2914" s="1715"/>
    </row>
    <row r="2915" spans="11:12" ht="15" customHeight="1">
      <c r="K2915" s="1715"/>
      <c r="L2915" s="1715"/>
    </row>
    <row r="2916" spans="11:12" ht="15" customHeight="1">
      <c r="K2916" s="1715"/>
      <c r="L2916" s="1715"/>
    </row>
    <row r="2917" spans="11:12" ht="15" customHeight="1">
      <c r="K2917" s="1715"/>
      <c r="L2917" s="1715"/>
    </row>
    <row r="2918" spans="11:12" ht="15" customHeight="1">
      <c r="K2918" s="1715"/>
      <c r="L2918" s="1715"/>
    </row>
    <row r="2919" spans="11:12" ht="15" customHeight="1">
      <c r="K2919" s="1715"/>
      <c r="L2919" s="1715"/>
    </row>
    <row r="2920" spans="11:12" ht="15" customHeight="1">
      <c r="K2920" s="1715"/>
      <c r="L2920" s="1715"/>
    </row>
    <row r="2921" spans="11:12" ht="15" customHeight="1">
      <c r="K2921" s="1715"/>
      <c r="L2921" s="1715"/>
    </row>
    <row r="2922" spans="11:12" ht="15" customHeight="1">
      <c r="K2922" s="1715"/>
      <c r="L2922" s="1715"/>
    </row>
    <row r="2923" spans="11:12" ht="15" customHeight="1">
      <c r="K2923" s="1715"/>
      <c r="L2923" s="1715"/>
    </row>
    <row r="2924" spans="11:12" ht="15" customHeight="1">
      <c r="K2924" s="1715"/>
      <c r="L2924" s="1715"/>
    </row>
    <row r="2925" spans="11:12" ht="15" customHeight="1">
      <c r="K2925" s="1715"/>
      <c r="L2925" s="1715"/>
    </row>
    <row r="2926" spans="11:12" ht="15" customHeight="1">
      <c r="K2926" s="1715"/>
      <c r="L2926" s="1715"/>
    </row>
    <row r="2927" spans="11:12" ht="15" customHeight="1">
      <c r="K2927" s="1715"/>
      <c r="L2927" s="1715"/>
    </row>
    <row r="2928" spans="11:12" ht="15" customHeight="1">
      <c r="K2928" s="1715"/>
      <c r="L2928" s="1715"/>
    </row>
    <row r="2929" spans="11:12" ht="15" customHeight="1">
      <c r="K2929" s="1715"/>
      <c r="L2929" s="1715"/>
    </row>
    <row r="2930" spans="11:12" ht="15" customHeight="1">
      <c r="K2930" s="1715"/>
      <c r="L2930" s="1715"/>
    </row>
    <row r="2931" spans="11:12" ht="15" customHeight="1">
      <c r="K2931" s="1715"/>
      <c r="L2931" s="1715"/>
    </row>
    <row r="2932" spans="11:12" ht="15" customHeight="1">
      <c r="K2932" s="1715"/>
      <c r="L2932" s="1715"/>
    </row>
    <row r="2933" spans="11:12" ht="15" customHeight="1">
      <c r="K2933" s="1715"/>
      <c r="L2933" s="1715"/>
    </row>
    <row r="2934" spans="11:12" ht="15" customHeight="1">
      <c r="K2934" s="1715"/>
      <c r="L2934" s="1715"/>
    </row>
    <row r="2935" spans="11:12" ht="15" customHeight="1">
      <c r="K2935" s="1715"/>
      <c r="L2935" s="1715"/>
    </row>
    <row r="2936" spans="11:12" ht="15" customHeight="1">
      <c r="K2936" s="1715"/>
      <c r="L2936" s="1715"/>
    </row>
    <row r="2937" spans="11:12" ht="15" customHeight="1">
      <c r="K2937" s="1715"/>
      <c r="L2937" s="1715"/>
    </row>
    <row r="2938" spans="11:12" ht="15" customHeight="1">
      <c r="K2938" s="1715"/>
      <c r="L2938" s="1715"/>
    </row>
    <row r="2939" spans="11:12" ht="15" customHeight="1">
      <c r="K2939" s="1715"/>
      <c r="L2939" s="1715"/>
    </row>
    <row r="2940" spans="11:12" ht="15" customHeight="1">
      <c r="K2940" s="1715"/>
      <c r="L2940" s="1715"/>
    </row>
    <row r="2941" spans="11:12" ht="15" customHeight="1">
      <c r="K2941" s="1715"/>
      <c r="L2941" s="1715"/>
    </row>
    <row r="2942" spans="11:12" ht="15" customHeight="1">
      <c r="K2942" s="1715"/>
      <c r="L2942" s="1715"/>
    </row>
    <row r="2943" spans="11:12" ht="15" customHeight="1">
      <c r="K2943" s="1715"/>
      <c r="L2943" s="1715"/>
    </row>
    <row r="2944" spans="11:12" ht="15" customHeight="1">
      <c r="K2944" s="1715"/>
      <c r="L2944" s="1715"/>
    </row>
    <row r="2945" spans="11:12" ht="15" customHeight="1">
      <c r="K2945" s="1715"/>
      <c r="L2945" s="1715"/>
    </row>
    <row r="2946" spans="11:12" ht="15" customHeight="1">
      <c r="K2946" s="1715"/>
      <c r="L2946" s="1715"/>
    </row>
    <row r="2947" spans="11:12" ht="15" customHeight="1">
      <c r="K2947" s="1715"/>
      <c r="L2947" s="1715"/>
    </row>
    <row r="2948" spans="11:12" ht="15" customHeight="1">
      <c r="K2948" s="1715"/>
      <c r="L2948" s="1715"/>
    </row>
    <row r="2949" spans="11:12" ht="15" customHeight="1">
      <c r="K2949" s="1715"/>
      <c r="L2949" s="1715"/>
    </row>
    <row r="2950" spans="11:12" ht="15" customHeight="1">
      <c r="K2950" s="1715"/>
      <c r="L2950" s="1715"/>
    </row>
    <row r="2951" spans="11:12" ht="15" customHeight="1">
      <c r="K2951" s="1715"/>
      <c r="L2951" s="1715"/>
    </row>
    <row r="2952" spans="11:12" ht="15" customHeight="1">
      <c r="K2952" s="1715"/>
      <c r="L2952" s="1715"/>
    </row>
    <row r="2953" spans="11:12" ht="15" customHeight="1">
      <c r="K2953" s="1715"/>
      <c r="L2953" s="1715"/>
    </row>
    <row r="2954" spans="11:12" ht="15" customHeight="1">
      <c r="K2954" s="1715"/>
      <c r="L2954" s="1715"/>
    </row>
    <row r="2955" spans="11:12" ht="15" customHeight="1">
      <c r="K2955" s="1715"/>
      <c r="L2955" s="1715"/>
    </row>
    <row r="2956" spans="11:12" ht="15" customHeight="1">
      <c r="K2956" s="1715"/>
      <c r="L2956" s="1715"/>
    </row>
    <row r="2957" spans="11:12" ht="15" customHeight="1">
      <c r="K2957" s="1715"/>
      <c r="L2957" s="1715"/>
    </row>
    <row r="2958" spans="11:12" ht="15" customHeight="1">
      <c r="K2958" s="1715"/>
      <c r="L2958" s="1715"/>
    </row>
    <row r="2959" spans="11:12" ht="15" customHeight="1">
      <c r="K2959" s="1715"/>
      <c r="L2959" s="1715"/>
    </row>
    <row r="2960" spans="11:12" ht="15" customHeight="1">
      <c r="K2960" s="1715"/>
      <c r="L2960" s="1715"/>
    </row>
    <row r="2961" spans="11:12" ht="15" customHeight="1">
      <c r="K2961" s="1715"/>
      <c r="L2961" s="1715"/>
    </row>
    <row r="2962" spans="11:12" ht="15" customHeight="1">
      <c r="K2962" s="1715"/>
      <c r="L2962" s="1715"/>
    </row>
    <row r="2963" spans="11:12" ht="15" customHeight="1">
      <c r="K2963" s="1715"/>
      <c r="L2963" s="1715"/>
    </row>
    <row r="2964" spans="11:12" ht="15" customHeight="1">
      <c r="K2964" s="1715"/>
      <c r="L2964" s="1715"/>
    </row>
    <row r="2965" spans="11:12" ht="15" customHeight="1">
      <c r="K2965" s="1715"/>
      <c r="L2965" s="1715"/>
    </row>
    <row r="2966" spans="11:12" ht="15" customHeight="1">
      <c r="K2966" s="1715"/>
      <c r="L2966" s="1715"/>
    </row>
    <row r="2967" spans="11:12" ht="15" customHeight="1">
      <c r="K2967" s="1715"/>
      <c r="L2967" s="1715"/>
    </row>
    <row r="2968" spans="11:12" ht="15" customHeight="1">
      <c r="K2968" s="1715"/>
      <c r="L2968" s="1715"/>
    </row>
    <row r="2969" spans="11:12" ht="15" customHeight="1">
      <c r="K2969" s="1715"/>
      <c r="L2969" s="1715"/>
    </row>
    <row r="2970" spans="11:12" ht="15" customHeight="1">
      <c r="K2970" s="1715"/>
      <c r="L2970" s="1715"/>
    </row>
    <row r="2971" spans="11:12" ht="15" customHeight="1">
      <c r="K2971" s="1715"/>
      <c r="L2971" s="1715"/>
    </row>
    <row r="2972" spans="11:12" ht="15" customHeight="1">
      <c r="K2972" s="1715"/>
      <c r="L2972" s="1715"/>
    </row>
    <row r="2973" spans="11:12" ht="15" customHeight="1">
      <c r="K2973" s="1715"/>
      <c r="L2973" s="1715"/>
    </row>
    <row r="2974" spans="11:12" ht="15" customHeight="1">
      <c r="K2974" s="1715"/>
      <c r="L2974" s="1715"/>
    </row>
    <row r="2975" spans="11:12" ht="15" customHeight="1">
      <c r="K2975" s="1715"/>
      <c r="L2975" s="1715"/>
    </row>
    <row r="2976" spans="11:12" ht="15" customHeight="1">
      <c r="K2976" s="1715"/>
      <c r="L2976" s="1715"/>
    </row>
    <row r="2977" spans="11:12" ht="15" customHeight="1">
      <c r="K2977" s="1715"/>
      <c r="L2977" s="1715"/>
    </row>
    <row r="2978" spans="11:12" ht="15" customHeight="1">
      <c r="K2978" s="1715"/>
      <c r="L2978" s="1715"/>
    </row>
    <row r="2979" spans="11:12" ht="15" customHeight="1">
      <c r="K2979" s="1715"/>
      <c r="L2979" s="1715"/>
    </row>
    <row r="2980" spans="11:12" ht="15" customHeight="1">
      <c r="K2980" s="1715"/>
      <c r="L2980" s="1715"/>
    </row>
    <row r="2981" spans="11:12" ht="15" customHeight="1">
      <c r="K2981" s="1715"/>
      <c r="L2981" s="1715"/>
    </row>
    <row r="2982" spans="11:12" ht="15" customHeight="1">
      <c r="K2982" s="1715"/>
      <c r="L2982" s="1715"/>
    </row>
    <row r="2983" spans="11:12" ht="15" customHeight="1">
      <c r="K2983" s="1715"/>
      <c r="L2983" s="1715"/>
    </row>
    <row r="2984" spans="11:12" ht="15" customHeight="1">
      <c r="K2984" s="1715"/>
      <c r="L2984" s="1715"/>
    </row>
    <row r="2985" spans="11:12" ht="15" customHeight="1">
      <c r="K2985" s="1715"/>
      <c r="L2985" s="1715"/>
    </row>
    <row r="2986" spans="11:12" ht="15" customHeight="1">
      <c r="K2986" s="1715"/>
      <c r="L2986" s="1715"/>
    </row>
    <row r="2987" spans="11:12" ht="15" customHeight="1">
      <c r="K2987" s="1715"/>
      <c r="L2987" s="1715"/>
    </row>
    <row r="2988" spans="11:12" ht="15" customHeight="1">
      <c r="K2988" s="1715"/>
      <c r="L2988" s="1715"/>
    </row>
    <row r="2989" spans="11:12" ht="15" customHeight="1">
      <c r="K2989" s="1715"/>
      <c r="L2989" s="1715"/>
    </row>
    <row r="2990" spans="11:12" ht="15" customHeight="1">
      <c r="K2990" s="1715"/>
      <c r="L2990" s="1715"/>
    </row>
    <row r="2991" spans="11:12" ht="15" customHeight="1">
      <c r="K2991" s="1715"/>
      <c r="L2991" s="1715"/>
    </row>
    <row r="2992" spans="11:12" ht="15" customHeight="1">
      <c r="K2992" s="1715"/>
      <c r="L2992" s="1715"/>
    </row>
    <row r="2993" spans="11:12" ht="15" customHeight="1">
      <c r="K2993" s="1715"/>
      <c r="L2993" s="1715"/>
    </row>
    <row r="2994" spans="11:12" ht="15" customHeight="1">
      <c r="K2994" s="1715"/>
      <c r="L2994" s="1715"/>
    </row>
    <row r="2995" spans="11:12" ht="15" customHeight="1">
      <c r="K2995" s="1715"/>
      <c r="L2995" s="1715"/>
    </row>
    <row r="2996" spans="11:12" ht="15" customHeight="1">
      <c r="K2996" s="1715"/>
      <c r="L2996" s="1715"/>
    </row>
    <row r="2997" spans="11:12" ht="15" customHeight="1">
      <c r="K2997" s="1715"/>
      <c r="L2997" s="1715"/>
    </row>
    <row r="2998" spans="11:12" ht="15" customHeight="1">
      <c r="K2998" s="1715"/>
      <c r="L2998" s="1715"/>
    </row>
    <row r="2999" spans="11:12" ht="15" customHeight="1">
      <c r="K2999" s="1715"/>
      <c r="L2999" s="1715"/>
    </row>
    <row r="3000" spans="11:12" ht="15" customHeight="1">
      <c r="K3000" s="1715"/>
      <c r="L3000" s="1715"/>
    </row>
    <row r="3001" spans="11:12" ht="15" customHeight="1">
      <c r="K3001" s="1715"/>
      <c r="L3001" s="1715"/>
    </row>
    <row r="3002" spans="11:12" ht="15" customHeight="1">
      <c r="K3002" s="1715"/>
      <c r="L3002" s="1715"/>
    </row>
    <row r="3003" spans="11:12" ht="15" customHeight="1">
      <c r="K3003" s="1715"/>
      <c r="L3003" s="1715"/>
    </row>
    <row r="3004" spans="11:12" ht="15" customHeight="1">
      <c r="K3004" s="1715"/>
      <c r="L3004" s="1715"/>
    </row>
    <row r="3005" spans="11:12" ht="15" customHeight="1">
      <c r="K3005" s="1715"/>
      <c r="L3005" s="1715"/>
    </row>
    <row r="3006" spans="11:12" ht="15" customHeight="1">
      <c r="K3006" s="1715"/>
      <c r="L3006" s="1715"/>
    </row>
    <row r="3007" spans="11:12" ht="15" customHeight="1">
      <c r="K3007" s="1715"/>
      <c r="L3007" s="1715"/>
    </row>
    <row r="3008" spans="11:12" ht="15" customHeight="1">
      <c r="K3008" s="1715"/>
      <c r="L3008" s="1715"/>
    </row>
    <row r="3009" spans="11:12" ht="15" customHeight="1">
      <c r="K3009" s="1715"/>
      <c r="L3009" s="1715"/>
    </row>
    <row r="3010" spans="11:12" ht="15" customHeight="1">
      <c r="K3010" s="1715"/>
      <c r="L3010" s="1715"/>
    </row>
    <row r="3011" spans="11:12" ht="15" customHeight="1">
      <c r="K3011" s="1715"/>
      <c r="L3011" s="1715"/>
    </row>
    <row r="3012" spans="11:12" ht="15" customHeight="1">
      <c r="K3012" s="1715"/>
      <c r="L3012" s="1715"/>
    </row>
    <row r="3013" spans="11:12" ht="15" customHeight="1">
      <c r="K3013" s="1715"/>
      <c r="L3013" s="1715"/>
    </row>
    <row r="3014" spans="11:12" ht="15" customHeight="1">
      <c r="K3014" s="1715"/>
      <c r="L3014" s="1715"/>
    </row>
    <row r="3015" spans="11:12" ht="15" customHeight="1">
      <c r="K3015" s="1715"/>
      <c r="L3015" s="1715"/>
    </row>
    <row r="3016" spans="11:12" ht="15" customHeight="1">
      <c r="K3016" s="1715"/>
      <c r="L3016" s="1715"/>
    </row>
    <row r="3017" spans="11:12" ht="15" customHeight="1">
      <c r="K3017" s="1715"/>
      <c r="L3017" s="1715"/>
    </row>
    <row r="3018" spans="11:12" ht="15" customHeight="1">
      <c r="K3018" s="1715"/>
      <c r="L3018" s="1715"/>
    </row>
    <row r="3019" spans="11:12" ht="15" customHeight="1">
      <c r="K3019" s="1715"/>
      <c r="L3019" s="1715"/>
    </row>
    <row r="3020" spans="11:12" ht="15" customHeight="1">
      <c r="K3020" s="1715"/>
      <c r="L3020" s="1715"/>
    </row>
    <row r="3021" spans="11:12" ht="15" customHeight="1">
      <c r="K3021" s="1715"/>
      <c r="L3021" s="1715"/>
    </row>
    <row r="3022" spans="11:12" ht="15" customHeight="1">
      <c r="K3022" s="1715"/>
      <c r="L3022" s="1715"/>
    </row>
    <row r="3023" spans="11:12" ht="15" customHeight="1">
      <c r="K3023" s="1715"/>
      <c r="L3023" s="1715"/>
    </row>
    <row r="3024" spans="11:12" ht="15" customHeight="1">
      <c r="K3024" s="1715"/>
      <c r="L3024" s="1715"/>
    </row>
    <row r="3025" spans="11:12" ht="15" customHeight="1">
      <c r="K3025" s="1715"/>
      <c r="L3025" s="1715"/>
    </row>
    <row r="3026" spans="11:12" ht="15" customHeight="1">
      <c r="K3026" s="1715"/>
      <c r="L3026" s="1715"/>
    </row>
    <row r="3027" spans="11:12" ht="15" customHeight="1">
      <c r="K3027" s="1715"/>
      <c r="L3027" s="1715"/>
    </row>
    <row r="3028" spans="11:12" ht="15" customHeight="1">
      <c r="K3028" s="1715"/>
      <c r="L3028" s="1715"/>
    </row>
    <row r="3029" spans="11:12" ht="15" customHeight="1">
      <c r="K3029" s="1715"/>
      <c r="L3029" s="1715"/>
    </row>
    <row r="3030" spans="11:12" ht="15" customHeight="1">
      <c r="K3030" s="1715"/>
      <c r="L3030" s="1715"/>
    </row>
    <row r="3031" spans="11:12" ht="15" customHeight="1">
      <c r="K3031" s="1715"/>
      <c r="L3031" s="1715"/>
    </row>
    <row r="3032" spans="11:12" ht="15" customHeight="1">
      <c r="K3032" s="1715"/>
      <c r="L3032" s="1715"/>
    </row>
    <row r="3033" spans="11:12" ht="15" customHeight="1">
      <c r="K3033" s="1715"/>
      <c r="L3033" s="1715"/>
    </row>
    <row r="3034" spans="11:12" ht="15" customHeight="1">
      <c r="K3034" s="1715"/>
      <c r="L3034" s="1715"/>
    </row>
    <row r="3035" spans="11:12" ht="15" customHeight="1">
      <c r="K3035" s="1715"/>
      <c r="L3035" s="1715"/>
    </row>
    <row r="3036" spans="11:12" ht="15" customHeight="1">
      <c r="K3036" s="1715"/>
      <c r="L3036" s="1715"/>
    </row>
    <row r="3037" spans="11:12" ht="15" customHeight="1">
      <c r="K3037" s="1715"/>
      <c r="L3037" s="1715"/>
    </row>
    <row r="3038" spans="11:12" ht="15" customHeight="1">
      <c r="K3038" s="1715"/>
      <c r="L3038" s="1715"/>
    </row>
    <row r="3039" spans="11:12" ht="15" customHeight="1">
      <c r="K3039" s="1715"/>
      <c r="L3039" s="1715"/>
    </row>
    <row r="3040" spans="11:12" ht="15" customHeight="1">
      <c r="K3040" s="1715"/>
      <c r="L3040" s="1715"/>
    </row>
    <row r="3041" spans="11:12" ht="15" customHeight="1">
      <c r="K3041" s="1715"/>
      <c r="L3041" s="1715"/>
    </row>
    <row r="3042" spans="11:12" ht="15" customHeight="1">
      <c r="K3042" s="1715"/>
      <c r="L3042" s="1715"/>
    </row>
    <row r="3043" spans="11:12" ht="15" customHeight="1">
      <c r="K3043" s="1715"/>
      <c r="L3043" s="1715"/>
    </row>
    <row r="3044" spans="11:12" ht="15" customHeight="1">
      <c r="K3044" s="1715"/>
      <c r="L3044" s="1715"/>
    </row>
    <row r="3045" spans="11:12" ht="15" customHeight="1">
      <c r="K3045" s="1715"/>
      <c r="L3045" s="1715"/>
    </row>
    <row r="3046" spans="11:12" ht="15" customHeight="1">
      <c r="K3046" s="1715"/>
      <c r="L3046" s="1715"/>
    </row>
    <row r="3047" spans="11:12" ht="15" customHeight="1">
      <c r="K3047" s="1715"/>
      <c r="L3047" s="1715"/>
    </row>
    <row r="3048" spans="11:12" ht="15" customHeight="1">
      <c r="K3048" s="1715"/>
      <c r="L3048" s="1715"/>
    </row>
    <row r="3049" spans="11:12" ht="15" customHeight="1">
      <c r="K3049" s="1715"/>
      <c r="L3049" s="1715"/>
    </row>
    <row r="3050" spans="11:12" ht="15" customHeight="1">
      <c r="K3050" s="1715"/>
      <c r="L3050" s="1715"/>
    </row>
    <row r="3051" spans="11:12" ht="15" customHeight="1">
      <c r="K3051" s="1715"/>
      <c r="L3051" s="1715"/>
    </row>
    <row r="3052" spans="11:12" ht="15" customHeight="1">
      <c r="K3052" s="1715"/>
      <c r="L3052" s="1715"/>
    </row>
    <row r="3053" spans="11:12" ht="15" customHeight="1">
      <c r="K3053" s="1715"/>
      <c r="L3053" s="1715"/>
    </row>
    <row r="3054" spans="11:12" ht="15" customHeight="1">
      <c r="K3054" s="1715"/>
      <c r="L3054" s="1715"/>
    </row>
    <row r="3055" spans="11:12" ht="15" customHeight="1">
      <c r="K3055" s="1715"/>
      <c r="L3055" s="1715"/>
    </row>
    <row r="3056" spans="11:12" ht="15" customHeight="1">
      <c r="K3056" s="1715"/>
      <c r="L3056" s="1715"/>
    </row>
    <row r="3057" spans="11:12" ht="15" customHeight="1">
      <c r="K3057" s="1715"/>
      <c r="L3057" s="1715"/>
    </row>
    <row r="3058" spans="11:12" ht="15" customHeight="1">
      <c r="K3058" s="1715"/>
      <c r="L3058" s="1715"/>
    </row>
    <row r="3059" spans="11:12" ht="15" customHeight="1">
      <c r="K3059" s="1715"/>
      <c r="L3059" s="1715"/>
    </row>
    <row r="3060" spans="11:12" ht="15" customHeight="1">
      <c r="K3060" s="1715"/>
      <c r="L3060" s="1715"/>
    </row>
    <row r="3061" spans="11:12" ht="15" customHeight="1">
      <c r="K3061" s="1715"/>
      <c r="L3061" s="1715"/>
    </row>
    <row r="3062" spans="11:12" ht="15" customHeight="1">
      <c r="K3062" s="1715"/>
      <c r="L3062" s="1715"/>
    </row>
    <row r="3063" spans="11:12" ht="15" customHeight="1">
      <c r="K3063" s="1715"/>
      <c r="L3063" s="1715"/>
    </row>
    <row r="3064" spans="11:12" ht="15" customHeight="1">
      <c r="K3064" s="1715"/>
      <c r="L3064" s="1715"/>
    </row>
    <row r="3065" spans="11:12" ht="15" customHeight="1">
      <c r="K3065" s="1715"/>
      <c r="L3065" s="1715"/>
    </row>
    <row r="3066" spans="11:12" ht="15" customHeight="1">
      <c r="K3066" s="1715"/>
      <c r="L3066" s="1715"/>
    </row>
    <row r="3067" spans="11:12" ht="15" customHeight="1">
      <c r="K3067" s="1715"/>
      <c r="L3067" s="1715"/>
    </row>
    <row r="3068" spans="11:12" ht="15" customHeight="1">
      <c r="K3068" s="1715"/>
      <c r="L3068" s="1715"/>
    </row>
    <row r="3069" spans="11:12" ht="15" customHeight="1">
      <c r="K3069" s="1715"/>
      <c r="L3069" s="1715"/>
    </row>
    <row r="3070" spans="11:12" ht="15" customHeight="1">
      <c r="K3070" s="1715"/>
      <c r="L3070" s="1715"/>
    </row>
    <row r="3071" spans="11:12" ht="15" customHeight="1">
      <c r="K3071" s="1715"/>
      <c r="L3071" s="1715"/>
    </row>
    <row r="3072" spans="11:12" ht="15" customHeight="1">
      <c r="K3072" s="1715"/>
      <c r="L3072" s="1715"/>
    </row>
    <row r="3073" spans="11:12" ht="15" customHeight="1">
      <c r="K3073" s="1715"/>
      <c r="L3073" s="1715"/>
    </row>
    <row r="3074" spans="11:12" ht="15" customHeight="1">
      <c r="K3074" s="1715"/>
      <c r="L3074" s="1715"/>
    </row>
    <row r="3075" spans="11:12" ht="15" customHeight="1">
      <c r="K3075" s="1715"/>
      <c r="L3075" s="1715"/>
    </row>
    <row r="3076" spans="11:12" ht="15" customHeight="1">
      <c r="K3076" s="1715"/>
      <c r="L3076" s="1715"/>
    </row>
    <row r="3077" spans="11:12" ht="15" customHeight="1">
      <c r="K3077" s="1715"/>
      <c r="L3077" s="1715"/>
    </row>
    <row r="3078" spans="11:12" ht="15" customHeight="1">
      <c r="K3078" s="1715"/>
      <c r="L3078" s="1715"/>
    </row>
    <row r="3079" spans="11:12" ht="15" customHeight="1">
      <c r="K3079" s="1715"/>
      <c r="L3079" s="1715"/>
    </row>
    <row r="3080" spans="11:12" ht="15" customHeight="1">
      <c r="K3080" s="1715"/>
      <c r="L3080" s="1715"/>
    </row>
    <row r="3081" spans="11:12" ht="15" customHeight="1">
      <c r="K3081" s="1715"/>
      <c r="L3081" s="1715"/>
    </row>
    <row r="3082" spans="11:12" ht="15" customHeight="1">
      <c r="K3082" s="1715"/>
      <c r="L3082" s="1715"/>
    </row>
    <row r="3083" spans="11:12" ht="15" customHeight="1">
      <c r="K3083" s="1715"/>
      <c r="L3083" s="1715"/>
    </row>
    <row r="3084" spans="11:12" ht="15" customHeight="1">
      <c r="K3084" s="1715"/>
      <c r="L3084" s="1715"/>
    </row>
    <row r="3085" spans="11:12" ht="15" customHeight="1">
      <c r="K3085" s="1715"/>
      <c r="L3085" s="1715"/>
    </row>
    <row r="3086" spans="11:12" ht="15" customHeight="1">
      <c r="K3086" s="1715"/>
      <c r="L3086" s="1715"/>
    </row>
    <row r="3087" spans="11:12" ht="15" customHeight="1">
      <c r="K3087" s="1715"/>
      <c r="L3087" s="1715"/>
    </row>
    <row r="3088" spans="11:12" ht="15" customHeight="1">
      <c r="K3088" s="1715"/>
      <c r="L3088" s="1715"/>
    </row>
    <row r="3089" spans="11:12" ht="15" customHeight="1">
      <c r="K3089" s="1715"/>
      <c r="L3089" s="1715"/>
    </row>
    <row r="3090" spans="11:12" ht="15" customHeight="1">
      <c r="K3090" s="1715"/>
      <c r="L3090" s="1715"/>
    </row>
    <row r="3091" spans="11:12" ht="15" customHeight="1">
      <c r="K3091" s="1715"/>
      <c r="L3091" s="1715"/>
    </row>
    <row r="3092" spans="11:12" ht="15" customHeight="1">
      <c r="K3092" s="1715"/>
      <c r="L3092" s="1715"/>
    </row>
    <row r="3093" spans="11:12" ht="15" customHeight="1">
      <c r="K3093" s="1715"/>
      <c r="L3093" s="1715"/>
    </row>
    <row r="3094" spans="11:12" ht="15" customHeight="1">
      <c r="K3094" s="1715"/>
      <c r="L3094" s="1715"/>
    </row>
    <row r="3095" spans="11:12" ht="15" customHeight="1">
      <c r="K3095" s="1715"/>
      <c r="L3095" s="1715"/>
    </row>
    <row r="3096" spans="11:12" ht="15" customHeight="1">
      <c r="K3096" s="1715"/>
      <c r="L3096" s="1715"/>
    </row>
    <row r="3097" spans="11:12" ht="15" customHeight="1">
      <c r="K3097" s="1715"/>
      <c r="L3097" s="1715"/>
    </row>
    <row r="3098" spans="11:12" ht="15" customHeight="1">
      <c r="K3098" s="1715"/>
      <c r="L3098" s="1715"/>
    </row>
    <row r="3099" spans="11:12" ht="15" customHeight="1">
      <c r="K3099" s="1715"/>
      <c r="L3099" s="1715"/>
    </row>
    <row r="3100" spans="11:12" ht="15" customHeight="1">
      <c r="K3100" s="1715"/>
      <c r="L3100" s="1715"/>
    </row>
    <row r="3101" spans="11:12" ht="15" customHeight="1">
      <c r="K3101" s="1715"/>
      <c r="L3101" s="1715"/>
    </row>
    <row r="3102" spans="11:12" ht="15" customHeight="1">
      <c r="K3102" s="1715"/>
      <c r="L3102" s="1715"/>
    </row>
    <row r="3103" spans="11:12" ht="15" customHeight="1">
      <c r="K3103" s="1715"/>
      <c r="L3103" s="1715"/>
    </row>
    <row r="3104" spans="11:12" ht="15" customHeight="1">
      <c r="K3104" s="1715"/>
      <c r="L3104" s="1715"/>
    </row>
    <row r="3105" spans="11:12" ht="15" customHeight="1">
      <c r="K3105" s="1715"/>
      <c r="L3105" s="1715"/>
    </row>
    <row r="3106" spans="11:12" ht="15" customHeight="1">
      <c r="K3106" s="1715"/>
      <c r="L3106" s="1715"/>
    </row>
    <row r="3107" spans="11:12" ht="15" customHeight="1">
      <c r="K3107" s="1715"/>
      <c r="L3107" s="1715"/>
    </row>
    <row r="3108" spans="11:12" ht="15" customHeight="1">
      <c r="K3108" s="1715"/>
      <c r="L3108" s="1715"/>
    </row>
    <row r="3109" spans="11:12" ht="15" customHeight="1">
      <c r="K3109" s="1715"/>
      <c r="L3109" s="1715"/>
    </row>
    <row r="3110" spans="11:12" ht="15" customHeight="1">
      <c r="K3110" s="1715"/>
      <c r="L3110" s="1715"/>
    </row>
    <row r="3111" spans="11:12" ht="15" customHeight="1">
      <c r="K3111" s="1715"/>
      <c r="L3111" s="1715"/>
    </row>
    <row r="3112" spans="11:12" ht="15" customHeight="1">
      <c r="K3112" s="1715"/>
      <c r="L3112" s="1715"/>
    </row>
    <row r="3113" spans="11:12" ht="15" customHeight="1">
      <c r="K3113" s="1715"/>
      <c r="L3113" s="1715"/>
    </row>
    <row r="3114" spans="11:12" ht="15" customHeight="1">
      <c r="K3114" s="1715"/>
      <c r="L3114" s="1715"/>
    </row>
    <row r="3115" spans="11:12" ht="15" customHeight="1">
      <c r="K3115" s="1715"/>
      <c r="L3115" s="1715"/>
    </row>
    <row r="3116" spans="11:12" ht="15" customHeight="1">
      <c r="K3116" s="1715"/>
      <c r="L3116" s="1715"/>
    </row>
    <row r="3117" spans="11:12" ht="15" customHeight="1">
      <c r="K3117" s="1715"/>
      <c r="L3117" s="1715"/>
    </row>
    <row r="3118" spans="11:12" ht="15" customHeight="1">
      <c r="K3118" s="1715"/>
      <c r="L3118" s="1715"/>
    </row>
    <row r="3119" spans="11:12" ht="15" customHeight="1">
      <c r="K3119" s="1715"/>
      <c r="L3119" s="1715"/>
    </row>
    <row r="3120" spans="11:12" ht="15" customHeight="1">
      <c r="K3120" s="1715"/>
      <c r="L3120" s="1715"/>
    </row>
    <row r="3121" spans="11:12" ht="15" customHeight="1">
      <c r="K3121" s="1715"/>
      <c r="L3121" s="1715"/>
    </row>
    <row r="3122" spans="11:12" ht="15" customHeight="1">
      <c r="K3122" s="1715"/>
      <c r="L3122" s="1715"/>
    </row>
    <row r="3123" spans="11:12" ht="15" customHeight="1">
      <c r="K3123" s="1715"/>
      <c r="L3123" s="1715"/>
    </row>
    <row r="3124" spans="11:12" ht="15" customHeight="1">
      <c r="K3124" s="1715"/>
      <c r="L3124" s="1715"/>
    </row>
    <row r="3125" spans="11:12" ht="15" customHeight="1">
      <c r="K3125" s="1715"/>
      <c r="L3125" s="1715"/>
    </row>
    <row r="3126" spans="11:12" ht="15" customHeight="1">
      <c r="K3126" s="1715"/>
      <c r="L3126" s="1715"/>
    </row>
    <row r="3127" spans="11:12" ht="15" customHeight="1">
      <c r="K3127" s="1715"/>
      <c r="L3127" s="1715"/>
    </row>
    <row r="3128" spans="11:12" ht="15" customHeight="1">
      <c r="K3128" s="1715"/>
      <c r="L3128" s="1715"/>
    </row>
    <row r="3129" spans="11:12" ht="15" customHeight="1">
      <c r="K3129" s="1715"/>
      <c r="L3129" s="1715"/>
    </row>
    <row r="3130" spans="11:12" ht="15" customHeight="1">
      <c r="K3130" s="1715"/>
      <c r="L3130" s="1715"/>
    </row>
    <row r="3131" spans="11:12" ht="15" customHeight="1">
      <c r="K3131" s="1715"/>
      <c r="L3131" s="1715"/>
    </row>
    <row r="3132" spans="11:12" ht="15" customHeight="1">
      <c r="K3132" s="1715"/>
      <c r="L3132" s="1715"/>
    </row>
    <row r="3133" spans="11:12" ht="15" customHeight="1">
      <c r="K3133" s="1715"/>
      <c r="L3133" s="1715"/>
    </row>
    <row r="3134" spans="11:12" ht="15" customHeight="1">
      <c r="K3134" s="1715"/>
      <c r="L3134" s="1715"/>
    </row>
    <row r="3135" spans="11:12" ht="15" customHeight="1">
      <c r="K3135" s="1715"/>
      <c r="L3135" s="1715"/>
    </row>
    <row r="3136" spans="11:12" ht="15" customHeight="1">
      <c r="K3136" s="1715"/>
      <c r="L3136" s="1715"/>
    </row>
    <row r="3137" spans="11:12" ht="15" customHeight="1">
      <c r="K3137" s="1715"/>
      <c r="L3137" s="1715"/>
    </row>
    <row r="3138" spans="11:12" ht="15" customHeight="1">
      <c r="K3138" s="1715"/>
      <c r="L3138" s="1715"/>
    </row>
    <row r="3139" spans="11:12" ht="15" customHeight="1">
      <c r="K3139" s="1715"/>
      <c r="L3139" s="1715"/>
    </row>
    <row r="3140" spans="11:12" ht="15" customHeight="1">
      <c r="K3140" s="1715"/>
      <c r="L3140" s="1715"/>
    </row>
    <row r="3141" spans="11:12" ht="15" customHeight="1">
      <c r="K3141" s="1715"/>
      <c r="L3141" s="1715"/>
    </row>
    <row r="3142" spans="11:12" ht="15" customHeight="1">
      <c r="K3142" s="1715"/>
      <c r="L3142" s="1715"/>
    </row>
    <row r="3143" spans="11:12" ht="15" customHeight="1">
      <c r="K3143" s="1715"/>
      <c r="L3143" s="1715"/>
    </row>
    <row r="3144" spans="11:12" ht="15" customHeight="1">
      <c r="K3144" s="1715"/>
      <c r="L3144" s="1715"/>
    </row>
    <row r="3145" spans="11:12" ht="15" customHeight="1">
      <c r="K3145" s="1715"/>
      <c r="L3145" s="1715"/>
    </row>
    <row r="3146" spans="11:12" ht="15" customHeight="1">
      <c r="K3146" s="1715"/>
      <c r="L3146" s="1715"/>
    </row>
    <row r="3147" spans="11:12" ht="15" customHeight="1">
      <c r="K3147" s="1715"/>
      <c r="L3147" s="1715"/>
    </row>
    <row r="3148" spans="11:12" ht="15" customHeight="1">
      <c r="K3148" s="1715"/>
      <c r="L3148" s="1715"/>
    </row>
    <row r="3149" spans="11:12" ht="15" customHeight="1">
      <c r="K3149" s="1715"/>
      <c r="L3149" s="1715"/>
    </row>
    <row r="3150" spans="11:12" ht="15" customHeight="1">
      <c r="K3150" s="1715"/>
      <c r="L3150" s="1715"/>
    </row>
    <row r="3151" spans="11:12" ht="15" customHeight="1">
      <c r="K3151" s="1715"/>
      <c r="L3151" s="1715"/>
    </row>
    <row r="3152" spans="11:12" ht="15" customHeight="1">
      <c r="K3152" s="1715"/>
      <c r="L3152" s="1715"/>
    </row>
    <row r="3153" spans="11:12" ht="15" customHeight="1">
      <c r="K3153" s="1715"/>
      <c r="L3153" s="1715"/>
    </row>
    <row r="3154" spans="11:12" ht="15" customHeight="1">
      <c r="K3154" s="1715"/>
      <c r="L3154" s="1715"/>
    </row>
    <row r="3155" spans="11:12" ht="15" customHeight="1">
      <c r="K3155" s="1715"/>
      <c r="L3155" s="1715"/>
    </row>
    <row r="3156" spans="11:12" ht="15" customHeight="1">
      <c r="K3156" s="1715"/>
      <c r="L3156" s="1715"/>
    </row>
    <row r="3157" spans="11:12" ht="15" customHeight="1">
      <c r="K3157" s="1715"/>
      <c r="L3157" s="1715"/>
    </row>
    <row r="3158" spans="11:12" ht="15" customHeight="1">
      <c r="K3158" s="1715"/>
      <c r="L3158" s="1715"/>
    </row>
    <row r="3159" spans="11:12" ht="15" customHeight="1">
      <c r="K3159" s="1715"/>
      <c r="L3159" s="1715"/>
    </row>
    <row r="3160" spans="11:12" ht="15" customHeight="1">
      <c r="K3160" s="1715"/>
      <c r="L3160" s="1715"/>
    </row>
    <row r="3161" spans="11:12" ht="15" customHeight="1">
      <c r="K3161" s="1715"/>
      <c r="L3161" s="1715"/>
    </row>
    <row r="3162" spans="11:12" ht="15" customHeight="1">
      <c r="K3162" s="1715"/>
      <c r="L3162" s="1715"/>
    </row>
    <row r="3163" spans="11:12" ht="15" customHeight="1">
      <c r="K3163" s="1715"/>
      <c r="L3163" s="1715"/>
    </row>
    <row r="3164" spans="11:12" ht="15" customHeight="1">
      <c r="K3164" s="1715"/>
      <c r="L3164" s="1715"/>
    </row>
    <row r="3165" spans="11:12" ht="15" customHeight="1">
      <c r="K3165" s="1715"/>
      <c r="L3165" s="1715"/>
    </row>
    <row r="3166" spans="11:12" ht="15" customHeight="1">
      <c r="K3166" s="1715"/>
      <c r="L3166" s="1715"/>
    </row>
    <row r="3167" spans="11:12" ht="15" customHeight="1">
      <c r="K3167" s="1715"/>
      <c r="L3167" s="1715"/>
    </row>
    <row r="3168" spans="11:12" ht="15" customHeight="1">
      <c r="K3168" s="1715"/>
      <c r="L3168" s="1715"/>
    </row>
    <row r="3169" spans="11:12" ht="15" customHeight="1">
      <c r="K3169" s="1715"/>
      <c r="L3169" s="1715"/>
    </row>
    <row r="3170" spans="11:12" ht="15" customHeight="1">
      <c r="K3170" s="1715"/>
      <c r="L3170" s="1715"/>
    </row>
    <row r="3171" spans="11:12" ht="15" customHeight="1">
      <c r="K3171" s="1715"/>
      <c r="L3171" s="1715"/>
    </row>
    <row r="3172" spans="11:12" ht="15" customHeight="1">
      <c r="K3172" s="1715"/>
      <c r="L3172" s="1715"/>
    </row>
    <row r="3173" spans="11:12" ht="15" customHeight="1">
      <c r="K3173" s="1715"/>
      <c r="L3173" s="1715"/>
    </row>
    <row r="3174" spans="11:12" ht="15" customHeight="1">
      <c r="K3174" s="1715"/>
      <c r="L3174" s="1715"/>
    </row>
    <row r="3175" spans="11:12" ht="15" customHeight="1">
      <c r="K3175" s="1715"/>
      <c r="L3175" s="1715"/>
    </row>
    <row r="3176" spans="11:12" ht="15" customHeight="1">
      <c r="K3176" s="1715"/>
      <c r="L3176" s="1715"/>
    </row>
    <row r="3177" spans="11:12" ht="15" customHeight="1">
      <c r="K3177" s="1715"/>
      <c r="L3177" s="1715"/>
    </row>
    <row r="3178" spans="11:12" ht="15" customHeight="1">
      <c r="K3178" s="1715"/>
      <c r="L3178" s="1715"/>
    </row>
    <row r="3179" spans="11:12" ht="15" customHeight="1">
      <c r="K3179" s="1715"/>
      <c r="L3179" s="1715"/>
    </row>
    <row r="3180" spans="11:12" ht="15" customHeight="1">
      <c r="K3180" s="1715"/>
      <c r="L3180" s="1715"/>
    </row>
    <row r="3181" spans="11:12" ht="15" customHeight="1">
      <c r="K3181" s="1715"/>
      <c r="L3181" s="1715"/>
    </row>
    <row r="3182" spans="11:12" ht="15" customHeight="1">
      <c r="K3182" s="1715"/>
      <c r="L3182" s="1715"/>
    </row>
    <row r="3183" spans="11:12" ht="15" customHeight="1">
      <c r="K3183" s="1715"/>
      <c r="L3183" s="1715"/>
    </row>
    <row r="3184" spans="11:12" ht="15" customHeight="1">
      <c r="K3184" s="1715"/>
      <c r="L3184" s="1715"/>
    </row>
    <row r="3185" spans="11:12" ht="15" customHeight="1">
      <c r="K3185" s="1715"/>
      <c r="L3185" s="1715"/>
    </row>
    <row r="3186" spans="11:12" ht="15" customHeight="1">
      <c r="K3186" s="1715"/>
      <c r="L3186" s="1715"/>
    </row>
    <row r="3187" spans="11:12" ht="15" customHeight="1">
      <c r="K3187" s="1715"/>
      <c r="L3187" s="1715"/>
    </row>
    <row r="3188" spans="11:12" ht="15" customHeight="1">
      <c r="K3188" s="1715"/>
      <c r="L3188" s="1715"/>
    </row>
    <row r="3189" spans="11:12" ht="15" customHeight="1">
      <c r="K3189" s="1715"/>
      <c r="L3189" s="1715"/>
    </row>
    <row r="3190" spans="11:12" ht="15" customHeight="1">
      <c r="K3190" s="1715"/>
      <c r="L3190" s="1715"/>
    </row>
    <row r="3191" spans="11:12" ht="15" customHeight="1">
      <c r="K3191" s="1715"/>
      <c r="L3191" s="1715"/>
    </row>
    <row r="3192" spans="11:12" ht="15" customHeight="1">
      <c r="K3192" s="1715"/>
      <c r="L3192" s="1715"/>
    </row>
    <row r="3193" spans="11:12" ht="15" customHeight="1">
      <c r="K3193" s="1715"/>
      <c r="L3193" s="1715"/>
    </row>
    <row r="3194" spans="11:12" ht="15" customHeight="1">
      <c r="K3194" s="1715"/>
      <c r="L3194" s="1715"/>
    </row>
    <row r="3195" spans="11:12" ht="15" customHeight="1">
      <c r="K3195" s="1715"/>
      <c r="L3195" s="1715"/>
    </row>
    <row r="3196" spans="11:12" ht="15" customHeight="1">
      <c r="K3196" s="1715"/>
      <c r="L3196" s="1715"/>
    </row>
    <row r="3197" spans="11:12" ht="15" customHeight="1">
      <c r="K3197" s="1715"/>
      <c r="L3197" s="1715"/>
    </row>
    <row r="3198" spans="11:12" ht="15" customHeight="1">
      <c r="K3198" s="1715"/>
      <c r="L3198" s="1715"/>
    </row>
    <row r="3199" spans="11:12" ht="15" customHeight="1">
      <c r="K3199" s="1715"/>
      <c r="L3199" s="1715"/>
    </row>
    <row r="3200" spans="11:12" ht="15" customHeight="1">
      <c r="K3200" s="1715"/>
      <c r="L3200" s="1715"/>
    </row>
    <row r="3201" spans="11:12" ht="15" customHeight="1">
      <c r="K3201" s="1715"/>
      <c r="L3201" s="1715"/>
    </row>
    <row r="3202" spans="11:12" ht="15" customHeight="1">
      <c r="K3202" s="1715"/>
      <c r="L3202" s="1715"/>
    </row>
    <row r="3203" spans="11:12" ht="15" customHeight="1">
      <c r="K3203" s="1715"/>
      <c r="L3203" s="1715"/>
    </row>
    <row r="3204" spans="11:12" ht="15" customHeight="1">
      <c r="K3204" s="1715"/>
      <c r="L3204" s="1715"/>
    </row>
    <row r="3205" spans="11:12" ht="15" customHeight="1">
      <c r="K3205" s="1715"/>
      <c r="L3205" s="1715"/>
    </row>
    <row r="3206" spans="11:12" ht="15" customHeight="1">
      <c r="K3206" s="1715"/>
      <c r="L3206" s="1715"/>
    </row>
    <row r="3207" spans="11:12" ht="15" customHeight="1">
      <c r="K3207" s="1715"/>
      <c r="L3207" s="1715"/>
    </row>
    <row r="3208" spans="11:12" ht="15" customHeight="1">
      <c r="K3208" s="1715"/>
      <c r="L3208" s="1715"/>
    </row>
    <row r="3209" spans="11:12" ht="15" customHeight="1">
      <c r="K3209" s="1715"/>
      <c r="L3209" s="1715"/>
    </row>
    <row r="3210" spans="11:12" ht="15" customHeight="1">
      <c r="K3210" s="1715"/>
      <c r="L3210" s="1715"/>
    </row>
    <row r="3211" spans="11:12" ht="15" customHeight="1">
      <c r="K3211" s="1715"/>
      <c r="L3211" s="1715"/>
    </row>
    <row r="3212" spans="11:12" ht="15" customHeight="1">
      <c r="K3212" s="1715"/>
      <c r="L3212" s="1715"/>
    </row>
    <row r="3213" spans="11:12" ht="15" customHeight="1">
      <c r="K3213" s="1715"/>
      <c r="L3213" s="1715"/>
    </row>
    <row r="3214" spans="11:12" ht="15" customHeight="1">
      <c r="K3214" s="1715"/>
      <c r="L3214" s="1715"/>
    </row>
    <row r="3215" spans="11:12" ht="15" customHeight="1">
      <c r="K3215" s="1715"/>
      <c r="L3215" s="1715"/>
    </row>
    <row r="3216" spans="11:12" ht="15" customHeight="1">
      <c r="K3216" s="1715"/>
      <c r="L3216" s="1715"/>
    </row>
    <row r="3217" spans="11:12" ht="15" customHeight="1">
      <c r="K3217" s="1715"/>
      <c r="L3217" s="1715"/>
    </row>
    <row r="3218" spans="11:12" ht="15" customHeight="1">
      <c r="K3218" s="1715"/>
      <c r="L3218" s="1715"/>
    </row>
    <row r="3219" spans="11:12" ht="15" customHeight="1">
      <c r="K3219" s="1715"/>
      <c r="L3219" s="1715"/>
    </row>
    <row r="3220" spans="11:12" ht="15" customHeight="1">
      <c r="K3220" s="1715"/>
      <c r="L3220" s="1715"/>
    </row>
    <row r="3221" spans="11:12" ht="15" customHeight="1">
      <c r="K3221" s="1715"/>
      <c r="L3221" s="1715"/>
    </row>
    <row r="3222" spans="11:12" ht="15" customHeight="1">
      <c r="K3222" s="1715"/>
      <c r="L3222" s="1715"/>
    </row>
    <row r="3223" spans="11:12" ht="15" customHeight="1">
      <c r="K3223" s="1715"/>
      <c r="L3223" s="1715"/>
    </row>
    <row r="3224" spans="11:12" ht="15" customHeight="1">
      <c r="K3224" s="1715"/>
      <c r="L3224" s="1715"/>
    </row>
    <row r="3225" spans="11:12" ht="15" customHeight="1">
      <c r="K3225" s="1715"/>
      <c r="L3225" s="1715"/>
    </row>
    <row r="3226" spans="11:12" ht="15" customHeight="1">
      <c r="K3226" s="1715"/>
      <c r="L3226" s="1715"/>
    </row>
    <row r="3227" spans="11:12" ht="15" customHeight="1">
      <c r="K3227" s="1715"/>
      <c r="L3227" s="1715"/>
    </row>
    <row r="3228" spans="11:12" ht="15" customHeight="1">
      <c r="K3228" s="1715"/>
      <c r="L3228" s="1715"/>
    </row>
    <row r="3229" spans="11:12" ht="15" customHeight="1">
      <c r="K3229" s="1715"/>
      <c r="L3229" s="1715"/>
    </row>
    <row r="3230" spans="11:12" ht="15" customHeight="1">
      <c r="K3230" s="1715"/>
      <c r="L3230" s="1715"/>
    </row>
    <row r="3231" spans="11:12" ht="15" customHeight="1">
      <c r="K3231" s="1715"/>
      <c r="L3231" s="1715"/>
    </row>
    <row r="3232" spans="11:12" ht="15" customHeight="1">
      <c r="K3232" s="1715"/>
      <c r="L3232" s="1715"/>
    </row>
    <row r="3233" spans="11:12" ht="15" customHeight="1">
      <c r="K3233" s="1715"/>
      <c r="L3233" s="1715"/>
    </row>
    <row r="3234" spans="11:12" ht="15" customHeight="1">
      <c r="K3234" s="1715"/>
      <c r="L3234" s="1715"/>
    </row>
    <row r="3235" spans="11:12" ht="15" customHeight="1">
      <c r="K3235" s="1715"/>
      <c r="L3235" s="1715"/>
    </row>
    <row r="3236" spans="11:12" ht="15" customHeight="1">
      <c r="K3236" s="1715"/>
      <c r="L3236" s="1715"/>
    </row>
    <row r="3237" spans="11:12" ht="15" customHeight="1">
      <c r="K3237" s="1715"/>
      <c r="L3237" s="1715"/>
    </row>
    <row r="3238" spans="11:12" ht="15" customHeight="1">
      <c r="K3238" s="1715"/>
      <c r="L3238" s="1715"/>
    </row>
    <row r="3239" spans="11:12" ht="15" customHeight="1">
      <c r="K3239" s="1715"/>
      <c r="L3239" s="1715"/>
    </row>
    <row r="3240" spans="11:12" ht="15" customHeight="1">
      <c r="K3240" s="1715"/>
      <c r="L3240" s="1715"/>
    </row>
    <row r="3241" spans="11:12" ht="15" customHeight="1">
      <c r="K3241" s="1715"/>
      <c r="L3241" s="1715"/>
    </row>
    <row r="3242" spans="11:12" ht="15" customHeight="1">
      <c r="K3242" s="1715"/>
      <c r="L3242" s="1715"/>
    </row>
    <row r="3243" spans="11:12" ht="15" customHeight="1">
      <c r="K3243" s="1715"/>
      <c r="L3243" s="1715"/>
    </row>
    <row r="3244" spans="11:12" ht="15" customHeight="1">
      <c r="K3244" s="1715"/>
      <c r="L3244" s="1715"/>
    </row>
    <row r="3245" spans="11:12" ht="15" customHeight="1">
      <c r="K3245" s="1715"/>
      <c r="L3245" s="1715"/>
    </row>
    <row r="3246" spans="11:12" ht="15" customHeight="1">
      <c r="K3246" s="1715"/>
      <c r="L3246" s="1715"/>
    </row>
    <row r="3247" spans="11:12" ht="15" customHeight="1">
      <c r="K3247" s="1715"/>
      <c r="L3247" s="1715"/>
    </row>
    <row r="3248" spans="11:12" ht="15" customHeight="1">
      <c r="K3248" s="1715"/>
      <c r="L3248" s="1715"/>
    </row>
    <row r="3249" spans="11:12" ht="15" customHeight="1">
      <c r="K3249" s="1715"/>
      <c r="L3249" s="1715"/>
    </row>
    <row r="3250" spans="11:12" ht="15" customHeight="1">
      <c r="K3250" s="1715"/>
      <c r="L3250" s="1715"/>
    </row>
    <row r="3251" spans="11:12" ht="15" customHeight="1">
      <c r="K3251" s="1715"/>
      <c r="L3251" s="1715"/>
    </row>
    <row r="3252" spans="11:12" ht="15" customHeight="1">
      <c r="K3252" s="1715"/>
      <c r="L3252" s="1715"/>
    </row>
    <row r="3253" spans="11:12" ht="15" customHeight="1">
      <c r="K3253" s="1715"/>
      <c r="L3253" s="1715"/>
    </row>
    <row r="3254" spans="11:12" ht="15" customHeight="1">
      <c r="K3254" s="1715"/>
      <c r="L3254" s="1715"/>
    </row>
    <row r="3255" spans="11:12" ht="15" customHeight="1">
      <c r="K3255" s="1715"/>
      <c r="L3255" s="1715"/>
    </row>
    <row r="3256" spans="11:12" ht="15" customHeight="1">
      <c r="K3256" s="1715"/>
      <c r="L3256" s="1715"/>
    </row>
    <row r="3257" spans="11:12" ht="15" customHeight="1">
      <c r="K3257" s="1715"/>
      <c r="L3257" s="1715"/>
    </row>
    <row r="3258" spans="11:12" ht="15" customHeight="1">
      <c r="K3258" s="1715"/>
      <c r="L3258" s="1715"/>
    </row>
    <row r="3259" spans="11:12" ht="15" customHeight="1">
      <c r="K3259" s="1715"/>
      <c r="L3259" s="1715"/>
    </row>
    <row r="3260" spans="11:12" ht="15" customHeight="1">
      <c r="K3260" s="1715"/>
      <c r="L3260" s="1715"/>
    </row>
    <row r="3261" spans="11:12" ht="15" customHeight="1">
      <c r="K3261" s="1715"/>
      <c r="L3261" s="1715"/>
    </row>
    <row r="3262" spans="11:12" ht="15" customHeight="1">
      <c r="K3262" s="1715"/>
      <c r="L3262" s="1715"/>
    </row>
    <row r="3263" spans="11:12" ht="15" customHeight="1">
      <c r="K3263" s="1715"/>
      <c r="L3263" s="1715"/>
    </row>
    <row r="3264" spans="11:12" ht="15" customHeight="1">
      <c r="K3264" s="1715"/>
      <c r="L3264" s="1715"/>
    </row>
    <row r="3265" spans="11:12" ht="15" customHeight="1">
      <c r="K3265" s="1715"/>
      <c r="L3265" s="1715"/>
    </row>
    <row r="3266" spans="11:12" ht="15" customHeight="1">
      <c r="K3266" s="1715"/>
      <c r="L3266" s="1715"/>
    </row>
    <row r="3267" spans="11:12" ht="15" customHeight="1">
      <c r="K3267" s="1715"/>
      <c r="L3267" s="1715"/>
    </row>
    <row r="3268" spans="11:12" ht="15" customHeight="1">
      <c r="K3268" s="1715"/>
      <c r="L3268" s="1715"/>
    </row>
    <row r="3269" spans="11:12" ht="15" customHeight="1">
      <c r="K3269" s="1715"/>
      <c r="L3269" s="1715"/>
    </row>
    <row r="3270" spans="11:12" ht="15" customHeight="1">
      <c r="K3270" s="1715"/>
      <c r="L3270" s="1715"/>
    </row>
    <row r="3271" spans="11:12" ht="15" customHeight="1">
      <c r="K3271" s="1715"/>
      <c r="L3271" s="1715"/>
    </row>
    <row r="3272" spans="11:12" ht="15" customHeight="1">
      <c r="K3272" s="1715"/>
      <c r="L3272" s="1715"/>
    </row>
    <row r="3273" spans="11:12" ht="15" customHeight="1">
      <c r="K3273" s="1715"/>
      <c r="L3273" s="1715"/>
    </row>
    <row r="3274" spans="11:12" ht="15" customHeight="1">
      <c r="K3274" s="1715"/>
      <c r="L3274" s="1715"/>
    </row>
    <row r="3275" spans="11:12" ht="15" customHeight="1">
      <c r="K3275" s="1715"/>
      <c r="L3275" s="1715"/>
    </row>
    <row r="3276" spans="11:12" ht="15" customHeight="1">
      <c r="K3276" s="1715"/>
      <c r="L3276" s="1715"/>
    </row>
    <row r="3277" spans="11:12" ht="15" customHeight="1">
      <c r="K3277" s="1715"/>
      <c r="L3277" s="1715"/>
    </row>
    <row r="3278" spans="11:12" ht="15" customHeight="1">
      <c r="K3278" s="1715"/>
      <c r="L3278" s="1715"/>
    </row>
    <row r="3279" spans="11:12" ht="15" customHeight="1">
      <c r="K3279" s="1715"/>
      <c r="L3279" s="1715"/>
    </row>
    <row r="3280" spans="11:12" ht="15" customHeight="1">
      <c r="K3280" s="1715"/>
      <c r="L3280" s="1715"/>
    </row>
    <row r="3281" spans="11:12" ht="15" customHeight="1">
      <c r="K3281" s="1715"/>
      <c r="L3281" s="1715"/>
    </row>
    <row r="3282" spans="11:12" ht="15" customHeight="1">
      <c r="K3282" s="1715"/>
      <c r="L3282" s="1715"/>
    </row>
    <row r="3283" spans="11:12" ht="15" customHeight="1">
      <c r="K3283" s="1715"/>
      <c r="L3283" s="1715"/>
    </row>
    <row r="3284" spans="11:12" ht="15" customHeight="1">
      <c r="K3284" s="1715"/>
      <c r="L3284" s="1715"/>
    </row>
    <row r="3285" spans="11:12" ht="15" customHeight="1">
      <c r="K3285" s="1715"/>
      <c r="L3285" s="1715"/>
    </row>
    <row r="3286" spans="11:12" ht="15" customHeight="1">
      <c r="K3286" s="1715"/>
      <c r="L3286" s="1715"/>
    </row>
    <row r="3287" spans="11:12" ht="15" customHeight="1">
      <c r="K3287" s="1715"/>
      <c r="L3287" s="1715"/>
    </row>
    <row r="3288" spans="11:12" ht="15" customHeight="1">
      <c r="K3288" s="1715"/>
      <c r="L3288" s="1715"/>
    </row>
    <row r="3289" spans="11:12" ht="15" customHeight="1">
      <c r="K3289" s="1715"/>
      <c r="L3289" s="1715"/>
    </row>
    <row r="3290" spans="11:12" ht="15" customHeight="1">
      <c r="K3290" s="1715"/>
      <c r="L3290" s="1715"/>
    </row>
    <row r="3291" spans="11:12" ht="15" customHeight="1">
      <c r="K3291" s="1715"/>
      <c r="L3291" s="1715"/>
    </row>
    <row r="3292" spans="11:12" ht="15" customHeight="1">
      <c r="K3292" s="1715"/>
      <c r="L3292" s="1715"/>
    </row>
    <row r="3293" spans="11:12" ht="15" customHeight="1">
      <c r="K3293" s="1715"/>
      <c r="L3293" s="1715"/>
    </row>
    <row r="3294" spans="11:12" ht="15" customHeight="1">
      <c r="K3294" s="1715"/>
      <c r="L3294" s="1715"/>
    </row>
    <row r="3295" spans="11:12" ht="15" customHeight="1">
      <c r="K3295" s="1715"/>
      <c r="L3295" s="1715"/>
    </row>
    <row r="3296" spans="11:12" ht="15" customHeight="1">
      <c r="K3296" s="1715"/>
      <c r="L3296" s="1715"/>
    </row>
    <row r="3297" spans="11:12" ht="15" customHeight="1">
      <c r="K3297" s="1715"/>
      <c r="L3297" s="1715"/>
    </row>
    <row r="3298" spans="11:12" ht="15" customHeight="1">
      <c r="K3298" s="1715"/>
      <c r="L3298" s="1715"/>
    </row>
    <row r="3299" spans="11:12" ht="15" customHeight="1">
      <c r="K3299" s="1715"/>
      <c r="L3299" s="1715"/>
    </row>
    <row r="3300" spans="11:12" ht="15" customHeight="1">
      <c r="K3300" s="1715"/>
      <c r="L3300" s="1715"/>
    </row>
    <row r="3301" spans="11:12" ht="15" customHeight="1">
      <c r="K3301" s="1715"/>
      <c r="L3301" s="1715"/>
    </row>
    <row r="3302" spans="11:12" ht="15" customHeight="1">
      <c r="K3302" s="1715"/>
      <c r="L3302" s="1715"/>
    </row>
    <row r="3303" spans="11:12" ht="15" customHeight="1">
      <c r="K3303" s="1715"/>
      <c r="L3303" s="1715"/>
    </row>
    <row r="3304" spans="11:12" ht="15" customHeight="1">
      <c r="K3304" s="1715"/>
      <c r="L3304" s="1715"/>
    </row>
    <row r="3305" spans="11:12" ht="15" customHeight="1">
      <c r="K3305" s="1715"/>
      <c r="L3305" s="1715"/>
    </row>
    <row r="3306" spans="11:12" ht="15" customHeight="1">
      <c r="K3306" s="1715"/>
      <c r="L3306" s="1715"/>
    </row>
    <row r="3307" spans="11:12" ht="15" customHeight="1">
      <c r="K3307" s="1715"/>
      <c r="L3307" s="1715"/>
    </row>
    <row r="3308" spans="11:12" ht="15" customHeight="1">
      <c r="K3308" s="1715"/>
      <c r="L3308" s="1715"/>
    </row>
    <row r="3309" spans="11:12" ht="15" customHeight="1">
      <c r="K3309" s="1715"/>
      <c r="L3309" s="1715"/>
    </row>
    <row r="3310" spans="11:12" ht="15" customHeight="1">
      <c r="K3310" s="1715"/>
      <c r="L3310" s="1715"/>
    </row>
    <row r="3311" spans="11:12" ht="15" customHeight="1">
      <c r="K3311" s="1715"/>
      <c r="L3311" s="1715"/>
    </row>
    <row r="3312" spans="11:12" ht="15" customHeight="1">
      <c r="K3312" s="1715"/>
      <c r="L3312" s="1715"/>
    </row>
    <row r="3313" spans="11:12" ht="15" customHeight="1">
      <c r="K3313" s="1715"/>
      <c r="L3313" s="1715"/>
    </row>
    <row r="3314" spans="11:12" ht="15" customHeight="1">
      <c r="K3314" s="1715"/>
      <c r="L3314" s="1715"/>
    </row>
    <row r="3315" spans="11:12" ht="15" customHeight="1">
      <c r="K3315" s="1715"/>
      <c r="L3315" s="1715"/>
    </row>
    <row r="3316" spans="11:12" ht="15" customHeight="1">
      <c r="K3316" s="1715"/>
      <c r="L3316" s="1715"/>
    </row>
    <row r="3317" spans="11:12" ht="15" customHeight="1">
      <c r="K3317" s="1715"/>
      <c r="L3317" s="1715"/>
    </row>
    <row r="3318" spans="11:12" ht="15" customHeight="1">
      <c r="K3318" s="1715"/>
      <c r="L3318" s="1715"/>
    </row>
    <row r="3319" spans="11:12" ht="15" customHeight="1">
      <c r="K3319" s="1715"/>
      <c r="L3319" s="1715"/>
    </row>
    <row r="3320" spans="11:12" ht="15" customHeight="1">
      <c r="K3320" s="1715"/>
      <c r="L3320" s="1715"/>
    </row>
    <row r="3321" spans="11:12" ht="15" customHeight="1">
      <c r="K3321" s="1715"/>
      <c r="L3321" s="1715"/>
    </row>
    <row r="3322" spans="11:12" ht="15" customHeight="1">
      <c r="K3322" s="1715"/>
      <c r="L3322" s="1715"/>
    </row>
    <row r="3323" spans="11:12" ht="15" customHeight="1">
      <c r="K3323" s="1715"/>
      <c r="L3323" s="1715"/>
    </row>
    <row r="3324" spans="11:12" ht="15" customHeight="1">
      <c r="K3324" s="1715"/>
      <c r="L3324" s="1715"/>
    </row>
    <row r="3325" spans="11:12" ht="15" customHeight="1">
      <c r="K3325" s="1715"/>
      <c r="L3325" s="1715"/>
    </row>
    <row r="3326" spans="11:12" ht="15" customHeight="1">
      <c r="K3326" s="1715"/>
      <c r="L3326" s="1715"/>
    </row>
    <row r="3327" spans="11:12" ht="15" customHeight="1">
      <c r="K3327" s="1715"/>
      <c r="L3327" s="1715"/>
    </row>
    <row r="3328" spans="11:12" ht="15" customHeight="1">
      <c r="K3328" s="1715"/>
      <c r="L3328" s="1715"/>
    </row>
    <row r="3329" spans="11:12" ht="15" customHeight="1">
      <c r="K3329" s="1715"/>
      <c r="L3329" s="1715"/>
    </row>
    <row r="3330" spans="11:12" ht="15" customHeight="1">
      <c r="K3330" s="1715"/>
      <c r="L3330" s="1715"/>
    </row>
    <row r="3331" spans="11:12" ht="15" customHeight="1">
      <c r="K3331" s="1715"/>
      <c r="L3331" s="1715"/>
    </row>
    <row r="3332" spans="11:12" ht="15" customHeight="1">
      <c r="K3332" s="1715"/>
      <c r="L3332" s="1715"/>
    </row>
    <row r="3333" spans="11:12" ht="15" customHeight="1">
      <c r="K3333" s="1715"/>
      <c r="L3333" s="1715"/>
    </row>
    <row r="3334" spans="11:12" ht="15" customHeight="1">
      <c r="K3334" s="1715"/>
      <c r="L3334" s="1715"/>
    </row>
    <row r="3335" spans="11:12" ht="15" customHeight="1">
      <c r="K3335" s="1715"/>
      <c r="L3335" s="1715"/>
    </row>
    <row r="3336" spans="11:12" ht="15" customHeight="1">
      <c r="K3336" s="1715"/>
      <c r="L3336" s="1715"/>
    </row>
    <row r="3337" spans="11:12" ht="15" customHeight="1">
      <c r="K3337" s="1715"/>
      <c r="L3337" s="1715"/>
    </row>
    <row r="3338" spans="11:12" ht="15" customHeight="1">
      <c r="K3338" s="1715"/>
      <c r="L3338" s="1715"/>
    </row>
    <row r="3339" spans="11:12" ht="15" customHeight="1">
      <c r="K3339" s="1715"/>
      <c r="L3339" s="1715"/>
    </row>
    <row r="3340" spans="11:12" ht="15" customHeight="1">
      <c r="K3340" s="1715"/>
      <c r="L3340" s="1715"/>
    </row>
    <row r="3341" spans="11:12" ht="15" customHeight="1">
      <c r="K3341" s="1715"/>
      <c r="L3341" s="1715"/>
    </row>
    <row r="3342" spans="11:12" ht="15" customHeight="1">
      <c r="K3342" s="1715"/>
      <c r="L3342" s="1715"/>
    </row>
    <row r="3343" spans="11:12" ht="15" customHeight="1">
      <c r="K3343" s="1715"/>
      <c r="L3343" s="1715"/>
    </row>
    <row r="3344" spans="11:12" ht="15" customHeight="1">
      <c r="K3344" s="1715"/>
      <c r="L3344" s="1715"/>
    </row>
    <row r="3345" spans="11:12" ht="15" customHeight="1">
      <c r="K3345" s="1715"/>
      <c r="L3345" s="1715"/>
    </row>
    <row r="3346" spans="11:12" ht="15" customHeight="1">
      <c r="K3346" s="1715"/>
      <c r="L3346" s="1715"/>
    </row>
    <row r="3347" spans="11:12" ht="15" customHeight="1">
      <c r="K3347" s="1715"/>
      <c r="L3347" s="1715"/>
    </row>
    <row r="3348" spans="11:12" ht="15" customHeight="1">
      <c r="K3348" s="1715"/>
      <c r="L3348" s="1715"/>
    </row>
    <row r="3349" spans="11:12" ht="15" customHeight="1">
      <c r="K3349" s="1715"/>
      <c r="L3349" s="1715"/>
    </row>
    <row r="3350" spans="11:12" ht="15" customHeight="1">
      <c r="K3350" s="1715"/>
      <c r="L3350" s="1715"/>
    </row>
    <row r="3351" spans="11:12" ht="15" customHeight="1">
      <c r="K3351" s="1715"/>
      <c r="L3351" s="1715"/>
    </row>
    <row r="3352" spans="11:12" ht="15" customHeight="1">
      <c r="K3352" s="1715"/>
      <c r="L3352" s="1715"/>
    </row>
    <row r="3353" spans="11:12" ht="15" customHeight="1">
      <c r="K3353" s="1715"/>
      <c r="L3353" s="1715"/>
    </row>
    <row r="3354" spans="11:12" ht="15" customHeight="1">
      <c r="K3354" s="1715"/>
      <c r="L3354" s="1715"/>
    </row>
    <row r="3355" spans="11:12" ht="15" customHeight="1">
      <c r="K3355" s="1715"/>
      <c r="L3355" s="1715"/>
    </row>
    <row r="3356" spans="11:12" ht="15" customHeight="1">
      <c r="K3356" s="1715"/>
      <c r="L3356" s="1715"/>
    </row>
    <row r="3357" spans="11:12" ht="15" customHeight="1">
      <c r="K3357" s="1715"/>
      <c r="L3357" s="1715"/>
    </row>
    <row r="3358" spans="11:12" ht="15" customHeight="1">
      <c r="K3358" s="1715"/>
      <c r="L3358" s="1715"/>
    </row>
    <row r="3359" spans="11:12" ht="15" customHeight="1">
      <c r="K3359" s="1715"/>
      <c r="L3359" s="1715"/>
    </row>
    <row r="3360" spans="11:12" ht="15" customHeight="1">
      <c r="K3360" s="1715"/>
      <c r="L3360" s="1715"/>
    </row>
    <row r="3361" spans="11:12" ht="15" customHeight="1">
      <c r="K3361" s="1715"/>
      <c r="L3361" s="1715"/>
    </row>
    <row r="3362" spans="11:12" ht="15" customHeight="1">
      <c r="K3362" s="1715"/>
      <c r="L3362" s="1715"/>
    </row>
    <row r="3363" spans="11:12" ht="15" customHeight="1">
      <c r="K3363" s="1715"/>
      <c r="L3363" s="1715"/>
    </row>
    <row r="3364" spans="11:12" ht="15" customHeight="1">
      <c r="K3364" s="1715"/>
      <c r="L3364" s="1715"/>
    </row>
    <row r="3365" spans="11:12" ht="15" customHeight="1">
      <c r="K3365" s="1715"/>
      <c r="L3365" s="1715"/>
    </row>
    <row r="3366" spans="11:12" ht="15" customHeight="1">
      <c r="K3366" s="1715"/>
      <c r="L3366" s="1715"/>
    </row>
    <row r="3367" spans="11:12" ht="15" customHeight="1">
      <c r="K3367" s="1715"/>
      <c r="L3367" s="1715"/>
    </row>
    <row r="3368" spans="11:12" ht="15" customHeight="1">
      <c r="K3368" s="1715"/>
      <c r="L3368" s="1715"/>
    </row>
    <row r="3369" spans="11:12" ht="15" customHeight="1">
      <c r="K3369" s="1715"/>
      <c r="L3369" s="1715"/>
    </row>
    <row r="3370" spans="11:12" ht="15" customHeight="1">
      <c r="K3370" s="1715"/>
      <c r="L3370" s="1715"/>
    </row>
    <row r="3371" spans="11:12" ht="15" customHeight="1">
      <c r="K3371" s="1715"/>
      <c r="L3371" s="1715"/>
    </row>
    <row r="3372" spans="11:12" ht="15" customHeight="1">
      <c r="K3372" s="1715"/>
      <c r="L3372" s="1715"/>
    </row>
    <row r="3373" spans="11:12" ht="15" customHeight="1">
      <c r="K3373" s="1715"/>
      <c r="L3373" s="1715"/>
    </row>
    <row r="3374" spans="11:12" ht="15" customHeight="1">
      <c r="K3374" s="1715"/>
      <c r="L3374" s="1715"/>
    </row>
    <row r="3375" spans="11:12" ht="15" customHeight="1">
      <c r="K3375" s="1715"/>
      <c r="L3375" s="1715"/>
    </row>
    <row r="3376" spans="11:12" ht="15" customHeight="1">
      <c r="K3376" s="1715"/>
      <c r="L3376" s="1715"/>
    </row>
    <row r="3377" spans="11:12" ht="15" customHeight="1">
      <c r="K3377" s="1715"/>
      <c r="L3377" s="1715"/>
    </row>
    <row r="3378" spans="11:12" ht="15" customHeight="1">
      <c r="K3378" s="1715"/>
      <c r="L3378" s="1715"/>
    </row>
    <row r="3379" spans="11:12" ht="15" customHeight="1">
      <c r="K3379" s="1715"/>
      <c r="L3379" s="1715"/>
    </row>
    <row r="3380" spans="11:12" ht="15" customHeight="1">
      <c r="K3380" s="1715"/>
      <c r="L3380" s="1715"/>
    </row>
    <row r="3381" spans="11:12" ht="15" customHeight="1">
      <c r="K3381" s="1715"/>
      <c r="L3381" s="1715"/>
    </row>
    <row r="3382" spans="11:12" ht="15" customHeight="1">
      <c r="K3382" s="1715"/>
      <c r="L3382" s="1715"/>
    </row>
    <row r="3383" spans="11:12" ht="15" customHeight="1">
      <c r="K3383" s="1715"/>
      <c r="L3383" s="1715"/>
    </row>
    <row r="3384" spans="11:12" ht="15" customHeight="1">
      <c r="K3384" s="1715"/>
      <c r="L3384" s="1715"/>
    </row>
    <row r="3385" spans="11:12" ht="15" customHeight="1">
      <c r="K3385" s="1715"/>
      <c r="L3385" s="1715"/>
    </row>
    <row r="3386" spans="11:12" ht="15" customHeight="1">
      <c r="K3386" s="1715"/>
      <c r="L3386" s="1715"/>
    </row>
    <row r="3387" spans="11:12" ht="15" customHeight="1">
      <c r="K3387" s="1715"/>
      <c r="L3387" s="1715"/>
    </row>
    <row r="3388" spans="11:12" ht="15" customHeight="1">
      <c r="K3388" s="1715"/>
      <c r="L3388" s="1715"/>
    </row>
    <row r="3389" spans="11:12" ht="15" customHeight="1">
      <c r="K3389" s="1715"/>
      <c r="L3389" s="1715"/>
    </row>
    <row r="3390" spans="11:12" ht="15" customHeight="1">
      <c r="K3390" s="1715"/>
      <c r="L3390" s="1715"/>
    </row>
    <row r="3391" spans="11:12" ht="15" customHeight="1">
      <c r="K3391" s="1715"/>
      <c r="L3391" s="1715"/>
    </row>
    <row r="3392" spans="11:12" ht="15" customHeight="1">
      <c r="K3392" s="1715"/>
      <c r="L3392" s="1715"/>
    </row>
    <row r="3393" spans="11:12" ht="15" customHeight="1">
      <c r="K3393" s="1715"/>
      <c r="L3393" s="1715"/>
    </row>
    <row r="3394" spans="11:12" ht="15" customHeight="1">
      <c r="K3394" s="1715"/>
      <c r="L3394" s="1715"/>
    </row>
    <row r="3395" spans="11:12" ht="15" customHeight="1">
      <c r="K3395" s="1715"/>
      <c r="L3395" s="1715"/>
    </row>
    <row r="3396" spans="11:12" ht="15" customHeight="1">
      <c r="K3396" s="1715"/>
      <c r="L3396" s="1715"/>
    </row>
    <row r="3397" spans="11:12" ht="15" customHeight="1">
      <c r="K3397" s="1715"/>
      <c r="L3397" s="1715"/>
    </row>
    <row r="3398" spans="11:12" ht="15" customHeight="1">
      <c r="K3398" s="1715"/>
      <c r="L3398" s="1715"/>
    </row>
    <row r="3399" spans="11:12" ht="15" customHeight="1">
      <c r="K3399" s="1715"/>
      <c r="L3399" s="1715"/>
    </row>
    <row r="3400" spans="11:12" ht="15" customHeight="1">
      <c r="K3400" s="1715"/>
      <c r="L3400" s="1715"/>
    </row>
    <row r="3401" spans="11:12" ht="15" customHeight="1">
      <c r="K3401" s="1715"/>
      <c r="L3401" s="1715"/>
    </row>
    <row r="3402" spans="11:12" ht="15" customHeight="1">
      <c r="K3402" s="1715"/>
      <c r="L3402" s="1715"/>
    </row>
    <row r="3403" spans="11:12" ht="15" customHeight="1">
      <c r="K3403" s="1715"/>
      <c r="L3403" s="1715"/>
    </row>
    <row r="3404" spans="11:12" ht="15" customHeight="1">
      <c r="K3404" s="1715"/>
      <c r="L3404" s="1715"/>
    </row>
    <row r="3405" spans="11:12" ht="15" customHeight="1">
      <c r="K3405" s="1715"/>
      <c r="L3405" s="1715"/>
    </row>
    <row r="3406" spans="11:12" ht="15" customHeight="1">
      <c r="K3406" s="1715"/>
      <c r="L3406" s="1715"/>
    </row>
    <row r="3407" spans="11:12" ht="15" customHeight="1">
      <c r="K3407" s="1715"/>
      <c r="L3407" s="1715"/>
    </row>
    <row r="3408" spans="11:12" ht="15" customHeight="1">
      <c r="K3408" s="1715"/>
      <c r="L3408" s="1715"/>
    </row>
    <row r="3409" spans="11:12" ht="15" customHeight="1">
      <c r="K3409" s="1715"/>
      <c r="L3409" s="1715"/>
    </row>
    <row r="3410" spans="11:12" ht="15" customHeight="1">
      <c r="K3410" s="1715"/>
      <c r="L3410" s="1715"/>
    </row>
    <row r="3411" spans="11:12" ht="15" customHeight="1">
      <c r="K3411" s="1715"/>
      <c r="L3411" s="1715"/>
    </row>
    <row r="3412" spans="11:12" ht="15" customHeight="1">
      <c r="K3412" s="1715"/>
      <c r="L3412" s="1715"/>
    </row>
    <row r="3413" spans="11:12" ht="15" customHeight="1">
      <c r="K3413" s="1715"/>
      <c r="L3413" s="1715"/>
    </row>
    <row r="3414" spans="11:12" ht="15" customHeight="1">
      <c r="K3414" s="1715"/>
      <c r="L3414" s="1715"/>
    </row>
    <row r="3415" spans="11:12" ht="15" customHeight="1">
      <c r="K3415" s="1715"/>
      <c r="L3415" s="1715"/>
    </row>
    <row r="3416" spans="11:12" ht="15" customHeight="1">
      <c r="K3416" s="1715"/>
      <c r="L3416" s="1715"/>
    </row>
    <row r="3417" spans="11:12" ht="15" customHeight="1">
      <c r="K3417" s="1715"/>
      <c r="L3417" s="1715"/>
    </row>
    <row r="3418" spans="11:12" ht="15" customHeight="1">
      <c r="K3418" s="1715"/>
      <c r="L3418" s="1715"/>
    </row>
    <row r="3419" spans="11:12" ht="15" customHeight="1">
      <c r="K3419" s="1715"/>
      <c r="L3419" s="1715"/>
    </row>
    <row r="3420" spans="11:12" ht="15" customHeight="1">
      <c r="K3420" s="1715"/>
      <c r="L3420" s="1715"/>
    </row>
    <row r="3421" spans="11:12" ht="15" customHeight="1">
      <c r="K3421" s="1715"/>
      <c r="L3421" s="1715"/>
    </row>
    <row r="3422" spans="11:12" ht="15" customHeight="1">
      <c r="K3422" s="1715"/>
      <c r="L3422" s="1715"/>
    </row>
    <row r="3423" spans="11:12" ht="15" customHeight="1">
      <c r="K3423" s="1715"/>
      <c r="L3423" s="1715"/>
    </row>
    <row r="3424" spans="11:12" ht="15" customHeight="1">
      <c r="K3424" s="1715"/>
      <c r="L3424" s="1715"/>
    </row>
    <row r="3425" spans="11:12" ht="15" customHeight="1">
      <c r="K3425" s="1715"/>
      <c r="L3425" s="1715"/>
    </row>
    <row r="3426" spans="11:12" ht="15" customHeight="1">
      <c r="K3426" s="1715"/>
      <c r="L3426" s="1715"/>
    </row>
    <row r="3427" spans="11:12" ht="15" customHeight="1">
      <c r="K3427" s="1715"/>
      <c r="L3427" s="1715"/>
    </row>
    <row r="3428" spans="11:12" ht="15" customHeight="1">
      <c r="K3428" s="1715"/>
      <c r="L3428" s="1715"/>
    </row>
    <row r="3429" spans="11:12" ht="15" customHeight="1">
      <c r="K3429" s="1715"/>
      <c r="L3429" s="1715"/>
    </row>
    <row r="3430" spans="11:12" ht="15" customHeight="1">
      <c r="K3430" s="1715"/>
      <c r="L3430" s="1715"/>
    </row>
    <row r="3431" spans="11:12" ht="15" customHeight="1">
      <c r="K3431" s="1715"/>
      <c r="L3431" s="1715"/>
    </row>
    <row r="3432" spans="11:12" ht="15" customHeight="1">
      <c r="K3432" s="1715"/>
      <c r="L3432" s="1715"/>
    </row>
    <row r="3433" spans="11:12" ht="15" customHeight="1">
      <c r="K3433" s="1715"/>
      <c r="L3433" s="1715"/>
    </row>
    <row r="3434" spans="11:12" ht="15" customHeight="1">
      <c r="K3434" s="1715"/>
      <c r="L3434" s="1715"/>
    </row>
    <row r="3435" spans="11:12" ht="15" customHeight="1">
      <c r="K3435" s="1715"/>
      <c r="L3435" s="1715"/>
    </row>
    <row r="3436" spans="11:12" ht="15" customHeight="1">
      <c r="K3436" s="1715"/>
      <c r="L3436" s="1715"/>
    </row>
    <row r="3437" spans="11:12" ht="15" customHeight="1">
      <c r="K3437" s="1715"/>
      <c r="L3437" s="1715"/>
    </row>
    <row r="3438" spans="11:12" ht="15" customHeight="1">
      <c r="K3438" s="1715"/>
      <c r="L3438" s="1715"/>
    </row>
    <row r="3439" spans="11:12" ht="15" customHeight="1">
      <c r="K3439" s="1715"/>
      <c r="L3439" s="1715"/>
    </row>
    <row r="3440" spans="11:12" ht="15" customHeight="1">
      <c r="K3440" s="1715"/>
      <c r="L3440" s="1715"/>
    </row>
    <row r="3441" spans="11:12" ht="15" customHeight="1">
      <c r="K3441" s="1715"/>
      <c r="L3441" s="1715"/>
    </row>
    <row r="3442" spans="11:12" ht="15" customHeight="1">
      <c r="K3442" s="1715"/>
      <c r="L3442" s="1715"/>
    </row>
    <row r="3443" spans="11:12" ht="15" customHeight="1">
      <c r="K3443" s="1715"/>
      <c r="L3443" s="1715"/>
    </row>
    <row r="3444" spans="11:12" ht="15" customHeight="1">
      <c r="K3444" s="1715"/>
      <c r="L3444" s="1715"/>
    </row>
    <row r="3445" spans="11:12" ht="15" customHeight="1">
      <c r="K3445" s="1715"/>
      <c r="L3445" s="1715"/>
    </row>
    <row r="3446" spans="11:12" ht="15" customHeight="1">
      <c r="K3446" s="1715"/>
      <c r="L3446" s="1715"/>
    </row>
    <row r="3447" spans="11:12" ht="15" customHeight="1">
      <c r="K3447" s="1715"/>
      <c r="L3447" s="1715"/>
    </row>
    <row r="3448" spans="11:12" ht="15" customHeight="1">
      <c r="K3448" s="1715"/>
      <c r="L3448" s="1715"/>
    </row>
    <row r="3449" spans="11:12" ht="15" customHeight="1">
      <c r="K3449" s="1715"/>
      <c r="L3449" s="1715"/>
    </row>
    <row r="3450" spans="11:12" ht="15" customHeight="1">
      <c r="K3450" s="1715"/>
      <c r="L3450" s="1715"/>
    </row>
    <row r="3451" spans="11:12" ht="15" customHeight="1">
      <c r="K3451" s="1715"/>
      <c r="L3451" s="1715"/>
    </row>
    <row r="3452" spans="11:12" ht="15" customHeight="1">
      <c r="K3452" s="1715"/>
      <c r="L3452" s="1715"/>
    </row>
    <row r="3453" spans="11:12" ht="15" customHeight="1">
      <c r="K3453" s="1715"/>
      <c r="L3453" s="1715"/>
    </row>
    <row r="3454" spans="11:12" ht="15" customHeight="1">
      <c r="K3454" s="1715"/>
      <c r="L3454" s="1715"/>
    </row>
    <row r="3455" spans="11:12" ht="15" customHeight="1">
      <c r="K3455" s="1715"/>
      <c r="L3455" s="1715"/>
    </row>
    <row r="3456" spans="11:12" ht="15" customHeight="1">
      <c r="K3456" s="1715"/>
      <c r="L3456" s="1715"/>
    </row>
    <row r="3457" spans="11:12" ht="15" customHeight="1">
      <c r="K3457" s="1715"/>
      <c r="L3457" s="1715"/>
    </row>
    <row r="3458" spans="11:12" ht="15" customHeight="1">
      <c r="K3458" s="1715"/>
      <c r="L3458" s="1715"/>
    </row>
    <row r="3459" spans="11:12" ht="15" customHeight="1">
      <c r="K3459" s="1715"/>
      <c r="L3459" s="1715"/>
    </row>
    <row r="3460" spans="11:12" ht="15" customHeight="1">
      <c r="K3460" s="1715"/>
      <c r="L3460" s="1715"/>
    </row>
    <row r="3461" spans="11:12" ht="15" customHeight="1">
      <c r="K3461" s="1715"/>
      <c r="L3461" s="1715"/>
    </row>
    <row r="3462" spans="11:12" ht="15" customHeight="1">
      <c r="K3462" s="1715"/>
      <c r="L3462" s="1715"/>
    </row>
    <row r="3463" spans="11:12" ht="15" customHeight="1">
      <c r="K3463" s="1715"/>
      <c r="L3463" s="1715"/>
    </row>
    <row r="3464" spans="11:12" ht="15" customHeight="1">
      <c r="K3464" s="1715"/>
      <c r="L3464" s="1715"/>
    </row>
    <row r="3465" spans="11:12" ht="15" customHeight="1">
      <c r="K3465" s="1715"/>
      <c r="L3465" s="1715"/>
    </row>
    <row r="3466" spans="11:12" ht="15" customHeight="1">
      <c r="K3466" s="1715"/>
      <c r="L3466" s="1715"/>
    </row>
    <row r="3467" spans="11:12" ht="15" customHeight="1">
      <c r="K3467" s="1715"/>
      <c r="L3467" s="1715"/>
    </row>
    <row r="3468" spans="11:12" ht="15" customHeight="1">
      <c r="K3468" s="1715"/>
      <c r="L3468" s="1715"/>
    </row>
    <row r="3469" spans="11:12" ht="15" customHeight="1">
      <c r="K3469" s="1715"/>
      <c r="L3469" s="1715"/>
    </row>
    <row r="3470" spans="11:12" ht="15" customHeight="1">
      <c r="K3470" s="1715"/>
      <c r="L3470" s="1715"/>
    </row>
    <row r="3471" spans="11:12" ht="15" customHeight="1">
      <c r="K3471" s="1715"/>
      <c r="L3471" s="1715"/>
    </row>
    <row r="3472" spans="11:12" ht="15" customHeight="1">
      <c r="K3472" s="1715"/>
      <c r="L3472" s="1715"/>
    </row>
    <row r="3473" spans="11:12" ht="15" customHeight="1">
      <c r="K3473" s="1715"/>
      <c r="L3473" s="1715"/>
    </row>
    <row r="3474" spans="11:12" ht="15" customHeight="1">
      <c r="K3474" s="1715"/>
      <c r="L3474" s="1715"/>
    </row>
    <row r="3475" spans="11:12" ht="15" customHeight="1">
      <c r="K3475" s="1715"/>
      <c r="L3475" s="1715"/>
    </row>
    <row r="3476" spans="11:12" ht="15" customHeight="1">
      <c r="K3476" s="1715"/>
      <c r="L3476" s="1715"/>
    </row>
    <row r="3477" spans="11:12" ht="15" customHeight="1">
      <c r="K3477" s="1715"/>
      <c r="L3477" s="1715"/>
    </row>
    <row r="3478" spans="11:12" ht="15" customHeight="1">
      <c r="K3478" s="1715"/>
      <c r="L3478" s="1715"/>
    </row>
    <row r="3479" spans="11:12" ht="15" customHeight="1">
      <c r="K3479" s="1715"/>
      <c r="L3479" s="1715"/>
    </row>
    <row r="3480" spans="11:12" ht="15" customHeight="1">
      <c r="K3480" s="1715"/>
      <c r="L3480" s="1715"/>
    </row>
    <row r="3481" spans="11:12" ht="15" customHeight="1">
      <c r="K3481" s="1715"/>
      <c r="L3481" s="1715"/>
    </row>
    <row r="3482" spans="11:12" ht="15" customHeight="1">
      <c r="K3482" s="1715"/>
      <c r="L3482" s="1715"/>
    </row>
    <row r="3483" spans="11:12" ht="15" customHeight="1">
      <c r="K3483" s="1715"/>
      <c r="L3483" s="1715"/>
    </row>
    <row r="3484" spans="11:12" ht="15" customHeight="1">
      <c r="K3484" s="1715"/>
      <c r="L3484" s="1715"/>
    </row>
    <row r="3485" spans="11:12" ht="15" customHeight="1">
      <c r="K3485" s="1715"/>
      <c r="L3485" s="1715"/>
    </row>
    <row r="3486" spans="11:12" ht="15" customHeight="1">
      <c r="K3486" s="1715"/>
      <c r="L3486" s="1715"/>
    </row>
    <row r="3487" spans="11:12" ht="15" customHeight="1">
      <c r="K3487" s="1715"/>
      <c r="L3487" s="1715"/>
    </row>
    <row r="3488" spans="11:12" ht="15" customHeight="1">
      <c r="K3488" s="1715"/>
      <c r="L3488" s="1715"/>
    </row>
    <row r="3489" spans="11:12" ht="15" customHeight="1">
      <c r="K3489" s="1715"/>
      <c r="L3489" s="1715"/>
    </row>
    <row r="3490" spans="11:12" ht="15" customHeight="1">
      <c r="K3490" s="1715"/>
      <c r="L3490" s="1715"/>
    </row>
    <row r="3491" spans="11:12" ht="15" customHeight="1">
      <c r="K3491" s="1715"/>
      <c r="L3491" s="1715"/>
    </row>
    <row r="3492" spans="11:12" ht="15" customHeight="1">
      <c r="K3492" s="1715"/>
      <c r="L3492" s="1715"/>
    </row>
    <row r="3493" spans="11:12" ht="15" customHeight="1">
      <c r="K3493" s="1715"/>
      <c r="L3493" s="1715"/>
    </row>
    <row r="3494" spans="11:12" ht="15" customHeight="1">
      <c r="K3494" s="1715"/>
      <c r="L3494" s="1715"/>
    </row>
    <row r="3495" spans="11:12" ht="15" customHeight="1">
      <c r="K3495" s="1715"/>
      <c r="L3495" s="1715"/>
    </row>
    <row r="3496" spans="11:12" ht="15" customHeight="1">
      <c r="K3496" s="1715"/>
      <c r="L3496" s="1715"/>
    </row>
    <row r="3497" spans="11:12" ht="15" customHeight="1">
      <c r="K3497" s="1715"/>
      <c r="L3497" s="1715"/>
    </row>
    <row r="3498" spans="11:12" ht="15" customHeight="1">
      <c r="K3498" s="1715"/>
      <c r="L3498" s="1715"/>
    </row>
    <row r="3499" spans="11:12" ht="15" customHeight="1">
      <c r="K3499" s="1715"/>
      <c r="L3499" s="1715"/>
    </row>
    <row r="3500" spans="11:12" ht="15" customHeight="1">
      <c r="K3500" s="1715"/>
      <c r="L3500" s="1715"/>
    </row>
    <row r="3501" spans="11:12" ht="15" customHeight="1">
      <c r="K3501" s="1715"/>
      <c r="L3501" s="1715"/>
    </row>
    <row r="3502" spans="11:12" ht="15" customHeight="1">
      <c r="K3502" s="1715"/>
      <c r="L3502" s="1715"/>
    </row>
    <row r="3503" spans="11:12" ht="15" customHeight="1">
      <c r="K3503" s="1715"/>
      <c r="L3503" s="1715"/>
    </row>
    <row r="3504" spans="11:12" ht="15" customHeight="1">
      <c r="K3504" s="1715"/>
      <c r="L3504" s="1715"/>
    </row>
    <row r="3505" spans="11:12" ht="15" customHeight="1">
      <c r="K3505" s="1715"/>
      <c r="L3505" s="1715"/>
    </row>
    <row r="3506" spans="11:12" ht="15" customHeight="1">
      <c r="K3506" s="1715"/>
      <c r="L3506" s="1715"/>
    </row>
    <row r="3507" spans="11:12" ht="15" customHeight="1">
      <c r="K3507" s="1715"/>
      <c r="L3507" s="1715"/>
    </row>
    <row r="3508" spans="11:12" ht="15" customHeight="1">
      <c r="K3508" s="1715"/>
      <c r="L3508" s="1715"/>
    </row>
    <row r="3509" spans="11:12" ht="15" customHeight="1">
      <c r="K3509" s="1715"/>
      <c r="L3509" s="1715"/>
    </row>
    <row r="3510" spans="11:12" ht="15" customHeight="1">
      <c r="K3510" s="1715"/>
      <c r="L3510" s="1715"/>
    </row>
    <row r="3511" spans="11:12" ht="15" customHeight="1">
      <c r="K3511" s="1715"/>
      <c r="L3511" s="1715"/>
    </row>
    <row r="3512" spans="11:12" ht="15" customHeight="1">
      <c r="K3512" s="1715"/>
      <c r="L3512" s="1715"/>
    </row>
    <row r="3513" spans="11:12" ht="15" customHeight="1">
      <c r="K3513" s="1715"/>
      <c r="L3513" s="1715"/>
    </row>
    <row r="3514" spans="11:12" ht="15" customHeight="1">
      <c r="K3514" s="1715"/>
      <c r="L3514" s="1715"/>
    </row>
    <row r="3515" spans="11:12" ht="15" customHeight="1">
      <c r="K3515" s="1715"/>
      <c r="L3515" s="1715"/>
    </row>
    <row r="3516" spans="11:12" ht="15" customHeight="1">
      <c r="K3516" s="1715"/>
      <c r="L3516" s="1715"/>
    </row>
    <row r="3517" spans="11:12" ht="15" customHeight="1">
      <c r="K3517" s="1715"/>
      <c r="L3517" s="1715"/>
    </row>
    <row r="3518" spans="11:12" ht="15" customHeight="1">
      <c r="K3518" s="1715"/>
      <c r="L3518" s="1715"/>
    </row>
    <row r="3519" spans="11:12" ht="15" customHeight="1">
      <c r="K3519" s="1715"/>
      <c r="L3519" s="1715"/>
    </row>
    <row r="3520" spans="11:12" ht="15" customHeight="1">
      <c r="K3520" s="1715"/>
      <c r="L3520" s="1715"/>
    </row>
    <row r="3521" spans="11:12" ht="15" customHeight="1">
      <c r="K3521" s="1715"/>
      <c r="L3521" s="1715"/>
    </row>
    <row r="3522" spans="11:12" ht="15" customHeight="1">
      <c r="K3522" s="1715"/>
      <c r="L3522" s="1715"/>
    </row>
    <row r="3523" spans="11:12" ht="15" customHeight="1">
      <c r="K3523" s="1715"/>
      <c r="L3523" s="1715"/>
    </row>
    <row r="3524" spans="11:12" ht="15" customHeight="1">
      <c r="K3524" s="1715"/>
      <c r="L3524" s="1715"/>
    </row>
    <row r="3525" spans="11:12" ht="15" customHeight="1">
      <c r="K3525" s="1715"/>
      <c r="L3525" s="1715"/>
    </row>
    <row r="3526" spans="11:12" ht="15" customHeight="1">
      <c r="K3526" s="1715"/>
      <c r="L3526" s="1715"/>
    </row>
    <row r="3527" spans="11:12" ht="15" customHeight="1">
      <c r="K3527" s="1715"/>
      <c r="L3527" s="1715"/>
    </row>
    <row r="3528" spans="11:12" ht="15" customHeight="1">
      <c r="K3528" s="1715"/>
      <c r="L3528" s="1715"/>
    </row>
    <row r="3529" spans="11:12" ht="15" customHeight="1">
      <c r="K3529" s="1715"/>
      <c r="L3529" s="1715"/>
    </row>
    <row r="3530" spans="11:12" ht="15" customHeight="1">
      <c r="K3530" s="1715"/>
      <c r="L3530" s="1715"/>
    </row>
    <row r="3531" spans="11:12" ht="15" customHeight="1">
      <c r="K3531" s="1715"/>
      <c r="L3531" s="1715"/>
    </row>
    <row r="3532" spans="11:12" ht="15" customHeight="1">
      <c r="K3532" s="1715"/>
      <c r="L3532" s="1715"/>
    </row>
    <row r="3533" spans="11:12" ht="15" customHeight="1">
      <c r="K3533" s="1715"/>
      <c r="L3533" s="1715"/>
    </row>
    <row r="3534" spans="11:12" ht="15" customHeight="1">
      <c r="K3534" s="1715"/>
      <c r="L3534" s="1715"/>
    </row>
    <row r="3535" spans="11:12" ht="15" customHeight="1">
      <c r="K3535" s="1715"/>
      <c r="L3535" s="1715"/>
    </row>
    <row r="3536" spans="11:12" ht="15" customHeight="1">
      <c r="K3536" s="1715"/>
      <c r="L3536" s="1715"/>
    </row>
    <row r="3537" spans="11:12" ht="15" customHeight="1">
      <c r="K3537" s="1715"/>
      <c r="L3537" s="1715"/>
    </row>
    <row r="3538" spans="11:12" ht="15" customHeight="1">
      <c r="K3538" s="1715"/>
      <c r="L3538" s="1715"/>
    </row>
    <row r="3539" spans="11:12" ht="15" customHeight="1">
      <c r="K3539" s="1715"/>
      <c r="L3539" s="1715"/>
    </row>
    <row r="3540" spans="11:12" ht="15" customHeight="1">
      <c r="K3540" s="1715"/>
      <c r="L3540" s="1715"/>
    </row>
    <row r="3541" spans="11:12" ht="15" customHeight="1">
      <c r="K3541" s="1715"/>
      <c r="L3541" s="1715"/>
    </row>
    <row r="3542" spans="11:12" ht="15" customHeight="1">
      <c r="K3542" s="1715"/>
      <c r="L3542" s="1715"/>
    </row>
    <row r="3543" spans="11:12" ht="15" customHeight="1">
      <c r="K3543" s="1715"/>
      <c r="L3543" s="1715"/>
    </row>
    <row r="3544" spans="11:12" ht="15" customHeight="1">
      <c r="K3544" s="1715"/>
      <c r="L3544" s="1715"/>
    </row>
    <row r="3545" spans="11:12" ht="15" customHeight="1">
      <c r="K3545" s="1715"/>
      <c r="L3545" s="1715"/>
    </row>
    <row r="3546" spans="11:12" ht="15" customHeight="1">
      <c r="K3546" s="1715"/>
      <c r="L3546" s="1715"/>
    </row>
    <row r="3547" spans="11:12" ht="15" customHeight="1">
      <c r="K3547" s="1715"/>
      <c r="L3547" s="1715"/>
    </row>
    <row r="3548" spans="11:12" ht="15" customHeight="1">
      <c r="K3548" s="1715"/>
      <c r="L3548" s="1715"/>
    </row>
    <row r="3549" spans="11:12" ht="15" customHeight="1">
      <c r="K3549" s="1715"/>
      <c r="L3549" s="1715"/>
    </row>
    <row r="3550" spans="11:12" ht="15" customHeight="1">
      <c r="K3550" s="1715"/>
      <c r="L3550" s="1715"/>
    </row>
    <row r="3551" spans="11:12" ht="15" customHeight="1">
      <c r="K3551" s="1715"/>
      <c r="L3551" s="1715"/>
    </row>
    <row r="3552" spans="11:12" ht="15" customHeight="1">
      <c r="K3552" s="1715"/>
      <c r="L3552" s="1715"/>
    </row>
    <row r="3553" spans="11:12" ht="15" customHeight="1">
      <c r="K3553" s="1715"/>
      <c r="L3553" s="1715"/>
    </row>
    <row r="3554" spans="11:12" ht="15" customHeight="1">
      <c r="K3554" s="1715"/>
      <c r="L3554" s="1715"/>
    </row>
    <row r="3555" spans="11:12" ht="15" customHeight="1">
      <c r="K3555" s="1715"/>
      <c r="L3555" s="1715"/>
    </row>
    <row r="3556" spans="11:12" ht="15" customHeight="1">
      <c r="K3556" s="1715"/>
      <c r="L3556" s="1715"/>
    </row>
    <row r="3557" spans="11:12" ht="15" customHeight="1">
      <c r="K3557" s="1715"/>
      <c r="L3557" s="1715"/>
    </row>
    <row r="3558" spans="11:12" ht="15" customHeight="1">
      <c r="K3558" s="1715"/>
      <c r="L3558" s="1715"/>
    </row>
    <row r="3559" spans="11:12" ht="15" customHeight="1">
      <c r="K3559" s="1715"/>
      <c r="L3559" s="1715"/>
    </row>
    <row r="3560" spans="11:12" ht="15" customHeight="1">
      <c r="K3560" s="1715"/>
      <c r="L3560" s="1715"/>
    </row>
    <row r="3561" spans="11:12" ht="15" customHeight="1">
      <c r="K3561" s="1715"/>
      <c r="L3561" s="1715"/>
    </row>
    <row r="3562" spans="11:12" ht="15" customHeight="1">
      <c r="K3562" s="1715"/>
      <c r="L3562" s="1715"/>
    </row>
    <row r="3563" spans="11:12" ht="15" customHeight="1">
      <c r="K3563" s="1715"/>
      <c r="L3563" s="1715"/>
    </row>
    <row r="3564" spans="11:12" ht="15" customHeight="1">
      <c r="K3564" s="1715"/>
      <c r="L3564" s="1715"/>
    </row>
    <row r="3565" spans="11:12" ht="15" customHeight="1">
      <c r="K3565" s="1715"/>
      <c r="L3565" s="1715"/>
    </row>
    <row r="3566" spans="11:12" ht="15" customHeight="1">
      <c r="K3566" s="1715"/>
      <c r="L3566" s="1715"/>
    </row>
    <row r="3567" spans="11:12" ht="15" customHeight="1">
      <c r="K3567" s="1715"/>
      <c r="L3567" s="1715"/>
    </row>
    <row r="3568" spans="11:12" ht="15" customHeight="1">
      <c r="K3568" s="1715"/>
      <c r="L3568" s="1715"/>
    </row>
    <row r="3569" spans="11:12" ht="15" customHeight="1">
      <c r="K3569" s="1715"/>
      <c r="L3569" s="1715"/>
    </row>
    <row r="3570" spans="11:12" ht="15" customHeight="1">
      <c r="K3570" s="1715"/>
      <c r="L3570" s="1715"/>
    </row>
    <row r="3571" spans="11:12" ht="15" customHeight="1">
      <c r="K3571" s="1715"/>
      <c r="L3571" s="1715"/>
    </row>
    <row r="3572" spans="11:12" ht="15" customHeight="1">
      <c r="K3572" s="1715"/>
      <c r="L3572" s="1715"/>
    </row>
    <row r="3573" spans="11:12" ht="15" customHeight="1">
      <c r="K3573" s="1715"/>
      <c r="L3573" s="1715"/>
    </row>
    <row r="3574" spans="11:12" ht="15" customHeight="1">
      <c r="K3574" s="1715"/>
      <c r="L3574" s="1715"/>
    </row>
    <row r="3575" spans="11:12" ht="15" customHeight="1">
      <c r="K3575" s="1715"/>
      <c r="L3575" s="1715"/>
    </row>
    <row r="3576" spans="11:12" ht="15" customHeight="1">
      <c r="K3576" s="1715"/>
      <c r="L3576" s="1715"/>
    </row>
    <row r="3577" spans="11:12" ht="15" customHeight="1">
      <c r="K3577" s="1715"/>
      <c r="L3577" s="1715"/>
    </row>
    <row r="3578" spans="11:12" ht="15" customHeight="1">
      <c r="K3578" s="1715"/>
      <c r="L3578" s="1715"/>
    </row>
    <row r="3579" spans="11:12" ht="15" customHeight="1">
      <c r="K3579" s="1715"/>
      <c r="L3579" s="1715"/>
    </row>
    <row r="3580" spans="11:12" ht="15" customHeight="1">
      <c r="K3580" s="1715"/>
      <c r="L3580" s="1715"/>
    </row>
    <row r="3581" spans="11:12" ht="15" customHeight="1">
      <c r="K3581" s="1715"/>
      <c r="L3581" s="1715"/>
    </row>
    <row r="3582" spans="11:12" ht="15" customHeight="1">
      <c r="K3582" s="1715"/>
      <c r="L3582" s="1715"/>
    </row>
    <row r="3583" spans="11:12" ht="15" customHeight="1">
      <c r="K3583" s="1715"/>
      <c r="L3583" s="1715"/>
    </row>
    <row r="3584" spans="11:12" ht="15" customHeight="1">
      <c r="K3584" s="1715"/>
      <c r="L3584" s="1715"/>
    </row>
    <row r="3585" spans="11:12" ht="15" customHeight="1">
      <c r="K3585" s="1715"/>
      <c r="L3585" s="1715"/>
    </row>
    <row r="3586" spans="11:12" ht="15" customHeight="1">
      <c r="K3586" s="1715"/>
      <c r="L3586" s="1715"/>
    </row>
    <row r="3587" spans="11:12" ht="15" customHeight="1">
      <c r="K3587" s="1715"/>
      <c r="L3587" s="1715"/>
    </row>
    <row r="3588" spans="11:12" ht="15" customHeight="1">
      <c r="K3588" s="1715"/>
      <c r="L3588" s="1715"/>
    </row>
    <row r="3589" spans="11:12" ht="15" customHeight="1">
      <c r="K3589" s="1715"/>
      <c r="L3589" s="1715"/>
    </row>
    <row r="3590" spans="11:12" ht="15" customHeight="1">
      <c r="K3590" s="1715"/>
      <c r="L3590" s="1715"/>
    </row>
    <row r="3591" spans="11:12" ht="15" customHeight="1">
      <c r="K3591" s="1715"/>
      <c r="L3591" s="1715"/>
    </row>
    <row r="3592" spans="11:12" ht="15" customHeight="1">
      <c r="K3592" s="1715"/>
      <c r="L3592" s="1715"/>
    </row>
    <row r="3593" spans="11:12" ht="15" customHeight="1">
      <c r="K3593" s="1715"/>
      <c r="L3593" s="1715"/>
    </row>
    <row r="3594" spans="11:12" ht="15" customHeight="1">
      <c r="K3594" s="1715"/>
      <c r="L3594" s="1715"/>
    </row>
    <row r="3595" spans="11:12" ht="15" customHeight="1">
      <c r="K3595" s="1715"/>
      <c r="L3595" s="1715"/>
    </row>
    <row r="3596" spans="11:12" ht="15" customHeight="1">
      <c r="K3596" s="1715"/>
      <c r="L3596" s="1715"/>
    </row>
    <row r="3597" spans="11:12" ht="15" customHeight="1">
      <c r="K3597" s="1715"/>
      <c r="L3597" s="1715"/>
    </row>
    <row r="3598" spans="11:12" ht="15" customHeight="1">
      <c r="K3598" s="1715"/>
      <c r="L3598" s="1715"/>
    </row>
    <row r="3599" spans="11:12" ht="15" customHeight="1">
      <c r="K3599" s="1715"/>
      <c r="L3599" s="1715"/>
    </row>
    <row r="3600" spans="11:12" ht="15" customHeight="1">
      <c r="K3600" s="1715"/>
      <c r="L3600" s="1715"/>
    </row>
    <row r="3601" spans="11:12" ht="15" customHeight="1">
      <c r="K3601" s="1715"/>
      <c r="L3601" s="1715"/>
    </row>
    <row r="3602" spans="11:12" ht="15" customHeight="1">
      <c r="K3602" s="1715"/>
      <c r="L3602" s="1715"/>
    </row>
    <row r="3603" spans="11:12" ht="15" customHeight="1">
      <c r="K3603" s="1715"/>
      <c r="L3603" s="1715"/>
    </row>
    <row r="3604" spans="11:12" ht="15" customHeight="1">
      <c r="K3604" s="1715"/>
      <c r="L3604" s="1715"/>
    </row>
    <row r="3605" spans="11:12" ht="15" customHeight="1">
      <c r="K3605" s="1715"/>
      <c r="L3605" s="1715"/>
    </row>
    <row r="3606" spans="11:12" ht="15" customHeight="1">
      <c r="K3606" s="1715"/>
      <c r="L3606" s="1715"/>
    </row>
    <row r="3607" spans="11:12" ht="15" customHeight="1">
      <c r="K3607" s="1715"/>
      <c r="L3607" s="1715"/>
    </row>
    <row r="3608" spans="11:12" ht="15" customHeight="1">
      <c r="K3608" s="1715"/>
      <c r="L3608" s="1715"/>
    </row>
    <row r="3609" spans="11:12" ht="15" customHeight="1">
      <c r="K3609" s="1715"/>
      <c r="L3609" s="1715"/>
    </row>
    <row r="3610" spans="11:12" ht="15" customHeight="1">
      <c r="K3610" s="1715"/>
      <c r="L3610" s="1715"/>
    </row>
    <row r="3611" spans="11:12" ht="15" customHeight="1">
      <c r="K3611" s="1715"/>
      <c r="L3611" s="1715"/>
    </row>
    <row r="3612" spans="11:12" ht="15" customHeight="1">
      <c r="K3612" s="1715"/>
      <c r="L3612" s="1715"/>
    </row>
    <row r="3613" spans="11:12" ht="15" customHeight="1">
      <c r="K3613" s="1715"/>
      <c r="L3613" s="1715"/>
    </row>
    <row r="3614" spans="11:12" ht="15" customHeight="1">
      <c r="K3614" s="1715"/>
      <c r="L3614" s="1715"/>
    </row>
    <row r="3615" spans="11:12" ht="15" customHeight="1">
      <c r="K3615" s="1715"/>
      <c r="L3615" s="1715"/>
    </row>
    <row r="3616" spans="11:12" ht="15" customHeight="1">
      <c r="K3616" s="1715"/>
      <c r="L3616" s="1715"/>
    </row>
    <row r="3617" spans="11:12" ht="15" customHeight="1">
      <c r="K3617" s="1715"/>
      <c r="L3617" s="1715"/>
    </row>
    <row r="3618" spans="11:12" ht="15" customHeight="1">
      <c r="K3618" s="1715"/>
      <c r="L3618" s="1715"/>
    </row>
    <row r="3619" spans="11:12" ht="15" customHeight="1">
      <c r="K3619" s="1715"/>
      <c r="L3619" s="1715"/>
    </row>
    <row r="3620" spans="11:12" ht="15" customHeight="1">
      <c r="K3620" s="1715"/>
      <c r="L3620" s="1715"/>
    </row>
    <row r="3621" spans="11:12" ht="15" customHeight="1">
      <c r="K3621" s="1715"/>
      <c r="L3621" s="1715"/>
    </row>
    <row r="3622" spans="11:12" ht="15" customHeight="1">
      <c r="K3622" s="1715"/>
      <c r="L3622" s="1715"/>
    </row>
    <row r="3623" spans="11:12" ht="15" customHeight="1">
      <c r="K3623" s="1715"/>
      <c r="L3623" s="1715"/>
    </row>
    <row r="3624" spans="11:12" ht="15" customHeight="1">
      <c r="K3624" s="1715"/>
      <c r="L3624" s="1715"/>
    </row>
    <row r="3625" spans="11:12" ht="15" customHeight="1">
      <c r="K3625" s="1715"/>
      <c r="L3625" s="1715"/>
    </row>
    <row r="3626" spans="11:12" ht="15" customHeight="1">
      <c r="K3626" s="1715"/>
      <c r="L3626" s="1715"/>
    </row>
    <row r="3627" spans="11:12" ht="15" customHeight="1">
      <c r="K3627" s="1715"/>
      <c r="L3627" s="1715"/>
    </row>
    <row r="3628" spans="11:12" ht="15" customHeight="1">
      <c r="K3628" s="1715"/>
      <c r="L3628" s="1715"/>
    </row>
    <row r="3629" spans="11:12" ht="15" customHeight="1">
      <c r="K3629" s="1715"/>
      <c r="L3629" s="1715"/>
    </row>
    <row r="3630" spans="11:12" ht="15" customHeight="1">
      <c r="K3630" s="1715"/>
      <c r="L3630" s="1715"/>
    </row>
    <row r="3631" spans="11:12" ht="15" customHeight="1">
      <c r="K3631" s="1715"/>
      <c r="L3631" s="1715"/>
    </row>
    <row r="3632" spans="11:12" ht="15" customHeight="1">
      <c r="K3632" s="1715"/>
      <c r="L3632" s="1715"/>
    </row>
    <row r="3633" spans="11:12" ht="15" customHeight="1">
      <c r="K3633" s="1715"/>
      <c r="L3633" s="1715"/>
    </row>
    <row r="3634" spans="11:12" ht="15" customHeight="1">
      <c r="K3634" s="1715"/>
      <c r="L3634" s="1715"/>
    </row>
    <row r="3635" spans="11:12" ht="15" customHeight="1">
      <c r="K3635" s="1715"/>
      <c r="L3635" s="1715"/>
    </row>
    <row r="3636" spans="11:12" ht="15" customHeight="1">
      <c r="K3636" s="1715"/>
      <c r="L3636" s="1715"/>
    </row>
    <row r="3637" spans="11:12" ht="15" customHeight="1">
      <c r="K3637" s="1715"/>
      <c r="L3637" s="1715"/>
    </row>
    <row r="3638" spans="11:12" ht="15" customHeight="1">
      <c r="K3638" s="1715"/>
      <c r="L3638" s="1715"/>
    </row>
    <row r="3639" spans="11:12" ht="15" customHeight="1">
      <c r="K3639" s="1715"/>
      <c r="L3639" s="1715"/>
    </row>
    <row r="3640" spans="11:12" ht="15" customHeight="1">
      <c r="K3640" s="1715"/>
      <c r="L3640" s="1715"/>
    </row>
    <row r="3641" spans="11:12" ht="15" customHeight="1">
      <c r="K3641" s="1715"/>
      <c r="L3641" s="1715"/>
    </row>
    <row r="3642" spans="11:12" ht="15" customHeight="1">
      <c r="K3642" s="1715"/>
      <c r="L3642" s="1715"/>
    </row>
    <row r="3643" spans="11:12" ht="15" customHeight="1">
      <c r="K3643" s="1715"/>
      <c r="L3643" s="1715"/>
    </row>
    <row r="3644" spans="11:12" ht="15" customHeight="1">
      <c r="K3644" s="1715"/>
      <c r="L3644" s="1715"/>
    </row>
    <row r="3645" spans="11:12" ht="15" customHeight="1">
      <c r="K3645" s="1715"/>
      <c r="L3645" s="1715"/>
    </row>
    <row r="3646" spans="11:12" ht="15" customHeight="1">
      <c r="K3646" s="1715"/>
      <c r="L3646" s="1715"/>
    </row>
    <row r="3647" spans="11:12" ht="15" customHeight="1">
      <c r="K3647" s="1715"/>
      <c r="L3647" s="1715"/>
    </row>
    <row r="3648" spans="11:12" ht="15" customHeight="1">
      <c r="K3648" s="1715"/>
      <c r="L3648" s="1715"/>
    </row>
    <row r="3649" spans="11:12" ht="15" customHeight="1">
      <c r="K3649" s="1715"/>
      <c r="L3649" s="1715"/>
    </row>
    <row r="3650" spans="11:12" ht="15" customHeight="1">
      <c r="K3650" s="1715"/>
      <c r="L3650" s="1715"/>
    </row>
    <row r="3651" spans="11:12" ht="15" customHeight="1">
      <c r="K3651" s="1715"/>
      <c r="L3651" s="1715"/>
    </row>
    <row r="3652" spans="11:12" ht="15" customHeight="1">
      <c r="K3652" s="1715"/>
      <c r="L3652" s="1715"/>
    </row>
    <row r="3653" spans="11:12" ht="15" customHeight="1">
      <c r="K3653" s="1715"/>
      <c r="L3653" s="1715"/>
    </row>
    <row r="3654" spans="11:12" ht="15" customHeight="1">
      <c r="K3654" s="1715"/>
      <c r="L3654" s="1715"/>
    </row>
    <row r="3655" spans="11:12" ht="15" customHeight="1">
      <c r="K3655" s="1715"/>
      <c r="L3655" s="1715"/>
    </row>
    <row r="3656" spans="11:12" ht="15" customHeight="1">
      <c r="K3656" s="1715"/>
      <c r="L3656" s="1715"/>
    </row>
    <row r="3657" spans="11:12" ht="15" customHeight="1">
      <c r="K3657" s="1715"/>
      <c r="L3657" s="1715"/>
    </row>
    <row r="3658" spans="11:12" ht="15" customHeight="1">
      <c r="K3658" s="1715"/>
      <c r="L3658" s="1715"/>
    </row>
    <row r="3659" spans="11:12" ht="15" customHeight="1">
      <c r="K3659" s="1715"/>
      <c r="L3659" s="1715"/>
    </row>
    <row r="3660" spans="11:12" ht="15" customHeight="1">
      <c r="K3660" s="1715"/>
      <c r="L3660" s="1715"/>
    </row>
    <row r="3661" spans="11:12" ht="15" customHeight="1">
      <c r="K3661" s="1715"/>
      <c r="L3661" s="1715"/>
    </row>
    <row r="3662" spans="11:12" ht="15" customHeight="1">
      <c r="K3662" s="1715"/>
      <c r="L3662" s="1715"/>
    </row>
    <row r="3663" spans="11:12" ht="15" customHeight="1">
      <c r="K3663" s="1715"/>
      <c r="L3663" s="1715"/>
    </row>
    <row r="3664" spans="11:12" ht="15" customHeight="1">
      <c r="K3664" s="1715"/>
      <c r="L3664" s="1715"/>
    </row>
    <row r="3665" spans="11:12" ht="15" customHeight="1">
      <c r="K3665" s="1715"/>
      <c r="L3665" s="1715"/>
    </row>
    <row r="3666" spans="11:12" ht="15" customHeight="1">
      <c r="K3666" s="1715"/>
      <c r="L3666" s="1715"/>
    </row>
    <row r="3667" spans="11:12" ht="15" customHeight="1">
      <c r="K3667" s="1715"/>
      <c r="L3667" s="1715"/>
    </row>
    <row r="3668" spans="11:12" ht="15" customHeight="1">
      <c r="K3668" s="1715"/>
      <c r="L3668" s="1715"/>
    </row>
    <row r="3669" spans="11:12" ht="15" customHeight="1">
      <c r="K3669" s="1715"/>
      <c r="L3669" s="1715"/>
    </row>
    <row r="3670" spans="11:12" ht="15" customHeight="1">
      <c r="K3670" s="1715"/>
      <c r="L3670" s="1715"/>
    </row>
    <row r="3671" spans="11:12" ht="15" customHeight="1">
      <c r="K3671" s="1715"/>
      <c r="L3671" s="1715"/>
    </row>
    <row r="3672" spans="11:12" ht="15" customHeight="1">
      <c r="K3672" s="1715"/>
      <c r="L3672" s="1715"/>
    </row>
    <row r="3673" spans="11:12" ht="15" customHeight="1">
      <c r="K3673" s="1715"/>
      <c r="L3673" s="1715"/>
    </row>
    <row r="3674" spans="11:12" ht="15" customHeight="1">
      <c r="K3674" s="1715"/>
      <c r="L3674" s="1715"/>
    </row>
    <row r="3675" spans="11:12" ht="15" customHeight="1">
      <c r="K3675" s="1715"/>
      <c r="L3675" s="1715"/>
    </row>
    <row r="3676" spans="11:12" ht="15" customHeight="1">
      <c r="K3676" s="1715"/>
      <c r="L3676" s="1715"/>
    </row>
    <row r="3677" spans="11:12" ht="15" customHeight="1">
      <c r="K3677" s="1715"/>
      <c r="L3677" s="1715"/>
    </row>
    <row r="3678" spans="11:12" ht="15" customHeight="1">
      <c r="K3678" s="1715"/>
      <c r="L3678" s="1715"/>
    </row>
    <row r="3679" spans="11:12" ht="15" customHeight="1">
      <c r="K3679" s="1715"/>
      <c r="L3679" s="1715"/>
    </row>
    <row r="3680" spans="11:12" ht="15" customHeight="1">
      <c r="K3680" s="1715"/>
      <c r="L3680" s="1715"/>
    </row>
    <row r="3681" spans="11:12" ht="15" customHeight="1">
      <c r="K3681" s="1715"/>
      <c r="L3681" s="1715"/>
    </row>
    <row r="3682" spans="11:12" ht="15" customHeight="1">
      <c r="K3682" s="1715"/>
      <c r="L3682" s="1715"/>
    </row>
    <row r="3683" spans="11:12" ht="15" customHeight="1">
      <c r="K3683" s="1715"/>
      <c r="L3683" s="1715"/>
    </row>
    <row r="3684" spans="11:12" ht="15" customHeight="1">
      <c r="K3684" s="1715"/>
      <c r="L3684" s="1715"/>
    </row>
    <row r="3685" spans="11:12" ht="15" customHeight="1">
      <c r="K3685" s="1715"/>
      <c r="L3685" s="1715"/>
    </row>
    <row r="3686" spans="11:12" ht="15" customHeight="1">
      <c r="K3686" s="1715"/>
      <c r="L3686" s="1715"/>
    </row>
    <row r="3687" spans="11:12" ht="15" customHeight="1">
      <c r="K3687" s="1715"/>
      <c r="L3687" s="1715"/>
    </row>
    <row r="3688" spans="11:12" ht="15" customHeight="1">
      <c r="K3688" s="1715"/>
      <c r="L3688" s="1715"/>
    </row>
    <row r="3689" spans="11:12" ht="15" customHeight="1">
      <c r="K3689" s="1715"/>
      <c r="L3689" s="1715"/>
    </row>
    <row r="3690" spans="11:12" ht="15" customHeight="1">
      <c r="K3690" s="1715"/>
      <c r="L3690" s="1715"/>
    </row>
    <row r="3691" spans="11:12" ht="15" customHeight="1">
      <c r="K3691" s="1715"/>
      <c r="L3691" s="1715"/>
    </row>
    <row r="3692" spans="11:12" ht="15" customHeight="1">
      <c r="K3692" s="1715"/>
      <c r="L3692" s="1715"/>
    </row>
    <row r="3693" spans="11:12" ht="15" customHeight="1">
      <c r="K3693" s="1715"/>
      <c r="L3693" s="1715"/>
    </row>
    <row r="3694" spans="11:12" ht="15" customHeight="1">
      <c r="K3694" s="1715"/>
      <c r="L3694" s="1715"/>
    </row>
    <row r="3695" spans="11:12" ht="15" customHeight="1">
      <c r="K3695" s="1715"/>
      <c r="L3695" s="1715"/>
    </row>
    <row r="3696" spans="11:12" ht="15" customHeight="1">
      <c r="K3696" s="1715"/>
      <c r="L3696" s="1715"/>
    </row>
    <row r="3697" spans="11:12" ht="15" customHeight="1">
      <c r="K3697" s="1715"/>
      <c r="L3697" s="1715"/>
    </row>
    <row r="3698" spans="11:12" ht="15" customHeight="1">
      <c r="K3698" s="1715"/>
      <c r="L3698" s="1715"/>
    </row>
    <row r="3699" spans="11:12" ht="15" customHeight="1">
      <c r="K3699" s="1715"/>
      <c r="L3699" s="1715"/>
    </row>
    <row r="3700" spans="11:12" ht="15" customHeight="1">
      <c r="K3700" s="1715"/>
      <c r="L3700" s="1715"/>
    </row>
    <row r="3701" spans="11:12" ht="15" customHeight="1">
      <c r="K3701" s="1715"/>
      <c r="L3701" s="1715"/>
    </row>
    <row r="3702" spans="11:12" ht="15" customHeight="1">
      <c r="K3702" s="1715"/>
      <c r="L3702" s="1715"/>
    </row>
    <row r="3703" spans="11:12" ht="15" customHeight="1">
      <c r="K3703" s="1715"/>
      <c r="L3703" s="1715"/>
    </row>
    <row r="3704" spans="11:12" ht="15" customHeight="1">
      <c r="K3704" s="1715"/>
      <c r="L3704" s="1715"/>
    </row>
    <row r="3705" spans="11:12" ht="15" customHeight="1">
      <c r="K3705" s="1715"/>
      <c r="L3705" s="1715"/>
    </row>
    <row r="3706" spans="11:12" ht="15" customHeight="1">
      <c r="K3706" s="1715"/>
      <c r="L3706" s="1715"/>
    </row>
    <row r="3707" spans="11:12" ht="15" customHeight="1">
      <c r="K3707" s="1715"/>
      <c r="L3707" s="1715"/>
    </row>
    <row r="3708" spans="11:12" ht="15" customHeight="1">
      <c r="K3708" s="1715"/>
      <c r="L3708" s="1715"/>
    </row>
    <row r="3709" spans="11:12" ht="15" customHeight="1">
      <c r="K3709" s="1715"/>
      <c r="L3709" s="1715"/>
    </row>
    <row r="3710" spans="11:12" ht="15" customHeight="1">
      <c r="K3710" s="1715"/>
      <c r="L3710" s="1715"/>
    </row>
    <row r="3711" spans="11:12" ht="15" customHeight="1">
      <c r="K3711" s="1715"/>
      <c r="L3711" s="1715"/>
    </row>
    <row r="3712" spans="11:12" ht="15" customHeight="1">
      <c r="K3712" s="1715"/>
      <c r="L3712" s="1715"/>
    </row>
    <row r="3713" spans="11:12" ht="15" customHeight="1">
      <c r="K3713" s="1715"/>
      <c r="L3713" s="1715"/>
    </row>
    <row r="3714" spans="11:12" ht="15" customHeight="1">
      <c r="K3714" s="1715"/>
      <c r="L3714" s="1715"/>
    </row>
    <row r="3715" spans="11:12" ht="15" customHeight="1">
      <c r="K3715" s="1715"/>
      <c r="L3715" s="1715"/>
    </row>
    <row r="3716" spans="11:12" ht="15" customHeight="1">
      <c r="K3716" s="1715"/>
      <c r="L3716" s="1715"/>
    </row>
    <row r="3717" spans="11:12" ht="15" customHeight="1">
      <c r="K3717" s="1715"/>
      <c r="L3717" s="1715"/>
    </row>
    <row r="3718" spans="11:12" ht="15" customHeight="1">
      <c r="K3718" s="1715"/>
      <c r="L3718" s="1715"/>
    </row>
    <row r="3719" spans="11:12" ht="15" customHeight="1">
      <c r="K3719" s="1715"/>
      <c r="L3719" s="1715"/>
    </row>
    <row r="3720" spans="11:12" ht="15" customHeight="1">
      <c r="K3720" s="1715"/>
      <c r="L3720" s="1715"/>
    </row>
    <row r="3721" spans="11:12" ht="15" customHeight="1">
      <c r="K3721" s="1715"/>
      <c r="L3721" s="1715"/>
    </row>
    <row r="3722" spans="11:12" ht="15" customHeight="1">
      <c r="K3722" s="1715"/>
      <c r="L3722" s="1715"/>
    </row>
    <row r="3723" spans="11:12" ht="15" customHeight="1">
      <c r="K3723" s="1715"/>
      <c r="L3723" s="1715"/>
    </row>
    <row r="3724" spans="11:12" ht="15" customHeight="1">
      <c r="K3724" s="1715"/>
      <c r="L3724" s="1715"/>
    </row>
    <row r="3725" spans="11:12" ht="15" customHeight="1">
      <c r="K3725" s="1715"/>
      <c r="L3725" s="1715"/>
    </row>
    <row r="3726" spans="11:12" ht="15" customHeight="1">
      <c r="K3726" s="1715"/>
      <c r="L3726" s="1715"/>
    </row>
    <row r="3727" spans="11:12" ht="15" customHeight="1">
      <c r="K3727" s="1715"/>
      <c r="L3727" s="1715"/>
    </row>
    <row r="3728" spans="11:12" ht="15" customHeight="1">
      <c r="K3728" s="1715"/>
      <c r="L3728" s="1715"/>
    </row>
    <row r="3729" spans="11:12" ht="15" customHeight="1">
      <c r="K3729" s="1715"/>
      <c r="L3729" s="1715"/>
    </row>
    <row r="3730" spans="11:12" ht="15" customHeight="1">
      <c r="K3730" s="1715"/>
      <c r="L3730" s="1715"/>
    </row>
    <row r="3731" spans="11:12" ht="15" customHeight="1">
      <c r="K3731" s="1715"/>
      <c r="L3731" s="1715"/>
    </row>
    <row r="3732" spans="11:12" ht="15" customHeight="1">
      <c r="K3732" s="1715"/>
      <c r="L3732" s="1715"/>
    </row>
    <row r="3733" spans="11:12" ht="15" customHeight="1">
      <c r="K3733" s="1715"/>
      <c r="L3733" s="1715"/>
    </row>
    <row r="3734" spans="11:12" ht="15" customHeight="1">
      <c r="K3734" s="1715"/>
      <c r="L3734" s="1715"/>
    </row>
    <row r="3735" spans="11:12" ht="15" customHeight="1">
      <c r="K3735" s="1715"/>
      <c r="L3735" s="1715"/>
    </row>
    <row r="3736" spans="11:12" ht="15" customHeight="1">
      <c r="K3736" s="1715"/>
      <c r="L3736" s="1715"/>
    </row>
    <row r="3737" spans="11:12" ht="15" customHeight="1">
      <c r="K3737" s="1715"/>
      <c r="L3737" s="1715"/>
    </row>
    <row r="3738" spans="11:12" ht="15" customHeight="1">
      <c r="K3738" s="1715"/>
      <c r="L3738" s="1715"/>
    </row>
    <row r="3739" spans="11:12" ht="15" customHeight="1">
      <c r="K3739" s="1715"/>
      <c r="L3739" s="1715"/>
    </row>
    <row r="3740" spans="11:12" ht="15" customHeight="1">
      <c r="K3740" s="1715"/>
      <c r="L3740" s="1715"/>
    </row>
    <row r="3741" spans="11:12" ht="15" customHeight="1">
      <c r="K3741" s="1715"/>
      <c r="L3741" s="1715"/>
    </row>
    <row r="3742" spans="11:12" ht="15" customHeight="1">
      <c r="K3742" s="1715"/>
      <c r="L3742" s="1715"/>
    </row>
    <row r="3743" spans="11:12" ht="15" customHeight="1">
      <c r="K3743" s="1715"/>
      <c r="L3743" s="1715"/>
    </row>
    <row r="3744" spans="11:12" ht="15" customHeight="1">
      <c r="K3744" s="1715"/>
      <c r="L3744" s="1715"/>
    </row>
    <row r="3745" spans="11:12" ht="15" customHeight="1">
      <c r="K3745" s="1715"/>
      <c r="L3745" s="1715"/>
    </row>
    <row r="3746" spans="11:12" ht="15" customHeight="1">
      <c r="K3746" s="1715"/>
      <c r="L3746" s="1715"/>
    </row>
    <row r="3747" spans="11:12" ht="15" customHeight="1">
      <c r="K3747" s="1715"/>
      <c r="L3747" s="1715"/>
    </row>
    <row r="3748" spans="11:12" ht="15" customHeight="1">
      <c r="K3748" s="1715"/>
      <c r="L3748" s="1715"/>
    </row>
    <row r="3749" spans="11:12" ht="15" customHeight="1">
      <c r="K3749" s="1715"/>
      <c r="L3749" s="1715"/>
    </row>
    <row r="3750" spans="11:12" ht="15" customHeight="1">
      <c r="K3750" s="1715"/>
      <c r="L3750" s="1715"/>
    </row>
    <row r="3751" spans="11:12" ht="15" customHeight="1">
      <c r="K3751" s="1715"/>
      <c r="L3751" s="1715"/>
    </row>
    <row r="3752" spans="11:12" ht="15" customHeight="1">
      <c r="K3752" s="1715"/>
      <c r="L3752" s="1715"/>
    </row>
    <row r="3753" spans="11:12" ht="15" customHeight="1">
      <c r="K3753" s="1715"/>
      <c r="L3753" s="1715"/>
    </row>
    <row r="3754" spans="11:12" ht="15" customHeight="1">
      <c r="K3754" s="1715"/>
      <c r="L3754" s="1715"/>
    </row>
    <row r="3755" spans="11:12" ht="15" customHeight="1">
      <c r="K3755" s="1715"/>
      <c r="L3755" s="1715"/>
    </row>
    <row r="3756" spans="11:12" ht="15" customHeight="1">
      <c r="K3756" s="1715"/>
      <c r="L3756" s="1715"/>
    </row>
    <row r="3757" spans="11:12" ht="15" customHeight="1">
      <c r="K3757" s="1715"/>
      <c r="L3757" s="1715"/>
    </row>
    <row r="3758" spans="11:12" ht="15" customHeight="1">
      <c r="K3758" s="1715"/>
      <c r="L3758" s="1715"/>
    </row>
    <row r="3759" spans="11:12" ht="15" customHeight="1">
      <c r="K3759" s="1715"/>
      <c r="L3759" s="1715"/>
    </row>
    <row r="3760" spans="11:12" ht="15" customHeight="1">
      <c r="K3760" s="1715"/>
      <c r="L3760" s="1715"/>
    </row>
    <row r="3761" spans="11:12" ht="15" customHeight="1">
      <c r="K3761" s="1715"/>
      <c r="L3761" s="1715"/>
    </row>
    <row r="3762" spans="11:12" ht="15" customHeight="1">
      <c r="K3762" s="1715"/>
      <c r="L3762" s="1715"/>
    </row>
    <row r="3763" spans="11:12" ht="15" customHeight="1">
      <c r="K3763" s="1715"/>
      <c r="L3763" s="1715"/>
    </row>
    <row r="3764" spans="11:12" ht="15" customHeight="1">
      <c r="K3764" s="1715"/>
      <c r="L3764" s="1715"/>
    </row>
    <row r="3765" spans="11:12" ht="15" customHeight="1">
      <c r="K3765" s="1715"/>
      <c r="L3765" s="1715"/>
    </row>
    <row r="3766" spans="11:12" ht="15" customHeight="1">
      <c r="K3766" s="1715"/>
      <c r="L3766" s="1715"/>
    </row>
    <row r="3767" spans="11:12" ht="15" customHeight="1">
      <c r="K3767" s="1715"/>
      <c r="L3767" s="1715"/>
    </row>
    <row r="3768" spans="11:12" ht="15" customHeight="1">
      <c r="K3768" s="1715"/>
      <c r="L3768" s="1715"/>
    </row>
    <row r="3769" spans="11:12" ht="15" customHeight="1">
      <c r="K3769" s="1715"/>
      <c r="L3769" s="1715"/>
    </row>
    <row r="3770" spans="11:12" ht="15" customHeight="1">
      <c r="K3770" s="1715"/>
      <c r="L3770" s="1715"/>
    </row>
    <row r="3771" spans="11:12" ht="15" customHeight="1">
      <c r="K3771" s="1715"/>
      <c r="L3771" s="1715"/>
    </row>
    <row r="3772" spans="11:12" ht="15" customHeight="1">
      <c r="K3772" s="1715"/>
      <c r="L3772" s="1715"/>
    </row>
    <row r="3773" spans="11:12" ht="15" customHeight="1">
      <c r="K3773" s="1715"/>
      <c r="L3773" s="1715"/>
    </row>
    <row r="3774" spans="11:12" ht="15" customHeight="1">
      <c r="K3774" s="1715"/>
      <c r="L3774" s="1715"/>
    </row>
    <row r="3775" spans="11:12" ht="15" customHeight="1">
      <c r="K3775" s="1715"/>
      <c r="L3775" s="1715"/>
    </row>
    <row r="3776" spans="11:12" ht="15" customHeight="1">
      <c r="K3776" s="1715"/>
      <c r="L3776" s="1715"/>
    </row>
    <row r="3777" spans="11:12" ht="15" customHeight="1">
      <c r="K3777" s="1715"/>
      <c r="L3777" s="1715"/>
    </row>
    <row r="3778" spans="11:12" ht="15" customHeight="1">
      <c r="K3778" s="1715"/>
      <c r="L3778" s="1715"/>
    </row>
    <row r="3779" spans="11:12" ht="15" customHeight="1">
      <c r="K3779" s="1715"/>
      <c r="L3779" s="1715"/>
    </row>
    <row r="3780" spans="11:12" ht="15" customHeight="1">
      <c r="K3780" s="1715"/>
      <c r="L3780" s="1715"/>
    </row>
    <row r="3781" spans="11:12" ht="15" customHeight="1">
      <c r="K3781" s="1715"/>
      <c r="L3781" s="1715"/>
    </row>
    <row r="3782" spans="11:12" ht="15" customHeight="1">
      <c r="K3782" s="1715"/>
      <c r="L3782" s="1715"/>
    </row>
    <row r="3783" spans="11:12" ht="15" customHeight="1">
      <c r="K3783" s="1715"/>
      <c r="L3783" s="1715"/>
    </row>
    <row r="3784" spans="11:12" ht="15" customHeight="1">
      <c r="K3784" s="1715"/>
      <c r="L3784" s="1715"/>
    </row>
    <row r="3785" spans="11:12" ht="15" customHeight="1">
      <c r="K3785" s="1715"/>
      <c r="L3785" s="1715"/>
    </row>
    <row r="3786" spans="11:12" ht="15" customHeight="1">
      <c r="K3786" s="1715"/>
      <c r="L3786" s="1715"/>
    </row>
    <row r="3787" spans="11:12" ht="15" customHeight="1">
      <c r="K3787" s="1715"/>
      <c r="L3787" s="1715"/>
    </row>
    <row r="3788" spans="11:12" ht="15" customHeight="1">
      <c r="K3788" s="1715"/>
      <c r="L3788" s="1715"/>
    </row>
    <row r="3789" spans="11:12" ht="15" customHeight="1">
      <c r="K3789" s="1715"/>
      <c r="L3789" s="1715"/>
    </row>
    <row r="3790" spans="11:12" ht="15" customHeight="1">
      <c r="K3790" s="1715"/>
      <c r="L3790" s="1715"/>
    </row>
    <row r="3791" spans="11:12" ht="15" customHeight="1">
      <c r="K3791" s="1715"/>
      <c r="L3791" s="1715"/>
    </row>
    <row r="3792" spans="11:12" ht="15" customHeight="1">
      <c r="K3792" s="1715"/>
      <c r="L3792" s="1715"/>
    </row>
    <row r="3793" spans="11:12" ht="15" customHeight="1">
      <c r="K3793" s="1715"/>
      <c r="L3793" s="1715"/>
    </row>
    <row r="3794" spans="11:12" ht="15" customHeight="1">
      <c r="K3794" s="1715"/>
      <c r="L3794" s="1715"/>
    </row>
    <row r="3795" spans="11:12" ht="15" customHeight="1">
      <c r="K3795" s="1715"/>
      <c r="L3795" s="1715"/>
    </row>
    <row r="3796" spans="11:12" ht="15" customHeight="1">
      <c r="K3796" s="1715"/>
      <c r="L3796" s="1715"/>
    </row>
    <row r="3797" spans="11:12" ht="15" customHeight="1">
      <c r="K3797" s="1715"/>
      <c r="L3797" s="1715"/>
    </row>
    <row r="3798" spans="11:12" ht="15" customHeight="1">
      <c r="K3798" s="1715"/>
      <c r="L3798" s="1715"/>
    </row>
    <row r="3799" spans="11:12" ht="15" customHeight="1">
      <c r="K3799" s="1715"/>
      <c r="L3799" s="1715"/>
    </row>
    <row r="3800" spans="11:12" ht="15" customHeight="1">
      <c r="K3800" s="1715"/>
      <c r="L3800" s="1715"/>
    </row>
    <row r="3801" spans="11:12" ht="15" customHeight="1">
      <c r="K3801" s="1715"/>
      <c r="L3801" s="1715"/>
    </row>
    <row r="3802" spans="11:12" ht="15" customHeight="1">
      <c r="K3802" s="1715"/>
      <c r="L3802" s="1715"/>
    </row>
    <row r="3803" spans="11:12" ht="15" customHeight="1">
      <c r="K3803" s="1715"/>
      <c r="L3803" s="1715"/>
    </row>
    <row r="3804" spans="11:12" ht="15" customHeight="1">
      <c r="K3804" s="1715"/>
      <c r="L3804" s="1715"/>
    </row>
    <row r="3805" spans="11:12" ht="15" customHeight="1">
      <c r="K3805" s="1715"/>
      <c r="L3805" s="1715"/>
    </row>
    <row r="3806" spans="11:12" ht="15" customHeight="1">
      <c r="K3806" s="1715"/>
      <c r="L3806" s="1715"/>
    </row>
    <row r="3807" spans="11:12" ht="15" customHeight="1">
      <c r="K3807" s="1715"/>
      <c r="L3807" s="1715"/>
    </row>
    <row r="3808" spans="11:12" ht="15" customHeight="1">
      <c r="K3808" s="1715"/>
      <c r="L3808" s="1715"/>
    </row>
    <row r="3809" spans="11:12" ht="15" customHeight="1">
      <c r="K3809" s="1715"/>
      <c r="L3809" s="1715"/>
    </row>
    <row r="3810" spans="11:12" ht="15" customHeight="1">
      <c r="K3810" s="1715"/>
      <c r="L3810" s="1715"/>
    </row>
    <row r="3811" spans="11:12" ht="15" customHeight="1">
      <c r="K3811" s="1715"/>
      <c r="L3811" s="1715"/>
    </row>
    <row r="3812" spans="11:12" ht="15" customHeight="1">
      <c r="K3812" s="1715"/>
      <c r="L3812" s="1715"/>
    </row>
    <row r="3813" spans="11:12" ht="15" customHeight="1">
      <c r="K3813" s="1715"/>
      <c r="L3813" s="1715"/>
    </row>
    <row r="3814" spans="11:12" ht="15" customHeight="1">
      <c r="K3814" s="1715"/>
      <c r="L3814" s="1715"/>
    </row>
    <row r="3815" spans="11:12" ht="15" customHeight="1">
      <c r="K3815" s="1715"/>
      <c r="L3815" s="1715"/>
    </row>
    <row r="3816" spans="11:12" ht="15" customHeight="1">
      <c r="K3816" s="1715"/>
      <c r="L3816" s="1715"/>
    </row>
    <row r="3817" spans="11:12" ht="15" customHeight="1">
      <c r="K3817" s="1715"/>
      <c r="L3817" s="1715"/>
    </row>
    <row r="3818" spans="11:12" ht="15" customHeight="1">
      <c r="K3818" s="1715"/>
      <c r="L3818" s="1715"/>
    </row>
    <row r="3819" spans="11:12" ht="15" customHeight="1">
      <c r="K3819" s="1715"/>
      <c r="L3819" s="1715"/>
    </row>
    <row r="3820" spans="11:12" ht="15" customHeight="1">
      <c r="K3820" s="1715"/>
      <c r="L3820" s="1715"/>
    </row>
    <row r="3821" spans="11:12" ht="15" customHeight="1">
      <c r="K3821" s="1715"/>
      <c r="L3821" s="1715"/>
    </row>
    <row r="3822" spans="11:12" ht="15" customHeight="1">
      <c r="K3822" s="1715"/>
      <c r="L3822" s="1715"/>
    </row>
    <row r="3823" spans="11:12" ht="15" customHeight="1">
      <c r="K3823" s="1715"/>
      <c r="L3823" s="1715"/>
    </row>
    <row r="3824" spans="11:12" ht="15" customHeight="1">
      <c r="K3824" s="1715"/>
      <c r="L3824" s="1715"/>
    </row>
    <row r="3825" spans="11:12" ht="15" customHeight="1">
      <c r="K3825" s="1715"/>
      <c r="L3825" s="1715"/>
    </row>
    <row r="3826" spans="11:12" ht="15" customHeight="1">
      <c r="K3826" s="1715"/>
      <c r="L3826" s="1715"/>
    </row>
    <row r="3827" spans="11:12" ht="15" customHeight="1">
      <c r="K3827" s="1715"/>
      <c r="L3827" s="1715"/>
    </row>
    <row r="3828" spans="11:12" ht="15" customHeight="1">
      <c r="K3828" s="1715"/>
      <c r="L3828" s="1715"/>
    </row>
    <row r="3829" spans="11:12" ht="15" customHeight="1">
      <c r="K3829" s="1715"/>
      <c r="L3829" s="1715"/>
    </row>
    <row r="3830" spans="11:12" ht="15" customHeight="1">
      <c r="K3830" s="1715"/>
      <c r="L3830" s="1715"/>
    </row>
    <row r="3831" spans="11:12" ht="15" customHeight="1">
      <c r="K3831" s="1715"/>
      <c r="L3831" s="1715"/>
    </row>
    <row r="3832" spans="11:12" ht="15" customHeight="1">
      <c r="K3832" s="1715"/>
      <c r="L3832" s="1715"/>
    </row>
    <row r="3833" spans="11:12" ht="15" customHeight="1">
      <c r="K3833" s="1715"/>
      <c r="L3833" s="1715"/>
    </row>
    <row r="3834" spans="11:12" ht="15" customHeight="1">
      <c r="K3834" s="1715"/>
      <c r="L3834" s="1715"/>
    </row>
    <row r="3835" spans="11:12" ht="15" customHeight="1">
      <c r="K3835" s="1715"/>
      <c r="L3835" s="1715"/>
    </row>
    <row r="3836" spans="11:12" ht="15" customHeight="1">
      <c r="K3836" s="1715"/>
      <c r="L3836" s="1715"/>
    </row>
    <row r="3837" spans="11:12" ht="15" customHeight="1">
      <c r="K3837" s="1715"/>
      <c r="L3837" s="1715"/>
    </row>
    <row r="3838" spans="11:12" ht="15" customHeight="1">
      <c r="K3838" s="1715"/>
      <c r="L3838" s="1715"/>
    </row>
    <row r="3839" spans="11:12" ht="15" customHeight="1">
      <c r="K3839" s="1715"/>
      <c r="L3839" s="1715"/>
    </row>
    <row r="3840" spans="11:12" ht="15" customHeight="1">
      <c r="K3840" s="1715"/>
      <c r="L3840" s="1715"/>
    </row>
    <row r="3841" spans="11:12" ht="15" customHeight="1">
      <c r="K3841" s="1715"/>
      <c r="L3841" s="1715"/>
    </row>
    <row r="3842" spans="11:12" ht="15" customHeight="1">
      <c r="K3842" s="1715"/>
      <c r="L3842" s="1715"/>
    </row>
    <row r="3843" spans="11:12" ht="15" customHeight="1">
      <c r="K3843" s="1715"/>
      <c r="L3843" s="1715"/>
    </row>
    <row r="3844" spans="11:12" ht="15" customHeight="1">
      <c r="K3844" s="1715"/>
      <c r="L3844" s="1715"/>
    </row>
    <row r="3845" spans="11:12" ht="15" customHeight="1">
      <c r="K3845" s="1715"/>
      <c r="L3845" s="1715"/>
    </row>
    <row r="3846" spans="11:12" ht="15" customHeight="1">
      <c r="K3846" s="1715"/>
      <c r="L3846" s="1715"/>
    </row>
    <row r="3847" spans="11:12" ht="15" customHeight="1">
      <c r="K3847" s="1715"/>
      <c r="L3847" s="1715"/>
    </row>
    <row r="3848" spans="11:12" ht="15" customHeight="1">
      <c r="K3848" s="1715"/>
      <c r="L3848" s="1715"/>
    </row>
    <row r="3849" spans="11:12" ht="15" customHeight="1">
      <c r="K3849" s="1715"/>
      <c r="L3849" s="1715"/>
    </row>
    <row r="3850" spans="11:12" ht="15" customHeight="1">
      <c r="K3850" s="1715"/>
      <c r="L3850" s="1715"/>
    </row>
    <row r="3851" spans="11:12" ht="15" customHeight="1">
      <c r="K3851" s="1715"/>
      <c r="L3851" s="1715"/>
    </row>
    <row r="3852" spans="11:12" ht="15" customHeight="1">
      <c r="K3852" s="1715"/>
      <c r="L3852" s="1715"/>
    </row>
    <row r="3853" spans="11:12" ht="15" customHeight="1">
      <c r="K3853" s="1715"/>
      <c r="L3853" s="1715"/>
    </row>
    <row r="3854" spans="11:12" ht="15" customHeight="1">
      <c r="K3854" s="1715"/>
      <c r="L3854" s="1715"/>
    </row>
    <row r="3855" spans="11:12" ht="15" customHeight="1">
      <c r="K3855" s="1715"/>
      <c r="L3855" s="1715"/>
    </row>
    <row r="3856" spans="11:12" ht="15" customHeight="1">
      <c r="K3856" s="1715"/>
      <c r="L3856" s="1715"/>
    </row>
    <row r="3857" spans="11:12" ht="15" customHeight="1">
      <c r="K3857" s="1715"/>
      <c r="L3857" s="1715"/>
    </row>
    <row r="3858" spans="11:12" ht="15" customHeight="1">
      <c r="K3858" s="1715"/>
      <c r="L3858" s="1715"/>
    </row>
    <row r="3859" spans="11:12" ht="15" customHeight="1">
      <c r="K3859" s="1715"/>
      <c r="L3859" s="1715"/>
    </row>
    <row r="3860" spans="11:12" ht="15" customHeight="1">
      <c r="K3860" s="1715"/>
      <c r="L3860" s="1715"/>
    </row>
    <row r="3861" spans="11:12" ht="15" customHeight="1">
      <c r="K3861" s="1715"/>
      <c r="L3861" s="1715"/>
    </row>
    <row r="3862" spans="11:12" ht="15" customHeight="1">
      <c r="K3862" s="1715"/>
      <c r="L3862" s="1715"/>
    </row>
    <row r="3863" spans="11:12" ht="15" customHeight="1">
      <c r="K3863" s="1715"/>
      <c r="L3863" s="1715"/>
    </row>
    <row r="3864" spans="11:12" ht="15" customHeight="1">
      <c r="K3864" s="1715"/>
      <c r="L3864" s="1715"/>
    </row>
    <row r="3865" spans="11:12" ht="15" customHeight="1">
      <c r="K3865" s="1715"/>
      <c r="L3865" s="1715"/>
    </row>
    <row r="3866" spans="11:12" ht="15" customHeight="1">
      <c r="K3866" s="1715"/>
      <c r="L3866" s="1715"/>
    </row>
    <row r="3867" spans="11:12" ht="15" customHeight="1">
      <c r="K3867" s="1715"/>
      <c r="L3867" s="1715"/>
    </row>
    <row r="3868" spans="11:12" ht="15" customHeight="1">
      <c r="K3868" s="1715"/>
      <c r="L3868" s="1715"/>
    </row>
    <row r="3869" spans="11:12" ht="15" customHeight="1">
      <c r="K3869" s="1715"/>
      <c r="L3869" s="1715"/>
    </row>
    <row r="3870" spans="11:12" ht="15" customHeight="1">
      <c r="K3870" s="1715"/>
      <c r="L3870" s="1715"/>
    </row>
    <row r="3871" spans="11:12" ht="15" customHeight="1">
      <c r="K3871" s="1715"/>
      <c r="L3871" s="1715"/>
    </row>
    <row r="3872" spans="11:12" ht="15" customHeight="1">
      <c r="K3872" s="1715"/>
      <c r="L3872" s="1715"/>
    </row>
    <row r="3873" spans="11:12" ht="15" customHeight="1">
      <c r="K3873" s="1715"/>
      <c r="L3873" s="1715"/>
    </row>
    <row r="3874" spans="11:12" ht="15" customHeight="1">
      <c r="K3874" s="1715"/>
      <c r="L3874" s="1715"/>
    </row>
    <row r="3875" spans="11:12" ht="15" customHeight="1">
      <c r="K3875" s="1715"/>
      <c r="L3875" s="1715"/>
    </row>
    <row r="3876" spans="11:12" ht="15" customHeight="1">
      <c r="K3876" s="1715"/>
      <c r="L3876" s="1715"/>
    </row>
    <row r="3877" spans="11:12" ht="15" customHeight="1">
      <c r="K3877" s="1715"/>
      <c r="L3877" s="1715"/>
    </row>
    <row r="3878" spans="11:12" ht="15" customHeight="1">
      <c r="K3878" s="1715"/>
      <c r="L3878" s="1715"/>
    </row>
    <row r="3879" spans="11:12" ht="15" customHeight="1">
      <c r="K3879" s="1715"/>
      <c r="L3879" s="1715"/>
    </row>
    <row r="3880" spans="11:12" ht="15" customHeight="1">
      <c r="K3880" s="1715"/>
      <c r="L3880" s="1715"/>
    </row>
    <row r="3881" spans="11:12" ht="15" customHeight="1">
      <c r="K3881" s="1715"/>
      <c r="L3881" s="1715"/>
    </row>
    <row r="3882" spans="11:12" ht="15" customHeight="1">
      <c r="K3882" s="1715"/>
      <c r="L3882" s="1715"/>
    </row>
    <row r="3883" spans="11:12" ht="15" customHeight="1">
      <c r="K3883" s="1715"/>
      <c r="L3883" s="1715"/>
    </row>
    <row r="3884" spans="11:12" ht="15" customHeight="1">
      <c r="K3884" s="1715"/>
      <c r="L3884" s="1715"/>
    </row>
    <row r="3885" spans="11:12" ht="15" customHeight="1">
      <c r="K3885" s="1715"/>
      <c r="L3885" s="1715"/>
    </row>
    <row r="3886" spans="11:12" ht="15" customHeight="1">
      <c r="K3886" s="1715"/>
      <c r="L3886" s="1715"/>
    </row>
    <row r="3887" spans="11:12" ht="15" customHeight="1">
      <c r="K3887" s="1715"/>
      <c r="L3887" s="1715"/>
    </row>
    <row r="3888" spans="11:12" ht="15" customHeight="1">
      <c r="K3888" s="1715"/>
      <c r="L3888" s="1715"/>
    </row>
    <row r="3889" spans="11:12" ht="15" customHeight="1">
      <c r="K3889" s="1715"/>
      <c r="L3889" s="1715"/>
    </row>
    <row r="3890" spans="11:12" ht="15" customHeight="1">
      <c r="K3890" s="1715"/>
      <c r="L3890" s="1715"/>
    </row>
    <row r="3891" spans="11:12" ht="15" customHeight="1">
      <c r="K3891" s="1715"/>
      <c r="L3891" s="1715"/>
    </row>
    <row r="3892" spans="11:12" ht="15" customHeight="1">
      <c r="K3892" s="1715"/>
      <c r="L3892" s="1715"/>
    </row>
    <row r="3893" spans="11:12" ht="15" customHeight="1">
      <c r="K3893" s="1715"/>
      <c r="L3893" s="1715"/>
    </row>
    <row r="3894" spans="11:12" ht="15" customHeight="1">
      <c r="K3894" s="1715"/>
      <c r="L3894" s="1715"/>
    </row>
    <row r="3895" spans="11:12" ht="15" customHeight="1">
      <c r="K3895" s="1715"/>
      <c r="L3895" s="1715"/>
    </row>
    <row r="3896" spans="11:12" ht="15" customHeight="1">
      <c r="K3896" s="1715"/>
      <c r="L3896" s="1715"/>
    </row>
    <row r="3897" spans="11:12" ht="15" customHeight="1">
      <c r="K3897" s="1715"/>
      <c r="L3897" s="1715"/>
    </row>
    <row r="3898" spans="11:12" ht="15" customHeight="1">
      <c r="K3898" s="1715"/>
      <c r="L3898" s="1715"/>
    </row>
    <row r="3899" spans="11:12" ht="15" customHeight="1">
      <c r="K3899" s="1715"/>
      <c r="L3899" s="1715"/>
    </row>
    <row r="3900" spans="11:12" ht="15" customHeight="1">
      <c r="K3900" s="1715"/>
      <c r="L3900" s="1715"/>
    </row>
    <row r="3901" spans="11:12" ht="15" customHeight="1">
      <c r="K3901" s="1715"/>
      <c r="L3901" s="1715"/>
    </row>
    <row r="3902" spans="11:12" ht="15" customHeight="1">
      <c r="K3902" s="1715"/>
      <c r="L3902" s="1715"/>
    </row>
    <row r="3903" spans="11:12" ht="15" customHeight="1">
      <c r="K3903" s="1715"/>
      <c r="L3903" s="1715"/>
    </row>
    <row r="3904" spans="11:12" ht="15" customHeight="1">
      <c r="K3904" s="1715"/>
      <c r="L3904" s="1715"/>
    </row>
    <row r="3905" spans="11:12" ht="15" customHeight="1">
      <c r="K3905" s="1715"/>
      <c r="L3905" s="1715"/>
    </row>
    <row r="3906" spans="11:12" ht="15" customHeight="1">
      <c r="K3906" s="1715"/>
      <c r="L3906" s="1715"/>
    </row>
    <row r="3907" spans="11:12" ht="15" customHeight="1">
      <c r="K3907" s="1715"/>
      <c r="L3907" s="1715"/>
    </row>
    <row r="3908" spans="11:12" ht="15" customHeight="1">
      <c r="K3908" s="1715"/>
      <c r="L3908" s="1715"/>
    </row>
    <row r="3909" spans="11:12" ht="15" customHeight="1">
      <c r="K3909" s="1715"/>
      <c r="L3909" s="1715"/>
    </row>
    <row r="3910" spans="11:12" ht="15" customHeight="1">
      <c r="K3910" s="1715"/>
      <c r="L3910" s="1715"/>
    </row>
    <row r="3911" spans="11:12" ht="15" customHeight="1">
      <c r="K3911" s="1715"/>
      <c r="L3911" s="1715"/>
    </row>
    <row r="3912" spans="11:12" ht="15" customHeight="1">
      <c r="K3912" s="1715"/>
      <c r="L3912" s="1715"/>
    </row>
    <row r="3913" spans="11:12" ht="15" customHeight="1">
      <c r="K3913" s="1715"/>
      <c r="L3913" s="1715"/>
    </row>
    <row r="3914" spans="11:12" ht="15" customHeight="1">
      <c r="K3914" s="1715"/>
      <c r="L3914" s="1715"/>
    </row>
    <row r="3915" spans="11:12" ht="15" customHeight="1">
      <c r="K3915" s="1715"/>
      <c r="L3915" s="1715"/>
    </row>
    <row r="3916" spans="11:12" ht="15" customHeight="1">
      <c r="K3916" s="1715"/>
      <c r="L3916" s="1715"/>
    </row>
    <row r="3917" spans="11:12" ht="15" customHeight="1">
      <c r="K3917" s="1715"/>
      <c r="L3917" s="1715"/>
    </row>
    <row r="3918" spans="11:12" ht="15" customHeight="1">
      <c r="K3918" s="1715"/>
      <c r="L3918" s="1715"/>
    </row>
    <row r="3919" spans="11:12" ht="15" customHeight="1">
      <c r="K3919" s="1715"/>
      <c r="L3919" s="1715"/>
    </row>
    <row r="3920" spans="11:12" ht="15" customHeight="1">
      <c r="K3920" s="1715"/>
      <c r="L3920" s="1715"/>
    </row>
    <row r="3921" spans="11:12" ht="15" customHeight="1">
      <c r="K3921" s="1715"/>
      <c r="L3921" s="1715"/>
    </row>
    <row r="3922" spans="11:12" ht="15" customHeight="1">
      <c r="K3922" s="1715"/>
      <c r="L3922" s="1715"/>
    </row>
    <row r="3923" spans="11:12" ht="15" customHeight="1">
      <c r="K3923" s="1715"/>
      <c r="L3923" s="1715"/>
    </row>
    <row r="3924" spans="11:12" ht="15" customHeight="1">
      <c r="K3924" s="1715"/>
      <c r="L3924" s="1715"/>
    </row>
    <row r="3925" spans="11:12" ht="15" customHeight="1">
      <c r="K3925" s="1715"/>
      <c r="L3925" s="1715"/>
    </row>
    <row r="3926" spans="11:12" ht="15" customHeight="1">
      <c r="K3926" s="1715"/>
      <c r="L3926" s="1715"/>
    </row>
    <row r="3927" spans="11:12" ht="15" customHeight="1">
      <c r="K3927" s="1715"/>
      <c r="L3927" s="1715"/>
    </row>
    <row r="3928" spans="11:12" ht="15" customHeight="1">
      <c r="K3928" s="1715"/>
      <c r="L3928" s="1715"/>
    </row>
    <row r="3929" spans="11:12" ht="15" customHeight="1">
      <c r="K3929" s="1715"/>
      <c r="L3929" s="1715"/>
    </row>
    <row r="3930" spans="11:12" ht="15" customHeight="1">
      <c r="K3930" s="1715"/>
      <c r="L3930" s="1715"/>
    </row>
    <row r="3931" spans="11:12" ht="15" customHeight="1">
      <c r="K3931" s="1715"/>
      <c r="L3931" s="1715"/>
    </row>
    <row r="3932" spans="11:12" ht="15" customHeight="1">
      <c r="K3932" s="1715"/>
      <c r="L3932" s="1715"/>
    </row>
    <row r="3933" spans="11:12" ht="15" customHeight="1">
      <c r="K3933" s="1715"/>
      <c r="L3933" s="1715"/>
    </row>
    <row r="3934" spans="11:12" ht="15" customHeight="1">
      <c r="K3934" s="1715"/>
      <c r="L3934" s="1715"/>
    </row>
    <row r="3935" spans="11:12" ht="15" customHeight="1">
      <c r="K3935" s="1715"/>
      <c r="L3935" s="1715"/>
    </row>
    <row r="3936" spans="11:12" ht="15" customHeight="1">
      <c r="K3936" s="1715"/>
      <c r="L3936" s="1715"/>
    </row>
    <row r="3937" spans="11:12" ht="15" customHeight="1">
      <c r="K3937" s="1715"/>
      <c r="L3937" s="1715"/>
    </row>
    <row r="3938" spans="11:12" ht="15" customHeight="1">
      <c r="K3938" s="1715"/>
      <c r="L3938" s="1715"/>
    </row>
    <row r="3939" spans="11:12" ht="15" customHeight="1">
      <c r="K3939" s="1715"/>
      <c r="L3939" s="1715"/>
    </row>
    <row r="3940" spans="11:12" ht="15" customHeight="1">
      <c r="K3940" s="1715"/>
      <c r="L3940" s="1715"/>
    </row>
    <row r="3941" spans="11:12" ht="15" customHeight="1">
      <c r="K3941" s="1715"/>
      <c r="L3941" s="1715"/>
    </row>
    <row r="3942" spans="11:12" ht="15" customHeight="1">
      <c r="K3942" s="1715"/>
      <c r="L3942" s="1715"/>
    </row>
    <row r="3943" spans="11:12" ht="15" customHeight="1">
      <c r="K3943" s="1715"/>
      <c r="L3943" s="1715"/>
    </row>
    <row r="3944" spans="11:12" ht="15" customHeight="1">
      <c r="K3944" s="1715"/>
      <c r="L3944" s="1715"/>
    </row>
    <row r="3945" spans="11:12" ht="15" customHeight="1">
      <c r="K3945" s="1715"/>
      <c r="L3945" s="1715"/>
    </row>
    <row r="3946" spans="11:12" ht="15" customHeight="1">
      <c r="K3946" s="1715"/>
      <c r="L3946" s="1715"/>
    </row>
    <row r="3947" spans="11:12" ht="15" customHeight="1">
      <c r="K3947" s="1715"/>
      <c r="L3947" s="1715"/>
    </row>
    <row r="3948" spans="11:12" ht="15" customHeight="1">
      <c r="K3948" s="1715"/>
      <c r="L3948" s="1715"/>
    </row>
    <row r="3949" spans="11:12" ht="15" customHeight="1">
      <c r="K3949" s="1715"/>
      <c r="L3949" s="1715"/>
    </row>
    <row r="3950" spans="11:12" ht="15" customHeight="1">
      <c r="K3950" s="1715"/>
      <c r="L3950" s="1715"/>
    </row>
    <row r="3951" spans="11:12" ht="15" customHeight="1">
      <c r="K3951" s="1715"/>
      <c r="L3951" s="1715"/>
    </row>
    <row r="3952" spans="11:12" ht="15" customHeight="1">
      <c r="K3952" s="1715"/>
      <c r="L3952" s="1715"/>
    </row>
    <row r="3953" spans="11:12" ht="15" customHeight="1">
      <c r="K3953" s="1715"/>
      <c r="L3953" s="1715"/>
    </row>
    <row r="3954" spans="11:12" ht="15" customHeight="1">
      <c r="K3954" s="1715"/>
      <c r="L3954" s="1715"/>
    </row>
    <row r="3955" spans="11:12" ht="15" customHeight="1">
      <c r="K3955" s="1715"/>
      <c r="L3955" s="1715"/>
    </row>
    <row r="3956" spans="11:12" ht="15" customHeight="1">
      <c r="K3956" s="1715"/>
      <c r="L3956" s="1715"/>
    </row>
    <row r="3957" spans="11:12" ht="15" customHeight="1">
      <c r="K3957" s="1715"/>
      <c r="L3957" s="1715"/>
    </row>
    <row r="3958" spans="11:12" ht="15" customHeight="1">
      <c r="K3958" s="1715"/>
      <c r="L3958" s="1715"/>
    </row>
    <row r="3959" spans="11:12" ht="15" customHeight="1">
      <c r="K3959" s="1715"/>
      <c r="L3959" s="1715"/>
    </row>
    <row r="3960" spans="11:12" ht="15" customHeight="1">
      <c r="K3960" s="1715"/>
      <c r="L3960" s="1715"/>
    </row>
    <row r="3961" spans="11:12" ht="15" customHeight="1">
      <c r="K3961" s="1715"/>
      <c r="L3961" s="1715"/>
    </row>
    <row r="3962" spans="11:12" ht="15" customHeight="1">
      <c r="K3962" s="1715"/>
      <c r="L3962" s="1715"/>
    </row>
    <row r="3963" spans="11:12" ht="15" customHeight="1">
      <c r="K3963" s="1715"/>
      <c r="L3963" s="1715"/>
    </row>
    <row r="3964" spans="11:12" ht="15" customHeight="1">
      <c r="K3964" s="1715"/>
      <c r="L3964" s="1715"/>
    </row>
    <row r="3965" spans="11:12" ht="15" customHeight="1">
      <c r="K3965" s="1715"/>
      <c r="L3965" s="1715"/>
    </row>
    <row r="3966" spans="11:12" ht="15" customHeight="1">
      <c r="K3966" s="1715"/>
      <c r="L3966" s="1715"/>
    </row>
    <row r="3967" spans="11:12" ht="15" customHeight="1">
      <c r="K3967" s="1715"/>
      <c r="L3967" s="1715"/>
    </row>
    <row r="3968" spans="11:12" ht="15" customHeight="1">
      <c r="K3968" s="1715"/>
      <c r="L3968" s="1715"/>
    </row>
    <row r="3969" spans="11:12" ht="15" customHeight="1">
      <c r="K3969" s="1715"/>
      <c r="L3969" s="1715"/>
    </row>
    <row r="3970" spans="11:12" ht="15" customHeight="1">
      <c r="K3970" s="1715"/>
      <c r="L3970" s="1715"/>
    </row>
    <row r="3971" spans="11:12" ht="15" customHeight="1">
      <c r="K3971" s="1715"/>
      <c r="L3971" s="1715"/>
    </row>
    <row r="3972" spans="11:12" ht="15" customHeight="1">
      <c r="K3972" s="1715"/>
      <c r="L3972" s="1715"/>
    </row>
    <row r="3973" spans="11:12" ht="15" customHeight="1">
      <c r="K3973" s="1715"/>
      <c r="L3973" s="1715"/>
    </row>
    <row r="3974" spans="11:12" ht="15" customHeight="1">
      <c r="K3974" s="1715"/>
      <c r="L3974" s="1715"/>
    </row>
    <row r="3975" spans="11:12" ht="15" customHeight="1">
      <c r="K3975" s="1715"/>
      <c r="L3975" s="1715"/>
    </row>
    <row r="3976" spans="11:12" ht="15" customHeight="1">
      <c r="K3976" s="1715"/>
      <c r="L3976" s="1715"/>
    </row>
    <row r="3977" spans="11:12" ht="15" customHeight="1">
      <c r="K3977" s="1715"/>
      <c r="L3977" s="1715"/>
    </row>
    <row r="3978" spans="11:12" ht="15" customHeight="1">
      <c r="K3978" s="1715"/>
      <c r="L3978" s="1715"/>
    </row>
    <row r="3979" spans="11:12" ht="15" customHeight="1">
      <c r="K3979" s="1715"/>
      <c r="L3979" s="1715"/>
    </row>
    <row r="3980" spans="11:12" ht="15" customHeight="1">
      <c r="K3980" s="1715"/>
      <c r="L3980" s="1715"/>
    </row>
    <row r="3981" spans="11:12" ht="15" customHeight="1">
      <c r="K3981" s="1715"/>
      <c r="L3981" s="1715"/>
    </row>
    <row r="3982" spans="11:12" ht="15" customHeight="1">
      <c r="K3982" s="1715"/>
      <c r="L3982" s="1715"/>
    </row>
    <row r="3983" spans="11:12" ht="15" customHeight="1">
      <c r="K3983" s="1715"/>
      <c r="L3983" s="1715"/>
    </row>
    <row r="3984" spans="11:12" ht="15" customHeight="1">
      <c r="K3984" s="1715"/>
      <c r="L3984" s="1715"/>
    </row>
    <row r="3985" spans="11:12" ht="15" customHeight="1">
      <c r="K3985" s="1715"/>
      <c r="L3985" s="1715"/>
    </row>
    <row r="3986" spans="11:12" ht="15" customHeight="1">
      <c r="K3986" s="1715"/>
      <c r="L3986" s="1715"/>
    </row>
    <row r="3987" spans="11:12" ht="15" customHeight="1">
      <c r="K3987" s="1715"/>
      <c r="L3987" s="1715"/>
    </row>
    <row r="3988" spans="11:12" ht="15" customHeight="1">
      <c r="K3988" s="1715"/>
      <c r="L3988" s="1715"/>
    </row>
    <row r="3989" spans="11:12" ht="15" customHeight="1">
      <c r="K3989" s="1715"/>
      <c r="L3989" s="1715"/>
    </row>
    <row r="3990" spans="11:12" ht="15" customHeight="1">
      <c r="K3990" s="1715"/>
      <c r="L3990" s="1715"/>
    </row>
    <row r="3991" spans="11:12" ht="15" customHeight="1">
      <c r="K3991" s="1715"/>
      <c r="L3991" s="1715"/>
    </row>
    <row r="3992" spans="11:12" ht="15" customHeight="1">
      <c r="K3992" s="1715"/>
      <c r="L3992" s="1715"/>
    </row>
    <row r="3993" spans="11:12" ht="15" customHeight="1">
      <c r="K3993" s="1715"/>
      <c r="L3993" s="1715"/>
    </row>
    <row r="3994" spans="11:12" ht="15" customHeight="1">
      <c r="K3994" s="1715"/>
      <c r="L3994" s="1715"/>
    </row>
    <row r="3995" spans="11:12" ht="15" customHeight="1">
      <c r="K3995" s="1715"/>
      <c r="L3995" s="1715"/>
    </row>
    <row r="3996" spans="11:12" ht="15" customHeight="1">
      <c r="K3996" s="1715"/>
      <c r="L3996" s="1715"/>
    </row>
    <row r="3997" spans="11:12" ht="15" customHeight="1">
      <c r="K3997" s="1715"/>
      <c r="L3997" s="1715"/>
    </row>
    <row r="3998" spans="11:12" ht="15" customHeight="1">
      <c r="K3998" s="1715"/>
      <c r="L3998" s="1715"/>
    </row>
    <row r="3999" spans="11:12" ht="15" customHeight="1">
      <c r="K3999" s="1715"/>
      <c r="L3999" s="1715"/>
    </row>
    <row r="4000" spans="11:12" ht="15" customHeight="1">
      <c r="K4000" s="1715"/>
      <c r="L4000" s="1715"/>
    </row>
    <row r="4001" spans="11:12" ht="15" customHeight="1">
      <c r="K4001" s="1715"/>
      <c r="L4001" s="1715"/>
    </row>
    <row r="4002" spans="11:12" ht="15" customHeight="1">
      <c r="K4002" s="1715"/>
      <c r="L4002" s="1715"/>
    </row>
    <row r="4003" spans="11:12" ht="15" customHeight="1">
      <c r="K4003" s="1715"/>
      <c r="L4003" s="1715"/>
    </row>
    <row r="4004" spans="11:12" ht="15" customHeight="1">
      <c r="K4004" s="1715"/>
      <c r="L4004" s="1715"/>
    </row>
    <row r="4005" spans="11:12" ht="15" customHeight="1">
      <c r="K4005" s="1715"/>
      <c r="L4005" s="1715"/>
    </row>
    <row r="4006" spans="11:12" ht="15" customHeight="1">
      <c r="K4006" s="1715"/>
      <c r="L4006" s="1715"/>
    </row>
    <row r="4007" spans="11:12" ht="15" customHeight="1">
      <c r="K4007" s="1715"/>
      <c r="L4007" s="1715"/>
    </row>
    <row r="4008" spans="11:12" ht="15" customHeight="1">
      <c r="K4008" s="1715"/>
      <c r="L4008" s="1715"/>
    </row>
    <row r="4009" spans="11:12" ht="15" customHeight="1">
      <c r="K4009" s="1715"/>
      <c r="L4009" s="1715"/>
    </row>
    <row r="4010" spans="11:12" ht="15" customHeight="1">
      <c r="K4010" s="1715"/>
      <c r="L4010" s="1715"/>
    </row>
    <row r="4011" spans="11:12" ht="15" customHeight="1">
      <c r="K4011" s="1715"/>
      <c r="L4011" s="1715"/>
    </row>
    <row r="4012" spans="11:12" ht="15" customHeight="1">
      <c r="K4012" s="1715"/>
      <c r="L4012" s="1715"/>
    </row>
    <row r="4013" spans="11:12" ht="15" customHeight="1">
      <c r="K4013" s="1715"/>
      <c r="L4013" s="1715"/>
    </row>
    <row r="4014" spans="11:12" ht="15" customHeight="1">
      <c r="K4014" s="1715"/>
      <c r="L4014" s="1715"/>
    </row>
    <row r="4015" spans="11:12" ht="15" customHeight="1">
      <c r="K4015" s="1715"/>
      <c r="L4015" s="1715"/>
    </row>
    <row r="4016" spans="11:12" ht="15" customHeight="1">
      <c r="K4016" s="1715"/>
      <c r="L4016" s="1715"/>
    </row>
    <row r="4017" spans="11:12" ht="15" customHeight="1">
      <c r="K4017" s="1715"/>
      <c r="L4017" s="1715"/>
    </row>
    <row r="4018" spans="11:12" ht="15" customHeight="1">
      <c r="K4018" s="1715"/>
      <c r="L4018" s="1715"/>
    </row>
    <row r="4019" spans="11:12" ht="15" customHeight="1">
      <c r="K4019" s="1715"/>
      <c r="L4019" s="1715"/>
    </row>
    <row r="4020" spans="11:12" ht="15" customHeight="1">
      <c r="K4020" s="1715"/>
      <c r="L4020" s="1715"/>
    </row>
    <row r="4021" spans="11:12" ht="15" customHeight="1">
      <c r="K4021" s="1715"/>
      <c r="L4021" s="1715"/>
    </row>
    <row r="4022" spans="11:12" ht="15" customHeight="1">
      <c r="K4022" s="1715"/>
      <c r="L4022" s="1715"/>
    </row>
    <row r="4023" spans="11:12" ht="15" customHeight="1">
      <c r="K4023" s="1715"/>
      <c r="L4023" s="1715"/>
    </row>
    <row r="4024" spans="11:12" ht="15" customHeight="1">
      <c r="K4024" s="1715"/>
      <c r="L4024" s="1715"/>
    </row>
    <row r="4025" spans="11:12" ht="15" customHeight="1">
      <c r="K4025" s="1715"/>
      <c r="L4025" s="1715"/>
    </row>
    <row r="4026" spans="11:12" ht="15" customHeight="1">
      <c r="K4026" s="1715"/>
      <c r="L4026" s="1715"/>
    </row>
    <row r="4027" spans="11:12" ht="15" customHeight="1">
      <c r="K4027" s="1715"/>
      <c r="L4027" s="1715"/>
    </row>
    <row r="4028" spans="11:12" ht="15" customHeight="1">
      <c r="K4028" s="1715"/>
      <c r="L4028" s="1715"/>
    </row>
    <row r="4029" spans="11:12" ht="15" customHeight="1">
      <c r="K4029" s="1715"/>
      <c r="L4029" s="1715"/>
    </row>
    <row r="4030" spans="11:12" ht="15" customHeight="1">
      <c r="K4030" s="1715"/>
      <c r="L4030" s="1715"/>
    </row>
    <row r="4031" spans="11:12" ht="15" customHeight="1">
      <c r="K4031" s="1715"/>
      <c r="L4031" s="1715"/>
    </row>
    <row r="4032" spans="11:12" ht="15" customHeight="1">
      <c r="K4032" s="1715"/>
      <c r="L4032" s="1715"/>
    </row>
    <row r="4033" spans="11:12" ht="15" customHeight="1">
      <c r="K4033" s="1715"/>
      <c r="L4033" s="1715"/>
    </row>
    <row r="4034" spans="11:12" ht="15" customHeight="1">
      <c r="K4034" s="1715"/>
      <c r="L4034" s="1715"/>
    </row>
    <row r="4035" spans="11:12" ht="15" customHeight="1">
      <c r="K4035" s="1715"/>
      <c r="L4035" s="1715"/>
    </row>
    <row r="4036" spans="11:12" ht="15" customHeight="1">
      <c r="K4036" s="1715"/>
      <c r="L4036" s="1715"/>
    </row>
    <row r="4037" spans="11:12" ht="15" customHeight="1">
      <c r="K4037" s="1715"/>
      <c r="L4037" s="1715"/>
    </row>
    <row r="4038" spans="11:12" ht="15" customHeight="1">
      <c r="K4038" s="1715"/>
      <c r="L4038" s="1715"/>
    </row>
    <row r="4039" spans="11:12" ht="15" customHeight="1">
      <c r="K4039" s="1715"/>
      <c r="L4039" s="1715"/>
    </row>
    <row r="4040" spans="11:12" ht="15" customHeight="1">
      <c r="K4040" s="1715"/>
      <c r="L4040" s="1715"/>
    </row>
    <row r="4041" spans="11:12" ht="15" customHeight="1">
      <c r="K4041" s="1715"/>
      <c r="L4041" s="1715"/>
    </row>
    <row r="4042" spans="11:12" ht="15" customHeight="1">
      <c r="K4042" s="1715"/>
      <c r="L4042" s="1715"/>
    </row>
    <row r="4043" spans="11:12" ht="15" customHeight="1">
      <c r="K4043" s="1715"/>
      <c r="L4043" s="1715"/>
    </row>
    <row r="4044" spans="11:12" ht="15" customHeight="1">
      <c r="K4044" s="1715"/>
      <c r="L4044" s="1715"/>
    </row>
    <row r="4045" spans="11:12" ht="15" customHeight="1">
      <c r="K4045" s="1715"/>
      <c r="L4045" s="1715"/>
    </row>
    <row r="4046" spans="11:12" ht="15" customHeight="1">
      <c r="K4046" s="1715"/>
      <c r="L4046" s="1715"/>
    </row>
    <row r="4047" spans="11:12" ht="15" customHeight="1">
      <c r="K4047" s="1715"/>
      <c r="L4047" s="1715"/>
    </row>
    <row r="4048" spans="11:12" ht="15" customHeight="1">
      <c r="K4048" s="1715"/>
      <c r="L4048" s="1715"/>
    </row>
    <row r="4049" spans="11:12" ht="15" customHeight="1">
      <c r="K4049" s="1715"/>
      <c r="L4049" s="1715"/>
    </row>
    <row r="4050" spans="11:12" ht="15" customHeight="1">
      <c r="K4050" s="1715"/>
      <c r="L4050" s="1715"/>
    </row>
    <row r="4051" spans="11:12" ht="15" customHeight="1">
      <c r="K4051" s="1715"/>
      <c r="L4051" s="1715"/>
    </row>
    <row r="4052" spans="11:12" ht="15" customHeight="1">
      <c r="K4052" s="1715"/>
      <c r="L4052" s="1715"/>
    </row>
    <row r="4053" spans="11:12" ht="15" customHeight="1">
      <c r="K4053" s="1715"/>
      <c r="L4053" s="1715"/>
    </row>
    <row r="4054" spans="11:12" ht="15" customHeight="1">
      <c r="K4054" s="1715"/>
      <c r="L4054" s="1715"/>
    </row>
    <row r="4055" spans="11:12" ht="15" customHeight="1">
      <c r="K4055" s="1715"/>
      <c r="L4055" s="1715"/>
    </row>
    <row r="4056" spans="11:12" ht="15" customHeight="1">
      <c r="K4056" s="1715"/>
      <c r="L4056" s="1715"/>
    </row>
    <row r="4057" spans="11:12" ht="15" customHeight="1">
      <c r="K4057" s="1715"/>
      <c r="L4057" s="1715"/>
    </row>
    <row r="4058" spans="11:12" ht="15" customHeight="1">
      <c r="K4058" s="1715"/>
      <c r="L4058" s="1715"/>
    </row>
    <row r="4059" spans="11:12" ht="15" customHeight="1">
      <c r="K4059" s="1715"/>
      <c r="L4059" s="1715"/>
    </row>
    <row r="4060" spans="11:12" ht="15" customHeight="1">
      <c r="K4060" s="1715"/>
      <c r="L4060" s="1715"/>
    </row>
    <row r="4061" spans="11:12" ht="15" customHeight="1">
      <c r="K4061" s="1715"/>
      <c r="L4061" s="1715"/>
    </row>
    <row r="4062" spans="11:12" ht="15" customHeight="1">
      <c r="K4062" s="1715"/>
      <c r="L4062" s="1715"/>
    </row>
    <row r="4063" spans="11:12" ht="15" customHeight="1">
      <c r="K4063" s="1715"/>
      <c r="L4063" s="1715"/>
    </row>
    <row r="4064" spans="11:12" ht="15" customHeight="1">
      <c r="K4064" s="1715"/>
      <c r="L4064" s="1715"/>
    </row>
    <row r="4065" spans="11:12" ht="15" customHeight="1">
      <c r="K4065" s="1715"/>
      <c r="L4065" s="1715"/>
    </row>
    <row r="4066" spans="11:12" ht="15" customHeight="1">
      <c r="K4066" s="1715"/>
      <c r="L4066" s="1715"/>
    </row>
    <row r="4067" spans="11:12" ht="15" customHeight="1">
      <c r="K4067" s="1715"/>
      <c r="L4067" s="1715"/>
    </row>
    <row r="4068" spans="11:12" ht="15" customHeight="1">
      <c r="K4068" s="1715"/>
      <c r="L4068" s="1715"/>
    </row>
    <row r="4069" spans="11:12" ht="15" customHeight="1">
      <c r="K4069" s="1715"/>
      <c r="L4069" s="1715"/>
    </row>
    <row r="4070" spans="11:12" ht="15" customHeight="1">
      <c r="K4070" s="1715"/>
      <c r="L4070" s="1715"/>
    </row>
    <row r="4071" spans="11:12" ht="15" customHeight="1">
      <c r="K4071" s="1715"/>
      <c r="L4071" s="1715"/>
    </row>
    <row r="4072" spans="11:12" ht="15" customHeight="1">
      <c r="K4072" s="1715"/>
      <c r="L4072" s="1715"/>
    </row>
    <row r="4073" spans="11:12" ht="15" customHeight="1">
      <c r="K4073" s="1715"/>
      <c r="L4073" s="1715"/>
    </row>
    <row r="4074" spans="11:12" ht="15" customHeight="1">
      <c r="K4074" s="1715"/>
      <c r="L4074" s="1715"/>
    </row>
    <row r="4075" spans="11:12" ht="15" customHeight="1">
      <c r="K4075" s="1715"/>
      <c r="L4075" s="1715"/>
    </row>
    <row r="4076" spans="11:12" ht="15" customHeight="1">
      <c r="K4076" s="1715"/>
      <c r="L4076" s="1715"/>
    </row>
    <row r="4077" spans="11:12" ht="15" customHeight="1">
      <c r="K4077" s="1715"/>
      <c r="L4077" s="1715"/>
    </row>
    <row r="4078" spans="11:12" ht="15" customHeight="1">
      <c r="K4078" s="1715"/>
      <c r="L4078" s="1715"/>
    </row>
    <row r="4079" spans="11:12" ht="15" customHeight="1">
      <c r="K4079" s="1715"/>
      <c r="L4079" s="1715"/>
    </row>
    <row r="4080" spans="11:12" ht="15" customHeight="1">
      <c r="K4080" s="1715"/>
      <c r="L4080" s="1715"/>
    </row>
    <row r="4081" spans="11:12" ht="15" customHeight="1">
      <c r="K4081" s="1715"/>
      <c r="L4081" s="1715"/>
    </row>
    <row r="4082" spans="11:12" ht="15" customHeight="1">
      <c r="K4082" s="1715"/>
      <c r="L4082" s="1715"/>
    </row>
    <row r="4083" spans="11:12" ht="15" customHeight="1">
      <c r="K4083" s="1715"/>
      <c r="L4083" s="1715"/>
    </row>
    <row r="4084" spans="11:12" ht="15" customHeight="1">
      <c r="K4084" s="1715"/>
      <c r="L4084" s="1715"/>
    </row>
    <row r="4085" spans="11:12" ht="15" customHeight="1">
      <c r="K4085" s="1715"/>
      <c r="L4085" s="1715"/>
    </row>
    <row r="4086" spans="11:12" ht="15" customHeight="1">
      <c r="K4086" s="1715"/>
      <c r="L4086" s="1715"/>
    </row>
    <row r="4087" spans="11:12" ht="15" customHeight="1">
      <c r="K4087" s="1715"/>
      <c r="L4087" s="1715"/>
    </row>
    <row r="4088" spans="11:12" ht="15" customHeight="1">
      <c r="K4088" s="1715"/>
      <c r="L4088" s="1715"/>
    </row>
    <row r="4089" spans="11:12" ht="15" customHeight="1">
      <c r="K4089" s="1715"/>
      <c r="L4089" s="1715"/>
    </row>
    <row r="4090" spans="11:12" ht="15" customHeight="1">
      <c r="K4090" s="1715"/>
      <c r="L4090" s="1715"/>
    </row>
    <row r="4091" spans="11:12" ht="15" customHeight="1">
      <c r="K4091" s="1715"/>
      <c r="L4091" s="1715"/>
    </row>
    <row r="4092" spans="11:12" ht="15" customHeight="1">
      <c r="K4092" s="1715"/>
      <c r="L4092" s="1715"/>
    </row>
    <row r="4093" spans="11:12" ht="15" customHeight="1">
      <c r="K4093" s="1715"/>
      <c r="L4093" s="1715"/>
    </row>
    <row r="4094" spans="11:12" ht="15" customHeight="1">
      <c r="K4094" s="1715"/>
      <c r="L4094" s="1715"/>
    </row>
    <row r="4095" spans="11:12" ht="15" customHeight="1">
      <c r="K4095" s="1715"/>
      <c r="L4095" s="1715"/>
    </row>
    <row r="4096" spans="11:12" ht="15" customHeight="1">
      <c r="K4096" s="1715"/>
      <c r="L4096" s="1715"/>
    </row>
    <row r="4097" spans="11:12" ht="15" customHeight="1">
      <c r="K4097" s="1715"/>
      <c r="L4097" s="1715"/>
    </row>
    <row r="4098" spans="11:12" ht="15" customHeight="1">
      <c r="K4098" s="1715"/>
      <c r="L4098" s="1715"/>
    </row>
    <row r="4099" spans="11:12" ht="15" customHeight="1">
      <c r="K4099" s="1715"/>
      <c r="L4099" s="1715"/>
    </row>
    <row r="4100" spans="11:12" ht="15" customHeight="1">
      <c r="K4100" s="1715"/>
      <c r="L4100" s="1715"/>
    </row>
    <row r="4101" spans="11:12" ht="15" customHeight="1">
      <c r="K4101" s="1715"/>
      <c r="L4101" s="1715"/>
    </row>
    <row r="4102" spans="11:12" ht="15" customHeight="1">
      <c r="K4102" s="1715"/>
      <c r="L4102" s="1715"/>
    </row>
    <row r="4103" spans="11:12" ht="15" customHeight="1">
      <c r="K4103" s="1715"/>
      <c r="L4103" s="1715"/>
    </row>
    <row r="4104" spans="11:12" ht="15" customHeight="1">
      <c r="K4104" s="1715"/>
      <c r="L4104" s="1715"/>
    </row>
    <row r="4105" spans="11:12" ht="15" customHeight="1">
      <c r="K4105" s="1715"/>
      <c r="L4105" s="1715"/>
    </row>
    <row r="4106" spans="11:12" ht="15" customHeight="1">
      <c r="K4106" s="1715"/>
      <c r="L4106" s="1715"/>
    </row>
    <row r="4107" spans="11:12" ht="15" customHeight="1">
      <c r="K4107" s="1715"/>
      <c r="L4107" s="1715"/>
    </row>
    <row r="4108" spans="11:12" ht="15" customHeight="1">
      <c r="K4108" s="1715"/>
      <c r="L4108" s="1715"/>
    </row>
    <row r="4109" spans="11:12" ht="15" customHeight="1">
      <c r="K4109" s="1715"/>
      <c r="L4109" s="1715"/>
    </row>
    <row r="4110" spans="11:12" ht="15" customHeight="1">
      <c r="K4110" s="1715"/>
      <c r="L4110" s="1715"/>
    </row>
    <row r="4111" spans="11:12" ht="15" customHeight="1">
      <c r="K4111" s="1715"/>
      <c r="L4111" s="1715"/>
    </row>
    <row r="4112" spans="11:12" ht="15" customHeight="1">
      <c r="K4112" s="1715"/>
      <c r="L4112" s="1715"/>
    </row>
    <row r="4113" spans="11:12" ht="15" customHeight="1">
      <c r="K4113" s="1715"/>
      <c r="L4113" s="1715"/>
    </row>
    <row r="4114" spans="11:12" ht="15" customHeight="1">
      <c r="K4114" s="1715"/>
      <c r="L4114" s="1715"/>
    </row>
    <row r="4115" spans="11:12" ht="15" customHeight="1">
      <c r="K4115" s="1715"/>
      <c r="L4115" s="1715"/>
    </row>
    <row r="4116" spans="11:12" ht="15" customHeight="1">
      <c r="K4116" s="1715"/>
      <c r="L4116" s="1715"/>
    </row>
    <row r="4117" spans="11:12" ht="15" customHeight="1">
      <c r="K4117" s="1715"/>
      <c r="L4117" s="1715"/>
    </row>
    <row r="4118" spans="11:12" ht="15" customHeight="1">
      <c r="K4118" s="1715"/>
      <c r="L4118" s="1715"/>
    </row>
    <row r="4119" spans="11:12" ht="15" customHeight="1">
      <c r="K4119" s="1715"/>
      <c r="L4119" s="1715"/>
    </row>
    <row r="4120" spans="11:12" ht="15" customHeight="1">
      <c r="K4120" s="1715"/>
      <c r="L4120" s="1715"/>
    </row>
    <row r="4121" spans="11:12" ht="15" customHeight="1">
      <c r="K4121" s="1715"/>
      <c r="L4121" s="1715"/>
    </row>
    <row r="4122" spans="11:12" ht="15" customHeight="1">
      <c r="K4122" s="1715"/>
      <c r="L4122" s="1715"/>
    </row>
    <row r="4123" spans="11:12" ht="15" customHeight="1">
      <c r="K4123" s="1715"/>
      <c r="L4123" s="1715"/>
    </row>
    <row r="4124" spans="11:12" ht="15" customHeight="1">
      <c r="K4124" s="1715"/>
      <c r="L4124" s="1715"/>
    </row>
    <row r="4125" spans="11:12" ht="15" customHeight="1">
      <c r="K4125" s="1715"/>
      <c r="L4125" s="1715"/>
    </row>
    <row r="4126" spans="11:12" ht="15" customHeight="1">
      <c r="K4126" s="1715"/>
      <c r="L4126" s="1715"/>
    </row>
    <row r="4127" spans="11:12" ht="15" customHeight="1">
      <c r="K4127" s="1715"/>
      <c r="L4127" s="1715"/>
    </row>
    <row r="4128" spans="11:12" ht="15" customHeight="1">
      <c r="K4128" s="1715"/>
      <c r="L4128" s="1715"/>
    </row>
    <row r="4129" spans="11:12" ht="15" customHeight="1">
      <c r="K4129" s="1715"/>
      <c r="L4129" s="1715"/>
    </row>
    <row r="4130" spans="11:12" ht="15" customHeight="1">
      <c r="K4130" s="1715"/>
      <c r="L4130" s="1715"/>
    </row>
    <row r="4131" spans="11:12" ht="15" customHeight="1">
      <c r="K4131" s="1715"/>
      <c r="L4131" s="1715"/>
    </row>
    <row r="4132" spans="11:12" ht="15" customHeight="1">
      <c r="K4132" s="1715"/>
      <c r="L4132" s="1715"/>
    </row>
    <row r="4133" spans="11:12" ht="15" customHeight="1">
      <c r="K4133" s="1715"/>
      <c r="L4133" s="1715"/>
    </row>
    <row r="4134" spans="11:12" ht="15" customHeight="1">
      <c r="K4134" s="1715"/>
      <c r="L4134" s="1715"/>
    </row>
    <row r="4135" spans="11:12" ht="15" customHeight="1">
      <c r="K4135" s="1715"/>
      <c r="L4135" s="1715"/>
    </row>
    <row r="4136" spans="11:12" ht="15" customHeight="1">
      <c r="K4136" s="1715"/>
      <c r="L4136" s="1715"/>
    </row>
    <row r="4137" spans="11:12" ht="15" customHeight="1">
      <c r="K4137" s="1715"/>
      <c r="L4137" s="1715"/>
    </row>
    <row r="4138" spans="11:12" ht="15" customHeight="1">
      <c r="K4138" s="1715"/>
      <c r="L4138" s="1715"/>
    </row>
    <row r="4139" spans="11:12" ht="15" customHeight="1">
      <c r="K4139" s="1715"/>
      <c r="L4139" s="1715"/>
    </row>
    <row r="4140" spans="11:12" ht="15" customHeight="1">
      <c r="K4140" s="1715"/>
      <c r="L4140" s="1715"/>
    </row>
    <row r="4141" spans="11:12" ht="15" customHeight="1">
      <c r="K4141" s="1715"/>
      <c r="L4141" s="1715"/>
    </row>
    <row r="4142" spans="11:12" ht="15" customHeight="1">
      <c r="K4142" s="1715"/>
      <c r="L4142" s="1715"/>
    </row>
    <row r="4143" spans="11:12" ht="15" customHeight="1">
      <c r="K4143" s="1715"/>
      <c r="L4143" s="1715"/>
    </row>
    <row r="4144" spans="11:12" ht="15" customHeight="1">
      <c r="K4144" s="1715"/>
      <c r="L4144" s="1715"/>
    </row>
    <row r="4145" spans="11:12" ht="15" customHeight="1">
      <c r="K4145" s="1715"/>
      <c r="L4145" s="1715"/>
    </row>
    <row r="4146" spans="11:12" ht="15" customHeight="1">
      <c r="K4146" s="1715"/>
      <c r="L4146" s="1715"/>
    </row>
    <row r="4147" spans="11:12" ht="15" customHeight="1">
      <c r="K4147" s="1715"/>
      <c r="L4147" s="1715"/>
    </row>
    <row r="4148" spans="11:12" ht="15" customHeight="1">
      <c r="K4148" s="1715"/>
      <c r="L4148" s="1715"/>
    </row>
    <row r="4149" spans="11:12" ht="15" customHeight="1">
      <c r="K4149" s="1715"/>
      <c r="L4149" s="1715"/>
    </row>
    <row r="4150" spans="11:12" ht="15" customHeight="1">
      <c r="K4150" s="1715"/>
      <c r="L4150" s="1715"/>
    </row>
    <row r="4151" spans="11:12" ht="15" customHeight="1">
      <c r="K4151" s="1715"/>
      <c r="L4151" s="1715"/>
    </row>
    <row r="4152" spans="11:12" ht="15" customHeight="1">
      <c r="K4152" s="1715"/>
      <c r="L4152" s="1715"/>
    </row>
    <row r="4153" spans="11:12" ht="15" customHeight="1">
      <c r="K4153" s="1715"/>
      <c r="L4153" s="1715"/>
    </row>
    <row r="4154" spans="11:12" ht="15" customHeight="1">
      <c r="K4154" s="1715"/>
      <c r="L4154" s="1715"/>
    </row>
    <row r="4155" spans="11:12" ht="15" customHeight="1">
      <c r="K4155" s="1715"/>
      <c r="L4155" s="1715"/>
    </row>
    <row r="4156" spans="11:12" ht="15" customHeight="1">
      <c r="K4156" s="1715"/>
      <c r="L4156" s="1715"/>
    </row>
    <row r="4157" spans="11:12" ht="15" customHeight="1">
      <c r="K4157" s="1715"/>
      <c r="L4157" s="1715"/>
    </row>
    <row r="4158" spans="11:12" ht="15" customHeight="1">
      <c r="K4158" s="1715"/>
      <c r="L4158" s="1715"/>
    </row>
    <row r="4159" spans="11:12" ht="15" customHeight="1">
      <c r="K4159" s="1715"/>
      <c r="L4159" s="1715"/>
    </row>
    <row r="4160" spans="11:12" ht="15" customHeight="1">
      <c r="K4160" s="1715"/>
      <c r="L4160" s="1715"/>
    </row>
    <row r="4161" spans="11:12" ht="15" customHeight="1">
      <c r="K4161" s="1715"/>
      <c r="L4161" s="1715"/>
    </row>
    <row r="4162" spans="11:12" ht="15" customHeight="1">
      <c r="K4162" s="1715"/>
      <c r="L4162" s="1715"/>
    </row>
    <row r="4163" spans="11:12" ht="15" customHeight="1">
      <c r="K4163" s="1715"/>
      <c r="L4163" s="1715"/>
    </row>
    <row r="4164" spans="11:12" ht="15" customHeight="1">
      <c r="K4164" s="1715"/>
      <c r="L4164" s="1715"/>
    </row>
    <row r="4165" spans="11:12" ht="15" customHeight="1">
      <c r="K4165" s="1715"/>
      <c r="L4165" s="1715"/>
    </row>
    <row r="4166" spans="11:12" ht="15" customHeight="1">
      <c r="K4166" s="1715"/>
      <c r="L4166" s="1715"/>
    </row>
    <row r="4167" spans="11:12" ht="15" customHeight="1">
      <c r="K4167" s="1715"/>
      <c r="L4167" s="1715"/>
    </row>
    <row r="4168" spans="11:12" ht="15" customHeight="1">
      <c r="K4168" s="1715"/>
      <c r="L4168" s="1715"/>
    </row>
    <row r="4169" spans="11:12" ht="15" customHeight="1">
      <c r="K4169" s="1715"/>
      <c r="L4169" s="1715"/>
    </row>
    <row r="4170" spans="11:12" ht="15" customHeight="1">
      <c r="K4170" s="1715"/>
      <c r="L4170" s="1715"/>
    </row>
    <row r="4171" spans="11:12" ht="15" customHeight="1">
      <c r="K4171" s="1715"/>
      <c r="L4171" s="1715"/>
    </row>
    <row r="4172" spans="11:12" ht="15" customHeight="1">
      <c r="K4172" s="1715"/>
      <c r="L4172" s="1715"/>
    </row>
    <row r="4173" spans="11:12" ht="15" customHeight="1">
      <c r="K4173" s="1715"/>
      <c r="L4173" s="1715"/>
    </row>
    <row r="4174" spans="11:12" ht="15" customHeight="1">
      <c r="K4174" s="1715"/>
      <c r="L4174" s="1715"/>
    </row>
    <row r="4175" spans="11:12" ht="15" customHeight="1">
      <c r="K4175" s="1715"/>
      <c r="L4175" s="1715"/>
    </row>
    <row r="4176" spans="11:12" ht="15" customHeight="1">
      <c r="K4176" s="1715"/>
      <c r="L4176" s="1715"/>
    </row>
    <row r="4177" spans="11:12" ht="15" customHeight="1">
      <c r="K4177" s="1715"/>
      <c r="L4177" s="1715"/>
    </row>
    <row r="4178" spans="11:12" ht="15" customHeight="1">
      <c r="K4178" s="1715"/>
      <c r="L4178" s="1715"/>
    </row>
    <row r="4179" spans="11:12" ht="15" customHeight="1">
      <c r="K4179" s="1715"/>
      <c r="L4179" s="1715"/>
    </row>
    <row r="4180" spans="11:12" ht="15" customHeight="1">
      <c r="K4180" s="1715"/>
      <c r="L4180" s="1715"/>
    </row>
    <row r="4181" spans="11:12" ht="15" customHeight="1">
      <c r="K4181" s="1715"/>
      <c r="L4181" s="1715"/>
    </row>
    <row r="4182" spans="11:12" ht="15" customHeight="1">
      <c r="K4182" s="1715"/>
      <c r="L4182" s="1715"/>
    </row>
    <row r="4183" spans="11:12" ht="15" customHeight="1">
      <c r="K4183" s="1715"/>
      <c r="L4183" s="1715"/>
    </row>
    <row r="4184" spans="11:12" ht="15" customHeight="1">
      <c r="K4184" s="1715"/>
      <c r="L4184" s="1715"/>
    </row>
    <row r="4185" spans="11:12" ht="15" customHeight="1">
      <c r="K4185" s="1715"/>
      <c r="L4185" s="1715"/>
    </row>
    <row r="4186" spans="11:12" ht="15" customHeight="1">
      <c r="K4186" s="1715"/>
      <c r="L4186" s="1715"/>
    </row>
    <row r="4187" spans="11:12" ht="15" customHeight="1">
      <c r="K4187" s="1715"/>
      <c r="L4187" s="1715"/>
    </row>
    <row r="4188" spans="11:12" ht="15" customHeight="1">
      <c r="K4188" s="1715"/>
      <c r="L4188" s="1715"/>
    </row>
    <row r="4189" spans="11:12" ht="15" customHeight="1">
      <c r="K4189" s="1715"/>
      <c r="L4189" s="1715"/>
    </row>
    <row r="4190" spans="11:12" ht="15" customHeight="1">
      <c r="K4190" s="1715"/>
      <c r="L4190" s="1715"/>
    </row>
    <row r="4191" spans="11:12" ht="15" customHeight="1">
      <c r="K4191" s="1715"/>
      <c r="L4191" s="1715"/>
    </row>
    <row r="4192" spans="11:12" ht="15" customHeight="1">
      <c r="K4192" s="1715"/>
      <c r="L4192" s="1715"/>
    </row>
    <row r="4193" spans="11:12" ht="15" customHeight="1">
      <c r="K4193" s="1715"/>
      <c r="L4193" s="1715"/>
    </row>
    <row r="4194" spans="11:12" ht="15" customHeight="1">
      <c r="K4194" s="1715"/>
      <c r="L4194" s="1715"/>
    </row>
    <row r="4195" spans="11:12" ht="15" customHeight="1">
      <c r="K4195" s="1715"/>
      <c r="L4195" s="1715"/>
    </row>
    <row r="4196" spans="11:12" ht="15" customHeight="1">
      <c r="K4196" s="1715"/>
      <c r="L4196" s="1715"/>
    </row>
    <row r="4197" spans="11:12" ht="15" customHeight="1">
      <c r="K4197" s="1715"/>
      <c r="L4197" s="1715"/>
    </row>
    <row r="4198" spans="11:12" ht="15" customHeight="1">
      <c r="K4198" s="1715"/>
      <c r="L4198" s="1715"/>
    </row>
    <row r="4199" spans="11:12" ht="15" customHeight="1">
      <c r="K4199" s="1715"/>
      <c r="L4199" s="1715"/>
    </row>
    <row r="4200" spans="11:12" ht="15" customHeight="1">
      <c r="K4200" s="1715"/>
      <c r="L4200" s="1715"/>
    </row>
    <row r="4201" spans="11:12" ht="15" customHeight="1">
      <c r="K4201" s="1715"/>
      <c r="L4201" s="1715"/>
    </row>
    <row r="4202" spans="11:12" ht="15" customHeight="1">
      <c r="K4202" s="1715"/>
      <c r="L4202" s="1715"/>
    </row>
    <row r="4203" spans="11:12" ht="15" customHeight="1">
      <c r="K4203" s="1715"/>
      <c r="L4203" s="1715"/>
    </row>
    <row r="4204" spans="11:12" ht="15" customHeight="1">
      <c r="K4204" s="1715"/>
      <c r="L4204" s="1715"/>
    </row>
    <row r="4205" spans="11:12" ht="15" customHeight="1">
      <c r="K4205" s="1715"/>
      <c r="L4205" s="1715"/>
    </row>
    <row r="4206" spans="11:12" ht="15" customHeight="1">
      <c r="K4206" s="1715"/>
      <c r="L4206" s="1715"/>
    </row>
    <row r="4207" spans="11:12" ht="15" customHeight="1">
      <c r="K4207" s="1715"/>
      <c r="L4207" s="1715"/>
    </row>
    <row r="4208" spans="11:12" ht="15" customHeight="1">
      <c r="K4208" s="1715"/>
      <c r="L4208" s="1715"/>
    </row>
    <row r="4209" spans="11:12" ht="15" customHeight="1">
      <c r="K4209" s="1715"/>
      <c r="L4209" s="1715"/>
    </row>
    <row r="4210" spans="11:12" ht="15" customHeight="1">
      <c r="K4210" s="1715"/>
      <c r="L4210" s="1715"/>
    </row>
    <row r="4211" spans="11:12" ht="15" customHeight="1">
      <c r="K4211" s="1715"/>
      <c r="L4211" s="1715"/>
    </row>
    <row r="4212" spans="11:12" ht="15" customHeight="1">
      <c r="K4212" s="1715"/>
      <c r="L4212" s="1715"/>
    </row>
    <row r="4213" spans="11:12" ht="15" customHeight="1">
      <c r="K4213" s="1715"/>
      <c r="L4213" s="1715"/>
    </row>
    <row r="4214" spans="11:12" ht="15" customHeight="1">
      <c r="K4214" s="1715"/>
      <c r="L4214" s="1715"/>
    </row>
    <row r="4215" spans="11:12" ht="15" customHeight="1">
      <c r="K4215" s="1715"/>
      <c r="L4215" s="1715"/>
    </row>
    <row r="4216" spans="11:12" ht="15" customHeight="1">
      <c r="K4216" s="1715"/>
      <c r="L4216" s="1715"/>
    </row>
    <row r="4217" spans="11:12" ht="15" customHeight="1">
      <c r="K4217" s="1715"/>
      <c r="L4217" s="1715"/>
    </row>
    <row r="4218" spans="11:12" ht="15" customHeight="1">
      <c r="K4218" s="1715"/>
      <c r="L4218" s="1715"/>
    </row>
    <row r="4219" spans="11:12" ht="15" customHeight="1">
      <c r="K4219" s="1715"/>
      <c r="L4219" s="1715"/>
    </row>
    <row r="4220" spans="11:12" ht="15" customHeight="1">
      <c r="K4220" s="1715"/>
      <c r="L4220" s="1715"/>
    </row>
    <row r="4221" spans="11:12" ht="15" customHeight="1">
      <c r="K4221" s="1715"/>
      <c r="L4221" s="1715"/>
    </row>
    <row r="4222" spans="11:12" ht="15" customHeight="1">
      <c r="K4222" s="1715"/>
      <c r="L4222" s="1715"/>
    </row>
    <row r="4223" spans="11:12" ht="15" customHeight="1">
      <c r="K4223" s="1715"/>
      <c r="L4223" s="1715"/>
    </row>
    <row r="4224" spans="11:12" ht="15" customHeight="1">
      <c r="K4224" s="1715"/>
      <c r="L4224" s="1715"/>
    </row>
    <row r="4225" spans="11:12" ht="15" customHeight="1">
      <c r="K4225" s="1715"/>
      <c r="L4225" s="1715"/>
    </row>
    <row r="4226" spans="11:12" ht="15" customHeight="1">
      <c r="K4226" s="1715"/>
      <c r="L4226" s="1715"/>
    </row>
    <row r="4227" spans="11:12" ht="15" customHeight="1">
      <c r="K4227" s="1715"/>
      <c r="L4227" s="1715"/>
    </row>
    <row r="4228" spans="11:12" ht="15" customHeight="1">
      <c r="K4228" s="1715"/>
      <c r="L4228" s="1715"/>
    </row>
    <row r="4229" spans="11:12" ht="15" customHeight="1">
      <c r="K4229" s="1715"/>
      <c r="L4229" s="1715"/>
    </row>
    <row r="4230" spans="11:12" ht="15" customHeight="1">
      <c r="K4230" s="1715"/>
      <c r="L4230" s="1715"/>
    </row>
    <row r="4231" spans="11:12" ht="15" customHeight="1">
      <c r="K4231" s="1715"/>
      <c r="L4231" s="1715"/>
    </row>
    <row r="4232" spans="11:12" ht="15" customHeight="1">
      <c r="K4232" s="1715"/>
      <c r="L4232" s="1715"/>
    </row>
    <row r="4233" spans="11:12" ht="15" customHeight="1">
      <c r="K4233" s="1715"/>
      <c r="L4233" s="1715"/>
    </row>
    <row r="4234" spans="11:12" ht="15" customHeight="1">
      <c r="K4234" s="1715"/>
      <c r="L4234" s="1715"/>
    </row>
    <row r="4235" spans="11:12" ht="15" customHeight="1">
      <c r="K4235" s="1715"/>
      <c r="L4235" s="1715"/>
    </row>
    <row r="4236" spans="11:12" ht="15" customHeight="1">
      <c r="K4236" s="1715"/>
      <c r="L4236" s="1715"/>
    </row>
    <row r="4237" spans="11:12" ht="15" customHeight="1">
      <c r="K4237" s="1715"/>
      <c r="L4237" s="1715"/>
    </row>
    <row r="4238" spans="11:12" ht="15" customHeight="1">
      <c r="K4238" s="1715"/>
      <c r="L4238" s="1715"/>
    </row>
    <row r="4239" spans="11:12" ht="15" customHeight="1">
      <c r="K4239" s="1715"/>
      <c r="L4239" s="1715"/>
    </row>
    <row r="4240" spans="11:12" ht="15" customHeight="1">
      <c r="K4240" s="1715"/>
      <c r="L4240" s="1715"/>
    </row>
    <row r="4241" spans="11:12" ht="15" customHeight="1">
      <c r="K4241" s="1715"/>
      <c r="L4241" s="1715"/>
    </row>
    <row r="4242" spans="11:12" ht="15" customHeight="1">
      <c r="K4242" s="1715"/>
      <c r="L4242" s="1715"/>
    </row>
    <row r="4243" spans="11:12" ht="15" customHeight="1">
      <c r="K4243" s="1715"/>
      <c r="L4243" s="1715"/>
    </row>
    <row r="4244" spans="11:12" ht="15" customHeight="1">
      <c r="K4244" s="1715"/>
      <c r="L4244" s="1715"/>
    </row>
    <row r="4245" spans="11:12" ht="15" customHeight="1">
      <c r="K4245" s="1715"/>
      <c r="L4245" s="1715"/>
    </row>
    <row r="4246" spans="11:12" ht="15" customHeight="1">
      <c r="K4246" s="1715"/>
      <c r="L4246" s="1715"/>
    </row>
    <row r="4247" spans="11:12" ht="15" customHeight="1">
      <c r="K4247" s="1715"/>
      <c r="L4247" s="1715"/>
    </row>
    <row r="4248" spans="11:12" ht="15" customHeight="1">
      <c r="K4248" s="1715"/>
      <c r="L4248" s="1715"/>
    </row>
    <row r="4249" spans="11:12" ht="15" customHeight="1">
      <c r="K4249" s="1715"/>
      <c r="L4249" s="1715"/>
    </row>
    <row r="4250" spans="11:12" ht="15" customHeight="1">
      <c r="K4250" s="1715"/>
      <c r="L4250" s="1715"/>
    </row>
    <row r="4251" spans="11:12" ht="15" customHeight="1">
      <c r="K4251" s="1715"/>
      <c r="L4251" s="1715"/>
    </row>
    <row r="4252" spans="11:12" ht="15" customHeight="1">
      <c r="K4252" s="1715"/>
      <c r="L4252" s="1715"/>
    </row>
    <row r="4253" spans="11:12" ht="15" customHeight="1">
      <c r="K4253" s="1715"/>
      <c r="L4253" s="1715"/>
    </row>
    <row r="4254" spans="11:12" ht="15" customHeight="1">
      <c r="K4254" s="1715"/>
      <c r="L4254" s="1715"/>
    </row>
    <row r="4255" spans="11:12" ht="15" customHeight="1">
      <c r="K4255" s="1715"/>
      <c r="L4255" s="1715"/>
    </row>
    <row r="4256" spans="11:12" ht="15" customHeight="1">
      <c r="K4256" s="1715"/>
      <c r="L4256" s="1715"/>
    </row>
    <row r="4257" spans="11:12" ht="15" customHeight="1">
      <c r="K4257" s="1715"/>
      <c r="L4257" s="1715"/>
    </row>
    <row r="4258" spans="11:12" ht="15" customHeight="1">
      <c r="K4258" s="1715"/>
      <c r="L4258" s="1715"/>
    </row>
    <row r="4259" spans="11:12" ht="15" customHeight="1">
      <c r="K4259" s="1715"/>
      <c r="L4259" s="1715"/>
    </row>
    <row r="4260" spans="11:12" ht="15" customHeight="1">
      <c r="K4260" s="1715"/>
      <c r="L4260" s="1715"/>
    </row>
    <row r="4261" spans="11:12" ht="15" customHeight="1">
      <c r="K4261" s="1715"/>
      <c r="L4261" s="1715"/>
    </row>
    <row r="4262" spans="11:12" ht="15" customHeight="1">
      <c r="K4262" s="1715"/>
      <c r="L4262" s="1715"/>
    </row>
    <row r="4263" spans="11:12" ht="15" customHeight="1">
      <c r="K4263" s="1715"/>
      <c r="L4263" s="1715"/>
    </row>
    <row r="4264" spans="11:12" ht="15" customHeight="1">
      <c r="K4264" s="1715"/>
      <c r="L4264" s="1715"/>
    </row>
    <row r="4265" spans="11:12" ht="15" customHeight="1">
      <c r="K4265" s="1715"/>
      <c r="L4265" s="1715"/>
    </row>
    <row r="4266" spans="11:12" ht="15" customHeight="1">
      <c r="K4266" s="1715"/>
      <c r="L4266" s="1715"/>
    </row>
    <row r="4267" spans="11:12" ht="15" customHeight="1">
      <c r="K4267" s="1715"/>
      <c r="L4267" s="1715"/>
    </row>
    <row r="4268" spans="11:12" ht="15" customHeight="1">
      <c r="K4268" s="1715"/>
      <c r="L4268" s="1715"/>
    </row>
    <row r="4269" spans="11:12" ht="15" customHeight="1">
      <c r="K4269" s="1715"/>
      <c r="L4269" s="1715"/>
    </row>
    <row r="4270" spans="11:12" ht="15" customHeight="1">
      <c r="K4270" s="1715"/>
      <c r="L4270" s="1715"/>
    </row>
    <row r="4271" spans="11:12" ht="15" customHeight="1">
      <c r="K4271" s="1715"/>
      <c r="L4271" s="1715"/>
    </row>
    <row r="4272" spans="11:12" ht="15" customHeight="1">
      <c r="K4272" s="1715"/>
      <c r="L4272" s="1715"/>
    </row>
    <row r="4273" spans="11:12" ht="15" customHeight="1">
      <c r="K4273" s="1715"/>
      <c r="L4273" s="1715"/>
    </row>
    <row r="4274" spans="11:12" ht="15" customHeight="1">
      <c r="K4274" s="1715"/>
      <c r="L4274" s="1715"/>
    </row>
    <row r="4275" spans="11:12" ht="15" customHeight="1">
      <c r="K4275" s="1715"/>
      <c r="L4275" s="1715"/>
    </row>
    <row r="4276" spans="11:12" ht="15" customHeight="1">
      <c r="K4276" s="1715"/>
      <c r="L4276" s="1715"/>
    </row>
    <row r="4277" spans="11:12" ht="15" customHeight="1">
      <c r="K4277" s="1715"/>
      <c r="L4277" s="1715"/>
    </row>
    <row r="4278" spans="11:12" ht="15" customHeight="1">
      <c r="K4278" s="1715"/>
      <c r="L4278" s="1715"/>
    </row>
    <row r="4279" spans="11:12" ht="15" customHeight="1">
      <c r="K4279" s="1715"/>
      <c r="L4279" s="1715"/>
    </row>
    <row r="4280" spans="11:12" ht="15" customHeight="1">
      <c r="K4280" s="1715"/>
      <c r="L4280" s="1715"/>
    </row>
    <row r="4281" spans="11:12" ht="15" customHeight="1">
      <c r="K4281" s="1715"/>
      <c r="L4281" s="1715"/>
    </row>
    <row r="4282" spans="11:12" ht="15" customHeight="1">
      <c r="K4282" s="1715"/>
      <c r="L4282" s="1715"/>
    </row>
    <row r="4283" spans="11:12" ht="15" customHeight="1">
      <c r="K4283" s="1715"/>
      <c r="L4283" s="1715"/>
    </row>
    <row r="4284" spans="11:12" ht="15" customHeight="1">
      <c r="K4284" s="1715"/>
      <c r="L4284" s="1715"/>
    </row>
    <row r="4285" spans="11:12" ht="15" customHeight="1">
      <c r="K4285" s="1715"/>
      <c r="L4285" s="1715"/>
    </row>
    <row r="4286" spans="11:12" ht="15" customHeight="1">
      <c r="K4286" s="1715"/>
      <c r="L4286" s="1715"/>
    </row>
    <row r="4287" spans="11:12" ht="15" customHeight="1">
      <c r="K4287" s="1715"/>
      <c r="L4287" s="1715"/>
    </row>
    <row r="4288" spans="11:12" ht="15" customHeight="1">
      <c r="K4288" s="1715"/>
      <c r="L4288" s="1715"/>
    </row>
    <row r="4289" spans="11:12" ht="15" customHeight="1">
      <c r="K4289" s="1715"/>
      <c r="L4289" s="1715"/>
    </row>
    <row r="4290" spans="11:12" ht="15" customHeight="1">
      <c r="K4290" s="1715"/>
      <c r="L4290" s="1715"/>
    </row>
    <row r="4291" spans="11:12" ht="15" customHeight="1">
      <c r="K4291" s="1715"/>
      <c r="L4291" s="1715"/>
    </row>
    <row r="4292" spans="11:12" ht="15" customHeight="1">
      <c r="K4292" s="1715"/>
      <c r="L4292" s="1715"/>
    </row>
    <row r="4293" spans="11:12" ht="15" customHeight="1">
      <c r="K4293" s="1715"/>
      <c r="L4293" s="1715"/>
    </row>
    <row r="4294" spans="11:12" ht="15" customHeight="1">
      <c r="K4294" s="1715"/>
      <c r="L4294" s="1715"/>
    </row>
    <row r="4295" spans="11:12" ht="15" customHeight="1">
      <c r="K4295" s="1715"/>
      <c r="L4295" s="1715"/>
    </row>
    <row r="4296" spans="11:12" ht="15" customHeight="1">
      <c r="K4296" s="1715"/>
      <c r="L4296" s="1715"/>
    </row>
    <row r="4297" spans="11:12" ht="15" customHeight="1">
      <c r="K4297" s="1715"/>
      <c r="L4297" s="1715"/>
    </row>
    <row r="4298" spans="11:12" ht="15" customHeight="1">
      <c r="K4298" s="1715"/>
      <c r="L4298" s="1715"/>
    </row>
    <row r="4299" spans="11:12" ht="15" customHeight="1">
      <c r="K4299" s="1715"/>
      <c r="L4299" s="1715"/>
    </row>
    <row r="4300" spans="11:12" ht="15" customHeight="1">
      <c r="K4300" s="1715"/>
      <c r="L4300" s="1715"/>
    </row>
    <row r="4301" spans="11:12" ht="15" customHeight="1">
      <c r="K4301" s="1715"/>
      <c r="L4301" s="1715"/>
    </row>
    <row r="4302" spans="11:12" ht="15" customHeight="1">
      <c r="K4302" s="1715"/>
      <c r="L4302" s="1715"/>
    </row>
    <row r="4303" spans="11:12" ht="15" customHeight="1">
      <c r="K4303" s="1715"/>
      <c r="L4303" s="1715"/>
    </row>
    <row r="4304" spans="11:12" ht="15" customHeight="1">
      <c r="K4304" s="1715"/>
      <c r="L4304" s="1715"/>
    </row>
    <row r="4305" spans="11:12" ht="15" customHeight="1">
      <c r="K4305" s="1715"/>
      <c r="L4305" s="1715"/>
    </row>
    <row r="4306" spans="11:12" ht="15" customHeight="1">
      <c r="K4306" s="1715"/>
      <c r="L4306" s="1715"/>
    </row>
    <row r="4307" spans="11:12" ht="15" customHeight="1">
      <c r="K4307" s="1715"/>
      <c r="L4307" s="1715"/>
    </row>
    <row r="4308" spans="11:12" ht="15" customHeight="1">
      <c r="K4308" s="1715"/>
      <c r="L4308" s="1715"/>
    </row>
    <row r="4309" spans="11:12" ht="15" customHeight="1">
      <c r="K4309" s="1715"/>
      <c r="L4309" s="1715"/>
    </row>
    <row r="4310" spans="11:12" ht="15" customHeight="1">
      <c r="K4310" s="1715"/>
      <c r="L4310" s="1715"/>
    </row>
    <row r="4311" spans="11:12" ht="15" customHeight="1">
      <c r="K4311" s="1715"/>
      <c r="L4311" s="1715"/>
    </row>
    <row r="4312" spans="11:12" ht="15" customHeight="1">
      <c r="K4312" s="1715"/>
      <c r="L4312" s="1715"/>
    </row>
    <row r="4313" spans="11:12" ht="15" customHeight="1">
      <c r="K4313" s="1715"/>
      <c r="L4313" s="1715"/>
    </row>
    <row r="4314" spans="11:12" ht="15" customHeight="1">
      <c r="K4314" s="1715"/>
      <c r="L4314" s="1715"/>
    </row>
    <row r="4315" spans="11:12" ht="15" customHeight="1">
      <c r="K4315" s="1715"/>
      <c r="L4315" s="1715"/>
    </row>
    <row r="4316" spans="11:12" ht="15" customHeight="1">
      <c r="K4316" s="1715"/>
      <c r="L4316" s="1715"/>
    </row>
    <row r="4317" spans="11:12" ht="15" customHeight="1">
      <c r="K4317" s="1715"/>
      <c r="L4317" s="1715"/>
    </row>
    <row r="4318" spans="11:12" ht="15" customHeight="1">
      <c r="K4318" s="1715"/>
      <c r="L4318" s="1715"/>
    </row>
    <row r="4319" spans="11:12" ht="15" customHeight="1">
      <c r="K4319" s="1715"/>
      <c r="L4319" s="1715"/>
    </row>
    <row r="4320" spans="11:12" ht="15" customHeight="1">
      <c r="K4320" s="1715"/>
      <c r="L4320" s="1715"/>
    </row>
    <row r="4321" spans="11:12" ht="15" customHeight="1">
      <c r="K4321" s="1715"/>
      <c r="L4321" s="1715"/>
    </row>
    <row r="4322" spans="11:12" ht="15" customHeight="1">
      <c r="K4322" s="1715"/>
      <c r="L4322" s="1715"/>
    </row>
    <row r="4323" spans="11:12" ht="15" customHeight="1">
      <c r="K4323" s="1715"/>
      <c r="L4323" s="1715"/>
    </row>
    <row r="4324" spans="11:12" ht="15" customHeight="1">
      <c r="K4324" s="1715"/>
      <c r="L4324" s="1715"/>
    </row>
    <row r="4325" spans="11:12" ht="15" customHeight="1">
      <c r="K4325" s="1715"/>
      <c r="L4325" s="1715"/>
    </row>
    <row r="4326" spans="11:12" ht="15" customHeight="1">
      <c r="K4326" s="1715"/>
      <c r="L4326" s="1715"/>
    </row>
    <row r="4327" spans="11:12" ht="15" customHeight="1">
      <c r="K4327" s="1715"/>
      <c r="L4327" s="1715"/>
    </row>
    <row r="4328" spans="11:12" ht="15" customHeight="1">
      <c r="K4328" s="1715"/>
      <c r="L4328" s="1715"/>
    </row>
    <row r="4329" spans="11:12" ht="15" customHeight="1">
      <c r="K4329" s="1715"/>
      <c r="L4329" s="1715"/>
    </row>
    <row r="4330" spans="11:12" ht="15" customHeight="1">
      <c r="K4330" s="1715"/>
      <c r="L4330" s="1715"/>
    </row>
    <row r="4331" spans="11:12" ht="15" customHeight="1">
      <c r="K4331" s="1715"/>
      <c r="L4331" s="1715"/>
    </row>
    <row r="4332" spans="11:12" ht="15" customHeight="1">
      <c r="K4332" s="1715"/>
      <c r="L4332" s="1715"/>
    </row>
    <row r="4333" spans="11:12" ht="15" customHeight="1">
      <c r="K4333" s="1715"/>
      <c r="L4333" s="1715"/>
    </row>
    <row r="4334" spans="11:12" ht="15" customHeight="1">
      <c r="K4334" s="1715"/>
      <c r="L4334" s="1715"/>
    </row>
    <row r="4335" spans="11:12" ht="15" customHeight="1">
      <c r="K4335" s="1715"/>
      <c r="L4335" s="1715"/>
    </row>
    <row r="4336" spans="11:12" ht="15" customHeight="1">
      <c r="K4336" s="1715"/>
      <c r="L4336" s="1715"/>
    </row>
    <row r="4337" spans="11:12" ht="15" customHeight="1">
      <c r="K4337" s="1715"/>
      <c r="L4337" s="1715"/>
    </row>
    <row r="4338" spans="11:12" ht="15" customHeight="1">
      <c r="K4338" s="1715"/>
      <c r="L4338" s="1715"/>
    </row>
    <row r="4339" spans="11:12" ht="15" customHeight="1">
      <c r="K4339" s="1715"/>
      <c r="L4339" s="1715"/>
    </row>
    <row r="4340" spans="11:12" ht="15" customHeight="1">
      <c r="K4340" s="1715"/>
      <c r="L4340" s="1715"/>
    </row>
    <row r="4341" spans="11:12" ht="15" customHeight="1">
      <c r="K4341" s="1715"/>
      <c r="L4341" s="1715"/>
    </row>
    <row r="4342" spans="11:12" ht="15" customHeight="1">
      <c r="K4342" s="1715"/>
      <c r="L4342" s="1715"/>
    </row>
    <row r="4343" spans="11:12" ht="15" customHeight="1">
      <c r="K4343" s="1715"/>
      <c r="L4343" s="1715"/>
    </row>
    <row r="4344" spans="11:12" ht="15" customHeight="1">
      <c r="K4344" s="1715"/>
      <c r="L4344" s="1715"/>
    </row>
    <row r="4345" spans="11:12" ht="15" customHeight="1">
      <c r="K4345" s="1715"/>
      <c r="L4345" s="1715"/>
    </row>
    <row r="4346" spans="11:12" ht="15" customHeight="1">
      <c r="K4346" s="1715"/>
      <c r="L4346" s="1715"/>
    </row>
    <row r="4347" spans="11:12" ht="15" customHeight="1">
      <c r="K4347" s="1715"/>
      <c r="L4347" s="1715"/>
    </row>
    <row r="4348" spans="11:12" ht="15" customHeight="1">
      <c r="K4348" s="1715"/>
      <c r="L4348" s="1715"/>
    </row>
    <row r="4349" spans="11:12" ht="15" customHeight="1">
      <c r="K4349" s="1715"/>
      <c r="L4349" s="1715"/>
    </row>
    <row r="4350" spans="11:12" ht="15" customHeight="1">
      <c r="K4350" s="1715"/>
      <c r="L4350" s="1715"/>
    </row>
    <row r="4351" spans="11:12" ht="15" customHeight="1">
      <c r="K4351" s="1715"/>
      <c r="L4351" s="1715"/>
    </row>
    <row r="4352" spans="11:12" ht="15" customHeight="1">
      <c r="K4352" s="1715"/>
      <c r="L4352" s="1715"/>
    </row>
    <row r="4353" spans="11:12" ht="15" customHeight="1">
      <c r="K4353" s="1715"/>
      <c r="L4353" s="1715"/>
    </row>
    <row r="4354" spans="11:12" ht="15" customHeight="1">
      <c r="K4354" s="1715"/>
      <c r="L4354" s="1715"/>
    </row>
    <row r="4355" spans="11:12" ht="15" customHeight="1">
      <c r="K4355" s="1715"/>
      <c r="L4355" s="1715"/>
    </row>
    <row r="4356" spans="11:12" ht="15" customHeight="1">
      <c r="K4356" s="1715"/>
      <c r="L4356" s="1715"/>
    </row>
    <row r="4357" spans="11:12" ht="15" customHeight="1">
      <c r="K4357" s="1715"/>
      <c r="L4357" s="1715"/>
    </row>
    <row r="4358" spans="11:12" ht="15" customHeight="1">
      <c r="K4358" s="1715"/>
      <c r="L4358" s="1715"/>
    </row>
    <row r="4359" spans="11:12" ht="15" customHeight="1">
      <c r="K4359" s="1715"/>
      <c r="L4359" s="1715"/>
    </row>
    <row r="4360" spans="11:12" ht="15" customHeight="1">
      <c r="K4360" s="1715"/>
      <c r="L4360" s="1715"/>
    </row>
    <row r="4361" spans="11:12" ht="15" customHeight="1">
      <c r="K4361" s="1715"/>
      <c r="L4361" s="1715"/>
    </row>
    <row r="4362" spans="11:12" ht="15" customHeight="1">
      <c r="K4362" s="1715"/>
      <c r="L4362" s="1715"/>
    </row>
    <row r="4363" spans="11:12" ht="15" customHeight="1">
      <c r="K4363" s="1715"/>
      <c r="L4363" s="1715"/>
    </row>
    <row r="4364" spans="11:12" ht="15" customHeight="1">
      <c r="K4364" s="1715"/>
      <c r="L4364" s="1715"/>
    </row>
    <row r="4365" spans="11:12" ht="15" customHeight="1">
      <c r="K4365" s="1715"/>
      <c r="L4365" s="1715"/>
    </row>
    <row r="4366" spans="11:12" ht="15" customHeight="1">
      <c r="K4366" s="1715"/>
      <c r="L4366" s="1715"/>
    </row>
    <row r="4367" spans="11:12" ht="15" customHeight="1">
      <c r="K4367" s="1715"/>
      <c r="L4367" s="1715"/>
    </row>
    <row r="4368" spans="11:12" ht="15" customHeight="1">
      <c r="K4368" s="1715"/>
      <c r="L4368" s="1715"/>
    </row>
    <row r="4369" spans="11:12" ht="15" customHeight="1">
      <c r="K4369" s="1715"/>
      <c r="L4369" s="1715"/>
    </row>
    <row r="4370" spans="11:12" ht="15" customHeight="1">
      <c r="K4370" s="1715"/>
      <c r="L4370" s="1715"/>
    </row>
    <row r="4371" spans="11:12" ht="15" customHeight="1">
      <c r="K4371" s="1715"/>
      <c r="L4371" s="1715"/>
    </row>
    <row r="4372" spans="11:12" ht="15" customHeight="1">
      <c r="K4372" s="1715"/>
      <c r="L4372" s="1715"/>
    </row>
    <row r="4373" spans="11:12" ht="15" customHeight="1">
      <c r="K4373" s="1715"/>
      <c r="L4373" s="1715"/>
    </row>
    <row r="4374" spans="11:12" ht="15" customHeight="1">
      <c r="K4374" s="1715"/>
      <c r="L4374" s="1715"/>
    </row>
    <row r="4375" spans="11:12" ht="15" customHeight="1">
      <c r="K4375" s="1715"/>
      <c r="L4375" s="1715"/>
    </row>
    <row r="4376" spans="11:12" ht="15" customHeight="1">
      <c r="K4376" s="1715"/>
      <c r="L4376" s="1715"/>
    </row>
    <row r="4377" spans="11:12" ht="15" customHeight="1">
      <c r="K4377" s="1715"/>
      <c r="L4377" s="1715"/>
    </row>
    <row r="4378" spans="11:12" ht="15" customHeight="1">
      <c r="K4378" s="1715"/>
      <c r="L4378" s="1715"/>
    </row>
    <row r="4379" spans="11:12" ht="15" customHeight="1">
      <c r="K4379" s="1715"/>
      <c r="L4379" s="1715"/>
    </row>
    <row r="4380" spans="11:12" ht="15" customHeight="1">
      <c r="K4380" s="1715"/>
      <c r="L4380" s="1715"/>
    </row>
    <row r="4381" spans="11:12" ht="15" customHeight="1">
      <c r="K4381" s="1715"/>
      <c r="L4381" s="1715"/>
    </row>
    <row r="4382" spans="11:12" ht="15" customHeight="1">
      <c r="K4382" s="1715"/>
      <c r="L4382" s="1715"/>
    </row>
    <row r="4383" spans="11:12" ht="15" customHeight="1">
      <c r="K4383" s="1715"/>
      <c r="L4383" s="1715"/>
    </row>
    <row r="4384" spans="11:12" ht="15" customHeight="1">
      <c r="K4384" s="1715"/>
      <c r="L4384" s="1715"/>
    </row>
    <row r="4385" spans="11:12" ht="15" customHeight="1">
      <c r="K4385" s="1715"/>
      <c r="L4385" s="1715"/>
    </row>
    <row r="4386" spans="11:12" ht="15" customHeight="1">
      <c r="K4386" s="1715"/>
      <c r="L4386" s="1715"/>
    </row>
    <row r="4387" spans="11:12" ht="15" customHeight="1">
      <c r="K4387" s="1715"/>
      <c r="L4387" s="1715"/>
    </row>
    <row r="4388" spans="11:12" ht="15" customHeight="1">
      <c r="K4388" s="1715"/>
      <c r="L4388" s="1715"/>
    </row>
    <row r="4389" spans="11:12" ht="15" customHeight="1">
      <c r="K4389" s="1715"/>
      <c r="L4389" s="1715"/>
    </row>
    <row r="4390" spans="11:12" ht="15" customHeight="1">
      <c r="K4390" s="1715"/>
      <c r="L4390" s="1715"/>
    </row>
    <row r="4391" spans="11:12" ht="15" customHeight="1">
      <c r="K4391" s="1715"/>
      <c r="L4391" s="1715"/>
    </row>
    <row r="4392" spans="11:12" ht="15" customHeight="1">
      <c r="K4392" s="1715"/>
      <c r="L4392" s="1715"/>
    </row>
    <row r="4393" spans="11:12" ht="15" customHeight="1">
      <c r="K4393" s="1715"/>
      <c r="L4393" s="1715"/>
    </row>
    <row r="4394" spans="11:12" ht="15" customHeight="1">
      <c r="K4394" s="1715"/>
      <c r="L4394" s="1715"/>
    </row>
    <row r="4395" spans="11:12" ht="15" customHeight="1">
      <c r="K4395" s="1715"/>
      <c r="L4395" s="1715"/>
    </row>
    <row r="4396" spans="11:12" ht="15" customHeight="1">
      <c r="K4396" s="1715"/>
      <c r="L4396" s="1715"/>
    </row>
    <row r="4397" spans="11:12" ht="15" customHeight="1">
      <c r="K4397" s="1715"/>
      <c r="L4397" s="1715"/>
    </row>
    <row r="4398" spans="11:12" ht="15" customHeight="1">
      <c r="K4398" s="1715"/>
      <c r="L4398" s="1715"/>
    </row>
    <row r="4399" spans="11:12" ht="15" customHeight="1">
      <c r="K4399" s="1715"/>
      <c r="L4399" s="1715"/>
    </row>
    <row r="4400" spans="11:12" ht="15" customHeight="1">
      <c r="K4400" s="1715"/>
      <c r="L4400" s="1715"/>
    </row>
    <row r="4401" spans="11:12" ht="15" customHeight="1">
      <c r="K4401" s="1715"/>
      <c r="L4401" s="1715"/>
    </row>
    <row r="4402" spans="11:12" ht="15" customHeight="1">
      <c r="K4402" s="1715"/>
      <c r="L4402" s="1715"/>
    </row>
    <row r="4403" spans="11:12" ht="15" customHeight="1">
      <c r="K4403" s="1715"/>
      <c r="L4403" s="1715"/>
    </row>
    <row r="4404" spans="11:12" ht="15" customHeight="1">
      <c r="K4404" s="1715"/>
      <c r="L4404" s="1715"/>
    </row>
    <row r="4405" spans="11:12" ht="15" customHeight="1">
      <c r="K4405" s="1715"/>
      <c r="L4405" s="1715"/>
    </row>
    <row r="4406" spans="11:12" ht="15" customHeight="1">
      <c r="K4406" s="1715"/>
      <c r="L4406" s="1715"/>
    </row>
    <row r="4407" spans="11:12" ht="15" customHeight="1">
      <c r="K4407" s="1715"/>
      <c r="L4407" s="1715"/>
    </row>
    <row r="4408" spans="11:12" ht="15" customHeight="1">
      <c r="K4408" s="1715"/>
      <c r="L4408" s="1715"/>
    </row>
    <row r="4409" spans="11:12" ht="15" customHeight="1">
      <c r="K4409" s="1715"/>
      <c r="L4409" s="1715"/>
    </row>
    <row r="4410" spans="11:12" ht="15" customHeight="1">
      <c r="K4410" s="1715"/>
      <c r="L4410" s="1715"/>
    </row>
    <row r="4411" spans="11:12" ht="15" customHeight="1">
      <c r="K4411" s="1715"/>
      <c r="L4411" s="1715"/>
    </row>
    <row r="4412" spans="11:12" ht="15" customHeight="1">
      <c r="K4412" s="1715"/>
      <c r="L4412" s="1715"/>
    </row>
    <row r="4413" spans="11:12" ht="15" customHeight="1">
      <c r="K4413" s="1715"/>
      <c r="L4413" s="1715"/>
    </row>
    <row r="4414" spans="11:12" ht="15" customHeight="1">
      <c r="K4414" s="1715"/>
      <c r="L4414" s="1715"/>
    </row>
    <row r="4415" spans="11:12" ht="15" customHeight="1">
      <c r="K4415" s="1715"/>
      <c r="L4415" s="1715"/>
    </row>
    <row r="4416" spans="11:12" ht="15" customHeight="1">
      <c r="K4416" s="1715"/>
      <c r="L4416" s="1715"/>
    </row>
    <row r="4417" spans="11:12" ht="15" customHeight="1">
      <c r="K4417" s="1715"/>
      <c r="L4417" s="1715"/>
    </row>
    <row r="4418" spans="11:12" ht="15" customHeight="1">
      <c r="K4418" s="1715"/>
      <c r="L4418" s="1715"/>
    </row>
    <row r="4419" spans="11:12" ht="15" customHeight="1">
      <c r="K4419" s="1715"/>
      <c r="L4419" s="1715"/>
    </row>
    <row r="4420" spans="11:12" ht="15" customHeight="1">
      <c r="K4420" s="1715"/>
      <c r="L4420" s="1715"/>
    </row>
    <row r="4421" spans="11:12" ht="15" customHeight="1">
      <c r="K4421" s="1715"/>
      <c r="L4421" s="1715"/>
    </row>
    <row r="4422" spans="11:12" ht="15" customHeight="1">
      <c r="K4422" s="1715"/>
      <c r="L4422" s="1715"/>
    </row>
    <row r="4423" spans="11:12" ht="15" customHeight="1">
      <c r="K4423" s="1715"/>
      <c r="L4423" s="1715"/>
    </row>
    <row r="4424" spans="11:12" ht="15" customHeight="1">
      <c r="K4424" s="1715"/>
      <c r="L4424" s="1715"/>
    </row>
    <row r="4425" spans="11:12" ht="15" customHeight="1">
      <c r="K4425" s="1715"/>
      <c r="L4425" s="1715"/>
    </row>
    <row r="4426" spans="11:12" ht="15" customHeight="1">
      <c r="K4426" s="1715"/>
      <c r="L4426" s="1715"/>
    </row>
    <row r="4427" spans="11:12" ht="15" customHeight="1">
      <c r="K4427" s="1715"/>
      <c r="L4427" s="1715"/>
    </row>
    <row r="4428" spans="11:12" ht="15" customHeight="1">
      <c r="K4428" s="1715"/>
      <c r="L4428" s="1715"/>
    </row>
    <row r="4429" spans="11:12" ht="15" customHeight="1">
      <c r="K4429" s="1715"/>
      <c r="L4429" s="1715"/>
    </row>
    <row r="4430" spans="11:12" ht="15" customHeight="1">
      <c r="K4430" s="1715"/>
      <c r="L4430" s="1715"/>
    </row>
    <row r="4431" spans="11:12" ht="15" customHeight="1">
      <c r="K4431" s="1715"/>
      <c r="L4431" s="1715"/>
    </row>
    <row r="4432" spans="11:12" ht="15" customHeight="1">
      <c r="K4432" s="1715"/>
      <c r="L4432" s="1715"/>
    </row>
    <row r="4433" spans="11:12" ht="15" customHeight="1">
      <c r="K4433" s="1715"/>
      <c r="L4433" s="1715"/>
    </row>
    <row r="4434" spans="11:12" ht="15" customHeight="1">
      <c r="K4434" s="1715"/>
      <c r="L4434" s="1715"/>
    </row>
    <row r="4435" spans="11:12" ht="15" customHeight="1">
      <c r="K4435" s="1715"/>
      <c r="L4435" s="1715"/>
    </row>
    <row r="4436" spans="11:12" ht="15" customHeight="1">
      <c r="K4436" s="1715"/>
      <c r="L4436" s="1715"/>
    </row>
    <row r="4437" spans="11:12" ht="15" customHeight="1">
      <c r="K4437" s="1715"/>
      <c r="L4437" s="1715"/>
    </row>
    <row r="4438" spans="11:12" ht="15" customHeight="1">
      <c r="K4438" s="1715"/>
      <c r="L4438" s="1715"/>
    </row>
    <row r="4439" spans="11:12" ht="15" customHeight="1">
      <c r="K4439" s="1715"/>
      <c r="L4439" s="1715"/>
    </row>
    <row r="4440" spans="11:12" ht="15" customHeight="1">
      <c r="K4440" s="1715"/>
      <c r="L4440" s="1715"/>
    </row>
    <row r="4441" spans="11:12" ht="15" customHeight="1">
      <c r="K4441" s="1715"/>
      <c r="L4441" s="1715"/>
    </row>
    <row r="4442" spans="11:12" ht="15" customHeight="1">
      <c r="K4442" s="1715"/>
      <c r="L4442" s="1715"/>
    </row>
    <row r="4443" spans="11:12" ht="15" customHeight="1">
      <c r="K4443" s="1715"/>
      <c r="L4443" s="1715"/>
    </row>
    <row r="4444" spans="11:12" ht="15" customHeight="1">
      <c r="K4444" s="1715"/>
      <c r="L4444" s="1715"/>
    </row>
    <row r="4445" spans="11:12" ht="15" customHeight="1">
      <c r="K4445" s="1715"/>
      <c r="L4445" s="1715"/>
    </row>
    <row r="4446" spans="11:12" ht="15" customHeight="1">
      <c r="K4446" s="1715"/>
      <c r="L4446" s="1715"/>
    </row>
    <row r="4447" spans="11:12" ht="15" customHeight="1">
      <c r="K4447" s="1715"/>
      <c r="L4447" s="1715"/>
    </row>
    <row r="4448" spans="11:12" ht="15" customHeight="1">
      <c r="K4448" s="1715"/>
      <c r="L4448" s="1715"/>
    </row>
    <row r="4449" spans="11:12" ht="15" customHeight="1">
      <c r="K4449" s="1715"/>
      <c r="L4449" s="1715"/>
    </row>
    <row r="4450" spans="11:12" ht="15" customHeight="1">
      <c r="K4450" s="1715"/>
      <c r="L4450" s="1715"/>
    </row>
    <row r="4451" spans="11:12" ht="15" customHeight="1">
      <c r="K4451" s="1715"/>
      <c r="L4451" s="1715"/>
    </row>
    <row r="4452" spans="11:12" ht="15" customHeight="1">
      <c r="K4452" s="1715"/>
      <c r="L4452" s="1715"/>
    </row>
    <row r="4453" spans="11:12" ht="15" customHeight="1">
      <c r="K4453" s="1715"/>
      <c r="L4453" s="1715"/>
    </row>
    <row r="4454" spans="11:12" ht="15" customHeight="1">
      <c r="K4454" s="1715"/>
      <c r="L4454" s="1715"/>
    </row>
    <row r="4455" spans="11:12" ht="15" customHeight="1">
      <c r="K4455" s="1715"/>
      <c r="L4455" s="1715"/>
    </row>
    <row r="4456" spans="11:12" ht="15" customHeight="1">
      <c r="K4456" s="1715"/>
      <c r="L4456" s="1715"/>
    </row>
    <row r="4457" spans="11:12" ht="15" customHeight="1">
      <c r="K4457" s="1715"/>
      <c r="L4457" s="1715"/>
    </row>
    <row r="4458" spans="11:12" ht="15" customHeight="1">
      <c r="K4458" s="1715"/>
      <c r="L4458" s="1715"/>
    </row>
    <row r="4459" spans="11:12" ht="15" customHeight="1">
      <c r="K4459" s="1715"/>
      <c r="L4459" s="1715"/>
    </row>
    <row r="4460" spans="11:12" ht="15" customHeight="1">
      <c r="K4460" s="1715"/>
      <c r="L4460" s="1715"/>
    </row>
    <row r="4461" spans="11:12" ht="15" customHeight="1">
      <c r="K4461" s="1715"/>
      <c r="L4461" s="1715"/>
    </row>
    <row r="4462" spans="11:12" ht="15" customHeight="1">
      <c r="K4462" s="1715"/>
      <c r="L4462" s="1715"/>
    </row>
    <row r="4463" spans="11:12" ht="15" customHeight="1">
      <c r="K4463" s="1715"/>
      <c r="L4463" s="1715"/>
    </row>
    <row r="4464" spans="11:12" ht="15" customHeight="1">
      <c r="K4464" s="1715"/>
      <c r="L4464" s="1715"/>
    </row>
    <row r="4465" spans="11:12" ht="15" customHeight="1">
      <c r="K4465" s="1715"/>
      <c r="L4465" s="1715"/>
    </row>
    <row r="4466" spans="11:12" ht="15" customHeight="1">
      <c r="K4466" s="1715"/>
      <c r="L4466" s="1715"/>
    </row>
    <row r="4467" spans="11:12" ht="15" customHeight="1">
      <c r="K4467" s="1715"/>
      <c r="L4467" s="1715"/>
    </row>
    <row r="4468" spans="11:12" ht="15" customHeight="1">
      <c r="K4468" s="1715"/>
      <c r="L4468" s="1715"/>
    </row>
    <row r="4469" spans="11:12" ht="15" customHeight="1">
      <c r="K4469" s="1715"/>
      <c r="L4469" s="1715"/>
    </row>
    <row r="4470" spans="11:12" ht="15" customHeight="1">
      <c r="K4470" s="1715"/>
      <c r="L4470" s="1715"/>
    </row>
    <row r="4471" spans="11:12" ht="15" customHeight="1">
      <c r="K4471" s="1715"/>
      <c r="L4471" s="1715"/>
    </row>
    <row r="4472" spans="11:12" ht="15" customHeight="1">
      <c r="K4472" s="1715"/>
      <c r="L4472" s="1715"/>
    </row>
    <row r="4473" spans="11:12" ht="15" customHeight="1">
      <c r="K4473" s="1715"/>
      <c r="L4473" s="1715"/>
    </row>
    <row r="4474" spans="11:12" ht="15" customHeight="1">
      <c r="K4474" s="1715"/>
      <c r="L4474" s="1715"/>
    </row>
    <row r="4475" spans="11:12" ht="15" customHeight="1">
      <c r="K4475" s="1715"/>
      <c r="L4475" s="1715"/>
    </row>
    <row r="4476" spans="11:12" ht="15" customHeight="1">
      <c r="K4476" s="1715"/>
      <c r="L4476" s="1715"/>
    </row>
    <row r="4477" spans="11:12" ht="15" customHeight="1">
      <c r="K4477" s="1715"/>
      <c r="L4477" s="1715"/>
    </row>
    <row r="4478" spans="11:12" ht="15" customHeight="1">
      <c r="K4478" s="1715"/>
      <c r="L4478" s="1715"/>
    </row>
    <row r="4479" spans="11:12" ht="15" customHeight="1">
      <c r="K4479" s="1715"/>
      <c r="L4479" s="1715"/>
    </row>
    <row r="4480" spans="11:12" ht="15" customHeight="1">
      <c r="K4480" s="1715"/>
      <c r="L4480" s="1715"/>
    </row>
    <row r="4481" spans="11:12" ht="15" customHeight="1">
      <c r="K4481" s="1715"/>
      <c r="L4481" s="1715"/>
    </row>
    <row r="4482" spans="11:12" ht="15" customHeight="1">
      <c r="K4482" s="1715"/>
      <c r="L4482" s="1715"/>
    </row>
    <row r="4483" spans="11:12" ht="15" customHeight="1">
      <c r="K4483" s="1715"/>
      <c r="L4483" s="1715"/>
    </row>
    <row r="4484" spans="11:12" ht="15" customHeight="1">
      <c r="K4484" s="1715"/>
      <c r="L4484" s="1715"/>
    </row>
    <row r="4485" spans="11:12" ht="15" customHeight="1">
      <c r="K4485" s="1715"/>
      <c r="L4485" s="1715"/>
    </row>
    <row r="4486" spans="11:12" ht="15" customHeight="1">
      <c r="K4486" s="1715"/>
      <c r="L4486" s="1715"/>
    </row>
    <row r="4487" spans="11:12" ht="15" customHeight="1">
      <c r="K4487" s="1715"/>
      <c r="L4487" s="1715"/>
    </row>
    <row r="4488" spans="11:12" ht="15" customHeight="1">
      <c r="K4488" s="1715"/>
      <c r="L4488" s="1715"/>
    </row>
    <row r="4489" spans="11:12" ht="15" customHeight="1">
      <c r="K4489" s="1715"/>
      <c r="L4489" s="1715"/>
    </row>
    <row r="4490" spans="11:12" ht="15" customHeight="1">
      <c r="K4490" s="1715"/>
      <c r="L4490" s="1715"/>
    </row>
    <row r="4491" spans="11:12" ht="15" customHeight="1">
      <c r="K4491" s="1715"/>
      <c r="L4491" s="1715"/>
    </row>
    <row r="4492" spans="11:12" ht="15" customHeight="1">
      <c r="K4492" s="1715"/>
      <c r="L4492" s="1715"/>
    </row>
    <row r="4493" spans="11:12" ht="15" customHeight="1">
      <c r="K4493" s="1715"/>
      <c r="L4493" s="1715"/>
    </row>
    <row r="4494" spans="11:12" ht="15" customHeight="1">
      <c r="K4494" s="1715"/>
      <c r="L4494" s="1715"/>
    </row>
    <row r="4495" spans="11:12" ht="15" customHeight="1">
      <c r="K4495" s="1715"/>
      <c r="L4495" s="1715"/>
    </row>
    <row r="4496" spans="11:12" ht="15" customHeight="1">
      <c r="K4496" s="1715"/>
      <c r="L4496" s="1715"/>
    </row>
    <row r="4497" spans="11:12" ht="15" customHeight="1">
      <c r="K4497" s="1715"/>
      <c r="L4497" s="1715"/>
    </row>
    <row r="4498" spans="11:12" ht="15" customHeight="1">
      <c r="K4498" s="1715"/>
      <c r="L4498" s="1715"/>
    </row>
    <row r="4499" spans="11:12" ht="15" customHeight="1">
      <c r="K4499" s="1715"/>
      <c r="L4499" s="1715"/>
    </row>
    <row r="4500" spans="11:12" ht="15" customHeight="1">
      <c r="K4500" s="1715"/>
      <c r="L4500" s="1715"/>
    </row>
    <row r="4501" spans="11:12" ht="15" customHeight="1">
      <c r="K4501" s="1715"/>
      <c r="L4501" s="1715"/>
    </row>
    <row r="4502" spans="11:12" ht="15" customHeight="1">
      <c r="K4502" s="1715"/>
      <c r="L4502" s="1715"/>
    </row>
    <row r="4503" spans="11:12" ht="15" customHeight="1">
      <c r="K4503" s="1715"/>
      <c r="L4503" s="1715"/>
    </row>
    <row r="4504" spans="11:12" ht="15" customHeight="1">
      <c r="K4504" s="1715"/>
      <c r="L4504" s="1715"/>
    </row>
    <row r="4505" spans="11:12" ht="15" customHeight="1">
      <c r="K4505" s="1715"/>
      <c r="L4505" s="1715"/>
    </row>
    <row r="4506" spans="11:12" ht="15" customHeight="1">
      <c r="K4506" s="1715"/>
      <c r="L4506" s="1715"/>
    </row>
    <row r="4507" spans="11:12" ht="15" customHeight="1">
      <c r="K4507" s="1715"/>
      <c r="L4507" s="1715"/>
    </row>
    <row r="4508" spans="11:12" ht="15" customHeight="1">
      <c r="K4508" s="1715"/>
      <c r="L4508" s="1715"/>
    </row>
    <row r="4509" spans="11:12" ht="15" customHeight="1">
      <c r="K4509" s="1715"/>
      <c r="L4509" s="1715"/>
    </row>
    <row r="4510" spans="11:12" ht="15" customHeight="1">
      <c r="K4510" s="1715"/>
      <c r="L4510" s="1715"/>
    </row>
    <row r="4511" spans="11:12" ht="15" customHeight="1">
      <c r="K4511" s="1715"/>
      <c r="L4511" s="1715"/>
    </row>
    <row r="4512" spans="11:12" ht="15" customHeight="1">
      <c r="K4512" s="1715"/>
      <c r="L4512" s="1715"/>
    </row>
    <row r="4513" spans="11:12" ht="15" customHeight="1">
      <c r="K4513" s="1715"/>
      <c r="L4513" s="1715"/>
    </row>
    <row r="4514" spans="11:12" ht="15" customHeight="1">
      <c r="K4514" s="1715"/>
      <c r="L4514" s="1715"/>
    </row>
    <row r="4515" spans="11:12" ht="15" customHeight="1">
      <c r="K4515" s="1715"/>
      <c r="L4515" s="1715"/>
    </row>
    <row r="4516" spans="11:12" ht="15" customHeight="1">
      <c r="K4516" s="1715"/>
      <c r="L4516" s="1715"/>
    </row>
    <row r="4517" spans="11:12" ht="15" customHeight="1">
      <c r="K4517" s="1715"/>
      <c r="L4517" s="1715"/>
    </row>
    <row r="4518" spans="11:12" ht="15" customHeight="1">
      <c r="K4518" s="1715"/>
      <c r="L4518" s="1715"/>
    </row>
    <row r="4519" spans="11:12" ht="15" customHeight="1">
      <c r="K4519" s="1715"/>
      <c r="L4519" s="1715"/>
    </row>
    <row r="4520" spans="11:12" ht="15" customHeight="1">
      <c r="K4520" s="1715"/>
      <c r="L4520" s="1715"/>
    </row>
    <row r="4521" spans="11:12" ht="15" customHeight="1">
      <c r="K4521" s="1715"/>
      <c r="L4521" s="1715"/>
    </row>
    <row r="4522" spans="11:12" ht="15" customHeight="1">
      <c r="K4522" s="1715"/>
      <c r="L4522" s="1715"/>
    </row>
    <row r="4523" spans="11:12" ht="15" customHeight="1">
      <c r="K4523" s="1715"/>
      <c r="L4523" s="1715"/>
    </row>
    <row r="4524" spans="11:12" ht="15" customHeight="1">
      <c r="K4524" s="1715"/>
      <c r="L4524" s="1715"/>
    </row>
    <row r="4525" spans="11:12" ht="15" customHeight="1">
      <c r="K4525" s="1715"/>
      <c r="L4525" s="1715"/>
    </row>
    <row r="4526" spans="11:12" ht="15" customHeight="1">
      <c r="K4526" s="1715"/>
      <c r="L4526" s="1715"/>
    </row>
    <row r="4527" spans="11:12" ht="15" customHeight="1">
      <c r="K4527" s="1715"/>
      <c r="L4527" s="1715"/>
    </row>
    <row r="4528" spans="11:12" ht="15" customHeight="1">
      <c r="K4528" s="1715"/>
      <c r="L4528" s="1715"/>
    </row>
    <row r="4529" spans="11:12" ht="15" customHeight="1">
      <c r="K4529" s="1715"/>
      <c r="L4529" s="1715"/>
    </row>
    <row r="4530" spans="11:12" ht="15" customHeight="1">
      <c r="K4530" s="1715"/>
      <c r="L4530" s="1715"/>
    </row>
    <row r="4531" spans="11:12" ht="15" customHeight="1">
      <c r="K4531" s="1715"/>
      <c r="L4531" s="1715"/>
    </row>
    <row r="4532" spans="11:12" ht="15" customHeight="1">
      <c r="K4532" s="1715"/>
      <c r="L4532" s="1715"/>
    </row>
    <row r="4533" spans="11:12" ht="15" customHeight="1">
      <c r="K4533" s="1715"/>
      <c r="L4533" s="1715"/>
    </row>
    <row r="4534" spans="11:12" ht="15" customHeight="1">
      <c r="K4534" s="1715"/>
      <c r="L4534" s="1715"/>
    </row>
    <row r="4535" spans="11:12" ht="15" customHeight="1">
      <c r="K4535" s="1715"/>
      <c r="L4535" s="1715"/>
    </row>
    <row r="4536" spans="11:12" ht="15" customHeight="1">
      <c r="K4536" s="1715"/>
      <c r="L4536" s="1715"/>
    </row>
    <row r="4537" spans="11:12" ht="15" customHeight="1">
      <c r="K4537" s="1715"/>
      <c r="L4537" s="1715"/>
    </row>
    <row r="4538" spans="11:12" ht="15" customHeight="1">
      <c r="K4538" s="1715"/>
      <c r="L4538" s="1715"/>
    </row>
    <row r="4539" spans="11:12" ht="15" customHeight="1">
      <c r="K4539" s="1715"/>
      <c r="L4539" s="1715"/>
    </row>
    <row r="4540" spans="11:12" ht="15" customHeight="1">
      <c r="K4540" s="1715"/>
      <c r="L4540" s="1715"/>
    </row>
    <row r="4541" spans="11:12" ht="15" customHeight="1">
      <c r="K4541" s="1715"/>
      <c r="L4541" s="1715"/>
    </row>
    <row r="4542" spans="11:12" ht="15" customHeight="1">
      <c r="K4542" s="1715"/>
      <c r="L4542" s="1715"/>
    </row>
    <row r="4543" spans="11:12" ht="15" customHeight="1">
      <c r="K4543" s="1715"/>
      <c r="L4543" s="1715"/>
    </row>
    <row r="4544" spans="11:12" ht="15" customHeight="1">
      <c r="K4544" s="1715"/>
      <c r="L4544" s="1715"/>
    </row>
    <row r="4545" spans="11:12" ht="15" customHeight="1">
      <c r="K4545" s="1715"/>
      <c r="L4545" s="1715"/>
    </row>
    <row r="4546" spans="11:12" ht="15" customHeight="1">
      <c r="K4546" s="1715"/>
      <c r="L4546" s="1715"/>
    </row>
    <row r="4547" spans="11:12" ht="15" customHeight="1">
      <c r="K4547" s="1715"/>
      <c r="L4547" s="1715"/>
    </row>
    <row r="4548" spans="11:12" ht="15" customHeight="1">
      <c r="K4548" s="1715"/>
      <c r="L4548" s="1715"/>
    </row>
    <row r="4549" spans="11:12" ht="15" customHeight="1">
      <c r="K4549" s="1715"/>
      <c r="L4549" s="1715"/>
    </row>
    <row r="4550" spans="11:12" ht="15" customHeight="1">
      <c r="K4550" s="1715"/>
      <c r="L4550" s="1715"/>
    </row>
    <row r="4551" spans="11:12" ht="15" customHeight="1">
      <c r="K4551" s="1715"/>
      <c r="L4551" s="1715"/>
    </row>
    <row r="4552" spans="11:12" ht="15" customHeight="1">
      <c r="K4552" s="1715"/>
      <c r="L4552" s="1715"/>
    </row>
    <row r="4553" spans="11:12" ht="15" customHeight="1">
      <c r="K4553" s="1715"/>
      <c r="L4553" s="1715"/>
    </row>
    <row r="4554" spans="11:12" ht="15" customHeight="1">
      <c r="K4554" s="1715"/>
      <c r="L4554" s="1715"/>
    </row>
    <row r="4555" spans="11:12" ht="15" customHeight="1">
      <c r="K4555" s="1715"/>
      <c r="L4555" s="1715"/>
    </row>
    <row r="4556" spans="11:12" ht="15" customHeight="1">
      <c r="K4556" s="1715"/>
      <c r="L4556" s="1715"/>
    </row>
    <row r="4557" spans="11:12" ht="15" customHeight="1">
      <c r="K4557" s="1715"/>
      <c r="L4557" s="1715"/>
    </row>
    <row r="4558" spans="11:12" ht="15" customHeight="1">
      <c r="K4558" s="1715"/>
      <c r="L4558" s="1715"/>
    </row>
    <row r="4559" spans="11:12" ht="15" customHeight="1">
      <c r="K4559" s="1715"/>
      <c r="L4559" s="1715"/>
    </row>
    <row r="4560" spans="11:12" ht="15" customHeight="1">
      <c r="K4560" s="1715"/>
      <c r="L4560" s="1715"/>
    </row>
    <row r="4561" spans="11:12" ht="15" customHeight="1">
      <c r="K4561" s="1715"/>
      <c r="L4561" s="1715"/>
    </row>
    <row r="4562" spans="11:12" ht="15" customHeight="1">
      <c r="K4562" s="1715"/>
      <c r="L4562" s="1715"/>
    </row>
    <row r="4563" spans="11:12" ht="15" customHeight="1">
      <c r="K4563" s="1715"/>
      <c r="L4563" s="1715"/>
    </row>
    <row r="4564" spans="11:12" ht="15" customHeight="1">
      <c r="K4564" s="1715"/>
      <c r="L4564" s="1715"/>
    </row>
    <row r="4565" spans="11:12" ht="15" customHeight="1">
      <c r="K4565" s="1715"/>
      <c r="L4565" s="1715"/>
    </row>
    <row r="4566" spans="11:12" ht="15" customHeight="1">
      <c r="K4566" s="1715"/>
      <c r="L4566" s="1715"/>
    </row>
    <row r="4567" spans="11:12" ht="15" customHeight="1">
      <c r="K4567" s="1715"/>
      <c r="L4567" s="1715"/>
    </row>
    <row r="4568" spans="11:12" ht="15" customHeight="1">
      <c r="K4568" s="1715"/>
      <c r="L4568" s="1715"/>
    </row>
    <row r="4569" spans="11:12" ht="15" customHeight="1">
      <c r="K4569" s="1715"/>
      <c r="L4569" s="1715"/>
    </row>
    <row r="4570" spans="11:12" ht="15" customHeight="1">
      <c r="K4570" s="1715"/>
      <c r="L4570" s="1715"/>
    </row>
    <row r="4571" spans="11:12" ht="15" customHeight="1">
      <c r="K4571" s="1715"/>
      <c r="L4571" s="1715"/>
    </row>
    <row r="4572" spans="11:12" ht="15" customHeight="1">
      <c r="K4572" s="1715"/>
      <c r="L4572" s="1715"/>
    </row>
    <row r="4573" spans="11:12" ht="15" customHeight="1">
      <c r="K4573" s="1715"/>
      <c r="L4573" s="1715"/>
    </row>
    <row r="4574" spans="11:12" ht="15" customHeight="1">
      <c r="K4574" s="1715"/>
      <c r="L4574" s="1715"/>
    </row>
    <row r="4575" spans="11:12" ht="15" customHeight="1">
      <c r="K4575" s="1715"/>
      <c r="L4575" s="1715"/>
    </row>
    <row r="4576" spans="11:12" ht="15" customHeight="1">
      <c r="K4576" s="1715"/>
      <c r="L4576" s="1715"/>
    </row>
    <row r="4577" spans="11:12" ht="15" customHeight="1">
      <c r="K4577" s="1715"/>
      <c r="L4577" s="1715"/>
    </row>
    <row r="4578" spans="11:12" ht="15" customHeight="1">
      <c r="K4578" s="1715"/>
      <c r="L4578" s="1715"/>
    </row>
    <row r="4579" spans="11:12" ht="15" customHeight="1">
      <c r="K4579" s="1715"/>
      <c r="L4579" s="1715"/>
    </row>
    <row r="4580" spans="11:12" ht="15" customHeight="1">
      <c r="K4580" s="1715"/>
      <c r="L4580" s="1715"/>
    </row>
    <row r="4581" spans="11:12" ht="15" customHeight="1">
      <c r="K4581" s="1715"/>
      <c r="L4581" s="1715"/>
    </row>
    <row r="4582" spans="11:12" ht="15" customHeight="1">
      <c r="K4582" s="1715"/>
      <c r="L4582" s="1715"/>
    </row>
    <row r="4583" spans="11:12" ht="15" customHeight="1">
      <c r="K4583" s="1715"/>
      <c r="L4583" s="1715"/>
    </row>
    <row r="4584" spans="11:12" ht="15" customHeight="1">
      <c r="K4584" s="1715"/>
      <c r="L4584" s="1715"/>
    </row>
    <row r="4585" spans="11:12" ht="15" customHeight="1">
      <c r="K4585" s="1715"/>
      <c r="L4585" s="1715"/>
    </row>
    <row r="4586" spans="11:12" ht="15" customHeight="1">
      <c r="K4586" s="1715"/>
      <c r="L4586" s="1715"/>
    </row>
    <row r="4587" spans="11:12" ht="15" customHeight="1">
      <c r="K4587" s="1715"/>
      <c r="L4587" s="1715"/>
    </row>
    <row r="4588" spans="11:12" ht="15" customHeight="1">
      <c r="K4588" s="1715"/>
      <c r="L4588" s="1715"/>
    </row>
    <row r="4589" spans="11:12" ht="15" customHeight="1">
      <c r="K4589" s="1715"/>
      <c r="L4589" s="1715"/>
    </row>
    <row r="4590" spans="11:12" ht="15" customHeight="1">
      <c r="K4590" s="1715"/>
      <c r="L4590" s="1715"/>
    </row>
    <row r="4591" spans="11:12" ht="15" customHeight="1">
      <c r="K4591" s="1715"/>
      <c r="L4591" s="1715"/>
    </row>
    <row r="4592" spans="11:12" ht="15" customHeight="1">
      <c r="K4592" s="1715"/>
      <c r="L4592" s="1715"/>
    </row>
    <row r="4593" spans="11:12" ht="15" customHeight="1">
      <c r="K4593" s="1715"/>
      <c r="L4593" s="1715"/>
    </row>
    <row r="4594" spans="11:12" ht="15" customHeight="1">
      <c r="K4594" s="1715"/>
      <c r="L4594" s="1715"/>
    </row>
    <row r="4595" spans="11:12" ht="15" customHeight="1">
      <c r="K4595" s="1715"/>
      <c r="L4595" s="1715"/>
    </row>
    <row r="4596" spans="11:12" ht="15" customHeight="1">
      <c r="K4596" s="1715"/>
      <c r="L4596" s="1715"/>
    </row>
    <row r="4597" spans="11:12" ht="15" customHeight="1">
      <c r="K4597" s="1715"/>
      <c r="L4597" s="1715"/>
    </row>
    <row r="4598" spans="11:12" ht="15" customHeight="1">
      <c r="K4598" s="1715"/>
      <c r="L4598" s="1715"/>
    </row>
    <row r="4599" spans="11:12" ht="15" customHeight="1">
      <c r="K4599" s="1715"/>
      <c r="L4599" s="1715"/>
    </row>
    <row r="4600" spans="11:12" ht="15" customHeight="1">
      <c r="K4600" s="1715"/>
      <c r="L4600" s="1715"/>
    </row>
    <row r="4601" spans="11:12" ht="15" customHeight="1">
      <c r="K4601" s="1715"/>
      <c r="L4601" s="1715"/>
    </row>
    <row r="4602" spans="11:12" ht="15" customHeight="1">
      <c r="K4602" s="1715"/>
      <c r="L4602" s="1715"/>
    </row>
    <row r="4603" spans="11:12" ht="15" customHeight="1">
      <c r="K4603" s="1715"/>
      <c r="L4603" s="1715"/>
    </row>
    <row r="4604" spans="11:12" ht="15" customHeight="1">
      <c r="K4604" s="1715"/>
      <c r="L4604" s="1715"/>
    </row>
    <row r="4605" spans="11:12" ht="15" customHeight="1">
      <c r="K4605" s="1715"/>
      <c r="L4605" s="1715"/>
    </row>
    <row r="4606" spans="11:12" ht="15" customHeight="1">
      <c r="K4606" s="1715"/>
      <c r="L4606" s="1715"/>
    </row>
    <row r="4607" spans="11:12" ht="15" customHeight="1">
      <c r="K4607" s="1715"/>
      <c r="L4607" s="1715"/>
    </row>
    <row r="4608" spans="11:12" ht="15" customHeight="1">
      <c r="K4608" s="1715"/>
      <c r="L4608" s="1715"/>
    </row>
    <row r="4609" spans="11:12" ht="15" customHeight="1">
      <c r="K4609" s="1715"/>
      <c r="L4609" s="1715"/>
    </row>
    <row r="4610" spans="11:12" ht="15" customHeight="1">
      <c r="K4610" s="1715"/>
      <c r="L4610" s="1715"/>
    </row>
    <row r="4611" spans="11:12" ht="15" customHeight="1">
      <c r="K4611" s="1715"/>
      <c r="L4611" s="1715"/>
    </row>
    <row r="4612" spans="11:12" ht="15" customHeight="1">
      <c r="K4612" s="1715"/>
      <c r="L4612" s="1715"/>
    </row>
    <row r="4613" spans="11:12" ht="15" customHeight="1">
      <c r="K4613" s="1715"/>
      <c r="L4613" s="1715"/>
    </row>
    <row r="4614" spans="11:12" ht="15" customHeight="1">
      <c r="K4614" s="1715"/>
      <c r="L4614" s="1715"/>
    </row>
    <row r="4615" spans="11:12" ht="15" customHeight="1">
      <c r="K4615" s="1715"/>
      <c r="L4615" s="1715"/>
    </row>
    <row r="4616" spans="11:12" ht="15" customHeight="1">
      <c r="K4616" s="1715"/>
      <c r="L4616" s="1715"/>
    </row>
    <row r="4617" spans="11:12" ht="15" customHeight="1">
      <c r="K4617" s="1715"/>
      <c r="L4617" s="1715"/>
    </row>
    <row r="4618" spans="11:12" ht="15" customHeight="1">
      <c r="K4618" s="1715"/>
      <c r="L4618" s="1715"/>
    </row>
    <row r="4619" spans="11:12" ht="15" customHeight="1">
      <c r="K4619" s="1715"/>
      <c r="L4619" s="1715"/>
    </row>
    <row r="4620" spans="11:12" ht="15" customHeight="1">
      <c r="K4620" s="1715"/>
      <c r="L4620" s="1715"/>
    </row>
    <row r="4621" spans="11:12" ht="15" customHeight="1">
      <c r="K4621" s="1715"/>
      <c r="L4621" s="1715"/>
    </row>
    <row r="4622" spans="11:12" ht="15" customHeight="1">
      <c r="K4622" s="1715"/>
      <c r="L4622" s="1715"/>
    </row>
    <row r="4623" spans="11:12" ht="15" customHeight="1">
      <c r="K4623" s="1715"/>
      <c r="L4623" s="1715"/>
    </row>
    <row r="4624" spans="11:12" ht="15" customHeight="1">
      <c r="K4624" s="1715"/>
      <c r="L4624" s="1715"/>
    </row>
    <row r="4625" spans="11:12" ht="15" customHeight="1">
      <c r="K4625" s="1715"/>
      <c r="L4625" s="1715"/>
    </row>
    <row r="4626" spans="11:12" ht="15" customHeight="1">
      <c r="K4626" s="1715"/>
      <c r="L4626" s="1715"/>
    </row>
    <row r="4627" spans="11:12" ht="15" customHeight="1">
      <c r="K4627" s="1715"/>
      <c r="L4627" s="1715"/>
    </row>
    <row r="4628" spans="11:12" ht="15" customHeight="1">
      <c r="K4628" s="1715"/>
      <c r="L4628" s="1715"/>
    </row>
    <row r="4629" spans="11:12" ht="15" customHeight="1">
      <c r="K4629" s="1715"/>
      <c r="L4629" s="1715"/>
    </row>
    <row r="4630" spans="11:12" ht="15" customHeight="1">
      <c r="K4630" s="1715"/>
      <c r="L4630" s="1715"/>
    </row>
    <row r="4631" spans="11:12" ht="15" customHeight="1">
      <c r="K4631" s="1715"/>
      <c r="L4631" s="1715"/>
    </row>
    <row r="4632" spans="11:12" ht="15" customHeight="1">
      <c r="K4632" s="1715"/>
      <c r="L4632" s="1715"/>
    </row>
    <row r="4633" spans="11:12" ht="15" customHeight="1">
      <c r="K4633" s="1715"/>
      <c r="L4633" s="1715"/>
    </row>
    <row r="4634" spans="11:12" ht="15" customHeight="1">
      <c r="K4634" s="1715"/>
      <c r="L4634" s="1715"/>
    </row>
    <row r="4635" spans="11:12" ht="15" customHeight="1">
      <c r="K4635" s="1715"/>
      <c r="L4635" s="1715"/>
    </row>
    <row r="4636" spans="11:12" ht="15" customHeight="1">
      <c r="K4636" s="1715"/>
      <c r="L4636" s="1715"/>
    </row>
    <row r="4637" spans="11:12" ht="15" customHeight="1">
      <c r="K4637" s="1715"/>
      <c r="L4637" s="1715"/>
    </row>
    <row r="4638" spans="11:12" ht="15" customHeight="1">
      <c r="K4638" s="1715"/>
      <c r="L4638" s="1715"/>
    </row>
    <row r="4639" spans="11:12" ht="15" customHeight="1">
      <c r="K4639" s="1715"/>
      <c r="L4639" s="1715"/>
    </row>
    <row r="4640" spans="11:12" ht="15" customHeight="1">
      <c r="K4640" s="1715"/>
      <c r="L4640" s="1715"/>
    </row>
    <row r="4641" spans="11:12" ht="15" customHeight="1">
      <c r="K4641" s="1715"/>
      <c r="L4641" s="1715"/>
    </row>
    <row r="4642" spans="11:12" ht="15" customHeight="1">
      <c r="K4642" s="1715"/>
      <c r="L4642" s="1715"/>
    </row>
    <row r="4643" spans="11:12" ht="15" customHeight="1">
      <c r="K4643" s="1715"/>
      <c r="L4643" s="1715"/>
    </row>
    <row r="4644" spans="11:12" ht="15" customHeight="1">
      <c r="K4644" s="1715"/>
      <c r="L4644" s="1715"/>
    </row>
    <row r="4645" spans="11:12" ht="15" customHeight="1">
      <c r="K4645" s="1715"/>
      <c r="L4645" s="1715"/>
    </row>
    <row r="4646" spans="11:12" ht="15" customHeight="1">
      <c r="K4646" s="1715"/>
      <c r="L4646" s="1715"/>
    </row>
    <row r="4647" spans="11:12" ht="15" customHeight="1">
      <c r="K4647" s="1715"/>
      <c r="L4647" s="1715"/>
    </row>
    <row r="4648" spans="11:12" ht="15" customHeight="1">
      <c r="K4648" s="1715"/>
      <c r="L4648" s="1715"/>
    </row>
    <row r="4649" spans="11:12" ht="15" customHeight="1">
      <c r="K4649" s="1715"/>
      <c r="L4649" s="1715"/>
    </row>
    <row r="4650" spans="11:12" ht="15" customHeight="1">
      <c r="K4650" s="1715"/>
      <c r="L4650" s="1715"/>
    </row>
    <row r="4651" spans="11:12" ht="15" customHeight="1">
      <c r="K4651" s="1715"/>
      <c r="L4651" s="1715"/>
    </row>
    <row r="4652" spans="11:12" ht="15" customHeight="1">
      <c r="K4652" s="1715"/>
      <c r="L4652" s="1715"/>
    </row>
    <row r="4653" spans="11:12" ht="15" customHeight="1">
      <c r="K4653" s="1715"/>
      <c r="L4653" s="1715"/>
    </row>
    <row r="4654" spans="11:12" ht="15" customHeight="1">
      <c r="K4654" s="1715"/>
      <c r="L4654" s="1715"/>
    </row>
    <row r="4655" spans="11:12" ht="15" customHeight="1">
      <c r="K4655" s="1715"/>
      <c r="L4655" s="1715"/>
    </row>
    <row r="4656" spans="11:12" ht="15" customHeight="1">
      <c r="K4656" s="1715"/>
      <c r="L4656" s="1715"/>
    </row>
    <row r="4657" spans="11:12" ht="15" customHeight="1">
      <c r="K4657" s="1715"/>
      <c r="L4657" s="1715"/>
    </row>
    <row r="4658" spans="11:12" ht="15" customHeight="1">
      <c r="K4658" s="1715"/>
      <c r="L4658" s="1715"/>
    </row>
    <row r="4659" spans="11:12" ht="15" customHeight="1">
      <c r="K4659" s="1715"/>
      <c r="L4659" s="1715"/>
    </row>
    <row r="4660" spans="11:12" ht="15" customHeight="1">
      <c r="K4660" s="1715"/>
      <c r="L4660" s="1715"/>
    </row>
    <row r="4661" spans="11:12" ht="15" customHeight="1">
      <c r="K4661" s="1715"/>
      <c r="L4661" s="1715"/>
    </row>
    <row r="4662" spans="11:12" ht="15" customHeight="1">
      <c r="K4662" s="1715"/>
      <c r="L4662" s="1715"/>
    </row>
    <row r="4663" spans="11:12" ht="15" customHeight="1">
      <c r="K4663" s="1715"/>
      <c r="L4663" s="1715"/>
    </row>
    <row r="4664" spans="11:12" ht="15" customHeight="1">
      <c r="K4664" s="1715"/>
      <c r="L4664" s="1715"/>
    </row>
    <row r="4665" spans="11:12" ht="15" customHeight="1">
      <c r="K4665" s="1715"/>
      <c r="L4665" s="1715"/>
    </row>
    <row r="4666" spans="11:12" ht="15" customHeight="1">
      <c r="K4666" s="1715"/>
      <c r="L4666" s="1715"/>
    </row>
    <row r="4667" spans="11:12" ht="15" customHeight="1">
      <c r="K4667" s="1715"/>
      <c r="L4667" s="1715"/>
    </row>
    <row r="4668" spans="11:12" ht="15" customHeight="1">
      <c r="K4668" s="1715"/>
      <c r="L4668" s="1715"/>
    </row>
    <row r="4669" spans="11:12" ht="15" customHeight="1">
      <c r="K4669" s="1715"/>
      <c r="L4669" s="1715"/>
    </row>
    <row r="4670" spans="11:12" ht="15" customHeight="1">
      <c r="K4670" s="1715"/>
      <c r="L4670" s="1715"/>
    </row>
    <row r="4671" spans="11:12" ht="15" customHeight="1">
      <c r="K4671" s="1715"/>
      <c r="L4671" s="1715"/>
    </row>
    <row r="4672" spans="11:12" ht="15" customHeight="1">
      <c r="K4672" s="1715"/>
      <c r="L4672" s="1715"/>
    </row>
    <row r="4673" spans="11:12" ht="15" customHeight="1">
      <c r="K4673" s="1715"/>
      <c r="L4673" s="1715"/>
    </row>
    <row r="4674" spans="11:12" ht="15" customHeight="1">
      <c r="K4674" s="1715"/>
      <c r="L4674" s="1715"/>
    </row>
    <row r="4675" spans="11:12" ht="15" customHeight="1">
      <c r="K4675" s="1715"/>
      <c r="L4675" s="1715"/>
    </row>
    <row r="4676" spans="11:12" ht="15" customHeight="1">
      <c r="K4676" s="1715"/>
      <c r="L4676" s="1715"/>
    </row>
    <row r="4677" spans="11:12" ht="15" customHeight="1">
      <c r="K4677" s="1715"/>
      <c r="L4677" s="1715"/>
    </row>
    <row r="4678" spans="11:12" ht="15" customHeight="1">
      <c r="K4678" s="1715"/>
      <c r="L4678" s="1715"/>
    </row>
    <row r="4679" spans="11:12" ht="15" customHeight="1">
      <c r="K4679" s="1715"/>
      <c r="L4679" s="1715"/>
    </row>
    <row r="4680" spans="11:12" ht="15" customHeight="1">
      <c r="K4680" s="1715"/>
      <c r="L4680" s="1715"/>
    </row>
    <row r="4681" spans="11:12" ht="15" customHeight="1">
      <c r="K4681" s="1715"/>
      <c r="L4681" s="1715"/>
    </row>
    <row r="4682" spans="11:12" ht="15" customHeight="1">
      <c r="K4682" s="1715"/>
      <c r="L4682" s="1715"/>
    </row>
    <row r="4683" spans="11:12" ht="15" customHeight="1">
      <c r="K4683" s="1715"/>
      <c r="L4683" s="1715"/>
    </row>
    <row r="4684" spans="11:12" ht="15" customHeight="1">
      <c r="K4684" s="1715"/>
      <c r="L4684" s="1715"/>
    </row>
    <row r="4685" spans="11:12" ht="15" customHeight="1">
      <c r="K4685" s="1715"/>
      <c r="L4685" s="1715"/>
    </row>
    <row r="4686" spans="11:12" ht="15" customHeight="1">
      <c r="K4686" s="1715"/>
      <c r="L4686" s="1715"/>
    </row>
    <row r="4687" spans="11:12" ht="15" customHeight="1">
      <c r="K4687" s="1715"/>
      <c r="L4687" s="1715"/>
    </row>
    <row r="4688" spans="11:12" ht="15" customHeight="1">
      <c r="K4688" s="1715"/>
      <c r="L4688" s="1715"/>
    </row>
    <row r="4689" spans="11:12" ht="15" customHeight="1">
      <c r="K4689" s="1715"/>
      <c r="L4689" s="1715"/>
    </row>
    <row r="4690" spans="11:12" ht="15" customHeight="1">
      <c r="K4690" s="1715"/>
      <c r="L4690" s="1715"/>
    </row>
    <row r="4691" spans="11:12" ht="15" customHeight="1">
      <c r="K4691" s="1715"/>
      <c r="L4691" s="1715"/>
    </row>
    <row r="4692" spans="11:12" ht="15" customHeight="1">
      <c r="K4692" s="1715"/>
      <c r="L4692" s="1715"/>
    </row>
    <row r="4693" spans="11:12" ht="15" customHeight="1">
      <c r="K4693" s="1715"/>
      <c r="L4693" s="1715"/>
    </row>
    <row r="4694" spans="11:12" ht="15" customHeight="1">
      <c r="K4694" s="1715"/>
      <c r="L4694" s="1715"/>
    </row>
    <row r="4695" spans="11:12" ht="15" customHeight="1">
      <c r="K4695" s="1715"/>
      <c r="L4695" s="1715"/>
    </row>
    <row r="4696" spans="11:12" ht="15" customHeight="1">
      <c r="K4696" s="1715"/>
      <c r="L4696" s="1715"/>
    </row>
    <row r="4697" spans="11:12" ht="15" customHeight="1">
      <c r="K4697" s="1715"/>
      <c r="L4697" s="1715"/>
    </row>
    <row r="4698" spans="11:12" ht="15" customHeight="1">
      <c r="K4698" s="1715"/>
      <c r="L4698" s="1715"/>
    </row>
    <row r="4699" spans="11:12" ht="15" customHeight="1">
      <c r="K4699" s="1715"/>
      <c r="L4699" s="1715"/>
    </row>
    <row r="4700" spans="11:12" ht="15" customHeight="1">
      <c r="K4700" s="1715"/>
      <c r="L4700" s="1715"/>
    </row>
    <row r="4701" spans="11:12" ht="15" customHeight="1">
      <c r="K4701" s="1715"/>
      <c r="L4701" s="1715"/>
    </row>
    <row r="4702" spans="11:12" ht="15" customHeight="1">
      <c r="K4702" s="1715"/>
      <c r="L4702" s="1715"/>
    </row>
    <row r="4703" spans="11:12" ht="15" customHeight="1">
      <c r="K4703" s="1715"/>
      <c r="L4703" s="1715"/>
    </row>
    <row r="4704" spans="11:12" ht="15" customHeight="1">
      <c r="K4704" s="1715"/>
      <c r="L4704" s="1715"/>
    </row>
    <row r="4705" spans="11:12" ht="15" customHeight="1">
      <c r="K4705" s="1715"/>
      <c r="L4705" s="1715"/>
    </row>
    <row r="4706" spans="11:12" ht="15" customHeight="1">
      <c r="K4706" s="1715"/>
      <c r="L4706" s="1715"/>
    </row>
    <row r="4707" spans="11:12" ht="15" customHeight="1">
      <c r="K4707" s="1715"/>
      <c r="L4707" s="1715"/>
    </row>
    <row r="4708" spans="11:12" ht="15" customHeight="1">
      <c r="K4708" s="1715"/>
      <c r="L4708" s="1715"/>
    </row>
    <row r="4709" spans="11:12" ht="15" customHeight="1">
      <c r="K4709" s="1715"/>
      <c r="L4709" s="1715"/>
    </row>
    <row r="4710" spans="11:12" ht="15" customHeight="1">
      <c r="K4710" s="1715"/>
      <c r="L4710" s="1715"/>
    </row>
    <row r="4711" spans="11:12" ht="15" customHeight="1">
      <c r="K4711" s="1715"/>
      <c r="L4711" s="1715"/>
    </row>
    <row r="4712" spans="11:12" ht="15" customHeight="1">
      <c r="K4712" s="1715"/>
      <c r="L4712" s="1715"/>
    </row>
    <row r="4713" spans="11:12" ht="15" customHeight="1">
      <c r="K4713" s="1715"/>
      <c r="L4713" s="1715"/>
    </row>
    <row r="4714" spans="11:12" ht="15" customHeight="1">
      <c r="K4714" s="1715"/>
      <c r="L4714" s="1715"/>
    </row>
    <row r="4715" spans="11:12" ht="15" customHeight="1">
      <c r="K4715" s="1715"/>
      <c r="L4715" s="1715"/>
    </row>
    <row r="4716" spans="11:12" ht="15" customHeight="1">
      <c r="K4716" s="1715"/>
      <c r="L4716" s="1715"/>
    </row>
    <row r="4717" spans="11:12" ht="15" customHeight="1">
      <c r="K4717" s="1715"/>
      <c r="L4717" s="1715"/>
    </row>
    <row r="4718" spans="11:12" ht="15" customHeight="1">
      <c r="K4718" s="1715"/>
      <c r="L4718" s="1715"/>
    </row>
    <row r="4719" spans="11:12" ht="15" customHeight="1">
      <c r="K4719" s="1715"/>
      <c r="L4719" s="1715"/>
    </row>
    <row r="4720" spans="11:12" ht="15" customHeight="1">
      <c r="K4720" s="1715"/>
      <c r="L4720" s="1715"/>
    </row>
    <row r="4721" spans="11:12" ht="15" customHeight="1">
      <c r="K4721" s="1715"/>
      <c r="L4721" s="1715"/>
    </row>
    <row r="4722" spans="11:12" ht="15" customHeight="1">
      <c r="K4722" s="1715"/>
      <c r="L4722" s="1715"/>
    </row>
    <row r="4723" spans="11:12" ht="15" customHeight="1">
      <c r="K4723" s="1715"/>
      <c r="L4723" s="1715"/>
    </row>
    <row r="4724" spans="11:12" ht="15" customHeight="1">
      <c r="K4724" s="1715"/>
      <c r="L4724" s="1715"/>
    </row>
    <row r="4725" spans="11:12" ht="15" customHeight="1">
      <c r="K4725" s="1715"/>
      <c r="L4725" s="1715"/>
    </row>
    <row r="4726" spans="11:12" ht="15" customHeight="1">
      <c r="K4726" s="1715"/>
      <c r="L4726" s="1715"/>
    </row>
    <row r="4727" spans="11:12" ht="15" customHeight="1">
      <c r="K4727" s="1715"/>
      <c r="L4727" s="1715"/>
    </row>
    <row r="4728" spans="11:12" ht="15" customHeight="1">
      <c r="K4728" s="1715"/>
      <c r="L4728" s="1715"/>
    </row>
    <row r="4729" spans="11:12" ht="15" customHeight="1">
      <c r="K4729" s="1715"/>
      <c r="L4729" s="1715"/>
    </row>
    <row r="4730" spans="11:12" ht="15" customHeight="1">
      <c r="K4730" s="1715"/>
      <c r="L4730" s="1715"/>
    </row>
    <row r="4731" spans="11:12" ht="15" customHeight="1">
      <c r="K4731" s="1715"/>
      <c r="L4731" s="1715"/>
    </row>
    <row r="4732" spans="11:12" ht="15" customHeight="1">
      <c r="K4732" s="1715"/>
      <c r="L4732" s="1715"/>
    </row>
    <row r="4733" spans="11:12" ht="15" customHeight="1">
      <c r="K4733" s="1715"/>
      <c r="L4733" s="1715"/>
    </row>
    <row r="4734" spans="11:12" ht="15" customHeight="1">
      <c r="K4734" s="1715"/>
      <c r="L4734" s="1715"/>
    </row>
    <row r="4735" spans="11:12" ht="15" customHeight="1">
      <c r="K4735" s="1715"/>
      <c r="L4735" s="1715"/>
    </row>
    <row r="4736" spans="11:12" ht="15" customHeight="1">
      <c r="K4736" s="1715"/>
      <c r="L4736" s="1715"/>
    </row>
    <row r="4737" spans="11:12" ht="15" customHeight="1">
      <c r="K4737" s="1715"/>
      <c r="L4737" s="1715"/>
    </row>
    <row r="4738" spans="11:12" ht="15" customHeight="1">
      <c r="K4738" s="1715"/>
      <c r="L4738" s="1715"/>
    </row>
    <row r="4739" spans="11:12" ht="15" customHeight="1">
      <c r="K4739" s="1715"/>
      <c r="L4739" s="1715"/>
    </row>
    <row r="4740" spans="11:12" ht="15" customHeight="1">
      <c r="K4740" s="1715"/>
      <c r="L4740" s="1715"/>
    </row>
    <row r="4741" spans="11:12" ht="15" customHeight="1">
      <c r="K4741" s="1715"/>
      <c r="L4741" s="1715"/>
    </row>
    <row r="4742" spans="11:12" ht="15" customHeight="1">
      <c r="K4742" s="1715"/>
      <c r="L4742" s="1715"/>
    </row>
    <row r="4743" spans="11:12" ht="15" customHeight="1">
      <c r="K4743" s="1715"/>
      <c r="L4743" s="1715"/>
    </row>
    <row r="4744" spans="11:12" ht="15" customHeight="1">
      <c r="K4744" s="1715"/>
      <c r="L4744" s="1715"/>
    </row>
    <row r="4745" spans="11:12" ht="15" customHeight="1">
      <c r="K4745" s="1715"/>
      <c r="L4745" s="1715"/>
    </row>
    <row r="4746" spans="11:12" ht="15" customHeight="1">
      <c r="K4746" s="1715"/>
      <c r="L4746" s="1715"/>
    </row>
    <row r="4747" spans="11:12" ht="15" customHeight="1">
      <c r="K4747" s="1715"/>
      <c r="L4747" s="1715"/>
    </row>
    <row r="4748" spans="11:12" ht="15" customHeight="1">
      <c r="K4748" s="1715"/>
      <c r="L4748" s="1715"/>
    </row>
    <row r="4749" spans="11:12" ht="15" customHeight="1">
      <c r="K4749" s="1715"/>
      <c r="L4749" s="1715"/>
    </row>
    <row r="4750" spans="11:12" ht="15" customHeight="1">
      <c r="K4750" s="1715"/>
      <c r="L4750" s="1715"/>
    </row>
    <row r="4751" spans="11:12" ht="15" customHeight="1">
      <c r="K4751" s="1715"/>
      <c r="L4751" s="1715"/>
    </row>
    <row r="4752" spans="11:12" ht="15" customHeight="1">
      <c r="K4752" s="1715"/>
      <c r="L4752" s="1715"/>
    </row>
    <row r="4753" spans="11:12" ht="15" customHeight="1">
      <c r="K4753" s="1715"/>
      <c r="L4753" s="1715"/>
    </row>
    <row r="4754" spans="11:12" ht="15" customHeight="1">
      <c r="K4754" s="1715"/>
      <c r="L4754" s="1715"/>
    </row>
    <row r="4755" spans="11:12" ht="15" customHeight="1">
      <c r="K4755" s="1715"/>
      <c r="L4755" s="1715"/>
    </row>
    <row r="4756" spans="11:12" ht="15" customHeight="1">
      <c r="K4756" s="1715"/>
      <c r="L4756" s="1715"/>
    </row>
    <row r="4757" spans="11:12" ht="15" customHeight="1">
      <c r="K4757" s="1715"/>
      <c r="L4757" s="1715"/>
    </row>
    <row r="4758" spans="11:12" ht="15" customHeight="1">
      <c r="K4758" s="1715"/>
      <c r="L4758" s="1715"/>
    </row>
    <row r="4759" spans="11:12" ht="15" customHeight="1">
      <c r="K4759" s="1715"/>
      <c r="L4759" s="1715"/>
    </row>
    <row r="4760" spans="11:12" ht="15" customHeight="1">
      <c r="K4760" s="1715"/>
      <c r="L4760" s="1715"/>
    </row>
    <row r="4761" spans="11:12" ht="15" customHeight="1">
      <c r="K4761" s="1715"/>
      <c r="L4761" s="1715"/>
    </row>
    <row r="4762" spans="11:12" ht="15" customHeight="1">
      <c r="K4762" s="1715"/>
      <c r="L4762" s="1715"/>
    </row>
    <row r="4763" spans="11:12" ht="15" customHeight="1">
      <c r="K4763" s="1715"/>
      <c r="L4763" s="1715"/>
    </row>
    <row r="4764" spans="11:12" ht="15" customHeight="1">
      <c r="K4764" s="1715"/>
      <c r="L4764" s="1715"/>
    </row>
    <row r="4765" spans="11:12" ht="15" customHeight="1">
      <c r="K4765" s="1715"/>
      <c r="L4765" s="1715"/>
    </row>
    <row r="4766" spans="11:12" ht="15" customHeight="1">
      <c r="K4766" s="1715"/>
      <c r="L4766" s="1715"/>
    </row>
    <row r="4767" spans="11:12" ht="15" customHeight="1">
      <c r="K4767" s="1715"/>
      <c r="L4767" s="1715"/>
    </row>
    <row r="4768" spans="11:12" ht="15" customHeight="1">
      <c r="K4768" s="1715"/>
      <c r="L4768" s="1715"/>
    </row>
    <row r="4769" spans="11:12" ht="15" customHeight="1">
      <c r="K4769" s="1715"/>
      <c r="L4769" s="1715"/>
    </row>
    <row r="4770" spans="11:12" ht="15" customHeight="1">
      <c r="K4770" s="1715"/>
      <c r="L4770" s="1715"/>
    </row>
    <row r="4771" spans="11:12" ht="15" customHeight="1">
      <c r="K4771" s="1715"/>
      <c r="L4771" s="1715"/>
    </row>
    <row r="4772" spans="11:12" ht="15" customHeight="1">
      <c r="K4772" s="1715"/>
      <c r="L4772" s="1715"/>
    </row>
    <row r="4773" spans="11:12" ht="15" customHeight="1">
      <c r="K4773" s="1715"/>
      <c r="L4773" s="1715"/>
    </row>
    <row r="4774" spans="11:12" ht="15" customHeight="1">
      <c r="K4774" s="1715"/>
      <c r="L4774" s="1715"/>
    </row>
    <row r="4775" spans="11:12" ht="15" customHeight="1">
      <c r="K4775" s="1715"/>
      <c r="L4775" s="1715"/>
    </row>
    <row r="4776" spans="11:12" ht="15" customHeight="1">
      <c r="K4776" s="1715"/>
      <c r="L4776" s="1715"/>
    </row>
    <row r="4777" spans="11:12" ht="15" customHeight="1">
      <c r="K4777" s="1715"/>
      <c r="L4777" s="1715"/>
    </row>
    <row r="4778" spans="11:12" ht="15" customHeight="1">
      <c r="K4778" s="1715"/>
      <c r="L4778" s="1715"/>
    </row>
    <row r="4779" spans="11:12" ht="15" customHeight="1">
      <c r="K4779" s="1715"/>
      <c r="L4779" s="1715"/>
    </row>
    <row r="4780" spans="11:12" ht="15" customHeight="1">
      <c r="K4780" s="1715"/>
      <c r="L4780" s="1715"/>
    </row>
    <row r="4781" spans="11:12" ht="15" customHeight="1">
      <c r="K4781" s="1715"/>
      <c r="L4781" s="1715"/>
    </row>
    <row r="4782" spans="11:12" ht="15" customHeight="1">
      <c r="K4782" s="1715"/>
      <c r="L4782" s="1715"/>
    </row>
    <row r="4783" spans="11:12" ht="15" customHeight="1">
      <c r="K4783" s="1715"/>
      <c r="L4783" s="1715"/>
    </row>
    <row r="4784" spans="11:12" ht="15" customHeight="1">
      <c r="K4784" s="1715"/>
      <c r="L4784" s="1715"/>
    </row>
    <row r="4785" spans="11:12" ht="15" customHeight="1">
      <c r="K4785" s="1715"/>
      <c r="L4785" s="1715"/>
    </row>
    <row r="4786" spans="11:12" ht="15" customHeight="1">
      <c r="K4786" s="1715"/>
      <c r="L4786" s="1715"/>
    </row>
    <row r="4787" spans="11:12" ht="15" customHeight="1">
      <c r="K4787" s="1715"/>
      <c r="L4787" s="1715"/>
    </row>
    <row r="4788" spans="11:12" ht="15" customHeight="1">
      <c r="K4788" s="1715"/>
      <c r="L4788" s="1715"/>
    </row>
    <row r="4789" spans="11:12" ht="15" customHeight="1">
      <c r="K4789" s="1715"/>
      <c r="L4789" s="1715"/>
    </row>
    <row r="4790" spans="11:12" ht="15" customHeight="1">
      <c r="K4790" s="1715"/>
      <c r="L4790" s="1715"/>
    </row>
    <row r="4791" spans="11:12" ht="15" customHeight="1">
      <c r="K4791" s="1715"/>
      <c r="L4791" s="1715"/>
    </row>
    <row r="4792" spans="11:12" ht="15" customHeight="1">
      <c r="K4792" s="1715"/>
      <c r="L4792" s="1715"/>
    </row>
    <row r="4793" spans="11:12" ht="15" customHeight="1">
      <c r="K4793" s="1715"/>
      <c r="L4793" s="1715"/>
    </row>
    <row r="4794" spans="11:12" ht="15" customHeight="1">
      <c r="K4794" s="1715"/>
      <c r="L4794" s="1715"/>
    </row>
    <row r="4795" spans="11:12" ht="15" customHeight="1">
      <c r="K4795" s="1715"/>
      <c r="L4795" s="1715"/>
    </row>
    <row r="4796" spans="11:12" ht="15" customHeight="1">
      <c r="K4796" s="1715"/>
      <c r="L4796" s="1715"/>
    </row>
    <row r="4797" spans="11:12" ht="15" customHeight="1">
      <c r="K4797" s="1715"/>
      <c r="L4797" s="1715"/>
    </row>
    <row r="4798" spans="11:12" ht="15" customHeight="1">
      <c r="K4798" s="1715"/>
      <c r="L4798" s="1715"/>
    </row>
    <row r="4799" spans="11:12" ht="15" customHeight="1">
      <c r="K4799" s="1715"/>
      <c r="L4799" s="1715"/>
    </row>
    <row r="4800" spans="11:12" ht="15" customHeight="1">
      <c r="K4800" s="1715"/>
      <c r="L4800" s="1715"/>
    </row>
    <row r="4801" spans="11:12" ht="15" customHeight="1">
      <c r="K4801" s="1715"/>
      <c r="L4801" s="1715"/>
    </row>
    <row r="4802" spans="11:12" ht="15" customHeight="1">
      <c r="K4802" s="1715"/>
      <c r="L4802" s="1715"/>
    </row>
    <row r="4803" spans="11:12" ht="15" customHeight="1">
      <c r="K4803" s="1715"/>
      <c r="L4803" s="1715"/>
    </row>
    <row r="4804" spans="11:12" ht="15" customHeight="1">
      <c r="K4804" s="1715"/>
      <c r="L4804" s="1715"/>
    </row>
    <row r="4805" spans="11:12" ht="15" customHeight="1">
      <c r="K4805" s="1715"/>
      <c r="L4805" s="1715"/>
    </row>
    <row r="4806" spans="11:12" ht="15" customHeight="1">
      <c r="K4806" s="1715"/>
      <c r="L4806" s="1715"/>
    </row>
    <row r="4807" spans="11:12" ht="15" customHeight="1">
      <c r="K4807" s="1715"/>
      <c r="L4807" s="1715"/>
    </row>
    <row r="4808" spans="11:12" ht="15" customHeight="1">
      <c r="K4808" s="1715"/>
      <c r="L4808" s="1715"/>
    </row>
    <row r="4809" spans="11:12" ht="15" customHeight="1">
      <c r="K4809" s="1715"/>
      <c r="L4809" s="1715"/>
    </row>
    <row r="4810" spans="11:12" ht="15" customHeight="1">
      <c r="K4810" s="1715"/>
      <c r="L4810" s="1715"/>
    </row>
    <row r="4811" spans="11:12" ht="15" customHeight="1">
      <c r="K4811" s="1715"/>
      <c r="L4811" s="1715"/>
    </row>
    <row r="4812" spans="11:12" ht="15" customHeight="1">
      <c r="K4812" s="1715"/>
      <c r="L4812" s="1715"/>
    </row>
    <row r="4813" spans="11:12" ht="15" customHeight="1">
      <c r="K4813" s="1715"/>
      <c r="L4813" s="1715"/>
    </row>
    <row r="4814" spans="11:12" ht="15" customHeight="1">
      <c r="K4814" s="1715"/>
      <c r="L4814" s="1715"/>
    </row>
    <row r="4815" spans="11:12" ht="15" customHeight="1">
      <c r="K4815" s="1715"/>
      <c r="L4815" s="1715"/>
    </row>
    <row r="4816" spans="11:12" ht="15" customHeight="1">
      <c r="K4816" s="1715"/>
      <c r="L4816" s="1715"/>
    </row>
    <row r="4817" spans="11:12" ht="15" customHeight="1">
      <c r="K4817" s="1715"/>
      <c r="L4817" s="1715"/>
    </row>
    <row r="4818" spans="11:12" ht="15" customHeight="1">
      <c r="K4818" s="1715"/>
      <c r="L4818" s="1715"/>
    </row>
    <row r="4819" spans="11:12" ht="15" customHeight="1">
      <c r="K4819" s="1715"/>
      <c r="L4819" s="1715"/>
    </row>
    <row r="4820" spans="11:12" ht="15" customHeight="1">
      <c r="K4820" s="1715"/>
      <c r="L4820" s="1715"/>
    </row>
    <row r="4821" spans="11:12" ht="15" customHeight="1">
      <c r="K4821" s="1715"/>
      <c r="L4821" s="1715"/>
    </row>
    <row r="4822" spans="11:12" ht="15" customHeight="1">
      <c r="K4822" s="1715"/>
      <c r="L4822" s="1715"/>
    </row>
    <row r="4823" spans="11:12" ht="15" customHeight="1">
      <c r="K4823" s="1715"/>
      <c r="L4823" s="1715"/>
    </row>
    <row r="4824" spans="11:12" ht="15" customHeight="1">
      <c r="K4824" s="1715"/>
      <c r="L4824" s="1715"/>
    </row>
    <row r="4825" spans="11:12" ht="15" customHeight="1">
      <c r="K4825" s="1715"/>
      <c r="L4825" s="1715"/>
    </row>
    <row r="4826" spans="11:12" ht="15" customHeight="1">
      <c r="K4826" s="1715"/>
      <c r="L4826" s="1715"/>
    </row>
    <row r="4827" spans="11:12" ht="15" customHeight="1">
      <c r="K4827" s="1715"/>
      <c r="L4827" s="1715"/>
    </row>
    <row r="4828" spans="11:12" ht="15" customHeight="1">
      <c r="K4828" s="1715"/>
      <c r="L4828" s="1715"/>
    </row>
    <row r="4829" spans="11:12" ht="15" customHeight="1">
      <c r="K4829" s="1715"/>
      <c r="L4829" s="1715"/>
    </row>
    <row r="4830" spans="11:12" ht="15" customHeight="1">
      <c r="K4830" s="1715"/>
      <c r="L4830" s="1715"/>
    </row>
    <row r="4831" spans="11:12" ht="15" customHeight="1">
      <c r="K4831" s="1715"/>
      <c r="L4831" s="1715"/>
    </row>
    <row r="4832" spans="11:12" ht="15" customHeight="1">
      <c r="K4832" s="1715"/>
      <c r="L4832" s="1715"/>
    </row>
    <row r="4833" spans="11:12" ht="15" customHeight="1">
      <c r="K4833" s="1715"/>
      <c r="L4833" s="1715"/>
    </row>
    <row r="4834" spans="11:12" ht="15" customHeight="1">
      <c r="K4834" s="1715"/>
      <c r="L4834" s="1715"/>
    </row>
    <row r="4835" spans="11:12" ht="15" customHeight="1">
      <c r="K4835" s="1715"/>
      <c r="L4835" s="1715"/>
    </row>
    <row r="4836" spans="11:12" ht="15" customHeight="1">
      <c r="K4836" s="1715"/>
      <c r="L4836" s="1715"/>
    </row>
    <row r="4837" spans="11:12" ht="15" customHeight="1">
      <c r="K4837" s="1715"/>
      <c r="L4837" s="1715"/>
    </row>
    <row r="4838" spans="11:12" ht="15" customHeight="1">
      <c r="K4838" s="1715"/>
      <c r="L4838" s="1715"/>
    </row>
    <row r="4839" spans="11:12" ht="15" customHeight="1">
      <c r="K4839" s="1715"/>
      <c r="L4839" s="1715"/>
    </row>
    <row r="4840" spans="11:12" ht="15" customHeight="1">
      <c r="K4840" s="1715"/>
      <c r="L4840" s="1715"/>
    </row>
    <row r="4841" spans="11:12" ht="15" customHeight="1">
      <c r="K4841" s="1715"/>
      <c r="L4841" s="1715"/>
    </row>
    <row r="4842" spans="11:12" ht="15" customHeight="1">
      <c r="K4842" s="1715"/>
      <c r="L4842" s="1715"/>
    </row>
    <row r="4843" spans="11:12" ht="15" customHeight="1">
      <c r="K4843" s="1715"/>
      <c r="L4843" s="1715"/>
    </row>
    <row r="4844" spans="11:12" ht="15" customHeight="1">
      <c r="K4844" s="1715"/>
      <c r="L4844" s="1715"/>
    </row>
    <row r="4845" spans="11:12" ht="15" customHeight="1">
      <c r="K4845" s="1715"/>
      <c r="L4845" s="1715"/>
    </row>
    <row r="4846" spans="11:12" ht="15" customHeight="1">
      <c r="K4846" s="1715"/>
      <c r="L4846" s="1715"/>
    </row>
    <row r="4847" spans="11:12" ht="15" customHeight="1">
      <c r="K4847" s="1715"/>
      <c r="L4847" s="1715"/>
    </row>
    <row r="4848" spans="11:12" ht="15" customHeight="1">
      <c r="K4848" s="1715"/>
      <c r="L4848" s="1715"/>
    </row>
    <row r="4849" spans="11:12" ht="15" customHeight="1">
      <c r="K4849" s="1715"/>
      <c r="L4849" s="1715"/>
    </row>
    <row r="4850" spans="11:12" ht="15" customHeight="1">
      <c r="K4850" s="1715"/>
      <c r="L4850" s="1715"/>
    </row>
    <row r="4851" spans="11:12" ht="15" customHeight="1">
      <c r="K4851" s="1715"/>
      <c r="L4851" s="1715"/>
    </row>
    <row r="4852" spans="11:12" ht="15" customHeight="1">
      <c r="K4852" s="1715"/>
      <c r="L4852" s="1715"/>
    </row>
    <row r="4853" spans="11:12" ht="15" customHeight="1">
      <c r="K4853" s="1715"/>
      <c r="L4853" s="1715"/>
    </row>
    <row r="4854" spans="11:12" ht="15" customHeight="1">
      <c r="K4854" s="1715"/>
      <c r="L4854" s="1715"/>
    </row>
    <row r="4855" spans="11:12" ht="15" customHeight="1">
      <c r="K4855" s="1715"/>
      <c r="L4855" s="1715"/>
    </row>
    <row r="4856" spans="11:12" ht="15" customHeight="1">
      <c r="K4856" s="1715"/>
      <c r="L4856" s="1715"/>
    </row>
    <row r="4857" spans="11:12" ht="15" customHeight="1">
      <c r="K4857" s="1715"/>
      <c r="L4857" s="1715"/>
    </row>
    <row r="4858" spans="11:12" ht="15" customHeight="1">
      <c r="K4858" s="1715"/>
      <c r="L4858" s="1715"/>
    </row>
    <row r="4859" spans="11:12" ht="15" customHeight="1">
      <c r="K4859" s="1715"/>
      <c r="L4859" s="1715"/>
    </row>
    <row r="4860" spans="11:12" ht="15" customHeight="1">
      <c r="K4860" s="1715"/>
      <c r="L4860" s="1715"/>
    </row>
    <row r="4861" spans="11:12" ht="15" customHeight="1">
      <c r="K4861" s="1715"/>
      <c r="L4861" s="1715"/>
    </row>
    <row r="4862" spans="11:12" ht="15" customHeight="1">
      <c r="K4862" s="1715"/>
      <c r="L4862" s="1715"/>
    </row>
    <row r="4863" spans="11:12" ht="15" customHeight="1">
      <c r="K4863" s="1715"/>
      <c r="L4863" s="1715"/>
    </row>
    <row r="4864" spans="11:12" ht="15" customHeight="1">
      <c r="K4864" s="1715"/>
      <c r="L4864" s="1715"/>
    </row>
    <row r="4865" spans="11:12" ht="15" customHeight="1">
      <c r="K4865" s="1715"/>
      <c r="L4865" s="1715"/>
    </row>
    <row r="4866" spans="11:12" ht="15" customHeight="1">
      <c r="K4866" s="1715"/>
      <c r="L4866" s="1715"/>
    </row>
    <row r="4867" spans="11:12" ht="15" customHeight="1">
      <c r="K4867" s="1715"/>
      <c r="L4867" s="1715"/>
    </row>
    <row r="4868" spans="11:12" ht="15" customHeight="1">
      <c r="K4868" s="1715"/>
      <c r="L4868" s="1715"/>
    </row>
    <row r="4869" spans="11:12" ht="15" customHeight="1">
      <c r="K4869" s="1715"/>
      <c r="L4869" s="1715"/>
    </row>
    <row r="4870" spans="11:12" ht="15" customHeight="1">
      <c r="K4870" s="1715"/>
      <c r="L4870" s="1715"/>
    </row>
    <row r="4871" spans="11:12" ht="15" customHeight="1">
      <c r="K4871" s="1715"/>
      <c r="L4871" s="1715"/>
    </row>
    <row r="4872" spans="11:12" ht="15" customHeight="1">
      <c r="K4872" s="1715"/>
      <c r="L4872" s="1715"/>
    </row>
    <row r="4873" spans="11:12" ht="15" customHeight="1">
      <c r="K4873" s="1715"/>
      <c r="L4873" s="1715"/>
    </row>
    <row r="4874" spans="11:12" ht="15" customHeight="1">
      <c r="K4874" s="1715"/>
      <c r="L4874" s="1715"/>
    </row>
    <row r="4875" spans="11:12" ht="15" customHeight="1">
      <c r="K4875" s="1715"/>
      <c r="L4875" s="1715"/>
    </row>
    <row r="4876" spans="11:12" ht="15" customHeight="1">
      <c r="K4876" s="1715"/>
      <c r="L4876" s="1715"/>
    </row>
    <row r="4877" spans="11:12" ht="15" customHeight="1">
      <c r="K4877" s="1715"/>
      <c r="L4877" s="1715"/>
    </row>
    <row r="4878" spans="11:12" ht="15" customHeight="1">
      <c r="K4878" s="1715"/>
      <c r="L4878" s="1715"/>
    </row>
    <row r="4879" spans="11:12" ht="15" customHeight="1">
      <c r="K4879" s="1715"/>
      <c r="L4879" s="1715"/>
    </row>
    <row r="4880" spans="11:12" ht="15" customHeight="1">
      <c r="K4880" s="1715"/>
      <c r="L4880" s="1715"/>
    </row>
    <row r="4881" spans="11:12" ht="15" customHeight="1">
      <c r="K4881" s="1715"/>
      <c r="L4881" s="1715"/>
    </row>
    <row r="4882" spans="11:12" ht="15" customHeight="1">
      <c r="K4882" s="1715"/>
      <c r="L4882" s="1715"/>
    </row>
    <row r="4883" spans="11:12" ht="15" customHeight="1">
      <c r="K4883" s="1715"/>
      <c r="L4883" s="1715"/>
    </row>
    <row r="4884" spans="11:12" ht="15" customHeight="1">
      <c r="K4884" s="1715"/>
      <c r="L4884" s="1715"/>
    </row>
    <row r="4885" spans="11:12" ht="15" customHeight="1">
      <c r="K4885" s="1715"/>
      <c r="L4885" s="1715"/>
    </row>
    <row r="4886" spans="11:12" ht="15" customHeight="1">
      <c r="K4886" s="1715"/>
      <c r="L4886" s="1715"/>
    </row>
    <row r="4887" spans="11:12" ht="15" customHeight="1">
      <c r="K4887" s="1715"/>
      <c r="L4887" s="1715"/>
    </row>
    <row r="4888" spans="11:12" ht="15" customHeight="1">
      <c r="K4888" s="1715"/>
      <c r="L4888" s="1715"/>
    </row>
    <row r="4889" spans="11:12" ht="15" customHeight="1">
      <c r="K4889" s="1715"/>
      <c r="L4889" s="1715"/>
    </row>
    <row r="4890" spans="11:12" ht="15" customHeight="1">
      <c r="K4890" s="1715"/>
      <c r="L4890" s="1715"/>
    </row>
    <row r="4891" spans="11:12" ht="15" customHeight="1">
      <c r="K4891" s="1715"/>
      <c r="L4891" s="1715"/>
    </row>
    <row r="4892" spans="11:12" ht="15" customHeight="1">
      <c r="K4892" s="1715"/>
      <c r="L4892" s="1715"/>
    </row>
    <row r="4893" spans="11:12" ht="15" customHeight="1">
      <c r="K4893" s="1715"/>
      <c r="L4893" s="1715"/>
    </row>
    <row r="4894" spans="11:12" ht="15" customHeight="1">
      <c r="K4894" s="1715"/>
      <c r="L4894" s="1715"/>
    </row>
    <row r="4895" spans="11:12" ht="15" customHeight="1">
      <c r="K4895" s="1715"/>
      <c r="L4895" s="1715"/>
    </row>
    <row r="4896" spans="11:12" ht="15" customHeight="1">
      <c r="K4896" s="1715"/>
      <c r="L4896" s="1715"/>
    </row>
    <row r="4897" spans="11:12" ht="15" customHeight="1">
      <c r="K4897" s="1715"/>
      <c r="L4897" s="1715"/>
    </row>
    <row r="4898" spans="11:12" ht="15" customHeight="1">
      <c r="K4898" s="1715"/>
      <c r="L4898" s="1715"/>
    </row>
    <row r="4899" spans="11:12" ht="15" customHeight="1">
      <c r="K4899" s="1715"/>
      <c r="L4899" s="1715"/>
    </row>
    <row r="4900" spans="11:12" ht="15" customHeight="1">
      <c r="K4900" s="1715"/>
      <c r="L4900" s="1715"/>
    </row>
    <row r="4901" spans="11:12" ht="15" customHeight="1">
      <c r="K4901" s="1715"/>
      <c r="L4901" s="1715"/>
    </row>
    <row r="4902" spans="11:12" ht="15" customHeight="1">
      <c r="K4902" s="1715"/>
      <c r="L4902" s="1715"/>
    </row>
    <row r="4903" spans="11:12" ht="15" customHeight="1">
      <c r="K4903" s="1715"/>
      <c r="L4903" s="1715"/>
    </row>
    <row r="4904" spans="11:12" ht="15" customHeight="1">
      <c r="K4904" s="1715"/>
      <c r="L4904" s="1715"/>
    </row>
    <row r="4905" spans="11:12" ht="15" customHeight="1">
      <c r="K4905" s="1715"/>
      <c r="L4905" s="1715"/>
    </row>
    <row r="4906" spans="11:12" ht="15" customHeight="1">
      <c r="K4906" s="1715"/>
      <c r="L4906" s="1715"/>
    </row>
    <row r="4907" spans="11:12" ht="15" customHeight="1">
      <c r="K4907" s="1715"/>
      <c r="L4907" s="1715"/>
    </row>
    <row r="4908" spans="11:12" ht="15" customHeight="1">
      <c r="K4908" s="1715"/>
      <c r="L4908" s="1715"/>
    </row>
    <row r="4909" spans="11:12" ht="15" customHeight="1">
      <c r="K4909" s="1715"/>
      <c r="L4909" s="1715"/>
    </row>
    <row r="4910" spans="11:12" ht="15" customHeight="1">
      <c r="K4910" s="1715"/>
      <c r="L4910" s="1715"/>
    </row>
    <row r="4911" spans="11:12" ht="15" customHeight="1">
      <c r="K4911" s="1715"/>
      <c r="L4911" s="1715"/>
    </row>
    <row r="4912" spans="11:12" ht="15" customHeight="1">
      <c r="K4912" s="1715"/>
      <c r="L4912" s="1715"/>
    </row>
    <row r="4913" spans="11:12" ht="15" customHeight="1">
      <c r="K4913" s="1715"/>
      <c r="L4913" s="1715"/>
    </row>
    <row r="4914" spans="11:12" ht="15" customHeight="1">
      <c r="K4914" s="1715"/>
      <c r="L4914" s="1715"/>
    </row>
    <row r="4915" spans="11:12" ht="15" customHeight="1">
      <c r="K4915" s="1715"/>
      <c r="L4915" s="1715"/>
    </row>
    <row r="4916" spans="11:12" ht="15" customHeight="1">
      <c r="K4916" s="1715"/>
      <c r="L4916" s="1715"/>
    </row>
    <row r="4917" spans="11:12" ht="15" customHeight="1">
      <c r="K4917" s="1715"/>
      <c r="L4917" s="1715"/>
    </row>
    <row r="4918" spans="11:12" ht="15" customHeight="1">
      <c r="K4918" s="1715"/>
      <c r="L4918" s="1715"/>
    </row>
    <row r="4919" spans="11:12" ht="15" customHeight="1">
      <c r="K4919" s="1715"/>
      <c r="L4919" s="1715"/>
    </row>
    <row r="4920" spans="11:12" ht="15" customHeight="1">
      <c r="K4920" s="1715"/>
      <c r="L4920" s="1715"/>
    </row>
    <row r="4921" spans="11:12" ht="15" customHeight="1">
      <c r="K4921" s="1715"/>
      <c r="L4921" s="1715"/>
    </row>
    <row r="4922" spans="11:12" ht="15" customHeight="1">
      <c r="K4922" s="1715"/>
      <c r="L4922" s="1715"/>
    </row>
    <row r="4923" spans="11:12" ht="15" customHeight="1">
      <c r="K4923" s="1715"/>
      <c r="L4923" s="1715"/>
    </row>
    <row r="4924" spans="11:12" ht="15" customHeight="1">
      <c r="K4924" s="1715"/>
      <c r="L4924" s="1715"/>
    </row>
    <row r="4925" spans="11:12" ht="15" customHeight="1">
      <c r="K4925" s="1715"/>
      <c r="L4925" s="1715"/>
    </row>
    <row r="4926" spans="11:12" ht="15" customHeight="1">
      <c r="K4926" s="1715"/>
      <c r="L4926" s="1715"/>
    </row>
    <row r="4927" spans="11:12" ht="15" customHeight="1">
      <c r="K4927" s="1715"/>
      <c r="L4927" s="1715"/>
    </row>
    <row r="4928" spans="11:12" ht="15" customHeight="1">
      <c r="K4928" s="1715"/>
      <c r="L4928" s="1715"/>
    </row>
    <row r="4929" spans="11:12" ht="15" customHeight="1">
      <c r="K4929" s="1715"/>
      <c r="L4929" s="1715"/>
    </row>
    <row r="4930" spans="11:12" ht="15" customHeight="1">
      <c r="K4930" s="1715"/>
      <c r="L4930" s="1715"/>
    </row>
    <row r="4931" spans="11:12" ht="15" customHeight="1">
      <c r="K4931" s="1715"/>
      <c r="L4931" s="1715"/>
    </row>
    <row r="4932" spans="11:12" ht="15" customHeight="1">
      <c r="K4932" s="1715"/>
      <c r="L4932" s="1715"/>
    </row>
    <row r="4933" spans="11:12" ht="15" customHeight="1">
      <c r="K4933" s="1715"/>
      <c r="L4933" s="1715"/>
    </row>
    <row r="4934" spans="11:12" ht="15" customHeight="1">
      <c r="K4934" s="1715"/>
      <c r="L4934" s="1715"/>
    </row>
    <row r="4935" spans="11:12" ht="15" customHeight="1">
      <c r="K4935" s="1715"/>
      <c r="L4935" s="1715"/>
    </row>
    <row r="4936" spans="11:12" ht="15" customHeight="1">
      <c r="K4936" s="1715"/>
      <c r="L4936" s="1715"/>
    </row>
    <row r="4937" spans="11:12" ht="15" customHeight="1">
      <c r="K4937" s="1715"/>
      <c r="L4937" s="1715"/>
    </row>
    <row r="4938" spans="11:12" ht="15" customHeight="1">
      <c r="K4938" s="1715"/>
      <c r="L4938" s="1715"/>
    </row>
    <row r="4939" spans="11:12" ht="15" customHeight="1">
      <c r="K4939" s="1715"/>
      <c r="L4939" s="1715"/>
    </row>
    <row r="4940" spans="11:12" ht="15" customHeight="1">
      <c r="K4940" s="1715"/>
      <c r="L4940" s="1715"/>
    </row>
    <row r="4941" spans="11:12" ht="15" customHeight="1">
      <c r="K4941" s="1715"/>
      <c r="L4941" s="1715"/>
    </row>
    <row r="4942" spans="11:12" ht="15" customHeight="1">
      <c r="K4942" s="1715"/>
      <c r="L4942" s="1715"/>
    </row>
    <row r="4943" spans="11:12" ht="15" customHeight="1">
      <c r="K4943" s="1715"/>
      <c r="L4943" s="1715"/>
    </row>
    <row r="4944" spans="11:12" ht="15" customHeight="1">
      <c r="K4944" s="1715"/>
      <c r="L4944" s="1715"/>
    </row>
    <row r="4945" spans="11:12" ht="15" customHeight="1">
      <c r="K4945" s="1715"/>
      <c r="L4945" s="1715"/>
    </row>
    <row r="4946" spans="11:12" ht="15" customHeight="1">
      <c r="K4946" s="1715"/>
      <c r="L4946" s="1715"/>
    </row>
    <row r="4947" spans="11:12" ht="15" customHeight="1">
      <c r="K4947" s="1715"/>
      <c r="L4947" s="1715"/>
    </row>
    <row r="4948" spans="11:12" ht="15" customHeight="1">
      <c r="K4948" s="1715"/>
      <c r="L4948" s="1715"/>
    </row>
    <row r="4949" spans="11:12" ht="15" customHeight="1">
      <c r="K4949" s="1715"/>
      <c r="L4949" s="1715"/>
    </row>
    <row r="4950" spans="11:12" ht="15" customHeight="1">
      <c r="K4950" s="1715"/>
      <c r="L4950" s="1715"/>
    </row>
    <row r="4951" spans="11:12" ht="15" customHeight="1">
      <c r="K4951" s="1715"/>
      <c r="L4951" s="1715"/>
    </row>
    <row r="4952" spans="11:12" ht="15" customHeight="1">
      <c r="K4952" s="1715"/>
      <c r="L4952" s="1715"/>
    </row>
    <row r="4953" spans="11:12" ht="15" customHeight="1">
      <c r="K4953" s="1715"/>
      <c r="L4953" s="1715"/>
    </row>
    <row r="4954" spans="11:12" ht="15" customHeight="1">
      <c r="K4954" s="1715"/>
      <c r="L4954" s="1715"/>
    </row>
    <row r="4955" spans="11:12" ht="15" customHeight="1">
      <c r="K4955" s="1715"/>
      <c r="L4955" s="1715"/>
    </row>
    <row r="4956" spans="11:12" ht="15" customHeight="1">
      <c r="K4956" s="1715"/>
      <c r="L4956" s="1715"/>
    </row>
    <row r="4957" spans="11:12" ht="15" customHeight="1">
      <c r="K4957" s="1715"/>
      <c r="L4957" s="1715"/>
    </row>
    <row r="4958" spans="11:12" ht="15" customHeight="1">
      <c r="K4958" s="1715"/>
      <c r="L4958" s="1715"/>
    </row>
    <row r="4959" spans="11:12" ht="15" customHeight="1">
      <c r="K4959" s="1715"/>
      <c r="L4959" s="1715"/>
    </row>
    <row r="4960" spans="11:12" ht="15" customHeight="1">
      <c r="K4960" s="1715"/>
      <c r="L4960" s="1715"/>
    </row>
    <row r="4961" spans="11:12" ht="15" customHeight="1">
      <c r="K4961" s="1715"/>
      <c r="L4961" s="1715"/>
    </row>
    <row r="4962" spans="11:12" ht="15" customHeight="1">
      <c r="K4962" s="1715"/>
      <c r="L4962" s="1715"/>
    </row>
    <row r="4963" spans="11:12" ht="15" customHeight="1">
      <c r="K4963" s="1715"/>
      <c r="L4963" s="1715"/>
    </row>
    <row r="4964" spans="11:12" ht="15" customHeight="1">
      <c r="K4964" s="1715"/>
      <c r="L4964" s="1715"/>
    </row>
    <row r="4965" spans="11:12" ht="15" customHeight="1">
      <c r="K4965" s="1715"/>
      <c r="L4965" s="1715"/>
    </row>
    <row r="4966" spans="11:12" ht="15" customHeight="1">
      <c r="K4966" s="1715"/>
      <c r="L4966" s="1715"/>
    </row>
    <row r="4967" spans="11:12" ht="15" customHeight="1">
      <c r="K4967" s="1715"/>
      <c r="L4967" s="1715"/>
    </row>
    <row r="4968" spans="11:12" ht="15" customHeight="1">
      <c r="K4968" s="1715"/>
      <c r="L4968" s="1715"/>
    </row>
    <row r="4969" spans="11:12" ht="15" customHeight="1">
      <c r="K4969" s="1715"/>
      <c r="L4969" s="1715"/>
    </row>
    <row r="4970" spans="11:12" ht="15" customHeight="1">
      <c r="K4970" s="1715"/>
      <c r="L4970" s="1715"/>
    </row>
    <row r="4971" spans="11:12" ht="15" customHeight="1">
      <c r="K4971" s="1715"/>
      <c r="L4971" s="1715"/>
    </row>
    <row r="4972" spans="11:12" ht="15" customHeight="1">
      <c r="K4972" s="1715"/>
      <c r="L4972" s="1715"/>
    </row>
    <row r="4973" spans="11:12" ht="15" customHeight="1">
      <c r="K4973" s="1715"/>
      <c r="L4973" s="1715"/>
    </row>
    <row r="4974" spans="11:12" ht="15" customHeight="1">
      <c r="K4974" s="1715"/>
      <c r="L4974" s="1715"/>
    </row>
    <row r="4975" spans="11:12" ht="15" customHeight="1">
      <c r="K4975" s="1715"/>
      <c r="L4975" s="1715"/>
    </row>
    <row r="4976" spans="11:12" ht="15" customHeight="1">
      <c r="K4976" s="1715"/>
      <c r="L4976" s="1715"/>
    </row>
    <row r="4977" spans="11:12" ht="15" customHeight="1">
      <c r="K4977" s="1715"/>
      <c r="L4977" s="1715"/>
    </row>
    <row r="4978" spans="11:12" ht="15" customHeight="1">
      <c r="K4978" s="1715"/>
      <c r="L4978" s="1715"/>
    </row>
    <row r="4979" spans="11:12" ht="15" customHeight="1">
      <c r="K4979" s="1715"/>
      <c r="L4979" s="1715"/>
    </row>
    <row r="4980" spans="11:12" ht="15" customHeight="1">
      <c r="K4980" s="1715"/>
      <c r="L4980" s="1715"/>
    </row>
    <row r="4981" spans="11:12" ht="15" customHeight="1">
      <c r="K4981" s="1715"/>
      <c r="L4981" s="1715"/>
    </row>
    <row r="4982" spans="11:12" ht="15" customHeight="1">
      <c r="K4982" s="1715"/>
      <c r="L4982" s="1715"/>
    </row>
    <row r="4983" spans="11:12" ht="15" customHeight="1">
      <c r="K4983" s="1715"/>
      <c r="L4983" s="1715"/>
    </row>
    <row r="4984" spans="11:12" ht="15" customHeight="1">
      <c r="K4984" s="1715"/>
      <c r="L4984" s="1715"/>
    </row>
    <row r="4985" spans="11:12" ht="15" customHeight="1">
      <c r="K4985" s="1715"/>
      <c r="L4985" s="1715"/>
    </row>
    <row r="4986" spans="11:12" ht="15" customHeight="1">
      <c r="K4986" s="1715"/>
      <c r="L4986" s="1715"/>
    </row>
    <row r="4987" spans="11:12" ht="15" customHeight="1">
      <c r="K4987" s="1715"/>
      <c r="L4987" s="1715"/>
    </row>
    <row r="4988" spans="11:12" ht="15" customHeight="1">
      <c r="K4988" s="1715"/>
      <c r="L4988" s="1715"/>
    </row>
    <row r="4989" spans="11:12" ht="15" customHeight="1">
      <c r="K4989" s="1715"/>
      <c r="L4989" s="1715"/>
    </row>
    <row r="4990" spans="11:12" ht="15" customHeight="1">
      <c r="K4990" s="1715"/>
      <c r="L4990" s="1715"/>
    </row>
    <row r="4991" spans="11:12" ht="15" customHeight="1">
      <c r="K4991" s="1715"/>
      <c r="L4991" s="1715"/>
    </row>
    <row r="4992" spans="11:12" ht="15" customHeight="1">
      <c r="K4992" s="1715"/>
      <c r="L4992" s="1715"/>
    </row>
    <row r="4993" spans="11:12" ht="15" customHeight="1">
      <c r="K4993" s="1715"/>
      <c r="L4993" s="1715"/>
    </row>
    <row r="4994" spans="11:12" ht="15" customHeight="1">
      <c r="K4994" s="1715"/>
      <c r="L4994" s="1715"/>
    </row>
    <row r="4995" spans="11:12" ht="15" customHeight="1">
      <c r="K4995" s="1715"/>
      <c r="L4995" s="1715"/>
    </row>
    <row r="4996" spans="11:12" ht="15" customHeight="1">
      <c r="K4996" s="1715"/>
      <c r="L4996" s="1715"/>
    </row>
    <row r="4997" spans="11:12" ht="15" customHeight="1">
      <c r="K4997" s="1715"/>
      <c r="L4997" s="1715"/>
    </row>
    <row r="4998" spans="11:12" ht="15" customHeight="1">
      <c r="K4998" s="1715"/>
      <c r="L4998" s="1715"/>
    </row>
    <row r="4999" spans="11:12" ht="15" customHeight="1">
      <c r="K4999" s="1715"/>
      <c r="L4999" s="1715"/>
    </row>
    <row r="5000" spans="11:12" ht="15" customHeight="1">
      <c r="K5000" s="1715"/>
      <c r="L5000" s="1715"/>
    </row>
    <row r="5001" spans="11:12" ht="15" customHeight="1">
      <c r="K5001" s="1715"/>
      <c r="L5001" s="1715"/>
    </row>
    <row r="5002" spans="11:12" ht="15" customHeight="1">
      <c r="K5002" s="1715"/>
      <c r="L5002" s="1715"/>
    </row>
    <row r="5003" spans="11:12" ht="15" customHeight="1">
      <c r="K5003" s="1715"/>
      <c r="L5003" s="1715"/>
    </row>
    <row r="5004" spans="11:12" ht="15" customHeight="1">
      <c r="K5004" s="1715"/>
      <c r="L5004" s="1715"/>
    </row>
    <row r="5005" spans="11:12" ht="15" customHeight="1">
      <c r="K5005" s="1715"/>
      <c r="L5005" s="1715"/>
    </row>
    <row r="5006" spans="11:12" ht="15" customHeight="1">
      <c r="K5006" s="1715"/>
      <c r="L5006" s="1715"/>
    </row>
    <row r="5007" spans="11:12" ht="15" customHeight="1">
      <c r="K5007" s="1715"/>
      <c r="L5007" s="1715"/>
    </row>
    <row r="5008" spans="11:12" ht="15" customHeight="1">
      <c r="K5008" s="1715"/>
      <c r="L5008" s="1715"/>
    </row>
    <row r="5009" spans="11:12" ht="15" customHeight="1">
      <c r="K5009" s="1715"/>
      <c r="L5009" s="1715"/>
    </row>
    <row r="5010" spans="11:12" ht="15" customHeight="1">
      <c r="K5010" s="1715"/>
      <c r="L5010" s="1715"/>
    </row>
    <row r="5011" spans="11:12" ht="15" customHeight="1">
      <c r="K5011" s="1715"/>
      <c r="L5011" s="1715"/>
    </row>
    <row r="5012" spans="11:12" ht="15" customHeight="1">
      <c r="K5012" s="1715"/>
      <c r="L5012" s="1715"/>
    </row>
    <row r="5013" spans="11:12" ht="15" customHeight="1">
      <c r="K5013" s="1715"/>
      <c r="L5013" s="1715"/>
    </row>
    <row r="5014" spans="11:12" ht="15" customHeight="1">
      <c r="K5014" s="1715"/>
      <c r="L5014" s="1715"/>
    </row>
    <row r="5015" spans="11:12" ht="15" customHeight="1">
      <c r="K5015" s="1715"/>
      <c r="L5015" s="1715"/>
    </row>
    <row r="5016" spans="11:12" ht="15" customHeight="1">
      <c r="K5016" s="1715"/>
      <c r="L5016" s="1715"/>
    </row>
    <row r="5017" spans="11:12" ht="15" customHeight="1">
      <c r="K5017" s="1715"/>
      <c r="L5017" s="1715"/>
    </row>
    <row r="5018" spans="11:12" ht="15" customHeight="1">
      <c r="K5018" s="1715"/>
      <c r="L5018" s="1715"/>
    </row>
    <row r="5019" spans="11:12" ht="15" customHeight="1">
      <c r="K5019" s="1715"/>
      <c r="L5019" s="1715"/>
    </row>
    <row r="5020" spans="11:12" ht="15" customHeight="1">
      <c r="K5020" s="1715"/>
      <c r="L5020" s="1715"/>
    </row>
    <row r="5021" spans="11:12" ht="15" customHeight="1">
      <c r="K5021" s="1715"/>
      <c r="L5021" s="1715"/>
    </row>
    <row r="5022" spans="11:12" ht="15" customHeight="1">
      <c r="K5022" s="1715"/>
      <c r="L5022" s="1715"/>
    </row>
    <row r="5023" spans="11:12" ht="15" customHeight="1">
      <c r="K5023" s="1715"/>
      <c r="L5023" s="1715"/>
    </row>
    <row r="5024" spans="11:12" ht="15" customHeight="1">
      <c r="K5024" s="1715"/>
      <c r="L5024" s="1715"/>
    </row>
    <row r="5025" spans="11:12" ht="15" customHeight="1">
      <c r="K5025" s="1715"/>
      <c r="L5025" s="1715"/>
    </row>
    <row r="5026" spans="11:12" ht="15" customHeight="1">
      <c r="K5026" s="1715"/>
      <c r="L5026" s="1715"/>
    </row>
    <row r="5027" spans="11:12" ht="15" customHeight="1">
      <c r="K5027" s="1715"/>
      <c r="L5027" s="1715"/>
    </row>
    <row r="5028" spans="11:12" ht="15" customHeight="1">
      <c r="K5028" s="1715"/>
      <c r="L5028" s="1715"/>
    </row>
    <row r="5029" spans="11:12" ht="15" customHeight="1">
      <c r="K5029" s="1715"/>
      <c r="L5029" s="1715"/>
    </row>
    <row r="5030" spans="11:12" ht="15" customHeight="1">
      <c r="K5030" s="1715"/>
      <c r="L5030" s="1715"/>
    </row>
    <row r="5031" spans="11:12" ht="15" customHeight="1">
      <c r="K5031" s="1715"/>
      <c r="L5031" s="1715"/>
    </row>
    <row r="5032" spans="11:12" ht="15" customHeight="1">
      <c r="K5032" s="1715"/>
      <c r="L5032" s="1715"/>
    </row>
    <row r="5033" spans="11:12" ht="15" customHeight="1">
      <c r="K5033" s="1715"/>
      <c r="L5033" s="1715"/>
    </row>
    <row r="5034" spans="11:12" ht="15" customHeight="1">
      <c r="K5034" s="1715"/>
      <c r="L5034" s="1715"/>
    </row>
    <row r="5035" spans="11:12" ht="15" customHeight="1">
      <c r="K5035" s="1715"/>
      <c r="L5035" s="1715"/>
    </row>
    <row r="5036" spans="11:12" ht="15" customHeight="1">
      <c r="K5036" s="1715"/>
      <c r="L5036" s="1715"/>
    </row>
    <row r="5037" spans="11:12" ht="15" customHeight="1">
      <c r="K5037" s="1715"/>
      <c r="L5037" s="1715"/>
    </row>
    <row r="5038" spans="11:12" ht="15" customHeight="1">
      <c r="K5038" s="1715"/>
      <c r="L5038" s="1715"/>
    </row>
    <row r="5039" spans="11:12" ht="15" customHeight="1">
      <c r="K5039" s="1715"/>
      <c r="L5039" s="1715"/>
    </row>
    <row r="5040" spans="11:12" ht="15" customHeight="1">
      <c r="K5040" s="1715"/>
      <c r="L5040" s="1715"/>
    </row>
    <row r="5041" spans="11:12" ht="15" customHeight="1">
      <c r="K5041" s="1715"/>
      <c r="L5041" s="1715"/>
    </row>
    <row r="5042" spans="11:12" ht="15" customHeight="1">
      <c r="K5042" s="1715"/>
      <c r="L5042" s="1715"/>
    </row>
    <row r="5043" spans="11:12" ht="15" customHeight="1">
      <c r="K5043" s="1715"/>
      <c r="L5043" s="1715"/>
    </row>
    <row r="5044" spans="11:12" ht="15" customHeight="1">
      <c r="K5044" s="1715"/>
      <c r="L5044" s="1715"/>
    </row>
    <row r="5045" spans="11:12" ht="15" customHeight="1">
      <c r="K5045" s="1715"/>
      <c r="L5045" s="1715"/>
    </row>
    <row r="5046" spans="11:12" ht="15" customHeight="1">
      <c r="K5046" s="1715"/>
      <c r="L5046" s="1715"/>
    </row>
    <row r="5047" spans="11:12" ht="15" customHeight="1">
      <c r="K5047" s="1715"/>
      <c r="L5047" s="1715"/>
    </row>
    <row r="5048" spans="11:12" ht="15" customHeight="1">
      <c r="K5048" s="1715"/>
      <c r="L5048" s="1715"/>
    </row>
    <row r="5049" spans="11:12" ht="15" customHeight="1">
      <c r="K5049" s="1715"/>
      <c r="L5049" s="1715"/>
    </row>
    <row r="5050" spans="11:12" ht="15" customHeight="1">
      <c r="K5050" s="1715"/>
      <c r="L5050" s="1715"/>
    </row>
    <row r="5051" spans="11:12" ht="15" customHeight="1">
      <c r="K5051" s="1715"/>
      <c r="L5051" s="1715"/>
    </row>
    <row r="5052" spans="11:12" ht="15" customHeight="1">
      <c r="K5052" s="1715"/>
      <c r="L5052" s="1715"/>
    </row>
    <row r="5053" spans="11:12" ht="15" customHeight="1">
      <c r="K5053" s="1715"/>
      <c r="L5053" s="1715"/>
    </row>
    <row r="5054" spans="11:12" ht="15" customHeight="1">
      <c r="K5054" s="1715"/>
      <c r="L5054" s="1715"/>
    </row>
    <row r="5055" spans="11:12" ht="15" customHeight="1">
      <c r="K5055" s="1715"/>
      <c r="L5055" s="1715"/>
    </row>
    <row r="5056" spans="11:12" ht="15" customHeight="1">
      <c r="K5056" s="1715"/>
      <c r="L5056" s="1715"/>
    </row>
    <row r="5057" spans="11:12" ht="15" customHeight="1">
      <c r="K5057" s="1715"/>
      <c r="L5057" s="1715"/>
    </row>
    <row r="5058" spans="11:12" ht="15" customHeight="1">
      <c r="K5058" s="1715"/>
      <c r="L5058" s="1715"/>
    </row>
    <row r="5059" spans="11:12" ht="15" customHeight="1">
      <c r="K5059" s="1715"/>
      <c r="L5059" s="1715"/>
    </row>
    <row r="5060" spans="11:12" ht="15" customHeight="1">
      <c r="K5060" s="1715"/>
      <c r="L5060" s="1715"/>
    </row>
    <row r="5061" spans="11:12" ht="15" customHeight="1">
      <c r="K5061" s="1715"/>
      <c r="L5061" s="1715"/>
    </row>
    <row r="5062" spans="11:12" ht="15" customHeight="1">
      <c r="K5062" s="1715"/>
      <c r="L5062" s="1715"/>
    </row>
    <row r="5063" spans="11:12" ht="15" customHeight="1">
      <c r="K5063" s="1715"/>
      <c r="L5063" s="1715"/>
    </row>
    <row r="5064" spans="11:12" ht="15" customHeight="1">
      <c r="K5064" s="1715"/>
      <c r="L5064" s="1715"/>
    </row>
    <row r="5065" spans="11:12" ht="15" customHeight="1">
      <c r="K5065" s="1715"/>
      <c r="L5065" s="1715"/>
    </row>
    <row r="5066" spans="11:12" ht="15" customHeight="1">
      <c r="K5066" s="1715"/>
      <c r="L5066" s="1715"/>
    </row>
    <row r="5067" spans="11:12" ht="15" customHeight="1">
      <c r="K5067" s="1715"/>
      <c r="L5067" s="1715"/>
    </row>
    <row r="5068" spans="11:12" ht="15" customHeight="1">
      <c r="K5068" s="1715"/>
      <c r="L5068" s="1715"/>
    </row>
    <row r="5069" spans="11:12" ht="15" customHeight="1">
      <c r="K5069" s="1715"/>
      <c r="L5069" s="1715"/>
    </row>
    <row r="5070" spans="11:12" ht="15" customHeight="1">
      <c r="K5070" s="1715"/>
      <c r="L5070" s="1715"/>
    </row>
    <row r="5071" spans="11:12" ht="15" customHeight="1">
      <c r="K5071" s="1715"/>
      <c r="L5071" s="1715"/>
    </row>
    <row r="5072" spans="11:12" ht="15" customHeight="1">
      <c r="K5072" s="1715"/>
      <c r="L5072" s="1715"/>
    </row>
    <row r="5073" spans="11:12" ht="15" customHeight="1">
      <c r="K5073" s="1715"/>
      <c r="L5073" s="1715"/>
    </row>
    <row r="5074" spans="11:12" ht="15" customHeight="1">
      <c r="K5074" s="1715"/>
      <c r="L5074" s="1715"/>
    </row>
    <row r="5075" spans="11:12" ht="15" customHeight="1">
      <c r="K5075" s="1715"/>
      <c r="L5075" s="1715"/>
    </row>
    <row r="5076" spans="11:12" ht="15" customHeight="1">
      <c r="K5076" s="1715"/>
      <c r="L5076" s="1715"/>
    </row>
    <row r="5077" spans="11:12" ht="15" customHeight="1">
      <c r="K5077" s="1715"/>
      <c r="L5077" s="1715"/>
    </row>
    <row r="5078" spans="11:12" ht="15" customHeight="1">
      <c r="K5078" s="1715"/>
      <c r="L5078" s="1715"/>
    </row>
    <row r="5079" spans="11:12" ht="15" customHeight="1">
      <c r="K5079" s="1715"/>
      <c r="L5079" s="1715"/>
    </row>
    <row r="5080" spans="11:12" ht="15" customHeight="1">
      <c r="K5080" s="1715"/>
      <c r="L5080" s="1715"/>
    </row>
    <row r="5081" spans="11:12" ht="15" customHeight="1">
      <c r="K5081" s="1715"/>
      <c r="L5081" s="1715"/>
    </row>
    <row r="5082" spans="11:12" ht="15" customHeight="1">
      <c r="K5082" s="1715"/>
      <c r="L5082" s="1715"/>
    </row>
    <row r="5083" spans="11:12" ht="15" customHeight="1">
      <c r="K5083" s="1715"/>
      <c r="L5083" s="1715"/>
    </row>
    <row r="5084" spans="11:12" ht="15" customHeight="1">
      <c r="K5084" s="1715"/>
      <c r="L5084" s="1715"/>
    </row>
    <row r="5085" spans="11:12" ht="15" customHeight="1">
      <c r="K5085" s="1715"/>
      <c r="L5085" s="1715"/>
    </row>
    <row r="5086" spans="11:12" ht="15" customHeight="1">
      <c r="K5086" s="1715"/>
      <c r="L5086" s="1715"/>
    </row>
    <row r="5087" spans="11:12" ht="15" customHeight="1">
      <c r="K5087" s="1715"/>
      <c r="L5087" s="1715"/>
    </row>
    <row r="5088" spans="11:12" ht="15" customHeight="1">
      <c r="K5088" s="1715"/>
      <c r="L5088" s="1715"/>
    </row>
    <row r="5089" spans="11:12" ht="15" customHeight="1">
      <c r="K5089" s="1715"/>
      <c r="L5089" s="1715"/>
    </row>
    <row r="5090" spans="11:12" ht="15" customHeight="1">
      <c r="K5090" s="1715"/>
      <c r="L5090" s="1715"/>
    </row>
    <row r="5091" spans="11:12" ht="15" customHeight="1">
      <c r="K5091" s="1715"/>
      <c r="L5091" s="1715"/>
    </row>
    <row r="5092" spans="11:12" ht="15" customHeight="1">
      <c r="K5092" s="1715"/>
      <c r="L5092" s="1715"/>
    </row>
    <row r="5093" spans="11:12" ht="15" customHeight="1">
      <c r="K5093" s="1715"/>
      <c r="L5093" s="1715"/>
    </row>
    <row r="5094" spans="11:12" ht="15" customHeight="1">
      <c r="K5094" s="1715"/>
      <c r="L5094" s="1715"/>
    </row>
    <row r="5095" spans="11:12" ht="15" customHeight="1">
      <c r="K5095" s="1715"/>
      <c r="L5095" s="1715"/>
    </row>
    <row r="5096" spans="11:12" ht="15" customHeight="1">
      <c r="K5096" s="1715"/>
      <c r="L5096" s="1715"/>
    </row>
    <row r="5097" spans="11:12" ht="15" customHeight="1">
      <c r="K5097" s="1715"/>
      <c r="L5097" s="1715"/>
    </row>
    <row r="5098" spans="11:12" ht="15" customHeight="1">
      <c r="K5098" s="1715"/>
      <c r="L5098" s="1715"/>
    </row>
    <row r="5099" spans="11:12" ht="15" customHeight="1">
      <c r="K5099" s="1715"/>
      <c r="L5099" s="1715"/>
    </row>
    <row r="5100" spans="11:12" ht="15" customHeight="1">
      <c r="K5100" s="1715"/>
      <c r="L5100" s="1715"/>
    </row>
    <row r="5101" spans="11:12" ht="15" customHeight="1">
      <c r="K5101" s="1715"/>
      <c r="L5101" s="1715"/>
    </row>
    <row r="5102" spans="11:12" ht="15" customHeight="1">
      <c r="K5102" s="1715"/>
      <c r="L5102" s="1715"/>
    </row>
    <row r="5103" spans="11:12" ht="15" customHeight="1">
      <c r="K5103" s="1715"/>
      <c r="L5103" s="1715"/>
    </row>
    <row r="5104" spans="11:12" ht="15" customHeight="1">
      <c r="K5104" s="1715"/>
      <c r="L5104" s="1715"/>
    </row>
    <row r="5105" spans="11:12" ht="15" customHeight="1">
      <c r="K5105" s="1715"/>
      <c r="L5105" s="1715"/>
    </row>
    <row r="5106" spans="11:12" ht="15" customHeight="1">
      <c r="K5106" s="1715"/>
      <c r="L5106" s="1715"/>
    </row>
    <row r="5107" spans="11:12" ht="15" customHeight="1">
      <c r="K5107" s="1715"/>
      <c r="L5107" s="1715"/>
    </row>
    <row r="5108" spans="11:12" ht="15" customHeight="1">
      <c r="K5108" s="1715"/>
      <c r="L5108" s="1715"/>
    </row>
    <row r="5109" spans="11:12" ht="15" customHeight="1">
      <c r="K5109" s="1715"/>
      <c r="L5109" s="1715"/>
    </row>
    <row r="5110" spans="11:12" ht="15" customHeight="1">
      <c r="K5110" s="1715"/>
      <c r="L5110" s="1715"/>
    </row>
    <row r="5111" spans="11:12" ht="15" customHeight="1">
      <c r="K5111" s="1715"/>
      <c r="L5111" s="1715"/>
    </row>
    <row r="5112" spans="11:12" ht="15" customHeight="1">
      <c r="K5112" s="1715"/>
      <c r="L5112" s="1715"/>
    </row>
    <row r="5113" spans="11:12" ht="15" customHeight="1">
      <c r="K5113" s="1715"/>
      <c r="L5113" s="1715"/>
    </row>
    <row r="5114" spans="11:12" ht="15" customHeight="1">
      <c r="K5114" s="1715"/>
      <c r="L5114" s="1715"/>
    </row>
    <row r="5115" spans="11:12" ht="15" customHeight="1">
      <c r="K5115" s="1715"/>
      <c r="L5115" s="1715"/>
    </row>
    <row r="5116" spans="11:12" ht="15" customHeight="1">
      <c r="K5116" s="1715"/>
      <c r="L5116" s="1715"/>
    </row>
    <row r="5117" spans="11:12" ht="15" customHeight="1">
      <c r="K5117" s="1715"/>
      <c r="L5117" s="1715"/>
    </row>
    <row r="5118" spans="11:12" ht="15" customHeight="1">
      <c r="K5118" s="1715"/>
      <c r="L5118" s="1715"/>
    </row>
    <row r="5119" spans="11:12" ht="15" customHeight="1">
      <c r="K5119" s="1715"/>
      <c r="L5119" s="1715"/>
    </row>
    <row r="5120" spans="11:12" ht="15" customHeight="1">
      <c r="K5120" s="1715"/>
      <c r="L5120" s="1715"/>
    </row>
    <row r="5121" spans="11:12" ht="15" customHeight="1">
      <c r="K5121" s="1715"/>
      <c r="L5121" s="1715"/>
    </row>
    <row r="5122" spans="11:12" ht="15" customHeight="1">
      <c r="K5122" s="1715"/>
      <c r="L5122" s="1715"/>
    </row>
    <row r="5123" spans="11:12" ht="15" customHeight="1">
      <c r="K5123" s="1715"/>
      <c r="L5123" s="1715"/>
    </row>
    <row r="5124" spans="11:12" ht="15" customHeight="1">
      <c r="K5124" s="1715"/>
      <c r="L5124" s="1715"/>
    </row>
    <row r="5125" spans="11:12" ht="15" customHeight="1">
      <c r="K5125" s="1715"/>
      <c r="L5125" s="1715"/>
    </row>
    <row r="5126" spans="11:12" ht="15" customHeight="1">
      <c r="K5126" s="1715"/>
      <c r="L5126" s="1715"/>
    </row>
    <row r="5127" spans="11:12" ht="15" customHeight="1">
      <c r="K5127" s="1715"/>
      <c r="L5127" s="1715"/>
    </row>
    <row r="5128" spans="11:12" ht="15" customHeight="1">
      <c r="K5128" s="1715"/>
      <c r="L5128" s="1715"/>
    </row>
    <row r="5129" spans="11:12" ht="15" customHeight="1">
      <c r="K5129" s="1715"/>
      <c r="L5129" s="1715"/>
    </row>
    <row r="5130" spans="11:12" ht="15" customHeight="1">
      <c r="K5130" s="1715"/>
      <c r="L5130" s="1715"/>
    </row>
    <row r="5131" spans="11:12" ht="15" customHeight="1">
      <c r="K5131" s="1715"/>
      <c r="L5131" s="1715"/>
    </row>
    <row r="5132" spans="11:12" ht="15" customHeight="1">
      <c r="K5132" s="1715"/>
      <c r="L5132" s="1715"/>
    </row>
    <row r="5133" spans="11:12" ht="15" customHeight="1">
      <c r="K5133" s="1715"/>
      <c r="L5133" s="1715"/>
    </row>
    <row r="5134" spans="11:12" ht="15" customHeight="1">
      <c r="K5134" s="1715"/>
      <c r="L5134" s="1715"/>
    </row>
    <row r="5135" spans="11:12" ht="15" customHeight="1">
      <c r="K5135" s="1715"/>
      <c r="L5135" s="1715"/>
    </row>
    <row r="5136" spans="11:12" ht="15" customHeight="1">
      <c r="K5136" s="1715"/>
      <c r="L5136" s="1715"/>
    </row>
    <row r="5137" spans="11:12" ht="15" customHeight="1">
      <c r="K5137" s="1715"/>
      <c r="L5137" s="1715"/>
    </row>
    <row r="5138" spans="11:12" ht="15" customHeight="1">
      <c r="K5138" s="1715"/>
      <c r="L5138" s="1715"/>
    </row>
    <row r="5139" spans="11:12" ht="15" customHeight="1">
      <c r="K5139" s="1715"/>
      <c r="L5139" s="1715"/>
    </row>
    <row r="5140" spans="11:12" ht="15" customHeight="1">
      <c r="K5140" s="1715"/>
      <c r="L5140" s="1715"/>
    </row>
    <row r="5141" spans="11:12" ht="15" customHeight="1">
      <c r="K5141" s="1715"/>
      <c r="L5141" s="1715"/>
    </row>
    <row r="5142" spans="11:12" ht="15" customHeight="1">
      <c r="K5142" s="1715"/>
      <c r="L5142" s="1715"/>
    </row>
    <row r="5143" spans="11:12" ht="15" customHeight="1">
      <c r="K5143" s="1715"/>
      <c r="L5143" s="1715"/>
    </row>
    <row r="5144" spans="11:12" ht="15" customHeight="1">
      <c r="K5144" s="1715"/>
      <c r="L5144" s="1715"/>
    </row>
    <row r="5145" spans="11:12" ht="15" customHeight="1">
      <c r="K5145" s="1715"/>
      <c r="L5145" s="1715"/>
    </row>
    <row r="5146" spans="11:12" ht="15" customHeight="1">
      <c r="K5146" s="1715"/>
      <c r="L5146" s="1715"/>
    </row>
    <row r="5147" spans="11:12" ht="15" customHeight="1">
      <c r="K5147" s="1715"/>
      <c r="L5147" s="1715"/>
    </row>
    <row r="5148" spans="11:12" ht="15" customHeight="1">
      <c r="K5148" s="1715"/>
      <c r="L5148" s="1715"/>
    </row>
    <row r="5149" spans="11:12" ht="15" customHeight="1">
      <c r="K5149" s="1715"/>
      <c r="L5149" s="1715"/>
    </row>
    <row r="5150" spans="11:12" ht="15" customHeight="1">
      <c r="K5150" s="1715"/>
      <c r="L5150" s="1715"/>
    </row>
    <row r="5151" spans="11:12" ht="15" customHeight="1">
      <c r="K5151" s="1715"/>
      <c r="L5151" s="1715"/>
    </row>
    <row r="5152" spans="11:12" ht="15" customHeight="1">
      <c r="K5152" s="1715"/>
      <c r="L5152" s="1715"/>
    </row>
    <row r="5153" spans="11:12" ht="15" customHeight="1">
      <c r="K5153" s="1715"/>
      <c r="L5153" s="1715"/>
    </row>
    <row r="5154" spans="11:12" ht="15" customHeight="1">
      <c r="K5154" s="1715"/>
      <c r="L5154" s="1715"/>
    </row>
    <row r="5155" spans="11:12" ht="15" customHeight="1">
      <c r="K5155" s="1715"/>
      <c r="L5155" s="1715"/>
    </row>
    <row r="5156" spans="11:12" ht="15" customHeight="1">
      <c r="K5156" s="1715"/>
      <c r="L5156" s="1715"/>
    </row>
    <row r="5157" spans="11:12" ht="15" customHeight="1">
      <c r="K5157" s="1715"/>
      <c r="L5157" s="1715"/>
    </row>
    <row r="5158" spans="11:12" ht="15" customHeight="1">
      <c r="K5158" s="1715"/>
      <c r="L5158" s="1715"/>
    </row>
    <row r="5159" spans="11:12" ht="15" customHeight="1">
      <c r="K5159" s="1715"/>
      <c r="L5159" s="1715"/>
    </row>
    <row r="5160" spans="11:12" ht="15" customHeight="1">
      <c r="K5160" s="1715"/>
      <c r="L5160" s="1715"/>
    </row>
    <row r="5161" spans="11:12" ht="15" customHeight="1">
      <c r="K5161" s="1715"/>
      <c r="L5161" s="1715"/>
    </row>
    <row r="5162" spans="11:12" ht="15" customHeight="1">
      <c r="K5162" s="1715"/>
      <c r="L5162" s="1715"/>
    </row>
    <row r="5163" spans="11:12" ht="15" customHeight="1">
      <c r="K5163" s="1715"/>
      <c r="L5163" s="1715"/>
    </row>
    <row r="5164" spans="11:12" ht="15" customHeight="1">
      <c r="K5164" s="1715"/>
      <c r="L5164" s="1715"/>
    </row>
    <row r="5165" spans="11:12" ht="15" customHeight="1">
      <c r="K5165" s="1715"/>
      <c r="L5165" s="1715"/>
    </row>
    <row r="5166" spans="11:12" ht="15" customHeight="1">
      <c r="K5166" s="1715"/>
      <c r="L5166" s="1715"/>
    </row>
    <row r="5167" spans="11:12" ht="15" customHeight="1">
      <c r="K5167" s="1715"/>
      <c r="L5167" s="1715"/>
    </row>
    <row r="5168" spans="11:12" ht="15" customHeight="1">
      <c r="K5168" s="1715"/>
      <c r="L5168" s="1715"/>
    </row>
    <row r="5169" spans="11:12" ht="15" customHeight="1">
      <c r="K5169" s="1715"/>
      <c r="L5169" s="1715"/>
    </row>
    <row r="5170" spans="11:12" ht="15" customHeight="1">
      <c r="K5170" s="1715"/>
      <c r="L5170" s="1715"/>
    </row>
    <row r="5171" spans="11:12" ht="15" customHeight="1">
      <c r="K5171" s="1715"/>
      <c r="L5171" s="1715"/>
    </row>
    <row r="5172" spans="11:12" ht="15" customHeight="1">
      <c r="K5172" s="1715"/>
      <c r="L5172" s="1715"/>
    </row>
    <row r="5173" spans="11:12" ht="15" customHeight="1">
      <c r="K5173" s="1715"/>
      <c r="L5173" s="1715"/>
    </row>
    <row r="5174" spans="11:12" ht="15" customHeight="1">
      <c r="K5174" s="1715"/>
      <c r="L5174" s="1715"/>
    </row>
    <row r="5175" spans="11:12" ht="15" customHeight="1">
      <c r="K5175" s="1715"/>
      <c r="L5175" s="1715"/>
    </row>
    <row r="5176" spans="11:12" ht="15" customHeight="1">
      <c r="K5176" s="1715"/>
      <c r="L5176" s="1715"/>
    </row>
    <row r="5177" spans="11:12" ht="15" customHeight="1">
      <c r="K5177" s="1715"/>
      <c r="L5177" s="1715"/>
    </row>
    <row r="5178" spans="11:12" ht="15" customHeight="1">
      <c r="K5178" s="1715"/>
      <c r="L5178" s="1715"/>
    </row>
    <row r="5179" spans="11:12" ht="15" customHeight="1">
      <c r="K5179" s="1715"/>
      <c r="L5179" s="1715"/>
    </row>
    <row r="5180" spans="11:12" ht="15" customHeight="1">
      <c r="K5180" s="1715"/>
      <c r="L5180" s="1715"/>
    </row>
    <row r="5181" spans="11:12" ht="15" customHeight="1">
      <c r="K5181" s="1715"/>
      <c r="L5181" s="1715"/>
    </row>
    <row r="5182" spans="11:12" ht="15" customHeight="1">
      <c r="K5182" s="1715"/>
      <c r="L5182" s="1715"/>
    </row>
    <row r="5183" spans="11:12" ht="15" customHeight="1">
      <c r="K5183" s="1715"/>
      <c r="L5183" s="1715"/>
    </row>
    <row r="5184" spans="11:12" ht="15" customHeight="1">
      <c r="K5184" s="1715"/>
      <c r="L5184" s="1715"/>
    </row>
    <row r="5185" spans="11:12" ht="15" customHeight="1">
      <c r="K5185" s="1715"/>
      <c r="L5185" s="1715"/>
    </row>
    <row r="5186" spans="11:12" ht="15" customHeight="1">
      <c r="K5186" s="1715"/>
      <c r="L5186" s="1715"/>
    </row>
    <row r="5187" spans="11:12" ht="15" customHeight="1">
      <c r="K5187" s="1715"/>
      <c r="L5187" s="1715"/>
    </row>
    <row r="5188" spans="11:12" ht="15" customHeight="1">
      <c r="K5188" s="1715"/>
      <c r="L5188" s="1715"/>
    </row>
    <row r="5189" spans="11:12" ht="15" customHeight="1">
      <c r="K5189" s="1715"/>
      <c r="L5189" s="1715"/>
    </row>
    <row r="5190" spans="11:12" ht="15" customHeight="1">
      <c r="K5190" s="1715"/>
      <c r="L5190" s="1715"/>
    </row>
    <row r="5191" spans="11:12" ht="15" customHeight="1">
      <c r="K5191" s="1715"/>
      <c r="L5191" s="1715"/>
    </row>
    <row r="5192" spans="11:12" ht="15" customHeight="1">
      <c r="K5192" s="1715"/>
      <c r="L5192" s="1715"/>
    </row>
    <row r="5193" spans="11:12" ht="15" customHeight="1">
      <c r="K5193" s="1715"/>
      <c r="L5193" s="1715"/>
    </row>
    <row r="5194" spans="11:12" ht="15" customHeight="1">
      <c r="K5194" s="1715"/>
      <c r="L5194" s="1715"/>
    </row>
    <row r="5195" spans="11:12" ht="15" customHeight="1">
      <c r="K5195" s="1715"/>
      <c r="L5195" s="1715"/>
    </row>
    <row r="5196" spans="11:12" ht="15" customHeight="1">
      <c r="K5196" s="1715"/>
      <c r="L5196" s="1715"/>
    </row>
    <row r="5197" spans="11:12" ht="15" customHeight="1">
      <c r="K5197" s="1715"/>
      <c r="L5197" s="1715"/>
    </row>
    <row r="5198" spans="11:12" ht="15" customHeight="1">
      <c r="K5198" s="1715"/>
      <c r="L5198" s="1715"/>
    </row>
    <row r="5199" spans="11:12" ht="15" customHeight="1">
      <c r="K5199" s="1715"/>
      <c r="L5199" s="1715"/>
    </row>
    <row r="5200" spans="11:12" ht="15" customHeight="1">
      <c r="K5200" s="1715"/>
      <c r="L5200" s="1715"/>
    </row>
    <row r="5201" spans="11:12" ht="15" customHeight="1">
      <c r="K5201" s="1715"/>
      <c r="L5201" s="1715"/>
    </row>
    <row r="5202" spans="11:12" ht="15" customHeight="1">
      <c r="K5202" s="1715"/>
      <c r="L5202" s="1715"/>
    </row>
    <row r="5203" spans="11:12" ht="15" customHeight="1">
      <c r="K5203" s="1715"/>
      <c r="L5203" s="1715"/>
    </row>
    <row r="5204" spans="11:12" ht="15" customHeight="1">
      <c r="K5204" s="1715"/>
      <c r="L5204" s="1715"/>
    </row>
    <row r="5205" spans="11:12" ht="15" customHeight="1">
      <c r="K5205" s="1715"/>
      <c r="L5205" s="1715"/>
    </row>
    <row r="5206" spans="11:12" ht="15" customHeight="1">
      <c r="K5206" s="1715"/>
      <c r="L5206" s="1715"/>
    </row>
    <row r="5207" spans="11:12" ht="15" customHeight="1">
      <c r="K5207" s="1715"/>
      <c r="L5207" s="1715"/>
    </row>
    <row r="5208" spans="11:12" ht="15" customHeight="1">
      <c r="K5208" s="1715"/>
      <c r="L5208" s="1715"/>
    </row>
    <row r="5209" spans="11:12" ht="15" customHeight="1">
      <c r="K5209" s="1715"/>
      <c r="L5209" s="1715"/>
    </row>
    <row r="5210" spans="11:12" ht="15" customHeight="1">
      <c r="K5210" s="1715"/>
      <c r="L5210" s="1715"/>
    </row>
    <row r="5211" spans="11:12" ht="15" customHeight="1">
      <c r="K5211" s="1715"/>
      <c r="L5211" s="1715"/>
    </row>
    <row r="5212" spans="11:12" ht="15" customHeight="1">
      <c r="K5212" s="1715"/>
      <c r="L5212" s="1715"/>
    </row>
    <row r="5213" spans="11:12" ht="15" customHeight="1">
      <c r="K5213" s="1715"/>
      <c r="L5213" s="1715"/>
    </row>
    <row r="5214" spans="11:12" ht="15" customHeight="1">
      <c r="K5214" s="1715"/>
      <c r="L5214" s="1715"/>
    </row>
    <row r="5215" spans="11:12" ht="15" customHeight="1">
      <c r="K5215" s="1715"/>
      <c r="L5215" s="1715"/>
    </row>
    <row r="5216" spans="11:12" ht="15" customHeight="1">
      <c r="K5216" s="1715"/>
      <c r="L5216" s="1715"/>
    </row>
    <row r="5217" spans="11:12" ht="15" customHeight="1">
      <c r="K5217" s="1715"/>
      <c r="L5217" s="1715"/>
    </row>
    <row r="5218" spans="11:12" ht="15" customHeight="1">
      <c r="K5218" s="1715"/>
      <c r="L5218" s="1715"/>
    </row>
    <row r="5219" spans="11:12" ht="15" customHeight="1">
      <c r="K5219" s="1715"/>
      <c r="L5219" s="1715"/>
    </row>
    <row r="5220" spans="11:12" ht="15" customHeight="1">
      <c r="K5220" s="1715"/>
      <c r="L5220" s="1715"/>
    </row>
    <row r="5221" spans="11:12" ht="15" customHeight="1">
      <c r="K5221" s="1715"/>
      <c r="L5221" s="1715"/>
    </row>
    <row r="5222" spans="11:12" ht="15" customHeight="1">
      <c r="K5222" s="1715"/>
      <c r="L5222" s="1715"/>
    </row>
    <row r="5223" spans="11:12" ht="15" customHeight="1">
      <c r="K5223" s="1715"/>
      <c r="L5223" s="1715"/>
    </row>
    <row r="5224" spans="11:12" ht="15" customHeight="1">
      <c r="K5224" s="1715"/>
      <c r="L5224" s="1715"/>
    </row>
    <row r="5225" spans="11:12" ht="15" customHeight="1">
      <c r="K5225" s="1715"/>
      <c r="L5225" s="1715"/>
    </row>
    <row r="5226" spans="11:12" ht="15" customHeight="1">
      <c r="K5226" s="1715"/>
      <c r="L5226" s="1715"/>
    </row>
    <row r="5227" spans="11:12" ht="15" customHeight="1">
      <c r="K5227" s="1715"/>
      <c r="L5227" s="1715"/>
    </row>
    <row r="5228" spans="11:12" ht="15" customHeight="1">
      <c r="K5228" s="1715"/>
      <c r="L5228" s="1715"/>
    </row>
    <row r="5229" spans="11:12" ht="15" customHeight="1">
      <c r="K5229" s="1715"/>
      <c r="L5229" s="1715"/>
    </row>
    <row r="5230" spans="11:12" ht="15" customHeight="1">
      <c r="K5230" s="1715"/>
      <c r="L5230" s="1715"/>
    </row>
    <row r="5231" spans="11:12" ht="15" customHeight="1">
      <c r="K5231" s="1715"/>
      <c r="L5231" s="1715"/>
    </row>
    <row r="5232" spans="11:12" ht="15" customHeight="1">
      <c r="K5232" s="1715"/>
      <c r="L5232" s="1715"/>
    </row>
    <row r="5233" spans="11:12" ht="15" customHeight="1">
      <c r="K5233" s="1715"/>
      <c r="L5233" s="1715"/>
    </row>
    <row r="5234" spans="11:12" ht="15" customHeight="1">
      <c r="K5234" s="1715"/>
      <c r="L5234" s="1715"/>
    </row>
    <row r="5235" spans="11:12" ht="15" customHeight="1">
      <c r="K5235" s="1715"/>
      <c r="L5235" s="1715"/>
    </row>
    <row r="5236" spans="11:12" ht="15" customHeight="1">
      <c r="K5236" s="1715"/>
      <c r="L5236" s="1715"/>
    </row>
    <row r="5237" spans="11:12" ht="15" customHeight="1">
      <c r="K5237" s="1715"/>
      <c r="L5237" s="1715"/>
    </row>
    <row r="5238" spans="11:12" ht="15" customHeight="1">
      <c r="K5238" s="1715"/>
      <c r="L5238" s="1715"/>
    </row>
    <row r="5239" spans="11:12" ht="15" customHeight="1">
      <c r="K5239" s="1715"/>
      <c r="L5239" s="1715"/>
    </row>
    <row r="5240" spans="11:12" ht="15" customHeight="1">
      <c r="K5240" s="1715"/>
      <c r="L5240" s="1715"/>
    </row>
    <row r="5241" spans="11:12" ht="15" customHeight="1">
      <c r="K5241" s="1715"/>
      <c r="L5241" s="1715"/>
    </row>
    <row r="5242" spans="11:12" ht="15" customHeight="1">
      <c r="K5242" s="1715"/>
      <c r="L5242" s="1715"/>
    </row>
    <row r="5243" spans="11:12" ht="15" customHeight="1">
      <c r="K5243" s="1715"/>
      <c r="L5243" s="1715"/>
    </row>
    <row r="5244" spans="11:12" ht="15" customHeight="1">
      <c r="K5244" s="1715"/>
      <c r="L5244" s="1715"/>
    </row>
    <row r="5245" spans="11:12" ht="15" customHeight="1">
      <c r="K5245" s="1715"/>
      <c r="L5245" s="1715"/>
    </row>
    <row r="5246" spans="11:12" ht="15" customHeight="1">
      <c r="K5246" s="1715"/>
      <c r="L5246" s="1715"/>
    </row>
    <row r="5247" spans="11:12" ht="15" customHeight="1">
      <c r="K5247" s="1715"/>
      <c r="L5247" s="1715"/>
    </row>
    <row r="5248" spans="11:12" ht="15" customHeight="1">
      <c r="K5248" s="1715"/>
      <c r="L5248" s="1715"/>
    </row>
    <row r="5249" spans="11:12" ht="15" customHeight="1">
      <c r="K5249" s="1715"/>
      <c r="L5249" s="1715"/>
    </row>
    <row r="5250" spans="11:12" ht="15" customHeight="1">
      <c r="K5250" s="1715"/>
      <c r="L5250" s="1715"/>
    </row>
    <row r="5251" spans="11:12" ht="15" customHeight="1">
      <c r="K5251" s="1715"/>
      <c r="L5251" s="1715"/>
    </row>
    <row r="5252" spans="11:12" ht="15" customHeight="1">
      <c r="K5252" s="1715"/>
      <c r="L5252" s="1715"/>
    </row>
    <row r="5253" spans="11:12" ht="15" customHeight="1">
      <c r="K5253" s="1715"/>
      <c r="L5253" s="1715"/>
    </row>
    <row r="5254" spans="11:12" ht="15" customHeight="1">
      <c r="K5254" s="1715"/>
      <c r="L5254" s="1715"/>
    </row>
    <row r="5255" spans="11:12" ht="15" customHeight="1">
      <c r="K5255" s="1715"/>
      <c r="L5255" s="1715"/>
    </row>
    <row r="5256" spans="11:12" ht="15" customHeight="1">
      <c r="K5256" s="1715"/>
      <c r="L5256" s="1715"/>
    </row>
    <row r="5257" spans="11:12" ht="15" customHeight="1">
      <c r="K5257" s="1715"/>
      <c r="L5257" s="1715"/>
    </row>
    <row r="5258" spans="11:12" ht="15" customHeight="1">
      <c r="K5258" s="1715"/>
      <c r="L5258" s="1715"/>
    </row>
    <row r="5259" spans="11:12" ht="15" customHeight="1">
      <c r="K5259" s="1715"/>
      <c r="L5259" s="1715"/>
    </row>
    <row r="5260" spans="11:12" ht="15" customHeight="1">
      <c r="K5260" s="1715"/>
      <c r="L5260" s="1715"/>
    </row>
    <row r="5261" spans="11:12" ht="15" customHeight="1">
      <c r="K5261" s="1715"/>
      <c r="L5261" s="1715"/>
    </row>
    <row r="5262" spans="11:12" ht="15" customHeight="1">
      <c r="K5262" s="1715"/>
      <c r="L5262" s="1715"/>
    </row>
    <row r="5263" spans="11:12" ht="15" customHeight="1">
      <c r="K5263" s="1715"/>
      <c r="L5263" s="1715"/>
    </row>
    <row r="5264" spans="11:12" ht="15" customHeight="1">
      <c r="K5264" s="1715"/>
      <c r="L5264" s="1715"/>
    </row>
    <row r="5265" spans="11:12" ht="15" customHeight="1">
      <c r="K5265" s="1715"/>
      <c r="L5265" s="1715"/>
    </row>
    <row r="5266" spans="11:12" ht="15" customHeight="1">
      <c r="K5266" s="1715"/>
      <c r="L5266" s="1715"/>
    </row>
    <row r="5267" spans="11:12" ht="15" customHeight="1">
      <c r="K5267" s="1715"/>
      <c r="L5267" s="1715"/>
    </row>
    <row r="5268" spans="11:12" ht="15" customHeight="1">
      <c r="K5268" s="1715"/>
      <c r="L5268" s="1715"/>
    </row>
    <row r="5269" spans="11:12" ht="15" customHeight="1">
      <c r="K5269" s="1715"/>
      <c r="L5269" s="1715"/>
    </row>
    <row r="5270" spans="11:12" ht="15" customHeight="1">
      <c r="K5270" s="1715"/>
      <c r="L5270" s="1715"/>
    </row>
    <row r="5271" spans="11:12" ht="15" customHeight="1">
      <c r="K5271" s="1715"/>
      <c r="L5271" s="1715"/>
    </row>
    <row r="5272" spans="11:12" ht="15" customHeight="1">
      <c r="K5272" s="1715"/>
      <c r="L5272" s="1715"/>
    </row>
    <row r="5273" spans="11:12" ht="15" customHeight="1">
      <c r="K5273" s="1715"/>
      <c r="L5273" s="1715"/>
    </row>
    <row r="5274" spans="11:12" ht="15" customHeight="1">
      <c r="K5274" s="1715"/>
      <c r="L5274" s="1715"/>
    </row>
    <row r="5275" spans="11:12" ht="15" customHeight="1">
      <c r="K5275" s="1715"/>
      <c r="L5275" s="1715"/>
    </row>
    <row r="5276" spans="11:12" ht="15" customHeight="1">
      <c r="K5276" s="1715"/>
      <c r="L5276" s="1715"/>
    </row>
    <row r="5277" spans="11:12" ht="15" customHeight="1">
      <c r="K5277" s="1715"/>
      <c r="L5277" s="1715"/>
    </row>
    <row r="5278" spans="11:12" ht="15" customHeight="1">
      <c r="K5278" s="1715"/>
      <c r="L5278" s="1715"/>
    </row>
    <row r="5279" spans="11:12" ht="15" customHeight="1">
      <c r="K5279" s="1715"/>
      <c r="L5279" s="1715"/>
    </row>
    <row r="5280" spans="11:12" ht="15" customHeight="1">
      <c r="K5280" s="1715"/>
      <c r="L5280" s="1715"/>
    </row>
    <row r="5281" spans="11:12" ht="15" customHeight="1">
      <c r="K5281" s="1715"/>
      <c r="L5281" s="1715"/>
    </row>
    <row r="5282" spans="11:12" ht="15" customHeight="1">
      <c r="K5282" s="1715"/>
      <c r="L5282" s="1715"/>
    </row>
    <row r="5283" spans="11:12" ht="15" customHeight="1">
      <c r="K5283" s="1715"/>
      <c r="L5283" s="1715"/>
    </row>
    <row r="5284" spans="11:12" ht="15" customHeight="1">
      <c r="K5284" s="1715"/>
      <c r="L5284" s="1715"/>
    </row>
    <row r="5285" spans="11:12" ht="15" customHeight="1">
      <c r="K5285" s="1715"/>
      <c r="L5285" s="1715"/>
    </row>
    <row r="5286" spans="11:12" ht="15" customHeight="1">
      <c r="K5286" s="1715"/>
      <c r="L5286" s="1715"/>
    </row>
    <row r="5287" spans="11:12" ht="15" customHeight="1">
      <c r="K5287" s="1715"/>
      <c r="L5287" s="1715"/>
    </row>
    <row r="5288" spans="11:12" ht="15" customHeight="1">
      <c r="K5288" s="1715"/>
      <c r="L5288" s="1715"/>
    </row>
    <row r="5289" spans="11:12" ht="15" customHeight="1">
      <c r="K5289" s="1715"/>
      <c r="L5289" s="1715"/>
    </row>
    <row r="5290" spans="11:12" ht="15" customHeight="1">
      <c r="K5290" s="1715"/>
      <c r="L5290" s="1715"/>
    </row>
    <row r="5291" spans="11:12" ht="15" customHeight="1">
      <c r="K5291" s="1715"/>
      <c r="L5291" s="1715"/>
    </row>
    <row r="5292" spans="11:12" ht="15" customHeight="1">
      <c r="K5292" s="1715"/>
      <c r="L5292" s="1715"/>
    </row>
    <row r="5293" spans="11:12" ht="15" customHeight="1">
      <c r="K5293" s="1715"/>
      <c r="L5293" s="1715"/>
    </row>
    <row r="5294" spans="11:12" ht="15" customHeight="1">
      <c r="K5294" s="1715"/>
      <c r="L5294" s="1715"/>
    </row>
    <row r="5295" spans="11:12" ht="15" customHeight="1">
      <c r="K5295" s="1715"/>
      <c r="L5295" s="1715"/>
    </row>
    <row r="5296" spans="11:12" ht="15" customHeight="1">
      <c r="K5296" s="1715"/>
      <c r="L5296" s="1715"/>
    </row>
    <row r="5297" spans="11:12" ht="15" customHeight="1">
      <c r="K5297" s="1715"/>
      <c r="L5297" s="1715"/>
    </row>
    <row r="5298" spans="11:12" ht="15" customHeight="1">
      <c r="K5298" s="1715"/>
      <c r="L5298" s="1715"/>
    </row>
    <row r="5299" spans="11:12" ht="15" customHeight="1">
      <c r="K5299" s="1715"/>
      <c r="L5299" s="1715"/>
    </row>
    <row r="5300" spans="11:12" ht="15" customHeight="1">
      <c r="K5300" s="1715"/>
      <c r="L5300" s="1715"/>
    </row>
    <row r="5301" spans="11:12" ht="15" customHeight="1">
      <c r="K5301" s="1715"/>
      <c r="L5301" s="1715"/>
    </row>
    <row r="5302" spans="11:12" ht="15" customHeight="1">
      <c r="K5302" s="1715"/>
      <c r="L5302" s="1715"/>
    </row>
    <row r="5303" spans="11:12" ht="15" customHeight="1">
      <c r="K5303" s="1715"/>
      <c r="L5303" s="1715"/>
    </row>
    <row r="5304" spans="11:12" ht="15" customHeight="1">
      <c r="K5304" s="1715"/>
      <c r="L5304" s="1715"/>
    </row>
    <row r="5305" spans="11:12" ht="15" customHeight="1">
      <c r="K5305" s="1715"/>
      <c r="L5305" s="1715"/>
    </row>
    <row r="5306" spans="11:12" ht="15" customHeight="1">
      <c r="K5306" s="1715"/>
      <c r="L5306" s="1715"/>
    </row>
    <row r="5307" spans="11:12" ht="15" customHeight="1">
      <c r="K5307" s="1715"/>
      <c r="L5307" s="1715"/>
    </row>
    <row r="5308" spans="11:12" ht="15" customHeight="1">
      <c r="K5308" s="1715"/>
      <c r="L5308" s="1715"/>
    </row>
    <row r="5309" spans="11:12" ht="15" customHeight="1">
      <c r="K5309" s="1715"/>
      <c r="L5309" s="1715"/>
    </row>
    <row r="5310" spans="11:12" ht="15" customHeight="1">
      <c r="K5310" s="1715"/>
      <c r="L5310" s="1715"/>
    </row>
    <row r="5311" spans="11:12" ht="15" customHeight="1">
      <c r="K5311" s="1715"/>
      <c r="L5311" s="1715"/>
    </row>
    <row r="5312" spans="11:12" ht="15" customHeight="1">
      <c r="K5312" s="1715"/>
      <c r="L5312" s="1715"/>
    </row>
    <row r="5313" spans="11:12" ht="15" customHeight="1">
      <c r="K5313" s="1715"/>
      <c r="L5313" s="1715"/>
    </row>
    <row r="5314" spans="11:12" ht="15" customHeight="1">
      <c r="K5314" s="1715"/>
      <c r="L5314" s="1715"/>
    </row>
    <row r="5315" spans="11:12" ht="15" customHeight="1">
      <c r="K5315" s="1715"/>
      <c r="L5315" s="1715"/>
    </row>
    <row r="5316" spans="11:12" ht="15" customHeight="1">
      <c r="K5316" s="1715"/>
      <c r="L5316" s="1715"/>
    </row>
    <row r="5317" spans="11:12" ht="15" customHeight="1">
      <c r="K5317" s="1715"/>
      <c r="L5317" s="1715"/>
    </row>
    <row r="5318" spans="11:12" ht="15" customHeight="1">
      <c r="K5318" s="1715"/>
      <c r="L5318" s="1715"/>
    </row>
    <row r="5319" spans="11:12" ht="15" customHeight="1">
      <c r="K5319" s="1715"/>
      <c r="L5319" s="1715"/>
    </row>
    <row r="5320" spans="11:12" ht="15" customHeight="1">
      <c r="K5320" s="1715"/>
      <c r="L5320" s="1715"/>
    </row>
    <row r="5321" spans="11:12" ht="15" customHeight="1">
      <c r="K5321" s="1715"/>
      <c r="L5321" s="1715"/>
    </row>
    <row r="5322" spans="11:12" ht="15" customHeight="1">
      <c r="K5322" s="1715"/>
      <c r="L5322" s="1715"/>
    </row>
    <row r="5323" spans="11:12" ht="15" customHeight="1">
      <c r="K5323" s="1715"/>
      <c r="L5323" s="1715"/>
    </row>
    <row r="5324" spans="11:12" ht="15" customHeight="1">
      <c r="K5324" s="1715"/>
      <c r="L5324" s="1715"/>
    </row>
    <row r="5325" spans="11:12" ht="15" customHeight="1">
      <c r="K5325" s="1715"/>
      <c r="L5325" s="1715"/>
    </row>
    <row r="5326" spans="11:12" ht="15" customHeight="1">
      <c r="K5326" s="1715"/>
      <c r="L5326" s="1715"/>
    </row>
    <row r="5327" spans="11:12" ht="15" customHeight="1">
      <c r="K5327" s="1715"/>
      <c r="L5327" s="1715"/>
    </row>
    <row r="5328" spans="11:12" ht="15" customHeight="1">
      <c r="K5328" s="1715"/>
      <c r="L5328" s="1715"/>
    </row>
    <row r="5329" spans="11:12" ht="15" customHeight="1">
      <c r="K5329" s="1715"/>
      <c r="L5329" s="1715"/>
    </row>
    <row r="5330" spans="11:12" ht="15" customHeight="1">
      <c r="K5330" s="1715"/>
      <c r="L5330" s="1715"/>
    </row>
    <row r="5331" spans="11:12" ht="15" customHeight="1">
      <c r="K5331" s="1715"/>
      <c r="L5331" s="1715"/>
    </row>
    <row r="5332" spans="11:12" ht="15" customHeight="1">
      <c r="K5332" s="1715"/>
      <c r="L5332" s="1715"/>
    </row>
    <row r="5333" spans="11:12" ht="15" customHeight="1">
      <c r="K5333" s="1715"/>
      <c r="L5333" s="1715"/>
    </row>
    <row r="5334" spans="11:12" ht="15" customHeight="1">
      <c r="K5334" s="1715"/>
      <c r="L5334" s="1715"/>
    </row>
    <row r="5335" spans="11:12" ht="15" customHeight="1">
      <c r="K5335" s="1715"/>
      <c r="L5335" s="1715"/>
    </row>
    <row r="5336" spans="11:12" ht="15" customHeight="1">
      <c r="K5336" s="1715"/>
      <c r="L5336" s="1715"/>
    </row>
    <row r="5337" spans="11:12" ht="15" customHeight="1">
      <c r="K5337" s="1715"/>
      <c r="L5337" s="1715"/>
    </row>
    <row r="5338" spans="11:12" ht="15" customHeight="1">
      <c r="K5338" s="1715"/>
      <c r="L5338" s="1715"/>
    </row>
    <row r="5339" spans="11:12" ht="15" customHeight="1">
      <c r="K5339" s="1715"/>
      <c r="L5339" s="1715"/>
    </row>
    <row r="5340" spans="11:12" ht="15" customHeight="1">
      <c r="K5340" s="1715"/>
      <c r="L5340" s="1715"/>
    </row>
    <row r="5341" spans="11:12" ht="15" customHeight="1">
      <c r="K5341" s="1715"/>
      <c r="L5341" s="1715"/>
    </row>
    <row r="5342" spans="11:12" ht="15" customHeight="1">
      <c r="K5342" s="1715"/>
      <c r="L5342" s="1715"/>
    </row>
    <row r="5343" spans="11:12" ht="15" customHeight="1">
      <c r="K5343" s="1715"/>
      <c r="L5343" s="1715"/>
    </row>
    <row r="5344" spans="11:12" ht="15" customHeight="1">
      <c r="K5344" s="1715"/>
      <c r="L5344" s="1715"/>
    </row>
    <row r="5345" spans="11:12" ht="15" customHeight="1">
      <c r="K5345" s="1715"/>
      <c r="L5345" s="1715"/>
    </row>
    <row r="5346" spans="11:12" ht="15" customHeight="1">
      <c r="K5346" s="1715"/>
      <c r="L5346" s="1715"/>
    </row>
    <row r="5347" spans="11:12" ht="15" customHeight="1">
      <c r="K5347" s="1715"/>
      <c r="L5347" s="1715"/>
    </row>
    <row r="5348" spans="11:12" ht="15" customHeight="1">
      <c r="K5348" s="1715"/>
      <c r="L5348" s="1715"/>
    </row>
    <row r="5349" spans="11:12" ht="15" customHeight="1">
      <c r="K5349" s="1715"/>
      <c r="L5349" s="1715"/>
    </row>
    <row r="5350" spans="11:12" ht="15" customHeight="1">
      <c r="K5350" s="1715"/>
      <c r="L5350" s="1715"/>
    </row>
    <row r="5351" spans="11:12" ht="15" customHeight="1">
      <c r="K5351" s="1715"/>
      <c r="L5351" s="1715"/>
    </row>
    <row r="5352" spans="11:12" ht="15" customHeight="1">
      <c r="K5352" s="1715"/>
      <c r="L5352" s="1715"/>
    </row>
    <row r="5353" spans="11:12" ht="15" customHeight="1">
      <c r="K5353" s="1715"/>
      <c r="L5353" s="1715"/>
    </row>
    <row r="5354" spans="11:12" ht="15" customHeight="1">
      <c r="K5354" s="1715"/>
      <c r="L5354" s="1715"/>
    </row>
    <row r="5355" spans="11:12" ht="15" customHeight="1">
      <c r="K5355" s="1715"/>
      <c r="L5355" s="1715"/>
    </row>
    <row r="5356" spans="11:12" ht="15" customHeight="1">
      <c r="K5356" s="1715"/>
      <c r="L5356" s="1715"/>
    </row>
    <row r="5357" spans="11:12" ht="15" customHeight="1">
      <c r="K5357" s="1715"/>
      <c r="L5357" s="1715"/>
    </row>
    <row r="5358" spans="11:12" ht="15" customHeight="1">
      <c r="K5358" s="1715"/>
      <c r="L5358" s="1715"/>
    </row>
    <row r="5359" spans="11:12" ht="15" customHeight="1">
      <c r="K5359" s="1715"/>
      <c r="L5359" s="1715"/>
    </row>
    <row r="5360" spans="11:12" ht="15" customHeight="1">
      <c r="K5360" s="1715"/>
      <c r="L5360" s="1715"/>
    </row>
    <row r="5361" spans="11:12" ht="15" customHeight="1">
      <c r="K5361" s="1715"/>
      <c r="L5361" s="1715"/>
    </row>
    <row r="5362" spans="11:12" ht="15" customHeight="1">
      <c r="K5362" s="1715"/>
      <c r="L5362" s="1715"/>
    </row>
    <row r="5363" spans="11:12" ht="15" customHeight="1">
      <c r="K5363" s="1715"/>
      <c r="L5363" s="1715"/>
    </row>
    <row r="5364" spans="11:12" ht="15" customHeight="1">
      <c r="K5364" s="1715"/>
      <c r="L5364" s="1715"/>
    </row>
    <row r="5365" spans="11:12" ht="15" customHeight="1">
      <c r="K5365" s="1715"/>
      <c r="L5365" s="1715"/>
    </row>
    <row r="5366" spans="11:12" ht="15" customHeight="1">
      <c r="K5366" s="1715"/>
      <c r="L5366" s="1715"/>
    </row>
    <row r="5367" spans="11:12" ht="15" customHeight="1">
      <c r="K5367" s="1715"/>
      <c r="L5367" s="1715"/>
    </row>
    <row r="5368" spans="11:12" ht="15" customHeight="1">
      <c r="K5368" s="1715"/>
      <c r="L5368" s="1715"/>
    </row>
    <row r="5369" spans="11:12" ht="15" customHeight="1">
      <c r="K5369" s="1715"/>
      <c r="L5369" s="1715"/>
    </row>
    <row r="5370" spans="11:12" ht="15" customHeight="1">
      <c r="K5370" s="1715"/>
      <c r="L5370" s="1715"/>
    </row>
    <row r="5371" spans="11:12" ht="15" customHeight="1">
      <c r="K5371" s="1715"/>
      <c r="L5371" s="1715"/>
    </row>
    <row r="5372" spans="11:12" ht="15" customHeight="1">
      <c r="K5372" s="1715"/>
      <c r="L5372" s="1715"/>
    </row>
    <row r="5373" spans="11:12" ht="15" customHeight="1">
      <c r="K5373" s="1715"/>
      <c r="L5373" s="1715"/>
    </row>
    <row r="5374" spans="11:12" ht="15" customHeight="1">
      <c r="K5374" s="1715"/>
      <c r="L5374" s="1715"/>
    </row>
    <row r="5375" spans="11:12" ht="15" customHeight="1">
      <c r="K5375" s="1715"/>
      <c r="L5375" s="1715"/>
    </row>
    <row r="5376" spans="11:12" ht="15" customHeight="1">
      <c r="K5376" s="1715"/>
      <c r="L5376" s="1715"/>
    </row>
    <row r="5377" spans="11:12" ht="15" customHeight="1">
      <c r="K5377" s="1715"/>
      <c r="L5377" s="1715"/>
    </row>
    <row r="5378" spans="11:12" ht="15" customHeight="1">
      <c r="K5378" s="1715"/>
      <c r="L5378" s="1715"/>
    </row>
    <row r="5379" spans="11:12" ht="15" customHeight="1">
      <c r="K5379" s="1715"/>
      <c r="L5379" s="1715"/>
    </row>
    <row r="5380" spans="11:12" ht="15" customHeight="1">
      <c r="K5380" s="1715"/>
      <c r="L5380" s="1715"/>
    </row>
    <row r="5381" spans="11:12" ht="15" customHeight="1">
      <c r="K5381" s="1715"/>
      <c r="L5381" s="1715"/>
    </row>
    <row r="5382" spans="11:12" ht="15" customHeight="1">
      <c r="K5382" s="1715"/>
      <c r="L5382" s="1715"/>
    </row>
    <row r="5383" spans="11:12" ht="15" customHeight="1">
      <c r="K5383" s="1715"/>
      <c r="L5383" s="1715"/>
    </row>
    <row r="5384" spans="11:12" ht="15" customHeight="1">
      <c r="K5384" s="1715"/>
      <c r="L5384" s="1715"/>
    </row>
    <row r="5385" spans="11:12" ht="15" customHeight="1">
      <c r="K5385" s="1715"/>
      <c r="L5385" s="1715"/>
    </row>
    <row r="5386" spans="11:12" ht="15" customHeight="1">
      <c r="K5386" s="1715"/>
      <c r="L5386" s="1715"/>
    </row>
    <row r="5387" spans="11:12" ht="15" customHeight="1">
      <c r="K5387" s="1715"/>
      <c r="L5387" s="1715"/>
    </row>
    <row r="5388" spans="11:12" ht="15" customHeight="1">
      <c r="K5388" s="1715"/>
      <c r="L5388" s="1715"/>
    </row>
    <row r="5389" spans="11:12" ht="15" customHeight="1">
      <c r="K5389" s="1715"/>
      <c r="L5389" s="1715"/>
    </row>
    <row r="5390" spans="11:12" ht="15" customHeight="1">
      <c r="K5390" s="1715"/>
      <c r="L5390" s="1715"/>
    </row>
    <row r="5391" spans="11:12" ht="15" customHeight="1">
      <c r="K5391" s="1715"/>
      <c r="L5391" s="1715"/>
    </row>
    <row r="5392" spans="11:12" ht="15" customHeight="1">
      <c r="K5392" s="1715"/>
      <c r="L5392" s="1715"/>
    </row>
    <row r="5393" spans="11:12" ht="15" customHeight="1">
      <c r="K5393" s="1715"/>
      <c r="L5393" s="1715"/>
    </row>
    <row r="5394" spans="11:12" ht="15" customHeight="1">
      <c r="K5394" s="1715"/>
      <c r="L5394" s="1715"/>
    </row>
    <row r="5395" spans="11:12" ht="15" customHeight="1">
      <c r="K5395" s="1715"/>
      <c r="L5395" s="1715"/>
    </row>
    <row r="5396" spans="11:12" ht="15" customHeight="1">
      <c r="K5396" s="1715"/>
      <c r="L5396" s="1715"/>
    </row>
    <row r="5397" spans="11:12" ht="15" customHeight="1">
      <c r="K5397" s="1715"/>
      <c r="L5397" s="1715"/>
    </row>
    <row r="5398" spans="11:12" ht="15" customHeight="1">
      <c r="K5398" s="1715"/>
      <c r="L5398" s="1715"/>
    </row>
    <row r="5399" spans="11:12" ht="15" customHeight="1">
      <c r="K5399" s="1715"/>
      <c r="L5399" s="1715"/>
    </row>
    <row r="5400" spans="11:12" ht="15" customHeight="1">
      <c r="K5400" s="1715"/>
      <c r="L5400" s="1715"/>
    </row>
    <row r="5401" spans="11:12" ht="15" customHeight="1">
      <c r="K5401" s="1715"/>
      <c r="L5401" s="1715"/>
    </row>
    <row r="5402" spans="11:12" ht="15" customHeight="1">
      <c r="K5402" s="1715"/>
      <c r="L5402" s="1715"/>
    </row>
    <row r="5403" spans="11:12" ht="15" customHeight="1">
      <c r="K5403" s="1715"/>
      <c r="L5403" s="1715"/>
    </row>
    <row r="5404" spans="11:12" ht="15" customHeight="1">
      <c r="K5404" s="1715"/>
      <c r="L5404" s="1715"/>
    </row>
    <row r="5405" spans="11:12" ht="15" customHeight="1">
      <c r="K5405" s="1715"/>
      <c r="L5405" s="1715"/>
    </row>
    <row r="5406" spans="11:12" ht="15" customHeight="1">
      <c r="K5406" s="1715"/>
      <c r="L5406" s="1715"/>
    </row>
    <row r="5407" spans="11:12" ht="15" customHeight="1">
      <c r="K5407" s="1715"/>
      <c r="L5407" s="1715"/>
    </row>
    <row r="5408" spans="11:12" ht="15" customHeight="1">
      <c r="K5408" s="1715"/>
      <c r="L5408" s="1715"/>
    </row>
    <row r="5409" spans="11:12" ht="15" customHeight="1">
      <c r="K5409" s="1715"/>
      <c r="L5409" s="1715"/>
    </row>
    <row r="5410" spans="11:12" ht="15" customHeight="1">
      <c r="K5410" s="1715"/>
      <c r="L5410" s="1715"/>
    </row>
    <row r="5411" spans="11:12" ht="15" customHeight="1">
      <c r="K5411" s="1715"/>
      <c r="L5411" s="1715"/>
    </row>
    <row r="5412" spans="11:12" ht="15" customHeight="1">
      <c r="K5412" s="1715"/>
      <c r="L5412" s="1715"/>
    </row>
    <row r="5413" spans="11:12" ht="15" customHeight="1">
      <c r="K5413" s="1715"/>
      <c r="L5413" s="1715"/>
    </row>
    <row r="5414" spans="11:12" ht="15" customHeight="1">
      <c r="K5414" s="1715"/>
      <c r="L5414" s="1715"/>
    </row>
    <row r="5415" spans="11:12" ht="15" customHeight="1">
      <c r="K5415" s="1715"/>
      <c r="L5415" s="1715"/>
    </row>
    <row r="5416" spans="11:12" ht="15" customHeight="1">
      <c r="K5416" s="1715"/>
      <c r="L5416" s="1715"/>
    </row>
    <row r="5417" spans="11:12" ht="15" customHeight="1">
      <c r="K5417" s="1715"/>
      <c r="L5417" s="1715"/>
    </row>
    <row r="5418" spans="11:12" ht="15" customHeight="1">
      <c r="K5418" s="1715"/>
      <c r="L5418" s="1715"/>
    </row>
    <row r="5419" spans="11:12" ht="15" customHeight="1">
      <c r="K5419" s="1715"/>
      <c r="L5419" s="1715"/>
    </row>
    <row r="5420" spans="11:12" ht="15" customHeight="1">
      <c r="K5420" s="1715"/>
      <c r="L5420" s="1715"/>
    </row>
    <row r="5421" spans="11:12" ht="15" customHeight="1">
      <c r="K5421" s="1715"/>
      <c r="L5421" s="1715"/>
    </row>
    <row r="5422" spans="11:12" ht="15" customHeight="1">
      <c r="K5422" s="1715"/>
      <c r="L5422" s="1715"/>
    </row>
    <row r="5423" spans="11:12" ht="15" customHeight="1">
      <c r="K5423" s="1715"/>
      <c r="L5423" s="1715"/>
    </row>
    <row r="5424" spans="11:12" ht="15" customHeight="1">
      <c r="K5424" s="1715"/>
      <c r="L5424" s="1715"/>
    </row>
    <row r="5425" spans="11:12" ht="15" customHeight="1">
      <c r="K5425" s="1715"/>
      <c r="L5425" s="1715"/>
    </row>
    <row r="5426" spans="11:12" ht="15" customHeight="1">
      <c r="K5426" s="1715"/>
      <c r="L5426" s="1715"/>
    </row>
    <row r="5427" spans="11:12" ht="15" customHeight="1">
      <c r="K5427" s="1715"/>
      <c r="L5427" s="1715"/>
    </row>
    <row r="5428" spans="11:12" ht="15" customHeight="1">
      <c r="K5428" s="1715"/>
      <c r="L5428" s="1715"/>
    </row>
    <row r="5429" spans="11:12" ht="15" customHeight="1">
      <c r="K5429" s="1715"/>
      <c r="L5429" s="1715"/>
    </row>
    <row r="5430" spans="11:12" ht="15" customHeight="1">
      <c r="K5430" s="1715"/>
      <c r="L5430" s="1715"/>
    </row>
    <row r="5431" spans="11:12" ht="15" customHeight="1">
      <c r="K5431" s="1715"/>
      <c r="L5431" s="1715"/>
    </row>
    <row r="5432" spans="11:12" ht="15" customHeight="1">
      <c r="K5432" s="1715"/>
      <c r="L5432" s="1715"/>
    </row>
    <row r="5433" spans="11:12" ht="15" customHeight="1">
      <c r="K5433" s="1715"/>
      <c r="L5433" s="1715"/>
    </row>
    <row r="5434" spans="11:12" ht="15" customHeight="1">
      <c r="K5434" s="1715"/>
      <c r="L5434" s="1715"/>
    </row>
    <row r="5435" spans="11:12" ht="15" customHeight="1">
      <c r="K5435" s="1715"/>
      <c r="L5435" s="1715"/>
    </row>
    <row r="5436" spans="11:12" ht="15" customHeight="1">
      <c r="K5436" s="1715"/>
      <c r="L5436" s="1715"/>
    </row>
    <row r="5437" spans="11:12" ht="15" customHeight="1">
      <c r="K5437" s="1715"/>
      <c r="L5437" s="1715"/>
    </row>
    <row r="5438" spans="11:12" ht="15" customHeight="1">
      <c r="K5438" s="1715"/>
      <c r="L5438" s="1715"/>
    </row>
    <row r="5439" spans="11:12" ht="15" customHeight="1">
      <c r="K5439" s="1715"/>
      <c r="L5439" s="1715"/>
    </row>
    <row r="5440" spans="11:12" ht="15" customHeight="1">
      <c r="K5440" s="1715"/>
      <c r="L5440" s="1715"/>
    </row>
    <row r="5441" spans="11:12" ht="15" customHeight="1">
      <c r="K5441" s="1715"/>
      <c r="L5441" s="1715"/>
    </row>
    <row r="5442" spans="11:12" ht="15" customHeight="1">
      <c r="K5442" s="1715"/>
      <c r="L5442" s="1715"/>
    </row>
    <row r="5443" spans="11:12" ht="15" customHeight="1">
      <c r="K5443" s="1715"/>
      <c r="L5443" s="1715"/>
    </row>
    <row r="5444" spans="11:12" ht="15" customHeight="1">
      <c r="K5444" s="1715"/>
      <c r="L5444" s="1715"/>
    </row>
    <row r="5445" spans="11:12" ht="15" customHeight="1">
      <c r="K5445" s="1715"/>
      <c r="L5445" s="1715"/>
    </row>
    <row r="5446" spans="11:12" ht="15" customHeight="1">
      <c r="K5446" s="1715"/>
      <c r="L5446" s="1715"/>
    </row>
    <row r="5447" spans="11:12" ht="15" customHeight="1">
      <c r="K5447" s="1715"/>
      <c r="L5447" s="1715"/>
    </row>
    <row r="5448" spans="11:12" ht="15" customHeight="1">
      <c r="K5448" s="1715"/>
      <c r="L5448" s="1715"/>
    </row>
    <row r="5449" spans="11:12" ht="15" customHeight="1">
      <c r="K5449" s="1715"/>
      <c r="L5449" s="1715"/>
    </row>
    <row r="5450" spans="11:12" ht="15" customHeight="1">
      <c r="K5450" s="1715"/>
      <c r="L5450" s="1715"/>
    </row>
    <row r="5451" spans="11:12" ht="15" customHeight="1">
      <c r="K5451" s="1715"/>
      <c r="L5451" s="1715"/>
    </row>
    <row r="5452" spans="11:12" ht="15" customHeight="1">
      <c r="K5452" s="1715"/>
      <c r="L5452" s="1715"/>
    </row>
    <row r="5453" spans="11:12" ht="15" customHeight="1">
      <c r="K5453" s="1715"/>
      <c r="L5453" s="1715"/>
    </row>
    <row r="5454" spans="11:12" ht="15" customHeight="1">
      <c r="K5454" s="1715"/>
      <c r="L5454" s="1715"/>
    </row>
    <row r="5455" spans="11:12" ht="15" customHeight="1">
      <c r="K5455" s="1715"/>
      <c r="L5455" s="1715"/>
    </row>
    <row r="5456" spans="11:12" ht="15" customHeight="1">
      <c r="K5456" s="1715"/>
      <c r="L5456" s="1715"/>
    </row>
    <row r="5457" spans="11:12" ht="15" customHeight="1">
      <c r="K5457" s="1715"/>
      <c r="L5457" s="1715"/>
    </row>
    <row r="5458" spans="11:12" ht="15" customHeight="1">
      <c r="K5458" s="1715"/>
      <c r="L5458" s="1715"/>
    </row>
    <row r="5459" spans="11:12" ht="15" customHeight="1">
      <c r="K5459" s="1715"/>
      <c r="L5459" s="1715"/>
    </row>
    <row r="5460" spans="11:12" ht="15" customHeight="1">
      <c r="K5460" s="1715"/>
      <c r="L5460" s="1715"/>
    </row>
    <row r="5461" spans="11:12" ht="15" customHeight="1">
      <c r="K5461" s="1715"/>
      <c r="L5461" s="1715"/>
    </row>
    <row r="5462" spans="11:12" ht="15" customHeight="1">
      <c r="K5462" s="1715"/>
      <c r="L5462" s="1715"/>
    </row>
    <row r="5463" spans="11:12" ht="15" customHeight="1">
      <c r="K5463" s="1715"/>
      <c r="L5463" s="1715"/>
    </row>
    <row r="5464" spans="11:12" ht="15" customHeight="1">
      <c r="K5464" s="1715"/>
      <c r="L5464" s="1715"/>
    </row>
    <row r="5465" spans="11:12" ht="15" customHeight="1">
      <c r="K5465" s="1715"/>
      <c r="L5465" s="1715"/>
    </row>
    <row r="5466" spans="11:12" ht="15" customHeight="1">
      <c r="K5466" s="1715"/>
      <c r="L5466" s="1715"/>
    </row>
    <row r="5467" spans="11:12" ht="15" customHeight="1">
      <c r="K5467" s="1715"/>
      <c r="L5467" s="1715"/>
    </row>
    <row r="5468" spans="11:12" ht="15" customHeight="1">
      <c r="K5468" s="1715"/>
      <c r="L5468" s="1715"/>
    </row>
    <row r="5469" spans="11:12" ht="15" customHeight="1">
      <c r="K5469" s="1715"/>
      <c r="L5469" s="1715"/>
    </row>
    <row r="5470" spans="11:12" ht="15" customHeight="1">
      <c r="K5470" s="1715"/>
      <c r="L5470" s="1715"/>
    </row>
    <row r="5471" spans="11:12" ht="15" customHeight="1">
      <c r="K5471" s="1715"/>
      <c r="L5471" s="1715"/>
    </row>
    <row r="5472" spans="11:12" ht="15" customHeight="1">
      <c r="K5472" s="1715"/>
      <c r="L5472" s="1715"/>
    </row>
    <row r="5473" spans="11:12" ht="15" customHeight="1">
      <c r="K5473" s="1715"/>
      <c r="L5473" s="1715"/>
    </row>
    <row r="5474" spans="11:12" ht="15" customHeight="1">
      <c r="K5474" s="1715"/>
      <c r="L5474" s="1715"/>
    </row>
    <row r="5475" spans="11:12" ht="15" customHeight="1">
      <c r="K5475" s="1715"/>
      <c r="L5475" s="1715"/>
    </row>
    <row r="5476" spans="11:12" ht="15" customHeight="1">
      <c r="K5476" s="1715"/>
      <c r="L5476" s="1715"/>
    </row>
    <row r="5477" spans="11:12" ht="15" customHeight="1">
      <c r="K5477" s="1715"/>
      <c r="L5477" s="1715"/>
    </row>
    <row r="5478" spans="11:12" ht="15" customHeight="1">
      <c r="K5478" s="1715"/>
      <c r="L5478" s="1715"/>
    </row>
    <row r="5479" spans="11:12" ht="15" customHeight="1">
      <c r="K5479" s="1715"/>
      <c r="L5479" s="1715"/>
    </row>
    <row r="5480" spans="11:12" ht="15" customHeight="1">
      <c r="K5480" s="1715"/>
      <c r="L5480" s="1715"/>
    </row>
    <row r="5481" spans="11:12" ht="15" customHeight="1">
      <c r="K5481" s="1715"/>
      <c r="L5481" s="1715"/>
    </row>
    <row r="5482" spans="11:12" ht="15" customHeight="1">
      <c r="K5482" s="1715"/>
      <c r="L5482" s="1715"/>
    </row>
    <row r="5483" spans="11:12" ht="15" customHeight="1">
      <c r="K5483" s="1715"/>
      <c r="L5483" s="1715"/>
    </row>
    <row r="5484" spans="11:12" ht="15" customHeight="1">
      <c r="K5484" s="1715"/>
      <c r="L5484" s="1715"/>
    </row>
    <row r="5485" spans="11:12" ht="15" customHeight="1">
      <c r="K5485" s="1715"/>
      <c r="L5485" s="1715"/>
    </row>
    <row r="5486" spans="11:12" ht="15" customHeight="1">
      <c r="K5486" s="1715"/>
      <c r="L5486" s="1715"/>
    </row>
    <row r="5487" spans="11:12" ht="15" customHeight="1">
      <c r="K5487" s="1715"/>
      <c r="L5487" s="1715"/>
    </row>
    <row r="5488" spans="11:12" ht="15" customHeight="1">
      <c r="K5488" s="1715"/>
      <c r="L5488" s="1715"/>
    </row>
    <row r="5489" spans="11:12" ht="15" customHeight="1">
      <c r="K5489" s="1715"/>
      <c r="L5489" s="1715"/>
    </row>
    <row r="5490" spans="11:12" ht="15" customHeight="1">
      <c r="K5490" s="1715"/>
      <c r="L5490" s="1715"/>
    </row>
    <row r="5491" spans="11:12" ht="15" customHeight="1">
      <c r="K5491" s="1715"/>
      <c r="L5491" s="1715"/>
    </row>
    <row r="5492" spans="11:12" ht="15" customHeight="1">
      <c r="K5492" s="1715"/>
      <c r="L5492" s="1715"/>
    </row>
    <row r="5493" spans="11:12" ht="15" customHeight="1">
      <c r="K5493" s="1715"/>
      <c r="L5493" s="1715"/>
    </row>
    <row r="5494" spans="11:12" ht="15" customHeight="1">
      <c r="K5494" s="1715"/>
      <c r="L5494" s="1715"/>
    </row>
    <row r="5495" spans="11:12" ht="15" customHeight="1">
      <c r="K5495" s="1715"/>
      <c r="L5495" s="1715"/>
    </row>
    <row r="5496" spans="11:12" ht="15" customHeight="1">
      <c r="K5496" s="1715"/>
      <c r="L5496" s="1715"/>
    </row>
    <row r="5497" spans="11:12" ht="15" customHeight="1">
      <c r="K5497" s="1715"/>
      <c r="L5497" s="1715"/>
    </row>
    <row r="5498" spans="11:12" ht="15" customHeight="1">
      <c r="K5498" s="1715"/>
      <c r="L5498" s="1715"/>
    </row>
    <row r="5499" spans="11:12" ht="15" customHeight="1">
      <c r="K5499" s="1715"/>
      <c r="L5499" s="1715"/>
    </row>
    <row r="5500" spans="11:12" ht="15" customHeight="1">
      <c r="K5500" s="1715"/>
      <c r="L5500" s="1715"/>
    </row>
    <row r="5501" spans="11:12" ht="15" customHeight="1">
      <c r="K5501" s="1715"/>
      <c r="L5501" s="1715"/>
    </row>
    <row r="5502" spans="11:12" ht="15" customHeight="1">
      <c r="K5502" s="1715"/>
      <c r="L5502" s="1715"/>
    </row>
    <row r="5503" spans="11:12" ht="15" customHeight="1">
      <c r="K5503" s="1715"/>
      <c r="L5503" s="1715"/>
    </row>
    <row r="5504" spans="11:12" ht="15" customHeight="1">
      <c r="K5504" s="1715"/>
      <c r="L5504" s="1715"/>
    </row>
    <row r="5505" spans="11:12" ht="15" customHeight="1">
      <c r="K5505" s="1715"/>
      <c r="L5505" s="1715"/>
    </row>
    <row r="5506" spans="11:12" ht="15" customHeight="1">
      <c r="K5506" s="1715"/>
      <c r="L5506" s="1715"/>
    </row>
    <row r="5507" spans="11:12" ht="15" customHeight="1">
      <c r="K5507" s="1715"/>
      <c r="L5507" s="1715"/>
    </row>
    <row r="5508" spans="11:12" ht="15" customHeight="1">
      <c r="K5508" s="1715"/>
      <c r="L5508" s="1715"/>
    </row>
    <row r="5509" spans="11:12" ht="15" customHeight="1">
      <c r="K5509" s="1715"/>
      <c r="L5509" s="1715"/>
    </row>
    <row r="5510" spans="11:12" ht="15" customHeight="1">
      <c r="K5510" s="1715"/>
      <c r="L5510" s="1715"/>
    </row>
    <row r="5511" spans="11:12" ht="15" customHeight="1">
      <c r="K5511" s="1715"/>
      <c r="L5511" s="1715"/>
    </row>
    <row r="5512" spans="11:12" ht="15" customHeight="1">
      <c r="K5512" s="1715"/>
      <c r="L5512" s="1715"/>
    </row>
    <row r="5513" spans="11:12" ht="15" customHeight="1">
      <c r="K5513" s="1715"/>
      <c r="L5513" s="1715"/>
    </row>
    <row r="5514" spans="11:12" ht="15" customHeight="1">
      <c r="K5514" s="1715"/>
      <c r="L5514" s="1715"/>
    </row>
    <row r="5515" spans="11:12" ht="15" customHeight="1">
      <c r="K5515" s="1715"/>
      <c r="L5515" s="1715"/>
    </row>
    <row r="5516" spans="11:12" ht="15" customHeight="1">
      <c r="K5516" s="1715"/>
      <c r="L5516" s="1715"/>
    </row>
    <row r="5517" spans="11:12" ht="15" customHeight="1">
      <c r="K5517" s="1715"/>
      <c r="L5517" s="1715"/>
    </row>
    <row r="5518" spans="11:12" ht="15" customHeight="1">
      <c r="K5518" s="1715"/>
      <c r="L5518" s="1715"/>
    </row>
    <row r="5519" spans="11:12" ht="15" customHeight="1">
      <c r="K5519" s="1715"/>
      <c r="L5519" s="1715"/>
    </row>
    <row r="5520" spans="11:12" ht="15" customHeight="1">
      <c r="K5520" s="1715"/>
      <c r="L5520" s="1715"/>
    </row>
    <row r="5521" spans="11:12" ht="15" customHeight="1">
      <c r="K5521" s="1715"/>
      <c r="L5521" s="1715"/>
    </row>
    <row r="5522" spans="11:12" ht="15" customHeight="1">
      <c r="K5522" s="1715"/>
      <c r="L5522" s="1715"/>
    </row>
    <row r="5523" spans="11:12" ht="15" customHeight="1">
      <c r="K5523" s="1715"/>
      <c r="L5523" s="1715"/>
    </row>
    <row r="5524" spans="11:12" ht="15" customHeight="1">
      <c r="K5524" s="1715"/>
      <c r="L5524" s="1715"/>
    </row>
    <row r="5525" spans="11:12" ht="15" customHeight="1">
      <c r="K5525" s="1715"/>
      <c r="L5525" s="1715"/>
    </row>
    <row r="5526" spans="11:12" ht="15" customHeight="1">
      <c r="K5526" s="1715"/>
      <c r="L5526" s="1715"/>
    </row>
    <row r="5527" spans="11:12" ht="15" customHeight="1">
      <c r="K5527" s="1715"/>
      <c r="L5527" s="1715"/>
    </row>
    <row r="5528" spans="11:12" ht="15" customHeight="1">
      <c r="K5528" s="1715"/>
      <c r="L5528" s="1715"/>
    </row>
    <row r="5529" spans="11:12" ht="15" customHeight="1">
      <c r="K5529" s="1715"/>
      <c r="L5529" s="1715"/>
    </row>
    <row r="5530" spans="11:12" ht="15" customHeight="1">
      <c r="K5530" s="1715"/>
      <c r="L5530" s="1715"/>
    </row>
    <row r="5531" spans="11:12" ht="15" customHeight="1">
      <c r="K5531" s="1715"/>
      <c r="L5531" s="1715"/>
    </row>
    <row r="5532" spans="11:12" ht="15" customHeight="1">
      <c r="K5532" s="1715"/>
      <c r="L5532" s="1715"/>
    </row>
    <row r="5533" spans="11:12" ht="15" customHeight="1">
      <c r="K5533" s="1715"/>
      <c r="L5533" s="1715"/>
    </row>
    <row r="5534" spans="11:12" ht="15" customHeight="1">
      <c r="K5534" s="1715"/>
      <c r="L5534" s="1715"/>
    </row>
    <row r="5535" spans="11:12" ht="15" customHeight="1">
      <c r="K5535" s="1715"/>
      <c r="L5535" s="1715"/>
    </row>
    <row r="5536" spans="11:12" ht="15" customHeight="1">
      <c r="K5536" s="1715"/>
      <c r="L5536" s="1715"/>
    </row>
    <row r="5537" spans="11:12" ht="15" customHeight="1">
      <c r="K5537" s="1715"/>
      <c r="L5537" s="1715"/>
    </row>
    <row r="5538" spans="11:12" ht="15" customHeight="1">
      <c r="K5538" s="1715"/>
      <c r="L5538" s="1715"/>
    </row>
    <row r="5539" spans="11:12" ht="15" customHeight="1">
      <c r="K5539" s="1715"/>
      <c r="L5539" s="1715"/>
    </row>
    <row r="5540" spans="11:12" ht="15" customHeight="1">
      <c r="K5540" s="1715"/>
      <c r="L5540" s="1715"/>
    </row>
    <row r="5541" spans="11:12" ht="15" customHeight="1">
      <c r="K5541" s="1715"/>
      <c r="L5541" s="1715"/>
    </row>
    <row r="5542" spans="11:12" ht="15" customHeight="1">
      <c r="K5542" s="1715"/>
      <c r="L5542" s="1715"/>
    </row>
    <row r="5543" spans="11:12" ht="15" customHeight="1">
      <c r="K5543" s="1715"/>
      <c r="L5543" s="1715"/>
    </row>
    <row r="5544" spans="11:12" ht="15" customHeight="1">
      <c r="K5544" s="1715"/>
      <c r="L5544" s="1715"/>
    </row>
    <row r="5545" spans="11:12" ht="15" customHeight="1">
      <c r="K5545" s="1715"/>
      <c r="L5545" s="1715"/>
    </row>
    <row r="5546" spans="11:12" ht="15" customHeight="1">
      <c r="K5546" s="1715"/>
      <c r="L5546" s="1715"/>
    </row>
    <row r="5547" spans="11:12" ht="15" customHeight="1">
      <c r="K5547" s="1715"/>
      <c r="L5547" s="1715"/>
    </row>
    <row r="5548" spans="11:12" ht="15" customHeight="1">
      <c r="K5548" s="1715"/>
      <c r="L5548" s="1715"/>
    </row>
    <row r="5549" spans="11:12" ht="15" customHeight="1">
      <c r="K5549" s="1715"/>
      <c r="L5549" s="1715"/>
    </row>
    <row r="5550" spans="11:12" ht="15" customHeight="1">
      <c r="K5550" s="1715"/>
      <c r="L5550" s="1715"/>
    </row>
    <row r="5551" spans="11:12" ht="15" customHeight="1">
      <c r="K5551" s="1715"/>
      <c r="L5551" s="1715"/>
    </row>
    <row r="5552" spans="11:12" ht="15" customHeight="1">
      <c r="K5552" s="1715"/>
      <c r="L5552" s="1715"/>
    </row>
    <row r="5553" spans="11:12" ht="15" customHeight="1">
      <c r="K5553" s="1715"/>
      <c r="L5553" s="1715"/>
    </row>
    <row r="5554" spans="11:12" ht="15" customHeight="1">
      <c r="K5554" s="1715"/>
      <c r="L5554" s="1715"/>
    </row>
    <row r="5555" spans="11:12" ht="15" customHeight="1">
      <c r="K5555" s="1715"/>
      <c r="L5555" s="1715"/>
    </row>
    <row r="5556" spans="11:12" ht="15" customHeight="1">
      <c r="K5556" s="1715"/>
      <c r="L5556" s="1715"/>
    </row>
    <row r="5557" spans="11:12" ht="15" customHeight="1">
      <c r="K5557" s="1715"/>
      <c r="L5557" s="1715"/>
    </row>
    <row r="5558" spans="11:12" ht="15" customHeight="1">
      <c r="K5558" s="1715"/>
      <c r="L5558" s="1715"/>
    </row>
    <row r="5559" spans="11:12" ht="15" customHeight="1">
      <c r="K5559" s="1715"/>
      <c r="L5559" s="1715"/>
    </row>
    <row r="5560" spans="11:12" ht="15" customHeight="1">
      <c r="K5560" s="1715"/>
      <c r="L5560" s="1715"/>
    </row>
    <row r="5561" spans="11:12" ht="15" customHeight="1">
      <c r="K5561" s="1715"/>
      <c r="L5561" s="1715"/>
    </row>
    <row r="5562" spans="11:12" ht="15" customHeight="1">
      <c r="K5562" s="1715"/>
      <c r="L5562" s="1715"/>
    </row>
    <row r="5563" spans="11:12" ht="15" customHeight="1">
      <c r="K5563" s="1715"/>
      <c r="L5563" s="1715"/>
    </row>
    <row r="5564" spans="11:12" ht="15" customHeight="1">
      <c r="K5564" s="1715"/>
      <c r="L5564" s="1715"/>
    </row>
    <row r="5565" spans="11:12" ht="15" customHeight="1">
      <c r="K5565" s="1715"/>
      <c r="L5565" s="1715"/>
    </row>
    <row r="5566" spans="11:12" ht="15" customHeight="1">
      <c r="K5566" s="1715"/>
      <c r="L5566" s="1715"/>
    </row>
    <row r="5567" spans="11:12" ht="15" customHeight="1">
      <c r="K5567" s="1715"/>
      <c r="L5567" s="1715"/>
    </row>
    <row r="5568" spans="11:12" ht="15" customHeight="1">
      <c r="K5568" s="1715"/>
      <c r="L5568" s="1715"/>
    </row>
    <row r="5569" spans="11:12" ht="15" customHeight="1">
      <c r="K5569" s="1715"/>
      <c r="L5569" s="1715"/>
    </row>
    <row r="5570" spans="11:12" ht="15" customHeight="1">
      <c r="K5570" s="1715"/>
      <c r="L5570" s="1715"/>
    </row>
    <row r="5571" spans="11:12" ht="15" customHeight="1">
      <c r="K5571" s="1715"/>
      <c r="L5571" s="1715"/>
    </row>
    <row r="5572" spans="11:12" ht="15" customHeight="1">
      <c r="K5572" s="1715"/>
      <c r="L5572" s="1715"/>
    </row>
    <row r="5573" spans="11:12" ht="15" customHeight="1">
      <c r="K5573" s="1715"/>
      <c r="L5573" s="1715"/>
    </row>
    <row r="5574" spans="11:12" ht="15" customHeight="1">
      <c r="K5574" s="1715"/>
      <c r="L5574" s="1715"/>
    </row>
    <row r="5575" spans="11:12" ht="15" customHeight="1">
      <c r="K5575" s="1715"/>
      <c r="L5575" s="1715"/>
    </row>
    <row r="5576" spans="11:12" ht="15" customHeight="1">
      <c r="K5576" s="1715"/>
      <c r="L5576" s="1715"/>
    </row>
    <row r="5577" spans="11:12" ht="15" customHeight="1">
      <c r="K5577" s="1715"/>
      <c r="L5577" s="1715"/>
    </row>
    <row r="5578" spans="11:12" ht="15" customHeight="1">
      <c r="K5578" s="1715"/>
      <c r="L5578" s="1715"/>
    </row>
    <row r="5579" spans="11:12" ht="15" customHeight="1">
      <c r="K5579" s="1715"/>
      <c r="L5579" s="1715"/>
    </row>
    <row r="5580" spans="11:12" ht="15" customHeight="1">
      <c r="K5580" s="1715"/>
      <c r="L5580" s="1715"/>
    </row>
    <row r="5581" spans="11:12" ht="15" customHeight="1">
      <c r="K5581" s="1715"/>
      <c r="L5581" s="1715"/>
    </row>
    <row r="5582" spans="11:12" ht="15" customHeight="1">
      <c r="K5582" s="1715"/>
      <c r="L5582" s="1715"/>
    </row>
    <row r="5583" spans="11:12" ht="15" customHeight="1">
      <c r="K5583" s="1715"/>
      <c r="L5583" s="1715"/>
    </row>
    <row r="5584" spans="11:12" ht="15" customHeight="1">
      <c r="K5584" s="1715"/>
      <c r="L5584" s="1715"/>
    </row>
    <row r="5585" spans="11:12" ht="15" customHeight="1">
      <c r="K5585" s="1715"/>
      <c r="L5585" s="1715"/>
    </row>
    <row r="5586" spans="11:12" ht="15" customHeight="1">
      <c r="K5586" s="1715"/>
      <c r="L5586" s="1715"/>
    </row>
    <row r="5587" spans="11:12" ht="15" customHeight="1">
      <c r="K5587" s="1715"/>
      <c r="L5587" s="1715"/>
    </row>
    <row r="5588" spans="11:12" ht="15" customHeight="1">
      <c r="K5588" s="1715"/>
      <c r="L5588" s="1715"/>
    </row>
    <row r="5589" spans="11:12" ht="15" customHeight="1">
      <c r="K5589" s="1715"/>
      <c r="L5589" s="1715"/>
    </row>
    <row r="5590" spans="11:12" ht="15" customHeight="1">
      <c r="K5590" s="1715"/>
      <c r="L5590" s="1715"/>
    </row>
    <row r="5591" spans="11:12" ht="15" customHeight="1">
      <c r="K5591" s="1715"/>
      <c r="L5591" s="1715"/>
    </row>
    <row r="5592" spans="11:12" ht="15" customHeight="1">
      <c r="K5592" s="1715"/>
      <c r="L5592" s="1715"/>
    </row>
    <row r="5593" spans="11:12" ht="15" customHeight="1">
      <c r="K5593" s="1715"/>
      <c r="L5593" s="1715"/>
    </row>
    <row r="5594" spans="11:12" ht="15" customHeight="1">
      <c r="K5594" s="1715"/>
      <c r="L5594" s="1715"/>
    </row>
    <row r="5595" spans="11:12" ht="15" customHeight="1">
      <c r="K5595" s="1715"/>
      <c r="L5595" s="1715"/>
    </row>
    <row r="5596" spans="11:12" ht="15" customHeight="1">
      <c r="K5596" s="1715"/>
      <c r="L5596" s="1715"/>
    </row>
    <row r="5597" spans="11:12" ht="15" customHeight="1">
      <c r="K5597" s="1715"/>
      <c r="L5597" s="1715"/>
    </row>
    <row r="5598" spans="11:12" ht="15" customHeight="1">
      <c r="K5598" s="1715"/>
      <c r="L5598" s="1715"/>
    </row>
    <row r="5599" spans="11:12" ht="15" customHeight="1">
      <c r="K5599" s="1715"/>
      <c r="L5599" s="1715"/>
    </row>
    <row r="5600" spans="11:12" ht="15" customHeight="1">
      <c r="K5600" s="1715"/>
      <c r="L5600" s="1715"/>
    </row>
    <row r="5601" spans="11:12" ht="15" customHeight="1">
      <c r="K5601" s="1715"/>
      <c r="L5601" s="1715"/>
    </row>
    <row r="5602" spans="11:12" ht="15" customHeight="1">
      <c r="K5602" s="1715"/>
      <c r="L5602" s="1715"/>
    </row>
    <row r="5603" spans="11:12" ht="15" customHeight="1">
      <c r="K5603" s="1715"/>
      <c r="L5603" s="1715"/>
    </row>
    <row r="5604" spans="11:12" ht="15" customHeight="1">
      <c r="K5604" s="1715"/>
      <c r="L5604" s="1715"/>
    </row>
    <row r="5605" spans="11:12" ht="15" customHeight="1">
      <c r="K5605" s="1715"/>
      <c r="L5605" s="1715"/>
    </row>
    <row r="5606" spans="11:12" ht="15" customHeight="1">
      <c r="K5606" s="1715"/>
      <c r="L5606" s="1715"/>
    </row>
    <row r="5607" spans="11:12" ht="15" customHeight="1">
      <c r="K5607" s="1715"/>
      <c r="L5607" s="1715"/>
    </row>
    <row r="5608" spans="11:12" ht="15" customHeight="1">
      <c r="K5608" s="1715"/>
      <c r="L5608" s="1715"/>
    </row>
    <row r="5609" spans="11:12" ht="15" customHeight="1">
      <c r="K5609" s="1715"/>
      <c r="L5609" s="1715"/>
    </row>
    <row r="5610" spans="11:12" ht="15" customHeight="1">
      <c r="K5610" s="1715"/>
      <c r="L5610" s="1715"/>
    </row>
    <row r="5611" spans="11:12" ht="15" customHeight="1">
      <c r="K5611" s="1715"/>
      <c r="L5611" s="1715"/>
    </row>
    <row r="5612" spans="11:12" ht="15" customHeight="1">
      <c r="K5612" s="1715"/>
      <c r="L5612" s="1715"/>
    </row>
    <row r="5613" spans="11:12" ht="15" customHeight="1">
      <c r="K5613" s="1715"/>
      <c r="L5613" s="1715"/>
    </row>
    <row r="5614" spans="11:12" ht="15" customHeight="1">
      <c r="K5614" s="1715"/>
      <c r="L5614" s="1715"/>
    </row>
    <row r="5615" spans="11:12" ht="15" customHeight="1">
      <c r="K5615" s="1715"/>
      <c r="L5615" s="1715"/>
    </row>
    <row r="5616" spans="11:12" ht="15" customHeight="1">
      <c r="K5616" s="1715"/>
      <c r="L5616" s="1715"/>
    </row>
    <row r="5617" spans="11:12" ht="15" customHeight="1">
      <c r="K5617" s="1715"/>
      <c r="L5617" s="1715"/>
    </row>
    <row r="5618" spans="11:12" ht="15" customHeight="1">
      <c r="K5618" s="1715"/>
      <c r="L5618" s="1715"/>
    </row>
    <row r="5619" spans="11:12" ht="15" customHeight="1">
      <c r="K5619" s="1715"/>
      <c r="L5619" s="1715"/>
    </row>
    <row r="5620" spans="11:12" ht="15" customHeight="1">
      <c r="K5620" s="1715"/>
      <c r="L5620" s="1715"/>
    </row>
    <row r="5621" spans="11:12" ht="15" customHeight="1">
      <c r="K5621" s="1715"/>
      <c r="L5621" s="1715"/>
    </row>
    <row r="5622" spans="11:12" ht="15" customHeight="1">
      <c r="K5622" s="1715"/>
      <c r="L5622" s="1715"/>
    </row>
    <row r="5623" spans="11:12" ht="15" customHeight="1">
      <c r="K5623" s="1715"/>
      <c r="L5623" s="1715"/>
    </row>
    <row r="5624" spans="11:12" ht="15" customHeight="1">
      <c r="K5624" s="1715"/>
      <c r="L5624" s="1715"/>
    </row>
    <row r="5625" spans="11:12" ht="15" customHeight="1">
      <c r="K5625" s="1715"/>
      <c r="L5625" s="1715"/>
    </row>
    <row r="5626" spans="11:12" ht="15" customHeight="1">
      <c r="K5626" s="1715"/>
      <c r="L5626" s="1715"/>
    </row>
    <row r="5627" spans="11:12" ht="15" customHeight="1">
      <c r="K5627" s="1715"/>
      <c r="L5627" s="1715"/>
    </row>
    <row r="5628" spans="11:12" ht="15" customHeight="1">
      <c r="K5628" s="1715"/>
      <c r="L5628" s="1715"/>
    </row>
    <row r="5629" spans="11:12" ht="15" customHeight="1">
      <c r="K5629" s="1715"/>
      <c r="L5629" s="1715"/>
    </row>
    <row r="5630" spans="11:12" ht="15" customHeight="1">
      <c r="K5630" s="1715"/>
      <c r="L5630" s="1715"/>
    </row>
    <row r="5631" spans="11:12" ht="15" customHeight="1">
      <c r="K5631" s="1715"/>
      <c r="L5631" s="1715"/>
    </row>
    <row r="5632" spans="11:12" ht="15" customHeight="1">
      <c r="K5632" s="1715"/>
      <c r="L5632" s="1715"/>
    </row>
    <row r="5633" spans="11:12" ht="15" customHeight="1">
      <c r="K5633" s="1715"/>
      <c r="L5633" s="1715"/>
    </row>
    <row r="5634" spans="11:12" ht="15" customHeight="1">
      <c r="K5634" s="1715"/>
      <c r="L5634" s="1715"/>
    </row>
    <row r="5635" spans="11:12" ht="15" customHeight="1">
      <c r="K5635" s="1715"/>
      <c r="L5635" s="1715"/>
    </row>
    <row r="5636" spans="11:12" ht="15" customHeight="1">
      <c r="K5636" s="1715"/>
      <c r="L5636" s="1715"/>
    </row>
    <row r="5637" spans="11:12" ht="15" customHeight="1">
      <c r="K5637" s="1715"/>
      <c r="L5637" s="1715"/>
    </row>
    <row r="5638" spans="11:12" ht="15" customHeight="1">
      <c r="K5638" s="1715"/>
      <c r="L5638" s="1715"/>
    </row>
    <row r="5639" spans="11:12" ht="15" customHeight="1">
      <c r="K5639" s="1715"/>
      <c r="L5639" s="1715"/>
    </row>
    <row r="5640" spans="11:12" ht="15" customHeight="1">
      <c r="K5640" s="1715"/>
      <c r="L5640" s="1715"/>
    </row>
    <row r="5641" spans="11:12" ht="15" customHeight="1">
      <c r="K5641" s="1715"/>
      <c r="L5641" s="1715"/>
    </row>
    <row r="5642" spans="11:12" ht="15" customHeight="1">
      <c r="K5642" s="1715"/>
      <c r="L5642" s="1715"/>
    </row>
    <row r="5643" spans="11:12" ht="15" customHeight="1">
      <c r="K5643" s="1715"/>
      <c r="L5643" s="1715"/>
    </row>
    <row r="5644" spans="11:12" ht="15" customHeight="1">
      <c r="K5644" s="1715"/>
      <c r="L5644" s="1715"/>
    </row>
    <row r="5645" spans="11:12" ht="15" customHeight="1">
      <c r="K5645" s="1715"/>
      <c r="L5645" s="1715"/>
    </row>
    <row r="5646" spans="11:12" ht="15" customHeight="1">
      <c r="K5646" s="1715"/>
      <c r="L5646" s="1715"/>
    </row>
    <row r="5647" spans="11:12" ht="15" customHeight="1">
      <c r="K5647" s="1715"/>
      <c r="L5647" s="1715"/>
    </row>
    <row r="5648" spans="11:12" ht="15" customHeight="1">
      <c r="K5648" s="1715"/>
      <c r="L5648" s="1715"/>
    </row>
    <row r="5649" spans="11:12" ht="15" customHeight="1">
      <c r="K5649" s="1715"/>
      <c r="L5649" s="1715"/>
    </row>
    <row r="5650" spans="11:12" ht="15" customHeight="1">
      <c r="K5650" s="1715"/>
      <c r="L5650" s="1715"/>
    </row>
    <row r="5651" spans="11:12" ht="15" customHeight="1">
      <c r="K5651" s="1715"/>
      <c r="L5651" s="1715"/>
    </row>
    <row r="5652" spans="11:12" ht="15" customHeight="1">
      <c r="K5652" s="1715"/>
      <c r="L5652" s="1715"/>
    </row>
    <row r="5653" spans="11:12" ht="15" customHeight="1">
      <c r="K5653" s="1715"/>
      <c r="L5653" s="1715"/>
    </row>
    <row r="5654" spans="11:12" ht="15" customHeight="1">
      <c r="K5654" s="1715"/>
      <c r="L5654" s="1715"/>
    </row>
    <row r="5655" spans="11:12" ht="15" customHeight="1">
      <c r="K5655" s="1715"/>
      <c r="L5655" s="1715"/>
    </row>
    <row r="5656" spans="11:12" ht="15" customHeight="1">
      <c r="K5656" s="1715"/>
      <c r="L5656" s="1715"/>
    </row>
    <row r="5657" spans="11:12" ht="15" customHeight="1">
      <c r="K5657" s="1715"/>
      <c r="L5657" s="1715"/>
    </row>
    <row r="5658" spans="11:12" ht="15" customHeight="1">
      <c r="K5658" s="1715"/>
      <c r="L5658" s="1715"/>
    </row>
    <row r="5659" spans="11:12" ht="15" customHeight="1">
      <c r="K5659" s="1715"/>
      <c r="L5659" s="1715"/>
    </row>
    <row r="5660" spans="11:12" ht="15" customHeight="1">
      <c r="K5660" s="1715"/>
      <c r="L5660" s="1715"/>
    </row>
    <row r="5661" spans="11:12" ht="15" customHeight="1">
      <c r="K5661" s="1715"/>
      <c r="L5661" s="1715"/>
    </row>
    <row r="5662" spans="11:12" ht="15" customHeight="1">
      <c r="K5662" s="1715"/>
      <c r="L5662" s="1715"/>
    </row>
    <row r="5663" spans="11:12" ht="15" customHeight="1">
      <c r="K5663" s="1715"/>
      <c r="L5663" s="1715"/>
    </row>
    <row r="5664" spans="11:12" ht="15" customHeight="1">
      <c r="K5664" s="1715"/>
      <c r="L5664" s="1715"/>
    </row>
    <row r="5665" spans="11:12" ht="15" customHeight="1">
      <c r="K5665" s="1715"/>
      <c r="L5665" s="1715"/>
    </row>
    <row r="5666" spans="11:12" ht="15" customHeight="1">
      <c r="K5666" s="1715"/>
      <c r="L5666" s="1715"/>
    </row>
    <row r="5667" spans="11:12" ht="15" customHeight="1">
      <c r="K5667" s="1715"/>
      <c r="L5667" s="1715"/>
    </row>
    <row r="5668" spans="11:12" ht="15" customHeight="1">
      <c r="K5668" s="1715"/>
      <c r="L5668" s="1715"/>
    </row>
    <row r="5669" spans="11:12" ht="15" customHeight="1">
      <c r="K5669" s="1715"/>
      <c r="L5669" s="1715"/>
    </row>
    <row r="5670" spans="11:12" ht="15" customHeight="1">
      <c r="K5670" s="1715"/>
      <c r="L5670" s="1715"/>
    </row>
    <row r="5671" spans="11:12" ht="15" customHeight="1">
      <c r="K5671" s="1715"/>
      <c r="L5671" s="1715"/>
    </row>
    <row r="5672" spans="11:12" ht="15" customHeight="1">
      <c r="K5672" s="1715"/>
      <c r="L5672" s="1715"/>
    </row>
    <row r="5673" spans="11:12" ht="15" customHeight="1">
      <c r="K5673" s="1715"/>
      <c r="L5673" s="1715"/>
    </row>
    <row r="5674" spans="11:12" ht="15" customHeight="1">
      <c r="K5674" s="1715"/>
      <c r="L5674" s="1715"/>
    </row>
    <row r="5675" spans="11:12" ht="15" customHeight="1">
      <c r="K5675" s="1715"/>
      <c r="L5675" s="1715"/>
    </row>
    <row r="5676" spans="11:12" ht="15" customHeight="1">
      <c r="K5676" s="1715"/>
      <c r="L5676" s="1715"/>
    </row>
    <row r="5677" spans="11:12" ht="15" customHeight="1">
      <c r="K5677" s="1715"/>
      <c r="L5677" s="1715"/>
    </row>
    <row r="5678" spans="11:12" ht="15" customHeight="1">
      <c r="K5678" s="1715"/>
      <c r="L5678" s="1715"/>
    </row>
    <row r="5679" spans="11:12" ht="15" customHeight="1">
      <c r="K5679" s="1715"/>
      <c r="L5679" s="1715"/>
    </row>
    <row r="5680" spans="11:12" ht="15" customHeight="1">
      <c r="K5680" s="1715"/>
      <c r="L5680" s="1715"/>
    </row>
    <row r="5681" spans="11:12" ht="15" customHeight="1">
      <c r="K5681" s="1715"/>
      <c r="L5681" s="1715"/>
    </row>
    <row r="5682" spans="11:12" ht="15" customHeight="1">
      <c r="K5682" s="1715"/>
      <c r="L5682" s="1715"/>
    </row>
    <row r="5683" spans="11:12" ht="15" customHeight="1">
      <c r="K5683" s="1715"/>
      <c r="L5683" s="1715"/>
    </row>
    <row r="5684" spans="11:12" ht="15" customHeight="1">
      <c r="K5684" s="1715"/>
      <c r="L5684" s="1715"/>
    </row>
    <row r="5685" spans="11:12" ht="15" customHeight="1">
      <c r="K5685" s="1715"/>
      <c r="L5685" s="1715"/>
    </row>
    <row r="5686" spans="11:12" ht="15" customHeight="1">
      <c r="K5686" s="1715"/>
      <c r="L5686" s="1715"/>
    </row>
    <row r="5687" spans="11:12" ht="15" customHeight="1">
      <c r="K5687" s="1715"/>
      <c r="L5687" s="1715"/>
    </row>
    <row r="5688" spans="11:12" ht="15" customHeight="1">
      <c r="K5688" s="1715"/>
      <c r="L5688" s="1715"/>
    </row>
    <row r="5689" spans="11:12" ht="15" customHeight="1">
      <c r="K5689" s="1715"/>
      <c r="L5689" s="1715"/>
    </row>
    <row r="5690" spans="11:12" ht="15" customHeight="1">
      <c r="K5690" s="1715"/>
      <c r="L5690" s="1715"/>
    </row>
    <row r="5691" spans="11:12" ht="15" customHeight="1">
      <c r="K5691" s="1715"/>
      <c r="L5691" s="1715"/>
    </row>
    <row r="5692" spans="11:12" ht="15" customHeight="1">
      <c r="K5692" s="1715"/>
      <c r="L5692" s="1715"/>
    </row>
    <row r="5693" spans="11:12" ht="15" customHeight="1">
      <c r="K5693" s="1715"/>
      <c r="L5693" s="1715"/>
    </row>
    <row r="5694" spans="11:12" ht="15" customHeight="1">
      <c r="K5694" s="1715"/>
      <c r="L5694" s="1715"/>
    </row>
    <row r="5695" spans="11:12" ht="15" customHeight="1">
      <c r="K5695" s="1715"/>
      <c r="L5695" s="1715"/>
    </row>
    <row r="5696" spans="11:12" ht="15" customHeight="1">
      <c r="K5696" s="1715"/>
      <c r="L5696" s="1715"/>
    </row>
    <row r="5697" spans="11:12" ht="15" customHeight="1">
      <c r="K5697" s="1715"/>
      <c r="L5697" s="1715"/>
    </row>
    <row r="5698" spans="11:12" ht="15" customHeight="1">
      <c r="K5698" s="1715"/>
      <c r="L5698" s="1715"/>
    </row>
    <row r="5699" spans="11:12" ht="15" customHeight="1">
      <c r="K5699" s="1715"/>
      <c r="L5699" s="1715"/>
    </row>
    <row r="5700" spans="11:12" ht="15" customHeight="1">
      <c r="K5700" s="1715"/>
      <c r="L5700" s="1715"/>
    </row>
    <row r="5701" spans="11:12" ht="15" customHeight="1">
      <c r="K5701" s="1715"/>
      <c r="L5701" s="1715"/>
    </row>
    <row r="5702" spans="11:12" ht="15" customHeight="1">
      <c r="K5702" s="1715"/>
      <c r="L5702" s="1715"/>
    </row>
    <row r="5703" spans="11:12" ht="15" customHeight="1">
      <c r="K5703" s="1715"/>
      <c r="L5703" s="1715"/>
    </row>
    <row r="5704" spans="11:12" ht="15" customHeight="1">
      <c r="K5704" s="1715"/>
      <c r="L5704" s="1715"/>
    </row>
    <row r="5705" spans="11:12" ht="15" customHeight="1">
      <c r="K5705" s="1715"/>
      <c r="L5705" s="1715"/>
    </row>
    <row r="5706" spans="11:12" ht="15" customHeight="1">
      <c r="K5706" s="1715"/>
      <c r="L5706" s="1715"/>
    </row>
    <row r="5707" spans="11:12" ht="15" customHeight="1">
      <c r="K5707" s="1715"/>
      <c r="L5707" s="1715"/>
    </row>
    <row r="5708" spans="11:12" ht="15" customHeight="1">
      <c r="K5708" s="1715"/>
      <c r="L5708" s="1715"/>
    </row>
    <row r="5709" spans="11:12" ht="15" customHeight="1">
      <c r="K5709" s="1715"/>
      <c r="L5709" s="1715"/>
    </row>
    <row r="5710" spans="11:12" ht="15" customHeight="1">
      <c r="K5710" s="1715"/>
      <c r="L5710" s="1715"/>
    </row>
    <row r="5711" spans="11:12" ht="15" customHeight="1">
      <c r="K5711" s="1715"/>
      <c r="L5711" s="1715"/>
    </row>
    <row r="5712" spans="11:12" ht="15" customHeight="1">
      <c r="K5712" s="1715"/>
      <c r="L5712" s="1715"/>
    </row>
    <row r="5713" spans="11:12" ht="15" customHeight="1">
      <c r="K5713" s="1715"/>
      <c r="L5713" s="1715"/>
    </row>
    <row r="5714" spans="11:12" ht="15" customHeight="1">
      <c r="K5714" s="1715"/>
      <c r="L5714" s="1715"/>
    </row>
    <row r="5715" spans="11:12" ht="15" customHeight="1">
      <c r="K5715" s="1715"/>
      <c r="L5715" s="1715"/>
    </row>
    <row r="5716" spans="11:12" ht="15" customHeight="1">
      <c r="K5716" s="1715"/>
      <c r="L5716" s="1715"/>
    </row>
    <row r="5717" spans="11:12" ht="15" customHeight="1">
      <c r="K5717" s="1715"/>
      <c r="L5717" s="1715"/>
    </row>
    <row r="5718" spans="11:12" ht="15" customHeight="1">
      <c r="K5718" s="1715"/>
      <c r="L5718" s="1715"/>
    </row>
    <row r="5719" spans="11:12" ht="15" customHeight="1">
      <c r="K5719" s="1715"/>
      <c r="L5719" s="1715"/>
    </row>
    <row r="5720" spans="11:12" ht="15" customHeight="1">
      <c r="K5720" s="1715"/>
      <c r="L5720" s="1715"/>
    </row>
    <row r="5721" spans="11:12" ht="15" customHeight="1">
      <c r="K5721" s="1715"/>
      <c r="L5721" s="1715"/>
    </row>
    <row r="5722" spans="11:12" ht="15" customHeight="1">
      <c r="K5722" s="1715"/>
      <c r="L5722" s="1715"/>
    </row>
    <row r="5723" spans="11:12" ht="15" customHeight="1">
      <c r="K5723" s="1715"/>
      <c r="L5723" s="1715"/>
    </row>
    <row r="5724" spans="11:12" ht="15" customHeight="1">
      <c r="K5724" s="1715"/>
      <c r="L5724" s="1715"/>
    </row>
    <row r="5725" spans="11:12" ht="15" customHeight="1">
      <c r="K5725" s="1715"/>
      <c r="L5725" s="1715"/>
    </row>
    <row r="5726" spans="11:12" ht="15" customHeight="1">
      <c r="K5726" s="1715"/>
      <c r="L5726" s="1715"/>
    </row>
    <row r="5727" spans="11:12" ht="15" customHeight="1">
      <c r="K5727" s="1715"/>
      <c r="L5727" s="1715"/>
    </row>
    <row r="5728" spans="11:12" ht="15" customHeight="1">
      <c r="K5728" s="1715"/>
      <c r="L5728" s="1715"/>
    </row>
    <row r="5729" spans="11:12" ht="15" customHeight="1">
      <c r="K5729" s="1715"/>
      <c r="L5729" s="1715"/>
    </row>
    <row r="5730" spans="11:12" ht="15" customHeight="1">
      <c r="K5730" s="1715"/>
      <c r="L5730" s="1715"/>
    </row>
    <row r="5731" spans="11:12" ht="15" customHeight="1">
      <c r="K5731" s="1715"/>
      <c r="L5731" s="1715"/>
    </row>
    <row r="5732" spans="11:12" ht="15" customHeight="1">
      <c r="K5732" s="1715"/>
      <c r="L5732" s="1715"/>
    </row>
    <row r="5733" spans="11:12" ht="15" customHeight="1">
      <c r="K5733" s="1715"/>
      <c r="L5733" s="1715"/>
    </row>
    <row r="5734" spans="11:12" ht="15" customHeight="1">
      <c r="K5734" s="1715"/>
      <c r="L5734" s="1715"/>
    </row>
    <row r="5735" spans="11:12" ht="15" customHeight="1">
      <c r="K5735" s="1715"/>
      <c r="L5735" s="1715"/>
    </row>
    <row r="5736" spans="11:12" ht="15" customHeight="1">
      <c r="K5736" s="1715"/>
      <c r="L5736" s="1715"/>
    </row>
    <row r="5737" spans="11:12" ht="15" customHeight="1">
      <c r="K5737" s="1715"/>
      <c r="L5737" s="1715"/>
    </row>
    <row r="5738" spans="11:12" ht="15" customHeight="1">
      <c r="K5738" s="1715"/>
      <c r="L5738" s="1715"/>
    </row>
    <row r="5739" spans="11:12" ht="15" customHeight="1">
      <c r="K5739" s="1715"/>
      <c r="L5739" s="1715"/>
    </row>
    <row r="5740" spans="11:12" ht="15" customHeight="1">
      <c r="K5740" s="1715"/>
      <c r="L5740" s="1715"/>
    </row>
    <row r="5741" spans="11:12" ht="15" customHeight="1">
      <c r="K5741" s="1715"/>
      <c r="L5741" s="1715"/>
    </row>
    <row r="5742" spans="11:12" ht="15" customHeight="1">
      <c r="K5742" s="1715"/>
      <c r="L5742" s="1715"/>
    </row>
    <row r="5743" spans="11:12" ht="15" customHeight="1">
      <c r="K5743" s="1715"/>
      <c r="L5743" s="1715"/>
    </row>
    <row r="5744" spans="11:12" ht="15" customHeight="1">
      <c r="K5744" s="1715"/>
      <c r="L5744" s="1715"/>
    </row>
    <row r="5745" spans="11:12" ht="15" customHeight="1">
      <c r="K5745" s="1715"/>
      <c r="L5745" s="1715"/>
    </row>
    <row r="5746" spans="11:12" ht="15" customHeight="1">
      <c r="K5746" s="1715"/>
      <c r="L5746" s="1715"/>
    </row>
    <row r="5747" spans="11:12" ht="15" customHeight="1">
      <c r="K5747" s="1715"/>
      <c r="L5747" s="1715"/>
    </row>
    <row r="5748" spans="11:12" ht="15" customHeight="1">
      <c r="K5748" s="1715"/>
      <c r="L5748" s="1715"/>
    </row>
    <row r="5749" spans="11:12" ht="15" customHeight="1">
      <c r="K5749" s="1715"/>
      <c r="L5749" s="1715"/>
    </row>
    <row r="5750" spans="11:12" ht="15" customHeight="1">
      <c r="K5750" s="1715"/>
      <c r="L5750" s="1715"/>
    </row>
    <row r="5751" spans="11:12" ht="15" customHeight="1">
      <c r="K5751" s="1715"/>
      <c r="L5751" s="1715"/>
    </row>
    <row r="5752" spans="11:12" ht="15" customHeight="1">
      <c r="K5752" s="1715"/>
      <c r="L5752" s="1715"/>
    </row>
    <row r="5753" spans="11:12" ht="15" customHeight="1">
      <c r="K5753" s="1715"/>
      <c r="L5753" s="1715"/>
    </row>
    <row r="5754" spans="11:12" ht="15" customHeight="1">
      <c r="K5754" s="1715"/>
      <c r="L5754" s="1715"/>
    </row>
    <row r="5755" spans="11:12" ht="15" customHeight="1">
      <c r="K5755" s="1715"/>
      <c r="L5755" s="1715"/>
    </row>
    <row r="5756" spans="11:12" ht="15" customHeight="1">
      <c r="K5756" s="1715"/>
      <c r="L5756" s="1715"/>
    </row>
    <row r="5757" spans="11:12" ht="15" customHeight="1">
      <c r="K5757" s="1715"/>
      <c r="L5757" s="1715"/>
    </row>
    <row r="5758" spans="11:12" ht="15" customHeight="1">
      <c r="K5758" s="1715"/>
      <c r="L5758" s="1715"/>
    </row>
    <row r="5759" spans="11:12" ht="15" customHeight="1">
      <c r="K5759" s="1715"/>
      <c r="L5759" s="1715"/>
    </row>
    <row r="5760" spans="11:12" ht="15" customHeight="1">
      <c r="K5760" s="1715"/>
      <c r="L5760" s="1715"/>
    </row>
    <row r="5761" spans="11:12" ht="15" customHeight="1">
      <c r="K5761" s="1715"/>
      <c r="L5761" s="1715"/>
    </row>
    <row r="5762" spans="11:12" ht="15" customHeight="1">
      <c r="K5762" s="1715"/>
      <c r="L5762" s="1715"/>
    </row>
    <row r="5763" spans="11:12" ht="15" customHeight="1">
      <c r="K5763" s="1715"/>
      <c r="L5763" s="1715"/>
    </row>
    <row r="5764" spans="11:12" ht="15" customHeight="1">
      <c r="K5764" s="1715"/>
      <c r="L5764" s="1715"/>
    </row>
    <row r="5765" spans="11:12" ht="15" customHeight="1">
      <c r="K5765" s="1715"/>
      <c r="L5765" s="1715"/>
    </row>
    <row r="5766" spans="11:12" ht="15" customHeight="1">
      <c r="K5766" s="1715"/>
      <c r="L5766" s="1715"/>
    </row>
    <row r="5767" spans="11:12" ht="15" customHeight="1">
      <c r="K5767" s="1715"/>
      <c r="L5767" s="1715"/>
    </row>
    <row r="5768" spans="11:12" ht="15" customHeight="1">
      <c r="K5768" s="1715"/>
      <c r="L5768" s="1715"/>
    </row>
    <row r="5769" spans="11:12" ht="15" customHeight="1">
      <c r="K5769" s="1715"/>
      <c r="L5769" s="1715"/>
    </row>
    <row r="5770" spans="11:12" ht="15" customHeight="1">
      <c r="K5770" s="1715"/>
      <c r="L5770" s="1715"/>
    </row>
    <row r="5771" spans="11:12" ht="15" customHeight="1">
      <c r="K5771" s="1715"/>
      <c r="L5771" s="1715"/>
    </row>
    <row r="5772" spans="11:12" ht="15" customHeight="1">
      <c r="K5772" s="1715"/>
      <c r="L5772" s="1715"/>
    </row>
    <row r="5773" spans="11:12" ht="15" customHeight="1">
      <c r="K5773" s="1715"/>
      <c r="L5773" s="1715"/>
    </row>
    <row r="5774" spans="11:12" ht="15" customHeight="1">
      <c r="K5774" s="1715"/>
      <c r="L5774" s="1715"/>
    </row>
    <row r="5775" spans="11:12" ht="15" customHeight="1">
      <c r="K5775" s="1715"/>
      <c r="L5775" s="1715"/>
    </row>
    <row r="5776" spans="11:12" ht="15" customHeight="1">
      <c r="K5776" s="1715"/>
      <c r="L5776" s="1715"/>
    </row>
    <row r="5777" spans="11:12" ht="15" customHeight="1">
      <c r="K5777" s="1715"/>
      <c r="L5777" s="1715"/>
    </row>
    <row r="5778" spans="11:12" ht="15" customHeight="1">
      <c r="K5778" s="1715"/>
      <c r="L5778" s="1715"/>
    </row>
    <row r="5779" spans="11:12" ht="15" customHeight="1">
      <c r="K5779" s="1715"/>
      <c r="L5779" s="1715"/>
    </row>
    <row r="5780" spans="11:12" ht="15" customHeight="1">
      <c r="K5780" s="1715"/>
      <c r="L5780" s="1715"/>
    </row>
    <row r="5781" spans="11:12" ht="15" customHeight="1">
      <c r="K5781" s="1715"/>
      <c r="L5781" s="1715"/>
    </row>
    <row r="5782" spans="11:12" ht="15" customHeight="1">
      <c r="K5782" s="1715"/>
      <c r="L5782" s="1715"/>
    </row>
    <row r="5783" spans="11:12" ht="15" customHeight="1">
      <c r="K5783" s="1715"/>
      <c r="L5783" s="1715"/>
    </row>
    <row r="5784" spans="11:12" ht="15" customHeight="1">
      <c r="K5784" s="1715"/>
      <c r="L5784" s="1715"/>
    </row>
    <row r="5785" spans="11:12" ht="15" customHeight="1">
      <c r="K5785" s="1715"/>
      <c r="L5785" s="1715"/>
    </row>
    <row r="5786" spans="11:12" ht="15" customHeight="1">
      <c r="K5786" s="1715"/>
      <c r="L5786" s="1715"/>
    </row>
    <row r="5787" spans="11:12" ht="15" customHeight="1">
      <c r="K5787" s="1715"/>
      <c r="L5787" s="1715"/>
    </row>
    <row r="5788" spans="11:12" ht="15" customHeight="1">
      <c r="K5788" s="1715"/>
      <c r="L5788" s="1715"/>
    </row>
    <row r="5789" spans="11:12" ht="15" customHeight="1">
      <c r="K5789" s="1715"/>
      <c r="L5789" s="1715"/>
    </row>
    <row r="5790" spans="11:12" ht="15" customHeight="1">
      <c r="K5790" s="1715"/>
      <c r="L5790" s="1715"/>
    </row>
    <row r="5791" spans="11:12" ht="15" customHeight="1">
      <c r="K5791" s="1715"/>
      <c r="L5791" s="1715"/>
    </row>
    <row r="5792" spans="11:12" ht="15" customHeight="1">
      <c r="K5792" s="1715"/>
      <c r="L5792" s="1715"/>
    </row>
    <row r="5793" spans="11:12" ht="15" customHeight="1">
      <c r="K5793" s="1715"/>
      <c r="L5793" s="1715"/>
    </row>
    <row r="5794" spans="11:12" ht="15" customHeight="1">
      <c r="K5794" s="1715"/>
      <c r="L5794" s="1715"/>
    </row>
    <row r="5795" spans="11:12" ht="15" customHeight="1">
      <c r="K5795" s="1715"/>
      <c r="L5795" s="1715"/>
    </row>
    <row r="5796" spans="11:12" ht="15" customHeight="1">
      <c r="K5796" s="1715"/>
      <c r="L5796" s="1715"/>
    </row>
    <row r="5797" spans="11:12" ht="15" customHeight="1">
      <c r="K5797" s="1715"/>
      <c r="L5797" s="1715"/>
    </row>
    <row r="5798" spans="11:12" ht="15" customHeight="1">
      <c r="K5798" s="1715"/>
      <c r="L5798" s="1715"/>
    </row>
    <row r="5799" spans="11:12" ht="15" customHeight="1">
      <c r="K5799" s="1715"/>
      <c r="L5799" s="1715"/>
    </row>
    <row r="5800" spans="11:12" ht="15" customHeight="1">
      <c r="K5800" s="1715"/>
      <c r="L5800" s="1715"/>
    </row>
    <row r="5801" spans="11:12" ht="15" customHeight="1">
      <c r="K5801" s="1715"/>
      <c r="L5801" s="1715"/>
    </row>
    <row r="5802" spans="11:12" ht="15" customHeight="1">
      <c r="K5802" s="1715"/>
      <c r="L5802" s="1715"/>
    </row>
    <row r="5803" spans="11:12" ht="15" customHeight="1">
      <c r="K5803" s="1715"/>
      <c r="L5803" s="1715"/>
    </row>
    <row r="5804" spans="11:12" ht="15" customHeight="1">
      <c r="K5804" s="1715"/>
      <c r="L5804" s="1715"/>
    </row>
    <row r="5805" spans="11:12" ht="15" customHeight="1">
      <c r="K5805" s="1715"/>
      <c r="L5805" s="1715"/>
    </row>
    <row r="5806" spans="11:12" ht="15" customHeight="1">
      <c r="K5806" s="1715"/>
      <c r="L5806" s="1715"/>
    </row>
    <row r="5807" spans="11:12" ht="15" customHeight="1">
      <c r="K5807" s="1715"/>
      <c r="L5807" s="1715"/>
    </row>
    <row r="5808" spans="11:12" ht="15" customHeight="1">
      <c r="K5808" s="1715"/>
      <c r="L5808" s="1715"/>
    </row>
    <row r="5809" spans="11:12" ht="15" customHeight="1">
      <c r="K5809" s="1715"/>
      <c r="L5809" s="1715"/>
    </row>
    <row r="5810" spans="11:12" ht="15" customHeight="1">
      <c r="K5810" s="1715"/>
      <c r="L5810" s="1715"/>
    </row>
    <row r="5811" spans="11:12" ht="15" customHeight="1">
      <c r="K5811" s="1715"/>
      <c r="L5811" s="1715"/>
    </row>
    <row r="5812" spans="11:12" ht="15" customHeight="1">
      <c r="K5812" s="1715"/>
      <c r="L5812" s="1715"/>
    </row>
    <row r="5813" spans="11:12" ht="15" customHeight="1">
      <c r="K5813" s="1715"/>
      <c r="L5813" s="1715"/>
    </row>
    <row r="5814" spans="11:12" ht="15" customHeight="1">
      <c r="K5814" s="1715"/>
      <c r="L5814" s="1715"/>
    </row>
    <row r="5815" spans="11:12" ht="15" customHeight="1">
      <c r="K5815" s="1715"/>
      <c r="L5815" s="1715"/>
    </row>
    <row r="5816" spans="11:12" ht="15" customHeight="1">
      <c r="K5816" s="1715"/>
      <c r="L5816" s="1715"/>
    </row>
    <row r="5817" spans="11:12" ht="15" customHeight="1">
      <c r="K5817" s="1715"/>
      <c r="L5817" s="1715"/>
    </row>
    <row r="5818" spans="11:12" ht="15" customHeight="1">
      <c r="K5818" s="1715"/>
      <c r="L5818" s="1715"/>
    </row>
    <row r="5819" spans="11:12" ht="15" customHeight="1">
      <c r="K5819" s="1715"/>
      <c r="L5819" s="1715"/>
    </row>
    <row r="5820" spans="11:12" ht="15" customHeight="1">
      <c r="K5820" s="1715"/>
      <c r="L5820" s="1715"/>
    </row>
    <row r="5821" spans="11:12" ht="15" customHeight="1">
      <c r="K5821" s="1715"/>
      <c r="L5821" s="1715"/>
    </row>
    <row r="5822" spans="11:12" ht="15" customHeight="1">
      <c r="K5822" s="1715"/>
      <c r="L5822" s="1715"/>
    </row>
    <row r="5823" spans="11:12" ht="15" customHeight="1">
      <c r="K5823" s="1715"/>
      <c r="L5823" s="1715"/>
    </row>
    <row r="5824" spans="11:12" ht="15" customHeight="1">
      <c r="K5824" s="1715"/>
      <c r="L5824" s="1715"/>
    </row>
    <row r="5825" spans="11:12" ht="15" customHeight="1">
      <c r="K5825" s="1715"/>
      <c r="L5825" s="1715"/>
    </row>
    <row r="5826" spans="11:12" ht="15" customHeight="1">
      <c r="K5826" s="1715"/>
      <c r="L5826" s="1715"/>
    </row>
    <row r="5827" spans="11:12" ht="15" customHeight="1">
      <c r="K5827" s="1715"/>
      <c r="L5827" s="1715"/>
    </row>
    <row r="5828" spans="11:12" ht="15" customHeight="1">
      <c r="K5828" s="1715"/>
      <c r="L5828" s="1715"/>
    </row>
    <row r="5829" spans="11:12" ht="15" customHeight="1">
      <c r="K5829" s="1715"/>
      <c r="L5829" s="1715"/>
    </row>
    <row r="5830" spans="11:12" ht="15" customHeight="1">
      <c r="K5830" s="1715"/>
      <c r="L5830" s="1715"/>
    </row>
    <row r="5831" spans="11:12" ht="15" customHeight="1">
      <c r="K5831" s="1715"/>
      <c r="L5831" s="1715"/>
    </row>
    <row r="5832" spans="11:12" ht="15" customHeight="1">
      <c r="K5832" s="1715"/>
      <c r="L5832" s="1715"/>
    </row>
    <row r="5833" spans="11:12" ht="15" customHeight="1">
      <c r="K5833" s="1715"/>
      <c r="L5833" s="1715"/>
    </row>
    <row r="5834" spans="11:12" ht="15" customHeight="1">
      <c r="K5834" s="1715"/>
      <c r="L5834" s="1715"/>
    </row>
    <row r="5835" spans="11:12" ht="15" customHeight="1">
      <c r="K5835" s="1715"/>
      <c r="L5835" s="1715"/>
    </row>
    <row r="5836" spans="11:12" ht="15" customHeight="1">
      <c r="K5836" s="1715"/>
      <c r="L5836" s="1715"/>
    </row>
    <row r="5837" spans="11:12" ht="15" customHeight="1">
      <c r="K5837" s="1715"/>
      <c r="L5837" s="1715"/>
    </row>
    <row r="5838" spans="11:12" ht="15" customHeight="1">
      <c r="K5838" s="1715"/>
      <c r="L5838" s="1715"/>
    </row>
    <row r="5839" spans="11:12" ht="15" customHeight="1">
      <c r="K5839" s="1715"/>
      <c r="L5839" s="1715"/>
    </row>
    <row r="5840" spans="11:12" ht="15" customHeight="1">
      <c r="K5840" s="1715"/>
      <c r="L5840" s="1715"/>
    </row>
    <row r="5841" spans="11:12" ht="15" customHeight="1">
      <c r="K5841" s="1715"/>
      <c r="L5841" s="1715"/>
    </row>
    <row r="5842" spans="11:12" ht="15" customHeight="1">
      <c r="K5842" s="1715"/>
      <c r="L5842" s="1715"/>
    </row>
    <row r="5843" spans="11:12" ht="15" customHeight="1">
      <c r="K5843" s="1715"/>
      <c r="L5843" s="1715"/>
    </row>
    <row r="5844" spans="11:12" ht="15" customHeight="1">
      <c r="K5844" s="1715"/>
      <c r="L5844" s="1715"/>
    </row>
    <row r="5845" spans="11:12" ht="15" customHeight="1">
      <c r="K5845" s="1715"/>
      <c r="L5845" s="1715"/>
    </row>
    <row r="5846" spans="11:12" ht="15" customHeight="1">
      <c r="K5846" s="1715"/>
      <c r="L5846" s="1715"/>
    </row>
    <row r="5847" spans="11:12" ht="15" customHeight="1">
      <c r="K5847" s="1715"/>
      <c r="L5847" s="1715"/>
    </row>
    <row r="5848" spans="11:12" ht="15" customHeight="1">
      <c r="K5848" s="1715"/>
      <c r="L5848" s="1715"/>
    </row>
    <row r="5849" spans="11:12" ht="15" customHeight="1">
      <c r="K5849" s="1715"/>
      <c r="L5849" s="1715"/>
    </row>
    <row r="5850" spans="11:12" ht="15" customHeight="1">
      <c r="K5850" s="1715"/>
      <c r="L5850" s="1715"/>
    </row>
    <row r="5851" spans="11:12" ht="15" customHeight="1">
      <c r="K5851" s="1715"/>
      <c r="L5851" s="1715"/>
    </row>
    <row r="5852" spans="11:12" ht="15" customHeight="1">
      <c r="K5852" s="1715"/>
      <c r="L5852" s="1715"/>
    </row>
    <row r="5853" spans="11:12" ht="15" customHeight="1">
      <c r="K5853" s="1715"/>
      <c r="L5853" s="1715"/>
    </row>
    <row r="5854" spans="11:12" ht="15" customHeight="1">
      <c r="K5854" s="1715"/>
      <c r="L5854" s="1715"/>
    </row>
    <row r="5855" spans="11:12" ht="15" customHeight="1">
      <c r="K5855" s="1715"/>
      <c r="L5855" s="1715"/>
    </row>
    <row r="5856" spans="11:12" ht="15" customHeight="1">
      <c r="K5856" s="1715"/>
      <c r="L5856" s="1715"/>
    </row>
    <row r="5857" spans="11:12" ht="15" customHeight="1">
      <c r="K5857" s="1715"/>
      <c r="L5857" s="1715"/>
    </row>
    <row r="5858" spans="11:12" ht="15" customHeight="1">
      <c r="K5858" s="1715"/>
      <c r="L5858" s="1715"/>
    </row>
    <row r="5859" spans="11:12" ht="15" customHeight="1">
      <c r="K5859" s="1715"/>
      <c r="L5859" s="1715"/>
    </row>
    <row r="5860" spans="11:12" ht="15" customHeight="1">
      <c r="K5860" s="1715"/>
      <c r="L5860" s="1715"/>
    </row>
    <row r="5861" spans="11:12" ht="15" customHeight="1">
      <c r="K5861" s="1715"/>
      <c r="L5861" s="1715"/>
    </row>
    <row r="5862" spans="11:12" ht="15" customHeight="1">
      <c r="K5862" s="1715"/>
      <c r="L5862" s="1715"/>
    </row>
    <row r="5863" spans="11:12" ht="15" customHeight="1">
      <c r="K5863" s="1715"/>
      <c r="L5863" s="1715"/>
    </row>
    <row r="5864" spans="11:12" ht="15" customHeight="1">
      <c r="K5864" s="1715"/>
      <c r="L5864" s="1715"/>
    </row>
    <row r="5865" spans="11:12" ht="15" customHeight="1">
      <c r="K5865" s="1715"/>
      <c r="L5865" s="1715"/>
    </row>
    <row r="5866" spans="11:12" ht="15" customHeight="1">
      <c r="K5866" s="1715"/>
      <c r="L5866" s="1715"/>
    </row>
    <row r="5867" spans="11:12" ht="15" customHeight="1">
      <c r="K5867" s="1715"/>
      <c r="L5867" s="1715"/>
    </row>
    <row r="5868" spans="11:12" ht="15" customHeight="1">
      <c r="K5868" s="1715"/>
      <c r="L5868" s="1715"/>
    </row>
    <row r="5869" spans="11:12" ht="15" customHeight="1">
      <c r="K5869" s="1715"/>
      <c r="L5869" s="1715"/>
    </row>
    <row r="5870" spans="11:12" ht="15" customHeight="1">
      <c r="K5870" s="1715"/>
      <c r="L5870" s="1715"/>
    </row>
    <row r="5871" spans="11:12" ht="15" customHeight="1">
      <c r="K5871" s="1715"/>
      <c r="L5871" s="1715"/>
    </row>
    <row r="5872" spans="11:12" ht="15" customHeight="1">
      <c r="K5872" s="1715"/>
      <c r="L5872" s="1715"/>
    </row>
    <row r="5873" spans="11:12" ht="15" customHeight="1">
      <c r="K5873" s="1715"/>
      <c r="L5873" s="1715"/>
    </row>
    <row r="5874" spans="11:12" ht="15" customHeight="1">
      <c r="K5874" s="1715"/>
      <c r="L5874" s="1715"/>
    </row>
    <row r="5875" spans="11:12" ht="15" customHeight="1">
      <c r="K5875" s="1715"/>
      <c r="L5875" s="1715"/>
    </row>
    <row r="5876" spans="11:12" ht="15" customHeight="1">
      <c r="K5876" s="1715"/>
      <c r="L5876" s="1715"/>
    </row>
    <row r="5877" spans="11:12" ht="15" customHeight="1">
      <c r="K5877" s="1715"/>
      <c r="L5877" s="1715"/>
    </row>
    <row r="5878" spans="11:12" ht="15" customHeight="1">
      <c r="K5878" s="1715"/>
      <c r="L5878" s="1715"/>
    </row>
    <row r="5879" spans="11:12" ht="15" customHeight="1">
      <c r="K5879" s="1715"/>
      <c r="L5879" s="1715"/>
    </row>
    <row r="5880" spans="11:12" ht="15" customHeight="1">
      <c r="K5880" s="1715"/>
      <c r="L5880" s="1715"/>
    </row>
    <row r="5881" spans="11:12" ht="15" customHeight="1">
      <c r="K5881" s="1715"/>
      <c r="L5881" s="1715"/>
    </row>
    <row r="5882" spans="11:12" ht="15" customHeight="1">
      <c r="K5882" s="1715"/>
      <c r="L5882" s="1715"/>
    </row>
    <row r="5883" spans="11:12" ht="15" customHeight="1">
      <c r="K5883" s="1715"/>
      <c r="L5883" s="1715"/>
    </row>
    <row r="5884" spans="11:12" ht="15" customHeight="1">
      <c r="K5884" s="1715"/>
      <c r="L5884" s="1715"/>
    </row>
    <row r="5885" spans="11:12" ht="15" customHeight="1">
      <c r="K5885" s="1715"/>
      <c r="L5885" s="1715"/>
    </row>
    <row r="5886" spans="11:12" ht="15" customHeight="1">
      <c r="K5886" s="1715"/>
      <c r="L5886" s="1715"/>
    </row>
    <row r="5887" spans="11:12" ht="15" customHeight="1">
      <c r="K5887" s="1715"/>
      <c r="L5887" s="1715"/>
    </row>
    <row r="5888" spans="11:12" ht="15" customHeight="1">
      <c r="K5888" s="1715"/>
      <c r="L5888" s="1715"/>
    </row>
    <row r="5889" spans="11:12" ht="15" customHeight="1">
      <c r="K5889" s="1715"/>
      <c r="L5889" s="1715"/>
    </row>
    <row r="5890" spans="11:12" ht="15" customHeight="1">
      <c r="K5890" s="1715"/>
      <c r="L5890" s="1715"/>
    </row>
    <row r="5891" spans="11:12" ht="15" customHeight="1">
      <c r="K5891" s="1715"/>
      <c r="L5891" s="1715"/>
    </row>
    <row r="5892" spans="11:12" ht="15" customHeight="1">
      <c r="K5892" s="1715"/>
      <c r="L5892" s="1715"/>
    </row>
    <row r="5893" spans="11:12" ht="15" customHeight="1">
      <c r="K5893" s="1715"/>
      <c r="L5893" s="1715"/>
    </row>
    <row r="5894" spans="11:12" ht="15" customHeight="1">
      <c r="K5894" s="1715"/>
      <c r="L5894" s="1715"/>
    </row>
    <row r="5895" spans="11:12" ht="15" customHeight="1">
      <c r="K5895" s="1715"/>
      <c r="L5895" s="1715"/>
    </row>
    <row r="5896" spans="11:12" ht="15" customHeight="1">
      <c r="K5896" s="1715"/>
      <c r="L5896" s="1715"/>
    </row>
    <row r="5897" spans="11:12" ht="15" customHeight="1">
      <c r="K5897" s="1715"/>
      <c r="L5897" s="1715"/>
    </row>
    <row r="5898" spans="11:12" ht="15" customHeight="1">
      <c r="K5898" s="1715"/>
      <c r="L5898" s="1715"/>
    </row>
    <row r="5899" spans="11:12" ht="15" customHeight="1">
      <c r="K5899" s="1715"/>
      <c r="L5899" s="1715"/>
    </row>
    <row r="5900" spans="11:12" ht="15" customHeight="1">
      <c r="K5900" s="1715"/>
      <c r="L5900" s="1715"/>
    </row>
    <row r="5901" spans="11:12" ht="15" customHeight="1">
      <c r="K5901" s="1715"/>
      <c r="L5901" s="1715"/>
    </row>
    <row r="5902" spans="11:12" ht="15" customHeight="1">
      <c r="K5902" s="1715"/>
      <c r="L5902" s="1715"/>
    </row>
    <row r="5903" spans="11:12" ht="15" customHeight="1">
      <c r="K5903" s="1715"/>
      <c r="L5903" s="1715"/>
    </row>
    <row r="5904" spans="11:12" ht="15" customHeight="1">
      <c r="K5904" s="1715"/>
      <c r="L5904" s="1715"/>
    </row>
    <row r="5905" spans="11:12" ht="15" customHeight="1">
      <c r="K5905" s="1715"/>
      <c r="L5905" s="1715"/>
    </row>
    <row r="5906" spans="11:12" ht="15" customHeight="1">
      <c r="K5906" s="1715"/>
      <c r="L5906" s="1715"/>
    </row>
    <row r="5907" spans="11:12" ht="15" customHeight="1">
      <c r="K5907" s="1715"/>
      <c r="L5907" s="1715"/>
    </row>
    <row r="5908" spans="11:12" ht="15" customHeight="1">
      <c r="K5908" s="1715"/>
      <c r="L5908" s="1715"/>
    </row>
    <row r="5909" spans="11:12" ht="15" customHeight="1">
      <c r="K5909" s="1715"/>
      <c r="L5909" s="1715"/>
    </row>
    <row r="5910" spans="11:12" ht="15" customHeight="1">
      <c r="K5910" s="1715"/>
      <c r="L5910" s="1715"/>
    </row>
    <row r="5911" spans="11:12" ht="15" customHeight="1">
      <c r="K5911" s="1715"/>
      <c r="L5911" s="1715"/>
    </row>
    <row r="5912" spans="11:12" ht="15" customHeight="1">
      <c r="K5912" s="1715"/>
      <c r="L5912" s="1715"/>
    </row>
    <row r="5913" spans="11:12" ht="15" customHeight="1">
      <c r="K5913" s="1715"/>
      <c r="L5913" s="1715"/>
    </row>
    <row r="5914" spans="11:12" ht="15" customHeight="1">
      <c r="K5914" s="1715"/>
      <c r="L5914" s="1715"/>
    </row>
    <row r="5915" spans="11:12" ht="15" customHeight="1">
      <c r="K5915" s="1715"/>
      <c r="L5915" s="1715"/>
    </row>
    <row r="5916" spans="11:12" ht="15" customHeight="1">
      <c r="K5916" s="1715"/>
      <c r="L5916" s="1715"/>
    </row>
    <row r="5917" spans="11:12" ht="15" customHeight="1">
      <c r="K5917" s="1715"/>
      <c r="L5917" s="1715"/>
    </row>
    <row r="5918" spans="11:12" ht="15" customHeight="1">
      <c r="K5918" s="1715"/>
      <c r="L5918" s="1715"/>
    </row>
    <row r="5919" spans="11:12" ht="15" customHeight="1">
      <c r="K5919" s="1715"/>
      <c r="L5919" s="1715"/>
    </row>
    <row r="5920" spans="11:12" ht="15" customHeight="1">
      <c r="K5920" s="1715"/>
      <c r="L5920" s="1715"/>
    </row>
    <row r="5921" spans="11:12" ht="15" customHeight="1">
      <c r="K5921" s="1715"/>
      <c r="L5921" s="1715"/>
    </row>
    <row r="5922" spans="11:12" ht="15" customHeight="1">
      <c r="K5922" s="1715"/>
      <c r="L5922" s="1715"/>
    </row>
    <row r="5923" spans="11:12" ht="15" customHeight="1">
      <c r="K5923" s="1715"/>
      <c r="L5923" s="1715"/>
    </row>
    <row r="5924" spans="11:12" ht="15" customHeight="1">
      <c r="K5924" s="1715"/>
      <c r="L5924" s="1715"/>
    </row>
    <row r="5925" spans="11:12" ht="15" customHeight="1">
      <c r="K5925" s="1715"/>
      <c r="L5925" s="1715"/>
    </row>
    <row r="5926" spans="11:12" ht="15" customHeight="1">
      <c r="K5926" s="1715"/>
      <c r="L5926" s="1715"/>
    </row>
    <row r="5927" spans="11:12" ht="15" customHeight="1">
      <c r="K5927" s="1715"/>
      <c r="L5927" s="1715"/>
    </row>
    <row r="5928" spans="11:12" ht="15" customHeight="1">
      <c r="K5928" s="1715"/>
      <c r="L5928" s="1715"/>
    </row>
    <row r="5929" spans="11:12" ht="15" customHeight="1">
      <c r="K5929" s="1715"/>
      <c r="L5929" s="1715"/>
    </row>
    <row r="5930" spans="11:12" ht="15" customHeight="1">
      <c r="K5930" s="1715"/>
      <c r="L5930" s="1715"/>
    </row>
    <row r="5931" spans="11:12" ht="15" customHeight="1">
      <c r="K5931" s="1715"/>
      <c r="L5931" s="1715"/>
    </row>
    <row r="5932" spans="11:12" ht="15" customHeight="1">
      <c r="K5932" s="1715"/>
      <c r="L5932" s="1715"/>
    </row>
    <row r="5933" spans="11:12" ht="15" customHeight="1">
      <c r="K5933" s="1715"/>
      <c r="L5933" s="1715"/>
    </row>
    <row r="5934" spans="11:12" ht="15" customHeight="1">
      <c r="K5934" s="1715"/>
      <c r="L5934" s="1715"/>
    </row>
    <row r="5935" spans="11:12" ht="15" customHeight="1">
      <c r="K5935" s="1715"/>
      <c r="L5935" s="1715"/>
    </row>
    <row r="5936" spans="11:12" ht="15" customHeight="1">
      <c r="K5936" s="1715"/>
      <c r="L5936" s="1715"/>
    </row>
    <row r="5937" spans="11:12" ht="15" customHeight="1">
      <c r="K5937" s="1715"/>
      <c r="L5937" s="1715"/>
    </row>
    <row r="5938" spans="11:12" ht="15" customHeight="1">
      <c r="K5938" s="1715"/>
      <c r="L5938" s="1715"/>
    </row>
    <row r="5939" spans="11:12" ht="15" customHeight="1">
      <c r="K5939" s="1715"/>
      <c r="L5939" s="1715"/>
    </row>
    <row r="5940" spans="11:12" ht="15" customHeight="1">
      <c r="K5940" s="1715"/>
      <c r="L5940" s="1715"/>
    </row>
    <row r="5941" spans="11:12" ht="15" customHeight="1">
      <c r="K5941" s="1715"/>
      <c r="L5941" s="1715"/>
    </row>
    <row r="5942" spans="11:12" ht="15" customHeight="1">
      <c r="K5942" s="1715"/>
      <c r="L5942" s="1715"/>
    </row>
    <row r="5943" spans="11:12" ht="15" customHeight="1">
      <c r="K5943" s="1715"/>
      <c r="L5943" s="1715"/>
    </row>
    <row r="5944" spans="11:12" ht="15" customHeight="1">
      <c r="K5944" s="1715"/>
      <c r="L5944" s="1715"/>
    </row>
    <row r="5945" spans="11:12" ht="15" customHeight="1">
      <c r="K5945" s="1715"/>
      <c r="L5945" s="1715"/>
    </row>
    <row r="5946" spans="11:12" ht="15" customHeight="1">
      <c r="K5946" s="1715"/>
      <c r="L5946" s="1715"/>
    </row>
    <row r="5947" spans="11:12" ht="15" customHeight="1">
      <c r="K5947" s="1715"/>
      <c r="L5947" s="1715"/>
    </row>
    <row r="5948" spans="11:12" ht="15" customHeight="1">
      <c r="K5948" s="1715"/>
      <c r="L5948" s="1715"/>
    </row>
    <row r="5949" spans="11:12" ht="15" customHeight="1">
      <c r="K5949" s="1715"/>
      <c r="L5949" s="1715"/>
    </row>
    <row r="5950" spans="11:12" ht="15" customHeight="1">
      <c r="K5950" s="1715"/>
      <c r="L5950" s="1715"/>
    </row>
    <row r="5951" spans="11:12" ht="15" customHeight="1">
      <c r="K5951" s="1715"/>
      <c r="L5951" s="1715"/>
    </row>
    <row r="5952" spans="11:12" ht="15" customHeight="1">
      <c r="K5952" s="1715"/>
      <c r="L5952" s="1715"/>
    </row>
    <row r="5953" spans="11:12" ht="15" customHeight="1">
      <c r="K5953" s="1715"/>
      <c r="L5953" s="1715"/>
    </row>
    <row r="5954" spans="11:12" ht="15" customHeight="1">
      <c r="K5954" s="1715"/>
      <c r="L5954" s="1715"/>
    </row>
    <row r="5955" spans="11:12" ht="15" customHeight="1">
      <c r="K5955" s="1715"/>
      <c r="L5955" s="1715"/>
    </row>
    <row r="5956" spans="11:12" ht="15" customHeight="1">
      <c r="K5956" s="1715"/>
      <c r="L5956" s="1715"/>
    </row>
    <row r="5957" spans="11:12" ht="15" customHeight="1">
      <c r="K5957" s="1715"/>
      <c r="L5957" s="1715"/>
    </row>
    <row r="5958" spans="11:12" ht="15" customHeight="1">
      <c r="K5958" s="1715"/>
      <c r="L5958" s="1715"/>
    </row>
    <row r="5959" spans="11:12" ht="15" customHeight="1">
      <c r="K5959" s="1715"/>
      <c r="L5959" s="1715"/>
    </row>
    <row r="5960" spans="11:12" ht="15" customHeight="1">
      <c r="K5960" s="1715"/>
      <c r="L5960" s="1715"/>
    </row>
    <row r="5961" spans="11:12" ht="15" customHeight="1">
      <c r="K5961" s="1715"/>
      <c r="L5961" s="1715"/>
    </row>
    <row r="5962" spans="11:12" ht="15" customHeight="1">
      <c r="K5962" s="1715"/>
      <c r="L5962" s="1715"/>
    </row>
    <row r="5963" spans="11:12" ht="15" customHeight="1">
      <c r="K5963" s="1715"/>
      <c r="L5963" s="1715"/>
    </row>
    <row r="5964" spans="11:12" ht="15" customHeight="1">
      <c r="K5964" s="1715"/>
      <c r="L5964" s="1715"/>
    </row>
    <row r="5965" spans="11:12" ht="15" customHeight="1">
      <c r="K5965" s="1715"/>
      <c r="L5965" s="1715"/>
    </row>
    <row r="5966" spans="11:12" ht="15" customHeight="1">
      <c r="K5966" s="1715"/>
      <c r="L5966" s="1715"/>
    </row>
    <row r="5967" spans="11:12" ht="15" customHeight="1">
      <c r="K5967" s="1715"/>
      <c r="L5967" s="1715"/>
    </row>
    <row r="5968" spans="11:12" ht="15" customHeight="1">
      <c r="K5968" s="1715"/>
      <c r="L5968" s="1715"/>
    </row>
    <row r="5969" spans="11:12" ht="15" customHeight="1">
      <c r="K5969" s="1715"/>
      <c r="L5969" s="1715"/>
    </row>
    <row r="5970" spans="11:12" ht="15" customHeight="1">
      <c r="K5970" s="1715"/>
      <c r="L5970" s="1715"/>
    </row>
    <row r="5971" spans="11:12" ht="15" customHeight="1">
      <c r="K5971" s="1715"/>
      <c r="L5971" s="1715"/>
    </row>
    <row r="5972" spans="11:12" ht="15" customHeight="1">
      <c r="K5972" s="1715"/>
      <c r="L5972" s="1715"/>
    </row>
    <row r="5973" spans="11:12" ht="15" customHeight="1">
      <c r="K5973" s="1715"/>
      <c r="L5973" s="1715"/>
    </row>
    <row r="5974" spans="11:12" ht="15" customHeight="1">
      <c r="K5974" s="1715"/>
      <c r="L5974" s="1715"/>
    </row>
    <row r="5975" spans="11:12" ht="15" customHeight="1">
      <c r="K5975" s="1715"/>
      <c r="L5975" s="1715"/>
    </row>
    <row r="5976" spans="11:12" ht="15" customHeight="1">
      <c r="K5976" s="1715"/>
      <c r="L5976" s="1715"/>
    </row>
    <row r="5977" spans="11:12" ht="15" customHeight="1">
      <c r="K5977" s="1715"/>
      <c r="L5977" s="1715"/>
    </row>
    <row r="5978" spans="11:12" ht="15" customHeight="1">
      <c r="K5978" s="1715"/>
      <c r="L5978" s="1715"/>
    </row>
    <row r="5979" spans="11:12" ht="15" customHeight="1">
      <c r="K5979" s="1715"/>
      <c r="L5979" s="1715"/>
    </row>
    <row r="5980" spans="11:12" ht="15" customHeight="1">
      <c r="K5980" s="1715"/>
      <c r="L5980" s="1715"/>
    </row>
    <row r="5981" spans="11:12" ht="15" customHeight="1">
      <c r="K5981" s="1715"/>
      <c r="L5981" s="1715"/>
    </row>
    <row r="5982" spans="11:12" ht="15" customHeight="1">
      <c r="K5982" s="1715"/>
      <c r="L5982" s="1715"/>
    </row>
    <row r="5983" spans="11:12" ht="15" customHeight="1">
      <c r="K5983" s="1715"/>
      <c r="L5983" s="1715"/>
    </row>
    <row r="5984" spans="11:12" ht="15" customHeight="1">
      <c r="K5984" s="1715"/>
      <c r="L5984" s="1715"/>
    </row>
    <row r="5985" spans="11:12" ht="15" customHeight="1">
      <c r="K5985" s="1715"/>
      <c r="L5985" s="1715"/>
    </row>
    <row r="5986" spans="11:12" ht="15" customHeight="1">
      <c r="K5986" s="1715"/>
      <c r="L5986" s="1715"/>
    </row>
    <row r="5987" spans="11:12" ht="15" customHeight="1">
      <c r="K5987" s="1715"/>
      <c r="L5987" s="1715"/>
    </row>
    <row r="5988" spans="11:12" ht="15" customHeight="1">
      <c r="K5988" s="1715"/>
      <c r="L5988" s="1715"/>
    </row>
    <row r="5989" spans="11:12" ht="15" customHeight="1">
      <c r="K5989" s="1715"/>
      <c r="L5989" s="1715"/>
    </row>
    <row r="5990" spans="11:12" ht="15" customHeight="1">
      <c r="K5990" s="1715"/>
      <c r="L5990" s="1715"/>
    </row>
    <row r="5991" spans="11:12" ht="15" customHeight="1">
      <c r="K5991" s="1715"/>
      <c r="L5991" s="1715"/>
    </row>
    <row r="5992" spans="11:12" ht="15" customHeight="1">
      <c r="K5992" s="1715"/>
      <c r="L5992" s="1715"/>
    </row>
    <row r="5993" spans="11:12" ht="15" customHeight="1">
      <c r="K5993" s="1715"/>
      <c r="L5993" s="1715"/>
    </row>
    <row r="5994" spans="11:12" ht="15" customHeight="1">
      <c r="K5994" s="1715"/>
      <c r="L5994" s="1715"/>
    </row>
    <row r="5995" spans="11:12" ht="15" customHeight="1">
      <c r="K5995" s="1715"/>
      <c r="L5995" s="1715"/>
    </row>
    <row r="5996" spans="11:12" ht="15" customHeight="1">
      <c r="K5996" s="1715"/>
      <c r="L5996" s="1715"/>
    </row>
    <row r="5997" spans="11:12" ht="15" customHeight="1">
      <c r="K5997" s="1715"/>
      <c r="L5997" s="1715"/>
    </row>
    <row r="5998" spans="11:12" ht="15" customHeight="1">
      <c r="K5998" s="1715"/>
      <c r="L5998" s="1715"/>
    </row>
    <row r="5999" spans="11:12" ht="15" customHeight="1">
      <c r="K5999" s="1715"/>
      <c r="L5999" s="1715"/>
    </row>
    <row r="6000" spans="11:12" ht="15" customHeight="1">
      <c r="K6000" s="1715"/>
      <c r="L6000" s="1715"/>
    </row>
    <row r="6001" spans="11:12" ht="15" customHeight="1">
      <c r="K6001" s="1715"/>
      <c r="L6001" s="1715"/>
    </row>
    <row r="6002" spans="11:12" ht="15" customHeight="1">
      <c r="K6002" s="1715"/>
      <c r="L6002" s="1715"/>
    </row>
    <row r="6003" spans="11:12" ht="15" customHeight="1">
      <c r="K6003" s="1715"/>
      <c r="L6003" s="1715"/>
    </row>
    <row r="6004" spans="11:12" ht="15" customHeight="1">
      <c r="K6004" s="1715"/>
      <c r="L6004" s="1715"/>
    </row>
    <row r="6005" spans="11:12" ht="15" customHeight="1">
      <c r="K6005" s="1715"/>
      <c r="L6005" s="1715"/>
    </row>
    <row r="6006" spans="11:12" ht="15" customHeight="1">
      <c r="K6006" s="1715"/>
      <c r="L6006" s="1715"/>
    </row>
    <row r="6007" spans="11:12" ht="15" customHeight="1">
      <c r="K6007" s="1715"/>
      <c r="L6007" s="1715"/>
    </row>
    <row r="6008" spans="11:12" ht="15" customHeight="1">
      <c r="K6008" s="1715"/>
      <c r="L6008" s="1715"/>
    </row>
    <row r="6009" spans="11:12" ht="15" customHeight="1">
      <c r="K6009" s="1715"/>
      <c r="L6009" s="1715"/>
    </row>
    <row r="6010" spans="11:12" ht="15" customHeight="1">
      <c r="K6010" s="1715"/>
      <c r="L6010" s="1715"/>
    </row>
    <row r="6011" spans="11:12" ht="15" customHeight="1">
      <c r="K6011" s="1715"/>
      <c r="L6011" s="1715"/>
    </row>
    <row r="6012" spans="11:12" ht="15" customHeight="1">
      <c r="K6012" s="1715"/>
      <c r="L6012" s="1715"/>
    </row>
    <row r="6013" spans="11:12" ht="15" customHeight="1">
      <c r="K6013" s="1715"/>
      <c r="L6013" s="1715"/>
    </row>
    <row r="6014" spans="11:12" ht="15" customHeight="1">
      <c r="K6014" s="1715"/>
      <c r="L6014" s="1715"/>
    </row>
    <row r="6015" spans="11:12" ht="15" customHeight="1">
      <c r="K6015" s="1715"/>
      <c r="L6015" s="1715"/>
    </row>
    <row r="6016" spans="11:12" ht="15" customHeight="1">
      <c r="K6016" s="1715"/>
      <c r="L6016" s="1715"/>
    </row>
    <row r="6017" spans="11:12" ht="15" customHeight="1">
      <c r="K6017" s="1715"/>
      <c r="L6017" s="1715"/>
    </row>
    <row r="6018" spans="11:12" ht="15" customHeight="1">
      <c r="K6018" s="1715"/>
      <c r="L6018" s="1715"/>
    </row>
    <row r="6019" spans="11:12" ht="15" customHeight="1">
      <c r="K6019" s="1715"/>
      <c r="L6019" s="1715"/>
    </row>
    <row r="6020" spans="11:12" ht="15" customHeight="1">
      <c r="K6020" s="1715"/>
      <c r="L6020" s="1715"/>
    </row>
    <row r="6021" spans="11:12" ht="15" customHeight="1">
      <c r="K6021" s="1715"/>
      <c r="L6021" s="1715"/>
    </row>
    <row r="6022" spans="11:12" ht="15" customHeight="1">
      <c r="K6022" s="1715"/>
      <c r="L6022" s="1715"/>
    </row>
    <row r="6023" spans="11:12" ht="15" customHeight="1">
      <c r="K6023" s="1715"/>
      <c r="L6023" s="1715"/>
    </row>
    <row r="6024" spans="11:12" ht="15" customHeight="1">
      <c r="K6024" s="1715"/>
      <c r="L6024" s="1715"/>
    </row>
    <row r="6025" spans="11:12" ht="15" customHeight="1">
      <c r="K6025" s="1715"/>
      <c r="L6025" s="1715"/>
    </row>
    <row r="6026" spans="11:12" ht="15" customHeight="1">
      <c r="K6026" s="1715"/>
      <c r="L6026" s="1715"/>
    </row>
    <row r="6027" spans="11:12" ht="15" customHeight="1">
      <c r="K6027" s="1715"/>
      <c r="L6027" s="1715"/>
    </row>
    <row r="6028" spans="11:12" ht="15" customHeight="1">
      <c r="K6028" s="1715"/>
      <c r="L6028" s="1715"/>
    </row>
    <row r="6029" spans="11:12" ht="15" customHeight="1">
      <c r="K6029" s="1715"/>
      <c r="L6029" s="1715"/>
    </row>
    <row r="6030" spans="11:12" ht="15" customHeight="1">
      <c r="K6030" s="1715"/>
      <c r="L6030" s="1715"/>
    </row>
    <row r="6031" spans="11:12" ht="15" customHeight="1">
      <c r="K6031" s="1715"/>
      <c r="L6031" s="1715"/>
    </row>
    <row r="6032" spans="11:12" ht="15" customHeight="1">
      <c r="K6032" s="1715"/>
      <c r="L6032" s="1715"/>
    </row>
    <row r="6033" spans="11:12" ht="15" customHeight="1">
      <c r="K6033" s="1715"/>
      <c r="L6033" s="1715"/>
    </row>
    <row r="6034" spans="11:12" ht="15" customHeight="1">
      <c r="K6034" s="1715"/>
      <c r="L6034" s="1715"/>
    </row>
    <row r="6035" spans="11:12" ht="15" customHeight="1">
      <c r="K6035" s="1715"/>
      <c r="L6035" s="1715"/>
    </row>
    <row r="6036" spans="11:12" ht="15" customHeight="1">
      <c r="K6036" s="1715"/>
      <c r="L6036" s="1715"/>
    </row>
    <row r="6037" spans="11:12" ht="15" customHeight="1">
      <c r="K6037" s="1715"/>
      <c r="L6037" s="1715"/>
    </row>
    <row r="6038" spans="11:12" ht="15" customHeight="1">
      <c r="K6038" s="1715"/>
      <c r="L6038" s="1715"/>
    </row>
    <row r="6039" spans="11:12" ht="15" customHeight="1">
      <c r="K6039" s="1715"/>
      <c r="L6039" s="1715"/>
    </row>
    <row r="6040" spans="11:12" ht="15" customHeight="1">
      <c r="K6040" s="1715"/>
      <c r="L6040" s="1715"/>
    </row>
    <row r="6041" spans="11:12" ht="15" customHeight="1">
      <c r="K6041" s="1715"/>
      <c r="L6041" s="1715"/>
    </row>
    <row r="6042" spans="11:12" ht="15" customHeight="1">
      <c r="K6042" s="1715"/>
      <c r="L6042" s="1715"/>
    </row>
    <row r="6043" spans="11:12" ht="15" customHeight="1">
      <c r="K6043" s="1715"/>
      <c r="L6043" s="1715"/>
    </row>
    <row r="6044" spans="11:12" ht="15" customHeight="1">
      <c r="K6044" s="1715"/>
      <c r="L6044" s="1715"/>
    </row>
    <row r="6045" spans="11:12" ht="15" customHeight="1">
      <c r="K6045" s="1715"/>
      <c r="L6045" s="1715"/>
    </row>
    <row r="6046" spans="11:12" ht="15" customHeight="1">
      <c r="K6046" s="1715"/>
      <c r="L6046" s="1715"/>
    </row>
    <row r="6047" spans="11:12" ht="15" customHeight="1">
      <c r="K6047" s="1715"/>
      <c r="L6047" s="1715"/>
    </row>
    <row r="6048" spans="11:12" ht="15" customHeight="1">
      <c r="K6048" s="1715"/>
      <c r="L6048" s="1715"/>
    </row>
    <row r="6049" spans="11:12" ht="15" customHeight="1">
      <c r="K6049" s="1715"/>
      <c r="L6049" s="1715"/>
    </row>
    <row r="6050" spans="11:12" ht="15" customHeight="1">
      <c r="K6050" s="1715"/>
      <c r="L6050" s="1715"/>
    </row>
    <row r="6051" spans="11:12" ht="15" customHeight="1">
      <c r="K6051" s="1715"/>
      <c r="L6051" s="1715"/>
    </row>
    <row r="6052" spans="11:12" ht="15" customHeight="1">
      <c r="K6052" s="1715"/>
      <c r="L6052" s="1715"/>
    </row>
    <row r="6053" spans="11:12" ht="15" customHeight="1">
      <c r="K6053" s="1715"/>
      <c r="L6053" s="1715"/>
    </row>
    <row r="6054" spans="11:12" ht="15" customHeight="1">
      <c r="K6054" s="1715"/>
      <c r="L6054" s="1715"/>
    </row>
    <row r="6055" spans="11:12" ht="15" customHeight="1">
      <c r="K6055" s="1715"/>
      <c r="L6055" s="1715"/>
    </row>
    <row r="6056" spans="11:12" ht="15" customHeight="1">
      <c r="K6056" s="1715"/>
      <c r="L6056" s="1715"/>
    </row>
    <row r="6057" spans="11:12" ht="15" customHeight="1">
      <c r="K6057" s="1715"/>
      <c r="L6057" s="1715"/>
    </row>
    <row r="6058" spans="11:12" ht="15" customHeight="1">
      <c r="K6058" s="1715"/>
      <c r="L6058" s="1715"/>
    </row>
    <row r="6059" spans="11:12" ht="15" customHeight="1">
      <c r="K6059" s="1715"/>
      <c r="L6059" s="1715"/>
    </row>
    <row r="6060" spans="11:12" ht="15" customHeight="1">
      <c r="K6060" s="1715"/>
      <c r="L6060" s="1715"/>
    </row>
    <row r="6061" spans="11:12" ht="15" customHeight="1">
      <c r="K6061" s="1715"/>
      <c r="L6061" s="1715"/>
    </row>
    <row r="6062" spans="11:12" ht="15" customHeight="1">
      <c r="K6062" s="1715"/>
      <c r="L6062" s="1715"/>
    </row>
    <row r="6063" spans="11:12" ht="15" customHeight="1">
      <c r="K6063" s="1715"/>
      <c r="L6063" s="1715"/>
    </row>
    <row r="6064" spans="11:12" ht="15" customHeight="1">
      <c r="K6064" s="1715"/>
      <c r="L6064" s="1715"/>
    </row>
    <row r="6065" spans="11:12" ht="15" customHeight="1">
      <c r="K6065" s="1715"/>
      <c r="L6065" s="1715"/>
    </row>
    <row r="6066" spans="11:12" ht="15" customHeight="1">
      <c r="K6066" s="1715"/>
      <c r="L6066" s="1715"/>
    </row>
    <row r="6067" spans="11:12" ht="15" customHeight="1">
      <c r="K6067" s="1715"/>
      <c r="L6067" s="1715"/>
    </row>
    <row r="6068" spans="11:12" ht="15" customHeight="1">
      <c r="K6068" s="1715"/>
      <c r="L6068" s="1715"/>
    </row>
    <row r="6069" spans="11:12" ht="15" customHeight="1">
      <c r="K6069" s="1715"/>
      <c r="L6069" s="1715"/>
    </row>
    <row r="6070" spans="11:12" ht="15" customHeight="1">
      <c r="K6070" s="1715"/>
      <c r="L6070" s="1715"/>
    </row>
    <row r="6071" spans="11:12" ht="15" customHeight="1">
      <c r="K6071" s="1715"/>
      <c r="L6071" s="1715"/>
    </row>
    <row r="6072" spans="11:12" ht="15" customHeight="1">
      <c r="K6072" s="1715"/>
      <c r="L6072" s="1715"/>
    </row>
    <row r="6073" spans="11:12" ht="15" customHeight="1">
      <c r="K6073" s="1715"/>
      <c r="L6073" s="1715"/>
    </row>
    <row r="6074" spans="11:12" ht="15" customHeight="1">
      <c r="K6074" s="1715"/>
      <c r="L6074" s="1715"/>
    </row>
    <row r="6075" spans="11:12" ht="15" customHeight="1">
      <c r="K6075" s="1715"/>
      <c r="L6075" s="1715"/>
    </row>
    <row r="6076" spans="11:12" ht="15" customHeight="1">
      <c r="K6076" s="1715"/>
      <c r="L6076" s="1715"/>
    </row>
    <row r="6077" spans="11:12" ht="15" customHeight="1">
      <c r="K6077" s="1715"/>
      <c r="L6077" s="1715"/>
    </row>
    <row r="6078" spans="11:12" ht="15" customHeight="1">
      <c r="K6078" s="1715"/>
      <c r="L6078" s="1715"/>
    </row>
    <row r="6079" spans="11:12" ht="15" customHeight="1">
      <c r="K6079" s="1715"/>
      <c r="L6079" s="1715"/>
    </row>
    <row r="6080" spans="11:12" ht="15" customHeight="1">
      <c r="K6080" s="1715"/>
      <c r="L6080" s="1715"/>
    </row>
    <row r="6081" spans="11:12" ht="15" customHeight="1">
      <c r="K6081" s="1715"/>
      <c r="L6081" s="1715"/>
    </row>
    <row r="6082" spans="11:12" ht="15" customHeight="1">
      <c r="K6082" s="1715"/>
      <c r="L6082" s="1715"/>
    </row>
    <row r="6083" spans="11:12" ht="15" customHeight="1">
      <c r="K6083" s="1715"/>
      <c r="L6083" s="1715"/>
    </row>
    <row r="6084" spans="11:12" ht="15" customHeight="1">
      <c r="K6084" s="1715"/>
      <c r="L6084" s="1715"/>
    </row>
    <row r="6085" spans="11:12" ht="15" customHeight="1">
      <c r="K6085" s="1715"/>
      <c r="L6085" s="1715"/>
    </row>
    <row r="6086" spans="11:12" ht="15" customHeight="1">
      <c r="K6086" s="1715"/>
      <c r="L6086" s="1715"/>
    </row>
    <row r="6087" spans="11:12" ht="15" customHeight="1">
      <c r="K6087" s="1715"/>
      <c r="L6087" s="1715"/>
    </row>
    <row r="6088" spans="11:12" ht="15" customHeight="1">
      <c r="K6088" s="1715"/>
      <c r="L6088" s="1715"/>
    </row>
    <row r="6089" spans="11:12" ht="15" customHeight="1">
      <c r="K6089" s="1715"/>
      <c r="L6089" s="1715"/>
    </row>
    <row r="6090" spans="11:12" ht="15" customHeight="1">
      <c r="K6090" s="1715"/>
      <c r="L6090" s="1715"/>
    </row>
    <row r="6091" spans="11:12" ht="15" customHeight="1">
      <c r="K6091" s="1715"/>
      <c r="L6091" s="1715"/>
    </row>
    <row r="6092" spans="11:12" ht="15" customHeight="1">
      <c r="K6092" s="1715"/>
      <c r="L6092" s="1715"/>
    </row>
    <row r="6093" spans="11:12" ht="15" customHeight="1">
      <c r="K6093" s="1715"/>
      <c r="L6093" s="1715"/>
    </row>
    <row r="6094" spans="11:12" ht="15" customHeight="1">
      <c r="K6094" s="1715"/>
      <c r="L6094" s="1715"/>
    </row>
    <row r="6095" spans="11:12" ht="15" customHeight="1">
      <c r="K6095" s="1715"/>
      <c r="L6095" s="1715"/>
    </row>
    <row r="6096" spans="11:12" ht="15" customHeight="1">
      <c r="K6096" s="1715"/>
      <c r="L6096" s="1715"/>
    </row>
    <row r="6097" spans="11:12" ht="15" customHeight="1">
      <c r="K6097" s="1715"/>
      <c r="L6097" s="1715"/>
    </row>
    <row r="6098" spans="11:12" ht="15" customHeight="1">
      <c r="K6098" s="1715"/>
      <c r="L6098" s="1715"/>
    </row>
    <row r="6099" spans="11:12" ht="15" customHeight="1">
      <c r="K6099" s="1715"/>
      <c r="L6099" s="1715"/>
    </row>
    <row r="6100" spans="11:12" ht="15" customHeight="1">
      <c r="K6100" s="1715"/>
      <c r="L6100" s="1715"/>
    </row>
    <row r="6101" spans="11:12" ht="15" customHeight="1">
      <c r="K6101" s="1715"/>
      <c r="L6101" s="1715"/>
    </row>
    <row r="6102" spans="11:12" ht="15" customHeight="1">
      <c r="K6102" s="1715"/>
      <c r="L6102" s="1715"/>
    </row>
    <row r="6103" spans="11:12" ht="15" customHeight="1">
      <c r="K6103" s="1715"/>
      <c r="L6103" s="1715"/>
    </row>
    <row r="6104" spans="11:12" ht="15" customHeight="1">
      <c r="K6104" s="1715"/>
      <c r="L6104" s="1715"/>
    </row>
    <row r="6105" spans="11:12" ht="15" customHeight="1">
      <c r="K6105" s="1715"/>
      <c r="L6105" s="1715"/>
    </row>
    <row r="6106" spans="11:12" ht="15" customHeight="1">
      <c r="K6106" s="1715"/>
      <c r="L6106" s="1715"/>
    </row>
    <row r="6107" spans="11:12" ht="15" customHeight="1">
      <c r="K6107" s="1715"/>
      <c r="L6107" s="1715"/>
    </row>
    <row r="6108" spans="11:12" ht="15" customHeight="1">
      <c r="K6108" s="1715"/>
      <c r="L6108" s="1715"/>
    </row>
    <row r="6109" spans="11:12" ht="15" customHeight="1">
      <c r="K6109" s="1715"/>
      <c r="L6109" s="1715"/>
    </row>
    <row r="6110" spans="11:12" ht="15" customHeight="1">
      <c r="K6110" s="1715"/>
      <c r="L6110" s="1715"/>
    </row>
    <row r="6111" spans="11:12" ht="15" customHeight="1">
      <c r="K6111" s="1715"/>
      <c r="L6111" s="1715"/>
    </row>
    <row r="6112" spans="11:12" ht="15" customHeight="1">
      <c r="K6112" s="1715"/>
      <c r="L6112" s="1715"/>
    </row>
    <row r="6113" spans="11:12" ht="15" customHeight="1">
      <c r="K6113" s="1715"/>
      <c r="L6113" s="1715"/>
    </row>
    <row r="6114" spans="11:12" ht="15" customHeight="1">
      <c r="K6114" s="1715"/>
      <c r="L6114" s="1715"/>
    </row>
    <row r="6115" spans="11:12" ht="15" customHeight="1">
      <c r="K6115" s="1715"/>
      <c r="L6115" s="1715"/>
    </row>
    <row r="6116" spans="11:12" ht="15" customHeight="1">
      <c r="K6116" s="1715"/>
      <c r="L6116" s="1715"/>
    </row>
    <row r="6117" spans="11:12" ht="15" customHeight="1">
      <c r="K6117" s="1715"/>
      <c r="L6117" s="1715"/>
    </row>
    <row r="6118" spans="11:12" ht="15" customHeight="1">
      <c r="K6118" s="1715"/>
      <c r="L6118" s="1715"/>
    </row>
    <row r="6119" spans="11:12" ht="15" customHeight="1">
      <c r="K6119" s="1715"/>
      <c r="L6119" s="1715"/>
    </row>
    <row r="6120" spans="11:12" ht="15" customHeight="1">
      <c r="K6120" s="1715"/>
      <c r="L6120" s="1715"/>
    </row>
    <row r="6121" spans="11:12" ht="15" customHeight="1">
      <c r="K6121" s="1715"/>
      <c r="L6121" s="1715"/>
    </row>
    <row r="6122" spans="11:12" ht="15" customHeight="1">
      <c r="K6122" s="1715"/>
      <c r="L6122" s="1715"/>
    </row>
    <row r="6123" spans="11:12" ht="15" customHeight="1">
      <c r="K6123" s="1715"/>
      <c r="L6123" s="1715"/>
    </row>
    <row r="6124" spans="11:12" ht="15" customHeight="1">
      <c r="K6124" s="1715"/>
      <c r="L6124" s="1715"/>
    </row>
    <row r="6125" spans="11:12" ht="15" customHeight="1">
      <c r="K6125" s="1715"/>
      <c r="L6125" s="1715"/>
    </row>
    <row r="6126" spans="11:12" ht="15" customHeight="1">
      <c r="K6126" s="1715"/>
      <c r="L6126" s="1715"/>
    </row>
    <row r="6127" spans="11:12" ht="15" customHeight="1">
      <c r="K6127" s="1715"/>
      <c r="L6127" s="1715"/>
    </row>
    <row r="6128" spans="11:12" ht="15" customHeight="1">
      <c r="K6128" s="1715"/>
      <c r="L6128" s="1715"/>
    </row>
    <row r="6129" spans="11:12" ht="15" customHeight="1">
      <c r="K6129" s="1715"/>
      <c r="L6129" s="1715"/>
    </row>
    <row r="6130" spans="11:12" ht="15" customHeight="1">
      <c r="K6130" s="1715"/>
      <c r="L6130" s="1715"/>
    </row>
    <row r="6131" spans="11:12" ht="15" customHeight="1">
      <c r="K6131" s="1715"/>
      <c r="L6131" s="1715"/>
    </row>
    <row r="6132" spans="11:12" ht="15" customHeight="1">
      <c r="K6132" s="1715"/>
      <c r="L6132" s="1715"/>
    </row>
    <row r="6133" spans="11:12" ht="15" customHeight="1">
      <c r="K6133" s="1715"/>
      <c r="L6133" s="1715"/>
    </row>
    <row r="6134" spans="11:12" ht="15" customHeight="1">
      <c r="K6134" s="1715"/>
      <c r="L6134" s="1715"/>
    </row>
    <row r="6135" spans="11:12" ht="15" customHeight="1">
      <c r="K6135" s="1715"/>
      <c r="L6135" s="1715"/>
    </row>
    <row r="6136" spans="11:12" ht="15" customHeight="1">
      <c r="K6136" s="1715"/>
      <c r="L6136" s="1715"/>
    </row>
    <row r="6137" spans="11:12" ht="15" customHeight="1">
      <c r="K6137" s="1715"/>
      <c r="L6137" s="1715"/>
    </row>
    <row r="6138" spans="11:12" ht="15" customHeight="1">
      <c r="K6138" s="1715"/>
      <c r="L6138" s="1715"/>
    </row>
    <row r="6139" spans="11:12" ht="15" customHeight="1">
      <c r="K6139" s="1715"/>
      <c r="L6139" s="1715"/>
    </row>
    <row r="6140" spans="11:12" ht="15" customHeight="1">
      <c r="K6140" s="1715"/>
      <c r="L6140" s="1715"/>
    </row>
    <row r="6141" spans="11:12" ht="15" customHeight="1">
      <c r="K6141" s="1715"/>
      <c r="L6141" s="1715"/>
    </row>
    <row r="6142" spans="11:12" ht="15" customHeight="1">
      <c r="K6142" s="1715"/>
      <c r="L6142" s="1715"/>
    </row>
    <row r="6143" spans="11:12" ht="15" customHeight="1">
      <c r="K6143" s="1715"/>
      <c r="L6143" s="1715"/>
    </row>
    <row r="6144" spans="11:12" ht="15" customHeight="1">
      <c r="K6144" s="1715"/>
      <c r="L6144" s="1715"/>
    </row>
    <row r="6145" spans="11:12" ht="15" customHeight="1">
      <c r="K6145" s="1715"/>
      <c r="L6145" s="1715"/>
    </row>
    <row r="6146" spans="11:12" ht="15" customHeight="1">
      <c r="K6146" s="1715"/>
      <c r="L6146" s="1715"/>
    </row>
    <row r="6147" spans="11:12" ht="15" customHeight="1">
      <c r="K6147" s="1715"/>
      <c r="L6147" s="1715"/>
    </row>
    <row r="6148" spans="11:12" ht="15" customHeight="1">
      <c r="K6148" s="1715"/>
      <c r="L6148" s="1715"/>
    </row>
    <row r="6149" spans="11:12" ht="15" customHeight="1">
      <c r="K6149" s="1715"/>
      <c r="L6149" s="1715"/>
    </row>
    <row r="6150" spans="11:12" ht="15" customHeight="1">
      <c r="K6150" s="1715"/>
      <c r="L6150" s="1715"/>
    </row>
    <row r="6151" spans="11:12" ht="15" customHeight="1">
      <c r="K6151" s="1715"/>
      <c r="L6151" s="1715"/>
    </row>
    <row r="6152" spans="11:12" ht="15" customHeight="1">
      <c r="K6152" s="1715"/>
      <c r="L6152" s="1715"/>
    </row>
    <row r="6153" spans="11:12" ht="15" customHeight="1">
      <c r="K6153" s="1715"/>
      <c r="L6153" s="1715"/>
    </row>
    <row r="6154" spans="11:12" ht="15" customHeight="1">
      <c r="K6154" s="1715"/>
      <c r="L6154" s="1715"/>
    </row>
    <row r="6155" spans="11:12" ht="15" customHeight="1">
      <c r="K6155" s="1715"/>
      <c r="L6155" s="1715"/>
    </row>
    <row r="6156" spans="11:12" ht="15" customHeight="1">
      <c r="K6156" s="1715"/>
      <c r="L6156" s="1715"/>
    </row>
    <row r="6157" spans="11:12" ht="15" customHeight="1">
      <c r="K6157" s="1715"/>
      <c r="L6157" s="1715"/>
    </row>
    <row r="6158" spans="11:12" ht="15" customHeight="1">
      <c r="K6158" s="1715"/>
      <c r="L6158" s="1715"/>
    </row>
    <row r="6159" spans="11:12" ht="15" customHeight="1">
      <c r="K6159" s="1715"/>
      <c r="L6159" s="1715"/>
    </row>
    <row r="6160" spans="11:12" ht="15" customHeight="1">
      <c r="K6160" s="1715"/>
      <c r="L6160" s="1715"/>
    </row>
    <row r="6161" spans="11:12" ht="15" customHeight="1">
      <c r="K6161" s="1715"/>
      <c r="L6161" s="1715"/>
    </row>
    <row r="6162" spans="11:12" ht="15" customHeight="1">
      <c r="K6162" s="1715"/>
      <c r="L6162" s="1715"/>
    </row>
    <row r="6163" spans="11:12" ht="15" customHeight="1">
      <c r="K6163" s="1715"/>
      <c r="L6163" s="1715"/>
    </row>
    <row r="6164" spans="11:12" ht="15" customHeight="1">
      <c r="K6164" s="1715"/>
      <c r="L6164" s="1715"/>
    </row>
    <row r="6165" spans="11:12" ht="15" customHeight="1">
      <c r="K6165" s="1715"/>
      <c r="L6165" s="1715"/>
    </row>
    <row r="6166" spans="11:12" ht="15" customHeight="1">
      <c r="K6166" s="1715"/>
      <c r="L6166" s="1715"/>
    </row>
    <row r="6167" spans="11:12" ht="15" customHeight="1">
      <c r="K6167" s="1715"/>
      <c r="L6167" s="1715"/>
    </row>
    <row r="6168" spans="11:12" ht="15" customHeight="1">
      <c r="K6168" s="1715"/>
      <c r="L6168" s="1715"/>
    </row>
    <row r="6169" spans="11:12" ht="15" customHeight="1">
      <c r="K6169" s="1715"/>
      <c r="L6169" s="1715"/>
    </row>
    <row r="6170" spans="11:12" ht="15" customHeight="1">
      <c r="K6170" s="1715"/>
      <c r="L6170" s="1715"/>
    </row>
    <row r="6171" spans="11:12" ht="15" customHeight="1">
      <c r="K6171" s="1715"/>
      <c r="L6171" s="1715"/>
    </row>
    <row r="6172" spans="11:12" ht="15" customHeight="1">
      <c r="K6172" s="1715"/>
      <c r="L6172" s="1715"/>
    </row>
    <row r="6173" spans="11:12" ht="15" customHeight="1">
      <c r="K6173" s="1715"/>
      <c r="L6173" s="1715"/>
    </row>
    <row r="6174" spans="11:12" ht="15" customHeight="1">
      <c r="K6174" s="1715"/>
      <c r="L6174" s="1715"/>
    </row>
    <row r="6175" spans="11:12" ht="15" customHeight="1">
      <c r="K6175" s="1715"/>
      <c r="L6175" s="1715"/>
    </row>
    <row r="6176" spans="11:12" ht="15" customHeight="1">
      <c r="K6176" s="1715"/>
      <c r="L6176" s="1715"/>
    </row>
    <row r="6177" spans="11:12" ht="15" customHeight="1">
      <c r="K6177" s="1715"/>
      <c r="L6177" s="1715"/>
    </row>
    <row r="6178" spans="11:12" ht="15" customHeight="1">
      <c r="K6178" s="1715"/>
      <c r="L6178" s="1715"/>
    </row>
    <row r="6179" spans="11:12" ht="15" customHeight="1">
      <c r="K6179" s="1715"/>
      <c r="L6179" s="1715"/>
    </row>
    <row r="6180" spans="11:12" ht="15" customHeight="1">
      <c r="K6180" s="1715"/>
      <c r="L6180" s="1715"/>
    </row>
    <row r="6181" spans="11:12" ht="15" customHeight="1">
      <c r="K6181" s="1715"/>
      <c r="L6181" s="1715"/>
    </row>
    <row r="6182" spans="11:12" ht="15" customHeight="1">
      <c r="K6182" s="1715"/>
      <c r="L6182" s="1715"/>
    </row>
    <row r="6183" spans="11:12" ht="15" customHeight="1">
      <c r="K6183" s="1715"/>
      <c r="L6183" s="1715"/>
    </row>
    <row r="6184" spans="11:12" ht="15" customHeight="1">
      <c r="K6184" s="1715"/>
      <c r="L6184" s="1715"/>
    </row>
    <row r="6185" spans="11:12" ht="15" customHeight="1">
      <c r="K6185" s="1715"/>
      <c r="L6185" s="1715"/>
    </row>
    <row r="6186" spans="11:12" ht="15" customHeight="1">
      <c r="K6186" s="1715"/>
      <c r="L6186" s="1715"/>
    </row>
    <row r="6187" spans="11:12" ht="15" customHeight="1">
      <c r="K6187" s="1715"/>
      <c r="L6187" s="1715"/>
    </row>
    <row r="6188" spans="11:12" ht="15" customHeight="1">
      <c r="K6188" s="1715"/>
      <c r="L6188" s="1715"/>
    </row>
    <row r="6189" spans="11:12" ht="15" customHeight="1">
      <c r="K6189" s="1715"/>
      <c r="L6189" s="1715"/>
    </row>
    <row r="6190" spans="11:12" ht="15" customHeight="1">
      <c r="K6190" s="1715"/>
      <c r="L6190" s="1715"/>
    </row>
    <row r="6191" spans="11:12" ht="15" customHeight="1">
      <c r="K6191" s="1715"/>
      <c r="L6191" s="1715"/>
    </row>
    <row r="6192" spans="11:12" ht="15" customHeight="1">
      <c r="K6192" s="1715"/>
      <c r="L6192" s="1715"/>
    </row>
    <row r="6193" spans="11:12" ht="15" customHeight="1">
      <c r="K6193" s="1715"/>
      <c r="L6193" s="1715"/>
    </row>
    <row r="6194" spans="11:12" ht="15" customHeight="1">
      <c r="K6194" s="1715"/>
      <c r="L6194" s="1715"/>
    </row>
    <row r="6195" spans="11:12" ht="15" customHeight="1">
      <c r="K6195" s="1715"/>
      <c r="L6195" s="1715"/>
    </row>
    <row r="6196" spans="11:12" ht="15" customHeight="1">
      <c r="K6196" s="1715"/>
      <c r="L6196" s="1715"/>
    </row>
    <row r="6197" spans="11:12" ht="15" customHeight="1">
      <c r="K6197" s="1715"/>
      <c r="L6197" s="1715"/>
    </row>
    <row r="6198" spans="11:12" ht="15" customHeight="1">
      <c r="K6198" s="1715"/>
      <c r="L6198" s="1715"/>
    </row>
    <row r="6199" spans="11:12" ht="15" customHeight="1">
      <c r="K6199" s="1715"/>
      <c r="L6199" s="1715"/>
    </row>
    <row r="6200" spans="11:12" ht="15" customHeight="1">
      <c r="K6200" s="1715"/>
      <c r="L6200" s="1715"/>
    </row>
    <row r="6201" spans="11:12" ht="15" customHeight="1">
      <c r="K6201" s="1715"/>
      <c r="L6201" s="1715"/>
    </row>
    <row r="6202" spans="11:12" ht="15" customHeight="1">
      <c r="K6202" s="1715"/>
      <c r="L6202" s="1715"/>
    </row>
    <row r="6203" spans="11:12" ht="15" customHeight="1">
      <c r="K6203" s="1715"/>
      <c r="L6203" s="1715"/>
    </row>
    <row r="6204" spans="11:12" ht="15" customHeight="1">
      <c r="K6204" s="1715"/>
      <c r="L6204" s="1715"/>
    </row>
    <row r="6205" spans="11:12" ht="15" customHeight="1">
      <c r="K6205" s="1715"/>
      <c r="L6205" s="1715"/>
    </row>
    <row r="6206" spans="11:12" ht="15" customHeight="1">
      <c r="K6206" s="1715"/>
      <c r="L6206" s="1715"/>
    </row>
    <row r="6207" spans="11:12" ht="15" customHeight="1">
      <c r="K6207" s="1715"/>
      <c r="L6207" s="1715"/>
    </row>
    <row r="6208" spans="11:12" ht="15" customHeight="1">
      <c r="K6208" s="1715"/>
      <c r="L6208" s="1715"/>
    </row>
    <row r="6209" spans="11:12" ht="15" customHeight="1">
      <c r="K6209" s="1715"/>
      <c r="L6209" s="1715"/>
    </row>
    <row r="6210" spans="11:12" ht="15" customHeight="1">
      <c r="K6210" s="1715"/>
      <c r="L6210" s="1715"/>
    </row>
    <row r="6211" spans="11:12" ht="15" customHeight="1">
      <c r="K6211" s="1715"/>
      <c r="L6211" s="1715"/>
    </row>
    <row r="6212" spans="11:12" ht="15" customHeight="1">
      <c r="K6212" s="1715"/>
      <c r="L6212" s="1715"/>
    </row>
    <row r="6213" spans="11:12" ht="15" customHeight="1">
      <c r="K6213" s="1715"/>
      <c r="L6213" s="1715"/>
    </row>
    <row r="6214" spans="11:12" ht="15" customHeight="1">
      <c r="K6214" s="1715"/>
      <c r="L6214" s="1715"/>
    </row>
    <row r="6215" spans="11:12" ht="15" customHeight="1">
      <c r="K6215" s="1715"/>
      <c r="L6215" s="1715"/>
    </row>
    <row r="6216" spans="11:12" ht="15" customHeight="1">
      <c r="K6216" s="1715"/>
      <c r="L6216" s="1715"/>
    </row>
    <row r="6217" spans="11:12" ht="15" customHeight="1">
      <c r="K6217" s="1715"/>
      <c r="L6217" s="1715"/>
    </row>
    <row r="6218" spans="11:12" ht="15" customHeight="1">
      <c r="K6218" s="1715"/>
      <c r="L6218" s="1715"/>
    </row>
    <row r="6219" spans="11:12" ht="15" customHeight="1">
      <c r="K6219" s="1715"/>
      <c r="L6219" s="1715"/>
    </row>
    <row r="6220" spans="11:12" ht="15" customHeight="1">
      <c r="K6220" s="1715"/>
      <c r="L6220" s="1715"/>
    </row>
    <row r="6221" spans="11:12" ht="15" customHeight="1">
      <c r="K6221" s="1715"/>
      <c r="L6221" s="1715"/>
    </row>
    <row r="6222" spans="11:12" ht="15" customHeight="1">
      <c r="K6222" s="1715"/>
      <c r="L6222" s="1715"/>
    </row>
    <row r="6223" spans="11:12" ht="15" customHeight="1">
      <c r="K6223" s="1715"/>
      <c r="L6223" s="1715"/>
    </row>
    <row r="6224" spans="11:12" ht="15" customHeight="1">
      <c r="K6224" s="1715"/>
      <c r="L6224" s="1715"/>
    </row>
    <row r="6225" spans="11:12" ht="15" customHeight="1">
      <c r="K6225" s="1715"/>
      <c r="L6225" s="1715"/>
    </row>
    <row r="6226" spans="11:12" ht="15" customHeight="1">
      <c r="K6226" s="1715"/>
      <c r="L6226" s="1715"/>
    </row>
    <row r="6227" spans="11:12" ht="15" customHeight="1">
      <c r="K6227" s="1715"/>
      <c r="L6227" s="1715"/>
    </row>
    <row r="6228" spans="11:12" ht="15" customHeight="1">
      <c r="K6228" s="1715"/>
      <c r="L6228" s="1715"/>
    </row>
    <row r="6229" spans="11:12" ht="15" customHeight="1">
      <c r="K6229" s="1715"/>
      <c r="L6229" s="1715"/>
    </row>
    <row r="6230" spans="11:12" ht="15" customHeight="1">
      <c r="K6230" s="1715"/>
      <c r="L6230" s="1715"/>
    </row>
    <row r="6231" spans="11:12" ht="15" customHeight="1">
      <c r="K6231" s="1715"/>
      <c r="L6231" s="1715"/>
    </row>
    <row r="6232" spans="11:12" ht="15" customHeight="1">
      <c r="K6232" s="1715"/>
      <c r="L6232" s="1715"/>
    </row>
    <row r="6233" spans="11:12" ht="15" customHeight="1">
      <c r="K6233" s="1715"/>
      <c r="L6233" s="1715"/>
    </row>
    <row r="6234" spans="11:12" ht="15" customHeight="1">
      <c r="K6234" s="1715"/>
      <c r="L6234" s="1715"/>
    </row>
    <row r="6235" spans="11:12" ht="15" customHeight="1">
      <c r="K6235" s="1715"/>
      <c r="L6235" s="1715"/>
    </row>
    <row r="6236" spans="11:12" ht="15" customHeight="1">
      <c r="K6236" s="1715"/>
      <c r="L6236" s="1715"/>
    </row>
    <row r="6237" spans="11:12" ht="15" customHeight="1">
      <c r="K6237" s="1715"/>
      <c r="L6237" s="1715"/>
    </row>
    <row r="6238" spans="11:12" ht="15" customHeight="1">
      <c r="K6238" s="1715"/>
      <c r="L6238" s="1715"/>
    </row>
    <row r="6239" spans="11:12" ht="15" customHeight="1">
      <c r="K6239" s="1715"/>
      <c r="L6239" s="1715"/>
    </row>
    <row r="6240" spans="11:12" ht="15" customHeight="1">
      <c r="K6240" s="1715"/>
      <c r="L6240" s="1715"/>
    </row>
    <row r="6241" spans="11:12" ht="15" customHeight="1">
      <c r="K6241" s="1715"/>
      <c r="L6241" s="1715"/>
    </row>
    <row r="6242" spans="11:12" ht="15" customHeight="1">
      <c r="K6242" s="1715"/>
      <c r="L6242" s="1715"/>
    </row>
    <row r="6243" spans="11:12" ht="15" customHeight="1">
      <c r="K6243" s="1715"/>
      <c r="L6243" s="1715"/>
    </row>
    <row r="6244" spans="11:12" ht="15" customHeight="1">
      <c r="K6244" s="1715"/>
      <c r="L6244" s="1715"/>
    </row>
    <row r="6245" spans="11:12" ht="15" customHeight="1">
      <c r="K6245" s="1715"/>
      <c r="L6245" s="1715"/>
    </row>
    <row r="6246" spans="11:12" ht="15" customHeight="1">
      <c r="K6246" s="1715"/>
      <c r="L6246" s="1715"/>
    </row>
    <row r="6247" spans="11:12" ht="15" customHeight="1">
      <c r="K6247" s="1715"/>
      <c r="L6247" s="1715"/>
    </row>
    <row r="6248" spans="11:12" ht="15" customHeight="1">
      <c r="K6248" s="1715"/>
      <c r="L6248" s="1715"/>
    </row>
    <row r="6249" spans="11:12" ht="15" customHeight="1">
      <c r="K6249" s="1715"/>
      <c r="L6249" s="1715"/>
    </row>
    <row r="6250" spans="11:12" ht="15" customHeight="1">
      <c r="K6250" s="1715"/>
      <c r="L6250" s="1715"/>
    </row>
    <row r="6251" spans="11:12" ht="15" customHeight="1">
      <c r="K6251" s="1715"/>
      <c r="L6251" s="1715"/>
    </row>
    <row r="6252" spans="11:12" ht="15" customHeight="1">
      <c r="K6252" s="1715"/>
      <c r="L6252" s="1715"/>
    </row>
    <row r="6253" spans="11:12" ht="15" customHeight="1">
      <c r="K6253" s="1715"/>
      <c r="L6253" s="1715"/>
    </row>
    <row r="6254" spans="11:12" ht="15" customHeight="1">
      <c r="K6254" s="1715"/>
      <c r="L6254" s="1715"/>
    </row>
    <row r="6255" spans="11:12" ht="15" customHeight="1">
      <c r="K6255" s="1715"/>
      <c r="L6255" s="1715"/>
    </row>
    <row r="6256" spans="11:12" ht="15" customHeight="1">
      <c r="K6256" s="1715"/>
      <c r="L6256" s="1715"/>
    </row>
    <row r="6257" spans="11:12" ht="15" customHeight="1">
      <c r="K6257" s="1715"/>
      <c r="L6257" s="1715"/>
    </row>
    <row r="6258" spans="11:12" ht="15" customHeight="1">
      <c r="K6258" s="1715"/>
      <c r="L6258" s="1715"/>
    </row>
    <row r="6259" spans="11:12" ht="15" customHeight="1">
      <c r="K6259" s="1715"/>
      <c r="L6259" s="1715"/>
    </row>
    <row r="6260" spans="11:12" ht="15" customHeight="1">
      <c r="K6260" s="1715"/>
      <c r="L6260" s="1715"/>
    </row>
    <row r="6261" spans="11:12" ht="15" customHeight="1">
      <c r="K6261" s="1715"/>
      <c r="L6261" s="1715"/>
    </row>
    <row r="6262" spans="11:12" ht="15" customHeight="1">
      <c r="K6262" s="1715"/>
      <c r="L6262" s="1715"/>
    </row>
    <row r="6263" spans="11:12" ht="15" customHeight="1">
      <c r="K6263" s="1715"/>
      <c r="L6263" s="1715"/>
    </row>
    <row r="6264" spans="11:12" ht="15" customHeight="1">
      <c r="K6264" s="1715"/>
      <c r="L6264" s="1715"/>
    </row>
    <row r="6265" spans="11:12" ht="15" customHeight="1">
      <c r="K6265" s="1715"/>
      <c r="L6265" s="1715"/>
    </row>
    <row r="6266" spans="11:12" ht="15" customHeight="1">
      <c r="K6266" s="1715"/>
      <c r="L6266" s="1715"/>
    </row>
    <row r="6267" spans="11:12" ht="15" customHeight="1">
      <c r="K6267" s="1715"/>
      <c r="L6267" s="1715"/>
    </row>
    <row r="6268" spans="11:12" ht="15" customHeight="1">
      <c r="K6268" s="1715"/>
      <c r="L6268" s="1715"/>
    </row>
    <row r="6269" spans="11:12" ht="15" customHeight="1">
      <c r="K6269" s="1715"/>
      <c r="L6269" s="1715"/>
    </row>
    <row r="6270" spans="11:12" ht="15" customHeight="1">
      <c r="K6270" s="1715"/>
      <c r="L6270" s="1715"/>
    </row>
    <row r="6271" spans="11:12" ht="15" customHeight="1">
      <c r="K6271" s="1715"/>
      <c r="L6271" s="1715"/>
    </row>
    <row r="6272" spans="11:12" ht="15" customHeight="1">
      <c r="K6272" s="1715"/>
      <c r="L6272" s="1715"/>
    </row>
    <row r="6273" spans="11:12" ht="15" customHeight="1">
      <c r="K6273" s="1715"/>
      <c r="L6273" s="1715"/>
    </row>
    <row r="6274" spans="11:12" ht="15" customHeight="1">
      <c r="K6274" s="1715"/>
      <c r="L6274" s="1715"/>
    </row>
    <row r="6275" spans="11:12" ht="15" customHeight="1">
      <c r="K6275" s="1715"/>
      <c r="L6275" s="1715"/>
    </row>
    <row r="6276" spans="11:12" ht="15" customHeight="1">
      <c r="K6276" s="1715"/>
      <c r="L6276" s="1715"/>
    </row>
    <row r="6277" spans="11:12" ht="15" customHeight="1">
      <c r="K6277" s="1715"/>
      <c r="L6277" s="1715"/>
    </row>
    <row r="6278" spans="11:12" ht="15" customHeight="1">
      <c r="K6278" s="1715"/>
      <c r="L6278" s="1715"/>
    </row>
    <row r="6279" spans="11:12" ht="15" customHeight="1">
      <c r="K6279" s="1715"/>
      <c r="L6279" s="1715"/>
    </row>
    <row r="6280" spans="11:12" ht="15" customHeight="1">
      <c r="K6280" s="1715"/>
      <c r="L6280" s="1715"/>
    </row>
    <row r="6281" spans="11:12" ht="15" customHeight="1">
      <c r="K6281" s="1715"/>
      <c r="L6281" s="1715"/>
    </row>
    <row r="6282" spans="11:12" ht="15" customHeight="1">
      <c r="K6282" s="1715"/>
      <c r="L6282" s="1715"/>
    </row>
    <row r="6283" spans="11:12" ht="15" customHeight="1">
      <c r="K6283" s="1715"/>
      <c r="L6283" s="1715"/>
    </row>
    <row r="6284" spans="11:12" ht="15" customHeight="1">
      <c r="K6284" s="1715"/>
      <c r="L6284" s="1715"/>
    </row>
    <row r="6285" spans="11:12" ht="15" customHeight="1">
      <c r="K6285" s="1715"/>
      <c r="L6285" s="1715"/>
    </row>
    <row r="6286" spans="11:12" ht="15" customHeight="1">
      <c r="K6286" s="1715"/>
      <c r="L6286" s="1715"/>
    </row>
    <row r="6287" spans="11:12" ht="15" customHeight="1">
      <c r="K6287" s="1715"/>
      <c r="L6287" s="1715"/>
    </row>
    <row r="6288" spans="11:12" ht="15" customHeight="1">
      <c r="K6288" s="1715"/>
      <c r="L6288" s="1715"/>
    </row>
    <row r="6289" spans="11:12" ht="15" customHeight="1">
      <c r="K6289" s="1715"/>
      <c r="L6289" s="1715"/>
    </row>
    <row r="6290" spans="11:12" ht="15" customHeight="1">
      <c r="K6290" s="1715"/>
      <c r="L6290" s="1715"/>
    </row>
    <row r="6291" spans="11:12" ht="15" customHeight="1">
      <c r="K6291" s="1715"/>
      <c r="L6291" s="1715"/>
    </row>
    <row r="6292" spans="11:12" ht="15" customHeight="1">
      <c r="K6292" s="1715"/>
      <c r="L6292" s="1715"/>
    </row>
    <row r="6293" spans="11:12" ht="15" customHeight="1">
      <c r="K6293" s="1715"/>
      <c r="L6293" s="1715"/>
    </row>
    <row r="6294" spans="11:12" ht="15" customHeight="1">
      <c r="K6294" s="1715"/>
      <c r="L6294" s="1715"/>
    </row>
    <row r="6295" spans="11:12" ht="15" customHeight="1">
      <c r="K6295" s="1715"/>
      <c r="L6295" s="1715"/>
    </row>
    <row r="6296" spans="11:12" ht="15" customHeight="1">
      <c r="K6296" s="1715"/>
      <c r="L6296" s="1715"/>
    </row>
    <row r="6297" spans="11:12" ht="15" customHeight="1">
      <c r="K6297" s="1715"/>
      <c r="L6297" s="1715"/>
    </row>
    <row r="6298" spans="11:12" ht="15" customHeight="1">
      <c r="K6298" s="1715"/>
      <c r="L6298" s="1715"/>
    </row>
    <row r="6299" spans="11:12" ht="15" customHeight="1">
      <c r="K6299" s="1715"/>
      <c r="L6299" s="1715"/>
    </row>
    <row r="6300" spans="11:12" ht="15" customHeight="1">
      <c r="K6300" s="1715"/>
      <c r="L6300" s="1715"/>
    </row>
    <row r="6301" spans="11:12" ht="15" customHeight="1">
      <c r="K6301" s="1715"/>
      <c r="L6301" s="1715"/>
    </row>
    <row r="6302" spans="11:12" ht="15" customHeight="1">
      <c r="K6302" s="1715"/>
      <c r="L6302" s="1715"/>
    </row>
    <row r="6303" spans="11:12" ht="15" customHeight="1">
      <c r="K6303" s="1715"/>
      <c r="L6303" s="1715"/>
    </row>
    <row r="6304" spans="11:12" ht="15" customHeight="1">
      <c r="K6304" s="1715"/>
      <c r="L6304" s="1715"/>
    </row>
    <row r="6305" spans="11:12" ht="15" customHeight="1">
      <c r="K6305" s="1715"/>
      <c r="L6305" s="1715"/>
    </row>
    <row r="6306" spans="11:12" ht="15" customHeight="1">
      <c r="K6306" s="1715"/>
      <c r="L6306" s="1715"/>
    </row>
    <row r="6307" spans="11:12" ht="15" customHeight="1">
      <c r="K6307" s="1715"/>
      <c r="L6307" s="1715"/>
    </row>
    <row r="6308" spans="11:12" ht="15" customHeight="1">
      <c r="K6308" s="1715"/>
      <c r="L6308" s="1715"/>
    </row>
    <row r="6309" spans="11:12" ht="15" customHeight="1">
      <c r="K6309" s="1715"/>
      <c r="L6309" s="1715"/>
    </row>
    <row r="6310" spans="11:12" ht="15" customHeight="1">
      <c r="K6310" s="1715"/>
      <c r="L6310" s="1715"/>
    </row>
    <row r="6311" spans="11:12" ht="15" customHeight="1">
      <c r="K6311" s="1715"/>
      <c r="L6311" s="1715"/>
    </row>
    <row r="6312" spans="11:12" ht="15" customHeight="1">
      <c r="K6312" s="1715"/>
      <c r="L6312" s="1715"/>
    </row>
    <row r="6313" spans="11:12" ht="15" customHeight="1">
      <c r="K6313" s="1715"/>
      <c r="L6313" s="1715"/>
    </row>
    <row r="6314" spans="11:12" ht="15" customHeight="1">
      <c r="K6314" s="1715"/>
      <c r="L6314" s="1715"/>
    </row>
    <row r="6315" spans="11:12" ht="15" customHeight="1">
      <c r="K6315" s="1715"/>
      <c r="L6315" s="1715"/>
    </row>
    <row r="6316" spans="11:12" ht="15" customHeight="1">
      <c r="K6316" s="1715"/>
      <c r="L6316" s="1715"/>
    </row>
    <row r="6317" spans="11:12" ht="15" customHeight="1">
      <c r="K6317" s="1715"/>
      <c r="L6317" s="1715"/>
    </row>
    <row r="6318" spans="11:12" ht="15" customHeight="1">
      <c r="K6318" s="1715"/>
      <c r="L6318" s="1715"/>
    </row>
    <row r="6319" spans="11:12" ht="15" customHeight="1">
      <c r="K6319" s="1715"/>
      <c r="L6319" s="1715"/>
    </row>
    <row r="6320" spans="11:12" ht="15" customHeight="1">
      <c r="K6320" s="1715"/>
      <c r="L6320" s="1715"/>
    </row>
    <row r="6321" spans="11:12" ht="15" customHeight="1">
      <c r="K6321" s="1715"/>
      <c r="L6321" s="1715"/>
    </row>
    <row r="6322" spans="11:12" ht="15" customHeight="1">
      <c r="K6322" s="1715"/>
      <c r="L6322" s="1715"/>
    </row>
    <row r="6323" spans="11:12" ht="15" customHeight="1">
      <c r="K6323" s="1715"/>
      <c r="L6323" s="1715"/>
    </row>
    <row r="6324" spans="11:12" ht="15" customHeight="1">
      <c r="K6324" s="1715"/>
      <c r="L6324" s="1715"/>
    </row>
    <row r="6325" spans="11:12" ht="15" customHeight="1">
      <c r="K6325" s="1715"/>
      <c r="L6325" s="1715"/>
    </row>
    <row r="6326" spans="11:12" ht="15" customHeight="1">
      <c r="K6326" s="1715"/>
      <c r="L6326" s="1715"/>
    </row>
    <row r="6327" spans="11:12" ht="15" customHeight="1">
      <c r="K6327" s="1715"/>
      <c r="L6327" s="1715"/>
    </row>
    <row r="6328" spans="11:12" ht="15" customHeight="1">
      <c r="K6328" s="1715"/>
      <c r="L6328" s="1715"/>
    </row>
    <row r="6329" spans="11:12" ht="15" customHeight="1">
      <c r="K6329" s="1715"/>
      <c r="L6329" s="1715"/>
    </row>
    <row r="6330" spans="11:12" ht="15" customHeight="1">
      <c r="K6330" s="1715"/>
      <c r="L6330" s="1715"/>
    </row>
    <row r="6331" spans="11:12" ht="15" customHeight="1">
      <c r="K6331" s="1715"/>
      <c r="L6331" s="1715"/>
    </row>
    <row r="6332" spans="11:12" ht="15" customHeight="1">
      <c r="K6332" s="1715"/>
      <c r="L6332" s="1715"/>
    </row>
    <row r="6333" spans="11:12" ht="15" customHeight="1">
      <c r="K6333" s="1715"/>
      <c r="L6333" s="1715"/>
    </row>
    <row r="6334" spans="11:12" ht="15" customHeight="1">
      <c r="K6334" s="1715"/>
      <c r="L6334" s="1715"/>
    </row>
    <row r="6335" spans="11:12" ht="15" customHeight="1">
      <c r="K6335" s="1715"/>
      <c r="L6335" s="1715"/>
    </row>
    <row r="6336" spans="11:12" ht="15" customHeight="1">
      <c r="K6336" s="1715"/>
      <c r="L6336" s="1715"/>
    </row>
    <row r="6337" spans="11:12" ht="15" customHeight="1">
      <c r="K6337" s="1715"/>
      <c r="L6337" s="1715"/>
    </row>
    <row r="6338" spans="11:12" ht="15" customHeight="1">
      <c r="K6338" s="1715"/>
      <c r="L6338" s="1715"/>
    </row>
    <row r="6339" spans="11:12" ht="15" customHeight="1">
      <c r="K6339" s="1715"/>
      <c r="L6339" s="1715"/>
    </row>
    <row r="6340" spans="11:12" ht="15" customHeight="1">
      <c r="K6340" s="1715"/>
      <c r="L6340" s="1715"/>
    </row>
    <row r="6341" spans="11:12" ht="15" customHeight="1">
      <c r="K6341" s="1715"/>
      <c r="L6341" s="1715"/>
    </row>
    <row r="6342" spans="11:12" ht="15" customHeight="1">
      <c r="K6342" s="1715"/>
      <c r="L6342" s="1715"/>
    </row>
    <row r="6343" spans="11:12" ht="15" customHeight="1">
      <c r="K6343" s="1715"/>
      <c r="L6343" s="1715"/>
    </row>
    <row r="6344" spans="11:12" ht="15" customHeight="1">
      <c r="K6344" s="1715"/>
      <c r="L6344" s="1715"/>
    </row>
    <row r="6345" spans="11:12" ht="15" customHeight="1">
      <c r="K6345" s="1715"/>
      <c r="L6345" s="1715"/>
    </row>
    <row r="6346" spans="11:12" ht="15" customHeight="1">
      <c r="K6346" s="1715"/>
      <c r="L6346" s="1715"/>
    </row>
    <row r="6347" spans="11:12" ht="15" customHeight="1">
      <c r="K6347" s="1715"/>
      <c r="L6347" s="1715"/>
    </row>
    <row r="6348" spans="11:12" ht="15" customHeight="1">
      <c r="K6348" s="1715"/>
      <c r="L6348" s="1715"/>
    </row>
    <row r="6349" spans="11:12" ht="15" customHeight="1">
      <c r="K6349" s="1715"/>
      <c r="L6349" s="1715"/>
    </row>
    <row r="6350" spans="11:12" ht="15" customHeight="1">
      <c r="K6350" s="1715"/>
      <c r="L6350" s="1715"/>
    </row>
    <row r="6351" spans="11:12" ht="15" customHeight="1">
      <c r="K6351" s="1715"/>
      <c r="L6351" s="1715"/>
    </row>
    <row r="6352" spans="11:12" ht="15" customHeight="1">
      <c r="K6352" s="1715"/>
      <c r="L6352" s="1715"/>
    </row>
    <row r="6353" spans="11:12" ht="15" customHeight="1">
      <c r="K6353" s="1715"/>
      <c r="L6353" s="1715"/>
    </row>
    <row r="6354" spans="11:12" ht="15" customHeight="1">
      <c r="K6354" s="1715"/>
      <c r="L6354" s="1715"/>
    </row>
    <row r="6355" spans="11:12" ht="15" customHeight="1">
      <c r="K6355" s="1715"/>
      <c r="L6355" s="1715"/>
    </row>
    <row r="6356" spans="11:12" ht="15" customHeight="1">
      <c r="K6356" s="1715"/>
      <c r="L6356" s="1715"/>
    </row>
    <row r="6357" spans="11:12" ht="15" customHeight="1">
      <c r="K6357" s="1715"/>
      <c r="L6357" s="1715"/>
    </row>
    <row r="6358" spans="11:12" ht="15" customHeight="1">
      <c r="K6358" s="1715"/>
      <c r="L6358" s="1715"/>
    </row>
    <row r="6359" spans="11:12" ht="15" customHeight="1">
      <c r="K6359" s="1715"/>
      <c r="L6359" s="1715"/>
    </row>
    <row r="6360" spans="11:12" ht="15" customHeight="1">
      <c r="K6360" s="1715"/>
      <c r="L6360" s="1715"/>
    </row>
    <row r="6361" spans="11:12" ht="15" customHeight="1">
      <c r="K6361" s="1715"/>
      <c r="L6361" s="1715"/>
    </row>
    <row r="6362" spans="11:12" ht="15" customHeight="1">
      <c r="K6362" s="1715"/>
      <c r="L6362" s="1715"/>
    </row>
    <row r="6363" spans="11:12" ht="15" customHeight="1">
      <c r="K6363" s="1715"/>
      <c r="L6363" s="1715"/>
    </row>
    <row r="6364" spans="11:12" ht="15" customHeight="1">
      <c r="K6364" s="1715"/>
      <c r="L6364" s="1715"/>
    </row>
    <row r="6365" spans="11:12" ht="15" customHeight="1">
      <c r="K6365" s="1715"/>
      <c r="L6365" s="1715"/>
    </row>
    <row r="6366" spans="11:12" ht="15" customHeight="1">
      <c r="K6366" s="1715"/>
      <c r="L6366" s="1715"/>
    </row>
    <row r="6367" spans="11:12" ht="15" customHeight="1">
      <c r="K6367" s="1715"/>
      <c r="L6367" s="1715"/>
    </row>
    <row r="6368" spans="11:12" ht="15" customHeight="1">
      <c r="K6368" s="1715"/>
      <c r="L6368" s="1715"/>
    </row>
    <row r="6369" spans="11:12" ht="15" customHeight="1">
      <c r="K6369" s="1715"/>
      <c r="L6369" s="1715"/>
    </row>
    <row r="6370" spans="11:12" ht="15" customHeight="1">
      <c r="K6370" s="1715"/>
      <c r="L6370" s="1715"/>
    </row>
    <row r="6371" spans="11:12" ht="15" customHeight="1">
      <c r="K6371" s="1715"/>
      <c r="L6371" s="1715"/>
    </row>
    <row r="6372" spans="11:12" ht="15" customHeight="1">
      <c r="K6372" s="1715"/>
      <c r="L6372" s="1715"/>
    </row>
    <row r="6373" spans="11:12" ht="15" customHeight="1">
      <c r="K6373" s="1715"/>
      <c r="L6373" s="1715"/>
    </row>
    <row r="6374" spans="11:12" ht="15" customHeight="1">
      <c r="K6374" s="1715"/>
      <c r="L6374" s="1715"/>
    </row>
    <row r="6375" spans="11:12" ht="15" customHeight="1">
      <c r="K6375" s="1715"/>
      <c r="L6375" s="1715"/>
    </row>
    <row r="6376" spans="11:12" ht="15" customHeight="1">
      <c r="K6376" s="1715"/>
      <c r="L6376" s="1715"/>
    </row>
    <row r="6377" spans="11:12" ht="15" customHeight="1">
      <c r="K6377" s="1715"/>
      <c r="L6377" s="1715"/>
    </row>
    <row r="6378" spans="11:12" ht="15" customHeight="1">
      <c r="K6378" s="1715"/>
      <c r="L6378" s="1715"/>
    </row>
    <row r="6379" spans="11:12" ht="15" customHeight="1">
      <c r="K6379" s="1715"/>
      <c r="L6379" s="1715"/>
    </row>
    <row r="6380" spans="11:12" ht="15" customHeight="1">
      <c r="K6380" s="1715"/>
      <c r="L6380" s="1715"/>
    </row>
    <row r="6381" spans="11:12" ht="15" customHeight="1">
      <c r="K6381" s="1715"/>
      <c r="L6381" s="1715"/>
    </row>
    <row r="6382" spans="11:12" ht="15" customHeight="1">
      <c r="K6382" s="1715"/>
      <c r="L6382" s="1715"/>
    </row>
    <row r="6383" spans="11:12" ht="15" customHeight="1">
      <c r="K6383" s="1715"/>
      <c r="L6383" s="1715"/>
    </row>
    <row r="6384" spans="11:12" ht="15" customHeight="1">
      <c r="K6384" s="1715"/>
      <c r="L6384" s="1715"/>
    </row>
    <row r="6385" spans="11:12" ht="15" customHeight="1">
      <c r="K6385" s="1715"/>
      <c r="L6385" s="1715"/>
    </row>
    <row r="6386" spans="11:12" ht="15" customHeight="1">
      <c r="K6386" s="1715"/>
      <c r="L6386" s="1715"/>
    </row>
    <row r="6387" spans="11:12" ht="15" customHeight="1">
      <c r="K6387" s="1715"/>
      <c r="L6387" s="1715"/>
    </row>
    <row r="6388" spans="11:12" ht="15" customHeight="1">
      <c r="K6388" s="1715"/>
      <c r="L6388" s="1715"/>
    </row>
    <row r="6389" spans="11:12" ht="15" customHeight="1">
      <c r="K6389" s="1715"/>
      <c r="L6389" s="1715"/>
    </row>
    <row r="6390" spans="11:12" ht="15" customHeight="1">
      <c r="K6390" s="1715"/>
      <c r="L6390" s="1715"/>
    </row>
    <row r="6391" spans="11:12" ht="15" customHeight="1">
      <c r="K6391" s="1715"/>
      <c r="L6391" s="1715"/>
    </row>
    <row r="6392" spans="11:12" ht="15" customHeight="1">
      <c r="K6392" s="1715"/>
      <c r="L6392" s="1715"/>
    </row>
    <row r="6393" spans="11:12" ht="15" customHeight="1">
      <c r="K6393" s="1715"/>
      <c r="L6393" s="1715"/>
    </row>
    <row r="6394" spans="11:12" ht="15" customHeight="1">
      <c r="K6394" s="1715"/>
      <c r="L6394" s="1715"/>
    </row>
    <row r="6395" spans="11:12" ht="15" customHeight="1">
      <c r="K6395" s="1715"/>
      <c r="L6395" s="1715"/>
    </row>
    <row r="6396" spans="11:12" ht="15" customHeight="1">
      <c r="K6396" s="1715"/>
      <c r="L6396" s="1715"/>
    </row>
    <row r="6397" spans="11:12" ht="15" customHeight="1">
      <c r="K6397" s="1715"/>
      <c r="L6397" s="1715"/>
    </row>
    <row r="6398" spans="11:12" ht="15" customHeight="1">
      <c r="K6398" s="1715"/>
      <c r="L6398" s="1715"/>
    </row>
    <row r="6399" spans="11:12" ht="15" customHeight="1">
      <c r="K6399" s="1715"/>
      <c r="L6399" s="1715"/>
    </row>
    <row r="6400" spans="11:12" ht="15" customHeight="1">
      <c r="K6400" s="1715"/>
      <c r="L6400" s="1715"/>
    </row>
    <row r="6401" spans="11:12" ht="15" customHeight="1">
      <c r="K6401" s="1715"/>
      <c r="L6401" s="1715"/>
    </row>
    <row r="6402" spans="11:12" ht="15" customHeight="1">
      <c r="K6402" s="1715"/>
      <c r="L6402" s="1715"/>
    </row>
    <row r="6403" spans="11:12" ht="15" customHeight="1">
      <c r="K6403" s="1715"/>
      <c r="L6403" s="1715"/>
    </row>
    <row r="6404" spans="11:12" ht="15" customHeight="1">
      <c r="K6404" s="1715"/>
      <c r="L6404" s="1715"/>
    </row>
    <row r="6405" spans="11:12" ht="15" customHeight="1">
      <c r="K6405" s="1715"/>
      <c r="L6405" s="1715"/>
    </row>
    <row r="6406" spans="11:12" ht="15" customHeight="1">
      <c r="K6406" s="1715"/>
      <c r="L6406" s="1715"/>
    </row>
    <row r="6407" spans="11:12" ht="15" customHeight="1">
      <c r="K6407" s="1715"/>
      <c r="L6407" s="1715"/>
    </row>
    <row r="6408" spans="11:12" ht="15" customHeight="1">
      <c r="K6408" s="1715"/>
      <c r="L6408" s="1715"/>
    </row>
    <row r="6409" spans="11:12" ht="15" customHeight="1">
      <c r="K6409" s="1715"/>
      <c r="L6409" s="1715"/>
    </row>
    <row r="6410" spans="11:12" ht="15" customHeight="1">
      <c r="K6410" s="1715"/>
      <c r="L6410" s="1715"/>
    </row>
    <row r="6411" spans="11:12" ht="15" customHeight="1">
      <c r="K6411" s="1715"/>
      <c r="L6411" s="1715"/>
    </row>
    <row r="6412" spans="11:12" ht="15" customHeight="1">
      <c r="K6412" s="1715"/>
      <c r="L6412" s="1715"/>
    </row>
    <row r="6413" spans="11:12" ht="15" customHeight="1">
      <c r="K6413" s="1715"/>
      <c r="L6413" s="1715"/>
    </row>
    <row r="6414" spans="11:12" ht="15" customHeight="1">
      <c r="K6414" s="1715"/>
      <c r="L6414" s="1715"/>
    </row>
    <row r="6415" spans="11:12" ht="15" customHeight="1">
      <c r="K6415" s="1715"/>
      <c r="L6415" s="1715"/>
    </row>
    <row r="6416" spans="11:12" ht="15" customHeight="1">
      <c r="K6416" s="1715"/>
      <c r="L6416" s="1715"/>
    </row>
    <row r="6417" spans="11:12" ht="15" customHeight="1">
      <c r="K6417" s="1715"/>
      <c r="L6417" s="1715"/>
    </row>
    <row r="6418" spans="11:12" ht="15" customHeight="1">
      <c r="K6418" s="1715"/>
      <c r="L6418" s="1715"/>
    </row>
    <row r="6419" spans="11:12" ht="15" customHeight="1">
      <c r="K6419" s="1715"/>
      <c r="L6419" s="1715"/>
    </row>
    <row r="6420" spans="11:12" ht="15" customHeight="1">
      <c r="K6420" s="1715"/>
      <c r="L6420" s="1715"/>
    </row>
    <row r="6421" spans="11:12" ht="15" customHeight="1">
      <c r="K6421" s="1715"/>
      <c r="L6421" s="1715"/>
    </row>
    <row r="6422" spans="11:12" ht="15" customHeight="1">
      <c r="K6422" s="1715"/>
      <c r="L6422" s="1715"/>
    </row>
    <row r="6423" spans="11:12" ht="15" customHeight="1">
      <c r="K6423" s="1715"/>
      <c r="L6423" s="1715"/>
    </row>
    <row r="6424" spans="11:12" ht="15" customHeight="1">
      <c r="K6424" s="1715"/>
      <c r="L6424" s="1715"/>
    </row>
    <row r="6425" spans="11:12" ht="15" customHeight="1">
      <c r="K6425" s="1715"/>
      <c r="L6425" s="1715"/>
    </row>
    <row r="6426" spans="11:12" ht="15" customHeight="1">
      <c r="K6426" s="1715"/>
      <c r="L6426" s="1715"/>
    </row>
    <row r="6427" spans="11:12" ht="15" customHeight="1">
      <c r="K6427" s="1715"/>
      <c r="L6427" s="1715"/>
    </row>
    <row r="6428" spans="11:12" ht="15" customHeight="1">
      <c r="K6428" s="1715"/>
      <c r="L6428" s="1715"/>
    </row>
    <row r="6429" spans="11:12" ht="15" customHeight="1">
      <c r="K6429" s="1715"/>
      <c r="L6429" s="1715"/>
    </row>
    <row r="6430" spans="11:12" ht="15" customHeight="1">
      <c r="K6430" s="1715"/>
      <c r="L6430" s="1715"/>
    </row>
    <row r="6431" spans="11:12" ht="15" customHeight="1">
      <c r="K6431" s="1715"/>
      <c r="L6431" s="1715"/>
    </row>
    <row r="6432" spans="11:12" ht="15" customHeight="1">
      <c r="K6432" s="1715"/>
      <c r="L6432" s="1715"/>
    </row>
    <row r="6433" spans="11:12" ht="15" customHeight="1">
      <c r="K6433" s="1715"/>
      <c r="L6433" s="1715"/>
    </row>
    <row r="6434" spans="11:12" ht="15" customHeight="1">
      <c r="K6434" s="1715"/>
      <c r="L6434" s="1715"/>
    </row>
    <row r="6435" spans="11:12" ht="15" customHeight="1">
      <c r="K6435" s="1715"/>
      <c r="L6435" s="1715"/>
    </row>
    <row r="6436" spans="11:12" ht="15" customHeight="1">
      <c r="K6436" s="1715"/>
      <c r="L6436" s="1715"/>
    </row>
    <row r="6437" spans="11:12" ht="15" customHeight="1">
      <c r="K6437" s="1715"/>
      <c r="L6437" s="1715"/>
    </row>
    <row r="6438" spans="11:12" ht="15" customHeight="1">
      <c r="K6438" s="1715"/>
      <c r="L6438" s="1715"/>
    </row>
    <row r="6439" spans="11:12" ht="15" customHeight="1">
      <c r="K6439" s="1715"/>
      <c r="L6439" s="1715"/>
    </row>
    <row r="6440" spans="11:12" ht="15" customHeight="1">
      <c r="K6440" s="1715"/>
      <c r="L6440" s="1715"/>
    </row>
    <row r="6441" spans="11:12" ht="15" customHeight="1">
      <c r="K6441" s="1715"/>
      <c r="L6441" s="1715"/>
    </row>
    <row r="6442" spans="11:12" ht="15" customHeight="1">
      <c r="K6442" s="1715"/>
      <c r="L6442" s="1715"/>
    </row>
    <row r="6443" spans="11:12" ht="15" customHeight="1">
      <c r="K6443" s="1715"/>
      <c r="L6443" s="1715"/>
    </row>
    <row r="6444" spans="11:12" ht="15" customHeight="1">
      <c r="K6444" s="1715"/>
      <c r="L6444" s="1715"/>
    </row>
    <row r="6445" spans="11:12" ht="15" customHeight="1">
      <c r="K6445" s="1715"/>
      <c r="L6445" s="1715"/>
    </row>
    <row r="6446" spans="11:12" ht="15" customHeight="1">
      <c r="K6446" s="1715"/>
      <c r="L6446" s="1715"/>
    </row>
    <row r="6447" spans="11:12" ht="15" customHeight="1">
      <c r="K6447" s="1715"/>
      <c r="L6447" s="1715"/>
    </row>
    <row r="6448" spans="11:12" ht="15" customHeight="1">
      <c r="K6448" s="1715"/>
      <c r="L6448" s="1715"/>
    </row>
    <row r="6449" spans="11:12" ht="15" customHeight="1">
      <c r="K6449" s="1715"/>
      <c r="L6449" s="1715"/>
    </row>
    <row r="6450" spans="11:12" ht="15" customHeight="1">
      <c r="K6450" s="1715"/>
      <c r="L6450" s="1715"/>
    </row>
    <row r="6451" spans="11:12" ht="15" customHeight="1">
      <c r="K6451" s="1715"/>
      <c r="L6451" s="1715"/>
    </row>
    <row r="6452" spans="11:12" ht="15" customHeight="1">
      <c r="K6452" s="1715"/>
      <c r="L6452" s="1715"/>
    </row>
    <row r="6453" spans="11:12" ht="15" customHeight="1">
      <c r="K6453" s="1715"/>
      <c r="L6453" s="1715"/>
    </row>
    <row r="6454" spans="11:12" ht="15" customHeight="1">
      <c r="K6454" s="1715"/>
      <c r="L6454" s="1715"/>
    </row>
    <row r="6455" spans="11:12" ht="15" customHeight="1">
      <c r="K6455" s="1715"/>
      <c r="L6455" s="1715"/>
    </row>
    <row r="6456" spans="11:12" ht="15" customHeight="1">
      <c r="K6456" s="1715"/>
      <c r="L6456" s="1715"/>
    </row>
    <row r="6457" spans="11:12" ht="15" customHeight="1">
      <c r="K6457" s="1715"/>
      <c r="L6457" s="1715"/>
    </row>
    <row r="6458" spans="11:12" ht="15" customHeight="1">
      <c r="K6458" s="1715"/>
      <c r="L6458" s="1715"/>
    </row>
    <row r="6459" spans="11:12" ht="15" customHeight="1">
      <c r="K6459" s="1715"/>
      <c r="L6459" s="1715"/>
    </row>
    <row r="6460" spans="11:12" ht="15" customHeight="1">
      <c r="K6460" s="1715"/>
      <c r="L6460" s="1715"/>
    </row>
    <row r="6461" spans="11:12" ht="15" customHeight="1">
      <c r="K6461" s="1715"/>
      <c r="L6461" s="1715"/>
    </row>
    <row r="6462" spans="11:12" ht="15" customHeight="1">
      <c r="K6462" s="1715"/>
      <c r="L6462" s="1715"/>
    </row>
    <row r="6463" spans="11:12" ht="15" customHeight="1">
      <c r="K6463" s="1715"/>
      <c r="L6463" s="1715"/>
    </row>
    <row r="6464" spans="11:12" ht="15" customHeight="1">
      <c r="K6464" s="1715"/>
      <c r="L6464" s="1715"/>
    </row>
    <row r="6465" spans="11:12" ht="15" customHeight="1">
      <c r="K6465" s="1715"/>
      <c r="L6465" s="1715"/>
    </row>
    <row r="6466" spans="11:12" ht="15" customHeight="1">
      <c r="K6466" s="1715"/>
      <c r="L6466" s="1715"/>
    </row>
    <row r="6467" spans="11:12" ht="15" customHeight="1">
      <c r="K6467" s="1715"/>
      <c r="L6467" s="1715"/>
    </row>
    <row r="6468" spans="11:12" ht="15" customHeight="1">
      <c r="K6468" s="1715"/>
      <c r="L6468" s="1715"/>
    </row>
    <row r="6469" spans="11:12" ht="15" customHeight="1">
      <c r="K6469" s="1715"/>
      <c r="L6469" s="1715"/>
    </row>
    <row r="6470" spans="11:12" ht="15" customHeight="1">
      <c r="K6470" s="1715"/>
      <c r="L6470" s="1715"/>
    </row>
    <row r="6471" spans="11:12" ht="15" customHeight="1">
      <c r="K6471" s="1715"/>
      <c r="L6471" s="1715"/>
    </row>
    <row r="6472" spans="11:12" ht="15" customHeight="1">
      <c r="K6472" s="1715"/>
      <c r="L6472" s="1715"/>
    </row>
    <row r="6473" spans="11:12" ht="15" customHeight="1">
      <c r="K6473" s="1715"/>
      <c r="L6473" s="1715"/>
    </row>
    <row r="6474" spans="11:12" ht="15" customHeight="1">
      <c r="K6474" s="1715"/>
      <c r="L6474" s="1715"/>
    </row>
    <row r="6475" spans="11:12" ht="15" customHeight="1">
      <c r="K6475" s="1715"/>
      <c r="L6475" s="1715"/>
    </row>
    <row r="6476" spans="11:12" ht="15" customHeight="1">
      <c r="K6476" s="1715"/>
      <c r="L6476" s="1715"/>
    </row>
    <row r="6477" spans="11:12" ht="15" customHeight="1">
      <c r="K6477" s="1715"/>
      <c r="L6477" s="1715"/>
    </row>
    <row r="6478" spans="11:12" ht="15" customHeight="1">
      <c r="K6478" s="1715"/>
      <c r="L6478" s="1715"/>
    </row>
    <row r="6479" spans="11:12" ht="15" customHeight="1">
      <c r="K6479" s="1715"/>
      <c r="L6479" s="1715"/>
    </row>
    <row r="6480" spans="11:12" ht="15" customHeight="1">
      <c r="K6480" s="1715"/>
      <c r="L6480" s="1715"/>
    </row>
    <row r="6481" spans="11:12" ht="15" customHeight="1">
      <c r="K6481" s="1715"/>
      <c r="L6481" s="1715"/>
    </row>
    <row r="6482" spans="11:12" ht="15" customHeight="1">
      <c r="K6482" s="1715"/>
      <c r="L6482" s="1715"/>
    </row>
    <row r="6483" spans="11:12" ht="15" customHeight="1">
      <c r="K6483" s="1715"/>
      <c r="L6483" s="1715"/>
    </row>
    <row r="6484" spans="11:12" ht="15" customHeight="1">
      <c r="K6484" s="1715"/>
      <c r="L6484" s="1715"/>
    </row>
    <row r="6485" spans="11:12" ht="15" customHeight="1">
      <c r="K6485" s="1715"/>
      <c r="L6485" s="1715"/>
    </row>
    <row r="6486" spans="11:12" ht="15" customHeight="1">
      <c r="K6486" s="1715"/>
      <c r="L6486" s="1715"/>
    </row>
    <row r="6487" spans="11:12" ht="15" customHeight="1">
      <c r="K6487" s="1715"/>
      <c r="L6487" s="1715"/>
    </row>
    <row r="6488" spans="11:12" ht="15" customHeight="1">
      <c r="K6488" s="1715"/>
      <c r="L6488" s="1715"/>
    </row>
    <row r="6489" spans="11:12" ht="15" customHeight="1">
      <c r="K6489" s="1715"/>
      <c r="L6489" s="1715"/>
    </row>
    <row r="6490" spans="11:12" ht="15" customHeight="1">
      <c r="K6490" s="1715"/>
      <c r="L6490" s="1715"/>
    </row>
    <row r="6491" spans="11:12" ht="15" customHeight="1">
      <c r="K6491" s="1715"/>
      <c r="L6491" s="1715"/>
    </row>
    <row r="6492" spans="11:12" ht="15" customHeight="1">
      <c r="K6492" s="1715"/>
      <c r="L6492" s="1715"/>
    </row>
    <row r="6493" spans="11:12" ht="15" customHeight="1">
      <c r="K6493" s="1715"/>
      <c r="L6493" s="1715"/>
    </row>
    <row r="6494" spans="11:12" ht="15" customHeight="1">
      <c r="K6494" s="1715"/>
      <c r="L6494" s="1715"/>
    </row>
    <row r="6495" spans="11:12" ht="15" customHeight="1">
      <c r="K6495" s="1715"/>
      <c r="L6495" s="1715"/>
    </row>
    <row r="6496" spans="11:12" ht="15" customHeight="1">
      <c r="K6496" s="1715"/>
      <c r="L6496" s="1715"/>
    </row>
    <row r="6497" spans="11:12" ht="15" customHeight="1">
      <c r="K6497" s="1715"/>
      <c r="L6497" s="1715"/>
    </row>
    <row r="6498" spans="11:12" ht="15" customHeight="1">
      <c r="K6498" s="1715"/>
      <c r="L6498" s="1715"/>
    </row>
    <row r="6499" spans="11:12" ht="15" customHeight="1">
      <c r="K6499" s="1715"/>
      <c r="L6499" s="1715"/>
    </row>
    <row r="6500" spans="11:12" ht="15" customHeight="1">
      <c r="K6500" s="1715"/>
      <c r="L6500" s="1715"/>
    </row>
    <row r="6501" spans="11:12" ht="15" customHeight="1">
      <c r="K6501" s="1715"/>
      <c r="L6501" s="1715"/>
    </row>
    <row r="6502" spans="11:12" ht="15" customHeight="1">
      <c r="K6502" s="1715"/>
      <c r="L6502" s="1715"/>
    </row>
    <row r="6503" spans="11:12" ht="15" customHeight="1">
      <c r="K6503" s="1715"/>
      <c r="L6503" s="1715"/>
    </row>
    <row r="6504" spans="11:12" ht="15" customHeight="1">
      <c r="K6504" s="1715"/>
      <c r="L6504" s="1715"/>
    </row>
    <row r="6505" spans="11:12" ht="15" customHeight="1">
      <c r="K6505" s="1715"/>
      <c r="L6505" s="1715"/>
    </row>
    <row r="6506" spans="11:12" ht="15" customHeight="1">
      <c r="K6506" s="1715"/>
      <c r="L6506" s="1715"/>
    </row>
    <row r="6507" spans="11:12" ht="15" customHeight="1">
      <c r="K6507" s="1715"/>
      <c r="L6507" s="1715"/>
    </row>
    <row r="6508" spans="11:12" ht="15" customHeight="1">
      <c r="K6508" s="1715"/>
      <c r="L6508" s="1715"/>
    </row>
    <row r="6509" spans="11:12" ht="15" customHeight="1">
      <c r="K6509" s="1715"/>
      <c r="L6509" s="1715"/>
    </row>
    <row r="6510" spans="11:12" ht="15" customHeight="1">
      <c r="K6510" s="1715"/>
      <c r="L6510" s="1715"/>
    </row>
    <row r="6511" spans="11:12" ht="15" customHeight="1">
      <c r="K6511" s="1715"/>
      <c r="L6511" s="1715"/>
    </row>
    <row r="6512" spans="11:12" ht="15" customHeight="1">
      <c r="K6512" s="1715"/>
      <c r="L6512" s="1715"/>
    </row>
    <row r="6513" spans="11:12" ht="15" customHeight="1">
      <c r="K6513" s="1715"/>
      <c r="L6513" s="1715"/>
    </row>
    <row r="6514" spans="11:12" ht="15" customHeight="1">
      <c r="K6514" s="1715"/>
      <c r="L6514" s="1715"/>
    </row>
    <row r="6515" spans="11:12" ht="15" customHeight="1">
      <c r="K6515" s="1715"/>
      <c r="L6515" s="1715"/>
    </row>
    <row r="6516" spans="11:12" ht="15" customHeight="1">
      <c r="K6516" s="1715"/>
      <c r="L6516" s="1715"/>
    </row>
    <row r="6517" spans="11:12" ht="15" customHeight="1">
      <c r="K6517" s="1715"/>
      <c r="L6517" s="1715"/>
    </row>
    <row r="6518" spans="11:12" ht="15" customHeight="1">
      <c r="K6518" s="1715"/>
      <c r="L6518" s="1715"/>
    </row>
    <row r="6519" spans="11:12" ht="15" customHeight="1">
      <c r="K6519" s="1715"/>
      <c r="L6519" s="1715"/>
    </row>
    <row r="6520" spans="11:12" ht="15" customHeight="1">
      <c r="K6520" s="1715"/>
      <c r="L6520" s="1715"/>
    </row>
    <row r="6521" spans="11:12" ht="15" customHeight="1">
      <c r="K6521" s="1715"/>
      <c r="L6521" s="1715"/>
    </row>
    <row r="6522" spans="11:12" ht="15" customHeight="1">
      <c r="K6522" s="1715"/>
      <c r="L6522" s="1715"/>
    </row>
    <row r="6523" spans="11:12" ht="15" customHeight="1">
      <c r="K6523" s="1715"/>
      <c r="L6523" s="1715"/>
    </row>
    <row r="6524" spans="11:12" ht="15" customHeight="1">
      <c r="K6524" s="1715"/>
      <c r="L6524" s="1715"/>
    </row>
    <row r="6525" spans="11:12" ht="15" customHeight="1">
      <c r="K6525" s="1715"/>
      <c r="L6525" s="1715"/>
    </row>
    <row r="6526" spans="11:12" ht="15" customHeight="1">
      <c r="K6526" s="1715"/>
      <c r="L6526" s="1715"/>
    </row>
    <row r="6527" spans="11:12" ht="15" customHeight="1">
      <c r="K6527" s="1715"/>
      <c r="L6527" s="1715"/>
    </row>
    <row r="6528" spans="11:12" ht="15" customHeight="1">
      <c r="K6528" s="1715"/>
      <c r="L6528" s="1715"/>
    </row>
    <row r="6529" spans="11:12" ht="15" customHeight="1">
      <c r="K6529" s="1715"/>
      <c r="L6529" s="1715"/>
    </row>
    <row r="6530" spans="11:12" ht="15" customHeight="1">
      <c r="K6530" s="1715"/>
      <c r="L6530" s="1715"/>
    </row>
    <row r="6531" spans="11:12" ht="15" customHeight="1">
      <c r="K6531" s="1715"/>
      <c r="L6531" s="1715"/>
    </row>
    <row r="6532" spans="11:12" ht="15" customHeight="1">
      <c r="K6532" s="1715"/>
      <c r="L6532" s="1715"/>
    </row>
    <row r="6533" spans="11:12" ht="15" customHeight="1">
      <c r="K6533" s="1715"/>
      <c r="L6533" s="1715"/>
    </row>
    <row r="6534" spans="11:12" ht="15" customHeight="1">
      <c r="K6534" s="1715"/>
      <c r="L6534" s="1715"/>
    </row>
    <row r="6535" spans="11:12" ht="15" customHeight="1">
      <c r="K6535" s="1715"/>
      <c r="L6535" s="1715"/>
    </row>
    <row r="6536" spans="11:12" ht="15" customHeight="1">
      <c r="K6536" s="1715"/>
      <c r="L6536" s="1715"/>
    </row>
    <row r="6537" spans="11:12" ht="15" customHeight="1">
      <c r="K6537" s="1715"/>
      <c r="L6537" s="1715"/>
    </row>
    <row r="6538" spans="11:12" ht="15" customHeight="1">
      <c r="K6538" s="1715"/>
      <c r="L6538" s="1715"/>
    </row>
    <row r="6539" spans="11:12" ht="15" customHeight="1">
      <c r="K6539" s="1715"/>
      <c r="L6539" s="1715"/>
    </row>
    <row r="6540" spans="11:12" ht="15" customHeight="1">
      <c r="K6540" s="1715"/>
      <c r="L6540" s="1715"/>
    </row>
    <row r="6541" spans="11:12" ht="15" customHeight="1">
      <c r="K6541" s="1715"/>
      <c r="L6541" s="1715"/>
    </row>
    <row r="6542" spans="11:12" ht="15" customHeight="1">
      <c r="K6542" s="1715"/>
      <c r="L6542" s="1715"/>
    </row>
    <row r="6543" spans="11:12" ht="15" customHeight="1">
      <c r="K6543" s="1715"/>
      <c r="L6543" s="1715"/>
    </row>
    <row r="6544" spans="11:12" ht="15" customHeight="1">
      <c r="K6544" s="1715"/>
      <c r="L6544" s="1715"/>
    </row>
    <row r="6545" spans="11:12" ht="15" customHeight="1">
      <c r="K6545" s="1715"/>
      <c r="L6545" s="1715"/>
    </row>
    <row r="6546" spans="11:12" ht="15" customHeight="1">
      <c r="K6546" s="1715"/>
      <c r="L6546" s="1715"/>
    </row>
    <row r="6547" spans="11:12" ht="15" customHeight="1">
      <c r="K6547" s="1715"/>
      <c r="L6547" s="1715"/>
    </row>
    <row r="6548" spans="11:12" ht="15" customHeight="1">
      <c r="K6548" s="1715"/>
      <c r="L6548" s="1715"/>
    </row>
    <row r="6549" spans="11:12" ht="15" customHeight="1">
      <c r="K6549" s="1715"/>
      <c r="L6549" s="1715"/>
    </row>
    <row r="6550" spans="11:12" ht="15" customHeight="1">
      <c r="K6550" s="1715"/>
      <c r="L6550" s="1715"/>
    </row>
    <row r="6551" spans="11:12" ht="15" customHeight="1">
      <c r="K6551" s="1715"/>
      <c r="L6551" s="1715"/>
    </row>
    <row r="6552" spans="11:12" ht="15" customHeight="1">
      <c r="K6552" s="1715"/>
      <c r="L6552" s="1715"/>
    </row>
    <row r="6553" spans="11:12" ht="15" customHeight="1">
      <c r="K6553" s="1715"/>
      <c r="L6553" s="1715"/>
    </row>
    <row r="6554" spans="11:12" ht="15" customHeight="1">
      <c r="K6554" s="1715"/>
      <c r="L6554" s="1715"/>
    </row>
    <row r="6555" spans="11:12" ht="15" customHeight="1">
      <c r="K6555" s="1715"/>
      <c r="L6555" s="1715"/>
    </row>
    <row r="6556" spans="11:12" ht="15" customHeight="1">
      <c r="K6556" s="1715"/>
      <c r="L6556" s="1715"/>
    </row>
    <row r="6557" spans="11:12" ht="15" customHeight="1">
      <c r="K6557" s="1715"/>
      <c r="L6557" s="1715"/>
    </row>
    <row r="6558" spans="11:12" ht="15" customHeight="1">
      <c r="K6558" s="1715"/>
      <c r="L6558" s="1715"/>
    </row>
    <row r="6559" spans="11:12" ht="15" customHeight="1">
      <c r="K6559" s="1715"/>
      <c r="L6559" s="1715"/>
    </row>
    <row r="6560" spans="11:12" ht="15" customHeight="1">
      <c r="K6560" s="1715"/>
      <c r="L6560" s="1715"/>
    </row>
    <row r="6561" spans="11:12" ht="15" customHeight="1">
      <c r="K6561" s="1715"/>
      <c r="L6561" s="1715"/>
    </row>
    <row r="6562" spans="11:12" ht="15" customHeight="1">
      <c r="K6562" s="1715"/>
      <c r="L6562" s="1715"/>
    </row>
    <row r="6563" spans="11:12" ht="15" customHeight="1">
      <c r="K6563" s="1715"/>
      <c r="L6563" s="1715"/>
    </row>
    <row r="6564" spans="11:12" ht="15" customHeight="1">
      <c r="K6564" s="1715"/>
      <c r="L6564" s="1715"/>
    </row>
    <row r="6565" spans="11:12" ht="15" customHeight="1">
      <c r="K6565" s="1715"/>
      <c r="L6565" s="1715"/>
    </row>
    <row r="6566" spans="11:12" ht="15" customHeight="1">
      <c r="K6566" s="1715"/>
      <c r="L6566" s="1715"/>
    </row>
    <row r="6567" spans="11:12" ht="15" customHeight="1">
      <c r="K6567" s="1715"/>
      <c r="L6567" s="1715"/>
    </row>
    <row r="6568" spans="11:12" ht="15" customHeight="1">
      <c r="K6568" s="1715"/>
      <c r="L6568" s="1715"/>
    </row>
    <row r="6569" spans="11:12" ht="15" customHeight="1">
      <c r="K6569" s="1715"/>
      <c r="L6569" s="1715"/>
    </row>
    <row r="6570" spans="11:12" ht="15" customHeight="1">
      <c r="K6570" s="1715"/>
      <c r="L6570" s="1715"/>
    </row>
    <row r="6571" spans="11:12" ht="15" customHeight="1">
      <c r="K6571" s="1715"/>
      <c r="L6571" s="1715"/>
    </row>
    <row r="6572" spans="11:12" ht="15" customHeight="1">
      <c r="K6572" s="1715"/>
      <c r="L6572" s="1715"/>
    </row>
    <row r="6573" spans="11:12" ht="15" customHeight="1">
      <c r="K6573" s="1715"/>
      <c r="L6573" s="1715"/>
    </row>
    <row r="6574" spans="11:12" ht="15" customHeight="1">
      <c r="K6574" s="1715"/>
      <c r="L6574" s="1715"/>
    </row>
    <row r="6575" spans="11:12" ht="15" customHeight="1">
      <c r="K6575" s="1715"/>
      <c r="L6575" s="1715"/>
    </row>
    <row r="6576" spans="11:12" ht="15" customHeight="1">
      <c r="K6576" s="1715"/>
      <c r="L6576" s="1715"/>
    </row>
    <row r="6577" spans="11:12" ht="15" customHeight="1">
      <c r="K6577" s="1715"/>
      <c r="L6577" s="1715"/>
    </row>
    <row r="6578" spans="11:12" ht="15" customHeight="1">
      <c r="K6578" s="1715"/>
      <c r="L6578" s="1715"/>
    </row>
    <row r="6579" spans="11:12" ht="15" customHeight="1">
      <c r="K6579" s="1715"/>
      <c r="L6579" s="1715"/>
    </row>
    <row r="6580" spans="11:12" ht="15" customHeight="1">
      <c r="K6580" s="1715"/>
      <c r="L6580" s="1715"/>
    </row>
    <row r="6581" spans="11:12" ht="15" customHeight="1">
      <c r="K6581" s="1715"/>
      <c r="L6581" s="1715"/>
    </row>
    <row r="6582" spans="11:12" ht="15" customHeight="1">
      <c r="K6582" s="1715"/>
      <c r="L6582" s="1715"/>
    </row>
    <row r="6583" spans="11:12" ht="15" customHeight="1">
      <c r="K6583" s="1715"/>
      <c r="L6583" s="1715"/>
    </row>
    <row r="6584" spans="11:12" ht="15" customHeight="1">
      <c r="K6584" s="1715"/>
      <c r="L6584" s="1715"/>
    </row>
    <row r="6585" spans="11:12" ht="15" customHeight="1">
      <c r="K6585" s="1715"/>
      <c r="L6585" s="1715"/>
    </row>
    <row r="6586" spans="11:12" ht="15" customHeight="1">
      <c r="K6586" s="1715"/>
      <c r="L6586" s="1715"/>
    </row>
    <row r="6587" spans="11:12" ht="15" customHeight="1">
      <c r="K6587" s="1715"/>
      <c r="L6587" s="1715"/>
    </row>
    <row r="6588" spans="11:12" ht="15" customHeight="1">
      <c r="K6588" s="1715"/>
      <c r="L6588" s="1715"/>
    </row>
    <row r="6589" spans="11:12" ht="15" customHeight="1">
      <c r="K6589" s="1715"/>
      <c r="L6589" s="1715"/>
    </row>
    <row r="6590" spans="11:12" ht="15" customHeight="1">
      <c r="K6590" s="1715"/>
      <c r="L6590" s="1715"/>
    </row>
    <row r="6591" spans="11:12" ht="15" customHeight="1">
      <c r="K6591" s="1715"/>
      <c r="L6591" s="1715"/>
    </row>
    <row r="6592" spans="11:12" ht="15" customHeight="1">
      <c r="K6592" s="1715"/>
      <c r="L6592" s="1715"/>
    </row>
    <row r="6593" spans="11:12" ht="15" customHeight="1">
      <c r="K6593" s="1715"/>
      <c r="L6593" s="1715"/>
    </row>
    <row r="6594" spans="11:12" ht="15" customHeight="1">
      <c r="K6594" s="1715"/>
      <c r="L6594" s="1715"/>
    </row>
    <row r="6595" spans="11:12" ht="15" customHeight="1">
      <c r="K6595" s="1715"/>
      <c r="L6595" s="1715"/>
    </row>
    <row r="6596" spans="11:12" ht="15" customHeight="1">
      <c r="K6596" s="1715"/>
      <c r="L6596" s="1715"/>
    </row>
    <row r="6597" spans="11:12" ht="15" customHeight="1">
      <c r="K6597" s="1715"/>
      <c r="L6597" s="1715"/>
    </row>
    <row r="6598" spans="11:12" ht="15" customHeight="1">
      <c r="K6598" s="1715"/>
      <c r="L6598" s="1715"/>
    </row>
    <row r="6599" spans="11:12" ht="15" customHeight="1">
      <c r="K6599" s="1715"/>
      <c r="L6599" s="1715"/>
    </row>
    <row r="6600" spans="11:12" ht="15" customHeight="1">
      <c r="K6600" s="1715"/>
      <c r="L6600" s="1715"/>
    </row>
    <row r="6601" spans="11:12" ht="15" customHeight="1">
      <c r="K6601" s="1715"/>
      <c r="L6601" s="1715"/>
    </row>
    <row r="6602" spans="11:12" ht="15" customHeight="1">
      <c r="K6602" s="1715"/>
      <c r="L6602" s="1715"/>
    </row>
    <row r="6603" spans="11:12" ht="15" customHeight="1">
      <c r="K6603" s="1715"/>
      <c r="L6603" s="1715"/>
    </row>
    <row r="6604" spans="11:12" ht="15" customHeight="1">
      <c r="K6604" s="1715"/>
      <c r="L6604" s="1715"/>
    </row>
    <row r="6605" spans="11:12" ht="15" customHeight="1">
      <c r="K6605" s="1715"/>
      <c r="L6605" s="1715"/>
    </row>
    <row r="6606" spans="11:12" ht="15" customHeight="1">
      <c r="K6606" s="1715"/>
      <c r="L6606" s="1715"/>
    </row>
    <row r="6607" spans="11:12" ht="15" customHeight="1">
      <c r="K6607" s="1715"/>
      <c r="L6607" s="1715"/>
    </row>
    <row r="6608" spans="11:12" ht="15" customHeight="1">
      <c r="K6608" s="1715"/>
      <c r="L6608" s="1715"/>
    </row>
    <row r="6609" spans="11:12" ht="15" customHeight="1">
      <c r="K6609" s="1715"/>
      <c r="L6609" s="1715"/>
    </row>
    <row r="6610" spans="11:12" ht="15" customHeight="1">
      <c r="K6610" s="1715"/>
      <c r="L6610" s="1715"/>
    </row>
    <row r="6611" spans="11:12" ht="15" customHeight="1">
      <c r="K6611" s="1715"/>
      <c r="L6611" s="1715"/>
    </row>
    <row r="6612" spans="11:12" ht="15" customHeight="1">
      <c r="K6612" s="1715"/>
      <c r="L6612" s="1715"/>
    </row>
    <row r="6613" spans="11:12" ht="15" customHeight="1">
      <c r="K6613" s="1715"/>
      <c r="L6613" s="1715"/>
    </row>
    <row r="6614" spans="11:12" ht="15" customHeight="1">
      <c r="K6614" s="1715"/>
      <c r="L6614" s="1715"/>
    </row>
    <row r="6615" spans="11:12" ht="15" customHeight="1">
      <c r="K6615" s="1715"/>
      <c r="L6615" s="1715"/>
    </row>
    <row r="6616" spans="11:12" ht="15" customHeight="1">
      <c r="K6616" s="1715"/>
      <c r="L6616" s="1715"/>
    </row>
    <row r="6617" spans="11:12" ht="15" customHeight="1">
      <c r="K6617" s="1715"/>
      <c r="L6617" s="1715"/>
    </row>
    <row r="6618" spans="11:12" ht="15" customHeight="1">
      <c r="K6618" s="1715"/>
      <c r="L6618" s="1715"/>
    </row>
    <row r="6619" spans="11:12" ht="15" customHeight="1">
      <c r="K6619" s="1715"/>
      <c r="L6619" s="1715"/>
    </row>
    <row r="6620" spans="11:12" ht="15" customHeight="1">
      <c r="K6620" s="1715"/>
      <c r="L6620" s="1715"/>
    </row>
    <row r="6621" spans="11:12" ht="15" customHeight="1">
      <c r="K6621" s="1715"/>
      <c r="L6621" s="1715"/>
    </row>
    <row r="6622" spans="11:12" ht="15" customHeight="1">
      <c r="K6622" s="1715"/>
      <c r="L6622" s="1715"/>
    </row>
    <row r="6623" spans="11:12" ht="15" customHeight="1">
      <c r="K6623" s="1715"/>
      <c r="L6623" s="1715"/>
    </row>
    <row r="6624" spans="11:12" ht="15" customHeight="1">
      <c r="K6624" s="1715"/>
      <c r="L6624" s="1715"/>
    </row>
    <row r="6625" spans="11:12" ht="15" customHeight="1">
      <c r="K6625" s="1715"/>
      <c r="L6625" s="1715"/>
    </row>
    <row r="6626" spans="11:12" ht="15" customHeight="1">
      <c r="K6626" s="1715"/>
      <c r="L6626" s="1715"/>
    </row>
    <row r="6627" spans="11:12" ht="15" customHeight="1">
      <c r="K6627" s="1715"/>
      <c r="L6627" s="1715"/>
    </row>
    <row r="6628" spans="11:12" ht="15" customHeight="1">
      <c r="K6628" s="1715"/>
      <c r="L6628" s="1715"/>
    </row>
    <row r="6629" spans="11:12" ht="15" customHeight="1">
      <c r="K6629" s="1715"/>
      <c r="L6629" s="1715"/>
    </row>
    <row r="6630" spans="11:12" ht="15" customHeight="1">
      <c r="K6630" s="1715"/>
      <c r="L6630" s="1715"/>
    </row>
    <row r="6631" spans="11:12" ht="15" customHeight="1">
      <c r="K6631" s="1715"/>
      <c r="L6631" s="1715"/>
    </row>
    <row r="6632" spans="11:12" ht="15" customHeight="1">
      <c r="K6632" s="1715"/>
      <c r="L6632" s="1715"/>
    </row>
    <row r="6633" spans="11:12" ht="15" customHeight="1">
      <c r="K6633" s="1715"/>
      <c r="L6633" s="1715"/>
    </row>
    <row r="6634" spans="11:12" ht="15" customHeight="1">
      <c r="K6634" s="1715"/>
      <c r="L6634" s="1715"/>
    </row>
    <row r="6635" spans="11:12" ht="15" customHeight="1">
      <c r="K6635" s="1715"/>
      <c r="L6635" s="1715"/>
    </row>
    <row r="6636" spans="11:12" ht="15" customHeight="1">
      <c r="K6636" s="1715"/>
      <c r="L6636" s="1715"/>
    </row>
    <row r="6637" spans="11:12" ht="15" customHeight="1">
      <c r="K6637" s="1715"/>
      <c r="L6637" s="1715"/>
    </row>
    <row r="6638" spans="11:12" ht="15" customHeight="1">
      <c r="K6638" s="1715"/>
      <c r="L6638" s="1715"/>
    </row>
    <row r="6639" spans="11:12" ht="15" customHeight="1">
      <c r="K6639" s="1715"/>
      <c r="L6639" s="1715"/>
    </row>
    <row r="6640" spans="11:12" ht="15" customHeight="1">
      <c r="K6640" s="1715"/>
      <c r="L6640" s="1715"/>
    </row>
    <row r="6641" spans="11:12" ht="15" customHeight="1">
      <c r="K6641" s="1715"/>
      <c r="L6641" s="1715"/>
    </row>
    <row r="6642" spans="11:12" ht="15" customHeight="1">
      <c r="K6642" s="1715"/>
      <c r="L6642" s="1715"/>
    </row>
    <row r="6643" spans="11:12" ht="15" customHeight="1">
      <c r="K6643" s="1715"/>
      <c r="L6643" s="1715"/>
    </row>
    <row r="6644" spans="11:12" ht="15" customHeight="1">
      <c r="K6644" s="1715"/>
      <c r="L6644" s="1715"/>
    </row>
    <row r="6645" spans="11:12" ht="15" customHeight="1">
      <c r="K6645" s="1715"/>
      <c r="L6645" s="1715"/>
    </row>
    <row r="6646" spans="11:12" ht="15" customHeight="1">
      <c r="K6646" s="1715"/>
      <c r="L6646" s="1715"/>
    </row>
    <row r="6647" spans="11:12" ht="15" customHeight="1">
      <c r="K6647" s="1715"/>
      <c r="L6647" s="1715"/>
    </row>
    <row r="6648" spans="11:12" ht="15" customHeight="1">
      <c r="K6648" s="1715"/>
      <c r="L6648" s="1715"/>
    </row>
    <row r="6649" spans="11:12" ht="15" customHeight="1">
      <c r="K6649" s="1715"/>
      <c r="L6649" s="1715"/>
    </row>
    <row r="6650" spans="11:12" ht="15" customHeight="1">
      <c r="K6650" s="1715"/>
      <c r="L6650" s="1715"/>
    </row>
    <row r="6651" spans="11:12" ht="15" customHeight="1">
      <c r="K6651" s="1715"/>
      <c r="L6651" s="1715"/>
    </row>
    <row r="6652" spans="11:12" ht="15" customHeight="1">
      <c r="K6652" s="1715"/>
      <c r="L6652" s="1715"/>
    </row>
    <row r="6653" spans="11:12" ht="15" customHeight="1">
      <c r="K6653" s="1715"/>
      <c r="L6653" s="1715"/>
    </row>
    <row r="6654" spans="11:12" ht="15" customHeight="1">
      <c r="K6654" s="1715"/>
      <c r="L6654" s="1715"/>
    </row>
    <row r="6655" spans="11:12" ht="15" customHeight="1">
      <c r="K6655" s="1715"/>
      <c r="L6655" s="1715"/>
    </row>
    <row r="6656" spans="11:12" ht="15" customHeight="1">
      <c r="K6656" s="1715"/>
      <c r="L6656" s="1715"/>
    </row>
    <row r="6657" spans="11:12" ht="15" customHeight="1">
      <c r="K6657" s="1715"/>
      <c r="L6657" s="1715"/>
    </row>
    <row r="6658" spans="11:12" ht="15" customHeight="1">
      <c r="K6658" s="1715"/>
      <c r="L6658" s="1715"/>
    </row>
    <row r="6659" spans="11:12" ht="15" customHeight="1">
      <c r="K6659" s="1715"/>
      <c r="L6659" s="1715"/>
    </row>
    <row r="6660" spans="11:12" ht="15" customHeight="1">
      <c r="K6660" s="1715"/>
      <c r="L6660" s="1715"/>
    </row>
    <row r="6661" spans="11:12" ht="15" customHeight="1">
      <c r="K6661" s="1715"/>
      <c r="L6661" s="1715"/>
    </row>
    <row r="6662" spans="11:12" ht="15" customHeight="1">
      <c r="K6662" s="1715"/>
      <c r="L6662" s="1715"/>
    </row>
    <row r="6663" spans="11:12" ht="15" customHeight="1">
      <c r="K6663" s="1715"/>
      <c r="L6663" s="1715"/>
    </row>
    <row r="6664" spans="11:12" ht="15" customHeight="1">
      <c r="K6664" s="1715"/>
      <c r="L6664" s="1715"/>
    </row>
    <row r="6665" spans="11:12" ht="15" customHeight="1">
      <c r="K6665" s="1715"/>
      <c r="L6665" s="1715"/>
    </row>
    <row r="6666" spans="11:12" ht="15" customHeight="1">
      <c r="K6666" s="1715"/>
      <c r="L6666" s="1715"/>
    </row>
    <row r="6667" spans="11:12" ht="15" customHeight="1">
      <c r="K6667" s="1715"/>
      <c r="L6667" s="1715"/>
    </row>
    <row r="6668" spans="11:12" ht="15" customHeight="1">
      <c r="K6668" s="1715"/>
      <c r="L6668" s="1715"/>
    </row>
    <row r="6669" spans="11:12" ht="15" customHeight="1">
      <c r="K6669" s="1715"/>
      <c r="L6669" s="1715"/>
    </row>
    <row r="6670" spans="11:12" ht="15" customHeight="1">
      <c r="K6670" s="1715"/>
      <c r="L6670" s="1715"/>
    </row>
    <row r="6671" spans="11:12" ht="15" customHeight="1">
      <c r="K6671" s="1715"/>
      <c r="L6671" s="1715"/>
    </row>
    <row r="6672" spans="11:12" ht="15" customHeight="1">
      <c r="K6672" s="1715"/>
      <c r="L6672" s="1715"/>
    </row>
    <row r="6673" spans="11:12" ht="15" customHeight="1">
      <c r="K6673" s="1715"/>
      <c r="L6673" s="1715"/>
    </row>
    <row r="6674" spans="11:12" ht="15" customHeight="1">
      <c r="K6674" s="1715"/>
      <c r="L6674" s="1715"/>
    </row>
    <row r="6675" spans="11:12" ht="15" customHeight="1">
      <c r="K6675" s="1715"/>
      <c r="L6675" s="1715"/>
    </row>
    <row r="6676" spans="11:12" ht="15" customHeight="1">
      <c r="K6676" s="1715"/>
      <c r="L6676" s="1715"/>
    </row>
    <row r="6677" spans="11:12" ht="15" customHeight="1">
      <c r="K6677" s="1715"/>
      <c r="L6677" s="1715"/>
    </row>
    <row r="6678" spans="11:12" ht="15" customHeight="1">
      <c r="K6678" s="1715"/>
      <c r="L6678" s="1715"/>
    </row>
    <row r="6679" spans="11:12" ht="15" customHeight="1">
      <c r="K6679" s="1715"/>
      <c r="L6679" s="1715"/>
    </row>
    <row r="6680" spans="11:12" ht="15" customHeight="1">
      <c r="K6680" s="1715"/>
      <c r="L6680" s="1715"/>
    </row>
    <row r="6681" spans="11:12" ht="15" customHeight="1">
      <c r="K6681" s="1715"/>
      <c r="L6681" s="1715"/>
    </row>
    <row r="6682" spans="11:12" ht="15" customHeight="1">
      <c r="K6682" s="1715"/>
      <c r="L6682" s="1715"/>
    </row>
    <row r="6683" spans="11:12" ht="15" customHeight="1">
      <c r="K6683" s="1715"/>
      <c r="L6683" s="1715"/>
    </row>
    <row r="6684" spans="11:12" ht="15" customHeight="1">
      <c r="K6684" s="1715"/>
      <c r="L6684" s="1715"/>
    </row>
    <row r="6685" spans="11:12" ht="15" customHeight="1">
      <c r="K6685" s="1715"/>
      <c r="L6685" s="1715"/>
    </row>
    <row r="6686" spans="11:12" ht="15" customHeight="1">
      <c r="K6686" s="1715"/>
      <c r="L6686" s="1715"/>
    </row>
    <row r="6687" spans="11:12" ht="15" customHeight="1">
      <c r="K6687" s="1715"/>
      <c r="L6687" s="1715"/>
    </row>
    <row r="6688" spans="11:12" ht="15" customHeight="1">
      <c r="K6688" s="1715"/>
      <c r="L6688" s="1715"/>
    </row>
    <row r="6689" spans="11:12" ht="15" customHeight="1">
      <c r="K6689" s="1715"/>
      <c r="L6689" s="1715"/>
    </row>
    <row r="6690" spans="11:12" ht="15" customHeight="1">
      <c r="K6690" s="1715"/>
      <c r="L6690" s="1715"/>
    </row>
    <row r="6691" spans="11:12" ht="15" customHeight="1">
      <c r="K6691" s="1715"/>
      <c r="L6691" s="1715"/>
    </row>
    <row r="6692" spans="11:12" ht="15" customHeight="1">
      <c r="K6692" s="1715"/>
      <c r="L6692" s="1715"/>
    </row>
    <row r="6693" spans="11:12" ht="15" customHeight="1">
      <c r="K6693" s="1715"/>
      <c r="L6693" s="1715"/>
    </row>
    <row r="6694" spans="11:12" ht="15" customHeight="1">
      <c r="K6694" s="1715"/>
      <c r="L6694" s="1715"/>
    </row>
    <row r="6695" spans="11:12" ht="15" customHeight="1">
      <c r="K6695" s="1715"/>
      <c r="L6695" s="1715"/>
    </row>
    <row r="6696" spans="11:12" ht="15" customHeight="1">
      <c r="K6696" s="1715"/>
      <c r="L6696" s="1715"/>
    </row>
    <row r="6697" spans="11:12" ht="15" customHeight="1">
      <c r="K6697" s="1715"/>
      <c r="L6697" s="1715"/>
    </row>
    <row r="6698" spans="11:12" ht="15" customHeight="1">
      <c r="K6698" s="1715"/>
      <c r="L6698" s="1715"/>
    </row>
    <row r="6699" spans="11:12" ht="15" customHeight="1">
      <c r="K6699" s="1715"/>
      <c r="L6699" s="1715"/>
    </row>
    <row r="6700" spans="11:12" ht="15" customHeight="1">
      <c r="K6700" s="1715"/>
      <c r="L6700" s="1715"/>
    </row>
    <row r="6701" spans="11:12" ht="15" customHeight="1">
      <c r="K6701" s="1715"/>
      <c r="L6701" s="1715"/>
    </row>
    <row r="6702" spans="11:12" ht="15" customHeight="1">
      <c r="K6702" s="1715"/>
      <c r="L6702" s="1715"/>
    </row>
    <row r="6703" spans="11:12" ht="15" customHeight="1">
      <c r="K6703" s="1715"/>
      <c r="L6703" s="1715"/>
    </row>
    <row r="6704" spans="11:12" ht="15" customHeight="1">
      <c r="K6704" s="1715"/>
      <c r="L6704" s="1715"/>
    </row>
    <row r="6705" spans="11:12" ht="15" customHeight="1">
      <c r="K6705" s="1715"/>
      <c r="L6705" s="1715"/>
    </row>
    <row r="6706" spans="11:12" ht="15" customHeight="1">
      <c r="K6706" s="1715"/>
      <c r="L6706" s="1715"/>
    </row>
    <row r="6707" spans="11:12" ht="15" customHeight="1">
      <c r="K6707" s="1715"/>
      <c r="L6707" s="1715"/>
    </row>
    <row r="6708" spans="11:12" ht="15" customHeight="1">
      <c r="K6708" s="1715"/>
      <c r="L6708" s="1715"/>
    </row>
    <row r="6709" spans="11:12" ht="15" customHeight="1">
      <c r="K6709" s="1715"/>
      <c r="L6709" s="1715"/>
    </row>
    <row r="6710" spans="11:12" ht="15" customHeight="1">
      <c r="K6710" s="1715"/>
      <c r="L6710" s="1715"/>
    </row>
    <row r="6711" spans="11:12" ht="15" customHeight="1">
      <c r="K6711" s="1715"/>
      <c r="L6711" s="1715"/>
    </row>
    <row r="6712" spans="11:12" ht="15" customHeight="1">
      <c r="K6712" s="1715"/>
      <c r="L6712" s="1715"/>
    </row>
    <row r="6713" spans="11:12" ht="15" customHeight="1">
      <c r="K6713" s="1715"/>
      <c r="L6713" s="1715"/>
    </row>
    <row r="6714" spans="11:12" ht="15" customHeight="1">
      <c r="K6714" s="1715"/>
      <c r="L6714" s="1715"/>
    </row>
    <row r="6715" spans="11:12" ht="15" customHeight="1">
      <c r="K6715" s="1715"/>
      <c r="L6715" s="1715"/>
    </row>
    <row r="6716" spans="11:12" ht="15" customHeight="1">
      <c r="K6716" s="1715"/>
      <c r="L6716" s="1715"/>
    </row>
    <row r="6717" spans="11:12" ht="15" customHeight="1">
      <c r="K6717" s="1715"/>
      <c r="L6717" s="1715"/>
    </row>
    <row r="6718" spans="11:12" ht="15" customHeight="1">
      <c r="K6718" s="1715"/>
      <c r="L6718" s="1715"/>
    </row>
    <row r="6719" spans="11:12" ht="15" customHeight="1">
      <c r="K6719" s="1715"/>
      <c r="L6719" s="1715"/>
    </row>
    <row r="6720" spans="11:12" ht="15" customHeight="1">
      <c r="K6720" s="1715"/>
      <c r="L6720" s="1715"/>
    </row>
    <row r="6721" spans="11:12" ht="15" customHeight="1">
      <c r="K6721" s="1715"/>
      <c r="L6721" s="1715"/>
    </row>
    <row r="6722" spans="11:12" ht="15" customHeight="1">
      <c r="K6722" s="1715"/>
      <c r="L6722" s="1715"/>
    </row>
    <row r="6723" spans="11:12" ht="15" customHeight="1">
      <c r="K6723" s="1715"/>
      <c r="L6723" s="1715"/>
    </row>
    <row r="6724" spans="11:12" ht="15" customHeight="1">
      <c r="K6724" s="1715"/>
      <c r="L6724" s="1715"/>
    </row>
    <row r="6725" spans="11:12" ht="15" customHeight="1">
      <c r="K6725" s="1715"/>
      <c r="L6725" s="1715"/>
    </row>
    <row r="6726" spans="11:12" ht="15" customHeight="1">
      <c r="K6726" s="1715"/>
      <c r="L6726" s="1715"/>
    </row>
    <row r="6727" spans="11:12" ht="15" customHeight="1">
      <c r="K6727" s="1715"/>
      <c r="L6727" s="1715"/>
    </row>
    <row r="6728" spans="11:12" ht="15" customHeight="1">
      <c r="K6728" s="1715"/>
      <c r="L6728" s="1715"/>
    </row>
    <row r="6729" spans="11:12" ht="15" customHeight="1">
      <c r="K6729" s="1715"/>
      <c r="L6729" s="1715"/>
    </row>
    <row r="6730" spans="11:12" ht="15" customHeight="1">
      <c r="K6730" s="1715"/>
      <c r="L6730" s="1715"/>
    </row>
    <row r="6731" spans="11:12" ht="15" customHeight="1">
      <c r="K6731" s="1715"/>
      <c r="L6731" s="1715"/>
    </row>
    <row r="6732" spans="11:12" ht="15" customHeight="1">
      <c r="K6732" s="1715"/>
      <c r="L6732" s="1715"/>
    </row>
    <row r="6733" spans="11:12" ht="15" customHeight="1">
      <c r="K6733" s="1715"/>
      <c r="L6733" s="1715"/>
    </row>
    <row r="6734" spans="11:12" ht="15" customHeight="1">
      <c r="K6734" s="1715"/>
      <c r="L6734" s="1715"/>
    </row>
    <row r="6735" spans="11:12" ht="15" customHeight="1">
      <c r="K6735" s="1715"/>
      <c r="L6735" s="1715"/>
    </row>
    <row r="6736" spans="11:12" ht="15" customHeight="1">
      <c r="K6736" s="1715"/>
      <c r="L6736" s="1715"/>
    </row>
    <row r="6737" spans="11:12" ht="15" customHeight="1">
      <c r="K6737" s="1715"/>
      <c r="L6737" s="1715"/>
    </row>
    <row r="6738" spans="11:12" ht="15" customHeight="1">
      <c r="K6738" s="1715"/>
      <c r="L6738" s="1715"/>
    </row>
    <row r="6739" spans="11:12" ht="15" customHeight="1">
      <c r="K6739" s="1715"/>
      <c r="L6739" s="1715"/>
    </row>
    <row r="6740" spans="11:12" ht="15" customHeight="1">
      <c r="K6740" s="1715"/>
      <c r="L6740" s="1715"/>
    </row>
    <row r="6741" spans="11:12" ht="15" customHeight="1">
      <c r="K6741" s="1715"/>
      <c r="L6741" s="1715"/>
    </row>
    <row r="6742" spans="11:12" ht="15" customHeight="1">
      <c r="K6742" s="1715"/>
      <c r="L6742" s="1715"/>
    </row>
    <row r="6743" spans="11:12" ht="15" customHeight="1">
      <c r="K6743" s="1715"/>
      <c r="L6743" s="1715"/>
    </row>
    <row r="6744" spans="11:12" ht="15" customHeight="1">
      <c r="K6744" s="1715"/>
      <c r="L6744" s="1715"/>
    </row>
    <row r="6745" spans="11:12" ht="15" customHeight="1">
      <c r="K6745" s="1715"/>
      <c r="L6745" s="1715"/>
    </row>
    <row r="6746" spans="11:12" ht="15" customHeight="1">
      <c r="K6746" s="1715"/>
      <c r="L6746" s="1715"/>
    </row>
    <row r="6747" spans="11:12" ht="15" customHeight="1">
      <c r="K6747" s="1715"/>
      <c r="L6747" s="1715"/>
    </row>
    <row r="6748" spans="11:12" ht="15" customHeight="1">
      <c r="K6748" s="1715"/>
      <c r="L6748" s="1715"/>
    </row>
    <row r="6749" spans="11:12" ht="15" customHeight="1">
      <c r="K6749" s="1715"/>
      <c r="L6749" s="1715"/>
    </row>
    <row r="6750" spans="11:12" ht="15" customHeight="1">
      <c r="K6750" s="1715"/>
      <c r="L6750" s="1715"/>
    </row>
    <row r="6751" spans="11:12" ht="15" customHeight="1">
      <c r="K6751" s="1715"/>
      <c r="L6751" s="1715"/>
    </row>
    <row r="6752" spans="11:12" ht="15" customHeight="1">
      <c r="K6752" s="1715"/>
      <c r="L6752" s="1715"/>
    </row>
    <row r="6753" spans="11:12" ht="15" customHeight="1">
      <c r="K6753" s="1715"/>
      <c r="L6753" s="1715"/>
    </row>
    <row r="6754" spans="11:12" ht="15" customHeight="1">
      <c r="K6754" s="1715"/>
      <c r="L6754" s="1715"/>
    </row>
    <row r="6755" spans="11:12" ht="15" customHeight="1">
      <c r="K6755" s="1715"/>
      <c r="L6755" s="1715"/>
    </row>
    <row r="6756" spans="11:12" ht="15" customHeight="1">
      <c r="K6756" s="1715"/>
      <c r="L6756" s="1715"/>
    </row>
    <row r="6757" spans="11:12" ht="15" customHeight="1">
      <c r="K6757" s="1715"/>
      <c r="L6757" s="1715"/>
    </row>
    <row r="6758" spans="11:12" ht="15" customHeight="1">
      <c r="K6758" s="1715"/>
      <c r="L6758" s="1715"/>
    </row>
    <row r="6759" spans="11:12" ht="15" customHeight="1">
      <c r="K6759" s="1715"/>
      <c r="L6759" s="1715"/>
    </row>
    <row r="6760" spans="11:12" ht="15" customHeight="1">
      <c r="K6760" s="1715"/>
      <c r="L6760" s="1715"/>
    </row>
    <row r="6761" spans="11:12" ht="15" customHeight="1">
      <c r="K6761" s="1715"/>
      <c r="L6761" s="1715"/>
    </row>
    <row r="6762" spans="11:12" ht="15" customHeight="1">
      <c r="K6762" s="1715"/>
      <c r="L6762" s="1715"/>
    </row>
    <row r="6763" spans="11:12" ht="15" customHeight="1">
      <c r="K6763" s="1715"/>
      <c r="L6763" s="1715"/>
    </row>
    <row r="6764" spans="11:12" ht="15" customHeight="1">
      <c r="K6764" s="1715"/>
      <c r="L6764" s="1715"/>
    </row>
    <row r="6765" spans="11:12" ht="15" customHeight="1">
      <c r="K6765" s="1715"/>
      <c r="L6765" s="1715"/>
    </row>
    <row r="6766" spans="11:12" ht="15" customHeight="1">
      <c r="K6766" s="1715"/>
      <c r="L6766" s="1715"/>
    </row>
    <row r="6767" spans="11:12" ht="15" customHeight="1">
      <c r="K6767" s="1715"/>
      <c r="L6767" s="1715"/>
    </row>
    <row r="6768" spans="11:12" ht="15" customHeight="1">
      <c r="K6768" s="1715"/>
      <c r="L6768" s="1715"/>
    </row>
    <row r="6769" spans="11:12" ht="15" customHeight="1">
      <c r="K6769" s="1715"/>
      <c r="L6769" s="1715"/>
    </row>
    <row r="6770" spans="11:12" ht="15" customHeight="1">
      <c r="K6770" s="1715"/>
      <c r="L6770" s="1715"/>
    </row>
    <row r="6771" spans="11:12" ht="15" customHeight="1">
      <c r="K6771" s="1715"/>
      <c r="L6771" s="1715"/>
    </row>
    <row r="6772" spans="11:12" ht="15" customHeight="1">
      <c r="K6772" s="1715"/>
      <c r="L6772" s="1715"/>
    </row>
    <row r="6773" spans="11:12" ht="15" customHeight="1">
      <c r="K6773" s="1715"/>
      <c r="L6773" s="1715"/>
    </row>
    <row r="6774" spans="11:12" ht="15" customHeight="1">
      <c r="K6774" s="1715"/>
      <c r="L6774" s="1715"/>
    </row>
    <row r="6775" spans="11:12" ht="15" customHeight="1">
      <c r="K6775" s="1715"/>
      <c r="L6775" s="1715"/>
    </row>
    <row r="6776" spans="11:12" ht="15" customHeight="1">
      <c r="K6776" s="1715"/>
      <c r="L6776" s="1715"/>
    </row>
    <row r="6777" spans="11:12" ht="15" customHeight="1">
      <c r="K6777" s="1715"/>
      <c r="L6777" s="1715"/>
    </row>
    <row r="6778" spans="11:12" ht="15" customHeight="1">
      <c r="K6778" s="1715"/>
      <c r="L6778" s="1715"/>
    </row>
    <row r="6779" spans="11:12" ht="15" customHeight="1">
      <c r="K6779" s="1715"/>
      <c r="L6779" s="1715"/>
    </row>
    <row r="6780" spans="11:12" ht="15" customHeight="1">
      <c r="K6780" s="1715"/>
      <c r="L6780" s="1715"/>
    </row>
    <row r="6781" spans="11:12" ht="15" customHeight="1">
      <c r="K6781" s="1715"/>
      <c r="L6781" s="1715"/>
    </row>
    <row r="6782" spans="11:12" ht="15" customHeight="1">
      <c r="K6782" s="1715"/>
      <c r="L6782" s="1715"/>
    </row>
    <row r="6783" spans="11:12" ht="15" customHeight="1">
      <c r="K6783" s="1715"/>
      <c r="L6783" s="1715"/>
    </row>
    <row r="6784" spans="11:12" ht="15" customHeight="1">
      <c r="K6784" s="1715"/>
      <c r="L6784" s="1715"/>
    </row>
    <row r="6785" spans="11:12" ht="15" customHeight="1">
      <c r="K6785" s="1715"/>
      <c r="L6785" s="1715"/>
    </row>
    <row r="6786" spans="11:12" ht="15" customHeight="1">
      <c r="K6786" s="1715"/>
      <c r="L6786" s="1715"/>
    </row>
    <row r="6787" spans="11:12" ht="15" customHeight="1">
      <c r="K6787" s="1715"/>
      <c r="L6787" s="1715"/>
    </row>
    <row r="6788" spans="11:12" ht="15" customHeight="1">
      <c r="K6788" s="1715"/>
      <c r="L6788" s="1715"/>
    </row>
    <row r="6789" spans="11:12" ht="15" customHeight="1">
      <c r="K6789" s="1715"/>
      <c r="L6789" s="1715"/>
    </row>
    <row r="6790" spans="11:12" ht="15" customHeight="1">
      <c r="K6790" s="1715"/>
      <c r="L6790" s="1715"/>
    </row>
    <row r="6791" spans="11:12" ht="15" customHeight="1">
      <c r="K6791" s="1715"/>
      <c r="L6791" s="1715"/>
    </row>
    <row r="6792" spans="11:12" ht="15" customHeight="1">
      <c r="K6792" s="1715"/>
      <c r="L6792" s="1715"/>
    </row>
    <row r="6793" spans="11:12" ht="15" customHeight="1">
      <c r="K6793" s="1715"/>
      <c r="L6793" s="1715"/>
    </row>
    <row r="6794" spans="11:12" ht="15" customHeight="1">
      <c r="K6794" s="1715"/>
      <c r="L6794" s="1715"/>
    </row>
    <row r="6795" spans="11:12" ht="15" customHeight="1">
      <c r="K6795" s="1715"/>
      <c r="L6795" s="1715"/>
    </row>
    <row r="6796" spans="11:12" ht="15" customHeight="1">
      <c r="K6796" s="1715"/>
      <c r="L6796" s="1715"/>
    </row>
    <row r="6797" spans="11:12" ht="15" customHeight="1">
      <c r="K6797" s="1715"/>
      <c r="L6797" s="1715"/>
    </row>
    <row r="6798" spans="11:12" ht="15" customHeight="1">
      <c r="K6798" s="1715"/>
      <c r="L6798" s="1715"/>
    </row>
    <row r="6799" spans="11:12" ht="15" customHeight="1">
      <c r="K6799" s="1715"/>
      <c r="L6799" s="1715"/>
    </row>
    <row r="6800" spans="11:12" ht="15" customHeight="1">
      <c r="K6800" s="1715"/>
      <c r="L6800" s="1715"/>
    </row>
    <row r="6801" spans="11:12" ht="15" customHeight="1">
      <c r="K6801" s="1715"/>
      <c r="L6801" s="1715"/>
    </row>
    <row r="6802" spans="11:12" ht="15" customHeight="1">
      <c r="K6802" s="1715"/>
      <c r="L6802" s="1715"/>
    </row>
    <row r="6803" spans="11:12" ht="15" customHeight="1">
      <c r="K6803" s="1715"/>
      <c r="L6803" s="1715"/>
    </row>
    <row r="6804" spans="11:12" ht="15" customHeight="1">
      <c r="K6804" s="1715"/>
      <c r="L6804" s="1715"/>
    </row>
    <row r="6805" spans="11:12" ht="15" customHeight="1">
      <c r="K6805" s="1715"/>
      <c r="L6805" s="1715"/>
    </row>
    <row r="6806" spans="11:12" ht="15" customHeight="1">
      <c r="K6806" s="1715"/>
      <c r="L6806" s="1715"/>
    </row>
    <row r="6807" spans="11:12" ht="15" customHeight="1">
      <c r="K6807" s="1715"/>
      <c r="L6807" s="1715"/>
    </row>
    <row r="6808" spans="11:12" ht="15" customHeight="1">
      <c r="K6808" s="1715"/>
      <c r="L6808" s="1715"/>
    </row>
    <row r="6809" spans="11:12" ht="15" customHeight="1">
      <c r="K6809" s="1715"/>
      <c r="L6809" s="1715"/>
    </row>
    <row r="6810" spans="11:12" ht="15" customHeight="1">
      <c r="K6810" s="1715"/>
      <c r="L6810" s="1715"/>
    </row>
    <row r="6811" spans="11:12" ht="15" customHeight="1">
      <c r="K6811" s="1715"/>
      <c r="L6811" s="1715"/>
    </row>
    <row r="6812" spans="11:12" ht="15" customHeight="1">
      <c r="K6812" s="1715"/>
      <c r="L6812" s="1715"/>
    </row>
    <row r="6813" spans="11:12" ht="15" customHeight="1">
      <c r="K6813" s="1715"/>
      <c r="L6813" s="1715"/>
    </row>
    <row r="6814" spans="11:12" ht="15" customHeight="1">
      <c r="K6814" s="1715"/>
      <c r="L6814" s="1715"/>
    </row>
    <row r="6815" spans="11:12" ht="15" customHeight="1">
      <c r="K6815" s="1715"/>
      <c r="L6815" s="1715"/>
    </row>
    <row r="6816" spans="11:12" ht="15" customHeight="1">
      <c r="K6816" s="1715"/>
      <c r="L6816" s="1715"/>
    </row>
    <row r="6817" spans="11:12" ht="15" customHeight="1">
      <c r="K6817" s="1715"/>
      <c r="L6817" s="1715"/>
    </row>
    <row r="6818" spans="11:12" ht="15" customHeight="1">
      <c r="K6818" s="1715"/>
      <c r="L6818" s="1715"/>
    </row>
    <row r="6819" spans="11:12" ht="15" customHeight="1">
      <c r="K6819" s="1715"/>
      <c r="L6819" s="1715"/>
    </row>
    <row r="6820" spans="11:12" ht="15" customHeight="1">
      <c r="K6820" s="1715"/>
      <c r="L6820" s="1715"/>
    </row>
    <row r="6821" spans="11:12" ht="15" customHeight="1">
      <c r="K6821" s="1715"/>
      <c r="L6821" s="1715"/>
    </row>
    <row r="6822" spans="11:12" ht="15" customHeight="1">
      <c r="K6822" s="1715"/>
      <c r="L6822" s="1715"/>
    </row>
    <row r="6823" spans="11:12" ht="15" customHeight="1">
      <c r="K6823" s="1715"/>
      <c r="L6823" s="1715"/>
    </row>
    <row r="6824" spans="11:12" ht="15" customHeight="1">
      <c r="K6824" s="1715"/>
      <c r="L6824" s="1715"/>
    </row>
    <row r="6825" spans="11:12" ht="15" customHeight="1">
      <c r="K6825" s="1715"/>
      <c r="L6825" s="1715"/>
    </row>
    <row r="6826" spans="11:12" ht="15" customHeight="1">
      <c r="K6826" s="1715"/>
      <c r="L6826" s="1715"/>
    </row>
    <row r="6827" spans="11:12" ht="15" customHeight="1">
      <c r="K6827" s="1715"/>
      <c r="L6827" s="1715"/>
    </row>
    <row r="6828" spans="11:12" ht="15" customHeight="1">
      <c r="K6828" s="1715"/>
      <c r="L6828" s="1715"/>
    </row>
    <row r="6829" spans="11:12" ht="15" customHeight="1">
      <c r="K6829" s="1715"/>
      <c r="L6829" s="1715"/>
    </row>
    <row r="6830" spans="11:12" ht="15" customHeight="1">
      <c r="K6830" s="1715"/>
      <c r="L6830" s="1715"/>
    </row>
    <row r="6831" spans="11:12" ht="15" customHeight="1">
      <c r="K6831" s="1715"/>
      <c r="L6831" s="1715"/>
    </row>
    <row r="6832" spans="11:12" ht="15" customHeight="1">
      <c r="K6832" s="1715"/>
      <c r="L6832" s="1715"/>
    </row>
    <row r="6833" spans="11:12" ht="15" customHeight="1">
      <c r="K6833" s="1715"/>
      <c r="L6833" s="1715"/>
    </row>
    <row r="6834" spans="11:12" ht="15" customHeight="1">
      <c r="K6834" s="1715"/>
      <c r="L6834" s="1715"/>
    </row>
    <row r="6835" spans="11:12" ht="15" customHeight="1">
      <c r="K6835" s="1715"/>
      <c r="L6835" s="1715"/>
    </row>
    <row r="6836" spans="11:12" ht="15" customHeight="1">
      <c r="K6836" s="1715"/>
      <c r="L6836" s="1715"/>
    </row>
    <row r="6837" spans="11:12" ht="15" customHeight="1">
      <c r="K6837" s="1715"/>
      <c r="L6837" s="1715"/>
    </row>
    <row r="6838" spans="11:12" ht="15" customHeight="1">
      <c r="K6838" s="1715"/>
      <c r="L6838" s="1715"/>
    </row>
    <row r="6839" spans="11:12" ht="15" customHeight="1">
      <c r="K6839" s="1715"/>
      <c r="L6839" s="1715"/>
    </row>
    <row r="6840" spans="11:12" ht="15" customHeight="1">
      <c r="K6840" s="1715"/>
      <c r="L6840" s="1715"/>
    </row>
    <row r="6841" spans="11:12" ht="15" customHeight="1">
      <c r="K6841" s="1715"/>
      <c r="L6841" s="1715"/>
    </row>
    <row r="6842" spans="11:12" ht="15" customHeight="1">
      <c r="K6842" s="1715"/>
      <c r="L6842" s="1715"/>
    </row>
    <row r="6843" spans="11:12" ht="15" customHeight="1">
      <c r="K6843" s="1715"/>
      <c r="L6843" s="1715"/>
    </row>
    <row r="6844" spans="11:12" ht="15" customHeight="1">
      <c r="K6844" s="1715"/>
      <c r="L6844" s="1715"/>
    </row>
    <row r="6845" spans="11:12" ht="15" customHeight="1">
      <c r="K6845" s="1715"/>
      <c r="L6845" s="1715"/>
    </row>
    <row r="6846" spans="11:12" ht="15" customHeight="1">
      <c r="K6846" s="1715"/>
      <c r="L6846" s="1715"/>
    </row>
    <row r="6847" spans="11:12" ht="15" customHeight="1">
      <c r="K6847" s="1715"/>
      <c r="L6847" s="1715"/>
    </row>
    <row r="6848" spans="11:12" ht="15" customHeight="1">
      <c r="K6848" s="1715"/>
      <c r="L6848" s="1715"/>
    </row>
    <row r="6849" spans="11:12" ht="15" customHeight="1">
      <c r="K6849" s="1715"/>
      <c r="L6849" s="1715"/>
    </row>
    <row r="6850" spans="11:12" ht="15" customHeight="1">
      <c r="K6850" s="1715"/>
      <c r="L6850" s="1715"/>
    </row>
    <row r="6851" spans="11:12" ht="15" customHeight="1">
      <c r="K6851" s="1715"/>
      <c r="L6851" s="1715"/>
    </row>
    <row r="6852" spans="11:12" ht="15" customHeight="1">
      <c r="K6852" s="1715"/>
      <c r="L6852" s="1715"/>
    </row>
    <row r="6853" spans="11:12" ht="15" customHeight="1">
      <c r="K6853" s="1715"/>
      <c r="L6853" s="1715"/>
    </row>
    <row r="6854" spans="11:12" ht="15" customHeight="1">
      <c r="K6854" s="1715"/>
      <c r="L6854" s="1715"/>
    </row>
    <row r="6855" spans="11:12" ht="15" customHeight="1">
      <c r="K6855" s="1715"/>
      <c r="L6855" s="1715"/>
    </row>
    <row r="6856" spans="11:12" ht="15" customHeight="1">
      <c r="K6856" s="1715"/>
      <c r="L6856" s="1715"/>
    </row>
    <row r="6857" spans="11:12" ht="15" customHeight="1">
      <c r="K6857" s="1715"/>
      <c r="L6857" s="1715"/>
    </row>
    <row r="6858" spans="11:12" ht="15" customHeight="1">
      <c r="K6858" s="1715"/>
      <c r="L6858" s="1715"/>
    </row>
    <row r="6859" spans="11:12" ht="15" customHeight="1">
      <c r="K6859" s="1715"/>
      <c r="L6859" s="1715"/>
    </row>
    <row r="6860" spans="11:12" ht="15" customHeight="1">
      <c r="K6860" s="1715"/>
      <c r="L6860" s="1715"/>
    </row>
    <row r="6861" spans="11:12" ht="15" customHeight="1">
      <c r="K6861" s="1715"/>
      <c r="L6861" s="1715"/>
    </row>
    <row r="6862" spans="11:12" ht="15" customHeight="1">
      <c r="K6862" s="1715"/>
      <c r="L6862" s="1715"/>
    </row>
    <row r="6863" spans="11:12" ht="15" customHeight="1">
      <c r="K6863" s="1715"/>
      <c r="L6863" s="1715"/>
    </row>
    <row r="6864" spans="11:12" ht="15" customHeight="1">
      <c r="K6864" s="1715"/>
      <c r="L6864" s="1715"/>
    </row>
    <row r="6865" spans="11:12" ht="15" customHeight="1">
      <c r="K6865" s="1715"/>
      <c r="L6865" s="1715"/>
    </row>
    <row r="6866" spans="11:12" ht="15" customHeight="1">
      <c r="K6866" s="1715"/>
      <c r="L6866" s="1715"/>
    </row>
    <row r="6867" spans="11:12" ht="15" customHeight="1">
      <c r="K6867" s="1715"/>
      <c r="L6867" s="1715"/>
    </row>
    <row r="6868" spans="11:12" ht="15" customHeight="1">
      <c r="K6868" s="1715"/>
      <c r="L6868" s="1715"/>
    </row>
    <row r="6869" spans="11:12" ht="15" customHeight="1">
      <c r="K6869" s="1715"/>
      <c r="L6869" s="1715"/>
    </row>
    <row r="6870" spans="11:12" ht="15" customHeight="1">
      <c r="K6870" s="1715"/>
      <c r="L6870" s="1715"/>
    </row>
    <row r="6871" spans="11:12" ht="15" customHeight="1">
      <c r="K6871" s="1715"/>
      <c r="L6871" s="1715"/>
    </row>
    <row r="6872" spans="11:12" ht="15" customHeight="1">
      <c r="K6872" s="1715"/>
      <c r="L6872" s="1715"/>
    </row>
    <row r="6873" spans="11:12" ht="15" customHeight="1">
      <c r="K6873" s="1715"/>
      <c r="L6873" s="1715"/>
    </row>
    <row r="6874" spans="11:12" ht="15" customHeight="1">
      <c r="K6874" s="1715"/>
      <c r="L6874" s="1715"/>
    </row>
    <row r="6875" spans="11:12" ht="15" customHeight="1">
      <c r="K6875" s="1715"/>
      <c r="L6875" s="1715"/>
    </row>
    <row r="6876" spans="11:12" ht="15" customHeight="1">
      <c r="K6876" s="1715"/>
      <c r="L6876" s="1715"/>
    </row>
    <row r="6877" spans="11:12" ht="15" customHeight="1">
      <c r="K6877" s="1715"/>
      <c r="L6877" s="1715"/>
    </row>
    <row r="6878" spans="11:12" ht="15" customHeight="1">
      <c r="K6878" s="1715"/>
      <c r="L6878" s="1715"/>
    </row>
    <row r="6879" spans="11:12" ht="15" customHeight="1">
      <c r="K6879" s="1715"/>
      <c r="L6879" s="1715"/>
    </row>
    <row r="6880" spans="11:12" ht="15" customHeight="1">
      <c r="K6880" s="1715"/>
      <c r="L6880" s="1715"/>
    </row>
    <row r="6881" spans="11:12" ht="15" customHeight="1">
      <c r="K6881" s="1715"/>
      <c r="L6881" s="1715"/>
    </row>
    <row r="6882" spans="11:12" ht="15" customHeight="1">
      <c r="K6882" s="1715"/>
      <c r="L6882" s="1715"/>
    </row>
    <row r="6883" spans="11:12" ht="15" customHeight="1">
      <c r="K6883" s="1715"/>
      <c r="L6883" s="1715"/>
    </row>
    <row r="6884" spans="11:12" ht="15" customHeight="1">
      <c r="K6884" s="1715"/>
      <c r="L6884" s="1715"/>
    </row>
    <row r="6885" spans="11:12" ht="15" customHeight="1">
      <c r="K6885" s="1715"/>
      <c r="L6885" s="1715"/>
    </row>
    <row r="6886" spans="11:12" ht="15" customHeight="1">
      <c r="K6886" s="1715"/>
      <c r="L6886" s="1715"/>
    </row>
    <row r="6887" spans="11:12" ht="15" customHeight="1">
      <c r="K6887" s="1715"/>
      <c r="L6887" s="1715"/>
    </row>
    <row r="6888" spans="11:12" ht="15" customHeight="1">
      <c r="K6888" s="1715"/>
      <c r="L6888" s="1715"/>
    </row>
    <row r="6889" spans="11:12" ht="15" customHeight="1">
      <c r="K6889" s="1715"/>
      <c r="L6889" s="1715"/>
    </row>
    <row r="6890" spans="11:12" ht="15" customHeight="1">
      <c r="K6890" s="1715"/>
      <c r="L6890" s="1715"/>
    </row>
    <row r="6891" spans="11:12" ht="15" customHeight="1">
      <c r="K6891" s="1715"/>
      <c r="L6891" s="1715"/>
    </row>
    <row r="6892" spans="11:12" ht="15" customHeight="1">
      <c r="K6892" s="1715"/>
      <c r="L6892" s="1715"/>
    </row>
    <row r="6893" spans="11:12" ht="15" customHeight="1">
      <c r="K6893" s="1715"/>
      <c r="L6893" s="1715"/>
    </row>
    <row r="6894" spans="11:12" ht="15" customHeight="1">
      <c r="K6894" s="1715"/>
      <c r="L6894" s="1715"/>
    </row>
    <row r="6895" spans="11:12" ht="15" customHeight="1">
      <c r="K6895" s="1715"/>
      <c r="L6895" s="1715"/>
    </row>
    <row r="6896" spans="11:12" ht="15" customHeight="1">
      <c r="K6896" s="1715"/>
      <c r="L6896" s="1715"/>
    </row>
    <row r="6897" spans="11:12" ht="15" customHeight="1">
      <c r="K6897" s="1715"/>
      <c r="L6897" s="1715"/>
    </row>
    <row r="6898" spans="11:12" ht="15" customHeight="1">
      <c r="K6898" s="1715"/>
      <c r="L6898" s="1715"/>
    </row>
    <row r="6899" spans="11:12" ht="15" customHeight="1">
      <c r="K6899" s="1715"/>
      <c r="L6899" s="1715"/>
    </row>
    <row r="6900" spans="11:12" ht="15" customHeight="1">
      <c r="K6900" s="1715"/>
      <c r="L6900" s="1715"/>
    </row>
    <row r="6901" spans="11:12" ht="15" customHeight="1">
      <c r="K6901" s="1715"/>
      <c r="L6901" s="1715"/>
    </row>
    <row r="6902" spans="11:12" ht="15" customHeight="1">
      <c r="K6902" s="1715"/>
      <c r="L6902" s="1715"/>
    </row>
    <row r="6903" spans="11:12" ht="15" customHeight="1">
      <c r="K6903" s="1715"/>
      <c r="L6903" s="1715"/>
    </row>
    <row r="6904" spans="11:12" ht="15" customHeight="1">
      <c r="K6904" s="1715"/>
      <c r="L6904" s="1715"/>
    </row>
    <row r="6905" spans="11:12" ht="15" customHeight="1">
      <c r="K6905" s="1715"/>
      <c r="L6905" s="1715"/>
    </row>
    <row r="6906" spans="11:12" ht="15" customHeight="1">
      <c r="K6906" s="1715"/>
      <c r="L6906" s="1715"/>
    </row>
    <row r="6907" spans="11:12" ht="15" customHeight="1">
      <c r="K6907" s="1715"/>
      <c r="L6907" s="1715"/>
    </row>
    <row r="6908" spans="11:12" ht="15" customHeight="1">
      <c r="K6908" s="1715"/>
      <c r="L6908" s="1715"/>
    </row>
    <row r="6909" spans="11:12" ht="15" customHeight="1">
      <c r="K6909" s="1715"/>
      <c r="L6909" s="1715"/>
    </row>
    <row r="6910" spans="11:12" ht="15" customHeight="1">
      <c r="K6910" s="1715"/>
      <c r="L6910" s="1715"/>
    </row>
    <row r="6911" spans="11:12" ht="15" customHeight="1">
      <c r="K6911" s="1715"/>
      <c r="L6911" s="1715"/>
    </row>
    <row r="6912" spans="11:12" ht="15" customHeight="1">
      <c r="K6912" s="1715"/>
      <c r="L6912" s="1715"/>
    </row>
    <row r="6913" spans="11:12" ht="15" customHeight="1">
      <c r="K6913" s="1715"/>
      <c r="L6913" s="1715"/>
    </row>
    <row r="6914" spans="11:12" ht="15" customHeight="1">
      <c r="K6914" s="1715"/>
      <c r="L6914" s="1715"/>
    </row>
    <row r="6915" spans="11:12" ht="15" customHeight="1">
      <c r="K6915" s="1715"/>
      <c r="L6915" s="1715"/>
    </row>
    <row r="6916" spans="11:12" ht="15" customHeight="1">
      <c r="K6916" s="1715"/>
      <c r="L6916" s="1715"/>
    </row>
    <row r="6917" spans="11:12" ht="15" customHeight="1">
      <c r="K6917" s="1715"/>
      <c r="L6917" s="1715"/>
    </row>
    <row r="6918" spans="11:12" ht="15" customHeight="1">
      <c r="K6918" s="1715"/>
      <c r="L6918" s="1715"/>
    </row>
    <row r="6919" spans="11:12" ht="15" customHeight="1">
      <c r="K6919" s="1715"/>
      <c r="L6919" s="1715"/>
    </row>
    <row r="6920" spans="11:12" ht="15" customHeight="1">
      <c r="K6920" s="1715"/>
      <c r="L6920" s="1715"/>
    </row>
    <row r="6921" spans="11:12" ht="15" customHeight="1">
      <c r="K6921" s="1715"/>
      <c r="L6921" s="1715"/>
    </row>
    <row r="6922" spans="11:12" ht="15" customHeight="1">
      <c r="K6922" s="1715"/>
      <c r="L6922" s="1715"/>
    </row>
    <row r="6923" spans="11:12" ht="15" customHeight="1">
      <c r="K6923" s="1715"/>
      <c r="L6923" s="1715"/>
    </row>
    <row r="6924" spans="11:12" ht="15" customHeight="1">
      <c r="K6924" s="1715"/>
      <c r="L6924" s="1715"/>
    </row>
    <row r="6925" spans="11:12" ht="15" customHeight="1">
      <c r="K6925" s="1715"/>
      <c r="L6925" s="1715"/>
    </row>
    <row r="6926" spans="11:12" ht="15" customHeight="1">
      <c r="K6926" s="1715"/>
      <c r="L6926" s="1715"/>
    </row>
    <row r="6927" spans="11:12" ht="15" customHeight="1">
      <c r="K6927" s="1715"/>
      <c r="L6927" s="1715"/>
    </row>
    <row r="6928" spans="11:12" ht="15" customHeight="1">
      <c r="K6928" s="1715"/>
      <c r="L6928" s="1715"/>
    </row>
    <row r="6929" spans="11:12" ht="15" customHeight="1">
      <c r="K6929" s="1715"/>
      <c r="L6929" s="1715"/>
    </row>
    <row r="6930" spans="11:12" ht="15" customHeight="1">
      <c r="K6930" s="1715"/>
      <c r="L6930" s="1715"/>
    </row>
    <row r="6931" spans="11:12" ht="15" customHeight="1">
      <c r="K6931" s="1715"/>
      <c r="L6931" s="1715"/>
    </row>
    <row r="6932" spans="11:12" ht="15" customHeight="1">
      <c r="K6932" s="1715"/>
      <c r="L6932" s="1715"/>
    </row>
    <row r="6933" spans="11:12" ht="15" customHeight="1">
      <c r="K6933" s="1715"/>
      <c r="L6933" s="1715"/>
    </row>
    <row r="6934" spans="11:12" ht="15" customHeight="1">
      <c r="K6934" s="1715"/>
      <c r="L6934" s="1715"/>
    </row>
    <row r="6935" spans="11:12" ht="15" customHeight="1">
      <c r="K6935" s="1715"/>
      <c r="L6935" s="1715"/>
    </row>
    <row r="6936" spans="11:12" ht="15" customHeight="1">
      <c r="K6936" s="1715"/>
      <c r="L6936" s="1715"/>
    </row>
    <row r="6937" spans="11:12" ht="15" customHeight="1">
      <c r="K6937" s="1715"/>
      <c r="L6937" s="1715"/>
    </row>
    <row r="6938" spans="11:12" ht="15" customHeight="1">
      <c r="K6938" s="1715"/>
      <c r="L6938" s="1715"/>
    </row>
    <row r="6939" spans="11:12" ht="15" customHeight="1">
      <c r="K6939" s="1715"/>
      <c r="L6939" s="1715"/>
    </row>
    <row r="6940" spans="11:12" ht="15" customHeight="1">
      <c r="K6940" s="1715"/>
      <c r="L6940" s="1715"/>
    </row>
    <row r="6941" spans="11:12" ht="15" customHeight="1">
      <c r="K6941" s="1715"/>
      <c r="L6941" s="1715"/>
    </row>
    <row r="6942" spans="11:12" ht="15" customHeight="1">
      <c r="K6942" s="1715"/>
      <c r="L6942" s="1715"/>
    </row>
    <row r="6943" spans="11:12" ht="15" customHeight="1">
      <c r="K6943" s="1715"/>
      <c r="L6943" s="1715"/>
    </row>
    <row r="6944" spans="11:12" ht="15" customHeight="1">
      <c r="K6944" s="1715"/>
      <c r="L6944" s="1715"/>
    </row>
    <row r="6945" spans="11:12" ht="15" customHeight="1">
      <c r="K6945" s="1715"/>
      <c r="L6945" s="1715"/>
    </row>
    <row r="6946" spans="11:12" ht="15" customHeight="1">
      <c r="K6946" s="1715"/>
      <c r="L6946" s="1715"/>
    </row>
    <row r="6947" spans="11:12" ht="15" customHeight="1">
      <c r="K6947" s="1715"/>
      <c r="L6947" s="1715"/>
    </row>
    <row r="6948" spans="11:12" ht="15" customHeight="1">
      <c r="K6948" s="1715"/>
      <c r="L6948" s="1715"/>
    </row>
    <row r="6949" spans="11:12" ht="15" customHeight="1">
      <c r="K6949" s="1715"/>
      <c r="L6949" s="1715"/>
    </row>
    <row r="6950" spans="11:12" ht="15" customHeight="1">
      <c r="K6950" s="1715"/>
      <c r="L6950" s="1715"/>
    </row>
    <row r="6951" spans="11:12" ht="15" customHeight="1">
      <c r="K6951" s="1715"/>
      <c r="L6951" s="1715"/>
    </row>
    <row r="6952" spans="11:12" ht="15" customHeight="1">
      <c r="K6952" s="1715"/>
      <c r="L6952" s="1715"/>
    </row>
    <row r="6953" spans="11:12" ht="15" customHeight="1">
      <c r="K6953" s="1715"/>
      <c r="L6953" s="1715"/>
    </row>
    <row r="6954" spans="11:12" ht="15" customHeight="1">
      <c r="K6954" s="1715"/>
      <c r="L6954" s="1715"/>
    </row>
    <row r="6955" spans="11:12" ht="15" customHeight="1">
      <c r="K6955" s="1715"/>
      <c r="L6955" s="1715"/>
    </row>
    <row r="6956" spans="11:12" ht="15" customHeight="1">
      <c r="K6956" s="1715"/>
      <c r="L6956" s="1715"/>
    </row>
    <row r="6957" spans="11:12" ht="15" customHeight="1">
      <c r="K6957" s="1715"/>
      <c r="L6957" s="1715"/>
    </row>
    <row r="6958" spans="11:12" ht="15" customHeight="1">
      <c r="K6958" s="1715"/>
      <c r="L6958" s="1715"/>
    </row>
    <row r="6959" spans="11:12" ht="15" customHeight="1">
      <c r="K6959" s="1715"/>
      <c r="L6959" s="1715"/>
    </row>
    <row r="6960" spans="11:12" ht="15" customHeight="1">
      <c r="K6960" s="1715"/>
      <c r="L6960" s="1715"/>
    </row>
    <row r="6961" spans="11:12" ht="15" customHeight="1">
      <c r="K6961" s="1715"/>
      <c r="L6961" s="1715"/>
    </row>
    <row r="6962" spans="11:12" ht="15" customHeight="1">
      <c r="K6962" s="1715"/>
      <c r="L6962" s="1715"/>
    </row>
    <row r="6963" spans="11:12" ht="15" customHeight="1">
      <c r="K6963" s="1715"/>
      <c r="L6963" s="1715"/>
    </row>
    <row r="6964" spans="11:12" ht="15" customHeight="1">
      <c r="K6964" s="1715"/>
      <c r="L6964" s="1715"/>
    </row>
    <row r="6965" spans="11:12" ht="15" customHeight="1">
      <c r="K6965" s="1715"/>
      <c r="L6965" s="1715"/>
    </row>
    <row r="6966" spans="11:12" ht="15" customHeight="1">
      <c r="K6966" s="1715"/>
      <c r="L6966" s="1715"/>
    </row>
    <row r="6967" spans="11:12" ht="15" customHeight="1">
      <c r="K6967" s="1715"/>
      <c r="L6967" s="1715"/>
    </row>
    <row r="6968" spans="11:12" ht="15" customHeight="1">
      <c r="K6968" s="1715"/>
      <c r="L6968" s="1715"/>
    </row>
    <row r="6969" spans="11:12" ht="15" customHeight="1">
      <c r="K6969" s="1715"/>
      <c r="L6969" s="1715"/>
    </row>
    <row r="6970" spans="11:12" ht="15" customHeight="1">
      <c r="K6970" s="1715"/>
      <c r="L6970" s="1715"/>
    </row>
    <row r="6971" spans="11:12" ht="15" customHeight="1">
      <c r="K6971" s="1715"/>
      <c r="L6971" s="1715"/>
    </row>
    <row r="6972" spans="11:12" ht="15" customHeight="1">
      <c r="K6972" s="1715"/>
      <c r="L6972" s="1715"/>
    </row>
    <row r="6973" spans="11:12" ht="15" customHeight="1">
      <c r="K6973" s="1715"/>
      <c r="L6973" s="1715"/>
    </row>
    <row r="6974" spans="11:12" ht="15" customHeight="1">
      <c r="K6974" s="1715"/>
      <c r="L6974" s="1715"/>
    </row>
    <row r="6975" spans="11:12" ht="15" customHeight="1">
      <c r="K6975" s="1715"/>
      <c r="L6975" s="1715"/>
    </row>
    <row r="6976" spans="11:12" ht="15" customHeight="1">
      <c r="K6976" s="1715"/>
      <c r="L6976" s="1715"/>
    </row>
    <row r="6977" spans="11:12" ht="15" customHeight="1">
      <c r="K6977" s="1715"/>
      <c r="L6977" s="1715"/>
    </row>
    <row r="6978" spans="11:12" ht="15" customHeight="1">
      <c r="K6978" s="1715"/>
      <c r="L6978" s="1715"/>
    </row>
    <row r="6979" spans="11:12" ht="15" customHeight="1">
      <c r="K6979" s="1715"/>
      <c r="L6979" s="1715"/>
    </row>
    <row r="6980" spans="11:12" ht="15" customHeight="1">
      <c r="K6980" s="1715"/>
      <c r="L6980" s="1715"/>
    </row>
    <row r="6981" spans="11:12" ht="15" customHeight="1">
      <c r="K6981" s="1715"/>
      <c r="L6981" s="1715"/>
    </row>
    <row r="6982" spans="11:12" ht="15" customHeight="1">
      <c r="K6982" s="1715"/>
      <c r="L6982" s="1715"/>
    </row>
    <row r="6983" spans="11:12" ht="15" customHeight="1">
      <c r="K6983" s="1715"/>
      <c r="L6983" s="1715"/>
    </row>
    <row r="6984" spans="11:12" ht="15" customHeight="1">
      <c r="K6984" s="1715"/>
      <c r="L6984" s="1715"/>
    </row>
    <row r="6985" spans="11:12" ht="15" customHeight="1">
      <c r="K6985" s="1715"/>
      <c r="L6985" s="1715"/>
    </row>
    <row r="6986" spans="11:12" ht="15" customHeight="1">
      <c r="K6986" s="1715"/>
      <c r="L6986" s="1715"/>
    </row>
    <row r="6987" spans="11:12" ht="15" customHeight="1">
      <c r="K6987" s="1715"/>
      <c r="L6987" s="1715"/>
    </row>
    <row r="6988" spans="11:12" ht="15" customHeight="1">
      <c r="K6988" s="1715"/>
      <c r="L6988" s="1715"/>
    </row>
    <row r="6989" spans="11:12" ht="15" customHeight="1">
      <c r="K6989" s="1715"/>
      <c r="L6989" s="1715"/>
    </row>
    <row r="6990" spans="11:12" ht="15" customHeight="1">
      <c r="K6990" s="1715"/>
      <c r="L6990" s="1715"/>
    </row>
    <row r="6991" spans="11:12" ht="15" customHeight="1">
      <c r="K6991" s="1715"/>
      <c r="L6991" s="1715"/>
    </row>
    <row r="6992" spans="11:12" ht="15" customHeight="1">
      <c r="K6992" s="1715"/>
      <c r="L6992" s="1715"/>
    </row>
    <row r="6993" spans="11:12" ht="15" customHeight="1">
      <c r="K6993" s="1715"/>
      <c r="L6993" s="1715"/>
    </row>
    <row r="6994" spans="11:12" ht="15" customHeight="1">
      <c r="K6994" s="1715"/>
      <c r="L6994" s="1715"/>
    </row>
    <row r="6995" spans="11:12" ht="15" customHeight="1">
      <c r="K6995" s="1715"/>
      <c r="L6995" s="1715"/>
    </row>
    <row r="6996" spans="11:12" ht="15" customHeight="1">
      <c r="K6996" s="1715"/>
      <c r="L6996" s="1715"/>
    </row>
    <row r="6997" spans="11:12" ht="15" customHeight="1">
      <c r="K6997" s="1715"/>
      <c r="L6997" s="1715"/>
    </row>
    <row r="6998" spans="11:12" ht="15" customHeight="1">
      <c r="K6998" s="1715"/>
      <c r="L6998" s="1715"/>
    </row>
    <row r="6999" spans="11:12" ht="15" customHeight="1">
      <c r="K6999" s="1715"/>
      <c r="L6999" s="1715"/>
    </row>
    <row r="7000" spans="11:12" ht="15" customHeight="1">
      <c r="K7000" s="1715"/>
      <c r="L7000" s="1715"/>
    </row>
    <row r="7001" spans="11:12" ht="15" customHeight="1">
      <c r="K7001" s="1715"/>
      <c r="L7001" s="1715"/>
    </row>
    <row r="7002" spans="11:12" ht="15" customHeight="1">
      <c r="K7002" s="1715"/>
      <c r="L7002" s="1715"/>
    </row>
    <row r="7003" spans="11:12" ht="15" customHeight="1">
      <c r="K7003" s="1715"/>
      <c r="L7003" s="1715"/>
    </row>
    <row r="7004" spans="11:12" ht="15" customHeight="1">
      <c r="K7004" s="1715"/>
      <c r="L7004" s="1715"/>
    </row>
    <row r="7005" spans="11:12" ht="15" customHeight="1">
      <c r="K7005" s="1715"/>
      <c r="L7005" s="1715"/>
    </row>
    <row r="7006" spans="11:12" ht="15" customHeight="1">
      <c r="K7006" s="1715"/>
      <c r="L7006" s="1715"/>
    </row>
    <row r="7007" spans="11:12" ht="15" customHeight="1">
      <c r="K7007" s="1715"/>
      <c r="L7007" s="1715"/>
    </row>
    <row r="7008" spans="11:12" ht="15" customHeight="1">
      <c r="K7008" s="1715"/>
      <c r="L7008" s="1715"/>
    </row>
    <row r="7009" spans="11:12" ht="15" customHeight="1">
      <c r="K7009" s="1715"/>
      <c r="L7009" s="1715"/>
    </row>
    <row r="7010" spans="11:12" ht="15" customHeight="1">
      <c r="K7010" s="1715"/>
      <c r="L7010" s="1715"/>
    </row>
    <row r="7011" spans="11:12" ht="15" customHeight="1">
      <c r="K7011" s="1715"/>
      <c r="L7011" s="1715"/>
    </row>
    <row r="7012" spans="11:12" ht="15" customHeight="1">
      <c r="K7012" s="1715"/>
      <c r="L7012" s="1715"/>
    </row>
    <row r="7013" spans="11:12" ht="15" customHeight="1">
      <c r="K7013" s="1715"/>
      <c r="L7013" s="1715"/>
    </row>
    <row r="7014" spans="11:12" ht="15" customHeight="1">
      <c r="K7014" s="1715"/>
      <c r="L7014" s="1715"/>
    </row>
    <row r="7015" spans="11:12" ht="15" customHeight="1">
      <c r="K7015" s="1715"/>
      <c r="L7015" s="1715"/>
    </row>
    <row r="7016" spans="11:12" ht="15" customHeight="1">
      <c r="K7016" s="1715"/>
      <c r="L7016" s="1715"/>
    </row>
    <row r="7017" spans="11:12" ht="15" customHeight="1">
      <c r="K7017" s="1715"/>
      <c r="L7017" s="1715"/>
    </row>
    <row r="7018" spans="11:12" ht="15" customHeight="1">
      <c r="K7018" s="1715"/>
      <c r="L7018" s="1715"/>
    </row>
    <row r="7019" spans="11:12" ht="15" customHeight="1">
      <c r="K7019" s="1715"/>
      <c r="L7019" s="1715"/>
    </row>
    <row r="7020" spans="11:12" ht="15" customHeight="1">
      <c r="K7020" s="1715"/>
      <c r="L7020" s="1715"/>
    </row>
    <row r="7021" spans="11:12" ht="15" customHeight="1">
      <c r="K7021" s="1715"/>
      <c r="L7021" s="1715"/>
    </row>
    <row r="7022" spans="11:12" ht="15" customHeight="1">
      <c r="K7022" s="1715"/>
      <c r="L7022" s="1715"/>
    </row>
    <row r="7023" spans="11:12" ht="15" customHeight="1">
      <c r="K7023" s="1715"/>
      <c r="L7023" s="1715"/>
    </row>
    <row r="7024" spans="11:12" ht="15" customHeight="1">
      <c r="K7024" s="1715"/>
      <c r="L7024" s="1715"/>
    </row>
    <row r="7025" spans="11:12" ht="15" customHeight="1">
      <c r="K7025" s="1715"/>
      <c r="L7025" s="1715"/>
    </row>
    <row r="7026" spans="11:12" ht="15" customHeight="1">
      <c r="K7026" s="1715"/>
      <c r="L7026" s="1715"/>
    </row>
    <row r="7027" spans="11:12" ht="15" customHeight="1">
      <c r="K7027" s="1715"/>
      <c r="L7027" s="1715"/>
    </row>
    <row r="7028" spans="11:12" ht="15" customHeight="1">
      <c r="K7028" s="1715"/>
      <c r="L7028" s="1715"/>
    </row>
    <row r="7029" spans="11:12" ht="15" customHeight="1">
      <c r="K7029" s="1715"/>
      <c r="L7029" s="1715"/>
    </row>
    <row r="7030" spans="11:12" ht="15" customHeight="1">
      <c r="K7030" s="1715"/>
      <c r="L7030" s="1715"/>
    </row>
    <row r="7031" spans="11:12" ht="15" customHeight="1">
      <c r="K7031" s="1715"/>
      <c r="L7031" s="1715"/>
    </row>
    <row r="7032" spans="11:12" ht="15" customHeight="1">
      <c r="K7032" s="1715"/>
      <c r="L7032" s="1715"/>
    </row>
    <row r="7033" spans="11:12" ht="15" customHeight="1">
      <c r="K7033" s="1715"/>
      <c r="L7033" s="1715"/>
    </row>
    <row r="7034" spans="11:12" ht="15" customHeight="1">
      <c r="K7034" s="1715"/>
      <c r="L7034" s="1715"/>
    </row>
    <row r="7035" spans="11:12" ht="15" customHeight="1">
      <c r="K7035" s="1715"/>
      <c r="L7035" s="1715"/>
    </row>
    <row r="7036" spans="11:12" ht="15" customHeight="1">
      <c r="K7036" s="1715"/>
      <c r="L7036" s="1715"/>
    </row>
    <row r="7037" spans="11:12" ht="15" customHeight="1">
      <c r="K7037" s="1715"/>
      <c r="L7037" s="1715"/>
    </row>
    <row r="7038" spans="11:12" ht="15" customHeight="1">
      <c r="K7038" s="1715"/>
      <c r="L7038" s="1715"/>
    </row>
    <row r="7039" spans="11:12" ht="15" customHeight="1">
      <c r="K7039" s="1715"/>
      <c r="L7039" s="1715"/>
    </row>
    <row r="7040" spans="11:12" ht="15" customHeight="1">
      <c r="K7040" s="1715"/>
      <c r="L7040" s="1715"/>
    </row>
    <row r="7041" spans="11:12" ht="15" customHeight="1">
      <c r="K7041" s="1715"/>
      <c r="L7041" s="1715"/>
    </row>
    <row r="7042" spans="11:12" ht="15" customHeight="1">
      <c r="K7042" s="1715"/>
      <c r="L7042" s="1715"/>
    </row>
    <row r="7043" spans="11:12" ht="15" customHeight="1">
      <c r="K7043" s="1715"/>
      <c r="L7043" s="1715"/>
    </row>
    <row r="7044" spans="11:12" ht="15" customHeight="1">
      <c r="K7044" s="1715"/>
      <c r="L7044" s="1715"/>
    </row>
    <row r="7045" spans="11:12" ht="15" customHeight="1">
      <c r="K7045" s="1715"/>
      <c r="L7045" s="1715"/>
    </row>
    <row r="7046" spans="11:12" ht="15" customHeight="1">
      <c r="K7046" s="1715"/>
      <c r="L7046" s="1715"/>
    </row>
    <row r="7047" spans="11:12" ht="15" customHeight="1">
      <c r="K7047" s="1715"/>
      <c r="L7047" s="1715"/>
    </row>
    <row r="7048" spans="11:12" ht="15" customHeight="1">
      <c r="K7048" s="1715"/>
      <c r="L7048" s="1715"/>
    </row>
    <row r="7049" spans="11:12" ht="15" customHeight="1">
      <c r="K7049" s="1715"/>
      <c r="L7049" s="1715"/>
    </row>
    <row r="7050" spans="11:12" ht="15" customHeight="1">
      <c r="K7050" s="1715"/>
      <c r="L7050" s="1715"/>
    </row>
    <row r="7051" spans="11:12" ht="15" customHeight="1">
      <c r="K7051" s="1715"/>
      <c r="L7051" s="1715"/>
    </row>
    <row r="7052" spans="11:12" ht="15" customHeight="1">
      <c r="K7052" s="1715"/>
      <c r="L7052" s="1715"/>
    </row>
    <row r="7053" spans="11:12" ht="15" customHeight="1">
      <c r="K7053" s="1715"/>
      <c r="L7053" s="1715"/>
    </row>
    <row r="7054" spans="11:12" ht="15" customHeight="1">
      <c r="K7054" s="1715"/>
      <c r="L7054" s="1715"/>
    </row>
    <row r="7055" spans="11:12" ht="15" customHeight="1">
      <c r="K7055" s="1715"/>
      <c r="L7055" s="1715"/>
    </row>
    <row r="7056" spans="11:12" ht="15" customHeight="1">
      <c r="K7056" s="1715"/>
      <c r="L7056" s="1715"/>
    </row>
    <row r="7057" spans="11:12" ht="15" customHeight="1">
      <c r="K7057" s="1715"/>
      <c r="L7057" s="1715"/>
    </row>
    <row r="7058" spans="11:12" ht="15" customHeight="1">
      <c r="K7058" s="1715"/>
      <c r="L7058" s="1715"/>
    </row>
    <row r="7059" spans="11:12" ht="15" customHeight="1">
      <c r="K7059" s="1715"/>
      <c r="L7059" s="1715"/>
    </row>
    <row r="7060" spans="11:12" ht="15" customHeight="1">
      <c r="K7060" s="1715"/>
      <c r="L7060" s="1715"/>
    </row>
    <row r="7061" spans="11:12" ht="15" customHeight="1">
      <c r="K7061" s="1715"/>
      <c r="L7061" s="1715"/>
    </row>
    <row r="7062" spans="11:12" ht="15" customHeight="1">
      <c r="K7062" s="1715"/>
      <c r="L7062" s="1715"/>
    </row>
    <row r="7063" spans="11:12" ht="15" customHeight="1">
      <c r="K7063" s="1715"/>
      <c r="L7063" s="1715"/>
    </row>
    <row r="7064" spans="11:12" ht="15" customHeight="1">
      <c r="K7064" s="1715"/>
      <c r="L7064" s="1715"/>
    </row>
    <row r="7065" spans="11:12" ht="15" customHeight="1">
      <c r="K7065" s="1715"/>
      <c r="L7065" s="1715"/>
    </row>
    <row r="7066" spans="11:12" ht="15" customHeight="1">
      <c r="K7066" s="1715"/>
      <c r="L7066" s="1715"/>
    </row>
    <row r="7067" spans="11:12" ht="15" customHeight="1">
      <c r="K7067" s="1715"/>
      <c r="L7067" s="1715"/>
    </row>
    <row r="7068" spans="11:12" ht="15" customHeight="1">
      <c r="K7068" s="1715"/>
      <c r="L7068" s="1715"/>
    </row>
    <row r="7069" spans="11:12" ht="15" customHeight="1">
      <c r="K7069" s="1715"/>
      <c r="L7069" s="1715"/>
    </row>
    <row r="7070" spans="11:12" ht="15" customHeight="1">
      <c r="K7070" s="1715"/>
      <c r="L7070" s="1715"/>
    </row>
    <row r="7071" spans="11:12" ht="15" customHeight="1">
      <c r="K7071" s="1715"/>
      <c r="L7071" s="1715"/>
    </row>
    <row r="7072" spans="11:12" ht="15" customHeight="1">
      <c r="K7072" s="1715"/>
      <c r="L7072" s="1715"/>
    </row>
    <row r="7073" spans="11:12" ht="15" customHeight="1">
      <c r="K7073" s="1715"/>
      <c r="L7073" s="1715"/>
    </row>
    <row r="7074" spans="11:12" ht="15" customHeight="1">
      <c r="K7074" s="1715"/>
      <c r="L7074" s="1715"/>
    </row>
    <row r="7075" spans="11:12" ht="15" customHeight="1">
      <c r="K7075" s="1715"/>
      <c r="L7075" s="1715"/>
    </row>
    <row r="7076" spans="11:12" ht="15" customHeight="1">
      <c r="K7076" s="1715"/>
      <c r="L7076" s="1715"/>
    </row>
    <row r="7077" spans="11:12" ht="15" customHeight="1">
      <c r="K7077" s="1715"/>
      <c r="L7077" s="1715"/>
    </row>
    <row r="7078" spans="11:12" ht="15" customHeight="1">
      <c r="K7078" s="1715"/>
      <c r="L7078" s="1715"/>
    </row>
    <row r="7079" spans="11:12" ht="15" customHeight="1">
      <c r="K7079" s="1715"/>
      <c r="L7079" s="1715"/>
    </row>
    <row r="7080" spans="11:12" ht="15" customHeight="1">
      <c r="K7080" s="1715"/>
      <c r="L7080" s="1715"/>
    </row>
    <row r="7081" spans="11:12" ht="15" customHeight="1">
      <c r="K7081" s="1715"/>
      <c r="L7081" s="1715"/>
    </row>
    <row r="7082" spans="11:12" ht="15" customHeight="1">
      <c r="K7082" s="1715"/>
      <c r="L7082" s="1715"/>
    </row>
    <row r="7083" spans="11:12" ht="15" customHeight="1">
      <c r="K7083" s="1715"/>
      <c r="L7083" s="1715"/>
    </row>
    <row r="7084" spans="11:12" ht="15" customHeight="1">
      <c r="K7084" s="1715"/>
      <c r="L7084" s="1715"/>
    </row>
    <row r="7085" spans="11:12" ht="15" customHeight="1">
      <c r="K7085" s="1715"/>
      <c r="L7085" s="1715"/>
    </row>
    <row r="7086" spans="11:12" ht="15" customHeight="1">
      <c r="K7086" s="1715"/>
      <c r="L7086" s="1715"/>
    </row>
    <row r="7087" spans="11:12" ht="15" customHeight="1">
      <c r="K7087" s="1715"/>
      <c r="L7087" s="1715"/>
    </row>
    <row r="7088" spans="11:12" ht="15" customHeight="1">
      <c r="K7088" s="1715"/>
      <c r="L7088" s="1715"/>
    </row>
    <row r="7089" spans="11:12" ht="15" customHeight="1">
      <c r="K7089" s="1715"/>
      <c r="L7089" s="1715"/>
    </row>
    <row r="7090" spans="11:12" ht="15" customHeight="1">
      <c r="K7090" s="1715"/>
      <c r="L7090" s="1715"/>
    </row>
    <row r="7091" spans="11:12" ht="15" customHeight="1">
      <c r="K7091" s="1715"/>
      <c r="L7091" s="1715"/>
    </row>
    <row r="7092" spans="11:12" ht="15" customHeight="1">
      <c r="K7092" s="1715"/>
      <c r="L7092" s="1715"/>
    </row>
    <row r="7093" spans="11:12" ht="15" customHeight="1">
      <c r="K7093" s="1715"/>
      <c r="L7093" s="1715"/>
    </row>
    <row r="7094" spans="11:12" ht="15" customHeight="1">
      <c r="K7094" s="1715"/>
      <c r="L7094" s="1715"/>
    </row>
    <row r="7095" spans="11:12" ht="15" customHeight="1">
      <c r="K7095" s="1715"/>
      <c r="L7095" s="1715"/>
    </row>
    <row r="7096" spans="11:12" ht="15" customHeight="1">
      <c r="K7096" s="1715"/>
      <c r="L7096" s="1715"/>
    </row>
    <row r="7097" spans="11:12" ht="15" customHeight="1">
      <c r="K7097" s="1715"/>
      <c r="L7097" s="1715"/>
    </row>
    <row r="7098" spans="11:12" ht="15" customHeight="1">
      <c r="K7098" s="1715"/>
      <c r="L7098" s="1715"/>
    </row>
    <row r="7099" spans="11:12" ht="15" customHeight="1">
      <c r="K7099" s="1715"/>
      <c r="L7099" s="1715"/>
    </row>
    <row r="7100" spans="11:12" ht="15" customHeight="1">
      <c r="K7100" s="1715"/>
      <c r="L7100" s="1715"/>
    </row>
    <row r="7101" spans="11:12" ht="15" customHeight="1">
      <c r="K7101" s="1715"/>
      <c r="L7101" s="1715"/>
    </row>
    <row r="7102" spans="11:12" ht="15" customHeight="1">
      <c r="K7102" s="1715"/>
      <c r="L7102" s="1715"/>
    </row>
    <row r="7103" spans="11:12" ht="15" customHeight="1">
      <c r="K7103" s="1715"/>
      <c r="L7103" s="1715"/>
    </row>
    <row r="7104" spans="11:12" ht="15" customHeight="1">
      <c r="K7104" s="1715"/>
      <c r="L7104" s="1715"/>
    </row>
    <row r="7105" spans="11:12" ht="15" customHeight="1">
      <c r="K7105" s="1715"/>
      <c r="L7105" s="1715"/>
    </row>
    <row r="7106" spans="11:12" ht="15" customHeight="1">
      <c r="K7106" s="1715"/>
      <c r="L7106" s="1715"/>
    </row>
    <row r="7107" spans="11:12" ht="15" customHeight="1">
      <c r="K7107" s="1715"/>
      <c r="L7107" s="1715"/>
    </row>
    <row r="7108" spans="11:12" ht="15" customHeight="1">
      <c r="K7108" s="1715"/>
      <c r="L7108" s="1715"/>
    </row>
    <row r="7109" spans="11:12" ht="15" customHeight="1">
      <c r="K7109" s="1715"/>
      <c r="L7109" s="1715"/>
    </row>
    <row r="7110" spans="11:12" ht="15" customHeight="1">
      <c r="K7110" s="1715"/>
      <c r="L7110" s="1715"/>
    </row>
    <row r="7111" spans="11:12" ht="15" customHeight="1">
      <c r="K7111" s="1715"/>
      <c r="L7111" s="1715"/>
    </row>
    <row r="7112" spans="11:12" ht="15" customHeight="1">
      <c r="K7112" s="1715"/>
      <c r="L7112" s="1715"/>
    </row>
    <row r="7113" spans="11:12" ht="15" customHeight="1">
      <c r="K7113" s="1715"/>
      <c r="L7113" s="1715"/>
    </row>
    <row r="7114" spans="11:12" ht="15" customHeight="1">
      <c r="K7114" s="1715"/>
      <c r="L7114" s="1715"/>
    </row>
    <row r="7115" spans="11:12" ht="15" customHeight="1">
      <c r="K7115" s="1715"/>
      <c r="L7115" s="1715"/>
    </row>
    <row r="7116" spans="11:12" ht="15" customHeight="1">
      <c r="K7116" s="1715"/>
      <c r="L7116" s="1715"/>
    </row>
    <row r="7117" spans="11:12" ht="15" customHeight="1">
      <c r="K7117" s="1715"/>
      <c r="L7117" s="1715"/>
    </row>
    <row r="7118" spans="11:12" ht="15" customHeight="1">
      <c r="K7118" s="1715"/>
      <c r="L7118" s="1715"/>
    </row>
    <row r="7119" spans="11:12" ht="15" customHeight="1">
      <c r="K7119" s="1715"/>
      <c r="L7119" s="1715"/>
    </row>
    <row r="7120" spans="11:12" ht="15" customHeight="1">
      <c r="K7120" s="1715"/>
      <c r="L7120" s="1715"/>
    </row>
    <row r="7121" spans="11:12" ht="15" customHeight="1">
      <c r="K7121" s="1715"/>
      <c r="L7121" s="1715"/>
    </row>
    <row r="7122" spans="11:12" ht="15" customHeight="1">
      <c r="K7122" s="1715"/>
      <c r="L7122" s="1715"/>
    </row>
    <row r="7123" spans="11:12" ht="15" customHeight="1">
      <c r="K7123" s="1715"/>
      <c r="L7123" s="1715"/>
    </row>
    <row r="7124" spans="11:12" ht="15" customHeight="1">
      <c r="K7124" s="1715"/>
      <c r="L7124" s="1715"/>
    </row>
    <row r="7125" spans="11:12" ht="15" customHeight="1">
      <c r="K7125" s="1715"/>
      <c r="L7125" s="1715"/>
    </row>
    <row r="7126" spans="11:12" ht="15" customHeight="1">
      <c r="K7126" s="1715"/>
      <c r="L7126" s="1715"/>
    </row>
    <row r="7127" spans="11:12" ht="15" customHeight="1">
      <c r="K7127" s="1715"/>
      <c r="L7127" s="1715"/>
    </row>
    <row r="7128" spans="11:12" ht="15" customHeight="1">
      <c r="K7128" s="1715"/>
      <c r="L7128" s="1715"/>
    </row>
    <row r="7129" spans="11:12" ht="15" customHeight="1">
      <c r="K7129" s="1715"/>
      <c r="L7129" s="1715"/>
    </row>
    <row r="7130" spans="11:12" ht="15" customHeight="1">
      <c r="K7130" s="1715"/>
      <c r="L7130" s="1715"/>
    </row>
    <row r="7131" spans="11:12" ht="15" customHeight="1">
      <c r="K7131" s="1715"/>
      <c r="L7131" s="1715"/>
    </row>
    <row r="7132" spans="11:12" ht="15" customHeight="1">
      <c r="K7132" s="1715"/>
      <c r="L7132" s="1715"/>
    </row>
    <row r="7133" spans="11:12" ht="15" customHeight="1">
      <c r="K7133" s="1715"/>
      <c r="L7133" s="1715"/>
    </row>
    <row r="7134" spans="11:12" ht="15" customHeight="1">
      <c r="K7134" s="1715"/>
      <c r="L7134" s="1715"/>
    </row>
    <row r="7135" spans="11:12" ht="15" customHeight="1">
      <c r="K7135" s="1715"/>
      <c r="L7135" s="1715"/>
    </row>
    <row r="7136" spans="11:12" ht="15" customHeight="1">
      <c r="K7136" s="1715"/>
      <c r="L7136" s="1715"/>
    </row>
    <row r="7137" spans="11:12" ht="15" customHeight="1">
      <c r="K7137" s="1715"/>
      <c r="L7137" s="1715"/>
    </row>
    <row r="7138" spans="11:12" ht="15" customHeight="1">
      <c r="K7138" s="1715"/>
      <c r="L7138" s="1715"/>
    </row>
    <row r="7139" spans="11:12" ht="15" customHeight="1">
      <c r="K7139" s="1715"/>
      <c r="L7139" s="1715"/>
    </row>
    <row r="7140" spans="11:12" ht="15" customHeight="1">
      <c r="K7140" s="1715"/>
      <c r="L7140" s="1715"/>
    </row>
    <row r="7141" spans="11:12" ht="15" customHeight="1">
      <c r="K7141" s="1715"/>
      <c r="L7141" s="1715"/>
    </row>
    <row r="7142" spans="11:12" ht="15" customHeight="1">
      <c r="K7142" s="1715"/>
      <c r="L7142" s="1715"/>
    </row>
    <row r="7143" spans="11:12" ht="15" customHeight="1">
      <c r="K7143" s="1715"/>
      <c r="L7143" s="1715"/>
    </row>
    <row r="7144" spans="11:12" ht="15" customHeight="1">
      <c r="K7144" s="1715"/>
      <c r="L7144" s="1715"/>
    </row>
    <row r="7145" spans="11:12" ht="15" customHeight="1">
      <c r="K7145" s="1715"/>
      <c r="L7145" s="1715"/>
    </row>
    <row r="7146" spans="11:12" ht="15" customHeight="1">
      <c r="K7146" s="1715"/>
      <c r="L7146" s="1715"/>
    </row>
    <row r="7147" spans="11:12" ht="15" customHeight="1">
      <c r="K7147" s="1715"/>
      <c r="L7147" s="1715"/>
    </row>
    <row r="7148" spans="11:12" ht="15" customHeight="1">
      <c r="K7148" s="1715"/>
      <c r="L7148" s="1715"/>
    </row>
    <row r="7149" spans="11:12" ht="15" customHeight="1">
      <c r="K7149" s="1715"/>
      <c r="L7149" s="1715"/>
    </row>
    <row r="7150" spans="11:12" ht="15" customHeight="1">
      <c r="K7150" s="1715"/>
      <c r="L7150" s="1715"/>
    </row>
    <row r="7151" spans="11:12" ht="15" customHeight="1">
      <c r="K7151" s="1715"/>
      <c r="L7151" s="1715"/>
    </row>
    <row r="7152" spans="11:12" ht="15" customHeight="1">
      <c r="K7152" s="1715"/>
      <c r="L7152" s="1715"/>
    </row>
    <row r="7153" spans="11:12" ht="15" customHeight="1">
      <c r="K7153" s="1715"/>
      <c r="L7153" s="1715"/>
    </row>
    <row r="7154" spans="11:12" ht="15" customHeight="1">
      <c r="K7154" s="1715"/>
      <c r="L7154" s="1715"/>
    </row>
    <row r="7155" spans="11:12" ht="15" customHeight="1">
      <c r="K7155" s="1715"/>
      <c r="L7155" s="1715"/>
    </row>
    <row r="7156" spans="11:12" ht="15" customHeight="1">
      <c r="K7156" s="1715"/>
      <c r="L7156" s="1715"/>
    </row>
    <row r="7157" spans="11:12" ht="15" customHeight="1">
      <c r="K7157" s="1715"/>
      <c r="L7157" s="1715"/>
    </row>
    <row r="7158" spans="11:12" ht="15" customHeight="1">
      <c r="K7158" s="1715"/>
      <c r="L7158" s="1715"/>
    </row>
    <row r="7159" spans="11:12" ht="15" customHeight="1">
      <c r="K7159" s="1715"/>
      <c r="L7159" s="1715"/>
    </row>
    <row r="7160" spans="11:12" ht="15" customHeight="1">
      <c r="K7160" s="1715"/>
      <c r="L7160" s="1715"/>
    </row>
    <row r="7161" spans="11:12" ht="15" customHeight="1">
      <c r="K7161" s="1715"/>
      <c r="L7161" s="1715"/>
    </row>
    <row r="7162" spans="11:12" ht="15" customHeight="1">
      <c r="K7162" s="1715"/>
      <c r="L7162" s="1715"/>
    </row>
    <row r="7163" spans="11:12" ht="15" customHeight="1">
      <c r="K7163" s="1715"/>
      <c r="L7163" s="1715"/>
    </row>
    <row r="7164" spans="11:12" ht="15" customHeight="1">
      <c r="K7164" s="1715"/>
      <c r="L7164" s="1715"/>
    </row>
    <row r="7165" spans="11:12" ht="15" customHeight="1">
      <c r="K7165" s="1715"/>
      <c r="L7165" s="1715"/>
    </row>
    <row r="7166" spans="11:12" ht="15" customHeight="1">
      <c r="K7166" s="1715"/>
      <c r="L7166" s="1715"/>
    </row>
    <row r="7167" spans="11:12" ht="15" customHeight="1">
      <c r="K7167" s="1715"/>
      <c r="L7167" s="1715"/>
    </row>
    <row r="7168" spans="11:12" ht="15" customHeight="1">
      <c r="K7168" s="1715"/>
      <c r="L7168" s="1715"/>
    </row>
    <row r="7169" spans="11:12" ht="15" customHeight="1">
      <c r="K7169" s="1715"/>
      <c r="L7169" s="1715"/>
    </row>
    <row r="7170" spans="11:12" ht="15" customHeight="1">
      <c r="K7170" s="1715"/>
      <c r="L7170" s="1715"/>
    </row>
    <row r="7171" spans="11:12" ht="15" customHeight="1">
      <c r="K7171" s="1715"/>
      <c r="L7171" s="1715"/>
    </row>
    <row r="7172" spans="11:12" ht="15" customHeight="1">
      <c r="K7172" s="1715"/>
      <c r="L7172" s="1715"/>
    </row>
    <row r="7173" spans="11:12" ht="15" customHeight="1">
      <c r="K7173" s="1715"/>
      <c r="L7173" s="1715"/>
    </row>
    <row r="7174" spans="11:12" ht="15" customHeight="1">
      <c r="K7174" s="1715"/>
      <c r="L7174" s="1715"/>
    </row>
    <row r="7175" spans="11:12" ht="15" customHeight="1">
      <c r="K7175" s="1715"/>
      <c r="L7175" s="1715"/>
    </row>
    <row r="7176" spans="11:12" ht="15" customHeight="1">
      <c r="K7176" s="1715"/>
      <c r="L7176" s="1715"/>
    </row>
    <row r="7177" spans="11:12" ht="15" customHeight="1">
      <c r="K7177" s="1715"/>
      <c r="L7177" s="1715"/>
    </row>
    <row r="7178" spans="11:12" ht="15" customHeight="1">
      <c r="K7178" s="1715"/>
      <c r="L7178" s="1715"/>
    </row>
    <row r="7179" spans="11:12" ht="15" customHeight="1">
      <c r="K7179" s="1715"/>
      <c r="L7179" s="1715"/>
    </row>
    <row r="7180" spans="11:12" ht="15" customHeight="1">
      <c r="K7180" s="1715"/>
      <c r="L7180" s="1715"/>
    </row>
    <row r="7181" spans="11:12" ht="15" customHeight="1">
      <c r="K7181" s="1715"/>
      <c r="L7181" s="1715"/>
    </row>
    <row r="7182" spans="11:12" ht="15" customHeight="1">
      <c r="K7182" s="1715"/>
      <c r="L7182" s="1715"/>
    </row>
    <row r="7183" spans="11:12" ht="15" customHeight="1">
      <c r="K7183" s="1715"/>
      <c r="L7183" s="1715"/>
    </row>
    <row r="7184" spans="11:12" ht="15" customHeight="1">
      <c r="K7184" s="1715"/>
      <c r="L7184" s="1715"/>
    </row>
    <row r="7185" spans="11:12" ht="15" customHeight="1">
      <c r="K7185" s="1715"/>
      <c r="L7185" s="1715"/>
    </row>
    <row r="7186" spans="11:12" ht="15" customHeight="1">
      <c r="K7186" s="1715"/>
      <c r="L7186" s="1715"/>
    </row>
    <row r="7187" spans="11:12" ht="15" customHeight="1">
      <c r="K7187" s="1715"/>
      <c r="L7187" s="1715"/>
    </row>
    <row r="7188" spans="11:12" ht="15" customHeight="1">
      <c r="K7188" s="1715"/>
      <c r="L7188" s="1715"/>
    </row>
    <row r="7189" spans="11:12" ht="15" customHeight="1">
      <c r="K7189" s="1715"/>
      <c r="L7189" s="1715"/>
    </row>
    <row r="7190" spans="11:12" ht="15" customHeight="1">
      <c r="K7190" s="1715"/>
      <c r="L7190" s="1715"/>
    </row>
    <row r="7191" spans="11:12" ht="15" customHeight="1">
      <c r="K7191" s="1715"/>
      <c r="L7191" s="1715"/>
    </row>
    <row r="7192" spans="11:12" ht="15" customHeight="1">
      <c r="K7192" s="1715"/>
      <c r="L7192" s="1715"/>
    </row>
    <row r="7193" spans="11:12" ht="15" customHeight="1">
      <c r="K7193" s="1715"/>
      <c r="L7193" s="1715"/>
    </row>
    <row r="7194" spans="11:12" ht="15" customHeight="1">
      <c r="K7194" s="1715"/>
      <c r="L7194" s="1715"/>
    </row>
    <row r="7195" spans="11:12" ht="15" customHeight="1">
      <c r="K7195" s="1715"/>
      <c r="L7195" s="1715"/>
    </row>
    <row r="7196" spans="11:12" ht="15" customHeight="1">
      <c r="K7196" s="1715"/>
      <c r="L7196" s="1715"/>
    </row>
    <row r="7197" spans="11:12" ht="15" customHeight="1">
      <c r="K7197" s="1715"/>
      <c r="L7197" s="1715"/>
    </row>
    <row r="7198" spans="11:12" ht="15" customHeight="1">
      <c r="K7198" s="1715"/>
      <c r="L7198" s="1715"/>
    </row>
    <row r="7199" spans="11:12" ht="15" customHeight="1">
      <c r="K7199" s="1715"/>
      <c r="L7199" s="1715"/>
    </row>
    <row r="7200" spans="11:12" ht="15" customHeight="1">
      <c r="K7200" s="1715"/>
      <c r="L7200" s="1715"/>
    </row>
    <row r="7201" spans="11:12" ht="15" customHeight="1">
      <c r="K7201" s="1715"/>
      <c r="L7201" s="1715"/>
    </row>
    <row r="7202" spans="11:12" ht="15" customHeight="1">
      <c r="K7202" s="1715"/>
      <c r="L7202" s="1715"/>
    </row>
    <row r="7203" spans="11:12" ht="15" customHeight="1">
      <c r="K7203" s="1715"/>
      <c r="L7203" s="1715"/>
    </row>
    <row r="7204" spans="11:12" ht="15" customHeight="1">
      <c r="K7204" s="1715"/>
      <c r="L7204" s="1715"/>
    </row>
    <row r="7205" spans="11:12" ht="15" customHeight="1">
      <c r="K7205" s="1715"/>
      <c r="L7205" s="1715"/>
    </row>
    <row r="7206" spans="11:12" ht="15" customHeight="1">
      <c r="K7206" s="1715"/>
      <c r="L7206" s="1715"/>
    </row>
    <row r="7207" spans="11:12" ht="15" customHeight="1">
      <c r="K7207" s="1715"/>
      <c r="L7207" s="1715"/>
    </row>
    <row r="7208" spans="11:12" ht="15" customHeight="1">
      <c r="K7208" s="1715"/>
      <c r="L7208" s="1715"/>
    </row>
    <row r="7209" spans="11:12" ht="15" customHeight="1">
      <c r="K7209" s="1715"/>
      <c r="L7209" s="1715"/>
    </row>
    <row r="7210" spans="11:12" ht="15" customHeight="1">
      <c r="K7210" s="1715"/>
      <c r="L7210" s="1715"/>
    </row>
    <row r="7211" spans="11:12" ht="15" customHeight="1">
      <c r="K7211" s="1715"/>
      <c r="L7211" s="1715"/>
    </row>
    <row r="7212" spans="11:12" ht="15" customHeight="1">
      <c r="K7212" s="1715"/>
      <c r="L7212" s="1715"/>
    </row>
    <row r="7213" spans="11:12" ht="15" customHeight="1">
      <c r="K7213" s="1715"/>
      <c r="L7213" s="1715"/>
    </row>
    <row r="7214" spans="11:12" ht="15" customHeight="1">
      <c r="K7214" s="1715"/>
      <c r="L7214" s="1715"/>
    </row>
    <row r="7215" spans="11:12" ht="15" customHeight="1">
      <c r="K7215" s="1715"/>
      <c r="L7215" s="1715"/>
    </row>
    <row r="7216" spans="11:12" ht="15" customHeight="1">
      <c r="K7216" s="1715"/>
      <c r="L7216" s="1715"/>
    </row>
    <row r="7217" spans="11:12" ht="15" customHeight="1">
      <c r="K7217" s="1715"/>
      <c r="L7217" s="1715"/>
    </row>
    <row r="7218" spans="11:12" ht="15" customHeight="1">
      <c r="K7218" s="1715"/>
      <c r="L7218" s="1715"/>
    </row>
    <row r="7219" spans="11:12" ht="15" customHeight="1">
      <c r="K7219" s="1715"/>
      <c r="L7219" s="1715"/>
    </row>
    <row r="7220" spans="11:12" ht="15" customHeight="1">
      <c r="K7220" s="1715"/>
      <c r="L7220" s="1715"/>
    </row>
    <row r="7221" spans="11:12" ht="15" customHeight="1">
      <c r="K7221" s="1715"/>
      <c r="L7221" s="1715"/>
    </row>
    <row r="7222" spans="11:12" ht="15" customHeight="1">
      <c r="K7222" s="1715"/>
      <c r="L7222" s="1715"/>
    </row>
    <row r="7223" spans="11:12" ht="15" customHeight="1">
      <c r="K7223" s="1715"/>
      <c r="L7223" s="1715"/>
    </row>
    <row r="7224" spans="11:12" ht="15" customHeight="1">
      <c r="K7224" s="1715"/>
      <c r="L7224" s="1715"/>
    </row>
    <row r="7225" spans="11:12" ht="15" customHeight="1">
      <c r="K7225" s="1715"/>
      <c r="L7225" s="1715"/>
    </row>
    <row r="7226" spans="11:12" ht="15" customHeight="1">
      <c r="K7226" s="1715"/>
      <c r="L7226" s="1715"/>
    </row>
    <row r="7227" spans="11:12" ht="15" customHeight="1">
      <c r="K7227" s="1715"/>
      <c r="L7227" s="1715"/>
    </row>
    <row r="7228" spans="11:12" ht="15" customHeight="1">
      <c r="K7228" s="1715"/>
      <c r="L7228" s="1715"/>
    </row>
    <row r="7229" spans="11:12" ht="15" customHeight="1">
      <c r="K7229" s="1715"/>
      <c r="L7229" s="1715"/>
    </row>
    <row r="7230" spans="11:12" ht="15" customHeight="1">
      <c r="K7230" s="1715"/>
      <c r="L7230" s="1715"/>
    </row>
    <row r="7231" spans="11:12" ht="15" customHeight="1">
      <c r="K7231" s="1715"/>
      <c r="L7231" s="1715"/>
    </row>
    <row r="7232" spans="11:12" ht="15" customHeight="1">
      <c r="K7232" s="1715"/>
      <c r="L7232" s="1715"/>
    </row>
    <row r="7233" spans="11:12" ht="15" customHeight="1">
      <c r="K7233" s="1715"/>
      <c r="L7233" s="1715"/>
    </row>
    <row r="7234" spans="11:12" ht="15" customHeight="1">
      <c r="K7234" s="1715"/>
      <c r="L7234" s="1715"/>
    </row>
    <row r="7235" spans="11:12" ht="15" customHeight="1">
      <c r="K7235" s="1715"/>
      <c r="L7235" s="1715"/>
    </row>
    <row r="7236" spans="11:12" ht="15" customHeight="1">
      <c r="K7236" s="1715"/>
      <c r="L7236" s="1715"/>
    </row>
    <row r="7237" spans="11:12" ht="15" customHeight="1">
      <c r="K7237" s="1715"/>
      <c r="L7237" s="1715"/>
    </row>
    <row r="7238" spans="11:12" ht="15" customHeight="1">
      <c r="K7238" s="1715"/>
      <c r="L7238" s="1715"/>
    </row>
    <row r="7239" spans="11:12" ht="15" customHeight="1">
      <c r="K7239" s="1715"/>
      <c r="L7239" s="1715"/>
    </row>
    <row r="7240" spans="11:12" ht="15" customHeight="1">
      <c r="K7240" s="1715"/>
      <c r="L7240" s="1715"/>
    </row>
    <row r="7241" spans="11:12" ht="15" customHeight="1">
      <c r="K7241" s="1715"/>
      <c r="L7241" s="1715"/>
    </row>
    <row r="7242" spans="11:12" ht="15" customHeight="1">
      <c r="K7242" s="1715"/>
      <c r="L7242" s="1715"/>
    </row>
    <row r="7243" spans="11:12" ht="15" customHeight="1">
      <c r="K7243" s="1715"/>
      <c r="L7243" s="1715"/>
    </row>
    <row r="7244" spans="11:12" ht="15" customHeight="1">
      <c r="K7244" s="1715"/>
      <c r="L7244" s="1715"/>
    </row>
    <row r="7245" spans="11:12" ht="15" customHeight="1">
      <c r="K7245" s="1715"/>
      <c r="L7245" s="1715"/>
    </row>
    <row r="7246" spans="11:12" ht="15" customHeight="1">
      <c r="K7246" s="1715"/>
      <c r="L7246" s="1715"/>
    </row>
    <row r="7247" spans="11:12" ht="15" customHeight="1">
      <c r="K7247" s="1715"/>
      <c r="L7247" s="1715"/>
    </row>
    <row r="7248" spans="11:12" ht="15" customHeight="1">
      <c r="K7248" s="1715"/>
      <c r="L7248" s="1715"/>
    </row>
    <row r="7249" spans="11:12" ht="15" customHeight="1">
      <c r="K7249" s="1715"/>
      <c r="L7249" s="1715"/>
    </row>
    <row r="7250" spans="11:12" ht="15" customHeight="1">
      <c r="K7250" s="1715"/>
      <c r="L7250" s="1715"/>
    </row>
    <row r="7251" spans="11:12" ht="15" customHeight="1">
      <c r="K7251" s="1715"/>
      <c r="L7251" s="1715"/>
    </row>
    <row r="7252" spans="11:12" ht="15" customHeight="1">
      <c r="K7252" s="1715"/>
      <c r="L7252" s="1715"/>
    </row>
    <row r="7253" spans="11:12" ht="15" customHeight="1">
      <c r="K7253" s="1715"/>
      <c r="L7253" s="1715"/>
    </row>
    <row r="7254" spans="11:12" ht="15" customHeight="1">
      <c r="K7254" s="1715"/>
      <c r="L7254" s="1715"/>
    </row>
    <row r="7255" spans="11:12" ht="15" customHeight="1">
      <c r="K7255" s="1715"/>
      <c r="L7255" s="1715"/>
    </row>
    <row r="7256" spans="11:12" ht="15" customHeight="1">
      <c r="K7256" s="1715"/>
      <c r="L7256" s="1715"/>
    </row>
    <row r="7257" spans="11:12" ht="15" customHeight="1">
      <c r="K7257" s="1715"/>
      <c r="L7257" s="1715"/>
    </row>
    <row r="7258" spans="11:12" ht="15" customHeight="1">
      <c r="K7258" s="1715"/>
      <c r="L7258" s="1715"/>
    </row>
    <row r="7259" spans="11:12" ht="15" customHeight="1">
      <c r="K7259" s="1715"/>
      <c r="L7259" s="1715"/>
    </row>
    <row r="7260" spans="11:12" ht="15" customHeight="1">
      <c r="K7260" s="1715"/>
      <c r="L7260" s="1715"/>
    </row>
    <row r="7261" spans="11:12" ht="15" customHeight="1">
      <c r="K7261" s="1715"/>
      <c r="L7261" s="1715"/>
    </row>
    <row r="7262" spans="11:12" ht="15" customHeight="1">
      <c r="K7262" s="1715"/>
      <c r="L7262" s="1715"/>
    </row>
    <row r="7263" spans="11:12" ht="15" customHeight="1">
      <c r="K7263" s="1715"/>
      <c r="L7263" s="1715"/>
    </row>
    <row r="7264" spans="11:12" ht="15" customHeight="1">
      <c r="K7264" s="1715"/>
      <c r="L7264" s="1715"/>
    </row>
    <row r="7265" spans="11:12" ht="15" customHeight="1">
      <c r="K7265" s="1715"/>
      <c r="L7265" s="1715"/>
    </row>
    <row r="7266" spans="11:12" ht="15" customHeight="1">
      <c r="K7266" s="1715"/>
      <c r="L7266" s="1715"/>
    </row>
    <row r="7267" spans="11:12" ht="15" customHeight="1">
      <c r="K7267" s="1715"/>
      <c r="L7267" s="1715"/>
    </row>
    <row r="7268" spans="11:12" ht="15" customHeight="1">
      <c r="K7268" s="1715"/>
      <c r="L7268" s="1715"/>
    </row>
    <row r="7269" spans="11:12" ht="15" customHeight="1">
      <c r="K7269" s="1715"/>
      <c r="L7269" s="1715"/>
    </row>
    <row r="7270" spans="11:12" ht="15" customHeight="1">
      <c r="K7270" s="1715"/>
      <c r="L7270" s="1715"/>
    </row>
    <row r="7271" spans="11:12" ht="15" customHeight="1">
      <c r="K7271" s="1715"/>
      <c r="L7271" s="1715"/>
    </row>
    <row r="7272" spans="11:12" ht="15" customHeight="1">
      <c r="K7272" s="1715"/>
      <c r="L7272" s="1715"/>
    </row>
    <row r="7273" spans="11:12" ht="15" customHeight="1">
      <c r="K7273" s="1715"/>
      <c r="L7273" s="1715"/>
    </row>
    <row r="7274" spans="11:12" ht="15" customHeight="1">
      <c r="K7274" s="1715"/>
      <c r="L7274" s="1715"/>
    </row>
    <row r="7275" spans="11:12" ht="15" customHeight="1">
      <c r="K7275" s="1715"/>
      <c r="L7275" s="1715"/>
    </row>
    <row r="7276" spans="11:12" ht="15" customHeight="1">
      <c r="K7276" s="1715"/>
      <c r="L7276" s="1715"/>
    </row>
    <row r="7277" spans="11:12" ht="15" customHeight="1">
      <c r="K7277" s="1715"/>
      <c r="L7277" s="1715"/>
    </row>
    <row r="7278" spans="11:12" ht="15" customHeight="1">
      <c r="K7278" s="1715"/>
      <c r="L7278" s="1715"/>
    </row>
    <row r="7279" spans="11:12" ht="15" customHeight="1">
      <c r="K7279" s="1715"/>
      <c r="L7279" s="1715"/>
    </row>
    <row r="7280" spans="11:12" ht="15" customHeight="1">
      <c r="K7280" s="1715"/>
      <c r="L7280" s="1715"/>
    </row>
    <row r="7281" spans="11:12" ht="15" customHeight="1">
      <c r="K7281" s="1715"/>
      <c r="L7281" s="1715"/>
    </row>
    <row r="7282" spans="11:12" ht="15" customHeight="1">
      <c r="K7282" s="1715"/>
      <c r="L7282" s="1715"/>
    </row>
    <row r="7283" spans="11:12" ht="15" customHeight="1">
      <c r="K7283" s="1715"/>
      <c r="L7283" s="1715"/>
    </row>
    <row r="7284" spans="11:12" ht="15" customHeight="1">
      <c r="K7284" s="1715"/>
      <c r="L7284" s="1715"/>
    </row>
    <row r="7285" spans="11:12" ht="15" customHeight="1">
      <c r="K7285" s="1715"/>
      <c r="L7285" s="1715"/>
    </row>
    <row r="7286" spans="11:12" ht="15" customHeight="1">
      <c r="K7286" s="1715"/>
      <c r="L7286" s="1715"/>
    </row>
    <row r="7287" spans="11:12" ht="15" customHeight="1">
      <c r="K7287" s="1715"/>
      <c r="L7287" s="1715"/>
    </row>
    <row r="7288" spans="11:12" ht="15" customHeight="1">
      <c r="K7288" s="1715"/>
      <c r="L7288" s="1715"/>
    </row>
    <row r="7289" spans="11:12" ht="15" customHeight="1">
      <c r="K7289" s="1715"/>
      <c r="L7289" s="1715"/>
    </row>
    <row r="7290" spans="11:12" ht="15" customHeight="1">
      <c r="K7290" s="1715"/>
      <c r="L7290" s="1715"/>
    </row>
    <row r="7291" spans="11:12" ht="15" customHeight="1">
      <c r="K7291" s="1715"/>
      <c r="L7291" s="1715"/>
    </row>
    <row r="7292" spans="11:12" ht="15" customHeight="1">
      <c r="K7292" s="1715"/>
      <c r="L7292" s="1715"/>
    </row>
    <row r="7293" spans="11:12" ht="15" customHeight="1">
      <c r="K7293" s="1715"/>
      <c r="L7293" s="1715"/>
    </row>
    <row r="7294" spans="11:12" ht="15" customHeight="1">
      <c r="K7294" s="1715"/>
      <c r="L7294" s="1715"/>
    </row>
    <row r="7295" spans="11:12" ht="15" customHeight="1">
      <c r="K7295" s="1715"/>
      <c r="L7295" s="1715"/>
    </row>
    <row r="7296" spans="11:12" ht="15" customHeight="1">
      <c r="K7296" s="1715"/>
      <c r="L7296" s="1715"/>
    </row>
    <row r="7297" spans="11:12" ht="15" customHeight="1">
      <c r="K7297" s="1715"/>
      <c r="L7297" s="1715"/>
    </row>
    <row r="7298" spans="11:12" ht="15" customHeight="1">
      <c r="K7298" s="1715"/>
      <c r="L7298" s="1715"/>
    </row>
    <row r="7299" spans="11:12" ht="15" customHeight="1">
      <c r="K7299" s="1715"/>
      <c r="L7299" s="1715"/>
    </row>
    <row r="7300" spans="11:12" ht="15" customHeight="1">
      <c r="K7300" s="1715"/>
      <c r="L7300" s="1715"/>
    </row>
    <row r="7301" spans="11:12" ht="15" customHeight="1">
      <c r="K7301" s="1715"/>
      <c r="L7301" s="1715"/>
    </row>
    <row r="7302" spans="11:12" ht="15" customHeight="1">
      <c r="K7302" s="1715"/>
      <c r="L7302" s="1715"/>
    </row>
    <row r="7303" spans="11:12" ht="15" customHeight="1">
      <c r="K7303" s="1715"/>
      <c r="L7303" s="1715"/>
    </row>
    <row r="7304" spans="11:12" ht="15" customHeight="1">
      <c r="K7304" s="1715"/>
      <c r="L7304" s="1715"/>
    </row>
    <row r="7305" spans="11:12" ht="15" customHeight="1">
      <c r="K7305" s="1715"/>
      <c r="L7305" s="1715"/>
    </row>
    <row r="7306" spans="11:12" ht="15" customHeight="1">
      <c r="K7306" s="1715"/>
      <c r="L7306" s="1715"/>
    </row>
    <row r="7307" spans="11:12" ht="15" customHeight="1">
      <c r="K7307" s="1715"/>
      <c r="L7307" s="1715"/>
    </row>
    <row r="7308" spans="11:12" ht="15" customHeight="1">
      <c r="K7308" s="1715"/>
      <c r="L7308" s="1715"/>
    </row>
    <row r="7309" spans="11:12" ht="15" customHeight="1">
      <c r="K7309" s="1715"/>
      <c r="L7309" s="1715"/>
    </row>
    <row r="7310" spans="11:12" ht="15" customHeight="1">
      <c r="K7310" s="1715"/>
      <c r="L7310" s="1715"/>
    </row>
    <row r="7311" spans="11:12" ht="15" customHeight="1">
      <c r="K7311" s="1715"/>
      <c r="L7311" s="1715"/>
    </row>
    <row r="7312" spans="11:12" ht="15" customHeight="1">
      <c r="K7312" s="1715"/>
      <c r="L7312" s="1715"/>
    </row>
    <row r="7313" spans="11:12" ht="15" customHeight="1">
      <c r="K7313" s="1715"/>
      <c r="L7313" s="1715"/>
    </row>
    <row r="7314" spans="11:12" ht="15" customHeight="1">
      <c r="K7314" s="1715"/>
      <c r="L7314" s="1715"/>
    </row>
    <row r="7315" spans="11:12" ht="15" customHeight="1">
      <c r="K7315" s="1715"/>
      <c r="L7315" s="1715"/>
    </row>
    <row r="7316" spans="11:12" ht="15" customHeight="1">
      <c r="K7316" s="1715"/>
      <c r="L7316" s="1715"/>
    </row>
    <row r="7317" spans="11:12" ht="15" customHeight="1">
      <c r="K7317" s="1715"/>
      <c r="L7317" s="1715"/>
    </row>
    <row r="7318" spans="11:12" ht="15" customHeight="1">
      <c r="K7318" s="1715"/>
      <c r="L7318" s="1715"/>
    </row>
    <row r="7319" spans="11:12" ht="15" customHeight="1">
      <c r="K7319" s="1715"/>
      <c r="L7319" s="1715"/>
    </row>
    <row r="7320" spans="11:12" ht="15" customHeight="1">
      <c r="K7320" s="1715"/>
      <c r="L7320" s="1715"/>
    </row>
    <row r="7321" spans="11:12" ht="15" customHeight="1">
      <c r="K7321" s="1715"/>
      <c r="L7321" s="1715"/>
    </row>
    <row r="7322" spans="11:12" ht="15" customHeight="1">
      <c r="K7322" s="1715"/>
      <c r="L7322" s="1715"/>
    </row>
    <row r="7323" spans="11:12" ht="15" customHeight="1">
      <c r="K7323" s="1715"/>
      <c r="L7323" s="1715"/>
    </row>
    <row r="7324" spans="11:12" ht="15" customHeight="1">
      <c r="K7324" s="1715"/>
      <c r="L7324" s="1715"/>
    </row>
    <row r="7325" spans="11:12" ht="15" customHeight="1">
      <c r="K7325" s="1715"/>
      <c r="L7325" s="1715"/>
    </row>
    <row r="7326" spans="11:12" ht="15" customHeight="1">
      <c r="K7326" s="1715"/>
      <c r="L7326" s="1715"/>
    </row>
    <row r="7327" spans="11:12" ht="15" customHeight="1">
      <c r="K7327" s="1715"/>
      <c r="L7327" s="1715"/>
    </row>
    <row r="7328" spans="11:12" ht="15" customHeight="1">
      <c r="K7328" s="1715"/>
      <c r="L7328" s="1715"/>
    </row>
    <row r="7329" spans="11:12" ht="15" customHeight="1">
      <c r="K7329" s="1715"/>
      <c r="L7329" s="1715"/>
    </row>
    <row r="7330" spans="11:12" ht="15" customHeight="1">
      <c r="K7330" s="1715"/>
      <c r="L7330" s="1715"/>
    </row>
    <row r="7331" spans="11:12" ht="15" customHeight="1">
      <c r="K7331" s="1715"/>
      <c r="L7331" s="1715"/>
    </row>
    <row r="7332" spans="11:12" ht="15" customHeight="1">
      <c r="K7332" s="1715"/>
      <c r="L7332" s="1715"/>
    </row>
    <row r="7333" spans="11:12" ht="15" customHeight="1">
      <c r="K7333" s="1715"/>
      <c r="L7333" s="1715"/>
    </row>
    <row r="7334" spans="11:12" ht="15" customHeight="1">
      <c r="K7334" s="1715"/>
      <c r="L7334" s="1715"/>
    </row>
    <row r="7335" spans="11:12" ht="15" customHeight="1">
      <c r="K7335" s="1715"/>
      <c r="L7335" s="1715"/>
    </row>
    <row r="7336" spans="11:12" ht="15" customHeight="1">
      <c r="K7336" s="1715"/>
      <c r="L7336" s="1715"/>
    </row>
    <row r="7337" spans="11:12" ht="15" customHeight="1">
      <c r="K7337" s="1715"/>
      <c r="L7337" s="1715"/>
    </row>
    <row r="7338" spans="11:12" ht="15" customHeight="1">
      <c r="K7338" s="1715"/>
      <c r="L7338" s="1715"/>
    </row>
    <row r="7339" spans="11:12" ht="15" customHeight="1">
      <c r="K7339" s="1715"/>
      <c r="L7339" s="1715"/>
    </row>
    <row r="7340" spans="11:12" ht="15" customHeight="1">
      <c r="K7340" s="1715"/>
      <c r="L7340" s="1715"/>
    </row>
    <row r="7341" spans="11:12" ht="15" customHeight="1">
      <c r="K7341" s="1715"/>
      <c r="L7341" s="1715"/>
    </row>
    <row r="7342" spans="11:12" ht="15" customHeight="1">
      <c r="K7342" s="1715"/>
      <c r="L7342" s="1715"/>
    </row>
    <row r="7343" spans="11:12" ht="15" customHeight="1">
      <c r="K7343" s="1715"/>
      <c r="L7343" s="1715"/>
    </row>
    <row r="7344" spans="11:12" ht="15" customHeight="1">
      <c r="K7344" s="1715"/>
      <c r="L7344" s="1715"/>
    </row>
    <row r="7345" spans="11:12" ht="15" customHeight="1">
      <c r="K7345" s="1715"/>
      <c r="L7345" s="1715"/>
    </row>
    <row r="7346" spans="11:12" ht="15" customHeight="1">
      <c r="K7346" s="1715"/>
      <c r="L7346" s="1715"/>
    </row>
    <row r="7347" spans="11:12" ht="15" customHeight="1">
      <c r="K7347" s="1715"/>
      <c r="L7347" s="1715"/>
    </row>
    <row r="7348" spans="11:12" ht="15" customHeight="1">
      <c r="K7348" s="1715"/>
      <c r="L7348" s="1715"/>
    </row>
    <row r="7349" spans="11:12" ht="15" customHeight="1">
      <c r="K7349" s="1715"/>
      <c r="L7349" s="1715"/>
    </row>
    <row r="7350" spans="11:12" ht="15" customHeight="1">
      <c r="K7350" s="1715"/>
      <c r="L7350" s="1715"/>
    </row>
    <row r="7351" spans="11:12" ht="15" customHeight="1">
      <c r="K7351" s="1715"/>
      <c r="L7351" s="1715"/>
    </row>
    <row r="7352" spans="11:12" ht="15" customHeight="1">
      <c r="K7352" s="1715"/>
      <c r="L7352" s="1715"/>
    </row>
    <row r="7353" spans="11:12" ht="15" customHeight="1">
      <c r="K7353" s="1715"/>
      <c r="L7353" s="1715"/>
    </row>
    <row r="7354" spans="11:12" ht="15" customHeight="1">
      <c r="K7354" s="1715"/>
      <c r="L7354" s="1715"/>
    </row>
    <row r="7355" spans="11:12" ht="15" customHeight="1">
      <c r="K7355" s="1715"/>
      <c r="L7355" s="1715"/>
    </row>
    <row r="7356" spans="11:12" ht="15" customHeight="1">
      <c r="K7356" s="1715"/>
      <c r="L7356" s="1715"/>
    </row>
    <row r="7357" spans="11:12" ht="15" customHeight="1">
      <c r="K7357" s="1715"/>
      <c r="L7357" s="1715"/>
    </row>
    <row r="7358" spans="11:12" ht="15" customHeight="1">
      <c r="K7358" s="1715"/>
      <c r="L7358" s="1715"/>
    </row>
    <row r="7359" spans="11:12" ht="15" customHeight="1">
      <c r="K7359" s="1715"/>
      <c r="L7359" s="1715"/>
    </row>
    <row r="7360" spans="11:12" ht="15" customHeight="1">
      <c r="K7360" s="1715"/>
      <c r="L7360" s="1715"/>
    </row>
    <row r="7361" spans="11:12" ht="15" customHeight="1">
      <c r="K7361" s="1715"/>
      <c r="L7361" s="1715"/>
    </row>
    <row r="7362" spans="11:12" ht="15" customHeight="1">
      <c r="K7362" s="1715"/>
      <c r="L7362" s="1715"/>
    </row>
    <row r="7363" spans="11:12" ht="15" customHeight="1">
      <c r="K7363" s="1715"/>
      <c r="L7363" s="1715"/>
    </row>
    <row r="7364" spans="11:12" ht="15" customHeight="1">
      <c r="K7364" s="1715"/>
      <c r="L7364" s="1715"/>
    </row>
    <row r="7365" spans="11:12" ht="15" customHeight="1">
      <c r="K7365" s="1715"/>
      <c r="L7365" s="1715"/>
    </row>
    <row r="7366" spans="11:12" ht="15" customHeight="1">
      <c r="K7366" s="1715"/>
      <c r="L7366" s="1715"/>
    </row>
    <row r="7367" spans="11:12" ht="15" customHeight="1">
      <c r="K7367" s="1715"/>
      <c r="L7367" s="1715"/>
    </row>
    <row r="7368" spans="11:12" ht="15" customHeight="1">
      <c r="K7368" s="1715"/>
      <c r="L7368" s="1715"/>
    </row>
    <row r="7369" spans="11:12" ht="15" customHeight="1">
      <c r="K7369" s="1715"/>
      <c r="L7369" s="1715"/>
    </row>
    <row r="7370" spans="11:12" ht="15" customHeight="1">
      <c r="K7370" s="1715"/>
      <c r="L7370" s="1715"/>
    </row>
    <row r="7371" spans="11:12" ht="15" customHeight="1">
      <c r="K7371" s="1715"/>
      <c r="L7371" s="1715"/>
    </row>
    <row r="7372" spans="11:12" ht="15" customHeight="1">
      <c r="K7372" s="1715"/>
      <c r="L7372" s="1715"/>
    </row>
    <row r="7373" spans="11:12" ht="15" customHeight="1">
      <c r="K7373" s="1715"/>
      <c r="L7373" s="1715"/>
    </row>
    <row r="7374" spans="11:12" ht="15" customHeight="1">
      <c r="K7374" s="1715"/>
      <c r="L7374" s="1715"/>
    </row>
    <row r="7375" spans="11:12" ht="15" customHeight="1">
      <c r="K7375" s="1715"/>
      <c r="L7375" s="1715"/>
    </row>
    <row r="7376" spans="11:12" ht="15" customHeight="1">
      <c r="K7376" s="1715"/>
      <c r="L7376" s="1715"/>
    </row>
    <row r="7377" spans="11:12" ht="15" customHeight="1">
      <c r="K7377" s="1715"/>
      <c r="L7377" s="1715"/>
    </row>
    <row r="7378" spans="11:12" ht="15" customHeight="1">
      <c r="K7378" s="1715"/>
      <c r="L7378" s="1715"/>
    </row>
    <row r="7379" spans="11:12" ht="15" customHeight="1">
      <c r="K7379" s="1715"/>
      <c r="L7379" s="1715"/>
    </row>
    <row r="7380" spans="11:12" ht="15" customHeight="1">
      <c r="K7380" s="1715"/>
      <c r="L7380" s="1715"/>
    </row>
    <row r="7381" spans="11:12" ht="15" customHeight="1">
      <c r="K7381" s="1715"/>
      <c r="L7381" s="1715"/>
    </row>
    <row r="7382" spans="11:12" ht="15" customHeight="1">
      <c r="K7382" s="1715"/>
      <c r="L7382" s="1715"/>
    </row>
    <row r="7383" spans="11:12" ht="15" customHeight="1">
      <c r="K7383" s="1715"/>
      <c r="L7383" s="1715"/>
    </row>
    <row r="7384" spans="11:12" ht="15" customHeight="1">
      <c r="K7384" s="1715"/>
      <c r="L7384" s="1715"/>
    </row>
    <row r="7385" spans="11:12" ht="15" customHeight="1">
      <c r="K7385" s="1715"/>
      <c r="L7385" s="1715"/>
    </row>
    <row r="7386" spans="11:12" ht="15" customHeight="1">
      <c r="K7386" s="1715"/>
      <c r="L7386" s="1715"/>
    </row>
    <row r="7387" spans="11:12" ht="15" customHeight="1">
      <c r="K7387" s="1715"/>
      <c r="L7387" s="1715"/>
    </row>
    <row r="7388" spans="11:12" ht="15" customHeight="1">
      <c r="K7388" s="1715"/>
      <c r="L7388" s="1715"/>
    </row>
    <row r="7389" spans="11:12" ht="15" customHeight="1">
      <c r="K7389" s="1715"/>
      <c r="L7389" s="1715"/>
    </row>
    <row r="7390" spans="11:12" ht="15" customHeight="1">
      <c r="K7390" s="1715"/>
      <c r="L7390" s="1715"/>
    </row>
    <row r="7391" spans="11:12" ht="15" customHeight="1">
      <c r="K7391" s="1715"/>
      <c r="L7391" s="1715"/>
    </row>
    <row r="7392" spans="11:12" ht="15" customHeight="1">
      <c r="K7392" s="1715"/>
      <c r="L7392" s="1715"/>
    </row>
    <row r="7393" spans="11:12" ht="15" customHeight="1">
      <c r="K7393" s="1715"/>
      <c r="L7393" s="1715"/>
    </row>
    <row r="7394" spans="11:12" ht="15" customHeight="1">
      <c r="K7394" s="1715"/>
      <c r="L7394" s="1715"/>
    </row>
    <row r="7395" spans="11:12" ht="15" customHeight="1">
      <c r="K7395" s="1715"/>
      <c r="L7395" s="1715"/>
    </row>
    <row r="7396" spans="11:12" ht="15" customHeight="1">
      <c r="K7396" s="1715"/>
      <c r="L7396" s="1715"/>
    </row>
    <row r="7397" spans="11:12" ht="15" customHeight="1">
      <c r="K7397" s="1715"/>
      <c r="L7397" s="1715"/>
    </row>
    <row r="7398" spans="11:12" ht="15" customHeight="1">
      <c r="K7398" s="1715"/>
      <c r="L7398" s="1715"/>
    </row>
    <row r="7399" spans="11:12" ht="15" customHeight="1">
      <c r="K7399" s="1715"/>
      <c r="L7399" s="1715"/>
    </row>
    <row r="7400" spans="11:12" ht="15" customHeight="1">
      <c r="K7400" s="1715"/>
      <c r="L7400" s="1715"/>
    </row>
    <row r="7401" spans="11:12" ht="15" customHeight="1">
      <c r="K7401" s="1715"/>
      <c r="L7401" s="1715"/>
    </row>
    <row r="7402" spans="11:12" ht="15" customHeight="1">
      <c r="K7402" s="1715"/>
      <c r="L7402" s="1715"/>
    </row>
    <row r="7403" spans="11:12" ht="15" customHeight="1">
      <c r="K7403" s="1715"/>
      <c r="L7403" s="1715"/>
    </row>
    <row r="7404" spans="11:12" ht="15" customHeight="1">
      <c r="K7404" s="1715"/>
      <c r="L7404" s="1715"/>
    </row>
    <row r="7405" spans="11:12" ht="15" customHeight="1">
      <c r="K7405" s="1715"/>
      <c r="L7405" s="1715"/>
    </row>
    <row r="7406" spans="11:12" ht="15" customHeight="1">
      <c r="K7406" s="1715"/>
      <c r="L7406" s="1715"/>
    </row>
    <row r="7407" spans="11:12" ht="15" customHeight="1">
      <c r="K7407" s="1715"/>
      <c r="L7407" s="1715"/>
    </row>
    <row r="7408" spans="11:12" ht="15" customHeight="1">
      <c r="K7408" s="1715"/>
      <c r="L7408" s="1715"/>
    </row>
    <row r="7409" spans="11:12" ht="15" customHeight="1">
      <c r="K7409" s="1715"/>
      <c r="L7409" s="1715"/>
    </row>
    <row r="7410" spans="11:12" ht="15" customHeight="1">
      <c r="K7410" s="1715"/>
      <c r="L7410" s="1715"/>
    </row>
    <row r="7411" spans="11:12" ht="15" customHeight="1">
      <c r="K7411" s="1715"/>
      <c r="L7411" s="1715"/>
    </row>
    <row r="7412" spans="11:12" ht="15" customHeight="1">
      <c r="K7412" s="1715"/>
      <c r="L7412" s="1715"/>
    </row>
    <row r="7413" spans="11:12" ht="15" customHeight="1">
      <c r="K7413" s="1715"/>
      <c r="L7413" s="1715"/>
    </row>
    <row r="7414" spans="11:12" ht="15" customHeight="1">
      <c r="K7414" s="1715"/>
      <c r="L7414" s="1715"/>
    </row>
    <row r="7415" spans="11:12" ht="15" customHeight="1">
      <c r="K7415" s="1715"/>
      <c r="L7415" s="1715"/>
    </row>
    <row r="7416" spans="11:12" ht="15" customHeight="1">
      <c r="K7416" s="1715"/>
      <c r="L7416" s="1715"/>
    </row>
    <row r="7417" spans="11:12" ht="15" customHeight="1">
      <c r="K7417" s="1715"/>
      <c r="L7417" s="1715"/>
    </row>
    <row r="7418" spans="11:12" ht="15" customHeight="1">
      <c r="K7418" s="1715"/>
      <c r="L7418" s="1715"/>
    </row>
    <row r="7419" spans="11:12" ht="15" customHeight="1">
      <c r="K7419" s="1715"/>
      <c r="L7419" s="1715"/>
    </row>
    <row r="7420" spans="11:12" ht="15" customHeight="1">
      <c r="K7420" s="1715"/>
      <c r="L7420" s="1715"/>
    </row>
    <row r="7421" spans="11:12" ht="15" customHeight="1">
      <c r="K7421" s="1715"/>
      <c r="L7421" s="1715"/>
    </row>
    <row r="7422" spans="11:12" ht="15" customHeight="1">
      <c r="K7422" s="1715"/>
      <c r="L7422" s="1715"/>
    </row>
    <row r="7423" spans="11:12" ht="15" customHeight="1">
      <c r="K7423" s="1715"/>
      <c r="L7423" s="1715"/>
    </row>
    <row r="7424" spans="11:12" ht="15" customHeight="1">
      <c r="K7424" s="1715"/>
      <c r="L7424" s="1715"/>
    </row>
    <row r="7425" spans="11:12" ht="15" customHeight="1">
      <c r="K7425" s="1715"/>
      <c r="L7425" s="1715"/>
    </row>
    <row r="7426" spans="11:12" ht="15" customHeight="1">
      <c r="K7426" s="1715"/>
      <c r="L7426" s="1715"/>
    </row>
    <row r="7427" spans="11:12" ht="15" customHeight="1">
      <c r="K7427" s="1715"/>
      <c r="L7427" s="1715"/>
    </row>
    <row r="7428" spans="11:12" ht="15" customHeight="1">
      <c r="K7428" s="1715"/>
      <c r="L7428" s="1715"/>
    </row>
    <row r="7429" spans="11:12" ht="15" customHeight="1">
      <c r="K7429" s="1715"/>
      <c r="L7429" s="1715"/>
    </row>
    <row r="7430" spans="11:12" ht="15" customHeight="1">
      <c r="K7430" s="1715"/>
      <c r="L7430" s="1715"/>
    </row>
    <row r="7431" spans="11:12" ht="15" customHeight="1">
      <c r="K7431" s="1715"/>
      <c r="L7431" s="1715"/>
    </row>
    <row r="7432" spans="11:12" ht="15" customHeight="1">
      <c r="K7432" s="1715"/>
      <c r="L7432" s="1715"/>
    </row>
    <row r="7433" spans="11:12" ht="15" customHeight="1">
      <c r="K7433" s="1715"/>
      <c r="L7433" s="1715"/>
    </row>
    <row r="7434" spans="11:12" ht="15" customHeight="1">
      <c r="K7434" s="1715"/>
      <c r="L7434" s="1715"/>
    </row>
    <row r="7435" spans="11:12" ht="15" customHeight="1">
      <c r="K7435" s="1715"/>
      <c r="L7435" s="1715"/>
    </row>
    <row r="7436" spans="11:12" ht="15" customHeight="1">
      <c r="K7436" s="1715"/>
      <c r="L7436" s="1715"/>
    </row>
    <row r="7437" spans="11:12" ht="15" customHeight="1">
      <c r="K7437" s="1715"/>
      <c r="L7437" s="1715"/>
    </row>
    <row r="7438" spans="11:12" ht="15" customHeight="1">
      <c r="K7438" s="1715"/>
      <c r="L7438" s="1715"/>
    </row>
    <row r="7439" spans="11:12" ht="15" customHeight="1">
      <c r="K7439" s="1715"/>
      <c r="L7439" s="1715"/>
    </row>
    <row r="7440" spans="11:12" ht="15" customHeight="1">
      <c r="K7440" s="1715"/>
      <c r="L7440" s="1715"/>
    </row>
    <row r="7441" spans="11:12" ht="15" customHeight="1">
      <c r="K7441" s="1715"/>
      <c r="L7441" s="1715"/>
    </row>
    <row r="7442" spans="11:12" ht="15" customHeight="1">
      <c r="K7442" s="1715"/>
      <c r="L7442" s="1715"/>
    </row>
    <row r="7443" spans="11:12" ht="15" customHeight="1">
      <c r="K7443" s="1715"/>
      <c r="L7443" s="1715"/>
    </row>
    <row r="7444" spans="11:12" ht="15" customHeight="1">
      <c r="K7444" s="1715"/>
      <c r="L7444" s="1715"/>
    </row>
    <row r="7445" spans="11:12" ht="15" customHeight="1">
      <c r="K7445" s="1715"/>
      <c r="L7445" s="1715"/>
    </row>
    <row r="7446" spans="11:12" ht="15" customHeight="1">
      <c r="K7446" s="1715"/>
      <c r="L7446" s="1715"/>
    </row>
    <row r="7447" spans="11:12" ht="15" customHeight="1">
      <c r="K7447" s="1715"/>
      <c r="L7447" s="1715"/>
    </row>
    <row r="7448" spans="11:12" ht="15" customHeight="1">
      <c r="K7448" s="1715"/>
      <c r="L7448" s="1715"/>
    </row>
    <row r="7449" spans="11:12" ht="15" customHeight="1">
      <c r="K7449" s="1715"/>
      <c r="L7449" s="1715"/>
    </row>
    <row r="7450" spans="11:12" ht="15" customHeight="1">
      <c r="K7450" s="1715"/>
      <c r="L7450" s="1715"/>
    </row>
    <row r="7451" spans="11:12" ht="15" customHeight="1">
      <c r="K7451" s="1715"/>
      <c r="L7451" s="1715"/>
    </row>
    <row r="7452" spans="11:12" ht="15" customHeight="1">
      <c r="K7452" s="1715"/>
      <c r="L7452" s="1715"/>
    </row>
    <row r="7453" spans="11:12" ht="15" customHeight="1">
      <c r="K7453" s="1715"/>
      <c r="L7453" s="1715"/>
    </row>
    <row r="7454" spans="11:12" ht="15" customHeight="1">
      <c r="K7454" s="1715"/>
      <c r="L7454" s="1715"/>
    </row>
    <row r="7455" spans="11:12" ht="15" customHeight="1">
      <c r="K7455" s="1715"/>
      <c r="L7455" s="1715"/>
    </row>
    <row r="7456" spans="11:12" ht="15" customHeight="1">
      <c r="K7456" s="1715"/>
      <c r="L7456" s="1715"/>
    </row>
    <row r="7457" spans="11:12" ht="15" customHeight="1">
      <c r="K7457" s="1715"/>
      <c r="L7457" s="1715"/>
    </row>
    <row r="7458" spans="11:12" ht="15" customHeight="1">
      <c r="K7458" s="1715"/>
      <c r="L7458" s="1715"/>
    </row>
    <row r="7459" spans="11:12" ht="15" customHeight="1">
      <c r="K7459" s="1715"/>
      <c r="L7459" s="1715"/>
    </row>
    <row r="7460" spans="11:12" ht="15" customHeight="1">
      <c r="K7460" s="1715"/>
      <c r="L7460" s="1715"/>
    </row>
    <row r="7461" spans="11:12" ht="15" customHeight="1">
      <c r="K7461" s="1715"/>
      <c r="L7461" s="1715"/>
    </row>
    <row r="7462" spans="11:12" ht="15" customHeight="1">
      <c r="K7462" s="1715"/>
      <c r="L7462" s="1715"/>
    </row>
    <row r="7463" spans="11:12" ht="15" customHeight="1">
      <c r="K7463" s="1715"/>
      <c r="L7463" s="1715"/>
    </row>
    <row r="7464" spans="11:12" ht="15" customHeight="1">
      <c r="K7464" s="1715"/>
      <c r="L7464" s="1715"/>
    </row>
    <row r="7465" spans="11:12" ht="15" customHeight="1">
      <c r="K7465" s="1715"/>
      <c r="L7465" s="1715"/>
    </row>
    <row r="7466" spans="11:12" ht="15" customHeight="1">
      <c r="K7466" s="1715"/>
      <c r="L7466" s="1715"/>
    </row>
    <row r="7467" spans="11:12" ht="15" customHeight="1">
      <c r="K7467" s="1715"/>
      <c r="L7467" s="1715"/>
    </row>
    <row r="7468" spans="11:12" ht="15" customHeight="1">
      <c r="K7468" s="1715"/>
      <c r="L7468" s="1715"/>
    </row>
    <row r="7469" spans="11:12" ht="15" customHeight="1">
      <c r="K7469" s="1715"/>
      <c r="L7469" s="1715"/>
    </row>
    <row r="7470" spans="11:12" ht="15" customHeight="1">
      <c r="K7470" s="1715"/>
      <c r="L7470" s="1715"/>
    </row>
    <row r="7471" spans="11:12" ht="15" customHeight="1">
      <c r="K7471" s="1715"/>
      <c r="L7471" s="1715"/>
    </row>
    <row r="7472" spans="11:12" ht="15" customHeight="1">
      <c r="K7472" s="1715"/>
      <c r="L7472" s="1715"/>
    </row>
    <row r="7473" spans="11:12" ht="15" customHeight="1">
      <c r="K7473" s="1715"/>
      <c r="L7473" s="1715"/>
    </row>
    <row r="7474" spans="11:12" ht="15" customHeight="1">
      <c r="K7474" s="1715"/>
      <c r="L7474" s="1715"/>
    </row>
    <row r="7475" spans="11:12" ht="15" customHeight="1">
      <c r="K7475" s="1715"/>
      <c r="L7475" s="1715"/>
    </row>
    <row r="7476" spans="11:12" ht="15" customHeight="1">
      <c r="K7476" s="1715"/>
      <c r="L7476" s="1715"/>
    </row>
    <row r="7477" spans="11:12" ht="15" customHeight="1">
      <c r="K7477" s="1715"/>
      <c r="L7477" s="1715"/>
    </row>
    <row r="7478" spans="11:12" ht="15" customHeight="1">
      <c r="K7478" s="1715"/>
      <c r="L7478" s="1715"/>
    </row>
    <row r="7479" spans="11:12" ht="15" customHeight="1">
      <c r="K7479" s="1715"/>
      <c r="L7479" s="1715"/>
    </row>
    <row r="7480" spans="11:12" ht="15" customHeight="1">
      <c r="K7480" s="1715"/>
      <c r="L7480" s="1715"/>
    </row>
    <row r="7481" spans="11:12" ht="15" customHeight="1">
      <c r="K7481" s="1715"/>
      <c r="L7481" s="1715"/>
    </row>
    <row r="7482" spans="11:12" ht="15" customHeight="1">
      <c r="K7482" s="1715"/>
      <c r="L7482" s="1715"/>
    </row>
    <row r="7483" spans="11:12" ht="15" customHeight="1">
      <c r="K7483" s="1715"/>
      <c r="L7483" s="1715"/>
    </row>
    <row r="7484" spans="11:12" ht="15" customHeight="1">
      <c r="K7484" s="1715"/>
      <c r="L7484" s="1715"/>
    </row>
    <row r="7485" spans="11:12" ht="15" customHeight="1">
      <c r="K7485" s="1715"/>
      <c r="L7485" s="1715"/>
    </row>
    <row r="7486" spans="11:12" ht="15" customHeight="1">
      <c r="K7486" s="1715"/>
      <c r="L7486" s="1715"/>
    </row>
    <row r="7487" spans="11:12" ht="15" customHeight="1">
      <c r="K7487" s="1715"/>
      <c r="L7487" s="1715"/>
    </row>
    <row r="7488" spans="11:12" ht="15" customHeight="1">
      <c r="K7488" s="1715"/>
      <c r="L7488" s="1715"/>
    </row>
    <row r="7489" spans="11:12" ht="15" customHeight="1">
      <c r="K7489" s="1715"/>
      <c r="L7489" s="1715"/>
    </row>
    <row r="7490" spans="11:12" ht="15" customHeight="1">
      <c r="K7490" s="1715"/>
      <c r="L7490" s="1715"/>
    </row>
    <row r="7491" spans="11:12" ht="15" customHeight="1">
      <c r="K7491" s="1715"/>
      <c r="L7491" s="1715"/>
    </row>
    <row r="7492" spans="11:12" ht="15" customHeight="1">
      <c r="K7492" s="1715"/>
      <c r="L7492" s="1715"/>
    </row>
    <row r="7493" spans="11:12" ht="15" customHeight="1">
      <c r="K7493" s="1715"/>
      <c r="L7493" s="1715"/>
    </row>
    <row r="7494" spans="11:12" ht="15" customHeight="1">
      <c r="K7494" s="1715"/>
      <c r="L7494" s="1715"/>
    </row>
    <row r="7495" spans="11:12" ht="15" customHeight="1">
      <c r="K7495" s="1715"/>
      <c r="L7495" s="1715"/>
    </row>
    <row r="7496" spans="11:12" ht="15" customHeight="1">
      <c r="K7496" s="1715"/>
      <c r="L7496" s="1715"/>
    </row>
    <row r="7497" spans="11:12" ht="15" customHeight="1">
      <c r="K7497" s="1715"/>
      <c r="L7497" s="1715"/>
    </row>
    <row r="7498" spans="11:12" ht="15" customHeight="1">
      <c r="K7498" s="1715"/>
      <c r="L7498" s="1715"/>
    </row>
    <row r="7499" spans="11:12" ht="15" customHeight="1">
      <c r="K7499" s="1715"/>
      <c r="L7499" s="1715"/>
    </row>
    <row r="7500" spans="11:12" ht="15" customHeight="1">
      <c r="K7500" s="1715"/>
      <c r="L7500" s="1715"/>
    </row>
    <row r="7501" spans="11:12" ht="15" customHeight="1">
      <c r="K7501" s="1715"/>
      <c r="L7501" s="1715"/>
    </row>
    <row r="7502" spans="11:12" ht="15" customHeight="1">
      <c r="K7502" s="1715"/>
      <c r="L7502" s="1715"/>
    </row>
    <row r="7503" spans="11:12" ht="15" customHeight="1">
      <c r="K7503" s="1715"/>
      <c r="L7503" s="1715"/>
    </row>
    <row r="7504" spans="11:12" ht="15" customHeight="1">
      <c r="K7504" s="1715"/>
      <c r="L7504" s="1715"/>
    </row>
    <row r="7505" spans="11:12" ht="15" customHeight="1">
      <c r="K7505" s="1715"/>
      <c r="L7505" s="1715"/>
    </row>
    <row r="7506" spans="11:12" ht="15" customHeight="1">
      <c r="K7506" s="1715"/>
      <c r="L7506" s="1715"/>
    </row>
    <row r="7507" spans="11:12" ht="15" customHeight="1">
      <c r="K7507" s="1715"/>
      <c r="L7507" s="1715"/>
    </row>
    <row r="7508" spans="11:12" ht="15" customHeight="1">
      <c r="K7508" s="1715"/>
      <c r="L7508" s="1715"/>
    </row>
    <row r="7509" spans="11:12" ht="15" customHeight="1">
      <c r="K7509" s="1715"/>
      <c r="L7509" s="1715"/>
    </row>
    <row r="7510" spans="11:12" ht="15" customHeight="1">
      <c r="K7510" s="1715"/>
      <c r="L7510" s="1715"/>
    </row>
    <row r="7511" spans="11:12" ht="15" customHeight="1">
      <c r="K7511" s="1715"/>
      <c r="L7511" s="1715"/>
    </row>
    <row r="7512" spans="11:12" ht="15" customHeight="1">
      <c r="K7512" s="1715"/>
      <c r="L7512" s="1715"/>
    </row>
    <row r="7513" spans="11:12" ht="15" customHeight="1">
      <c r="K7513" s="1715"/>
      <c r="L7513" s="1715"/>
    </row>
    <row r="7514" spans="11:12" ht="15" customHeight="1">
      <c r="K7514" s="1715"/>
      <c r="L7514" s="1715"/>
    </row>
    <row r="7515" spans="11:12" ht="15" customHeight="1">
      <c r="K7515" s="1715"/>
      <c r="L7515" s="1715"/>
    </row>
    <row r="7516" spans="11:12" ht="15" customHeight="1">
      <c r="K7516" s="1715"/>
      <c r="L7516" s="1715"/>
    </row>
    <row r="7517" spans="11:12" ht="15" customHeight="1">
      <c r="K7517" s="1715"/>
      <c r="L7517" s="1715"/>
    </row>
    <row r="7518" spans="11:12" ht="15" customHeight="1">
      <c r="K7518" s="1715"/>
      <c r="L7518" s="1715"/>
    </row>
    <row r="7519" spans="11:12" ht="15" customHeight="1">
      <c r="K7519" s="1715"/>
      <c r="L7519" s="1715"/>
    </row>
    <row r="7520" spans="11:12" ht="15" customHeight="1">
      <c r="K7520" s="1715"/>
      <c r="L7520" s="1715"/>
    </row>
    <row r="7521" spans="11:12" ht="15" customHeight="1">
      <c r="K7521" s="1715"/>
      <c r="L7521" s="1715"/>
    </row>
    <row r="7522" spans="11:12" ht="15" customHeight="1">
      <c r="K7522" s="1715"/>
      <c r="L7522" s="1715"/>
    </row>
    <row r="7523" spans="11:12" ht="15" customHeight="1">
      <c r="K7523" s="1715"/>
      <c r="L7523" s="1715"/>
    </row>
    <row r="7524" spans="11:12" ht="15" customHeight="1">
      <c r="K7524" s="1715"/>
      <c r="L7524" s="1715"/>
    </row>
    <row r="7525" spans="11:12" ht="15" customHeight="1">
      <c r="K7525" s="1715"/>
      <c r="L7525" s="1715"/>
    </row>
    <row r="7526" spans="11:12" ht="15" customHeight="1">
      <c r="K7526" s="1715"/>
      <c r="L7526" s="1715"/>
    </row>
    <row r="7527" spans="11:12" ht="15" customHeight="1">
      <c r="K7527" s="1715"/>
      <c r="L7527" s="1715"/>
    </row>
    <row r="7528" spans="11:12" ht="15" customHeight="1">
      <c r="K7528" s="1715"/>
      <c r="L7528" s="1715"/>
    </row>
    <row r="7529" spans="11:12" ht="15" customHeight="1">
      <c r="K7529" s="1715"/>
      <c r="L7529" s="1715"/>
    </row>
    <row r="7530" spans="11:12" ht="15" customHeight="1">
      <c r="K7530" s="1715"/>
      <c r="L7530" s="1715"/>
    </row>
    <row r="7531" spans="11:12" ht="15" customHeight="1">
      <c r="K7531" s="1715"/>
      <c r="L7531" s="1715"/>
    </row>
    <row r="7532" spans="11:12" ht="15" customHeight="1">
      <c r="K7532" s="1715"/>
      <c r="L7532" s="1715"/>
    </row>
    <row r="7533" spans="11:12" ht="15" customHeight="1">
      <c r="K7533" s="1715"/>
      <c r="L7533" s="1715"/>
    </row>
    <row r="7534" spans="11:12" ht="15" customHeight="1">
      <c r="K7534" s="1715"/>
      <c r="L7534" s="1715"/>
    </row>
    <row r="7535" spans="11:12" ht="15" customHeight="1">
      <c r="K7535" s="1715"/>
      <c r="L7535" s="1715"/>
    </row>
    <row r="7536" spans="11:12" ht="15" customHeight="1">
      <c r="K7536" s="1715"/>
      <c r="L7536" s="1715"/>
    </row>
    <row r="7537" spans="11:12" ht="15" customHeight="1">
      <c r="K7537" s="1715"/>
      <c r="L7537" s="1715"/>
    </row>
    <row r="7538" spans="11:12" ht="15" customHeight="1">
      <c r="K7538" s="1715"/>
      <c r="L7538" s="1715"/>
    </row>
    <row r="7539" spans="11:12" ht="15" customHeight="1">
      <c r="K7539" s="1715"/>
      <c r="L7539" s="1715"/>
    </row>
    <row r="7540" spans="11:12" ht="15" customHeight="1">
      <c r="K7540" s="1715"/>
      <c r="L7540" s="1715"/>
    </row>
    <row r="7541" spans="11:12" ht="15" customHeight="1">
      <c r="K7541" s="1715"/>
      <c r="L7541" s="1715"/>
    </row>
    <row r="7542" spans="11:12" ht="15" customHeight="1">
      <c r="K7542" s="1715"/>
      <c r="L7542" s="1715"/>
    </row>
    <row r="7543" spans="11:12" ht="15" customHeight="1">
      <c r="K7543" s="1715"/>
      <c r="L7543" s="1715"/>
    </row>
    <row r="7544" spans="11:12" ht="15" customHeight="1">
      <c r="K7544" s="1715"/>
      <c r="L7544" s="1715"/>
    </row>
    <row r="7545" spans="11:12" ht="15" customHeight="1">
      <c r="K7545" s="1715"/>
      <c r="L7545" s="1715"/>
    </row>
    <row r="7546" spans="11:12" ht="15" customHeight="1">
      <c r="K7546" s="1715"/>
      <c r="L7546" s="1715"/>
    </row>
    <row r="7547" spans="11:12" ht="15" customHeight="1">
      <c r="K7547" s="1715"/>
      <c r="L7547" s="1715"/>
    </row>
    <row r="7548" spans="11:12" ht="15" customHeight="1">
      <c r="K7548" s="1715"/>
      <c r="L7548" s="1715"/>
    </row>
    <row r="7549" spans="11:12" ht="15" customHeight="1">
      <c r="K7549" s="1715"/>
      <c r="L7549" s="1715"/>
    </row>
    <row r="7550" spans="11:12" ht="15" customHeight="1">
      <c r="K7550" s="1715"/>
      <c r="L7550" s="1715"/>
    </row>
    <row r="7551" spans="11:12" ht="15" customHeight="1">
      <c r="K7551" s="1715"/>
      <c r="L7551" s="1715"/>
    </row>
    <row r="7552" spans="11:12" ht="15" customHeight="1">
      <c r="K7552" s="1715"/>
      <c r="L7552" s="1715"/>
    </row>
    <row r="7553" spans="11:12" ht="15" customHeight="1">
      <c r="K7553" s="1715"/>
      <c r="L7553" s="1715"/>
    </row>
    <row r="7554" spans="11:12" ht="15" customHeight="1">
      <c r="K7554" s="1715"/>
      <c r="L7554" s="1715"/>
    </row>
    <row r="7555" spans="11:12" ht="15" customHeight="1">
      <c r="K7555" s="1715"/>
      <c r="L7555" s="1715"/>
    </row>
    <row r="7556" spans="11:12" ht="15" customHeight="1">
      <c r="K7556" s="1715"/>
      <c r="L7556" s="1715"/>
    </row>
    <row r="7557" spans="11:12" ht="15" customHeight="1">
      <c r="K7557" s="1715"/>
      <c r="L7557" s="1715"/>
    </row>
    <row r="7558" spans="11:12" ht="15" customHeight="1">
      <c r="K7558" s="1715"/>
      <c r="L7558" s="1715"/>
    </row>
    <row r="7559" spans="11:12" ht="15" customHeight="1">
      <c r="K7559" s="1715"/>
      <c r="L7559" s="1715"/>
    </row>
    <row r="7560" spans="11:12" ht="15" customHeight="1">
      <c r="K7560" s="1715"/>
      <c r="L7560" s="1715"/>
    </row>
    <row r="7561" spans="11:12" ht="15" customHeight="1">
      <c r="K7561" s="1715"/>
      <c r="L7561" s="1715"/>
    </row>
    <row r="7562" spans="11:12" ht="15" customHeight="1">
      <c r="K7562" s="1715"/>
      <c r="L7562" s="1715"/>
    </row>
    <row r="7563" spans="11:12" ht="15" customHeight="1">
      <c r="K7563" s="1715"/>
      <c r="L7563" s="1715"/>
    </row>
    <row r="7564" spans="11:12" ht="15" customHeight="1">
      <c r="K7564" s="1715"/>
      <c r="L7564" s="1715"/>
    </row>
    <row r="7565" spans="11:12" ht="15" customHeight="1">
      <c r="K7565" s="1715"/>
      <c r="L7565" s="1715"/>
    </row>
    <row r="7566" spans="11:12" ht="15" customHeight="1">
      <c r="K7566" s="1715"/>
      <c r="L7566" s="1715"/>
    </row>
    <row r="7567" spans="11:12" ht="15" customHeight="1">
      <c r="K7567" s="1715"/>
      <c r="L7567" s="1715"/>
    </row>
    <row r="7568" spans="11:12" ht="15" customHeight="1">
      <c r="K7568" s="1715"/>
      <c r="L7568" s="1715"/>
    </row>
    <row r="7569" spans="11:12" ht="15" customHeight="1">
      <c r="K7569" s="1715"/>
      <c r="L7569" s="1715"/>
    </row>
    <row r="7570" spans="11:12" ht="15" customHeight="1">
      <c r="K7570" s="1715"/>
      <c r="L7570" s="1715"/>
    </row>
    <row r="7571" spans="11:12" ht="15" customHeight="1">
      <c r="K7571" s="1715"/>
      <c r="L7571" s="1715"/>
    </row>
    <row r="7572" spans="11:12" ht="15" customHeight="1">
      <c r="K7572" s="1715"/>
      <c r="L7572" s="1715"/>
    </row>
    <row r="7573" spans="11:12" ht="15" customHeight="1">
      <c r="K7573" s="1715"/>
      <c r="L7573" s="1715"/>
    </row>
    <row r="7574" spans="11:12" ht="15" customHeight="1">
      <c r="K7574" s="1715"/>
      <c r="L7574" s="1715"/>
    </row>
    <row r="7575" spans="11:12" ht="15" customHeight="1">
      <c r="K7575" s="1715"/>
      <c r="L7575" s="1715"/>
    </row>
    <row r="7576" spans="11:12" ht="15" customHeight="1">
      <c r="K7576" s="1715"/>
      <c r="L7576" s="1715"/>
    </row>
    <row r="7577" spans="11:12" ht="15" customHeight="1">
      <c r="K7577" s="1715"/>
      <c r="L7577" s="1715"/>
    </row>
    <row r="7578" spans="11:12" ht="15" customHeight="1">
      <c r="K7578" s="1715"/>
      <c r="L7578" s="1715"/>
    </row>
    <row r="7579" spans="11:12" ht="15" customHeight="1">
      <c r="K7579" s="1715"/>
      <c r="L7579" s="1715"/>
    </row>
    <row r="7580" spans="11:12" ht="15" customHeight="1">
      <c r="K7580" s="1715"/>
      <c r="L7580" s="1715"/>
    </row>
    <row r="7581" spans="11:12" ht="15" customHeight="1">
      <c r="K7581" s="1715"/>
      <c r="L7581" s="1715"/>
    </row>
    <row r="7582" spans="11:12" ht="15" customHeight="1">
      <c r="K7582" s="1715"/>
      <c r="L7582" s="1715"/>
    </row>
    <row r="7583" spans="11:12" ht="15" customHeight="1">
      <c r="K7583" s="1715"/>
      <c r="L7583" s="1715"/>
    </row>
    <row r="7584" spans="11:12" ht="15" customHeight="1">
      <c r="K7584" s="1715"/>
      <c r="L7584" s="1715"/>
    </row>
    <row r="7585" spans="11:12" ht="15" customHeight="1">
      <c r="K7585" s="1715"/>
      <c r="L7585" s="1715"/>
    </row>
    <row r="7586" spans="11:12" ht="15" customHeight="1">
      <c r="K7586" s="1715"/>
      <c r="L7586" s="1715"/>
    </row>
    <row r="7587" spans="11:12" ht="15" customHeight="1">
      <c r="K7587" s="1715"/>
      <c r="L7587" s="1715"/>
    </row>
    <row r="7588" spans="11:12" ht="15" customHeight="1">
      <c r="K7588" s="1715"/>
      <c r="L7588" s="1715"/>
    </row>
    <row r="7589" spans="11:12" ht="15" customHeight="1">
      <c r="K7589" s="1715"/>
      <c r="L7589" s="1715"/>
    </row>
    <row r="7590" spans="11:12" ht="15" customHeight="1">
      <c r="K7590" s="1715"/>
      <c r="L7590" s="1715"/>
    </row>
    <row r="7591" spans="11:12" ht="15" customHeight="1">
      <c r="K7591" s="1715"/>
      <c r="L7591" s="1715"/>
    </row>
    <row r="7592" spans="11:12" ht="15" customHeight="1">
      <c r="K7592" s="1715"/>
      <c r="L7592" s="1715"/>
    </row>
    <row r="7593" spans="11:12" ht="15" customHeight="1">
      <c r="K7593" s="1715"/>
      <c r="L7593" s="1715"/>
    </row>
    <row r="7594" spans="11:12" ht="15" customHeight="1">
      <c r="K7594" s="1715"/>
      <c r="L7594" s="1715"/>
    </row>
    <row r="7595" spans="11:12" ht="15" customHeight="1">
      <c r="K7595" s="1715"/>
      <c r="L7595" s="1715"/>
    </row>
    <row r="7596" spans="11:12" ht="15" customHeight="1">
      <c r="K7596" s="1715"/>
      <c r="L7596" s="1715"/>
    </row>
    <row r="7597" spans="11:12" ht="15" customHeight="1">
      <c r="K7597" s="1715"/>
      <c r="L7597" s="1715"/>
    </row>
    <row r="7598" spans="11:12" ht="15" customHeight="1">
      <c r="K7598" s="1715"/>
      <c r="L7598" s="1715"/>
    </row>
    <row r="7599" spans="11:12" ht="15" customHeight="1">
      <c r="K7599" s="1715"/>
      <c r="L7599" s="1715"/>
    </row>
    <row r="7600" spans="11:12" ht="15" customHeight="1">
      <c r="K7600" s="1715"/>
      <c r="L7600" s="1715"/>
    </row>
    <row r="7601" spans="11:12" ht="15" customHeight="1">
      <c r="K7601" s="1715"/>
      <c r="L7601" s="1715"/>
    </row>
    <row r="7602" spans="11:12" ht="15" customHeight="1">
      <c r="K7602" s="1715"/>
      <c r="L7602" s="1715"/>
    </row>
    <row r="7603" spans="11:12" ht="15" customHeight="1">
      <c r="K7603" s="1715"/>
      <c r="L7603" s="1715"/>
    </row>
    <row r="7604" spans="11:12" ht="15" customHeight="1">
      <c r="K7604" s="1715"/>
      <c r="L7604" s="1715"/>
    </row>
    <row r="7605" spans="11:12" ht="15" customHeight="1">
      <c r="K7605" s="1715"/>
      <c r="L7605" s="1715"/>
    </row>
    <row r="7606" spans="11:12" ht="15" customHeight="1">
      <c r="K7606" s="1715"/>
      <c r="L7606" s="1715"/>
    </row>
    <row r="7607" spans="11:12" ht="15" customHeight="1">
      <c r="K7607" s="1715"/>
      <c r="L7607" s="1715"/>
    </row>
    <row r="7608" spans="11:12" ht="15" customHeight="1">
      <c r="K7608" s="1715"/>
      <c r="L7608" s="1715"/>
    </row>
    <row r="7609" spans="11:12" ht="15" customHeight="1">
      <c r="K7609" s="1715"/>
      <c r="L7609" s="1715"/>
    </row>
    <row r="7610" spans="11:12" ht="15" customHeight="1">
      <c r="K7610" s="1715"/>
      <c r="L7610" s="1715"/>
    </row>
    <row r="7611" spans="11:12" ht="15" customHeight="1">
      <c r="K7611" s="1715"/>
      <c r="L7611" s="1715"/>
    </row>
    <row r="7612" spans="11:12" ht="15" customHeight="1">
      <c r="K7612" s="1715"/>
      <c r="L7612" s="1715"/>
    </row>
    <row r="7613" spans="11:12" ht="15" customHeight="1">
      <c r="K7613" s="1715"/>
      <c r="L7613" s="1715"/>
    </row>
    <row r="7614" spans="11:12" ht="15" customHeight="1">
      <c r="K7614" s="1715"/>
      <c r="L7614" s="1715"/>
    </row>
    <row r="7615" spans="11:12" ht="15" customHeight="1">
      <c r="K7615" s="1715"/>
      <c r="L7615" s="1715"/>
    </row>
    <row r="7616" spans="11:12" ht="15" customHeight="1">
      <c r="K7616" s="1715"/>
      <c r="L7616" s="1715"/>
    </row>
    <row r="7617" spans="11:12" ht="15" customHeight="1">
      <c r="K7617" s="1715"/>
      <c r="L7617" s="1715"/>
    </row>
    <row r="7618" spans="11:12" ht="15" customHeight="1">
      <c r="K7618" s="1715"/>
      <c r="L7618" s="1715"/>
    </row>
    <row r="7619" spans="11:12" ht="15" customHeight="1">
      <c r="K7619" s="1715"/>
      <c r="L7619" s="1715"/>
    </row>
    <row r="7620" spans="11:12" ht="15" customHeight="1">
      <c r="K7620" s="1715"/>
      <c r="L7620" s="1715"/>
    </row>
    <row r="7621" spans="11:12" ht="15" customHeight="1">
      <c r="K7621" s="1715"/>
      <c r="L7621" s="1715"/>
    </row>
    <row r="7622" spans="11:12" ht="15" customHeight="1">
      <c r="K7622" s="1715"/>
      <c r="L7622" s="1715"/>
    </row>
    <row r="7623" spans="11:12" ht="15" customHeight="1">
      <c r="K7623" s="1715"/>
      <c r="L7623" s="1715"/>
    </row>
    <row r="7624" spans="11:12" ht="15" customHeight="1">
      <c r="K7624" s="1715"/>
      <c r="L7624" s="1715"/>
    </row>
    <row r="7625" spans="11:12" ht="15" customHeight="1">
      <c r="K7625" s="1715"/>
      <c r="L7625" s="1715"/>
    </row>
    <row r="7626" spans="11:12" ht="15" customHeight="1">
      <c r="K7626" s="1715"/>
      <c r="L7626" s="1715"/>
    </row>
    <row r="7627" spans="11:12" ht="15" customHeight="1">
      <c r="K7627" s="1715"/>
      <c r="L7627" s="1715"/>
    </row>
    <row r="7628" spans="11:12" ht="15" customHeight="1">
      <c r="K7628" s="1715"/>
      <c r="L7628" s="1715"/>
    </row>
    <row r="7629" spans="11:12" ht="15" customHeight="1">
      <c r="K7629" s="1715"/>
      <c r="L7629" s="1715"/>
    </row>
    <row r="7630" spans="11:12" ht="15" customHeight="1">
      <c r="K7630" s="1715"/>
      <c r="L7630" s="1715"/>
    </row>
    <row r="7631" spans="11:12" ht="15" customHeight="1">
      <c r="K7631" s="1715"/>
      <c r="L7631" s="1715"/>
    </row>
    <row r="7632" spans="11:12" ht="15" customHeight="1">
      <c r="K7632" s="1715"/>
      <c r="L7632" s="1715"/>
    </row>
    <row r="7633" spans="11:12" ht="15" customHeight="1">
      <c r="K7633" s="1715"/>
      <c r="L7633" s="1715"/>
    </row>
    <row r="7634" spans="11:12" ht="15" customHeight="1">
      <c r="K7634" s="1715"/>
      <c r="L7634" s="1715"/>
    </row>
    <row r="7635" spans="11:12" ht="15" customHeight="1">
      <c r="K7635" s="1715"/>
      <c r="L7635" s="1715"/>
    </row>
    <row r="7636" spans="11:12" ht="15" customHeight="1">
      <c r="K7636" s="1715"/>
      <c r="L7636" s="1715"/>
    </row>
    <row r="7637" spans="11:12" ht="15" customHeight="1">
      <c r="K7637" s="1715"/>
      <c r="L7637" s="1715"/>
    </row>
    <row r="7638" spans="11:12" ht="15" customHeight="1">
      <c r="K7638" s="1715"/>
      <c r="L7638" s="1715"/>
    </row>
    <row r="7639" spans="11:12" ht="15" customHeight="1">
      <c r="K7639" s="1715"/>
      <c r="L7639" s="1715"/>
    </row>
    <row r="7640" spans="11:12" ht="15" customHeight="1">
      <c r="K7640" s="1715"/>
      <c r="L7640" s="1715"/>
    </row>
    <row r="7641" spans="11:12" ht="15" customHeight="1">
      <c r="K7641" s="1715"/>
      <c r="L7641" s="1715"/>
    </row>
    <row r="7642" spans="11:12" ht="15" customHeight="1">
      <c r="K7642" s="1715"/>
      <c r="L7642" s="1715"/>
    </row>
    <row r="7643" spans="11:12" ht="15" customHeight="1">
      <c r="K7643" s="1715"/>
      <c r="L7643" s="1715"/>
    </row>
    <row r="7644" spans="11:12" ht="15" customHeight="1">
      <c r="K7644" s="1715"/>
      <c r="L7644" s="1715"/>
    </row>
    <row r="7645" spans="11:12" ht="15" customHeight="1">
      <c r="K7645" s="1715"/>
      <c r="L7645" s="1715"/>
    </row>
    <row r="7646" spans="11:12" ht="15" customHeight="1">
      <c r="K7646" s="1715"/>
      <c r="L7646" s="1715"/>
    </row>
    <row r="7647" spans="11:12" ht="15" customHeight="1">
      <c r="K7647" s="1715"/>
      <c r="L7647" s="1715"/>
    </row>
    <row r="7648" spans="11:12" ht="15" customHeight="1">
      <c r="K7648" s="1715"/>
      <c r="L7648" s="1715"/>
    </row>
    <row r="7649" spans="11:12" ht="15" customHeight="1">
      <c r="K7649" s="1715"/>
      <c r="L7649" s="1715"/>
    </row>
    <row r="7650" spans="11:12" ht="15" customHeight="1">
      <c r="K7650" s="1715"/>
      <c r="L7650" s="1715"/>
    </row>
    <row r="7651" spans="11:12" ht="15" customHeight="1">
      <c r="K7651" s="1715"/>
      <c r="L7651" s="1715"/>
    </row>
    <row r="7652" spans="11:12" ht="15" customHeight="1">
      <c r="K7652" s="1715"/>
      <c r="L7652" s="1715"/>
    </row>
    <row r="7653" spans="11:12" ht="15" customHeight="1">
      <c r="K7653" s="1715"/>
      <c r="L7653" s="1715"/>
    </row>
    <row r="7654" spans="11:12" ht="15" customHeight="1">
      <c r="K7654" s="1715"/>
      <c r="L7654" s="1715"/>
    </row>
    <row r="7655" spans="11:12" ht="15" customHeight="1">
      <c r="K7655" s="1715"/>
      <c r="L7655" s="1715"/>
    </row>
    <row r="7656" spans="11:12" ht="15" customHeight="1">
      <c r="K7656" s="1715"/>
      <c r="L7656" s="1715"/>
    </row>
    <row r="7657" spans="11:12" ht="15" customHeight="1">
      <c r="K7657" s="1715"/>
      <c r="L7657" s="1715"/>
    </row>
    <row r="7658" spans="11:12" ht="15" customHeight="1">
      <c r="K7658" s="1715"/>
      <c r="L7658" s="1715"/>
    </row>
    <row r="7659" spans="11:12" ht="15" customHeight="1">
      <c r="K7659" s="1715"/>
      <c r="L7659" s="1715"/>
    </row>
    <row r="7660" spans="11:12" ht="15" customHeight="1">
      <c r="K7660" s="1715"/>
      <c r="L7660" s="1715"/>
    </row>
    <row r="7661" spans="11:12" ht="15" customHeight="1">
      <c r="K7661" s="1715"/>
      <c r="L7661" s="1715"/>
    </row>
    <row r="7662" spans="11:12" ht="15" customHeight="1">
      <c r="K7662" s="1715"/>
      <c r="L7662" s="1715"/>
    </row>
    <row r="7663" spans="11:12" ht="15" customHeight="1">
      <c r="K7663" s="1715"/>
      <c r="L7663" s="1715"/>
    </row>
    <row r="7664" spans="11:12" ht="15" customHeight="1">
      <c r="K7664" s="1715"/>
      <c r="L7664" s="1715"/>
    </row>
    <row r="7665" spans="11:12" ht="15" customHeight="1">
      <c r="K7665" s="1715"/>
      <c r="L7665" s="1715"/>
    </row>
    <row r="7666" spans="11:12" ht="15" customHeight="1">
      <c r="K7666" s="1715"/>
      <c r="L7666" s="1715"/>
    </row>
    <row r="7667" spans="11:12" ht="15" customHeight="1">
      <c r="K7667" s="1715"/>
      <c r="L7667" s="1715"/>
    </row>
    <row r="7668" spans="11:12" ht="15" customHeight="1">
      <c r="K7668" s="1715"/>
      <c r="L7668" s="1715"/>
    </row>
    <row r="7669" spans="11:12" ht="15" customHeight="1">
      <c r="K7669" s="1715"/>
      <c r="L7669" s="1715"/>
    </row>
    <row r="7670" spans="11:12" ht="15" customHeight="1">
      <c r="K7670" s="1715"/>
      <c r="L7670" s="1715"/>
    </row>
    <row r="7671" spans="11:12" ht="15" customHeight="1">
      <c r="K7671" s="1715"/>
      <c r="L7671" s="1715"/>
    </row>
    <row r="7672" spans="11:12" ht="15" customHeight="1">
      <c r="K7672" s="1715"/>
      <c r="L7672" s="1715"/>
    </row>
    <row r="7673" spans="11:12" ht="15" customHeight="1">
      <c r="K7673" s="1715"/>
      <c r="L7673" s="1715"/>
    </row>
    <row r="7674" spans="11:12" ht="15" customHeight="1">
      <c r="K7674" s="1715"/>
      <c r="L7674" s="1715"/>
    </row>
    <row r="7675" spans="11:12" ht="15" customHeight="1">
      <c r="K7675" s="1715"/>
      <c r="L7675" s="1715"/>
    </row>
    <row r="7676" spans="11:12" ht="15" customHeight="1">
      <c r="K7676" s="1715"/>
      <c r="L7676" s="1715"/>
    </row>
    <row r="7677" spans="11:12" ht="15" customHeight="1">
      <c r="K7677" s="1715"/>
      <c r="L7677" s="1715"/>
    </row>
    <row r="7678" spans="11:12" ht="15" customHeight="1">
      <c r="K7678" s="1715"/>
      <c r="L7678" s="1715"/>
    </row>
    <row r="7679" spans="11:12" ht="15" customHeight="1">
      <c r="K7679" s="1715"/>
      <c r="L7679" s="1715"/>
    </row>
    <row r="7680" spans="11:12" ht="15" customHeight="1">
      <c r="K7680" s="1715"/>
      <c r="L7680" s="1715"/>
    </row>
    <row r="7681" spans="11:12" ht="15" customHeight="1">
      <c r="K7681" s="1715"/>
      <c r="L7681" s="1715"/>
    </row>
    <row r="7682" spans="11:12" ht="15" customHeight="1">
      <c r="K7682" s="1715"/>
      <c r="L7682" s="1715"/>
    </row>
    <row r="7683" spans="11:12" ht="15" customHeight="1">
      <c r="K7683" s="1715"/>
      <c r="L7683" s="1715"/>
    </row>
    <row r="7684" spans="11:12" ht="15" customHeight="1">
      <c r="K7684" s="1715"/>
      <c r="L7684" s="1715"/>
    </row>
    <row r="7685" spans="11:12" ht="15" customHeight="1">
      <c r="K7685" s="1715"/>
      <c r="L7685" s="1715"/>
    </row>
    <row r="7686" spans="11:12" ht="15" customHeight="1">
      <c r="K7686" s="1715"/>
      <c r="L7686" s="1715"/>
    </row>
    <row r="7687" spans="11:12" ht="15" customHeight="1">
      <c r="K7687" s="1715"/>
      <c r="L7687" s="1715"/>
    </row>
    <row r="7688" spans="11:12" ht="15" customHeight="1">
      <c r="K7688" s="1715"/>
      <c r="L7688" s="1715"/>
    </row>
    <row r="7689" spans="11:12" ht="15" customHeight="1">
      <c r="K7689" s="1715"/>
      <c r="L7689" s="1715"/>
    </row>
    <row r="7690" spans="11:12" ht="15" customHeight="1">
      <c r="K7690" s="1715"/>
      <c r="L7690" s="1715"/>
    </row>
    <row r="7691" spans="11:12" ht="15" customHeight="1">
      <c r="K7691" s="1715"/>
      <c r="L7691" s="1715"/>
    </row>
    <row r="7692" spans="11:12" ht="15" customHeight="1">
      <c r="K7692" s="1715"/>
      <c r="L7692" s="1715"/>
    </row>
    <row r="7693" spans="11:12" ht="15" customHeight="1">
      <c r="K7693" s="1715"/>
      <c r="L7693" s="1715"/>
    </row>
    <row r="7694" spans="11:12" ht="15" customHeight="1">
      <c r="K7694" s="1715"/>
      <c r="L7694" s="1715"/>
    </row>
    <row r="7695" spans="11:12" ht="15" customHeight="1">
      <c r="K7695" s="1715"/>
      <c r="L7695" s="1715"/>
    </row>
    <row r="7696" spans="11:12" ht="15" customHeight="1">
      <c r="K7696" s="1715"/>
      <c r="L7696" s="1715"/>
    </row>
    <row r="7697" spans="11:12" ht="15" customHeight="1">
      <c r="K7697" s="1715"/>
      <c r="L7697" s="1715"/>
    </row>
    <row r="7698" spans="11:12" ht="15" customHeight="1">
      <c r="K7698" s="1715"/>
      <c r="L7698" s="1715"/>
    </row>
    <row r="7699" spans="11:12" ht="15" customHeight="1">
      <c r="K7699" s="1715"/>
      <c r="L7699" s="1715"/>
    </row>
    <row r="7700" spans="11:12" ht="15" customHeight="1">
      <c r="K7700" s="1715"/>
      <c r="L7700" s="1715"/>
    </row>
    <row r="7701" spans="11:12" ht="15" customHeight="1">
      <c r="K7701" s="1715"/>
      <c r="L7701" s="1715"/>
    </row>
    <row r="7702" spans="11:12" ht="15" customHeight="1">
      <c r="K7702" s="1715"/>
      <c r="L7702" s="1715"/>
    </row>
    <row r="7703" spans="11:12" ht="15" customHeight="1">
      <c r="K7703" s="1715"/>
      <c r="L7703" s="1715"/>
    </row>
    <row r="7704" spans="11:12" ht="15" customHeight="1">
      <c r="K7704" s="1715"/>
      <c r="L7704" s="1715"/>
    </row>
    <row r="7705" spans="11:12" ht="15" customHeight="1">
      <c r="K7705" s="1715"/>
      <c r="L7705" s="1715"/>
    </row>
    <row r="7706" spans="11:12" ht="15" customHeight="1">
      <c r="K7706" s="1715"/>
      <c r="L7706" s="1715"/>
    </row>
    <row r="7707" spans="11:12" ht="15" customHeight="1">
      <c r="K7707" s="1715"/>
      <c r="L7707" s="1715"/>
    </row>
    <row r="7708" spans="11:12" ht="15" customHeight="1">
      <c r="K7708" s="1715"/>
      <c r="L7708" s="1715"/>
    </row>
    <row r="7709" spans="11:12" ht="15" customHeight="1">
      <c r="K7709" s="1715"/>
      <c r="L7709" s="1715"/>
    </row>
    <row r="7710" spans="11:12" ht="15" customHeight="1">
      <c r="K7710" s="1715"/>
      <c r="L7710" s="1715"/>
    </row>
    <row r="7711" spans="11:12" ht="15" customHeight="1">
      <c r="K7711" s="1715"/>
      <c r="L7711" s="1715"/>
    </row>
    <row r="7712" spans="11:12" ht="15" customHeight="1">
      <c r="K7712" s="1715"/>
      <c r="L7712" s="1715"/>
    </row>
    <row r="7713" spans="11:12" ht="15" customHeight="1">
      <c r="K7713" s="1715"/>
      <c r="L7713" s="1715"/>
    </row>
    <row r="7714" spans="11:12" ht="15" customHeight="1">
      <c r="K7714" s="1715"/>
      <c r="L7714" s="1715"/>
    </row>
    <row r="7715" spans="11:12" ht="15" customHeight="1">
      <c r="K7715" s="1715"/>
      <c r="L7715" s="1715"/>
    </row>
    <row r="7716" spans="11:12" ht="15" customHeight="1">
      <c r="K7716" s="1715"/>
      <c r="L7716" s="1715"/>
    </row>
    <row r="7717" spans="11:12" ht="15" customHeight="1">
      <c r="K7717" s="1715"/>
      <c r="L7717" s="1715"/>
    </row>
    <row r="7718" spans="11:12" ht="15" customHeight="1">
      <c r="K7718" s="1715"/>
      <c r="L7718" s="1715"/>
    </row>
    <row r="7719" spans="11:12" ht="15" customHeight="1">
      <c r="K7719" s="1715"/>
      <c r="L7719" s="1715"/>
    </row>
    <row r="7720" spans="11:12" ht="15" customHeight="1">
      <c r="K7720" s="1715"/>
      <c r="L7720" s="1715"/>
    </row>
    <row r="7721" spans="11:12" ht="15" customHeight="1">
      <c r="K7721" s="1715"/>
      <c r="L7721" s="1715"/>
    </row>
    <row r="7722" spans="11:12" ht="15" customHeight="1">
      <c r="K7722" s="1715"/>
      <c r="L7722" s="1715"/>
    </row>
    <row r="7723" spans="11:12" ht="15" customHeight="1">
      <c r="K7723" s="1715"/>
      <c r="L7723" s="1715"/>
    </row>
    <row r="7724" spans="11:12" ht="15" customHeight="1">
      <c r="K7724" s="1715"/>
      <c r="L7724" s="1715"/>
    </row>
    <row r="7725" spans="11:12" ht="15" customHeight="1">
      <c r="K7725" s="1715"/>
      <c r="L7725" s="1715"/>
    </row>
    <row r="7726" spans="11:12" ht="15" customHeight="1">
      <c r="K7726" s="1715"/>
      <c r="L7726" s="1715"/>
    </row>
    <row r="7727" spans="11:12" ht="15" customHeight="1">
      <c r="K7727" s="1715"/>
      <c r="L7727" s="1715"/>
    </row>
    <row r="7728" spans="11:12" ht="15" customHeight="1">
      <c r="K7728" s="1715"/>
      <c r="L7728" s="1715"/>
    </row>
    <row r="7729" spans="11:12" ht="15" customHeight="1">
      <c r="K7729" s="1715"/>
      <c r="L7729" s="1715"/>
    </row>
    <row r="7730" spans="11:12" ht="15" customHeight="1">
      <c r="K7730" s="1715"/>
      <c r="L7730" s="1715"/>
    </row>
    <row r="7731" spans="11:12" ht="15" customHeight="1">
      <c r="K7731" s="1715"/>
      <c r="L7731" s="1715"/>
    </row>
    <row r="7732" spans="11:12" ht="15" customHeight="1">
      <c r="K7732" s="1715"/>
      <c r="L7732" s="1715"/>
    </row>
    <row r="7733" spans="11:12" ht="15" customHeight="1">
      <c r="K7733" s="1715"/>
      <c r="L7733" s="1715"/>
    </row>
    <row r="7734" spans="11:12" ht="15" customHeight="1">
      <c r="K7734" s="1715"/>
      <c r="L7734" s="1715"/>
    </row>
    <row r="7735" spans="11:12" ht="15" customHeight="1">
      <c r="K7735" s="1715"/>
      <c r="L7735" s="1715"/>
    </row>
    <row r="7736" spans="11:12" ht="15" customHeight="1">
      <c r="K7736" s="1715"/>
      <c r="L7736" s="1715"/>
    </row>
    <row r="7737" spans="11:12" ht="15" customHeight="1">
      <c r="K7737" s="1715"/>
      <c r="L7737" s="1715"/>
    </row>
    <row r="7738" spans="11:12" ht="15" customHeight="1">
      <c r="K7738" s="1715"/>
      <c r="L7738" s="1715"/>
    </row>
    <row r="7739" spans="11:12" ht="15" customHeight="1">
      <c r="K7739" s="1715"/>
      <c r="L7739" s="1715"/>
    </row>
    <row r="7740" spans="11:12" ht="15" customHeight="1">
      <c r="K7740" s="1715"/>
      <c r="L7740" s="1715"/>
    </row>
    <row r="7741" spans="11:12" ht="15" customHeight="1">
      <c r="K7741" s="1715"/>
      <c r="L7741" s="1715"/>
    </row>
    <row r="7742" spans="11:12" ht="15" customHeight="1">
      <c r="K7742" s="1715"/>
      <c r="L7742" s="1715"/>
    </row>
    <row r="7743" spans="11:12" ht="15" customHeight="1">
      <c r="K7743" s="1715"/>
      <c r="L7743" s="1715"/>
    </row>
    <row r="7744" spans="11:12" ht="15" customHeight="1">
      <c r="K7744" s="1715"/>
      <c r="L7744" s="1715"/>
    </row>
    <row r="7745" spans="11:12" ht="15" customHeight="1">
      <c r="K7745" s="1715"/>
      <c r="L7745" s="1715"/>
    </row>
    <row r="7746" spans="11:12" ht="15" customHeight="1">
      <c r="K7746" s="1715"/>
      <c r="L7746" s="1715"/>
    </row>
    <row r="7747" spans="11:12" ht="15" customHeight="1">
      <c r="K7747" s="1715"/>
      <c r="L7747" s="1715"/>
    </row>
    <row r="7748" spans="11:12" ht="15" customHeight="1">
      <c r="K7748" s="1715"/>
      <c r="L7748" s="1715"/>
    </row>
    <row r="7749" spans="11:12" ht="15" customHeight="1">
      <c r="K7749" s="1715"/>
      <c r="L7749" s="1715"/>
    </row>
    <row r="7750" spans="11:12" ht="15" customHeight="1">
      <c r="K7750" s="1715"/>
      <c r="L7750" s="1715"/>
    </row>
    <row r="7751" spans="11:12" ht="15" customHeight="1">
      <c r="K7751" s="1715"/>
      <c r="L7751" s="1715"/>
    </row>
    <row r="7752" spans="11:12" ht="15" customHeight="1">
      <c r="K7752" s="1715"/>
      <c r="L7752" s="1715"/>
    </row>
    <row r="7753" spans="11:12" ht="15" customHeight="1">
      <c r="K7753" s="1715"/>
      <c r="L7753" s="1715"/>
    </row>
    <row r="7754" spans="11:12" ht="15" customHeight="1">
      <c r="K7754" s="1715"/>
      <c r="L7754" s="1715"/>
    </row>
    <row r="7755" spans="11:12" ht="15" customHeight="1">
      <c r="K7755" s="1715"/>
      <c r="L7755" s="1715"/>
    </row>
    <row r="7756" spans="11:12" ht="15" customHeight="1">
      <c r="K7756" s="1715"/>
      <c r="L7756" s="1715"/>
    </row>
    <row r="7757" spans="11:12" ht="15" customHeight="1">
      <c r="K7757" s="1715"/>
      <c r="L7757" s="1715"/>
    </row>
    <row r="7758" spans="11:12" ht="15" customHeight="1">
      <c r="K7758" s="1715"/>
      <c r="L7758" s="1715"/>
    </row>
    <row r="7759" spans="11:12" ht="15" customHeight="1">
      <c r="K7759" s="1715"/>
      <c r="L7759" s="1715"/>
    </row>
    <row r="7760" spans="11:12" ht="15" customHeight="1">
      <c r="K7760" s="1715"/>
      <c r="L7760" s="1715"/>
    </row>
    <row r="7761" spans="11:12" ht="15" customHeight="1">
      <c r="K7761" s="1715"/>
      <c r="L7761" s="1715"/>
    </row>
    <row r="7762" spans="11:12" ht="15" customHeight="1">
      <c r="K7762" s="1715"/>
      <c r="L7762" s="1715"/>
    </row>
    <row r="7763" spans="11:12" ht="15" customHeight="1">
      <c r="K7763" s="1715"/>
      <c r="L7763" s="1715"/>
    </row>
    <row r="7764" spans="11:12" ht="15" customHeight="1">
      <c r="K7764" s="1715"/>
      <c r="L7764" s="1715"/>
    </row>
    <row r="7765" spans="11:12" ht="15" customHeight="1">
      <c r="K7765" s="1715"/>
      <c r="L7765" s="1715"/>
    </row>
    <row r="7766" spans="11:12" ht="15" customHeight="1">
      <c r="K7766" s="1715"/>
      <c r="L7766" s="1715"/>
    </row>
    <row r="7767" spans="11:12" ht="15" customHeight="1">
      <c r="K7767" s="1715"/>
      <c r="L7767" s="1715"/>
    </row>
    <row r="7768" spans="11:12" ht="15" customHeight="1">
      <c r="K7768" s="1715"/>
      <c r="L7768" s="1715"/>
    </row>
    <row r="7769" spans="11:12" ht="15" customHeight="1">
      <c r="K7769" s="1715"/>
      <c r="L7769" s="1715"/>
    </row>
    <row r="7770" spans="11:12" ht="15" customHeight="1">
      <c r="K7770" s="1715"/>
      <c r="L7770" s="1715"/>
    </row>
    <row r="7771" spans="11:12" ht="15" customHeight="1">
      <c r="K7771" s="1715"/>
      <c r="L7771" s="1715"/>
    </row>
    <row r="7772" spans="11:12" ht="15" customHeight="1">
      <c r="K7772" s="1715"/>
      <c r="L7772" s="1715"/>
    </row>
    <row r="7773" spans="11:12" ht="15" customHeight="1">
      <c r="K7773" s="1715"/>
      <c r="L7773" s="1715"/>
    </row>
    <row r="7774" spans="11:12" ht="15" customHeight="1">
      <c r="K7774" s="1715"/>
      <c r="L7774" s="1715"/>
    </row>
    <row r="7775" spans="11:12" ht="15" customHeight="1">
      <c r="K7775" s="1715"/>
      <c r="L7775" s="1715"/>
    </row>
    <row r="7776" spans="11:12" ht="15" customHeight="1">
      <c r="K7776" s="1715"/>
      <c r="L7776" s="1715"/>
    </row>
    <row r="7777" spans="11:12" ht="15" customHeight="1">
      <c r="K7777" s="1715"/>
      <c r="L7777" s="1715"/>
    </row>
    <row r="7778" spans="11:12" ht="15" customHeight="1">
      <c r="K7778" s="1715"/>
      <c r="L7778" s="1715"/>
    </row>
    <row r="7779" spans="11:12" ht="15" customHeight="1">
      <c r="K7779" s="1715"/>
      <c r="L7779" s="1715"/>
    </row>
    <row r="7780" spans="11:12" ht="15" customHeight="1">
      <c r="K7780" s="1715"/>
      <c r="L7780" s="1715"/>
    </row>
    <row r="7781" spans="11:12" ht="15" customHeight="1">
      <c r="K7781" s="1715"/>
      <c r="L7781" s="1715"/>
    </row>
    <row r="7782" spans="11:12" ht="15" customHeight="1">
      <c r="K7782" s="1715"/>
      <c r="L7782" s="1715"/>
    </row>
    <row r="7783" spans="11:12" ht="15" customHeight="1">
      <c r="K7783" s="1715"/>
      <c r="L7783" s="1715"/>
    </row>
    <row r="7784" spans="11:12" ht="15" customHeight="1">
      <c r="K7784" s="1715"/>
      <c r="L7784" s="1715"/>
    </row>
    <row r="7785" spans="11:12" ht="15" customHeight="1">
      <c r="K7785" s="1715"/>
      <c r="L7785" s="1715"/>
    </row>
    <row r="7786" spans="11:12" ht="15" customHeight="1">
      <c r="K7786" s="1715"/>
      <c r="L7786" s="1715"/>
    </row>
    <row r="7787" spans="11:12" ht="15" customHeight="1">
      <c r="K7787" s="1715"/>
      <c r="L7787" s="1715"/>
    </row>
    <row r="7788" spans="11:12" ht="15" customHeight="1">
      <c r="K7788" s="1715"/>
      <c r="L7788" s="1715"/>
    </row>
    <row r="7789" spans="11:12" ht="15" customHeight="1">
      <c r="K7789" s="1715"/>
      <c r="L7789" s="1715"/>
    </row>
    <row r="7790" spans="11:12" ht="15" customHeight="1">
      <c r="K7790" s="1715"/>
      <c r="L7790" s="1715"/>
    </row>
    <row r="7791" spans="11:12" ht="15" customHeight="1">
      <c r="K7791" s="1715"/>
      <c r="L7791" s="1715"/>
    </row>
    <row r="7792" spans="11:12" ht="15" customHeight="1">
      <c r="K7792" s="1715"/>
      <c r="L7792" s="1715"/>
    </row>
    <row r="7793" spans="11:12" ht="15" customHeight="1">
      <c r="K7793" s="1715"/>
      <c r="L7793" s="1715"/>
    </row>
    <row r="7794" spans="11:12" ht="15" customHeight="1">
      <c r="K7794" s="1715"/>
      <c r="L7794" s="1715"/>
    </row>
    <row r="7795" spans="11:12" ht="15" customHeight="1">
      <c r="K7795" s="1715"/>
      <c r="L7795" s="1715"/>
    </row>
    <row r="7796" spans="11:12" ht="15" customHeight="1">
      <c r="K7796" s="1715"/>
      <c r="L7796" s="1715"/>
    </row>
    <row r="7797" spans="11:12" ht="15" customHeight="1">
      <c r="K7797" s="1715"/>
      <c r="L7797" s="1715"/>
    </row>
    <row r="7798" spans="11:12" ht="15" customHeight="1">
      <c r="K7798" s="1715"/>
      <c r="L7798" s="1715"/>
    </row>
    <row r="7799" spans="11:12" ht="15" customHeight="1">
      <c r="K7799" s="1715"/>
      <c r="L7799" s="1715"/>
    </row>
    <row r="7800" spans="11:12" ht="15" customHeight="1">
      <c r="K7800" s="1715"/>
      <c r="L7800" s="1715"/>
    </row>
    <row r="7801" spans="11:12" ht="15" customHeight="1">
      <c r="K7801" s="1715"/>
      <c r="L7801" s="1715"/>
    </row>
    <row r="7802" spans="11:12" ht="15" customHeight="1">
      <c r="K7802" s="1715"/>
      <c r="L7802" s="1715"/>
    </row>
    <row r="7803" spans="11:12" ht="15" customHeight="1">
      <c r="K7803" s="1715"/>
      <c r="L7803" s="1715"/>
    </row>
    <row r="7804" spans="11:12" ht="15" customHeight="1">
      <c r="K7804" s="1715"/>
      <c r="L7804" s="1715"/>
    </row>
    <row r="7805" spans="11:12" ht="15" customHeight="1">
      <c r="K7805" s="1715"/>
      <c r="L7805" s="1715"/>
    </row>
    <row r="7806" spans="11:12" ht="15" customHeight="1">
      <c r="K7806" s="1715"/>
      <c r="L7806" s="1715"/>
    </row>
    <row r="7807" spans="11:12" ht="15" customHeight="1">
      <c r="K7807" s="1715"/>
      <c r="L7807" s="1715"/>
    </row>
    <row r="7808" spans="11:12" ht="15" customHeight="1">
      <c r="K7808" s="1715"/>
      <c r="L7808" s="1715"/>
    </row>
    <row r="7809" spans="11:12" ht="15" customHeight="1">
      <c r="K7809" s="1715"/>
      <c r="L7809" s="1715"/>
    </row>
    <row r="7810" spans="11:12" ht="15" customHeight="1">
      <c r="K7810" s="1715"/>
      <c r="L7810" s="1715"/>
    </row>
    <row r="7811" spans="11:12" ht="15" customHeight="1">
      <c r="K7811" s="1715"/>
      <c r="L7811" s="1715"/>
    </row>
    <row r="7812" spans="11:12" ht="15" customHeight="1">
      <c r="K7812" s="1715"/>
      <c r="L7812" s="1715"/>
    </row>
    <row r="7813" spans="11:12" ht="15" customHeight="1">
      <c r="K7813" s="1715"/>
      <c r="L7813" s="1715"/>
    </row>
    <row r="7814" spans="11:12" ht="15" customHeight="1">
      <c r="K7814" s="1715"/>
      <c r="L7814" s="1715"/>
    </row>
    <row r="7815" spans="11:12" ht="15" customHeight="1">
      <c r="K7815" s="1715"/>
      <c r="L7815" s="1715"/>
    </row>
    <row r="7816" spans="11:12" ht="15" customHeight="1">
      <c r="K7816" s="1715"/>
      <c r="L7816" s="1715"/>
    </row>
    <row r="7817" spans="11:12" ht="15" customHeight="1">
      <c r="K7817" s="1715"/>
      <c r="L7817" s="1715"/>
    </row>
    <row r="7818" spans="11:12" ht="15" customHeight="1">
      <c r="K7818" s="1715"/>
      <c r="L7818" s="1715"/>
    </row>
    <row r="7819" spans="11:12" ht="15" customHeight="1">
      <c r="K7819" s="1715"/>
      <c r="L7819" s="1715"/>
    </row>
    <row r="7820" spans="11:12" ht="15" customHeight="1">
      <c r="K7820" s="1715"/>
      <c r="L7820" s="1715"/>
    </row>
    <row r="7821" spans="11:12" ht="15" customHeight="1">
      <c r="K7821" s="1715"/>
      <c r="L7821" s="1715"/>
    </row>
    <row r="7822" spans="11:12" ht="15" customHeight="1">
      <c r="K7822" s="1715"/>
      <c r="L7822" s="1715"/>
    </row>
    <row r="7823" spans="11:12" ht="15" customHeight="1">
      <c r="K7823" s="1715"/>
      <c r="L7823" s="1715"/>
    </row>
    <row r="7824" spans="11:12" ht="15" customHeight="1">
      <c r="K7824" s="1715"/>
      <c r="L7824" s="1715"/>
    </row>
    <row r="7825" spans="11:12" ht="15" customHeight="1">
      <c r="K7825" s="1715"/>
      <c r="L7825" s="1715"/>
    </row>
    <row r="7826" spans="11:12" ht="15" customHeight="1">
      <c r="K7826" s="1715"/>
      <c r="L7826" s="1715"/>
    </row>
    <row r="7827" spans="11:12" ht="15" customHeight="1">
      <c r="K7827" s="1715"/>
      <c r="L7827" s="1715"/>
    </row>
    <row r="7828" spans="11:12" ht="15" customHeight="1">
      <c r="K7828" s="1715"/>
      <c r="L7828" s="1715"/>
    </row>
    <row r="7829" spans="11:12" ht="15" customHeight="1">
      <c r="K7829" s="1715"/>
      <c r="L7829" s="1715"/>
    </row>
    <row r="7830" spans="11:12" ht="15" customHeight="1">
      <c r="K7830" s="1715"/>
      <c r="L7830" s="1715"/>
    </row>
    <row r="7831" spans="11:12" ht="15" customHeight="1">
      <c r="K7831" s="1715"/>
      <c r="L7831" s="1715"/>
    </row>
    <row r="7832" spans="11:12" ht="15" customHeight="1">
      <c r="K7832" s="1715"/>
      <c r="L7832" s="1715"/>
    </row>
    <row r="7833" spans="11:12" ht="15" customHeight="1">
      <c r="K7833" s="1715"/>
      <c r="L7833" s="1715"/>
    </row>
    <row r="7834" spans="11:12" ht="15" customHeight="1">
      <c r="K7834" s="1715"/>
      <c r="L7834" s="1715"/>
    </row>
    <row r="7835" spans="11:12" ht="15" customHeight="1">
      <c r="K7835" s="1715"/>
      <c r="L7835" s="1715"/>
    </row>
    <row r="7836" spans="11:12" ht="15" customHeight="1">
      <c r="K7836" s="1715"/>
      <c r="L7836" s="1715"/>
    </row>
    <row r="7837" spans="11:12" ht="15" customHeight="1">
      <c r="K7837" s="1715"/>
      <c r="L7837" s="1715"/>
    </row>
    <row r="7838" spans="11:12" ht="15" customHeight="1">
      <c r="K7838" s="1715"/>
      <c r="L7838" s="1715"/>
    </row>
    <row r="7839" spans="11:12" ht="15" customHeight="1">
      <c r="K7839" s="1715"/>
      <c r="L7839" s="1715"/>
    </row>
    <row r="7840" spans="11:12" ht="15" customHeight="1">
      <c r="K7840" s="1715"/>
      <c r="L7840" s="1715"/>
    </row>
    <row r="7841" spans="11:12" ht="15" customHeight="1">
      <c r="K7841" s="1715"/>
      <c r="L7841" s="1715"/>
    </row>
    <row r="7842" spans="11:12" ht="15" customHeight="1">
      <c r="K7842" s="1715"/>
      <c r="L7842" s="1715"/>
    </row>
    <row r="7843" spans="11:12" ht="15" customHeight="1">
      <c r="K7843" s="1715"/>
      <c r="L7843" s="1715"/>
    </row>
    <row r="7844" spans="11:12" ht="15" customHeight="1">
      <c r="K7844" s="1715"/>
      <c r="L7844" s="1715"/>
    </row>
    <row r="7845" spans="11:12" ht="15" customHeight="1">
      <c r="K7845" s="1715"/>
      <c r="L7845" s="1715"/>
    </row>
    <row r="7846" spans="11:12" ht="15" customHeight="1">
      <c r="K7846" s="1715"/>
      <c r="L7846" s="1715"/>
    </row>
    <row r="7847" spans="11:12" ht="15" customHeight="1">
      <c r="K7847" s="1715"/>
      <c r="L7847" s="1715"/>
    </row>
    <row r="7848" spans="11:12" ht="15" customHeight="1">
      <c r="K7848" s="1715"/>
      <c r="L7848" s="1715"/>
    </row>
    <row r="7849" spans="11:12" ht="15" customHeight="1">
      <c r="K7849" s="1715"/>
      <c r="L7849" s="1715"/>
    </row>
    <row r="7850" spans="11:12" ht="15" customHeight="1">
      <c r="K7850" s="1715"/>
      <c r="L7850" s="1715"/>
    </row>
    <row r="7851" spans="11:12" ht="15" customHeight="1">
      <c r="K7851" s="1715"/>
      <c r="L7851" s="1715"/>
    </row>
    <row r="7852" spans="11:12" ht="15" customHeight="1">
      <c r="K7852" s="1715"/>
      <c r="L7852" s="1715"/>
    </row>
    <row r="7853" spans="11:12" ht="15" customHeight="1">
      <c r="K7853" s="1715"/>
      <c r="L7853" s="1715"/>
    </row>
    <row r="7854" spans="11:12" ht="15" customHeight="1">
      <c r="K7854" s="1715"/>
      <c r="L7854" s="1715"/>
    </row>
    <row r="7855" spans="11:12" ht="15" customHeight="1">
      <c r="K7855" s="1715"/>
      <c r="L7855" s="1715"/>
    </row>
    <row r="7856" spans="11:12" ht="15" customHeight="1">
      <c r="K7856" s="1715"/>
      <c r="L7856" s="1715"/>
    </row>
    <row r="7857" spans="11:12" ht="15" customHeight="1">
      <c r="K7857" s="1715"/>
      <c r="L7857" s="1715"/>
    </row>
    <row r="7858" spans="11:12" ht="15" customHeight="1">
      <c r="K7858" s="1715"/>
      <c r="L7858" s="1715"/>
    </row>
    <row r="7859" spans="11:12" ht="15" customHeight="1">
      <c r="K7859" s="1715"/>
      <c r="L7859" s="1715"/>
    </row>
    <row r="7860" spans="11:12" ht="15" customHeight="1">
      <c r="K7860" s="1715"/>
      <c r="L7860" s="1715"/>
    </row>
    <row r="7861" spans="11:12" ht="15" customHeight="1">
      <c r="K7861" s="1715"/>
      <c r="L7861" s="1715"/>
    </row>
    <row r="7862" spans="11:12" ht="15" customHeight="1">
      <c r="K7862" s="1715"/>
      <c r="L7862" s="1715"/>
    </row>
    <row r="7863" spans="11:12" ht="15" customHeight="1">
      <c r="K7863" s="1715"/>
      <c r="L7863" s="1715"/>
    </row>
    <row r="7864" spans="11:12" ht="15" customHeight="1">
      <c r="K7864" s="1715"/>
      <c r="L7864" s="1715"/>
    </row>
    <row r="7865" spans="11:12" ht="15" customHeight="1">
      <c r="K7865" s="1715"/>
      <c r="L7865" s="1715"/>
    </row>
    <row r="7866" spans="11:12" ht="15" customHeight="1">
      <c r="K7866" s="1715"/>
      <c r="L7866" s="1715"/>
    </row>
    <row r="7867" spans="11:12" ht="15" customHeight="1">
      <c r="K7867" s="1715"/>
      <c r="L7867" s="1715"/>
    </row>
    <row r="7868" spans="11:12" ht="15" customHeight="1">
      <c r="K7868" s="1715"/>
      <c r="L7868" s="1715"/>
    </row>
    <row r="7869" spans="11:12" ht="15" customHeight="1">
      <c r="K7869" s="1715"/>
      <c r="L7869" s="1715"/>
    </row>
    <row r="7870" spans="11:12" ht="15" customHeight="1">
      <c r="K7870" s="1715"/>
      <c r="L7870" s="1715"/>
    </row>
    <row r="7871" spans="11:12" ht="15" customHeight="1">
      <c r="K7871" s="1715"/>
      <c r="L7871" s="1715"/>
    </row>
    <row r="7872" spans="11:12" ht="15" customHeight="1">
      <c r="K7872" s="1715"/>
      <c r="L7872" s="1715"/>
    </row>
    <row r="7873" spans="11:12" ht="15" customHeight="1">
      <c r="K7873" s="1715"/>
      <c r="L7873" s="1715"/>
    </row>
    <row r="7874" spans="11:12" ht="15" customHeight="1">
      <c r="K7874" s="1715"/>
      <c r="L7874" s="1715"/>
    </row>
    <row r="7875" spans="11:12" ht="15" customHeight="1">
      <c r="K7875" s="1715"/>
      <c r="L7875" s="1715"/>
    </row>
    <row r="7876" spans="11:12" ht="15" customHeight="1">
      <c r="K7876" s="1715"/>
      <c r="L7876" s="1715"/>
    </row>
    <row r="7877" spans="11:12" ht="15" customHeight="1">
      <c r="K7877" s="1715"/>
      <c r="L7877" s="1715"/>
    </row>
    <row r="7878" spans="11:12" ht="15" customHeight="1">
      <c r="K7878" s="1715"/>
      <c r="L7878" s="1715"/>
    </row>
    <row r="7879" spans="11:12" ht="15" customHeight="1">
      <c r="K7879" s="1715"/>
      <c r="L7879" s="1715"/>
    </row>
    <row r="7880" spans="11:12" ht="15" customHeight="1">
      <c r="K7880" s="1715"/>
      <c r="L7880" s="1715"/>
    </row>
    <row r="7881" spans="11:12" ht="15" customHeight="1">
      <c r="K7881" s="1715"/>
      <c r="L7881" s="1715"/>
    </row>
    <row r="7882" spans="11:12" ht="15" customHeight="1">
      <c r="K7882" s="1715"/>
      <c r="L7882" s="1715"/>
    </row>
    <row r="7883" spans="11:12" ht="15" customHeight="1">
      <c r="K7883" s="1715"/>
      <c r="L7883" s="1715"/>
    </row>
    <row r="7884" spans="11:12" ht="15" customHeight="1">
      <c r="K7884" s="1715"/>
      <c r="L7884" s="1715"/>
    </row>
    <row r="7885" spans="11:12" ht="15" customHeight="1">
      <c r="K7885" s="1715"/>
      <c r="L7885" s="1715"/>
    </row>
    <row r="7886" spans="11:12" ht="15" customHeight="1">
      <c r="K7886" s="1715"/>
      <c r="L7886" s="1715"/>
    </row>
    <row r="7887" spans="11:12" ht="15" customHeight="1">
      <c r="K7887" s="1715"/>
      <c r="L7887" s="1715"/>
    </row>
    <row r="7888" spans="11:12" ht="15" customHeight="1">
      <c r="K7888" s="1715"/>
      <c r="L7888" s="1715"/>
    </row>
    <row r="7889" spans="11:12" ht="15" customHeight="1">
      <c r="K7889" s="1715"/>
      <c r="L7889" s="1715"/>
    </row>
    <row r="7890" spans="11:12" ht="15" customHeight="1">
      <c r="K7890" s="1715"/>
      <c r="L7890" s="1715"/>
    </row>
    <row r="7891" spans="11:12" ht="15" customHeight="1">
      <c r="K7891" s="1715"/>
      <c r="L7891" s="1715"/>
    </row>
    <row r="7892" spans="11:12" ht="15" customHeight="1">
      <c r="K7892" s="1715"/>
      <c r="L7892" s="1715"/>
    </row>
    <row r="7893" spans="11:12" ht="15" customHeight="1">
      <c r="K7893" s="1715"/>
      <c r="L7893" s="1715"/>
    </row>
    <row r="7894" spans="11:12" ht="15" customHeight="1">
      <c r="K7894" s="1715"/>
      <c r="L7894" s="1715"/>
    </row>
    <row r="7895" spans="11:12" ht="15" customHeight="1">
      <c r="K7895" s="1715"/>
      <c r="L7895" s="1715"/>
    </row>
    <row r="7896" spans="11:12" ht="15" customHeight="1">
      <c r="K7896" s="1715"/>
      <c r="L7896" s="1715"/>
    </row>
    <row r="7897" spans="11:12" ht="15" customHeight="1">
      <c r="K7897" s="1715"/>
      <c r="L7897" s="1715"/>
    </row>
    <row r="7898" spans="11:12" ht="15" customHeight="1">
      <c r="K7898" s="1715"/>
      <c r="L7898" s="1715"/>
    </row>
    <row r="7899" spans="11:12" ht="15" customHeight="1">
      <c r="K7899" s="1715"/>
      <c r="L7899" s="1715"/>
    </row>
    <row r="7900" spans="11:12" ht="15" customHeight="1">
      <c r="K7900" s="1715"/>
      <c r="L7900" s="1715"/>
    </row>
    <row r="7901" spans="11:12" ht="15" customHeight="1">
      <c r="K7901" s="1715"/>
      <c r="L7901" s="1715"/>
    </row>
    <row r="7902" spans="11:12" ht="15" customHeight="1">
      <c r="K7902" s="1715"/>
      <c r="L7902" s="1715"/>
    </row>
    <row r="7903" spans="11:12" ht="15" customHeight="1">
      <c r="K7903" s="1715"/>
      <c r="L7903" s="1715"/>
    </row>
    <row r="7904" spans="11:12" ht="15" customHeight="1">
      <c r="K7904" s="1715"/>
      <c r="L7904" s="1715"/>
    </row>
    <row r="7905" spans="11:12" ht="15" customHeight="1">
      <c r="K7905" s="1715"/>
      <c r="L7905" s="1715"/>
    </row>
    <row r="7906" spans="11:12" ht="15" customHeight="1">
      <c r="K7906" s="1715"/>
      <c r="L7906" s="1715"/>
    </row>
    <row r="7907" spans="11:12" ht="15" customHeight="1">
      <c r="K7907" s="1715"/>
      <c r="L7907" s="1715"/>
    </row>
    <row r="7908" spans="11:12" ht="15" customHeight="1">
      <c r="K7908" s="1715"/>
      <c r="L7908" s="1715"/>
    </row>
    <row r="7909" spans="11:12" ht="15" customHeight="1">
      <c r="K7909" s="1715"/>
      <c r="L7909" s="1715"/>
    </row>
    <row r="7910" spans="11:12" ht="15" customHeight="1">
      <c r="K7910" s="1715"/>
      <c r="L7910" s="1715"/>
    </row>
    <row r="7911" spans="11:12" ht="15" customHeight="1">
      <c r="K7911" s="1715"/>
      <c r="L7911" s="1715"/>
    </row>
    <row r="7912" spans="11:12" ht="15" customHeight="1">
      <c r="K7912" s="1715"/>
      <c r="L7912" s="1715"/>
    </row>
    <row r="7913" spans="11:12" ht="15" customHeight="1">
      <c r="K7913" s="1715"/>
      <c r="L7913" s="1715"/>
    </row>
    <row r="7914" spans="11:12" ht="15" customHeight="1">
      <c r="K7914" s="1715"/>
      <c r="L7914" s="1715"/>
    </row>
    <row r="7915" spans="11:12" ht="15" customHeight="1">
      <c r="K7915" s="1715"/>
      <c r="L7915" s="1715"/>
    </row>
    <row r="7916" spans="11:12" ht="15" customHeight="1">
      <c r="K7916" s="1715"/>
      <c r="L7916" s="1715"/>
    </row>
    <row r="7917" spans="11:12" ht="15" customHeight="1">
      <c r="K7917" s="1715"/>
      <c r="L7917" s="1715"/>
    </row>
    <row r="7918" spans="11:12" ht="15" customHeight="1">
      <c r="K7918" s="1715"/>
      <c r="L7918" s="1715"/>
    </row>
    <row r="7919" spans="11:12" ht="15" customHeight="1">
      <c r="K7919" s="1715"/>
      <c r="L7919" s="1715"/>
    </row>
    <row r="7920" spans="11:12" ht="15" customHeight="1">
      <c r="K7920" s="1715"/>
      <c r="L7920" s="1715"/>
    </row>
    <row r="7921" spans="11:12" ht="15" customHeight="1">
      <c r="K7921" s="1715"/>
      <c r="L7921" s="1715"/>
    </row>
    <row r="7922" spans="11:12" ht="15" customHeight="1">
      <c r="K7922" s="1715"/>
      <c r="L7922" s="1715"/>
    </row>
    <row r="7923" spans="11:12" ht="15" customHeight="1">
      <c r="K7923" s="1715"/>
      <c r="L7923" s="1715"/>
    </row>
    <row r="7924" spans="11:12" ht="15" customHeight="1">
      <c r="K7924" s="1715"/>
      <c r="L7924" s="1715"/>
    </row>
    <row r="7925" spans="11:12" ht="15" customHeight="1">
      <c r="K7925" s="1715"/>
      <c r="L7925" s="1715"/>
    </row>
    <row r="7926" spans="11:12" ht="15" customHeight="1">
      <c r="K7926" s="1715"/>
      <c r="L7926" s="1715"/>
    </row>
    <row r="7927" spans="11:12" ht="15" customHeight="1">
      <c r="K7927" s="1715"/>
      <c r="L7927" s="1715"/>
    </row>
    <row r="7928" spans="11:12" ht="15" customHeight="1">
      <c r="K7928" s="1715"/>
      <c r="L7928" s="1715"/>
    </row>
    <row r="7929" spans="11:12" ht="15" customHeight="1">
      <c r="K7929" s="1715"/>
      <c r="L7929" s="1715"/>
    </row>
    <row r="7930" spans="11:12" ht="15" customHeight="1">
      <c r="K7930" s="1715"/>
      <c r="L7930" s="1715"/>
    </row>
    <row r="7931" spans="11:12" ht="15" customHeight="1">
      <c r="K7931" s="1715"/>
      <c r="L7931" s="1715"/>
    </row>
    <row r="7932" spans="11:12" ht="15" customHeight="1">
      <c r="K7932" s="1715"/>
      <c r="L7932" s="1715"/>
    </row>
    <row r="7933" spans="11:12" ht="15" customHeight="1">
      <c r="K7933" s="1715"/>
      <c r="L7933" s="1715"/>
    </row>
    <row r="7934" spans="11:12" ht="15" customHeight="1">
      <c r="K7934" s="1715"/>
      <c r="L7934" s="1715"/>
    </row>
    <row r="7935" spans="11:12" ht="15" customHeight="1">
      <c r="K7935" s="1715"/>
      <c r="L7935" s="1715"/>
    </row>
    <row r="7936" spans="11:12" ht="15" customHeight="1">
      <c r="K7936" s="1715"/>
      <c r="L7936" s="1715"/>
    </row>
    <row r="7937" spans="11:12" ht="15" customHeight="1">
      <c r="K7937" s="1715"/>
      <c r="L7937" s="1715"/>
    </row>
    <row r="7938" spans="11:12" ht="15" customHeight="1">
      <c r="K7938" s="1715"/>
      <c r="L7938" s="1715"/>
    </row>
    <row r="7939" spans="11:12" ht="15" customHeight="1">
      <c r="K7939" s="1715"/>
      <c r="L7939" s="1715"/>
    </row>
    <row r="7940" spans="11:12" ht="15" customHeight="1">
      <c r="K7940" s="1715"/>
      <c r="L7940" s="1715"/>
    </row>
    <row r="7941" spans="11:12" ht="15" customHeight="1">
      <c r="K7941" s="1715"/>
      <c r="L7941" s="1715"/>
    </row>
    <row r="7942" spans="11:12" ht="15" customHeight="1">
      <c r="K7942" s="1715"/>
      <c r="L7942" s="1715"/>
    </row>
    <row r="7943" spans="11:12" ht="15" customHeight="1">
      <c r="K7943" s="1715"/>
      <c r="L7943" s="1715"/>
    </row>
    <row r="7944" spans="11:12" ht="15" customHeight="1">
      <c r="K7944" s="1715"/>
      <c r="L7944" s="1715"/>
    </row>
    <row r="7945" spans="11:12" ht="15" customHeight="1">
      <c r="K7945" s="1715"/>
      <c r="L7945" s="1715"/>
    </row>
    <row r="7946" spans="11:12" ht="15" customHeight="1">
      <c r="K7946" s="1715"/>
      <c r="L7946" s="1715"/>
    </row>
    <row r="7947" spans="11:12" ht="15" customHeight="1">
      <c r="K7947" s="1715"/>
      <c r="L7947" s="1715"/>
    </row>
    <row r="7948" spans="11:12" ht="15" customHeight="1">
      <c r="K7948" s="1715"/>
      <c r="L7948" s="1715"/>
    </row>
    <row r="7949" spans="11:12" ht="15" customHeight="1">
      <c r="K7949" s="1715"/>
      <c r="L7949" s="1715"/>
    </row>
    <row r="7950" spans="11:12" ht="15" customHeight="1">
      <c r="K7950" s="1715"/>
      <c r="L7950" s="1715"/>
    </row>
    <row r="7951" spans="11:12" ht="15" customHeight="1">
      <c r="K7951" s="1715"/>
      <c r="L7951" s="1715"/>
    </row>
    <row r="7952" spans="11:12" ht="15" customHeight="1">
      <c r="K7952" s="1715"/>
      <c r="L7952" s="1715"/>
    </row>
    <row r="7953" spans="11:12" ht="15" customHeight="1">
      <c r="K7953" s="1715"/>
      <c r="L7953" s="1715"/>
    </row>
    <row r="7954" spans="11:12" ht="15" customHeight="1">
      <c r="K7954" s="1715"/>
      <c r="L7954" s="1715"/>
    </row>
    <row r="7955" spans="11:12" ht="15" customHeight="1">
      <c r="K7955" s="1715"/>
      <c r="L7955" s="1715"/>
    </row>
    <row r="7956" spans="11:12" ht="15" customHeight="1">
      <c r="K7956" s="1715"/>
      <c r="L7956" s="1715"/>
    </row>
    <row r="7957" spans="11:12" ht="15" customHeight="1">
      <c r="K7957" s="1715"/>
      <c r="L7957" s="1715"/>
    </row>
    <row r="7958" spans="11:12" ht="15" customHeight="1">
      <c r="K7958" s="1715"/>
      <c r="L7958" s="1715"/>
    </row>
    <row r="7959" spans="11:12" ht="15" customHeight="1">
      <c r="K7959" s="1715"/>
      <c r="L7959" s="1715"/>
    </row>
    <row r="7960" spans="11:12" ht="15" customHeight="1">
      <c r="K7960" s="1715"/>
      <c r="L7960" s="1715"/>
    </row>
    <row r="7961" spans="11:12" ht="15" customHeight="1">
      <c r="K7961" s="1715"/>
      <c r="L7961" s="1715"/>
    </row>
    <row r="7962" spans="11:12" ht="15" customHeight="1">
      <c r="K7962" s="1715"/>
      <c r="L7962" s="1715"/>
    </row>
    <row r="7963" spans="11:12" ht="15" customHeight="1">
      <c r="K7963" s="1715"/>
      <c r="L7963" s="1715"/>
    </row>
    <row r="7964" spans="11:12" ht="15" customHeight="1">
      <c r="K7964" s="1715"/>
      <c r="L7964" s="1715"/>
    </row>
    <row r="7965" spans="11:12" ht="15" customHeight="1">
      <c r="K7965" s="1715"/>
      <c r="L7965" s="1715"/>
    </row>
    <row r="7966" spans="11:12" ht="15" customHeight="1">
      <c r="K7966" s="1715"/>
      <c r="L7966" s="1715"/>
    </row>
    <row r="7967" spans="11:12" ht="15" customHeight="1">
      <c r="K7967" s="1715"/>
      <c r="L7967" s="1715"/>
    </row>
    <row r="7968" spans="11:12" ht="15" customHeight="1">
      <c r="K7968" s="1715"/>
      <c r="L7968" s="1715"/>
    </row>
    <row r="7969" spans="11:12" ht="15" customHeight="1">
      <c r="K7969" s="1715"/>
      <c r="L7969" s="1715"/>
    </row>
    <row r="7970" spans="11:12" ht="15" customHeight="1">
      <c r="K7970" s="1715"/>
      <c r="L7970" s="1715"/>
    </row>
    <row r="7971" spans="11:12" ht="15" customHeight="1">
      <c r="K7971" s="1715"/>
      <c r="L7971" s="1715"/>
    </row>
    <row r="7972" spans="11:12" ht="15" customHeight="1">
      <c r="K7972" s="1715"/>
      <c r="L7972" s="1715"/>
    </row>
    <row r="7973" spans="11:12" ht="15" customHeight="1">
      <c r="K7973" s="1715"/>
      <c r="L7973" s="1715"/>
    </row>
    <row r="7974" spans="11:12" ht="15" customHeight="1">
      <c r="K7974" s="1715"/>
      <c r="L7974" s="1715"/>
    </row>
    <row r="7975" spans="11:12" ht="15" customHeight="1">
      <c r="K7975" s="1715"/>
      <c r="L7975" s="1715"/>
    </row>
    <row r="7976" spans="11:12" ht="15" customHeight="1">
      <c r="K7976" s="1715"/>
      <c r="L7976" s="1715"/>
    </row>
    <row r="7977" spans="11:12" ht="15" customHeight="1">
      <c r="K7977" s="1715"/>
      <c r="L7977" s="1715"/>
    </row>
    <row r="7978" spans="11:12" ht="15" customHeight="1">
      <c r="K7978" s="1715"/>
      <c r="L7978" s="1715"/>
    </row>
    <row r="7979" spans="11:12" ht="15" customHeight="1">
      <c r="K7979" s="1715"/>
      <c r="L7979" s="1715"/>
    </row>
    <row r="7980" spans="11:12" ht="15" customHeight="1">
      <c r="K7980" s="1715"/>
      <c r="L7980" s="1715"/>
    </row>
    <row r="7981" spans="11:12" ht="15" customHeight="1">
      <c r="K7981" s="1715"/>
      <c r="L7981" s="1715"/>
    </row>
    <row r="7982" spans="11:12" ht="15" customHeight="1">
      <c r="K7982" s="1715"/>
      <c r="L7982" s="1715"/>
    </row>
    <row r="7983" spans="11:12" ht="15" customHeight="1">
      <c r="K7983" s="1715"/>
      <c r="L7983" s="1715"/>
    </row>
    <row r="7984" spans="11:12" ht="15" customHeight="1">
      <c r="K7984" s="1715"/>
      <c r="L7984" s="1715"/>
    </row>
    <row r="7985" spans="11:12" ht="15" customHeight="1">
      <c r="K7985" s="1715"/>
      <c r="L7985" s="1715"/>
    </row>
    <row r="7986" spans="11:12" ht="15" customHeight="1">
      <c r="K7986" s="1715"/>
      <c r="L7986" s="1715"/>
    </row>
    <row r="7987" spans="11:12" ht="15" customHeight="1">
      <c r="K7987" s="1715"/>
      <c r="L7987" s="1715"/>
    </row>
    <row r="7988" spans="11:12" ht="15" customHeight="1">
      <c r="K7988" s="1715"/>
      <c r="L7988" s="1715"/>
    </row>
    <row r="7989" spans="11:12" ht="15" customHeight="1">
      <c r="K7989" s="1715"/>
      <c r="L7989" s="1715"/>
    </row>
    <row r="7990" spans="11:12" ht="15" customHeight="1">
      <c r="K7990" s="1715"/>
      <c r="L7990" s="1715"/>
    </row>
    <row r="7991" spans="11:12" ht="15" customHeight="1">
      <c r="K7991" s="1715"/>
      <c r="L7991" s="1715"/>
    </row>
    <row r="7992" spans="11:12" ht="15" customHeight="1">
      <c r="K7992" s="1715"/>
      <c r="L7992" s="1715"/>
    </row>
    <row r="7993" spans="11:12" ht="15" customHeight="1">
      <c r="K7993" s="1715"/>
      <c r="L7993" s="1715"/>
    </row>
    <row r="7994" spans="11:12" ht="15" customHeight="1">
      <c r="K7994" s="1715"/>
      <c r="L7994" s="1715"/>
    </row>
    <row r="7995" spans="11:12" ht="15" customHeight="1">
      <c r="K7995" s="1715"/>
      <c r="L7995" s="1715"/>
    </row>
    <row r="7996" spans="11:12" ht="15" customHeight="1">
      <c r="K7996" s="1715"/>
      <c r="L7996" s="1715"/>
    </row>
    <row r="7997" spans="11:12" ht="15" customHeight="1">
      <c r="K7997" s="1715"/>
      <c r="L7997" s="1715"/>
    </row>
    <row r="7998" spans="11:12" ht="15" customHeight="1">
      <c r="K7998" s="1715"/>
      <c r="L7998" s="1715"/>
    </row>
    <row r="7999" spans="11:12" ht="15" customHeight="1">
      <c r="K7999" s="1715"/>
      <c r="L7999" s="1715"/>
    </row>
    <row r="8000" spans="11:12" ht="15" customHeight="1">
      <c r="K8000" s="1715"/>
      <c r="L8000" s="1715"/>
    </row>
    <row r="8001" spans="11:12" ht="15" customHeight="1">
      <c r="K8001" s="1715"/>
      <c r="L8001" s="1715"/>
    </row>
    <row r="8002" spans="11:12" ht="15" customHeight="1">
      <c r="K8002" s="1715"/>
      <c r="L8002" s="1715"/>
    </row>
    <row r="8003" spans="11:12" ht="15" customHeight="1">
      <c r="K8003" s="1715"/>
      <c r="L8003" s="1715"/>
    </row>
    <row r="8004" spans="11:12" ht="15" customHeight="1">
      <c r="K8004" s="1715"/>
      <c r="L8004" s="1715"/>
    </row>
    <row r="8005" spans="11:12" ht="15" customHeight="1">
      <c r="K8005" s="1715"/>
      <c r="L8005" s="1715"/>
    </row>
    <row r="8006" spans="11:12" ht="15" customHeight="1">
      <c r="K8006" s="1715"/>
      <c r="L8006" s="1715"/>
    </row>
    <row r="8007" spans="11:12" ht="15" customHeight="1">
      <c r="K8007" s="1715"/>
      <c r="L8007" s="1715"/>
    </row>
    <row r="8008" spans="11:12" ht="15" customHeight="1">
      <c r="K8008" s="1715"/>
      <c r="L8008" s="1715"/>
    </row>
    <row r="8009" spans="11:12" ht="15" customHeight="1">
      <c r="K8009" s="1715"/>
      <c r="L8009" s="1715"/>
    </row>
    <row r="8010" spans="11:12" ht="15" customHeight="1">
      <c r="K8010" s="1715"/>
      <c r="L8010" s="1715"/>
    </row>
    <row r="8011" spans="11:12" ht="15" customHeight="1">
      <c r="K8011" s="1715"/>
      <c r="L8011" s="1715"/>
    </row>
    <row r="8012" spans="11:12" ht="15" customHeight="1">
      <c r="K8012" s="1715"/>
      <c r="L8012" s="1715"/>
    </row>
    <row r="8013" spans="11:12" ht="15" customHeight="1">
      <c r="K8013" s="1715"/>
      <c r="L8013" s="1715"/>
    </row>
    <row r="8014" spans="11:12" ht="15" customHeight="1">
      <c r="K8014" s="1715"/>
      <c r="L8014" s="1715"/>
    </row>
    <row r="8015" spans="11:12" ht="15" customHeight="1">
      <c r="K8015" s="1715"/>
      <c r="L8015" s="1715"/>
    </row>
    <row r="8016" spans="11:12" ht="15" customHeight="1">
      <c r="K8016" s="1715"/>
      <c r="L8016" s="1715"/>
    </row>
    <row r="8017" spans="11:12" ht="15" customHeight="1">
      <c r="K8017" s="1715"/>
      <c r="L8017" s="1715"/>
    </row>
    <row r="8018" spans="11:12" ht="15" customHeight="1">
      <c r="K8018" s="1715"/>
      <c r="L8018" s="1715"/>
    </row>
    <row r="8019" spans="11:12" ht="15" customHeight="1">
      <c r="K8019" s="1715"/>
      <c r="L8019" s="1715"/>
    </row>
    <row r="8020" spans="11:12" ht="15" customHeight="1">
      <c r="K8020" s="1715"/>
      <c r="L8020" s="1715"/>
    </row>
    <row r="8021" spans="11:12" ht="15" customHeight="1">
      <c r="K8021" s="1715"/>
      <c r="L8021" s="1715"/>
    </row>
    <row r="8022" spans="11:12" ht="15" customHeight="1">
      <c r="K8022" s="1715"/>
      <c r="L8022" s="1715"/>
    </row>
    <row r="8023" spans="11:12" ht="15" customHeight="1">
      <c r="K8023" s="1715"/>
      <c r="L8023" s="1715"/>
    </row>
    <row r="8024" spans="11:12" ht="15" customHeight="1">
      <c r="K8024" s="1715"/>
      <c r="L8024" s="1715"/>
    </row>
    <row r="8025" spans="11:12" ht="15" customHeight="1">
      <c r="K8025" s="1715"/>
      <c r="L8025" s="1715"/>
    </row>
    <row r="8026" spans="11:12" ht="15" customHeight="1">
      <c r="K8026" s="1715"/>
      <c r="L8026" s="1715"/>
    </row>
    <row r="8027" spans="11:12" ht="15" customHeight="1">
      <c r="K8027" s="1715"/>
      <c r="L8027" s="1715"/>
    </row>
    <row r="8028" spans="11:12" ht="15" customHeight="1">
      <c r="K8028" s="1715"/>
      <c r="L8028" s="1715"/>
    </row>
    <row r="8029" spans="11:12" ht="15" customHeight="1">
      <c r="K8029" s="1715"/>
      <c r="L8029" s="1715"/>
    </row>
    <row r="8030" spans="11:12" ht="15" customHeight="1">
      <c r="K8030" s="1715"/>
      <c r="L8030" s="1715"/>
    </row>
    <row r="8031" spans="11:12" ht="15" customHeight="1">
      <c r="K8031" s="1715"/>
      <c r="L8031" s="1715"/>
    </row>
    <row r="8032" spans="11:12" ht="15" customHeight="1">
      <c r="K8032" s="1715"/>
      <c r="L8032" s="1715"/>
    </row>
    <row r="8033" spans="11:12" ht="15" customHeight="1">
      <c r="K8033" s="1715"/>
      <c r="L8033" s="1715"/>
    </row>
    <row r="8034" spans="11:12" ht="15" customHeight="1">
      <c r="K8034" s="1715"/>
      <c r="L8034" s="1715"/>
    </row>
    <row r="8035" spans="11:12" ht="15" customHeight="1">
      <c r="K8035" s="1715"/>
      <c r="L8035" s="1715"/>
    </row>
    <row r="8036" spans="11:12" ht="15" customHeight="1">
      <c r="K8036" s="1715"/>
      <c r="L8036" s="1715"/>
    </row>
    <row r="8037" spans="11:12" ht="15" customHeight="1">
      <c r="K8037" s="1715"/>
      <c r="L8037" s="1715"/>
    </row>
    <row r="8038" spans="11:12" ht="15" customHeight="1">
      <c r="K8038" s="1715"/>
      <c r="L8038" s="1715"/>
    </row>
    <row r="8039" spans="11:12" ht="15" customHeight="1">
      <c r="K8039" s="1715"/>
      <c r="L8039" s="1715"/>
    </row>
    <row r="8040" spans="11:12" ht="15" customHeight="1">
      <c r="K8040" s="1715"/>
      <c r="L8040" s="1715"/>
    </row>
    <row r="8041" spans="11:12" ht="15" customHeight="1">
      <c r="K8041" s="1715"/>
      <c r="L8041" s="1715"/>
    </row>
    <row r="8042" spans="11:12" ht="15" customHeight="1">
      <c r="K8042" s="1715"/>
      <c r="L8042" s="1715"/>
    </row>
    <row r="8043" spans="11:12" ht="15" customHeight="1">
      <c r="K8043" s="1715"/>
      <c r="L8043" s="1715"/>
    </row>
    <row r="8044" spans="11:12" ht="15" customHeight="1">
      <c r="K8044" s="1715"/>
      <c r="L8044" s="1715"/>
    </row>
    <row r="8045" spans="11:12" ht="15" customHeight="1">
      <c r="K8045" s="1715"/>
      <c r="L8045" s="1715"/>
    </row>
    <row r="8046" spans="11:12" ht="15" customHeight="1">
      <c r="K8046" s="1715"/>
      <c r="L8046" s="1715"/>
    </row>
    <row r="8047" spans="11:12" ht="15" customHeight="1">
      <c r="K8047" s="1715"/>
      <c r="L8047" s="1715"/>
    </row>
    <row r="8048" spans="11:12" ht="15" customHeight="1">
      <c r="K8048" s="1715"/>
      <c r="L8048" s="1715"/>
    </row>
    <row r="8049" spans="11:12" ht="15" customHeight="1">
      <c r="K8049" s="1715"/>
      <c r="L8049" s="1715"/>
    </row>
    <row r="8050" spans="11:12" ht="15" customHeight="1">
      <c r="K8050" s="1715"/>
      <c r="L8050" s="1715"/>
    </row>
    <row r="8051" spans="11:12" ht="15" customHeight="1">
      <c r="K8051" s="1715"/>
      <c r="L8051" s="1715"/>
    </row>
    <row r="8052" spans="11:12" ht="15" customHeight="1">
      <c r="K8052" s="1715"/>
      <c r="L8052" s="1715"/>
    </row>
    <row r="8053" spans="11:12" ht="15" customHeight="1">
      <c r="K8053" s="1715"/>
      <c r="L8053" s="1715"/>
    </row>
    <row r="8054" spans="11:12" ht="15" customHeight="1">
      <c r="K8054" s="1715"/>
      <c r="L8054" s="1715"/>
    </row>
    <row r="8055" spans="11:12" ht="15" customHeight="1">
      <c r="K8055" s="1715"/>
      <c r="L8055" s="1715"/>
    </row>
    <row r="8056" spans="11:12" ht="15" customHeight="1">
      <c r="K8056" s="1715"/>
      <c r="L8056" s="1715"/>
    </row>
    <row r="8057" spans="11:12" ht="15" customHeight="1">
      <c r="K8057" s="1715"/>
      <c r="L8057" s="1715"/>
    </row>
    <row r="8058" spans="11:12" ht="15" customHeight="1">
      <c r="K8058" s="1715"/>
      <c r="L8058" s="1715"/>
    </row>
    <row r="8059" spans="11:12" ht="15" customHeight="1">
      <c r="K8059" s="1715"/>
      <c r="L8059" s="1715"/>
    </row>
    <row r="8060" spans="11:12" ht="15" customHeight="1">
      <c r="K8060" s="1715"/>
      <c r="L8060" s="1715"/>
    </row>
    <row r="8061" spans="11:12" ht="15" customHeight="1">
      <c r="K8061" s="1715"/>
      <c r="L8061" s="1715"/>
    </row>
    <row r="8062" spans="11:12" ht="15" customHeight="1">
      <c r="K8062" s="1715"/>
      <c r="L8062" s="1715"/>
    </row>
    <row r="8063" spans="11:12" ht="15" customHeight="1">
      <c r="K8063" s="1715"/>
      <c r="L8063" s="1715"/>
    </row>
    <row r="8064" spans="11:12" ht="15" customHeight="1">
      <c r="K8064" s="1715"/>
      <c r="L8064" s="1715"/>
    </row>
    <row r="8065" spans="11:12" ht="15" customHeight="1">
      <c r="K8065" s="1715"/>
      <c r="L8065" s="1715"/>
    </row>
    <row r="8066" spans="11:12" ht="15" customHeight="1">
      <c r="K8066" s="1715"/>
      <c r="L8066" s="1715"/>
    </row>
    <row r="8067" spans="11:12" ht="15" customHeight="1">
      <c r="K8067" s="1715"/>
      <c r="L8067" s="1715"/>
    </row>
    <row r="8068" spans="11:12" ht="15" customHeight="1">
      <c r="K8068" s="1715"/>
      <c r="L8068" s="1715"/>
    </row>
    <row r="8069" spans="11:12" ht="15" customHeight="1">
      <c r="K8069" s="1715"/>
      <c r="L8069" s="1715"/>
    </row>
    <row r="8070" spans="11:12" ht="15" customHeight="1">
      <c r="K8070" s="1715"/>
      <c r="L8070" s="1715"/>
    </row>
    <row r="8071" spans="11:12" ht="15" customHeight="1">
      <c r="K8071" s="1715"/>
      <c r="L8071" s="1715"/>
    </row>
    <row r="8072" spans="11:12" ht="15" customHeight="1">
      <c r="K8072" s="1715"/>
      <c r="L8072" s="1715"/>
    </row>
    <row r="8073" spans="11:12" ht="15" customHeight="1">
      <c r="K8073" s="1715"/>
      <c r="L8073" s="1715"/>
    </row>
    <row r="8074" spans="11:12" ht="15" customHeight="1">
      <c r="K8074" s="1715"/>
      <c r="L8074" s="1715"/>
    </row>
    <row r="8075" spans="11:12" ht="15" customHeight="1">
      <c r="K8075" s="1715"/>
      <c r="L8075" s="1715"/>
    </row>
    <row r="8076" spans="11:12" ht="15" customHeight="1">
      <c r="K8076" s="1715"/>
      <c r="L8076" s="1715"/>
    </row>
    <row r="8077" spans="11:12" ht="15" customHeight="1">
      <c r="K8077" s="1715"/>
      <c r="L8077" s="1715"/>
    </row>
    <row r="8078" spans="11:12" ht="15" customHeight="1">
      <c r="K8078" s="1715"/>
      <c r="L8078" s="1715"/>
    </row>
    <row r="8079" spans="11:12" ht="15" customHeight="1">
      <c r="K8079" s="1715"/>
      <c r="L8079" s="1715"/>
    </row>
    <row r="8080" spans="11:12" ht="15" customHeight="1">
      <c r="K8080" s="1715"/>
      <c r="L8080" s="1715"/>
    </row>
    <row r="8081" spans="11:12" ht="15" customHeight="1">
      <c r="K8081" s="1715"/>
      <c r="L8081" s="1715"/>
    </row>
    <row r="8082" spans="11:12" ht="15" customHeight="1">
      <c r="K8082" s="1715"/>
      <c r="L8082" s="1715"/>
    </row>
    <row r="8083" spans="11:12" ht="15" customHeight="1">
      <c r="K8083" s="1715"/>
      <c r="L8083" s="1715"/>
    </row>
    <row r="8084" spans="11:12" ht="15" customHeight="1">
      <c r="K8084" s="1715"/>
      <c r="L8084" s="1715"/>
    </row>
    <row r="8085" spans="11:12" ht="15" customHeight="1">
      <c r="K8085" s="1715"/>
      <c r="L8085" s="1715"/>
    </row>
    <row r="8086" spans="11:12" ht="15" customHeight="1">
      <c r="K8086" s="1715"/>
      <c r="L8086" s="1715"/>
    </row>
    <row r="8087" spans="11:12" ht="15" customHeight="1">
      <c r="K8087" s="1715"/>
      <c r="L8087" s="1715"/>
    </row>
    <row r="8088" spans="11:12" ht="15" customHeight="1">
      <c r="K8088" s="1715"/>
      <c r="L8088" s="1715"/>
    </row>
    <row r="8089" spans="11:12" ht="15" customHeight="1">
      <c r="K8089" s="1715"/>
      <c r="L8089" s="1715"/>
    </row>
    <row r="8090" spans="11:12" ht="15" customHeight="1">
      <c r="K8090" s="1715"/>
      <c r="L8090" s="1715"/>
    </row>
    <row r="8091" spans="11:12" ht="15" customHeight="1">
      <c r="K8091" s="1715"/>
      <c r="L8091" s="1715"/>
    </row>
    <row r="8092" spans="11:12" ht="15" customHeight="1">
      <c r="K8092" s="1715"/>
      <c r="L8092" s="1715"/>
    </row>
    <row r="8093" spans="11:12" ht="15" customHeight="1">
      <c r="K8093" s="1715"/>
      <c r="L8093" s="1715"/>
    </row>
    <row r="8094" spans="11:12" ht="15" customHeight="1">
      <c r="K8094" s="1715"/>
      <c r="L8094" s="1715"/>
    </row>
    <row r="8095" spans="11:12" ht="15" customHeight="1">
      <c r="K8095" s="1715"/>
      <c r="L8095" s="1715"/>
    </row>
    <row r="8096" spans="11:12" ht="15" customHeight="1">
      <c r="K8096" s="1715"/>
      <c r="L8096" s="1715"/>
    </row>
    <row r="8097" spans="11:12" ht="15" customHeight="1">
      <c r="K8097" s="1715"/>
      <c r="L8097" s="1715"/>
    </row>
    <row r="8098" spans="11:12" ht="15" customHeight="1">
      <c r="K8098" s="1715"/>
      <c r="L8098" s="1715"/>
    </row>
    <row r="8099" spans="11:12" ht="15" customHeight="1">
      <c r="K8099" s="1715"/>
      <c r="L8099" s="1715"/>
    </row>
    <row r="8100" spans="11:12" ht="15" customHeight="1">
      <c r="K8100" s="1715"/>
      <c r="L8100" s="1715"/>
    </row>
    <row r="8101" spans="11:12" ht="15" customHeight="1">
      <c r="K8101" s="1715"/>
      <c r="L8101" s="1715"/>
    </row>
    <row r="8102" spans="11:12" ht="15" customHeight="1">
      <c r="K8102" s="1715"/>
      <c r="L8102" s="1715"/>
    </row>
    <row r="8103" spans="11:12" ht="15" customHeight="1">
      <c r="K8103" s="1715"/>
      <c r="L8103" s="1715"/>
    </row>
    <row r="8104" spans="11:12" ht="15" customHeight="1">
      <c r="K8104" s="1715"/>
      <c r="L8104" s="1715"/>
    </row>
    <row r="8105" spans="11:12" ht="15" customHeight="1">
      <c r="K8105" s="1715"/>
      <c r="L8105" s="1715"/>
    </row>
    <row r="8106" spans="11:12" ht="15" customHeight="1">
      <c r="K8106" s="1715"/>
      <c r="L8106" s="1715"/>
    </row>
    <row r="8107" spans="11:12" ht="15" customHeight="1">
      <c r="K8107" s="1715"/>
      <c r="L8107" s="1715"/>
    </row>
    <row r="8108" spans="11:12" ht="15" customHeight="1">
      <c r="K8108" s="1715"/>
      <c r="L8108" s="1715"/>
    </row>
    <row r="8109" spans="11:12" ht="15" customHeight="1">
      <c r="K8109" s="1715"/>
      <c r="L8109" s="1715"/>
    </row>
    <row r="8110" spans="11:12" ht="15" customHeight="1">
      <c r="K8110" s="1715"/>
      <c r="L8110" s="1715"/>
    </row>
    <row r="8111" spans="11:12" ht="15" customHeight="1">
      <c r="K8111" s="1715"/>
      <c r="L8111" s="1715"/>
    </row>
    <row r="8112" spans="11:12" ht="15" customHeight="1">
      <c r="K8112" s="1715"/>
      <c r="L8112" s="1715"/>
    </row>
    <row r="8113" spans="11:12" ht="15" customHeight="1">
      <c r="K8113" s="1715"/>
      <c r="L8113" s="1715"/>
    </row>
    <row r="8114" spans="11:12" ht="15" customHeight="1">
      <c r="K8114" s="1715"/>
      <c r="L8114" s="1715"/>
    </row>
    <row r="8115" spans="11:12" ht="15" customHeight="1">
      <c r="K8115" s="1715"/>
      <c r="L8115" s="1715"/>
    </row>
    <row r="8116" spans="11:12" ht="15" customHeight="1">
      <c r="K8116" s="1715"/>
      <c r="L8116" s="1715"/>
    </row>
    <row r="8117" spans="11:12" ht="15" customHeight="1">
      <c r="K8117" s="1715"/>
      <c r="L8117" s="1715"/>
    </row>
    <row r="8118" spans="11:12" ht="15" customHeight="1">
      <c r="K8118" s="1715"/>
      <c r="L8118" s="1715"/>
    </row>
    <row r="8119" spans="11:12" ht="15" customHeight="1">
      <c r="K8119" s="1715"/>
      <c r="L8119" s="1715"/>
    </row>
    <row r="8120" spans="11:12" ht="15" customHeight="1">
      <c r="K8120" s="1715"/>
      <c r="L8120" s="1715"/>
    </row>
    <row r="8121" spans="11:12" ht="15" customHeight="1">
      <c r="K8121" s="1715"/>
      <c r="L8121" s="1715"/>
    </row>
    <row r="8122" spans="11:12" ht="15" customHeight="1">
      <c r="K8122" s="1715"/>
      <c r="L8122" s="1715"/>
    </row>
    <row r="8123" spans="11:12" ht="15" customHeight="1">
      <c r="K8123" s="1715"/>
      <c r="L8123" s="1715"/>
    </row>
    <row r="8124" spans="11:12" ht="15" customHeight="1">
      <c r="K8124" s="1715"/>
      <c r="L8124" s="1715"/>
    </row>
    <row r="8125" spans="11:12" ht="15" customHeight="1">
      <c r="K8125" s="1715"/>
      <c r="L8125" s="1715"/>
    </row>
    <row r="8126" spans="11:12" ht="15" customHeight="1">
      <c r="K8126" s="1715"/>
      <c r="L8126" s="1715"/>
    </row>
    <row r="8127" spans="11:12" ht="15" customHeight="1">
      <c r="K8127" s="1715"/>
      <c r="L8127" s="1715"/>
    </row>
    <row r="8128" spans="11:12" ht="15" customHeight="1">
      <c r="K8128" s="1715"/>
      <c r="L8128" s="1715"/>
    </row>
    <row r="8129" spans="11:12" ht="15" customHeight="1">
      <c r="K8129" s="1715"/>
      <c r="L8129" s="1715"/>
    </row>
    <row r="8130" spans="11:12" ht="15" customHeight="1">
      <c r="K8130" s="1715"/>
      <c r="L8130" s="1715"/>
    </row>
    <row r="8131" spans="11:12" ht="15" customHeight="1">
      <c r="K8131" s="1715"/>
      <c r="L8131" s="1715"/>
    </row>
    <row r="8132" spans="11:12" ht="15" customHeight="1">
      <c r="K8132" s="1715"/>
      <c r="L8132" s="1715"/>
    </row>
    <row r="8133" spans="11:12" ht="15" customHeight="1">
      <c r="K8133" s="1715"/>
      <c r="L8133" s="1715"/>
    </row>
    <row r="8134" spans="11:12" ht="15" customHeight="1">
      <c r="K8134" s="1715"/>
      <c r="L8134" s="1715"/>
    </row>
    <row r="8135" spans="11:12" ht="15" customHeight="1">
      <c r="K8135" s="1715"/>
      <c r="L8135" s="1715"/>
    </row>
    <row r="8136" spans="11:12" ht="15" customHeight="1">
      <c r="K8136" s="1715"/>
      <c r="L8136" s="1715"/>
    </row>
    <row r="8137" spans="11:12" ht="15" customHeight="1">
      <c r="K8137" s="1715"/>
      <c r="L8137" s="1715"/>
    </row>
    <row r="8138" spans="11:12" ht="15" customHeight="1">
      <c r="K8138" s="1715"/>
      <c r="L8138" s="1715"/>
    </row>
    <row r="8139" spans="11:12" ht="15" customHeight="1">
      <c r="K8139" s="1715"/>
      <c r="L8139" s="1715"/>
    </row>
    <row r="8140" spans="11:12" ht="15" customHeight="1">
      <c r="K8140" s="1715"/>
      <c r="L8140" s="1715"/>
    </row>
    <row r="8141" spans="11:12" ht="15" customHeight="1">
      <c r="K8141" s="1715"/>
      <c r="L8141" s="1715"/>
    </row>
    <row r="8142" spans="11:12" ht="15" customHeight="1">
      <c r="K8142" s="1715"/>
      <c r="L8142" s="1715"/>
    </row>
    <row r="8143" spans="11:12" ht="15" customHeight="1">
      <c r="K8143" s="1715"/>
      <c r="L8143" s="1715"/>
    </row>
    <row r="8144" spans="11:12" ht="15" customHeight="1">
      <c r="K8144" s="1715"/>
      <c r="L8144" s="1715"/>
    </row>
    <row r="8145" spans="11:12" ht="15" customHeight="1">
      <c r="K8145" s="1715"/>
      <c r="L8145" s="1715"/>
    </row>
    <row r="8146" spans="11:12" ht="15" customHeight="1">
      <c r="K8146" s="1715"/>
      <c r="L8146" s="1715"/>
    </row>
    <row r="8147" spans="11:12" ht="15" customHeight="1">
      <c r="K8147" s="1715"/>
      <c r="L8147" s="1715"/>
    </row>
    <row r="8148" spans="11:12" ht="15" customHeight="1">
      <c r="K8148" s="1715"/>
      <c r="L8148" s="1715"/>
    </row>
    <row r="8149" spans="11:12" ht="15" customHeight="1">
      <c r="K8149" s="1715"/>
      <c r="L8149" s="1715"/>
    </row>
    <row r="8150" spans="11:12" ht="15" customHeight="1">
      <c r="K8150" s="1715"/>
      <c r="L8150" s="1715"/>
    </row>
    <row r="8151" spans="11:12" ht="15" customHeight="1">
      <c r="K8151" s="1715"/>
      <c r="L8151" s="1715"/>
    </row>
    <row r="8152" spans="11:12" ht="15" customHeight="1">
      <c r="K8152" s="1715"/>
      <c r="L8152" s="1715"/>
    </row>
    <row r="8153" spans="11:12" ht="15" customHeight="1">
      <c r="K8153" s="1715"/>
      <c r="L8153" s="1715"/>
    </row>
    <row r="8154" spans="11:12" ht="15" customHeight="1">
      <c r="K8154" s="1715"/>
      <c r="L8154" s="1715"/>
    </row>
    <row r="8155" spans="11:12" ht="15" customHeight="1">
      <c r="K8155" s="1715"/>
      <c r="L8155" s="1715"/>
    </row>
    <row r="8156" spans="11:12" ht="15" customHeight="1">
      <c r="K8156" s="1715"/>
      <c r="L8156" s="1715"/>
    </row>
    <row r="8157" spans="11:12" ht="15" customHeight="1">
      <c r="K8157" s="1715"/>
      <c r="L8157" s="1715"/>
    </row>
    <row r="8158" spans="11:12" ht="15" customHeight="1">
      <c r="K8158" s="1715"/>
      <c r="L8158" s="1715"/>
    </row>
    <row r="8159" spans="11:12" ht="15" customHeight="1">
      <c r="K8159" s="1715"/>
      <c r="L8159" s="1715"/>
    </row>
    <row r="8160" spans="11:12" ht="15" customHeight="1">
      <c r="K8160" s="1715"/>
      <c r="L8160" s="1715"/>
    </row>
    <row r="8161" spans="11:12" ht="15" customHeight="1">
      <c r="K8161" s="1715"/>
      <c r="L8161" s="1715"/>
    </row>
    <row r="8162" spans="11:12" ht="15" customHeight="1">
      <c r="K8162" s="1715"/>
      <c r="L8162" s="1715"/>
    </row>
    <row r="8163" spans="11:12" ht="15" customHeight="1">
      <c r="K8163" s="1715"/>
      <c r="L8163" s="1715"/>
    </row>
    <row r="8164" spans="11:12" ht="15" customHeight="1">
      <c r="K8164" s="1715"/>
      <c r="L8164" s="1715"/>
    </row>
    <row r="8165" spans="11:12" ht="15" customHeight="1">
      <c r="K8165" s="1715"/>
      <c r="L8165" s="1715"/>
    </row>
    <row r="8166" spans="11:12" ht="15" customHeight="1">
      <c r="K8166" s="1715"/>
      <c r="L8166" s="1715"/>
    </row>
    <row r="8167" spans="11:12" ht="15" customHeight="1">
      <c r="K8167" s="1715"/>
      <c r="L8167" s="1715"/>
    </row>
    <row r="8168" spans="11:12" ht="15" customHeight="1">
      <c r="K8168" s="1715"/>
      <c r="L8168" s="1715"/>
    </row>
    <row r="8169" spans="11:12" ht="15" customHeight="1">
      <c r="K8169" s="1715"/>
      <c r="L8169" s="1715"/>
    </row>
    <row r="8170" spans="11:12" ht="15" customHeight="1">
      <c r="K8170" s="1715"/>
      <c r="L8170" s="1715"/>
    </row>
    <row r="8171" spans="11:12" ht="15" customHeight="1">
      <c r="K8171" s="1715"/>
      <c r="L8171" s="1715"/>
    </row>
    <row r="8172" spans="11:12" ht="15" customHeight="1">
      <c r="K8172" s="1715"/>
      <c r="L8172" s="1715"/>
    </row>
    <row r="8173" spans="11:12" ht="15" customHeight="1">
      <c r="K8173" s="1715"/>
      <c r="L8173" s="1715"/>
    </row>
    <row r="8174" spans="11:12" ht="15" customHeight="1">
      <c r="K8174" s="1715"/>
      <c r="L8174" s="1715"/>
    </row>
    <row r="8175" spans="11:12" ht="15" customHeight="1">
      <c r="K8175" s="1715"/>
      <c r="L8175" s="1715"/>
    </row>
    <row r="8176" spans="11:12" ht="15" customHeight="1">
      <c r="K8176" s="1715"/>
      <c r="L8176" s="1715"/>
    </row>
    <row r="8177" spans="11:12" ht="15" customHeight="1">
      <c r="K8177" s="1715"/>
      <c r="L8177" s="1715"/>
    </row>
    <row r="8178" spans="11:12" ht="15" customHeight="1">
      <c r="K8178" s="1715"/>
      <c r="L8178" s="1715"/>
    </row>
    <row r="8179" spans="11:12" ht="15" customHeight="1">
      <c r="K8179" s="1715"/>
      <c r="L8179" s="1715"/>
    </row>
    <row r="8180" spans="11:12" ht="15" customHeight="1">
      <c r="K8180" s="1715"/>
      <c r="L8180" s="1715"/>
    </row>
    <row r="8181" spans="11:12" ht="15" customHeight="1">
      <c r="K8181" s="1715"/>
      <c r="L8181" s="1715"/>
    </row>
    <row r="8182" spans="11:12" ht="15" customHeight="1">
      <c r="K8182" s="1715"/>
      <c r="L8182" s="1715"/>
    </row>
    <row r="8183" spans="11:12" ht="15" customHeight="1">
      <c r="K8183" s="1715"/>
      <c r="L8183" s="1715"/>
    </row>
    <row r="8184" spans="11:12" ht="15" customHeight="1">
      <c r="K8184" s="1715"/>
      <c r="L8184" s="1715"/>
    </row>
    <row r="8185" spans="11:12" ht="15" customHeight="1">
      <c r="K8185" s="1715"/>
      <c r="L8185" s="1715"/>
    </row>
    <row r="8186" spans="11:12" ht="15" customHeight="1">
      <c r="K8186" s="1715"/>
      <c r="L8186" s="1715"/>
    </row>
    <row r="8187" spans="11:12" ht="15" customHeight="1">
      <c r="K8187" s="1715"/>
      <c r="L8187" s="1715"/>
    </row>
    <row r="8188" spans="11:12" ht="15" customHeight="1">
      <c r="K8188" s="1715"/>
      <c r="L8188" s="1715"/>
    </row>
    <row r="8189" spans="11:12" ht="15" customHeight="1">
      <c r="K8189" s="1715"/>
      <c r="L8189" s="1715"/>
    </row>
    <row r="8190" spans="11:12" ht="15" customHeight="1">
      <c r="K8190" s="1715"/>
      <c r="L8190" s="1715"/>
    </row>
    <row r="8191" spans="11:12" ht="15" customHeight="1">
      <c r="K8191" s="1715"/>
      <c r="L8191" s="1715"/>
    </row>
    <row r="8192" spans="11:12" ht="15" customHeight="1">
      <c r="K8192" s="1715"/>
      <c r="L8192" s="1715"/>
    </row>
    <row r="8193" spans="11:12" ht="15" customHeight="1">
      <c r="K8193" s="1715"/>
      <c r="L8193" s="1715"/>
    </row>
    <row r="8194" spans="11:12" ht="15" customHeight="1">
      <c r="K8194" s="1715"/>
      <c r="L8194" s="1715"/>
    </row>
    <row r="8195" spans="11:12" ht="15" customHeight="1">
      <c r="K8195" s="1715"/>
      <c r="L8195" s="1715"/>
    </row>
    <row r="8196" spans="11:12" ht="15" customHeight="1">
      <c r="K8196" s="1715"/>
      <c r="L8196" s="1715"/>
    </row>
    <row r="8197" spans="11:12" ht="15" customHeight="1">
      <c r="K8197" s="1715"/>
      <c r="L8197" s="1715"/>
    </row>
    <row r="8198" spans="11:12" ht="15" customHeight="1">
      <c r="K8198" s="1715"/>
      <c r="L8198" s="1715"/>
    </row>
    <row r="8199" spans="11:12" ht="15" customHeight="1">
      <c r="K8199" s="1715"/>
      <c r="L8199" s="1715"/>
    </row>
    <row r="8200" spans="11:12" ht="15" customHeight="1">
      <c r="K8200" s="1715"/>
      <c r="L8200" s="1715"/>
    </row>
    <row r="8201" spans="11:12" ht="15" customHeight="1">
      <c r="K8201" s="1715"/>
      <c r="L8201" s="1715"/>
    </row>
    <row r="8202" spans="11:12" ht="15" customHeight="1">
      <c r="K8202" s="1715"/>
      <c r="L8202" s="1715"/>
    </row>
    <row r="8203" spans="11:12" ht="15" customHeight="1">
      <c r="K8203" s="1715"/>
      <c r="L8203" s="1715"/>
    </row>
    <row r="8204" spans="11:12" ht="15" customHeight="1">
      <c r="K8204" s="1715"/>
      <c r="L8204" s="1715"/>
    </row>
    <row r="8205" spans="11:12" ht="15" customHeight="1">
      <c r="K8205" s="1715"/>
      <c r="L8205" s="1715"/>
    </row>
    <row r="8206" spans="11:12" ht="15" customHeight="1">
      <c r="K8206" s="1715"/>
      <c r="L8206" s="1715"/>
    </row>
    <row r="8207" spans="11:12" ht="15" customHeight="1">
      <c r="K8207" s="1715"/>
      <c r="L8207" s="1715"/>
    </row>
    <row r="8208" spans="11:12" ht="15" customHeight="1">
      <c r="K8208" s="1715"/>
      <c r="L8208" s="1715"/>
    </row>
    <row r="8209" spans="11:12" ht="15" customHeight="1">
      <c r="K8209" s="1715"/>
      <c r="L8209" s="1715"/>
    </row>
    <row r="8210" spans="11:12" ht="15" customHeight="1">
      <c r="K8210" s="1715"/>
      <c r="L8210" s="1715"/>
    </row>
    <row r="8211" spans="11:12" ht="15" customHeight="1">
      <c r="K8211" s="1715"/>
      <c r="L8211" s="1715"/>
    </row>
    <row r="8212" spans="11:12" ht="15" customHeight="1">
      <c r="K8212" s="1715"/>
      <c r="L8212" s="1715"/>
    </row>
    <row r="8213" spans="11:12" ht="15" customHeight="1">
      <c r="K8213" s="1715"/>
      <c r="L8213" s="1715"/>
    </row>
    <row r="8214" spans="11:12" ht="15" customHeight="1">
      <c r="K8214" s="1715"/>
      <c r="L8214" s="1715"/>
    </row>
    <row r="8215" spans="11:12" ht="15" customHeight="1">
      <c r="K8215" s="1715"/>
      <c r="L8215" s="1715"/>
    </row>
    <row r="8216" spans="11:12" ht="15" customHeight="1">
      <c r="K8216" s="1715"/>
      <c r="L8216" s="1715"/>
    </row>
    <row r="8217" spans="11:12" ht="15" customHeight="1">
      <c r="K8217" s="1715"/>
      <c r="L8217" s="1715"/>
    </row>
    <row r="8218" spans="11:12" ht="15" customHeight="1">
      <c r="K8218" s="1715"/>
      <c r="L8218" s="1715"/>
    </row>
    <row r="8219" spans="11:12" ht="15" customHeight="1">
      <c r="K8219" s="1715"/>
      <c r="L8219" s="1715"/>
    </row>
    <row r="8220" spans="11:12" ht="15" customHeight="1">
      <c r="K8220" s="1715"/>
      <c r="L8220" s="1715"/>
    </row>
    <row r="8221" spans="11:12" ht="15" customHeight="1">
      <c r="K8221" s="1715"/>
      <c r="L8221" s="1715"/>
    </row>
    <row r="8222" spans="11:12" ht="15" customHeight="1">
      <c r="K8222" s="1715"/>
      <c r="L8222" s="1715"/>
    </row>
    <row r="8223" spans="11:12" ht="15" customHeight="1">
      <c r="K8223" s="1715"/>
      <c r="L8223" s="1715"/>
    </row>
    <row r="8224" spans="11:12" ht="15" customHeight="1">
      <c r="K8224" s="1715"/>
      <c r="L8224" s="1715"/>
    </row>
    <row r="8225" spans="11:12" ht="15" customHeight="1">
      <c r="K8225" s="1715"/>
      <c r="L8225" s="1715"/>
    </row>
    <row r="8226" spans="11:12" ht="15" customHeight="1">
      <c r="K8226" s="1715"/>
      <c r="L8226" s="1715"/>
    </row>
    <row r="8227" spans="11:12" ht="15" customHeight="1">
      <c r="K8227" s="1715"/>
      <c r="L8227" s="1715"/>
    </row>
    <row r="8228" spans="11:12" ht="15" customHeight="1">
      <c r="K8228" s="1715"/>
      <c r="L8228" s="1715"/>
    </row>
    <row r="8229" spans="11:12" ht="15" customHeight="1">
      <c r="K8229" s="1715"/>
      <c r="L8229" s="1715"/>
    </row>
    <row r="8230" spans="11:12" ht="15" customHeight="1">
      <c r="K8230" s="1715"/>
      <c r="L8230" s="1715"/>
    </row>
    <row r="8231" spans="11:12" ht="15" customHeight="1">
      <c r="K8231" s="1715"/>
      <c r="L8231" s="1715"/>
    </row>
    <row r="8232" spans="11:12" ht="15" customHeight="1">
      <c r="K8232" s="1715"/>
      <c r="L8232" s="1715"/>
    </row>
    <row r="8233" spans="11:12" ht="15" customHeight="1">
      <c r="K8233" s="1715"/>
      <c r="L8233" s="1715"/>
    </row>
    <row r="8234" spans="11:12" ht="15" customHeight="1">
      <c r="K8234" s="1715"/>
      <c r="L8234" s="1715"/>
    </row>
    <row r="8235" spans="11:12" ht="15" customHeight="1">
      <c r="K8235" s="1715"/>
      <c r="L8235" s="1715"/>
    </row>
    <row r="8236" spans="11:12" ht="15" customHeight="1">
      <c r="K8236" s="1715"/>
      <c r="L8236" s="1715"/>
    </row>
    <row r="8237" spans="11:12" ht="15" customHeight="1">
      <c r="K8237" s="1715"/>
      <c r="L8237" s="1715"/>
    </row>
    <row r="8238" spans="11:12" ht="15" customHeight="1">
      <c r="K8238" s="1715"/>
      <c r="L8238" s="1715"/>
    </row>
    <row r="8239" spans="11:12" ht="15" customHeight="1">
      <c r="K8239" s="1715"/>
      <c r="L8239" s="1715"/>
    </row>
    <row r="8240" spans="11:12" ht="15" customHeight="1">
      <c r="K8240" s="1715"/>
      <c r="L8240" s="1715"/>
    </row>
    <row r="8241" spans="11:12" ht="15" customHeight="1">
      <c r="K8241" s="1715"/>
      <c r="L8241" s="1715"/>
    </row>
    <row r="8242" spans="11:12" ht="15" customHeight="1">
      <c r="K8242" s="1715"/>
      <c r="L8242" s="1715"/>
    </row>
    <row r="8243" spans="11:12" ht="15" customHeight="1">
      <c r="K8243" s="1715"/>
      <c r="L8243" s="1715"/>
    </row>
    <row r="8244" spans="11:12" ht="15" customHeight="1">
      <c r="K8244" s="1715"/>
      <c r="L8244" s="1715"/>
    </row>
    <row r="8245" spans="11:12" ht="15" customHeight="1">
      <c r="K8245" s="1715"/>
      <c r="L8245" s="1715"/>
    </row>
    <row r="8246" spans="11:12" ht="15" customHeight="1">
      <c r="K8246" s="1715"/>
      <c r="L8246" s="1715"/>
    </row>
    <row r="8247" spans="11:12" ht="15" customHeight="1">
      <c r="K8247" s="1715"/>
      <c r="L8247" s="1715"/>
    </row>
    <row r="8248" spans="11:12" ht="15" customHeight="1">
      <c r="K8248" s="1715"/>
      <c r="L8248" s="1715"/>
    </row>
    <row r="8249" spans="11:12" ht="15" customHeight="1">
      <c r="K8249" s="1715"/>
      <c r="L8249" s="1715"/>
    </row>
    <row r="8250" spans="11:12" ht="15" customHeight="1">
      <c r="K8250" s="1715"/>
      <c r="L8250" s="1715"/>
    </row>
    <row r="8251" spans="11:12" ht="15" customHeight="1">
      <c r="K8251" s="1715"/>
      <c r="L8251" s="1715"/>
    </row>
    <row r="8252" spans="11:12" ht="15" customHeight="1">
      <c r="K8252" s="1715"/>
      <c r="L8252" s="1715"/>
    </row>
    <row r="8253" spans="11:12" ht="15" customHeight="1">
      <c r="K8253" s="1715"/>
      <c r="L8253" s="1715"/>
    </row>
    <row r="8254" spans="11:12" ht="15" customHeight="1">
      <c r="K8254" s="1715"/>
      <c r="L8254" s="1715"/>
    </row>
    <row r="8255" spans="11:12" ht="15" customHeight="1">
      <c r="K8255" s="1715"/>
      <c r="L8255" s="1715"/>
    </row>
    <row r="8256" spans="11:12" ht="15" customHeight="1">
      <c r="K8256" s="1715"/>
      <c r="L8256" s="1715"/>
    </row>
    <row r="8257" spans="11:12" ht="15" customHeight="1">
      <c r="K8257" s="1715"/>
      <c r="L8257" s="1715"/>
    </row>
    <row r="8258" spans="11:12" ht="15" customHeight="1">
      <c r="K8258" s="1715"/>
      <c r="L8258" s="1715"/>
    </row>
    <row r="8259" spans="11:12" ht="15" customHeight="1">
      <c r="K8259" s="1715"/>
      <c r="L8259" s="1715"/>
    </row>
    <row r="8260" spans="11:12" ht="15" customHeight="1">
      <c r="K8260" s="1715"/>
      <c r="L8260" s="1715"/>
    </row>
    <row r="8261" spans="11:12" ht="15" customHeight="1">
      <c r="K8261" s="1715"/>
      <c r="L8261" s="1715"/>
    </row>
    <row r="8262" spans="11:12" ht="15" customHeight="1">
      <c r="K8262" s="1715"/>
      <c r="L8262" s="1715"/>
    </row>
    <row r="8263" spans="11:12" ht="15" customHeight="1">
      <c r="K8263" s="1715"/>
      <c r="L8263" s="1715"/>
    </row>
    <row r="8264" spans="11:12" ht="15" customHeight="1">
      <c r="K8264" s="1715"/>
      <c r="L8264" s="1715"/>
    </row>
    <row r="8265" spans="11:12" ht="15" customHeight="1">
      <c r="K8265" s="1715"/>
      <c r="L8265" s="1715"/>
    </row>
    <row r="8266" spans="11:12" ht="15" customHeight="1">
      <c r="K8266" s="1715"/>
      <c r="L8266" s="1715"/>
    </row>
    <row r="8267" spans="11:12" ht="15" customHeight="1">
      <c r="K8267" s="1715"/>
      <c r="L8267" s="1715"/>
    </row>
    <row r="8268" spans="11:12" ht="15" customHeight="1">
      <c r="K8268" s="1715"/>
      <c r="L8268" s="1715"/>
    </row>
    <row r="8269" spans="11:12" ht="15" customHeight="1">
      <c r="K8269" s="1715"/>
      <c r="L8269" s="1715"/>
    </row>
    <row r="8270" spans="11:12" ht="15" customHeight="1">
      <c r="K8270" s="1715"/>
      <c r="L8270" s="1715"/>
    </row>
    <row r="8271" spans="11:12" ht="15" customHeight="1">
      <c r="K8271" s="1715"/>
      <c r="L8271" s="1715"/>
    </row>
    <row r="8272" spans="11:12" ht="15" customHeight="1">
      <c r="K8272" s="1715"/>
      <c r="L8272" s="1715"/>
    </row>
    <row r="8273" spans="11:12" ht="15" customHeight="1">
      <c r="K8273" s="1715"/>
      <c r="L8273" s="1715"/>
    </row>
    <row r="8274" spans="11:12" ht="15" customHeight="1">
      <c r="K8274" s="1715"/>
      <c r="L8274" s="1715"/>
    </row>
    <row r="8275" spans="11:12" ht="15" customHeight="1">
      <c r="K8275" s="1715"/>
      <c r="L8275" s="1715"/>
    </row>
    <row r="8276" spans="11:12" ht="15" customHeight="1">
      <c r="K8276" s="1715"/>
      <c r="L8276" s="1715"/>
    </row>
    <row r="8277" spans="11:12" ht="15" customHeight="1">
      <c r="K8277" s="1715"/>
      <c r="L8277" s="1715"/>
    </row>
    <row r="8278" spans="11:12" ht="15" customHeight="1">
      <c r="K8278" s="1715"/>
      <c r="L8278" s="1715"/>
    </row>
    <row r="8279" spans="11:12" ht="15" customHeight="1">
      <c r="K8279" s="1715"/>
      <c r="L8279" s="1715"/>
    </row>
    <row r="8280" spans="11:12" ht="15" customHeight="1">
      <c r="K8280" s="1715"/>
      <c r="L8280" s="1715"/>
    </row>
    <row r="8281" spans="11:12" ht="15" customHeight="1">
      <c r="K8281" s="1715"/>
      <c r="L8281" s="1715"/>
    </row>
    <row r="8282" spans="11:12" ht="15" customHeight="1">
      <c r="K8282" s="1715"/>
      <c r="L8282" s="1715"/>
    </row>
    <row r="8283" spans="11:12" ht="15" customHeight="1">
      <c r="K8283" s="1715"/>
      <c r="L8283" s="1715"/>
    </row>
    <row r="8284" spans="11:12" ht="15" customHeight="1">
      <c r="K8284" s="1715"/>
      <c r="L8284" s="1715"/>
    </row>
    <row r="8285" spans="11:12" ht="15" customHeight="1">
      <c r="K8285" s="1715"/>
      <c r="L8285" s="1715"/>
    </row>
    <row r="8286" spans="11:12" ht="15" customHeight="1">
      <c r="K8286" s="1715"/>
      <c r="L8286" s="1715"/>
    </row>
    <row r="8287" spans="11:12" ht="15" customHeight="1">
      <c r="K8287" s="1715"/>
      <c r="L8287" s="1715"/>
    </row>
    <row r="8288" spans="11:12" ht="15" customHeight="1">
      <c r="K8288" s="1715"/>
      <c r="L8288" s="1715"/>
    </row>
    <row r="8289" spans="11:12" ht="15" customHeight="1">
      <c r="K8289" s="1715"/>
      <c r="L8289" s="1715"/>
    </row>
    <row r="8290" spans="11:12" ht="15" customHeight="1">
      <c r="K8290" s="1715"/>
      <c r="L8290" s="1715"/>
    </row>
    <row r="8291" spans="11:12" ht="15" customHeight="1">
      <c r="K8291" s="1715"/>
      <c r="L8291" s="1715"/>
    </row>
    <row r="8292" spans="11:12" ht="15" customHeight="1">
      <c r="K8292" s="1715"/>
      <c r="L8292" s="1715"/>
    </row>
    <row r="8293" spans="11:12" ht="15" customHeight="1">
      <c r="K8293" s="1715"/>
      <c r="L8293" s="1715"/>
    </row>
    <row r="8294" spans="11:12" ht="15" customHeight="1">
      <c r="K8294" s="1715"/>
      <c r="L8294" s="1715"/>
    </row>
    <row r="8295" spans="11:12" ht="15" customHeight="1">
      <c r="K8295" s="1715"/>
      <c r="L8295" s="1715"/>
    </row>
    <row r="8296" spans="11:12" ht="15" customHeight="1">
      <c r="K8296" s="1715"/>
      <c r="L8296" s="1715"/>
    </row>
    <row r="8297" spans="11:12" ht="15" customHeight="1">
      <c r="K8297" s="1715"/>
      <c r="L8297" s="1715"/>
    </row>
    <row r="8298" spans="11:12" ht="15" customHeight="1">
      <c r="K8298" s="1715"/>
      <c r="L8298" s="1715"/>
    </row>
    <row r="8299" spans="11:12" ht="15" customHeight="1">
      <c r="K8299" s="1715"/>
      <c r="L8299" s="1715"/>
    </row>
    <row r="8300" spans="11:12" ht="15" customHeight="1">
      <c r="K8300" s="1715"/>
      <c r="L8300" s="1715"/>
    </row>
    <row r="8301" spans="11:12" ht="15" customHeight="1">
      <c r="K8301" s="1715"/>
      <c r="L8301" s="1715"/>
    </row>
    <row r="8302" spans="11:12" ht="15" customHeight="1">
      <c r="K8302" s="1715"/>
      <c r="L8302" s="1715"/>
    </row>
    <row r="8303" spans="11:12" ht="15" customHeight="1">
      <c r="K8303" s="1715"/>
      <c r="L8303" s="1715"/>
    </row>
    <row r="8304" spans="11:12" ht="15" customHeight="1">
      <c r="K8304" s="1715"/>
      <c r="L8304" s="1715"/>
    </row>
    <row r="8305" spans="11:12" ht="15" customHeight="1">
      <c r="K8305" s="1715"/>
      <c r="L8305" s="1715"/>
    </row>
    <row r="8306" spans="11:12" ht="15" customHeight="1">
      <c r="K8306" s="1715"/>
      <c r="L8306" s="1715"/>
    </row>
    <row r="8307" spans="11:12" ht="15" customHeight="1">
      <c r="K8307" s="1715"/>
      <c r="L8307" s="1715"/>
    </row>
    <row r="8308" spans="11:12" ht="15" customHeight="1">
      <c r="K8308" s="1715"/>
      <c r="L8308" s="1715"/>
    </row>
    <row r="8309" spans="11:12" ht="15" customHeight="1">
      <c r="K8309" s="1715"/>
      <c r="L8309" s="1715"/>
    </row>
    <row r="8310" spans="11:12" ht="15" customHeight="1">
      <c r="K8310" s="1715"/>
      <c r="L8310" s="1715"/>
    </row>
    <row r="8311" spans="11:12" ht="15" customHeight="1">
      <c r="K8311" s="1715"/>
      <c r="L8311" s="1715"/>
    </row>
    <row r="8312" spans="11:12" ht="15" customHeight="1">
      <c r="K8312" s="1715"/>
      <c r="L8312" s="1715"/>
    </row>
    <row r="8313" spans="11:12" ht="15" customHeight="1">
      <c r="K8313" s="1715"/>
      <c r="L8313" s="1715"/>
    </row>
    <row r="8314" spans="11:12" ht="15" customHeight="1">
      <c r="K8314" s="1715"/>
      <c r="L8314" s="1715"/>
    </row>
    <row r="8315" spans="11:12" ht="15" customHeight="1">
      <c r="K8315" s="1715"/>
      <c r="L8315" s="1715"/>
    </row>
    <row r="8316" spans="11:12" ht="15" customHeight="1">
      <c r="K8316" s="1715"/>
      <c r="L8316" s="1715"/>
    </row>
    <row r="8317" spans="11:12" ht="15" customHeight="1">
      <c r="K8317" s="1715"/>
      <c r="L8317" s="1715"/>
    </row>
    <row r="8318" spans="11:12" ht="15" customHeight="1">
      <c r="K8318" s="1715"/>
      <c r="L8318" s="1715"/>
    </row>
    <row r="8319" spans="11:12" ht="15" customHeight="1">
      <c r="K8319" s="1715"/>
      <c r="L8319" s="1715"/>
    </row>
    <row r="8320" spans="11:12" ht="15" customHeight="1">
      <c r="K8320" s="1715"/>
      <c r="L8320" s="1715"/>
    </row>
    <row r="8321" spans="11:12" ht="15" customHeight="1">
      <c r="K8321" s="1715"/>
      <c r="L8321" s="1715"/>
    </row>
    <row r="8322" spans="11:12" ht="15" customHeight="1">
      <c r="K8322" s="1715"/>
      <c r="L8322" s="1715"/>
    </row>
    <row r="8323" spans="11:12" ht="15" customHeight="1">
      <c r="K8323" s="1715"/>
      <c r="L8323" s="1715"/>
    </row>
    <row r="8324" spans="11:12" ht="15" customHeight="1">
      <c r="K8324" s="1715"/>
      <c r="L8324" s="1715"/>
    </row>
    <row r="8325" spans="11:12" ht="15" customHeight="1">
      <c r="K8325" s="1715"/>
      <c r="L8325" s="1715"/>
    </row>
    <row r="8326" spans="11:12" ht="15" customHeight="1">
      <c r="K8326" s="1715"/>
      <c r="L8326" s="1715"/>
    </row>
    <row r="8327" spans="11:12" ht="15" customHeight="1">
      <c r="K8327" s="1715"/>
      <c r="L8327" s="1715"/>
    </row>
    <row r="8328" spans="11:12" ht="15" customHeight="1">
      <c r="K8328" s="1715"/>
      <c r="L8328" s="1715"/>
    </row>
    <row r="8329" spans="11:12" ht="15" customHeight="1">
      <c r="K8329" s="1715"/>
      <c r="L8329" s="1715"/>
    </row>
    <row r="8330" spans="11:12" ht="15" customHeight="1">
      <c r="K8330" s="1715"/>
      <c r="L8330" s="1715"/>
    </row>
    <row r="8331" spans="11:12" ht="15" customHeight="1">
      <c r="K8331" s="1715"/>
      <c r="L8331" s="1715"/>
    </row>
    <row r="8332" spans="11:12" ht="15" customHeight="1">
      <c r="K8332" s="1715"/>
      <c r="L8332" s="1715"/>
    </row>
    <row r="8333" spans="11:12" ht="15" customHeight="1">
      <c r="K8333" s="1715"/>
      <c r="L8333" s="1715"/>
    </row>
    <row r="8334" spans="11:12" ht="15" customHeight="1">
      <c r="K8334" s="1715"/>
      <c r="L8334" s="1715"/>
    </row>
    <row r="8335" spans="11:12" ht="15" customHeight="1">
      <c r="K8335" s="1715"/>
      <c r="L8335" s="1715"/>
    </row>
    <row r="8336" spans="11:12" ht="15" customHeight="1">
      <c r="K8336" s="1715"/>
      <c r="L8336" s="1715"/>
    </row>
    <row r="8337" spans="11:12" ht="15" customHeight="1">
      <c r="K8337" s="1715"/>
      <c r="L8337" s="1715"/>
    </row>
    <row r="8338" spans="11:12" ht="15" customHeight="1">
      <c r="K8338" s="1715"/>
      <c r="L8338" s="1715"/>
    </row>
    <row r="8339" spans="11:12" ht="15" customHeight="1">
      <c r="K8339" s="1715"/>
      <c r="L8339" s="1715"/>
    </row>
    <row r="8340" spans="11:12" ht="15" customHeight="1">
      <c r="K8340" s="1715"/>
      <c r="L8340" s="1715"/>
    </row>
    <row r="8341" spans="11:12" ht="15" customHeight="1">
      <c r="K8341" s="1715"/>
      <c r="L8341" s="1715"/>
    </row>
    <row r="8342" spans="11:12" ht="15" customHeight="1">
      <c r="K8342" s="1715"/>
      <c r="L8342" s="1715"/>
    </row>
    <row r="8343" spans="11:12" ht="15" customHeight="1">
      <c r="K8343" s="1715"/>
      <c r="L8343" s="1715"/>
    </row>
    <row r="8344" spans="11:12" ht="15" customHeight="1">
      <c r="K8344" s="1715"/>
      <c r="L8344" s="1715"/>
    </row>
    <row r="8345" spans="11:12" ht="15" customHeight="1">
      <c r="K8345" s="1715"/>
      <c r="L8345" s="1715"/>
    </row>
    <row r="8346" spans="11:12" ht="15" customHeight="1">
      <c r="K8346" s="1715"/>
      <c r="L8346" s="1715"/>
    </row>
    <row r="8347" spans="11:12" ht="15" customHeight="1">
      <c r="K8347" s="1715"/>
      <c r="L8347" s="1715"/>
    </row>
    <row r="8348" spans="11:12" ht="15" customHeight="1">
      <c r="K8348" s="1715"/>
      <c r="L8348" s="1715"/>
    </row>
    <row r="8349" spans="11:12" ht="15" customHeight="1">
      <c r="K8349" s="1715"/>
      <c r="L8349" s="1715"/>
    </row>
    <row r="8350" spans="11:12" ht="15" customHeight="1">
      <c r="K8350" s="1715"/>
      <c r="L8350" s="1715"/>
    </row>
    <row r="8351" spans="11:12" ht="15" customHeight="1">
      <c r="K8351" s="1715"/>
      <c r="L8351" s="1715"/>
    </row>
    <row r="8352" spans="11:12" ht="15" customHeight="1">
      <c r="K8352" s="1715"/>
      <c r="L8352" s="1715"/>
    </row>
    <row r="8353" spans="11:12" ht="15" customHeight="1">
      <c r="K8353" s="1715"/>
      <c r="L8353" s="1715"/>
    </row>
    <row r="8354" spans="11:12" ht="15" customHeight="1">
      <c r="K8354" s="1715"/>
      <c r="L8354" s="1715"/>
    </row>
    <row r="8355" spans="11:12" ht="15" customHeight="1">
      <c r="K8355" s="1715"/>
      <c r="L8355" s="1715"/>
    </row>
    <row r="8356" spans="11:12" ht="15" customHeight="1">
      <c r="K8356" s="1715"/>
      <c r="L8356" s="1715"/>
    </row>
    <row r="8357" spans="11:12" ht="15" customHeight="1">
      <c r="K8357" s="1715"/>
      <c r="L8357" s="1715"/>
    </row>
    <row r="8358" spans="11:12" ht="15" customHeight="1">
      <c r="K8358" s="1715"/>
      <c r="L8358" s="1715"/>
    </row>
    <row r="8359" spans="11:12" ht="15" customHeight="1">
      <c r="K8359" s="1715"/>
      <c r="L8359" s="1715"/>
    </row>
    <row r="8360" spans="11:12" ht="15" customHeight="1">
      <c r="K8360" s="1715"/>
      <c r="L8360" s="1715"/>
    </row>
    <row r="8361" spans="11:12" ht="15" customHeight="1">
      <c r="K8361" s="1715"/>
      <c r="L8361" s="1715"/>
    </row>
    <row r="8362" spans="11:12" ht="15" customHeight="1">
      <c r="K8362" s="1715"/>
      <c r="L8362" s="1715"/>
    </row>
    <row r="8363" spans="11:12" ht="15" customHeight="1">
      <c r="K8363" s="1715"/>
      <c r="L8363" s="1715"/>
    </row>
    <row r="8364" spans="11:12" ht="15" customHeight="1">
      <c r="K8364" s="1715"/>
      <c r="L8364" s="1715"/>
    </row>
    <row r="8365" spans="11:12" ht="15" customHeight="1">
      <c r="K8365" s="1715"/>
      <c r="L8365" s="1715"/>
    </row>
    <row r="8366" spans="11:12" ht="15" customHeight="1">
      <c r="K8366" s="1715"/>
      <c r="L8366" s="1715"/>
    </row>
    <row r="8367" spans="11:12" ht="15" customHeight="1">
      <c r="K8367" s="1715"/>
      <c r="L8367" s="1715"/>
    </row>
    <row r="8368" spans="11:12" ht="15" customHeight="1">
      <c r="K8368" s="1715"/>
      <c r="L8368" s="1715"/>
    </row>
    <row r="8369" spans="11:12" ht="15" customHeight="1">
      <c r="K8369" s="1715"/>
      <c r="L8369" s="1715"/>
    </row>
    <row r="8370" spans="11:12" ht="15" customHeight="1">
      <c r="K8370" s="1715"/>
      <c r="L8370" s="1715"/>
    </row>
    <row r="8371" spans="11:12" ht="15" customHeight="1">
      <c r="K8371" s="1715"/>
      <c r="L8371" s="1715"/>
    </row>
    <row r="8372" spans="11:12" ht="15" customHeight="1">
      <c r="K8372" s="1715"/>
      <c r="L8372" s="1715"/>
    </row>
    <row r="8373" spans="11:12" ht="15" customHeight="1">
      <c r="K8373" s="1715"/>
      <c r="L8373" s="1715"/>
    </row>
    <row r="8374" spans="11:12" ht="15" customHeight="1">
      <c r="K8374" s="1715"/>
      <c r="L8374" s="1715"/>
    </row>
    <row r="8375" spans="11:12" ht="15" customHeight="1">
      <c r="K8375" s="1715"/>
      <c r="L8375" s="1715"/>
    </row>
    <row r="8376" spans="11:12" ht="15" customHeight="1">
      <c r="K8376" s="1715"/>
      <c r="L8376" s="1715"/>
    </row>
    <row r="8377" spans="11:12" ht="15" customHeight="1">
      <c r="K8377" s="1715"/>
      <c r="L8377" s="1715"/>
    </row>
    <row r="8378" spans="11:12" ht="15" customHeight="1">
      <c r="K8378" s="1715"/>
      <c r="L8378" s="1715"/>
    </row>
    <row r="8379" spans="11:12" ht="15" customHeight="1">
      <c r="K8379" s="1715"/>
      <c r="L8379" s="1715"/>
    </row>
    <row r="8380" spans="11:12" ht="15" customHeight="1">
      <c r="K8380" s="1715"/>
      <c r="L8380" s="1715"/>
    </row>
    <row r="8381" spans="11:12" ht="15" customHeight="1">
      <c r="K8381" s="1715"/>
      <c r="L8381" s="1715"/>
    </row>
    <row r="8382" spans="11:12" ht="15" customHeight="1">
      <c r="K8382" s="1715"/>
      <c r="L8382" s="1715"/>
    </row>
    <row r="8383" spans="11:12" ht="15" customHeight="1">
      <c r="K8383" s="1715"/>
      <c r="L8383" s="1715"/>
    </row>
    <row r="8384" spans="11:12" ht="15" customHeight="1">
      <c r="K8384" s="1715"/>
      <c r="L8384" s="1715"/>
    </row>
    <row r="8385" spans="11:12" ht="15" customHeight="1">
      <c r="K8385" s="1715"/>
      <c r="L8385" s="1715"/>
    </row>
    <row r="8386" spans="11:12" ht="15" customHeight="1">
      <c r="K8386" s="1715"/>
      <c r="L8386" s="1715"/>
    </row>
    <row r="8387" spans="11:12" ht="15" customHeight="1">
      <c r="K8387" s="1715"/>
      <c r="L8387" s="1715"/>
    </row>
    <row r="8388" spans="11:12" ht="15" customHeight="1">
      <c r="K8388" s="1715"/>
      <c r="L8388" s="1715"/>
    </row>
    <row r="8389" spans="11:12" ht="15" customHeight="1">
      <c r="K8389" s="1715"/>
      <c r="L8389" s="1715"/>
    </row>
    <row r="8390" spans="11:12" ht="15" customHeight="1">
      <c r="K8390" s="1715"/>
      <c r="L8390" s="1715"/>
    </row>
    <row r="8391" spans="11:12" ht="15" customHeight="1">
      <c r="K8391" s="1715"/>
      <c r="L8391" s="1715"/>
    </row>
    <row r="8392" spans="11:12" ht="15" customHeight="1">
      <c r="K8392" s="1715"/>
      <c r="L8392" s="1715"/>
    </row>
    <row r="8393" spans="11:12" ht="15" customHeight="1">
      <c r="K8393" s="1715"/>
      <c r="L8393" s="1715"/>
    </row>
    <row r="8394" spans="11:12" ht="15" customHeight="1">
      <c r="K8394" s="1715"/>
      <c r="L8394" s="1715"/>
    </row>
    <row r="8395" spans="11:12" ht="15" customHeight="1">
      <c r="K8395" s="1715"/>
      <c r="L8395" s="1715"/>
    </row>
    <row r="8396" spans="11:12" ht="15" customHeight="1">
      <c r="K8396" s="1715"/>
      <c r="L8396" s="1715"/>
    </row>
    <row r="8397" spans="11:12" ht="15" customHeight="1">
      <c r="K8397" s="1715"/>
      <c r="L8397" s="1715"/>
    </row>
    <row r="8398" spans="11:12" ht="15" customHeight="1">
      <c r="K8398" s="1715"/>
      <c r="L8398" s="1715"/>
    </row>
    <row r="8399" spans="11:12" ht="15" customHeight="1">
      <c r="K8399" s="1715"/>
      <c r="L8399" s="1715"/>
    </row>
    <row r="8400" spans="11:12" ht="15" customHeight="1">
      <c r="K8400" s="1715"/>
      <c r="L8400" s="1715"/>
    </row>
    <row r="8401" spans="11:12" ht="15" customHeight="1">
      <c r="K8401" s="1715"/>
      <c r="L8401" s="1715"/>
    </row>
    <row r="8402" spans="11:12" ht="15" customHeight="1">
      <c r="K8402" s="1715"/>
      <c r="L8402" s="1715"/>
    </row>
    <row r="8403" spans="11:12" ht="15" customHeight="1">
      <c r="K8403" s="1715"/>
      <c r="L8403" s="1715"/>
    </row>
    <row r="8404" spans="11:12" ht="15" customHeight="1">
      <c r="K8404" s="1715"/>
      <c r="L8404" s="1715"/>
    </row>
    <row r="8405" spans="11:12" ht="15" customHeight="1">
      <c r="K8405" s="1715"/>
      <c r="L8405" s="1715"/>
    </row>
    <row r="8406" spans="11:12" ht="15" customHeight="1">
      <c r="K8406" s="1715"/>
      <c r="L8406" s="1715"/>
    </row>
    <row r="8407" spans="11:12" ht="15" customHeight="1">
      <c r="K8407" s="1715"/>
      <c r="L8407" s="1715"/>
    </row>
    <row r="8408" spans="11:12" ht="15" customHeight="1">
      <c r="K8408" s="1715"/>
      <c r="L8408" s="1715"/>
    </row>
    <row r="8409" spans="11:12" ht="15" customHeight="1">
      <c r="K8409" s="1715"/>
      <c r="L8409" s="1715"/>
    </row>
    <row r="8410" spans="11:12" ht="15" customHeight="1">
      <c r="K8410" s="1715"/>
      <c r="L8410" s="1715"/>
    </row>
    <row r="8411" spans="11:12" ht="15" customHeight="1">
      <c r="K8411" s="1715"/>
      <c r="L8411" s="1715"/>
    </row>
    <row r="8412" spans="11:12" ht="15" customHeight="1">
      <c r="K8412" s="1715"/>
      <c r="L8412" s="1715"/>
    </row>
    <row r="8413" spans="11:12" ht="15" customHeight="1">
      <c r="K8413" s="1715"/>
      <c r="L8413" s="1715"/>
    </row>
    <row r="8414" spans="11:12" ht="15" customHeight="1">
      <c r="K8414" s="1715"/>
      <c r="L8414" s="1715"/>
    </row>
    <row r="8415" spans="11:12" ht="15" customHeight="1">
      <c r="K8415" s="1715"/>
      <c r="L8415" s="1715"/>
    </row>
    <row r="8416" spans="11:12" ht="15" customHeight="1">
      <c r="K8416" s="1715"/>
      <c r="L8416" s="1715"/>
    </row>
    <row r="8417" spans="11:12" ht="15" customHeight="1">
      <c r="K8417" s="1715"/>
      <c r="L8417" s="1715"/>
    </row>
    <row r="8418" spans="11:12" ht="15" customHeight="1">
      <c r="K8418" s="1715"/>
      <c r="L8418" s="1715"/>
    </row>
    <row r="8419" spans="11:12" ht="15" customHeight="1">
      <c r="K8419" s="1715"/>
      <c r="L8419" s="1715"/>
    </row>
    <row r="8420" spans="11:12" ht="15" customHeight="1">
      <c r="K8420" s="1715"/>
      <c r="L8420" s="1715"/>
    </row>
    <row r="8421" spans="11:12" ht="15" customHeight="1">
      <c r="K8421" s="1715"/>
      <c r="L8421" s="1715"/>
    </row>
    <row r="8422" spans="11:12" ht="15" customHeight="1">
      <c r="K8422" s="1715"/>
      <c r="L8422" s="1715"/>
    </row>
    <row r="8423" spans="11:12" ht="15" customHeight="1">
      <c r="K8423" s="1715"/>
      <c r="L8423" s="1715"/>
    </row>
    <row r="8424" spans="11:12" ht="15" customHeight="1">
      <c r="K8424" s="1715"/>
      <c r="L8424" s="1715"/>
    </row>
    <row r="8425" spans="11:12" ht="15" customHeight="1">
      <c r="K8425" s="1715"/>
      <c r="L8425" s="1715"/>
    </row>
    <row r="8426" spans="11:12" ht="15" customHeight="1">
      <c r="K8426" s="1715"/>
      <c r="L8426" s="1715"/>
    </row>
    <row r="8427" spans="11:12" ht="15" customHeight="1">
      <c r="K8427" s="1715"/>
      <c r="L8427" s="1715"/>
    </row>
    <row r="8428" spans="11:12" ht="15" customHeight="1">
      <c r="K8428" s="1715"/>
      <c r="L8428" s="1715"/>
    </row>
    <row r="8429" spans="11:12" ht="15" customHeight="1">
      <c r="K8429" s="1715"/>
      <c r="L8429" s="1715"/>
    </row>
    <row r="8430" spans="11:12" ht="15" customHeight="1">
      <c r="K8430" s="1715"/>
      <c r="L8430" s="1715"/>
    </row>
    <row r="8431" spans="11:12" ht="15" customHeight="1">
      <c r="K8431" s="1715"/>
      <c r="L8431" s="1715"/>
    </row>
    <row r="8432" spans="11:12" ht="15" customHeight="1">
      <c r="K8432" s="1715"/>
      <c r="L8432" s="1715"/>
    </row>
    <row r="8433" spans="11:12" ht="15" customHeight="1">
      <c r="K8433" s="1715"/>
      <c r="L8433" s="1715"/>
    </row>
    <row r="8434" spans="11:12" ht="15" customHeight="1">
      <c r="K8434" s="1715"/>
      <c r="L8434" s="1715"/>
    </row>
    <row r="8435" spans="11:12" ht="15" customHeight="1">
      <c r="K8435" s="1715"/>
      <c r="L8435" s="1715"/>
    </row>
    <row r="8436" spans="11:12" ht="15" customHeight="1">
      <c r="K8436" s="1715"/>
      <c r="L8436" s="1715"/>
    </row>
    <row r="8437" spans="11:12" ht="15" customHeight="1">
      <c r="K8437" s="1715"/>
      <c r="L8437" s="1715"/>
    </row>
    <row r="8438" spans="11:12" ht="15" customHeight="1">
      <c r="K8438" s="1715"/>
      <c r="L8438" s="1715"/>
    </row>
    <row r="8439" spans="11:12" ht="15" customHeight="1">
      <c r="K8439" s="1715"/>
      <c r="L8439" s="1715"/>
    </row>
    <row r="8440" spans="11:12" ht="15" customHeight="1">
      <c r="K8440" s="1715"/>
      <c r="L8440" s="1715"/>
    </row>
    <row r="8441" spans="11:12" ht="15" customHeight="1">
      <c r="K8441" s="1715"/>
      <c r="L8441" s="1715"/>
    </row>
    <row r="8442" spans="11:12" ht="15" customHeight="1">
      <c r="K8442" s="1715"/>
      <c r="L8442" s="1715"/>
    </row>
    <row r="8443" spans="11:12" ht="15" customHeight="1">
      <c r="K8443" s="1715"/>
      <c r="L8443" s="1715"/>
    </row>
    <row r="8444" spans="11:12" ht="15" customHeight="1">
      <c r="K8444" s="1715"/>
      <c r="L8444" s="1715"/>
    </row>
    <row r="8445" spans="11:12" ht="15" customHeight="1">
      <c r="K8445" s="1715"/>
      <c r="L8445" s="1715"/>
    </row>
    <row r="8446" spans="11:12" ht="15" customHeight="1">
      <c r="K8446" s="1715"/>
      <c r="L8446" s="1715"/>
    </row>
    <row r="8447" spans="11:12" ht="15" customHeight="1">
      <c r="K8447" s="1715"/>
      <c r="L8447" s="1715"/>
    </row>
    <row r="8448" spans="11:12" ht="15" customHeight="1">
      <c r="K8448" s="1715"/>
      <c r="L8448" s="1715"/>
    </row>
    <row r="8449" spans="11:12" ht="15" customHeight="1">
      <c r="K8449" s="1715"/>
      <c r="L8449" s="1715"/>
    </row>
    <row r="8450" spans="11:12" ht="15" customHeight="1">
      <c r="K8450" s="1715"/>
      <c r="L8450" s="1715"/>
    </row>
    <row r="8451" spans="11:12" ht="15" customHeight="1">
      <c r="K8451" s="1715"/>
      <c r="L8451" s="1715"/>
    </row>
    <row r="8452" spans="11:12" ht="15" customHeight="1">
      <c r="K8452" s="1715"/>
      <c r="L8452" s="1715"/>
    </row>
    <row r="8453" spans="11:12" ht="15" customHeight="1">
      <c r="K8453" s="1715"/>
      <c r="L8453" s="1715"/>
    </row>
    <row r="8454" spans="11:12" ht="15" customHeight="1">
      <c r="K8454" s="1715"/>
      <c r="L8454" s="1715"/>
    </row>
    <row r="8455" spans="11:12" ht="15" customHeight="1">
      <c r="K8455" s="1715"/>
      <c r="L8455" s="1715"/>
    </row>
    <row r="8456" spans="11:12" ht="15" customHeight="1">
      <c r="K8456" s="1715"/>
      <c r="L8456" s="1715"/>
    </row>
    <row r="8457" spans="11:12" ht="15" customHeight="1">
      <c r="K8457" s="1715"/>
      <c r="L8457" s="1715"/>
    </row>
    <row r="8458" spans="11:12" ht="15" customHeight="1">
      <c r="K8458" s="1715"/>
      <c r="L8458" s="1715"/>
    </row>
    <row r="8459" spans="11:12" ht="15" customHeight="1">
      <c r="K8459" s="1715"/>
      <c r="L8459" s="1715"/>
    </row>
    <row r="8460" spans="11:12" ht="15" customHeight="1">
      <c r="K8460" s="1715"/>
      <c r="L8460" s="1715"/>
    </row>
    <row r="8461" spans="11:12" ht="15" customHeight="1">
      <c r="K8461" s="1715"/>
      <c r="L8461" s="1715"/>
    </row>
    <row r="8462" spans="11:12" ht="15" customHeight="1">
      <c r="K8462" s="1715"/>
      <c r="L8462" s="1715"/>
    </row>
    <row r="8463" spans="11:12" ht="15" customHeight="1">
      <c r="K8463" s="1715"/>
      <c r="L8463" s="1715"/>
    </row>
    <row r="8464" spans="11:12" ht="15" customHeight="1">
      <c r="K8464" s="1715"/>
      <c r="L8464" s="1715"/>
    </row>
    <row r="8465" spans="11:12" ht="15" customHeight="1">
      <c r="K8465" s="1715"/>
      <c r="L8465" s="1715"/>
    </row>
    <row r="8466" spans="11:12" ht="15" customHeight="1">
      <c r="K8466" s="1715"/>
      <c r="L8466" s="1715"/>
    </row>
    <row r="8467" spans="11:12" ht="15" customHeight="1">
      <c r="K8467" s="1715"/>
      <c r="L8467" s="1715"/>
    </row>
    <row r="8468" spans="11:12" ht="15" customHeight="1">
      <c r="K8468" s="1715"/>
      <c r="L8468" s="1715"/>
    </row>
    <row r="8469" spans="11:12" ht="15" customHeight="1">
      <c r="K8469" s="1715"/>
      <c r="L8469" s="1715"/>
    </row>
    <row r="8470" spans="11:12" ht="15" customHeight="1">
      <c r="K8470" s="1715"/>
      <c r="L8470" s="1715"/>
    </row>
    <row r="8471" spans="11:12" ht="15" customHeight="1">
      <c r="K8471" s="1715"/>
      <c r="L8471" s="1715"/>
    </row>
    <row r="8472" spans="11:12" ht="15" customHeight="1">
      <c r="K8472" s="1715"/>
      <c r="L8472" s="1715"/>
    </row>
    <row r="8473" spans="11:12" ht="15" customHeight="1">
      <c r="K8473" s="1715"/>
      <c r="L8473" s="1715"/>
    </row>
    <row r="8474" spans="11:12" ht="15" customHeight="1">
      <c r="K8474" s="1715"/>
      <c r="L8474" s="1715"/>
    </row>
    <row r="8475" spans="11:12" ht="15" customHeight="1">
      <c r="K8475" s="1715"/>
      <c r="L8475" s="1715"/>
    </row>
    <row r="8476" spans="11:12" ht="15" customHeight="1">
      <c r="K8476" s="1715"/>
      <c r="L8476" s="1715"/>
    </row>
    <row r="8477" spans="11:12" ht="15" customHeight="1">
      <c r="K8477" s="1715"/>
      <c r="L8477" s="1715"/>
    </row>
    <row r="8478" spans="11:12" ht="15" customHeight="1">
      <c r="K8478" s="1715"/>
      <c r="L8478" s="1715"/>
    </row>
    <row r="8479" spans="11:12" ht="15" customHeight="1">
      <c r="K8479" s="1715"/>
      <c r="L8479" s="1715"/>
    </row>
    <row r="8480" spans="11:12" ht="15" customHeight="1">
      <c r="K8480" s="1715"/>
      <c r="L8480" s="1715"/>
    </row>
    <row r="8481" spans="11:12" ht="15" customHeight="1">
      <c r="K8481" s="1715"/>
      <c r="L8481" s="1715"/>
    </row>
    <row r="8482" spans="11:12" ht="15" customHeight="1">
      <c r="K8482" s="1715"/>
      <c r="L8482" s="1715"/>
    </row>
    <row r="8483" spans="11:12" ht="15" customHeight="1">
      <c r="K8483" s="1715"/>
      <c r="L8483" s="1715"/>
    </row>
    <row r="8484" spans="11:12" ht="15" customHeight="1">
      <c r="K8484" s="1715"/>
      <c r="L8484" s="1715"/>
    </row>
    <row r="8485" spans="11:12" ht="15" customHeight="1">
      <c r="K8485" s="1715"/>
      <c r="L8485" s="1715"/>
    </row>
    <row r="8486" spans="11:12" ht="15" customHeight="1">
      <c r="K8486" s="1715"/>
      <c r="L8486" s="1715"/>
    </row>
    <row r="8487" spans="11:12" ht="15" customHeight="1">
      <c r="K8487" s="1715"/>
      <c r="L8487" s="1715"/>
    </row>
    <row r="8488" spans="11:12" ht="15" customHeight="1">
      <c r="K8488" s="1715"/>
      <c r="L8488" s="1715"/>
    </row>
    <row r="8489" spans="11:12" ht="15" customHeight="1">
      <c r="K8489" s="1715"/>
      <c r="L8489" s="1715"/>
    </row>
    <row r="8490" spans="11:12" ht="15" customHeight="1">
      <c r="K8490" s="1715"/>
      <c r="L8490" s="1715"/>
    </row>
    <row r="8491" spans="11:12" ht="15" customHeight="1">
      <c r="K8491" s="1715"/>
      <c r="L8491" s="1715"/>
    </row>
    <row r="8492" spans="11:12" ht="15" customHeight="1">
      <c r="K8492" s="1715"/>
      <c r="L8492" s="1715"/>
    </row>
    <row r="8493" spans="11:12" ht="15" customHeight="1">
      <c r="K8493" s="1715"/>
      <c r="L8493" s="1715"/>
    </row>
    <row r="8494" spans="11:12" ht="15" customHeight="1">
      <c r="K8494" s="1715"/>
      <c r="L8494" s="1715"/>
    </row>
    <row r="8495" spans="11:12" ht="15" customHeight="1">
      <c r="K8495" s="1715"/>
      <c r="L8495" s="1715"/>
    </row>
    <row r="8496" spans="11:12" ht="15" customHeight="1">
      <c r="K8496" s="1715"/>
      <c r="L8496" s="1715"/>
    </row>
    <row r="8497" spans="11:12" ht="15" customHeight="1">
      <c r="K8497" s="1715"/>
      <c r="L8497" s="1715"/>
    </row>
    <row r="8498" spans="11:12" ht="15" customHeight="1">
      <c r="K8498" s="1715"/>
      <c r="L8498" s="1715"/>
    </row>
    <row r="8499" spans="11:12" ht="15" customHeight="1">
      <c r="K8499" s="1715"/>
      <c r="L8499" s="1715"/>
    </row>
    <row r="8500" spans="11:12" ht="15" customHeight="1">
      <c r="K8500" s="1715"/>
      <c r="L8500" s="1715"/>
    </row>
    <row r="8501" spans="11:12" ht="15" customHeight="1">
      <c r="K8501" s="1715"/>
      <c r="L8501" s="1715"/>
    </row>
    <row r="8502" spans="11:12" ht="15" customHeight="1">
      <c r="K8502" s="1715"/>
      <c r="L8502" s="1715"/>
    </row>
    <row r="8503" spans="11:12" ht="15" customHeight="1">
      <c r="K8503" s="1715"/>
      <c r="L8503" s="1715"/>
    </row>
    <row r="8504" spans="11:12" ht="15" customHeight="1">
      <c r="K8504" s="1715"/>
      <c r="L8504" s="1715"/>
    </row>
    <row r="8505" spans="11:12" ht="15" customHeight="1">
      <c r="K8505" s="1715"/>
      <c r="L8505" s="1715"/>
    </row>
    <row r="8506" spans="11:12" ht="15" customHeight="1">
      <c r="K8506" s="1715"/>
      <c r="L8506" s="1715"/>
    </row>
    <row r="8507" spans="11:12" ht="15" customHeight="1">
      <c r="K8507" s="1715"/>
      <c r="L8507" s="1715"/>
    </row>
    <row r="8508" spans="11:12" ht="15" customHeight="1">
      <c r="K8508" s="1715"/>
      <c r="L8508" s="1715"/>
    </row>
    <row r="8509" spans="11:12" ht="15" customHeight="1">
      <c r="K8509" s="1715"/>
      <c r="L8509" s="1715"/>
    </row>
    <row r="8510" spans="11:12" ht="15" customHeight="1">
      <c r="K8510" s="1715"/>
      <c r="L8510" s="1715"/>
    </row>
    <row r="8511" spans="11:12" ht="15" customHeight="1">
      <c r="K8511" s="1715"/>
      <c r="L8511" s="1715"/>
    </row>
    <row r="8512" spans="11:12" ht="15" customHeight="1">
      <c r="K8512" s="1715"/>
      <c r="L8512" s="1715"/>
    </row>
    <row r="8513" spans="11:12" ht="15" customHeight="1">
      <c r="K8513" s="1715"/>
      <c r="L8513" s="1715"/>
    </row>
    <row r="8514" spans="11:12" ht="15" customHeight="1">
      <c r="K8514" s="1715"/>
      <c r="L8514" s="1715"/>
    </row>
    <row r="8515" spans="11:12" ht="15" customHeight="1">
      <c r="K8515" s="1715"/>
      <c r="L8515" s="1715"/>
    </row>
    <row r="8516" spans="11:12" ht="15" customHeight="1">
      <c r="K8516" s="1715"/>
      <c r="L8516" s="1715"/>
    </row>
    <row r="8517" spans="11:12" ht="15" customHeight="1">
      <c r="K8517" s="1715"/>
      <c r="L8517" s="1715"/>
    </row>
    <row r="8518" spans="11:12" ht="15" customHeight="1">
      <c r="K8518" s="1715"/>
      <c r="L8518" s="1715"/>
    </row>
    <row r="8519" spans="11:12" ht="15" customHeight="1">
      <c r="K8519" s="1715"/>
      <c r="L8519" s="1715"/>
    </row>
    <row r="8520" spans="11:12" ht="15" customHeight="1">
      <c r="K8520" s="1715"/>
      <c r="L8520" s="1715"/>
    </row>
    <row r="8521" spans="11:12" ht="15" customHeight="1">
      <c r="K8521" s="1715"/>
      <c r="L8521" s="1715"/>
    </row>
    <row r="8522" spans="11:12" ht="15" customHeight="1">
      <c r="K8522" s="1715"/>
      <c r="L8522" s="1715"/>
    </row>
    <row r="8523" spans="11:12" ht="15" customHeight="1">
      <c r="K8523" s="1715"/>
      <c r="L8523" s="1715"/>
    </row>
    <row r="8524" spans="11:12" ht="15" customHeight="1">
      <c r="K8524" s="1715"/>
      <c r="L8524" s="1715"/>
    </row>
    <row r="8525" spans="11:12" ht="15" customHeight="1">
      <c r="K8525" s="1715"/>
      <c r="L8525" s="1715"/>
    </row>
    <row r="8526" spans="11:12" ht="15" customHeight="1">
      <c r="K8526" s="1715"/>
      <c r="L8526" s="1715"/>
    </row>
    <row r="8527" spans="11:12" ht="15" customHeight="1">
      <c r="K8527" s="1715"/>
      <c r="L8527" s="1715"/>
    </row>
    <row r="8528" spans="11:12" ht="15" customHeight="1">
      <c r="K8528" s="1715"/>
      <c r="L8528" s="1715"/>
    </row>
    <row r="8529" spans="11:12" ht="15" customHeight="1">
      <c r="K8529" s="1715"/>
      <c r="L8529" s="1715"/>
    </row>
    <row r="8530" spans="11:12" ht="15" customHeight="1">
      <c r="K8530" s="1715"/>
      <c r="L8530" s="1715"/>
    </row>
    <row r="8531" spans="11:12" ht="15" customHeight="1">
      <c r="K8531" s="1715"/>
      <c r="L8531" s="1715"/>
    </row>
    <row r="8532" spans="11:12" ht="15" customHeight="1">
      <c r="K8532" s="1715"/>
      <c r="L8532" s="1715"/>
    </row>
    <row r="8533" spans="11:12" ht="15" customHeight="1">
      <c r="K8533" s="1715"/>
      <c r="L8533" s="1715"/>
    </row>
    <row r="8534" spans="11:12" ht="15" customHeight="1">
      <c r="K8534" s="1715"/>
      <c r="L8534" s="1715"/>
    </row>
    <row r="8535" spans="11:12" ht="15" customHeight="1">
      <c r="K8535" s="1715"/>
      <c r="L8535" s="1715"/>
    </row>
    <row r="8536" spans="11:12" ht="15" customHeight="1">
      <c r="K8536" s="1715"/>
      <c r="L8536" s="1715"/>
    </row>
    <row r="8537" spans="11:12" ht="15" customHeight="1">
      <c r="K8537" s="1715"/>
      <c r="L8537" s="1715"/>
    </row>
    <row r="8538" spans="11:12" ht="15" customHeight="1">
      <c r="K8538" s="1715"/>
      <c r="L8538" s="1715"/>
    </row>
    <row r="8539" spans="11:12" ht="15" customHeight="1">
      <c r="K8539" s="1715"/>
      <c r="L8539" s="1715"/>
    </row>
    <row r="8540" spans="11:12" ht="15" customHeight="1">
      <c r="K8540" s="1715"/>
      <c r="L8540" s="1715"/>
    </row>
    <row r="8541" spans="11:12" ht="15" customHeight="1">
      <c r="K8541" s="1715"/>
      <c r="L8541" s="1715"/>
    </row>
    <row r="8542" spans="11:12" ht="15" customHeight="1">
      <c r="K8542" s="1715"/>
      <c r="L8542" s="1715"/>
    </row>
    <row r="8543" spans="11:12" ht="15" customHeight="1">
      <c r="K8543" s="1715"/>
      <c r="L8543" s="1715"/>
    </row>
    <row r="8544" spans="11:12" ht="15" customHeight="1">
      <c r="K8544" s="1715"/>
      <c r="L8544" s="1715"/>
    </row>
    <row r="8545" spans="11:12" ht="15" customHeight="1">
      <c r="K8545" s="1715"/>
      <c r="L8545" s="1715"/>
    </row>
    <row r="8546" spans="11:12" ht="15" customHeight="1">
      <c r="K8546" s="1715"/>
      <c r="L8546" s="1715"/>
    </row>
    <row r="8547" spans="11:12" ht="15" customHeight="1">
      <c r="K8547" s="1715"/>
      <c r="L8547" s="1715"/>
    </row>
    <row r="8548" spans="11:12" ht="15" customHeight="1">
      <c r="K8548" s="1715"/>
      <c r="L8548" s="1715"/>
    </row>
    <row r="8549" spans="11:12" ht="15" customHeight="1">
      <c r="K8549" s="1715"/>
      <c r="L8549" s="1715"/>
    </row>
    <row r="8550" spans="11:12" ht="15" customHeight="1">
      <c r="K8550" s="1715"/>
      <c r="L8550" s="1715"/>
    </row>
    <row r="8551" spans="11:12" ht="15" customHeight="1">
      <c r="K8551" s="1715"/>
      <c r="L8551" s="1715"/>
    </row>
    <row r="8552" spans="11:12" ht="15" customHeight="1">
      <c r="K8552" s="1715"/>
      <c r="L8552" s="1715"/>
    </row>
    <row r="8553" spans="11:12" ht="15" customHeight="1">
      <c r="K8553" s="1715"/>
      <c r="L8553" s="1715"/>
    </row>
    <row r="8554" spans="11:12" ht="15" customHeight="1">
      <c r="K8554" s="1715"/>
      <c r="L8554" s="1715"/>
    </row>
    <row r="8555" spans="11:12" ht="15" customHeight="1">
      <c r="K8555" s="1715"/>
      <c r="L8555" s="1715"/>
    </row>
    <row r="8556" spans="11:12" ht="15" customHeight="1">
      <c r="K8556" s="1715"/>
      <c r="L8556" s="1715"/>
    </row>
    <row r="8557" spans="11:12" ht="15" customHeight="1">
      <c r="K8557" s="1715"/>
      <c r="L8557" s="1715"/>
    </row>
    <row r="8558" spans="11:12" ht="15" customHeight="1">
      <c r="K8558" s="1715"/>
      <c r="L8558" s="1715"/>
    </row>
    <row r="8559" spans="11:12" ht="15" customHeight="1">
      <c r="K8559" s="1715"/>
      <c r="L8559" s="1715"/>
    </row>
    <row r="8560" spans="11:12" ht="15" customHeight="1">
      <c r="K8560" s="1715"/>
      <c r="L8560" s="1715"/>
    </row>
    <row r="8561" spans="11:12" ht="15" customHeight="1">
      <c r="K8561" s="1715"/>
      <c r="L8561" s="1715"/>
    </row>
    <row r="8562" spans="11:12" ht="15" customHeight="1">
      <c r="K8562" s="1715"/>
      <c r="L8562" s="1715"/>
    </row>
    <row r="8563" spans="11:12" ht="15" customHeight="1">
      <c r="K8563" s="1715"/>
      <c r="L8563" s="1715"/>
    </row>
    <row r="8564" spans="11:12" ht="15" customHeight="1">
      <c r="K8564" s="1715"/>
      <c r="L8564" s="1715"/>
    </row>
    <row r="8565" spans="11:12" ht="15" customHeight="1">
      <c r="K8565" s="1715"/>
      <c r="L8565" s="1715"/>
    </row>
    <row r="8566" spans="11:12" ht="15" customHeight="1">
      <c r="K8566" s="1715"/>
      <c r="L8566" s="1715"/>
    </row>
    <row r="8567" spans="11:12" ht="15" customHeight="1">
      <c r="K8567" s="1715"/>
      <c r="L8567" s="1715"/>
    </row>
    <row r="8568" spans="11:12" ht="15" customHeight="1">
      <c r="K8568" s="1715"/>
      <c r="L8568" s="1715"/>
    </row>
    <row r="8569" spans="11:12" ht="15" customHeight="1">
      <c r="K8569" s="1715"/>
      <c r="L8569" s="1715"/>
    </row>
    <row r="8570" spans="11:12" ht="15" customHeight="1">
      <c r="K8570" s="1715"/>
      <c r="L8570" s="1715"/>
    </row>
    <row r="8571" spans="11:12" ht="15" customHeight="1">
      <c r="K8571" s="1715"/>
      <c r="L8571" s="1715"/>
    </row>
    <row r="8572" spans="11:12" ht="15" customHeight="1">
      <c r="K8572" s="1715"/>
      <c r="L8572" s="1715"/>
    </row>
    <row r="8573" spans="11:12" ht="15" customHeight="1">
      <c r="K8573" s="1715"/>
      <c r="L8573" s="1715"/>
    </row>
    <row r="8574" spans="11:12" ht="15" customHeight="1">
      <c r="K8574" s="1715"/>
      <c r="L8574" s="1715"/>
    </row>
    <row r="8575" spans="11:12" ht="15" customHeight="1">
      <c r="K8575" s="1715"/>
      <c r="L8575" s="1715"/>
    </row>
    <row r="8576" spans="11:12" ht="15" customHeight="1">
      <c r="K8576" s="1715"/>
      <c r="L8576" s="1715"/>
    </row>
    <row r="8577" spans="11:12" ht="15" customHeight="1">
      <c r="K8577" s="1715"/>
      <c r="L8577" s="1715"/>
    </row>
    <row r="8578" spans="11:12" ht="15" customHeight="1">
      <c r="K8578" s="1715"/>
      <c r="L8578" s="1715"/>
    </row>
    <row r="8579" spans="11:12" ht="15" customHeight="1">
      <c r="K8579" s="1715"/>
      <c r="L8579" s="1715"/>
    </row>
    <row r="8580" spans="11:12" ht="15" customHeight="1">
      <c r="K8580" s="1715"/>
      <c r="L8580" s="1715"/>
    </row>
    <row r="8581" spans="11:12" ht="15" customHeight="1">
      <c r="K8581" s="1715"/>
      <c r="L8581" s="1715"/>
    </row>
    <row r="8582" spans="11:12" ht="15" customHeight="1">
      <c r="K8582" s="1715"/>
      <c r="L8582" s="1715"/>
    </row>
    <row r="8583" spans="11:12" ht="15" customHeight="1">
      <c r="K8583" s="1715"/>
      <c r="L8583" s="1715"/>
    </row>
    <row r="8584" spans="11:12" ht="15" customHeight="1">
      <c r="K8584" s="1715"/>
      <c r="L8584" s="1715"/>
    </row>
    <row r="8585" spans="11:12" ht="15" customHeight="1">
      <c r="K8585" s="1715"/>
      <c r="L8585" s="1715"/>
    </row>
    <row r="8586" spans="11:12" ht="15" customHeight="1">
      <c r="K8586" s="1715"/>
      <c r="L8586" s="1715"/>
    </row>
    <row r="8587" spans="11:12" ht="15" customHeight="1">
      <c r="K8587" s="1715"/>
      <c r="L8587" s="1715"/>
    </row>
    <row r="8588" spans="11:12" ht="15" customHeight="1">
      <c r="K8588" s="1715"/>
      <c r="L8588" s="1715"/>
    </row>
    <row r="8589" spans="11:12" ht="15" customHeight="1">
      <c r="K8589" s="1715"/>
      <c r="L8589" s="1715"/>
    </row>
    <row r="8590" spans="11:12" ht="15" customHeight="1">
      <c r="K8590" s="1715"/>
      <c r="L8590" s="1715"/>
    </row>
    <row r="8591" spans="11:12" ht="15" customHeight="1">
      <c r="K8591" s="1715"/>
      <c r="L8591" s="1715"/>
    </row>
    <row r="8592" spans="11:12" ht="15" customHeight="1">
      <c r="K8592" s="1715"/>
      <c r="L8592" s="1715"/>
    </row>
    <row r="8593" spans="11:12" ht="15" customHeight="1">
      <c r="K8593" s="1715"/>
      <c r="L8593" s="1715"/>
    </row>
    <row r="8594" spans="11:12" ht="15" customHeight="1">
      <c r="K8594" s="1715"/>
      <c r="L8594" s="1715"/>
    </row>
    <row r="8595" spans="11:12" ht="15" customHeight="1">
      <c r="K8595" s="1715"/>
      <c r="L8595" s="1715"/>
    </row>
    <row r="8596" spans="11:12" ht="15" customHeight="1">
      <c r="K8596" s="1715"/>
      <c r="L8596" s="1715"/>
    </row>
    <row r="8597" spans="11:12" ht="15" customHeight="1">
      <c r="K8597" s="1715"/>
      <c r="L8597" s="1715"/>
    </row>
    <row r="8598" spans="11:12" ht="15" customHeight="1">
      <c r="K8598" s="1715"/>
      <c r="L8598" s="1715"/>
    </row>
    <row r="8599" spans="11:12" ht="15" customHeight="1">
      <c r="K8599" s="1715"/>
      <c r="L8599" s="1715"/>
    </row>
    <row r="8600" spans="11:12" ht="15" customHeight="1">
      <c r="K8600" s="1715"/>
      <c r="L8600" s="1715"/>
    </row>
    <row r="8601" spans="11:12" ht="15" customHeight="1">
      <c r="K8601" s="1715"/>
      <c r="L8601" s="1715"/>
    </row>
    <row r="8602" spans="11:12" ht="15" customHeight="1">
      <c r="K8602" s="1715"/>
      <c r="L8602" s="1715"/>
    </row>
    <row r="8603" spans="11:12" ht="15" customHeight="1">
      <c r="K8603" s="1715"/>
      <c r="L8603" s="1715"/>
    </row>
    <row r="8604" spans="11:12" ht="15" customHeight="1">
      <c r="K8604" s="1715"/>
      <c r="L8604" s="1715"/>
    </row>
    <row r="8605" spans="11:12" ht="15" customHeight="1">
      <c r="K8605" s="1715"/>
      <c r="L8605" s="1715"/>
    </row>
    <row r="8606" spans="11:12" ht="15" customHeight="1">
      <c r="K8606" s="1715"/>
      <c r="L8606" s="1715"/>
    </row>
    <row r="8607" spans="11:12" ht="15" customHeight="1">
      <c r="K8607" s="1715"/>
      <c r="L8607" s="1715"/>
    </row>
    <row r="8608" spans="11:12" ht="15" customHeight="1">
      <c r="K8608" s="1715"/>
      <c r="L8608" s="1715"/>
    </row>
    <row r="8609" spans="11:12" ht="15" customHeight="1">
      <c r="K8609" s="1715"/>
      <c r="L8609" s="1715"/>
    </row>
    <row r="8610" spans="11:12" ht="15" customHeight="1">
      <c r="K8610" s="1715"/>
      <c r="L8610" s="1715"/>
    </row>
    <row r="8611" spans="11:12" ht="15" customHeight="1">
      <c r="K8611" s="1715"/>
      <c r="L8611" s="1715"/>
    </row>
    <row r="8612" spans="11:12" ht="15" customHeight="1">
      <c r="K8612" s="1715"/>
      <c r="L8612" s="1715"/>
    </row>
    <row r="8613" spans="11:12" ht="15" customHeight="1">
      <c r="K8613" s="1715"/>
      <c r="L8613" s="1715"/>
    </row>
    <row r="8614" spans="11:12" ht="15" customHeight="1">
      <c r="K8614" s="1715"/>
      <c r="L8614" s="1715"/>
    </row>
    <row r="8615" spans="11:12" ht="15" customHeight="1">
      <c r="K8615" s="1715"/>
      <c r="L8615" s="1715"/>
    </row>
    <row r="8616" spans="11:12" ht="15" customHeight="1">
      <c r="K8616" s="1715"/>
      <c r="L8616" s="1715"/>
    </row>
    <row r="8617" spans="11:12" ht="15" customHeight="1">
      <c r="K8617" s="1715"/>
      <c r="L8617" s="1715"/>
    </row>
    <row r="8618" spans="11:12" ht="15" customHeight="1">
      <c r="K8618" s="1715"/>
      <c r="L8618" s="1715"/>
    </row>
    <row r="8619" spans="11:12" ht="15" customHeight="1">
      <c r="K8619" s="1715"/>
      <c r="L8619" s="1715"/>
    </row>
    <row r="8620" spans="11:12" ht="15" customHeight="1">
      <c r="K8620" s="1715"/>
      <c r="L8620" s="1715"/>
    </row>
    <row r="8621" spans="11:12" ht="15" customHeight="1">
      <c r="K8621" s="1715"/>
      <c r="L8621" s="1715"/>
    </row>
    <row r="8622" spans="11:12" ht="15" customHeight="1">
      <c r="K8622" s="1715"/>
      <c r="L8622" s="1715"/>
    </row>
    <row r="8623" spans="11:12" ht="15" customHeight="1">
      <c r="K8623" s="1715"/>
      <c r="L8623" s="1715"/>
    </row>
    <row r="8624" spans="11:12" ht="15" customHeight="1">
      <c r="K8624" s="1715"/>
      <c r="L8624" s="1715"/>
    </row>
    <row r="8625" spans="11:12" ht="15" customHeight="1">
      <c r="K8625" s="1715"/>
      <c r="L8625" s="1715"/>
    </row>
    <row r="8626" spans="11:12" ht="15" customHeight="1">
      <c r="K8626" s="1715"/>
      <c r="L8626" s="1715"/>
    </row>
    <row r="8627" spans="11:12" ht="15" customHeight="1">
      <c r="K8627" s="1715"/>
      <c r="L8627" s="1715"/>
    </row>
    <row r="8628" spans="11:12" ht="15" customHeight="1">
      <c r="K8628" s="1715"/>
      <c r="L8628" s="1715"/>
    </row>
    <row r="8629" spans="11:12" ht="15" customHeight="1">
      <c r="K8629" s="1715"/>
      <c r="L8629" s="1715"/>
    </row>
    <row r="8630" spans="11:12" ht="15" customHeight="1">
      <c r="K8630" s="1715"/>
      <c r="L8630" s="1715"/>
    </row>
    <row r="8631" spans="11:12" ht="15" customHeight="1">
      <c r="K8631" s="1715"/>
      <c r="L8631" s="1715"/>
    </row>
    <row r="8632" spans="11:12" ht="15" customHeight="1">
      <c r="K8632" s="1715"/>
      <c r="L8632" s="1715"/>
    </row>
    <row r="8633" spans="11:12" ht="15" customHeight="1">
      <c r="K8633" s="1715"/>
      <c r="L8633" s="1715"/>
    </row>
    <row r="8634" spans="11:12" ht="15" customHeight="1">
      <c r="K8634" s="1715"/>
      <c r="L8634" s="1715"/>
    </row>
    <row r="8635" spans="11:12" ht="15" customHeight="1">
      <c r="K8635" s="1715"/>
      <c r="L8635" s="1715"/>
    </row>
    <row r="8636" spans="11:12" ht="15" customHeight="1">
      <c r="K8636" s="1715"/>
      <c r="L8636" s="1715"/>
    </row>
    <row r="8637" spans="11:12" ht="15" customHeight="1">
      <c r="K8637" s="1715"/>
      <c r="L8637" s="1715"/>
    </row>
    <row r="8638" spans="11:12" ht="15" customHeight="1">
      <c r="K8638" s="1715"/>
      <c r="L8638" s="1715"/>
    </row>
    <row r="8639" spans="11:12" ht="15" customHeight="1">
      <c r="K8639" s="1715"/>
      <c r="L8639" s="1715"/>
    </row>
    <row r="8640" spans="11:12" ht="15" customHeight="1">
      <c r="K8640" s="1715"/>
      <c r="L8640" s="1715"/>
    </row>
    <row r="8641" spans="11:12" ht="15" customHeight="1">
      <c r="K8641" s="1715"/>
      <c r="L8641" s="1715"/>
    </row>
    <row r="8642" spans="11:12" ht="15" customHeight="1">
      <c r="K8642" s="1715"/>
      <c r="L8642" s="1715"/>
    </row>
    <row r="8643" spans="11:12" ht="15" customHeight="1">
      <c r="K8643" s="1715"/>
      <c r="L8643" s="1715"/>
    </row>
    <row r="8644" spans="11:12" ht="15" customHeight="1">
      <c r="K8644" s="1715"/>
      <c r="L8644" s="1715"/>
    </row>
    <row r="8645" spans="11:12" ht="15" customHeight="1">
      <c r="K8645" s="1715"/>
      <c r="L8645" s="1715"/>
    </row>
    <row r="8646" spans="11:12" ht="15" customHeight="1">
      <c r="K8646" s="1715"/>
      <c r="L8646" s="1715"/>
    </row>
    <row r="8647" spans="11:12" ht="15" customHeight="1">
      <c r="K8647" s="1715"/>
      <c r="L8647" s="1715"/>
    </row>
    <row r="8648" spans="11:12" ht="15" customHeight="1">
      <c r="K8648" s="1715"/>
      <c r="L8648" s="1715"/>
    </row>
    <row r="8649" spans="11:12" ht="15" customHeight="1">
      <c r="K8649" s="1715"/>
      <c r="L8649" s="1715"/>
    </row>
    <row r="8650" spans="11:12" ht="15" customHeight="1">
      <c r="K8650" s="1715"/>
      <c r="L8650" s="1715"/>
    </row>
    <row r="8651" spans="11:12" ht="15" customHeight="1">
      <c r="K8651" s="1715"/>
      <c r="L8651" s="1715"/>
    </row>
    <row r="8652" spans="11:12" ht="15" customHeight="1">
      <c r="K8652" s="1715"/>
      <c r="L8652" s="1715"/>
    </row>
    <row r="8653" spans="11:12" ht="15" customHeight="1">
      <c r="K8653" s="1715"/>
      <c r="L8653" s="1715"/>
    </row>
    <row r="8654" spans="11:12" ht="15" customHeight="1">
      <c r="K8654" s="1715"/>
      <c r="L8654" s="1715"/>
    </row>
    <row r="8655" spans="11:12" ht="15" customHeight="1">
      <c r="K8655" s="1715"/>
      <c r="L8655" s="1715"/>
    </row>
    <row r="8656" spans="11:12" ht="15" customHeight="1">
      <c r="K8656" s="1715"/>
      <c r="L8656" s="1715"/>
    </row>
    <row r="8657" spans="11:12" ht="15" customHeight="1">
      <c r="K8657" s="1715"/>
      <c r="L8657" s="1715"/>
    </row>
    <row r="8658" spans="11:12" ht="15" customHeight="1">
      <c r="K8658" s="1715"/>
      <c r="L8658" s="1715"/>
    </row>
    <row r="8659" spans="11:12" ht="15" customHeight="1">
      <c r="K8659" s="1715"/>
      <c r="L8659" s="1715"/>
    </row>
    <row r="8660" spans="11:12" ht="15" customHeight="1">
      <c r="K8660" s="1715"/>
      <c r="L8660" s="1715"/>
    </row>
    <row r="8661" spans="11:12" ht="15" customHeight="1">
      <c r="K8661" s="1715"/>
      <c r="L8661" s="1715"/>
    </row>
    <row r="8662" spans="11:12" ht="15" customHeight="1">
      <c r="K8662" s="1715"/>
      <c r="L8662" s="1715"/>
    </row>
    <row r="8663" spans="11:12" ht="15" customHeight="1">
      <c r="K8663" s="1715"/>
      <c r="L8663" s="1715"/>
    </row>
    <row r="8664" spans="11:12" ht="15" customHeight="1">
      <c r="K8664" s="1715"/>
      <c r="L8664" s="1715"/>
    </row>
    <row r="8665" spans="11:12" ht="15" customHeight="1">
      <c r="K8665" s="1715"/>
      <c r="L8665" s="1715"/>
    </row>
    <row r="8666" spans="11:12" ht="15" customHeight="1">
      <c r="K8666" s="1715"/>
      <c r="L8666" s="1715"/>
    </row>
    <row r="8667" spans="11:12" ht="15" customHeight="1">
      <c r="K8667" s="1715"/>
      <c r="L8667" s="1715"/>
    </row>
    <row r="8668" spans="11:12" ht="15" customHeight="1">
      <c r="K8668" s="1715"/>
      <c r="L8668" s="1715"/>
    </row>
    <row r="8669" spans="11:12" ht="15" customHeight="1">
      <c r="K8669" s="1715"/>
      <c r="L8669" s="1715"/>
    </row>
    <row r="8670" spans="11:12" ht="15" customHeight="1">
      <c r="K8670" s="1715"/>
      <c r="L8670" s="1715"/>
    </row>
    <row r="8671" spans="11:12" ht="15" customHeight="1">
      <c r="K8671" s="1715"/>
      <c r="L8671" s="1715"/>
    </row>
    <row r="8672" spans="11:12" ht="15" customHeight="1">
      <c r="K8672" s="1715"/>
      <c r="L8672" s="1715"/>
    </row>
    <row r="8673" spans="11:12" ht="15" customHeight="1">
      <c r="K8673" s="1715"/>
      <c r="L8673" s="1715"/>
    </row>
    <row r="8674" spans="11:12" ht="15" customHeight="1">
      <c r="K8674" s="1715"/>
      <c r="L8674" s="1715"/>
    </row>
    <row r="8675" spans="11:12" ht="15" customHeight="1">
      <c r="K8675" s="1715"/>
      <c r="L8675" s="1715"/>
    </row>
    <row r="8676" spans="11:12" ht="15" customHeight="1">
      <c r="K8676" s="1715"/>
      <c r="L8676" s="1715"/>
    </row>
    <row r="8677" spans="11:12" ht="15" customHeight="1">
      <c r="K8677" s="1715"/>
      <c r="L8677" s="1715"/>
    </row>
    <row r="8678" spans="11:12" ht="15" customHeight="1">
      <c r="K8678" s="1715"/>
      <c r="L8678" s="1715"/>
    </row>
    <row r="8679" spans="11:12" ht="15" customHeight="1">
      <c r="K8679" s="1715"/>
      <c r="L8679" s="1715"/>
    </row>
    <row r="8680" spans="11:12" ht="15" customHeight="1">
      <c r="K8680" s="1715"/>
      <c r="L8680" s="1715"/>
    </row>
    <row r="8681" spans="11:12" ht="15" customHeight="1">
      <c r="K8681" s="1715"/>
      <c r="L8681" s="1715"/>
    </row>
    <row r="8682" spans="11:12" ht="15" customHeight="1">
      <c r="K8682" s="1715"/>
      <c r="L8682" s="1715"/>
    </row>
    <row r="8683" spans="11:12" ht="15" customHeight="1">
      <c r="K8683" s="1715"/>
      <c r="L8683" s="1715"/>
    </row>
    <row r="8684" spans="11:12" ht="15" customHeight="1">
      <c r="K8684" s="1715"/>
      <c r="L8684" s="1715"/>
    </row>
    <row r="8685" spans="11:12" ht="15" customHeight="1">
      <c r="K8685" s="1715"/>
      <c r="L8685" s="1715"/>
    </row>
    <row r="8686" spans="11:12" ht="15" customHeight="1">
      <c r="K8686" s="1715"/>
      <c r="L8686" s="1715"/>
    </row>
    <row r="8687" spans="11:12" ht="15" customHeight="1">
      <c r="K8687" s="1715"/>
      <c r="L8687" s="1715"/>
    </row>
    <row r="8688" spans="11:12" ht="15" customHeight="1">
      <c r="K8688" s="1715"/>
      <c r="L8688" s="1715"/>
    </row>
    <row r="8689" spans="11:12" ht="15" customHeight="1">
      <c r="K8689" s="1715"/>
      <c r="L8689" s="1715"/>
    </row>
    <row r="8690" spans="11:12" ht="15" customHeight="1">
      <c r="K8690" s="1715"/>
      <c r="L8690" s="1715"/>
    </row>
    <row r="8691" spans="11:12" ht="15" customHeight="1">
      <c r="K8691" s="1715"/>
      <c r="L8691" s="1715"/>
    </row>
    <row r="8692" spans="11:12" ht="15" customHeight="1">
      <c r="K8692" s="1715"/>
      <c r="L8692" s="1715"/>
    </row>
    <row r="8693" spans="11:12" ht="15" customHeight="1">
      <c r="K8693" s="1715"/>
      <c r="L8693" s="1715"/>
    </row>
    <row r="8694" spans="11:12" ht="15" customHeight="1">
      <c r="K8694" s="1715"/>
      <c r="L8694" s="1715"/>
    </row>
    <row r="8695" spans="11:12" ht="15" customHeight="1">
      <c r="K8695" s="1715"/>
      <c r="L8695" s="1715"/>
    </row>
    <row r="8696" spans="11:12" ht="15" customHeight="1">
      <c r="K8696" s="1715"/>
      <c r="L8696" s="1715"/>
    </row>
    <row r="8697" spans="11:12" ht="15" customHeight="1">
      <c r="K8697" s="1715"/>
      <c r="L8697" s="1715"/>
    </row>
    <row r="8698" spans="11:12" ht="15" customHeight="1">
      <c r="K8698" s="1715"/>
      <c r="L8698" s="1715"/>
    </row>
    <row r="8699" spans="11:12" ht="15" customHeight="1">
      <c r="K8699" s="1715"/>
      <c r="L8699" s="1715"/>
    </row>
    <row r="8700" spans="11:12" ht="15" customHeight="1">
      <c r="K8700" s="1715"/>
      <c r="L8700" s="1715"/>
    </row>
    <row r="8701" spans="11:12" ht="15" customHeight="1">
      <c r="K8701" s="1715"/>
      <c r="L8701" s="1715"/>
    </row>
    <row r="8702" spans="11:12" ht="15" customHeight="1">
      <c r="K8702" s="1715"/>
      <c r="L8702" s="1715"/>
    </row>
    <row r="8703" spans="11:12" ht="15" customHeight="1">
      <c r="K8703" s="1715"/>
      <c r="L8703" s="1715"/>
    </row>
    <row r="8704" spans="11:12" ht="15" customHeight="1">
      <c r="K8704" s="1715"/>
      <c r="L8704" s="1715"/>
    </row>
    <row r="8705" spans="11:12" ht="15" customHeight="1">
      <c r="K8705" s="1715"/>
      <c r="L8705" s="1715"/>
    </row>
    <row r="8706" spans="11:12" ht="15" customHeight="1">
      <c r="K8706" s="1715"/>
      <c r="L8706" s="1715"/>
    </row>
    <row r="8707" spans="11:12" ht="15" customHeight="1">
      <c r="K8707" s="1715"/>
      <c r="L8707" s="1715"/>
    </row>
    <row r="8708" spans="11:12" ht="15" customHeight="1">
      <c r="K8708" s="1715"/>
      <c r="L8708" s="1715"/>
    </row>
    <row r="8709" spans="11:12" ht="15" customHeight="1">
      <c r="K8709" s="1715"/>
      <c r="L8709" s="1715"/>
    </row>
    <row r="8710" spans="11:12" ht="15" customHeight="1">
      <c r="K8710" s="1715"/>
      <c r="L8710" s="1715"/>
    </row>
    <row r="8711" spans="11:12" ht="15" customHeight="1">
      <c r="K8711" s="1715"/>
      <c r="L8711" s="1715"/>
    </row>
    <row r="8712" spans="11:12" ht="15" customHeight="1">
      <c r="K8712" s="1715"/>
      <c r="L8712" s="1715"/>
    </row>
    <row r="8713" spans="11:12" ht="15" customHeight="1">
      <c r="K8713" s="1715"/>
      <c r="L8713" s="1715"/>
    </row>
    <row r="8714" spans="11:12" ht="15" customHeight="1">
      <c r="K8714" s="1715"/>
      <c r="L8714" s="1715"/>
    </row>
    <row r="8715" spans="11:12" ht="15" customHeight="1">
      <c r="K8715" s="1715"/>
      <c r="L8715" s="1715"/>
    </row>
    <row r="8716" spans="11:12" ht="15" customHeight="1">
      <c r="K8716" s="1715"/>
      <c r="L8716" s="1715"/>
    </row>
    <row r="8717" spans="11:12" ht="15" customHeight="1">
      <c r="K8717" s="1715"/>
      <c r="L8717" s="1715"/>
    </row>
    <row r="8718" spans="11:12" ht="15" customHeight="1">
      <c r="K8718" s="1715"/>
      <c r="L8718" s="1715"/>
    </row>
    <row r="8719" spans="11:12" ht="15" customHeight="1">
      <c r="K8719" s="1715"/>
      <c r="L8719" s="1715"/>
    </row>
    <row r="8720" spans="11:12" ht="15" customHeight="1">
      <c r="K8720" s="1715"/>
      <c r="L8720" s="1715"/>
    </row>
    <row r="8721" spans="11:12" ht="15" customHeight="1">
      <c r="K8721" s="1715"/>
      <c r="L8721" s="1715"/>
    </row>
    <row r="8722" spans="11:12" ht="15" customHeight="1">
      <c r="K8722" s="1715"/>
      <c r="L8722" s="1715"/>
    </row>
    <row r="8723" spans="11:12" ht="15" customHeight="1">
      <c r="K8723" s="1715"/>
      <c r="L8723" s="1715"/>
    </row>
    <row r="8724" spans="11:12" ht="15" customHeight="1">
      <c r="K8724" s="1715"/>
      <c r="L8724" s="1715"/>
    </row>
    <row r="8725" spans="11:12" ht="15" customHeight="1">
      <c r="K8725" s="1715"/>
      <c r="L8725" s="1715"/>
    </row>
    <row r="8726" spans="11:12" ht="15" customHeight="1">
      <c r="K8726" s="1715"/>
      <c r="L8726" s="1715"/>
    </row>
    <row r="8727" spans="11:12" ht="15" customHeight="1">
      <c r="K8727" s="1715"/>
      <c r="L8727" s="1715"/>
    </row>
    <row r="8728" spans="11:12" ht="15" customHeight="1">
      <c r="K8728" s="1715"/>
      <c r="L8728" s="1715"/>
    </row>
    <row r="8729" spans="11:12" ht="15" customHeight="1">
      <c r="K8729" s="1715"/>
      <c r="L8729" s="1715"/>
    </row>
    <row r="8730" spans="11:12" ht="15" customHeight="1">
      <c r="K8730" s="1715"/>
      <c r="L8730" s="1715"/>
    </row>
    <row r="8731" spans="11:12" ht="15" customHeight="1">
      <c r="K8731" s="1715"/>
      <c r="L8731" s="1715"/>
    </row>
    <row r="8732" spans="11:12" ht="15" customHeight="1">
      <c r="K8732" s="1715"/>
      <c r="L8732" s="1715"/>
    </row>
    <row r="8733" spans="11:12" ht="15" customHeight="1">
      <c r="K8733" s="1715"/>
      <c r="L8733" s="1715"/>
    </row>
    <row r="8734" spans="11:12" ht="15" customHeight="1">
      <c r="K8734" s="1715"/>
      <c r="L8734" s="1715"/>
    </row>
    <row r="8735" spans="11:12" ht="15" customHeight="1">
      <c r="K8735" s="1715"/>
      <c r="L8735" s="1715"/>
    </row>
    <row r="8736" spans="11:12" ht="15" customHeight="1">
      <c r="K8736" s="1715"/>
      <c r="L8736" s="1715"/>
    </row>
    <row r="8737" spans="11:12" ht="15" customHeight="1">
      <c r="K8737" s="1715"/>
      <c r="L8737" s="1715"/>
    </row>
    <row r="8738" spans="11:12" ht="15" customHeight="1">
      <c r="K8738" s="1715"/>
      <c r="L8738" s="1715"/>
    </row>
    <row r="8739" spans="11:12" ht="15" customHeight="1">
      <c r="K8739" s="1715"/>
      <c r="L8739" s="1715"/>
    </row>
    <row r="8740" spans="11:12" ht="15" customHeight="1">
      <c r="K8740" s="1715"/>
      <c r="L8740" s="1715"/>
    </row>
    <row r="8741" spans="11:12" ht="15" customHeight="1">
      <c r="K8741" s="1715"/>
      <c r="L8741" s="1715"/>
    </row>
    <row r="8742" spans="11:12" ht="15" customHeight="1">
      <c r="K8742" s="1715"/>
      <c r="L8742" s="1715"/>
    </row>
    <row r="8743" spans="11:12" ht="15" customHeight="1">
      <c r="K8743" s="1715"/>
      <c r="L8743" s="1715"/>
    </row>
    <row r="8744" spans="11:12" ht="15" customHeight="1">
      <c r="K8744" s="1715"/>
      <c r="L8744" s="1715"/>
    </row>
    <row r="8745" spans="11:12" ht="15" customHeight="1">
      <c r="K8745" s="1715"/>
      <c r="L8745" s="1715"/>
    </row>
    <row r="8746" spans="11:12" ht="15" customHeight="1">
      <c r="K8746" s="1715"/>
      <c r="L8746" s="1715"/>
    </row>
    <row r="8747" spans="11:12" ht="15" customHeight="1">
      <c r="K8747" s="1715"/>
      <c r="L8747" s="1715"/>
    </row>
    <row r="8748" spans="11:12" ht="15" customHeight="1">
      <c r="K8748" s="1715"/>
      <c r="L8748" s="1715"/>
    </row>
    <row r="8749" spans="11:12" ht="15" customHeight="1">
      <c r="K8749" s="1715"/>
      <c r="L8749" s="1715"/>
    </row>
    <row r="8750" spans="11:12" ht="15" customHeight="1">
      <c r="K8750" s="1715"/>
      <c r="L8750" s="1715"/>
    </row>
    <row r="8751" spans="11:12" ht="15" customHeight="1">
      <c r="K8751" s="1715"/>
      <c r="L8751" s="1715"/>
    </row>
    <row r="8752" spans="11:12" ht="15" customHeight="1">
      <c r="K8752" s="1715"/>
      <c r="L8752" s="1715"/>
    </row>
    <row r="8753" spans="11:12" ht="15" customHeight="1">
      <c r="K8753" s="1715"/>
      <c r="L8753" s="1715"/>
    </row>
    <row r="8754" spans="11:12" ht="15" customHeight="1">
      <c r="K8754" s="1715"/>
      <c r="L8754" s="1715"/>
    </row>
    <row r="8755" spans="11:12" ht="15" customHeight="1">
      <c r="K8755" s="1715"/>
      <c r="L8755" s="1715"/>
    </row>
    <row r="8756" spans="11:12" ht="15" customHeight="1">
      <c r="K8756" s="1715"/>
      <c r="L8756" s="1715"/>
    </row>
    <row r="8757" spans="11:12" ht="15" customHeight="1">
      <c r="K8757" s="1715"/>
      <c r="L8757" s="1715"/>
    </row>
    <row r="8758" spans="11:12" ht="15" customHeight="1">
      <c r="K8758" s="1715"/>
      <c r="L8758" s="1715"/>
    </row>
    <row r="8759" spans="11:12" ht="15" customHeight="1">
      <c r="K8759" s="1715"/>
      <c r="L8759" s="1715"/>
    </row>
    <row r="8760" spans="11:12" ht="15" customHeight="1">
      <c r="K8760" s="1715"/>
      <c r="L8760" s="1715"/>
    </row>
    <row r="8761" spans="11:12" ht="15" customHeight="1">
      <c r="K8761" s="1715"/>
      <c r="L8761" s="1715"/>
    </row>
    <row r="8762" spans="11:12" ht="15" customHeight="1">
      <c r="K8762" s="1715"/>
      <c r="L8762" s="1715"/>
    </row>
    <row r="8763" spans="11:12" ht="15" customHeight="1">
      <c r="K8763" s="1715"/>
      <c r="L8763" s="1715"/>
    </row>
    <row r="8764" spans="11:12" ht="15" customHeight="1">
      <c r="K8764" s="1715"/>
      <c r="L8764" s="1715"/>
    </row>
    <row r="8765" spans="11:12" ht="15" customHeight="1">
      <c r="K8765" s="1715"/>
      <c r="L8765" s="1715"/>
    </row>
    <row r="8766" spans="11:12" ht="15" customHeight="1">
      <c r="K8766" s="1715"/>
      <c r="L8766" s="1715"/>
    </row>
    <row r="8767" spans="11:12" ht="15" customHeight="1">
      <c r="K8767" s="1715"/>
      <c r="L8767" s="1715"/>
    </row>
    <row r="8768" spans="11:12" ht="15" customHeight="1">
      <c r="K8768" s="1715"/>
      <c r="L8768" s="1715"/>
    </row>
    <row r="8769" spans="11:12" ht="15" customHeight="1">
      <c r="K8769" s="1715"/>
      <c r="L8769" s="1715"/>
    </row>
    <row r="8770" spans="11:12" ht="15" customHeight="1">
      <c r="K8770" s="1715"/>
      <c r="L8770" s="1715"/>
    </row>
    <row r="8771" spans="11:12" ht="15" customHeight="1">
      <c r="K8771" s="1715"/>
      <c r="L8771" s="1715"/>
    </row>
    <row r="8772" spans="11:12" ht="15" customHeight="1">
      <c r="K8772" s="1715"/>
      <c r="L8772" s="1715"/>
    </row>
    <row r="8773" spans="11:12" ht="15" customHeight="1">
      <c r="K8773" s="1715"/>
      <c r="L8773" s="1715"/>
    </row>
    <row r="8774" spans="11:12" ht="15" customHeight="1">
      <c r="K8774" s="1715"/>
      <c r="L8774" s="1715"/>
    </row>
    <row r="8775" spans="11:12" ht="15" customHeight="1">
      <c r="K8775" s="1715"/>
      <c r="L8775" s="1715"/>
    </row>
    <row r="8776" spans="11:12" ht="15" customHeight="1">
      <c r="K8776" s="1715"/>
      <c r="L8776" s="1715"/>
    </row>
    <row r="8777" spans="11:12" ht="15" customHeight="1">
      <c r="K8777" s="1715"/>
      <c r="L8777" s="1715"/>
    </row>
    <row r="8778" spans="11:12" ht="15" customHeight="1">
      <c r="K8778" s="1715"/>
      <c r="L8778" s="1715"/>
    </row>
    <row r="8779" spans="11:12" ht="15" customHeight="1">
      <c r="K8779" s="1715"/>
      <c r="L8779" s="1715"/>
    </row>
    <row r="8780" spans="11:12" ht="15" customHeight="1">
      <c r="K8780" s="1715"/>
      <c r="L8780" s="1715"/>
    </row>
    <row r="8781" spans="11:12" ht="15" customHeight="1">
      <c r="K8781" s="1715"/>
      <c r="L8781" s="1715"/>
    </row>
    <row r="8782" spans="11:12" ht="15" customHeight="1">
      <c r="K8782" s="1715"/>
      <c r="L8782" s="1715"/>
    </row>
    <row r="8783" spans="11:12" ht="15" customHeight="1">
      <c r="K8783" s="1715"/>
      <c r="L8783" s="1715"/>
    </row>
    <row r="8784" spans="11:12" ht="15" customHeight="1">
      <c r="K8784" s="1715"/>
      <c r="L8784" s="1715"/>
    </row>
    <row r="8785" spans="11:12" ht="15" customHeight="1">
      <c r="K8785" s="1715"/>
      <c r="L8785" s="1715"/>
    </row>
    <row r="8786" spans="11:12" ht="15" customHeight="1">
      <c r="K8786" s="1715"/>
      <c r="L8786" s="1715"/>
    </row>
    <row r="8787" spans="11:12" ht="15" customHeight="1">
      <c r="K8787" s="1715"/>
      <c r="L8787" s="1715"/>
    </row>
    <row r="8788" spans="11:12" ht="15" customHeight="1">
      <c r="K8788" s="1715"/>
      <c r="L8788" s="1715"/>
    </row>
    <row r="8789" spans="11:12" ht="15" customHeight="1">
      <c r="K8789" s="1715"/>
      <c r="L8789" s="1715"/>
    </row>
    <row r="8790" spans="11:12" ht="15" customHeight="1">
      <c r="K8790" s="1715"/>
      <c r="L8790" s="1715"/>
    </row>
    <row r="8791" spans="11:12" ht="15" customHeight="1">
      <c r="K8791" s="1715"/>
      <c r="L8791" s="1715"/>
    </row>
    <row r="8792" spans="11:12" ht="15" customHeight="1">
      <c r="K8792" s="1715"/>
      <c r="L8792" s="1715"/>
    </row>
    <row r="8793" spans="11:12" ht="15" customHeight="1">
      <c r="K8793" s="1715"/>
      <c r="L8793" s="1715"/>
    </row>
    <row r="8794" spans="11:12" ht="15" customHeight="1">
      <c r="K8794" s="1715"/>
      <c r="L8794" s="1715"/>
    </row>
    <row r="8795" spans="11:12" ht="15" customHeight="1">
      <c r="K8795" s="1715"/>
      <c r="L8795" s="1715"/>
    </row>
    <row r="8796" spans="11:12" ht="15" customHeight="1">
      <c r="K8796" s="1715"/>
      <c r="L8796" s="1715"/>
    </row>
    <row r="8797" spans="11:12" ht="15" customHeight="1">
      <c r="K8797" s="1715"/>
      <c r="L8797" s="1715"/>
    </row>
    <row r="8798" spans="11:12" ht="15" customHeight="1">
      <c r="K8798" s="1715"/>
      <c r="L8798" s="1715"/>
    </row>
    <row r="8799" spans="11:12" ht="15" customHeight="1">
      <c r="K8799" s="1715"/>
      <c r="L8799" s="1715"/>
    </row>
    <row r="8800" spans="11:12" ht="15" customHeight="1">
      <c r="K8800" s="1715"/>
      <c r="L8800" s="1715"/>
    </row>
    <row r="8801" spans="11:12" ht="15" customHeight="1">
      <c r="K8801" s="1715"/>
      <c r="L8801" s="1715"/>
    </row>
    <row r="8802" spans="11:12" ht="15" customHeight="1">
      <c r="K8802" s="1715"/>
      <c r="L8802" s="1715"/>
    </row>
    <row r="8803" spans="11:12" ht="15" customHeight="1">
      <c r="K8803" s="1715"/>
      <c r="L8803" s="1715"/>
    </row>
    <row r="8804" spans="11:12" ht="15" customHeight="1">
      <c r="K8804" s="1715"/>
      <c r="L8804" s="1715"/>
    </row>
    <row r="8805" spans="11:12" ht="15" customHeight="1">
      <c r="K8805" s="1715"/>
      <c r="L8805" s="1715"/>
    </row>
    <row r="8806" spans="11:12" ht="15" customHeight="1">
      <c r="K8806" s="1715"/>
      <c r="L8806" s="1715"/>
    </row>
    <row r="8807" spans="11:12" ht="15" customHeight="1">
      <c r="K8807" s="1715"/>
      <c r="L8807" s="1715"/>
    </row>
    <row r="8808" spans="11:12" ht="15" customHeight="1">
      <c r="K8808" s="1715"/>
      <c r="L8808" s="1715"/>
    </row>
    <row r="8809" spans="11:12" ht="15" customHeight="1">
      <c r="K8809" s="1715"/>
      <c r="L8809" s="1715"/>
    </row>
    <row r="8810" spans="11:12" ht="15" customHeight="1">
      <c r="K8810" s="1715"/>
      <c r="L8810" s="1715"/>
    </row>
    <row r="8811" spans="11:12" ht="15" customHeight="1">
      <c r="K8811" s="1715"/>
      <c r="L8811" s="1715"/>
    </row>
    <row r="8812" spans="11:12" ht="15" customHeight="1">
      <c r="K8812" s="1715"/>
      <c r="L8812" s="1715"/>
    </row>
    <row r="8813" spans="11:12" ht="15" customHeight="1">
      <c r="K8813" s="1715"/>
      <c r="L8813" s="1715"/>
    </row>
    <row r="8814" spans="11:12" ht="15" customHeight="1">
      <c r="K8814" s="1715"/>
      <c r="L8814" s="1715"/>
    </row>
    <row r="8815" spans="11:12" ht="15" customHeight="1">
      <c r="K8815" s="1715"/>
      <c r="L8815" s="1715"/>
    </row>
    <row r="8816" spans="11:12" ht="15" customHeight="1">
      <c r="K8816" s="1715"/>
      <c r="L8816" s="1715"/>
    </row>
    <row r="8817" spans="11:12" ht="15" customHeight="1">
      <c r="K8817" s="1715"/>
      <c r="L8817" s="1715"/>
    </row>
    <row r="8818" spans="11:12" ht="15" customHeight="1">
      <c r="K8818" s="1715"/>
      <c r="L8818" s="1715"/>
    </row>
    <row r="8819" spans="11:12" ht="15" customHeight="1">
      <c r="K8819" s="1715"/>
      <c r="L8819" s="1715"/>
    </row>
    <row r="8820" spans="11:12" ht="15" customHeight="1">
      <c r="K8820" s="1715"/>
      <c r="L8820" s="1715"/>
    </row>
    <row r="8821" spans="11:12" ht="15" customHeight="1">
      <c r="K8821" s="1715"/>
      <c r="L8821" s="1715"/>
    </row>
    <row r="8822" spans="11:12" ht="15" customHeight="1">
      <c r="K8822" s="1715"/>
      <c r="L8822" s="1715"/>
    </row>
    <row r="8823" spans="11:12" ht="15" customHeight="1">
      <c r="K8823" s="1715"/>
      <c r="L8823" s="1715"/>
    </row>
    <row r="8824" spans="11:12" ht="15" customHeight="1">
      <c r="K8824" s="1715"/>
      <c r="L8824" s="1715"/>
    </row>
    <row r="8825" spans="11:12" ht="15" customHeight="1">
      <c r="K8825" s="1715"/>
      <c r="L8825" s="1715"/>
    </row>
    <row r="8826" spans="11:12" ht="15" customHeight="1">
      <c r="K8826" s="1715"/>
      <c r="L8826" s="1715"/>
    </row>
    <row r="8827" spans="11:12" ht="15" customHeight="1">
      <c r="K8827" s="1715"/>
      <c r="L8827" s="1715"/>
    </row>
    <row r="8828" spans="11:12" ht="15" customHeight="1">
      <c r="K8828" s="1715"/>
      <c r="L8828" s="1715"/>
    </row>
    <row r="8829" spans="11:12" ht="15" customHeight="1">
      <c r="K8829" s="1715"/>
      <c r="L8829" s="1715"/>
    </row>
    <row r="8830" spans="11:12" ht="15" customHeight="1">
      <c r="K8830" s="1715"/>
      <c r="L8830" s="1715"/>
    </row>
    <row r="8831" spans="11:12" ht="15" customHeight="1">
      <c r="K8831" s="1715"/>
      <c r="L8831" s="1715"/>
    </row>
    <row r="8832" spans="11:12" ht="15" customHeight="1">
      <c r="K8832" s="1715"/>
      <c r="L8832" s="1715"/>
    </row>
    <row r="8833" spans="11:12" ht="15" customHeight="1">
      <c r="K8833" s="1715"/>
      <c r="L8833" s="1715"/>
    </row>
    <row r="8834" spans="11:12" ht="15" customHeight="1">
      <c r="K8834" s="1715"/>
      <c r="L8834" s="1715"/>
    </row>
    <row r="8835" spans="11:12" ht="15" customHeight="1">
      <c r="K8835" s="1715"/>
      <c r="L8835" s="1715"/>
    </row>
    <row r="8836" spans="11:12" ht="15" customHeight="1">
      <c r="K8836" s="1715"/>
      <c r="L8836" s="1715"/>
    </row>
    <row r="8837" spans="11:12" ht="15" customHeight="1">
      <c r="K8837" s="1715"/>
      <c r="L8837" s="1715"/>
    </row>
    <row r="8838" spans="11:12" ht="15" customHeight="1">
      <c r="K8838" s="1715"/>
      <c r="L8838" s="1715"/>
    </row>
    <row r="8839" spans="11:12" ht="15" customHeight="1">
      <c r="K8839" s="1715"/>
      <c r="L8839" s="1715"/>
    </row>
    <row r="8840" spans="11:12" ht="15" customHeight="1">
      <c r="K8840" s="1715"/>
      <c r="L8840" s="1715"/>
    </row>
    <row r="8841" spans="11:12" ht="15" customHeight="1">
      <c r="K8841" s="1715"/>
      <c r="L8841" s="1715"/>
    </row>
    <row r="8842" spans="11:12" ht="15" customHeight="1">
      <c r="K8842" s="1715"/>
      <c r="L8842" s="1715"/>
    </row>
    <row r="8843" spans="11:12" ht="15" customHeight="1">
      <c r="K8843" s="1715"/>
      <c r="L8843" s="1715"/>
    </row>
    <row r="8844" spans="11:12" ht="15" customHeight="1">
      <c r="K8844" s="1715"/>
      <c r="L8844" s="1715"/>
    </row>
    <row r="8845" spans="11:12" ht="15" customHeight="1">
      <c r="K8845" s="1715"/>
      <c r="L8845" s="1715"/>
    </row>
    <row r="8846" spans="11:12" ht="15" customHeight="1">
      <c r="K8846" s="1715"/>
      <c r="L8846" s="1715"/>
    </row>
    <row r="8847" spans="11:12" ht="15" customHeight="1">
      <c r="K8847" s="1715"/>
      <c r="L8847" s="1715"/>
    </row>
    <row r="8848" spans="11:12" ht="15" customHeight="1">
      <c r="K8848" s="1715"/>
      <c r="L8848" s="1715"/>
    </row>
    <row r="8849" spans="11:12" ht="15" customHeight="1">
      <c r="K8849" s="1715"/>
      <c r="L8849" s="1715"/>
    </row>
    <row r="8850" spans="11:12" ht="15" customHeight="1">
      <c r="K8850" s="1715"/>
      <c r="L8850" s="1715"/>
    </row>
    <row r="8851" spans="11:12" ht="15" customHeight="1">
      <c r="K8851" s="1715"/>
      <c r="L8851" s="1715"/>
    </row>
    <row r="8852" spans="11:12" ht="15" customHeight="1">
      <c r="K8852" s="1715"/>
      <c r="L8852" s="1715"/>
    </row>
    <row r="8853" spans="11:12" ht="15" customHeight="1">
      <c r="K8853" s="1715"/>
      <c r="L8853" s="1715"/>
    </row>
    <row r="8854" spans="11:12" ht="15" customHeight="1">
      <c r="K8854" s="1715"/>
      <c r="L8854" s="1715"/>
    </row>
    <row r="8855" spans="11:12" ht="15" customHeight="1">
      <c r="K8855" s="1715"/>
      <c r="L8855" s="1715"/>
    </row>
    <row r="8856" spans="11:12" ht="15" customHeight="1">
      <c r="K8856" s="1715"/>
      <c r="L8856" s="1715"/>
    </row>
    <row r="8857" spans="11:12" ht="15" customHeight="1">
      <c r="K8857" s="1715"/>
      <c r="L8857" s="1715"/>
    </row>
    <row r="8858" spans="11:12" ht="15" customHeight="1">
      <c r="K8858" s="1715"/>
      <c r="L8858" s="1715"/>
    </row>
    <row r="8859" spans="11:12" ht="15" customHeight="1">
      <c r="K8859" s="1715"/>
      <c r="L8859" s="1715"/>
    </row>
    <row r="8860" spans="11:12" ht="15" customHeight="1">
      <c r="K8860" s="1715"/>
      <c r="L8860" s="1715"/>
    </row>
    <row r="8861" spans="11:12" ht="15" customHeight="1">
      <c r="K8861" s="1715"/>
      <c r="L8861" s="1715"/>
    </row>
    <row r="8862" spans="11:12" ht="15" customHeight="1">
      <c r="K8862" s="1715"/>
      <c r="L8862" s="1715"/>
    </row>
    <row r="8863" spans="11:12" ht="15" customHeight="1">
      <c r="K8863" s="1715"/>
      <c r="L8863" s="1715"/>
    </row>
    <row r="8864" spans="11:12" ht="15" customHeight="1">
      <c r="K8864" s="1715"/>
      <c r="L8864" s="1715"/>
    </row>
    <row r="8865" spans="11:12" ht="15" customHeight="1">
      <c r="K8865" s="1715"/>
      <c r="L8865" s="1715"/>
    </row>
    <row r="8866" spans="11:12" ht="15" customHeight="1">
      <c r="K8866" s="1715"/>
      <c r="L8866" s="1715"/>
    </row>
    <row r="8867" spans="11:12" ht="15" customHeight="1">
      <c r="K8867" s="1715"/>
      <c r="L8867" s="1715"/>
    </row>
    <row r="8868" spans="11:12" ht="15" customHeight="1">
      <c r="K8868" s="1715"/>
      <c r="L8868" s="1715"/>
    </row>
    <row r="8869" spans="11:12" ht="15" customHeight="1">
      <c r="K8869" s="1715"/>
      <c r="L8869" s="1715"/>
    </row>
    <row r="8870" spans="11:12" ht="15" customHeight="1">
      <c r="K8870" s="1715"/>
      <c r="L8870" s="1715"/>
    </row>
    <row r="8871" spans="11:12" ht="15" customHeight="1">
      <c r="K8871" s="1715"/>
      <c r="L8871" s="1715"/>
    </row>
    <row r="8872" spans="11:12" ht="15" customHeight="1">
      <c r="K8872" s="1715"/>
      <c r="L8872" s="1715"/>
    </row>
    <row r="8873" spans="11:12" ht="15" customHeight="1">
      <c r="K8873" s="1715"/>
      <c r="L8873" s="1715"/>
    </row>
    <row r="8874" spans="11:12" ht="15" customHeight="1">
      <c r="K8874" s="1715"/>
      <c r="L8874" s="1715"/>
    </row>
    <row r="8875" spans="11:12" ht="15" customHeight="1">
      <c r="K8875" s="1715"/>
      <c r="L8875" s="1715"/>
    </row>
    <row r="8876" spans="11:12" ht="15" customHeight="1">
      <c r="K8876" s="1715"/>
      <c r="L8876" s="1715"/>
    </row>
    <row r="8877" spans="11:12" ht="15" customHeight="1">
      <c r="K8877" s="1715"/>
      <c r="L8877" s="1715"/>
    </row>
    <row r="8878" spans="11:12" ht="15" customHeight="1">
      <c r="K8878" s="1715"/>
      <c r="L8878" s="1715"/>
    </row>
    <row r="8879" spans="11:12" ht="15" customHeight="1">
      <c r="K8879" s="1715"/>
      <c r="L8879" s="1715"/>
    </row>
    <row r="8880" spans="11:12" ht="15" customHeight="1">
      <c r="K8880" s="1715"/>
      <c r="L8880" s="1715"/>
    </row>
    <row r="8881" spans="11:12" ht="15" customHeight="1">
      <c r="K8881" s="1715"/>
      <c r="L8881" s="1715"/>
    </row>
    <row r="8882" spans="11:12" ht="15" customHeight="1">
      <c r="K8882" s="1715"/>
      <c r="L8882" s="1715"/>
    </row>
    <row r="8883" spans="11:12" ht="15" customHeight="1">
      <c r="K8883" s="1715"/>
      <c r="L8883" s="1715"/>
    </row>
    <row r="8884" spans="11:12" ht="15" customHeight="1">
      <c r="K8884" s="1715"/>
      <c r="L8884" s="1715"/>
    </row>
    <row r="8885" spans="11:12" ht="15" customHeight="1">
      <c r="K8885" s="1715"/>
      <c r="L8885" s="1715"/>
    </row>
    <row r="8886" spans="11:12" ht="15" customHeight="1">
      <c r="K8886" s="1715"/>
      <c r="L8886" s="1715"/>
    </row>
    <row r="8887" spans="11:12" ht="15" customHeight="1">
      <c r="K8887" s="1715"/>
      <c r="L8887" s="1715"/>
    </row>
    <row r="8888" spans="11:12" ht="15" customHeight="1">
      <c r="K8888" s="1715"/>
      <c r="L8888" s="1715"/>
    </row>
    <row r="8889" spans="11:12" ht="15" customHeight="1">
      <c r="K8889" s="1715"/>
      <c r="L8889" s="1715"/>
    </row>
    <row r="8890" spans="11:12" ht="15" customHeight="1">
      <c r="K8890" s="1715"/>
      <c r="L8890" s="1715"/>
    </row>
    <row r="8891" spans="11:12" ht="15" customHeight="1">
      <c r="K8891" s="1715"/>
      <c r="L8891" s="1715"/>
    </row>
    <row r="8892" spans="11:12" ht="15" customHeight="1">
      <c r="K8892" s="1715"/>
      <c r="L8892" s="1715"/>
    </row>
    <row r="8893" spans="11:12" ht="15" customHeight="1">
      <c r="K8893" s="1715"/>
      <c r="L8893" s="1715"/>
    </row>
    <row r="8894" spans="11:12" ht="15" customHeight="1">
      <c r="K8894" s="1715"/>
      <c r="L8894" s="1715"/>
    </row>
    <row r="8895" spans="11:12" ht="15" customHeight="1">
      <c r="K8895" s="1715"/>
      <c r="L8895" s="1715"/>
    </row>
    <row r="8896" spans="11:12" ht="15" customHeight="1">
      <c r="K8896" s="1715"/>
      <c r="L8896" s="1715"/>
    </row>
    <row r="8897" spans="11:12" ht="15" customHeight="1">
      <c r="K8897" s="1715"/>
      <c r="L8897" s="1715"/>
    </row>
    <row r="8898" spans="11:12" ht="15" customHeight="1">
      <c r="K8898" s="1715"/>
      <c r="L8898" s="1715"/>
    </row>
    <row r="8899" spans="11:12" ht="15" customHeight="1">
      <c r="K8899" s="1715"/>
      <c r="L8899" s="1715"/>
    </row>
    <row r="8900" spans="11:12" ht="15" customHeight="1">
      <c r="K8900" s="1715"/>
      <c r="L8900" s="1715"/>
    </row>
    <row r="8901" spans="11:12" ht="15" customHeight="1">
      <c r="K8901" s="1715"/>
      <c r="L8901" s="1715"/>
    </row>
    <row r="8902" spans="11:12" ht="15" customHeight="1">
      <c r="K8902" s="1715"/>
      <c r="L8902" s="1715"/>
    </row>
    <row r="8903" spans="11:12" ht="15" customHeight="1">
      <c r="K8903" s="1715"/>
      <c r="L8903" s="1715"/>
    </row>
    <row r="8904" spans="11:12" ht="15" customHeight="1">
      <c r="K8904" s="1715"/>
      <c r="L8904" s="1715"/>
    </row>
    <row r="8905" spans="11:12" ht="15" customHeight="1">
      <c r="K8905" s="1715"/>
      <c r="L8905" s="1715"/>
    </row>
    <row r="8906" spans="11:12" ht="15" customHeight="1">
      <c r="K8906" s="1715"/>
      <c r="L8906" s="1715"/>
    </row>
    <row r="8907" spans="11:12" ht="15" customHeight="1">
      <c r="K8907" s="1715"/>
      <c r="L8907" s="1715"/>
    </row>
    <row r="8908" spans="11:12" ht="15" customHeight="1">
      <c r="K8908" s="1715"/>
      <c r="L8908" s="1715"/>
    </row>
    <row r="8909" spans="11:12" ht="15" customHeight="1">
      <c r="K8909" s="1715"/>
      <c r="L8909" s="1715"/>
    </row>
    <row r="8910" spans="11:12" ht="15" customHeight="1">
      <c r="K8910" s="1715"/>
      <c r="L8910" s="1715"/>
    </row>
    <row r="8911" spans="11:12" ht="15" customHeight="1">
      <c r="K8911" s="1715"/>
      <c r="L8911" s="1715"/>
    </row>
    <row r="8912" spans="11:12" ht="15" customHeight="1">
      <c r="K8912" s="1715"/>
      <c r="L8912" s="1715"/>
    </row>
    <row r="8913" spans="11:12" ht="15" customHeight="1">
      <c r="K8913" s="1715"/>
      <c r="L8913" s="1715"/>
    </row>
    <row r="8914" spans="11:12" ht="15" customHeight="1">
      <c r="K8914" s="1715"/>
      <c r="L8914" s="1715"/>
    </row>
    <row r="8915" spans="11:12" ht="15" customHeight="1">
      <c r="K8915" s="1715"/>
      <c r="L8915" s="1715"/>
    </row>
    <row r="8916" spans="11:12" ht="15" customHeight="1">
      <c r="K8916" s="1715"/>
      <c r="L8916" s="1715"/>
    </row>
    <row r="8917" spans="11:12" ht="15" customHeight="1">
      <c r="K8917" s="1715"/>
      <c r="L8917" s="1715"/>
    </row>
    <row r="8918" spans="11:12" ht="15" customHeight="1">
      <c r="K8918" s="1715"/>
      <c r="L8918" s="1715"/>
    </row>
    <row r="8919" spans="11:12" ht="15" customHeight="1">
      <c r="K8919" s="1715"/>
      <c r="L8919" s="1715"/>
    </row>
    <row r="8920" spans="11:12" ht="15" customHeight="1">
      <c r="K8920" s="1715"/>
      <c r="L8920" s="1715"/>
    </row>
    <row r="8921" spans="11:12" ht="15" customHeight="1">
      <c r="K8921" s="1715"/>
      <c r="L8921" s="1715"/>
    </row>
    <row r="8922" spans="11:12" ht="15" customHeight="1">
      <c r="K8922" s="1715"/>
      <c r="L8922" s="1715"/>
    </row>
    <row r="8923" spans="11:12" ht="15" customHeight="1">
      <c r="K8923" s="1715"/>
      <c r="L8923" s="1715"/>
    </row>
    <row r="8924" spans="11:12" ht="15" customHeight="1">
      <c r="K8924" s="1715"/>
      <c r="L8924" s="1715"/>
    </row>
    <row r="8925" spans="11:12" ht="15" customHeight="1">
      <c r="K8925" s="1715"/>
      <c r="L8925" s="1715"/>
    </row>
    <row r="8926" spans="11:12" ht="15" customHeight="1">
      <c r="K8926" s="1715"/>
      <c r="L8926" s="1715"/>
    </row>
    <row r="8927" spans="11:12" ht="15" customHeight="1">
      <c r="K8927" s="1715"/>
      <c r="L8927" s="1715"/>
    </row>
    <row r="8928" spans="11:12" ht="15" customHeight="1">
      <c r="K8928" s="1715"/>
      <c r="L8928" s="1715"/>
    </row>
    <row r="8929" spans="11:12" ht="15" customHeight="1">
      <c r="K8929" s="1715"/>
      <c r="L8929" s="1715"/>
    </row>
    <row r="8930" spans="11:12" ht="15" customHeight="1">
      <c r="K8930" s="1715"/>
      <c r="L8930" s="1715"/>
    </row>
    <row r="8931" spans="11:12" ht="15" customHeight="1">
      <c r="K8931" s="1715"/>
      <c r="L8931" s="1715"/>
    </row>
    <row r="8932" spans="11:12" ht="15" customHeight="1">
      <c r="K8932" s="1715"/>
      <c r="L8932" s="1715"/>
    </row>
    <row r="8933" spans="11:12" ht="15" customHeight="1">
      <c r="K8933" s="1715"/>
      <c r="L8933" s="1715"/>
    </row>
    <row r="8934" spans="11:12" ht="15" customHeight="1">
      <c r="K8934" s="1715"/>
      <c r="L8934" s="1715"/>
    </row>
    <row r="8935" spans="11:12" ht="15" customHeight="1">
      <c r="K8935" s="1715"/>
      <c r="L8935" s="1715"/>
    </row>
    <row r="8936" spans="11:12" ht="15" customHeight="1">
      <c r="K8936" s="1715"/>
      <c r="L8936" s="1715"/>
    </row>
    <row r="8937" spans="11:12" ht="15" customHeight="1">
      <c r="K8937" s="1715"/>
      <c r="L8937" s="1715"/>
    </row>
    <row r="8938" spans="11:12" ht="15" customHeight="1">
      <c r="K8938" s="1715"/>
      <c r="L8938" s="1715"/>
    </row>
    <row r="8939" spans="11:12" ht="15" customHeight="1">
      <c r="K8939" s="1715"/>
      <c r="L8939" s="1715"/>
    </row>
    <row r="8940" spans="11:12" ht="15" customHeight="1">
      <c r="K8940" s="1715"/>
      <c r="L8940" s="1715"/>
    </row>
    <row r="8941" spans="11:12" ht="15" customHeight="1">
      <c r="K8941" s="1715"/>
      <c r="L8941" s="1715"/>
    </row>
    <row r="8942" spans="11:12" ht="15" customHeight="1">
      <c r="K8942" s="1715"/>
      <c r="L8942" s="1715"/>
    </row>
    <row r="8943" spans="11:12" ht="15" customHeight="1">
      <c r="K8943" s="1715"/>
      <c r="L8943" s="1715"/>
    </row>
    <row r="8944" spans="11:12" ht="15" customHeight="1">
      <c r="K8944" s="1715"/>
      <c r="L8944" s="1715"/>
    </row>
    <row r="8945" spans="11:12" ht="15" customHeight="1">
      <c r="K8945" s="1715"/>
      <c r="L8945" s="1715"/>
    </row>
    <row r="8946" spans="11:12" ht="15" customHeight="1">
      <c r="K8946" s="1715"/>
      <c r="L8946" s="1715"/>
    </row>
    <row r="8947" spans="11:12" ht="15" customHeight="1">
      <c r="K8947" s="1715"/>
      <c r="L8947" s="1715"/>
    </row>
    <row r="8948" spans="11:12" ht="15" customHeight="1">
      <c r="K8948" s="1715"/>
      <c r="L8948" s="1715"/>
    </row>
    <row r="8949" spans="11:12" ht="15" customHeight="1">
      <c r="K8949" s="1715"/>
      <c r="L8949" s="1715"/>
    </row>
    <row r="8950" spans="11:12" ht="15" customHeight="1">
      <c r="K8950" s="1715"/>
      <c r="L8950" s="1715"/>
    </row>
    <row r="8951" spans="11:12" ht="15" customHeight="1">
      <c r="K8951" s="1715"/>
      <c r="L8951" s="1715"/>
    </row>
    <row r="8952" spans="11:12" ht="15" customHeight="1">
      <c r="K8952" s="1715"/>
      <c r="L8952" s="1715"/>
    </row>
    <row r="8953" spans="11:12" ht="15" customHeight="1">
      <c r="K8953" s="1715"/>
      <c r="L8953" s="1715"/>
    </row>
    <row r="8954" spans="11:12" ht="15" customHeight="1">
      <c r="K8954" s="1715"/>
      <c r="L8954" s="1715"/>
    </row>
    <row r="8955" spans="11:12" ht="15" customHeight="1">
      <c r="K8955" s="1715"/>
      <c r="L8955" s="1715"/>
    </row>
    <row r="8956" spans="11:12" ht="15" customHeight="1">
      <c r="K8956" s="1715"/>
      <c r="L8956" s="1715"/>
    </row>
    <row r="8957" spans="11:12" ht="15" customHeight="1">
      <c r="K8957" s="1715"/>
      <c r="L8957" s="1715"/>
    </row>
    <row r="8958" spans="11:12" ht="15" customHeight="1">
      <c r="K8958" s="1715"/>
      <c r="L8958" s="1715"/>
    </row>
    <row r="8959" spans="11:12" ht="15" customHeight="1">
      <c r="K8959" s="1715"/>
      <c r="L8959" s="1715"/>
    </row>
    <row r="8960" spans="11:12" ht="15" customHeight="1">
      <c r="K8960" s="1715"/>
      <c r="L8960" s="1715"/>
    </row>
    <row r="8961" spans="11:12" ht="15" customHeight="1">
      <c r="K8961" s="1715"/>
      <c r="L8961" s="1715"/>
    </row>
    <row r="8962" spans="11:12" ht="15" customHeight="1">
      <c r="K8962" s="1715"/>
      <c r="L8962" s="1715"/>
    </row>
    <row r="8963" spans="11:12" ht="15" customHeight="1">
      <c r="K8963" s="1715"/>
      <c r="L8963" s="1715"/>
    </row>
    <row r="8964" spans="11:12" ht="15" customHeight="1">
      <c r="K8964" s="1715"/>
      <c r="L8964" s="1715"/>
    </row>
    <row r="8965" spans="11:12" ht="15" customHeight="1">
      <c r="K8965" s="1715"/>
      <c r="L8965" s="1715"/>
    </row>
    <row r="8966" spans="11:12" ht="15" customHeight="1">
      <c r="K8966" s="1715"/>
      <c r="L8966" s="1715"/>
    </row>
    <row r="8967" spans="11:12" ht="15" customHeight="1">
      <c r="K8967" s="1715"/>
      <c r="L8967" s="1715"/>
    </row>
    <row r="8968" spans="11:12" ht="15" customHeight="1">
      <c r="K8968" s="1715"/>
      <c r="L8968" s="1715"/>
    </row>
    <row r="8969" spans="11:12" ht="15" customHeight="1">
      <c r="K8969" s="1715"/>
      <c r="L8969" s="1715"/>
    </row>
    <row r="8970" spans="11:12" ht="15" customHeight="1">
      <c r="K8970" s="1715"/>
      <c r="L8970" s="1715"/>
    </row>
    <row r="8971" spans="11:12" ht="15" customHeight="1">
      <c r="K8971" s="1715"/>
      <c r="L8971" s="1715"/>
    </row>
    <row r="8972" spans="11:12" ht="15" customHeight="1">
      <c r="K8972" s="1715"/>
      <c r="L8972" s="1715"/>
    </row>
    <row r="8973" spans="11:12" ht="15" customHeight="1">
      <c r="K8973" s="1715"/>
      <c r="L8973" s="1715"/>
    </row>
    <row r="8974" spans="11:12" ht="15" customHeight="1">
      <c r="K8974" s="1715"/>
      <c r="L8974" s="1715"/>
    </row>
    <row r="8975" spans="11:12" ht="15" customHeight="1">
      <c r="K8975" s="1715"/>
      <c r="L8975" s="1715"/>
    </row>
    <row r="8976" spans="11:12" ht="15" customHeight="1">
      <c r="K8976" s="1715"/>
      <c r="L8976" s="1715"/>
    </row>
    <row r="8977" spans="11:12" ht="15" customHeight="1">
      <c r="K8977" s="1715"/>
      <c r="L8977" s="1715"/>
    </row>
    <row r="8978" spans="11:12" ht="15" customHeight="1">
      <c r="K8978" s="1715"/>
      <c r="L8978" s="1715"/>
    </row>
    <row r="8979" spans="11:12" ht="15" customHeight="1">
      <c r="K8979" s="1715"/>
      <c r="L8979" s="1715"/>
    </row>
    <row r="8980" spans="11:12" ht="15" customHeight="1">
      <c r="K8980" s="1715"/>
      <c r="L8980" s="1715"/>
    </row>
    <row r="8981" spans="11:12" ht="15" customHeight="1">
      <c r="K8981" s="1715"/>
      <c r="L8981" s="1715"/>
    </row>
    <row r="8982" spans="11:12" ht="15" customHeight="1">
      <c r="K8982" s="1715"/>
      <c r="L8982" s="1715"/>
    </row>
    <row r="8983" spans="11:12" ht="15" customHeight="1">
      <c r="K8983" s="1715"/>
      <c r="L8983" s="1715"/>
    </row>
    <row r="8984" spans="11:12" ht="15" customHeight="1">
      <c r="K8984" s="1715"/>
      <c r="L8984" s="1715"/>
    </row>
    <row r="8985" spans="11:12" ht="15" customHeight="1">
      <c r="K8985" s="1715"/>
      <c r="L8985" s="1715"/>
    </row>
    <row r="8986" spans="11:12" ht="15" customHeight="1">
      <c r="K8986" s="1715"/>
      <c r="L8986" s="1715"/>
    </row>
    <row r="8987" spans="11:12" ht="15" customHeight="1">
      <c r="K8987" s="1715"/>
      <c r="L8987" s="1715"/>
    </row>
    <row r="8988" spans="11:12" ht="15" customHeight="1">
      <c r="K8988" s="1715"/>
      <c r="L8988" s="1715"/>
    </row>
    <row r="8989" spans="11:12" ht="15" customHeight="1">
      <c r="K8989" s="1715"/>
      <c r="L8989" s="1715"/>
    </row>
    <row r="8990" spans="11:12" ht="15" customHeight="1">
      <c r="K8990" s="1715"/>
      <c r="L8990" s="1715"/>
    </row>
    <row r="8991" spans="11:12" ht="15" customHeight="1">
      <c r="K8991" s="1715"/>
      <c r="L8991" s="1715"/>
    </row>
    <row r="8992" spans="11:12" ht="15" customHeight="1">
      <c r="K8992" s="1715"/>
      <c r="L8992" s="1715"/>
    </row>
    <row r="8993" spans="11:12" ht="15" customHeight="1">
      <c r="K8993" s="1715"/>
      <c r="L8993" s="1715"/>
    </row>
    <row r="8994" spans="11:12" ht="15" customHeight="1">
      <c r="K8994" s="1715"/>
      <c r="L8994" s="1715"/>
    </row>
    <row r="8995" spans="11:12" ht="15" customHeight="1">
      <c r="K8995" s="1715"/>
      <c r="L8995" s="1715"/>
    </row>
    <row r="8996" spans="11:12" ht="15" customHeight="1">
      <c r="K8996" s="1715"/>
      <c r="L8996" s="1715"/>
    </row>
    <row r="8997" spans="11:12" ht="15" customHeight="1">
      <c r="K8997" s="1715"/>
      <c r="L8997" s="1715"/>
    </row>
    <row r="8998" spans="11:12" ht="15" customHeight="1">
      <c r="K8998" s="1715"/>
      <c r="L8998" s="1715"/>
    </row>
    <row r="8999" spans="11:12" ht="15" customHeight="1">
      <c r="K8999" s="1715"/>
      <c r="L8999" s="1715"/>
    </row>
    <row r="9000" spans="11:12" ht="15" customHeight="1">
      <c r="K9000" s="1715"/>
      <c r="L9000" s="1715"/>
    </row>
    <row r="9001" spans="11:12" ht="15" customHeight="1">
      <c r="K9001" s="1715"/>
      <c r="L9001" s="1715"/>
    </row>
    <row r="9002" spans="11:12" ht="15" customHeight="1">
      <c r="K9002" s="1715"/>
      <c r="L9002" s="1715"/>
    </row>
    <row r="9003" spans="11:12" ht="15" customHeight="1">
      <c r="K9003" s="1715"/>
      <c r="L9003" s="1715"/>
    </row>
    <row r="9004" spans="11:12" ht="15" customHeight="1">
      <c r="K9004" s="1715"/>
      <c r="L9004" s="1715"/>
    </row>
    <row r="9005" spans="11:12" ht="15" customHeight="1">
      <c r="K9005" s="1715"/>
      <c r="L9005" s="1715"/>
    </row>
    <row r="9006" spans="11:12" ht="15" customHeight="1">
      <c r="K9006" s="1715"/>
      <c r="L9006" s="1715"/>
    </row>
    <row r="9007" spans="11:12" ht="15" customHeight="1">
      <c r="K9007" s="1715"/>
      <c r="L9007" s="1715"/>
    </row>
    <row r="9008" spans="11:12" ht="15" customHeight="1">
      <c r="K9008" s="1715"/>
      <c r="L9008" s="1715"/>
    </row>
    <row r="9009" spans="11:12" ht="15" customHeight="1">
      <c r="K9009" s="1715"/>
      <c r="L9009" s="1715"/>
    </row>
    <row r="9010" spans="11:12" ht="15" customHeight="1">
      <c r="K9010" s="1715"/>
      <c r="L9010" s="1715"/>
    </row>
    <row r="9011" spans="11:12" ht="15" customHeight="1">
      <c r="K9011" s="1715"/>
      <c r="L9011" s="1715"/>
    </row>
    <row r="9012" spans="11:12" ht="15" customHeight="1">
      <c r="K9012" s="1715"/>
      <c r="L9012" s="1715"/>
    </row>
    <row r="9013" spans="11:12" ht="15" customHeight="1">
      <c r="K9013" s="1715"/>
      <c r="L9013" s="1715"/>
    </row>
    <row r="9014" spans="11:12" ht="15" customHeight="1">
      <c r="K9014" s="1715"/>
      <c r="L9014" s="1715"/>
    </row>
    <row r="9015" spans="11:12" ht="15" customHeight="1">
      <c r="K9015" s="1715"/>
      <c r="L9015" s="1715"/>
    </row>
    <row r="9016" spans="11:12" ht="15" customHeight="1">
      <c r="K9016" s="1715"/>
      <c r="L9016" s="1715"/>
    </row>
    <row r="9017" spans="11:12" ht="15" customHeight="1">
      <c r="K9017" s="1715"/>
      <c r="L9017" s="1715"/>
    </row>
    <row r="9018" spans="11:12" ht="15" customHeight="1">
      <c r="K9018" s="1715"/>
      <c r="L9018" s="1715"/>
    </row>
    <row r="9019" spans="11:12" ht="15" customHeight="1">
      <c r="K9019" s="1715"/>
      <c r="L9019" s="1715"/>
    </row>
    <row r="9020" spans="11:12" ht="15" customHeight="1">
      <c r="K9020" s="1715"/>
      <c r="L9020" s="1715"/>
    </row>
    <row r="9021" spans="11:12" ht="15" customHeight="1">
      <c r="K9021" s="1715"/>
      <c r="L9021" s="1715"/>
    </row>
    <row r="9022" spans="11:12" ht="15" customHeight="1">
      <c r="K9022" s="1715"/>
      <c r="L9022" s="1715"/>
    </row>
    <row r="9023" spans="11:12" ht="15" customHeight="1">
      <c r="K9023" s="1715"/>
      <c r="L9023" s="1715"/>
    </row>
    <row r="9024" spans="11:12" ht="15" customHeight="1">
      <c r="K9024" s="1715"/>
      <c r="L9024" s="1715"/>
    </row>
    <row r="9025" spans="11:12" ht="15" customHeight="1">
      <c r="K9025" s="1715"/>
      <c r="L9025" s="1715"/>
    </row>
    <row r="9026" spans="11:12" ht="15" customHeight="1">
      <c r="K9026" s="1715"/>
      <c r="L9026" s="1715"/>
    </row>
    <row r="9027" spans="11:12" ht="15" customHeight="1">
      <c r="K9027" s="1715"/>
      <c r="L9027" s="1715"/>
    </row>
    <row r="9028" spans="11:12" ht="15" customHeight="1">
      <c r="K9028" s="1715"/>
      <c r="L9028" s="1715"/>
    </row>
    <row r="9029" spans="11:12" ht="15" customHeight="1">
      <c r="K9029" s="1715"/>
      <c r="L9029" s="1715"/>
    </row>
    <row r="9030" spans="11:12" ht="15" customHeight="1">
      <c r="K9030" s="1715"/>
      <c r="L9030" s="1715"/>
    </row>
    <row r="9031" spans="11:12" ht="15" customHeight="1">
      <c r="K9031" s="1715"/>
      <c r="L9031" s="1715"/>
    </row>
    <row r="9032" spans="11:12" ht="15" customHeight="1">
      <c r="K9032" s="1715"/>
      <c r="L9032" s="1715"/>
    </row>
    <row r="9033" spans="11:12" ht="15" customHeight="1">
      <c r="K9033" s="1715"/>
      <c r="L9033" s="1715"/>
    </row>
    <row r="9034" spans="11:12" ht="15" customHeight="1">
      <c r="K9034" s="1715"/>
      <c r="L9034" s="1715"/>
    </row>
    <row r="9035" spans="11:12" ht="15" customHeight="1">
      <c r="K9035" s="1715"/>
      <c r="L9035" s="1715"/>
    </row>
    <row r="9036" spans="11:12" ht="15" customHeight="1">
      <c r="K9036" s="1715"/>
      <c r="L9036" s="1715"/>
    </row>
    <row r="9037" spans="11:12" ht="15" customHeight="1">
      <c r="K9037" s="1715"/>
      <c r="L9037" s="1715"/>
    </row>
    <row r="9038" spans="11:12" ht="15" customHeight="1">
      <c r="K9038" s="1715"/>
      <c r="L9038" s="1715"/>
    </row>
    <row r="9039" spans="11:12" ht="15" customHeight="1">
      <c r="K9039" s="1715"/>
      <c r="L9039" s="1715"/>
    </row>
    <row r="9040" spans="11:12" ht="15" customHeight="1">
      <c r="K9040" s="1715"/>
      <c r="L9040" s="1715"/>
    </row>
    <row r="9041" spans="11:12" ht="15" customHeight="1">
      <c r="K9041" s="1715"/>
      <c r="L9041" s="1715"/>
    </row>
    <row r="9042" spans="11:12" ht="15" customHeight="1">
      <c r="K9042" s="1715"/>
      <c r="L9042" s="1715"/>
    </row>
    <row r="9043" spans="11:12" ht="15" customHeight="1">
      <c r="K9043" s="1715"/>
      <c r="L9043" s="1715"/>
    </row>
    <row r="9044" spans="11:12" ht="15" customHeight="1">
      <c r="K9044" s="1715"/>
      <c r="L9044" s="1715"/>
    </row>
    <row r="9045" spans="11:12" ht="15" customHeight="1">
      <c r="K9045" s="1715"/>
      <c r="L9045" s="1715"/>
    </row>
    <row r="9046" spans="11:12" ht="15" customHeight="1">
      <c r="K9046" s="1715"/>
      <c r="L9046" s="1715"/>
    </row>
    <row r="9047" spans="11:12" ht="15" customHeight="1">
      <c r="K9047" s="1715"/>
      <c r="L9047" s="1715"/>
    </row>
    <row r="9048" spans="11:12" ht="15" customHeight="1">
      <c r="K9048" s="1715"/>
      <c r="L9048" s="1715"/>
    </row>
    <row r="9049" spans="11:12" ht="15" customHeight="1">
      <c r="K9049" s="1715"/>
      <c r="L9049" s="1715"/>
    </row>
    <row r="9050" spans="11:12" ht="15" customHeight="1">
      <c r="K9050" s="1715"/>
      <c r="L9050" s="1715"/>
    </row>
    <row r="9051" spans="11:12" ht="15" customHeight="1">
      <c r="K9051" s="1715"/>
      <c r="L9051" s="1715"/>
    </row>
    <row r="9052" spans="11:12" ht="15" customHeight="1">
      <c r="K9052" s="1715"/>
      <c r="L9052" s="1715"/>
    </row>
    <row r="9053" spans="11:12" ht="15" customHeight="1">
      <c r="K9053" s="1715"/>
      <c r="L9053" s="1715"/>
    </row>
    <row r="9054" spans="11:12" ht="15" customHeight="1">
      <c r="K9054" s="1715"/>
      <c r="L9054" s="1715"/>
    </row>
    <row r="9055" spans="11:12" ht="15" customHeight="1">
      <c r="K9055" s="1715"/>
      <c r="L9055" s="1715"/>
    </row>
    <row r="9056" spans="11:12" ht="15" customHeight="1">
      <c r="K9056" s="1715"/>
      <c r="L9056" s="1715"/>
    </row>
    <row r="9057" spans="11:12" ht="15" customHeight="1">
      <c r="K9057" s="1715"/>
      <c r="L9057" s="1715"/>
    </row>
    <row r="9058" spans="11:12" ht="15" customHeight="1">
      <c r="K9058" s="1715"/>
      <c r="L9058" s="1715"/>
    </row>
    <row r="9059" spans="11:12" ht="15" customHeight="1">
      <c r="K9059" s="1715"/>
      <c r="L9059" s="1715"/>
    </row>
    <row r="9060" spans="11:12" ht="15" customHeight="1">
      <c r="K9060" s="1715"/>
      <c r="L9060" s="1715"/>
    </row>
    <row r="9061" spans="11:12" ht="15" customHeight="1">
      <c r="K9061" s="1715"/>
      <c r="L9061" s="1715"/>
    </row>
    <row r="9062" spans="11:12" ht="15" customHeight="1">
      <c r="K9062" s="1715"/>
      <c r="L9062" s="1715"/>
    </row>
    <row r="9063" spans="11:12" ht="15" customHeight="1">
      <c r="K9063" s="1715"/>
      <c r="L9063" s="1715"/>
    </row>
    <row r="9064" spans="11:12" ht="15" customHeight="1">
      <c r="K9064" s="1715"/>
      <c r="L9064" s="1715"/>
    </row>
    <row r="9065" spans="11:12" ht="15" customHeight="1">
      <c r="K9065" s="1715"/>
      <c r="L9065" s="1715"/>
    </row>
    <row r="9066" spans="11:12" ht="15" customHeight="1">
      <c r="K9066" s="1715"/>
      <c r="L9066" s="1715"/>
    </row>
    <row r="9067" spans="11:12" ht="15" customHeight="1">
      <c r="K9067" s="1715"/>
      <c r="L9067" s="1715"/>
    </row>
    <row r="9068" spans="11:12" ht="15" customHeight="1">
      <c r="K9068" s="1715"/>
      <c r="L9068" s="1715"/>
    </row>
    <row r="9069" spans="11:12" ht="15" customHeight="1">
      <c r="K9069" s="1715"/>
      <c r="L9069" s="1715"/>
    </row>
    <row r="9070" spans="11:12" ht="15" customHeight="1">
      <c r="K9070" s="1715"/>
      <c r="L9070" s="1715"/>
    </row>
    <row r="9071" spans="11:12" ht="15" customHeight="1">
      <c r="K9071" s="1715"/>
      <c r="L9071" s="1715"/>
    </row>
    <row r="9072" spans="11:12" ht="15" customHeight="1">
      <c r="K9072" s="1715"/>
      <c r="L9072" s="1715"/>
    </row>
    <row r="9073" spans="11:12" ht="15" customHeight="1">
      <c r="K9073" s="1715"/>
      <c r="L9073" s="1715"/>
    </row>
    <row r="9074" spans="11:12" ht="15" customHeight="1">
      <c r="K9074" s="1715"/>
      <c r="L9074" s="1715"/>
    </row>
    <row r="9075" spans="11:12" ht="15" customHeight="1">
      <c r="K9075" s="1715"/>
      <c r="L9075" s="1715"/>
    </row>
    <row r="9076" spans="11:12" ht="15" customHeight="1">
      <c r="K9076" s="1715"/>
      <c r="L9076" s="1715"/>
    </row>
    <row r="9077" spans="11:12" ht="15" customHeight="1">
      <c r="K9077" s="1715"/>
      <c r="L9077" s="1715"/>
    </row>
    <row r="9078" spans="11:12" ht="15" customHeight="1">
      <c r="K9078" s="1715"/>
      <c r="L9078" s="1715"/>
    </row>
    <row r="9079" spans="11:12" ht="15" customHeight="1">
      <c r="K9079" s="1715"/>
      <c r="L9079" s="1715"/>
    </row>
    <row r="9080" spans="11:12" ht="15" customHeight="1">
      <c r="K9080" s="1715"/>
      <c r="L9080" s="1715"/>
    </row>
    <row r="9081" spans="11:12" ht="15" customHeight="1">
      <c r="K9081" s="1715"/>
      <c r="L9081" s="1715"/>
    </row>
    <row r="9082" spans="11:12" ht="15" customHeight="1">
      <c r="K9082" s="1715"/>
      <c r="L9082" s="1715"/>
    </row>
    <row r="9083" spans="11:12" ht="15" customHeight="1">
      <c r="K9083" s="1715"/>
      <c r="L9083" s="1715"/>
    </row>
    <row r="9084" spans="11:12" ht="15" customHeight="1">
      <c r="K9084" s="1715"/>
      <c r="L9084" s="1715"/>
    </row>
    <row r="9085" spans="11:12" ht="15" customHeight="1">
      <c r="K9085" s="1715"/>
      <c r="L9085" s="1715"/>
    </row>
    <row r="9086" spans="11:12" ht="15" customHeight="1">
      <c r="K9086" s="1715"/>
      <c r="L9086" s="1715"/>
    </row>
    <row r="9087" spans="11:12" ht="15" customHeight="1">
      <c r="K9087" s="1715"/>
      <c r="L9087" s="1715"/>
    </row>
    <row r="9088" spans="11:12" ht="15" customHeight="1">
      <c r="K9088" s="1715"/>
      <c r="L9088" s="1715"/>
    </row>
    <row r="9089" spans="11:12" ht="15" customHeight="1">
      <c r="K9089" s="1715"/>
      <c r="L9089" s="1715"/>
    </row>
    <row r="9090" spans="11:12" ht="15" customHeight="1">
      <c r="K9090" s="1715"/>
      <c r="L9090" s="1715"/>
    </row>
    <row r="9091" spans="11:12" ht="15" customHeight="1">
      <c r="K9091" s="1715"/>
      <c r="L9091" s="1715"/>
    </row>
    <row r="9092" spans="11:12" ht="15" customHeight="1">
      <c r="K9092" s="1715"/>
      <c r="L9092" s="1715"/>
    </row>
    <row r="9093" spans="11:12" ht="15" customHeight="1">
      <c r="K9093" s="1715"/>
      <c r="L9093" s="1715"/>
    </row>
    <row r="9094" spans="11:12" ht="15" customHeight="1">
      <c r="K9094" s="1715"/>
      <c r="L9094" s="1715"/>
    </row>
    <row r="9095" spans="11:12" ht="15" customHeight="1">
      <c r="K9095" s="1715"/>
      <c r="L9095" s="1715"/>
    </row>
    <row r="9096" spans="11:12" ht="15" customHeight="1">
      <c r="K9096" s="1715"/>
      <c r="L9096" s="1715"/>
    </row>
    <row r="9097" spans="11:12" ht="15" customHeight="1">
      <c r="K9097" s="1715"/>
      <c r="L9097" s="1715"/>
    </row>
    <row r="9098" spans="11:12" ht="15" customHeight="1">
      <c r="K9098" s="1715"/>
      <c r="L9098" s="1715"/>
    </row>
    <row r="9099" spans="11:12" ht="15" customHeight="1">
      <c r="K9099" s="1715"/>
      <c r="L9099" s="1715"/>
    </row>
    <row r="9100" spans="11:12" ht="15" customHeight="1">
      <c r="K9100" s="1715"/>
      <c r="L9100" s="1715"/>
    </row>
    <row r="9101" spans="11:12" ht="15" customHeight="1">
      <c r="K9101" s="1715"/>
      <c r="L9101" s="1715"/>
    </row>
    <row r="9102" spans="11:12" ht="15" customHeight="1">
      <c r="K9102" s="1715"/>
      <c r="L9102" s="1715"/>
    </row>
    <row r="9103" spans="11:12" ht="15" customHeight="1">
      <c r="K9103" s="1715"/>
      <c r="L9103" s="1715"/>
    </row>
    <row r="9104" spans="11:12" ht="15" customHeight="1">
      <c r="K9104" s="1715"/>
      <c r="L9104" s="1715"/>
    </row>
    <row r="9105" spans="11:12" ht="15" customHeight="1">
      <c r="K9105" s="1715"/>
      <c r="L9105" s="1715"/>
    </row>
    <row r="9106" spans="11:12" ht="15" customHeight="1">
      <c r="K9106" s="1715"/>
      <c r="L9106" s="1715"/>
    </row>
    <row r="9107" spans="11:12" ht="15" customHeight="1">
      <c r="K9107" s="1715"/>
      <c r="L9107" s="1715"/>
    </row>
    <row r="9108" spans="11:12" ht="15" customHeight="1">
      <c r="K9108" s="1715"/>
      <c r="L9108" s="1715"/>
    </row>
    <row r="9109" spans="11:12" ht="15" customHeight="1">
      <c r="K9109" s="1715"/>
      <c r="L9109" s="1715"/>
    </row>
    <row r="9110" spans="11:12" ht="15" customHeight="1">
      <c r="K9110" s="1715"/>
      <c r="L9110" s="1715"/>
    </row>
    <row r="9111" spans="11:12" ht="15" customHeight="1">
      <c r="K9111" s="1715"/>
      <c r="L9111" s="1715"/>
    </row>
    <row r="9112" spans="11:12" ht="15" customHeight="1">
      <c r="K9112" s="1715"/>
      <c r="L9112" s="1715"/>
    </row>
    <row r="9113" spans="11:12" ht="15" customHeight="1">
      <c r="K9113" s="1715"/>
      <c r="L9113" s="1715"/>
    </row>
    <row r="9114" spans="11:12" ht="15" customHeight="1">
      <c r="K9114" s="1715"/>
      <c r="L9114" s="1715"/>
    </row>
    <row r="9115" spans="11:12" ht="15" customHeight="1">
      <c r="K9115" s="1715"/>
      <c r="L9115" s="1715"/>
    </row>
    <row r="9116" spans="11:12" ht="15" customHeight="1">
      <c r="K9116" s="1715"/>
      <c r="L9116" s="1715"/>
    </row>
    <row r="9117" spans="11:12" ht="15" customHeight="1">
      <c r="K9117" s="1715"/>
      <c r="L9117" s="1715"/>
    </row>
    <row r="9118" spans="11:12" ht="15" customHeight="1">
      <c r="K9118" s="1715"/>
      <c r="L9118" s="1715"/>
    </row>
    <row r="9119" spans="11:12" ht="15" customHeight="1">
      <c r="K9119" s="1715"/>
      <c r="L9119" s="1715"/>
    </row>
    <row r="9120" spans="11:12" ht="15" customHeight="1">
      <c r="K9120" s="1715"/>
      <c r="L9120" s="1715"/>
    </row>
    <row r="9121" spans="11:12" ht="15" customHeight="1">
      <c r="K9121" s="1715"/>
      <c r="L9121" s="1715"/>
    </row>
    <row r="9122" spans="11:12" ht="15" customHeight="1">
      <c r="K9122" s="1715"/>
      <c r="L9122" s="1715"/>
    </row>
    <row r="9123" spans="11:12" ht="15" customHeight="1">
      <c r="K9123" s="1715"/>
      <c r="L9123" s="1715"/>
    </row>
    <row r="9124" spans="11:12" ht="15" customHeight="1">
      <c r="K9124" s="1715"/>
      <c r="L9124" s="1715"/>
    </row>
    <row r="9125" spans="11:12" ht="15" customHeight="1">
      <c r="K9125" s="1715"/>
      <c r="L9125" s="1715"/>
    </row>
    <row r="9126" spans="11:12" ht="15" customHeight="1">
      <c r="K9126" s="1715"/>
      <c r="L9126" s="1715"/>
    </row>
    <row r="9127" spans="11:12" ht="15" customHeight="1">
      <c r="K9127" s="1715"/>
      <c r="L9127" s="1715"/>
    </row>
    <row r="9128" spans="11:12" ht="15" customHeight="1">
      <c r="K9128" s="1715"/>
      <c r="L9128" s="1715"/>
    </row>
    <row r="9129" spans="11:12" ht="15" customHeight="1">
      <c r="K9129" s="1715"/>
      <c r="L9129" s="1715"/>
    </row>
    <row r="9130" spans="11:12" ht="15" customHeight="1">
      <c r="K9130" s="1715"/>
      <c r="L9130" s="1715"/>
    </row>
    <row r="9131" spans="11:12" ht="15" customHeight="1">
      <c r="K9131" s="1715"/>
      <c r="L9131" s="1715"/>
    </row>
    <row r="9132" spans="11:12" ht="15" customHeight="1">
      <c r="K9132" s="1715"/>
      <c r="L9132" s="1715"/>
    </row>
    <row r="9133" spans="11:12" ht="15" customHeight="1">
      <c r="K9133" s="1715"/>
      <c r="L9133" s="1715"/>
    </row>
    <row r="9134" spans="11:12" ht="15" customHeight="1">
      <c r="K9134" s="1715"/>
      <c r="L9134" s="1715"/>
    </row>
    <row r="9135" spans="11:12" ht="15" customHeight="1">
      <c r="K9135" s="1715"/>
      <c r="L9135" s="1715"/>
    </row>
    <row r="9136" spans="11:12" ht="15" customHeight="1">
      <c r="K9136" s="1715"/>
      <c r="L9136" s="1715"/>
    </row>
    <row r="9137" spans="11:12" ht="15" customHeight="1">
      <c r="K9137" s="1715"/>
      <c r="L9137" s="1715"/>
    </row>
    <row r="9138" spans="11:12" ht="15" customHeight="1">
      <c r="K9138" s="1715"/>
      <c r="L9138" s="1715"/>
    </row>
    <row r="9139" spans="11:12" ht="15" customHeight="1">
      <c r="K9139" s="1715"/>
      <c r="L9139" s="1715"/>
    </row>
    <row r="9140" spans="11:12" ht="15" customHeight="1">
      <c r="K9140" s="1715"/>
      <c r="L9140" s="1715"/>
    </row>
    <row r="9141" spans="11:12" ht="15" customHeight="1">
      <c r="K9141" s="1715"/>
      <c r="L9141" s="1715"/>
    </row>
    <row r="9142" spans="11:12" ht="15" customHeight="1">
      <c r="K9142" s="1715"/>
      <c r="L9142" s="1715"/>
    </row>
    <row r="9143" spans="11:12" ht="15" customHeight="1">
      <c r="K9143" s="1715"/>
      <c r="L9143" s="1715"/>
    </row>
    <row r="9144" spans="11:12" ht="15" customHeight="1">
      <c r="K9144" s="1715"/>
      <c r="L9144" s="1715"/>
    </row>
    <row r="9145" spans="11:12" ht="15" customHeight="1">
      <c r="K9145" s="1715"/>
      <c r="L9145" s="1715"/>
    </row>
    <row r="9146" spans="11:12" ht="15" customHeight="1">
      <c r="K9146" s="1715"/>
      <c r="L9146" s="1715"/>
    </row>
    <row r="9147" spans="11:12" ht="15" customHeight="1">
      <c r="K9147" s="1715"/>
      <c r="L9147" s="1715"/>
    </row>
    <row r="9148" spans="11:12" ht="15" customHeight="1">
      <c r="K9148" s="1715"/>
      <c r="L9148" s="1715"/>
    </row>
    <row r="9149" spans="11:12" ht="15" customHeight="1">
      <c r="K9149" s="1715"/>
      <c r="L9149" s="1715"/>
    </row>
    <row r="9150" spans="11:12" ht="15" customHeight="1">
      <c r="K9150" s="1715"/>
      <c r="L9150" s="1715"/>
    </row>
    <row r="9151" spans="11:12" ht="15" customHeight="1">
      <c r="K9151" s="1715"/>
      <c r="L9151" s="1715"/>
    </row>
    <row r="9152" spans="11:12" ht="15" customHeight="1">
      <c r="K9152" s="1715"/>
      <c r="L9152" s="1715"/>
    </row>
    <row r="9153" spans="11:12" ht="15" customHeight="1">
      <c r="K9153" s="1715"/>
      <c r="L9153" s="1715"/>
    </row>
    <row r="9154" spans="11:12" ht="15" customHeight="1">
      <c r="K9154" s="1715"/>
      <c r="L9154" s="1715"/>
    </row>
    <row r="9155" spans="11:12" ht="15" customHeight="1">
      <c r="K9155" s="1715"/>
      <c r="L9155" s="1715"/>
    </row>
    <row r="9156" spans="11:12" ht="15" customHeight="1">
      <c r="K9156" s="1715"/>
      <c r="L9156" s="1715"/>
    </row>
    <row r="9157" spans="11:12" ht="15" customHeight="1">
      <c r="K9157" s="1715"/>
      <c r="L9157" s="1715"/>
    </row>
    <row r="9158" spans="11:12" ht="15" customHeight="1">
      <c r="K9158" s="1715"/>
      <c r="L9158" s="1715"/>
    </row>
    <row r="9159" spans="11:12" ht="15" customHeight="1">
      <c r="K9159" s="1715"/>
      <c r="L9159" s="1715"/>
    </row>
    <row r="9160" spans="11:12" ht="15" customHeight="1">
      <c r="K9160" s="1715"/>
      <c r="L9160" s="1715"/>
    </row>
    <row r="9161" spans="11:12" ht="15" customHeight="1">
      <c r="K9161" s="1715"/>
      <c r="L9161" s="1715"/>
    </row>
    <row r="9162" spans="11:12" ht="15" customHeight="1">
      <c r="K9162" s="1715"/>
      <c r="L9162" s="1715"/>
    </row>
    <row r="9163" spans="11:12" ht="15" customHeight="1">
      <c r="K9163" s="1715"/>
      <c r="L9163" s="1715"/>
    </row>
    <row r="9164" spans="11:12" ht="15" customHeight="1">
      <c r="K9164" s="1715"/>
      <c r="L9164" s="1715"/>
    </row>
    <row r="9165" spans="11:12" ht="15" customHeight="1">
      <c r="K9165" s="1715"/>
      <c r="L9165" s="1715"/>
    </row>
    <row r="9166" spans="11:12" ht="15" customHeight="1">
      <c r="K9166" s="1715"/>
      <c r="L9166" s="1715"/>
    </row>
    <row r="9167" spans="11:12" ht="15" customHeight="1">
      <c r="K9167" s="1715"/>
      <c r="L9167" s="1715"/>
    </row>
    <row r="9168" spans="11:12" ht="15" customHeight="1">
      <c r="K9168" s="1715"/>
      <c r="L9168" s="1715"/>
    </row>
    <row r="9169" spans="11:12" ht="15" customHeight="1">
      <c r="K9169" s="1715"/>
      <c r="L9169" s="1715"/>
    </row>
    <row r="9170" spans="11:12" ht="15" customHeight="1">
      <c r="K9170" s="1715"/>
      <c r="L9170" s="1715"/>
    </row>
    <row r="9171" spans="11:12" ht="15" customHeight="1">
      <c r="K9171" s="1715"/>
      <c r="L9171" s="1715"/>
    </row>
    <row r="9172" spans="11:12" ht="15" customHeight="1">
      <c r="K9172" s="1715"/>
      <c r="L9172" s="1715"/>
    </row>
    <row r="9173" spans="11:12" ht="15" customHeight="1">
      <c r="K9173" s="1715"/>
      <c r="L9173" s="1715"/>
    </row>
    <row r="9174" spans="11:12" ht="15" customHeight="1">
      <c r="K9174" s="1715"/>
      <c r="L9174" s="1715"/>
    </row>
    <row r="9175" spans="11:12" ht="15" customHeight="1">
      <c r="K9175" s="1715"/>
      <c r="L9175" s="1715"/>
    </row>
    <row r="9176" spans="11:12" ht="15" customHeight="1">
      <c r="K9176" s="1715"/>
      <c r="L9176" s="1715"/>
    </row>
    <row r="9177" spans="11:12" ht="15" customHeight="1">
      <c r="K9177" s="1715"/>
      <c r="L9177" s="1715"/>
    </row>
    <row r="9178" spans="11:12" ht="15" customHeight="1">
      <c r="K9178" s="1715"/>
      <c r="L9178" s="1715"/>
    </row>
    <row r="9179" spans="11:12" ht="15" customHeight="1">
      <c r="K9179" s="1715"/>
      <c r="L9179" s="1715"/>
    </row>
    <row r="9180" spans="11:12" ht="15" customHeight="1">
      <c r="K9180" s="1715"/>
      <c r="L9180" s="1715"/>
    </row>
    <row r="9181" spans="11:12" ht="15" customHeight="1">
      <c r="K9181" s="1715"/>
      <c r="L9181" s="1715"/>
    </row>
    <row r="9182" spans="11:12" ht="15" customHeight="1">
      <c r="K9182" s="1715"/>
      <c r="L9182" s="1715"/>
    </row>
    <row r="9183" spans="11:12" ht="15" customHeight="1">
      <c r="K9183" s="1715"/>
      <c r="L9183" s="1715"/>
    </row>
    <row r="9184" spans="11:12" ht="15" customHeight="1">
      <c r="K9184" s="1715"/>
      <c r="L9184" s="1715"/>
    </row>
    <row r="9185" spans="11:12" ht="15" customHeight="1">
      <c r="K9185" s="1715"/>
      <c r="L9185" s="1715"/>
    </row>
    <row r="9186" spans="11:12" ht="15" customHeight="1">
      <c r="K9186" s="1715"/>
      <c r="L9186" s="1715"/>
    </row>
    <row r="9187" spans="11:12" ht="15" customHeight="1">
      <c r="K9187" s="1715"/>
      <c r="L9187" s="1715"/>
    </row>
    <row r="9188" spans="11:12" ht="15" customHeight="1">
      <c r="K9188" s="1715"/>
      <c r="L9188" s="1715"/>
    </row>
    <row r="9189" spans="11:12" ht="15" customHeight="1">
      <c r="K9189" s="1715"/>
      <c r="L9189" s="1715"/>
    </row>
    <row r="9190" spans="11:12" ht="15" customHeight="1">
      <c r="K9190" s="1715"/>
      <c r="L9190" s="1715"/>
    </row>
    <row r="9191" spans="11:12" ht="15" customHeight="1">
      <c r="K9191" s="1715"/>
      <c r="L9191" s="1715"/>
    </row>
    <row r="9192" spans="11:12" ht="15" customHeight="1">
      <c r="K9192" s="1715"/>
      <c r="L9192" s="1715"/>
    </row>
    <row r="9193" spans="11:12" ht="15" customHeight="1">
      <c r="K9193" s="1715"/>
      <c r="L9193" s="1715"/>
    </row>
    <row r="9194" spans="11:12" ht="15" customHeight="1">
      <c r="K9194" s="1715"/>
      <c r="L9194" s="1715"/>
    </row>
    <row r="9195" spans="11:12" ht="15" customHeight="1">
      <c r="K9195" s="1715"/>
      <c r="L9195" s="1715"/>
    </row>
    <row r="9196" spans="11:12" ht="15" customHeight="1">
      <c r="K9196" s="1715"/>
      <c r="L9196" s="1715"/>
    </row>
    <row r="9197" spans="11:12" ht="15" customHeight="1">
      <c r="K9197" s="1715"/>
      <c r="L9197" s="1715"/>
    </row>
    <row r="9198" spans="11:12" ht="15" customHeight="1">
      <c r="K9198" s="1715"/>
      <c r="L9198" s="1715"/>
    </row>
    <row r="9199" spans="11:12" ht="15" customHeight="1">
      <c r="K9199" s="1715"/>
      <c r="L9199" s="1715"/>
    </row>
    <row r="9200" spans="11:12" ht="15" customHeight="1">
      <c r="K9200" s="1715"/>
      <c r="L9200" s="1715"/>
    </row>
    <row r="9201" spans="11:12" ht="15" customHeight="1">
      <c r="K9201" s="1715"/>
      <c r="L9201" s="1715"/>
    </row>
    <row r="9202" spans="11:12" ht="15" customHeight="1">
      <c r="K9202" s="1715"/>
      <c r="L9202" s="1715"/>
    </row>
    <row r="9203" spans="11:12" ht="15" customHeight="1">
      <c r="K9203" s="1715"/>
      <c r="L9203" s="1715"/>
    </row>
    <row r="9204" spans="11:12" ht="15" customHeight="1">
      <c r="K9204" s="1715"/>
      <c r="L9204" s="1715"/>
    </row>
    <row r="9205" spans="11:12" ht="15" customHeight="1">
      <c r="K9205" s="1715"/>
      <c r="L9205" s="1715"/>
    </row>
    <row r="9206" spans="11:12" ht="15" customHeight="1">
      <c r="K9206" s="1715"/>
      <c r="L9206" s="1715"/>
    </row>
    <row r="9207" spans="11:12" ht="15" customHeight="1">
      <c r="K9207" s="1715"/>
      <c r="L9207" s="1715"/>
    </row>
    <row r="9208" spans="11:12" ht="15" customHeight="1">
      <c r="K9208" s="1715"/>
      <c r="L9208" s="1715"/>
    </row>
    <row r="9209" spans="11:12" ht="15" customHeight="1">
      <c r="K9209" s="1715"/>
      <c r="L9209" s="1715"/>
    </row>
    <row r="9210" spans="11:12" ht="15" customHeight="1">
      <c r="K9210" s="1715"/>
      <c r="L9210" s="1715"/>
    </row>
    <row r="9211" spans="11:12" ht="15" customHeight="1">
      <c r="K9211" s="1715"/>
      <c r="L9211" s="1715"/>
    </row>
    <row r="9212" spans="11:12" ht="15" customHeight="1">
      <c r="K9212" s="1715"/>
      <c r="L9212" s="1715"/>
    </row>
    <row r="9213" spans="11:12" ht="15" customHeight="1">
      <c r="K9213" s="1715"/>
      <c r="L9213" s="1715"/>
    </row>
    <row r="9214" spans="11:12" ht="15" customHeight="1">
      <c r="K9214" s="1715"/>
      <c r="L9214" s="1715"/>
    </row>
    <row r="9215" spans="11:12" ht="15" customHeight="1">
      <c r="K9215" s="1715"/>
      <c r="L9215" s="1715"/>
    </row>
    <row r="9216" spans="11:12" ht="15" customHeight="1">
      <c r="K9216" s="1715"/>
      <c r="L9216" s="1715"/>
    </row>
    <row r="9217" spans="11:12" ht="15" customHeight="1">
      <c r="K9217" s="1715"/>
      <c r="L9217" s="1715"/>
    </row>
    <row r="9218" spans="11:12" ht="15" customHeight="1">
      <c r="K9218" s="1715"/>
      <c r="L9218" s="1715"/>
    </row>
    <row r="9219" spans="11:12" ht="15" customHeight="1">
      <c r="K9219" s="1715"/>
      <c r="L9219" s="1715"/>
    </row>
    <row r="9220" spans="11:12" ht="15" customHeight="1">
      <c r="K9220" s="1715"/>
      <c r="L9220" s="1715"/>
    </row>
    <row r="9221" spans="11:12" ht="15" customHeight="1">
      <c r="K9221" s="1715"/>
      <c r="L9221" s="1715"/>
    </row>
    <row r="9222" spans="11:12" ht="15" customHeight="1">
      <c r="K9222" s="1715"/>
      <c r="L9222" s="1715"/>
    </row>
    <row r="9223" spans="11:12" ht="15" customHeight="1">
      <c r="K9223" s="1715"/>
      <c r="L9223" s="1715"/>
    </row>
    <row r="9224" spans="11:12" ht="15" customHeight="1">
      <c r="K9224" s="1715"/>
      <c r="L9224" s="1715"/>
    </row>
    <row r="9225" spans="11:12" ht="15" customHeight="1">
      <c r="K9225" s="1715"/>
      <c r="L9225" s="1715"/>
    </row>
    <row r="9226" spans="11:12" ht="15" customHeight="1">
      <c r="K9226" s="1715"/>
      <c r="L9226" s="1715"/>
    </row>
    <row r="9227" spans="11:12" ht="15" customHeight="1">
      <c r="K9227" s="1715"/>
      <c r="L9227" s="1715"/>
    </row>
    <row r="9228" spans="11:12" ht="15" customHeight="1">
      <c r="K9228" s="1715"/>
      <c r="L9228" s="1715"/>
    </row>
    <row r="9229" spans="11:12" ht="15" customHeight="1">
      <c r="K9229" s="1715"/>
      <c r="L9229" s="1715"/>
    </row>
    <row r="9230" spans="11:12" ht="15" customHeight="1">
      <c r="K9230" s="1715"/>
      <c r="L9230" s="1715"/>
    </row>
    <row r="9231" spans="11:12" ht="15" customHeight="1">
      <c r="K9231" s="1715"/>
      <c r="L9231" s="1715"/>
    </row>
    <row r="9232" spans="11:12" ht="15" customHeight="1">
      <c r="K9232" s="1715"/>
      <c r="L9232" s="1715"/>
    </row>
    <row r="9233" spans="11:12" ht="15" customHeight="1">
      <c r="K9233" s="1715"/>
      <c r="L9233" s="1715"/>
    </row>
    <row r="9234" spans="11:12" ht="15" customHeight="1">
      <c r="K9234" s="1715"/>
      <c r="L9234" s="1715"/>
    </row>
    <row r="9235" spans="11:12" ht="15" customHeight="1">
      <c r="K9235" s="1715"/>
      <c r="L9235" s="1715"/>
    </row>
    <row r="9236" spans="11:12" ht="15" customHeight="1">
      <c r="K9236" s="1715"/>
      <c r="L9236" s="1715"/>
    </row>
    <row r="9237" spans="11:12" ht="15" customHeight="1">
      <c r="K9237" s="1715"/>
      <c r="L9237" s="1715"/>
    </row>
    <row r="9238" spans="11:12" ht="15" customHeight="1">
      <c r="K9238" s="1715"/>
      <c r="L9238" s="1715"/>
    </row>
    <row r="9239" spans="11:12" ht="15" customHeight="1">
      <c r="K9239" s="1715"/>
      <c r="L9239" s="1715"/>
    </row>
    <row r="9240" spans="11:12" ht="15" customHeight="1">
      <c r="K9240" s="1715"/>
      <c r="L9240" s="1715"/>
    </row>
    <row r="9241" spans="11:12" ht="15" customHeight="1">
      <c r="K9241" s="1715"/>
      <c r="L9241" s="1715"/>
    </row>
    <row r="9242" spans="11:12" ht="15" customHeight="1">
      <c r="K9242" s="1715"/>
      <c r="L9242" s="1715"/>
    </row>
    <row r="9243" spans="11:12" ht="15" customHeight="1">
      <c r="K9243" s="1715"/>
      <c r="L9243" s="1715"/>
    </row>
    <row r="9244" spans="11:12" ht="15" customHeight="1">
      <c r="K9244" s="1715"/>
      <c r="L9244" s="1715"/>
    </row>
    <row r="9245" spans="11:12" ht="15" customHeight="1">
      <c r="K9245" s="1715"/>
      <c r="L9245" s="1715"/>
    </row>
    <row r="9246" spans="11:12" ht="15" customHeight="1">
      <c r="K9246" s="1715"/>
      <c r="L9246" s="1715"/>
    </row>
    <row r="9247" spans="11:12" ht="15" customHeight="1">
      <c r="K9247" s="1715"/>
      <c r="L9247" s="1715"/>
    </row>
    <row r="9248" spans="11:12" ht="15" customHeight="1">
      <c r="K9248" s="1715"/>
      <c r="L9248" s="1715"/>
    </row>
    <row r="9249" spans="11:12" ht="15" customHeight="1">
      <c r="K9249" s="1715"/>
      <c r="L9249" s="1715"/>
    </row>
    <row r="9250" spans="11:12" ht="15" customHeight="1">
      <c r="K9250" s="1715"/>
      <c r="L9250" s="1715"/>
    </row>
    <row r="9251" spans="11:12" ht="15" customHeight="1">
      <c r="K9251" s="1715"/>
      <c r="L9251" s="1715"/>
    </row>
    <row r="9252" spans="11:12" ht="15" customHeight="1">
      <c r="K9252" s="1715"/>
      <c r="L9252" s="1715"/>
    </row>
    <row r="9253" spans="11:12" ht="15" customHeight="1">
      <c r="K9253" s="1715"/>
      <c r="L9253" s="1715"/>
    </row>
    <row r="9254" spans="11:12" ht="15" customHeight="1">
      <c r="K9254" s="1715"/>
      <c r="L9254" s="1715"/>
    </row>
    <row r="9255" spans="11:12" ht="15" customHeight="1">
      <c r="K9255" s="1715"/>
      <c r="L9255" s="1715"/>
    </row>
    <row r="9256" spans="11:12" ht="15" customHeight="1">
      <c r="K9256" s="1715"/>
      <c r="L9256" s="1715"/>
    </row>
    <row r="9257" spans="11:12" ht="15" customHeight="1">
      <c r="K9257" s="1715"/>
      <c r="L9257" s="1715"/>
    </row>
    <row r="9258" spans="11:12" ht="15" customHeight="1">
      <c r="K9258" s="1715"/>
      <c r="L9258" s="1715"/>
    </row>
    <row r="9259" spans="11:12" ht="15" customHeight="1">
      <c r="K9259" s="1715"/>
      <c r="L9259" s="1715"/>
    </row>
    <row r="9260" spans="11:12" ht="15" customHeight="1">
      <c r="K9260" s="1715"/>
      <c r="L9260" s="1715"/>
    </row>
    <row r="9261" spans="11:12" ht="15" customHeight="1">
      <c r="K9261" s="1715"/>
      <c r="L9261" s="1715"/>
    </row>
    <row r="9262" spans="11:12" ht="15" customHeight="1">
      <c r="K9262" s="1715"/>
      <c r="L9262" s="1715"/>
    </row>
    <row r="9263" spans="11:12" ht="15" customHeight="1">
      <c r="K9263" s="1715"/>
      <c r="L9263" s="1715"/>
    </row>
    <row r="9264" spans="11:12" ht="15" customHeight="1">
      <c r="K9264" s="1715"/>
      <c r="L9264" s="1715"/>
    </row>
    <row r="9265" spans="11:12" ht="15" customHeight="1">
      <c r="K9265" s="1715"/>
      <c r="L9265" s="1715"/>
    </row>
    <row r="9266" spans="11:12" ht="15" customHeight="1">
      <c r="K9266" s="1715"/>
      <c r="L9266" s="1715"/>
    </row>
    <row r="9267" spans="11:12" ht="15" customHeight="1">
      <c r="K9267" s="1715"/>
      <c r="L9267" s="1715"/>
    </row>
    <row r="9268" spans="11:12" ht="15" customHeight="1">
      <c r="K9268" s="1715"/>
      <c r="L9268" s="1715"/>
    </row>
    <row r="9269" spans="11:12" ht="15" customHeight="1">
      <c r="K9269" s="1715"/>
      <c r="L9269" s="1715"/>
    </row>
    <row r="9270" spans="11:12" ht="15" customHeight="1">
      <c r="K9270" s="1715"/>
      <c r="L9270" s="1715"/>
    </row>
    <row r="9271" spans="11:12" ht="15" customHeight="1">
      <c r="K9271" s="1715"/>
      <c r="L9271" s="1715"/>
    </row>
    <row r="9272" spans="11:12" ht="15" customHeight="1">
      <c r="K9272" s="1715"/>
      <c r="L9272" s="1715"/>
    </row>
    <row r="9273" spans="11:12" ht="15" customHeight="1">
      <c r="K9273" s="1715"/>
      <c r="L9273" s="1715"/>
    </row>
    <row r="9274" spans="11:12" ht="15" customHeight="1">
      <c r="K9274" s="1715"/>
      <c r="L9274" s="1715"/>
    </row>
    <row r="9275" spans="11:12" ht="15" customHeight="1">
      <c r="K9275" s="1715"/>
      <c r="L9275" s="1715"/>
    </row>
    <row r="9276" spans="11:12" ht="15" customHeight="1">
      <c r="K9276" s="1715"/>
      <c r="L9276" s="1715"/>
    </row>
    <row r="9277" spans="11:12" ht="15" customHeight="1">
      <c r="K9277" s="1715"/>
      <c r="L9277" s="1715"/>
    </row>
    <row r="9278" spans="11:12" ht="15" customHeight="1">
      <c r="K9278" s="1715"/>
      <c r="L9278" s="1715"/>
    </row>
    <row r="9279" spans="11:12" ht="15" customHeight="1">
      <c r="K9279" s="1715"/>
      <c r="L9279" s="1715"/>
    </row>
    <row r="9280" spans="11:12" ht="15" customHeight="1">
      <c r="K9280" s="1715"/>
      <c r="L9280" s="1715"/>
    </row>
    <row r="9281" spans="11:12" ht="15" customHeight="1">
      <c r="K9281" s="1715"/>
      <c r="L9281" s="1715"/>
    </row>
    <row r="9282" spans="11:12" ht="15" customHeight="1">
      <c r="K9282" s="1715"/>
      <c r="L9282" s="1715"/>
    </row>
    <row r="9283" spans="11:12" ht="15" customHeight="1">
      <c r="K9283" s="1715"/>
      <c r="L9283" s="1715"/>
    </row>
    <row r="9284" spans="11:12" ht="15" customHeight="1">
      <c r="K9284" s="1715"/>
      <c r="L9284" s="1715"/>
    </row>
    <row r="9285" spans="11:12" ht="15" customHeight="1">
      <c r="K9285" s="1715"/>
      <c r="L9285" s="1715"/>
    </row>
    <row r="9286" spans="11:12" ht="15" customHeight="1">
      <c r="K9286" s="1715"/>
      <c r="L9286" s="1715"/>
    </row>
    <row r="9287" spans="11:12" ht="15" customHeight="1">
      <c r="K9287" s="1715"/>
      <c r="L9287" s="1715"/>
    </row>
    <row r="9288" spans="11:12" ht="15" customHeight="1">
      <c r="K9288" s="1715"/>
      <c r="L9288" s="1715"/>
    </row>
    <row r="9289" spans="11:12" ht="15" customHeight="1">
      <c r="K9289" s="1715"/>
      <c r="L9289" s="1715"/>
    </row>
    <row r="9290" spans="11:12" ht="15" customHeight="1">
      <c r="K9290" s="1715"/>
      <c r="L9290" s="1715"/>
    </row>
    <row r="9291" spans="11:12" ht="15" customHeight="1">
      <c r="K9291" s="1715"/>
      <c r="L9291" s="1715"/>
    </row>
    <row r="9292" spans="11:12" ht="15" customHeight="1">
      <c r="K9292" s="1715"/>
      <c r="L9292" s="1715"/>
    </row>
    <row r="9293" spans="11:12" ht="15" customHeight="1">
      <c r="K9293" s="1715"/>
      <c r="L9293" s="1715"/>
    </row>
    <row r="9294" spans="11:12" ht="15" customHeight="1">
      <c r="K9294" s="1715"/>
      <c r="L9294" s="1715"/>
    </row>
    <row r="9295" spans="11:12" ht="15" customHeight="1">
      <c r="K9295" s="1715"/>
      <c r="L9295" s="1715"/>
    </row>
    <row r="9296" spans="11:12" ht="15" customHeight="1">
      <c r="K9296" s="1715"/>
      <c r="L9296" s="1715"/>
    </row>
    <row r="9297" spans="11:12" ht="15" customHeight="1">
      <c r="K9297" s="1715"/>
      <c r="L9297" s="1715"/>
    </row>
    <row r="9298" spans="11:12" ht="15" customHeight="1">
      <c r="K9298" s="1715"/>
      <c r="L9298" s="1715"/>
    </row>
    <row r="9299" spans="11:12" ht="15" customHeight="1">
      <c r="K9299" s="1715"/>
      <c r="L9299" s="1715"/>
    </row>
    <row r="9300" spans="11:12" ht="15" customHeight="1">
      <c r="K9300" s="1715"/>
      <c r="L9300" s="1715"/>
    </row>
    <row r="9301" spans="11:12" ht="15" customHeight="1">
      <c r="K9301" s="1715"/>
      <c r="L9301" s="1715"/>
    </row>
    <row r="9302" spans="11:12" ht="15" customHeight="1">
      <c r="K9302" s="1715"/>
      <c r="L9302" s="1715"/>
    </row>
    <row r="9303" spans="11:12" ht="15" customHeight="1">
      <c r="K9303" s="1715"/>
      <c r="L9303" s="1715"/>
    </row>
    <row r="9304" spans="11:12" ht="15" customHeight="1">
      <c r="K9304" s="1715"/>
      <c r="L9304" s="1715"/>
    </row>
    <row r="9305" spans="11:12" ht="15" customHeight="1">
      <c r="K9305" s="1715"/>
      <c r="L9305" s="1715"/>
    </row>
    <row r="9306" spans="11:12" ht="15" customHeight="1">
      <c r="K9306" s="1715"/>
      <c r="L9306" s="1715"/>
    </row>
    <row r="9307" spans="11:12" ht="15" customHeight="1">
      <c r="K9307" s="1715"/>
      <c r="L9307" s="1715"/>
    </row>
    <row r="9308" spans="11:12" ht="15" customHeight="1">
      <c r="K9308" s="1715"/>
      <c r="L9308" s="1715"/>
    </row>
    <row r="9309" spans="11:12" ht="15" customHeight="1">
      <c r="K9309" s="1715"/>
      <c r="L9309" s="1715"/>
    </row>
    <row r="9310" spans="11:12" ht="15" customHeight="1">
      <c r="K9310" s="1715"/>
      <c r="L9310" s="1715"/>
    </row>
    <row r="9311" spans="11:12" ht="15" customHeight="1">
      <c r="K9311" s="1715"/>
      <c r="L9311" s="1715"/>
    </row>
    <row r="9312" spans="11:12" ht="15" customHeight="1">
      <c r="K9312" s="1715"/>
      <c r="L9312" s="1715"/>
    </row>
    <row r="9313" spans="11:12" ht="15" customHeight="1">
      <c r="K9313" s="1715"/>
      <c r="L9313" s="1715"/>
    </row>
    <row r="9314" spans="11:12" ht="15" customHeight="1">
      <c r="K9314" s="1715"/>
      <c r="L9314" s="1715"/>
    </row>
    <row r="9315" spans="11:12" ht="15" customHeight="1">
      <c r="K9315" s="1715"/>
      <c r="L9315" s="1715"/>
    </row>
    <row r="9316" spans="11:12" ht="15" customHeight="1">
      <c r="K9316" s="1715"/>
      <c r="L9316" s="1715"/>
    </row>
    <row r="9317" spans="11:12" ht="15" customHeight="1">
      <c r="K9317" s="1715"/>
      <c r="L9317" s="1715"/>
    </row>
    <row r="9318" spans="11:12" ht="15" customHeight="1">
      <c r="K9318" s="1715"/>
      <c r="L9318" s="1715"/>
    </row>
    <row r="9319" spans="11:12" ht="15" customHeight="1">
      <c r="K9319" s="1715"/>
      <c r="L9319" s="1715"/>
    </row>
    <row r="9320" spans="11:12" ht="15" customHeight="1">
      <c r="K9320" s="1715"/>
      <c r="L9320" s="1715"/>
    </row>
    <row r="9321" spans="11:12" ht="15" customHeight="1">
      <c r="K9321" s="1715"/>
      <c r="L9321" s="1715"/>
    </row>
    <row r="9322" spans="11:12" ht="15" customHeight="1">
      <c r="K9322" s="1715"/>
      <c r="L9322" s="1715"/>
    </row>
    <row r="9323" spans="11:12" ht="15" customHeight="1">
      <c r="K9323" s="1715"/>
      <c r="L9323" s="1715"/>
    </row>
    <row r="9324" spans="11:12" ht="15" customHeight="1">
      <c r="K9324" s="1715"/>
      <c r="L9324" s="1715"/>
    </row>
    <row r="9325" spans="11:12" ht="15" customHeight="1">
      <c r="K9325" s="1715"/>
      <c r="L9325" s="1715"/>
    </row>
    <row r="9326" spans="11:12" ht="15" customHeight="1">
      <c r="K9326" s="1715"/>
      <c r="L9326" s="1715"/>
    </row>
    <row r="9327" spans="11:12" ht="15" customHeight="1">
      <c r="K9327" s="1715"/>
      <c r="L9327" s="1715"/>
    </row>
    <row r="9328" spans="11:12" ht="15" customHeight="1">
      <c r="K9328" s="1715"/>
      <c r="L9328" s="1715"/>
    </row>
    <row r="9329" spans="11:12" ht="15" customHeight="1">
      <c r="K9329" s="1715"/>
      <c r="L9329" s="1715"/>
    </row>
    <row r="9330" spans="11:12" ht="15" customHeight="1">
      <c r="K9330" s="1715"/>
      <c r="L9330" s="1715"/>
    </row>
    <row r="9331" spans="11:12" ht="15" customHeight="1">
      <c r="K9331" s="1715"/>
      <c r="L9331" s="1715"/>
    </row>
    <row r="9332" spans="11:12" ht="15" customHeight="1">
      <c r="K9332" s="1715"/>
      <c r="L9332" s="1715"/>
    </row>
    <row r="9333" spans="11:12" ht="15" customHeight="1">
      <c r="K9333" s="1715"/>
      <c r="L9333" s="1715"/>
    </row>
    <row r="9334" spans="11:12" ht="15" customHeight="1">
      <c r="K9334" s="1715"/>
      <c r="L9334" s="1715"/>
    </row>
    <row r="9335" spans="11:12" ht="15" customHeight="1">
      <c r="K9335" s="1715"/>
      <c r="L9335" s="1715"/>
    </row>
    <row r="9336" spans="11:12" ht="15" customHeight="1">
      <c r="K9336" s="1715"/>
      <c r="L9336" s="1715"/>
    </row>
    <row r="9337" spans="11:12" ht="15" customHeight="1">
      <c r="K9337" s="1715"/>
      <c r="L9337" s="1715"/>
    </row>
    <row r="9338" spans="11:12" ht="15" customHeight="1">
      <c r="K9338" s="1715"/>
      <c r="L9338" s="1715"/>
    </row>
    <row r="9339" spans="11:12" ht="15" customHeight="1">
      <c r="K9339" s="1715"/>
      <c r="L9339" s="1715"/>
    </row>
    <row r="9340" spans="11:12" ht="15" customHeight="1">
      <c r="K9340" s="1715"/>
      <c r="L9340" s="1715"/>
    </row>
    <row r="9341" spans="11:12" ht="15" customHeight="1">
      <c r="K9341" s="1715"/>
      <c r="L9341" s="1715"/>
    </row>
    <row r="9342" spans="11:12" ht="15" customHeight="1">
      <c r="K9342" s="1715"/>
      <c r="L9342" s="1715"/>
    </row>
    <row r="9343" spans="11:12" ht="15" customHeight="1">
      <c r="K9343" s="1715"/>
      <c r="L9343" s="1715"/>
    </row>
    <row r="9344" spans="11:12" ht="15" customHeight="1">
      <c r="K9344" s="1715"/>
      <c r="L9344" s="1715"/>
    </row>
    <row r="9345" spans="11:12" ht="15" customHeight="1">
      <c r="K9345" s="1715"/>
      <c r="L9345" s="1715"/>
    </row>
    <row r="9346" spans="11:12" ht="15" customHeight="1">
      <c r="K9346" s="1715"/>
      <c r="L9346" s="1715"/>
    </row>
    <row r="9347" spans="11:12" ht="15" customHeight="1">
      <c r="K9347" s="1715"/>
      <c r="L9347" s="1715"/>
    </row>
    <row r="9348" spans="11:12" ht="15" customHeight="1">
      <c r="K9348" s="1715"/>
      <c r="L9348" s="1715"/>
    </row>
    <row r="9349" spans="11:12" ht="15" customHeight="1">
      <c r="K9349" s="1715"/>
      <c r="L9349" s="1715"/>
    </row>
    <row r="9350" spans="11:12" ht="15" customHeight="1">
      <c r="K9350" s="1715"/>
      <c r="L9350" s="1715"/>
    </row>
    <row r="9351" spans="11:12" ht="15" customHeight="1">
      <c r="K9351" s="1715"/>
      <c r="L9351" s="1715"/>
    </row>
    <row r="9352" spans="11:12" ht="15" customHeight="1">
      <c r="K9352" s="1715"/>
      <c r="L9352" s="1715"/>
    </row>
    <row r="9353" spans="11:12" ht="15" customHeight="1">
      <c r="K9353" s="1715"/>
      <c r="L9353" s="1715"/>
    </row>
    <row r="9354" spans="11:12" ht="15" customHeight="1">
      <c r="K9354" s="1715"/>
      <c r="L9354" s="1715"/>
    </row>
    <row r="9355" spans="11:12" ht="15" customHeight="1">
      <c r="K9355" s="1715"/>
      <c r="L9355" s="1715"/>
    </row>
    <row r="9356" spans="11:12" ht="15" customHeight="1">
      <c r="K9356" s="1715"/>
      <c r="L9356" s="1715"/>
    </row>
    <row r="9357" spans="11:12" ht="15" customHeight="1">
      <c r="K9357" s="1715"/>
      <c r="L9357" s="1715"/>
    </row>
    <row r="9358" spans="11:12" ht="15" customHeight="1">
      <c r="K9358" s="1715"/>
      <c r="L9358" s="1715"/>
    </row>
    <row r="9359" spans="11:12" ht="15" customHeight="1">
      <c r="K9359" s="1715"/>
      <c r="L9359" s="1715"/>
    </row>
    <row r="9360" spans="11:12" ht="15" customHeight="1">
      <c r="K9360" s="1715"/>
      <c r="L9360" s="1715"/>
    </row>
    <row r="9361" spans="11:12" ht="15" customHeight="1">
      <c r="K9361" s="1715"/>
      <c r="L9361" s="1715"/>
    </row>
    <row r="9362" spans="11:12" ht="15" customHeight="1">
      <c r="K9362" s="1715"/>
      <c r="L9362" s="1715"/>
    </row>
    <row r="9363" spans="11:12" ht="15" customHeight="1">
      <c r="K9363" s="1715"/>
      <c r="L9363" s="1715"/>
    </row>
    <row r="9364" spans="11:12" ht="15" customHeight="1">
      <c r="K9364" s="1715"/>
      <c r="L9364" s="1715"/>
    </row>
    <row r="9365" spans="11:12" ht="15" customHeight="1">
      <c r="K9365" s="1715"/>
      <c r="L9365" s="1715"/>
    </row>
    <row r="9366" spans="11:12" ht="15" customHeight="1">
      <c r="K9366" s="1715"/>
      <c r="L9366" s="1715"/>
    </row>
    <row r="9367" spans="11:12" ht="15" customHeight="1">
      <c r="K9367" s="1715"/>
      <c r="L9367" s="1715"/>
    </row>
    <row r="9368" spans="11:12" ht="15" customHeight="1">
      <c r="K9368" s="1715"/>
      <c r="L9368" s="1715"/>
    </row>
    <row r="9369" spans="11:12" ht="15" customHeight="1">
      <c r="K9369" s="1715"/>
      <c r="L9369" s="1715"/>
    </row>
    <row r="9370" spans="11:12" ht="15" customHeight="1">
      <c r="K9370" s="1715"/>
      <c r="L9370" s="1715"/>
    </row>
    <row r="9371" spans="11:12" ht="15" customHeight="1">
      <c r="K9371" s="1715"/>
      <c r="L9371" s="1715"/>
    </row>
    <row r="9372" spans="11:12" ht="15" customHeight="1">
      <c r="K9372" s="1715"/>
      <c r="L9372" s="1715"/>
    </row>
    <row r="9373" spans="11:12" ht="15" customHeight="1">
      <c r="K9373" s="1715"/>
      <c r="L9373" s="1715"/>
    </row>
    <row r="9374" spans="11:12" ht="15" customHeight="1">
      <c r="K9374" s="1715"/>
      <c r="L9374" s="1715"/>
    </row>
    <row r="9375" spans="11:12" ht="15" customHeight="1">
      <c r="K9375" s="1715"/>
      <c r="L9375" s="1715"/>
    </row>
    <row r="9376" spans="11:12" ht="15" customHeight="1">
      <c r="K9376" s="1715"/>
      <c r="L9376" s="1715"/>
    </row>
    <row r="9377" spans="11:12" ht="15" customHeight="1">
      <c r="K9377" s="1715"/>
      <c r="L9377" s="1715"/>
    </row>
    <row r="9378" spans="11:12" ht="15" customHeight="1">
      <c r="K9378" s="1715"/>
      <c r="L9378" s="1715"/>
    </row>
    <row r="9379" spans="11:12" ht="15" customHeight="1">
      <c r="K9379" s="1715"/>
      <c r="L9379" s="1715"/>
    </row>
    <row r="9380" spans="11:12" ht="15" customHeight="1">
      <c r="K9380" s="1715"/>
      <c r="L9380" s="1715"/>
    </row>
    <row r="9381" spans="11:12" ht="15" customHeight="1">
      <c r="K9381" s="1715"/>
      <c r="L9381" s="1715"/>
    </row>
    <row r="9382" spans="11:12" ht="15" customHeight="1">
      <c r="K9382" s="1715"/>
      <c r="L9382" s="1715"/>
    </row>
    <row r="9383" spans="11:12" ht="15" customHeight="1">
      <c r="K9383" s="1715"/>
      <c r="L9383" s="1715"/>
    </row>
    <row r="9384" spans="11:12" ht="15" customHeight="1">
      <c r="K9384" s="1715"/>
      <c r="L9384" s="1715"/>
    </row>
    <row r="9385" spans="11:12" ht="15" customHeight="1">
      <c r="K9385" s="1715"/>
      <c r="L9385" s="1715"/>
    </row>
    <row r="9386" spans="11:12" ht="15" customHeight="1">
      <c r="K9386" s="1715"/>
      <c r="L9386" s="1715"/>
    </row>
    <row r="9387" spans="11:12" ht="15" customHeight="1">
      <c r="K9387" s="1715"/>
      <c r="L9387" s="1715"/>
    </row>
    <row r="9388" spans="11:12" ht="15" customHeight="1">
      <c r="K9388" s="1715"/>
      <c r="L9388" s="1715"/>
    </row>
    <row r="9389" spans="11:12" ht="15" customHeight="1">
      <c r="K9389" s="1715"/>
      <c r="L9389" s="1715"/>
    </row>
    <row r="9390" spans="11:12" ht="15" customHeight="1">
      <c r="K9390" s="1715"/>
      <c r="L9390" s="1715"/>
    </row>
    <row r="9391" spans="11:12" ht="15" customHeight="1">
      <c r="K9391" s="1715"/>
      <c r="L9391" s="1715"/>
    </row>
    <row r="9392" spans="11:12" ht="15" customHeight="1">
      <c r="K9392" s="1715"/>
      <c r="L9392" s="1715"/>
    </row>
    <row r="9393" spans="11:12" ht="15" customHeight="1">
      <c r="K9393" s="1715"/>
      <c r="L9393" s="1715"/>
    </row>
    <row r="9394" spans="11:12" ht="15" customHeight="1">
      <c r="K9394" s="1715"/>
      <c r="L9394" s="1715"/>
    </row>
    <row r="9395" spans="11:12" ht="15" customHeight="1">
      <c r="K9395" s="1715"/>
      <c r="L9395" s="1715"/>
    </row>
    <row r="9396" spans="11:12" ht="15" customHeight="1">
      <c r="K9396" s="1715"/>
      <c r="L9396" s="1715"/>
    </row>
    <row r="9397" spans="11:12" ht="15" customHeight="1">
      <c r="K9397" s="1715"/>
      <c r="L9397" s="1715"/>
    </row>
    <row r="9398" spans="11:12" ht="15" customHeight="1">
      <c r="K9398" s="1715"/>
      <c r="L9398" s="1715"/>
    </row>
    <row r="9399" spans="11:12" ht="15" customHeight="1">
      <c r="K9399" s="1715"/>
      <c r="L9399" s="1715"/>
    </row>
    <row r="9400" spans="11:12" ht="15" customHeight="1">
      <c r="K9400" s="1715"/>
      <c r="L9400" s="1715"/>
    </row>
    <row r="9401" spans="11:12" ht="15" customHeight="1">
      <c r="K9401" s="1715"/>
      <c r="L9401" s="1715"/>
    </row>
    <row r="9402" spans="11:12" ht="15" customHeight="1">
      <c r="K9402" s="1715"/>
      <c r="L9402" s="1715"/>
    </row>
    <row r="9403" spans="11:12" ht="15" customHeight="1">
      <c r="K9403" s="1715"/>
      <c r="L9403" s="1715"/>
    </row>
    <row r="9404" spans="11:12" ht="15" customHeight="1">
      <c r="K9404" s="1715"/>
      <c r="L9404" s="1715"/>
    </row>
    <row r="9405" spans="11:12" ht="15" customHeight="1">
      <c r="K9405" s="1715"/>
      <c r="L9405" s="1715"/>
    </row>
    <row r="9406" spans="11:12" ht="15" customHeight="1">
      <c r="K9406" s="1715"/>
      <c r="L9406" s="1715"/>
    </row>
    <row r="9407" spans="11:12" ht="15" customHeight="1">
      <c r="K9407" s="1715"/>
      <c r="L9407" s="1715"/>
    </row>
    <row r="9408" spans="11:12" ht="15" customHeight="1">
      <c r="K9408" s="1715"/>
      <c r="L9408" s="1715"/>
    </row>
    <row r="9409" spans="11:12" ht="15" customHeight="1">
      <c r="K9409" s="1715"/>
      <c r="L9409" s="1715"/>
    </row>
    <row r="9410" spans="11:12" ht="15" customHeight="1">
      <c r="K9410" s="1715"/>
      <c r="L9410" s="1715"/>
    </row>
    <row r="9411" spans="11:12" ht="15" customHeight="1">
      <c r="K9411" s="1715"/>
      <c r="L9411" s="1715"/>
    </row>
    <row r="9412" spans="11:12" ht="15" customHeight="1">
      <c r="K9412" s="1715"/>
      <c r="L9412" s="1715"/>
    </row>
    <row r="9413" spans="11:12" ht="15" customHeight="1">
      <c r="K9413" s="1715"/>
      <c r="L9413" s="1715"/>
    </row>
    <row r="9414" spans="11:12" ht="15" customHeight="1">
      <c r="K9414" s="1715"/>
      <c r="L9414" s="1715"/>
    </row>
    <row r="9415" spans="11:12" ht="15" customHeight="1">
      <c r="K9415" s="1715"/>
      <c r="L9415" s="1715"/>
    </row>
    <row r="9416" spans="11:12" ht="15" customHeight="1">
      <c r="K9416" s="1715"/>
      <c r="L9416" s="1715"/>
    </row>
    <row r="9417" spans="11:12" ht="15" customHeight="1">
      <c r="K9417" s="1715"/>
      <c r="L9417" s="1715"/>
    </row>
    <row r="9418" spans="11:12" ht="15" customHeight="1">
      <c r="K9418" s="1715"/>
      <c r="L9418" s="1715"/>
    </row>
    <row r="9419" spans="11:12" ht="15" customHeight="1">
      <c r="K9419" s="1715"/>
      <c r="L9419" s="1715"/>
    </row>
    <row r="9420" spans="11:12" ht="15" customHeight="1">
      <c r="K9420" s="1715"/>
      <c r="L9420" s="1715"/>
    </row>
    <row r="9421" spans="11:12" ht="15" customHeight="1">
      <c r="K9421" s="1715"/>
      <c r="L9421" s="1715"/>
    </row>
    <row r="9422" spans="11:12" ht="15" customHeight="1">
      <c r="K9422" s="1715"/>
      <c r="L9422" s="1715"/>
    </row>
    <row r="9423" spans="11:12" ht="15" customHeight="1">
      <c r="K9423" s="1715"/>
      <c r="L9423" s="1715"/>
    </row>
    <row r="9424" spans="11:12" ht="15" customHeight="1">
      <c r="K9424" s="1715"/>
      <c r="L9424" s="1715"/>
    </row>
    <row r="9425" spans="11:12" ht="15" customHeight="1">
      <c r="K9425" s="1715"/>
      <c r="L9425" s="1715"/>
    </row>
    <row r="9426" spans="11:12" ht="15" customHeight="1">
      <c r="K9426" s="1715"/>
      <c r="L9426" s="1715"/>
    </row>
    <row r="9427" spans="11:12" ht="15" customHeight="1">
      <c r="K9427" s="1715"/>
      <c r="L9427" s="1715"/>
    </row>
    <row r="9428" spans="11:12" ht="15" customHeight="1">
      <c r="K9428" s="1715"/>
      <c r="L9428" s="1715"/>
    </row>
    <row r="9429" spans="11:12" ht="15" customHeight="1">
      <c r="K9429" s="1715"/>
      <c r="L9429" s="1715"/>
    </row>
    <row r="9430" spans="11:12" ht="15" customHeight="1">
      <c r="K9430" s="1715"/>
      <c r="L9430" s="1715"/>
    </row>
    <row r="9431" spans="11:12" ht="15" customHeight="1">
      <c r="K9431" s="1715"/>
      <c r="L9431" s="1715"/>
    </row>
    <row r="9432" spans="11:12" ht="15" customHeight="1">
      <c r="K9432" s="1715"/>
      <c r="L9432" s="1715"/>
    </row>
    <row r="9433" spans="11:12" ht="15" customHeight="1">
      <c r="K9433" s="1715"/>
      <c r="L9433" s="1715"/>
    </row>
    <row r="9434" spans="11:12" ht="15" customHeight="1">
      <c r="K9434" s="1715"/>
      <c r="L9434" s="1715"/>
    </row>
    <row r="9435" spans="11:12" ht="15" customHeight="1">
      <c r="K9435" s="1715"/>
      <c r="L9435" s="1715"/>
    </row>
    <row r="9436" spans="11:12" ht="15" customHeight="1">
      <c r="K9436" s="1715"/>
      <c r="L9436" s="1715"/>
    </row>
    <row r="9437" spans="11:12" ht="15" customHeight="1">
      <c r="K9437" s="1715"/>
      <c r="L9437" s="1715"/>
    </row>
    <row r="9438" spans="11:12" ht="15" customHeight="1">
      <c r="K9438" s="1715"/>
      <c r="L9438" s="1715"/>
    </row>
    <row r="9439" spans="11:12" ht="15" customHeight="1">
      <c r="K9439" s="1715"/>
      <c r="L9439" s="1715"/>
    </row>
    <row r="9440" spans="11:12" ht="15" customHeight="1">
      <c r="K9440" s="1715"/>
      <c r="L9440" s="1715"/>
    </row>
    <row r="9441" spans="11:12" ht="15" customHeight="1">
      <c r="K9441" s="1715"/>
      <c r="L9441" s="1715"/>
    </row>
    <row r="9442" spans="11:12" ht="15" customHeight="1">
      <c r="K9442" s="1715"/>
      <c r="L9442" s="1715"/>
    </row>
    <row r="9443" spans="11:12" ht="15" customHeight="1">
      <c r="K9443" s="1715"/>
      <c r="L9443" s="1715"/>
    </row>
    <row r="9444" spans="11:12" ht="15" customHeight="1">
      <c r="K9444" s="1715"/>
      <c r="L9444" s="1715"/>
    </row>
    <row r="9445" spans="11:12" ht="15" customHeight="1">
      <c r="K9445" s="1715"/>
      <c r="L9445" s="1715"/>
    </row>
    <row r="9446" spans="11:12" ht="15" customHeight="1">
      <c r="K9446" s="1715"/>
      <c r="L9446" s="1715"/>
    </row>
    <row r="9447" spans="11:12" ht="15" customHeight="1">
      <c r="K9447" s="1715"/>
      <c r="L9447" s="1715"/>
    </row>
    <row r="9448" spans="11:12" ht="15" customHeight="1">
      <c r="K9448" s="1715"/>
      <c r="L9448" s="1715"/>
    </row>
    <row r="9449" spans="11:12" ht="15" customHeight="1">
      <c r="K9449" s="1715"/>
      <c r="L9449" s="1715"/>
    </row>
    <row r="9450" spans="11:12" ht="15" customHeight="1">
      <c r="K9450" s="1715"/>
      <c r="L9450" s="1715"/>
    </row>
    <row r="9451" spans="11:12" ht="15" customHeight="1">
      <c r="K9451" s="1715"/>
      <c r="L9451" s="1715"/>
    </row>
    <row r="9452" spans="11:12" ht="15" customHeight="1">
      <c r="K9452" s="1715"/>
      <c r="L9452" s="1715"/>
    </row>
    <row r="9453" spans="11:12" ht="15" customHeight="1">
      <c r="K9453" s="1715"/>
      <c r="L9453" s="1715"/>
    </row>
    <row r="9454" spans="11:12" ht="15" customHeight="1">
      <c r="K9454" s="1715"/>
      <c r="L9454" s="1715"/>
    </row>
    <row r="9455" spans="11:12" ht="15" customHeight="1">
      <c r="K9455" s="1715"/>
      <c r="L9455" s="1715"/>
    </row>
    <row r="9456" spans="11:12" ht="15" customHeight="1">
      <c r="K9456" s="1715"/>
      <c r="L9456" s="1715"/>
    </row>
    <row r="9457" spans="11:12" ht="15" customHeight="1">
      <c r="K9457" s="1715"/>
      <c r="L9457" s="1715"/>
    </row>
    <row r="9458" spans="11:12" ht="15" customHeight="1">
      <c r="K9458" s="1715"/>
      <c r="L9458" s="1715"/>
    </row>
    <row r="9459" spans="11:12" ht="15" customHeight="1">
      <c r="K9459" s="1715"/>
      <c r="L9459" s="1715"/>
    </row>
    <row r="9460" spans="11:12" ht="15" customHeight="1">
      <c r="K9460" s="1715"/>
      <c r="L9460" s="1715"/>
    </row>
    <row r="9461" spans="11:12" ht="15" customHeight="1">
      <c r="K9461" s="1715"/>
      <c r="L9461" s="1715"/>
    </row>
    <row r="9462" spans="11:12" ht="15" customHeight="1">
      <c r="K9462" s="1715"/>
      <c r="L9462" s="1715"/>
    </row>
    <row r="9463" spans="11:12" ht="15" customHeight="1">
      <c r="K9463" s="1715"/>
      <c r="L9463" s="1715"/>
    </row>
    <row r="9464" spans="11:12" ht="15" customHeight="1">
      <c r="K9464" s="1715"/>
      <c r="L9464" s="1715"/>
    </row>
    <row r="9465" spans="11:12" ht="15" customHeight="1">
      <c r="K9465" s="1715"/>
      <c r="L9465" s="1715"/>
    </row>
    <row r="9466" spans="11:12" ht="15" customHeight="1">
      <c r="K9466" s="1715"/>
      <c r="L9466" s="1715"/>
    </row>
    <row r="9467" spans="11:12" ht="15" customHeight="1">
      <c r="K9467" s="1715"/>
      <c r="L9467" s="1715"/>
    </row>
    <row r="9468" spans="11:12" ht="15" customHeight="1">
      <c r="K9468" s="1715"/>
      <c r="L9468" s="1715"/>
    </row>
    <row r="9469" spans="11:12" ht="15" customHeight="1">
      <c r="K9469" s="1715"/>
      <c r="L9469" s="1715"/>
    </row>
    <row r="9470" spans="11:12" ht="15" customHeight="1">
      <c r="K9470" s="1715"/>
      <c r="L9470" s="1715"/>
    </row>
    <row r="9471" spans="11:12" ht="15" customHeight="1">
      <c r="K9471" s="1715"/>
      <c r="L9471" s="1715"/>
    </row>
    <row r="9472" spans="11:12" ht="15" customHeight="1">
      <c r="K9472" s="1715"/>
      <c r="L9472" s="1715"/>
    </row>
    <row r="9473" spans="11:12" ht="15" customHeight="1">
      <c r="K9473" s="1715"/>
      <c r="L9473" s="1715"/>
    </row>
    <row r="9474" spans="11:12" ht="15" customHeight="1">
      <c r="K9474" s="1715"/>
      <c r="L9474" s="1715"/>
    </row>
    <row r="9475" spans="11:12" ht="15" customHeight="1">
      <c r="K9475" s="1715"/>
      <c r="L9475" s="1715"/>
    </row>
    <row r="9476" spans="11:12" ht="15" customHeight="1">
      <c r="K9476" s="1715"/>
      <c r="L9476" s="1715"/>
    </row>
    <row r="9477" spans="11:12" ht="15" customHeight="1">
      <c r="K9477" s="1715"/>
      <c r="L9477" s="1715"/>
    </row>
    <row r="9478" spans="11:12" ht="15" customHeight="1">
      <c r="K9478" s="1715"/>
      <c r="L9478" s="1715"/>
    </row>
    <row r="9479" spans="11:12" ht="15" customHeight="1">
      <c r="K9479" s="1715"/>
      <c r="L9479" s="1715"/>
    </row>
    <row r="9480" spans="11:12" ht="15" customHeight="1">
      <c r="K9480" s="1715"/>
      <c r="L9480" s="1715"/>
    </row>
    <row r="9481" spans="11:12" ht="15" customHeight="1">
      <c r="K9481" s="1715"/>
      <c r="L9481" s="1715"/>
    </row>
    <row r="9482" spans="11:12" ht="15" customHeight="1">
      <c r="K9482" s="1715"/>
      <c r="L9482" s="1715"/>
    </row>
    <row r="9483" spans="11:12" ht="15" customHeight="1">
      <c r="K9483" s="1715"/>
      <c r="L9483" s="1715"/>
    </row>
    <row r="9484" spans="11:12" ht="15" customHeight="1">
      <c r="K9484" s="1715"/>
      <c r="L9484" s="1715"/>
    </row>
    <row r="9485" spans="11:12" ht="15" customHeight="1">
      <c r="K9485" s="1715"/>
      <c r="L9485" s="1715"/>
    </row>
    <row r="9486" spans="11:12" ht="15" customHeight="1">
      <c r="K9486" s="1715"/>
      <c r="L9486" s="1715"/>
    </row>
    <row r="9487" spans="11:12" ht="15" customHeight="1">
      <c r="K9487" s="1715"/>
      <c r="L9487" s="1715"/>
    </row>
    <row r="9488" spans="11:12" ht="15" customHeight="1">
      <c r="K9488" s="1715"/>
      <c r="L9488" s="1715"/>
    </row>
    <row r="9489" spans="11:12" ht="15" customHeight="1">
      <c r="K9489" s="1715"/>
      <c r="L9489" s="1715"/>
    </row>
    <row r="9490" spans="11:12" ht="15" customHeight="1">
      <c r="K9490" s="1715"/>
      <c r="L9490" s="1715"/>
    </row>
    <row r="9491" spans="11:12" ht="15" customHeight="1">
      <c r="K9491" s="1715"/>
      <c r="L9491" s="1715"/>
    </row>
    <row r="9492" spans="11:12" ht="15" customHeight="1">
      <c r="K9492" s="1715"/>
      <c r="L9492" s="1715"/>
    </row>
    <row r="9493" spans="11:12" ht="15" customHeight="1">
      <c r="K9493" s="1715"/>
      <c r="L9493" s="1715"/>
    </row>
    <row r="9494" spans="11:12" ht="15" customHeight="1">
      <c r="K9494" s="1715"/>
      <c r="L9494" s="1715"/>
    </row>
    <row r="9495" spans="11:12" ht="15" customHeight="1">
      <c r="K9495" s="1715"/>
      <c r="L9495" s="1715"/>
    </row>
    <row r="9496" spans="11:12" ht="15" customHeight="1">
      <c r="K9496" s="1715"/>
      <c r="L9496" s="1715"/>
    </row>
    <row r="9497" spans="11:12" ht="15" customHeight="1">
      <c r="K9497" s="1715"/>
      <c r="L9497" s="1715"/>
    </row>
    <row r="9498" spans="11:12" ht="15" customHeight="1">
      <c r="K9498" s="1715"/>
      <c r="L9498" s="1715"/>
    </row>
    <row r="9499" spans="11:12" ht="15" customHeight="1">
      <c r="K9499" s="1715"/>
      <c r="L9499" s="1715"/>
    </row>
    <row r="9500" spans="11:12" ht="15" customHeight="1">
      <c r="K9500" s="1715"/>
      <c r="L9500" s="1715"/>
    </row>
    <row r="9501" spans="11:12" ht="15" customHeight="1">
      <c r="K9501" s="1715"/>
      <c r="L9501" s="1715"/>
    </row>
    <row r="9502" spans="11:12" ht="15" customHeight="1">
      <c r="K9502" s="1715"/>
      <c r="L9502" s="1715"/>
    </row>
    <row r="9503" spans="11:12" ht="15" customHeight="1">
      <c r="K9503" s="1715"/>
      <c r="L9503" s="1715"/>
    </row>
    <row r="9504" spans="11:12" ht="15" customHeight="1">
      <c r="K9504" s="1715"/>
      <c r="L9504" s="1715"/>
    </row>
    <row r="9505" spans="11:12" ht="15" customHeight="1">
      <c r="K9505" s="1715"/>
      <c r="L9505" s="1715"/>
    </row>
    <row r="9506" spans="11:12" ht="15" customHeight="1">
      <c r="K9506" s="1715"/>
      <c r="L9506" s="1715"/>
    </row>
    <row r="9507" spans="11:12" ht="15" customHeight="1">
      <c r="K9507" s="1715"/>
      <c r="L9507" s="1715"/>
    </row>
    <row r="9508" spans="11:12" ht="15" customHeight="1">
      <c r="K9508" s="1715"/>
      <c r="L9508" s="1715"/>
    </row>
    <row r="9509" spans="11:12" ht="15" customHeight="1">
      <c r="K9509" s="1715"/>
      <c r="L9509" s="1715"/>
    </row>
    <row r="9510" spans="11:12" ht="15" customHeight="1">
      <c r="K9510" s="1715"/>
      <c r="L9510" s="1715"/>
    </row>
    <row r="9511" spans="11:12" ht="15" customHeight="1">
      <c r="K9511" s="1715"/>
      <c r="L9511" s="1715"/>
    </row>
    <row r="9512" spans="11:12" ht="15" customHeight="1">
      <c r="K9512" s="1715"/>
      <c r="L9512" s="1715"/>
    </row>
    <row r="9513" spans="11:12" ht="15" customHeight="1">
      <c r="K9513" s="1715"/>
      <c r="L9513" s="1715"/>
    </row>
    <row r="9514" spans="11:12" ht="15" customHeight="1">
      <c r="K9514" s="1715"/>
      <c r="L9514" s="1715"/>
    </row>
    <row r="9515" spans="11:12" ht="15" customHeight="1">
      <c r="K9515" s="1715"/>
      <c r="L9515" s="1715"/>
    </row>
    <row r="9516" spans="11:12" ht="15" customHeight="1">
      <c r="K9516" s="1715"/>
      <c r="L9516" s="1715"/>
    </row>
    <row r="9517" spans="11:12" ht="15" customHeight="1">
      <c r="K9517" s="1715"/>
      <c r="L9517" s="1715"/>
    </row>
    <row r="9518" spans="11:12" ht="15" customHeight="1">
      <c r="K9518" s="1715"/>
      <c r="L9518" s="1715"/>
    </row>
    <row r="9519" spans="11:12" ht="15" customHeight="1">
      <c r="K9519" s="1715"/>
      <c r="L9519" s="1715"/>
    </row>
    <row r="9520" spans="11:12" ht="15" customHeight="1">
      <c r="K9520" s="1715"/>
      <c r="L9520" s="1715"/>
    </row>
    <row r="9521" spans="11:12" ht="15" customHeight="1">
      <c r="K9521" s="1715"/>
      <c r="L9521" s="1715"/>
    </row>
    <row r="9522" spans="11:12" ht="15" customHeight="1">
      <c r="K9522" s="1715"/>
      <c r="L9522" s="1715"/>
    </row>
    <row r="9523" spans="11:12" ht="15" customHeight="1">
      <c r="K9523" s="1715"/>
      <c r="L9523" s="1715"/>
    </row>
    <row r="9524" spans="11:12" ht="15" customHeight="1">
      <c r="K9524" s="1715"/>
      <c r="L9524" s="1715"/>
    </row>
    <row r="9525" spans="11:12" ht="15" customHeight="1">
      <c r="K9525" s="1715"/>
      <c r="L9525" s="1715"/>
    </row>
    <row r="9526" spans="11:12" ht="15" customHeight="1">
      <c r="K9526" s="1715"/>
      <c r="L9526" s="1715"/>
    </row>
    <row r="9527" spans="11:12" ht="15" customHeight="1">
      <c r="K9527" s="1715"/>
      <c r="L9527" s="1715"/>
    </row>
    <row r="9528" spans="11:12" ht="15" customHeight="1">
      <c r="K9528" s="1715"/>
      <c r="L9528" s="1715"/>
    </row>
    <row r="9529" spans="11:12" ht="15" customHeight="1">
      <c r="K9529" s="1715"/>
      <c r="L9529" s="1715"/>
    </row>
    <row r="9530" spans="11:12" ht="15" customHeight="1">
      <c r="K9530" s="1715"/>
      <c r="L9530" s="1715"/>
    </row>
    <row r="9531" spans="11:12" ht="15" customHeight="1">
      <c r="K9531" s="1715"/>
      <c r="L9531" s="1715"/>
    </row>
    <row r="9532" spans="11:12" ht="15" customHeight="1">
      <c r="K9532" s="1715"/>
      <c r="L9532" s="1715"/>
    </row>
    <row r="9533" spans="11:12" ht="15" customHeight="1">
      <c r="K9533" s="1715"/>
      <c r="L9533" s="1715"/>
    </row>
    <row r="9534" spans="11:12" ht="15" customHeight="1">
      <c r="K9534" s="1715"/>
      <c r="L9534" s="1715"/>
    </row>
    <row r="9535" spans="11:12" ht="15" customHeight="1">
      <c r="K9535" s="1715"/>
      <c r="L9535" s="1715"/>
    </row>
    <row r="9536" spans="11:12" ht="15" customHeight="1">
      <c r="K9536" s="1715"/>
      <c r="L9536" s="1715"/>
    </row>
    <row r="9537" spans="11:12" ht="15" customHeight="1">
      <c r="K9537" s="1715"/>
      <c r="L9537" s="1715"/>
    </row>
    <row r="9538" spans="11:12" ht="15" customHeight="1">
      <c r="K9538" s="1715"/>
      <c r="L9538" s="1715"/>
    </row>
    <row r="9539" spans="11:12" ht="15" customHeight="1">
      <c r="K9539" s="1715"/>
      <c r="L9539" s="1715"/>
    </row>
    <row r="9540" spans="11:12" ht="15" customHeight="1">
      <c r="K9540" s="1715"/>
      <c r="L9540" s="1715"/>
    </row>
    <row r="9541" spans="11:12" ht="15" customHeight="1">
      <c r="K9541" s="1715"/>
      <c r="L9541" s="1715"/>
    </row>
    <row r="9542" spans="11:12" ht="15" customHeight="1">
      <c r="K9542" s="1715"/>
      <c r="L9542" s="1715"/>
    </row>
    <row r="9543" spans="11:12" ht="15" customHeight="1">
      <c r="K9543" s="1715"/>
      <c r="L9543" s="1715"/>
    </row>
    <row r="9544" spans="11:12" ht="15" customHeight="1">
      <c r="K9544" s="1715"/>
      <c r="L9544" s="1715"/>
    </row>
    <row r="9545" spans="11:12" ht="15" customHeight="1">
      <c r="K9545" s="1715"/>
      <c r="L9545" s="1715"/>
    </row>
    <row r="9546" spans="11:12" ht="15" customHeight="1">
      <c r="K9546" s="1715"/>
      <c r="L9546" s="1715"/>
    </row>
    <row r="9547" spans="11:12" ht="15" customHeight="1">
      <c r="K9547" s="1715"/>
      <c r="L9547" s="1715"/>
    </row>
    <row r="9548" spans="11:12" ht="15" customHeight="1">
      <c r="K9548" s="1715"/>
      <c r="L9548" s="1715"/>
    </row>
    <row r="9549" spans="11:12" ht="15" customHeight="1">
      <c r="K9549" s="1715"/>
      <c r="L9549" s="1715"/>
    </row>
    <row r="9550" spans="11:12" ht="15" customHeight="1">
      <c r="K9550" s="1715"/>
      <c r="L9550" s="1715"/>
    </row>
    <row r="9551" spans="11:12" ht="15" customHeight="1">
      <c r="K9551" s="1715"/>
      <c r="L9551" s="1715"/>
    </row>
    <row r="9552" spans="11:12" ht="15" customHeight="1">
      <c r="K9552" s="1715"/>
      <c r="L9552" s="1715"/>
    </row>
    <row r="9553" spans="11:12" ht="15" customHeight="1">
      <c r="K9553" s="1715"/>
      <c r="L9553" s="1715"/>
    </row>
    <row r="9554" spans="11:12" ht="15" customHeight="1">
      <c r="K9554" s="1715"/>
      <c r="L9554" s="1715"/>
    </row>
    <row r="9555" spans="11:12" ht="15" customHeight="1">
      <c r="K9555" s="1715"/>
      <c r="L9555" s="1715"/>
    </row>
    <row r="9556" spans="11:12" ht="15" customHeight="1">
      <c r="K9556" s="1715"/>
      <c r="L9556" s="1715"/>
    </row>
    <row r="9557" spans="11:12" ht="15" customHeight="1">
      <c r="K9557" s="1715"/>
      <c r="L9557" s="1715"/>
    </row>
    <row r="9558" spans="11:12" ht="15" customHeight="1">
      <c r="K9558" s="1715"/>
      <c r="L9558" s="1715"/>
    </row>
    <row r="9559" spans="11:12" ht="15" customHeight="1">
      <c r="K9559" s="1715"/>
      <c r="L9559" s="1715"/>
    </row>
    <row r="9560" spans="11:12" ht="15" customHeight="1">
      <c r="K9560" s="1715"/>
      <c r="L9560" s="1715"/>
    </row>
    <row r="9561" spans="11:12" ht="15" customHeight="1">
      <c r="K9561" s="1715"/>
      <c r="L9561" s="1715"/>
    </row>
    <row r="9562" spans="11:12" ht="15" customHeight="1">
      <c r="K9562" s="1715"/>
      <c r="L9562" s="1715"/>
    </row>
    <row r="9563" spans="11:12" ht="15" customHeight="1">
      <c r="K9563" s="1715"/>
      <c r="L9563" s="1715"/>
    </row>
    <row r="9564" spans="11:12" ht="15" customHeight="1">
      <c r="K9564" s="1715"/>
      <c r="L9564" s="1715"/>
    </row>
    <row r="9565" spans="11:12" ht="15" customHeight="1">
      <c r="K9565" s="1715"/>
      <c r="L9565" s="1715"/>
    </row>
    <row r="9566" spans="11:12" ht="15" customHeight="1">
      <c r="K9566" s="1715"/>
      <c r="L9566" s="1715"/>
    </row>
    <row r="9567" spans="11:12" ht="15" customHeight="1">
      <c r="K9567" s="1715"/>
      <c r="L9567" s="1715"/>
    </row>
    <row r="9568" spans="11:12" ht="15" customHeight="1">
      <c r="K9568" s="1715"/>
      <c r="L9568" s="1715"/>
    </row>
    <row r="9569" spans="11:12" ht="15" customHeight="1">
      <c r="K9569" s="1715"/>
      <c r="L9569" s="1715"/>
    </row>
    <row r="9570" spans="11:12" ht="15" customHeight="1">
      <c r="K9570" s="1715"/>
      <c r="L9570" s="1715"/>
    </row>
    <row r="9571" spans="11:12" ht="15" customHeight="1">
      <c r="K9571" s="1715"/>
      <c r="L9571" s="1715"/>
    </row>
    <row r="9572" spans="11:12" ht="15" customHeight="1">
      <c r="K9572" s="1715"/>
      <c r="L9572" s="1715"/>
    </row>
    <row r="9573" spans="11:12" ht="15" customHeight="1">
      <c r="K9573" s="1715"/>
      <c r="L9573" s="1715"/>
    </row>
    <row r="9574" spans="11:12" ht="15" customHeight="1">
      <c r="K9574" s="1715"/>
      <c r="L9574" s="1715"/>
    </row>
    <row r="9575" spans="11:12" ht="15" customHeight="1">
      <c r="K9575" s="1715"/>
      <c r="L9575" s="1715"/>
    </row>
    <row r="9576" spans="11:12" ht="15" customHeight="1">
      <c r="K9576" s="1715"/>
      <c r="L9576" s="1715"/>
    </row>
    <row r="9577" spans="11:12" ht="15" customHeight="1">
      <c r="K9577" s="1715"/>
      <c r="L9577" s="1715"/>
    </row>
    <row r="9578" spans="11:12" ht="15" customHeight="1">
      <c r="K9578" s="1715"/>
      <c r="L9578" s="1715"/>
    </row>
    <row r="9579" spans="11:12" ht="15" customHeight="1">
      <c r="K9579" s="1715"/>
      <c r="L9579" s="1715"/>
    </row>
    <row r="9580" spans="11:12" ht="15" customHeight="1">
      <c r="K9580" s="1715"/>
      <c r="L9580" s="1715"/>
    </row>
    <row r="9581" spans="11:12" ht="15" customHeight="1">
      <c r="K9581" s="1715"/>
      <c r="L9581" s="1715"/>
    </row>
    <row r="9582" spans="11:12" ht="15" customHeight="1">
      <c r="K9582" s="1715"/>
      <c r="L9582" s="1715"/>
    </row>
    <row r="9583" spans="11:12" ht="15" customHeight="1">
      <c r="K9583" s="1715"/>
      <c r="L9583" s="1715"/>
    </row>
    <row r="9584" spans="11:12" ht="15" customHeight="1">
      <c r="K9584" s="1715"/>
      <c r="L9584" s="1715"/>
    </row>
    <row r="9585" spans="11:12" ht="15" customHeight="1">
      <c r="K9585" s="1715"/>
      <c r="L9585" s="1715"/>
    </row>
    <row r="9586" spans="11:12" ht="15" customHeight="1">
      <c r="K9586" s="1715"/>
      <c r="L9586" s="1715"/>
    </row>
    <row r="9587" spans="11:12" ht="15" customHeight="1">
      <c r="K9587" s="1715"/>
      <c r="L9587" s="1715"/>
    </row>
    <row r="9588" spans="11:12" ht="15" customHeight="1">
      <c r="K9588" s="1715"/>
      <c r="L9588" s="1715"/>
    </row>
    <row r="9589" spans="11:12" ht="15" customHeight="1">
      <c r="K9589" s="1715"/>
      <c r="L9589" s="1715"/>
    </row>
    <row r="9590" spans="11:12" ht="15" customHeight="1">
      <c r="K9590" s="1715"/>
      <c r="L9590" s="1715"/>
    </row>
    <row r="9591" spans="11:12" ht="15" customHeight="1">
      <c r="K9591" s="1715"/>
      <c r="L9591" s="1715"/>
    </row>
    <row r="9592" spans="11:12" ht="15" customHeight="1">
      <c r="K9592" s="1715"/>
      <c r="L9592" s="1715"/>
    </row>
    <row r="9593" spans="11:12" ht="15" customHeight="1">
      <c r="K9593" s="1715"/>
      <c r="L9593" s="1715"/>
    </row>
    <row r="9594" spans="11:12" ht="15" customHeight="1">
      <c r="K9594" s="1715"/>
      <c r="L9594" s="1715"/>
    </row>
    <row r="9595" spans="11:12" ht="15" customHeight="1">
      <c r="K9595" s="1715"/>
      <c r="L9595" s="1715"/>
    </row>
    <row r="9596" spans="11:12" ht="15" customHeight="1">
      <c r="K9596" s="1715"/>
      <c r="L9596" s="1715"/>
    </row>
    <row r="9597" spans="11:12" ht="15" customHeight="1">
      <c r="K9597" s="1715"/>
      <c r="L9597" s="1715"/>
    </row>
    <row r="9598" spans="11:12" ht="15" customHeight="1">
      <c r="K9598" s="1715"/>
      <c r="L9598" s="1715"/>
    </row>
    <row r="9599" spans="11:12" ht="15" customHeight="1">
      <c r="K9599" s="1715"/>
      <c r="L9599" s="1715"/>
    </row>
    <row r="9600" spans="11:12" ht="15" customHeight="1">
      <c r="K9600" s="1715"/>
      <c r="L9600" s="1715"/>
    </row>
    <row r="9601" spans="11:12" ht="15" customHeight="1">
      <c r="K9601" s="1715"/>
      <c r="L9601" s="1715"/>
    </row>
    <row r="9602" spans="11:12" ht="15" customHeight="1">
      <c r="K9602" s="1715"/>
      <c r="L9602" s="1715"/>
    </row>
    <row r="9603" spans="11:12" ht="15" customHeight="1">
      <c r="K9603" s="1715"/>
      <c r="L9603" s="1715"/>
    </row>
    <row r="9604" spans="11:12" ht="15" customHeight="1">
      <c r="K9604" s="1715"/>
      <c r="L9604" s="1715"/>
    </row>
    <row r="9605" spans="11:12" ht="15" customHeight="1">
      <c r="K9605" s="1715"/>
      <c r="L9605" s="1715"/>
    </row>
    <row r="9606" spans="11:12" ht="15" customHeight="1">
      <c r="K9606" s="1715"/>
      <c r="L9606" s="1715"/>
    </row>
    <row r="9607" spans="11:12" ht="15" customHeight="1">
      <c r="K9607" s="1715"/>
      <c r="L9607" s="1715"/>
    </row>
    <row r="9608" spans="11:12" ht="15" customHeight="1">
      <c r="K9608" s="1715"/>
      <c r="L9608" s="1715"/>
    </row>
    <row r="9609" spans="11:12" ht="15" customHeight="1">
      <c r="K9609" s="1715"/>
      <c r="L9609" s="1715"/>
    </row>
    <row r="9610" spans="11:12" ht="15" customHeight="1">
      <c r="K9610" s="1715"/>
      <c r="L9610" s="1715"/>
    </row>
    <row r="9611" spans="11:12" ht="15" customHeight="1">
      <c r="K9611" s="1715"/>
      <c r="L9611" s="1715"/>
    </row>
    <row r="9612" spans="11:12" ht="15" customHeight="1">
      <c r="K9612" s="1715"/>
      <c r="L9612" s="1715"/>
    </row>
    <row r="9613" spans="11:12" ht="15" customHeight="1">
      <c r="K9613" s="1715"/>
      <c r="L9613" s="1715"/>
    </row>
    <row r="9614" spans="11:12" ht="15" customHeight="1">
      <c r="K9614" s="1715"/>
      <c r="L9614" s="1715"/>
    </row>
    <row r="9615" spans="11:12" ht="15" customHeight="1">
      <c r="K9615" s="1715"/>
      <c r="L9615" s="1715"/>
    </row>
    <row r="9616" spans="11:12" ht="15" customHeight="1">
      <c r="K9616" s="1715"/>
      <c r="L9616" s="1715"/>
    </row>
    <row r="9617" spans="11:12" ht="15" customHeight="1">
      <c r="K9617" s="1715"/>
      <c r="L9617" s="1715"/>
    </row>
    <row r="9618" spans="11:12" ht="15" customHeight="1">
      <c r="K9618" s="1715"/>
      <c r="L9618" s="1715"/>
    </row>
    <row r="9619" spans="11:12" ht="15" customHeight="1">
      <c r="K9619" s="1715"/>
      <c r="L9619" s="1715"/>
    </row>
    <row r="9620" spans="11:12" ht="15" customHeight="1">
      <c r="K9620" s="1715"/>
      <c r="L9620" s="1715"/>
    </row>
    <row r="9621" spans="11:12" ht="15" customHeight="1">
      <c r="K9621" s="1715"/>
      <c r="L9621" s="1715"/>
    </row>
    <row r="9622" spans="11:12" ht="15" customHeight="1">
      <c r="K9622" s="1715"/>
      <c r="L9622" s="1715"/>
    </row>
    <row r="9623" spans="11:12" ht="15" customHeight="1">
      <c r="K9623" s="1715"/>
      <c r="L9623" s="1715"/>
    </row>
    <row r="9624" spans="11:12" ht="15" customHeight="1">
      <c r="K9624" s="1715"/>
      <c r="L9624" s="1715"/>
    </row>
    <row r="9625" spans="11:12" ht="15" customHeight="1">
      <c r="K9625" s="1715"/>
      <c r="L9625" s="1715"/>
    </row>
    <row r="9626" spans="11:12" ht="15" customHeight="1">
      <c r="K9626" s="1715"/>
      <c r="L9626" s="1715"/>
    </row>
    <row r="9627" spans="11:12" ht="15" customHeight="1">
      <c r="K9627" s="1715"/>
      <c r="L9627" s="1715"/>
    </row>
    <row r="9628" spans="11:12" ht="15" customHeight="1">
      <c r="K9628" s="1715"/>
      <c r="L9628" s="1715"/>
    </row>
    <row r="9629" spans="11:12" ht="15" customHeight="1">
      <c r="K9629" s="1715"/>
      <c r="L9629" s="1715"/>
    </row>
    <row r="9630" spans="11:12" ht="15" customHeight="1">
      <c r="K9630" s="1715"/>
      <c r="L9630" s="1715"/>
    </row>
    <row r="9631" spans="11:12" ht="15" customHeight="1">
      <c r="K9631" s="1715"/>
      <c r="L9631" s="1715"/>
    </row>
    <row r="9632" spans="11:12" ht="15" customHeight="1">
      <c r="K9632" s="1715"/>
      <c r="L9632" s="1715"/>
    </row>
    <row r="9633" spans="11:12" ht="15" customHeight="1">
      <c r="K9633" s="1715"/>
      <c r="L9633" s="1715"/>
    </row>
    <row r="9634" spans="11:12" ht="15" customHeight="1">
      <c r="K9634" s="1715"/>
      <c r="L9634" s="1715"/>
    </row>
    <row r="9635" spans="11:12" ht="15" customHeight="1">
      <c r="K9635" s="1715"/>
      <c r="L9635" s="1715"/>
    </row>
    <row r="9636" spans="11:12" ht="15" customHeight="1">
      <c r="K9636" s="1715"/>
      <c r="L9636" s="1715"/>
    </row>
    <row r="9637" spans="11:12" ht="15" customHeight="1">
      <c r="K9637" s="1715"/>
      <c r="L9637" s="1715"/>
    </row>
    <row r="9638" spans="11:12" ht="15" customHeight="1">
      <c r="K9638" s="1715"/>
      <c r="L9638" s="1715"/>
    </row>
    <row r="9639" spans="11:12" ht="15" customHeight="1">
      <c r="K9639" s="1715"/>
      <c r="L9639" s="1715"/>
    </row>
    <row r="9640" spans="11:12" ht="15" customHeight="1">
      <c r="K9640" s="1715"/>
      <c r="L9640" s="1715"/>
    </row>
    <row r="9641" spans="11:12" ht="15" customHeight="1">
      <c r="K9641" s="1715"/>
      <c r="L9641" s="1715"/>
    </row>
    <row r="9642" spans="11:12" ht="15" customHeight="1">
      <c r="K9642" s="1715"/>
      <c r="L9642" s="1715"/>
    </row>
    <row r="9643" spans="11:12" ht="15" customHeight="1">
      <c r="K9643" s="1715"/>
      <c r="L9643" s="1715"/>
    </row>
    <row r="9644" spans="11:12" ht="15" customHeight="1">
      <c r="K9644" s="1715"/>
      <c r="L9644" s="1715"/>
    </row>
    <row r="9645" spans="11:12" ht="15" customHeight="1">
      <c r="K9645" s="1715"/>
      <c r="L9645" s="1715"/>
    </row>
    <row r="9646" spans="11:12" ht="15" customHeight="1">
      <c r="K9646" s="1715"/>
      <c r="L9646" s="1715"/>
    </row>
    <row r="9647" spans="11:12" ht="15" customHeight="1">
      <c r="K9647" s="1715"/>
      <c r="L9647" s="1715"/>
    </row>
    <row r="9648" spans="11:12" ht="15" customHeight="1">
      <c r="K9648" s="1715"/>
      <c r="L9648" s="1715"/>
    </row>
    <row r="9649" spans="11:12" ht="15" customHeight="1">
      <c r="K9649" s="1715"/>
      <c r="L9649" s="1715"/>
    </row>
    <row r="9650" spans="11:12" ht="15" customHeight="1">
      <c r="K9650" s="1715"/>
      <c r="L9650" s="1715"/>
    </row>
    <row r="9651" spans="11:12" ht="15" customHeight="1">
      <c r="K9651" s="1715"/>
      <c r="L9651" s="1715"/>
    </row>
    <row r="9652" spans="11:12" ht="15" customHeight="1">
      <c r="K9652" s="1715"/>
      <c r="L9652" s="1715"/>
    </row>
    <row r="9653" spans="11:12" ht="15" customHeight="1">
      <c r="K9653" s="1715"/>
      <c r="L9653" s="1715"/>
    </row>
    <row r="9654" spans="11:12" ht="15" customHeight="1">
      <c r="K9654" s="1715"/>
      <c r="L9654" s="1715"/>
    </row>
    <row r="9655" spans="11:12" ht="15" customHeight="1">
      <c r="K9655" s="1715"/>
      <c r="L9655" s="1715"/>
    </row>
    <row r="9656" spans="11:12" ht="15" customHeight="1">
      <c r="K9656" s="1715"/>
      <c r="L9656" s="1715"/>
    </row>
    <row r="9657" spans="11:12" ht="15" customHeight="1">
      <c r="K9657" s="1715"/>
      <c r="L9657" s="1715"/>
    </row>
    <row r="9658" spans="11:12" ht="15" customHeight="1">
      <c r="K9658" s="1715"/>
      <c r="L9658" s="1715"/>
    </row>
    <row r="9659" spans="11:12" ht="15" customHeight="1">
      <c r="K9659" s="1715"/>
      <c r="L9659" s="1715"/>
    </row>
    <row r="9660" spans="11:12" ht="15" customHeight="1">
      <c r="K9660" s="1715"/>
      <c r="L9660" s="1715"/>
    </row>
    <row r="9661" spans="11:12" ht="15" customHeight="1">
      <c r="K9661" s="1715"/>
      <c r="L9661" s="1715"/>
    </row>
    <row r="9662" spans="11:12" ht="15" customHeight="1">
      <c r="K9662" s="1715"/>
      <c r="L9662" s="1715"/>
    </row>
    <row r="9663" spans="11:12" ht="15" customHeight="1">
      <c r="K9663" s="1715"/>
      <c r="L9663" s="1715"/>
    </row>
    <row r="9664" spans="11:12" ht="15" customHeight="1">
      <c r="K9664" s="1715"/>
      <c r="L9664" s="1715"/>
    </row>
    <row r="9665" spans="11:12" ht="15" customHeight="1">
      <c r="K9665" s="1715"/>
      <c r="L9665" s="1715"/>
    </row>
    <row r="9666" spans="11:12" ht="15" customHeight="1">
      <c r="K9666" s="1715"/>
      <c r="L9666" s="1715"/>
    </row>
    <row r="9667" spans="11:12" ht="15" customHeight="1">
      <c r="K9667" s="1715"/>
      <c r="L9667" s="1715"/>
    </row>
    <row r="9668" spans="11:12" ht="15" customHeight="1">
      <c r="K9668" s="1715"/>
      <c r="L9668" s="1715"/>
    </row>
    <row r="9669" spans="11:12" ht="15" customHeight="1">
      <c r="K9669" s="1715"/>
      <c r="L9669" s="1715"/>
    </row>
    <row r="9670" spans="11:12" ht="15" customHeight="1">
      <c r="K9670" s="1715"/>
      <c r="L9670" s="1715"/>
    </row>
    <row r="9671" spans="11:12" ht="15" customHeight="1">
      <c r="K9671" s="1715"/>
      <c r="L9671" s="1715"/>
    </row>
    <row r="9672" spans="11:12" ht="15" customHeight="1">
      <c r="K9672" s="1715"/>
      <c r="L9672" s="1715"/>
    </row>
    <row r="9673" spans="11:12" ht="15" customHeight="1">
      <c r="K9673" s="1715"/>
      <c r="L9673" s="1715"/>
    </row>
    <row r="9674" spans="11:12" ht="15" customHeight="1">
      <c r="K9674" s="1715"/>
      <c r="L9674" s="1715"/>
    </row>
    <row r="9675" spans="11:12" ht="15" customHeight="1">
      <c r="K9675" s="1715"/>
      <c r="L9675" s="1715"/>
    </row>
    <row r="9676" spans="11:12" ht="15" customHeight="1">
      <c r="K9676" s="1715"/>
      <c r="L9676" s="1715"/>
    </row>
    <row r="9677" spans="11:12" ht="15" customHeight="1">
      <c r="K9677" s="1715"/>
      <c r="L9677" s="1715"/>
    </row>
    <row r="9678" spans="11:12" ht="15" customHeight="1">
      <c r="K9678" s="1715"/>
      <c r="L9678" s="1715"/>
    </row>
    <row r="9679" spans="11:12" ht="15" customHeight="1">
      <c r="K9679" s="1715"/>
      <c r="L9679" s="1715"/>
    </row>
    <row r="9680" spans="11:12" ht="15" customHeight="1">
      <c r="K9680" s="1715"/>
      <c r="L9680" s="1715"/>
    </row>
    <row r="9681" spans="11:12" ht="15" customHeight="1">
      <c r="K9681" s="1715"/>
      <c r="L9681" s="1715"/>
    </row>
    <row r="9682" spans="11:12" ht="15" customHeight="1">
      <c r="K9682" s="1715"/>
      <c r="L9682" s="1715"/>
    </row>
    <row r="9683" spans="11:12" ht="15" customHeight="1">
      <c r="K9683" s="1715"/>
      <c r="L9683" s="1715"/>
    </row>
    <row r="9684" spans="11:12" ht="15" customHeight="1">
      <c r="K9684" s="1715"/>
      <c r="L9684" s="1715"/>
    </row>
    <row r="9685" spans="11:12" ht="15" customHeight="1">
      <c r="K9685" s="1715"/>
      <c r="L9685" s="1715"/>
    </row>
    <row r="9686" spans="11:12" ht="15" customHeight="1">
      <c r="K9686" s="1715"/>
      <c r="L9686" s="1715"/>
    </row>
    <row r="9687" spans="11:12" ht="15" customHeight="1">
      <c r="K9687" s="1715"/>
      <c r="L9687" s="1715"/>
    </row>
    <row r="9688" spans="11:12" ht="15" customHeight="1">
      <c r="K9688" s="1715"/>
      <c r="L9688" s="1715"/>
    </row>
    <row r="9689" spans="11:12" ht="15" customHeight="1">
      <c r="K9689" s="1715"/>
      <c r="L9689" s="1715"/>
    </row>
    <row r="9690" spans="11:12" ht="15" customHeight="1">
      <c r="K9690" s="1715"/>
      <c r="L9690" s="1715"/>
    </row>
    <row r="9691" spans="11:12" ht="15" customHeight="1">
      <c r="K9691" s="1715"/>
      <c r="L9691" s="1715"/>
    </row>
    <row r="9692" spans="11:12" ht="15" customHeight="1">
      <c r="K9692" s="1715"/>
      <c r="L9692" s="1715"/>
    </row>
    <row r="9693" spans="11:12" ht="15" customHeight="1">
      <c r="K9693" s="1715"/>
      <c r="L9693" s="1715"/>
    </row>
    <row r="9694" spans="11:12" ht="15" customHeight="1">
      <c r="K9694" s="1715"/>
      <c r="L9694" s="1715"/>
    </row>
    <row r="9695" spans="11:12" ht="15" customHeight="1">
      <c r="K9695" s="1715"/>
      <c r="L9695" s="1715"/>
    </row>
    <row r="9696" spans="11:12" ht="15" customHeight="1">
      <c r="K9696" s="1715"/>
      <c r="L9696" s="1715"/>
    </row>
    <row r="9697" spans="11:12" ht="15" customHeight="1">
      <c r="K9697" s="1715"/>
      <c r="L9697" s="1715"/>
    </row>
    <row r="9698" spans="11:12" ht="15" customHeight="1">
      <c r="K9698" s="1715"/>
      <c r="L9698" s="1715"/>
    </row>
    <row r="9699" spans="11:12" ht="15" customHeight="1">
      <c r="K9699" s="1715"/>
      <c r="L9699" s="1715"/>
    </row>
    <row r="9700" spans="11:12" ht="15" customHeight="1">
      <c r="K9700" s="1715"/>
      <c r="L9700" s="1715"/>
    </row>
    <row r="9701" spans="11:12" ht="15" customHeight="1">
      <c r="K9701" s="1715"/>
      <c r="L9701" s="1715"/>
    </row>
    <row r="9702" spans="11:12" ht="15" customHeight="1">
      <c r="K9702" s="1715"/>
      <c r="L9702" s="1715"/>
    </row>
    <row r="9703" spans="11:12" ht="15" customHeight="1">
      <c r="K9703" s="1715"/>
      <c r="L9703" s="1715"/>
    </row>
    <row r="9704" spans="11:12" ht="15" customHeight="1">
      <c r="K9704" s="1715"/>
      <c r="L9704" s="1715"/>
    </row>
    <row r="9705" spans="11:12" ht="15" customHeight="1">
      <c r="K9705" s="1715"/>
      <c r="L9705" s="1715"/>
    </row>
    <row r="9706" spans="11:12" ht="15" customHeight="1">
      <c r="K9706" s="1715"/>
      <c r="L9706" s="1715"/>
    </row>
    <row r="9707" spans="11:12" ht="15" customHeight="1">
      <c r="K9707" s="1715"/>
      <c r="L9707" s="1715"/>
    </row>
    <row r="9708" spans="11:12" ht="15" customHeight="1">
      <c r="K9708" s="1715"/>
      <c r="L9708" s="1715"/>
    </row>
    <row r="9709" spans="11:12" ht="15" customHeight="1">
      <c r="K9709" s="1715"/>
      <c r="L9709" s="1715"/>
    </row>
    <row r="9710" spans="11:12" ht="15" customHeight="1">
      <c r="K9710" s="1715"/>
      <c r="L9710" s="1715"/>
    </row>
    <row r="9711" spans="11:12" ht="15" customHeight="1">
      <c r="K9711" s="1715"/>
      <c r="L9711" s="1715"/>
    </row>
    <row r="9712" spans="11:12" ht="15" customHeight="1">
      <c r="K9712" s="1715"/>
      <c r="L9712" s="1715"/>
    </row>
    <row r="9713" spans="11:12" ht="15" customHeight="1">
      <c r="K9713" s="1715"/>
      <c r="L9713" s="1715"/>
    </row>
    <row r="9714" spans="11:12" ht="15" customHeight="1">
      <c r="K9714" s="1715"/>
      <c r="L9714" s="1715"/>
    </row>
    <row r="9715" spans="11:12" ht="15" customHeight="1">
      <c r="K9715" s="1715"/>
      <c r="L9715" s="1715"/>
    </row>
    <row r="9716" spans="11:12" ht="15" customHeight="1">
      <c r="K9716" s="1715"/>
      <c r="L9716" s="1715"/>
    </row>
    <row r="9717" spans="11:12" ht="15" customHeight="1">
      <c r="K9717" s="1715"/>
      <c r="L9717" s="1715"/>
    </row>
    <row r="9718" spans="11:12" ht="15" customHeight="1">
      <c r="K9718" s="1715"/>
      <c r="L9718" s="1715"/>
    </row>
    <row r="9719" spans="11:12" ht="15" customHeight="1">
      <c r="K9719" s="1715"/>
      <c r="L9719" s="1715"/>
    </row>
    <row r="9720" spans="11:12" ht="15" customHeight="1">
      <c r="K9720" s="1715"/>
      <c r="L9720" s="1715"/>
    </row>
    <row r="9721" spans="11:12" ht="15" customHeight="1">
      <c r="K9721" s="1715"/>
      <c r="L9721" s="1715"/>
    </row>
    <row r="9722" spans="11:12" ht="15" customHeight="1">
      <c r="K9722" s="1715"/>
      <c r="L9722" s="1715"/>
    </row>
    <row r="9723" spans="11:12" ht="15" customHeight="1">
      <c r="K9723" s="1715"/>
      <c r="L9723" s="1715"/>
    </row>
    <row r="9724" spans="11:12" ht="15" customHeight="1">
      <c r="K9724" s="1715"/>
      <c r="L9724" s="1715"/>
    </row>
    <row r="9725" spans="11:12" ht="15" customHeight="1">
      <c r="K9725" s="1715"/>
      <c r="L9725" s="1715"/>
    </row>
    <row r="9726" spans="11:12" ht="15" customHeight="1">
      <c r="K9726" s="1715"/>
      <c r="L9726" s="1715"/>
    </row>
    <row r="9727" spans="11:12" ht="15" customHeight="1">
      <c r="K9727" s="1715"/>
      <c r="L9727" s="1715"/>
    </row>
    <row r="9728" spans="11:12" ht="15" customHeight="1">
      <c r="K9728" s="1715"/>
      <c r="L9728" s="1715"/>
    </row>
    <row r="9729" spans="11:12" ht="15" customHeight="1">
      <c r="K9729" s="1715"/>
      <c r="L9729" s="1715"/>
    </row>
    <row r="9730" spans="11:12" ht="15" customHeight="1">
      <c r="K9730" s="1715"/>
      <c r="L9730" s="1715"/>
    </row>
    <row r="9731" spans="11:12" ht="15" customHeight="1">
      <c r="K9731" s="1715"/>
      <c r="L9731" s="1715"/>
    </row>
    <row r="9732" spans="11:12" ht="15" customHeight="1">
      <c r="K9732" s="1715"/>
      <c r="L9732" s="1715"/>
    </row>
    <row r="9733" spans="11:12" ht="15" customHeight="1">
      <c r="K9733" s="1715"/>
      <c r="L9733" s="1715"/>
    </row>
    <row r="9734" spans="11:12" ht="15" customHeight="1">
      <c r="K9734" s="1715"/>
      <c r="L9734" s="1715"/>
    </row>
    <row r="9735" spans="11:12" ht="15" customHeight="1">
      <c r="K9735" s="1715"/>
      <c r="L9735" s="1715"/>
    </row>
    <row r="9736" spans="11:12" ht="15" customHeight="1">
      <c r="K9736" s="1715"/>
      <c r="L9736" s="1715"/>
    </row>
    <row r="9737" spans="11:12" ht="15" customHeight="1">
      <c r="K9737" s="1715"/>
      <c r="L9737" s="1715"/>
    </row>
    <row r="9738" spans="11:12" ht="15" customHeight="1">
      <c r="K9738" s="1715"/>
      <c r="L9738" s="1715"/>
    </row>
    <row r="9739" spans="11:12" ht="15" customHeight="1">
      <c r="K9739" s="1715"/>
      <c r="L9739" s="1715"/>
    </row>
    <row r="9740" spans="11:12" ht="15" customHeight="1">
      <c r="K9740" s="1715"/>
      <c r="L9740" s="1715"/>
    </row>
    <row r="9741" spans="11:12" ht="15" customHeight="1">
      <c r="K9741" s="1715"/>
      <c r="L9741" s="1715"/>
    </row>
    <row r="9742" spans="11:12" ht="15" customHeight="1">
      <c r="K9742" s="1715"/>
      <c r="L9742" s="1715"/>
    </row>
    <row r="9743" spans="11:12" ht="15" customHeight="1">
      <c r="K9743" s="1715"/>
      <c r="L9743" s="1715"/>
    </row>
    <row r="9744" spans="11:12" ht="15" customHeight="1">
      <c r="K9744" s="1715"/>
      <c r="L9744" s="1715"/>
    </row>
    <row r="9745" spans="11:12" ht="15" customHeight="1">
      <c r="K9745" s="1715"/>
      <c r="L9745" s="1715"/>
    </row>
    <row r="9746" spans="11:12" ht="15" customHeight="1">
      <c r="K9746" s="1715"/>
      <c r="L9746" s="1715"/>
    </row>
    <row r="9747" spans="11:12" ht="15" customHeight="1">
      <c r="K9747" s="1715"/>
      <c r="L9747" s="1715"/>
    </row>
    <row r="9748" spans="11:12" ht="15" customHeight="1">
      <c r="K9748" s="1715"/>
      <c r="L9748" s="1715"/>
    </row>
    <row r="9749" spans="11:12" ht="15" customHeight="1">
      <c r="K9749" s="1715"/>
      <c r="L9749" s="1715"/>
    </row>
    <row r="9750" spans="11:12" ht="15" customHeight="1">
      <c r="K9750" s="1715"/>
      <c r="L9750" s="1715"/>
    </row>
    <row r="9751" spans="11:12" ht="15" customHeight="1">
      <c r="K9751" s="1715"/>
      <c r="L9751" s="1715"/>
    </row>
    <row r="9752" spans="11:12" ht="15" customHeight="1">
      <c r="K9752" s="1715"/>
      <c r="L9752" s="1715"/>
    </row>
    <row r="9753" spans="11:12" ht="15" customHeight="1">
      <c r="K9753" s="1715"/>
      <c r="L9753" s="1715"/>
    </row>
    <row r="9754" spans="11:12" ht="15" customHeight="1">
      <c r="K9754" s="1715"/>
      <c r="L9754" s="1715"/>
    </row>
    <row r="9755" spans="11:12" ht="15" customHeight="1">
      <c r="K9755" s="1715"/>
      <c r="L9755" s="1715"/>
    </row>
    <row r="9756" spans="11:12" ht="15" customHeight="1">
      <c r="K9756" s="1715"/>
      <c r="L9756" s="1715"/>
    </row>
    <row r="9757" spans="11:12" ht="15" customHeight="1">
      <c r="K9757" s="1715"/>
      <c r="L9757" s="1715"/>
    </row>
    <row r="9758" spans="11:12" ht="15" customHeight="1">
      <c r="K9758" s="1715"/>
      <c r="L9758" s="1715"/>
    </row>
    <row r="9759" spans="11:12" ht="15" customHeight="1">
      <c r="K9759" s="1715"/>
      <c r="L9759" s="1715"/>
    </row>
    <row r="9760" spans="11:12" ht="15" customHeight="1">
      <c r="K9760" s="1715"/>
      <c r="L9760" s="1715"/>
    </row>
    <row r="9761" spans="11:12" ht="15" customHeight="1">
      <c r="K9761" s="1715"/>
      <c r="L9761" s="1715"/>
    </row>
    <row r="9762" spans="11:12" ht="15" customHeight="1">
      <c r="K9762" s="1715"/>
      <c r="L9762" s="1715"/>
    </row>
    <row r="9763" spans="11:12" ht="15" customHeight="1">
      <c r="K9763" s="1715"/>
      <c r="L9763" s="1715"/>
    </row>
    <row r="9764" spans="11:12" ht="15" customHeight="1">
      <c r="K9764" s="1715"/>
      <c r="L9764" s="1715"/>
    </row>
    <row r="9765" spans="11:12" ht="15" customHeight="1">
      <c r="K9765" s="1715"/>
      <c r="L9765" s="1715"/>
    </row>
    <row r="9766" spans="11:12" ht="15" customHeight="1">
      <c r="K9766" s="1715"/>
      <c r="L9766" s="1715"/>
    </row>
    <row r="9767" spans="11:12" ht="15" customHeight="1">
      <c r="K9767" s="1715"/>
      <c r="L9767" s="1715"/>
    </row>
    <row r="9768" spans="11:12" ht="15" customHeight="1">
      <c r="K9768" s="1715"/>
      <c r="L9768" s="1715"/>
    </row>
    <row r="9769" spans="11:12" ht="15" customHeight="1">
      <c r="K9769" s="1715"/>
      <c r="L9769" s="1715"/>
    </row>
    <row r="9770" spans="11:12" ht="15" customHeight="1">
      <c r="K9770" s="1715"/>
      <c r="L9770" s="1715"/>
    </row>
    <row r="9771" spans="11:12" ht="15" customHeight="1">
      <c r="K9771" s="1715"/>
      <c r="L9771" s="1715"/>
    </row>
    <row r="9772" spans="11:12" ht="15" customHeight="1">
      <c r="K9772" s="1715"/>
      <c r="L9772" s="1715"/>
    </row>
    <row r="9773" spans="11:12" ht="15" customHeight="1">
      <c r="K9773" s="1715"/>
      <c r="L9773" s="1715"/>
    </row>
    <row r="9774" spans="11:12" ht="15" customHeight="1">
      <c r="K9774" s="1715"/>
      <c r="L9774" s="1715"/>
    </row>
    <row r="9775" spans="11:12" ht="15" customHeight="1">
      <c r="K9775" s="1715"/>
      <c r="L9775" s="1715"/>
    </row>
    <row r="9776" spans="11:12" ht="15" customHeight="1">
      <c r="K9776" s="1715"/>
      <c r="L9776" s="1715"/>
    </row>
    <row r="9777" spans="11:12" ht="15" customHeight="1">
      <c r="K9777" s="1715"/>
      <c r="L9777" s="1715"/>
    </row>
    <row r="9778" spans="11:12" ht="15" customHeight="1">
      <c r="K9778" s="1715"/>
      <c r="L9778" s="1715"/>
    </row>
    <row r="9779" spans="11:12" ht="15" customHeight="1">
      <c r="K9779" s="1715"/>
      <c r="L9779" s="1715"/>
    </row>
    <row r="9780" spans="11:12" ht="15" customHeight="1">
      <c r="K9780" s="1715"/>
      <c r="L9780" s="1715"/>
    </row>
    <row r="9781" spans="11:12" ht="15" customHeight="1">
      <c r="K9781" s="1715"/>
      <c r="L9781" s="1715"/>
    </row>
    <row r="9782" spans="11:12" ht="15" customHeight="1">
      <c r="K9782" s="1715"/>
      <c r="L9782" s="1715"/>
    </row>
    <row r="9783" spans="11:12" ht="15" customHeight="1">
      <c r="K9783" s="1715"/>
      <c r="L9783" s="1715"/>
    </row>
    <row r="9784" spans="11:12" ht="15" customHeight="1">
      <c r="K9784" s="1715"/>
      <c r="L9784" s="1715"/>
    </row>
    <row r="9785" spans="11:12" ht="15" customHeight="1">
      <c r="K9785" s="1715"/>
      <c r="L9785" s="1715"/>
    </row>
    <row r="9786" spans="11:12" ht="15" customHeight="1">
      <c r="K9786" s="1715"/>
      <c r="L9786" s="1715"/>
    </row>
    <row r="9787" spans="11:12" ht="15" customHeight="1">
      <c r="K9787" s="1715"/>
      <c r="L9787" s="1715"/>
    </row>
    <row r="9788" spans="11:12" ht="15" customHeight="1">
      <c r="K9788" s="1715"/>
      <c r="L9788" s="1715"/>
    </row>
    <row r="9789" spans="11:12" ht="15" customHeight="1">
      <c r="K9789" s="1715"/>
      <c r="L9789" s="1715"/>
    </row>
    <row r="9790" spans="11:12" ht="15" customHeight="1">
      <c r="K9790" s="1715"/>
      <c r="L9790" s="1715"/>
    </row>
    <row r="9791" spans="11:12" ht="15" customHeight="1">
      <c r="K9791" s="1715"/>
      <c r="L9791" s="1715"/>
    </row>
    <row r="9792" spans="11:12" ht="15" customHeight="1">
      <c r="K9792" s="1715"/>
      <c r="L9792" s="1715"/>
    </row>
    <row r="9793" spans="11:12" ht="15" customHeight="1">
      <c r="K9793" s="1715"/>
      <c r="L9793" s="1715"/>
    </row>
    <row r="9794" spans="11:12" ht="15" customHeight="1">
      <c r="K9794" s="1715"/>
      <c r="L9794" s="1715"/>
    </row>
    <row r="9795" spans="11:12" ht="15" customHeight="1">
      <c r="K9795" s="1715"/>
      <c r="L9795" s="1715"/>
    </row>
    <row r="9796" spans="11:12" ht="15" customHeight="1">
      <c r="K9796" s="1715"/>
      <c r="L9796" s="1715"/>
    </row>
    <row r="9797" spans="11:12" ht="15" customHeight="1">
      <c r="K9797" s="1715"/>
      <c r="L9797" s="1715"/>
    </row>
    <row r="9798" spans="11:12" ht="15" customHeight="1">
      <c r="K9798" s="1715"/>
      <c r="L9798" s="1715"/>
    </row>
    <row r="9799" spans="11:12" ht="15" customHeight="1">
      <c r="K9799" s="1715"/>
      <c r="L9799" s="1715"/>
    </row>
    <row r="9800" spans="11:12" ht="15" customHeight="1">
      <c r="K9800" s="1715"/>
      <c r="L9800" s="1715"/>
    </row>
    <row r="9801" spans="11:12" ht="15" customHeight="1">
      <c r="K9801" s="1715"/>
      <c r="L9801" s="1715"/>
    </row>
    <row r="9802" spans="11:12" ht="15" customHeight="1">
      <c r="K9802" s="1715"/>
      <c r="L9802" s="1715"/>
    </row>
    <row r="9803" spans="11:12" ht="15" customHeight="1">
      <c r="K9803" s="1715"/>
      <c r="L9803" s="1715"/>
    </row>
    <row r="9804" spans="11:12" ht="15" customHeight="1">
      <c r="K9804" s="1715"/>
      <c r="L9804" s="1715"/>
    </row>
    <row r="9805" spans="11:12" ht="15" customHeight="1">
      <c r="K9805" s="1715"/>
      <c r="L9805" s="1715"/>
    </row>
    <row r="9806" spans="11:12" ht="15" customHeight="1">
      <c r="K9806" s="1715"/>
      <c r="L9806" s="1715"/>
    </row>
    <row r="9807" spans="11:12" ht="15" customHeight="1">
      <c r="K9807" s="1715"/>
      <c r="L9807" s="1715"/>
    </row>
    <row r="9808" spans="11:12" ht="15" customHeight="1">
      <c r="K9808" s="1715"/>
      <c r="L9808" s="1715"/>
    </row>
    <row r="9809" spans="11:12" ht="15" customHeight="1">
      <c r="K9809" s="1715"/>
      <c r="L9809" s="1715"/>
    </row>
    <row r="9810" spans="11:12" ht="15" customHeight="1">
      <c r="K9810" s="1715"/>
      <c r="L9810" s="1715"/>
    </row>
    <row r="9811" spans="11:12" ht="15" customHeight="1">
      <c r="K9811" s="1715"/>
      <c r="L9811" s="1715"/>
    </row>
    <row r="9812" spans="11:12" ht="15" customHeight="1">
      <c r="K9812" s="1715"/>
      <c r="L9812" s="1715"/>
    </row>
    <row r="9813" spans="11:12" ht="15" customHeight="1">
      <c r="K9813" s="1715"/>
      <c r="L9813" s="1715"/>
    </row>
    <row r="9814" spans="11:12" ht="15" customHeight="1">
      <c r="K9814" s="1715"/>
      <c r="L9814" s="1715"/>
    </row>
    <row r="9815" spans="11:12" ht="15" customHeight="1">
      <c r="K9815" s="1715"/>
      <c r="L9815" s="1715"/>
    </row>
    <row r="9816" spans="11:12" ht="15" customHeight="1">
      <c r="K9816" s="1715"/>
      <c r="L9816" s="1715"/>
    </row>
    <row r="9817" spans="11:12" ht="15" customHeight="1">
      <c r="K9817" s="1715"/>
      <c r="L9817" s="1715"/>
    </row>
    <row r="9818" spans="11:12" ht="15" customHeight="1">
      <c r="K9818" s="1715"/>
      <c r="L9818" s="1715"/>
    </row>
    <row r="9819" spans="11:12" ht="15" customHeight="1">
      <c r="K9819" s="1715"/>
      <c r="L9819" s="1715"/>
    </row>
    <row r="9820" spans="11:12" ht="15" customHeight="1">
      <c r="K9820" s="1715"/>
      <c r="L9820" s="1715"/>
    </row>
    <row r="9821" spans="11:12" ht="15" customHeight="1">
      <c r="K9821" s="1715"/>
      <c r="L9821" s="1715"/>
    </row>
    <row r="9822" spans="11:12" ht="15" customHeight="1">
      <c r="K9822" s="1715"/>
      <c r="L9822" s="1715"/>
    </row>
    <row r="9823" spans="11:12" ht="15" customHeight="1">
      <c r="K9823" s="1715"/>
      <c r="L9823" s="1715"/>
    </row>
    <row r="9824" spans="11:12" ht="15" customHeight="1">
      <c r="K9824" s="1715"/>
      <c r="L9824" s="1715"/>
    </row>
    <row r="9825" spans="11:12" ht="15" customHeight="1">
      <c r="K9825" s="1715"/>
      <c r="L9825" s="1715"/>
    </row>
    <row r="9826" spans="11:12" ht="15" customHeight="1">
      <c r="K9826" s="1715"/>
      <c r="L9826" s="1715"/>
    </row>
    <row r="9827" spans="11:12" ht="15" customHeight="1">
      <c r="K9827" s="1715"/>
      <c r="L9827" s="1715"/>
    </row>
    <row r="9828" spans="11:12" ht="15" customHeight="1">
      <c r="K9828" s="1715"/>
      <c r="L9828" s="1715"/>
    </row>
    <row r="9829" spans="11:12" ht="15" customHeight="1">
      <c r="K9829" s="1715"/>
      <c r="L9829" s="1715"/>
    </row>
    <row r="9830" spans="11:12" ht="15" customHeight="1">
      <c r="K9830" s="1715"/>
      <c r="L9830" s="1715"/>
    </row>
    <row r="9831" spans="11:12" ht="15" customHeight="1">
      <c r="K9831" s="1715"/>
      <c r="L9831" s="1715"/>
    </row>
    <row r="9832" spans="11:12" ht="15" customHeight="1">
      <c r="K9832" s="1715"/>
      <c r="L9832" s="1715"/>
    </row>
    <row r="9833" spans="11:12" ht="15" customHeight="1">
      <c r="K9833" s="1715"/>
      <c r="L9833" s="1715"/>
    </row>
    <row r="9834" spans="11:12" ht="15" customHeight="1">
      <c r="K9834" s="1715"/>
      <c r="L9834" s="1715"/>
    </row>
    <row r="9835" spans="11:12" ht="15" customHeight="1">
      <c r="K9835" s="1715"/>
      <c r="L9835" s="1715"/>
    </row>
    <row r="9836" spans="11:12" ht="15" customHeight="1">
      <c r="K9836" s="1715"/>
      <c r="L9836" s="1715"/>
    </row>
    <row r="9837" spans="11:12" ht="15" customHeight="1">
      <c r="K9837" s="1715"/>
      <c r="L9837" s="1715"/>
    </row>
    <row r="9838" spans="11:12" ht="15" customHeight="1">
      <c r="K9838" s="1715"/>
      <c r="L9838" s="1715"/>
    </row>
    <row r="9839" spans="11:12" ht="15" customHeight="1">
      <c r="K9839" s="1715"/>
      <c r="L9839" s="1715"/>
    </row>
    <row r="9840" spans="11:12" ht="15" customHeight="1">
      <c r="K9840" s="1715"/>
      <c r="L9840" s="1715"/>
    </row>
    <row r="9841" spans="11:12" ht="15" customHeight="1">
      <c r="K9841" s="1715"/>
      <c r="L9841" s="1715"/>
    </row>
    <row r="9842" spans="11:12" ht="15" customHeight="1">
      <c r="K9842" s="1715"/>
      <c r="L9842" s="1715"/>
    </row>
    <row r="9843" spans="11:12" ht="15" customHeight="1">
      <c r="K9843" s="1715"/>
      <c r="L9843" s="1715"/>
    </row>
    <row r="9844" spans="11:12" ht="15" customHeight="1">
      <c r="K9844" s="1715"/>
      <c r="L9844" s="1715"/>
    </row>
    <row r="9845" spans="11:12" ht="15" customHeight="1">
      <c r="K9845" s="1715"/>
      <c r="L9845" s="1715"/>
    </row>
    <row r="9846" spans="11:12" ht="15" customHeight="1">
      <c r="K9846" s="1715"/>
      <c r="L9846" s="1715"/>
    </row>
    <row r="9847" spans="11:12" ht="15" customHeight="1">
      <c r="K9847" s="1715"/>
      <c r="L9847" s="1715"/>
    </row>
    <row r="9848" spans="11:12" ht="15" customHeight="1">
      <c r="K9848" s="1715"/>
      <c r="L9848" s="1715"/>
    </row>
    <row r="9849" spans="11:12" ht="15" customHeight="1">
      <c r="K9849" s="1715"/>
      <c r="L9849" s="1715"/>
    </row>
    <row r="9850" spans="11:12" ht="15" customHeight="1">
      <c r="K9850" s="1715"/>
      <c r="L9850" s="1715"/>
    </row>
    <row r="9851" spans="11:12" ht="15" customHeight="1">
      <c r="K9851" s="1715"/>
      <c r="L9851" s="1715"/>
    </row>
    <row r="9852" spans="11:12" ht="15" customHeight="1">
      <c r="K9852" s="1715"/>
      <c r="L9852" s="1715"/>
    </row>
    <row r="9853" spans="11:12" ht="15" customHeight="1">
      <c r="K9853" s="1715"/>
      <c r="L9853" s="1715"/>
    </row>
    <row r="9854" spans="11:12" ht="15" customHeight="1">
      <c r="K9854" s="1715"/>
      <c r="L9854" s="1715"/>
    </row>
    <row r="9855" spans="11:12" ht="15" customHeight="1">
      <c r="K9855" s="1715"/>
      <c r="L9855" s="1715"/>
    </row>
    <row r="9856" spans="11:12" ht="15" customHeight="1">
      <c r="K9856" s="1715"/>
      <c r="L9856" s="1715"/>
    </row>
    <row r="9857" spans="11:12" ht="15" customHeight="1">
      <c r="K9857" s="1715"/>
      <c r="L9857" s="1715"/>
    </row>
    <row r="9858" spans="11:12" ht="15" customHeight="1">
      <c r="K9858" s="1715"/>
      <c r="L9858" s="1715"/>
    </row>
    <row r="9859" spans="11:12" ht="15" customHeight="1">
      <c r="K9859" s="1715"/>
      <c r="L9859" s="1715"/>
    </row>
    <row r="9860" spans="11:12" ht="15" customHeight="1">
      <c r="K9860" s="1715"/>
      <c r="L9860" s="1715"/>
    </row>
    <row r="9861" spans="11:12" ht="15" customHeight="1">
      <c r="K9861" s="1715"/>
      <c r="L9861" s="1715"/>
    </row>
    <row r="9862" spans="11:12" ht="15" customHeight="1">
      <c r="K9862" s="1715"/>
      <c r="L9862" s="1715"/>
    </row>
    <row r="9863" spans="11:12" ht="15" customHeight="1">
      <c r="K9863" s="1715"/>
      <c r="L9863" s="1715"/>
    </row>
    <row r="9864" spans="11:12" ht="15" customHeight="1">
      <c r="K9864" s="1715"/>
      <c r="L9864" s="1715"/>
    </row>
    <row r="9865" spans="11:12" ht="15" customHeight="1">
      <c r="K9865" s="1715"/>
      <c r="L9865" s="1715"/>
    </row>
    <row r="9866" spans="11:12" ht="15" customHeight="1">
      <c r="K9866" s="1715"/>
      <c r="L9866" s="1715"/>
    </row>
    <row r="9867" spans="11:12" ht="15" customHeight="1">
      <c r="K9867" s="1715"/>
      <c r="L9867" s="1715"/>
    </row>
    <row r="9868" spans="11:12" ht="15" customHeight="1">
      <c r="K9868" s="1715"/>
      <c r="L9868" s="1715"/>
    </row>
    <row r="9869" spans="11:12" ht="15" customHeight="1">
      <c r="K9869" s="1715"/>
      <c r="L9869" s="1715"/>
    </row>
    <row r="9870" spans="11:12" ht="15" customHeight="1">
      <c r="K9870" s="1715"/>
      <c r="L9870" s="1715"/>
    </row>
    <row r="9871" spans="11:12" ht="15" customHeight="1">
      <c r="K9871" s="1715"/>
      <c r="L9871" s="1715"/>
    </row>
    <row r="9872" spans="11:12" ht="15" customHeight="1">
      <c r="K9872" s="1715"/>
      <c r="L9872" s="1715"/>
    </row>
    <row r="9873" spans="11:12" ht="15" customHeight="1">
      <c r="K9873" s="1715"/>
      <c r="L9873" s="1715"/>
    </row>
    <row r="9874" spans="11:12" ht="15" customHeight="1">
      <c r="K9874" s="1715"/>
      <c r="L9874" s="1715"/>
    </row>
    <row r="9875" spans="11:12" ht="15" customHeight="1">
      <c r="K9875" s="1715"/>
      <c r="L9875" s="1715"/>
    </row>
    <row r="9876" spans="11:12" ht="15" customHeight="1">
      <c r="K9876" s="1715"/>
      <c r="L9876" s="1715"/>
    </row>
    <row r="9877" spans="11:12" ht="15" customHeight="1">
      <c r="K9877" s="1715"/>
      <c r="L9877" s="1715"/>
    </row>
    <row r="9878" spans="11:12" ht="15" customHeight="1">
      <c r="K9878" s="1715"/>
      <c r="L9878" s="1715"/>
    </row>
    <row r="9879" spans="11:12" ht="15" customHeight="1">
      <c r="K9879" s="1715"/>
      <c r="L9879" s="1715"/>
    </row>
    <row r="9880" spans="11:12" ht="15" customHeight="1">
      <c r="K9880" s="1715"/>
      <c r="L9880" s="1715"/>
    </row>
    <row r="9881" spans="11:12" ht="15" customHeight="1">
      <c r="K9881" s="1715"/>
      <c r="L9881" s="1715"/>
    </row>
    <row r="9882" spans="11:12" ht="15" customHeight="1">
      <c r="K9882" s="1715"/>
      <c r="L9882" s="1715"/>
    </row>
    <row r="9883" spans="11:12" ht="15" customHeight="1">
      <c r="K9883" s="1715"/>
      <c r="L9883" s="1715"/>
    </row>
    <row r="9884" spans="11:12" ht="15" customHeight="1">
      <c r="K9884" s="1715"/>
      <c r="L9884" s="1715"/>
    </row>
    <row r="9885" spans="11:12" ht="15" customHeight="1">
      <c r="K9885" s="1715"/>
      <c r="L9885" s="1715"/>
    </row>
    <row r="9886" spans="11:12" ht="15" customHeight="1">
      <c r="K9886" s="1715"/>
      <c r="L9886" s="1715"/>
    </row>
    <row r="9887" spans="11:12" ht="15" customHeight="1">
      <c r="K9887" s="1715"/>
      <c r="L9887" s="1715"/>
    </row>
    <row r="9888" spans="11:12" ht="15" customHeight="1">
      <c r="K9888" s="1715"/>
      <c r="L9888" s="1715"/>
    </row>
    <row r="9889" spans="11:12" ht="15" customHeight="1">
      <c r="K9889" s="1715"/>
      <c r="L9889" s="1715"/>
    </row>
    <row r="9890" spans="11:12" ht="15" customHeight="1">
      <c r="K9890" s="1715"/>
      <c r="L9890" s="1715"/>
    </row>
    <row r="9891" spans="11:12" ht="15" customHeight="1">
      <c r="K9891" s="1715"/>
      <c r="L9891" s="1715"/>
    </row>
    <row r="9892" spans="11:12" ht="15" customHeight="1">
      <c r="K9892" s="1715"/>
      <c r="L9892" s="1715"/>
    </row>
    <row r="9893" spans="11:12" ht="15" customHeight="1">
      <c r="K9893" s="1715"/>
      <c r="L9893" s="1715"/>
    </row>
    <row r="9894" spans="11:12" ht="15" customHeight="1">
      <c r="K9894" s="1715"/>
      <c r="L9894" s="1715"/>
    </row>
    <row r="9895" spans="11:12" ht="15" customHeight="1">
      <c r="K9895" s="1715"/>
      <c r="L9895" s="1715"/>
    </row>
    <row r="9896" spans="11:12" ht="15" customHeight="1">
      <c r="K9896" s="1715"/>
      <c r="L9896" s="1715"/>
    </row>
    <row r="9897" spans="11:12" ht="15" customHeight="1">
      <c r="K9897" s="1715"/>
      <c r="L9897" s="1715"/>
    </row>
    <row r="9898" spans="11:12" ht="15" customHeight="1">
      <c r="K9898" s="1715"/>
      <c r="L9898" s="1715"/>
    </row>
    <row r="9899" spans="11:12" ht="15" customHeight="1">
      <c r="K9899" s="1715"/>
      <c r="L9899" s="1715"/>
    </row>
    <row r="9900" spans="11:12" ht="15" customHeight="1">
      <c r="K9900" s="1715"/>
      <c r="L9900" s="1715"/>
    </row>
    <row r="9901" spans="11:12" ht="15" customHeight="1">
      <c r="K9901" s="1715"/>
      <c r="L9901" s="1715"/>
    </row>
    <row r="9902" spans="11:12" ht="15" customHeight="1">
      <c r="K9902" s="1715"/>
      <c r="L9902" s="1715"/>
    </row>
    <row r="9903" spans="11:12" ht="15" customHeight="1">
      <c r="K9903" s="1715"/>
      <c r="L9903" s="1715"/>
    </row>
    <row r="9904" spans="11:12" ht="15" customHeight="1">
      <c r="K9904" s="1715"/>
      <c r="L9904" s="1715"/>
    </row>
    <row r="9905" spans="11:12" ht="15" customHeight="1">
      <c r="K9905" s="1715"/>
      <c r="L9905" s="1715"/>
    </row>
    <row r="9906" spans="11:12" ht="15" customHeight="1">
      <c r="K9906" s="1715"/>
      <c r="L9906" s="1715"/>
    </row>
    <row r="9907" spans="11:12" ht="15" customHeight="1">
      <c r="K9907" s="1715"/>
      <c r="L9907" s="1715"/>
    </row>
    <row r="9908" spans="11:12" ht="15" customHeight="1">
      <c r="K9908" s="1715"/>
      <c r="L9908" s="1715"/>
    </row>
    <row r="9909" spans="11:12" ht="15" customHeight="1">
      <c r="K9909" s="1715"/>
      <c r="L9909" s="1715"/>
    </row>
    <row r="9910" spans="11:12" ht="15" customHeight="1">
      <c r="K9910" s="1715"/>
      <c r="L9910" s="1715"/>
    </row>
    <row r="9911" spans="11:12" ht="15" customHeight="1">
      <c r="K9911" s="1715"/>
      <c r="L9911" s="1715"/>
    </row>
    <row r="9912" spans="11:12" ht="15" customHeight="1">
      <c r="K9912" s="1715"/>
      <c r="L9912" s="1715"/>
    </row>
    <row r="9913" spans="11:12" ht="15" customHeight="1">
      <c r="K9913" s="1715"/>
      <c r="L9913" s="1715"/>
    </row>
    <row r="9914" spans="11:12" ht="15" customHeight="1">
      <c r="K9914" s="1715"/>
      <c r="L9914" s="1715"/>
    </row>
    <row r="9915" spans="11:12" ht="15" customHeight="1">
      <c r="K9915" s="1715"/>
      <c r="L9915" s="1715"/>
    </row>
    <row r="9916" spans="11:12" ht="15" customHeight="1">
      <c r="K9916" s="1715"/>
      <c r="L9916" s="1715"/>
    </row>
    <row r="9917" spans="11:12" ht="15" customHeight="1">
      <c r="K9917" s="1715"/>
      <c r="L9917" s="1715"/>
    </row>
    <row r="9918" spans="11:12" ht="15" customHeight="1">
      <c r="K9918" s="1715"/>
      <c r="L9918" s="1715"/>
    </row>
    <row r="9919" spans="11:12" ht="15" customHeight="1">
      <c r="K9919" s="1715"/>
      <c r="L9919" s="1715"/>
    </row>
    <row r="9920" spans="11:12" ht="15" customHeight="1">
      <c r="K9920" s="1715"/>
      <c r="L9920" s="1715"/>
    </row>
    <row r="9921" spans="11:12" ht="15" customHeight="1">
      <c r="K9921" s="1715"/>
      <c r="L9921" s="1715"/>
    </row>
    <row r="9922" spans="11:12" ht="15" customHeight="1">
      <c r="K9922" s="1715"/>
      <c r="L9922" s="1715"/>
    </row>
    <row r="9923" spans="11:12" ht="15" customHeight="1">
      <c r="K9923" s="1715"/>
      <c r="L9923" s="1715"/>
    </row>
    <row r="9924" spans="11:12" ht="15" customHeight="1">
      <c r="K9924" s="1715"/>
      <c r="L9924" s="1715"/>
    </row>
    <row r="9925" spans="11:12" ht="15" customHeight="1">
      <c r="K9925" s="1715"/>
      <c r="L9925" s="1715"/>
    </row>
    <row r="9926" spans="11:12" ht="15" customHeight="1">
      <c r="K9926" s="1715"/>
      <c r="L9926" s="1715"/>
    </row>
    <row r="9927" spans="11:12" ht="15" customHeight="1">
      <c r="K9927" s="1715"/>
      <c r="L9927" s="1715"/>
    </row>
    <row r="9928" spans="11:12" ht="15" customHeight="1">
      <c r="K9928" s="1715"/>
      <c r="L9928" s="1715"/>
    </row>
    <row r="9929" spans="11:12" ht="15" customHeight="1">
      <c r="K9929" s="1715"/>
      <c r="L9929" s="1715"/>
    </row>
    <row r="9930" spans="11:12" ht="15" customHeight="1">
      <c r="K9930" s="1715"/>
      <c r="L9930" s="1715"/>
    </row>
    <row r="9931" spans="11:12" ht="15" customHeight="1">
      <c r="K9931" s="1715"/>
      <c r="L9931" s="1715"/>
    </row>
    <row r="9932" spans="11:12" ht="15" customHeight="1">
      <c r="K9932" s="1715"/>
      <c r="L9932" s="1715"/>
    </row>
    <row r="9933" spans="11:12" ht="15" customHeight="1">
      <c r="K9933" s="1715"/>
      <c r="L9933" s="1715"/>
    </row>
    <row r="9934" spans="11:12" ht="15" customHeight="1">
      <c r="K9934" s="1715"/>
      <c r="L9934" s="1715"/>
    </row>
    <row r="9935" spans="11:12" ht="15" customHeight="1">
      <c r="K9935" s="1715"/>
      <c r="L9935" s="1715"/>
    </row>
    <row r="9936" spans="11:12" ht="15" customHeight="1">
      <c r="K9936" s="1715"/>
      <c r="L9936" s="1715"/>
    </row>
    <row r="9937" spans="11:12" ht="15" customHeight="1">
      <c r="K9937" s="1715"/>
      <c r="L9937" s="1715"/>
    </row>
    <row r="9938" spans="11:12" ht="15" customHeight="1">
      <c r="K9938" s="1715"/>
      <c r="L9938" s="1715"/>
    </row>
    <row r="9939" spans="11:12" ht="15" customHeight="1">
      <c r="K9939" s="1715"/>
      <c r="L9939" s="1715"/>
    </row>
    <row r="9940" spans="11:12" ht="15" customHeight="1">
      <c r="K9940" s="1715"/>
      <c r="L9940" s="1715"/>
    </row>
    <row r="9941" spans="11:12" ht="15" customHeight="1">
      <c r="K9941" s="1715"/>
      <c r="L9941" s="1715"/>
    </row>
    <row r="9942" spans="11:12" ht="15" customHeight="1">
      <c r="K9942" s="1715"/>
      <c r="L9942" s="1715"/>
    </row>
    <row r="9943" spans="11:12" ht="15" customHeight="1">
      <c r="K9943" s="1715"/>
      <c r="L9943" s="1715"/>
    </row>
    <row r="9944" spans="11:12" ht="15" customHeight="1">
      <c r="K9944" s="1715"/>
      <c r="L9944" s="1715"/>
    </row>
    <row r="9945" spans="11:12" ht="15" customHeight="1">
      <c r="K9945" s="1715"/>
      <c r="L9945" s="1715"/>
    </row>
    <row r="9946" spans="11:12" ht="15" customHeight="1">
      <c r="K9946" s="1715"/>
      <c r="L9946" s="1715"/>
    </row>
    <row r="9947" spans="11:12" ht="15" customHeight="1">
      <c r="K9947" s="1715"/>
      <c r="L9947" s="1715"/>
    </row>
    <row r="9948" spans="11:12" ht="15" customHeight="1">
      <c r="K9948" s="1715"/>
      <c r="L9948" s="1715"/>
    </row>
    <row r="9949" spans="11:12" ht="15" customHeight="1">
      <c r="K9949" s="1715"/>
      <c r="L9949" s="1715"/>
    </row>
    <row r="9950" spans="11:12" ht="15" customHeight="1">
      <c r="K9950" s="1715"/>
      <c r="L9950" s="1715"/>
    </row>
    <row r="9951" spans="11:12" ht="15" customHeight="1">
      <c r="K9951" s="1715"/>
      <c r="L9951" s="1715"/>
    </row>
    <row r="9952" spans="11:12" ht="15" customHeight="1">
      <c r="K9952" s="1715"/>
      <c r="L9952" s="1715"/>
    </row>
    <row r="9953" spans="11:12" ht="15" customHeight="1">
      <c r="K9953" s="1715"/>
      <c r="L9953" s="1715"/>
    </row>
    <row r="9954" spans="11:12" ht="15" customHeight="1">
      <c r="K9954" s="1715"/>
      <c r="L9954" s="1715"/>
    </row>
    <row r="9955" spans="11:12" ht="15" customHeight="1">
      <c r="K9955" s="1715"/>
      <c r="L9955" s="1715"/>
    </row>
    <row r="9956" spans="11:12" ht="15" customHeight="1">
      <c r="K9956" s="1715"/>
      <c r="L9956" s="1715"/>
    </row>
    <row r="9957" spans="11:12" ht="15" customHeight="1">
      <c r="K9957" s="1715"/>
      <c r="L9957" s="1715"/>
    </row>
    <row r="9958" spans="11:12" ht="15" customHeight="1">
      <c r="K9958" s="1715"/>
      <c r="L9958" s="1715"/>
    </row>
    <row r="9959" spans="11:12" ht="15" customHeight="1">
      <c r="K9959" s="1715"/>
      <c r="L9959" s="1715"/>
    </row>
    <row r="9960" spans="11:12" ht="15" customHeight="1">
      <c r="K9960" s="1715"/>
      <c r="L9960" s="1715"/>
    </row>
    <row r="9961" spans="11:12" ht="15" customHeight="1">
      <c r="K9961" s="1715"/>
      <c r="L9961" s="1715"/>
    </row>
    <row r="9962" spans="11:12" ht="15" customHeight="1">
      <c r="K9962" s="1715"/>
      <c r="L9962" s="1715"/>
    </row>
    <row r="9963" spans="11:12" ht="15" customHeight="1">
      <c r="K9963" s="1715"/>
      <c r="L9963" s="1715"/>
    </row>
    <row r="9964" spans="11:12" ht="15" customHeight="1">
      <c r="K9964" s="1715"/>
      <c r="L9964" s="1715"/>
    </row>
    <row r="9965" spans="11:12" ht="15" customHeight="1">
      <c r="K9965" s="1715"/>
      <c r="L9965" s="1715"/>
    </row>
    <row r="9966" spans="11:12" ht="15" customHeight="1">
      <c r="K9966" s="1715"/>
      <c r="L9966" s="1715"/>
    </row>
    <row r="9967" spans="11:12" ht="15" customHeight="1">
      <c r="K9967" s="1715"/>
      <c r="L9967" s="1715"/>
    </row>
    <row r="9968" spans="11:12" ht="15" customHeight="1">
      <c r="K9968" s="1715"/>
      <c r="L9968" s="1715"/>
    </row>
    <row r="9969" spans="11:12" ht="15" customHeight="1">
      <c r="K9969" s="1715"/>
      <c r="L9969" s="1715"/>
    </row>
    <row r="9970" spans="11:12" ht="15" customHeight="1">
      <c r="K9970" s="1715"/>
      <c r="L9970" s="1715"/>
    </row>
    <row r="9971" spans="11:12" ht="15" customHeight="1">
      <c r="K9971" s="1715"/>
      <c r="L9971" s="1715"/>
    </row>
    <row r="9972" spans="11:12" ht="15" customHeight="1">
      <c r="K9972" s="1715"/>
      <c r="L9972" s="1715"/>
    </row>
    <row r="9973" spans="11:12" ht="15" customHeight="1">
      <c r="K9973" s="1715"/>
      <c r="L9973" s="1715"/>
    </row>
    <row r="9974" spans="11:12" ht="15" customHeight="1">
      <c r="K9974" s="1715"/>
      <c r="L9974" s="1715"/>
    </row>
    <row r="9975" spans="11:12" ht="15" customHeight="1">
      <c r="K9975" s="1715"/>
      <c r="L9975" s="1715"/>
    </row>
    <row r="9976" spans="11:12" ht="15" customHeight="1">
      <c r="K9976" s="1715"/>
      <c r="L9976" s="1715"/>
    </row>
    <row r="9977" spans="11:12" ht="15" customHeight="1">
      <c r="K9977" s="1715"/>
      <c r="L9977" s="1715"/>
    </row>
    <row r="9978" spans="11:12" ht="15" customHeight="1">
      <c r="K9978" s="1715"/>
      <c r="L9978" s="1715"/>
    </row>
    <row r="9979" spans="11:12" ht="15" customHeight="1">
      <c r="K9979" s="1715"/>
      <c r="L9979" s="1715"/>
    </row>
    <row r="9980" spans="11:12" ht="15" customHeight="1">
      <c r="K9980" s="1715"/>
      <c r="L9980" s="1715"/>
    </row>
    <row r="9981" spans="11:12" ht="15" customHeight="1">
      <c r="K9981" s="1715"/>
      <c r="L9981" s="1715"/>
    </row>
    <row r="9982" spans="11:12" ht="15" customHeight="1">
      <c r="K9982" s="1715"/>
      <c r="L9982" s="1715"/>
    </row>
    <row r="9983" spans="11:12" ht="15" customHeight="1">
      <c r="K9983" s="1715"/>
      <c r="L9983" s="1715"/>
    </row>
    <row r="9984" spans="11:12" ht="15" customHeight="1">
      <c r="K9984" s="1715"/>
      <c r="L9984" s="1715"/>
    </row>
    <row r="9985" spans="11:12" ht="15" customHeight="1">
      <c r="K9985" s="1715"/>
      <c r="L9985" s="1715"/>
    </row>
    <row r="9986" spans="11:12" ht="15" customHeight="1">
      <c r="K9986" s="1715"/>
      <c r="L9986" s="1715"/>
    </row>
    <row r="9987" spans="11:12" ht="15" customHeight="1">
      <c r="K9987" s="1715"/>
      <c r="L9987" s="1715"/>
    </row>
    <row r="9988" spans="11:12" ht="15" customHeight="1">
      <c r="K9988" s="1715"/>
      <c r="L9988" s="1715"/>
    </row>
    <row r="9989" spans="11:12" ht="15" customHeight="1">
      <c r="K9989" s="1715"/>
      <c r="L9989" s="1715"/>
    </row>
    <row r="9990" spans="11:12" ht="15" customHeight="1">
      <c r="K9990" s="1715"/>
      <c r="L9990" s="1715"/>
    </row>
    <row r="9991" spans="11:12" ht="15" customHeight="1">
      <c r="K9991" s="1715"/>
      <c r="L9991" s="1715"/>
    </row>
    <row r="9992" spans="11:12" ht="15" customHeight="1">
      <c r="K9992" s="1715"/>
      <c r="L9992" s="1715"/>
    </row>
    <row r="9993" spans="11:12" ht="15" customHeight="1">
      <c r="K9993" s="1715"/>
      <c r="L9993" s="1715"/>
    </row>
    <row r="9994" spans="11:12" ht="15" customHeight="1">
      <c r="K9994" s="1715"/>
      <c r="L9994" s="1715"/>
    </row>
    <row r="9995" spans="11:12" ht="15" customHeight="1">
      <c r="K9995" s="1715"/>
      <c r="L9995" s="1715"/>
    </row>
    <row r="9996" spans="11:12" ht="15" customHeight="1">
      <c r="K9996" s="1715"/>
      <c r="L9996" s="1715"/>
    </row>
    <row r="9997" spans="11:12" ht="15" customHeight="1">
      <c r="K9997" s="1715"/>
      <c r="L9997" s="1715"/>
    </row>
    <row r="9998" spans="11:12" ht="15" customHeight="1">
      <c r="K9998" s="1715"/>
      <c r="L9998" s="1715"/>
    </row>
    <row r="9999" spans="11:12" ht="15" customHeight="1">
      <c r="K9999" s="1715"/>
      <c r="L9999" s="1715"/>
    </row>
    <row r="10000" spans="11:12" ht="15" customHeight="1">
      <c r="K10000" s="1715"/>
      <c r="L10000" s="1715"/>
    </row>
    <row r="10001" spans="11:12" ht="15" customHeight="1">
      <c r="K10001" s="1715"/>
      <c r="L10001" s="1715"/>
    </row>
    <row r="10002" spans="11:12" ht="15" customHeight="1">
      <c r="K10002" s="1715"/>
      <c r="L10002" s="1715"/>
    </row>
    <row r="10003" spans="11:12" ht="15" customHeight="1">
      <c r="K10003" s="1715"/>
      <c r="L10003" s="1715"/>
    </row>
    <row r="10004" spans="11:12" ht="15" customHeight="1">
      <c r="K10004" s="1715"/>
      <c r="L10004" s="1715"/>
    </row>
    <row r="10005" spans="11:12" ht="15" customHeight="1">
      <c r="K10005" s="1715"/>
      <c r="L10005" s="1715"/>
    </row>
    <row r="10006" spans="11:12" ht="15" customHeight="1">
      <c r="K10006" s="1715"/>
      <c r="L10006" s="1715"/>
    </row>
    <row r="10007" spans="11:12" ht="15" customHeight="1">
      <c r="K10007" s="1715"/>
      <c r="L10007" s="1715"/>
    </row>
    <row r="10008" spans="11:12" ht="15" customHeight="1">
      <c r="K10008" s="1715"/>
      <c r="L10008" s="1715"/>
    </row>
    <row r="10009" spans="11:12" ht="15" customHeight="1">
      <c r="K10009" s="1715"/>
      <c r="L10009" s="1715"/>
    </row>
    <row r="10010" spans="11:12" ht="15" customHeight="1">
      <c r="K10010" s="1715"/>
      <c r="L10010" s="1715"/>
    </row>
    <row r="10011" spans="11:12" ht="15" customHeight="1">
      <c r="K10011" s="1715"/>
      <c r="L10011" s="1715"/>
    </row>
    <row r="10012" spans="11:12" ht="15" customHeight="1">
      <c r="K10012" s="1715"/>
      <c r="L10012" s="1715"/>
    </row>
    <row r="10013" spans="11:12" ht="15" customHeight="1">
      <c r="K10013" s="1715"/>
      <c r="L10013" s="1715"/>
    </row>
    <row r="10014" spans="11:12" ht="15" customHeight="1">
      <c r="K10014" s="1715"/>
      <c r="L10014" s="1715"/>
    </row>
    <row r="10015" spans="11:12" ht="15" customHeight="1">
      <c r="K10015" s="1715"/>
      <c r="L10015" s="1715"/>
    </row>
    <row r="10016" spans="11:12" ht="15" customHeight="1">
      <c r="K10016" s="1715"/>
      <c r="L10016" s="1715"/>
    </row>
    <row r="10017" spans="11:12" ht="15" customHeight="1">
      <c r="K10017" s="1715"/>
      <c r="L10017" s="1715"/>
    </row>
    <row r="10018" spans="11:12" ht="15" customHeight="1">
      <c r="K10018" s="1715"/>
      <c r="L10018" s="1715"/>
    </row>
    <row r="10019" spans="11:12" ht="15" customHeight="1">
      <c r="K10019" s="1715"/>
      <c r="L10019" s="1715"/>
    </row>
    <row r="10020" spans="11:12" ht="15" customHeight="1">
      <c r="K10020" s="1715"/>
      <c r="L10020" s="1715"/>
    </row>
    <row r="10021" spans="11:12" ht="15" customHeight="1">
      <c r="K10021" s="1715"/>
      <c r="L10021" s="1715"/>
    </row>
    <row r="10022" spans="11:12" ht="15" customHeight="1">
      <c r="K10022" s="1715"/>
      <c r="L10022" s="1715"/>
    </row>
    <row r="10023" spans="11:12" ht="15" customHeight="1">
      <c r="K10023" s="1715"/>
      <c r="L10023" s="1715"/>
    </row>
    <row r="10024" spans="11:12" ht="15" customHeight="1">
      <c r="K10024" s="1715"/>
      <c r="L10024" s="1715"/>
    </row>
    <row r="10025" spans="11:12" ht="15" customHeight="1">
      <c r="K10025" s="1715"/>
      <c r="L10025" s="1715"/>
    </row>
    <row r="10026" spans="11:12" ht="15" customHeight="1">
      <c r="K10026" s="1715"/>
      <c r="L10026" s="1715"/>
    </row>
    <row r="10027" spans="11:12" ht="15" customHeight="1">
      <c r="K10027" s="1715"/>
      <c r="L10027" s="1715"/>
    </row>
    <row r="10028" spans="11:12" ht="15" customHeight="1">
      <c r="K10028" s="1715"/>
      <c r="L10028" s="1715"/>
    </row>
    <row r="10029" spans="11:12" ht="15" customHeight="1">
      <c r="K10029" s="1715"/>
      <c r="L10029" s="1715"/>
    </row>
    <row r="10030" spans="11:12" ht="15" customHeight="1">
      <c r="K10030" s="1715"/>
      <c r="L10030" s="1715"/>
    </row>
    <row r="10031" spans="11:12" ht="15" customHeight="1">
      <c r="K10031" s="1715"/>
      <c r="L10031" s="1715"/>
    </row>
    <row r="10032" spans="11:12" ht="15" customHeight="1">
      <c r="K10032" s="1715"/>
      <c r="L10032" s="1715"/>
    </row>
    <row r="10033" spans="11:12" ht="15" customHeight="1">
      <c r="K10033" s="1715"/>
      <c r="L10033" s="1715"/>
    </row>
    <row r="10034" spans="11:12" ht="15" customHeight="1">
      <c r="K10034" s="1715"/>
      <c r="L10034" s="1715"/>
    </row>
    <row r="10035" spans="11:12" ht="15" customHeight="1">
      <c r="K10035" s="1715"/>
      <c r="L10035" s="1715"/>
    </row>
    <row r="10036" spans="11:12" ht="15" customHeight="1">
      <c r="K10036" s="1715"/>
      <c r="L10036" s="1715"/>
    </row>
    <row r="10037" spans="11:12" ht="15" customHeight="1">
      <c r="K10037" s="1715"/>
      <c r="L10037" s="1715"/>
    </row>
    <row r="10038" spans="11:12" ht="15" customHeight="1">
      <c r="K10038" s="1715"/>
      <c r="L10038" s="1715"/>
    </row>
    <row r="10039" spans="11:12" ht="15" customHeight="1">
      <c r="K10039" s="1715"/>
      <c r="L10039" s="1715"/>
    </row>
    <row r="10040" spans="11:12" ht="15" customHeight="1">
      <c r="K10040" s="1715"/>
      <c r="L10040" s="1715"/>
    </row>
    <row r="10041" spans="11:12" ht="15" customHeight="1">
      <c r="K10041" s="1715"/>
      <c r="L10041" s="1715"/>
    </row>
    <row r="10042" spans="11:12" ht="15" customHeight="1">
      <c r="K10042" s="1715"/>
      <c r="L10042" s="1715"/>
    </row>
    <row r="10043" spans="11:12" ht="15" customHeight="1">
      <c r="K10043" s="1715"/>
      <c r="L10043" s="1715"/>
    </row>
    <row r="10044" spans="11:12" ht="15" customHeight="1">
      <c r="K10044" s="1715"/>
      <c r="L10044" s="1715"/>
    </row>
    <row r="10045" spans="11:12" ht="15" customHeight="1">
      <c r="K10045" s="1715"/>
      <c r="L10045" s="1715"/>
    </row>
    <row r="10046" spans="11:12" ht="15" customHeight="1">
      <c r="K10046" s="1715"/>
      <c r="L10046" s="1715"/>
    </row>
    <row r="10047" spans="11:12" ht="15" customHeight="1">
      <c r="K10047" s="1715"/>
      <c r="L10047" s="1715"/>
    </row>
    <row r="10048" spans="11:12" ht="15" customHeight="1">
      <c r="K10048" s="1715"/>
      <c r="L10048" s="1715"/>
    </row>
    <row r="10049" spans="11:12" ht="15" customHeight="1">
      <c r="K10049" s="1715"/>
      <c r="L10049" s="1715"/>
    </row>
    <row r="10050" spans="11:12" ht="15" customHeight="1">
      <c r="K10050" s="1715"/>
      <c r="L10050" s="1715"/>
    </row>
    <row r="10051" spans="11:12" ht="15" customHeight="1">
      <c r="K10051" s="1715"/>
      <c r="L10051" s="1715"/>
    </row>
    <row r="10052" spans="11:12" ht="15" customHeight="1">
      <c r="K10052" s="1715"/>
      <c r="L10052" s="1715"/>
    </row>
    <row r="10053" spans="11:12" ht="15" customHeight="1">
      <c r="K10053" s="1715"/>
      <c r="L10053" s="1715"/>
    </row>
    <row r="10054" spans="11:12" ht="15" customHeight="1">
      <c r="K10054" s="1715"/>
      <c r="L10054" s="1715"/>
    </row>
    <row r="10055" spans="11:12" ht="15" customHeight="1">
      <c r="K10055" s="1715"/>
      <c r="L10055" s="1715"/>
    </row>
    <row r="10056" spans="11:12" ht="15" customHeight="1">
      <c r="K10056" s="1715"/>
      <c r="L10056" s="1715"/>
    </row>
    <row r="10057" spans="11:12" ht="15" customHeight="1">
      <c r="K10057" s="1715"/>
      <c r="L10057" s="1715"/>
    </row>
    <row r="10058" spans="11:12" ht="15" customHeight="1">
      <c r="K10058" s="1715"/>
      <c r="L10058" s="1715"/>
    </row>
    <row r="10059" spans="11:12" ht="15" customHeight="1">
      <c r="K10059" s="1715"/>
      <c r="L10059" s="1715"/>
    </row>
    <row r="10060" spans="11:12" ht="15" customHeight="1">
      <c r="K10060" s="1715"/>
      <c r="L10060" s="1715"/>
    </row>
    <row r="10061" spans="11:12" ht="15" customHeight="1">
      <c r="K10061" s="1715"/>
      <c r="L10061" s="1715"/>
    </row>
    <row r="10062" spans="11:12" ht="15" customHeight="1">
      <c r="K10062" s="1715"/>
      <c r="L10062" s="1715"/>
    </row>
    <row r="10063" spans="11:12" ht="15" customHeight="1">
      <c r="K10063" s="1715"/>
      <c r="L10063" s="1715"/>
    </row>
    <row r="10064" spans="11:12" ht="15" customHeight="1">
      <c r="K10064" s="1715"/>
      <c r="L10064" s="1715"/>
    </row>
    <row r="10065" spans="11:12" ht="15" customHeight="1">
      <c r="K10065" s="1715"/>
      <c r="L10065" s="1715"/>
    </row>
    <row r="10066" spans="11:12" ht="15" customHeight="1">
      <c r="K10066" s="1715"/>
      <c r="L10066" s="1715"/>
    </row>
    <row r="10067" spans="11:12" ht="15" customHeight="1">
      <c r="K10067" s="1715"/>
      <c r="L10067" s="1715"/>
    </row>
    <row r="10068" spans="11:12" ht="15" customHeight="1">
      <c r="K10068" s="1715"/>
      <c r="L10068" s="1715"/>
    </row>
    <row r="10069" spans="11:12" ht="15" customHeight="1">
      <c r="K10069" s="1715"/>
      <c r="L10069" s="1715"/>
    </row>
    <row r="10070" spans="11:12" ht="15" customHeight="1">
      <c r="K10070" s="1715"/>
      <c r="L10070" s="1715"/>
    </row>
    <row r="10071" spans="11:12" ht="15" customHeight="1">
      <c r="K10071" s="1715"/>
      <c r="L10071" s="1715"/>
    </row>
    <row r="10072" spans="11:12" ht="15" customHeight="1">
      <c r="K10072" s="1715"/>
      <c r="L10072" s="1715"/>
    </row>
    <row r="10073" spans="11:12" ht="15" customHeight="1">
      <c r="K10073" s="1715"/>
      <c r="L10073" s="1715"/>
    </row>
    <row r="10074" spans="11:12" ht="15" customHeight="1">
      <c r="K10074" s="1715"/>
      <c r="L10074" s="1715"/>
    </row>
    <row r="10075" spans="11:12" ht="15" customHeight="1">
      <c r="K10075" s="1715"/>
      <c r="L10075" s="1715"/>
    </row>
    <row r="10076" spans="11:12" ht="15" customHeight="1">
      <c r="K10076" s="1715"/>
      <c r="L10076" s="1715"/>
    </row>
    <row r="10077" spans="11:12" ht="15" customHeight="1">
      <c r="K10077" s="1715"/>
      <c r="L10077" s="1715"/>
    </row>
    <row r="10078" spans="11:12" ht="15" customHeight="1">
      <c r="K10078" s="1715"/>
      <c r="L10078" s="1715"/>
    </row>
    <row r="10079" spans="11:12" ht="15" customHeight="1">
      <c r="K10079" s="1715"/>
      <c r="L10079" s="1715"/>
    </row>
    <row r="10080" spans="11:12" ht="15" customHeight="1">
      <c r="K10080" s="1715"/>
      <c r="L10080" s="1715"/>
    </row>
    <row r="10081" spans="11:12" ht="15" customHeight="1">
      <c r="K10081" s="1715"/>
      <c r="L10081" s="1715"/>
    </row>
    <row r="10082" spans="11:12" ht="15" customHeight="1">
      <c r="K10082" s="1715"/>
      <c r="L10082" s="1715"/>
    </row>
    <row r="10083" spans="11:12" ht="15" customHeight="1">
      <c r="K10083" s="1715"/>
      <c r="L10083" s="1715"/>
    </row>
    <row r="10084" spans="11:12" ht="15" customHeight="1">
      <c r="K10084" s="1715"/>
      <c r="L10084" s="1715"/>
    </row>
    <row r="10085" spans="11:12" ht="15" customHeight="1">
      <c r="K10085" s="1715"/>
      <c r="L10085" s="1715"/>
    </row>
    <row r="10086" spans="11:12" ht="15" customHeight="1">
      <c r="K10086" s="1715"/>
      <c r="L10086" s="1715"/>
    </row>
    <row r="10087" spans="11:12" ht="15" customHeight="1">
      <c r="K10087" s="1715"/>
      <c r="L10087" s="1715"/>
    </row>
    <row r="10088" spans="11:12" ht="15" customHeight="1">
      <c r="K10088" s="1715"/>
      <c r="L10088" s="1715"/>
    </row>
    <row r="10089" spans="11:12" ht="15" customHeight="1">
      <c r="K10089" s="1715"/>
      <c r="L10089" s="1715"/>
    </row>
    <row r="10090" spans="11:12" ht="15" customHeight="1">
      <c r="K10090" s="1715"/>
      <c r="L10090" s="1715"/>
    </row>
    <row r="10091" spans="11:12" ht="15" customHeight="1">
      <c r="K10091" s="1715"/>
      <c r="L10091" s="1715"/>
    </row>
    <row r="10092" spans="11:12" ht="15" customHeight="1">
      <c r="K10092" s="1715"/>
      <c r="L10092" s="1715"/>
    </row>
    <row r="10093" spans="11:12" ht="15" customHeight="1">
      <c r="K10093" s="1715"/>
      <c r="L10093" s="1715"/>
    </row>
    <row r="10094" spans="11:12" ht="15" customHeight="1">
      <c r="K10094" s="1715"/>
      <c r="L10094" s="1715"/>
    </row>
    <row r="10095" spans="11:12" ht="15" customHeight="1">
      <c r="K10095" s="1715"/>
      <c r="L10095" s="1715"/>
    </row>
    <row r="10096" spans="11:12" ht="15" customHeight="1">
      <c r="K10096" s="1715"/>
      <c r="L10096" s="1715"/>
    </row>
    <row r="10097" spans="11:12" ht="15" customHeight="1">
      <c r="K10097" s="1715"/>
      <c r="L10097" s="1715"/>
    </row>
    <row r="10098" spans="11:12" ht="15" customHeight="1">
      <c r="K10098" s="1715"/>
      <c r="L10098" s="1715"/>
    </row>
    <row r="10099" spans="11:12" ht="15" customHeight="1">
      <c r="K10099" s="1715"/>
      <c r="L10099" s="1715"/>
    </row>
    <row r="10100" spans="11:12" ht="15" customHeight="1">
      <c r="K10100" s="1715"/>
      <c r="L10100" s="1715"/>
    </row>
    <row r="10101" spans="11:12" ht="15" customHeight="1">
      <c r="K10101" s="1715"/>
      <c r="L10101" s="1715"/>
    </row>
    <row r="10102" spans="11:12" ht="15" customHeight="1">
      <c r="K10102" s="1715"/>
      <c r="L10102" s="1715"/>
    </row>
    <row r="10103" spans="11:12" ht="15" customHeight="1">
      <c r="K10103" s="1715"/>
      <c r="L10103" s="1715"/>
    </row>
    <row r="10104" spans="11:12" ht="15" customHeight="1">
      <c r="K10104" s="1715"/>
      <c r="L10104" s="1715"/>
    </row>
    <row r="10105" spans="11:12" ht="15" customHeight="1">
      <c r="K10105" s="1715"/>
      <c r="L10105" s="1715"/>
    </row>
    <row r="10106" spans="11:12" ht="15" customHeight="1">
      <c r="K10106" s="1715"/>
      <c r="L10106" s="1715"/>
    </row>
    <row r="10107" spans="11:12" ht="15" customHeight="1">
      <c r="K10107" s="1715"/>
      <c r="L10107" s="1715"/>
    </row>
    <row r="10108" spans="11:12" ht="15" customHeight="1">
      <c r="K10108" s="1715"/>
      <c r="L10108" s="1715"/>
    </row>
    <row r="10109" spans="11:12" ht="15" customHeight="1">
      <c r="K10109" s="1715"/>
      <c r="L10109" s="1715"/>
    </row>
    <row r="10110" spans="11:12" ht="15" customHeight="1">
      <c r="K10110" s="1715"/>
      <c r="L10110" s="1715"/>
    </row>
    <row r="10111" spans="11:12" ht="15" customHeight="1">
      <c r="K10111" s="1715"/>
      <c r="L10111" s="1715"/>
    </row>
    <row r="10112" spans="11:12" ht="15" customHeight="1">
      <c r="K10112" s="1715"/>
      <c r="L10112" s="1715"/>
    </row>
    <row r="10113" spans="11:12" ht="15" customHeight="1">
      <c r="K10113" s="1715"/>
      <c r="L10113" s="1715"/>
    </row>
    <row r="10114" spans="11:12" ht="15" customHeight="1">
      <c r="K10114" s="1715"/>
      <c r="L10114" s="1715"/>
    </row>
    <row r="10115" spans="11:12" ht="15" customHeight="1">
      <c r="K10115" s="1715"/>
      <c r="L10115" s="1715"/>
    </row>
    <row r="10116" spans="11:12" ht="15" customHeight="1">
      <c r="K10116" s="1715"/>
      <c r="L10116" s="1715"/>
    </row>
    <row r="10117" spans="11:12" ht="15" customHeight="1">
      <c r="K10117" s="1715"/>
      <c r="L10117" s="1715"/>
    </row>
    <row r="10118" spans="11:12" ht="15" customHeight="1">
      <c r="K10118" s="1715"/>
      <c r="L10118" s="1715"/>
    </row>
    <row r="10119" spans="11:12" ht="15" customHeight="1">
      <c r="K10119" s="1715"/>
      <c r="L10119" s="1715"/>
    </row>
    <row r="10120" spans="11:12" ht="15" customHeight="1">
      <c r="K10120" s="1715"/>
      <c r="L10120" s="1715"/>
    </row>
    <row r="10121" spans="11:12" ht="15" customHeight="1">
      <c r="K10121" s="1715"/>
      <c r="L10121" s="1715"/>
    </row>
    <row r="10122" spans="11:12" ht="15" customHeight="1">
      <c r="K10122" s="1715"/>
      <c r="L10122" s="1715"/>
    </row>
    <row r="10123" spans="11:12" ht="15" customHeight="1">
      <c r="K10123" s="1715"/>
      <c r="L10123" s="1715"/>
    </row>
    <row r="10124" spans="11:12" ht="15" customHeight="1">
      <c r="K10124" s="1715"/>
      <c r="L10124" s="1715"/>
    </row>
    <row r="10125" spans="11:12" ht="15" customHeight="1">
      <c r="K10125" s="1715"/>
      <c r="L10125" s="1715"/>
    </row>
    <row r="10126" spans="11:12" ht="15" customHeight="1">
      <c r="K10126" s="1715"/>
      <c r="L10126" s="1715"/>
    </row>
    <row r="10127" spans="11:12" ht="15" customHeight="1">
      <c r="K10127" s="1715"/>
      <c r="L10127" s="1715"/>
    </row>
    <row r="10128" spans="11:12" ht="15" customHeight="1">
      <c r="K10128" s="1715"/>
      <c r="L10128" s="1715"/>
    </row>
    <row r="10129" spans="11:12" ht="15" customHeight="1">
      <c r="K10129" s="1715"/>
      <c r="L10129" s="1715"/>
    </row>
    <row r="10130" spans="11:12" ht="15" customHeight="1">
      <c r="K10130" s="1715"/>
      <c r="L10130" s="1715"/>
    </row>
    <row r="10131" spans="11:12" ht="15" customHeight="1">
      <c r="K10131" s="1715"/>
      <c r="L10131" s="1715"/>
    </row>
    <row r="10132" spans="11:12" ht="15" customHeight="1">
      <c r="K10132" s="1715"/>
      <c r="L10132" s="1715"/>
    </row>
    <row r="10133" spans="11:12" ht="15" customHeight="1">
      <c r="K10133" s="1715"/>
      <c r="L10133" s="1715"/>
    </row>
    <row r="10134" spans="11:12" ht="15" customHeight="1">
      <c r="K10134" s="1715"/>
      <c r="L10134" s="1715"/>
    </row>
    <row r="10135" spans="11:12" ht="15" customHeight="1">
      <c r="K10135" s="1715"/>
      <c r="L10135" s="1715"/>
    </row>
    <row r="10136" spans="11:12" ht="15" customHeight="1">
      <c r="K10136" s="1715"/>
      <c r="L10136" s="1715"/>
    </row>
    <row r="10137" spans="11:12" ht="15" customHeight="1">
      <c r="K10137" s="1715"/>
      <c r="L10137" s="1715"/>
    </row>
    <row r="10138" spans="11:12" ht="15" customHeight="1">
      <c r="K10138" s="1715"/>
      <c r="L10138" s="1715"/>
    </row>
    <row r="10139" spans="11:12" ht="15" customHeight="1">
      <c r="K10139" s="1715"/>
      <c r="L10139" s="1715"/>
    </row>
    <row r="10140" spans="11:12" ht="15" customHeight="1">
      <c r="K10140" s="1715"/>
      <c r="L10140" s="1715"/>
    </row>
    <row r="10141" spans="11:12" ht="15" customHeight="1">
      <c r="K10141" s="1715"/>
      <c r="L10141" s="1715"/>
    </row>
    <row r="10142" spans="11:12" ht="15" customHeight="1">
      <c r="K10142" s="1715"/>
      <c r="L10142" s="1715"/>
    </row>
    <row r="10143" spans="11:12" ht="15" customHeight="1">
      <c r="K10143" s="1715"/>
      <c r="L10143" s="1715"/>
    </row>
    <row r="10144" spans="11:12" ht="15" customHeight="1">
      <c r="K10144" s="1715"/>
      <c r="L10144" s="1715"/>
    </row>
    <row r="10145" spans="11:12" ht="15" customHeight="1">
      <c r="K10145" s="1715"/>
      <c r="L10145" s="1715"/>
    </row>
    <row r="10146" spans="11:12" ht="15" customHeight="1">
      <c r="K10146" s="1715"/>
      <c r="L10146" s="1715"/>
    </row>
    <row r="10147" spans="11:12" ht="15" customHeight="1">
      <c r="K10147" s="1715"/>
      <c r="L10147" s="1715"/>
    </row>
    <row r="10148" spans="11:12" ht="15" customHeight="1">
      <c r="K10148" s="1715"/>
      <c r="L10148" s="1715"/>
    </row>
    <row r="10149" spans="11:12" ht="15" customHeight="1">
      <c r="K10149" s="1715"/>
      <c r="L10149" s="1715"/>
    </row>
    <row r="10150" spans="11:12" ht="15" customHeight="1">
      <c r="K10150" s="1715"/>
      <c r="L10150" s="1715"/>
    </row>
    <row r="10151" spans="11:12" ht="15" customHeight="1">
      <c r="K10151" s="1715"/>
      <c r="L10151" s="1715"/>
    </row>
    <row r="10152" spans="11:12" ht="15" customHeight="1">
      <c r="K10152" s="1715"/>
      <c r="L10152" s="1715"/>
    </row>
    <row r="10153" spans="11:12" ht="15" customHeight="1">
      <c r="K10153" s="1715"/>
      <c r="L10153" s="1715"/>
    </row>
    <row r="10154" spans="11:12" ht="15" customHeight="1">
      <c r="K10154" s="1715"/>
      <c r="L10154" s="1715"/>
    </row>
    <row r="10155" spans="11:12" ht="15" customHeight="1">
      <c r="K10155" s="1715"/>
      <c r="L10155" s="1715"/>
    </row>
    <row r="10156" spans="11:12" ht="15" customHeight="1">
      <c r="K10156" s="1715"/>
      <c r="L10156" s="1715"/>
    </row>
    <row r="10157" spans="11:12" ht="15" customHeight="1">
      <c r="K10157" s="1715"/>
      <c r="L10157" s="1715"/>
    </row>
    <row r="10158" spans="11:12" ht="15" customHeight="1">
      <c r="K10158" s="1715"/>
      <c r="L10158" s="1715"/>
    </row>
    <row r="10159" spans="11:12" ht="15" customHeight="1">
      <c r="K10159" s="1715"/>
      <c r="L10159" s="1715"/>
    </row>
    <row r="10160" spans="11:12" ht="15" customHeight="1">
      <c r="K10160" s="1715"/>
      <c r="L10160" s="1715"/>
    </row>
    <row r="10161" spans="11:12" ht="15" customHeight="1">
      <c r="K10161" s="1715"/>
      <c r="L10161" s="1715"/>
    </row>
    <row r="10162" spans="11:12" ht="15" customHeight="1">
      <c r="K10162" s="1715"/>
      <c r="L10162" s="1715"/>
    </row>
    <row r="10163" spans="11:12" ht="15" customHeight="1">
      <c r="K10163" s="1715"/>
      <c r="L10163" s="1715"/>
    </row>
    <row r="10164" spans="11:12" ht="15" customHeight="1">
      <c r="K10164" s="1715"/>
      <c r="L10164" s="1715"/>
    </row>
    <row r="10165" spans="11:12" ht="15" customHeight="1">
      <c r="K10165" s="1715"/>
      <c r="L10165" s="1715"/>
    </row>
    <row r="10166" spans="11:12" ht="15" customHeight="1">
      <c r="K10166" s="1715"/>
      <c r="L10166" s="1715"/>
    </row>
    <row r="10167" spans="11:12" ht="15" customHeight="1">
      <c r="K10167" s="1715"/>
      <c r="L10167" s="1715"/>
    </row>
    <row r="10168" spans="11:12" ht="15" customHeight="1">
      <c r="K10168" s="1715"/>
      <c r="L10168" s="1715"/>
    </row>
    <row r="10169" spans="11:12" ht="15" customHeight="1">
      <c r="K10169" s="1715"/>
      <c r="L10169" s="1715"/>
    </row>
    <row r="10170" spans="11:12" ht="15" customHeight="1">
      <c r="K10170" s="1715"/>
      <c r="L10170" s="1715"/>
    </row>
    <row r="10171" spans="11:12" ht="15" customHeight="1">
      <c r="K10171" s="1715"/>
      <c r="L10171" s="1715"/>
    </row>
    <row r="10172" spans="11:12" ht="15" customHeight="1">
      <c r="K10172" s="1715"/>
      <c r="L10172" s="1715"/>
    </row>
    <row r="10173" spans="11:12" ht="15" customHeight="1">
      <c r="K10173" s="1715"/>
      <c r="L10173" s="1715"/>
    </row>
    <row r="10174" spans="11:12" ht="15" customHeight="1">
      <c r="K10174" s="1715"/>
      <c r="L10174" s="1715"/>
    </row>
    <row r="10175" spans="11:12" ht="15" customHeight="1">
      <c r="K10175" s="1715"/>
      <c r="L10175" s="1715"/>
    </row>
    <row r="10176" spans="11:12" ht="15" customHeight="1">
      <c r="K10176" s="1715"/>
      <c r="L10176" s="1715"/>
    </row>
    <row r="10177" spans="11:12" ht="15" customHeight="1">
      <c r="K10177" s="1715"/>
      <c r="L10177" s="1715"/>
    </row>
    <row r="10178" spans="11:12" ht="15" customHeight="1">
      <c r="K10178" s="1715"/>
      <c r="L10178" s="1715"/>
    </row>
    <row r="10179" spans="11:12" ht="15" customHeight="1">
      <c r="K10179" s="1715"/>
      <c r="L10179" s="1715"/>
    </row>
    <row r="10180" spans="11:12" ht="15" customHeight="1">
      <c r="K10180" s="1715"/>
      <c r="L10180" s="1715"/>
    </row>
    <row r="10181" spans="11:12" ht="15" customHeight="1">
      <c r="K10181" s="1715"/>
      <c r="L10181" s="1715"/>
    </row>
    <row r="10182" spans="11:12" ht="15" customHeight="1">
      <c r="K10182" s="1715"/>
      <c r="L10182" s="1715"/>
    </row>
    <row r="10183" spans="11:12" ht="15" customHeight="1">
      <c r="K10183" s="1715"/>
      <c r="L10183" s="1715"/>
    </row>
    <row r="10184" spans="11:12" ht="15" customHeight="1">
      <c r="K10184" s="1715"/>
      <c r="L10184" s="1715"/>
    </row>
    <row r="10185" spans="11:12" ht="15" customHeight="1">
      <c r="K10185" s="1715"/>
      <c r="L10185" s="1715"/>
    </row>
    <row r="10186" spans="11:12" ht="15" customHeight="1">
      <c r="K10186" s="1715"/>
      <c r="L10186" s="1715"/>
    </row>
    <row r="10187" spans="11:12" ht="15" customHeight="1">
      <c r="K10187" s="1715"/>
      <c r="L10187" s="1715"/>
    </row>
    <row r="10188" spans="11:12" ht="15" customHeight="1">
      <c r="K10188" s="1715"/>
      <c r="L10188" s="1715"/>
    </row>
    <row r="10189" spans="11:12" ht="15" customHeight="1">
      <c r="K10189" s="1715"/>
      <c r="L10189" s="1715"/>
    </row>
    <row r="10190" spans="11:12" ht="15" customHeight="1">
      <c r="K10190" s="1715"/>
      <c r="L10190" s="1715"/>
    </row>
    <row r="10191" spans="11:12" ht="15" customHeight="1">
      <c r="K10191" s="1715"/>
      <c r="L10191" s="1715"/>
    </row>
    <row r="10192" spans="11:12" ht="15" customHeight="1">
      <c r="K10192" s="1715"/>
      <c r="L10192" s="1715"/>
    </row>
    <row r="10193" spans="11:12" ht="15" customHeight="1">
      <c r="K10193" s="1715"/>
      <c r="L10193" s="1715"/>
    </row>
    <row r="10194" spans="11:12" ht="15" customHeight="1">
      <c r="K10194" s="1715"/>
      <c r="L10194" s="1715"/>
    </row>
    <row r="10195" spans="11:12" ht="15" customHeight="1">
      <c r="K10195" s="1715"/>
      <c r="L10195" s="1715"/>
    </row>
    <row r="10196" spans="11:12" ht="15" customHeight="1">
      <c r="K10196" s="1715"/>
      <c r="L10196" s="1715"/>
    </row>
    <row r="10197" spans="11:12" ht="15" customHeight="1">
      <c r="K10197" s="1715"/>
      <c r="L10197" s="1715"/>
    </row>
    <row r="10198" spans="11:12" ht="15" customHeight="1">
      <c r="K10198" s="1715"/>
      <c r="L10198" s="1715"/>
    </row>
    <row r="10199" spans="11:12" ht="15" customHeight="1">
      <c r="K10199" s="1715"/>
      <c r="L10199" s="1715"/>
    </row>
    <row r="10200" spans="11:12" ht="15" customHeight="1">
      <c r="K10200" s="1715"/>
      <c r="L10200" s="1715"/>
    </row>
    <row r="10201" spans="11:12" ht="15" customHeight="1">
      <c r="K10201" s="1715"/>
      <c r="L10201" s="1715"/>
    </row>
    <row r="10202" spans="11:12" ht="15" customHeight="1">
      <c r="K10202" s="1715"/>
      <c r="L10202" s="1715"/>
    </row>
    <row r="10203" spans="11:12" ht="15" customHeight="1">
      <c r="K10203" s="1715"/>
      <c r="L10203" s="1715"/>
    </row>
    <row r="10204" spans="11:12" ht="15" customHeight="1">
      <c r="K10204" s="1715"/>
      <c r="L10204" s="1715"/>
    </row>
    <row r="10205" spans="11:12" ht="15" customHeight="1">
      <c r="K10205" s="1715"/>
      <c r="L10205" s="1715"/>
    </row>
    <row r="10206" spans="11:12" ht="15" customHeight="1">
      <c r="K10206" s="1715"/>
      <c r="L10206" s="1715"/>
    </row>
    <row r="10207" spans="11:12" ht="15" customHeight="1">
      <c r="K10207" s="1715"/>
      <c r="L10207" s="1715"/>
    </row>
    <row r="10208" spans="11:12" ht="15" customHeight="1">
      <c r="K10208" s="1715"/>
      <c r="L10208" s="1715"/>
    </row>
    <row r="10209" spans="11:12" ht="15" customHeight="1">
      <c r="K10209" s="1715"/>
      <c r="L10209" s="1715"/>
    </row>
    <row r="10210" spans="11:12" ht="15" customHeight="1">
      <c r="K10210" s="1715"/>
      <c r="L10210" s="1715"/>
    </row>
    <row r="10211" spans="11:12" ht="15" customHeight="1">
      <c r="K10211" s="1715"/>
      <c r="L10211" s="1715"/>
    </row>
    <row r="10212" spans="11:12" ht="15" customHeight="1">
      <c r="K10212" s="1715"/>
      <c r="L10212" s="1715"/>
    </row>
    <row r="10213" spans="11:12" ht="15" customHeight="1">
      <c r="K10213" s="1715"/>
      <c r="L10213" s="1715"/>
    </row>
    <row r="10214" spans="11:12" ht="15" customHeight="1">
      <c r="K10214" s="1715"/>
      <c r="L10214" s="1715"/>
    </row>
    <row r="10215" spans="11:12" ht="15" customHeight="1">
      <c r="K10215" s="1715"/>
      <c r="L10215" s="1715"/>
    </row>
    <row r="10216" spans="11:12" ht="15" customHeight="1">
      <c r="K10216" s="1715"/>
      <c r="L10216" s="1715"/>
    </row>
    <row r="10217" spans="11:12" ht="15" customHeight="1">
      <c r="K10217" s="1715"/>
      <c r="L10217" s="1715"/>
    </row>
    <row r="10218" spans="11:12" ht="15" customHeight="1">
      <c r="K10218" s="1715"/>
      <c r="L10218" s="1715"/>
    </row>
    <row r="10219" spans="11:12" ht="15" customHeight="1">
      <c r="K10219" s="1715"/>
      <c r="L10219" s="1715"/>
    </row>
    <row r="10220" spans="11:12" ht="15" customHeight="1">
      <c r="K10220" s="1715"/>
      <c r="L10220" s="1715"/>
    </row>
    <row r="10221" spans="11:12" ht="15" customHeight="1">
      <c r="K10221" s="1715"/>
      <c r="L10221" s="1715"/>
    </row>
    <row r="10222" spans="11:12" ht="15" customHeight="1">
      <c r="K10222" s="1715"/>
      <c r="L10222" s="1715"/>
    </row>
    <row r="10223" spans="11:12" ht="15" customHeight="1">
      <c r="K10223" s="1715"/>
      <c r="L10223" s="1715"/>
    </row>
    <row r="10224" spans="11:12" ht="15" customHeight="1">
      <c r="K10224" s="1715"/>
      <c r="L10224" s="1715"/>
    </row>
    <row r="10225" spans="11:12" ht="15" customHeight="1">
      <c r="K10225" s="1715"/>
      <c r="L10225" s="1715"/>
    </row>
    <row r="10226" spans="11:12" ht="15" customHeight="1">
      <c r="K10226" s="1715"/>
      <c r="L10226" s="1715"/>
    </row>
    <row r="10227" spans="11:12" ht="15" customHeight="1">
      <c r="K10227" s="1715"/>
      <c r="L10227" s="1715"/>
    </row>
    <row r="10228" spans="11:12" ht="15" customHeight="1">
      <c r="K10228" s="1715"/>
      <c r="L10228" s="1715"/>
    </row>
    <row r="10229" spans="11:12" ht="15" customHeight="1">
      <c r="K10229" s="1715"/>
      <c r="L10229" s="1715"/>
    </row>
    <row r="10230" spans="11:12" ht="15" customHeight="1">
      <c r="K10230" s="1715"/>
      <c r="L10230" s="1715"/>
    </row>
    <row r="10231" spans="11:12" ht="15" customHeight="1">
      <c r="K10231" s="1715"/>
      <c r="L10231" s="1715"/>
    </row>
    <row r="10232" spans="11:12" ht="15" customHeight="1">
      <c r="K10232" s="1715"/>
      <c r="L10232" s="1715"/>
    </row>
    <row r="10233" spans="11:12" ht="15" customHeight="1">
      <c r="K10233" s="1715"/>
      <c r="L10233" s="1715"/>
    </row>
    <row r="10234" spans="11:12" ht="15" customHeight="1">
      <c r="K10234" s="1715"/>
      <c r="L10234" s="1715"/>
    </row>
    <row r="10235" spans="11:12" ht="15" customHeight="1">
      <c r="K10235" s="1715"/>
      <c r="L10235" s="1715"/>
    </row>
    <row r="10236" spans="11:12" ht="15" customHeight="1">
      <c r="K10236" s="1715"/>
      <c r="L10236" s="1715"/>
    </row>
    <row r="10237" spans="11:12" ht="15" customHeight="1">
      <c r="K10237" s="1715"/>
      <c r="L10237" s="1715"/>
    </row>
    <row r="10238" spans="11:12" ht="15" customHeight="1">
      <c r="K10238" s="1715"/>
      <c r="L10238" s="1715"/>
    </row>
    <row r="10239" spans="11:12" ht="15" customHeight="1">
      <c r="K10239" s="1715"/>
      <c r="L10239" s="1715"/>
    </row>
    <row r="10240" spans="11:12" ht="15" customHeight="1">
      <c r="K10240" s="1715"/>
      <c r="L10240" s="1715"/>
    </row>
    <row r="10241" spans="11:12" ht="15" customHeight="1">
      <c r="K10241" s="1715"/>
      <c r="L10241" s="1715"/>
    </row>
    <row r="10242" spans="11:12" ht="15" customHeight="1">
      <c r="K10242" s="1715"/>
      <c r="L10242" s="1715"/>
    </row>
    <row r="10243" spans="11:12" ht="15" customHeight="1">
      <c r="K10243" s="1715"/>
      <c r="L10243" s="1715"/>
    </row>
    <row r="10244" spans="11:12" ht="15" customHeight="1">
      <c r="K10244" s="1715"/>
      <c r="L10244" s="1715"/>
    </row>
    <row r="10245" spans="11:12" ht="15" customHeight="1">
      <c r="K10245" s="1715"/>
      <c r="L10245" s="1715"/>
    </row>
    <row r="10246" spans="11:12" ht="15" customHeight="1">
      <c r="K10246" s="1715"/>
      <c r="L10246" s="1715"/>
    </row>
    <row r="10247" spans="11:12" ht="15" customHeight="1">
      <c r="K10247" s="1715"/>
      <c r="L10247" s="1715"/>
    </row>
    <row r="10248" spans="11:12" ht="15" customHeight="1">
      <c r="K10248" s="1715"/>
      <c r="L10248" s="1715"/>
    </row>
    <row r="10249" spans="11:12" ht="15" customHeight="1">
      <c r="K10249" s="1715"/>
      <c r="L10249" s="1715"/>
    </row>
    <row r="10250" spans="11:12" ht="15" customHeight="1">
      <c r="K10250" s="1715"/>
      <c r="L10250" s="1715"/>
    </row>
    <row r="10251" spans="11:12" ht="15" customHeight="1">
      <c r="K10251" s="1715"/>
      <c r="L10251" s="1715"/>
    </row>
    <row r="10252" spans="11:12" ht="15" customHeight="1">
      <c r="K10252" s="1715"/>
      <c r="L10252" s="1715"/>
    </row>
    <row r="10253" spans="11:12" ht="15" customHeight="1">
      <c r="K10253" s="1715"/>
      <c r="L10253" s="1715"/>
    </row>
    <row r="10254" spans="11:12" ht="15" customHeight="1">
      <c r="K10254" s="1715"/>
      <c r="L10254" s="1715"/>
    </row>
    <row r="10255" spans="11:12" ht="15" customHeight="1">
      <c r="K10255" s="1715"/>
      <c r="L10255" s="1715"/>
    </row>
    <row r="10256" spans="11:12" ht="15" customHeight="1">
      <c r="K10256" s="1715"/>
      <c r="L10256" s="1715"/>
    </row>
    <row r="10257" spans="11:12" ht="15" customHeight="1">
      <c r="K10257" s="1715"/>
      <c r="L10257" s="1715"/>
    </row>
    <row r="10258" spans="11:12" ht="15" customHeight="1">
      <c r="K10258" s="1715"/>
      <c r="L10258" s="1715"/>
    </row>
    <row r="10259" spans="11:12" ht="15" customHeight="1">
      <c r="K10259" s="1715"/>
      <c r="L10259" s="1715"/>
    </row>
    <row r="10260" spans="11:12" ht="15" customHeight="1">
      <c r="K10260" s="1715"/>
      <c r="L10260" s="1715"/>
    </row>
    <row r="10261" spans="11:12" ht="15" customHeight="1">
      <c r="K10261" s="1715"/>
      <c r="L10261" s="1715"/>
    </row>
    <row r="10262" spans="11:12" ht="15" customHeight="1">
      <c r="K10262" s="1715"/>
      <c r="L10262" s="1715"/>
    </row>
    <row r="10263" spans="11:12" ht="15" customHeight="1">
      <c r="K10263" s="1715"/>
      <c r="L10263" s="1715"/>
    </row>
    <row r="10264" spans="11:12" ht="15" customHeight="1">
      <c r="K10264" s="1715"/>
      <c r="L10264" s="1715"/>
    </row>
    <row r="10265" spans="11:12" ht="15" customHeight="1">
      <c r="K10265" s="1715"/>
      <c r="L10265" s="1715"/>
    </row>
    <row r="10266" spans="11:12" ht="15" customHeight="1">
      <c r="K10266" s="1715"/>
      <c r="L10266" s="1715"/>
    </row>
    <row r="10267" spans="11:12" ht="15" customHeight="1">
      <c r="K10267" s="1715"/>
      <c r="L10267" s="1715"/>
    </row>
    <row r="10268" spans="11:12" ht="15" customHeight="1">
      <c r="K10268" s="1715"/>
      <c r="L10268" s="1715"/>
    </row>
    <row r="10269" spans="11:12" ht="15" customHeight="1">
      <c r="K10269" s="1715"/>
      <c r="L10269" s="1715"/>
    </row>
    <row r="10270" spans="11:12" ht="15" customHeight="1">
      <c r="K10270" s="1715"/>
      <c r="L10270" s="1715"/>
    </row>
    <row r="10271" spans="11:12" ht="15" customHeight="1">
      <c r="K10271" s="1715"/>
      <c r="L10271" s="1715"/>
    </row>
    <row r="10272" spans="11:12" ht="15" customHeight="1">
      <c r="K10272" s="1715"/>
      <c r="L10272" s="1715"/>
    </row>
    <row r="10273" spans="11:12" ht="15" customHeight="1">
      <c r="K10273" s="1715"/>
      <c r="L10273" s="1715"/>
    </row>
    <row r="10274" spans="11:12" ht="15" customHeight="1">
      <c r="K10274" s="1715"/>
      <c r="L10274" s="1715"/>
    </row>
    <row r="10275" spans="11:12" ht="15" customHeight="1">
      <c r="K10275" s="1715"/>
      <c r="L10275" s="1715"/>
    </row>
    <row r="10276" spans="11:12" ht="15" customHeight="1">
      <c r="K10276" s="1715"/>
      <c r="L10276" s="1715"/>
    </row>
    <row r="10277" spans="11:12" ht="15" customHeight="1">
      <c r="K10277" s="1715"/>
      <c r="L10277" s="1715"/>
    </row>
    <row r="10278" spans="11:12" ht="15" customHeight="1">
      <c r="K10278" s="1715"/>
      <c r="L10278" s="1715"/>
    </row>
    <row r="10279" spans="11:12" ht="15" customHeight="1">
      <c r="K10279" s="1715"/>
      <c r="L10279" s="1715"/>
    </row>
    <row r="10280" spans="11:12" ht="15" customHeight="1">
      <c r="K10280" s="1715"/>
      <c r="L10280" s="1715"/>
    </row>
    <row r="10281" spans="11:12" ht="15" customHeight="1">
      <c r="K10281" s="1715"/>
      <c r="L10281" s="1715"/>
    </row>
    <row r="10282" spans="11:12" ht="15" customHeight="1">
      <c r="K10282" s="1715"/>
      <c r="L10282" s="1715"/>
    </row>
    <row r="10283" spans="11:12" ht="15" customHeight="1">
      <c r="K10283" s="1715"/>
      <c r="L10283" s="1715"/>
    </row>
    <row r="10284" spans="11:12" ht="15" customHeight="1">
      <c r="K10284" s="1715"/>
      <c r="L10284" s="1715"/>
    </row>
    <row r="10285" spans="11:12" ht="15" customHeight="1">
      <c r="K10285" s="1715"/>
      <c r="L10285" s="1715"/>
    </row>
    <row r="10286" spans="11:12" ht="15" customHeight="1">
      <c r="K10286" s="1715"/>
      <c r="L10286" s="1715"/>
    </row>
    <row r="10287" spans="11:12" ht="15" customHeight="1">
      <c r="K10287" s="1715"/>
      <c r="L10287" s="1715"/>
    </row>
    <row r="10288" spans="11:12" ht="15" customHeight="1">
      <c r="K10288" s="1715"/>
      <c r="L10288" s="1715"/>
    </row>
    <row r="10289" spans="11:12" ht="15" customHeight="1">
      <c r="K10289" s="1715"/>
      <c r="L10289" s="1715"/>
    </row>
    <row r="10290" spans="11:12" ht="15" customHeight="1">
      <c r="K10290" s="1715"/>
      <c r="L10290" s="1715"/>
    </row>
    <row r="10291" spans="11:12" ht="15" customHeight="1">
      <c r="K10291" s="1715"/>
      <c r="L10291" s="1715"/>
    </row>
    <row r="10292" spans="11:12" ht="15" customHeight="1">
      <c r="K10292" s="1715"/>
      <c r="L10292" s="1715"/>
    </row>
    <row r="10293" spans="11:12" ht="15" customHeight="1">
      <c r="K10293" s="1715"/>
      <c r="L10293" s="1715"/>
    </row>
    <row r="10294" spans="11:12" ht="15" customHeight="1">
      <c r="K10294" s="1715"/>
      <c r="L10294" s="1715"/>
    </row>
    <row r="10295" spans="11:12" ht="15" customHeight="1">
      <c r="K10295" s="1715"/>
      <c r="L10295" s="1715"/>
    </row>
    <row r="10296" spans="11:12" ht="15" customHeight="1">
      <c r="K10296" s="1715"/>
      <c r="L10296" s="1715"/>
    </row>
    <row r="10297" spans="11:12" ht="15" customHeight="1">
      <c r="K10297" s="1715"/>
      <c r="L10297" s="1715"/>
    </row>
    <row r="10298" spans="11:12" ht="15" customHeight="1">
      <c r="K10298" s="1715"/>
      <c r="L10298" s="1715"/>
    </row>
    <row r="10299" spans="11:12" ht="15" customHeight="1">
      <c r="K10299" s="1715"/>
      <c r="L10299" s="1715"/>
    </row>
    <row r="10300" spans="11:12" ht="15" customHeight="1">
      <c r="K10300" s="1715"/>
      <c r="L10300" s="1715"/>
    </row>
    <row r="10301" spans="11:12" ht="15" customHeight="1">
      <c r="K10301" s="1715"/>
      <c r="L10301" s="1715"/>
    </row>
    <row r="10302" spans="11:12" ht="15" customHeight="1">
      <c r="K10302" s="1715"/>
      <c r="L10302" s="1715"/>
    </row>
    <row r="10303" spans="11:12" ht="15" customHeight="1">
      <c r="K10303" s="1715"/>
      <c r="L10303" s="1715"/>
    </row>
    <row r="10304" spans="11:12" ht="15" customHeight="1">
      <c r="K10304" s="1715"/>
      <c r="L10304" s="1715"/>
    </row>
    <row r="10305" spans="11:12" ht="15" customHeight="1">
      <c r="K10305" s="1715"/>
      <c r="L10305" s="1715"/>
    </row>
    <row r="10306" spans="11:12" ht="15" customHeight="1">
      <c r="K10306" s="1715"/>
      <c r="L10306" s="1715"/>
    </row>
    <row r="10307" spans="11:12" ht="15" customHeight="1">
      <c r="K10307" s="1715"/>
      <c r="L10307" s="1715"/>
    </row>
    <row r="10308" spans="11:12" ht="15" customHeight="1">
      <c r="K10308" s="1715"/>
      <c r="L10308" s="1715"/>
    </row>
    <row r="10309" spans="11:12" ht="15" customHeight="1">
      <c r="K10309" s="1715"/>
      <c r="L10309" s="1715"/>
    </row>
    <row r="10310" spans="11:12" ht="15" customHeight="1">
      <c r="K10310" s="1715"/>
      <c r="L10310" s="1715"/>
    </row>
    <row r="10311" spans="11:12" ht="15" customHeight="1">
      <c r="K10311" s="1715"/>
      <c r="L10311" s="1715"/>
    </row>
    <row r="10312" spans="11:12" ht="15" customHeight="1">
      <c r="K10312" s="1715"/>
      <c r="L10312" s="1715"/>
    </row>
    <row r="10313" spans="11:12" ht="15" customHeight="1">
      <c r="K10313" s="1715"/>
      <c r="L10313" s="1715"/>
    </row>
    <row r="10314" spans="11:12" ht="15" customHeight="1">
      <c r="K10314" s="1715"/>
      <c r="L10314" s="1715"/>
    </row>
    <row r="10315" spans="11:12" ht="15" customHeight="1">
      <c r="K10315" s="1715"/>
      <c r="L10315" s="1715"/>
    </row>
    <row r="10316" spans="11:12" ht="15" customHeight="1">
      <c r="K10316" s="1715"/>
      <c r="L10316" s="1715"/>
    </row>
    <row r="10317" spans="11:12" ht="15" customHeight="1">
      <c r="K10317" s="1715"/>
      <c r="L10317" s="1715"/>
    </row>
    <row r="10318" spans="11:12" ht="15" customHeight="1">
      <c r="K10318" s="1715"/>
      <c r="L10318" s="1715"/>
    </row>
    <row r="10319" spans="11:12" ht="15" customHeight="1">
      <c r="K10319" s="1715"/>
      <c r="L10319" s="1715"/>
    </row>
    <row r="10320" spans="11:12" ht="15" customHeight="1">
      <c r="K10320" s="1715"/>
      <c r="L10320" s="1715"/>
    </row>
    <row r="10321" spans="11:12" ht="15" customHeight="1">
      <c r="K10321" s="1715"/>
      <c r="L10321" s="1715"/>
    </row>
    <row r="10322" spans="11:12" ht="15" customHeight="1">
      <c r="K10322" s="1715"/>
      <c r="L10322" s="1715"/>
    </row>
    <row r="10323" spans="11:12" ht="15" customHeight="1">
      <c r="K10323" s="1715"/>
      <c r="L10323" s="1715"/>
    </row>
    <row r="10324" spans="11:12" ht="15" customHeight="1">
      <c r="K10324" s="1715"/>
      <c r="L10324" s="1715"/>
    </row>
    <row r="10325" spans="11:12" ht="15" customHeight="1">
      <c r="K10325" s="1715"/>
      <c r="L10325" s="1715"/>
    </row>
    <row r="10326" spans="11:12" ht="15" customHeight="1">
      <c r="K10326" s="1715"/>
      <c r="L10326" s="1715"/>
    </row>
    <row r="10327" spans="11:12" ht="15" customHeight="1">
      <c r="K10327" s="1715"/>
      <c r="L10327" s="1715"/>
    </row>
    <row r="10328" spans="11:12" ht="15" customHeight="1">
      <c r="K10328" s="1715"/>
      <c r="L10328" s="1715"/>
    </row>
    <row r="10329" spans="11:12" ht="15" customHeight="1">
      <c r="K10329" s="1715"/>
      <c r="L10329" s="1715"/>
    </row>
    <row r="10330" spans="11:12" ht="15" customHeight="1">
      <c r="K10330" s="1715"/>
      <c r="L10330" s="1715"/>
    </row>
    <row r="10331" spans="11:12" ht="15" customHeight="1">
      <c r="K10331" s="1715"/>
      <c r="L10331" s="1715"/>
    </row>
    <row r="10332" spans="11:12" ht="15" customHeight="1">
      <c r="K10332" s="1715"/>
      <c r="L10332" s="1715"/>
    </row>
    <row r="10333" spans="11:12" ht="15" customHeight="1">
      <c r="K10333" s="1715"/>
      <c r="L10333" s="1715"/>
    </row>
    <row r="10334" spans="11:12" ht="15" customHeight="1">
      <c r="K10334" s="1715"/>
      <c r="L10334" s="1715"/>
    </row>
    <row r="10335" spans="11:12" ht="15" customHeight="1">
      <c r="K10335" s="1715"/>
      <c r="L10335" s="1715"/>
    </row>
    <row r="10336" spans="11:12" ht="15" customHeight="1">
      <c r="K10336" s="1715"/>
      <c r="L10336" s="1715"/>
    </row>
    <row r="10337" spans="11:12" ht="15" customHeight="1">
      <c r="K10337" s="1715"/>
      <c r="L10337" s="1715"/>
    </row>
    <row r="10338" spans="11:12" ht="15" customHeight="1">
      <c r="K10338" s="1715"/>
      <c r="L10338" s="1715"/>
    </row>
    <row r="10339" spans="11:12" ht="15" customHeight="1">
      <c r="K10339" s="1715"/>
      <c r="L10339" s="1715"/>
    </row>
    <row r="10340" spans="11:12" ht="15" customHeight="1">
      <c r="K10340" s="1715"/>
      <c r="L10340" s="1715"/>
    </row>
    <row r="10341" spans="11:12" ht="15" customHeight="1">
      <c r="K10341" s="1715"/>
      <c r="L10341" s="1715"/>
    </row>
    <row r="10342" spans="11:12" ht="15" customHeight="1">
      <c r="K10342" s="1715"/>
      <c r="L10342" s="1715"/>
    </row>
    <row r="10343" spans="11:12" ht="15" customHeight="1">
      <c r="K10343" s="1715"/>
      <c r="L10343" s="1715"/>
    </row>
    <row r="10344" spans="11:12" ht="15" customHeight="1">
      <c r="K10344" s="1715"/>
      <c r="L10344" s="1715"/>
    </row>
    <row r="10345" spans="11:12" ht="15" customHeight="1">
      <c r="K10345" s="1715"/>
      <c r="L10345" s="1715"/>
    </row>
    <row r="10346" spans="11:12" ht="15" customHeight="1">
      <c r="K10346" s="1715"/>
      <c r="L10346" s="1715"/>
    </row>
    <row r="10347" spans="11:12" ht="15" customHeight="1">
      <c r="K10347" s="1715"/>
      <c r="L10347" s="1715"/>
    </row>
    <row r="10348" spans="11:12" ht="15" customHeight="1">
      <c r="K10348" s="1715"/>
      <c r="L10348" s="1715"/>
    </row>
    <row r="10349" spans="11:12" ht="15" customHeight="1">
      <c r="K10349" s="1715"/>
      <c r="L10349" s="1715"/>
    </row>
    <row r="10350" spans="11:12" ht="15" customHeight="1">
      <c r="K10350" s="1715"/>
      <c r="L10350" s="1715"/>
    </row>
    <row r="10351" spans="11:12" ht="15" customHeight="1">
      <c r="K10351" s="1715"/>
      <c r="L10351" s="1715"/>
    </row>
    <row r="10352" spans="11:12" ht="15" customHeight="1">
      <c r="K10352" s="1715"/>
      <c r="L10352" s="1715"/>
    </row>
    <row r="10353" spans="11:12" ht="15" customHeight="1">
      <c r="K10353" s="1715"/>
      <c r="L10353" s="1715"/>
    </row>
    <row r="10354" spans="11:12" ht="15" customHeight="1">
      <c r="K10354" s="1715"/>
      <c r="L10354" s="1715"/>
    </row>
    <row r="10355" spans="11:12" ht="15" customHeight="1">
      <c r="K10355" s="1715"/>
      <c r="L10355" s="1715"/>
    </row>
    <row r="10356" spans="11:12" ht="15" customHeight="1">
      <c r="K10356" s="1715"/>
      <c r="L10356" s="1715"/>
    </row>
    <row r="10357" spans="11:12" ht="15" customHeight="1">
      <c r="K10357" s="1715"/>
      <c r="L10357" s="1715"/>
    </row>
    <row r="10358" spans="11:12" ht="15" customHeight="1">
      <c r="K10358" s="1715"/>
      <c r="L10358" s="1715"/>
    </row>
    <row r="10359" spans="11:12" ht="15" customHeight="1">
      <c r="K10359" s="1715"/>
      <c r="L10359" s="1715"/>
    </row>
    <row r="10360" spans="11:12" ht="15" customHeight="1">
      <c r="K10360" s="1715"/>
      <c r="L10360" s="1715"/>
    </row>
    <row r="10361" spans="11:12" ht="15" customHeight="1">
      <c r="K10361" s="1715"/>
      <c r="L10361" s="1715"/>
    </row>
    <row r="10362" spans="11:12" ht="15" customHeight="1">
      <c r="K10362" s="1715"/>
      <c r="L10362" s="1715"/>
    </row>
    <row r="10363" spans="11:12" ht="15" customHeight="1">
      <c r="K10363" s="1715"/>
      <c r="L10363" s="1715"/>
    </row>
    <row r="10364" spans="11:12" ht="15" customHeight="1">
      <c r="K10364" s="1715"/>
      <c r="L10364" s="1715"/>
    </row>
    <row r="10365" spans="11:12" ht="15" customHeight="1">
      <c r="K10365" s="1715"/>
      <c r="L10365" s="1715"/>
    </row>
    <row r="10366" spans="11:12" ht="15" customHeight="1">
      <c r="K10366" s="1715"/>
      <c r="L10366" s="1715"/>
    </row>
    <row r="10367" spans="11:12" ht="15" customHeight="1">
      <c r="K10367" s="1715"/>
      <c r="L10367" s="1715"/>
    </row>
    <row r="10368" spans="11:12" ht="15" customHeight="1">
      <c r="K10368" s="1715"/>
      <c r="L10368" s="1715"/>
    </row>
    <row r="10369" spans="11:12" ht="15" customHeight="1">
      <c r="K10369" s="1715"/>
      <c r="L10369" s="1715"/>
    </row>
    <row r="10370" spans="11:12" ht="15" customHeight="1">
      <c r="K10370" s="1715"/>
      <c r="L10370" s="1715"/>
    </row>
    <row r="10371" spans="11:12" ht="15" customHeight="1">
      <c r="K10371" s="1715"/>
      <c r="L10371" s="1715"/>
    </row>
    <row r="10372" spans="11:12" ht="15" customHeight="1">
      <c r="K10372" s="1715"/>
      <c r="L10372" s="1715"/>
    </row>
    <row r="10373" spans="11:12" ht="15" customHeight="1">
      <c r="K10373" s="1715"/>
      <c r="L10373" s="1715"/>
    </row>
    <row r="10374" spans="11:12" ht="15" customHeight="1">
      <c r="K10374" s="1715"/>
      <c r="L10374" s="1715"/>
    </row>
    <row r="10375" spans="11:12" ht="15" customHeight="1">
      <c r="K10375" s="1715"/>
      <c r="L10375" s="1715"/>
    </row>
    <row r="10376" spans="11:12" ht="15" customHeight="1">
      <c r="K10376" s="1715"/>
      <c r="L10376" s="1715"/>
    </row>
    <row r="10377" spans="11:12" ht="15" customHeight="1">
      <c r="K10377" s="1715"/>
      <c r="L10377" s="1715"/>
    </row>
    <row r="10378" spans="11:12" ht="15" customHeight="1">
      <c r="K10378" s="1715"/>
      <c r="L10378" s="1715"/>
    </row>
    <row r="10379" spans="11:12" ht="15" customHeight="1">
      <c r="K10379" s="1715"/>
      <c r="L10379" s="1715"/>
    </row>
    <row r="10380" spans="11:12" ht="15" customHeight="1">
      <c r="K10380" s="1715"/>
      <c r="L10380" s="1715"/>
    </row>
    <row r="10381" spans="11:12" ht="15" customHeight="1">
      <c r="K10381" s="1715"/>
      <c r="L10381" s="1715"/>
    </row>
    <row r="10382" spans="11:12" ht="15" customHeight="1">
      <c r="K10382" s="1715"/>
      <c r="L10382" s="1715"/>
    </row>
    <row r="10383" spans="11:12" ht="15" customHeight="1">
      <c r="K10383" s="1715"/>
      <c r="L10383" s="1715"/>
    </row>
    <row r="10384" spans="11:12" ht="15" customHeight="1">
      <c r="K10384" s="1715"/>
      <c r="L10384" s="1715"/>
    </row>
    <row r="10385" spans="11:12" ht="15" customHeight="1">
      <c r="K10385" s="1715"/>
      <c r="L10385" s="1715"/>
    </row>
    <row r="10386" spans="11:12" ht="15" customHeight="1">
      <c r="K10386" s="1715"/>
      <c r="L10386" s="1715"/>
    </row>
    <row r="10387" spans="11:12" ht="15" customHeight="1">
      <c r="K10387" s="1715"/>
      <c r="L10387" s="1715"/>
    </row>
    <row r="10388" spans="11:12" ht="15" customHeight="1">
      <c r="K10388" s="1715"/>
      <c r="L10388" s="1715"/>
    </row>
    <row r="10389" spans="11:12" ht="15" customHeight="1">
      <c r="K10389" s="1715"/>
      <c r="L10389" s="1715"/>
    </row>
    <row r="10390" spans="11:12" ht="15" customHeight="1">
      <c r="K10390" s="1715"/>
      <c r="L10390" s="1715"/>
    </row>
    <row r="10391" spans="11:12" ht="15" customHeight="1">
      <c r="K10391" s="1715"/>
      <c r="L10391" s="1715"/>
    </row>
    <row r="10392" spans="11:12" ht="15" customHeight="1">
      <c r="K10392" s="1715"/>
      <c r="L10392" s="1715"/>
    </row>
    <row r="10393" spans="11:12" ht="15" customHeight="1">
      <c r="K10393" s="1715"/>
      <c r="L10393" s="1715"/>
    </row>
    <row r="10394" spans="11:12" ht="15" customHeight="1">
      <c r="K10394" s="1715"/>
      <c r="L10394" s="1715"/>
    </row>
    <row r="10395" spans="11:12" ht="15" customHeight="1">
      <c r="K10395" s="1715"/>
      <c r="L10395" s="1715"/>
    </row>
    <row r="10396" spans="11:12" ht="15" customHeight="1">
      <c r="K10396" s="1715"/>
      <c r="L10396" s="1715"/>
    </row>
    <row r="10397" spans="11:12" ht="15" customHeight="1">
      <c r="K10397" s="1715"/>
      <c r="L10397" s="1715"/>
    </row>
    <row r="10398" spans="11:12" ht="15" customHeight="1">
      <c r="K10398" s="1715"/>
      <c r="L10398" s="1715"/>
    </row>
    <row r="10399" spans="11:12" ht="15" customHeight="1">
      <c r="K10399" s="1715"/>
      <c r="L10399" s="1715"/>
    </row>
    <row r="10400" spans="11:12" ht="15" customHeight="1">
      <c r="K10400" s="1715"/>
      <c r="L10400" s="1715"/>
    </row>
    <row r="10401" spans="11:12" ht="15" customHeight="1">
      <c r="K10401" s="1715"/>
      <c r="L10401" s="1715"/>
    </row>
    <row r="10402" spans="11:12" ht="15" customHeight="1">
      <c r="K10402" s="1715"/>
      <c r="L10402" s="1715"/>
    </row>
    <row r="10403" spans="11:12" ht="15" customHeight="1">
      <c r="K10403" s="1715"/>
      <c r="L10403" s="1715"/>
    </row>
    <row r="10404" spans="11:12" ht="15" customHeight="1">
      <c r="K10404" s="1715"/>
      <c r="L10404" s="1715"/>
    </row>
    <row r="10405" spans="11:12" ht="15" customHeight="1">
      <c r="K10405" s="1715"/>
      <c r="L10405" s="1715"/>
    </row>
    <row r="10406" spans="11:12" ht="15" customHeight="1">
      <c r="K10406" s="1715"/>
      <c r="L10406" s="1715"/>
    </row>
    <row r="10407" spans="11:12" ht="15" customHeight="1">
      <c r="K10407" s="1715"/>
      <c r="L10407" s="1715"/>
    </row>
    <row r="10408" spans="11:12" ht="15" customHeight="1">
      <c r="K10408" s="1715"/>
      <c r="L10408" s="1715"/>
    </row>
    <row r="10409" spans="11:12" ht="15" customHeight="1">
      <c r="K10409" s="1715"/>
      <c r="L10409" s="1715"/>
    </row>
    <row r="10410" spans="11:12" ht="15" customHeight="1">
      <c r="K10410" s="1715"/>
      <c r="L10410" s="1715"/>
    </row>
    <row r="10411" spans="11:12" ht="15" customHeight="1">
      <c r="K10411" s="1715"/>
      <c r="L10411" s="1715"/>
    </row>
    <row r="10412" spans="11:12" ht="15" customHeight="1">
      <c r="K10412" s="1715"/>
      <c r="L10412" s="1715"/>
    </row>
    <row r="10413" spans="11:12" ht="15" customHeight="1">
      <c r="K10413" s="1715"/>
      <c r="L10413" s="1715"/>
    </row>
    <row r="10414" spans="11:12" ht="15" customHeight="1">
      <c r="K10414" s="1715"/>
      <c r="L10414" s="1715"/>
    </row>
    <row r="10415" spans="11:12" ht="15" customHeight="1">
      <c r="K10415" s="1715"/>
      <c r="L10415" s="1715"/>
    </row>
    <row r="10416" spans="11:12" ht="15" customHeight="1">
      <c r="K10416" s="1715"/>
      <c r="L10416" s="1715"/>
    </row>
    <row r="10417" spans="11:12" ht="15" customHeight="1">
      <c r="K10417" s="1715"/>
      <c r="L10417" s="1715"/>
    </row>
    <row r="10418" spans="11:12" ht="15" customHeight="1">
      <c r="K10418" s="1715"/>
      <c r="L10418" s="1715"/>
    </row>
    <row r="10419" spans="11:12" ht="15" customHeight="1">
      <c r="K10419" s="1715"/>
      <c r="L10419" s="1715"/>
    </row>
    <row r="10420" spans="11:12" ht="15" customHeight="1">
      <c r="K10420" s="1715"/>
      <c r="L10420" s="1715"/>
    </row>
    <row r="10421" spans="11:12" ht="15" customHeight="1">
      <c r="K10421" s="1715"/>
      <c r="L10421" s="1715"/>
    </row>
    <row r="10422" spans="11:12" ht="15" customHeight="1">
      <c r="K10422" s="1715"/>
      <c r="L10422" s="1715"/>
    </row>
    <row r="10423" spans="11:12" ht="15" customHeight="1">
      <c r="K10423" s="1715"/>
      <c r="L10423" s="1715"/>
    </row>
    <row r="10424" spans="11:12" ht="15" customHeight="1">
      <c r="K10424" s="1715"/>
      <c r="L10424" s="1715"/>
    </row>
    <row r="10425" spans="11:12" ht="15" customHeight="1">
      <c r="K10425" s="1715"/>
      <c r="L10425" s="1715"/>
    </row>
    <row r="10426" spans="11:12" ht="15" customHeight="1">
      <c r="K10426" s="1715"/>
      <c r="L10426" s="1715"/>
    </row>
    <row r="10427" spans="11:12" ht="15" customHeight="1">
      <c r="K10427" s="1715"/>
      <c r="L10427" s="1715"/>
    </row>
    <row r="10428" spans="11:12" ht="15" customHeight="1">
      <c r="K10428" s="1715"/>
      <c r="L10428" s="1715"/>
    </row>
    <row r="10429" spans="11:12" ht="15" customHeight="1">
      <c r="K10429" s="1715"/>
      <c r="L10429" s="1715"/>
    </row>
    <row r="10430" spans="11:12" ht="15" customHeight="1">
      <c r="K10430" s="1715"/>
      <c r="L10430" s="1715"/>
    </row>
    <row r="10431" spans="11:12" ht="15" customHeight="1">
      <c r="K10431" s="1715"/>
      <c r="L10431" s="1715"/>
    </row>
    <row r="10432" spans="11:12" ht="15" customHeight="1">
      <c r="K10432" s="1715"/>
      <c r="L10432" s="1715"/>
    </row>
    <row r="10433" spans="11:12" ht="15" customHeight="1">
      <c r="K10433" s="1715"/>
      <c r="L10433" s="1715"/>
    </row>
    <row r="10434" spans="11:12" ht="15" customHeight="1">
      <c r="K10434" s="1715"/>
      <c r="L10434" s="1715"/>
    </row>
    <row r="10435" spans="11:12" ht="15" customHeight="1">
      <c r="K10435" s="1715"/>
      <c r="L10435" s="1715"/>
    </row>
    <row r="10436" spans="11:12" ht="15" customHeight="1">
      <c r="K10436" s="1715"/>
      <c r="L10436" s="1715"/>
    </row>
    <row r="10437" spans="11:12" ht="15" customHeight="1">
      <c r="K10437" s="1715"/>
      <c r="L10437" s="1715"/>
    </row>
    <row r="10438" spans="11:12" ht="15" customHeight="1">
      <c r="K10438" s="1715"/>
      <c r="L10438" s="1715"/>
    </row>
    <row r="10439" spans="11:12" ht="15" customHeight="1">
      <c r="K10439" s="1715"/>
      <c r="L10439" s="1715"/>
    </row>
    <row r="10440" spans="11:12" ht="15" customHeight="1">
      <c r="K10440" s="1715"/>
      <c r="L10440" s="1715"/>
    </row>
    <row r="10441" spans="11:12" ht="15" customHeight="1">
      <c r="K10441" s="1715"/>
      <c r="L10441" s="1715"/>
    </row>
    <row r="10442" spans="11:12" ht="15" customHeight="1">
      <c r="K10442" s="1715"/>
      <c r="L10442" s="1715"/>
    </row>
    <row r="10443" spans="11:12" ht="15" customHeight="1">
      <c r="K10443" s="1715"/>
      <c r="L10443" s="1715"/>
    </row>
    <row r="10444" spans="11:12" ht="15" customHeight="1">
      <c r="K10444" s="1715"/>
      <c r="L10444" s="1715"/>
    </row>
    <row r="10445" spans="11:12" ht="15" customHeight="1">
      <c r="K10445" s="1715"/>
      <c r="L10445" s="1715"/>
    </row>
    <row r="10446" spans="11:12" ht="15" customHeight="1">
      <c r="K10446" s="1715"/>
      <c r="L10446" s="1715"/>
    </row>
    <row r="10447" spans="11:12" ht="15" customHeight="1">
      <c r="K10447" s="1715"/>
      <c r="L10447" s="1715"/>
    </row>
    <row r="10448" spans="11:12" ht="15" customHeight="1">
      <c r="K10448" s="1715"/>
      <c r="L10448" s="1715"/>
    </row>
    <row r="10449" spans="11:12" ht="15" customHeight="1">
      <c r="K10449" s="1715"/>
      <c r="L10449" s="1715"/>
    </row>
    <row r="10450" spans="11:12" ht="15" customHeight="1">
      <c r="K10450" s="1715"/>
      <c r="L10450" s="1715"/>
    </row>
    <row r="10451" spans="11:12" ht="15" customHeight="1">
      <c r="K10451" s="1715"/>
      <c r="L10451" s="1715"/>
    </row>
    <row r="10452" spans="11:12" ht="15" customHeight="1">
      <c r="K10452" s="1715"/>
      <c r="L10452" s="1715"/>
    </row>
    <row r="10453" spans="11:12" ht="15" customHeight="1">
      <c r="K10453" s="1715"/>
      <c r="L10453" s="1715"/>
    </row>
    <row r="10454" spans="11:12" ht="15" customHeight="1">
      <c r="K10454" s="1715"/>
      <c r="L10454" s="1715"/>
    </row>
    <row r="10455" spans="11:12" ht="15" customHeight="1">
      <c r="K10455" s="1715"/>
      <c r="L10455" s="1715"/>
    </row>
    <row r="10456" spans="11:12" ht="15" customHeight="1">
      <c r="K10456" s="1715"/>
      <c r="L10456" s="1715"/>
    </row>
    <row r="10457" spans="11:12" ht="15" customHeight="1">
      <c r="K10457" s="1715"/>
      <c r="L10457" s="1715"/>
    </row>
    <row r="10458" spans="11:12" ht="15" customHeight="1">
      <c r="K10458" s="1715"/>
      <c r="L10458" s="1715"/>
    </row>
    <row r="10459" spans="11:12" ht="15" customHeight="1">
      <c r="K10459" s="1715"/>
      <c r="L10459" s="1715"/>
    </row>
    <row r="10460" spans="11:12" ht="15" customHeight="1">
      <c r="K10460" s="1715"/>
      <c r="L10460" s="1715"/>
    </row>
    <row r="10461" spans="11:12" ht="15" customHeight="1">
      <c r="K10461" s="1715"/>
      <c r="L10461" s="1715"/>
    </row>
    <row r="10462" spans="11:12" ht="15" customHeight="1">
      <c r="K10462" s="1715"/>
      <c r="L10462" s="1715"/>
    </row>
    <row r="10463" spans="11:12" ht="15" customHeight="1">
      <c r="K10463" s="1715"/>
      <c r="L10463" s="1715"/>
    </row>
    <row r="10464" spans="11:12" ht="15" customHeight="1">
      <c r="K10464" s="1715"/>
      <c r="L10464" s="1715"/>
    </row>
    <row r="10465" spans="11:12" ht="15" customHeight="1">
      <c r="K10465" s="1715"/>
      <c r="L10465" s="1715"/>
    </row>
    <row r="10466" spans="11:12" ht="15" customHeight="1">
      <c r="K10466" s="1715"/>
      <c r="L10466" s="1715"/>
    </row>
    <row r="10467" spans="11:12" ht="15" customHeight="1">
      <c r="K10467" s="1715"/>
      <c r="L10467" s="1715"/>
    </row>
    <row r="10468" spans="11:12" ht="15" customHeight="1">
      <c r="K10468" s="1715"/>
      <c r="L10468" s="1715"/>
    </row>
    <row r="10469" spans="11:12" ht="15" customHeight="1">
      <c r="K10469" s="1715"/>
      <c r="L10469" s="1715"/>
    </row>
    <row r="10470" spans="11:12" ht="15" customHeight="1">
      <c r="K10470" s="1715"/>
      <c r="L10470" s="1715"/>
    </row>
    <row r="10471" spans="11:12" ht="15" customHeight="1">
      <c r="K10471" s="1715"/>
      <c r="L10471" s="1715"/>
    </row>
    <row r="10472" spans="11:12" ht="15" customHeight="1">
      <c r="K10472" s="1715"/>
      <c r="L10472" s="1715"/>
    </row>
    <row r="10473" spans="11:12" ht="15" customHeight="1">
      <c r="K10473" s="1715"/>
      <c r="L10473" s="1715"/>
    </row>
    <row r="10474" spans="11:12" ht="15" customHeight="1">
      <c r="K10474" s="1715"/>
      <c r="L10474" s="1715"/>
    </row>
    <row r="10475" spans="11:12" ht="15" customHeight="1">
      <c r="K10475" s="1715"/>
      <c r="L10475" s="1715"/>
    </row>
    <row r="10476" spans="11:12" ht="15" customHeight="1">
      <c r="K10476" s="1715"/>
      <c r="L10476" s="1715"/>
    </row>
    <row r="10477" spans="11:12" ht="15" customHeight="1">
      <c r="K10477" s="1715"/>
      <c r="L10477" s="1715"/>
    </row>
    <row r="10478" spans="11:12" ht="15" customHeight="1">
      <c r="K10478" s="1715"/>
      <c r="L10478" s="1715"/>
    </row>
    <row r="10479" spans="11:12" ht="15" customHeight="1">
      <c r="K10479" s="1715"/>
      <c r="L10479" s="1715"/>
    </row>
    <row r="10480" spans="11:12" ht="15" customHeight="1">
      <c r="K10480" s="1715"/>
      <c r="L10480" s="1715"/>
    </row>
    <row r="10481" spans="11:12" ht="15" customHeight="1">
      <c r="K10481" s="1715"/>
      <c r="L10481" s="1715"/>
    </row>
    <row r="10482" spans="11:12" ht="15" customHeight="1">
      <c r="K10482" s="1715"/>
      <c r="L10482" s="1715"/>
    </row>
    <row r="10483" spans="11:12" ht="15" customHeight="1">
      <c r="K10483" s="1715"/>
      <c r="L10483" s="1715"/>
    </row>
    <row r="10484" spans="11:12" ht="15" customHeight="1">
      <c r="K10484" s="1715"/>
      <c r="L10484" s="1715"/>
    </row>
    <row r="10485" spans="11:12" ht="15" customHeight="1">
      <c r="K10485" s="1715"/>
      <c r="L10485" s="1715"/>
    </row>
    <row r="10486" spans="11:12" ht="15" customHeight="1">
      <c r="K10486" s="1715"/>
      <c r="L10486" s="1715"/>
    </row>
    <row r="10487" spans="11:12" ht="15" customHeight="1">
      <c r="K10487" s="1715"/>
      <c r="L10487" s="1715"/>
    </row>
    <row r="10488" spans="11:12" ht="15" customHeight="1">
      <c r="K10488" s="1715"/>
      <c r="L10488" s="1715"/>
    </row>
    <row r="10489" spans="11:12" ht="15" customHeight="1">
      <c r="K10489" s="1715"/>
      <c r="L10489" s="1715"/>
    </row>
    <row r="10490" spans="11:12" ht="15" customHeight="1">
      <c r="K10490" s="1715"/>
      <c r="L10490" s="1715"/>
    </row>
    <row r="10491" spans="11:12" ht="15" customHeight="1">
      <c r="K10491" s="1715"/>
      <c r="L10491" s="1715"/>
    </row>
    <row r="10492" spans="11:12" ht="15" customHeight="1">
      <c r="K10492" s="1715"/>
      <c r="L10492" s="1715"/>
    </row>
    <row r="10493" spans="11:12" ht="15" customHeight="1">
      <c r="K10493" s="1715"/>
      <c r="L10493" s="1715"/>
    </row>
    <row r="10494" spans="11:12" ht="15" customHeight="1">
      <c r="K10494" s="1715"/>
      <c r="L10494" s="1715"/>
    </row>
    <row r="10495" spans="11:12" ht="15" customHeight="1">
      <c r="K10495" s="1715"/>
      <c r="L10495" s="1715"/>
    </row>
    <row r="10496" spans="11:12" ht="15" customHeight="1">
      <c r="K10496" s="1715"/>
      <c r="L10496" s="1715"/>
    </row>
    <row r="10497" spans="11:12" ht="15" customHeight="1">
      <c r="K10497" s="1715"/>
      <c r="L10497" s="1715"/>
    </row>
    <row r="10498" spans="11:12" ht="15" customHeight="1">
      <c r="K10498" s="1715"/>
      <c r="L10498" s="1715"/>
    </row>
    <row r="10499" spans="11:12" ht="15" customHeight="1">
      <c r="K10499" s="1715"/>
      <c r="L10499" s="1715"/>
    </row>
    <row r="10500" spans="11:12" ht="15" customHeight="1">
      <c r="K10500" s="1715"/>
      <c r="L10500" s="1715"/>
    </row>
    <row r="10501" spans="11:12" ht="15" customHeight="1">
      <c r="K10501" s="1715"/>
      <c r="L10501" s="1715"/>
    </row>
    <row r="10502" spans="11:12" ht="15" customHeight="1">
      <c r="K10502" s="1715"/>
      <c r="L10502" s="1715"/>
    </row>
    <row r="10503" spans="11:12" ht="15" customHeight="1">
      <c r="K10503" s="1715"/>
      <c r="L10503" s="1715"/>
    </row>
    <row r="10504" spans="11:12" ht="15" customHeight="1">
      <c r="K10504" s="1715"/>
      <c r="L10504" s="1715"/>
    </row>
    <row r="10505" spans="11:12" ht="15" customHeight="1">
      <c r="K10505" s="1715"/>
      <c r="L10505" s="1715"/>
    </row>
    <row r="10506" spans="11:12" ht="15" customHeight="1">
      <c r="K10506" s="1715"/>
      <c r="L10506" s="1715"/>
    </row>
    <row r="10507" spans="11:12" ht="15" customHeight="1">
      <c r="K10507" s="1715"/>
      <c r="L10507" s="1715"/>
    </row>
    <row r="10508" spans="11:12" ht="15" customHeight="1">
      <c r="K10508" s="1715"/>
      <c r="L10508" s="1715"/>
    </row>
    <row r="10509" spans="11:12" ht="15" customHeight="1">
      <c r="K10509" s="1715"/>
      <c r="L10509" s="1715"/>
    </row>
    <row r="10510" spans="11:12" ht="15" customHeight="1">
      <c r="K10510" s="1715"/>
      <c r="L10510" s="1715"/>
    </row>
    <row r="10511" spans="11:12" ht="15" customHeight="1">
      <c r="K10511" s="1715"/>
      <c r="L10511" s="1715"/>
    </row>
    <row r="10512" spans="11:12" ht="15" customHeight="1">
      <c r="K10512" s="1715"/>
      <c r="L10512" s="1715"/>
    </row>
    <row r="10513" spans="11:12" ht="15" customHeight="1">
      <c r="K10513" s="1715"/>
      <c r="L10513" s="1715"/>
    </row>
    <row r="10514" spans="11:12" ht="15" customHeight="1">
      <c r="K10514" s="1715"/>
      <c r="L10514" s="1715"/>
    </row>
    <row r="10515" spans="11:12" ht="15" customHeight="1">
      <c r="K10515" s="1715"/>
      <c r="L10515" s="1715"/>
    </row>
    <row r="10516" spans="11:12" ht="15" customHeight="1">
      <c r="K10516" s="1715"/>
      <c r="L10516" s="1715"/>
    </row>
    <row r="10517" spans="11:12" ht="15" customHeight="1">
      <c r="K10517" s="1715"/>
      <c r="L10517" s="1715"/>
    </row>
    <row r="10518" spans="11:12" ht="15" customHeight="1">
      <c r="K10518" s="1715"/>
      <c r="L10518" s="1715"/>
    </row>
    <row r="10519" spans="11:12" ht="15" customHeight="1">
      <c r="K10519" s="1715"/>
      <c r="L10519" s="1715"/>
    </row>
    <row r="10520" spans="11:12" ht="15" customHeight="1">
      <c r="K10520" s="1715"/>
      <c r="L10520" s="1715"/>
    </row>
    <row r="10521" spans="11:12" ht="15" customHeight="1">
      <c r="K10521" s="1715"/>
      <c r="L10521" s="1715"/>
    </row>
    <row r="10522" spans="11:12" ht="15" customHeight="1">
      <c r="K10522" s="1715"/>
      <c r="L10522" s="1715"/>
    </row>
    <row r="10523" spans="11:12" ht="15" customHeight="1">
      <c r="K10523" s="1715"/>
      <c r="L10523" s="1715"/>
    </row>
    <row r="10524" spans="11:12" ht="15" customHeight="1">
      <c r="K10524" s="1715"/>
      <c r="L10524" s="1715"/>
    </row>
    <row r="10525" spans="11:12" ht="15" customHeight="1">
      <c r="K10525" s="1715"/>
      <c r="L10525" s="1715"/>
    </row>
    <row r="10526" spans="11:12" ht="15" customHeight="1">
      <c r="K10526" s="1715"/>
      <c r="L10526" s="1715"/>
    </row>
    <row r="10527" spans="11:12" ht="15" customHeight="1">
      <c r="K10527" s="1715"/>
      <c r="L10527" s="1715"/>
    </row>
    <row r="10528" spans="11:12" ht="15" customHeight="1">
      <c r="K10528" s="1715"/>
      <c r="L10528" s="1715"/>
    </row>
    <row r="10529" spans="11:12" ht="15" customHeight="1">
      <c r="K10529" s="1715"/>
      <c r="L10529" s="1715"/>
    </row>
    <row r="10530" spans="11:12" ht="15" customHeight="1">
      <c r="K10530" s="1715"/>
      <c r="L10530" s="1715"/>
    </row>
    <row r="10531" spans="11:12" ht="15" customHeight="1">
      <c r="K10531" s="1715"/>
      <c r="L10531" s="1715"/>
    </row>
    <row r="10532" spans="11:12" ht="15" customHeight="1">
      <c r="K10532" s="1715"/>
      <c r="L10532" s="1715"/>
    </row>
    <row r="10533" spans="11:12" ht="15" customHeight="1">
      <c r="K10533" s="1715"/>
      <c r="L10533" s="1715"/>
    </row>
    <row r="10534" spans="11:12" ht="15" customHeight="1">
      <c r="K10534" s="1715"/>
      <c r="L10534" s="1715"/>
    </row>
    <row r="10535" spans="11:12" ht="15" customHeight="1">
      <c r="K10535" s="1715"/>
      <c r="L10535" s="1715"/>
    </row>
    <row r="10536" spans="11:12" ht="15" customHeight="1">
      <c r="K10536" s="1715"/>
      <c r="L10536" s="1715"/>
    </row>
    <row r="10537" spans="11:12" ht="15" customHeight="1">
      <c r="K10537" s="1715"/>
      <c r="L10537" s="1715"/>
    </row>
    <row r="10538" spans="11:12" ht="15" customHeight="1">
      <c r="K10538" s="1715"/>
      <c r="L10538" s="1715"/>
    </row>
    <row r="10539" spans="11:12" ht="15" customHeight="1">
      <c r="K10539" s="1715"/>
      <c r="L10539" s="1715"/>
    </row>
    <row r="10540" spans="11:12" ht="15" customHeight="1">
      <c r="K10540" s="1715"/>
      <c r="L10540" s="1715"/>
    </row>
    <row r="10541" spans="11:12" ht="15" customHeight="1">
      <c r="K10541" s="1715"/>
      <c r="L10541" s="1715"/>
    </row>
    <row r="10542" spans="11:12" ht="15" customHeight="1">
      <c r="K10542" s="1715"/>
      <c r="L10542" s="1715"/>
    </row>
    <row r="10543" spans="11:12" ht="15" customHeight="1">
      <c r="K10543" s="1715"/>
      <c r="L10543" s="1715"/>
    </row>
    <row r="10544" spans="11:12" ht="15" customHeight="1">
      <c r="K10544" s="1715"/>
      <c r="L10544" s="1715"/>
    </row>
    <row r="10545" spans="11:12" ht="15" customHeight="1">
      <c r="K10545" s="1715"/>
      <c r="L10545" s="1715"/>
    </row>
    <row r="10546" spans="11:12" ht="15" customHeight="1">
      <c r="K10546" s="1715"/>
      <c r="L10546" s="1715"/>
    </row>
    <row r="10547" spans="11:12" ht="15" customHeight="1">
      <c r="K10547" s="1715"/>
      <c r="L10547" s="1715"/>
    </row>
    <row r="10548" spans="11:12" ht="15" customHeight="1">
      <c r="K10548" s="1715"/>
      <c r="L10548" s="1715"/>
    </row>
    <row r="10549" spans="11:12" ht="15" customHeight="1">
      <c r="K10549" s="1715"/>
      <c r="L10549" s="1715"/>
    </row>
    <row r="10550" spans="11:12" ht="15" customHeight="1">
      <c r="K10550" s="1715"/>
      <c r="L10550" s="1715"/>
    </row>
    <row r="10551" spans="11:12" ht="15" customHeight="1">
      <c r="K10551" s="1715"/>
      <c r="L10551" s="1715"/>
    </row>
    <row r="10552" spans="11:12" ht="15" customHeight="1">
      <c r="K10552" s="1715"/>
      <c r="L10552" s="1715"/>
    </row>
    <row r="10553" spans="11:12" ht="15" customHeight="1">
      <c r="K10553" s="1715"/>
      <c r="L10553" s="1715"/>
    </row>
    <row r="10554" spans="11:12" ht="15" customHeight="1">
      <c r="K10554" s="1715"/>
      <c r="L10554" s="1715"/>
    </row>
    <row r="10555" spans="11:12" ht="15" customHeight="1">
      <c r="K10555" s="1715"/>
      <c r="L10555" s="1715"/>
    </row>
    <row r="10556" spans="11:12" ht="15" customHeight="1">
      <c r="K10556" s="1715"/>
      <c r="L10556" s="1715"/>
    </row>
    <row r="10557" spans="11:12" ht="15" customHeight="1">
      <c r="K10557" s="1715"/>
      <c r="L10557" s="1715"/>
    </row>
    <row r="10558" spans="11:12" ht="15" customHeight="1">
      <c r="K10558" s="1715"/>
      <c r="L10558" s="1715"/>
    </row>
    <row r="10559" spans="11:12" ht="15" customHeight="1">
      <c r="K10559" s="1715"/>
      <c r="L10559" s="1715"/>
    </row>
    <row r="10560" spans="11:12" ht="15" customHeight="1">
      <c r="K10560" s="1715"/>
      <c r="L10560" s="1715"/>
    </row>
    <row r="10561" spans="11:12" ht="15" customHeight="1">
      <c r="K10561" s="1715"/>
      <c r="L10561" s="1715"/>
    </row>
    <row r="10562" spans="11:12" ht="15" customHeight="1">
      <c r="K10562" s="1715"/>
      <c r="L10562" s="1715"/>
    </row>
    <row r="10563" spans="11:12" ht="15" customHeight="1">
      <c r="K10563" s="1715"/>
      <c r="L10563" s="1715"/>
    </row>
    <row r="10564" spans="11:12" ht="15" customHeight="1">
      <c r="K10564" s="1715"/>
      <c r="L10564" s="1715"/>
    </row>
    <row r="10565" spans="11:12" ht="15" customHeight="1">
      <c r="K10565" s="1715"/>
      <c r="L10565" s="1715"/>
    </row>
    <row r="10566" spans="11:12" ht="15" customHeight="1">
      <c r="K10566" s="1715"/>
      <c r="L10566" s="1715"/>
    </row>
    <row r="10567" spans="11:12" ht="15" customHeight="1">
      <c r="K10567" s="1715"/>
      <c r="L10567" s="1715"/>
    </row>
    <row r="10568" spans="11:12" ht="15" customHeight="1">
      <c r="K10568" s="1715"/>
      <c r="L10568" s="1715"/>
    </row>
    <row r="10569" spans="11:12" ht="15" customHeight="1">
      <c r="K10569" s="1715"/>
      <c r="L10569" s="1715"/>
    </row>
    <row r="10570" spans="11:12" ht="15" customHeight="1">
      <c r="K10570" s="1715"/>
      <c r="L10570" s="1715"/>
    </row>
    <row r="10571" spans="11:12" ht="15" customHeight="1">
      <c r="K10571" s="1715"/>
      <c r="L10571" s="1715"/>
    </row>
    <row r="10572" spans="11:12" ht="15" customHeight="1">
      <c r="K10572" s="1715"/>
      <c r="L10572" s="1715"/>
    </row>
    <row r="10573" spans="11:12" ht="15" customHeight="1">
      <c r="K10573" s="1715"/>
      <c r="L10573" s="1715"/>
    </row>
    <row r="10574" spans="11:12" ht="15" customHeight="1">
      <c r="K10574" s="1715"/>
      <c r="L10574" s="1715"/>
    </row>
    <row r="10575" spans="11:12" ht="15" customHeight="1">
      <c r="K10575" s="1715"/>
      <c r="L10575" s="1715"/>
    </row>
    <row r="10576" spans="11:12" ht="15" customHeight="1">
      <c r="K10576" s="1715"/>
      <c r="L10576" s="1715"/>
    </row>
    <row r="10577" spans="11:12" ht="15" customHeight="1">
      <c r="K10577" s="1715"/>
      <c r="L10577" s="1715"/>
    </row>
    <row r="10578" spans="11:12" ht="15" customHeight="1">
      <c r="K10578" s="1715"/>
      <c r="L10578" s="1715"/>
    </row>
    <row r="10579" spans="11:12" ht="15" customHeight="1">
      <c r="K10579" s="1715"/>
      <c r="L10579" s="1715"/>
    </row>
    <row r="10580" spans="11:12" ht="15" customHeight="1">
      <c r="K10580" s="1715"/>
      <c r="L10580" s="1715"/>
    </row>
    <row r="10581" spans="11:12" ht="15" customHeight="1">
      <c r="K10581" s="1715"/>
      <c r="L10581" s="1715"/>
    </row>
    <row r="10582" spans="11:12" ht="15" customHeight="1">
      <c r="K10582" s="1715"/>
      <c r="L10582" s="1715"/>
    </row>
    <row r="10583" spans="11:12" ht="15" customHeight="1">
      <c r="K10583" s="1715"/>
      <c r="L10583" s="1715"/>
    </row>
    <row r="10584" spans="11:12" ht="15" customHeight="1">
      <c r="K10584" s="1715"/>
      <c r="L10584" s="1715"/>
    </row>
    <row r="10585" spans="11:12" ht="15" customHeight="1">
      <c r="K10585" s="1715"/>
      <c r="L10585" s="1715"/>
    </row>
    <row r="10586" spans="11:12" ht="15" customHeight="1">
      <c r="K10586" s="1715"/>
      <c r="L10586" s="1715"/>
    </row>
    <row r="10587" spans="11:12" ht="15" customHeight="1">
      <c r="K10587" s="1715"/>
      <c r="L10587" s="1715"/>
    </row>
    <row r="10588" spans="11:12" ht="15" customHeight="1">
      <c r="K10588" s="1715"/>
      <c r="L10588" s="1715"/>
    </row>
    <row r="10589" spans="11:12" ht="15" customHeight="1">
      <c r="K10589" s="1715"/>
      <c r="L10589" s="1715"/>
    </row>
    <row r="10590" spans="11:12" ht="15" customHeight="1">
      <c r="K10590" s="1715"/>
      <c r="L10590" s="1715"/>
    </row>
    <row r="10591" spans="11:12" ht="15" customHeight="1">
      <c r="K10591" s="1715"/>
      <c r="L10591" s="1715"/>
    </row>
    <row r="10592" spans="11:12" ht="15" customHeight="1">
      <c r="K10592" s="1715"/>
      <c r="L10592" s="1715"/>
    </row>
    <row r="10593" spans="11:12" ht="15" customHeight="1">
      <c r="K10593" s="1715"/>
      <c r="L10593" s="1715"/>
    </row>
    <row r="10594" spans="11:12" ht="15" customHeight="1">
      <c r="K10594" s="1715"/>
      <c r="L10594" s="1715"/>
    </row>
    <row r="10595" spans="11:12" ht="15" customHeight="1">
      <c r="K10595" s="1715"/>
      <c r="L10595" s="1715"/>
    </row>
    <row r="10596" spans="11:12" ht="15" customHeight="1">
      <c r="K10596" s="1715"/>
      <c r="L10596" s="1715"/>
    </row>
    <row r="10597" spans="11:12" ht="15" customHeight="1">
      <c r="K10597" s="1715"/>
      <c r="L10597" s="1715"/>
    </row>
    <row r="10598" spans="11:12" ht="15" customHeight="1">
      <c r="K10598" s="1715"/>
      <c r="L10598" s="1715"/>
    </row>
    <row r="10599" spans="11:12" ht="15" customHeight="1">
      <c r="K10599" s="1715"/>
      <c r="L10599" s="1715"/>
    </row>
    <row r="10600" spans="11:12" ht="15" customHeight="1">
      <c r="K10600" s="1715"/>
      <c r="L10600" s="1715"/>
    </row>
    <row r="10601" spans="11:12" ht="15" customHeight="1">
      <c r="K10601" s="1715"/>
      <c r="L10601" s="1715"/>
    </row>
    <row r="10602" spans="11:12" ht="15" customHeight="1">
      <c r="K10602" s="1715"/>
      <c r="L10602" s="1715"/>
    </row>
    <row r="10603" spans="11:12" ht="15" customHeight="1">
      <c r="K10603" s="1715"/>
      <c r="L10603" s="1715"/>
    </row>
    <row r="10604" spans="11:12" ht="15" customHeight="1">
      <c r="K10604" s="1715"/>
      <c r="L10604" s="1715"/>
    </row>
    <row r="10605" spans="11:12" ht="15" customHeight="1">
      <c r="K10605" s="1715"/>
      <c r="L10605" s="1715"/>
    </row>
    <row r="10606" spans="11:12" ht="15" customHeight="1">
      <c r="K10606" s="1715"/>
      <c r="L10606" s="1715"/>
    </row>
    <row r="10607" spans="11:12" ht="15" customHeight="1">
      <c r="K10607" s="1715"/>
      <c r="L10607" s="1715"/>
    </row>
    <row r="10608" spans="11:12" ht="15" customHeight="1">
      <c r="K10608" s="1715"/>
      <c r="L10608" s="1715"/>
    </row>
    <row r="10609" spans="11:12" ht="15" customHeight="1">
      <c r="K10609" s="1715"/>
      <c r="L10609" s="1715"/>
    </row>
    <row r="10610" spans="11:12" ht="15" customHeight="1">
      <c r="K10610" s="1715"/>
      <c r="L10610" s="1715"/>
    </row>
    <row r="10611" spans="11:12" ht="15" customHeight="1">
      <c r="K10611" s="1715"/>
      <c r="L10611" s="1715"/>
    </row>
    <row r="10612" spans="11:12" ht="15" customHeight="1">
      <c r="K10612" s="1715"/>
      <c r="L10612" s="1715"/>
    </row>
    <row r="10613" spans="11:12" ht="15" customHeight="1">
      <c r="K10613" s="1715"/>
      <c r="L10613" s="1715"/>
    </row>
    <row r="10614" spans="11:12" ht="15" customHeight="1">
      <c r="K10614" s="1715"/>
      <c r="L10614" s="1715"/>
    </row>
    <row r="10615" spans="11:12" ht="15" customHeight="1">
      <c r="K10615" s="1715"/>
      <c r="L10615" s="1715"/>
    </row>
    <row r="10616" spans="11:12" ht="15" customHeight="1">
      <c r="K10616" s="1715"/>
      <c r="L10616" s="1715"/>
    </row>
    <row r="10617" spans="11:12" ht="15" customHeight="1">
      <c r="K10617" s="1715"/>
      <c r="L10617" s="1715"/>
    </row>
    <row r="10618" spans="11:12" ht="15" customHeight="1">
      <c r="K10618" s="1715"/>
      <c r="L10618" s="1715"/>
    </row>
    <row r="10619" spans="11:12" ht="15" customHeight="1">
      <c r="K10619" s="1715"/>
      <c r="L10619" s="1715"/>
    </row>
    <row r="10620" spans="11:12" ht="15" customHeight="1">
      <c r="K10620" s="1715"/>
      <c r="L10620" s="1715"/>
    </row>
    <row r="10621" spans="11:12" ht="15" customHeight="1">
      <c r="K10621" s="1715"/>
      <c r="L10621" s="1715"/>
    </row>
    <row r="10622" spans="11:12" ht="15" customHeight="1">
      <c r="K10622" s="1715"/>
      <c r="L10622" s="1715"/>
    </row>
    <row r="10623" spans="11:12" ht="15" customHeight="1">
      <c r="K10623" s="1715"/>
      <c r="L10623" s="1715"/>
    </row>
    <row r="10624" spans="11:12" ht="15" customHeight="1">
      <c r="K10624" s="1715"/>
      <c r="L10624" s="1715"/>
    </row>
    <row r="10625" spans="11:12" ht="15" customHeight="1">
      <c r="K10625" s="1715"/>
      <c r="L10625" s="1715"/>
    </row>
    <row r="10626" spans="11:12" ht="15" customHeight="1">
      <c r="K10626" s="1715"/>
      <c r="L10626" s="1715"/>
    </row>
    <row r="10627" spans="11:12" ht="15" customHeight="1">
      <c r="K10627" s="1715"/>
      <c r="L10627" s="1715"/>
    </row>
    <row r="10628" spans="11:12" ht="15" customHeight="1">
      <c r="K10628" s="1715"/>
      <c r="L10628" s="1715"/>
    </row>
    <row r="10629" spans="11:12" ht="15" customHeight="1">
      <c r="K10629" s="1715"/>
      <c r="L10629" s="1715"/>
    </row>
    <row r="10630" spans="11:12" ht="15" customHeight="1">
      <c r="K10630" s="1715"/>
      <c r="L10630" s="1715"/>
    </row>
    <row r="10631" spans="11:12" ht="15" customHeight="1">
      <c r="K10631" s="1715"/>
      <c r="L10631" s="1715"/>
    </row>
    <row r="10632" spans="11:12" ht="15" customHeight="1">
      <c r="K10632" s="1715"/>
      <c r="L10632" s="1715"/>
    </row>
    <row r="10633" spans="11:12" ht="15" customHeight="1">
      <c r="K10633" s="1715"/>
      <c r="L10633" s="1715"/>
    </row>
    <row r="10634" spans="11:12" ht="15" customHeight="1">
      <c r="K10634" s="1715"/>
      <c r="L10634" s="1715"/>
    </row>
    <row r="10635" spans="11:12" ht="15" customHeight="1">
      <c r="K10635" s="1715"/>
      <c r="L10635" s="1715"/>
    </row>
    <row r="10636" spans="11:12" ht="15" customHeight="1">
      <c r="K10636" s="1715"/>
      <c r="L10636" s="1715"/>
    </row>
    <row r="10637" spans="11:12" ht="15" customHeight="1">
      <c r="K10637" s="1715"/>
      <c r="L10637" s="1715"/>
    </row>
    <row r="10638" spans="11:12" ht="15" customHeight="1">
      <c r="K10638" s="1715"/>
      <c r="L10638" s="1715"/>
    </row>
    <row r="10639" spans="11:12" ht="15" customHeight="1">
      <c r="K10639" s="1715"/>
      <c r="L10639" s="1715"/>
    </row>
    <row r="10640" spans="11:12" ht="15" customHeight="1">
      <c r="K10640" s="1715"/>
      <c r="L10640" s="1715"/>
    </row>
    <row r="10641" spans="11:12" ht="15" customHeight="1">
      <c r="K10641" s="1715"/>
      <c r="L10641" s="1715"/>
    </row>
    <row r="10642" spans="11:12" ht="15" customHeight="1">
      <c r="K10642" s="1715"/>
      <c r="L10642" s="1715"/>
    </row>
    <row r="10643" spans="11:12" ht="15" customHeight="1">
      <c r="K10643" s="1715"/>
      <c r="L10643" s="1715"/>
    </row>
    <row r="10644" spans="11:12" ht="15" customHeight="1">
      <c r="K10644" s="1715"/>
      <c r="L10644" s="1715"/>
    </row>
    <row r="10645" spans="11:12" ht="15" customHeight="1">
      <c r="K10645" s="1715"/>
      <c r="L10645" s="1715"/>
    </row>
    <row r="10646" spans="11:12" ht="15" customHeight="1">
      <c r="K10646" s="1715"/>
      <c r="L10646" s="1715"/>
    </row>
    <row r="10647" spans="11:12" ht="15" customHeight="1">
      <c r="K10647" s="1715"/>
      <c r="L10647" s="1715"/>
    </row>
    <row r="10648" spans="11:12" ht="15" customHeight="1">
      <c r="K10648" s="1715"/>
      <c r="L10648" s="1715"/>
    </row>
    <row r="10649" spans="11:12" ht="15" customHeight="1">
      <c r="K10649" s="1715"/>
      <c r="L10649" s="1715"/>
    </row>
    <row r="10650" spans="11:12" ht="15" customHeight="1">
      <c r="K10650" s="1715"/>
      <c r="L10650" s="1715"/>
    </row>
    <row r="10651" spans="11:12" ht="15" customHeight="1">
      <c r="K10651" s="1715"/>
      <c r="L10651" s="1715"/>
    </row>
    <row r="10652" spans="11:12" ht="15" customHeight="1">
      <c r="K10652" s="1715"/>
      <c r="L10652" s="1715"/>
    </row>
    <row r="10653" spans="11:12" ht="15" customHeight="1">
      <c r="K10653" s="1715"/>
      <c r="L10653" s="1715"/>
    </row>
    <row r="10654" spans="11:12" ht="15" customHeight="1">
      <c r="K10654" s="1715"/>
      <c r="L10654" s="1715"/>
    </row>
    <row r="10655" spans="11:12" ht="15" customHeight="1">
      <c r="K10655" s="1715"/>
      <c r="L10655" s="1715"/>
    </row>
    <row r="10656" spans="11:12" ht="15" customHeight="1">
      <c r="K10656" s="1715"/>
      <c r="L10656" s="1715"/>
    </row>
    <row r="10657" spans="11:12" ht="15" customHeight="1">
      <c r="K10657" s="1715"/>
      <c r="L10657" s="1715"/>
    </row>
    <row r="10658" spans="11:12" ht="15" customHeight="1">
      <c r="K10658" s="1715"/>
      <c r="L10658" s="1715"/>
    </row>
    <row r="10659" spans="11:12" ht="15" customHeight="1">
      <c r="K10659" s="1715"/>
      <c r="L10659" s="1715"/>
    </row>
    <row r="10660" spans="11:12" ht="15" customHeight="1">
      <c r="K10660" s="1715"/>
      <c r="L10660" s="1715"/>
    </row>
    <row r="10661" spans="11:12" ht="15" customHeight="1">
      <c r="K10661" s="1715"/>
      <c r="L10661" s="1715"/>
    </row>
    <row r="10662" spans="11:12" ht="15" customHeight="1">
      <c r="K10662" s="1715"/>
      <c r="L10662" s="1715"/>
    </row>
    <row r="10663" spans="11:12" ht="15" customHeight="1">
      <c r="K10663" s="1715"/>
      <c r="L10663" s="1715"/>
    </row>
    <row r="10664" spans="11:12" ht="15" customHeight="1">
      <c r="K10664" s="1715"/>
      <c r="L10664" s="1715"/>
    </row>
    <row r="10665" spans="11:12" ht="15" customHeight="1">
      <c r="K10665" s="1715"/>
      <c r="L10665" s="1715"/>
    </row>
    <row r="10666" spans="11:12" ht="15" customHeight="1">
      <c r="K10666" s="1715"/>
      <c r="L10666" s="1715"/>
    </row>
    <row r="10667" spans="11:12" ht="15" customHeight="1">
      <c r="K10667" s="1715"/>
      <c r="L10667" s="1715"/>
    </row>
    <row r="10668" spans="11:12" ht="15" customHeight="1">
      <c r="K10668" s="1715"/>
      <c r="L10668" s="1715"/>
    </row>
    <row r="10669" spans="11:12" ht="15" customHeight="1">
      <c r="K10669" s="1715"/>
      <c r="L10669" s="1715"/>
    </row>
    <row r="10670" spans="11:12" ht="15" customHeight="1">
      <c r="K10670" s="1715"/>
      <c r="L10670" s="1715"/>
    </row>
    <row r="10671" spans="11:12" ht="15" customHeight="1">
      <c r="K10671" s="1715"/>
      <c r="L10671" s="1715"/>
    </row>
    <row r="10672" spans="11:12" ht="15" customHeight="1">
      <c r="K10672" s="1715"/>
      <c r="L10672" s="1715"/>
    </row>
    <row r="10673" spans="11:12" ht="15" customHeight="1">
      <c r="K10673" s="1715"/>
      <c r="L10673" s="1715"/>
    </row>
    <row r="10674" spans="11:12" ht="15" customHeight="1">
      <c r="K10674" s="1715"/>
      <c r="L10674" s="1715"/>
    </row>
    <row r="10675" spans="11:12" ht="15" customHeight="1">
      <c r="K10675" s="1715"/>
      <c r="L10675" s="1715"/>
    </row>
    <row r="10676" spans="11:12" ht="15" customHeight="1">
      <c r="K10676" s="1715"/>
      <c r="L10676" s="1715"/>
    </row>
    <row r="10677" spans="11:12" ht="15" customHeight="1">
      <c r="K10677" s="1715"/>
      <c r="L10677" s="1715"/>
    </row>
    <row r="10678" spans="11:12" ht="15" customHeight="1">
      <c r="K10678" s="1715"/>
      <c r="L10678" s="1715"/>
    </row>
    <row r="10679" spans="11:12" ht="15" customHeight="1">
      <c r="K10679" s="1715"/>
      <c r="L10679" s="1715"/>
    </row>
    <row r="10680" spans="11:12" ht="15" customHeight="1">
      <c r="K10680" s="1715"/>
      <c r="L10680" s="1715"/>
    </row>
    <row r="10681" spans="11:12" ht="15" customHeight="1">
      <c r="K10681" s="1715"/>
      <c r="L10681" s="1715"/>
    </row>
    <row r="10682" spans="11:12" ht="15" customHeight="1">
      <c r="K10682" s="1715"/>
      <c r="L10682" s="1715"/>
    </row>
    <row r="10683" spans="11:12" ht="15" customHeight="1">
      <c r="K10683" s="1715"/>
      <c r="L10683" s="1715"/>
    </row>
    <row r="10684" spans="11:12" ht="15" customHeight="1">
      <c r="K10684" s="1715"/>
      <c r="L10684" s="1715"/>
    </row>
    <row r="10685" spans="11:12" ht="15" customHeight="1">
      <c r="K10685" s="1715"/>
      <c r="L10685" s="1715"/>
    </row>
    <row r="10686" spans="11:12" ht="15" customHeight="1">
      <c r="K10686" s="1715"/>
      <c r="L10686" s="1715"/>
    </row>
    <row r="10687" spans="11:12" ht="15" customHeight="1">
      <c r="K10687" s="1715"/>
      <c r="L10687" s="1715"/>
    </row>
    <row r="10688" spans="11:12" ht="15" customHeight="1">
      <c r="K10688" s="1715"/>
      <c r="L10688" s="1715"/>
    </row>
    <row r="10689" spans="11:12" ht="15" customHeight="1">
      <c r="K10689" s="1715"/>
      <c r="L10689" s="1715"/>
    </row>
    <row r="10690" spans="11:12" ht="15" customHeight="1">
      <c r="K10690" s="1715"/>
      <c r="L10690" s="1715"/>
    </row>
    <row r="10691" spans="11:12" ht="15" customHeight="1">
      <c r="K10691" s="1715"/>
      <c r="L10691" s="1715"/>
    </row>
    <row r="10692" spans="11:12" ht="15" customHeight="1">
      <c r="K10692" s="1715"/>
      <c r="L10692" s="1715"/>
    </row>
    <row r="10693" spans="11:12" ht="15" customHeight="1">
      <c r="K10693" s="1715"/>
      <c r="L10693" s="1715"/>
    </row>
    <row r="10694" spans="11:12" ht="15" customHeight="1">
      <c r="K10694" s="1715"/>
      <c r="L10694" s="1715"/>
    </row>
    <row r="10695" spans="11:12" ht="15" customHeight="1">
      <c r="K10695" s="1715"/>
      <c r="L10695" s="1715"/>
    </row>
    <row r="10696" spans="11:12" ht="15" customHeight="1">
      <c r="K10696" s="1715"/>
      <c r="L10696" s="1715"/>
    </row>
    <row r="10697" spans="11:12" ht="15" customHeight="1">
      <c r="K10697" s="1715"/>
      <c r="L10697" s="1715"/>
    </row>
    <row r="10698" spans="11:12" ht="15" customHeight="1">
      <c r="K10698" s="1715"/>
      <c r="L10698" s="1715"/>
    </row>
    <row r="10699" spans="11:12" ht="15" customHeight="1">
      <c r="K10699" s="1715"/>
      <c r="L10699" s="1715"/>
    </row>
    <row r="10700" spans="11:12" ht="15" customHeight="1">
      <c r="K10700" s="1715"/>
      <c r="L10700" s="1715"/>
    </row>
    <row r="10701" spans="11:12" ht="15" customHeight="1">
      <c r="K10701" s="1715"/>
      <c r="L10701" s="1715"/>
    </row>
    <row r="10702" spans="11:12" ht="15" customHeight="1">
      <c r="K10702" s="1715"/>
      <c r="L10702" s="1715"/>
    </row>
    <row r="10703" spans="11:12" ht="15" customHeight="1">
      <c r="K10703" s="1715"/>
      <c r="L10703" s="1715"/>
    </row>
    <row r="10704" spans="11:12" ht="15" customHeight="1">
      <c r="K10704" s="1715"/>
      <c r="L10704" s="1715"/>
    </row>
    <row r="10705" spans="11:12" ht="15" customHeight="1">
      <c r="K10705" s="1715"/>
      <c r="L10705" s="1715"/>
    </row>
    <row r="10706" spans="11:12" ht="15" customHeight="1">
      <c r="K10706" s="1715"/>
      <c r="L10706" s="1715"/>
    </row>
    <row r="10707" spans="11:12" ht="15" customHeight="1">
      <c r="K10707" s="1715"/>
      <c r="L10707" s="1715"/>
    </row>
    <row r="10708" spans="11:12" ht="15" customHeight="1">
      <c r="K10708" s="1715"/>
      <c r="L10708" s="1715"/>
    </row>
    <row r="10709" spans="11:12" ht="15" customHeight="1">
      <c r="K10709" s="1715"/>
      <c r="L10709" s="1715"/>
    </row>
    <row r="10710" spans="11:12" ht="15" customHeight="1">
      <c r="K10710" s="1715"/>
      <c r="L10710" s="1715"/>
    </row>
    <row r="10711" spans="11:12" ht="15" customHeight="1">
      <c r="K10711" s="1715"/>
      <c r="L10711" s="1715"/>
    </row>
    <row r="10712" spans="11:12" ht="15" customHeight="1">
      <c r="K10712" s="1715"/>
      <c r="L10712" s="1715"/>
    </row>
    <row r="10713" spans="11:12" ht="15" customHeight="1">
      <c r="K10713" s="1715"/>
      <c r="L10713" s="1715"/>
    </row>
    <row r="10714" spans="11:12" ht="15" customHeight="1">
      <c r="K10714" s="1715"/>
      <c r="L10714" s="1715"/>
    </row>
    <row r="10715" spans="11:12" ht="15" customHeight="1">
      <c r="K10715" s="1715"/>
      <c r="L10715" s="1715"/>
    </row>
    <row r="10716" spans="11:12" ht="15" customHeight="1">
      <c r="K10716" s="1715"/>
      <c r="L10716" s="1715"/>
    </row>
    <row r="10717" spans="11:12" ht="15" customHeight="1">
      <c r="K10717" s="1715"/>
      <c r="L10717" s="1715"/>
    </row>
    <row r="10718" spans="11:12" ht="15" customHeight="1">
      <c r="K10718" s="1715"/>
      <c r="L10718" s="1715"/>
    </row>
    <row r="10719" spans="11:12" ht="15" customHeight="1">
      <c r="K10719" s="1715"/>
      <c r="L10719" s="1715"/>
    </row>
    <row r="10720" spans="11:12" ht="15" customHeight="1">
      <c r="K10720" s="1715"/>
      <c r="L10720" s="1715"/>
    </row>
    <row r="10721" spans="11:12" ht="15" customHeight="1">
      <c r="K10721" s="1715"/>
      <c r="L10721" s="1715"/>
    </row>
    <row r="10722" spans="11:12" ht="15" customHeight="1">
      <c r="K10722" s="1715"/>
      <c r="L10722" s="1715"/>
    </row>
    <row r="10723" spans="11:12" ht="15" customHeight="1">
      <c r="K10723" s="1715"/>
      <c r="L10723" s="1715"/>
    </row>
    <row r="10724" spans="11:12" ht="15" customHeight="1">
      <c r="K10724" s="1715"/>
      <c r="L10724" s="1715"/>
    </row>
    <row r="10725" spans="11:12" ht="15" customHeight="1">
      <c r="K10725" s="1715"/>
      <c r="L10725" s="1715"/>
    </row>
    <row r="10726" spans="11:12" ht="15" customHeight="1">
      <c r="K10726" s="1715"/>
      <c r="L10726" s="1715"/>
    </row>
    <row r="10727" spans="11:12" ht="15" customHeight="1">
      <c r="K10727" s="1715"/>
      <c r="L10727" s="1715"/>
    </row>
    <row r="10728" spans="11:12" ht="15" customHeight="1">
      <c r="K10728" s="1715"/>
      <c r="L10728" s="1715"/>
    </row>
    <row r="10729" spans="11:12" ht="15" customHeight="1">
      <c r="K10729" s="1715"/>
      <c r="L10729" s="1715"/>
    </row>
    <row r="10730" spans="11:12" ht="15" customHeight="1">
      <c r="K10730" s="1715"/>
      <c r="L10730" s="1715"/>
    </row>
    <row r="10731" spans="11:12" ht="15" customHeight="1">
      <c r="K10731" s="1715"/>
      <c r="L10731" s="1715"/>
    </row>
    <row r="10732" spans="11:12" ht="15" customHeight="1">
      <c r="K10732" s="1715"/>
      <c r="L10732" s="1715"/>
    </row>
    <row r="10733" spans="11:12" ht="15" customHeight="1">
      <c r="K10733" s="1715"/>
      <c r="L10733" s="1715"/>
    </row>
    <row r="10734" spans="11:12" ht="15" customHeight="1">
      <c r="K10734" s="1715"/>
      <c r="L10734" s="1715"/>
    </row>
    <row r="10735" spans="11:12" ht="15" customHeight="1">
      <c r="K10735" s="1715"/>
      <c r="L10735" s="1715"/>
    </row>
    <row r="10736" spans="11:12" ht="15" customHeight="1">
      <c r="K10736" s="1715"/>
      <c r="L10736" s="1715"/>
    </row>
    <row r="10737" spans="11:12" ht="15" customHeight="1">
      <c r="K10737" s="1715"/>
      <c r="L10737" s="1715"/>
    </row>
    <row r="10738" spans="11:12" ht="15" customHeight="1">
      <c r="K10738" s="1715"/>
      <c r="L10738" s="1715"/>
    </row>
    <row r="10739" spans="11:12" ht="15" customHeight="1">
      <c r="K10739" s="1715"/>
      <c r="L10739" s="1715"/>
    </row>
    <row r="10740" spans="11:12" ht="15" customHeight="1">
      <c r="K10740" s="1715"/>
      <c r="L10740" s="1715"/>
    </row>
    <row r="10741" spans="11:12" ht="15" customHeight="1">
      <c r="K10741" s="1715"/>
      <c r="L10741" s="1715"/>
    </row>
    <row r="10742" spans="11:12" ht="15" customHeight="1">
      <c r="K10742" s="1715"/>
      <c r="L10742" s="1715"/>
    </row>
    <row r="10743" spans="11:12" ht="15" customHeight="1">
      <c r="K10743" s="1715"/>
      <c r="L10743" s="1715"/>
    </row>
    <row r="10744" spans="11:12" ht="15" customHeight="1">
      <c r="K10744" s="1715"/>
      <c r="L10744" s="1715"/>
    </row>
    <row r="10745" spans="11:12" ht="15" customHeight="1">
      <c r="K10745" s="1715"/>
      <c r="L10745" s="1715"/>
    </row>
    <row r="10746" spans="11:12" ht="15" customHeight="1">
      <c r="K10746" s="1715"/>
      <c r="L10746" s="1715"/>
    </row>
    <row r="10747" spans="11:12" ht="15" customHeight="1">
      <c r="K10747" s="1715"/>
      <c r="L10747" s="1715"/>
    </row>
    <row r="10748" spans="11:12" ht="15" customHeight="1">
      <c r="K10748" s="1715"/>
      <c r="L10748" s="1715"/>
    </row>
    <row r="10749" spans="11:12" ht="15" customHeight="1">
      <c r="K10749" s="1715"/>
      <c r="L10749" s="1715"/>
    </row>
    <row r="10750" spans="11:12" ht="15" customHeight="1">
      <c r="K10750" s="1715"/>
      <c r="L10750" s="1715"/>
    </row>
    <row r="10751" spans="11:12" ht="15" customHeight="1">
      <c r="K10751" s="1715"/>
      <c r="L10751" s="1715"/>
    </row>
    <row r="10752" spans="11:12" ht="15" customHeight="1">
      <c r="K10752" s="1715"/>
      <c r="L10752" s="1715"/>
    </row>
    <row r="10753" spans="11:12" ht="15" customHeight="1">
      <c r="K10753" s="1715"/>
      <c r="L10753" s="1715"/>
    </row>
    <row r="10754" spans="11:12" ht="15" customHeight="1">
      <c r="K10754" s="1715"/>
      <c r="L10754" s="1715"/>
    </row>
    <row r="10755" spans="11:12" ht="15" customHeight="1">
      <c r="K10755" s="1715"/>
      <c r="L10755" s="1715"/>
    </row>
    <row r="10756" spans="11:12" ht="15" customHeight="1">
      <c r="K10756" s="1715"/>
      <c r="L10756" s="1715"/>
    </row>
    <row r="10757" spans="11:12" ht="15" customHeight="1">
      <c r="K10757" s="1715"/>
      <c r="L10757" s="1715"/>
    </row>
    <row r="10758" spans="11:12" ht="15" customHeight="1">
      <c r="K10758" s="1715"/>
      <c r="L10758" s="1715"/>
    </row>
    <row r="10759" spans="11:12" ht="15" customHeight="1">
      <c r="K10759" s="1715"/>
      <c r="L10759" s="1715"/>
    </row>
    <row r="10760" spans="11:12" ht="15" customHeight="1">
      <c r="K10760" s="1715"/>
      <c r="L10760" s="1715"/>
    </row>
    <row r="10761" spans="11:12" ht="15" customHeight="1">
      <c r="K10761" s="1715"/>
      <c r="L10761" s="1715"/>
    </row>
    <row r="10762" spans="11:12" ht="15" customHeight="1">
      <c r="K10762" s="1715"/>
      <c r="L10762" s="1715"/>
    </row>
    <row r="10763" spans="11:12" ht="15" customHeight="1">
      <c r="K10763" s="1715"/>
      <c r="L10763" s="1715"/>
    </row>
    <row r="10764" spans="11:12" ht="15" customHeight="1">
      <c r="K10764" s="1715"/>
      <c r="L10764" s="1715"/>
    </row>
    <row r="10765" spans="11:12" ht="15" customHeight="1">
      <c r="K10765" s="1715"/>
      <c r="L10765" s="1715"/>
    </row>
    <row r="10766" spans="11:12" ht="15" customHeight="1">
      <c r="K10766" s="1715"/>
      <c r="L10766" s="1715"/>
    </row>
    <row r="10767" spans="11:12" ht="15" customHeight="1">
      <c r="K10767" s="1715"/>
      <c r="L10767" s="1715"/>
    </row>
    <row r="10768" spans="11:12" ht="15" customHeight="1">
      <c r="K10768" s="1715"/>
      <c r="L10768" s="1715"/>
    </row>
    <row r="10769" spans="11:12" ht="15" customHeight="1">
      <c r="K10769" s="1715"/>
      <c r="L10769" s="1715"/>
    </row>
    <row r="10770" spans="11:12" ht="15" customHeight="1">
      <c r="K10770" s="1715"/>
      <c r="L10770" s="1715"/>
    </row>
    <row r="10771" spans="11:12" ht="15" customHeight="1">
      <c r="K10771" s="1715"/>
      <c r="L10771" s="1715"/>
    </row>
    <row r="10772" spans="11:12" ht="15" customHeight="1">
      <c r="K10772" s="1715"/>
      <c r="L10772" s="1715"/>
    </row>
    <row r="10773" spans="11:12" ht="15" customHeight="1">
      <c r="K10773" s="1715"/>
      <c r="L10773" s="1715"/>
    </row>
    <row r="10774" spans="11:12" ht="15" customHeight="1">
      <c r="K10774" s="1715"/>
      <c r="L10774" s="1715"/>
    </row>
    <row r="10775" spans="11:12" ht="15" customHeight="1">
      <c r="K10775" s="1715"/>
      <c r="L10775" s="1715"/>
    </row>
    <row r="10776" spans="11:12" ht="15" customHeight="1">
      <c r="K10776" s="1715"/>
      <c r="L10776" s="1715"/>
    </row>
    <row r="10777" spans="11:12" ht="15" customHeight="1">
      <c r="K10777" s="1715"/>
      <c r="L10777" s="1715"/>
    </row>
    <row r="10778" spans="11:12" ht="15" customHeight="1">
      <c r="K10778" s="1715"/>
      <c r="L10778" s="1715"/>
    </row>
    <row r="10779" spans="11:12" ht="15" customHeight="1">
      <c r="K10779" s="1715"/>
      <c r="L10779" s="1715"/>
    </row>
    <row r="10780" spans="11:12" ht="15" customHeight="1">
      <c r="K10780" s="1715"/>
      <c r="L10780" s="1715"/>
    </row>
    <row r="10781" spans="11:12" ht="15" customHeight="1">
      <c r="K10781" s="1715"/>
      <c r="L10781" s="1715"/>
    </row>
    <row r="10782" spans="11:12" ht="15" customHeight="1">
      <c r="K10782" s="1715"/>
      <c r="L10782" s="1715"/>
    </row>
    <row r="10783" spans="11:12" ht="15" customHeight="1">
      <c r="K10783" s="1715"/>
      <c r="L10783" s="1715"/>
    </row>
    <row r="10784" spans="11:12" ht="15" customHeight="1">
      <c r="K10784" s="1715"/>
      <c r="L10784" s="1715"/>
    </row>
    <row r="10785" spans="11:12" ht="15" customHeight="1">
      <c r="K10785" s="1715"/>
      <c r="L10785" s="1715"/>
    </row>
    <row r="10786" spans="11:12" ht="15" customHeight="1">
      <c r="K10786" s="1715"/>
      <c r="L10786" s="1715"/>
    </row>
    <row r="10787" spans="11:12" ht="15" customHeight="1">
      <c r="K10787" s="1715"/>
      <c r="L10787" s="1715"/>
    </row>
    <row r="10788" spans="11:12" ht="15" customHeight="1">
      <c r="K10788" s="1715"/>
      <c r="L10788" s="1715"/>
    </row>
    <row r="10789" spans="11:12" ht="15" customHeight="1">
      <c r="K10789" s="1715"/>
      <c r="L10789" s="1715"/>
    </row>
    <row r="10790" spans="11:12" ht="15" customHeight="1">
      <c r="K10790" s="1715"/>
      <c r="L10790" s="1715"/>
    </row>
    <row r="10791" spans="11:12" ht="15" customHeight="1">
      <c r="K10791" s="1715"/>
      <c r="L10791" s="1715"/>
    </row>
    <row r="10792" spans="11:12" ht="15" customHeight="1">
      <c r="K10792" s="1715"/>
      <c r="L10792" s="1715"/>
    </row>
    <row r="10793" spans="11:12" ht="15" customHeight="1">
      <c r="K10793" s="1715"/>
      <c r="L10793" s="1715"/>
    </row>
    <row r="10794" spans="11:12" ht="15" customHeight="1">
      <c r="K10794" s="1715"/>
      <c r="L10794" s="1715"/>
    </row>
    <row r="10795" spans="11:12" ht="15" customHeight="1">
      <c r="K10795" s="1715"/>
      <c r="L10795" s="1715"/>
    </row>
    <row r="10796" spans="11:12" ht="15" customHeight="1">
      <c r="K10796" s="1715"/>
      <c r="L10796" s="1715"/>
    </row>
    <row r="10797" spans="11:12" ht="15" customHeight="1">
      <c r="K10797" s="1715"/>
      <c r="L10797" s="1715"/>
    </row>
    <row r="10798" spans="11:12" ht="15" customHeight="1">
      <c r="K10798" s="1715"/>
      <c r="L10798" s="1715"/>
    </row>
    <row r="10799" spans="11:12" ht="15" customHeight="1">
      <c r="K10799" s="1715"/>
      <c r="L10799" s="1715"/>
    </row>
    <row r="10800" spans="11:12" ht="15" customHeight="1">
      <c r="K10800" s="1715"/>
      <c r="L10800" s="1715"/>
    </row>
    <row r="10801" spans="11:12" ht="15" customHeight="1">
      <c r="K10801" s="1715"/>
      <c r="L10801" s="1715"/>
    </row>
    <row r="10802" spans="11:12" ht="15" customHeight="1">
      <c r="K10802" s="1715"/>
      <c r="L10802" s="1715"/>
    </row>
    <row r="10803" spans="11:12" ht="15" customHeight="1">
      <c r="K10803" s="1715"/>
      <c r="L10803" s="1715"/>
    </row>
    <row r="10804" spans="11:12" ht="15" customHeight="1">
      <c r="K10804" s="1715"/>
      <c r="L10804" s="1715"/>
    </row>
    <row r="10805" spans="11:12" ht="15" customHeight="1">
      <c r="K10805" s="1715"/>
      <c r="L10805" s="1715"/>
    </row>
    <row r="10806" spans="11:12" ht="15" customHeight="1">
      <c r="K10806" s="1715"/>
      <c r="L10806" s="1715"/>
    </row>
    <row r="10807" spans="11:12" ht="15" customHeight="1">
      <c r="K10807" s="1715"/>
      <c r="L10807" s="1715"/>
    </row>
    <row r="10808" spans="11:12" ht="15" customHeight="1">
      <c r="K10808" s="1715"/>
      <c r="L10808" s="1715"/>
    </row>
    <row r="10809" spans="11:12" ht="15" customHeight="1">
      <c r="K10809" s="1715"/>
      <c r="L10809" s="1715"/>
    </row>
    <row r="10810" spans="11:12" ht="15" customHeight="1">
      <c r="K10810" s="1715"/>
      <c r="L10810" s="1715"/>
    </row>
    <row r="10811" spans="11:12" ht="15" customHeight="1">
      <c r="K10811" s="1715"/>
      <c r="L10811" s="1715"/>
    </row>
    <row r="10812" spans="11:12" ht="15" customHeight="1">
      <c r="K10812" s="1715"/>
      <c r="L10812" s="1715"/>
    </row>
    <row r="10813" spans="11:12" ht="15" customHeight="1">
      <c r="K10813" s="1715"/>
      <c r="L10813" s="1715"/>
    </row>
    <row r="10814" spans="11:12" ht="15" customHeight="1">
      <c r="K10814" s="1715"/>
      <c r="L10814" s="1715"/>
    </row>
    <row r="10815" spans="11:12" ht="15" customHeight="1">
      <c r="K10815" s="1715"/>
      <c r="L10815" s="1715"/>
    </row>
    <row r="10816" spans="11:12" ht="15" customHeight="1">
      <c r="K10816" s="1715"/>
      <c r="L10816" s="1715"/>
    </row>
    <row r="10817" spans="11:12" ht="15" customHeight="1">
      <c r="K10817" s="1715"/>
      <c r="L10817" s="1715"/>
    </row>
    <row r="10818" spans="11:12" ht="15" customHeight="1">
      <c r="K10818" s="1715"/>
      <c r="L10818" s="1715"/>
    </row>
    <row r="10819" spans="11:12" ht="15" customHeight="1">
      <c r="K10819" s="1715"/>
      <c r="L10819" s="1715"/>
    </row>
    <row r="10820" spans="11:12" ht="15" customHeight="1">
      <c r="K10820" s="1715"/>
      <c r="L10820" s="1715"/>
    </row>
    <row r="10821" spans="11:12" ht="15" customHeight="1">
      <c r="K10821" s="1715"/>
      <c r="L10821" s="1715"/>
    </row>
    <row r="10822" spans="11:12" ht="15" customHeight="1">
      <c r="K10822" s="1715"/>
      <c r="L10822" s="1715"/>
    </row>
    <row r="10823" spans="11:12" ht="15" customHeight="1">
      <c r="K10823" s="1715"/>
      <c r="L10823" s="1715"/>
    </row>
    <row r="10824" spans="11:12" ht="15" customHeight="1">
      <c r="K10824" s="1715"/>
      <c r="L10824" s="1715"/>
    </row>
    <row r="10825" spans="11:12" ht="15" customHeight="1">
      <c r="K10825" s="1715"/>
      <c r="L10825" s="1715"/>
    </row>
    <row r="10826" spans="11:12" ht="15" customHeight="1">
      <c r="K10826" s="1715"/>
      <c r="L10826" s="1715"/>
    </row>
    <row r="10827" spans="11:12" ht="15" customHeight="1">
      <c r="K10827" s="1715"/>
      <c r="L10827" s="1715"/>
    </row>
    <row r="10828" spans="11:12" ht="15" customHeight="1">
      <c r="K10828" s="1715"/>
      <c r="L10828" s="1715"/>
    </row>
    <row r="10829" spans="11:12" ht="15" customHeight="1">
      <c r="K10829" s="1715"/>
      <c r="L10829" s="1715"/>
    </row>
    <row r="10830" spans="11:12" ht="15" customHeight="1">
      <c r="K10830" s="1715"/>
      <c r="L10830" s="1715"/>
    </row>
    <row r="10831" spans="11:12" ht="15" customHeight="1">
      <c r="K10831" s="1715"/>
      <c r="L10831" s="1715"/>
    </row>
    <row r="10832" spans="11:12" ht="15" customHeight="1">
      <c r="K10832" s="1715"/>
      <c r="L10832" s="1715"/>
    </row>
    <row r="10833" spans="11:12" ht="15" customHeight="1">
      <c r="K10833" s="1715"/>
      <c r="L10833" s="1715"/>
    </row>
    <row r="10834" spans="11:12" ht="15" customHeight="1">
      <c r="K10834" s="1715"/>
      <c r="L10834" s="1715"/>
    </row>
    <row r="10835" spans="11:12" ht="15" customHeight="1">
      <c r="K10835" s="1715"/>
      <c r="L10835" s="1715"/>
    </row>
    <row r="10836" spans="11:12" ht="15" customHeight="1">
      <c r="K10836" s="1715"/>
      <c r="L10836" s="1715"/>
    </row>
    <row r="10837" spans="11:12" ht="15" customHeight="1">
      <c r="K10837" s="1715"/>
      <c r="L10837" s="1715"/>
    </row>
    <row r="10838" spans="11:12" ht="15" customHeight="1">
      <c r="K10838" s="1715"/>
      <c r="L10838" s="1715"/>
    </row>
    <row r="10839" spans="11:12" ht="15" customHeight="1">
      <c r="K10839" s="1715"/>
      <c r="L10839" s="1715"/>
    </row>
    <row r="10840" spans="11:12" ht="15" customHeight="1">
      <c r="K10840" s="1715"/>
      <c r="L10840" s="1715"/>
    </row>
    <row r="10841" spans="11:12" ht="15" customHeight="1">
      <c r="K10841" s="1715"/>
      <c r="L10841" s="1715"/>
    </row>
    <row r="10842" spans="11:12" ht="15" customHeight="1">
      <c r="K10842" s="1715"/>
      <c r="L10842" s="1715"/>
    </row>
    <row r="10843" spans="11:12" ht="15" customHeight="1">
      <c r="K10843" s="1715"/>
      <c r="L10843" s="1715"/>
    </row>
    <row r="10844" spans="11:12" ht="15" customHeight="1">
      <c r="K10844" s="1715"/>
      <c r="L10844" s="1715"/>
    </row>
    <row r="10845" spans="11:12" ht="15" customHeight="1">
      <c r="K10845" s="1715"/>
      <c r="L10845" s="1715"/>
    </row>
    <row r="10846" spans="11:12" ht="15" customHeight="1">
      <c r="K10846" s="1715"/>
      <c r="L10846" s="1715"/>
    </row>
    <row r="10847" spans="11:12" ht="15" customHeight="1">
      <c r="K10847" s="1715"/>
      <c r="L10847" s="1715"/>
    </row>
    <row r="10848" spans="11:12" ht="15" customHeight="1">
      <c r="K10848" s="1715"/>
      <c r="L10848" s="1715"/>
    </row>
    <row r="10849" spans="11:12" ht="15" customHeight="1">
      <c r="K10849" s="1715"/>
      <c r="L10849" s="1715"/>
    </row>
    <row r="10850" spans="11:12" ht="15" customHeight="1">
      <c r="K10850" s="1715"/>
      <c r="L10850" s="1715"/>
    </row>
    <row r="10851" spans="11:12" ht="15" customHeight="1">
      <c r="K10851" s="1715"/>
      <c r="L10851" s="1715"/>
    </row>
    <row r="10852" spans="11:12" ht="15" customHeight="1">
      <c r="K10852" s="1715"/>
      <c r="L10852" s="1715"/>
    </row>
    <row r="10853" spans="11:12" ht="15" customHeight="1">
      <c r="K10853" s="1715"/>
      <c r="L10853" s="1715"/>
    </row>
    <row r="10854" spans="11:12" ht="15" customHeight="1">
      <c r="K10854" s="1715"/>
      <c r="L10854" s="1715"/>
    </row>
    <row r="10855" spans="11:12" ht="15" customHeight="1">
      <c r="K10855" s="1715"/>
      <c r="L10855" s="1715"/>
    </row>
    <row r="10856" spans="11:12" ht="15" customHeight="1">
      <c r="K10856" s="1715"/>
      <c r="L10856" s="1715"/>
    </row>
    <row r="10857" spans="11:12" ht="15" customHeight="1">
      <c r="K10857" s="1715"/>
      <c r="L10857" s="1715"/>
    </row>
    <row r="10858" spans="11:12" ht="15" customHeight="1">
      <c r="K10858" s="1715"/>
      <c r="L10858" s="1715"/>
    </row>
    <row r="10859" spans="11:12" ht="15" customHeight="1">
      <c r="K10859" s="1715"/>
      <c r="L10859" s="1715"/>
    </row>
    <row r="10860" spans="11:12" ht="15" customHeight="1">
      <c r="K10860" s="1715"/>
      <c r="L10860" s="1715"/>
    </row>
    <row r="10861" spans="11:12" ht="15" customHeight="1">
      <c r="K10861" s="1715"/>
      <c r="L10861" s="1715"/>
    </row>
    <row r="10862" spans="11:12" ht="15" customHeight="1">
      <c r="K10862" s="1715"/>
      <c r="L10862" s="1715"/>
    </row>
    <row r="10863" spans="11:12" ht="15" customHeight="1">
      <c r="K10863" s="1715"/>
      <c r="L10863" s="1715"/>
    </row>
    <row r="10864" spans="11:12" ht="15" customHeight="1">
      <c r="K10864" s="1715"/>
      <c r="L10864" s="1715"/>
    </row>
    <row r="10865" spans="11:12" ht="15" customHeight="1">
      <c r="K10865" s="1715"/>
      <c r="L10865" s="1715"/>
    </row>
    <row r="10866" spans="11:12" ht="15" customHeight="1">
      <c r="K10866" s="1715"/>
      <c r="L10866" s="1715"/>
    </row>
    <row r="10867" spans="11:12" ht="15" customHeight="1">
      <c r="K10867" s="1715"/>
      <c r="L10867" s="1715"/>
    </row>
    <row r="10868" spans="11:12" ht="15" customHeight="1">
      <c r="K10868" s="1715"/>
      <c r="L10868" s="1715"/>
    </row>
    <row r="10869" spans="11:12" ht="15" customHeight="1">
      <c r="K10869" s="1715"/>
      <c r="L10869" s="1715"/>
    </row>
    <row r="10870" spans="11:12" ht="15" customHeight="1">
      <c r="K10870" s="1715"/>
      <c r="L10870" s="1715"/>
    </row>
    <row r="10871" spans="11:12" ht="15" customHeight="1">
      <c r="K10871" s="1715"/>
      <c r="L10871" s="1715"/>
    </row>
    <row r="10872" spans="11:12" ht="15" customHeight="1">
      <c r="K10872" s="1715"/>
      <c r="L10872" s="1715"/>
    </row>
    <row r="10873" spans="11:12" ht="15" customHeight="1">
      <c r="K10873" s="1715"/>
      <c r="L10873" s="1715"/>
    </row>
    <row r="10874" spans="11:12" ht="15" customHeight="1">
      <c r="K10874" s="1715"/>
      <c r="L10874" s="1715"/>
    </row>
    <row r="10875" spans="11:12" ht="15" customHeight="1">
      <c r="K10875" s="1715"/>
      <c r="L10875" s="1715"/>
    </row>
    <row r="10876" spans="11:12" ht="15" customHeight="1">
      <c r="K10876" s="1715"/>
      <c r="L10876" s="1715"/>
    </row>
    <row r="10877" spans="11:12" ht="15" customHeight="1">
      <c r="K10877" s="1715"/>
      <c r="L10877" s="1715"/>
    </row>
    <row r="10878" spans="11:12" ht="15" customHeight="1">
      <c r="K10878" s="1715"/>
      <c r="L10878" s="1715"/>
    </row>
    <row r="10879" spans="11:12" ht="15" customHeight="1">
      <c r="K10879" s="1715"/>
      <c r="L10879" s="1715"/>
    </row>
    <row r="10880" spans="11:12" ht="15" customHeight="1">
      <c r="K10880" s="1715"/>
      <c r="L10880" s="1715"/>
    </row>
    <row r="10881" spans="11:12" ht="15" customHeight="1">
      <c r="K10881" s="1715"/>
      <c r="L10881" s="1715"/>
    </row>
    <row r="10882" spans="11:12" ht="15" customHeight="1">
      <c r="K10882" s="1715"/>
      <c r="L10882" s="1715"/>
    </row>
    <row r="10883" spans="11:12" ht="15" customHeight="1">
      <c r="K10883" s="1715"/>
      <c r="L10883" s="1715"/>
    </row>
    <row r="10884" spans="11:12" ht="15" customHeight="1">
      <c r="K10884" s="1715"/>
      <c r="L10884" s="1715"/>
    </row>
    <row r="10885" spans="11:12" ht="15" customHeight="1">
      <c r="K10885" s="1715"/>
      <c r="L10885" s="1715"/>
    </row>
    <row r="10886" spans="11:12" ht="15" customHeight="1">
      <c r="K10886" s="1715"/>
      <c r="L10886" s="1715"/>
    </row>
    <row r="10887" spans="11:12" ht="15" customHeight="1">
      <c r="K10887" s="1715"/>
      <c r="L10887" s="1715"/>
    </row>
    <row r="10888" spans="11:12" ht="15" customHeight="1">
      <c r="K10888" s="1715"/>
      <c r="L10888" s="1715"/>
    </row>
    <row r="10889" spans="11:12" ht="15" customHeight="1">
      <c r="K10889" s="1715"/>
      <c r="L10889" s="1715"/>
    </row>
    <row r="10890" spans="11:12" ht="15" customHeight="1">
      <c r="K10890" s="1715"/>
      <c r="L10890" s="1715"/>
    </row>
    <row r="10891" spans="11:12" ht="15" customHeight="1">
      <c r="K10891" s="1715"/>
      <c r="L10891" s="1715"/>
    </row>
    <row r="10892" spans="11:12" ht="15" customHeight="1">
      <c r="K10892" s="1715"/>
      <c r="L10892" s="1715"/>
    </row>
    <row r="10893" spans="11:12" ht="15" customHeight="1">
      <c r="K10893" s="1715"/>
      <c r="L10893" s="1715"/>
    </row>
    <row r="10894" spans="11:12" ht="15" customHeight="1">
      <c r="K10894" s="1715"/>
      <c r="L10894" s="1715"/>
    </row>
    <row r="10895" spans="11:12" ht="15" customHeight="1">
      <c r="K10895" s="1715"/>
      <c r="L10895" s="1715"/>
    </row>
    <row r="10896" spans="11:12" ht="15" customHeight="1">
      <c r="K10896" s="1715"/>
      <c r="L10896" s="1715"/>
    </row>
    <row r="10897" spans="11:12" ht="15" customHeight="1">
      <c r="K10897" s="1715"/>
      <c r="L10897" s="1715"/>
    </row>
    <row r="10898" spans="11:12" ht="15" customHeight="1">
      <c r="K10898" s="1715"/>
      <c r="L10898" s="1715"/>
    </row>
    <row r="10899" spans="11:12" ht="15" customHeight="1">
      <c r="K10899" s="1715"/>
      <c r="L10899" s="1715"/>
    </row>
    <row r="10900" spans="11:12" ht="15" customHeight="1">
      <c r="K10900" s="1715"/>
      <c r="L10900" s="1715"/>
    </row>
    <row r="10901" spans="11:12" ht="15" customHeight="1">
      <c r="K10901" s="1715"/>
      <c r="L10901" s="1715"/>
    </row>
    <row r="10902" spans="11:12" ht="15" customHeight="1">
      <c r="K10902" s="1715"/>
      <c r="L10902" s="1715"/>
    </row>
    <row r="10903" spans="11:12" ht="15" customHeight="1">
      <c r="K10903" s="1715"/>
      <c r="L10903" s="1715"/>
    </row>
    <row r="10904" spans="11:12" ht="15" customHeight="1">
      <c r="K10904" s="1715"/>
      <c r="L10904" s="1715"/>
    </row>
    <row r="10905" spans="11:12" ht="15" customHeight="1">
      <c r="K10905" s="1715"/>
      <c r="L10905" s="1715"/>
    </row>
    <row r="10906" spans="11:12" ht="15" customHeight="1">
      <c r="K10906" s="1715"/>
      <c r="L10906" s="1715"/>
    </row>
    <row r="10907" spans="11:12" ht="15" customHeight="1">
      <c r="K10907" s="1715"/>
      <c r="L10907" s="1715"/>
    </row>
    <row r="10908" spans="11:12" ht="15" customHeight="1">
      <c r="K10908" s="1715"/>
      <c r="L10908" s="1715"/>
    </row>
    <row r="10909" spans="11:12" ht="15" customHeight="1">
      <c r="K10909" s="1715"/>
      <c r="L10909" s="1715"/>
    </row>
    <row r="10910" spans="11:12" ht="15" customHeight="1">
      <c r="K10910" s="1715"/>
      <c r="L10910" s="1715"/>
    </row>
    <row r="10911" spans="11:12" ht="15" customHeight="1">
      <c r="K10911" s="1715"/>
      <c r="L10911" s="1715"/>
    </row>
    <row r="10912" spans="11:12" ht="15" customHeight="1">
      <c r="K10912" s="1715"/>
      <c r="L10912" s="1715"/>
    </row>
    <row r="10913" spans="11:12" ht="15" customHeight="1">
      <c r="K10913" s="1715"/>
      <c r="L10913" s="1715"/>
    </row>
    <row r="10914" spans="11:12" ht="15" customHeight="1">
      <c r="K10914" s="1715"/>
      <c r="L10914" s="1715"/>
    </row>
    <row r="10915" spans="11:12" ht="15" customHeight="1">
      <c r="K10915" s="1715"/>
      <c r="L10915" s="1715"/>
    </row>
    <row r="10916" spans="11:12" ht="15" customHeight="1">
      <c r="K10916" s="1715"/>
      <c r="L10916" s="1715"/>
    </row>
    <row r="10917" spans="11:12" ht="15" customHeight="1">
      <c r="K10917" s="1715"/>
      <c r="L10917" s="1715"/>
    </row>
    <row r="10918" spans="11:12" ht="15" customHeight="1">
      <c r="K10918" s="1715"/>
      <c r="L10918" s="1715"/>
    </row>
    <row r="10919" spans="11:12" ht="15" customHeight="1">
      <c r="K10919" s="1715"/>
      <c r="L10919" s="1715"/>
    </row>
    <row r="10920" spans="11:12" ht="15" customHeight="1">
      <c r="K10920" s="1715"/>
      <c r="L10920" s="1715"/>
    </row>
    <row r="10921" spans="11:12" ht="15" customHeight="1">
      <c r="K10921" s="1715"/>
      <c r="L10921" s="1715"/>
    </row>
    <row r="10922" spans="11:12" ht="15" customHeight="1">
      <c r="K10922" s="1715"/>
      <c r="L10922" s="1715"/>
    </row>
    <row r="10923" spans="11:12" ht="15" customHeight="1">
      <c r="K10923" s="1715"/>
      <c r="L10923" s="1715"/>
    </row>
    <row r="10924" spans="11:12" ht="15" customHeight="1">
      <c r="K10924" s="1715"/>
      <c r="L10924" s="1715"/>
    </row>
    <row r="10925" spans="11:12" ht="15" customHeight="1">
      <c r="K10925" s="1715"/>
      <c r="L10925" s="1715"/>
    </row>
    <row r="10926" spans="11:12" ht="15" customHeight="1">
      <c r="K10926" s="1715"/>
      <c r="L10926" s="1715"/>
    </row>
    <row r="10927" spans="11:12" ht="15" customHeight="1">
      <c r="K10927" s="1715"/>
      <c r="L10927" s="1715"/>
    </row>
    <row r="10928" spans="11:12" ht="15" customHeight="1">
      <c r="K10928" s="1715"/>
      <c r="L10928" s="1715"/>
    </row>
    <row r="10929" spans="11:12" ht="15" customHeight="1">
      <c r="K10929" s="1715"/>
      <c r="L10929" s="1715"/>
    </row>
    <row r="10930" spans="11:12" ht="15" customHeight="1">
      <c r="K10930" s="1715"/>
      <c r="L10930" s="1715"/>
    </row>
    <row r="10931" spans="11:12" ht="15" customHeight="1">
      <c r="K10931" s="1715"/>
      <c r="L10931" s="1715"/>
    </row>
    <row r="10932" spans="11:12" ht="15" customHeight="1">
      <c r="K10932" s="1715"/>
      <c r="L10932" s="1715"/>
    </row>
    <row r="10933" spans="11:12" ht="15" customHeight="1">
      <c r="K10933" s="1715"/>
      <c r="L10933" s="1715"/>
    </row>
    <row r="10934" spans="11:12" ht="15" customHeight="1">
      <c r="K10934" s="1715"/>
      <c r="L10934" s="1715"/>
    </row>
    <row r="10935" spans="11:12" ht="15" customHeight="1">
      <c r="K10935" s="1715"/>
      <c r="L10935" s="1715"/>
    </row>
    <row r="10936" spans="11:12" ht="15" customHeight="1">
      <c r="K10936" s="1715"/>
      <c r="L10936" s="1715"/>
    </row>
    <row r="10937" spans="11:12" ht="15" customHeight="1">
      <c r="K10937" s="1715"/>
      <c r="L10937" s="1715"/>
    </row>
    <row r="10938" spans="11:12" ht="15" customHeight="1">
      <c r="K10938" s="1715"/>
      <c r="L10938" s="1715"/>
    </row>
    <row r="10939" spans="11:12" ht="15" customHeight="1">
      <c r="K10939" s="1715"/>
      <c r="L10939" s="1715"/>
    </row>
    <row r="10940" spans="11:12" ht="15" customHeight="1">
      <c r="K10940" s="1715"/>
      <c r="L10940" s="1715"/>
    </row>
    <row r="10941" spans="11:12" ht="15" customHeight="1">
      <c r="K10941" s="1715"/>
      <c r="L10941" s="1715"/>
    </row>
    <row r="10942" spans="11:12" ht="15" customHeight="1">
      <c r="K10942" s="1715"/>
      <c r="L10942" s="1715"/>
    </row>
    <row r="10943" spans="11:12" ht="15" customHeight="1">
      <c r="K10943" s="1715"/>
      <c r="L10943" s="1715"/>
    </row>
    <row r="10944" spans="11:12" ht="15" customHeight="1">
      <c r="K10944" s="1715"/>
      <c r="L10944" s="1715"/>
    </row>
    <row r="10945" spans="11:12" ht="15" customHeight="1">
      <c r="K10945" s="1715"/>
      <c r="L10945" s="1715"/>
    </row>
    <row r="10946" spans="11:12" ht="15" customHeight="1">
      <c r="K10946" s="1715"/>
      <c r="L10946" s="1715"/>
    </row>
    <row r="10947" spans="11:12" ht="15" customHeight="1">
      <c r="K10947" s="1715"/>
      <c r="L10947" s="1715"/>
    </row>
    <row r="10948" spans="11:12" ht="15" customHeight="1">
      <c r="K10948" s="1715"/>
      <c r="L10948" s="1715"/>
    </row>
    <row r="10949" spans="11:12" ht="15" customHeight="1">
      <c r="K10949" s="1715"/>
      <c r="L10949" s="1715"/>
    </row>
    <row r="10950" spans="11:12" ht="15" customHeight="1">
      <c r="K10950" s="1715"/>
      <c r="L10950" s="1715"/>
    </row>
    <row r="10951" spans="11:12" ht="15" customHeight="1">
      <c r="K10951" s="1715"/>
      <c r="L10951" s="1715"/>
    </row>
    <row r="10952" spans="11:12" ht="15" customHeight="1">
      <c r="K10952" s="1715"/>
      <c r="L10952" s="1715"/>
    </row>
    <row r="10953" spans="11:12" ht="15" customHeight="1">
      <c r="K10953" s="1715"/>
      <c r="L10953" s="1715"/>
    </row>
    <row r="10954" spans="11:12" ht="15" customHeight="1">
      <c r="K10954" s="1715"/>
      <c r="L10954" s="1715"/>
    </row>
    <row r="10955" spans="11:12" ht="15" customHeight="1">
      <c r="K10955" s="1715"/>
      <c r="L10955" s="1715"/>
    </row>
    <row r="10956" spans="11:12" ht="15" customHeight="1">
      <c r="K10956" s="1715"/>
      <c r="L10956" s="1715"/>
    </row>
    <row r="10957" spans="11:12" ht="15" customHeight="1">
      <c r="K10957" s="1715"/>
      <c r="L10957" s="1715"/>
    </row>
    <row r="10958" spans="11:12" ht="15" customHeight="1">
      <c r="K10958" s="1715"/>
      <c r="L10958" s="1715"/>
    </row>
    <row r="10959" spans="11:12" ht="15" customHeight="1">
      <c r="K10959" s="1715"/>
      <c r="L10959" s="1715"/>
    </row>
    <row r="10960" spans="11:12" ht="15" customHeight="1">
      <c r="K10960" s="1715"/>
      <c r="L10960" s="1715"/>
    </row>
    <row r="10961" spans="11:12" ht="15" customHeight="1">
      <c r="K10961" s="1715"/>
      <c r="L10961" s="1715"/>
    </row>
    <row r="10962" spans="11:12" ht="15" customHeight="1">
      <c r="K10962" s="1715"/>
      <c r="L10962" s="1715"/>
    </row>
    <row r="10963" spans="11:12" ht="15" customHeight="1">
      <c r="K10963" s="1715"/>
      <c r="L10963" s="1715"/>
    </row>
    <row r="10964" spans="11:12" ht="15" customHeight="1">
      <c r="K10964" s="1715"/>
      <c r="L10964" s="1715"/>
    </row>
    <row r="10965" spans="11:12" ht="15" customHeight="1">
      <c r="K10965" s="1715"/>
      <c r="L10965" s="1715"/>
    </row>
    <row r="10966" spans="11:12" ht="15" customHeight="1">
      <c r="K10966" s="1715"/>
      <c r="L10966" s="1715"/>
    </row>
    <row r="10967" spans="11:12" ht="15" customHeight="1">
      <c r="K10967" s="1715"/>
      <c r="L10967" s="1715"/>
    </row>
    <row r="10968" spans="11:12" ht="15" customHeight="1">
      <c r="K10968" s="1715"/>
      <c r="L10968" s="1715"/>
    </row>
    <row r="10969" spans="11:12" ht="15" customHeight="1">
      <c r="K10969" s="1715"/>
      <c r="L10969" s="1715"/>
    </row>
    <row r="10970" spans="11:12" ht="15" customHeight="1">
      <c r="K10970" s="1715"/>
      <c r="L10970" s="1715"/>
    </row>
    <row r="10971" spans="11:12" ht="15" customHeight="1">
      <c r="K10971" s="1715"/>
      <c r="L10971" s="1715"/>
    </row>
    <row r="10972" spans="11:12" ht="15" customHeight="1">
      <c r="K10972" s="1715"/>
      <c r="L10972" s="1715"/>
    </row>
    <row r="10973" spans="11:12" ht="15" customHeight="1">
      <c r="K10973" s="1715"/>
      <c r="L10973" s="1715"/>
    </row>
    <row r="10974" spans="11:12" ht="15" customHeight="1">
      <c r="K10974" s="1715"/>
      <c r="L10974" s="1715"/>
    </row>
    <row r="10975" spans="11:12" ht="15" customHeight="1">
      <c r="K10975" s="1715"/>
      <c r="L10975" s="1715"/>
    </row>
    <row r="10976" spans="11:12" ht="15" customHeight="1">
      <c r="K10976" s="1715"/>
      <c r="L10976" s="1715"/>
    </row>
    <row r="10977" spans="11:12" ht="15" customHeight="1">
      <c r="K10977" s="1715"/>
      <c r="L10977" s="1715"/>
    </row>
    <row r="10978" spans="11:12" ht="15" customHeight="1">
      <c r="K10978" s="1715"/>
      <c r="L10978" s="1715"/>
    </row>
    <row r="10979" spans="11:12" ht="15" customHeight="1">
      <c r="K10979" s="1715"/>
      <c r="L10979" s="1715"/>
    </row>
    <row r="10980" spans="11:12" ht="15" customHeight="1">
      <c r="K10980" s="1715"/>
      <c r="L10980" s="1715"/>
    </row>
    <row r="10981" spans="11:12" ht="15" customHeight="1">
      <c r="K10981" s="1715"/>
      <c r="L10981" s="1715"/>
    </row>
    <row r="10982" spans="11:12" ht="15" customHeight="1">
      <c r="K10982" s="1715"/>
      <c r="L10982" s="1715"/>
    </row>
    <row r="10983" spans="11:12" ht="15" customHeight="1">
      <c r="K10983" s="1715"/>
      <c r="L10983" s="1715"/>
    </row>
    <row r="10984" spans="11:12" ht="15" customHeight="1">
      <c r="K10984" s="1715"/>
      <c r="L10984" s="1715"/>
    </row>
    <row r="10985" spans="11:12" ht="15" customHeight="1">
      <c r="K10985" s="1715"/>
      <c r="L10985" s="1715"/>
    </row>
    <row r="10986" spans="11:12" ht="15" customHeight="1">
      <c r="K10986" s="1715"/>
      <c r="L10986" s="1715"/>
    </row>
    <row r="10987" spans="11:12" ht="15" customHeight="1">
      <c r="K10987" s="1715"/>
      <c r="L10987" s="1715"/>
    </row>
    <row r="10988" spans="11:12" ht="15" customHeight="1">
      <c r="K10988" s="1715"/>
      <c r="L10988" s="1715"/>
    </row>
    <row r="10989" spans="11:12" ht="15" customHeight="1">
      <c r="K10989" s="1715"/>
      <c r="L10989" s="1715"/>
    </row>
    <row r="10990" spans="11:12" ht="15" customHeight="1">
      <c r="K10990" s="1715"/>
      <c r="L10990" s="1715"/>
    </row>
    <row r="10991" spans="11:12" ht="15" customHeight="1">
      <c r="K10991" s="1715"/>
      <c r="L10991" s="1715"/>
    </row>
    <row r="10992" spans="11:12" ht="15" customHeight="1">
      <c r="K10992" s="1715"/>
      <c r="L10992" s="1715"/>
    </row>
    <row r="10993" spans="11:12" ht="15" customHeight="1">
      <c r="K10993" s="1715"/>
      <c r="L10993" s="1715"/>
    </row>
    <row r="10994" spans="11:12" ht="15" customHeight="1">
      <c r="K10994" s="1715"/>
      <c r="L10994" s="1715"/>
    </row>
    <row r="10995" spans="11:12" ht="15" customHeight="1">
      <c r="K10995" s="1715"/>
      <c r="L10995" s="1715"/>
    </row>
    <row r="10996" spans="11:12" ht="15" customHeight="1">
      <c r="K10996" s="1715"/>
      <c r="L10996" s="1715"/>
    </row>
    <row r="10997" spans="11:12" ht="15" customHeight="1">
      <c r="K10997" s="1715"/>
      <c r="L10997" s="1715"/>
    </row>
    <row r="10998" spans="11:12" ht="15" customHeight="1">
      <c r="K10998" s="1715"/>
      <c r="L10998" s="1715"/>
    </row>
    <row r="10999" spans="11:12" ht="15" customHeight="1">
      <c r="K10999" s="1715"/>
      <c r="L10999" s="1715"/>
    </row>
    <row r="11000" spans="11:12" ht="15" customHeight="1">
      <c r="K11000" s="1715"/>
      <c r="L11000" s="1715"/>
    </row>
    <row r="11001" spans="11:12" ht="15" customHeight="1">
      <c r="K11001" s="1715"/>
      <c r="L11001" s="1715"/>
    </row>
    <row r="11002" spans="11:12" ht="15" customHeight="1">
      <c r="K11002" s="1715"/>
      <c r="L11002" s="1715"/>
    </row>
    <row r="11003" spans="11:12" ht="15" customHeight="1">
      <c r="K11003" s="1715"/>
      <c r="L11003" s="1715"/>
    </row>
    <row r="11004" spans="11:12" ht="15" customHeight="1">
      <c r="K11004" s="1715"/>
      <c r="L11004" s="1715"/>
    </row>
    <row r="11005" spans="11:12" ht="15" customHeight="1">
      <c r="K11005" s="1715"/>
      <c r="L11005" s="1715"/>
    </row>
    <row r="11006" spans="11:12" ht="15" customHeight="1">
      <c r="K11006" s="1715"/>
      <c r="L11006" s="1715"/>
    </row>
    <row r="11007" spans="11:12" ht="15" customHeight="1">
      <c r="K11007" s="1715"/>
      <c r="L11007" s="1715"/>
    </row>
    <row r="11008" spans="11:12" ht="15" customHeight="1">
      <c r="K11008" s="1715"/>
      <c r="L11008" s="1715"/>
    </row>
    <row r="11009" spans="11:12" ht="15" customHeight="1">
      <c r="K11009" s="1715"/>
      <c r="L11009" s="1715"/>
    </row>
    <row r="11010" spans="11:12" ht="15" customHeight="1">
      <c r="K11010" s="1715"/>
      <c r="L11010" s="1715"/>
    </row>
    <row r="11011" spans="11:12" ht="15" customHeight="1">
      <c r="K11011" s="1715"/>
      <c r="L11011" s="1715"/>
    </row>
    <row r="11012" spans="11:12" ht="15" customHeight="1">
      <c r="K11012" s="1715"/>
      <c r="L11012" s="1715"/>
    </row>
    <row r="11013" spans="11:12" ht="15" customHeight="1">
      <c r="K11013" s="1715"/>
      <c r="L11013" s="1715"/>
    </row>
    <row r="11014" spans="11:12" ht="15" customHeight="1">
      <c r="K11014" s="1715"/>
      <c r="L11014" s="1715"/>
    </row>
    <row r="11015" spans="11:12" ht="15" customHeight="1">
      <c r="K11015" s="1715"/>
      <c r="L11015" s="1715"/>
    </row>
    <row r="11016" spans="11:12" ht="15" customHeight="1">
      <c r="K11016" s="1715"/>
      <c r="L11016" s="1715"/>
    </row>
    <row r="11017" spans="11:12" ht="15" customHeight="1">
      <c r="K11017" s="1715"/>
      <c r="L11017" s="1715"/>
    </row>
    <row r="11018" spans="11:12" ht="15" customHeight="1">
      <c r="K11018" s="1715"/>
      <c r="L11018" s="1715"/>
    </row>
    <row r="11019" spans="11:12" ht="15" customHeight="1">
      <c r="K11019" s="1715"/>
      <c r="L11019" s="1715"/>
    </row>
    <row r="11020" spans="11:12" ht="15" customHeight="1">
      <c r="K11020" s="1715"/>
      <c r="L11020" s="1715"/>
    </row>
    <row r="11021" spans="11:12" ht="15" customHeight="1">
      <c r="K11021" s="1715"/>
      <c r="L11021" s="1715"/>
    </row>
    <row r="11022" spans="11:12" ht="15" customHeight="1">
      <c r="K11022" s="1715"/>
      <c r="L11022" s="1715"/>
    </row>
    <row r="11023" spans="11:12" ht="15" customHeight="1">
      <c r="K11023" s="1715"/>
      <c r="L11023" s="1715"/>
    </row>
    <row r="11024" spans="11:12" ht="15" customHeight="1">
      <c r="K11024" s="1715"/>
      <c r="L11024" s="1715"/>
    </row>
    <row r="11025" spans="11:12" ht="15" customHeight="1">
      <c r="K11025" s="1715"/>
      <c r="L11025" s="1715"/>
    </row>
    <row r="11026" spans="11:12" ht="15" customHeight="1">
      <c r="K11026" s="1715"/>
      <c r="L11026" s="1715"/>
    </row>
    <row r="11027" spans="11:12" ht="15" customHeight="1">
      <c r="K11027" s="1715"/>
      <c r="L11027" s="1715"/>
    </row>
    <row r="11028" spans="11:12" ht="15" customHeight="1">
      <c r="K11028" s="1715"/>
      <c r="L11028" s="1715"/>
    </row>
    <row r="11029" spans="11:12" ht="15" customHeight="1">
      <c r="K11029" s="1715"/>
      <c r="L11029" s="1715"/>
    </row>
    <row r="11030" spans="11:12" ht="15" customHeight="1">
      <c r="K11030" s="1715"/>
      <c r="L11030" s="1715"/>
    </row>
    <row r="11031" spans="11:12" ht="15" customHeight="1">
      <c r="K11031" s="1715"/>
      <c r="L11031" s="1715"/>
    </row>
    <row r="11032" spans="11:12" ht="15" customHeight="1">
      <c r="K11032" s="1715"/>
      <c r="L11032" s="1715"/>
    </row>
    <row r="11033" spans="11:12" ht="15" customHeight="1">
      <c r="K11033" s="1715"/>
      <c r="L11033" s="1715"/>
    </row>
    <row r="11034" spans="11:12" ht="15" customHeight="1">
      <c r="K11034" s="1715"/>
      <c r="L11034" s="1715"/>
    </row>
    <row r="11035" spans="11:12" ht="15" customHeight="1">
      <c r="K11035" s="1715"/>
      <c r="L11035" s="1715"/>
    </row>
    <row r="11036" spans="11:12" ht="15" customHeight="1">
      <c r="K11036" s="1715"/>
      <c r="L11036" s="1715"/>
    </row>
    <row r="11037" spans="11:12" ht="15" customHeight="1">
      <c r="K11037" s="1715"/>
      <c r="L11037" s="1715"/>
    </row>
    <row r="11038" spans="11:12" ht="15" customHeight="1">
      <c r="K11038" s="1715"/>
      <c r="L11038" s="1715"/>
    </row>
    <row r="11039" spans="11:12" ht="15" customHeight="1">
      <c r="K11039" s="1715"/>
      <c r="L11039" s="1715"/>
    </row>
    <row r="11040" spans="11:12" ht="15" customHeight="1">
      <c r="K11040" s="1715"/>
      <c r="L11040" s="1715"/>
    </row>
    <row r="11041" spans="11:12" ht="15" customHeight="1">
      <c r="K11041" s="1715"/>
      <c r="L11041" s="1715"/>
    </row>
    <row r="11042" spans="11:12" ht="15" customHeight="1">
      <c r="K11042" s="1715"/>
      <c r="L11042" s="1715"/>
    </row>
    <row r="11043" spans="11:12" ht="15" customHeight="1">
      <c r="K11043" s="1715"/>
      <c r="L11043" s="1715"/>
    </row>
    <row r="11044" spans="11:12" ht="15" customHeight="1">
      <c r="K11044" s="1715"/>
      <c r="L11044" s="1715"/>
    </row>
    <row r="11045" spans="11:12" ht="15" customHeight="1">
      <c r="K11045" s="1715"/>
      <c r="L11045" s="1715"/>
    </row>
    <row r="11046" spans="11:12" ht="15" customHeight="1">
      <c r="K11046" s="1715"/>
      <c r="L11046" s="1715"/>
    </row>
    <row r="11047" spans="11:12" ht="15" customHeight="1">
      <c r="K11047" s="1715"/>
      <c r="L11047" s="1715"/>
    </row>
    <row r="11048" spans="11:12" ht="15" customHeight="1">
      <c r="K11048" s="1715"/>
      <c r="L11048" s="1715"/>
    </row>
    <row r="11049" spans="11:12" ht="15" customHeight="1">
      <c r="K11049" s="1715"/>
      <c r="L11049" s="1715"/>
    </row>
    <row r="11050" spans="11:12" ht="15" customHeight="1">
      <c r="K11050" s="1715"/>
      <c r="L11050" s="1715"/>
    </row>
    <row r="11051" spans="11:12" ht="15" customHeight="1">
      <c r="K11051" s="1715"/>
      <c r="L11051" s="1715"/>
    </row>
    <row r="11052" spans="11:12" ht="15" customHeight="1">
      <c r="K11052" s="1715"/>
      <c r="L11052" s="1715"/>
    </row>
    <row r="11053" spans="11:12" ht="15" customHeight="1">
      <c r="K11053" s="1715"/>
      <c r="L11053" s="1715"/>
    </row>
    <row r="11054" spans="11:12" ht="15" customHeight="1">
      <c r="K11054" s="1715"/>
      <c r="L11054" s="1715"/>
    </row>
    <row r="11055" spans="11:12" ht="15" customHeight="1">
      <c r="K11055" s="1715"/>
      <c r="L11055" s="1715"/>
    </row>
    <row r="11056" spans="11:12" ht="15" customHeight="1">
      <c r="K11056" s="1715"/>
      <c r="L11056" s="1715"/>
    </row>
    <row r="11057" spans="11:12" ht="15" customHeight="1">
      <c r="K11057" s="1715"/>
      <c r="L11057" s="1715"/>
    </row>
    <row r="11058" spans="11:12" ht="15" customHeight="1">
      <c r="K11058" s="1715"/>
      <c r="L11058" s="1715"/>
    </row>
    <row r="11059" spans="11:12" ht="15" customHeight="1">
      <c r="K11059" s="1715"/>
      <c r="L11059" s="1715"/>
    </row>
    <row r="11060" spans="11:12" ht="15" customHeight="1">
      <c r="K11060" s="1715"/>
      <c r="L11060" s="1715"/>
    </row>
    <row r="11061" spans="11:12" ht="15" customHeight="1">
      <c r="K11061" s="1715"/>
      <c r="L11061" s="1715"/>
    </row>
    <row r="11062" spans="11:12" ht="15" customHeight="1">
      <c r="K11062" s="1715"/>
      <c r="L11062" s="1715"/>
    </row>
    <row r="11063" spans="11:12" ht="15" customHeight="1">
      <c r="K11063" s="1715"/>
      <c r="L11063" s="1715"/>
    </row>
    <row r="11064" spans="11:12" ht="15" customHeight="1">
      <c r="K11064" s="1715"/>
      <c r="L11064" s="1715"/>
    </row>
    <row r="11065" spans="11:12" ht="15" customHeight="1">
      <c r="K11065" s="1715"/>
      <c r="L11065" s="1715"/>
    </row>
    <row r="11066" spans="11:12" ht="15" customHeight="1">
      <c r="K11066" s="1715"/>
      <c r="L11066" s="1715"/>
    </row>
    <row r="11067" spans="11:12" ht="15" customHeight="1">
      <c r="K11067" s="1715"/>
      <c r="L11067" s="1715"/>
    </row>
    <row r="11068" spans="11:12" ht="15" customHeight="1">
      <c r="K11068" s="1715"/>
      <c r="L11068" s="1715"/>
    </row>
    <row r="11069" spans="11:12" ht="15" customHeight="1">
      <c r="K11069" s="1715"/>
      <c r="L11069" s="1715"/>
    </row>
    <row r="11070" spans="11:12" ht="15" customHeight="1">
      <c r="K11070" s="1715"/>
      <c r="L11070" s="1715"/>
    </row>
    <row r="11071" spans="11:12" ht="15" customHeight="1">
      <c r="K11071" s="1715"/>
      <c r="L11071" s="1715"/>
    </row>
    <row r="11072" spans="11:12" ht="15" customHeight="1">
      <c r="K11072" s="1715"/>
      <c r="L11072" s="1715"/>
    </row>
    <row r="11073" spans="11:12" ht="15" customHeight="1">
      <c r="K11073" s="1715"/>
      <c r="L11073" s="1715"/>
    </row>
    <row r="11074" spans="11:12" ht="15" customHeight="1">
      <c r="K11074" s="1715"/>
      <c r="L11074" s="1715"/>
    </row>
    <row r="11075" spans="11:12" ht="15" customHeight="1">
      <c r="K11075" s="1715"/>
      <c r="L11075" s="1715"/>
    </row>
    <row r="11076" spans="11:12" ht="15" customHeight="1">
      <c r="K11076" s="1715"/>
      <c r="L11076" s="1715"/>
    </row>
    <row r="11077" spans="11:12" ht="15" customHeight="1">
      <c r="K11077" s="1715"/>
      <c r="L11077" s="1715"/>
    </row>
    <row r="11078" spans="11:12" ht="15" customHeight="1">
      <c r="K11078" s="1715"/>
      <c r="L11078" s="1715"/>
    </row>
    <row r="11079" spans="11:12" ht="15" customHeight="1">
      <c r="K11079" s="1715"/>
      <c r="L11079" s="1715"/>
    </row>
    <row r="11080" spans="11:12" ht="15" customHeight="1">
      <c r="K11080" s="1715"/>
      <c r="L11080" s="1715"/>
    </row>
    <row r="11081" spans="11:12" ht="15" customHeight="1">
      <c r="K11081" s="1715"/>
      <c r="L11081" s="1715"/>
    </row>
    <row r="11082" spans="11:12" ht="15" customHeight="1">
      <c r="K11082" s="1715"/>
      <c r="L11082" s="1715"/>
    </row>
    <row r="11083" spans="11:12" ht="15" customHeight="1">
      <c r="K11083" s="1715"/>
      <c r="L11083" s="1715"/>
    </row>
    <row r="11084" spans="11:12" ht="15" customHeight="1">
      <c r="K11084" s="1715"/>
      <c r="L11084" s="1715"/>
    </row>
    <row r="11085" spans="11:12" ht="15" customHeight="1">
      <c r="K11085" s="1715"/>
      <c r="L11085" s="1715"/>
    </row>
    <row r="11086" spans="11:12" ht="15" customHeight="1">
      <c r="K11086" s="1715"/>
      <c r="L11086" s="1715"/>
    </row>
    <row r="11087" spans="11:12" ht="15" customHeight="1">
      <c r="K11087" s="1715"/>
      <c r="L11087" s="1715"/>
    </row>
    <row r="11088" spans="11:12" ht="15" customHeight="1">
      <c r="K11088" s="1715"/>
      <c r="L11088" s="1715"/>
    </row>
    <row r="11089" spans="11:12" ht="15" customHeight="1">
      <c r="K11089" s="1715"/>
      <c r="L11089" s="1715"/>
    </row>
    <row r="11090" spans="11:12" ht="15" customHeight="1">
      <c r="K11090" s="1715"/>
      <c r="L11090" s="1715"/>
    </row>
    <row r="11091" spans="11:12" ht="15" customHeight="1">
      <c r="K11091" s="1715"/>
      <c r="L11091" s="1715"/>
    </row>
    <row r="11092" spans="11:12" ht="15" customHeight="1">
      <c r="K11092" s="1715"/>
      <c r="L11092" s="1715"/>
    </row>
    <row r="11093" spans="11:12" ht="15" customHeight="1">
      <c r="K11093" s="1715"/>
      <c r="L11093" s="1715"/>
    </row>
    <row r="11094" spans="11:12" ht="15" customHeight="1">
      <c r="K11094" s="1715"/>
      <c r="L11094" s="1715"/>
    </row>
    <row r="11095" spans="11:12" ht="15" customHeight="1">
      <c r="K11095" s="1715"/>
      <c r="L11095" s="1715"/>
    </row>
    <row r="11096" spans="11:12" ht="15" customHeight="1">
      <c r="K11096" s="1715"/>
      <c r="L11096" s="1715"/>
    </row>
    <row r="11097" spans="11:12" ht="15" customHeight="1">
      <c r="K11097" s="1715"/>
      <c r="L11097" s="1715"/>
    </row>
    <row r="11098" spans="11:12" ht="15" customHeight="1">
      <c r="K11098" s="1715"/>
      <c r="L11098" s="1715"/>
    </row>
    <row r="11099" spans="11:12" ht="15" customHeight="1">
      <c r="K11099" s="1715"/>
      <c r="L11099" s="1715"/>
    </row>
    <row r="11100" spans="11:12" ht="15" customHeight="1">
      <c r="K11100" s="1715"/>
      <c r="L11100" s="1715"/>
    </row>
    <row r="11101" spans="11:12" ht="15" customHeight="1">
      <c r="K11101" s="1715"/>
      <c r="L11101" s="1715"/>
    </row>
    <row r="11102" spans="11:12" ht="15" customHeight="1">
      <c r="K11102" s="1715"/>
      <c r="L11102" s="1715"/>
    </row>
    <row r="11103" spans="11:12" ht="15" customHeight="1">
      <c r="K11103" s="1715"/>
      <c r="L11103" s="1715"/>
    </row>
    <row r="11104" spans="11:12" ht="15" customHeight="1">
      <c r="K11104" s="1715"/>
      <c r="L11104" s="1715"/>
    </row>
    <row r="11105" spans="11:12" ht="15" customHeight="1">
      <c r="K11105" s="1715"/>
      <c r="L11105" s="1715"/>
    </row>
    <row r="11106" spans="11:12" ht="15" customHeight="1">
      <c r="K11106" s="1715"/>
      <c r="L11106" s="1715"/>
    </row>
    <row r="11107" spans="11:12" ht="15" customHeight="1">
      <c r="K11107" s="1715"/>
      <c r="L11107" s="1715"/>
    </row>
    <row r="11108" spans="11:12" ht="15" customHeight="1">
      <c r="K11108" s="1715"/>
      <c r="L11108" s="1715"/>
    </row>
    <row r="11109" spans="11:12" ht="15" customHeight="1">
      <c r="K11109" s="1715"/>
      <c r="L11109" s="1715"/>
    </row>
    <row r="11110" spans="11:12" ht="15" customHeight="1">
      <c r="K11110" s="1715"/>
      <c r="L11110" s="1715"/>
    </row>
    <row r="11111" spans="11:12" ht="15" customHeight="1">
      <c r="K11111" s="1715"/>
      <c r="L11111" s="1715"/>
    </row>
    <row r="11112" spans="11:12" ht="15" customHeight="1">
      <c r="K11112" s="1715"/>
      <c r="L11112" s="1715"/>
    </row>
    <row r="11113" spans="11:12" ht="15" customHeight="1">
      <c r="K11113" s="1715"/>
      <c r="L11113" s="1715"/>
    </row>
    <row r="11114" spans="11:12" ht="15" customHeight="1">
      <c r="K11114" s="1715"/>
      <c r="L11114" s="1715"/>
    </row>
    <row r="11115" spans="11:12" ht="15" customHeight="1">
      <c r="K11115" s="1715"/>
      <c r="L11115" s="1715"/>
    </row>
    <row r="11116" spans="11:12" ht="15" customHeight="1">
      <c r="K11116" s="1715"/>
      <c r="L11116" s="1715"/>
    </row>
    <row r="11117" spans="11:12" ht="15" customHeight="1">
      <c r="K11117" s="1715"/>
      <c r="L11117" s="1715"/>
    </row>
    <row r="11118" spans="11:12" ht="15" customHeight="1">
      <c r="K11118" s="1715"/>
      <c r="L11118" s="1715"/>
    </row>
    <row r="11119" spans="11:12" ht="15" customHeight="1">
      <c r="K11119" s="1715"/>
      <c r="L11119" s="1715"/>
    </row>
    <row r="11120" spans="11:12" ht="15" customHeight="1">
      <c r="K11120" s="1715"/>
      <c r="L11120" s="1715"/>
    </row>
    <row r="11121" spans="11:12" ht="15" customHeight="1">
      <c r="K11121" s="1715"/>
      <c r="L11121" s="1715"/>
    </row>
    <row r="11122" spans="11:12" ht="15" customHeight="1">
      <c r="K11122" s="1715"/>
      <c r="L11122" s="1715"/>
    </row>
    <row r="11123" spans="11:12" ht="15" customHeight="1">
      <c r="K11123" s="1715"/>
      <c r="L11123" s="1715"/>
    </row>
    <row r="11124" spans="11:12" ht="15" customHeight="1">
      <c r="K11124" s="1715"/>
      <c r="L11124" s="1715"/>
    </row>
    <row r="11125" spans="11:12" ht="15" customHeight="1">
      <c r="K11125" s="1715"/>
      <c r="L11125" s="1715"/>
    </row>
    <row r="11126" spans="11:12" ht="15" customHeight="1">
      <c r="K11126" s="1715"/>
      <c r="L11126" s="1715"/>
    </row>
    <row r="11127" spans="11:12" ht="15" customHeight="1">
      <c r="K11127" s="1715"/>
      <c r="L11127" s="1715"/>
    </row>
    <row r="11128" spans="11:12" ht="15" customHeight="1">
      <c r="K11128" s="1715"/>
      <c r="L11128" s="1715"/>
    </row>
    <row r="11129" spans="11:12" ht="15" customHeight="1">
      <c r="K11129" s="1715"/>
      <c r="L11129" s="1715"/>
    </row>
    <row r="11130" spans="11:12" ht="15" customHeight="1">
      <c r="K11130" s="1715"/>
      <c r="L11130" s="1715"/>
    </row>
    <row r="11131" spans="11:12" ht="15" customHeight="1">
      <c r="K11131" s="1715"/>
      <c r="L11131" s="1715"/>
    </row>
    <row r="11132" spans="11:12" ht="15" customHeight="1">
      <c r="K11132" s="1715"/>
      <c r="L11132" s="1715"/>
    </row>
    <row r="11133" spans="11:12" ht="15" customHeight="1">
      <c r="K11133" s="1715"/>
      <c r="L11133" s="1715"/>
    </row>
    <row r="11134" spans="11:12" ht="15" customHeight="1">
      <c r="K11134" s="1715"/>
      <c r="L11134" s="1715"/>
    </row>
    <row r="11135" spans="11:12" ht="15" customHeight="1">
      <c r="K11135" s="1715"/>
      <c r="L11135" s="1715"/>
    </row>
    <row r="11136" spans="11:12" ht="15" customHeight="1">
      <c r="K11136" s="1715"/>
      <c r="L11136" s="1715"/>
    </row>
    <row r="11137" spans="11:12" ht="15" customHeight="1">
      <c r="K11137" s="1715"/>
      <c r="L11137" s="1715"/>
    </row>
    <row r="11138" spans="11:12" ht="15" customHeight="1">
      <c r="K11138" s="1715"/>
      <c r="L11138" s="1715"/>
    </row>
    <row r="11139" spans="11:12" ht="15" customHeight="1">
      <c r="K11139" s="1715"/>
      <c r="L11139" s="1715"/>
    </row>
    <row r="11140" spans="11:12" ht="15" customHeight="1">
      <c r="K11140" s="1715"/>
      <c r="L11140" s="1715"/>
    </row>
    <row r="11141" spans="11:12" ht="15" customHeight="1">
      <c r="K11141" s="1715"/>
      <c r="L11141" s="1715"/>
    </row>
    <row r="11142" spans="11:12" ht="15" customHeight="1">
      <c r="K11142" s="1715"/>
      <c r="L11142" s="1715"/>
    </row>
    <row r="11143" spans="11:12" ht="15" customHeight="1">
      <c r="K11143" s="1715"/>
      <c r="L11143" s="1715"/>
    </row>
    <row r="11144" spans="11:12" ht="15" customHeight="1">
      <c r="K11144" s="1715"/>
      <c r="L11144" s="1715"/>
    </row>
    <row r="11145" spans="11:12" ht="15" customHeight="1">
      <c r="K11145" s="1715"/>
      <c r="L11145" s="1715"/>
    </row>
    <row r="11146" spans="11:12" ht="15" customHeight="1">
      <c r="K11146" s="1715"/>
      <c r="L11146" s="1715"/>
    </row>
    <row r="11147" spans="11:12" ht="15" customHeight="1">
      <c r="K11147" s="1715"/>
      <c r="L11147" s="1715"/>
    </row>
    <row r="11148" spans="11:12" ht="15" customHeight="1">
      <c r="K11148" s="1715"/>
      <c r="L11148" s="1715"/>
    </row>
    <row r="11149" spans="11:12" ht="15" customHeight="1">
      <c r="K11149" s="1715"/>
      <c r="L11149" s="1715"/>
    </row>
    <row r="11150" spans="11:12" ht="15" customHeight="1">
      <c r="K11150" s="1715"/>
      <c r="L11150" s="1715"/>
    </row>
    <row r="11151" spans="11:12" ht="15" customHeight="1">
      <c r="K11151" s="1715"/>
      <c r="L11151" s="1715"/>
    </row>
    <row r="11152" spans="11:12" ht="15" customHeight="1">
      <c r="K11152" s="1715"/>
      <c r="L11152" s="1715"/>
    </row>
    <row r="11153" spans="11:12" ht="15" customHeight="1">
      <c r="K11153" s="1715"/>
      <c r="L11153" s="1715"/>
    </row>
    <row r="11154" spans="11:12" ht="15" customHeight="1">
      <c r="K11154" s="1715"/>
      <c r="L11154" s="1715"/>
    </row>
    <row r="11155" spans="11:12" ht="15" customHeight="1">
      <c r="K11155" s="1715"/>
      <c r="L11155" s="1715"/>
    </row>
    <row r="11156" spans="11:12" ht="15" customHeight="1">
      <c r="K11156" s="1715"/>
      <c r="L11156" s="1715"/>
    </row>
    <row r="11157" spans="11:12" ht="15" customHeight="1">
      <c r="K11157" s="1715"/>
      <c r="L11157" s="1715"/>
    </row>
    <row r="11158" spans="11:12" ht="15" customHeight="1">
      <c r="K11158" s="1715"/>
      <c r="L11158" s="1715"/>
    </row>
    <row r="11159" spans="11:12" ht="15" customHeight="1">
      <c r="K11159" s="1715"/>
      <c r="L11159" s="1715"/>
    </row>
    <row r="11160" spans="11:12" ht="15" customHeight="1">
      <c r="K11160" s="1715"/>
      <c r="L11160" s="1715"/>
    </row>
    <row r="11161" spans="11:12" ht="15" customHeight="1">
      <c r="K11161" s="1715"/>
      <c r="L11161" s="1715"/>
    </row>
    <row r="11162" spans="11:12" ht="15" customHeight="1">
      <c r="K11162" s="1715"/>
      <c r="L11162" s="1715"/>
    </row>
    <row r="11163" spans="11:12" ht="15" customHeight="1">
      <c r="K11163" s="1715"/>
      <c r="L11163" s="1715"/>
    </row>
    <row r="11164" spans="11:12" ht="15" customHeight="1">
      <c r="K11164" s="1715"/>
      <c r="L11164" s="1715"/>
    </row>
    <row r="11165" spans="11:12" ht="15" customHeight="1">
      <c r="K11165" s="1715"/>
      <c r="L11165" s="1715"/>
    </row>
    <row r="11166" spans="11:12" ht="15" customHeight="1">
      <c r="K11166" s="1715"/>
      <c r="L11166" s="1715"/>
    </row>
    <row r="11167" spans="11:12" ht="15" customHeight="1">
      <c r="K11167" s="1715"/>
      <c r="L11167" s="1715"/>
    </row>
    <row r="11168" spans="11:12" ht="15" customHeight="1">
      <c r="K11168" s="1715"/>
      <c r="L11168" s="1715"/>
    </row>
    <row r="11169" spans="11:12" ht="15" customHeight="1">
      <c r="K11169" s="1715"/>
      <c r="L11169" s="1715"/>
    </row>
    <row r="11170" spans="11:12" ht="15" customHeight="1">
      <c r="K11170" s="1715"/>
      <c r="L11170" s="1715"/>
    </row>
    <row r="11171" spans="11:12" ht="15" customHeight="1">
      <c r="K11171" s="1715"/>
      <c r="L11171" s="1715"/>
    </row>
    <row r="11172" spans="11:12" ht="15" customHeight="1">
      <c r="K11172" s="1715"/>
      <c r="L11172" s="1715"/>
    </row>
    <row r="11173" spans="11:12" ht="15" customHeight="1">
      <c r="K11173" s="1715"/>
      <c r="L11173" s="1715"/>
    </row>
    <row r="11174" spans="11:12" ht="15" customHeight="1">
      <c r="K11174" s="1715"/>
      <c r="L11174" s="1715"/>
    </row>
    <row r="11175" spans="11:12" ht="15" customHeight="1">
      <c r="K11175" s="1715"/>
      <c r="L11175" s="1715"/>
    </row>
    <row r="11176" spans="11:12" ht="15" customHeight="1">
      <c r="K11176" s="1715"/>
      <c r="L11176" s="1715"/>
    </row>
    <row r="11177" spans="11:12" ht="15" customHeight="1">
      <c r="K11177" s="1715"/>
      <c r="L11177" s="1715"/>
    </row>
    <row r="11178" spans="11:12" ht="15" customHeight="1">
      <c r="K11178" s="1715"/>
      <c r="L11178" s="1715"/>
    </row>
    <row r="11179" spans="11:12" ht="15" customHeight="1">
      <c r="K11179" s="1715"/>
      <c r="L11179" s="1715"/>
    </row>
    <row r="11180" spans="11:12" ht="15" customHeight="1">
      <c r="K11180" s="1715"/>
      <c r="L11180" s="1715"/>
    </row>
    <row r="11181" spans="11:12" ht="15" customHeight="1">
      <c r="K11181" s="1715"/>
      <c r="L11181" s="1715"/>
    </row>
    <row r="11182" spans="11:12" ht="15" customHeight="1">
      <c r="K11182" s="1715"/>
      <c r="L11182" s="1715"/>
    </row>
    <row r="11183" spans="11:12" ht="15" customHeight="1">
      <c r="K11183" s="1715"/>
      <c r="L11183" s="1715"/>
    </row>
    <row r="11184" spans="11:12" ht="15" customHeight="1">
      <c r="K11184" s="1715"/>
      <c r="L11184" s="1715"/>
    </row>
    <row r="11185" spans="11:12" ht="15" customHeight="1">
      <c r="K11185" s="1715"/>
      <c r="L11185" s="1715"/>
    </row>
    <row r="11186" spans="11:12" ht="15" customHeight="1">
      <c r="K11186" s="1715"/>
      <c r="L11186" s="1715"/>
    </row>
    <row r="11187" spans="11:12" ht="15" customHeight="1">
      <c r="K11187" s="1715"/>
      <c r="L11187" s="1715"/>
    </row>
    <row r="11188" spans="11:12" ht="15" customHeight="1">
      <c r="K11188" s="1715"/>
      <c r="L11188" s="1715"/>
    </row>
    <row r="11189" spans="11:12" ht="15" customHeight="1">
      <c r="K11189" s="1715"/>
      <c r="L11189" s="1715"/>
    </row>
    <row r="11190" spans="11:12" ht="15" customHeight="1">
      <c r="K11190" s="1715"/>
      <c r="L11190" s="1715"/>
    </row>
    <row r="11191" spans="11:12" ht="15" customHeight="1">
      <c r="K11191" s="1715"/>
      <c r="L11191" s="1715"/>
    </row>
    <row r="11192" spans="11:12" ht="15" customHeight="1">
      <c r="K11192" s="1715"/>
      <c r="L11192" s="1715"/>
    </row>
    <row r="11193" spans="11:12" ht="15" customHeight="1">
      <c r="K11193" s="1715"/>
      <c r="L11193" s="1715"/>
    </row>
    <row r="11194" spans="11:12" ht="15" customHeight="1">
      <c r="K11194" s="1715"/>
      <c r="L11194" s="1715"/>
    </row>
    <row r="11195" spans="11:12" ht="15" customHeight="1">
      <c r="K11195" s="1715"/>
      <c r="L11195" s="1715"/>
    </row>
    <row r="11196" spans="11:12" ht="15" customHeight="1">
      <c r="K11196" s="1715"/>
      <c r="L11196" s="1715"/>
    </row>
    <row r="11197" spans="11:12" ht="15" customHeight="1">
      <c r="K11197" s="1715"/>
      <c r="L11197" s="1715"/>
    </row>
    <row r="11198" spans="11:12" ht="15" customHeight="1">
      <c r="K11198" s="1715"/>
      <c r="L11198" s="1715"/>
    </row>
    <row r="11199" spans="11:12" ht="15" customHeight="1">
      <c r="K11199" s="1715"/>
      <c r="L11199" s="1715"/>
    </row>
    <row r="11200" spans="11:12" ht="15" customHeight="1">
      <c r="K11200" s="1715"/>
      <c r="L11200" s="1715"/>
    </row>
    <row r="11201" spans="11:12" ht="15" customHeight="1">
      <c r="K11201" s="1715"/>
      <c r="L11201" s="1715"/>
    </row>
    <row r="11202" spans="11:12" ht="15" customHeight="1">
      <c r="K11202" s="1715"/>
      <c r="L11202" s="1715"/>
    </row>
    <row r="11203" spans="11:12" ht="15" customHeight="1">
      <c r="K11203" s="1715"/>
      <c r="L11203" s="1715"/>
    </row>
    <row r="11204" spans="11:12" ht="15" customHeight="1">
      <c r="K11204" s="1715"/>
      <c r="L11204" s="1715"/>
    </row>
    <row r="11205" spans="11:12" ht="15" customHeight="1">
      <c r="K11205" s="1715"/>
      <c r="L11205" s="1715"/>
    </row>
    <row r="11206" spans="11:12" ht="15" customHeight="1">
      <c r="K11206" s="1715"/>
      <c r="L11206" s="1715"/>
    </row>
    <row r="11207" spans="11:12" ht="15" customHeight="1">
      <c r="K11207" s="1715"/>
      <c r="L11207" s="1715"/>
    </row>
    <row r="11208" spans="11:12" ht="15" customHeight="1">
      <c r="K11208" s="1715"/>
      <c r="L11208" s="1715"/>
    </row>
    <row r="11209" spans="11:12" ht="15" customHeight="1">
      <c r="K11209" s="1715"/>
      <c r="L11209" s="1715"/>
    </row>
    <row r="11210" spans="11:12" ht="15" customHeight="1">
      <c r="K11210" s="1715"/>
      <c r="L11210" s="1715"/>
    </row>
    <row r="11211" spans="11:12" ht="15" customHeight="1">
      <c r="K11211" s="1715"/>
      <c r="L11211" s="1715"/>
    </row>
    <row r="11212" spans="11:12" ht="15" customHeight="1">
      <c r="K11212" s="1715"/>
      <c r="L11212" s="1715"/>
    </row>
    <row r="11213" spans="11:12" ht="15" customHeight="1">
      <c r="K11213" s="1715"/>
      <c r="L11213" s="1715"/>
    </row>
    <row r="11214" spans="11:12" ht="15" customHeight="1">
      <c r="K11214" s="1715"/>
      <c r="L11214" s="1715"/>
    </row>
    <row r="11215" spans="11:12" ht="15" customHeight="1">
      <c r="K11215" s="1715"/>
      <c r="L11215" s="1715"/>
    </row>
    <row r="11216" spans="11:12" ht="15" customHeight="1">
      <c r="K11216" s="1715"/>
      <c r="L11216" s="1715"/>
    </row>
    <row r="11217" spans="11:12" ht="15" customHeight="1">
      <c r="K11217" s="1715"/>
      <c r="L11217" s="1715"/>
    </row>
    <row r="11218" spans="11:12" ht="15" customHeight="1">
      <c r="K11218" s="1715"/>
      <c r="L11218" s="1715"/>
    </row>
    <row r="11219" spans="11:12" ht="15" customHeight="1">
      <c r="K11219" s="1715"/>
      <c r="L11219" s="1715"/>
    </row>
    <row r="11220" spans="11:12" ht="15" customHeight="1">
      <c r="K11220" s="1715"/>
      <c r="L11220" s="1715"/>
    </row>
    <row r="11221" spans="11:12" ht="15" customHeight="1">
      <c r="K11221" s="1715"/>
      <c r="L11221" s="1715"/>
    </row>
    <row r="11222" spans="11:12" ht="15" customHeight="1">
      <c r="K11222" s="1715"/>
      <c r="L11222" s="1715"/>
    </row>
    <row r="11223" spans="11:12" ht="15" customHeight="1">
      <c r="K11223" s="1715"/>
      <c r="L11223" s="1715"/>
    </row>
    <row r="11224" spans="11:12" ht="15" customHeight="1">
      <c r="K11224" s="1715"/>
      <c r="L11224" s="1715"/>
    </row>
    <row r="11225" spans="11:12" ht="15" customHeight="1">
      <c r="K11225" s="1715"/>
      <c r="L11225" s="1715"/>
    </row>
    <row r="11226" spans="11:12" ht="15" customHeight="1">
      <c r="K11226" s="1715"/>
      <c r="L11226" s="1715"/>
    </row>
    <row r="11227" spans="11:12" ht="15" customHeight="1">
      <c r="K11227" s="1715"/>
      <c r="L11227" s="1715"/>
    </row>
    <row r="11228" spans="11:12" ht="15" customHeight="1">
      <c r="K11228" s="1715"/>
      <c r="L11228" s="1715"/>
    </row>
    <row r="11229" spans="11:12" ht="15" customHeight="1">
      <c r="K11229" s="1715"/>
      <c r="L11229" s="1715"/>
    </row>
    <row r="11230" spans="11:12" ht="15" customHeight="1">
      <c r="K11230" s="1715"/>
      <c r="L11230" s="1715"/>
    </row>
    <row r="11231" spans="11:12" ht="15" customHeight="1">
      <c r="K11231" s="1715"/>
      <c r="L11231" s="1715"/>
    </row>
    <row r="11232" spans="11:12" ht="15" customHeight="1">
      <c r="K11232" s="1715"/>
      <c r="L11232" s="1715"/>
    </row>
    <row r="11233" spans="11:12" ht="15" customHeight="1">
      <c r="K11233" s="1715"/>
      <c r="L11233" s="1715"/>
    </row>
    <row r="11234" spans="11:12" ht="15" customHeight="1">
      <c r="K11234" s="1715"/>
      <c r="L11234" s="1715"/>
    </row>
    <row r="11235" spans="11:12" ht="15" customHeight="1">
      <c r="K11235" s="1715"/>
      <c r="L11235" s="1715"/>
    </row>
    <row r="11236" spans="11:12" ht="15" customHeight="1">
      <c r="K11236" s="1715"/>
      <c r="L11236" s="1715"/>
    </row>
    <row r="11237" spans="11:12" ht="15" customHeight="1">
      <c r="K11237" s="1715"/>
      <c r="L11237" s="1715"/>
    </row>
    <row r="11238" spans="11:12" ht="15" customHeight="1">
      <c r="K11238" s="1715"/>
      <c r="L11238" s="1715"/>
    </row>
    <row r="11239" spans="11:12" ht="15" customHeight="1">
      <c r="K11239" s="1715"/>
      <c r="L11239" s="1715"/>
    </row>
    <row r="11240" spans="11:12" ht="15" customHeight="1">
      <c r="K11240" s="1715"/>
      <c r="L11240" s="1715"/>
    </row>
    <row r="11241" spans="11:12" ht="15" customHeight="1">
      <c r="K11241" s="1715"/>
      <c r="L11241" s="1715"/>
    </row>
    <row r="11242" spans="11:12" ht="15" customHeight="1">
      <c r="K11242" s="1715"/>
      <c r="L11242" s="1715"/>
    </row>
    <row r="11243" spans="11:12" ht="15" customHeight="1">
      <c r="K11243" s="1715"/>
      <c r="L11243" s="1715"/>
    </row>
    <row r="11244" spans="11:12" ht="15" customHeight="1">
      <c r="K11244" s="1715"/>
      <c r="L11244" s="1715"/>
    </row>
    <row r="11245" spans="11:12" ht="15" customHeight="1">
      <c r="K11245" s="1715"/>
      <c r="L11245" s="1715"/>
    </row>
    <row r="11246" spans="11:12" ht="15" customHeight="1">
      <c r="K11246" s="1715"/>
      <c r="L11246" s="1715"/>
    </row>
    <row r="11247" spans="11:12" ht="15" customHeight="1">
      <c r="K11247" s="1715"/>
      <c r="L11247" s="1715"/>
    </row>
    <row r="11248" spans="11:12" ht="15" customHeight="1">
      <c r="K11248" s="1715"/>
      <c r="L11248" s="1715"/>
    </row>
    <row r="11249" spans="11:12" ht="15" customHeight="1">
      <c r="K11249" s="1715"/>
      <c r="L11249" s="1715"/>
    </row>
    <row r="11250" spans="11:12" ht="15" customHeight="1">
      <c r="K11250" s="1715"/>
      <c r="L11250" s="1715"/>
    </row>
    <row r="11251" spans="11:12" ht="15" customHeight="1">
      <c r="K11251" s="1715"/>
      <c r="L11251" s="1715"/>
    </row>
    <row r="11252" spans="11:12" ht="15" customHeight="1">
      <c r="K11252" s="1715"/>
      <c r="L11252" s="1715"/>
    </row>
    <row r="11253" spans="11:12" ht="15" customHeight="1">
      <c r="K11253" s="1715"/>
      <c r="L11253" s="1715"/>
    </row>
    <row r="11254" spans="11:12" ht="15" customHeight="1">
      <c r="K11254" s="1715"/>
      <c r="L11254" s="1715"/>
    </row>
    <row r="11255" spans="11:12" ht="15" customHeight="1">
      <c r="K11255" s="1715"/>
      <c r="L11255" s="1715"/>
    </row>
    <row r="11256" spans="11:12" ht="15" customHeight="1">
      <c r="K11256" s="1715"/>
      <c r="L11256" s="1715"/>
    </row>
    <row r="11257" spans="11:12" ht="15" customHeight="1">
      <c r="K11257" s="1715"/>
      <c r="L11257" s="1715"/>
    </row>
    <row r="11258" spans="11:12" ht="15" customHeight="1">
      <c r="K11258" s="1715"/>
      <c r="L11258" s="1715"/>
    </row>
    <row r="11259" spans="11:12" ht="15" customHeight="1">
      <c r="K11259" s="1715"/>
      <c r="L11259" s="1715"/>
    </row>
    <row r="11260" spans="11:12" ht="15" customHeight="1">
      <c r="K11260" s="1715"/>
      <c r="L11260" s="1715"/>
    </row>
    <row r="11261" spans="11:12" ht="15" customHeight="1">
      <c r="K11261" s="1715"/>
      <c r="L11261" s="1715"/>
    </row>
    <row r="11262" spans="11:12" ht="15" customHeight="1">
      <c r="K11262" s="1715"/>
      <c r="L11262" s="1715"/>
    </row>
    <row r="11263" spans="11:12" ht="15" customHeight="1">
      <c r="K11263" s="1715"/>
      <c r="L11263" s="1715"/>
    </row>
    <row r="11264" spans="11:12" ht="15" customHeight="1">
      <c r="K11264" s="1715"/>
      <c r="L11264" s="1715"/>
    </row>
    <row r="11265" spans="11:12" ht="15" customHeight="1">
      <c r="K11265" s="1715"/>
      <c r="L11265" s="1715"/>
    </row>
    <row r="11266" spans="11:12" ht="15" customHeight="1">
      <c r="K11266" s="1715"/>
      <c r="L11266" s="1715"/>
    </row>
    <row r="11267" spans="11:12" ht="15" customHeight="1">
      <c r="K11267" s="1715"/>
      <c r="L11267" s="1715"/>
    </row>
    <row r="11268" spans="11:12" ht="15" customHeight="1">
      <c r="K11268" s="1715"/>
      <c r="L11268" s="1715"/>
    </row>
    <row r="11269" spans="11:12" ht="15" customHeight="1">
      <c r="K11269" s="1715"/>
      <c r="L11269" s="1715"/>
    </row>
    <row r="11270" spans="11:12" ht="15" customHeight="1">
      <c r="K11270" s="1715"/>
      <c r="L11270" s="1715"/>
    </row>
    <row r="11271" spans="11:12" ht="15" customHeight="1">
      <c r="K11271" s="1715"/>
      <c r="L11271" s="1715"/>
    </row>
    <row r="11272" spans="11:12" ht="15" customHeight="1">
      <c r="K11272" s="1715"/>
      <c r="L11272" s="1715"/>
    </row>
    <row r="11273" spans="11:12" ht="15" customHeight="1">
      <c r="K11273" s="1715"/>
      <c r="L11273" s="1715"/>
    </row>
    <row r="11274" spans="11:12" ht="15" customHeight="1">
      <c r="K11274" s="1715"/>
      <c r="L11274" s="1715"/>
    </row>
    <row r="11275" spans="11:12" ht="15" customHeight="1">
      <c r="K11275" s="1715"/>
      <c r="L11275" s="1715"/>
    </row>
    <row r="11276" spans="11:12" ht="15" customHeight="1">
      <c r="K11276" s="1715"/>
      <c r="L11276" s="1715"/>
    </row>
    <row r="11277" spans="11:12" ht="15" customHeight="1">
      <c r="K11277" s="1715"/>
      <c r="L11277" s="1715"/>
    </row>
    <row r="11278" spans="11:12" ht="15" customHeight="1">
      <c r="K11278" s="1715"/>
      <c r="L11278" s="1715"/>
    </row>
    <row r="11279" spans="11:12" ht="15" customHeight="1">
      <c r="K11279" s="1715"/>
      <c r="L11279" s="1715"/>
    </row>
    <row r="11280" spans="11:12" ht="15" customHeight="1">
      <c r="K11280" s="1715"/>
      <c r="L11280" s="1715"/>
    </row>
    <row r="11281" spans="11:12" ht="15" customHeight="1">
      <c r="K11281" s="1715"/>
      <c r="L11281" s="1715"/>
    </row>
    <row r="11282" spans="11:12" ht="15" customHeight="1">
      <c r="K11282" s="1715"/>
      <c r="L11282" s="1715"/>
    </row>
    <row r="11283" spans="11:12" ht="15" customHeight="1">
      <c r="K11283" s="1715"/>
      <c r="L11283" s="1715"/>
    </row>
    <row r="11284" spans="11:12" ht="15" customHeight="1">
      <c r="K11284" s="1715"/>
      <c r="L11284" s="1715"/>
    </row>
    <row r="11285" spans="11:12" ht="15" customHeight="1">
      <c r="K11285" s="1715"/>
      <c r="L11285" s="1715"/>
    </row>
    <row r="11286" spans="11:12" ht="15" customHeight="1">
      <c r="K11286" s="1715"/>
      <c r="L11286" s="1715"/>
    </row>
    <row r="11287" spans="11:12" ht="15" customHeight="1">
      <c r="K11287" s="1715"/>
      <c r="L11287" s="1715"/>
    </row>
    <row r="11288" spans="11:12" ht="15" customHeight="1">
      <c r="K11288" s="1715"/>
      <c r="L11288" s="1715"/>
    </row>
    <row r="11289" spans="11:12" ht="15" customHeight="1">
      <c r="K11289" s="1715"/>
      <c r="L11289" s="1715"/>
    </row>
    <row r="11290" spans="11:12" ht="15" customHeight="1">
      <c r="K11290" s="1715"/>
      <c r="L11290" s="1715"/>
    </row>
    <row r="11291" spans="11:12" ht="15" customHeight="1">
      <c r="K11291" s="1715"/>
      <c r="L11291" s="1715"/>
    </row>
    <row r="11292" spans="11:12" ht="15" customHeight="1">
      <c r="K11292" s="1715"/>
      <c r="L11292" s="1715"/>
    </row>
    <row r="11293" spans="11:12" ht="15" customHeight="1">
      <c r="K11293" s="1715"/>
      <c r="L11293" s="1715"/>
    </row>
    <row r="11294" spans="11:12" ht="15" customHeight="1">
      <c r="K11294" s="1715"/>
      <c r="L11294" s="1715"/>
    </row>
    <row r="11295" spans="11:12" ht="15" customHeight="1">
      <c r="K11295" s="1715"/>
      <c r="L11295" s="1715"/>
    </row>
    <row r="11296" spans="11:12" ht="15" customHeight="1">
      <c r="K11296" s="1715"/>
      <c r="L11296" s="1715"/>
    </row>
    <row r="11297" spans="11:12" ht="15" customHeight="1">
      <c r="K11297" s="1715"/>
      <c r="L11297" s="1715"/>
    </row>
    <row r="11298" spans="11:12" ht="15" customHeight="1">
      <c r="K11298" s="1715"/>
      <c r="L11298" s="1715"/>
    </row>
    <row r="11299" spans="11:12" ht="15" customHeight="1">
      <c r="K11299" s="1715"/>
      <c r="L11299" s="1715"/>
    </row>
    <row r="11300" spans="11:12" ht="15" customHeight="1">
      <c r="K11300" s="1715"/>
      <c r="L11300" s="1715"/>
    </row>
    <row r="11301" spans="11:12" ht="15" customHeight="1">
      <c r="K11301" s="1715"/>
      <c r="L11301" s="1715"/>
    </row>
    <row r="11302" spans="11:12" ht="15" customHeight="1">
      <c r="K11302" s="1715"/>
      <c r="L11302" s="1715"/>
    </row>
    <row r="11303" spans="11:12" ht="15" customHeight="1">
      <c r="K11303" s="1715"/>
      <c r="L11303" s="1715"/>
    </row>
    <row r="11304" spans="11:12" ht="15" customHeight="1">
      <c r="K11304" s="1715"/>
      <c r="L11304" s="1715"/>
    </row>
    <row r="11305" spans="11:12" ht="15" customHeight="1">
      <c r="K11305" s="1715"/>
      <c r="L11305" s="1715"/>
    </row>
    <row r="11306" spans="11:12" ht="15" customHeight="1">
      <c r="K11306" s="1715"/>
      <c r="L11306" s="1715"/>
    </row>
    <row r="11307" spans="11:12" ht="15" customHeight="1">
      <c r="K11307" s="1715"/>
      <c r="L11307" s="1715"/>
    </row>
    <row r="11308" spans="11:12" ht="15" customHeight="1">
      <c r="K11308" s="1715"/>
      <c r="L11308" s="1715"/>
    </row>
    <row r="11309" spans="11:12" ht="15" customHeight="1">
      <c r="K11309" s="1715"/>
      <c r="L11309" s="1715"/>
    </row>
    <row r="11310" spans="11:12" ht="15" customHeight="1">
      <c r="K11310" s="1715"/>
      <c r="L11310" s="1715"/>
    </row>
    <row r="11311" spans="11:12" ht="15" customHeight="1">
      <c r="K11311" s="1715"/>
      <c r="L11311" s="1715"/>
    </row>
    <row r="11312" spans="11:12" ht="15" customHeight="1">
      <c r="K11312" s="1715"/>
      <c r="L11312" s="1715"/>
    </row>
    <row r="11313" spans="11:12" ht="15" customHeight="1">
      <c r="K11313" s="1715"/>
      <c r="L11313" s="1715"/>
    </row>
    <row r="11314" spans="11:12" ht="15" customHeight="1">
      <c r="K11314" s="1715"/>
      <c r="L11314" s="1715"/>
    </row>
    <row r="11315" spans="11:12" ht="15" customHeight="1">
      <c r="K11315" s="1715"/>
      <c r="L11315" s="1715"/>
    </row>
    <row r="11316" spans="11:12" ht="15" customHeight="1">
      <c r="K11316" s="1715"/>
      <c r="L11316" s="1715"/>
    </row>
    <row r="11317" spans="11:12" ht="15" customHeight="1">
      <c r="K11317" s="1715"/>
      <c r="L11317" s="1715"/>
    </row>
    <row r="11318" spans="11:12" ht="15" customHeight="1">
      <c r="K11318" s="1715"/>
      <c r="L11318" s="1715"/>
    </row>
    <row r="11319" spans="11:12" ht="15" customHeight="1">
      <c r="K11319" s="1715"/>
      <c r="L11319" s="1715"/>
    </row>
    <row r="11320" spans="11:12" ht="15" customHeight="1">
      <c r="K11320" s="1715"/>
      <c r="L11320" s="1715"/>
    </row>
    <row r="11321" spans="11:12" ht="15" customHeight="1">
      <c r="K11321" s="1715"/>
      <c r="L11321" s="1715"/>
    </row>
    <row r="11322" spans="11:12" ht="15" customHeight="1">
      <c r="K11322" s="1715"/>
      <c r="L11322" s="1715"/>
    </row>
    <row r="11323" spans="11:12" ht="15" customHeight="1">
      <c r="K11323" s="1715"/>
      <c r="L11323" s="1715"/>
    </row>
    <row r="11324" spans="11:12" ht="15" customHeight="1">
      <c r="K11324" s="1715"/>
      <c r="L11324" s="1715"/>
    </row>
    <row r="11325" spans="11:12" ht="15" customHeight="1">
      <c r="K11325" s="1715"/>
      <c r="L11325" s="1715"/>
    </row>
    <row r="11326" spans="11:12" ht="15" customHeight="1">
      <c r="K11326" s="1715"/>
      <c r="L11326" s="1715"/>
    </row>
    <row r="11327" spans="11:12" ht="15" customHeight="1">
      <c r="K11327" s="1715"/>
      <c r="L11327" s="1715"/>
    </row>
    <row r="11328" spans="11:12" ht="15" customHeight="1">
      <c r="K11328" s="1715"/>
      <c r="L11328" s="1715"/>
    </row>
    <row r="11329" spans="11:12" ht="15" customHeight="1">
      <c r="K11329" s="1715"/>
      <c r="L11329" s="1715"/>
    </row>
    <row r="11330" spans="11:12" ht="15" customHeight="1">
      <c r="K11330" s="1715"/>
      <c r="L11330" s="1715"/>
    </row>
    <row r="11331" spans="11:12" ht="15" customHeight="1">
      <c r="K11331" s="1715"/>
      <c r="L11331" s="1715"/>
    </row>
    <row r="11332" spans="11:12" ht="15" customHeight="1">
      <c r="K11332" s="1715"/>
      <c r="L11332" s="1715"/>
    </row>
    <row r="11333" spans="11:12" ht="15" customHeight="1">
      <c r="K11333" s="1715"/>
      <c r="L11333" s="1715"/>
    </row>
    <row r="11334" spans="11:12" ht="15" customHeight="1">
      <c r="K11334" s="1715"/>
      <c r="L11334" s="1715"/>
    </row>
    <row r="11335" spans="11:12" ht="15" customHeight="1">
      <c r="K11335" s="1715"/>
      <c r="L11335" s="1715"/>
    </row>
    <row r="11336" spans="11:12" ht="15" customHeight="1">
      <c r="K11336" s="1715"/>
      <c r="L11336" s="1715"/>
    </row>
    <row r="11337" spans="11:12" ht="15" customHeight="1">
      <c r="K11337" s="1715"/>
      <c r="L11337" s="1715"/>
    </row>
    <row r="11338" spans="11:12" ht="15" customHeight="1">
      <c r="K11338" s="1715"/>
      <c r="L11338" s="1715"/>
    </row>
    <row r="11339" spans="11:12" ht="15" customHeight="1">
      <c r="K11339" s="1715"/>
      <c r="L11339" s="1715"/>
    </row>
    <row r="11340" spans="11:12" ht="15" customHeight="1">
      <c r="K11340" s="1715"/>
      <c r="L11340" s="1715"/>
    </row>
    <row r="11341" spans="11:12" ht="15" customHeight="1">
      <c r="K11341" s="1715"/>
      <c r="L11341" s="1715"/>
    </row>
    <row r="11342" spans="11:12" ht="15" customHeight="1">
      <c r="K11342" s="1715"/>
      <c r="L11342" s="1715"/>
    </row>
    <row r="11343" spans="11:12" ht="15" customHeight="1">
      <c r="K11343" s="1715"/>
      <c r="L11343" s="1715"/>
    </row>
    <row r="11344" spans="11:12" ht="15" customHeight="1">
      <c r="K11344" s="1715"/>
      <c r="L11344" s="1715"/>
    </row>
    <row r="11345" spans="11:12" ht="15" customHeight="1">
      <c r="K11345" s="1715"/>
      <c r="L11345" s="1715"/>
    </row>
    <row r="11346" spans="11:12" ht="15" customHeight="1">
      <c r="K11346" s="1715"/>
      <c r="L11346" s="1715"/>
    </row>
    <row r="11347" spans="11:12" ht="15" customHeight="1">
      <c r="K11347" s="1715"/>
      <c r="L11347" s="1715"/>
    </row>
    <row r="11348" spans="11:12" ht="15" customHeight="1">
      <c r="K11348" s="1715"/>
      <c r="L11348" s="1715"/>
    </row>
    <row r="11349" spans="11:12" ht="15" customHeight="1">
      <c r="K11349" s="1715"/>
      <c r="L11349" s="1715"/>
    </row>
    <row r="11350" spans="11:12" ht="15" customHeight="1">
      <c r="K11350" s="1715"/>
      <c r="L11350" s="1715"/>
    </row>
    <row r="11351" spans="11:12" ht="15" customHeight="1">
      <c r="K11351" s="1715"/>
      <c r="L11351" s="1715"/>
    </row>
    <row r="11352" spans="11:12" ht="15" customHeight="1">
      <c r="K11352" s="1715"/>
      <c r="L11352" s="1715"/>
    </row>
    <row r="11353" spans="11:12" ht="15" customHeight="1">
      <c r="K11353" s="1715"/>
      <c r="L11353" s="1715"/>
    </row>
    <row r="11354" spans="11:12" ht="15" customHeight="1">
      <c r="K11354" s="1715"/>
      <c r="L11354" s="1715"/>
    </row>
    <row r="11355" spans="11:12" ht="15" customHeight="1">
      <c r="K11355" s="1715"/>
      <c r="L11355" s="1715"/>
    </row>
    <row r="11356" spans="11:12" ht="15" customHeight="1">
      <c r="K11356" s="1715"/>
      <c r="L11356" s="1715"/>
    </row>
    <row r="11357" spans="11:12" ht="15" customHeight="1">
      <c r="K11357" s="1715"/>
      <c r="L11357" s="1715"/>
    </row>
    <row r="11358" spans="11:12" ht="15" customHeight="1">
      <c r="K11358" s="1715"/>
      <c r="L11358" s="1715"/>
    </row>
    <row r="11359" spans="11:12" ht="15" customHeight="1">
      <c r="K11359" s="1715"/>
      <c r="L11359" s="1715"/>
    </row>
    <row r="11360" spans="11:12" ht="15" customHeight="1">
      <c r="K11360" s="1715"/>
      <c r="L11360" s="1715"/>
    </row>
    <row r="11361" spans="11:12" ht="15" customHeight="1">
      <c r="K11361" s="1715"/>
      <c r="L11361" s="1715"/>
    </row>
    <row r="11362" spans="11:12" ht="15" customHeight="1">
      <c r="K11362" s="1715"/>
      <c r="L11362" s="1715"/>
    </row>
    <row r="11363" spans="11:12" ht="15" customHeight="1">
      <c r="K11363" s="1715"/>
      <c r="L11363" s="1715"/>
    </row>
    <row r="11364" spans="11:12" ht="15" customHeight="1">
      <c r="K11364" s="1715"/>
      <c r="L11364" s="1715"/>
    </row>
    <row r="11365" spans="11:12" ht="15" customHeight="1">
      <c r="K11365" s="1715"/>
      <c r="L11365" s="1715"/>
    </row>
    <row r="11366" spans="11:12" ht="15" customHeight="1">
      <c r="K11366" s="1715"/>
      <c r="L11366" s="1715"/>
    </row>
    <row r="11367" spans="11:12" ht="15" customHeight="1">
      <c r="K11367" s="1715"/>
      <c r="L11367" s="1715"/>
    </row>
    <row r="11368" spans="11:12" ht="15" customHeight="1">
      <c r="K11368" s="1715"/>
      <c r="L11368" s="1715"/>
    </row>
    <row r="11369" spans="11:12" ht="15" customHeight="1">
      <c r="K11369" s="1715"/>
      <c r="L11369" s="1715"/>
    </row>
    <row r="11370" spans="11:12" ht="15" customHeight="1">
      <c r="K11370" s="1715"/>
      <c r="L11370" s="1715"/>
    </row>
    <row r="11371" spans="11:12" ht="15" customHeight="1">
      <c r="K11371" s="1715"/>
      <c r="L11371" s="1715"/>
    </row>
    <row r="11372" spans="11:12" ht="15" customHeight="1">
      <c r="K11372" s="1715"/>
      <c r="L11372" s="1715"/>
    </row>
    <row r="11373" spans="11:12" ht="15" customHeight="1">
      <c r="K11373" s="1715"/>
      <c r="L11373" s="1715"/>
    </row>
    <row r="11374" spans="11:12" ht="15" customHeight="1">
      <c r="K11374" s="1715"/>
      <c r="L11374" s="1715"/>
    </row>
    <row r="11375" spans="11:12" ht="15" customHeight="1">
      <c r="K11375" s="1715"/>
      <c r="L11375" s="1715"/>
    </row>
    <row r="11376" spans="11:12" ht="15" customHeight="1">
      <c r="K11376" s="1715"/>
      <c r="L11376" s="1715"/>
    </row>
    <row r="11377" spans="11:12" ht="15" customHeight="1">
      <c r="K11377" s="1715"/>
      <c r="L11377" s="1715"/>
    </row>
    <row r="11378" spans="11:12" ht="15" customHeight="1">
      <c r="K11378" s="1715"/>
      <c r="L11378" s="1715"/>
    </row>
    <row r="11379" spans="11:12" ht="15" customHeight="1">
      <c r="K11379" s="1715"/>
      <c r="L11379" s="1715"/>
    </row>
    <row r="11380" spans="11:12" ht="15" customHeight="1">
      <c r="K11380" s="1715"/>
      <c r="L11380" s="1715"/>
    </row>
    <row r="11381" spans="11:12" ht="15" customHeight="1">
      <c r="K11381" s="1715"/>
      <c r="L11381" s="1715"/>
    </row>
    <row r="11382" spans="11:12" ht="15" customHeight="1">
      <c r="K11382" s="1715"/>
      <c r="L11382" s="1715"/>
    </row>
    <row r="11383" spans="11:12" ht="15" customHeight="1">
      <c r="K11383" s="1715"/>
      <c r="L11383" s="1715"/>
    </row>
    <row r="11384" spans="11:12" ht="15" customHeight="1">
      <c r="K11384" s="1715"/>
      <c r="L11384" s="1715"/>
    </row>
    <row r="11385" spans="11:12" ht="15" customHeight="1">
      <c r="K11385" s="1715"/>
      <c r="L11385" s="1715"/>
    </row>
    <row r="11386" spans="11:12" ht="15" customHeight="1">
      <c r="K11386" s="1715"/>
      <c r="L11386" s="1715"/>
    </row>
    <row r="11387" spans="11:12" ht="15" customHeight="1">
      <c r="K11387" s="1715"/>
      <c r="L11387" s="1715"/>
    </row>
    <row r="11388" spans="11:12" ht="15" customHeight="1">
      <c r="K11388" s="1715"/>
      <c r="L11388" s="1715"/>
    </row>
    <row r="11389" spans="11:12" ht="15" customHeight="1">
      <c r="K11389" s="1715"/>
      <c r="L11389" s="1715"/>
    </row>
    <row r="11390" spans="11:12" ht="15" customHeight="1">
      <c r="K11390" s="1715"/>
      <c r="L11390" s="1715"/>
    </row>
    <row r="11391" spans="11:12" ht="15" customHeight="1">
      <c r="K11391" s="1715"/>
      <c r="L11391" s="1715"/>
    </row>
    <row r="11392" spans="11:12" ht="15" customHeight="1">
      <c r="K11392" s="1715"/>
      <c r="L11392" s="1715"/>
    </row>
    <row r="11393" spans="11:12" ht="15" customHeight="1">
      <c r="K11393" s="1715"/>
      <c r="L11393" s="1715"/>
    </row>
    <row r="11394" spans="11:12" ht="15" customHeight="1">
      <c r="K11394" s="1715"/>
      <c r="L11394" s="1715"/>
    </row>
    <row r="11395" spans="11:12" ht="15" customHeight="1">
      <c r="K11395" s="1715"/>
      <c r="L11395" s="1715"/>
    </row>
    <row r="11396" spans="11:12" ht="15" customHeight="1">
      <c r="K11396" s="1715"/>
      <c r="L11396" s="1715"/>
    </row>
    <row r="11397" spans="11:12" ht="15" customHeight="1">
      <c r="K11397" s="1715"/>
      <c r="L11397" s="1715"/>
    </row>
    <row r="11398" spans="11:12" ht="15" customHeight="1">
      <c r="K11398" s="1715"/>
      <c r="L11398" s="1715"/>
    </row>
    <row r="11399" spans="11:12" ht="15" customHeight="1">
      <c r="K11399" s="1715"/>
      <c r="L11399" s="1715"/>
    </row>
    <row r="11400" spans="11:12" ht="15" customHeight="1">
      <c r="K11400" s="1715"/>
      <c r="L11400" s="1715"/>
    </row>
    <row r="11401" spans="11:12" ht="15" customHeight="1">
      <c r="K11401" s="1715"/>
      <c r="L11401" s="1715"/>
    </row>
    <row r="11402" spans="11:12" ht="15" customHeight="1">
      <c r="K11402" s="1715"/>
      <c r="L11402" s="1715"/>
    </row>
    <row r="11403" spans="11:12" ht="15" customHeight="1">
      <c r="K11403" s="1715"/>
      <c r="L11403" s="1715"/>
    </row>
    <row r="11404" spans="11:12" ht="15" customHeight="1">
      <c r="K11404" s="1715"/>
      <c r="L11404" s="1715"/>
    </row>
    <row r="11405" spans="11:12" ht="15" customHeight="1">
      <c r="K11405" s="1715"/>
      <c r="L11405" s="1715"/>
    </row>
    <row r="11406" spans="11:12" ht="15" customHeight="1">
      <c r="K11406" s="1715"/>
      <c r="L11406" s="1715"/>
    </row>
    <row r="11407" spans="11:12" ht="15" customHeight="1">
      <c r="K11407" s="1715"/>
      <c r="L11407" s="1715"/>
    </row>
    <row r="11408" spans="11:12" ht="15" customHeight="1">
      <c r="K11408" s="1715"/>
      <c r="L11408" s="1715"/>
    </row>
    <row r="11409" spans="11:12" ht="15" customHeight="1">
      <c r="K11409" s="1715"/>
      <c r="L11409" s="1715"/>
    </row>
    <row r="11410" spans="11:12" ht="15" customHeight="1">
      <c r="K11410" s="1715"/>
      <c r="L11410" s="1715"/>
    </row>
    <row r="11411" spans="11:12" ht="15" customHeight="1">
      <c r="K11411" s="1715"/>
      <c r="L11411" s="1715"/>
    </row>
    <row r="11412" spans="11:12" ht="15" customHeight="1">
      <c r="K11412" s="1715"/>
      <c r="L11412" s="1715"/>
    </row>
    <row r="11413" spans="11:12" ht="15" customHeight="1">
      <c r="K11413" s="1715"/>
      <c r="L11413" s="1715"/>
    </row>
    <row r="11414" spans="11:12" ht="15" customHeight="1">
      <c r="K11414" s="1715"/>
      <c r="L11414" s="1715"/>
    </row>
    <row r="11415" spans="11:12" ht="15" customHeight="1">
      <c r="K11415" s="1715"/>
      <c r="L11415" s="1715"/>
    </row>
    <row r="11416" spans="11:12" ht="15" customHeight="1">
      <c r="K11416" s="1715"/>
      <c r="L11416" s="1715"/>
    </row>
    <row r="11417" spans="11:12" ht="15" customHeight="1">
      <c r="K11417" s="1715"/>
      <c r="L11417" s="1715"/>
    </row>
    <row r="11418" spans="11:12" ht="15" customHeight="1">
      <c r="K11418" s="1715"/>
      <c r="L11418" s="1715"/>
    </row>
    <row r="11419" spans="11:12" ht="15" customHeight="1">
      <c r="K11419" s="1715"/>
      <c r="L11419" s="1715"/>
    </row>
    <row r="11420" spans="11:12" ht="15" customHeight="1">
      <c r="K11420" s="1715"/>
      <c r="L11420" s="1715"/>
    </row>
    <row r="11421" spans="11:12" ht="15" customHeight="1">
      <c r="K11421" s="1715"/>
      <c r="L11421" s="1715"/>
    </row>
    <row r="11422" spans="11:12" ht="15" customHeight="1">
      <c r="K11422" s="1715"/>
      <c r="L11422" s="1715"/>
    </row>
    <row r="11423" spans="11:12" ht="15" customHeight="1">
      <c r="K11423" s="1715"/>
      <c r="L11423" s="1715"/>
    </row>
    <row r="11424" spans="11:12" ht="15" customHeight="1">
      <c r="K11424" s="1715"/>
      <c r="L11424" s="1715"/>
    </row>
    <row r="11425" spans="11:12" ht="15" customHeight="1">
      <c r="K11425" s="1715"/>
      <c r="L11425" s="1715"/>
    </row>
    <row r="11426" spans="11:12" ht="15" customHeight="1">
      <c r="K11426" s="1715"/>
      <c r="L11426" s="1715"/>
    </row>
    <row r="11427" spans="11:12" ht="15" customHeight="1">
      <c r="K11427" s="1715"/>
      <c r="L11427" s="1715"/>
    </row>
    <row r="11428" spans="11:12" ht="15" customHeight="1">
      <c r="K11428" s="1715"/>
      <c r="L11428" s="1715"/>
    </row>
    <row r="11429" spans="11:12" ht="15" customHeight="1">
      <c r="K11429" s="1715"/>
      <c r="L11429" s="1715"/>
    </row>
    <row r="11430" spans="11:12" ht="15" customHeight="1">
      <c r="K11430" s="1715"/>
      <c r="L11430" s="1715"/>
    </row>
    <row r="11431" spans="11:12" ht="15" customHeight="1">
      <c r="K11431" s="1715"/>
      <c r="L11431" s="1715"/>
    </row>
    <row r="11432" spans="11:12" ht="15" customHeight="1">
      <c r="K11432" s="1715"/>
      <c r="L11432" s="1715"/>
    </row>
    <row r="11433" spans="11:12" ht="15" customHeight="1">
      <c r="K11433" s="1715"/>
      <c r="L11433" s="1715"/>
    </row>
    <row r="11434" spans="11:12" ht="15" customHeight="1">
      <c r="K11434" s="1715"/>
      <c r="L11434" s="1715"/>
    </row>
    <row r="11435" spans="11:12" ht="15" customHeight="1">
      <c r="K11435" s="1715"/>
      <c r="L11435" s="1715"/>
    </row>
    <row r="11436" spans="11:12" ht="15" customHeight="1">
      <c r="K11436" s="1715"/>
      <c r="L11436" s="1715"/>
    </row>
    <row r="11437" spans="11:12" ht="15" customHeight="1">
      <c r="K11437" s="1715"/>
      <c r="L11437" s="1715"/>
    </row>
    <row r="11438" spans="11:12" ht="15" customHeight="1">
      <c r="K11438" s="1715"/>
      <c r="L11438" s="1715"/>
    </row>
    <row r="11439" spans="11:12" ht="15" customHeight="1">
      <c r="K11439" s="1715"/>
      <c r="L11439" s="1715"/>
    </row>
    <row r="11440" spans="11:12" ht="15" customHeight="1">
      <c r="K11440" s="1715"/>
      <c r="L11440" s="1715"/>
    </row>
    <row r="11441" spans="11:12" ht="15" customHeight="1">
      <c r="K11441" s="1715"/>
      <c r="L11441" s="1715"/>
    </row>
    <row r="11442" spans="11:12" ht="15" customHeight="1">
      <c r="K11442" s="1715"/>
      <c r="L11442" s="1715"/>
    </row>
    <row r="11443" spans="11:12" ht="15" customHeight="1">
      <c r="K11443" s="1715"/>
      <c r="L11443" s="1715"/>
    </row>
    <row r="11444" spans="11:12" ht="15" customHeight="1">
      <c r="K11444" s="1715"/>
      <c r="L11444" s="1715"/>
    </row>
    <row r="11445" spans="11:12" ht="15" customHeight="1">
      <c r="K11445" s="1715"/>
      <c r="L11445" s="1715"/>
    </row>
    <row r="11446" spans="11:12" ht="15" customHeight="1">
      <c r="K11446" s="1715"/>
      <c r="L11446" s="1715"/>
    </row>
    <row r="11447" spans="11:12" ht="15" customHeight="1">
      <c r="K11447" s="1715"/>
      <c r="L11447" s="1715"/>
    </row>
    <row r="11448" spans="11:12" ht="15" customHeight="1">
      <c r="K11448" s="1715"/>
      <c r="L11448" s="1715"/>
    </row>
    <row r="11449" spans="11:12" ht="15" customHeight="1">
      <c r="K11449" s="1715"/>
      <c r="L11449" s="1715"/>
    </row>
    <row r="11450" spans="11:12" ht="15" customHeight="1">
      <c r="K11450" s="1715"/>
      <c r="L11450" s="1715"/>
    </row>
    <row r="11451" spans="11:12" ht="15" customHeight="1">
      <c r="K11451" s="1715"/>
      <c r="L11451" s="1715"/>
    </row>
    <row r="11452" spans="11:12" ht="15" customHeight="1">
      <c r="K11452" s="1715"/>
      <c r="L11452" s="1715"/>
    </row>
    <row r="11453" spans="11:12" ht="15" customHeight="1">
      <c r="K11453" s="1715"/>
      <c r="L11453" s="1715"/>
    </row>
    <row r="11454" spans="11:12" ht="15" customHeight="1">
      <c r="K11454" s="1715"/>
      <c r="L11454" s="1715"/>
    </row>
    <row r="11455" spans="11:12" ht="15" customHeight="1">
      <c r="K11455" s="1715"/>
      <c r="L11455" s="1715"/>
    </row>
    <row r="11456" spans="11:12" ht="15" customHeight="1">
      <c r="K11456" s="1715"/>
      <c r="L11456" s="1715"/>
    </row>
    <row r="11457" spans="11:12" ht="15" customHeight="1">
      <c r="K11457" s="1715"/>
      <c r="L11457" s="1715"/>
    </row>
    <row r="11458" spans="11:12" ht="15" customHeight="1">
      <c r="K11458" s="1715"/>
      <c r="L11458" s="1715"/>
    </row>
    <row r="11459" spans="11:12" ht="15" customHeight="1">
      <c r="K11459" s="1715"/>
      <c r="L11459" s="1715"/>
    </row>
    <row r="11460" spans="11:12" ht="15" customHeight="1">
      <c r="K11460" s="1715"/>
      <c r="L11460" s="1715"/>
    </row>
    <row r="11461" spans="11:12" ht="15" customHeight="1">
      <c r="K11461" s="1715"/>
      <c r="L11461" s="1715"/>
    </row>
    <row r="11462" spans="11:12" ht="15" customHeight="1">
      <c r="K11462" s="1715"/>
      <c r="L11462" s="1715"/>
    </row>
    <row r="11463" spans="11:12" ht="15" customHeight="1">
      <c r="K11463" s="1715"/>
      <c r="L11463" s="1715"/>
    </row>
    <row r="11464" spans="11:12" ht="15" customHeight="1">
      <c r="K11464" s="1715"/>
      <c r="L11464" s="1715"/>
    </row>
    <row r="11465" spans="11:12" ht="15" customHeight="1">
      <c r="K11465" s="1715"/>
      <c r="L11465" s="1715"/>
    </row>
    <row r="11466" spans="11:12" ht="15" customHeight="1">
      <c r="K11466" s="1715"/>
      <c r="L11466" s="1715"/>
    </row>
    <row r="11467" spans="11:12" ht="15" customHeight="1">
      <c r="K11467" s="1715"/>
      <c r="L11467" s="1715"/>
    </row>
    <row r="11468" spans="11:12" ht="15" customHeight="1">
      <c r="K11468" s="1715"/>
      <c r="L11468" s="1715"/>
    </row>
    <row r="11469" spans="11:12" ht="15" customHeight="1">
      <c r="K11469" s="1715"/>
      <c r="L11469" s="1715"/>
    </row>
    <row r="11470" spans="11:12" ht="15" customHeight="1">
      <c r="K11470" s="1715"/>
      <c r="L11470" s="1715"/>
    </row>
    <row r="11471" spans="11:12" ht="15" customHeight="1">
      <c r="K11471" s="1715"/>
      <c r="L11471" s="1715"/>
    </row>
    <row r="11472" spans="11:12" ht="15" customHeight="1">
      <c r="K11472" s="1715"/>
      <c r="L11472" s="1715"/>
    </row>
    <row r="11473" spans="11:12" ht="15" customHeight="1">
      <c r="K11473" s="1715"/>
      <c r="L11473" s="1715"/>
    </row>
    <row r="11474" spans="11:12" ht="15" customHeight="1">
      <c r="K11474" s="1715"/>
      <c r="L11474" s="1715"/>
    </row>
    <row r="11475" spans="11:12" ht="15" customHeight="1">
      <c r="K11475" s="1715"/>
      <c r="L11475" s="1715"/>
    </row>
    <row r="11476" spans="11:12" ht="15" customHeight="1">
      <c r="K11476" s="1715"/>
      <c r="L11476" s="1715"/>
    </row>
    <row r="11477" spans="11:12" ht="15" customHeight="1">
      <c r="K11477" s="1715"/>
      <c r="L11477" s="1715"/>
    </row>
    <row r="11478" spans="11:12" ht="15" customHeight="1">
      <c r="K11478" s="1715"/>
      <c r="L11478" s="1715"/>
    </row>
    <row r="11479" spans="11:12" ht="15" customHeight="1">
      <c r="K11479" s="1715"/>
      <c r="L11479" s="1715"/>
    </row>
    <row r="11480" spans="11:12" ht="15" customHeight="1">
      <c r="K11480" s="1715"/>
      <c r="L11480" s="1715"/>
    </row>
    <row r="11481" spans="11:12" ht="15" customHeight="1">
      <c r="K11481" s="1715"/>
      <c r="L11481" s="1715"/>
    </row>
    <row r="11482" spans="11:12" ht="15" customHeight="1">
      <c r="K11482" s="1715"/>
      <c r="L11482" s="1715"/>
    </row>
    <row r="11483" spans="11:12" ht="15" customHeight="1">
      <c r="K11483" s="1715"/>
      <c r="L11483" s="1715"/>
    </row>
    <row r="11484" spans="11:12" ht="15" customHeight="1">
      <c r="K11484" s="1715"/>
      <c r="L11484" s="1715"/>
    </row>
    <row r="11485" spans="11:12" ht="15" customHeight="1">
      <c r="K11485" s="1715"/>
      <c r="L11485" s="1715"/>
    </row>
    <row r="11486" spans="11:12" ht="15" customHeight="1">
      <c r="K11486" s="1715"/>
      <c r="L11486" s="1715"/>
    </row>
    <row r="11487" spans="11:12" ht="15" customHeight="1">
      <c r="K11487" s="1715"/>
      <c r="L11487" s="1715"/>
    </row>
    <row r="11488" spans="11:12" ht="15" customHeight="1">
      <c r="K11488" s="1715"/>
      <c r="L11488" s="1715"/>
    </row>
    <row r="11489" spans="11:12" ht="15" customHeight="1">
      <c r="K11489" s="1715"/>
      <c r="L11489" s="1715"/>
    </row>
    <row r="11490" spans="11:12" ht="15" customHeight="1">
      <c r="K11490" s="1715"/>
      <c r="L11490" s="1715"/>
    </row>
    <row r="11491" spans="11:12" ht="15" customHeight="1">
      <c r="K11491" s="1715"/>
      <c r="L11491" s="1715"/>
    </row>
    <row r="11492" spans="11:12" ht="15" customHeight="1">
      <c r="K11492" s="1715"/>
      <c r="L11492" s="1715"/>
    </row>
    <row r="11493" spans="11:12" ht="15" customHeight="1">
      <c r="K11493" s="1715"/>
      <c r="L11493" s="1715"/>
    </row>
    <row r="11494" spans="11:12" ht="15" customHeight="1">
      <c r="K11494" s="1715"/>
      <c r="L11494" s="1715"/>
    </row>
    <row r="11495" spans="11:12" ht="15" customHeight="1">
      <c r="K11495" s="1715"/>
      <c r="L11495" s="1715"/>
    </row>
    <row r="11496" spans="11:12" ht="15" customHeight="1">
      <c r="K11496" s="1715"/>
      <c r="L11496" s="1715"/>
    </row>
    <row r="11497" spans="11:12" ht="15" customHeight="1">
      <c r="K11497" s="1715"/>
      <c r="L11497" s="1715"/>
    </row>
    <row r="11498" spans="11:12" ht="15" customHeight="1">
      <c r="K11498" s="1715"/>
      <c r="L11498" s="1715"/>
    </row>
    <row r="11499" spans="11:12" ht="15" customHeight="1">
      <c r="K11499" s="1715"/>
      <c r="L11499" s="1715"/>
    </row>
    <row r="11500" spans="11:12" ht="15" customHeight="1">
      <c r="K11500" s="1715"/>
      <c r="L11500" s="1715"/>
    </row>
    <row r="11501" spans="11:12" ht="15" customHeight="1">
      <c r="K11501" s="1715"/>
      <c r="L11501" s="1715"/>
    </row>
    <row r="11502" spans="11:12" ht="15" customHeight="1">
      <c r="K11502" s="1715"/>
      <c r="L11502" s="1715"/>
    </row>
    <row r="11503" spans="11:12" ht="15" customHeight="1">
      <c r="K11503" s="1715"/>
      <c r="L11503" s="1715"/>
    </row>
    <row r="11504" spans="11:12" ht="15" customHeight="1">
      <c r="K11504" s="1715"/>
      <c r="L11504" s="1715"/>
    </row>
    <row r="11505" spans="11:12" ht="15" customHeight="1">
      <c r="K11505" s="1715"/>
      <c r="L11505" s="1715"/>
    </row>
    <row r="11506" spans="11:12" ht="15" customHeight="1">
      <c r="K11506" s="1715"/>
      <c r="L11506" s="1715"/>
    </row>
    <row r="11507" spans="11:12" ht="15" customHeight="1">
      <c r="K11507" s="1715"/>
      <c r="L11507" s="1715"/>
    </row>
    <row r="11508" spans="11:12" ht="15" customHeight="1">
      <c r="K11508" s="1715"/>
      <c r="L11508" s="1715"/>
    </row>
    <row r="11509" spans="11:12" ht="15" customHeight="1">
      <c r="K11509" s="1715"/>
      <c r="L11509" s="1715"/>
    </row>
    <row r="11510" spans="11:12" ht="15" customHeight="1">
      <c r="K11510" s="1715"/>
      <c r="L11510" s="1715"/>
    </row>
    <row r="11511" spans="11:12" ht="15" customHeight="1">
      <c r="K11511" s="1715"/>
      <c r="L11511" s="1715"/>
    </row>
    <row r="11512" spans="11:12" ht="15" customHeight="1">
      <c r="K11512" s="1715"/>
      <c r="L11512" s="1715"/>
    </row>
    <row r="11513" spans="11:12" ht="15" customHeight="1">
      <c r="K11513" s="1715"/>
      <c r="L11513" s="1715"/>
    </row>
    <row r="11514" spans="11:12" ht="15" customHeight="1">
      <c r="K11514" s="1715"/>
      <c r="L11514" s="1715"/>
    </row>
    <row r="11515" spans="11:12" ht="15" customHeight="1">
      <c r="K11515" s="1715"/>
      <c r="L11515" s="1715"/>
    </row>
    <row r="11516" spans="11:12" ht="15" customHeight="1">
      <c r="K11516" s="1715"/>
      <c r="L11516" s="1715"/>
    </row>
    <row r="11517" spans="11:12" ht="15" customHeight="1">
      <c r="K11517" s="1715"/>
      <c r="L11517" s="1715"/>
    </row>
    <row r="11518" spans="11:12" ht="15" customHeight="1">
      <c r="K11518" s="1715"/>
      <c r="L11518" s="1715"/>
    </row>
    <row r="11519" spans="11:12" ht="15" customHeight="1">
      <c r="K11519" s="1715"/>
      <c r="L11519" s="1715"/>
    </row>
    <row r="11520" spans="11:12" ht="15" customHeight="1">
      <c r="K11520" s="1715"/>
      <c r="L11520" s="1715"/>
    </row>
    <row r="11521" spans="11:12" ht="15" customHeight="1">
      <c r="K11521" s="1715"/>
      <c r="L11521" s="1715"/>
    </row>
    <row r="11522" spans="11:12" ht="15" customHeight="1">
      <c r="K11522" s="1715"/>
      <c r="L11522" s="1715"/>
    </row>
    <row r="11523" spans="11:12" ht="15" customHeight="1">
      <c r="K11523" s="1715"/>
      <c r="L11523" s="1715"/>
    </row>
    <row r="11524" spans="11:12" ht="15" customHeight="1">
      <c r="K11524" s="1715"/>
      <c r="L11524" s="1715"/>
    </row>
    <row r="11525" spans="11:12" ht="15" customHeight="1">
      <c r="K11525" s="1715"/>
      <c r="L11525" s="1715"/>
    </row>
    <row r="11526" spans="11:12" ht="15" customHeight="1">
      <c r="K11526" s="1715"/>
      <c r="L11526" s="1715"/>
    </row>
    <row r="11527" spans="11:12" ht="15" customHeight="1">
      <c r="K11527" s="1715"/>
      <c r="L11527" s="1715"/>
    </row>
    <row r="11528" spans="11:12" ht="15" customHeight="1">
      <c r="K11528" s="1715"/>
      <c r="L11528" s="1715"/>
    </row>
    <row r="11529" spans="11:12" ht="15" customHeight="1">
      <c r="K11529" s="1715"/>
      <c r="L11529" s="1715"/>
    </row>
    <row r="11530" spans="11:12" ht="15" customHeight="1">
      <c r="K11530" s="1715"/>
      <c r="L11530" s="1715"/>
    </row>
    <row r="11531" spans="11:12" ht="15" customHeight="1">
      <c r="K11531" s="1715"/>
      <c r="L11531" s="1715"/>
    </row>
    <row r="11532" spans="11:12" ht="15" customHeight="1">
      <c r="K11532" s="1715"/>
      <c r="L11532" s="1715"/>
    </row>
    <row r="11533" spans="11:12" ht="15" customHeight="1">
      <c r="K11533" s="1715"/>
      <c r="L11533" s="1715"/>
    </row>
    <row r="11534" spans="11:12" ht="15" customHeight="1">
      <c r="K11534" s="1715"/>
      <c r="L11534" s="1715"/>
    </row>
    <row r="11535" spans="11:12" ht="15" customHeight="1">
      <c r="K11535" s="1715"/>
      <c r="L11535" s="1715"/>
    </row>
    <row r="11536" spans="11:12" ht="15" customHeight="1">
      <c r="K11536" s="1715"/>
      <c r="L11536" s="1715"/>
    </row>
    <row r="11537" spans="11:12" ht="15" customHeight="1">
      <c r="K11537" s="1715"/>
      <c r="L11537" s="1715"/>
    </row>
    <row r="11538" spans="11:12" ht="15" customHeight="1">
      <c r="K11538" s="1715"/>
      <c r="L11538" s="1715"/>
    </row>
    <row r="11539" spans="11:12" ht="15" customHeight="1">
      <c r="K11539" s="1715"/>
      <c r="L11539" s="1715"/>
    </row>
    <row r="11540" spans="11:12" ht="15" customHeight="1">
      <c r="K11540" s="1715"/>
      <c r="L11540" s="1715"/>
    </row>
    <row r="11541" spans="11:12" ht="15" customHeight="1">
      <c r="K11541" s="1715"/>
      <c r="L11541" s="1715"/>
    </row>
    <row r="11542" spans="11:12" ht="15" customHeight="1">
      <c r="K11542" s="1715"/>
      <c r="L11542" s="1715"/>
    </row>
    <row r="11543" spans="11:12" ht="15" customHeight="1">
      <c r="K11543" s="1715"/>
      <c r="L11543" s="1715"/>
    </row>
    <row r="11544" spans="11:12" ht="15" customHeight="1">
      <c r="K11544" s="1715"/>
      <c r="L11544" s="1715"/>
    </row>
    <row r="11545" spans="11:12" ht="15" customHeight="1">
      <c r="K11545" s="1715"/>
      <c r="L11545" s="1715"/>
    </row>
    <row r="11546" spans="11:12" ht="15" customHeight="1">
      <c r="K11546" s="1715"/>
      <c r="L11546" s="1715"/>
    </row>
    <row r="11547" spans="11:12" ht="15" customHeight="1">
      <c r="K11547" s="1715"/>
      <c r="L11547" s="1715"/>
    </row>
    <row r="11548" spans="11:12" ht="15" customHeight="1">
      <c r="K11548" s="1715"/>
      <c r="L11548" s="1715"/>
    </row>
    <row r="11549" spans="11:12" ht="15" customHeight="1">
      <c r="K11549" s="1715"/>
      <c r="L11549" s="1715"/>
    </row>
    <row r="11550" spans="11:12" ht="15" customHeight="1">
      <c r="K11550" s="1715"/>
      <c r="L11550" s="1715"/>
    </row>
    <row r="11551" spans="11:12" ht="15" customHeight="1">
      <c r="K11551" s="1715"/>
      <c r="L11551" s="1715"/>
    </row>
    <row r="11552" spans="11:12" ht="15" customHeight="1">
      <c r="K11552" s="1715"/>
      <c r="L11552" s="1715"/>
    </row>
    <row r="11553" spans="11:12" ht="15" customHeight="1">
      <c r="K11553" s="1715"/>
      <c r="L11553" s="1715"/>
    </row>
    <row r="11554" spans="11:12" ht="15" customHeight="1">
      <c r="K11554" s="1715"/>
      <c r="L11554" s="1715"/>
    </row>
    <row r="11555" spans="11:12" ht="15" customHeight="1">
      <c r="K11555" s="1715"/>
      <c r="L11555" s="1715"/>
    </row>
    <row r="11556" spans="11:12" ht="15" customHeight="1">
      <c r="K11556" s="1715"/>
      <c r="L11556" s="1715"/>
    </row>
    <row r="11557" spans="11:12" ht="15" customHeight="1">
      <c r="K11557" s="1715"/>
      <c r="L11557" s="1715"/>
    </row>
    <row r="11558" spans="11:12" ht="15" customHeight="1">
      <c r="K11558" s="1715"/>
      <c r="L11558" s="1715"/>
    </row>
    <row r="11559" spans="11:12" ht="15" customHeight="1">
      <c r="K11559" s="1715"/>
      <c r="L11559" s="1715"/>
    </row>
    <row r="11560" spans="11:12" ht="15" customHeight="1">
      <c r="K11560" s="1715"/>
      <c r="L11560" s="1715"/>
    </row>
    <row r="11561" spans="11:12" ht="15" customHeight="1">
      <c r="K11561" s="1715"/>
      <c r="L11561" s="1715"/>
    </row>
    <row r="11562" spans="11:12" ht="15" customHeight="1">
      <c r="K11562" s="1715"/>
      <c r="L11562" s="1715"/>
    </row>
    <row r="11563" spans="11:12" ht="15" customHeight="1">
      <c r="K11563" s="1715"/>
      <c r="L11563" s="1715"/>
    </row>
    <row r="11564" spans="11:12" ht="15" customHeight="1">
      <c r="K11564" s="1715"/>
      <c r="L11564" s="1715"/>
    </row>
    <row r="11565" spans="11:12" ht="15" customHeight="1">
      <c r="K11565" s="1715"/>
      <c r="L11565" s="1715"/>
    </row>
    <row r="11566" spans="11:12" ht="15" customHeight="1">
      <c r="K11566" s="1715"/>
      <c r="L11566" s="1715"/>
    </row>
    <row r="11567" spans="11:12" ht="15" customHeight="1">
      <c r="K11567" s="1715"/>
      <c r="L11567" s="1715"/>
    </row>
    <row r="11568" spans="11:12" ht="15" customHeight="1">
      <c r="K11568" s="1715"/>
      <c r="L11568" s="1715"/>
    </row>
    <row r="11569" spans="11:12" ht="15" customHeight="1">
      <c r="K11569" s="1715"/>
      <c r="L11569" s="1715"/>
    </row>
    <row r="11570" spans="11:12" ht="15" customHeight="1">
      <c r="K11570" s="1715"/>
      <c r="L11570" s="1715"/>
    </row>
    <row r="11571" spans="11:12" ht="15" customHeight="1">
      <c r="K11571" s="1715"/>
      <c r="L11571" s="1715"/>
    </row>
    <row r="11572" spans="11:12" ht="15" customHeight="1">
      <c r="K11572" s="1715"/>
      <c r="L11572" s="1715"/>
    </row>
    <row r="11573" spans="11:12" ht="15" customHeight="1">
      <c r="K11573" s="1715"/>
      <c r="L11573" s="1715"/>
    </row>
    <row r="11574" spans="11:12" ht="15" customHeight="1">
      <c r="K11574" s="1715"/>
      <c r="L11574" s="1715"/>
    </row>
    <row r="11575" spans="11:12" ht="15" customHeight="1">
      <c r="K11575" s="1715"/>
      <c r="L11575" s="1715"/>
    </row>
    <row r="11576" spans="11:12" ht="15" customHeight="1">
      <c r="K11576" s="1715"/>
      <c r="L11576" s="1715"/>
    </row>
    <row r="11577" spans="11:12" ht="15" customHeight="1">
      <c r="K11577" s="1715"/>
      <c r="L11577" s="1715"/>
    </row>
    <row r="11578" spans="11:12" ht="15" customHeight="1">
      <c r="K11578" s="1715"/>
      <c r="L11578" s="1715"/>
    </row>
    <row r="11579" spans="11:12" ht="15" customHeight="1">
      <c r="K11579" s="1715"/>
      <c r="L11579" s="1715"/>
    </row>
    <row r="11580" spans="11:12" ht="15" customHeight="1">
      <c r="K11580" s="1715"/>
      <c r="L11580" s="1715"/>
    </row>
    <row r="11581" spans="11:12" ht="15" customHeight="1">
      <c r="K11581" s="1715"/>
      <c r="L11581" s="1715"/>
    </row>
    <row r="11582" spans="11:12" ht="15" customHeight="1">
      <c r="K11582" s="1715"/>
      <c r="L11582" s="1715"/>
    </row>
    <row r="11583" spans="11:12" ht="15" customHeight="1">
      <c r="K11583" s="1715"/>
      <c r="L11583" s="1715"/>
    </row>
    <row r="11584" spans="11:12" ht="15" customHeight="1">
      <c r="K11584" s="1715"/>
      <c r="L11584" s="1715"/>
    </row>
    <row r="11585" spans="11:12" ht="15" customHeight="1">
      <c r="K11585" s="1715"/>
      <c r="L11585" s="1715"/>
    </row>
    <row r="11586" spans="11:12" ht="15" customHeight="1">
      <c r="K11586" s="1715"/>
      <c r="L11586" s="1715"/>
    </row>
    <row r="11587" spans="11:12" ht="15" customHeight="1">
      <c r="K11587" s="1715"/>
      <c r="L11587" s="1715"/>
    </row>
    <row r="11588" spans="11:12" ht="15" customHeight="1">
      <c r="K11588" s="1715"/>
      <c r="L11588" s="1715"/>
    </row>
    <row r="11589" spans="11:12" ht="15" customHeight="1">
      <c r="K11589" s="1715"/>
      <c r="L11589" s="1715"/>
    </row>
    <row r="11590" spans="11:12" ht="15" customHeight="1">
      <c r="K11590" s="1715"/>
      <c r="L11590" s="1715"/>
    </row>
    <row r="11591" spans="11:12" ht="15" customHeight="1">
      <c r="K11591" s="1715"/>
      <c r="L11591" s="1715"/>
    </row>
    <row r="11592" spans="11:12" ht="15" customHeight="1">
      <c r="K11592" s="1715"/>
      <c r="L11592" s="1715"/>
    </row>
    <row r="11593" spans="11:12" ht="15" customHeight="1">
      <c r="K11593" s="1715"/>
      <c r="L11593" s="1715"/>
    </row>
    <row r="11594" spans="11:12" ht="15" customHeight="1">
      <c r="K11594" s="1715"/>
      <c r="L11594" s="1715"/>
    </row>
    <row r="11595" spans="11:12" ht="15" customHeight="1">
      <c r="K11595" s="1715"/>
      <c r="L11595" s="1715"/>
    </row>
    <row r="11596" spans="11:12" ht="15" customHeight="1">
      <c r="K11596" s="1715"/>
      <c r="L11596" s="1715"/>
    </row>
    <row r="11597" spans="11:12" ht="15" customHeight="1">
      <c r="K11597" s="1715"/>
      <c r="L11597" s="1715"/>
    </row>
    <row r="11598" spans="11:12" ht="15" customHeight="1">
      <c r="K11598" s="1715"/>
      <c r="L11598" s="1715"/>
    </row>
    <row r="11599" spans="11:12" ht="15" customHeight="1">
      <c r="K11599" s="1715"/>
      <c r="L11599" s="1715"/>
    </row>
    <row r="11600" spans="11:12" ht="15" customHeight="1">
      <c r="K11600" s="1715"/>
      <c r="L11600" s="1715"/>
    </row>
    <row r="11601" spans="11:12" ht="15" customHeight="1">
      <c r="K11601" s="1715"/>
      <c r="L11601" s="1715"/>
    </row>
    <row r="11602" spans="11:12" ht="15" customHeight="1">
      <c r="K11602" s="1715"/>
      <c r="L11602" s="1715"/>
    </row>
    <row r="11603" spans="11:12" ht="15" customHeight="1">
      <c r="K11603" s="1715"/>
      <c r="L11603" s="1715"/>
    </row>
    <row r="11604" spans="11:12" ht="15" customHeight="1">
      <c r="K11604" s="1715"/>
      <c r="L11604" s="1715"/>
    </row>
    <row r="11605" spans="11:12" ht="15" customHeight="1">
      <c r="K11605" s="1715"/>
      <c r="L11605" s="1715"/>
    </row>
    <row r="11606" spans="11:12" ht="15" customHeight="1">
      <c r="K11606" s="1715"/>
      <c r="L11606" s="1715"/>
    </row>
    <row r="11607" spans="11:12" ht="15" customHeight="1">
      <c r="K11607" s="1715"/>
      <c r="L11607" s="1715"/>
    </row>
    <row r="11608" spans="11:12" ht="15" customHeight="1">
      <c r="K11608" s="1715"/>
      <c r="L11608" s="1715"/>
    </row>
    <row r="11609" spans="11:12" ht="15" customHeight="1">
      <c r="K11609" s="1715"/>
      <c r="L11609" s="1715"/>
    </row>
    <row r="11610" spans="11:12" ht="15" customHeight="1">
      <c r="K11610" s="1715"/>
      <c r="L11610" s="1715"/>
    </row>
    <row r="11611" spans="11:12" ht="15" customHeight="1">
      <c r="K11611" s="1715"/>
      <c r="L11611" s="1715"/>
    </row>
    <row r="11612" spans="11:12" ht="15" customHeight="1">
      <c r="K11612" s="1715"/>
      <c r="L11612" s="1715"/>
    </row>
    <row r="11613" spans="11:12" ht="15" customHeight="1">
      <c r="K11613" s="1715"/>
      <c r="L11613" s="1715"/>
    </row>
    <row r="11614" spans="11:12" ht="15" customHeight="1">
      <c r="K11614" s="1715"/>
      <c r="L11614" s="1715"/>
    </row>
    <row r="11615" spans="11:12" ht="15" customHeight="1">
      <c r="K11615" s="1715"/>
      <c r="L11615" s="1715"/>
    </row>
    <row r="11616" spans="11:12" ht="15" customHeight="1">
      <c r="K11616" s="1715"/>
      <c r="L11616" s="1715"/>
    </row>
    <row r="11617" spans="11:12" ht="15" customHeight="1">
      <c r="K11617" s="1715"/>
      <c r="L11617" s="1715"/>
    </row>
    <row r="11618" spans="11:12" ht="15" customHeight="1">
      <c r="K11618" s="1715"/>
      <c r="L11618" s="1715"/>
    </row>
    <row r="11619" spans="11:12" ht="15" customHeight="1">
      <c r="K11619" s="1715"/>
      <c r="L11619" s="1715"/>
    </row>
    <row r="11620" spans="11:12" ht="15" customHeight="1">
      <c r="K11620" s="1715"/>
      <c r="L11620" s="1715"/>
    </row>
    <row r="11621" spans="11:12" ht="15" customHeight="1">
      <c r="K11621" s="1715"/>
      <c r="L11621" s="1715"/>
    </row>
    <row r="11622" spans="11:12" ht="15" customHeight="1">
      <c r="K11622" s="1715"/>
      <c r="L11622" s="1715"/>
    </row>
    <row r="11623" spans="11:12" ht="15" customHeight="1">
      <c r="K11623" s="1715"/>
      <c r="L11623" s="1715"/>
    </row>
    <row r="11624" spans="11:12" ht="15" customHeight="1">
      <c r="K11624" s="1715"/>
      <c r="L11624" s="1715"/>
    </row>
    <row r="11625" spans="11:12" ht="15" customHeight="1">
      <c r="K11625" s="1715"/>
      <c r="L11625" s="1715"/>
    </row>
    <row r="11626" spans="11:12" ht="15" customHeight="1">
      <c r="K11626" s="1715"/>
      <c r="L11626" s="1715"/>
    </row>
    <row r="11627" spans="11:12" ht="15" customHeight="1">
      <c r="K11627" s="1715"/>
      <c r="L11627" s="1715"/>
    </row>
    <row r="11628" spans="11:12" ht="15" customHeight="1">
      <c r="K11628" s="1715"/>
      <c r="L11628" s="1715"/>
    </row>
    <row r="11629" spans="11:12" ht="15" customHeight="1">
      <c r="K11629" s="1715"/>
      <c r="L11629" s="1715"/>
    </row>
    <row r="11630" spans="11:12" ht="15" customHeight="1">
      <c r="K11630" s="1715"/>
      <c r="L11630" s="1715"/>
    </row>
    <row r="11631" spans="11:12" ht="15" customHeight="1">
      <c r="K11631" s="1715"/>
      <c r="L11631" s="1715"/>
    </row>
    <row r="11632" spans="11:12" ht="15" customHeight="1">
      <c r="K11632" s="1715"/>
      <c r="L11632" s="1715"/>
    </row>
    <row r="11633" spans="11:12" ht="15" customHeight="1">
      <c r="K11633" s="1715"/>
      <c r="L11633" s="1715"/>
    </row>
    <row r="11634" spans="11:12" ht="15" customHeight="1">
      <c r="K11634" s="1715"/>
      <c r="L11634" s="1715"/>
    </row>
    <row r="11635" spans="11:12" ht="15" customHeight="1">
      <c r="K11635" s="1715"/>
      <c r="L11635" s="1715"/>
    </row>
    <row r="11636" spans="11:12" ht="15" customHeight="1">
      <c r="K11636" s="1715"/>
      <c r="L11636" s="1715"/>
    </row>
    <row r="11637" spans="11:12" ht="15" customHeight="1">
      <c r="K11637" s="1715"/>
      <c r="L11637" s="1715"/>
    </row>
    <row r="11638" spans="11:12" ht="15" customHeight="1">
      <c r="K11638" s="1715"/>
      <c r="L11638" s="1715"/>
    </row>
    <row r="11639" spans="11:12" ht="15" customHeight="1">
      <c r="K11639" s="1715"/>
      <c r="L11639" s="1715"/>
    </row>
    <row r="11640" spans="11:12" ht="15" customHeight="1">
      <c r="K11640" s="1715"/>
      <c r="L11640" s="1715"/>
    </row>
    <row r="11641" spans="11:12" ht="15" customHeight="1">
      <c r="K11641" s="1715"/>
      <c r="L11641" s="1715"/>
    </row>
    <row r="11642" spans="11:12" ht="15" customHeight="1">
      <c r="K11642" s="1715"/>
      <c r="L11642" s="1715"/>
    </row>
    <row r="11643" spans="11:12" ht="15" customHeight="1">
      <c r="K11643" s="1715"/>
      <c r="L11643" s="1715"/>
    </row>
    <row r="11644" spans="11:12" ht="15" customHeight="1">
      <c r="K11644" s="1715"/>
      <c r="L11644" s="1715"/>
    </row>
    <row r="11645" spans="11:12" ht="15" customHeight="1">
      <c r="K11645" s="1715"/>
      <c r="L11645" s="1715"/>
    </row>
    <row r="11646" spans="11:12" ht="15" customHeight="1">
      <c r="K11646" s="1715"/>
      <c r="L11646" s="1715"/>
    </row>
    <row r="11647" spans="11:12" ht="15" customHeight="1">
      <c r="K11647" s="1715"/>
      <c r="L11647" s="1715"/>
    </row>
    <row r="11648" spans="11:12" ht="15" customHeight="1">
      <c r="K11648" s="1715"/>
      <c r="L11648" s="1715"/>
    </row>
    <row r="11649" spans="11:12" ht="15" customHeight="1">
      <c r="K11649" s="1715"/>
      <c r="L11649" s="1715"/>
    </row>
    <row r="11650" spans="11:12" ht="15" customHeight="1">
      <c r="K11650" s="1715"/>
      <c r="L11650" s="1715"/>
    </row>
    <row r="11651" spans="11:12" ht="15" customHeight="1">
      <c r="K11651" s="1715"/>
      <c r="L11651" s="1715"/>
    </row>
    <row r="11652" spans="11:12" ht="15" customHeight="1">
      <c r="K11652" s="1715"/>
      <c r="L11652" s="1715"/>
    </row>
    <row r="11653" spans="11:12" ht="15" customHeight="1">
      <c r="K11653" s="1715"/>
      <c r="L11653" s="1715"/>
    </row>
    <row r="11654" spans="11:12" ht="15" customHeight="1">
      <c r="K11654" s="1715"/>
      <c r="L11654" s="1715"/>
    </row>
    <row r="11655" spans="11:12" ht="15" customHeight="1">
      <c r="K11655" s="1715"/>
      <c r="L11655" s="1715"/>
    </row>
    <row r="11656" spans="11:12" ht="15" customHeight="1">
      <c r="K11656" s="1715"/>
      <c r="L11656" s="1715"/>
    </row>
    <row r="11657" spans="11:12" ht="15" customHeight="1">
      <c r="K11657" s="1715"/>
      <c r="L11657" s="1715"/>
    </row>
    <row r="11658" spans="11:12" ht="15" customHeight="1">
      <c r="K11658" s="1715"/>
      <c r="L11658" s="1715"/>
    </row>
    <row r="11659" spans="11:12" ht="15" customHeight="1">
      <c r="K11659" s="1715"/>
      <c r="L11659" s="1715"/>
    </row>
    <row r="11660" spans="11:12" ht="15" customHeight="1">
      <c r="K11660" s="1715"/>
      <c r="L11660" s="1715"/>
    </row>
    <row r="11661" spans="11:12" ht="15" customHeight="1">
      <c r="K11661" s="1715"/>
      <c r="L11661" s="1715"/>
    </row>
    <row r="11662" spans="11:12" ht="15" customHeight="1">
      <c r="K11662" s="1715"/>
      <c r="L11662" s="1715"/>
    </row>
    <row r="11663" spans="11:12" ht="15" customHeight="1">
      <c r="K11663" s="1715"/>
      <c r="L11663" s="1715"/>
    </row>
    <row r="11664" spans="11:12" ht="15" customHeight="1">
      <c r="K11664" s="1715"/>
      <c r="L11664" s="1715"/>
    </row>
    <row r="11665" spans="11:12" ht="15" customHeight="1">
      <c r="K11665" s="1715"/>
      <c r="L11665" s="1715"/>
    </row>
    <row r="11666" spans="11:12" ht="15" customHeight="1">
      <c r="K11666" s="1715"/>
      <c r="L11666" s="1715"/>
    </row>
    <row r="11667" spans="11:12" ht="15" customHeight="1">
      <c r="K11667" s="1715"/>
      <c r="L11667" s="1715"/>
    </row>
    <row r="11668" spans="11:12" ht="15" customHeight="1">
      <c r="K11668" s="1715"/>
      <c r="L11668" s="1715"/>
    </row>
    <row r="11669" spans="11:12" ht="15" customHeight="1">
      <c r="K11669" s="1715"/>
      <c r="L11669" s="1715"/>
    </row>
    <row r="11670" spans="11:12" ht="15" customHeight="1">
      <c r="K11670" s="1715"/>
      <c r="L11670" s="1715"/>
    </row>
    <row r="11671" spans="11:12" ht="15" customHeight="1">
      <c r="K11671" s="1715"/>
      <c r="L11671" s="1715"/>
    </row>
    <row r="11672" spans="11:12" ht="15" customHeight="1">
      <c r="K11672" s="1715"/>
      <c r="L11672" s="1715"/>
    </row>
    <row r="11673" spans="11:12" ht="15" customHeight="1">
      <c r="K11673" s="1715"/>
      <c r="L11673" s="1715"/>
    </row>
    <row r="11674" spans="11:12" ht="15" customHeight="1">
      <c r="K11674" s="1715"/>
      <c r="L11674" s="1715"/>
    </row>
    <row r="11675" spans="11:12" ht="15" customHeight="1">
      <c r="K11675" s="1715"/>
      <c r="L11675" s="1715"/>
    </row>
    <row r="11676" spans="11:12" ht="15" customHeight="1">
      <c r="K11676" s="1715"/>
      <c r="L11676" s="1715"/>
    </row>
    <row r="11677" spans="11:12" ht="15" customHeight="1">
      <c r="K11677" s="1715"/>
      <c r="L11677" s="1715"/>
    </row>
    <row r="11678" spans="11:12" ht="15" customHeight="1">
      <c r="K11678" s="1715"/>
      <c r="L11678" s="1715"/>
    </row>
    <row r="11679" spans="11:12" ht="15" customHeight="1">
      <c r="K11679" s="1715"/>
      <c r="L11679" s="1715"/>
    </row>
    <row r="11680" spans="11:12" ht="15" customHeight="1">
      <c r="K11680" s="1715"/>
      <c r="L11680" s="1715"/>
    </row>
    <row r="11681" spans="11:12" ht="15" customHeight="1">
      <c r="K11681" s="1715"/>
      <c r="L11681" s="1715"/>
    </row>
    <row r="11682" spans="11:12" ht="15" customHeight="1">
      <c r="K11682" s="1715"/>
      <c r="L11682" s="1715"/>
    </row>
    <row r="11683" spans="11:12" ht="15" customHeight="1">
      <c r="K11683" s="1715"/>
      <c r="L11683" s="1715"/>
    </row>
    <row r="11684" spans="11:12" ht="15" customHeight="1">
      <c r="K11684" s="1715"/>
      <c r="L11684" s="1715"/>
    </row>
    <row r="11685" spans="11:12" ht="15" customHeight="1">
      <c r="K11685" s="1715"/>
      <c r="L11685" s="1715"/>
    </row>
    <row r="11686" spans="11:12" ht="15" customHeight="1">
      <c r="K11686" s="1715"/>
      <c r="L11686" s="1715"/>
    </row>
    <row r="11687" spans="11:12" ht="15" customHeight="1">
      <c r="K11687" s="1715"/>
      <c r="L11687" s="1715"/>
    </row>
    <row r="11688" spans="11:12" ht="15" customHeight="1">
      <c r="K11688" s="1715"/>
      <c r="L11688" s="1715"/>
    </row>
    <row r="11689" spans="11:12" ht="15" customHeight="1">
      <c r="K11689" s="1715"/>
      <c r="L11689" s="1715"/>
    </row>
    <row r="11690" spans="11:12" ht="15" customHeight="1">
      <c r="K11690" s="1715"/>
      <c r="L11690" s="1715"/>
    </row>
    <row r="11691" spans="11:12" ht="15" customHeight="1">
      <c r="K11691" s="1715"/>
      <c r="L11691" s="1715"/>
    </row>
    <row r="11692" spans="11:12" ht="15" customHeight="1">
      <c r="K11692" s="1715"/>
      <c r="L11692" s="1715"/>
    </row>
    <row r="11693" spans="11:12" ht="15" customHeight="1">
      <c r="K11693" s="1715"/>
      <c r="L11693" s="1715"/>
    </row>
    <row r="11694" spans="11:12" ht="15" customHeight="1">
      <c r="K11694" s="1715"/>
      <c r="L11694" s="1715"/>
    </row>
    <row r="11695" spans="11:12" ht="15" customHeight="1">
      <c r="K11695" s="1715"/>
      <c r="L11695" s="1715"/>
    </row>
    <row r="11696" spans="11:12" ht="15" customHeight="1">
      <c r="K11696" s="1715"/>
      <c r="L11696" s="1715"/>
    </row>
    <row r="11697" spans="11:12" ht="15" customHeight="1">
      <c r="K11697" s="1715"/>
      <c r="L11697" s="1715"/>
    </row>
    <row r="11698" spans="11:12" ht="15" customHeight="1">
      <c r="K11698" s="1715"/>
      <c r="L11698" s="1715"/>
    </row>
    <row r="11699" spans="11:12" ht="15" customHeight="1">
      <c r="K11699" s="1715"/>
      <c r="L11699" s="1715"/>
    </row>
    <row r="11700" spans="11:12" ht="15" customHeight="1">
      <c r="K11700" s="1715"/>
      <c r="L11700" s="1715"/>
    </row>
    <row r="11701" spans="11:12" ht="15" customHeight="1">
      <c r="K11701" s="1715"/>
      <c r="L11701" s="1715"/>
    </row>
    <row r="11702" spans="11:12" ht="15" customHeight="1">
      <c r="K11702" s="1715"/>
      <c r="L11702" s="1715"/>
    </row>
    <row r="11703" spans="11:12" ht="15" customHeight="1">
      <c r="K11703" s="1715"/>
      <c r="L11703" s="1715"/>
    </row>
    <row r="11704" spans="11:12" ht="15" customHeight="1">
      <c r="K11704" s="1715"/>
      <c r="L11704" s="1715"/>
    </row>
    <row r="11705" spans="11:12" ht="15" customHeight="1">
      <c r="K11705" s="1715"/>
      <c r="L11705" s="1715"/>
    </row>
    <row r="11706" spans="11:12" ht="15" customHeight="1">
      <c r="K11706" s="1715"/>
      <c r="L11706" s="1715"/>
    </row>
    <row r="11707" spans="11:12" ht="15" customHeight="1">
      <c r="K11707" s="1715"/>
      <c r="L11707" s="1715"/>
    </row>
    <row r="11708" spans="11:12" ht="15" customHeight="1">
      <c r="K11708" s="1715"/>
      <c r="L11708" s="1715"/>
    </row>
    <row r="11709" spans="11:12" ht="15" customHeight="1">
      <c r="K11709" s="1715"/>
      <c r="L11709" s="1715"/>
    </row>
    <row r="11710" spans="11:12" ht="15" customHeight="1">
      <c r="K11710" s="1715"/>
      <c r="L11710" s="1715"/>
    </row>
    <row r="11711" spans="11:12" ht="15" customHeight="1">
      <c r="K11711" s="1715"/>
      <c r="L11711" s="1715"/>
    </row>
    <row r="11712" spans="11:12" ht="15" customHeight="1">
      <c r="K11712" s="1715"/>
      <c r="L11712" s="1715"/>
    </row>
    <row r="11713" spans="11:12" ht="15" customHeight="1">
      <c r="K11713" s="1715"/>
      <c r="L11713" s="1715"/>
    </row>
    <row r="11714" spans="11:12" ht="15" customHeight="1">
      <c r="K11714" s="1715"/>
      <c r="L11714" s="1715"/>
    </row>
    <row r="11715" spans="11:12" ht="15" customHeight="1">
      <c r="K11715" s="1715"/>
      <c r="L11715" s="1715"/>
    </row>
    <row r="11716" spans="11:12" ht="15" customHeight="1">
      <c r="K11716" s="1715"/>
      <c r="L11716" s="1715"/>
    </row>
    <row r="11717" spans="11:12" ht="15" customHeight="1">
      <c r="K11717" s="1715"/>
      <c r="L11717" s="1715"/>
    </row>
    <row r="11718" spans="11:12" ht="15" customHeight="1">
      <c r="K11718" s="1715"/>
      <c r="L11718" s="1715"/>
    </row>
    <row r="11719" spans="11:12" ht="15" customHeight="1">
      <c r="K11719" s="1715"/>
      <c r="L11719" s="1715"/>
    </row>
    <row r="11720" spans="11:12" ht="15" customHeight="1">
      <c r="K11720" s="1715"/>
      <c r="L11720" s="1715"/>
    </row>
    <row r="11721" spans="11:12" ht="15" customHeight="1">
      <c r="K11721" s="1715"/>
      <c r="L11721" s="1715"/>
    </row>
    <row r="11722" spans="11:12" ht="15" customHeight="1">
      <c r="K11722" s="1715"/>
      <c r="L11722" s="1715"/>
    </row>
    <row r="11723" spans="11:12" ht="15" customHeight="1">
      <c r="K11723" s="1715"/>
      <c r="L11723" s="1715"/>
    </row>
    <row r="11724" spans="11:12" ht="15" customHeight="1">
      <c r="K11724" s="1715"/>
      <c r="L11724" s="1715"/>
    </row>
    <row r="11725" spans="11:12" ht="15" customHeight="1">
      <c r="K11725" s="1715"/>
      <c r="L11725" s="1715"/>
    </row>
    <row r="11726" spans="11:12" ht="15" customHeight="1">
      <c r="K11726" s="1715"/>
      <c r="L11726" s="1715"/>
    </row>
    <row r="11727" spans="11:12" ht="15" customHeight="1">
      <c r="K11727" s="1715"/>
      <c r="L11727" s="1715"/>
    </row>
    <row r="11728" spans="11:12" ht="15" customHeight="1">
      <c r="K11728" s="1715"/>
      <c r="L11728" s="1715"/>
    </row>
    <row r="11729" spans="11:12" ht="15" customHeight="1">
      <c r="K11729" s="1715"/>
      <c r="L11729" s="1715"/>
    </row>
    <row r="11730" spans="11:12" ht="15" customHeight="1">
      <c r="K11730" s="1715"/>
      <c r="L11730" s="1715"/>
    </row>
    <row r="11731" spans="11:12" ht="15" customHeight="1">
      <c r="K11731" s="1715"/>
      <c r="L11731" s="1715"/>
    </row>
    <row r="11732" spans="11:12" ht="15" customHeight="1">
      <c r="K11732" s="1715"/>
      <c r="L11732" s="1715"/>
    </row>
    <row r="11733" spans="11:12" ht="15" customHeight="1">
      <c r="K11733" s="1715"/>
      <c r="L11733" s="1715"/>
    </row>
    <row r="11734" spans="11:12" ht="15" customHeight="1">
      <c r="K11734" s="1715"/>
      <c r="L11734" s="1715"/>
    </row>
    <row r="11735" spans="11:12" ht="15" customHeight="1">
      <c r="K11735" s="1715"/>
      <c r="L11735" s="1715"/>
    </row>
    <row r="11736" spans="11:12" ht="15" customHeight="1">
      <c r="K11736" s="1715"/>
      <c r="L11736" s="1715"/>
    </row>
    <row r="11737" spans="11:12" ht="15" customHeight="1">
      <c r="K11737" s="1715"/>
      <c r="L11737" s="1715"/>
    </row>
    <row r="11738" spans="11:12" ht="15" customHeight="1">
      <c r="K11738" s="1715"/>
      <c r="L11738" s="1715"/>
    </row>
    <row r="11739" spans="11:12" ht="15" customHeight="1">
      <c r="K11739" s="1715"/>
      <c r="L11739" s="1715"/>
    </row>
    <row r="11740" spans="11:12" ht="15" customHeight="1">
      <c r="K11740" s="1715"/>
      <c r="L11740" s="1715"/>
    </row>
    <row r="11741" spans="11:12" ht="15" customHeight="1">
      <c r="K11741" s="1715"/>
      <c r="L11741" s="1715"/>
    </row>
    <row r="11742" spans="11:12" ht="15" customHeight="1">
      <c r="K11742" s="1715"/>
      <c r="L11742" s="1715"/>
    </row>
    <row r="11743" spans="11:12" ht="15" customHeight="1">
      <c r="K11743" s="1715"/>
      <c r="L11743" s="1715"/>
    </row>
    <row r="11744" spans="11:12" ht="15" customHeight="1">
      <c r="K11744" s="1715"/>
      <c r="L11744" s="1715"/>
    </row>
    <row r="11745" spans="11:12" ht="15" customHeight="1">
      <c r="K11745" s="1715"/>
      <c r="L11745" s="1715"/>
    </row>
    <row r="11746" spans="11:12" ht="15" customHeight="1">
      <c r="K11746" s="1715"/>
      <c r="L11746" s="1715"/>
    </row>
    <row r="11747" spans="11:12" ht="15" customHeight="1">
      <c r="K11747" s="1715"/>
      <c r="L11747" s="1715"/>
    </row>
    <row r="11748" spans="11:12" ht="15" customHeight="1">
      <c r="K11748" s="1715"/>
      <c r="L11748" s="1715"/>
    </row>
    <row r="11749" spans="11:12" ht="15" customHeight="1">
      <c r="K11749" s="1715"/>
      <c r="L11749" s="1715"/>
    </row>
    <row r="11750" spans="11:12" ht="15" customHeight="1">
      <c r="K11750" s="1715"/>
      <c r="L11750" s="1715"/>
    </row>
    <row r="11751" spans="11:12" ht="15" customHeight="1">
      <c r="K11751" s="1715"/>
      <c r="L11751" s="1715"/>
    </row>
    <row r="11752" spans="11:12" ht="15" customHeight="1">
      <c r="K11752" s="1715"/>
      <c r="L11752" s="1715"/>
    </row>
    <row r="11753" spans="11:12" ht="15" customHeight="1">
      <c r="K11753" s="1715"/>
      <c r="L11753" s="1715"/>
    </row>
    <row r="11754" spans="11:12" ht="15" customHeight="1">
      <c r="K11754" s="1715"/>
      <c r="L11754" s="1715"/>
    </row>
    <row r="11755" spans="11:12" ht="15" customHeight="1">
      <c r="K11755" s="1715"/>
      <c r="L11755" s="1715"/>
    </row>
    <row r="11756" spans="11:12" ht="15" customHeight="1">
      <c r="K11756" s="1715"/>
      <c r="L11756" s="1715"/>
    </row>
    <row r="11757" spans="11:12" ht="15" customHeight="1">
      <c r="K11757" s="1715"/>
      <c r="L11757" s="1715"/>
    </row>
    <row r="11758" spans="11:12" ht="15" customHeight="1">
      <c r="K11758" s="1715"/>
      <c r="L11758" s="1715"/>
    </row>
    <row r="11759" spans="11:12" ht="15" customHeight="1">
      <c r="K11759" s="1715"/>
      <c r="L11759" s="1715"/>
    </row>
    <row r="11760" spans="11:12" ht="15" customHeight="1">
      <c r="K11760" s="1715"/>
      <c r="L11760" s="1715"/>
    </row>
    <row r="11761" spans="11:12" ht="15" customHeight="1">
      <c r="K11761" s="1715"/>
      <c r="L11761" s="1715"/>
    </row>
    <row r="11762" spans="11:12" ht="15" customHeight="1">
      <c r="K11762" s="1715"/>
      <c r="L11762" s="1715"/>
    </row>
    <row r="11763" spans="11:12" ht="15" customHeight="1">
      <c r="K11763" s="1715"/>
      <c r="L11763" s="1715"/>
    </row>
    <row r="11764" spans="11:12" ht="15" customHeight="1">
      <c r="K11764" s="1715"/>
      <c r="L11764" s="1715"/>
    </row>
    <row r="11765" spans="11:12" ht="15" customHeight="1">
      <c r="K11765" s="1715"/>
      <c r="L11765" s="1715"/>
    </row>
    <row r="11766" spans="11:12" ht="15" customHeight="1">
      <c r="K11766" s="1715"/>
      <c r="L11766" s="1715"/>
    </row>
    <row r="11767" spans="11:12" ht="15" customHeight="1">
      <c r="K11767" s="1715"/>
      <c r="L11767" s="1715"/>
    </row>
    <row r="11768" spans="11:12" ht="15" customHeight="1">
      <c r="K11768" s="1715"/>
      <c r="L11768" s="1715"/>
    </row>
    <row r="11769" spans="11:12" ht="15" customHeight="1">
      <c r="K11769" s="1715"/>
      <c r="L11769" s="1715"/>
    </row>
    <row r="11770" spans="11:12" ht="15" customHeight="1">
      <c r="K11770" s="1715"/>
      <c r="L11770" s="1715"/>
    </row>
    <row r="11771" spans="11:12" ht="15" customHeight="1">
      <c r="K11771" s="1715"/>
      <c r="L11771" s="1715"/>
    </row>
    <row r="11772" spans="11:12" ht="15" customHeight="1">
      <c r="K11772" s="1715"/>
      <c r="L11772" s="1715"/>
    </row>
    <row r="11773" spans="11:12" ht="15" customHeight="1">
      <c r="K11773" s="1715"/>
      <c r="L11773" s="1715"/>
    </row>
    <row r="11774" spans="11:12" ht="15" customHeight="1">
      <c r="K11774" s="1715"/>
      <c r="L11774" s="1715"/>
    </row>
    <row r="11775" spans="11:12" ht="15" customHeight="1">
      <c r="K11775" s="1715"/>
      <c r="L11775" s="1715"/>
    </row>
    <row r="11776" spans="11:12" ht="15" customHeight="1">
      <c r="K11776" s="1715"/>
      <c r="L11776" s="1715"/>
    </row>
    <row r="11777" spans="11:12" ht="15" customHeight="1">
      <c r="K11777" s="1715"/>
      <c r="L11777" s="1715"/>
    </row>
    <row r="11778" spans="11:12" ht="15" customHeight="1">
      <c r="K11778" s="1715"/>
      <c r="L11778" s="1715"/>
    </row>
    <row r="11779" spans="11:12" ht="15" customHeight="1">
      <c r="K11779" s="1715"/>
      <c r="L11779" s="1715"/>
    </row>
    <row r="11780" spans="11:12" ht="15" customHeight="1">
      <c r="K11780" s="1715"/>
      <c r="L11780" s="1715"/>
    </row>
    <row r="11781" spans="11:12" ht="15" customHeight="1">
      <c r="K11781" s="1715"/>
      <c r="L11781" s="1715"/>
    </row>
    <row r="11782" spans="11:12" ht="15" customHeight="1">
      <c r="K11782" s="1715"/>
      <c r="L11782" s="1715"/>
    </row>
    <row r="11783" spans="11:12" ht="15" customHeight="1">
      <c r="K11783" s="1715"/>
      <c r="L11783" s="1715"/>
    </row>
    <row r="11784" spans="11:12" ht="15" customHeight="1">
      <c r="K11784" s="1715"/>
      <c r="L11784" s="1715"/>
    </row>
    <row r="11785" spans="11:12" ht="15" customHeight="1">
      <c r="K11785" s="1715"/>
      <c r="L11785" s="1715"/>
    </row>
    <row r="11786" spans="11:12" ht="15" customHeight="1">
      <c r="K11786" s="1715"/>
      <c r="L11786" s="1715"/>
    </row>
    <row r="11787" spans="11:12" ht="15" customHeight="1">
      <c r="K11787" s="1715"/>
      <c r="L11787" s="1715"/>
    </row>
    <row r="11788" spans="11:12" ht="15" customHeight="1">
      <c r="K11788" s="1715"/>
      <c r="L11788" s="1715"/>
    </row>
    <row r="11789" spans="11:12" ht="15" customHeight="1">
      <c r="K11789" s="1715"/>
      <c r="L11789" s="1715"/>
    </row>
    <row r="11790" spans="11:12" ht="15" customHeight="1">
      <c r="K11790" s="1715"/>
      <c r="L11790" s="1715"/>
    </row>
    <row r="11791" spans="11:12" ht="15" customHeight="1">
      <c r="K11791" s="1715"/>
      <c r="L11791" s="1715"/>
    </row>
    <row r="11792" spans="11:12" ht="15" customHeight="1">
      <c r="K11792" s="1715"/>
      <c r="L11792" s="1715"/>
    </row>
    <row r="11793" spans="11:12" ht="15" customHeight="1">
      <c r="K11793" s="1715"/>
      <c r="L11793" s="1715"/>
    </row>
    <row r="11794" spans="11:12" ht="15" customHeight="1">
      <c r="K11794" s="1715"/>
      <c r="L11794" s="1715"/>
    </row>
    <row r="11795" spans="11:12" ht="15" customHeight="1">
      <c r="K11795" s="1715"/>
      <c r="L11795" s="1715"/>
    </row>
    <row r="11796" spans="11:12" ht="15" customHeight="1">
      <c r="K11796" s="1715"/>
      <c r="L11796" s="1715"/>
    </row>
    <row r="11797" spans="11:12" ht="15" customHeight="1">
      <c r="K11797" s="1715"/>
      <c r="L11797" s="1715"/>
    </row>
    <row r="11798" spans="11:12" ht="15" customHeight="1">
      <c r="K11798" s="1715"/>
      <c r="L11798" s="1715"/>
    </row>
    <row r="11799" spans="11:12" ht="15" customHeight="1">
      <c r="K11799" s="1715"/>
      <c r="L11799" s="1715"/>
    </row>
    <row r="11800" spans="11:12" ht="15" customHeight="1">
      <c r="K11800" s="1715"/>
      <c r="L11800" s="1715"/>
    </row>
    <row r="11801" spans="11:12" ht="15" customHeight="1">
      <c r="K11801" s="1715"/>
      <c r="L11801" s="1715"/>
    </row>
    <row r="11802" spans="11:12" ht="15" customHeight="1">
      <c r="K11802" s="1715"/>
      <c r="L11802" s="1715"/>
    </row>
    <row r="11803" spans="11:12" ht="15" customHeight="1">
      <c r="K11803" s="1715"/>
      <c r="L11803" s="1715"/>
    </row>
    <row r="11804" spans="11:12" ht="15" customHeight="1">
      <c r="K11804" s="1715"/>
      <c r="L11804" s="1715"/>
    </row>
    <row r="11805" spans="11:12" ht="15" customHeight="1">
      <c r="K11805" s="1715"/>
      <c r="L11805" s="1715"/>
    </row>
    <row r="11806" spans="11:12" ht="15" customHeight="1">
      <c r="K11806" s="1715"/>
      <c r="L11806" s="1715"/>
    </row>
    <row r="11807" spans="11:12" ht="15" customHeight="1">
      <c r="K11807" s="1715"/>
      <c r="L11807" s="1715"/>
    </row>
    <row r="11808" spans="11:12" ht="15" customHeight="1">
      <c r="K11808" s="1715"/>
      <c r="L11808" s="1715"/>
    </row>
    <row r="11809" spans="11:12" ht="15" customHeight="1">
      <c r="K11809" s="1715"/>
      <c r="L11809" s="1715"/>
    </row>
    <row r="11810" spans="11:12" ht="15" customHeight="1">
      <c r="K11810" s="1715"/>
      <c r="L11810" s="1715"/>
    </row>
    <row r="11811" spans="11:12" ht="15" customHeight="1">
      <c r="K11811" s="1715"/>
      <c r="L11811" s="1715"/>
    </row>
    <row r="11812" spans="11:12" ht="15" customHeight="1">
      <c r="K11812" s="1715"/>
      <c r="L11812" s="1715"/>
    </row>
    <row r="11813" spans="11:12" ht="15" customHeight="1">
      <c r="K11813" s="1715"/>
      <c r="L11813" s="1715"/>
    </row>
    <row r="11814" spans="11:12" ht="15" customHeight="1">
      <c r="K11814" s="1715"/>
      <c r="L11814" s="1715"/>
    </row>
    <row r="11815" spans="11:12" ht="15" customHeight="1">
      <c r="K11815" s="1715"/>
      <c r="L11815" s="1715"/>
    </row>
    <row r="11816" spans="11:12" ht="15" customHeight="1">
      <c r="K11816" s="1715"/>
      <c r="L11816" s="1715"/>
    </row>
    <row r="11817" spans="11:12" ht="15" customHeight="1">
      <c r="K11817" s="1715"/>
      <c r="L11817" s="1715"/>
    </row>
    <row r="11818" spans="11:12" ht="15" customHeight="1">
      <c r="K11818" s="1715"/>
      <c r="L11818" s="1715"/>
    </row>
    <row r="11819" spans="11:12" ht="15" customHeight="1">
      <c r="K11819" s="1715"/>
      <c r="L11819" s="1715"/>
    </row>
    <row r="11820" spans="11:12" ht="15" customHeight="1">
      <c r="K11820" s="1715"/>
      <c r="L11820" s="1715"/>
    </row>
    <row r="11821" spans="11:12" ht="15" customHeight="1">
      <c r="K11821" s="1715"/>
      <c r="L11821" s="1715"/>
    </row>
    <row r="11822" spans="11:12" ht="15" customHeight="1">
      <c r="K11822" s="1715"/>
      <c r="L11822" s="1715"/>
    </row>
    <row r="11823" spans="11:12" ht="15" customHeight="1">
      <c r="K11823" s="1715"/>
      <c r="L11823" s="1715"/>
    </row>
    <row r="11824" spans="11:12" ht="15" customHeight="1">
      <c r="K11824" s="1715"/>
      <c r="L11824" s="1715"/>
    </row>
    <row r="11825" spans="11:12" ht="15" customHeight="1">
      <c r="K11825" s="1715"/>
      <c r="L11825" s="1715"/>
    </row>
    <row r="11826" spans="11:12" ht="15" customHeight="1">
      <c r="K11826" s="1715"/>
      <c r="L11826" s="1715"/>
    </row>
    <row r="11827" spans="11:12" ht="15" customHeight="1">
      <c r="K11827" s="1715"/>
      <c r="L11827" s="1715"/>
    </row>
    <row r="11828" spans="11:12" ht="15" customHeight="1">
      <c r="K11828" s="1715"/>
      <c r="L11828" s="1715"/>
    </row>
    <row r="11829" spans="11:12" ht="15" customHeight="1">
      <c r="K11829" s="1715"/>
      <c r="L11829" s="1715"/>
    </row>
    <row r="11830" spans="11:12" ht="15" customHeight="1">
      <c r="K11830" s="1715"/>
      <c r="L11830" s="1715"/>
    </row>
    <row r="11831" spans="11:12" ht="15" customHeight="1">
      <c r="K11831" s="1715"/>
      <c r="L11831" s="1715"/>
    </row>
    <row r="11832" spans="11:12" ht="15" customHeight="1">
      <c r="K11832" s="1715"/>
      <c r="L11832" s="1715"/>
    </row>
    <row r="11833" spans="11:12" ht="15" customHeight="1">
      <c r="K11833" s="1715"/>
      <c r="L11833" s="1715"/>
    </row>
    <row r="11834" spans="11:12" ht="15" customHeight="1">
      <c r="K11834" s="1715"/>
      <c r="L11834" s="1715"/>
    </row>
    <row r="11835" spans="11:12" ht="15" customHeight="1">
      <c r="K11835" s="1715"/>
      <c r="L11835" s="1715"/>
    </row>
    <row r="11836" spans="11:12" ht="15" customHeight="1">
      <c r="K11836" s="1715"/>
      <c r="L11836" s="1715"/>
    </row>
    <row r="11837" spans="11:12" ht="15" customHeight="1">
      <c r="K11837" s="1715"/>
      <c r="L11837" s="1715"/>
    </row>
    <row r="11838" spans="11:12" ht="15" customHeight="1">
      <c r="K11838" s="1715"/>
      <c r="L11838" s="1715"/>
    </row>
    <row r="11839" spans="11:12" ht="15" customHeight="1">
      <c r="K11839" s="1715"/>
      <c r="L11839" s="1715"/>
    </row>
    <row r="11840" spans="11:12" ht="15" customHeight="1">
      <c r="K11840" s="1715"/>
      <c r="L11840" s="1715"/>
    </row>
    <row r="11841" spans="11:12" ht="15" customHeight="1">
      <c r="K11841" s="1715"/>
      <c r="L11841" s="1715"/>
    </row>
    <row r="11842" spans="11:12" ht="15" customHeight="1">
      <c r="K11842" s="1715"/>
      <c r="L11842" s="1715"/>
    </row>
    <row r="11843" spans="11:12" ht="15" customHeight="1">
      <c r="K11843" s="1715"/>
      <c r="L11843" s="1715"/>
    </row>
    <row r="11844" spans="11:12" ht="15" customHeight="1">
      <c r="K11844" s="1715"/>
      <c r="L11844" s="1715"/>
    </row>
    <row r="11845" spans="11:12" ht="15" customHeight="1">
      <c r="K11845" s="1715"/>
      <c r="L11845" s="1715"/>
    </row>
    <row r="11846" spans="11:12" ht="15" customHeight="1">
      <c r="K11846" s="1715"/>
      <c r="L11846" s="1715"/>
    </row>
    <row r="11847" spans="11:12" ht="15" customHeight="1">
      <c r="K11847" s="1715"/>
      <c r="L11847" s="1715"/>
    </row>
    <row r="11848" spans="11:12" ht="15" customHeight="1">
      <c r="K11848" s="1715"/>
      <c r="L11848" s="1715"/>
    </row>
    <row r="11849" spans="11:12" ht="15" customHeight="1">
      <c r="K11849" s="1715"/>
      <c r="L11849" s="1715"/>
    </row>
    <row r="11850" spans="11:12" ht="15" customHeight="1">
      <c r="K11850" s="1715"/>
      <c r="L11850" s="1715"/>
    </row>
    <row r="11851" spans="11:12" ht="15" customHeight="1">
      <c r="K11851" s="1715"/>
      <c r="L11851" s="1715"/>
    </row>
    <row r="11852" spans="11:12" ht="15" customHeight="1">
      <c r="K11852" s="1715"/>
      <c r="L11852" s="1715"/>
    </row>
    <row r="11853" spans="11:12" ht="15" customHeight="1">
      <c r="K11853" s="1715"/>
      <c r="L11853" s="1715"/>
    </row>
    <row r="11854" spans="11:12" ht="15" customHeight="1">
      <c r="K11854" s="1715"/>
      <c r="L11854" s="1715"/>
    </row>
    <row r="11855" spans="11:12" ht="15" customHeight="1">
      <c r="K11855" s="1715"/>
      <c r="L11855" s="1715"/>
    </row>
    <row r="11856" spans="11:12" ht="15" customHeight="1">
      <c r="K11856" s="1715"/>
      <c r="L11856" s="1715"/>
    </row>
    <row r="11857" spans="11:12" ht="15" customHeight="1">
      <c r="K11857" s="1715"/>
      <c r="L11857" s="1715"/>
    </row>
    <row r="11858" spans="11:12" ht="15" customHeight="1">
      <c r="K11858" s="1715"/>
      <c r="L11858" s="1715"/>
    </row>
    <row r="11859" spans="11:12" ht="15" customHeight="1">
      <c r="K11859" s="1715"/>
      <c r="L11859" s="1715"/>
    </row>
    <row r="11860" spans="11:12" ht="15" customHeight="1">
      <c r="K11860" s="1715"/>
      <c r="L11860" s="1715"/>
    </row>
    <row r="11861" spans="11:12" ht="15" customHeight="1">
      <c r="K11861" s="1715"/>
      <c r="L11861" s="1715"/>
    </row>
    <row r="11862" spans="11:12" ht="15" customHeight="1">
      <c r="K11862" s="1715"/>
      <c r="L11862" s="1715"/>
    </row>
    <row r="11863" spans="11:12" ht="15" customHeight="1">
      <c r="K11863" s="1715"/>
      <c r="L11863" s="1715"/>
    </row>
    <row r="11864" spans="11:12" ht="15" customHeight="1">
      <c r="K11864" s="1715"/>
      <c r="L11864" s="1715"/>
    </row>
    <row r="11865" spans="11:12" ht="15" customHeight="1">
      <c r="K11865" s="1715"/>
      <c r="L11865" s="1715"/>
    </row>
    <row r="11866" spans="11:12" ht="15" customHeight="1">
      <c r="K11866" s="1715"/>
      <c r="L11866" s="1715"/>
    </row>
    <row r="11867" spans="11:12" ht="15" customHeight="1">
      <c r="K11867" s="1715"/>
      <c r="L11867" s="1715"/>
    </row>
    <row r="11868" spans="11:12" ht="15" customHeight="1">
      <c r="K11868" s="1715"/>
      <c r="L11868" s="1715"/>
    </row>
    <row r="11869" spans="11:12" ht="15" customHeight="1">
      <c r="K11869" s="1715"/>
      <c r="L11869" s="1715"/>
    </row>
    <row r="11870" spans="11:12" ht="15" customHeight="1">
      <c r="K11870" s="1715"/>
      <c r="L11870" s="1715"/>
    </row>
    <row r="11871" spans="11:12" ht="15" customHeight="1">
      <c r="K11871" s="1715"/>
      <c r="L11871" s="1715"/>
    </row>
    <row r="11872" spans="11:12" ht="15" customHeight="1">
      <c r="K11872" s="1715"/>
      <c r="L11872" s="1715"/>
    </row>
    <row r="11873" spans="11:12" ht="15" customHeight="1">
      <c r="K11873" s="1715"/>
      <c r="L11873" s="1715"/>
    </row>
    <row r="11874" spans="11:12" ht="15" customHeight="1">
      <c r="K11874" s="1715"/>
      <c r="L11874" s="1715"/>
    </row>
    <row r="11875" spans="11:12" ht="15" customHeight="1">
      <c r="K11875" s="1715"/>
      <c r="L11875" s="1715"/>
    </row>
    <row r="11876" spans="11:12" ht="15" customHeight="1">
      <c r="K11876" s="1715"/>
      <c r="L11876" s="1715"/>
    </row>
    <row r="11877" spans="11:12" ht="15" customHeight="1">
      <c r="K11877" s="1715"/>
      <c r="L11877" s="1715"/>
    </row>
    <row r="11878" spans="11:12" ht="15" customHeight="1">
      <c r="K11878" s="1715"/>
      <c r="L11878" s="1715"/>
    </row>
    <row r="11879" spans="11:12" ht="15" customHeight="1">
      <c r="K11879" s="1715"/>
      <c r="L11879" s="1715"/>
    </row>
    <row r="11880" spans="11:12" ht="15" customHeight="1">
      <c r="K11880" s="1715"/>
      <c r="L11880" s="1715"/>
    </row>
    <row r="11881" spans="11:12" ht="15" customHeight="1">
      <c r="K11881" s="1715"/>
      <c r="L11881" s="1715"/>
    </row>
    <row r="11882" spans="11:12" ht="15" customHeight="1">
      <c r="K11882" s="1715"/>
      <c r="L11882" s="1715"/>
    </row>
    <row r="11883" spans="11:12" ht="15" customHeight="1">
      <c r="K11883" s="1715"/>
      <c r="L11883" s="1715"/>
    </row>
    <row r="11884" spans="11:12" ht="15" customHeight="1">
      <c r="K11884" s="1715"/>
      <c r="L11884" s="1715"/>
    </row>
    <row r="11885" spans="11:12" ht="15" customHeight="1">
      <c r="K11885" s="1715"/>
      <c r="L11885" s="1715"/>
    </row>
    <row r="11886" spans="11:12" ht="15" customHeight="1">
      <c r="K11886" s="1715"/>
      <c r="L11886" s="1715"/>
    </row>
    <row r="11887" spans="11:12" ht="15" customHeight="1">
      <c r="K11887" s="1715"/>
      <c r="L11887" s="1715"/>
    </row>
    <row r="11888" spans="11:12" ht="15" customHeight="1">
      <c r="K11888" s="1715"/>
      <c r="L11888" s="1715"/>
    </row>
    <row r="11889" spans="11:12" ht="15" customHeight="1">
      <c r="K11889" s="1715"/>
      <c r="L11889" s="1715"/>
    </row>
    <row r="11890" spans="11:12" ht="15" customHeight="1">
      <c r="K11890" s="1715"/>
      <c r="L11890" s="1715"/>
    </row>
    <row r="11891" spans="11:12" ht="15" customHeight="1">
      <c r="K11891" s="1715"/>
      <c r="L11891" s="1715"/>
    </row>
    <row r="11892" spans="11:12" ht="15" customHeight="1">
      <c r="K11892" s="1715"/>
      <c r="L11892" s="1715"/>
    </row>
    <row r="11893" spans="11:12" ht="15" customHeight="1">
      <c r="K11893" s="1715"/>
      <c r="L11893" s="1715"/>
    </row>
    <row r="11894" spans="11:12" ht="15" customHeight="1">
      <c r="K11894" s="1715"/>
      <c r="L11894" s="1715"/>
    </row>
    <row r="11895" spans="11:12" ht="15" customHeight="1">
      <c r="K11895" s="1715"/>
      <c r="L11895" s="1715"/>
    </row>
    <row r="11896" spans="11:12" ht="15" customHeight="1">
      <c r="K11896" s="1715"/>
      <c r="L11896" s="1715"/>
    </row>
    <row r="11897" spans="11:12" ht="15" customHeight="1">
      <c r="K11897" s="1715"/>
      <c r="L11897" s="1715"/>
    </row>
    <row r="11898" spans="11:12" ht="15" customHeight="1">
      <c r="K11898" s="1715"/>
      <c r="L11898" s="1715"/>
    </row>
    <row r="11899" spans="11:12" ht="15" customHeight="1">
      <c r="K11899" s="1715"/>
      <c r="L11899" s="1715"/>
    </row>
    <row r="11900" spans="11:12" ht="15" customHeight="1">
      <c r="K11900" s="1715"/>
      <c r="L11900" s="1715"/>
    </row>
    <row r="11901" spans="11:12" ht="15" customHeight="1">
      <c r="K11901" s="1715"/>
      <c r="L11901" s="1715"/>
    </row>
    <row r="11902" spans="11:12" ht="15" customHeight="1">
      <c r="K11902" s="1715"/>
      <c r="L11902" s="1715"/>
    </row>
    <row r="11903" spans="11:12" ht="15" customHeight="1">
      <c r="K11903" s="1715"/>
      <c r="L11903" s="1715"/>
    </row>
    <row r="11904" spans="11:12" ht="15" customHeight="1">
      <c r="K11904" s="1715"/>
      <c r="L11904" s="1715"/>
    </row>
    <row r="11905" spans="11:12" ht="15" customHeight="1">
      <c r="K11905" s="1715"/>
      <c r="L11905" s="1715"/>
    </row>
    <row r="11906" spans="11:12" ht="15" customHeight="1">
      <c r="K11906" s="1715"/>
      <c r="L11906" s="1715"/>
    </row>
    <row r="11907" spans="11:12" ht="15" customHeight="1">
      <c r="K11907" s="1715"/>
      <c r="L11907" s="1715"/>
    </row>
    <row r="11908" spans="11:12" ht="15" customHeight="1">
      <c r="K11908" s="1715"/>
      <c r="L11908" s="1715"/>
    </row>
    <row r="11909" spans="11:12" ht="15" customHeight="1">
      <c r="K11909" s="1715"/>
      <c r="L11909" s="1715"/>
    </row>
    <row r="11910" spans="11:12" ht="15" customHeight="1">
      <c r="K11910" s="1715"/>
      <c r="L11910" s="1715"/>
    </row>
    <row r="11911" spans="11:12" ht="15" customHeight="1">
      <c r="K11911" s="1715"/>
      <c r="L11911" s="1715"/>
    </row>
    <row r="11912" spans="11:12" ht="15" customHeight="1">
      <c r="K11912" s="1715"/>
      <c r="L11912" s="1715"/>
    </row>
    <row r="11913" spans="11:12" ht="15" customHeight="1">
      <c r="K11913" s="1715"/>
      <c r="L11913" s="1715"/>
    </row>
    <row r="11914" spans="11:12" ht="15" customHeight="1">
      <c r="K11914" s="1715"/>
      <c r="L11914" s="1715"/>
    </row>
    <row r="11915" spans="11:12" ht="15" customHeight="1">
      <c r="K11915" s="1715"/>
      <c r="L11915" s="1715"/>
    </row>
    <row r="11916" spans="11:12" ht="15" customHeight="1">
      <c r="K11916" s="1715"/>
      <c r="L11916" s="1715"/>
    </row>
    <row r="11917" spans="11:12" ht="15" customHeight="1">
      <c r="K11917" s="1715"/>
      <c r="L11917" s="1715"/>
    </row>
    <row r="11918" spans="11:12" ht="15" customHeight="1">
      <c r="K11918" s="1715"/>
      <c r="L11918" s="1715"/>
    </row>
    <row r="11919" spans="11:12" ht="15" customHeight="1">
      <c r="K11919" s="1715"/>
      <c r="L11919" s="1715"/>
    </row>
    <row r="11920" spans="11:12" ht="15" customHeight="1">
      <c r="K11920" s="1715"/>
      <c r="L11920" s="1715"/>
    </row>
    <row r="11921" spans="11:12" ht="15" customHeight="1">
      <c r="K11921" s="1715"/>
      <c r="L11921" s="1715"/>
    </row>
    <row r="11922" spans="11:12" ht="15" customHeight="1">
      <c r="K11922" s="1715"/>
      <c r="L11922" s="1715"/>
    </row>
    <row r="11923" spans="11:12" ht="15" customHeight="1">
      <c r="K11923" s="1715"/>
      <c r="L11923" s="1715"/>
    </row>
    <row r="11924" spans="11:12" ht="15" customHeight="1">
      <c r="K11924" s="1715"/>
      <c r="L11924" s="1715"/>
    </row>
    <row r="11925" spans="11:12" ht="15" customHeight="1">
      <c r="K11925" s="1715"/>
      <c r="L11925" s="1715"/>
    </row>
    <row r="11926" spans="11:12" ht="15" customHeight="1">
      <c r="K11926" s="1715"/>
      <c r="L11926" s="1715"/>
    </row>
    <row r="11927" spans="11:12" ht="15" customHeight="1">
      <c r="K11927" s="1715"/>
      <c r="L11927" s="1715"/>
    </row>
    <row r="11928" spans="11:12" ht="15" customHeight="1">
      <c r="K11928" s="1715"/>
      <c r="L11928" s="1715"/>
    </row>
    <row r="11929" spans="11:12" ht="15" customHeight="1">
      <c r="K11929" s="1715"/>
      <c r="L11929" s="1715"/>
    </row>
    <row r="11930" spans="11:12" ht="15" customHeight="1">
      <c r="K11930" s="1715"/>
      <c r="L11930" s="1715"/>
    </row>
    <row r="11931" spans="11:12" ht="15" customHeight="1">
      <c r="K11931" s="1715"/>
      <c r="L11931" s="1715"/>
    </row>
    <row r="11932" spans="11:12" ht="15" customHeight="1">
      <c r="K11932" s="1715"/>
      <c r="L11932" s="1715"/>
    </row>
    <row r="11933" spans="11:12" ht="15" customHeight="1">
      <c r="K11933" s="1715"/>
      <c r="L11933" s="1715"/>
    </row>
    <row r="11934" spans="11:12" ht="15" customHeight="1">
      <c r="K11934" s="1715"/>
      <c r="L11934" s="1715"/>
    </row>
    <row r="11935" spans="11:12" ht="15" customHeight="1">
      <c r="K11935" s="1715"/>
      <c r="L11935" s="1715"/>
    </row>
    <row r="11936" spans="11:12" ht="15" customHeight="1">
      <c r="K11936" s="1715"/>
      <c r="L11936" s="1715"/>
    </row>
    <row r="11937" spans="11:12" ht="15" customHeight="1">
      <c r="K11937" s="1715"/>
      <c r="L11937" s="1715"/>
    </row>
    <row r="11938" spans="11:12" ht="15" customHeight="1">
      <c r="K11938" s="1715"/>
      <c r="L11938" s="1715"/>
    </row>
    <row r="11939" spans="11:12" ht="15" customHeight="1">
      <c r="K11939" s="1715"/>
      <c r="L11939" s="1715"/>
    </row>
    <row r="11940" spans="11:12" ht="15" customHeight="1">
      <c r="K11940" s="1715"/>
      <c r="L11940" s="1715"/>
    </row>
    <row r="11941" spans="11:12" ht="15" customHeight="1">
      <c r="K11941" s="1715"/>
      <c r="L11941" s="1715"/>
    </row>
    <row r="11942" spans="11:12" ht="15" customHeight="1">
      <c r="K11942" s="1715"/>
      <c r="L11942" s="1715"/>
    </row>
    <row r="11943" spans="11:12" ht="15" customHeight="1">
      <c r="K11943" s="1715"/>
      <c r="L11943" s="1715"/>
    </row>
    <row r="11944" spans="11:12" ht="15" customHeight="1">
      <c r="K11944" s="1715"/>
      <c r="L11944" s="1715"/>
    </row>
    <row r="11945" spans="11:12" ht="15" customHeight="1">
      <c r="K11945" s="1715"/>
      <c r="L11945" s="1715"/>
    </row>
    <row r="11946" spans="11:12" ht="15" customHeight="1">
      <c r="K11946" s="1715"/>
      <c r="L11946" s="1715"/>
    </row>
    <row r="11947" spans="11:12" ht="15" customHeight="1">
      <c r="K11947" s="1715"/>
      <c r="L11947" s="1715"/>
    </row>
    <row r="11948" spans="11:12" ht="15" customHeight="1">
      <c r="K11948" s="1715"/>
      <c r="L11948" s="1715"/>
    </row>
    <row r="11949" spans="11:12" ht="15" customHeight="1">
      <c r="K11949" s="1715"/>
      <c r="L11949" s="1715"/>
    </row>
    <row r="11950" spans="11:12" ht="15" customHeight="1">
      <c r="K11950" s="1715"/>
      <c r="L11950" s="1715"/>
    </row>
    <row r="11951" spans="11:12" ht="15" customHeight="1">
      <c r="K11951" s="1715"/>
      <c r="L11951" s="1715"/>
    </row>
    <row r="11952" spans="11:12" ht="15" customHeight="1">
      <c r="K11952" s="1715"/>
      <c r="L11952" s="1715"/>
    </row>
    <row r="11953" spans="11:12" ht="15" customHeight="1">
      <c r="K11953" s="1715"/>
      <c r="L11953" s="1715"/>
    </row>
    <row r="11954" spans="11:12" ht="15" customHeight="1">
      <c r="K11954" s="1715"/>
      <c r="L11954" s="1715"/>
    </row>
    <row r="11955" spans="11:12" ht="15" customHeight="1">
      <c r="K11955" s="1715"/>
      <c r="L11955" s="1715"/>
    </row>
    <row r="11956" spans="11:12" ht="15" customHeight="1">
      <c r="K11956" s="1715"/>
      <c r="L11956" s="1715"/>
    </row>
    <row r="11957" spans="11:12" ht="15" customHeight="1">
      <c r="K11957" s="1715"/>
      <c r="L11957" s="1715"/>
    </row>
    <row r="11958" spans="11:12" ht="15" customHeight="1">
      <c r="K11958" s="1715"/>
      <c r="L11958" s="1715"/>
    </row>
    <row r="11959" spans="11:12" ht="15" customHeight="1">
      <c r="K11959" s="1715"/>
      <c r="L11959" s="1715"/>
    </row>
    <row r="11960" spans="11:12" ht="15" customHeight="1">
      <c r="K11960" s="1715"/>
      <c r="L11960" s="1715"/>
    </row>
    <row r="11961" spans="11:12" ht="15" customHeight="1">
      <c r="K11961" s="1715"/>
      <c r="L11961" s="1715"/>
    </row>
    <row r="11962" spans="11:12" ht="15" customHeight="1">
      <c r="K11962" s="1715"/>
      <c r="L11962" s="1715"/>
    </row>
    <row r="11963" spans="11:12" ht="15" customHeight="1">
      <c r="K11963" s="1715"/>
      <c r="L11963" s="1715"/>
    </row>
    <row r="11964" spans="11:12" ht="15" customHeight="1">
      <c r="K11964" s="1715"/>
      <c r="L11964" s="1715"/>
    </row>
    <row r="11965" spans="11:12" ht="15" customHeight="1">
      <c r="K11965" s="1715"/>
      <c r="L11965" s="1715"/>
    </row>
    <row r="11966" spans="11:12" ht="15" customHeight="1">
      <c r="K11966" s="1715"/>
      <c r="L11966" s="1715"/>
    </row>
    <row r="11967" spans="11:12" ht="15" customHeight="1">
      <c r="K11967" s="1715"/>
      <c r="L11967" s="1715"/>
    </row>
    <row r="11968" spans="11:12" ht="15" customHeight="1">
      <c r="K11968" s="1715"/>
      <c r="L11968" s="1715"/>
    </row>
    <row r="11969" spans="11:12" ht="15" customHeight="1">
      <c r="K11969" s="1715"/>
      <c r="L11969" s="1715"/>
    </row>
    <row r="11970" spans="11:12" ht="15" customHeight="1">
      <c r="K11970" s="1715"/>
      <c r="L11970" s="1715"/>
    </row>
    <row r="11971" spans="11:12" ht="15" customHeight="1">
      <c r="K11971" s="1715"/>
      <c r="L11971" s="1715"/>
    </row>
    <row r="11972" spans="11:12" ht="15" customHeight="1">
      <c r="K11972" s="1715"/>
      <c r="L11972" s="1715"/>
    </row>
    <row r="11973" spans="11:12" ht="15" customHeight="1">
      <c r="K11973" s="1715"/>
      <c r="L11973" s="1715"/>
    </row>
    <row r="11974" spans="11:12" ht="15" customHeight="1">
      <c r="K11974" s="1715"/>
      <c r="L11974" s="1715"/>
    </row>
    <row r="11975" spans="11:12" ht="15" customHeight="1">
      <c r="K11975" s="1715"/>
      <c r="L11975" s="1715"/>
    </row>
    <row r="11976" spans="11:12" ht="15" customHeight="1">
      <c r="K11976" s="1715"/>
      <c r="L11976" s="1715"/>
    </row>
    <row r="11977" spans="11:12" ht="15" customHeight="1">
      <c r="K11977" s="1715"/>
      <c r="L11977" s="1715"/>
    </row>
    <row r="11978" spans="11:12" ht="15" customHeight="1">
      <c r="K11978" s="1715"/>
      <c r="L11978" s="1715"/>
    </row>
    <row r="11979" spans="11:12" ht="15" customHeight="1">
      <c r="K11979" s="1715"/>
      <c r="L11979" s="1715"/>
    </row>
    <row r="11980" spans="11:12" ht="15" customHeight="1">
      <c r="K11980" s="1715"/>
      <c r="L11980" s="1715"/>
    </row>
    <row r="11981" spans="11:12" ht="15" customHeight="1">
      <c r="K11981" s="1715"/>
      <c r="L11981" s="1715"/>
    </row>
    <row r="11982" spans="11:12" ht="15" customHeight="1">
      <c r="K11982" s="1715"/>
      <c r="L11982" s="1715"/>
    </row>
    <row r="11983" spans="11:12" ht="15" customHeight="1">
      <c r="K11983" s="1715"/>
      <c r="L11983" s="1715"/>
    </row>
    <row r="11984" spans="11:12" ht="15" customHeight="1">
      <c r="K11984" s="1715"/>
      <c r="L11984" s="1715"/>
    </row>
    <row r="11985" spans="11:12" ht="15" customHeight="1">
      <c r="K11985" s="1715"/>
      <c r="L11985" s="1715"/>
    </row>
    <row r="11986" spans="11:12" ht="15" customHeight="1">
      <c r="K11986" s="1715"/>
      <c r="L11986" s="1715"/>
    </row>
    <row r="11987" spans="11:12" ht="15" customHeight="1">
      <c r="K11987" s="1715"/>
      <c r="L11987" s="1715"/>
    </row>
    <row r="11988" spans="11:12" ht="15" customHeight="1">
      <c r="K11988" s="1715"/>
      <c r="L11988" s="1715"/>
    </row>
    <row r="11989" spans="11:12" ht="15" customHeight="1">
      <c r="K11989" s="1715"/>
      <c r="L11989" s="1715"/>
    </row>
    <row r="11990" spans="11:12" ht="15" customHeight="1">
      <c r="K11990" s="1715"/>
      <c r="L11990" s="1715"/>
    </row>
    <row r="11991" spans="11:12" ht="15" customHeight="1">
      <c r="K11991" s="1715"/>
      <c r="L11991" s="1715"/>
    </row>
    <row r="11992" spans="11:12" ht="15" customHeight="1">
      <c r="K11992" s="1715"/>
      <c r="L11992" s="1715"/>
    </row>
    <row r="11993" spans="11:12" ht="15" customHeight="1">
      <c r="K11993" s="1715"/>
      <c r="L11993" s="1715"/>
    </row>
    <row r="11994" spans="11:12" ht="15" customHeight="1">
      <c r="K11994" s="1715"/>
      <c r="L11994" s="1715"/>
    </row>
    <row r="11995" spans="11:12" ht="15" customHeight="1">
      <c r="K11995" s="1715"/>
      <c r="L11995" s="1715"/>
    </row>
    <row r="11996" spans="11:12" ht="15" customHeight="1">
      <c r="K11996" s="1715"/>
      <c r="L11996" s="1715"/>
    </row>
    <row r="11997" spans="11:12" ht="15" customHeight="1">
      <c r="K11997" s="1715"/>
      <c r="L11997" s="1715"/>
    </row>
    <row r="11998" spans="11:12" ht="15" customHeight="1">
      <c r="K11998" s="1715"/>
      <c r="L11998" s="1715"/>
    </row>
    <row r="11999" spans="11:12" ht="15" customHeight="1">
      <c r="K11999" s="1715"/>
      <c r="L11999" s="1715"/>
    </row>
    <row r="12000" spans="11:12" ht="15" customHeight="1">
      <c r="K12000" s="1715"/>
      <c r="L12000" s="1715"/>
    </row>
    <row r="12001" spans="11:12" ht="15" customHeight="1">
      <c r="K12001" s="1715"/>
      <c r="L12001" s="1715"/>
    </row>
    <row r="12002" spans="11:12" ht="15" customHeight="1">
      <c r="K12002" s="1715"/>
      <c r="L12002" s="1715"/>
    </row>
    <row r="12003" spans="11:12" ht="15" customHeight="1">
      <c r="K12003" s="1715"/>
      <c r="L12003" s="1715"/>
    </row>
    <row r="12004" spans="11:12" ht="15" customHeight="1">
      <c r="K12004" s="1715"/>
      <c r="L12004" s="1715"/>
    </row>
    <row r="12005" spans="11:12" ht="15" customHeight="1">
      <c r="K12005" s="1715"/>
      <c r="L12005" s="1715"/>
    </row>
    <row r="12006" spans="11:12" ht="15" customHeight="1">
      <c r="K12006" s="1715"/>
      <c r="L12006" s="1715"/>
    </row>
    <row r="12007" spans="11:12" ht="15" customHeight="1">
      <c r="K12007" s="1715"/>
      <c r="L12007" s="1715"/>
    </row>
    <row r="12008" spans="11:12" ht="15" customHeight="1">
      <c r="K12008" s="1715"/>
      <c r="L12008" s="1715"/>
    </row>
    <row r="12009" spans="11:12" ht="15" customHeight="1">
      <c r="K12009" s="1715"/>
      <c r="L12009" s="1715"/>
    </row>
    <row r="12010" spans="11:12" ht="15" customHeight="1">
      <c r="K12010" s="1715"/>
      <c r="L12010" s="1715"/>
    </row>
    <row r="12011" spans="11:12" ht="15" customHeight="1">
      <c r="K12011" s="1715"/>
      <c r="L12011" s="1715"/>
    </row>
    <row r="12012" spans="11:12" ht="15" customHeight="1">
      <c r="K12012" s="1715"/>
      <c r="L12012" s="1715"/>
    </row>
    <row r="12013" spans="11:12" ht="15" customHeight="1">
      <c r="K12013" s="1715"/>
      <c r="L12013" s="1715"/>
    </row>
    <row r="12014" spans="11:12" ht="15" customHeight="1">
      <c r="K12014" s="1715"/>
      <c r="L12014" s="1715"/>
    </row>
    <row r="12015" spans="11:12" ht="15" customHeight="1">
      <c r="K12015" s="1715"/>
      <c r="L12015" s="1715"/>
    </row>
    <row r="12016" spans="11:12" ht="15" customHeight="1">
      <c r="K12016" s="1715"/>
      <c r="L12016" s="1715"/>
    </row>
    <row r="12017" spans="11:12" ht="15" customHeight="1">
      <c r="K12017" s="1715"/>
      <c r="L12017" s="1715"/>
    </row>
    <row r="12018" spans="11:12" ht="15" customHeight="1">
      <c r="K12018" s="1715"/>
      <c r="L12018" s="1715"/>
    </row>
    <row r="12019" spans="11:12" ht="15" customHeight="1">
      <c r="K12019" s="1715"/>
      <c r="L12019" s="1715"/>
    </row>
    <row r="12020" spans="11:12" ht="15" customHeight="1">
      <c r="K12020" s="1715"/>
      <c r="L12020" s="1715"/>
    </row>
    <row r="12021" spans="11:12" ht="15" customHeight="1">
      <c r="K12021" s="1715"/>
      <c r="L12021" s="1715"/>
    </row>
    <row r="12022" spans="11:12" ht="15" customHeight="1">
      <c r="K12022" s="1715"/>
      <c r="L12022" s="1715"/>
    </row>
    <row r="12023" spans="11:12" ht="15" customHeight="1">
      <c r="K12023" s="1715"/>
      <c r="L12023" s="1715"/>
    </row>
    <row r="12024" spans="11:12" ht="15" customHeight="1">
      <c r="K12024" s="1715"/>
      <c r="L12024" s="1715"/>
    </row>
    <row r="12025" spans="11:12" ht="15" customHeight="1">
      <c r="K12025" s="1715"/>
      <c r="L12025" s="1715"/>
    </row>
    <row r="12026" spans="11:12" ht="15" customHeight="1">
      <c r="K12026" s="1715"/>
      <c r="L12026" s="1715"/>
    </row>
    <row r="12027" spans="11:12" ht="15" customHeight="1">
      <c r="K12027" s="1715"/>
      <c r="L12027" s="1715"/>
    </row>
    <row r="12028" spans="11:12" ht="15" customHeight="1">
      <c r="K12028" s="1715"/>
      <c r="L12028" s="1715"/>
    </row>
    <row r="12029" spans="11:12" ht="15" customHeight="1">
      <c r="K12029" s="1715"/>
      <c r="L12029" s="1715"/>
    </row>
    <row r="12030" spans="11:12" ht="15" customHeight="1">
      <c r="K12030" s="1715"/>
      <c r="L12030" s="1715"/>
    </row>
    <row r="12031" spans="11:12" ht="15" customHeight="1">
      <c r="K12031" s="1715"/>
      <c r="L12031" s="1715"/>
    </row>
    <row r="12032" spans="11:12" ht="15" customHeight="1">
      <c r="K12032" s="1715"/>
      <c r="L12032" s="1715"/>
    </row>
    <row r="12033" spans="11:12" ht="15" customHeight="1">
      <c r="K12033" s="1715"/>
      <c r="L12033" s="1715"/>
    </row>
    <row r="12034" spans="11:12" ht="15" customHeight="1">
      <c r="K12034" s="1715"/>
      <c r="L12034" s="1715"/>
    </row>
    <row r="12035" spans="11:12" ht="15" customHeight="1">
      <c r="K12035" s="1715"/>
      <c r="L12035" s="1715"/>
    </row>
    <row r="12036" spans="11:12" ht="15" customHeight="1">
      <c r="K12036" s="1715"/>
      <c r="L12036" s="1715"/>
    </row>
    <row r="12037" spans="11:12" ht="15" customHeight="1">
      <c r="K12037" s="1715"/>
      <c r="L12037" s="1715"/>
    </row>
    <row r="12038" spans="11:12" ht="15" customHeight="1">
      <c r="K12038" s="1715"/>
      <c r="L12038" s="1715"/>
    </row>
    <row r="12039" spans="11:12" ht="15" customHeight="1">
      <c r="K12039" s="1715"/>
      <c r="L12039" s="1715"/>
    </row>
    <row r="12040" spans="11:12" ht="15" customHeight="1">
      <c r="K12040" s="1715"/>
      <c r="L12040" s="1715"/>
    </row>
    <row r="12041" spans="11:12" ht="15" customHeight="1">
      <c r="K12041" s="1715"/>
      <c r="L12041" s="1715"/>
    </row>
    <row r="12042" spans="11:12" ht="15" customHeight="1">
      <c r="K12042" s="1715"/>
      <c r="L12042" s="1715"/>
    </row>
    <row r="12043" spans="11:12" ht="15" customHeight="1">
      <c r="K12043" s="1715"/>
      <c r="L12043" s="1715"/>
    </row>
    <row r="12044" spans="11:12" ht="15" customHeight="1">
      <c r="K12044" s="1715"/>
      <c r="L12044" s="1715"/>
    </row>
    <row r="12045" spans="11:12" ht="15" customHeight="1">
      <c r="K12045" s="1715"/>
      <c r="L12045" s="1715"/>
    </row>
    <row r="12046" spans="11:12" ht="15" customHeight="1">
      <c r="K12046" s="1715"/>
      <c r="L12046" s="1715"/>
    </row>
    <row r="12047" spans="11:12" ht="15" customHeight="1">
      <c r="K12047" s="1715"/>
      <c r="L12047" s="1715"/>
    </row>
    <row r="12048" spans="11:12" ht="15" customHeight="1">
      <c r="K12048" s="1715"/>
      <c r="L12048" s="1715"/>
    </row>
    <row r="12049" spans="11:12" ht="15" customHeight="1">
      <c r="K12049" s="1715"/>
      <c r="L12049" s="1715"/>
    </row>
    <row r="12050" spans="11:12" ht="15" customHeight="1">
      <c r="K12050" s="1715"/>
      <c r="L12050" s="1715"/>
    </row>
    <row r="12051" spans="11:12" ht="15" customHeight="1">
      <c r="K12051" s="1715"/>
      <c r="L12051" s="1715"/>
    </row>
    <row r="12052" spans="11:12" ht="15" customHeight="1">
      <c r="K12052" s="1715"/>
      <c r="L12052" s="1715"/>
    </row>
    <row r="12053" spans="11:12" ht="15" customHeight="1">
      <c r="K12053" s="1715"/>
      <c r="L12053" s="1715"/>
    </row>
    <row r="12054" spans="11:12" ht="15" customHeight="1">
      <c r="K12054" s="1715"/>
      <c r="L12054" s="1715"/>
    </row>
    <row r="12055" spans="11:12" ht="15" customHeight="1">
      <c r="K12055" s="1715"/>
      <c r="L12055" s="1715"/>
    </row>
    <row r="12056" spans="11:12" ht="15" customHeight="1">
      <c r="K12056" s="1715"/>
      <c r="L12056" s="1715"/>
    </row>
    <row r="12057" spans="11:12" ht="15" customHeight="1">
      <c r="K12057" s="1715"/>
      <c r="L12057" s="1715"/>
    </row>
    <row r="12058" spans="11:12" ht="15" customHeight="1">
      <c r="K12058" s="1715"/>
      <c r="L12058" s="1715"/>
    </row>
    <row r="12059" spans="11:12" ht="15" customHeight="1">
      <c r="K12059" s="1715"/>
      <c r="L12059" s="1715"/>
    </row>
    <row r="12060" spans="11:12" ht="15" customHeight="1">
      <c r="K12060" s="1715"/>
      <c r="L12060" s="1715"/>
    </row>
    <row r="12061" spans="11:12" ht="15" customHeight="1">
      <c r="K12061" s="1715"/>
      <c r="L12061" s="1715"/>
    </row>
    <row r="12062" spans="11:12" ht="15" customHeight="1">
      <c r="K12062" s="1715"/>
      <c r="L12062" s="1715"/>
    </row>
    <row r="12063" spans="11:12" ht="15" customHeight="1">
      <c r="K12063" s="1715"/>
      <c r="L12063" s="1715"/>
    </row>
    <row r="12064" spans="11:12" ht="15" customHeight="1">
      <c r="K12064" s="1715"/>
      <c r="L12064" s="1715"/>
    </row>
    <row r="12065" spans="11:12" ht="15" customHeight="1">
      <c r="K12065" s="1715"/>
      <c r="L12065" s="1715"/>
    </row>
    <row r="12066" spans="11:12" ht="15" customHeight="1">
      <c r="K12066" s="1715"/>
      <c r="L12066" s="1715"/>
    </row>
    <row r="12067" spans="11:12" ht="15" customHeight="1">
      <c r="K12067" s="1715"/>
      <c r="L12067" s="1715"/>
    </row>
    <row r="12068" spans="11:12" ht="15" customHeight="1">
      <c r="K12068" s="1715"/>
      <c r="L12068" s="1715"/>
    </row>
    <row r="12069" spans="11:12" ht="15" customHeight="1">
      <c r="K12069" s="1715"/>
      <c r="L12069" s="1715"/>
    </row>
    <row r="12070" spans="11:12" ht="15" customHeight="1">
      <c r="K12070" s="1715"/>
      <c r="L12070" s="1715"/>
    </row>
    <row r="12071" spans="11:12" ht="15" customHeight="1">
      <c r="K12071" s="1715"/>
      <c r="L12071" s="1715"/>
    </row>
    <row r="12072" spans="11:12" ht="15" customHeight="1">
      <c r="K12072" s="1715"/>
      <c r="L12072" s="1715"/>
    </row>
    <row r="12073" spans="11:12" ht="15" customHeight="1">
      <c r="K12073" s="1715"/>
      <c r="L12073" s="1715"/>
    </row>
    <row r="12074" spans="11:12" ht="15" customHeight="1">
      <c r="K12074" s="1715"/>
      <c r="L12074" s="1715"/>
    </row>
    <row r="12075" spans="11:12" ht="15" customHeight="1">
      <c r="K12075" s="1715"/>
      <c r="L12075" s="1715"/>
    </row>
    <row r="12076" spans="11:12" ht="15" customHeight="1">
      <c r="K12076" s="1715"/>
      <c r="L12076" s="1715"/>
    </row>
    <row r="12077" spans="11:12" ht="15" customHeight="1">
      <c r="K12077" s="1715"/>
      <c r="L12077" s="1715"/>
    </row>
    <row r="12078" spans="11:12" ht="15" customHeight="1">
      <c r="K12078" s="1715"/>
      <c r="L12078" s="1715"/>
    </row>
    <row r="12079" spans="11:12" ht="15" customHeight="1">
      <c r="K12079" s="1715"/>
      <c r="L12079" s="1715"/>
    </row>
    <row r="12080" spans="11:12" ht="15" customHeight="1">
      <c r="K12080" s="1715"/>
      <c r="L12080" s="1715"/>
    </row>
    <row r="12081" spans="11:12" ht="15" customHeight="1">
      <c r="K12081" s="1715"/>
      <c r="L12081" s="1715"/>
    </row>
    <row r="12082" spans="11:12" ht="15" customHeight="1">
      <c r="K12082" s="1715"/>
      <c r="L12082" s="1715"/>
    </row>
    <row r="12083" spans="11:12" ht="15" customHeight="1">
      <c r="K12083" s="1715"/>
      <c r="L12083" s="1715"/>
    </row>
    <row r="12084" spans="11:12" ht="15" customHeight="1">
      <c r="K12084" s="1715"/>
      <c r="L12084" s="1715"/>
    </row>
    <row r="12085" spans="11:12" ht="15" customHeight="1">
      <c r="K12085" s="1715"/>
      <c r="L12085" s="1715"/>
    </row>
    <row r="12086" spans="11:12" ht="15" customHeight="1">
      <c r="K12086" s="1715"/>
      <c r="L12086" s="1715"/>
    </row>
    <row r="12087" spans="11:12" ht="15" customHeight="1">
      <c r="K12087" s="1715"/>
      <c r="L12087" s="1715"/>
    </row>
    <row r="12088" spans="11:12" ht="15" customHeight="1">
      <c r="K12088" s="1715"/>
      <c r="L12088" s="1715"/>
    </row>
    <row r="12089" spans="11:12" ht="15" customHeight="1">
      <c r="K12089" s="1715"/>
      <c r="L12089" s="1715"/>
    </row>
    <row r="12090" spans="11:12" ht="15" customHeight="1">
      <c r="K12090" s="1715"/>
      <c r="L12090" s="1715"/>
    </row>
    <row r="12091" spans="11:12" ht="15" customHeight="1">
      <c r="K12091" s="1715"/>
      <c r="L12091" s="1715"/>
    </row>
    <row r="12092" spans="11:12" ht="15" customHeight="1">
      <c r="K12092" s="1715"/>
      <c r="L12092" s="1715"/>
    </row>
    <row r="12093" spans="11:12" ht="15" customHeight="1">
      <c r="K12093" s="1715"/>
      <c r="L12093" s="1715"/>
    </row>
    <row r="12094" spans="11:12" ht="15" customHeight="1">
      <c r="K12094" s="1715"/>
      <c r="L12094" s="1715"/>
    </row>
    <row r="12095" spans="11:12" ht="15" customHeight="1">
      <c r="K12095" s="1715"/>
      <c r="L12095" s="1715"/>
    </row>
    <row r="12096" spans="11:12" ht="15" customHeight="1">
      <c r="K12096" s="1715"/>
      <c r="L12096" s="1715"/>
    </row>
    <row r="12097" spans="11:12" ht="15" customHeight="1">
      <c r="K12097" s="1715"/>
      <c r="L12097" s="1715"/>
    </row>
    <row r="12098" spans="11:12" ht="15" customHeight="1">
      <c r="K12098" s="1715"/>
      <c r="L12098" s="1715"/>
    </row>
    <row r="12099" spans="11:12" ht="15" customHeight="1">
      <c r="K12099" s="1715"/>
      <c r="L12099" s="1715"/>
    </row>
    <row r="12100" spans="11:12" ht="15" customHeight="1">
      <c r="K12100" s="1715"/>
      <c r="L12100" s="1715"/>
    </row>
    <row r="12101" spans="11:12" ht="15" customHeight="1">
      <c r="K12101" s="1715"/>
      <c r="L12101" s="1715"/>
    </row>
    <row r="12102" spans="11:12" ht="15" customHeight="1">
      <c r="K12102" s="1715"/>
      <c r="L12102" s="1715"/>
    </row>
    <row r="12103" spans="11:12" ht="15" customHeight="1">
      <c r="K12103" s="1715"/>
      <c r="L12103" s="1715"/>
    </row>
    <row r="12104" spans="11:12" ht="15" customHeight="1">
      <c r="K12104" s="1715"/>
      <c r="L12104" s="1715"/>
    </row>
    <row r="12105" spans="11:12" ht="15" customHeight="1">
      <c r="K12105" s="1715"/>
      <c r="L12105" s="1715"/>
    </row>
    <row r="12106" spans="11:12" ht="15" customHeight="1">
      <c r="K12106" s="1715"/>
      <c r="L12106" s="1715"/>
    </row>
    <row r="12107" spans="11:12" ht="15" customHeight="1">
      <c r="K12107" s="1715"/>
      <c r="L12107" s="1715"/>
    </row>
    <row r="12108" spans="11:12" ht="15" customHeight="1">
      <c r="K12108" s="1715"/>
      <c r="L12108" s="1715"/>
    </row>
    <row r="12109" spans="11:12" ht="15" customHeight="1">
      <c r="K12109" s="1715"/>
      <c r="L12109" s="1715"/>
    </row>
    <row r="12110" spans="11:12" ht="15" customHeight="1">
      <c r="K12110" s="1715"/>
      <c r="L12110" s="1715"/>
    </row>
    <row r="12111" spans="11:12" ht="15" customHeight="1">
      <c r="K12111" s="1715"/>
      <c r="L12111" s="1715"/>
    </row>
    <row r="12112" spans="11:12" ht="15" customHeight="1">
      <c r="K12112" s="1715"/>
      <c r="L12112" s="1715"/>
    </row>
    <row r="12113" spans="11:12" ht="15" customHeight="1">
      <c r="K12113" s="1715"/>
      <c r="L12113" s="1715"/>
    </row>
    <row r="12114" spans="11:12" ht="15" customHeight="1">
      <c r="K12114" s="1715"/>
      <c r="L12114" s="1715"/>
    </row>
    <row r="12115" spans="11:12" ht="15" customHeight="1">
      <c r="K12115" s="1715"/>
      <c r="L12115" s="1715"/>
    </row>
    <row r="12116" spans="11:12" ht="15" customHeight="1">
      <c r="K12116" s="1715"/>
      <c r="L12116" s="1715"/>
    </row>
    <row r="12117" spans="11:12" ht="15" customHeight="1">
      <c r="K12117" s="1715"/>
      <c r="L12117" s="1715"/>
    </row>
    <row r="12118" spans="11:12" ht="15" customHeight="1">
      <c r="K12118" s="1715"/>
      <c r="L12118" s="1715"/>
    </row>
    <row r="12119" spans="11:12" ht="15" customHeight="1">
      <c r="K12119" s="1715"/>
      <c r="L12119" s="1715"/>
    </row>
    <row r="12120" spans="11:12" ht="15" customHeight="1">
      <c r="K12120" s="1715"/>
      <c r="L12120" s="1715"/>
    </row>
    <row r="12121" spans="11:12" ht="15" customHeight="1">
      <c r="K12121" s="1715"/>
      <c r="L12121" s="1715"/>
    </row>
    <row r="12122" spans="11:12" ht="15" customHeight="1">
      <c r="K12122" s="1715"/>
      <c r="L12122" s="1715"/>
    </row>
    <row r="12123" spans="11:12" ht="15" customHeight="1">
      <c r="K12123" s="1715"/>
      <c r="L12123" s="1715"/>
    </row>
    <row r="12124" spans="11:12" ht="15" customHeight="1">
      <c r="K12124" s="1715"/>
      <c r="L12124" s="1715"/>
    </row>
    <row r="12125" spans="11:12" ht="15" customHeight="1">
      <c r="K12125" s="1715"/>
      <c r="L12125" s="1715"/>
    </row>
    <row r="12126" spans="11:12" ht="15" customHeight="1">
      <c r="K12126" s="1715"/>
      <c r="L12126" s="1715"/>
    </row>
    <row r="12127" spans="11:12" ht="15" customHeight="1">
      <c r="K12127" s="1715"/>
      <c r="L12127" s="1715"/>
    </row>
    <row r="12128" spans="11:12" ht="15" customHeight="1">
      <c r="K12128" s="1715"/>
      <c r="L12128" s="1715"/>
    </row>
    <row r="12129" spans="11:12" ht="15" customHeight="1">
      <c r="K12129" s="1715"/>
      <c r="L12129" s="1715"/>
    </row>
    <row r="12130" spans="11:12" ht="15" customHeight="1">
      <c r="K12130" s="1715"/>
      <c r="L12130" s="1715"/>
    </row>
    <row r="12131" spans="11:12" ht="15" customHeight="1">
      <c r="K12131" s="1715"/>
      <c r="L12131" s="1715"/>
    </row>
    <row r="12132" spans="11:12" ht="15" customHeight="1">
      <c r="K12132" s="1715"/>
      <c r="L12132" s="1715"/>
    </row>
    <row r="12133" spans="11:12" ht="15" customHeight="1">
      <c r="K12133" s="1715"/>
      <c r="L12133" s="1715"/>
    </row>
    <row r="12134" spans="11:12" ht="15" customHeight="1">
      <c r="K12134" s="1715"/>
      <c r="L12134" s="1715"/>
    </row>
    <row r="12135" spans="11:12" ht="15" customHeight="1">
      <c r="K12135" s="1715"/>
      <c r="L12135" s="1715"/>
    </row>
    <row r="12136" spans="11:12" ht="15" customHeight="1">
      <c r="K12136" s="1715"/>
      <c r="L12136" s="1715"/>
    </row>
    <row r="12137" spans="11:12" ht="15" customHeight="1">
      <c r="K12137" s="1715"/>
      <c r="L12137" s="1715"/>
    </row>
    <row r="12138" spans="11:12" ht="15" customHeight="1">
      <c r="K12138" s="1715"/>
      <c r="L12138" s="1715"/>
    </row>
    <row r="12139" spans="11:12" ht="15" customHeight="1">
      <c r="K12139" s="1715"/>
      <c r="L12139" s="1715"/>
    </row>
    <row r="12140" spans="11:12" ht="15" customHeight="1">
      <c r="K12140" s="1715"/>
      <c r="L12140" s="1715"/>
    </row>
    <row r="12141" spans="11:12" ht="15" customHeight="1">
      <c r="K12141" s="1715"/>
      <c r="L12141" s="1715"/>
    </row>
    <row r="12142" spans="11:12" ht="15" customHeight="1">
      <c r="K12142" s="1715"/>
      <c r="L12142" s="1715"/>
    </row>
    <row r="12143" spans="11:12" ht="15" customHeight="1">
      <c r="K12143" s="1715"/>
      <c r="L12143" s="1715"/>
    </row>
    <row r="12144" spans="11:12" ht="15" customHeight="1">
      <c r="K12144" s="1715"/>
      <c r="L12144" s="1715"/>
    </row>
    <row r="12145" spans="11:12" ht="15" customHeight="1">
      <c r="K12145" s="1715"/>
      <c r="L12145" s="1715"/>
    </row>
    <row r="12146" spans="11:12" ht="15" customHeight="1">
      <c r="K12146" s="1715"/>
      <c r="L12146" s="1715"/>
    </row>
    <row r="12147" spans="11:12" ht="15" customHeight="1">
      <c r="K12147" s="1715"/>
      <c r="L12147" s="1715"/>
    </row>
    <row r="12148" spans="11:12" ht="15" customHeight="1">
      <c r="K12148" s="1715"/>
      <c r="L12148" s="1715"/>
    </row>
    <row r="12149" spans="11:12" ht="15" customHeight="1">
      <c r="K12149" s="1715"/>
      <c r="L12149" s="1715"/>
    </row>
    <row r="12150" spans="11:12" ht="15" customHeight="1">
      <c r="K12150" s="1715"/>
      <c r="L12150" s="1715"/>
    </row>
    <row r="12151" spans="11:12" ht="15" customHeight="1">
      <c r="K12151" s="1715"/>
      <c r="L12151" s="1715"/>
    </row>
    <row r="12152" spans="11:12" ht="15" customHeight="1">
      <c r="K12152" s="1715"/>
      <c r="L12152" s="1715"/>
    </row>
    <row r="12153" spans="11:12" ht="15" customHeight="1">
      <c r="K12153" s="1715"/>
      <c r="L12153" s="1715"/>
    </row>
    <row r="12154" spans="11:12" ht="15" customHeight="1">
      <c r="K12154" s="1715"/>
      <c r="L12154" s="1715"/>
    </row>
    <row r="12155" spans="11:12" ht="15" customHeight="1">
      <c r="K12155" s="1715"/>
      <c r="L12155" s="1715"/>
    </row>
    <row r="12156" spans="11:12" ht="15" customHeight="1">
      <c r="K12156" s="1715"/>
      <c r="L12156" s="1715"/>
    </row>
    <row r="12157" spans="11:12" ht="15" customHeight="1">
      <c r="K12157" s="1715"/>
      <c r="L12157" s="1715"/>
    </row>
    <row r="12158" spans="11:12" ht="15" customHeight="1">
      <c r="K12158" s="1715"/>
      <c r="L12158" s="1715"/>
    </row>
    <row r="12159" spans="11:12" ht="15" customHeight="1">
      <c r="K12159" s="1715"/>
      <c r="L12159" s="1715"/>
    </row>
    <row r="12160" spans="11:12" ht="15" customHeight="1">
      <c r="K12160" s="1715"/>
      <c r="L12160" s="1715"/>
    </row>
    <row r="12161" spans="11:12" ht="15" customHeight="1">
      <c r="K12161" s="1715"/>
      <c r="L12161" s="1715"/>
    </row>
    <row r="12162" spans="11:12" ht="15" customHeight="1">
      <c r="K12162" s="1715"/>
      <c r="L12162" s="1715"/>
    </row>
    <row r="12163" spans="11:12" ht="15" customHeight="1">
      <c r="K12163" s="1715"/>
      <c r="L12163" s="1715"/>
    </row>
    <row r="12164" spans="11:12" ht="15" customHeight="1">
      <c r="K12164" s="1715"/>
      <c r="L12164" s="1715"/>
    </row>
    <row r="12165" spans="11:12" ht="15" customHeight="1">
      <c r="K12165" s="1715"/>
      <c r="L12165" s="1715"/>
    </row>
    <row r="12166" spans="11:12" ht="15" customHeight="1">
      <c r="K12166" s="1715"/>
      <c r="L12166" s="1715"/>
    </row>
    <row r="12167" spans="11:12" ht="15" customHeight="1">
      <c r="K12167" s="1715"/>
      <c r="L12167" s="1715"/>
    </row>
    <row r="12168" spans="11:12" ht="15" customHeight="1">
      <c r="K12168" s="1715"/>
      <c r="L12168" s="1715"/>
    </row>
    <row r="12169" spans="11:12" ht="15" customHeight="1">
      <c r="K12169" s="1715"/>
      <c r="L12169" s="1715"/>
    </row>
    <row r="12170" spans="11:12" ht="15" customHeight="1">
      <c r="K12170" s="1715"/>
      <c r="L12170" s="1715"/>
    </row>
    <row r="12171" spans="11:12" ht="15" customHeight="1">
      <c r="K12171" s="1715"/>
      <c r="L12171" s="1715"/>
    </row>
    <row r="12172" spans="11:12" ht="15" customHeight="1">
      <c r="K12172" s="1715"/>
      <c r="L12172" s="1715"/>
    </row>
    <row r="12173" spans="11:12" ht="15" customHeight="1">
      <c r="K12173" s="1715"/>
      <c r="L12173" s="1715"/>
    </row>
    <row r="12174" spans="11:12" ht="15" customHeight="1">
      <c r="K12174" s="1715"/>
      <c r="L12174" s="1715"/>
    </row>
    <row r="12175" spans="11:12" ht="15" customHeight="1">
      <c r="K12175" s="1715"/>
      <c r="L12175" s="1715"/>
    </row>
    <row r="12176" spans="11:12" ht="15" customHeight="1">
      <c r="K12176" s="1715"/>
      <c r="L12176" s="1715"/>
    </row>
    <row r="12177" spans="11:12" ht="15" customHeight="1">
      <c r="K12177" s="1715"/>
      <c r="L12177" s="1715"/>
    </row>
    <row r="12178" spans="11:12" ht="15" customHeight="1">
      <c r="K12178" s="1715"/>
      <c r="L12178" s="1715"/>
    </row>
    <row r="12179" spans="11:12" ht="15" customHeight="1">
      <c r="K12179" s="1715"/>
      <c r="L12179" s="1715"/>
    </row>
    <row r="12180" spans="11:12" ht="15" customHeight="1">
      <c r="K12180" s="1715"/>
      <c r="L12180" s="1715"/>
    </row>
    <row r="12181" spans="11:12" ht="15" customHeight="1">
      <c r="K12181" s="1715"/>
      <c r="L12181" s="1715"/>
    </row>
    <row r="12182" spans="11:12" ht="15" customHeight="1">
      <c r="K12182" s="1715"/>
      <c r="L12182" s="1715"/>
    </row>
    <row r="12183" spans="11:12" ht="15" customHeight="1">
      <c r="K12183" s="1715"/>
      <c r="L12183" s="1715"/>
    </row>
    <row r="12184" spans="11:12" ht="15" customHeight="1">
      <c r="K12184" s="1715"/>
      <c r="L12184" s="1715"/>
    </row>
    <row r="12185" spans="11:12" ht="15" customHeight="1">
      <c r="K12185" s="1715"/>
      <c r="L12185" s="1715"/>
    </row>
    <row r="12186" spans="11:12" ht="15" customHeight="1">
      <c r="K12186" s="1715"/>
      <c r="L12186" s="1715"/>
    </row>
    <row r="12187" spans="11:12" ht="15" customHeight="1">
      <c r="K12187" s="1715"/>
      <c r="L12187" s="1715"/>
    </row>
    <row r="12188" spans="11:12" ht="15" customHeight="1">
      <c r="K12188" s="1715"/>
      <c r="L12188" s="1715"/>
    </row>
    <row r="12189" spans="11:12" ht="15" customHeight="1">
      <c r="K12189" s="1715"/>
      <c r="L12189" s="1715"/>
    </row>
    <row r="12190" spans="11:12" ht="15" customHeight="1">
      <c r="K12190" s="1715"/>
      <c r="L12190" s="1715"/>
    </row>
    <row r="12191" spans="11:12" ht="15" customHeight="1">
      <c r="K12191" s="1715"/>
      <c r="L12191" s="1715"/>
    </row>
    <row r="12192" spans="11:12" ht="15" customHeight="1">
      <c r="K12192" s="1715"/>
      <c r="L12192" s="1715"/>
    </row>
    <row r="12193" spans="11:12" ht="15" customHeight="1">
      <c r="K12193" s="1715"/>
      <c r="L12193" s="1715"/>
    </row>
    <row r="12194" spans="11:12" ht="15" customHeight="1">
      <c r="K12194" s="1715"/>
      <c r="L12194" s="1715"/>
    </row>
    <row r="12195" spans="11:12" ht="15" customHeight="1">
      <c r="K12195" s="1715"/>
      <c r="L12195" s="1715"/>
    </row>
    <row r="12196" spans="11:12" ht="15" customHeight="1">
      <c r="K12196" s="1715"/>
      <c r="L12196" s="1715"/>
    </row>
    <row r="12197" spans="11:12" ht="15" customHeight="1">
      <c r="K12197" s="1715"/>
      <c r="L12197" s="1715"/>
    </row>
    <row r="12198" spans="11:12" ht="15" customHeight="1">
      <c r="K12198" s="1715"/>
      <c r="L12198" s="1715"/>
    </row>
    <row r="12199" spans="11:12" ht="15" customHeight="1">
      <c r="K12199" s="1715"/>
      <c r="L12199" s="1715"/>
    </row>
    <row r="12200" spans="11:12" ht="15" customHeight="1">
      <c r="K12200" s="1715"/>
      <c r="L12200" s="1715"/>
    </row>
    <row r="12201" spans="11:12" ht="15" customHeight="1">
      <c r="K12201" s="1715"/>
      <c r="L12201" s="1715"/>
    </row>
    <row r="12202" spans="11:12" ht="15" customHeight="1">
      <c r="K12202" s="1715"/>
      <c r="L12202" s="1715"/>
    </row>
    <row r="12203" spans="11:12" ht="15" customHeight="1">
      <c r="K12203" s="1715"/>
      <c r="L12203" s="1715"/>
    </row>
    <row r="12204" spans="11:12" ht="15" customHeight="1">
      <c r="K12204" s="1715"/>
      <c r="L12204" s="1715"/>
    </row>
    <row r="12205" spans="11:12" ht="15" customHeight="1">
      <c r="K12205" s="1715"/>
      <c r="L12205" s="1715"/>
    </row>
    <row r="12206" spans="11:12" ht="15" customHeight="1">
      <c r="K12206" s="1715"/>
      <c r="L12206" s="1715"/>
    </row>
    <row r="12207" spans="11:12" ht="15" customHeight="1">
      <c r="K12207" s="1715"/>
      <c r="L12207" s="1715"/>
    </row>
    <row r="12208" spans="11:12" ht="15" customHeight="1">
      <c r="K12208" s="1715"/>
      <c r="L12208" s="1715"/>
    </row>
    <row r="12209" spans="11:12" ht="15" customHeight="1">
      <c r="K12209" s="1715"/>
      <c r="L12209" s="1715"/>
    </row>
    <row r="12210" spans="11:12" ht="15" customHeight="1">
      <c r="K12210" s="1715"/>
      <c r="L12210" s="1715"/>
    </row>
    <row r="12211" spans="11:12" ht="15" customHeight="1">
      <c r="K12211" s="1715"/>
      <c r="L12211" s="1715"/>
    </row>
    <row r="12212" spans="11:12" ht="15" customHeight="1">
      <c r="K12212" s="1715"/>
      <c r="L12212" s="1715"/>
    </row>
    <row r="12213" spans="11:12" ht="15" customHeight="1">
      <c r="K12213" s="1715"/>
      <c r="L12213" s="1715"/>
    </row>
    <row r="12214" spans="11:12" ht="15" customHeight="1">
      <c r="K12214" s="1715"/>
      <c r="L12214" s="1715"/>
    </row>
    <row r="12215" spans="11:12" ht="15" customHeight="1">
      <c r="K12215" s="1715"/>
      <c r="L12215" s="1715"/>
    </row>
    <row r="12216" spans="11:12" ht="15" customHeight="1">
      <c r="K12216" s="1715"/>
      <c r="L12216" s="1715"/>
    </row>
    <row r="12217" spans="11:12" ht="15" customHeight="1">
      <c r="K12217" s="1715"/>
      <c r="L12217" s="1715"/>
    </row>
    <row r="12218" spans="11:12" ht="15" customHeight="1">
      <c r="K12218" s="1715"/>
      <c r="L12218" s="1715"/>
    </row>
    <row r="12219" spans="11:12" ht="15" customHeight="1">
      <c r="K12219" s="1715"/>
      <c r="L12219" s="1715"/>
    </row>
    <row r="12220" spans="11:12" ht="15" customHeight="1">
      <c r="K12220" s="1715"/>
      <c r="L12220" s="1715"/>
    </row>
    <row r="12221" spans="11:12" ht="15" customHeight="1">
      <c r="K12221" s="1715"/>
      <c r="L12221" s="1715"/>
    </row>
    <row r="12222" spans="11:12" ht="15" customHeight="1">
      <c r="K12222" s="1715"/>
      <c r="L12222" s="1715"/>
    </row>
    <row r="12223" spans="11:12" ht="15" customHeight="1">
      <c r="K12223" s="1715"/>
      <c r="L12223" s="1715"/>
    </row>
    <row r="12224" spans="11:12" ht="15" customHeight="1">
      <c r="K12224" s="1715"/>
      <c r="L12224" s="1715"/>
    </row>
    <row r="12225" spans="11:12" ht="15" customHeight="1">
      <c r="K12225" s="1715"/>
      <c r="L12225" s="1715"/>
    </row>
    <row r="12226" spans="11:12" ht="15" customHeight="1">
      <c r="K12226" s="1715"/>
      <c r="L12226" s="1715"/>
    </row>
    <row r="12227" spans="11:12" ht="15" customHeight="1">
      <c r="K12227" s="1715"/>
      <c r="L12227" s="1715"/>
    </row>
    <row r="12228" spans="11:12" ht="15" customHeight="1">
      <c r="K12228" s="1715"/>
      <c r="L12228" s="1715"/>
    </row>
    <row r="12229" spans="11:12" ht="15" customHeight="1">
      <c r="K12229" s="1715"/>
      <c r="L12229" s="1715"/>
    </row>
    <row r="12230" spans="11:12" ht="15" customHeight="1">
      <c r="K12230" s="1715"/>
      <c r="L12230" s="1715"/>
    </row>
    <row r="12231" spans="11:12" ht="15" customHeight="1">
      <c r="K12231" s="1715"/>
      <c r="L12231" s="1715"/>
    </row>
    <row r="12232" spans="11:12" ht="15" customHeight="1">
      <c r="K12232" s="1715"/>
      <c r="L12232" s="1715"/>
    </row>
    <row r="12233" spans="11:12" ht="15" customHeight="1">
      <c r="K12233" s="1715"/>
      <c r="L12233" s="1715"/>
    </row>
    <row r="12234" spans="11:12" ht="15" customHeight="1">
      <c r="K12234" s="1715"/>
      <c r="L12234" s="1715"/>
    </row>
    <row r="12235" spans="11:12" ht="15" customHeight="1">
      <c r="K12235" s="1715"/>
      <c r="L12235" s="1715"/>
    </row>
    <row r="12236" spans="11:12" ht="15" customHeight="1">
      <c r="K12236" s="1715"/>
      <c r="L12236" s="1715"/>
    </row>
    <row r="12237" spans="11:12" ht="15" customHeight="1">
      <c r="K12237" s="1715"/>
      <c r="L12237" s="1715"/>
    </row>
    <row r="12238" spans="11:12" ht="15" customHeight="1">
      <c r="K12238" s="1715"/>
      <c r="L12238" s="1715"/>
    </row>
    <row r="12239" spans="11:12" ht="15" customHeight="1">
      <c r="K12239" s="1715"/>
      <c r="L12239" s="1715"/>
    </row>
    <row r="12240" spans="11:12" ht="15" customHeight="1">
      <c r="K12240" s="1715"/>
      <c r="L12240" s="1715"/>
    </row>
    <row r="12241" spans="11:12" ht="15" customHeight="1">
      <c r="K12241" s="1715"/>
      <c r="L12241" s="1715"/>
    </row>
    <row r="12242" spans="11:12" ht="15" customHeight="1">
      <c r="K12242" s="1715"/>
      <c r="L12242" s="1715"/>
    </row>
    <row r="12243" spans="11:12" ht="15" customHeight="1">
      <c r="K12243" s="1715"/>
      <c r="L12243" s="1715"/>
    </row>
    <row r="12244" spans="11:12" ht="15" customHeight="1">
      <c r="K12244" s="1715"/>
      <c r="L12244" s="1715"/>
    </row>
    <row r="12245" spans="11:12" ht="15" customHeight="1">
      <c r="K12245" s="1715"/>
      <c r="L12245" s="1715"/>
    </row>
    <row r="12246" spans="11:12" ht="15" customHeight="1">
      <c r="K12246" s="1715"/>
      <c r="L12246" s="1715"/>
    </row>
    <row r="12247" spans="11:12" ht="15" customHeight="1">
      <c r="K12247" s="1715"/>
      <c r="L12247" s="1715"/>
    </row>
    <row r="12248" spans="11:12" ht="15" customHeight="1">
      <c r="K12248" s="1715"/>
      <c r="L12248" s="1715"/>
    </row>
    <row r="12249" spans="11:12" ht="15" customHeight="1">
      <c r="K12249" s="1715"/>
      <c r="L12249" s="1715"/>
    </row>
    <row r="12250" spans="11:12" ht="15" customHeight="1">
      <c r="K12250" s="1715"/>
      <c r="L12250" s="1715"/>
    </row>
    <row r="12251" spans="11:12" ht="15" customHeight="1">
      <c r="K12251" s="1715"/>
      <c r="L12251" s="1715"/>
    </row>
    <row r="12252" spans="11:12" ht="15" customHeight="1">
      <c r="K12252" s="1715"/>
      <c r="L12252" s="1715"/>
    </row>
    <row r="12253" spans="11:12" ht="15" customHeight="1">
      <c r="K12253" s="1715"/>
      <c r="L12253" s="1715"/>
    </row>
    <row r="12254" spans="11:12" ht="15" customHeight="1">
      <c r="K12254" s="1715"/>
      <c r="L12254" s="1715"/>
    </row>
    <row r="12255" spans="11:12" ht="15" customHeight="1">
      <c r="K12255" s="1715"/>
      <c r="L12255" s="1715"/>
    </row>
    <row r="12256" spans="11:12" ht="15" customHeight="1">
      <c r="K12256" s="1715"/>
      <c r="L12256" s="1715"/>
    </row>
    <row r="12257" spans="11:12" ht="15" customHeight="1">
      <c r="K12257" s="1715"/>
      <c r="L12257" s="1715"/>
    </row>
    <row r="12258" spans="11:12" ht="15" customHeight="1">
      <c r="K12258" s="1715"/>
      <c r="L12258" s="1715"/>
    </row>
    <row r="12259" spans="11:12" ht="15" customHeight="1">
      <c r="K12259" s="1715"/>
      <c r="L12259" s="1715"/>
    </row>
    <row r="12260" spans="11:12" ht="15" customHeight="1">
      <c r="K12260" s="1715"/>
      <c r="L12260" s="1715"/>
    </row>
    <row r="12261" spans="11:12" ht="15" customHeight="1">
      <c r="K12261" s="1715"/>
      <c r="L12261" s="1715"/>
    </row>
    <row r="12262" spans="11:12" ht="15" customHeight="1">
      <c r="K12262" s="1715"/>
      <c r="L12262" s="1715"/>
    </row>
    <row r="12263" spans="11:12" ht="15" customHeight="1">
      <c r="K12263" s="1715"/>
      <c r="L12263" s="1715"/>
    </row>
    <row r="12264" spans="11:12" ht="15" customHeight="1">
      <c r="K12264" s="1715"/>
      <c r="L12264" s="1715"/>
    </row>
    <row r="12265" spans="11:12" ht="15" customHeight="1">
      <c r="K12265" s="1715"/>
      <c r="L12265" s="1715"/>
    </row>
    <row r="12266" spans="11:12" ht="15" customHeight="1">
      <c r="K12266" s="1715"/>
      <c r="L12266" s="1715"/>
    </row>
    <row r="12267" spans="11:12" ht="15" customHeight="1">
      <c r="K12267" s="1715"/>
      <c r="L12267" s="1715"/>
    </row>
    <row r="12268" spans="11:12" ht="15" customHeight="1">
      <c r="K12268" s="1715"/>
      <c r="L12268" s="1715"/>
    </row>
    <row r="12269" spans="11:12" ht="15" customHeight="1">
      <c r="K12269" s="1715"/>
      <c r="L12269" s="1715"/>
    </row>
    <row r="12270" spans="11:12" ht="15" customHeight="1">
      <c r="K12270" s="1715"/>
      <c r="L12270" s="1715"/>
    </row>
    <row r="12271" spans="11:12" ht="15" customHeight="1">
      <c r="K12271" s="1715"/>
      <c r="L12271" s="1715"/>
    </row>
    <row r="12272" spans="11:12" ht="15" customHeight="1">
      <c r="K12272" s="1715"/>
      <c r="L12272" s="1715"/>
    </row>
    <row r="12273" spans="11:12" ht="15" customHeight="1">
      <c r="K12273" s="1715"/>
      <c r="L12273" s="1715"/>
    </row>
    <row r="12274" spans="11:12" ht="15" customHeight="1">
      <c r="K12274" s="1715"/>
      <c r="L12274" s="1715"/>
    </row>
    <row r="12275" spans="11:12" ht="15" customHeight="1">
      <c r="K12275" s="1715"/>
      <c r="L12275" s="1715"/>
    </row>
    <row r="12276" spans="11:12" ht="15" customHeight="1">
      <c r="K12276" s="1715"/>
      <c r="L12276" s="1715"/>
    </row>
    <row r="12277" spans="11:12" ht="15" customHeight="1">
      <c r="K12277" s="1715"/>
      <c r="L12277" s="1715"/>
    </row>
    <row r="12278" spans="11:12" ht="15" customHeight="1">
      <c r="K12278" s="1715"/>
      <c r="L12278" s="1715"/>
    </row>
    <row r="12279" spans="11:12" ht="15" customHeight="1">
      <c r="K12279" s="1715"/>
      <c r="L12279" s="1715"/>
    </row>
    <row r="12280" spans="11:12" ht="15" customHeight="1">
      <c r="K12280" s="1715"/>
      <c r="L12280" s="1715"/>
    </row>
    <row r="12281" spans="11:12" ht="15" customHeight="1">
      <c r="K12281" s="1715"/>
      <c r="L12281" s="1715"/>
    </row>
    <row r="12282" spans="11:12" ht="15" customHeight="1">
      <c r="K12282" s="1715"/>
      <c r="L12282" s="1715"/>
    </row>
    <row r="12283" spans="11:12" ht="15" customHeight="1">
      <c r="K12283" s="1715"/>
      <c r="L12283" s="1715"/>
    </row>
    <row r="12284" spans="11:12" ht="15" customHeight="1">
      <c r="K12284" s="1715"/>
      <c r="L12284" s="1715"/>
    </row>
    <row r="12285" spans="11:12" ht="15" customHeight="1">
      <c r="K12285" s="1715"/>
      <c r="L12285" s="1715"/>
    </row>
    <row r="12286" spans="11:12" ht="15" customHeight="1">
      <c r="K12286" s="1715"/>
      <c r="L12286" s="1715"/>
    </row>
    <row r="12287" spans="11:12" ht="15" customHeight="1">
      <c r="K12287" s="1715"/>
      <c r="L12287" s="1715"/>
    </row>
    <row r="12288" spans="11:12" ht="15" customHeight="1">
      <c r="K12288" s="1715"/>
      <c r="L12288" s="1715"/>
    </row>
    <row r="12289" spans="11:12" ht="15" customHeight="1">
      <c r="K12289" s="1715"/>
      <c r="L12289" s="1715"/>
    </row>
    <row r="12290" spans="11:12" ht="15" customHeight="1">
      <c r="K12290" s="1715"/>
      <c r="L12290" s="1715"/>
    </row>
    <row r="12291" spans="11:12" ht="15" customHeight="1">
      <c r="K12291" s="1715"/>
      <c r="L12291" s="1715"/>
    </row>
    <row r="12292" spans="11:12" ht="15" customHeight="1">
      <c r="K12292" s="1715"/>
      <c r="L12292" s="1715"/>
    </row>
    <row r="12293" spans="11:12" ht="15" customHeight="1">
      <c r="K12293" s="1715"/>
      <c r="L12293" s="1715"/>
    </row>
    <row r="12294" spans="11:12" ht="15" customHeight="1">
      <c r="K12294" s="1715"/>
      <c r="L12294" s="1715"/>
    </row>
    <row r="12295" spans="11:12" ht="15" customHeight="1">
      <c r="K12295" s="1715"/>
      <c r="L12295" s="1715"/>
    </row>
    <row r="12296" spans="11:12" ht="15" customHeight="1">
      <c r="K12296" s="1715"/>
      <c r="L12296" s="1715"/>
    </row>
    <row r="12297" spans="11:12" ht="15" customHeight="1">
      <c r="K12297" s="1715"/>
      <c r="L12297" s="1715"/>
    </row>
    <row r="12298" spans="11:12" ht="15" customHeight="1">
      <c r="K12298" s="1715"/>
      <c r="L12298" s="1715"/>
    </row>
    <row r="12299" spans="11:12" ht="15" customHeight="1">
      <c r="K12299" s="1715"/>
      <c r="L12299" s="1715"/>
    </row>
    <row r="12300" spans="11:12" ht="15" customHeight="1">
      <c r="K12300" s="1715"/>
      <c r="L12300" s="1715"/>
    </row>
    <row r="12301" spans="11:12" ht="15" customHeight="1">
      <c r="K12301" s="1715"/>
      <c r="L12301" s="1715"/>
    </row>
    <row r="12302" spans="11:12" ht="15" customHeight="1">
      <c r="K12302" s="1715"/>
      <c r="L12302" s="1715"/>
    </row>
    <row r="12303" spans="11:12" ht="15" customHeight="1">
      <c r="K12303" s="1715"/>
      <c r="L12303" s="1715"/>
    </row>
    <row r="12304" spans="11:12" ht="15" customHeight="1">
      <c r="K12304" s="1715"/>
      <c r="L12304" s="1715"/>
    </row>
    <row r="12305" spans="11:12" ht="15" customHeight="1">
      <c r="K12305" s="1715"/>
      <c r="L12305" s="1715"/>
    </row>
    <row r="12306" spans="11:12" ht="15" customHeight="1">
      <c r="K12306" s="1715"/>
      <c r="L12306" s="1715"/>
    </row>
    <row r="12307" spans="11:12" ht="15" customHeight="1">
      <c r="K12307" s="1715"/>
      <c r="L12307" s="1715"/>
    </row>
    <row r="12308" spans="11:12" ht="15" customHeight="1">
      <c r="K12308" s="1715"/>
      <c r="L12308" s="1715"/>
    </row>
    <row r="12309" spans="11:12" ht="15" customHeight="1">
      <c r="K12309" s="1715"/>
      <c r="L12309" s="1715"/>
    </row>
    <row r="12310" spans="11:12" ht="15" customHeight="1">
      <c r="K12310" s="1715"/>
      <c r="L12310" s="1715"/>
    </row>
    <row r="12311" spans="11:12" ht="15" customHeight="1">
      <c r="K12311" s="1715"/>
      <c r="L12311" s="1715"/>
    </row>
    <row r="12312" spans="11:12" ht="15" customHeight="1">
      <c r="K12312" s="1715"/>
      <c r="L12312" s="1715"/>
    </row>
    <row r="12313" spans="11:12" ht="15" customHeight="1">
      <c r="K12313" s="1715"/>
      <c r="L12313" s="1715"/>
    </row>
    <row r="12314" spans="11:12" ht="15" customHeight="1">
      <c r="K12314" s="1715"/>
      <c r="L12314" s="1715"/>
    </row>
    <row r="12315" spans="11:12" ht="15" customHeight="1">
      <c r="K12315" s="1715"/>
      <c r="L12315" s="1715"/>
    </row>
    <row r="12316" spans="11:12" ht="15" customHeight="1">
      <c r="K12316" s="1715"/>
      <c r="L12316" s="1715"/>
    </row>
    <row r="12317" spans="11:12" ht="15" customHeight="1">
      <c r="K12317" s="1715"/>
      <c r="L12317" s="1715"/>
    </row>
    <row r="12318" spans="11:12" ht="15" customHeight="1">
      <c r="K12318" s="1715"/>
      <c r="L12318" s="1715"/>
    </row>
    <row r="12319" spans="11:12" ht="15" customHeight="1">
      <c r="K12319" s="1715"/>
      <c r="L12319" s="1715"/>
    </row>
    <row r="12320" spans="11:12" ht="15" customHeight="1">
      <c r="K12320" s="1715"/>
      <c r="L12320" s="1715"/>
    </row>
    <row r="12321" spans="11:12" ht="15" customHeight="1">
      <c r="K12321" s="1715"/>
      <c r="L12321" s="1715"/>
    </row>
    <row r="12322" spans="11:12" ht="15" customHeight="1">
      <c r="K12322" s="1715"/>
      <c r="L12322" s="1715"/>
    </row>
    <row r="12323" spans="11:12" ht="15" customHeight="1">
      <c r="K12323" s="1715"/>
      <c r="L12323" s="1715"/>
    </row>
    <row r="12324" spans="11:12" ht="15" customHeight="1">
      <c r="K12324" s="1715"/>
      <c r="L12324" s="1715"/>
    </row>
    <row r="12325" spans="11:12" ht="15" customHeight="1">
      <c r="K12325" s="1715"/>
      <c r="L12325" s="1715"/>
    </row>
    <row r="12326" spans="11:12" ht="15" customHeight="1">
      <c r="K12326" s="1715"/>
      <c r="L12326" s="1715"/>
    </row>
    <row r="12327" spans="11:12" ht="15" customHeight="1">
      <c r="K12327" s="1715"/>
      <c r="L12327" s="1715"/>
    </row>
    <row r="12328" spans="11:12" ht="15" customHeight="1">
      <c r="K12328" s="1715"/>
      <c r="L12328" s="1715"/>
    </row>
    <row r="12329" spans="11:12" ht="15" customHeight="1">
      <c r="K12329" s="1715"/>
      <c r="L12329" s="1715"/>
    </row>
    <row r="12330" spans="11:12" ht="15" customHeight="1">
      <c r="K12330" s="1715"/>
      <c r="L12330" s="1715"/>
    </row>
    <row r="12331" spans="11:12" ht="15" customHeight="1">
      <c r="K12331" s="1715"/>
      <c r="L12331" s="1715"/>
    </row>
    <row r="12332" spans="11:12" ht="15" customHeight="1">
      <c r="K12332" s="1715"/>
      <c r="L12332" s="1715"/>
    </row>
    <row r="12333" spans="11:12" ht="15" customHeight="1">
      <c r="K12333" s="1715"/>
      <c r="L12333" s="1715"/>
    </row>
    <row r="12334" spans="11:12" ht="15" customHeight="1">
      <c r="K12334" s="1715"/>
      <c r="L12334" s="1715"/>
    </row>
    <row r="12335" spans="11:12" ht="15" customHeight="1">
      <c r="K12335" s="1715"/>
      <c r="L12335" s="1715"/>
    </row>
    <row r="12336" spans="11:12" ht="15" customHeight="1">
      <c r="K12336" s="1715"/>
      <c r="L12336" s="1715"/>
    </row>
    <row r="12337" spans="11:12" ht="15" customHeight="1">
      <c r="K12337" s="1715"/>
      <c r="L12337" s="1715"/>
    </row>
    <row r="12338" spans="11:12" ht="15" customHeight="1">
      <c r="K12338" s="1715"/>
      <c r="L12338" s="1715"/>
    </row>
    <row r="12339" spans="11:12" ht="15" customHeight="1">
      <c r="K12339" s="1715"/>
      <c r="L12339" s="1715"/>
    </row>
    <row r="12340" spans="11:12" ht="15" customHeight="1">
      <c r="K12340" s="1715"/>
      <c r="L12340" s="1715"/>
    </row>
    <row r="12341" spans="11:12" ht="15" customHeight="1">
      <c r="K12341" s="1715"/>
      <c r="L12341" s="1715"/>
    </row>
    <row r="12342" spans="11:12" ht="15" customHeight="1">
      <c r="K12342" s="1715"/>
      <c r="L12342" s="1715"/>
    </row>
    <row r="12343" spans="11:12" ht="15" customHeight="1">
      <c r="K12343" s="1715"/>
      <c r="L12343" s="1715"/>
    </row>
    <row r="12344" spans="11:12" ht="15" customHeight="1">
      <c r="K12344" s="1715"/>
      <c r="L12344" s="1715"/>
    </row>
    <row r="12345" spans="11:12" ht="15" customHeight="1">
      <c r="K12345" s="1715"/>
      <c r="L12345" s="1715"/>
    </row>
    <row r="12346" spans="11:12" ht="15" customHeight="1">
      <c r="K12346" s="1715"/>
      <c r="L12346" s="1715"/>
    </row>
    <row r="12347" spans="11:12" ht="15" customHeight="1">
      <c r="K12347" s="1715"/>
      <c r="L12347" s="1715"/>
    </row>
    <row r="12348" spans="11:12" ht="15" customHeight="1">
      <c r="K12348" s="1715"/>
      <c r="L12348" s="1715"/>
    </row>
    <row r="12349" spans="11:12" ht="15" customHeight="1">
      <c r="K12349" s="1715"/>
      <c r="L12349" s="1715"/>
    </row>
    <row r="12350" spans="11:12" ht="15" customHeight="1">
      <c r="K12350" s="1715"/>
      <c r="L12350" s="1715"/>
    </row>
    <row r="12351" spans="11:12" ht="15" customHeight="1">
      <c r="K12351" s="1715"/>
      <c r="L12351" s="1715"/>
    </row>
    <row r="12352" spans="11:12" ht="15" customHeight="1">
      <c r="K12352" s="1715"/>
      <c r="L12352" s="1715"/>
    </row>
    <row r="12353" spans="11:12" ht="15" customHeight="1">
      <c r="K12353" s="1715"/>
      <c r="L12353" s="1715"/>
    </row>
    <row r="12354" spans="11:12" ht="15" customHeight="1">
      <c r="K12354" s="1715"/>
      <c r="L12354" s="1715"/>
    </row>
    <row r="12355" spans="11:12" ht="15" customHeight="1">
      <c r="K12355" s="1715"/>
      <c r="L12355" s="1715"/>
    </row>
    <row r="12356" spans="11:12" ht="15" customHeight="1">
      <c r="K12356" s="1715"/>
      <c r="L12356" s="1715"/>
    </row>
    <row r="12357" spans="11:12" ht="15" customHeight="1">
      <c r="K12357" s="1715"/>
      <c r="L12357" s="1715"/>
    </row>
    <row r="12358" spans="11:12" ht="15" customHeight="1">
      <c r="K12358" s="1715"/>
      <c r="L12358" s="1715"/>
    </row>
    <row r="12359" spans="11:12" ht="15" customHeight="1">
      <c r="K12359" s="1715"/>
      <c r="L12359" s="1715"/>
    </row>
    <row r="12360" spans="11:12" ht="15" customHeight="1">
      <c r="K12360" s="1715"/>
      <c r="L12360" s="1715"/>
    </row>
    <row r="12361" spans="11:12" ht="15" customHeight="1">
      <c r="K12361" s="1715"/>
      <c r="L12361" s="1715"/>
    </row>
    <row r="12362" spans="11:12" ht="15" customHeight="1">
      <c r="K12362" s="1715"/>
      <c r="L12362" s="1715"/>
    </row>
    <row r="12363" spans="11:12" ht="15" customHeight="1">
      <c r="K12363" s="1715"/>
      <c r="L12363" s="1715"/>
    </row>
    <row r="12364" spans="11:12" ht="15" customHeight="1">
      <c r="K12364" s="1715"/>
      <c r="L12364" s="1715"/>
    </row>
    <row r="12365" spans="11:12" ht="15" customHeight="1">
      <c r="K12365" s="1715"/>
      <c r="L12365" s="1715"/>
    </row>
    <row r="12366" spans="11:12" ht="15" customHeight="1">
      <c r="K12366" s="1715"/>
      <c r="L12366" s="1715"/>
    </row>
    <row r="12367" spans="11:12" ht="15" customHeight="1">
      <c r="K12367" s="1715"/>
      <c r="L12367" s="1715"/>
    </row>
    <row r="12368" spans="11:12" ht="15" customHeight="1">
      <c r="K12368" s="1715"/>
      <c r="L12368" s="1715"/>
    </row>
    <row r="12369" spans="11:12" ht="15" customHeight="1">
      <c r="K12369" s="1715"/>
      <c r="L12369" s="1715"/>
    </row>
    <row r="12370" spans="11:12" ht="15" customHeight="1">
      <c r="K12370" s="1715"/>
      <c r="L12370" s="1715"/>
    </row>
    <row r="12371" spans="11:12" ht="15" customHeight="1">
      <c r="K12371" s="1715"/>
      <c r="L12371" s="1715"/>
    </row>
    <row r="12372" spans="11:12" ht="15" customHeight="1">
      <c r="K12372" s="1715"/>
      <c r="L12372" s="1715"/>
    </row>
    <row r="12373" spans="11:12" ht="15" customHeight="1">
      <c r="K12373" s="1715"/>
      <c r="L12373" s="1715"/>
    </row>
    <row r="12374" spans="11:12" ht="15" customHeight="1">
      <c r="K12374" s="1715"/>
      <c r="L12374" s="1715"/>
    </row>
    <row r="12375" spans="11:12" ht="15" customHeight="1">
      <c r="K12375" s="1715"/>
      <c r="L12375" s="1715"/>
    </row>
    <row r="12376" spans="11:12" ht="15" customHeight="1">
      <c r="K12376" s="1715"/>
      <c r="L12376" s="1715"/>
    </row>
    <row r="12377" spans="11:12" ht="15" customHeight="1">
      <c r="K12377" s="1715"/>
      <c r="L12377" s="1715"/>
    </row>
    <row r="12378" spans="11:12" ht="15" customHeight="1">
      <c r="K12378" s="1715"/>
      <c r="L12378" s="1715"/>
    </row>
    <row r="12379" spans="11:12" ht="15" customHeight="1">
      <c r="K12379" s="1715"/>
      <c r="L12379" s="1715"/>
    </row>
    <row r="12380" spans="11:12" ht="15" customHeight="1">
      <c r="K12380" s="1715"/>
      <c r="L12380" s="1715"/>
    </row>
    <row r="12381" spans="11:12" ht="15" customHeight="1">
      <c r="K12381" s="1715"/>
      <c r="L12381" s="1715"/>
    </row>
    <row r="12382" spans="11:12" ht="15" customHeight="1">
      <c r="K12382" s="1715"/>
      <c r="L12382" s="1715"/>
    </row>
    <row r="12383" spans="11:12" ht="15" customHeight="1">
      <c r="K12383" s="1715"/>
      <c r="L12383" s="1715"/>
    </row>
    <row r="12384" spans="11:12" ht="15" customHeight="1">
      <c r="K12384" s="1715"/>
      <c r="L12384" s="1715"/>
    </row>
    <row r="12385" spans="11:12" ht="15" customHeight="1">
      <c r="K12385" s="1715"/>
      <c r="L12385" s="1715"/>
    </row>
    <row r="12386" spans="11:12" ht="15" customHeight="1">
      <c r="K12386" s="1715"/>
      <c r="L12386" s="1715"/>
    </row>
    <row r="12387" spans="11:12" ht="15" customHeight="1">
      <c r="K12387" s="1715"/>
      <c r="L12387" s="1715"/>
    </row>
    <row r="12388" spans="11:12" ht="15" customHeight="1">
      <c r="K12388" s="1715"/>
      <c r="L12388" s="1715"/>
    </row>
    <row r="12389" spans="11:12" ht="15" customHeight="1">
      <c r="K12389" s="1715"/>
      <c r="L12389" s="1715"/>
    </row>
    <row r="12390" spans="11:12" ht="15" customHeight="1">
      <c r="K12390" s="1715"/>
      <c r="L12390" s="1715"/>
    </row>
    <row r="12391" spans="11:12" ht="15" customHeight="1">
      <c r="K12391" s="1715"/>
      <c r="L12391" s="1715"/>
    </row>
    <row r="12392" spans="11:12" ht="15" customHeight="1">
      <c r="K12392" s="1715"/>
      <c r="L12392" s="1715"/>
    </row>
    <row r="12393" spans="11:12" ht="15" customHeight="1">
      <c r="K12393" s="1715"/>
      <c r="L12393" s="1715"/>
    </row>
    <row r="12394" spans="11:12" ht="15" customHeight="1">
      <c r="K12394" s="1715"/>
      <c r="L12394" s="1715"/>
    </row>
    <row r="12395" spans="11:12" ht="15" customHeight="1">
      <c r="K12395" s="1715"/>
      <c r="L12395" s="1715"/>
    </row>
    <row r="12396" spans="11:12" ht="15" customHeight="1">
      <c r="K12396" s="1715"/>
      <c r="L12396" s="1715"/>
    </row>
    <row r="12397" spans="11:12" ht="15" customHeight="1">
      <c r="K12397" s="1715"/>
      <c r="L12397" s="1715"/>
    </row>
    <row r="12398" spans="11:12" ht="15" customHeight="1">
      <c r="K12398" s="1715"/>
      <c r="L12398" s="1715"/>
    </row>
    <row r="12399" spans="11:12" ht="15" customHeight="1">
      <c r="K12399" s="1715"/>
      <c r="L12399" s="1715"/>
    </row>
    <row r="12400" spans="11:12" ht="15" customHeight="1">
      <c r="K12400" s="1715"/>
      <c r="L12400" s="1715"/>
    </row>
    <row r="12401" spans="11:12" ht="15" customHeight="1">
      <c r="K12401" s="1715"/>
      <c r="L12401" s="1715"/>
    </row>
    <row r="12402" spans="11:12" ht="15" customHeight="1">
      <c r="K12402" s="1715"/>
      <c r="L12402" s="1715"/>
    </row>
    <row r="12403" spans="11:12" ht="15" customHeight="1">
      <c r="K12403" s="1715"/>
      <c r="L12403" s="1715"/>
    </row>
    <row r="12404" spans="11:12" ht="15" customHeight="1">
      <c r="K12404" s="1715"/>
      <c r="L12404" s="1715"/>
    </row>
    <row r="12405" spans="11:12" ht="15" customHeight="1">
      <c r="K12405" s="1715"/>
      <c r="L12405" s="1715"/>
    </row>
    <row r="12406" spans="11:12" ht="15" customHeight="1">
      <c r="K12406" s="1715"/>
      <c r="L12406" s="1715"/>
    </row>
    <row r="12407" spans="11:12" ht="15" customHeight="1">
      <c r="K12407" s="1715"/>
      <c r="L12407" s="1715"/>
    </row>
    <row r="12408" spans="11:12" ht="15" customHeight="1">
      <c r="K12408" s="1715"/>
      <c r="L12408" s="1715"/>
    </row>
    <row r="12409" spans="11:12" ht="15" customHeight="1">
      <c r="K12409" s="1715"/>
      <c r="L12409" s="1715"/>
    </row>
    <row r="12410" spans="11:12" ht="15" customHeight="1">
      <c r="K12410" s="1715"/>
      <c r="L12410" s="1715"/>
    </row>
    <row r="12411" spans="11:12" ht="15" customHeight="1">
      <c r="K12411" s="1715"/>
      <c r="L12411" s="1715"/>
    </row>
    <row r="12412" spans="11:12" ht="15" customHeight="1">
      <c r="K12412" s="1715"/>
      <c r="L12412" s="1715"/>
    </row>
    <row r="12413" spans="11:12" ht="15" customHeight="1">
      <c r="K12413" s="1715"/>
      <c r="L12413" s="1715"/>
    </row>
    <row r="12414" spans="11:12" ht="15" customHeight="1">
      <c r="K12414" s="1715"/>
      <c r="L12414" s="1715"/>
    </row>
    <row r="12415" spans="11:12" ht="15" customHeight="1">
      <c r="K12415" s="1715"/>
      <c r="L12415" s="1715"/>
    </row>
    <row r="12416" spans="11:12" ht="15" customHeight="1">
      <c r="K12416" s="1715"/>
      <c r="L12416" s="1715"/>
    </row>
    <row r="12417" spans="11:12" ht="15" customHeight="1">
      <c r="K12417" s="1715"/>
      <c r="L12417" s="1715"/>
    </row>
    <row r="12418" spans="11:12" ht="15" customHeight="1">
      <c r="K12418" s="1715"/>
      <c r="L12418" s="1715"/>
    </row>
    <row r="12419" spans="11:12" ht="15" customHeight="1">
      <c r="K12419" s="1715"/>
      <c r="L12419" s="1715"/>
    </row>
    <row r="12420" spans="11:12" ht="15" customHeight="1">
      <c r="K12420" s="1715"/>
      <c r="L12420" s="1715"/>
    </row>
    <row r="12421" spans="11:12" ht="15" customHeight="1">
      <c r="K12421" s="1715"/>
      <c r="L12421" s="1715"/>
    </row>
    <row r="12422" spans="11:12" ht="15" customHeight="1">
      <c r="K12422" s="1715"/>
      <c r="L12422" s="1715"/>
    </row>
    <row r="12423" spans="11:12" ht="15" customHeight="1">
      <c r="K12423" s="1715"/>
      <c r="L12423" s="1715"/>
    </row>
    <row r="12424" spans="11:12" ht="15" customHeight="1">
      <c r="K12424" s="1715"/>
      <c r="L12424" s="1715"/>
    </row>
    <row r="12425" spans="11:12" ht="15" customHeight="1">
      <c r="K12425" s="1715"/>
      <c r="L12425" s="1715"/>
    </row>
    <row r="12426" spans="11:12" ht="15" customHeight="1">
      <c r="K12426" s="1715"/>
      <c r="L12426" s="1715"/>
    </row>
    <row r="12427" spans="11:12" ht="15" customHeight="1">
      <c r="K12427" s="1715"/>
      <c r="L12427" s="1715"/>
    </row>
    <row r="12428" spans="11:12" ht="15" customHeight="1">
      <c r="K12428" s="1715"/>
      <c r="L12428" s="1715"/>
    </row>
    <row r="12429" spans="11:12" ht="15" customHeight="1">
      <c r="K12429" s="1715"/>
      <c r="L12429" s="1715"/>
    </row>
    <row r="12430" spans="11:12" ht="15" customHeight="1">
      <c r="K12430" s="1715"/>
      <c r="L12430" s="1715"/>
    </row>
    <row r="12431" spans="11:12" ht="15" customHeight="1">
      <c r="K12431" s="1715"/>
      <c r="L12431" s="1715"/>
    </row>
    <row r="12432" spans="11:12" ht="15" customHeight="1">
      <c r="K12432" s="1715"/>
      <c r="L12432" s="1715"/>
    </row>
    <row r="12433" spans="11:12" ht="15" customHeight="1">
      <c r="K12433" s="1715"/>
      <c r="L12433" s="1715"/>
    </row>
    <row r="12434" spans="11:12" ht="15" customHeight="1">
      <c r="K12434" s="1715"/>
      <c r="L12434" s="1715"/>
    </row>
    <row r="12435" spans="11:12" ht="15" customHeight="1">
      <c r="K12435" s="1715"/>
      <c r="L12435" s="1715"/>
    </row>
    <row r="12436" spans="11:12" ht="15" customHeight="1">
      <c r="K12436" s="1715"/>
      <c r="L12436" s="1715"/>
    </row>
    <row r="12437" spans="11:12" ht="15" customHeight="1">
      <c r="K12437" s="1715"/>
      <c r="L12437" s="1715"/>
    </row>
    <row r="12438" spans="11:12" ht="15" customHeight="1">
      <c r="K12438" s="1715"/>
      <c r="L12438" s="1715"/>
    </row>
    <row r="12439" spans="11:12" ht="15" customHeight="1">
      <c r="K12439" s="1715"/>
      <c r="L12439" s="1715"/>
    </row>
    <row r="12440" spans="11:12" ht="15" customHeight="1">
      <c r="K12440" s="1715"/>
      <c r="L12440" s="1715"/>
    </row>
    <row r="12441" spans="11:12" ht="15" customHeight="1">
      <c r="K12441" s="1715"/>
      <c r="L12441" s="1715"/>
    </row>
    <row r="12442" spans="11:12" ht="15" customHeight="1">
      <c r="K12442" s="1715"/>
      <c r="L12442" s="1715"/>
    </row>
    <row r="12443" spans="11:12" ht="15" customHeight="1">
      <c r="K12443" s="1715"/>
      <c r="L12443" s="1715"/>
    </row>
    <row r="12444" spans="11:12" ht="15" customHeight="1">
      <c r="K12444" s="1715"/>
      <c r="L12444" s="1715"/>
    </row>
    <row r="12445" spans="11:12" ht="15" customHeight="1">
      <c r="K12445" s="1715"/>
      <c r="L12445" s="1715"/>
    </row>
    <row r="12446" spans="11:12" ht="15" customHeight="1">
      <c r="K12446" s="1715"/>
      <c r="L12446" s="1715"/>
    </row>
    <row r="12447" spans="11:12" ht="15" customHeight="1">
      <c r="K12447" s="1715"/>
      <c r="L12447" s="1715"/>
    </row>
    <row r="12448" spans="11:12" ht="15" customHeight="1">
      <c r="K12448" s="1715"/>
      <c r="L12448" s="1715"/>
    </row>
    <row r="12449" spans="11:12" ht="15" customHeight="1">
      <c r="K12449" s="1715"/>
      <c r="L12449" s="1715"/>
    </row>
    <row r="12450" spans="11:12" ht="15" customHeight="1">
      <c r="K12450" s="1715"/>
      <c r="L12450" s="1715"/>
    </row>
    <row r="12451" spans="11:12" ht="15" customHeight="1">
      <c r="K12451" s="1715"/>
      <c r="L12451" s="1715"/>
    </row>
    <row r="12452" spans="11:12" ht="15" customHeight="1">
      <c r="K12452" s="1715"/>
      <c r="L12452" s="1715"/>
    </row>
    <row r="12453" spans="11:12" ht="15" customHeight="1">
      <c r="K12453" s="1715"/>
      <c r="L12453" s="1715"/>
    </row>
    <row r="12454" spans="11:12" ht="15" customHeight="1">
      <c r="K12454" s="1715"/>
      <c r="L12454" s="1715"/>
    </row>
    <row r="12455" spans="11:12" ht="15" customHeight="1">
      <c r="K12455" s="1715"/>
      <c r="L12455" s="1715"/>
    </row>
    <row r="12456" spans="11:12" ht="15" customHeight="1">
      <c r="K12456" s="1715"/>
      <c r="L12456" s="1715"/>
    </row>
    <row r="12457" spans="11:12" ht="15" customHeight="1">
      <c r="K12457" s="1715"/>
      <c r="L12457" s="1715"/>
    </row>
    <row r="12458" spans="11:12" ht="15" customHeight="1">
      <c r="K12458" s="1715"/>
      <c r="L12458" s="1715"/>
    </row>
    <row r="12459" spans="11:12" ht="15" customHeight="1">
      <c r="K12459" s="1715"/>
      <c r="L12459" s="1715"/>
    </row>
    <row r="12460" spans="11:12" ht="15" customHeight="1">
      <c r="K12460" s="1715"/>
      <c r="L12460" s="1715"/>
    </row>
    <row r="12461" spans="11:12" ht="15" customHeight="1">
      <c r="K12461" s="1715"/>
      <c r="L12461" s="1715"/>
    </row>
    <row r="12462" spans="11:12" ht="15" customHeight="1">
      <c r="K12462" s="1715"/>
      <c r="L12462" s="1715"/>
    </row>
    <row r="12463" spans="11:12" ht="15" customHeight="1">
      <c r="K12463" s="1715"/>
      <c r="L12463" s="1715"/>
    </row>
    <row r="12464" spans="11:12" ht="15" customHeight="1">
      <c r="K12464" s="1715"/>
      <c r="L12464" s="1715"/>
    </row>
    <row r="12465" spans="11:12" ht="15" customHeight="1">
      <c r="K12465" s="1715"/>
      <c r="L12465" s="1715"/>
    </row>
    <row r="12466" spans="11:12" ht="15" customHeight="1">
      <c r="K12466" s="1715"/>
      <c r="L12466" s="1715"/>
    </row>
    <row r="12467" spans="11:12" ht="15" customHeight="1">
      <c r="K12467" s="1715"/>
      <c r="L12467" s="1715"/>
    </row>
    <row r="12468" spans="11:12" ht="15" customHeight="1">
      <c r="K12468" s="1715"/>
      <c r="L12468" s="1715"/>
    </row>
    <row r="12469" spans="11:12" ht="15" customHeight="1">
      <c r="K12469" s="1715"/>
      <c r="L12469" s="1715"/>
    </row>
    <row r="12470" spans="11:12" ht="15" customHeight="1">
      <c r="K12470" s="1715"/>
      <c r="L12470" s="1715"/>
    </row>
    <row r="12471" spans="11:12" ht="15" customHeight="1">
      <c r="K12471" s="1715"/>
      <c r="L12471" s="1715"/>
    </row>
    <row r="12472" spans="11:12" ht="15" customHeight="1">
      <c r="K12472" s="1715"/>
      <c r="L12472" s="1715"/>
    </row>
    <row r="12473" spans="11:12" ht="15" customHeight="1">
      <c r="K12473" s="1715"/>
      <c r="L12473" s="1715"/>
    </row>
    <row r="12474" spans="11:12" ht="15" customHeight="1">
      <c r="K12474" s="1715"/>
      <c r="L12474" s="1715"/>
    </row>
    <row r="12475" spans="11:12" ht="15" customHeight="1">
      <c r="K12475" s="1715"/>
      <c r="L12475" s="1715"/>
    </row>
    <row r="12476" spans="11:12" ht="15" customHeight="1">
      <c r="K12476" s="1715"/>
      <c r="L12476" s="1715"/>
    </row>
    <row r="12477" spans="11:12" ht="15" customHeight="1">
      <c r="K12477" s="1715"/>
      <c r="L12477" s="1715"/>
    </row>
    <row r="12478" spans="11:12" ht="15" customHeight="1">
      <c r="K12478" s="1715"/>
      <c r="L12478" s="1715"/>
    </row>
    <row r="12479" spans="11:12" ht="15" customHeight="1">
      <c r="K12479" s="1715"/>
      <c r="L12479" s="1715"/>
    </row>
    <row r="12480" spans="11:12" ht="15" customHeight="1">
      <c r="K12480" s="1715"/>
      <c r="L12480" s="1715"/>
    </row>
    <row r="12481" spans="11:12" ht="15" customHeight="1">
      <c r="K12481" s="1715"/>
      <c r="L12481" s="1715"/>
    </row>
    <row r="12482" spans="11:12" ht="15" customHeight="1">
      <c r="K12482" s="1715"/>
      <c r="L12482" s="1715"/>
    </row>
    <row r="12483" spans="11:12" ht="15" customHeight="1">
      <c r="K12483" s="1715"/>
      <c r="L12483" s="1715"/>
    </row>
    <row r="12484" spans="11:12" ht="15" customHeight="1">
      <c r="K12484" s="1715"/>
      <c r="L12484" s="1715"/>
    </row>
    <row r="12485" spans="11:12" ht="15" customHeight="1">
      <c r="K12485" s="1715"/>
      <c r="L12485" s="1715"/>
    </row>
    <row r="12486" spans="11:12" ht="15" customHeight="1">
      <c r="K12486" s="1715"/>
      <c r="L12486" s="1715"/>
    </row>
    <row r="12487" spans="11:12" ht="15" customHeight="1">
      <c r="K12487" s="1715"/>
      <c r="L12487" s="1715"/>
    </row>
    <row r="12488" spans="11:12" ht="15" customHeight="1">
      <c r="K12488" s="1715"/>
      <c r="L12488" s="1715"/>
    </row>
    <row r="12489" spans="11:12" ht="15" customHeight="1">
      <c r="K12489" s="1715"/>
      <c r="L12489" s="1715"/>
    </row>
    <row r="12490" spans="11:12" ht="15" customHeight="1">
      <c r="K12490" s="1715"/>
      <c r="L12490" s="1715"/>
    </row>
    <row r="12491" spans="11:12" ht="15" customHeight="1">
      <c r="K12491" s="1715"/>
      <c r="L12491" s="1715"/>
    </row>
    <row r="12492" spans="11:12" ht="15" customHeight="1">
      <c r="K12492" s="1715"/>
      <c r="L12492" s="1715"/>
    </row>
    <row r="12493" spans="11:12" ht="15" customHeight="1">
      <c r="K12493" s="1715"/>
      <c r="L12493" s="1715"/>
    </row>
    <row r="12494" spans="11:12" ht="15" customHeight="1">
      <c r="K12494" s="1715"/>
      <c r="L12494" s="1715"/>
    </row>
    <row r="12495" spans="11:12" ht="15" customHeight="1">
      <c r="K12495" s="1715"/>
      <c r="L12495" s="1715"/>
    </row>
    <row r="12496" spans="11:12" ht="15" customHeight="1">
      <c r="K12496" s="1715"/>
      <c r="L12496" s="1715"/>
    </row>
    <row r="12497" spans="11:12" ht="15" customHeight="1">
      <c r="K12497" s="1715"/>
      <c r="L12497" s="1715"/>
    </row>
    <row r="12498" spans="11:12" ht="15" customHeight="1">
      <c r="K12498" s="1715"/>
      <c r="L12498" s="1715"/>
    </row>
    <row r="12499" spans="11:12" ht="15" customHeight="1">
      <c r="K12499" s="1715"/>
      <c r="L12499" s="1715"/>
    </row>
    <row r="12500" spans="11:12" ht="15" customHeight="1">
      <c r="K12500" s="1715"/>
      <c r="L12500" s="1715"/>
    </row>
    <row r="12501" spans="11:12" ht="15" customHeight="1">
      <c r="K12501" s="1715"/>
      <c r="L12501" s="1715"/>
    </row>
    <row r="12502" spans="11:12" ht="15" customHeight="1">
      <c r="K12502" s="1715"/>
      <c r="L12502" s="1715"/>
    </row>
    <row r="12503" spans="11:12" ht="15" customHeight="1">
      <c r="K12503" s="1715"/>
      <c r="L12503" s="1715"/>
    </row>
    <row r="12504" spans="11:12" ht="15" customHeight="1">
      <c r="K12504" s="1715"/>
      <c r="L12504" s="1715"/>
    </row>
    <row r="12505" spans="11:12" ht="15" customHeight="1">
      <c r="K12505" s="1715"/>
      <c r="L12505" s="1715"/>
    </row>
    <row r="12506" spans="11:12" ht="15" customHeight="1">
      <c r="K12506" s="1715"/>
      <c r="L12506" s="1715"/>
    </row>
    <row r="12507" spans="11:12" ht="15" customHeight="1">
      <c r="K12507" s="1715"/>
      <c r="L12507" s="1715"/>
    </row>
    <row r="12508" spans="11:12" ht="15" customHeight="1">
      <c r="K12508" s="1715"/>
      <c r="L12508" s="1715"/>
    </row>
    <row r="12509" spans="11:12" ht="15" customHeight="1">
      <c r="K12509" s="1715"/>
      <c r="L12509" s="1715"/>
    </row>
    <row r="12510" spans="11:12" ht="15" customHeight="1">
      <c r="K12510" s="1715"/>
      <c r="L12510" s="1715"/>
    </row>
    <row r="12511" spans="11:12" ht="15" customHeight="1">
      <c r="K12511" s="1715"/>
      <c r="L12511" s="1715"/>
    </row>
    <row r="12512" spans="11:12" ht="15" customHeight="1">
      <c r="K12512" s="1715"/>
      <c r="L12512" s="1715"/>
    </row>
    <row r="12513" spans="11:12" ht="15" customHeight="1">
      <c r="K12513" s="1715"/>
      <c r="L12513" s="1715"/>
    </row>
    <row r="12514" spans="11:12" ht="15" customHeight="1">
      <c r="K12514" s="1715"/>
      <c r="L12514" s="1715"/>
    </row>
    <row r="12515" spans="11:12" ht="15" customHeight="1">
      <c r="K12515" s="1715"/>
      <c r="L12515" s="1715"/>
    </row>
    <row r="12516" spans="11:12" ht="15" customHeight="1">
      <c r="K12516" s="1715"/>
      <c r="L12516" s="1715"/>
    </row>
    <row r="12517" spans="11:12" ht="15" customHeight="1">
      <c r="K12517" s="1715"/>
      <c r="L12517" s="1715"/>
    </row>
    <row r="12518" spans="11:12" ht="15" customHeight="1">
      <c r="K12518" s="1715"/>
      <c r="L12518" s="1715"/>
    </row>
    <row r="12519" spans="11:12" ht="15" customHeight="1">
      <c r="K12519" s="1715"/>
      <c r="L12519" s="1715"/>
    </row>
    <row r="12520" spans="11:12" ht="15" customHeight="1">
      <c r="K12520" s="1715"/>
      <c r="L12520" s="1715"/>
    </row>
    <row r="12521" spans="11:12" ht="15" customHeight="1">
      <c r="K12521" s="1715"/>
      <c r="L12521" s="1715"/>
    </row>
    <row r="12522" spans="11:12" ht="15" customHeight="1">
      <c r="K12522" s="1715"/>
      <c r="L12522" s="1715"/>
    </row>
    <row r="12523" spans="11:12" ht="15" customHeight="1">
      <c r="K12523" s="1715"/>
      <c r="L12523" s="1715"/>
    </row>
    <row r="12524" spans="11:12" ht="15" customHeight="1">
      <c r="K12524" s="1715"/>
      <c r="L12524" s="1715"/>
    </row>
    <row r="12525" spans="11:12" ht="15" customHeight="1">
      <c r="K12525" s="1715"/>
      <c r="L12525" s="1715"/>
    </row>
    <row r="12526" spans="11:12" ht="15" customHeight="1">
      <c r="K12526" s="1715"/>
      <c r="L12526" s="1715"/>
    </row>
    <row r="12527" spans="11:12" ht="15" customHeight="1">
      <c r="K12527" s="1715"/>
      <c r="L12527" s="1715"/>
    </row>
    <row r="12528" spans="11:12" ht="15" customHeight="1">
      <c r="K12528" s="1715"/>
      <c r="L12528" s="1715"/>
    </row>
    <row r="12529" spans="11:12" ht="15" customHeight="1">
      <c r="K12529" s="1715"/>
      <c r="L12529" s="1715"/>
    </row>
    <row r="12530" spans="11:12" ht="15" customHeight="1">
      <c r="K12530" s="1715"/>
      <c r="L12530" s="1715"/>
    </row>
    <row r="12531" spans="11:12" ht="15" customHeight="1">
      <c r="K12531" s="1715"/>
      <c r="L12531" s="1715"/>
    </row>
    <row r="12532" spans="11:12" ht="15" customHeight="1">
      <c r="K12532" s="1715"/>
      <c r="L12532" s="1715"/>
    </row>
    <row r="12533" spans="11:12" ht="15" customHeight="1">
      <c r="K12533" s="1715"/>
      <c r="L12533" s="1715"/>
    </row>
    <row r="12534" spans="11:12" ht="15" customHeight="1">
      <c r="K12534" s="1715"/>
      <c r="L12534" s="1715"/>
    </row>
    <row r="12535" spans="11:12" ht="15" customHeight="1">
      <c r="K12535" s="1715"/>
      <c r="L12535" s="1715"/>
    </row>
    <row r="12536" spans="11:12" ht="15" customHeight="1">
      <c r="K12536" s="1715"/>
      <c r="L12536" s="1715"/>
    </row>
    <row r="12537" spans="11:12" ht="15" customHeight="1">
      <c r="K12537" s="1715"/>
      <c r="L12537" s="1715"/>
    </row>
    <row r="12538" spans="11:12" ht="15" customHeight="1">
      <c r="K12538" s="1715"/>
      <c r="L12538" s="1715"/>
    </row>
    <row r="12539" spans="11:12" ht="15" customHeight="1">
      <c r="K12539" s="1715"/>
      <c r="L12539" s="1715"/>
    </row>
    <row r="12540" spans="11:12" ht="15" customHeight="1">
      <c r="K12540" s="1715"/>
      <c r="L12540" s="1715"/>
    </row>
    <row r="12541" spans="11:12" ht="15" customHeight="1">
      <c r="K12541" s="1715"/>
      <c r="L12541" s="1715"/>
    </row>
    <row r="12542" spans="11:12" ht="15" customHeight="1">
      <c r="K12542" s="1715"/>
      <c r="L12542" s="1715"/>
    </row>
    <row r="12543" spans="11:12" ht="15" customHeight="1">
      <c r="K12543" s="1715"/>
      <c r="L12543" s="1715"/>
    </row>
    <row r="12544" spans="11:12" ht="15" customHeight="1">
      <c r="K12544" s="1715"/>
      <c r="L12544" s="1715"/>
    </row>
    <row r="12545" spans="11:12" ht="15" customHeight="1">
      <c r="K12545" s="1715"/>
      <c r="L12545" s="1715"/>
    </row>
    <row r="12546" spans="11:12" ht="15" customHeight="1">
      <c r="K12546" s="1715"/>
      <c r="L12546" s="1715"/>
    </row>
    <row r="12547" spans="11:12" ht="15" customHeight="1">
      <c r="K12547" s="1715"/>
      <c r="L12547" s="1715"/>
    </row>
    <row r="12548" spans="11:12" ht="15" customHeight="1">
      <c r="K12548" s="1715"/>
      <c r="L12548" s="1715"/>
    </row>
    <row r="12549" spans="11:12" ht="15" customHeight="1">
      <c r="K12549" s="1715"/>
      <c r="L12549" s="1715"/>
    </row>
    <row r="12550" spans="11:12" ht="15" customHeight="1">
      <c r="K12550" s="1715"/>
      <c r="L12550" s="1715"/>
    </row>
    <row r="12551" spans="11:12" ht="15" customHeight="1">
      <c r="K12551" s="1715"/>
      <c r="L12551" s="1715"/>
    </row>
    <row r="12552" spans="11:12" ht="15" customHeight="1">
      <c r="K12552" s="1715"/>
      <c r="L12552" s="1715"/>
    </row>
    <row r="12553" spans="11:12" ht="15" customHeight="1">
      <c r="K12553" s="1715"/>
      <c r="L12553" s="1715"/>
    </row>
    <row r="12554" spans="11:12" ht="15" customHeight="1">
      <c r="K12554" s="1715"/>
      <c r="L12554" s="1715"/>
    </row>
    <row r="12555" spans="11:12" ht="15" customHeight="1">
      <c r="K12555" s="1715"/>
      <c r="L12555" s="1715"/>
    </row>
    <row r="12556" spans="11:12" ht="15" customHeight="1">
      <c r="K12556" s="1715"/>
      <c r="L12556" s="1715"/>
    </row>
    <row r="12557" spans="11:12" ht="15" customHeight="1">
      <c r="K12557" s="1715"/>
      <c r="L12557" s="1715"/>
    </row>
    <row r="12558" spans="11:12" ht="15" customHeight="1">
      <c r="K12558" s="1715"/>
      <c r="L12558" s="1715"/>
    </row>
    <row r="12559" spans="11:12" ht="15" customHeight="1">
      <c r="K12559" s="1715"/>
      <c r="L12559" s="1715"/>
    </row>
    <row r="12560" spans="11:12" ht="15" customHeight="1">
      <c r="K12560" s="1715"/>
      <c r="L12560" s="1715"/>
    </row>
    <row r="12561" spans="11:12" ht="15" customHeight="1">
      <c r="K12561" s="1715"/>
      <c r="L12561" s="1715"/>
    </row>
    <row r="12562" spans="11:12" ht="15" customHeight="1">
      <c r="K12562" s="1715"/>
      <c r="L12562" s="1715"/>
    </row>
    <row r="12563" spans="11:12" ht="15" customHeight="1">
      <c r="K12563" s="1715"/>
      <c r="L12563" s="1715"/>
    </row>
    <row r="12564" spans="11:12" ht="15" customHeight="1">
      <c r="K12564" s="1715"/>
      <c r="L12564" s="1715"/>
    </row>
    <row r="12565" spans="11:12" ht="15" customHeight="1">
      <c r="K12565" s="1715"/>
      <c r="L12565" s="1715"/>
    </row>
    <row r="12566" spans="11:12" ht="15" customHeight="1">
      <c r="K12566" s="1715"/>
      <c r="L12566" s="1715"/>
    </row>
    <row r="12567" spans="11:12" ht="15" customHeight="1">
      <c r="K12567" s="1715"/>
      <c r="L12567" s="1715"/>
    </row>
    <row r="12568" spans="11:12" ht="15" customHeight="1">
      <c r="K12568" s="1715"/>
      <c r="L12568" s="1715"/>
    </row>
    <row r="12569" spans="11:12" ht="15" customHeight="1">
      <c r="K12569" s="1715"/>
      <c r="L12569" s="1715"/>
    </row>
    <row r="12570" spans="11:12" ht="15" customHeight="1">
      <c r="K12570" s="1715"/>
      <c r="L12570" s="1715"/>
    </row>
    <row r="12571" spans="11:12" ht="15" customHeight="1">
      <c r="K12571" s="1715"/>
      <c r="L12571" s="1715"/>
    </row>
    <row r="12572" spans="11:12" ht="15" customHeight="1">
      <c r="K12572" s="1715"/>
      <c r="L12572" s="1715"/>
    </row>
    <row r="12573" spans="11:12" ht="15" customHeight="1">
      <c r="K12573" s="1715"/>
      <c r="L12573" s="1715"/>
    </row>
    <row r="12574" spans="11:12" ht="15" customHeight="1">
      <c r="K12574" s="1715"/>
      <c r="L12574" s="1715"/>
    </row>
    <row r="12575" spans="11:12" ht="15" customHeight="1">
      <c r="K12575" s="1715"/>
      <c r="L12575" s="1715"/>
    </row>
    <row r="12576" spans="11:12" ht="15" customHeight="1">
      <c r="K12576" s="1715"/>
      <c r="L12576" s="1715"/>
    </row>
    <row r="12577" spans="11:12" ht="15" customHeight="1">
      <c r="K12577" s="1715"/>
      <c r="L12577" s="1715"/>
    </row>
    <row r="12578" spans="11:12" ht="15" customHeight="1">
      <c r="K12578" s="1715"/>
      <c r="L12578" s="1715"/>
    </row>
    <row r="12579" spans="11:12" ht="15" customHeight="1">
      <c r="K12579" s="1715"/>
      <c r="L12579" s="1715"/>
    </row>
    <row r="12580" spans="11:12" ht="15" customHeight="1">
      <c r="K12580" s="1715"/>
      <c r="L12580" s="1715"/>
    </row>
    <row r="12581" spans="11:12" ht="15" customHeight="1">
      <c r="K12581" s="1715"/>
      <c r="L12581" s="1715"/>
    </row>
    <row r="12582" spans="11:12" ht="15" customHeight="1">
      <c r="K12582" s="1715"/>
      <c r="L12582" s="1715"/>
    </row>
    <row r="12583" spans="11:12" ht="15" customHeight="1">
      <c r="K12583" s="1715"/>
      <c r="L12583" s="1715"/>
    </row>
    <row r="12584" spans="11:12" ht="15" customHeight="1">
      <c r="K12584" s="1715"/>
      <c r="L12584" s="1715"/>
    </row>
    <row r="12585" spans="11:12" ht="15" customHeight="1">
      <c r="K12585" s="1715"/>
      <c r="L12585" s="1715"/>
    </row>
    <row r="12586" spans="11:12" ht="15" customHeight="1">
      <c r="K12586" s="1715"/>
      <c r="L12586" s="1715"/>
    </row>
    <row r="12587" spans="11:12" ht="15" customHeight="1">
      <c r="K12587" s="1715"/>
      <c r="L12587" s="1715"/>
    </row>
    <row r="12588" spans="11:12" ht="15" customHeight="1">
      <c r="K12588" s="1715"/>
      <c r="L12588" s="1715"/>
    </row>
    <row r="12589" spans="11:12" ht="15" customHeight="1">
      <c r="K12589" s="1715"/>
      <c r="L12589" s="1715"/>
    </row>
    <row r="12590" spans="11:12" ht="15" customHeight="1">
      <c r="K12590" s="1715"/>
      <c r="L12590" s="1715"/>
    </row>
    <row r="12591" spans="11:12" ht="15" customHeight="1">
      <c r="K12591" s="1715"/>
      <c r="L12591" s="1715"/>
    </row>
    <row r="12592" spans="11:12" ht="15" customHeight="1">
      <c r="K12592" s="1715"/>
      <c r="L12592" s="1715"/>
    </row>
    <row r="12593" spans="11:12" ht="15" customHeight="1">
      <c r="K12593" s="1715"/>
      <c r="L12593" s="1715"/>
    </row>
    <row r="12594" spans="11:12" ht="15" customHeight="1">
      <c r="K12594" s="1715"/>
      <c r="L12594" s="1715"/>
    </row>
    <row r="12595" spans="11:12" ht="15" customHeight="1">
      <c r="K12595" s="1715"/>
      <c r="L12595" s="1715"/>
    </row>
    <row r="12596" spans="11:12" ht="15" customHeight="1">
      <c r="K12596" s="1715"/>
      <c r="L12596" s="1715"/>
    </row>
    <row r="12597" spans="11:12" ht="15" customHeight="1">
      <c r="K12597" s="1715"/>
      <c r="L12597" s="1715"/>
    </row>
    <row r="12598" spans="11:12" ht="15" customHeight="1">
      <c r="K12598" s="1715"/>
      <c r="L12598" s="1715"/>
    </row>
    <row r="12599" spans="11:12" ht="15" customHeight="1">
      <c r="K12599" s="1715"/>
      <c r="L12599" s="1715"/>
    </row>
    <row r="12600" spans="11:12" ht="15" customHeight="1">
      <c r="K12600" s="1715"/>
      <c r="L12600" s="1715"/>
    </row>
    <row r="12601" spans="11:12" ht="15" customHeight="1">
      <c r="K12601" s="1715"/>
      <c r="L12601" s="1715"/>
    </row>
    <row r="12602" spans="11:12" ht="15" customHeight="1">
      <c r="K12602" s="1715"/>
      <c r="L12602" s="1715"/>
    </row>
    <row r="12603" spans="11:12" ht="15" customHeight="1">
      <c r="K12603" s="1715"/>
      <c r="L12603" s="1715"/>
    </row>
    <row r="12604" spans="11:12" ht="15" customHeight="1">
      <c r="K12604" s="1715"/>
      <c r="L12604" s="1715"/>
    </row>
    <row r="12605" spans="11:12" ht="15" customHeight="1">
      <c r="K12605" s="1715"/>
      <c r="L12605" s="1715"/>
    </row>
    <row r="12606" spans="11:12" ht="15" customHeight="1">
      <c r="K12606" s="1715"/>
      <c r="L12606" s="1715"/>
    </row>
    <row r="12607" spans="11:12" ht="15" customHeight="1">
      <c r="K12607" s="1715"/>
      <c r="L12607" s="1715"/>
    </row>
    <row r="12608" spans="11:12" ht="15" customHeight="1">
      <c r="K12608" s="1715"/>
      <c r="L12608" s="1715"/>
    </row>
    <row r="12609" spans="11:12" ht="15" customHeight="1">
      <c r="K12609" s="1715"/>
      <c r="L12609" s="1715"/>
    </row>
    <row r="12610" spans="11:12" ht="15" customHeight="1">
      <c r="K12610" s="1715"/>
      <c r="L12610" s="1715"/>
    </row>
    <row r="12611" spans="11:12" ht="15" customHeight="1">
      <c r="K12611" s="1715"/>
      <c r="L12611" s="1715"/>
    </row>
    <row r="12612" spans="11:12" ht="15" customHeight="1">
      <c r="K12612" s="1715"/>
      <c r="L12612" s="1715"/>
    </row>
    <row r="12613" spans="11:12" ht="15" customHeight="1">
      <c r="K12613" s="1715"/>
      <c r="L12613" s="1715"/>
    </row>
    <row r="12614" spans="11:12" ht="15" customHeight="1">
      <c r="K12614" s="1715"/>
      <c r="L12614" s="1715"/>
    </row>
    <row r="12615" spans="11:12" ht="15" customHeight="1">
      <c r="K12615" s="1715"/>
      <c r="L12615" s="1715"/>
    </row>
    <row r="12616" spans="11:12" ht="15" customHeight="1">
      <c r="K12616" s="1715"/>
      <c r="L12616" s="1715"/>
    </row>
    <row r="12617" spans="11:12" ht="15" customHeight="1">
      <c r="K12617" s="1715"/>
      <c r="L12617" s="1715"/>
    </row>
    <row r="12618" spans="11:12" ht="15" customHeight="1">
      <c r="K12618" s="1715"/>
      <c r="L12618" s="1715"/>
    </row>
    <row r="12619" spans="11:12" ht="15" customHeight="1">
      <c r="K12619" s="1715"/>
      <c r="L12619" s="1715"/>
    </row>
    <row r="12620" spans="11:12" ht="15" customHeight="1">
      <c r="K12620" s="1715"/>
      <c r="L12620" s="1715"/>
    </row>
    <row r="12621" spans="11:12" ht="15" customHeight="1">
      <c r="K12621" s="1715"/>
      <c r="L12621" s="1715"/>
    </row>
    <row r="12622" spans="11:12" ht="15" customHeight="1">
      <c r="K12622" s="1715"/>
      <c r="L12622" s="1715"/>
    </row>
    <row r="12623" spans="11:12" ht="15" customHeight="1">
      <c r="K12623" s="1715"/>
      <c r="L12623" s="1715"/>
    </row>
    <row r="12624" spans="11:12" ht="15" customHeight="1">
      <c r="K12624" s="1715"/>
      <c r="L12624" s="1715"/>
    </row>
    <row r="12625" spans="11:12" ht="15" customHeight="1">
      <c r="K12625" s="1715"/>
      <c r="L12625" s="1715"/>
    </row>
    <row r="12626" spans="11:12" ht="15" customHeight="1">
      <c r="K12626" s="1715"/>
      <c r="L12626" s="1715"/>
    </row>
    <row r="12627" spans="11:12" ht="15" customHeight="1">
      <c r="K12627" s="1715"/>
      <c r="L12627" s="1715"/>
    </row>
    <row r="12628" spans="11:12" ht="15" customHeight="1">
      <c r="K12628" s="1715"/>
      <c r="L12628" s="1715"/>
    </row>
    <row r="12629" spans="11:12" ht="15" customHeight="1">
      <c r="K12629" s="1715"/>
      <c r="L12629" s="1715"/>
    </row>
    <row r="12630" spans="11:12" ht="15" customHeight="1">
      <c r="K12630" s="1715"/>
      <c r="L12630" s="1715"/>
    </row>
    <row r="12631" spans="11:12" ht="15" customHeight="1">
      <c r="K12631" s="1715"/>
      <c r="L12631" s="1715"/>
    </row>
    <row r="12632" spans="11:12" ht="15" customHeight="1">
      <c r="K12632" s="1715"/>
      <c r="L12632" s="1715"/>
    </row>
    <row r="12633" spans="11:12" ht="15" customHeight="1">
      <c r="K12633" s="1715"/>
      <c r="L12633" s="1715"/>
    </row>
    <row r="12634" spans="11:12" ht="15" customHeight="1">
      <c r="K12634" s="1715"/>
      <c r="L12634" s="1715"/>
    </row>
    <row r="12635" spans="11:12" ht="15" customHeight="1">
      <c r="K12635" s="1715"/>
      <c r="L12635" s="1715"/>
    </row>
    <row r="12636" spans="11:12" ht="15" customHeight="1">
      <c r="K12636" s="1715"/>
      <c r="L12636" s="1715"/>
    </row>
    <row r="12637" spans="11:12" ht="15" customHeight="1">
      <c r="K12637" s="1715"/>
      <c r="L12637" s="1715"/>
    </row>
    <row r="12638" spans="11:12" ht="15" customHeight="1">
      <c r="K12638" s="1715"/>
      <c r="L12638" s="1715"/>
    </row>
    <row r="12639" spans="11:12" ht="15" customHeight="1">
      <c r="K12639" s="1715"/>
      <c r="L12639" s="1715"/>
    </row>
    <row r="12640" spans="11:12" ht="15" customHeight="1">
      <c r="K12640" s="1715"/>
      <c r="L12640" s="1715"/>
    </row>
    <row r="12641" spans="11:12" ht="15" customHeight="1">
      <c r="K12641" s="1715"/>
      <c r="L12641" s="1715"/>
    </row>
    <row r="12642" spans="11:12" ht="15" customHeight="1">
      <c r="K12642" s="1715"/>
      <c r="L12642" s="1715"/>
    </row>
    <row r="12643" spans="11:12" ht="15" customHeight="1">
      <c r="K12643" s="1715"/>
      <c r="L12643" s="1715"/>
    </row>
    <row r="12644" spans="11:12" ht="15" customHeight="1">
      <c r="K12644" s="1715"/>
      <c r="L12644" s="1715"/>
    </row>
    <row r="12645" spans="11:12" ht="15" customHeight="1">
      <c r="K12645" s="1715"/>
      <c r="L12645" s="1715"/>
    </row>
    <row r="12646" spans="11:12" ht="15" customHeight="1">
      <c r="K12646" s="1715"/>
      <c r="L12646" s="1715"/>
    </row>
    <row r="12647" spans="11:12" ht="15" customHeight="1">
      <c r="K12647" s="1715"/>
      <c r="L12647" s="1715"/>
    </row>
    <row r="12648" spans="11:12" ht="15" customHeight="1">
      <c r="K12648" s="1715"/>
      <c r="L12648" s="1715"/>
    </row>
    <row r="12649" spans="11:12" ht="15" customHeight="1">
      <c r="K12649" s="1715"/>
      <c r="L12649" s="1715"/>
    </row>
    <row r="12650" spans="11:12" ht="15" customHeight="1">
      <c r="K12650" s="1715"/>
      <c r="L12650" s="1715"/>
    </row>
    <row r="12651" spans="11:12" ht="15" customHeight="1">
      <c r="K12651" s="1715"/>
      <c r="L12651" s="1715"/>
    </row>
    <row r="12652" spans="11:12" ht="15" customHeight="1">
      <c r="K12652" s="1715"/>
      <c r="L12652" s="1715"/>
    </row>
    <row r="12653" spans="11:12" ht="15" customHeight="1">
      <c r="K12653" s="1715"/>
      <c r="L12653" s="1715"/>
    </row>
    <row r="12654" spans="11:12" ht="15" customHeight="1">
      <c r="K12654" s="1715"/>
      <c r="L12654" s="1715"/>
    </row>
    <row r="12655" spans="11:12" ht="15" customHeight="1">
      <c r="K12655" s="1715"/>
      <c r="L12655" s="1715"/>
    </row>
    <row r="12656" spans="11:12" ht="15" customHeight="1">
      <c r="K12656" s="1715"/>
      <c r="L12656" s="1715"/>
    </row>
    <row r="12657" spans="11:12" ht="15" customHeight="1">
      <c r="K12657" s="1715"/>
      <c r="L12657" s="1715"/>
    </row>
    <row r="12658" spans="11:12" ht="15" customHeight="1">
      <c r="K12658" s="1715"/>
      <c r="L12658" s="1715"/>
    </row>
    <row r="12659" spans="11:12" ht="15" customHeight="1">
      <c r="K12659" s="1715"/>
      <c r="L12659" s="1715"/>
    </row>
    <row r="12660" spans="11:12" ht="15" customHeight="1">
      <c r="K12660" s="1715"/>
      <c r="L12660" s="1715"/>
    </row>
    <row r="12661" spans="11:12" ht="15" customHeight="1">
      <c r="K12661" s="1715"/>
      <c r="L12661" s="1715"/>
    </row>
    <row r="12662" spans="11:12" ht="15" customHeight="1">
      <c r="K12662" s="1715"/>
      <c r="L12662" s="1715"/>
    </row>
    <row r="12663" spans="11:12" ht="15" customHeight="1">
      <c r="K12663" s="1715"/>
      <c r="L12663" s="1715"/>
    </row>
    <row r="12664" spans="11:12" ht="15" customHeight="1">
      <c r="K12664" s="1715"/>
      <c r="L12664" s="1715"/>
    </row>
    <row r="12665" spans="11:12" ht="15" customHeight="1">
      <c r="K12665" s="1715"/>
      <c r="L12665" s="1715"/>
    </row>
    <row r="12666" spans="11:12" ht="15" customHeight="1">
      <c r="K12666" s="1715"/>
      <c r="L12666" s="1715"/>
    </row>
    <row r="12667" spans="11:12" ht="15" customHeight="1">
      <c r="K12667" s="1715"/>
      <c r="L12667" s="1715"/>
    </row>
    <row r="12668" spans="11:12" ht="15" customHeight="1">
      <c r="K12668" s="1715"/>
      <c r="L12668" s="1715"/>
    </row>
    <row r="12669" spans="11:12" ht="15" customHeight="1">
      <c r="K12669" s="1715"/>
      <c r="L12669" s="1715"/>
    </row>
    <row r="12670" spans="11:12" ht="15" customHeight="1">
      <c r="K12670" s="1715"/>
      <c r="L12670" s="1715"/>
    </row>
    <row r="12671" spans="11:12" ht="15" customHeight="1">
      <c r="K12671" s="1715"/>
      <c r="L12671" s="1715"/>
    </row>
    <row r="12672" spans="11:12" ht="15" customHeight="1">
      <c r="K12672" s="1715"/>
      <c r="L12672" s="1715"/>
    </row>
    <row r="12673" spans="11:12" ht="15" customHeight="1">
      <c r="K12673" s="1715"/>
      <c r="L12673" s="1715"/>
    </row>
    <row r="12674" spans="11:12" ht="15" customHeight="1">
      <c r="K12674" s="1715"/>
      <c r="L12674" s="1715"/>
    </row>
    <row r="12675" spans="11:12" ht="15" customHeight="1">
      <c r="K12675" s="1715"/>
      <c r="L12675" s="1715"/>
    </row>
    <row r="12676" spans="11:12" ht="15" customHeight="1">
      <c r="K12676" s="1715"/>
      <c r="L12676" s="1715"/>
    </row>
    <row r="12677" spans="11:12" ht="15" customHeight="1">
      <c r="K12677" s="1715"/>
      <c r="L12677" s="1715"/>
    </row>
    <row r="12678" spans="11:12" ht="15" customHeight="1">
      <c r="K12678" s="1715"/>
      <c r="L12678" s="1715"/>
    </row>
    <row r="12679" spans="11:12" ht="15" customHeight="1">
      <c r="K12679" s="1715"/>
      <c r="L12679" s="1715"/>
    </row>
    <row r="12680" spans="11:12" ht="15" customHeight="1">
      <c r="K12680" s="1715"/>
      <c r="L12680" s="1715"/>
    </row>
    <row r="12681" spans="11:12" ht="15" customHeight="1">
      <c r="K12681" s="1715"/>
      <c r="L12681" s="1715"/>
    </row>
    <row r="12682" spans="11:12" ht="15" customHeight="1">
      <c r="K12682" s="1715"/>
      <c r="L12682" s="1715"/>
    </row>
    <row r="12683" spans="11:12" ht="15" customHeight="1">
      <c r="K12683" s="1715"/>
      <c r="L12683" s="1715"/>
    </row>
    <row r="12684" spans="11:12" ht="15" customHeight="1">
      <c r="K12684" s="1715"/>
      <c r="L12684" s="1715"/>
    </row>
    <row r="12685" spans="11:12" ht="15" customHeight="1">
      <c r="K12685" s="1715"/>
      <c r="L12685" s="1715"/>
    </row>
    <row r="12686" spans="11:12" ht="15" customHeight="1">
      <c r="K12686" s="1715"/>
      <c r="L12686" s="1715"/>
    </row>
    <row r="12687" spans="11:12" ht="15" customHeight="1">
      <c r="K12687" s="1715"/>
      <c r="L12687" s="1715"/>
    </row>
    <row r="12688" spans="11:12" ht="15" customHeight="1">
      <c r="K12688" s="1715"/>
      <c r="L12688" s="1715"/>
    </row>
    <row r="12689" spans="11:12" ht="15" customHeight="1">
      <c r="K12689" s="1715"/>
      <c r="L12689" s="1715"/>
    </row>
    <row r="12690" spans="11:12" ht="15" customHeight="1">
      <c r="K12690" s="1715"/>
      <c r="L12690" s="1715"/>
    </row>
    <row r="12691" spans="11:12" ht="15" customHeight="1">
      <c r="K12691" s="1715"/>
      <c r="L12691" s="1715"/>
    </row>
    <row r="12692" spans="11:12" ht="15" customHeight="1">
      <c r="K12692" s="1715"/>
      <c r="L12692" s="1715"/>
    </row>
    <row r="12693" spans="11:12" ht="15" customHeight="1">
      <c r="K12693" s="1715"/>
      <c r="L12693" s="1715"/>
    </row>
    <row r="12694" spans="11:12" ht="15" customHeight="1">
      <c r="K12694" s="1715"/>
      <c r="L12694" s="1715"/>
    </row>
    <row r="12695" spans="11:12" ht="15" customHeight="1">
      <c r="K12695" s="1715"/>
      <c r="L12695" s="1715"/>
    </row>
    <row r="12696" spans="11:12" ht="15" customHeight="1">
      <c r="K12696" s="1715"/>
      <c r="L12696" s="1715"/>
    </row>
    <row r="12697" spans="11:12" ht="15" customHeight="1">
      <c r="K12697" s="1715"/>
      <c r="L12697" s="1715"/>
    </row>
    <row r="12698" spans="11:12" ht="15" customHeight="1">
      <c r="K12698" s="1715"/>
      <c r="L12698" s="1715"/>
    </row>
    <row r="12699" spans="11:12" ht="15" customHeight="1">
      <c r="K12699" s="1715"/>
      <c r="L12699" s="1715"/>
    </row>
    <row r="12700" spans="11:12" ht="15" customHeight="1">
      <c r="K12700" s="1715"/>
      <c r="L12700" s="1715"/>
    </row>
    <row r="12701" spans="11:12" ht="15" customHeight="1">
      <c r="K12701" s="1715"/>
      <c r="L12701" s="1715"/>
    </row>
    <row r="12702" spans="11:12" ht="15" customHeight="1">
      <c r="K12702" s="1715"/>
      <c r="L12702" s="1715"/>
    </row>
    <row r="12703" spans="11:12" ht="15" customHeight="1">
      <c r="K12703" s="1715"/>
      <c r="L12703" s="1715"/>
    </row>
    <row r="12704" spans="11:12" ht="15" customHeight="1">
      <c r="K12704" s="1715"/>
      <c r="L12704" s="1715"/>
    </row>
    <row r="12705" spans="11:12" ht="15" customHeight="1">
      <c r="K12705" s="1715"/>
      <c r="L12705" s="1715"/>
    </row>
    <row r="12706" spans="11:12" ht="15" customHeight="1">
      <c r="K12706" s="1715"/>
      <c r="L12706" s="1715"/>
    </row>
    <row r="12707" spans="11:12" ht="15" customHeight="1">
      <c r="K12707" s="1715"/>
      <c r="L12707" s="1715"/>
    </row>
    <row r="12708" spans="11:12" ht="15" customHeight="1">
      <c r="K12708" s="1715"/>
      <c r="L12708" s="1715"/>
    </row>
    <row r="12709" spans="11:12" ht="15" customHeight="1">
      <c r="K12709" s="1715"/>
      <c r="L12709" s="1715"/>
    </row>
    <row r="12710" spans="11:12" ht="15" customHeight="1">
      <c r="K12710" s="1715"/>
      <c r="L12710" s="1715"/>
    </row>
    <row r="12711" spans="11:12" ht="15" customHeight="1">
      <c r="K12711" s="1715"/>
      <c r="L12711" s="1715"/>
    </row>
    <row r="12712" spans="11:12" ht="15" customHeight="1">
      <c r="K12712" s="1715"/>
      <c r="L12712" s="1715"/>
    </row>
    <row r="12713" spans="11:12" ht="15" customHeight="1">
      <c r="K12713" s="1715"/>
      <c r="L12713" s="1715"/>
    </row>
    <row r="12714" spans="11:12" ht="15" customHeight="1">
      <c r="K12714" s="1715"/>
      <c r="L12714" s="1715"/>
    </row>
    <row r="12715" spans="11:12" ht="15" customHeight="1">
      <c r="K12715" s="1715"/>
      <c r="L12715" s="1715"/>
    </row>
    <row r="12716" spans="11:12" ht="15" customHeight="1">
      <c r="K12716" s="1715"/>
      <c r="L12716" s="1715"/>
    </row>
    <row r="12717" spans="11:12" ht="15" customHeight="1">
      <c r="K12717" s="1715"/>
      <c r="L12717" s="1715"/>
    </row>
    <row r="12718" spans="11:12" ht="15" customHeight="1">
      <c r="K12718" s="1715"/>
      <c r="L12718" s="1715"/>
    </row>
    <row r="12719" spans="11:12" ht="15" customHeight="1">
      <c r="K12719" s="1715"/>
      <c r="L12719" s="1715"/>
    </row>
    <row r="12720" spans="11:12" ht="15" customHeight="1">
      <c r="K12720" s="1715"/>
      <c r="L12720" s="1715"/>
    </row>
    <row r="12721" spans="11:12" ht="15" customHeight="1">
      <c r="K12721" s="1715"/>
      <c r="L12721" s="1715"/>
    </row>
    <row r="12722" spans="11:12" ht="15" customHeight="1">
      <c r="K12722" s="1715"/>
      <c r="L12722" s="1715"/>
    </row>
    <row r="12723" spans="11:12" ht="15" customHeight="1">
      <c r="K12723" s="1715"/>
      <c r="L12723" s="1715"/>
    </row>
    <row r="12724" spans="11:12" ht="15" customHeight="1">
      <c r="K12724" s="1715"/>
      <c r="L12724" s="1715"/>
    </row>
    <row r="12725" spans="11:12" ht="15" customHeight="1">
      <c r="K12725" s="1715"/>
      <c r="L12725" s="1715"/>
    </row>
    <row r="12726" spans="11:12" ht="15" customHeight="1">
      <c r="K12726" s="1715"/>
      <c r="L12726" s="1715"/>
    </row>
    <row r="12727" spans="11:12" ht="15" customHeight="1">
      <c r="K12727" s="1715"/>
      <c r="L12727" s="1715"/>
    </row>
    <row r="12728" spans="11:12" ht="15" customHeight="1">
      <c r="K12728" s="1715"/>
      <c r="L12728" s="1715"/>
    </row>
    <row r="12729" spans="11:12" ht="15" customHeight="1">
      <c r="K12729" s="1715"/>
      <c r="L12729" s="1715"/>
    </row>
    <row r="12730" spans="11:12" ht="15" customHeight="1">
      <c r="K12730" s="1715"/>
      <c r="L12730" s="1715"/>
    </row>
    <row r="12731" spans="11:12" ht="15" customHeight="1">
      <c r="K12731" s="1715"/>
      <c r="L12731" s="1715"/>
    </row>
    <row r="12732" spans="11:12" ht="15" customHeight="1">
      <c r="K12732" s="1715"/>
      <c r="L12732" s="1715"/>
    </row>
    <row r="12733" spans="11:12" ht="15" customHeight="1">
      <c r="K12733" s="1715"/>
      <c r="L12733" s="1715"/>
    </row>
    <row r="12734" spans="11:12" ht="15" customHeight="1">
      <c r="K12734" s="1715"/>
      <c r="L12734" s="1715"/>
    </row>
    <row r="12735" spans="11:12" ht="15" customHeight="1">
      <c r="K12735" s="1715"/>
      <c r="L12735" s="1715"/>
    </row>
    <row r="12736" spans="11:12" ht="15" customHeight="1">
      <c r="K12736" s="1715"/>
      <c r="L12736" s="1715"/>
    </row>
    <row r="12737" spans="11:12" ht="15" customHeight="1">
      <c r="K12737" s="1715"/>
      <c r="L12737" s="1715"/>
    </row>
    <row r="12738" spans="11:12" ht="15" customHeight="1">
      <c r="K12738" s="1715"/>
      <c r="L12738" s="1715"/>
    </row>
    <row r="12739" spans="11:12" ht="15" customHeight="1">
      <c r="K12739" s="1715"/>
      <c r="L12739" s="1715"/>
    </row>
    <row r="12740" spans="11:12" ht="15" customHeight="1">
      <c r="K12740" s="1715"/>
      <c r="L12740" s="1715"/>
    </row>
    <row r="12741" spans="11:12" ht="15" customHeight="1">
      <c r="K12741" s="1715"/>
      <c r="L12741" s="1715"/>
    </row>
    <row r="12742" spans="11:12" ht="15" customHeight="1">
      <c r="K12742" s="1715"/>
      <c r="L12742" s="1715"/>
    </row>
    <row r="12743" spans="11:12" ht="15" customHeight="1">
      <c r="K12743" s="1715"/>
      <c r="L12743" s="1715"/>
    </row>
    <row r="12744" spans="11:12" ht="15" customHeight="1">
      <c r="K12744" s="1715"/>
      <c r="L12744" s="1715"/>
    </row>
    <row r="12745" spans="11:12" ht="15" customHeight="1">
      <c r="K12745" s="1715"/>
      <c r="L12745" s="1715"/>
    </row>
    <row r="12746" spans="11:12" ht="15" customHeight="1">
      <c r="K12746" s="1715"/>
      <c r="L12746" s="1715"/>
    </row>
    <row r="12747" spans="11:12" ht="15" customHeight="1">
      <c r="K12747" s="1715"/>
      <c r="L12747" s="1715"/>
    </row>
    <row r="12748" spans="11:12" ht="15" customHeight="1">
      <c r="K12748" s="1715"/>
      <c r="L12748" s="1715"/>
    </row>
    <row r="12749" spans="11:12" ht="15" customHeight="1">
      <c r="K12749" s="1715"/>
      <c r="L12749" s="1715"/>
    </row>
    <row r="12750" spans="11:12" ht="15" customHeight="1">
      <c r="K12750" s="1715"/>
      <c r="L12750" s="1715"/>
    </row>
    <row r="12751" spans="11:12" ht="15" customHeight="1">
      <c r="K12751" s="1715"/>
      <c r="L12751" s="1715"/>
    </row>
    <row r="12752" spans="11:12" ht="15" customHeight="1">
      <c r="K12752" s="1715"/>
      <c r="L12752" s="1715"/>
    </row>
    <row r="12753" spans="11:12" ht="15" customHeight="1">
      <c r="K12753" s="1715"/>
      <c r="L12753" s="1715"/>
    </row>
    <row r="12754" spans="11:12" ht="15" customHeight="1">
      <c r="K12754" s="1715"/>
      <c r="L12754" s="1715"/>
    </row>
    <row r="12755" spans="11:12" ht="15" customHeight="1">
      <c r="K12755" s="1715"/>
      <c r="L12755" s="1715"/>
    </row>
    <row r="12756" spans="11:12" ht="15" customHeight="1">
      <c r="K12756" s="1715"/>
      <c r="L12756" s="1715"/>
    </row>
    <row r="12757" spans="11:12" ht="15" customHeight="1">
      <c r="K12757" s="1715"/>
      <c r="L12757" s="1715"/>
    </row>
    <row r="12758" spans="11:12" ht="15" customHeight="1">
      <c r="K12758" s="1715"/>
      <c r="L12758" s="1715"/>
    </row>
    <row r="12759" spans="11:12" ht="15" customHeight="1">
      <c r="K12759" s="1715"/>
      <c r="L12759" s="1715"/>
    </row>
    <row r="12760" spans="11:12" ht="15" customHeight="1">
      <c r="K12760" s="1715"/>
      <c r="L12760" s="1715"/>
    </row>
    <row r="12761" spans="11:12" ht="15" customHeight="1">
      <c r="K12761" s="1715"/>
      <c r="L12761" s="1715"/>
    </row>
    <row r="12762" spans="11:12" ht="15" customHeight="1">
      <c r="K12762" s="1715"/>
      <c r="L12762" s="1715"/>
    </row>
    <row r="12763" spans="11:12" ht="15" customHeight="1">
      <c r="K12763" s="1715"/>
      <c r="L12763" s="1715"/>
    </row>
    <row r="12764" spans="11:12" ht="15" customHeight="1">
      <c r="K12764" s="1715"/>
      <c r="L12764" s="1715"/>
    </row>
    <row r="12765" spans="11:12" ht="15" customHeight="1">
      <c r="K12765" s="1715"/>
      <c r="L12765" s="1715"/>
    </row>
    <row r="12766" spans="11:12" ht="15" customHeight="1">
      <c r="K12766" s="1715"/>
      <c r="L12766" s="1715"/>
    </row>
    <row r="12767" spans="11:12" ht="15" customHeight="1">
      <c r="K12767" s="1715"/>
      <c r="L12767" s="1715"/>
    </row>
    <row r="12768" spans="11:12" ht="15" customHeight="1">
      <c r="K12768" s="1715"/>
      <c r="L12768" s="1715"/>
    </row>
    <row r="12769" spans="11:12" ht="15" customHeight="1">
      <c r="K12769" s="1715"/>
      <c r="L12769" s="1715"/>
    </row>
    <row r="12770" spans="11:12" ht="15" customHeight="1">
      <c r="K12770" s="1715"/>
      <c r="L12770" s="1715"/>
    </row>
    <row r="12771" spans="11:12" ht="15" customHeight="1">
      <c r="K12771" s="1715"/>
      <c r="L12771" s="1715"/>
    </row>
    <row r="12772" spans="11:12" ht="15" customHeight="1">
      <c r="K12772" s="1715"/>
      <c r="L12772" s="1715"/>
    </row>
    <row r="12773" spans="11:12" ht="15" customHeight="1">
      <c r="K12773" s="1715"/>
      <c r="L12773" s="1715"/>
    </row>
    <row r="12774" spans="11:12" ht="15" customHeight="1">
      <c r="K12774" s="1715"/>
      <c r="L12774" s="1715"/>
    </row>
    <row r="12775" spans="11:12" ht="15" customHeight="1">
      <c r="K12775" s="1715"/>
      <c r="L12775" s="1715"/>
    </row>
    <row r="12776" spans="11:12" ht="15" customHeight="1">
      <c r="K12776" s="1715"/>
      <c r="L12776" s="1715"/>
    </row>
    <row r="12777" spans="11:12" ht="15" customHeight="1">
      <c r="K12777" s="1715"/>
      <c r="L12777" s="1715"/>
    </row>
    <row r="12778" spans="11:12" ht="15" customHeight="1">
      <c r="K12778" s="1715"/>
      <c r="L12778" s="1715"/>
    </row>
    <row r="12779" spans="11:12" ht="15" customHeight="1">
      <c r="K12779" s="1715"/>
      <c r="L12779" s="1715"/>
    </row>
    <row r="12780" spans="11:12" ht="15" customHeight="1">
      <c r="K12780" s="1715"/>
      <c r="L12780" s="1715"/>
    </row>
    <row r="12781" spans="11:12" ht="15" customHeight="1">
      <c r="K12781" s="1715"/>
      <c r="L12781" s="1715"/>
    </row>
    <row r="12782" spans="11:12" ht="15" customHeight="1">
      <c r="K12782" s="1715"/>
      <c r="L12782" s="1715"/>
    </row>
    <row r="12783" spans="11:12" ht="15" customHeight="1">
      <c r="K12783" s="1715"/>
      <c r="L12783" s="1715"/>
    </row>
    <row r="12784" spans="11:12" ht="15" customHeight="1">
      <c r="K12784" s="1715"/>
      <c r="L12784" s="1715"/>
    </row>
    <row r="12785" spans="11:12" ht="15" customHeight="1">
      <c r="K12785" s="1715"/>
      <c r="L12785" s="1715"/>
    </row>
    <row r="12786" spans="11:12" ht="15" customHeight="1">
      <c r="K12786" s="1715"/>
      <c r="L12786" s="1715"/>
    </row>
    <row r="12787" spans="11:12" ht="15" customHeight="1">
      <c r="K12787" s="1715"/>
      <c r="L12787" s="1715"/>
    </row>
    <row r="12788" spans="11:12" ht="15" customHeight="1">
      <c r="K12788" s="1715"/>
      <c r="L12788" s="1715"/>
    </row>
    <row r="12789" spans="11:12" ht="15" customHeight="1">
      <c r="K12789" s="1715"/>
      <c r="L12789" s="1715"/>
    </row>
    <row r="12790" spans="11:12" ht="15" customHeight="1">
      <c r="K12790" s="1715"/>
      <c r="L12790" s="1715"/>
    </row>
    <row r="12791" spans="11:12" ht="15" customHeight="1">
      <c r="K12791" s="1715"/>
      <c r="L12791" s="1715"/>
    </row>
    <row r="12792" spans="11:12" ht="15" customHeight="1">
      <c r="K12792" s="1715"/>
      <c r="L12792" s="1715"/>
    </row>
    <row r="12793" spans="11:12" ht="15" customHeight="1">
      <c r="K12793" s="1715"/>
      <c r="L12793" s="1715"/>
    </row>
    <row r="12794" spans="11:12" ht="15" customHeight="1">
      <c r="K12794" s="1715"/>
      <c r="L12794" s="1715"/>
    </row>
    <row r="12795" spans="11:12" ht="15" customHeight="1">
      <c r="K12795" s="1715"/>
      <c r="L12795" s="1715"/>
    </row>
    <row r="12796" spans="11:12" ht="15" customHeight="1">
      <c r="K12796" s="1715"/>
      <c r="L12796" s="1715"/>
    </row>
    <row r="12797" spans="11:12" ht="15" customHeight="1">
      <c r="K12797" s="1715"/>
      <c r="L12797" s="1715"/>
    </row>
    <row r="12798" spans="11:12" ht="15" customHeight="1">
      <c r="K12798" s="1715"/>
      <c r="L12798" s="1715"/>
    </row>
    <row r="12799" spans="11:12" ht="15" customHeight="1">
      <c r="K12799" s="1715"/>
      <c r="L12799" s="1715"/>
    </row>
    <row r="12800" spans="11:12" ht="15" customHeight="1">
      <c r="K12800" s="1715"/>
      <c r="L12800" s="1715"/>
    </row>
    <row r="12801" spans="11:12" ht="15" customHeight="1">
      <c r="K12801" s="1715"/>
      <c r="L12801" s="1715"/>
    </row>
    <row r="12802" spans="11:12" ht="15" customHeight="1">
      <c r="K12802" s="1715"/>
      <c r="L12802" s="1715"/>
    </row>
    <row r="12803" spans="11:12" ht="15" customHeight="1">
      <c r="K12803" s="1715"/>
      <c r="L12803" s="1715"/>
    </row>
    <row r="12804" spans="11:12" ht="15" customHeight="1">
      <c r="K12804" s="1715"/>
      <c r="L12804" s="1715"/>
    </row>
    <row r="12805" spans="11:12" ht="15" customHeight="1">
      <c r="K12805" s="1715"/>
      <c r="L12805" s="1715"/>
    </row>
    <row r="12806" spans="11:12" ht="15" customHeight="1">
      <c r="K12806" s="1715"/>
      <c r="L12806" s="1715"/>
    </row>
    <row r="12807" spans="11:12" ht="15" customHeight="1">
      <c r="K12807" s="1715"/>
      <c r="L12807" s="1715"/>
    </row>
    <row r="12808" spans="11:12" ht="15" customHeight="1">
      <c r="K12808" s="1715"/>
      <c r="L12808" s="1715"/>
    </row>
    <row r="12809" spans="11:12" ht="15" customHeight="1">
      <c r="K12809" s="1715"/>
      <c r="L12809" s="1715"/>
    </row>
    <row r="12810" spans="11:12" ht="15" customHeight="1">
      <c r="K12810" s="1715"/>
      <c r="L12810" s="1715"/>
    </row>
    <row r="12811" spans="11:12" ht="15" customHeight="1">
      <c r="K12811" s="1715"/>
      <c r="L12811" s="1715"/>
    </row>
    <row r="12812" spans="11:12" ht="15" customHeight="1">
      <c r="K12812" s="1715"/>
      <c r="L12812" s="1715"/>
    </row>
    <row r="12813" spans="11:12" ht="15" customHeight="1">
      <c r="K12813" s="1715"/>
      <c r="L12813" s="1715"/>
    </row>
    <row r="12814" spans="11:12" ht="15" customHeight="1">
      <c r="K12814" s="1715"/>
      <c r="L12814" s="1715"/>
    </row>
    <row r="12815" spans="11:12" ht="15" customHeight="1">
      <c r="K12815" s="1715"/>
      <c r="L12815" s="1715"/>
    </row>
    <row r="12816" spans="11:12" ht="15" customHeight="1">
      <c r="K12816" s="1715"/>
      <c r="L12816" s="1715"/>
    </row>
    <row r="12817" spans="11:12" ht="15" customHeight="1">
      <c r="K12817" s="1715"/>
      <c r="L12817" s="1715"/>
    </row>
    <row r="12818" spans="11:12" ht="15" customHeight="1">
      <c r="K12818" s="1715"/>
      <c r="L12818" s="1715"/>
    </row>
    <row r="12819" spans="11:12" ht="15" customHeight="1">
      <c r="K12819" s="1715"/>
      <c r="L12819" s="1715"/>
    </row>
    <row r="12820" spans="11:12" ht="15" customHeight="1">
      <c r="K12820" s="1715"/>
      <c r="L12820" s="1715"/>
    </row>
    <row r="12821" spans="11:12" ht="15" customHeight="1">
      <c r="K12821" s="1715"/>
      <c r="L12821" s="1715"/>
    </row>
    <row r="12822" spans="11:12" ht="15" customHeight="1">
      <c r="K12822" s="1715"/>
      <c r="L12822" s="1715"/>
    </row>
    <row r="12823" spans="11:12" ht="15" customHeight="1">
      <c r="K12823" s="1715"/>
      <c r="L12823" s="1715"/>
    </row>
    <row r="12824" spans="11:12" ht="15" customHeight="1">
      <c r="K12824" s="1715"/>
      <c r="L12824" s="1715"/>
    </row>
    <row r="12825" spans="11:12" ht="15" customHeight="1">
      <c r="K12825" s="1715"/>
      <c r="L12825" s="1715"/>
    </row>
    <row r="12826" spans="11:12" ht="15" customHeight="1">
      <c r="K12826" s="1715"/>
      <c r="L12826" s="1715"/>
    </row>
    <row r="12827" spans="11:12" ht="15" customHeight="1">
      <c r="K12827" s="1715"/>
      <c r="L12827" s="1715"/>
    </row>
    <row r="12828" spans="11:12" ht="15" customHeight="1">
      <c r="K12828" s="1715"/>
      <c r="L12828" s="1715"/>
    </row>
    <row r="12829" spans="11:12" ht="15" customHeight="1">
      <c r="K12829" s="1715"/>
      <c r="L12829" s="1715"/>
    </row>
    <row r="12830" spans="11:12" ht="15" customHeight="1">
      <c r="K12830" s="1715"/>
      <c r="L12830" s="1715"/>
    </row>
    <row r="12831" spans="11:12" ht="15" customHeight="1">
      <c r="K12831" s="1715"/>
      <c r="L12831" s="1715"/>
    </row>
    <row r="12832" spans="11:12" ht="15" customHeight="1">
      <c r="K12832" s="1715"/>
      <c r="L12832" s="1715"/>
    </row>
    <row r="12833" spans="11:12" ht="15" customHeight="1">
      <c r="K12833" s="1715"/>
      <c r="L12833" s="1715"/>
    </row>
    <row r="12834" spans="11:12" ht="15" customHeight="1">
      <c r="K12834" s="1715"/>
      <c r="L12834" s="1715"/>
    </row>
    <row r="12835" spans="11:12" ht="15" customHeight="1">
      <c r="K12835" s="1715"/>
      <c r="L12835" s="1715"/>
    </row>
    <row r="12836" spans="11:12" ht="15" customHeight="1">
      <c r="K12836" s="1715"/>
      <c r="L12836" s="1715"/>
    </row>
    <row r="12837" spans="11:12" ht="15" customHeight="1">
      <c r="K12837" s="1715"/>
      <c r="L12837" s="1715"/>
    </row>
    <row r="12838" spans="11:12" ht="15" customHeight="1">
      <c r="K12838" s="1715"/>
      <c r="L12838" s="1715"/>
    </row>
    <row r="12839" spans="11:12" ht="15" customHeight="1">
      <c r="K12839" s="1715"/>
      <c r="L12839" s="1715"/>
    </row>
    <row r="12840" spans="11:12" ht="15" customHeight="1">
      <c r="K12840" s="1715"/>
      <c r="L12840" s="1715"/>
    </row>
    <row r="12841" spans="11:12" ht="15" customHeight="1">
      <c r="K12841" s="1715"/>
      <c r="L12841" s="1715"/>
    </row>
    <row r="12842" spans="11:12" ht="15" customHeight="1">
      <c r="K12842" s="1715"/>
      <c r="L12842" s="1715"/>
    </row>
    <row r="12843" spans="11:12" ht="15" customHeight="1">
      <c r="K12843" s="1715"/>
      <c r="L12843" s="1715"/>
    </row>
    <row r="12844" spans="11:12" ht="15" customHeight="1">
      <c r="K12844" s="1715"/>
      <c r="L12844" s="1715"/>
    </row>
    <row r="12845" spans="11:12" ht="15" customHeight="1">
      <c r="K12845" s="1715"/>
      <c r="L12845" s="1715"/>
    </row>
    <row r="12846" spans="11:12" ht="15" customHeight="1">
      <c r="K12846" s="1715"/>
      <c r="L12846" s="1715"/>
    </row>
    <row r="12847" spans="11:12" ht="15" customHeight="1">
      <c r="K12847" s="1715"/>
      <c r="L12847" s="1715"/>
    </row>
    <row r="12848" spans="11:12" ht="15" customHeight="1">
      <c r="K12848" s="1715"/>
      <c r="L12848" s="1715"/>
    </row>
    <row r="12849" spans="11:12" ht="15" customHeight="1">
      <c r="K12849" s="1715"/>
      <c r="L12849" s="1715"/>
    </row>
    <row r="12850" spans="11:12" ht="15" customHeight="1">
      <c r="K12850" s="1715"/>
      <c r="L12850" s="1715"/>
    </row>
    <row r="12851" spans="11:12" ht="15" customHeight="1">
      <c r="K12851" s="1715"/>
      <c r="L12851" s="1715"/>
    </row>
    <row r="12852" spans="11:12" ht="15" customHeight="1">
      <c r="K12852" s="1715"/>
      <c r="L12852" s="1715"/>
    </row>
    <row r="12853" spans="11:12" ht="15" customHeight="1">
      <c r="K12853" s="1715"/>
      <c r="L12853" s="1715"/>
    </row>
    <row r="12854" spans="11:12" ht="15" customHeight="1">
      <c r="K12854" s="1715"/>
      <c r="L12854" s="1715"/>
    </row>
    <row r="12855" spans="11:12" ht="15" customHeight="1">
      <c r="K12855" s="1715"/>
      <c r="L12855" s="1715"/>
    </row>
    <row r="12856" spans="11:12" ht="15" customHeight="1">
      <c r="K12856" s="1715"/>
      <c r="L12856" s="1715"/>
    </row>
    <row r="12857" spans="11:12" ht="15" customHeight="1">
      <c r="K12857" s="1715"/>
      <c r="L12857" s="1715"/>
    </row>
    <row r="12858" spans="11:12" ht="15" customHeight="1">
      <c r="K12858" s="1715"/>
      <c r="L12858" s="1715"/>
    </row>
    <row r="12859" spans="11:12" ht="15" customHeight="1">
      <c r="K12859" s="1715"/>
      <c r="L12859" s="1715"/>
    </row>
    <row r="12860" spans="11:12" ht="15" customHeight="1">
      <c r="K12860" s="1715"/>
      <c r="L12860" s="1715"/>
    </row>
    <row r="12861" spans="11:12" ht="15" customHeight="1">
      <c r="K12861" s="1715"/>
      <c r="L12861" s="1715"/>
    </row>
    <row r="12862" spans="11:12" ht="15" customHeight="1">
      <c r="K12862" s="1715"/>
      <c r="L12862" s="1715"/>
    </row>
    <row r="12863" spans="11:12" ht="15" customHeight="1">
      <c r="K12863" s="1715"/>
      <c r="L12863" s="1715"/>
    </row>
    <row r="12864" spans="11:12" ht="15" customHeight="1">
      <c r="K12864" s="1715"/>
      <c r="L12864" s="1715"/>
    </row>
    <row r="12865" spans="11:12" ht="15" customHeight="1">
      <c r="K12865" s="1715"/>
      <c r="L12865" s="1715"/>
    </row>
    <row r="12866" spans="11:12" ht="15" customHeight="1">
      <c r="K12866" s="1715"/>
      <c r="L12866" s="1715"/>
    </row>
    <row r="12867" spans="11:12" ht="15" customHeight="1">
      <c r="K12867" s="1715"/>
      <c r="L12867" s="1715"/>
    </row>
    <row r="12868" spans="11:12" ht="15" customHeight="1">
      <c r="K12868" s="1715"/>
      <c r="L12868" s="1715"/>
    </row>
    <row r="12869" spans="11:12" ht="15" customHeight="1">
      <c r="K12869" s="1715"/>
      <c r="L12869" s="1715"/>
    </row>
    <row r="12870" spans="11:12" ht="15" customHeight="1">
      <c r="K12870" s="1715"/>
      <c r="L12870" s="1715"/>
    </row>
    <row r="12871" spans="11:12" ht="15" customHeight="1">
      <c r="K12871" s="1715"/>
      <c r="L12871" s="1715"/>
    </row>
    <row r="12872" spans="11:12" ht="15" customHeight="1">
      <c r="K12872" s="1715"/>
      <c r="L12872" s="1715"/>
    </row>
    <row r="12873" spans="11:12" ht="15" customHeight="1">
      <c r="K12873" s="1715"/>
      <c r="L12873" s="1715"/>
    </row>
    <row r="12874" spans="11:12" ht="15" customHeight="1">
      <c r="K12874" s="1715"/>
      <c r="L12874" s="1715"/>
    </row>
    <row r="12875" spans="11:12" ht="15" customHeight="1">
      <c r="K12875" s="1715"/>
      <c r="L12875" s="1715"/>
    </row>
    <row r="12876" spans="11:12" ht="15" customHeight="1">
      <c r="K12876" s="1715"/>
      <c r="L12876" s="1715"/>
    </row>
    <row r="12877" spans="11:12" ht="15" customHeight="1">
      <c r="K12877" s="1715"/>
      <c r="L12877" s="1715"/>
    </row>
    <row r="12878" spans="11:12" ht="15" customHeight="1">
      <c r="K12878" s="1715"/>
      <c r="L12878" s="1715"/>
    </row>
    <row r="12879" spans="11:12" ht="15" customHeight="1">
      <c r="K12879" s="1715"/>
      <c r="L12879" s="1715"/>
    </row>
    <row r="12880" spans="11:12" ht="15" customHeight="1">
      <c r="K12880" s="1715"/>
      <c r="L12880" s="1715"/>
    </row>
    <row r="12881" spans="11:12" ht="15" customHeight="1">
      <c r="K12881" s="1715"/>
      <c r="L12881" s="1715"/>
    </row>
    <row r="12882" spans="11:12" ht="15" customHeight="1">
      <c r="K12882" s="1715"/>
      <c r="L12882" s="1715"/>
    </row>
    <row r="12883" spans="11:12" ht="15" customHeight="1">
      <c r="K12883" s="1715"/>
      <c r="L12883" s="1715"/>
    </row>
    <row r="12884" spans="11:12" ht="15" customHeight="1">
      <c r="K12884" s="1715"/>
      <c r="L12884" s="1715"/>
    </row>
    <row r="12885" spans="11:12" ht="15" customHeight="1">
      <c r="K12885" s="1715"/>
      <c r="L12885" s="1715"/>
    </row>
    <row r="12886" spans="11:12" ht="15" customHeight="1">
      <c r="K12886" s="1715"/>
      <c r="L12886" s="1715"/>
    </row>
    <row r="12887" spans="11:12" ht="15" customHeight="1">
      <c r="K12887" s="1715"/>
      <c r="L12887" s="1715"/>
    </row>
    <row r="12888" spans="11:12" ht="15" customHeight="1">
      <c r="K12888" s="1715"/>
      <c r="L12888" s="1715"/>
    </row>
    <row r="12889" spans="11:12" ht="15" customHeight="1">
      <c r="K12889" s="1715"/>
      <c r="L12889" s="1715"/>
    </row>
    <row r="12890" spans="11:12" ht="15" customHeight="1">
      <c r="K12890" s="1715"/>
      <c r="L12890" s="1715"/>
    </row>
    <row r="12891" spans="11:12" ht="15" customHeight="1">
      <c r="K12891" s="1715"/>
      <c r="L12891" s="1715"/>
    </row>
    <row r="12892" spans="11:12" ht="15" customHeight="1">
      <c r="K12892" s="1715"/>
      <c r="L12892" s="1715"/>
    </row>
    <row r="12893" spans="11:12" ht="15" customHeight="1">
      <c r="K12893" s="1715"/>
      <c r="L12893" s="1715"/>
    </row>
    <row r="12894" spans="11:12" ht="15" customHeight="1">
      <c r="K12894" s="1715"/>
      <c r="L12894" s="1715"/>
    </row>
    <row r="12895" spans="11:12" ht="15" customHeight="1">
      <c r="K12895" s="1715"/>
      <c r="L12895" s="1715"/>
    </row>
    <row r="12896" spans="11:12" ht="15" customHeight="1">
      <c r="K12896" s="1715"/>
      <c r="L12896" s="1715"/>
    </row>
    <row r="12897" spans="11:12" ht="15" customHeight="1">
      <c r="K12897" s="1715"/>
      <c r="L12897" s="1715"/>
    </row>
    <row r="12898" spans="11:12" ht="15" customHeight="1">
      <c r="K12898" s="1715"/>
      <c r="L12898" s="1715"/>
    </row>
    <row r="12899" spans="11:12" ht="15" customHeight="1">
      <c r="K12899" s="1715"/>
      <c r="L12899" s="1715"/>
    </row>
    <row r="12900" spans="11:12" ht="15" customHeight="1">
      <c r="K12900" s="1715"/>
      <c r="L12900" s="1715"/>
    </row>
    <row r="12901" spans="11:12" ht="15" customHeight="1">
      <c r="K12901" s="1715"/>
      <c r="L12901" s="1715"/>
    </row>
    <row r="12902" spans="11:12" ht="15" customHeight="1">
      <c r="K12902" s="1715"/>
      <c r="L12902" s="1715"/>
    </row>
    <row r="12903" spans="11:12" ht="15" customHeight="1">
      <c r="K12903" s="1715"/>
      <c r="L12903" s="1715"/>
    </row>
    <row r="12904" spans="11:12" ht="15" customHeight="1">
      <c r="K12904" s="1715"/>
      <c r="L12904" s="1715"/>
    </row>
    <row r="12905" spans="11:12" ht="15" customHeight="1">
      <c r="K12905" s="1715"/>
      <c r="L12905" s="1715"/>
    </row>
    <row r="12906" spans="11:12" ht="15" customHeight="1">
      <c r="K12906" s="1715"/>
      <c r="L12906" s="1715"/>
    </row>
    <row r="12907" spans="11:12" ht="15" customHeight="1">
      <c r="K12907" s="1715"/>
      <c r="L12907" s="1715"/>
    </row>
    <row r="12908" spans="11:12" ht="15" customHeight="1">
      <c r="K12908" s="1715"/>
      <c r="L12908" s="1715"/>
    </row>
    <row r="12909" spans="11:12" ht="15" customHeight="1">
      <c r="K12909" s="1715"/>
      <c r="L12909" s="1715"/>
    </row>
    <row r="12910" spans="11:12" ht="15" customHeight="1">
      <c r="K12910" s="1715"/>
      <c r="L12910" s="1715"/>
    </row>
    <row r="12911" spans="11:12" ht="15" customHeight="1">
      <c r="K12911" s="1715"/>
      <c r="L12911" s="1715"/>
    </row>
    <row r="12912" spans="11:12" ht="15" customHeight="1">
      <c r="K12912" s="1715"/>
      <c r="L12912" s="1715"/>
    </row>
    <row r="12913" spans="11:12" ht="15" customHeight="1">
      <c r="K12913" s="1715"/>
      <c r="L12913" s="1715"/>
    </row>
    <row r="12914" spans="11:12" ht="15" customHeight="1">
      <c r="K12914" s="1715"/>
      <c r="L12914" s="1715"/>
    </row>
    <row r="12915" spans="11:12" ht="15" customHeight="1">
      <c r="K12915" s="1715"/>
      <c r="L12915" s="1715"/>
    </row>
    <row r="12916" spans="11:12" ht="15" customHeight="1">
      <c r="K12916" s="1715"/>
      <c r="L12916" s="1715"/>
    </row>
    <row r="12917" spans="11:12" ht="15" customHeight="1">
      <c r="K12917" s="1715"/>
      <c r="L12917" s="1715"/>
    </row>
    <row r="12918" spans="11:12" ht="15" customHeight="1">
      <c r="K12918" s="1715"/>
      <c r="L12918" s="1715"/>
    </row>
    <row r="12919" spans="11:12" ht="15" customHeight="1">
      <c r="K12919" s="1715"/>
      <c r="L12919" s="1715"/>
    </row>
    <row r="12920" spans="11:12" ht="15" customHeight="1">
      <c r="K12920" s="1715"/>
      <c r="L12920" s="1715"/>
    </row>
    <row r="12921" spans="11:12" ht="15" customHeight="1">
      <c r="K12921" s="1715"/>
      <c r="L12921" s="1715"/>
    </row>
    <row r="12922" spans="11:12" ht="15" customHeight="1">
      <c r="K12922" s="1715"/>
      <c r="L12922" s="1715"/>
    </row>
    <row r="12923" spans="11:12" ht="15" customHeight="1">
      <c r="K12923" s="1715"/>
      <c r="L12923" s="1715"/>
    </row>
    <row r="12924" spans="11:12" ht="15" customHeight="1">
      <c r="K12924" s="1715"/>
      <c r="L12924" s="1715"/>
    </row>
    <row r="12925" spans="11:12" ht="15" customHeight="1">
      <c r="K12925" s="1715"/>
      <c r="L12925" s="1715"/>
    </row>
    <row r="12926" spans="11:12" ht="15" customHeight="1">
      <c r="K12926" s="1715"/>
      <c r="L12926" s="1715"/>
    </row>
    <row r="12927" spans="11:12" ht="15" customHeight="1">
      <c r="K12927" s="1715"/>
      <c r="L12927" s="1715"/>
    </row>
    <row r="12928" spans="11:12" ht="15" customHeight="1">
      <c r="K12928" s="1715"/>
      <c r="L12928" s="1715"/>
    </row>
    <row r="12929" spans="11:12" ht="15" customHeight="1">
      <c r="K12929" s="1715"/>
      <c r="L12929" s="1715"/>
    </row>
    <row r="12930" spans="11:12" ht="15" customHeight="1">
      <c r="K12930" s="1715"/>
      <c r="L12930" s="1715"/>
    </row>
    <row r="12931" spans="11:12" ht="15" customHeight="1">
      <c r="K12931" s="1715"/>
      <c r="L12931" s="1715"/>
    </row>
    <row r="12932" spans="11:12" ht="15" customHeight="1">
      <c r="K12932" s="1715"/>
      <c r="L12932" s="1715"/>
    </row>
    <row r="12933" spans="11:12" ht="15" customHeight="1">
      <c r="K12933" s="1715"/>
      <c r="L12933" s="1715"/>
    </row>
    <row r="12934" spans="11:12" ht="15" customHeight="1">
      <c r="K12934" s="1715"/>
      <c r="L12934" s="1715"/>
    </row>
    <row r="12935" spans="11:12" ht="15" customHeight="1">
      <c r="K12935" s="1715"/>
      <c r="L12935" s="1715"/>
    </row>
    <row r="12936" spans="11:12" ht="15" customHeight="1">
      <c r="K12936" s="1715"/>
      <c r="L12936" s="1715"/>
    </row>
    <row r="12937" spans="11:12" ht="15" customHeight="1">
      <c r="K12937" s="1715"/>
      <c r="L12937" s="1715"/>
    </row>
    <row r="12938" spans="11:12" ht="15" customHeight="1">
      <c r="K12938" s="1715"/>
      <c r="L12938" s="1715"/>
    </row>
    <row r="12939" spans="11:12" ht="15" customHeight="1">
      <c r="K12939" s="1715"/>
      <c r="L12939" s="1715"/>
    </row>
    <row r="12940" spans="11:12" ht="15" customHeight="1">
      <c r="K12940" s="1715"/>
      <c r="L12940" s="1715"/>
    </row>
    <row r="12941" spans="11:12" ht="15" customHeight="1">
      <c r="K12941" s="1715"/>
      <c r="L12941" s="1715"/>
    </row>
    <row r="12942" spans="11:12" ht="15" customHeight="1">
      <c r="K12942" s="1715"/>
      <c r="L12942" s="1715"/>
    </row>
    <row r="12943" spans="11:12" ht="15" customHeight="1">
      <c r="K12943" s="1715"/>
      <c r="L12943" s="1715"/>
    </row>
    <row r="12944" spans="11:12" ht="15" customHeight="1">
      <c r="K12944" s="1715"/>
      <c r="L12944" s="1715"/>
    </row>
    <row r="12945" spans="11:12" ht="15" customHeight="1">
      <c r="K12945" s="1715"/>
      <c r="L12945" s="1715"/>
    </row>
    <row r="12946" spans="11:12" ht="15" customHeight="1">
      <c r="K12946" s="1715"/>
      <c r="L12946" s="1715"/>
    </row>
    <row r="12947" spans="11:12" ht="15" customHeight="1">
      <c r="K12947" s="1715"/>
      <c r="L12947" s="1715"/>
    </row>
    <row r="12948" spans="11:12" ht="15" customHeight="1">
      <c r="K12948" s="1715"/>
      <c r="L12948" s="1715"/>
    </row>
    <row r="12949" spans="11:12" ht="15" customHeight="1">
      <c r="K12949" s="1715"/>
      <c r="L12949" s="1715"/>
    </row>
    <row r="12950" spans="11:12" ht="15" customHeight="1">
      <c r="K12950" s="1715"/>
      <c r="L12950" s="1715"/>
    </row>
    <row r="12951" spans="11:12" ht="15" customHeight="1">
      <c r="K12951" s="1715"/>
      <c r="L12951" s="1715"/>
    </row>
    <row r="12952" spans="11:12" ht="15" customHeight="1">
      <c r="K12952" s="1715"/>
      <c r="L12952" s="1715"/>
    </row>
    <row r="12953" spans="11:12" ht="15" customHeight="1">
      <c r="K12953" s="1715"/>
      <c r="L12953" s="1715"/>
    </row>
    <row r="12954" spans="11:12" ht="15" customHeight="1">
      <c r="K12954" s="1715"/>
      <c r="L12954" s="1715"/>
    </row>
    <row r="12955" spans="11:12" ht="15" customHeight="1">
      <c r="K12955" s="1715"/>
      <c r="L12955" s="1715"/>
    </row>
    <row r="12956" spans="11:12" ht="15" customHeight="1">
      <c r="K12956" s="1715"/>
      <c r="L12956" s="1715"/>
    </row>
    <row r="12957" spans="11:12" ht="15" customHeight="1">
      <c r="K12957" s="1715"/>
      <c r="L12957" s="1715"/>
    </row>
    <row r="12958" spans="11:12" ht="15" customHeight="1">
      <c r="K12958" s="1715"/>
      <c r="L12958" s="1715"/>
    </row>
    <row r="12959" spans="11:12" ht="15" customHeight="1">
      <c r="K12959" s="1715"/>
      <c r="L12959" s="1715"/>
    </row>
    <row r="12960" spans="11:12" ht="15" customHeight="1">
      <c r="K12960" s="1715"/>
      <c r="L12960" s="1715"/>
    </row>
    <row r="12961" spans="11:12" ht="15" customHeight="1">
      <c r="K12961" s="1715"/>
      <c r="L12961" s="1715"/>
    </row>
    <row r="12962" spans="11:12" ht="15" customHeight="1">
      <c r="K12962" s="1715"/>
      <c r="L12962" s="1715"/>
    </row>
    <row r="12963" spans="11:12" ht="15" customHeight="1">
      <c r="K12963" s="1715"/>
      <c r="L12963" s="1715"/>
    </row>
    <row r="12964" spans="11:12" ht="15" customHeight="1">
      <c r="K12964" s="1715"/>
      <c r="L12964" s="1715"/>
    </row>
    <row r="12965" spans="11:12" ht="15" customHeight="1">
      <c r="K12965" s="1715"/>
      <c r="L12965" s="1715"/>
    </row>
    <row r="12966" spans="11:12" ht="15" customHeight="1">
      <c r="K12966" s="1715"/>
      <c r="L12966" s="1715"/>
    </row>
    <row r="12967" spans="11:12" ht="15" customHeight="1">
      <c r="K12967" s="1715"/>
      <c r="L12967" s="1715"/>
    </row>
    <row r="12968" spans="11:12" ht="15" customHeight="1">
      <c r="K12968" s="1715"/>
      <c r="L12968" s="1715"/>
    </row>
    <row r="12969" spans="11:12" ht="15" customHeight="1">
      <c r="K12969" s="1715"/>
      <c r="L12969" s="1715"/>
    </row>
    <row r="12970" spans="11:12" ht="15" customHeight="1">
      <c r="K12970" s="1715"/>
      <c r="L12970" s="1715"/>
    </row>
    <row r="12971" spans="11:12" ht="15" customHeight="1">
      <c r="K12971" s="1715"/>
      <c r="L12971" s="1715"/>
    </row>
    <row r="12972" spans="11:12" ht="15" customHeight="1">
      <c r="K12972" s="1715"/>
      <c r="L12972" s="1715"/>
    </row>
    <row r="12973" spans="11:12" ht="15" customHeight="1">
      <c r="K12973" s="1715"/>
      <c r="L12973" s="1715"/>
    </row>
    <row r="12974" spans="11:12" ht="15" customHeight="1">
      <c r="K12974" s="1715"/>
      <c r="L12974" s="1715"/>
    </row>
    <row r="12975" spans="11:12" ht="15" customHeight="1">
      <c r="K12975" s="1715"/>
      <c r="L12975" s="1715"/>
    </row>
    <row r="12976" spans="11:12" ht="15" customHeight="1">
      <c r="K12976" s="1715"/>
      <c r="L12976" s="1715"/>
    </row>
    <row r="12977" spans="11:12" ht="15" customHeight="1">
      <c r="K12977" s="1715"/>
      <c r="L12977" s="1715"/>
    </row>
    <row r="12978" spans="11:12" ht="15" customHeight="1">
      <c r="K12978" s="1715"/>
      <c r="L12978" s="1715"/>
    </row>
    <row r="12979" spans="11:12" ht="15" customHeight="1">
      <c r="K12979" s="1715"/>
      <c r="L12979" s="1715"/>
    </row>
    <row r="12980" spans="11:12" ht="15" customHeight="1">
      <c r="K12980" s="1715"/>
      <c r="L12980" s="1715"/>
    </row>
    <row r="12981" spans="11:12" ht="15" customHeight="1">
      <c r="K12981" s="1715"/>
      <c r="L12981" s="1715"/>
    </row>
    <row r="12982" spans="11:12" ht="15" customHeight="1">
      <c r="K12982" s="1715"/>
      <c r="L12982" s="1715"/>
    </row>
    <row r="12983" spans="11:12" ht="15" customHeight="1">
      <c r="K12983" s="1715"/>
      <c r="L12983" s="1715"/>
    </row>
    <row r="12984" spans="11:12" ht="15" customHeight="1">
      <c r="K12984" s="1715"/>
      <c r="L12984" s="1715"/>
    </row>
    <row r="12985" spans="11:12" ht="15" customHeight="1">
      <c r="K12985" s="1715"/>
      <c r="L12985" s="1715"/>
    </row>
    <row r="12986" spans="11:12" ht="15" customHeight="1">
      <c r="K12986" s="1715"/>
      <c r="L12986" s="1715"/>
    </row>
    <row r="12987" spans="11:12" ht="15" customHeight="1">
      <c r="K12987" s="1715"/>
      <c r="L12987" s="1715"/>
    </row>
    <row r="12988" spans="11:12" ht="15" customHeight="1">
      <c r="K12988" s="1715"/>
      <c r="L12988" s="1715"/>
    </row>
    <row r="12989" spans="11:12" ht="15" customHeight="1">
      <c r="K12989" s="1715"/>
      <c r="L12989" s="1715"/>
    </row>
    <row r="12990" spans="11:12" ht="15" customHeight="1">
      <c r="K12990" s="1715"/>
      <c r="L12990" s="1715"/>
    </row>
    <row r="12991" spans="11:12" ht="15" customHeight="1">
      <c r="K12991" s="1715"/>
      <c r="L12991" s="1715"/>
    </row>
    <row r="12992" spans="11:12" ht="15" customHeight="1">
      <c r="K12992" s="1715"/>
      <c r="L12992" s="1715"/>
    </row>
    <row r="12993" spans="11:12" ht="15" customHeight="1">
      <c r="K12993" s="1715"/>
      <c r="L12993" s="1715"/>
    </row>
    <row r="12994" spans="11:12" ht="15" customHeight="1">
      <c r="K12994" s="1715"/>
      <c r="L12994" s="1715"/>
    </row>
    <row r="12995" spans="11:12" ht="15" customHeight="1">
      <c r="K12995" s="1715"/>
      <c r="L12995" s="1715"/>
    </row>
    <row r="12996" spans="11:12" ht="15" customHeight="1">
      <c r="K12996" s="1715"/>
      <c r="L12996" s="1715"/>
    </row>
    <row r="12997" spans="11:12" ht="15" customHeight="1">
      <c r="K12997" s="1715"/>
      <c r="L12997" s="1715"/>
    </row>
    <row r="12998" spans="11:12" ht="15" customHeight="1">
      <c r="K12998" s="1715"/>
      <c r="L12998" s="1715"/>
    </row>
    <row r="12999" spans="11:12" ht="15" customHeight="1">
      <c r="K12999" s="1715"/>
      <c r="L12999" s="1715"/>
    </row>
    <row r="13000" spans="11:12" ht="15" customHeight="1">
      <c r="K13000" s="1715"/>
      <c r="L13000" s="1715"/>
    </row>
    <row r="13001" spans="11:12" ht="15" customHeight="1">
      <c r="K13001" s="1715"/>
      <c r="L13001" s="1715"/>
    </row>
    <row r="13002" spans="11:12" ht="15" customHeight="1">
      <c r="K13002" s="1715"/>
      <c r="L13002" s="1715"/>
    </row>
    <row r="13003" spans="11:12" ht="15" customHeight="1">
      <c r="K13003" s="1715"/>
      <c r="L13003" s="1715"/>
    </row>
    <row r="13004" spans="11:12" ht="15" customHeight="1">
      <c r="K13004" s="1715"/>
      <c r="L13004" s="1715"/>
    </row>
    <row r="13005" spans="11:12" ht="15" customHeight="1">
      <c r="K13005" s="1715"/>
      <c r="L13005" s="1715"/>
    </row>
    <row r="13006" spans="11:12" ht="15" customHeight="1">
      <c r="K13006" s="1715"/>
      <c r="L13006" s="1715"/>
    </row>
    <row r="13007" spans="11:12" ht="15" customHeight="1">
      <c r="K13007" s="1715"/>
      <c r="L13007" s="1715"/>
    </row>
    <row r="13008" spans="11:12" ht="15" customHeight="1">
      <c r="K13008" s="1715"/>
      <c r="L13008" s="1715"/>
    </row>
    <row r="13009" spans="11:12" ht="15" customHeight="1">
      <c r="K13009" s="1715"/>
      <c r="L13009" s="1715"/>
    </row>
    <row r="13010" spans="11:12" ht="15" customHeight="1">
      <c r="K13010" s="1715"/>
      <c r="L13010" s="1715"/>
    </row>
    <row r="13011" spans="11:12" ht="15" customHeight="1">
      <c r="K13011" s="1715"/>
      <c r="L13011" s="1715"/>
    </row>
    <row r="13012" spans="11:12" ht="15" customHeight="1">
      <c r="K13012" s="1715"/>
      <c r="L13012" s="1715"/>
    </row>
    <row r="13013" spans="11:12" ht="15" customHeight="1">
      <c r="K13013" s="1715"/>
      <c r="L13013" s="1715"/>
    </row>
    <row r="13014" spans="11:12" ht="15" customHeight="1">
      <c r="K13014" s="1715"/>
      <c r="L13014" s="1715"/>
    </row>
    <row r="13015" spans="11:12" ht="15" customHeight="1">
      <c r="K13015" s="1715"/>
      <c r="L13015" s="1715"/>
    </row>
    <row r="13016" spans="11:12" ht="15" customHeight="1">
      <c r="K13016" s="1715"/>
      <c r="L13016" s="1715"/>
    </row>
    <row r="13017" spans="11:12" ht="15" customHeight="1">
      <c r="K13017" s="1715"/>
      <c r="L13017" s="1715"/>
    </row>
    <row r="13018" spans="11:12" ht="15" customHeight="1">
      <c r="K13018" s="1715"/>
      <c r="L13018" s="1715"/>
    </row>
    <row r="13019" spans="11:12" ht="15" customHeight="1">
      <c r="K13019" s="1715"/>
      <c r="L13019" s="1715"/>
    </row>
    <row r="13020" spans="11:12" ht="15" customHeight="1">
      <c r="K13020" s="1715"/>
      <c r="L13020" s="1715"/>
    </row>
    <row r="13021" spans="11:12" ht="15" customHeight="1">
      <c r="K13021" s="1715"/>
      <c r="L13021" s="1715"/>
    </row>
    <row r="13022" spans="11:12" ht="15" customHeight="1">
      <c r="K13022" s="1715"/>
      <c r="L13022" s="1715"/>
    </row>
    <row r="13023" spans="11:12" ht="15" customHeight="1">
      <c r="K13023" s="1715"/>
      <c r="L13023" s="1715"/>
    </row>
    <row r="13024" spans="11:12" ht="15" customHeight="1">
      <c r="K13024" s="1715"/>
      <c r="L13024" s="1715"/>
    </row>
    <row r="13025" spans="11:12" ht="15" customHeight="1">
      <c r="K13025" s="1715"/>
      <c r="L13025" s="1715"/>
    </row>
    <row r="13026" spans="11:12" ht="15" customHeight="1">
      <c r="K13026" s="1715"/>
      <c r="L13026" s="1715"/>
    </row>
    <row r="13027" spans="11:12" ht="15" customHeight="1">
      <c r="K13027" s="1715"/>
      <c r="L13027" s="1715"/>
    </row>
    <row r="13028" spans="11:12" ht="15" customHeight="1">
      <c r="K13028" s="1715"/>
      <c r="L13028" s="1715"/>
    </row>
    <row r="13029" spans="11:12" ht="15" customHeight="1">
      <c r="K13029" s="1715"/>
      <c r="L13029" s="1715"/>
    </row>
    <row r="13030" spans="11:12" ht="15" customHeight="1">
      <c r="K13030" s="1715"/>
      <c r="L13030" s="1715"/>
    </row>
    <row r="13031" spans="11:12" ht="15" customHeight="1">
      <c r="K13031" s="1715"/>
      <c r="L13031" s="1715"/>
    </row>
    <row r="13032" spans="11:12" ht="15" customHeight="1">
      <c r="K13032" s="1715"/>
      <c r="L13032" s="1715"/>
    </row>
    <row r="13033" spans="11:12" ht="15" customHeight="1">
      <c r="K13033" s="1715"/>
      <c r="L13033" s="1715"/>
    </row>
    <row r="13034" spans="11:12" ht="15" customHeight="1">
      <c r="K13034" s="1715"/>
      <c r="L13034" s="1715"/>
    </row>
    <row r="13035" spans="11:12" ht="15" customHeight="1">
      <c r="K13035" s="1715"/>
      <c r="L13035" s="1715"/>
    </row>
    <row r="13036" spans="11:12" ht="15" customHeight="1">
      <c r="K13036" s="1715"/>
      <c r="L13036" s="1715"/>
    </row>
    <row r="13037" spans="11:12" ht="15" customHeight="1">
      <c r="K13037" s="1715"/>
      <c r="L13037" s="1715"/>
    </row>
    <row r="13038" spans="11:12" ht="15" customHeight="1">
      <c r="K13038" s="1715"/>
      <c r="L13038" s="1715"/>
    </row>
    <row r="13039" spans="11:12" ht="15" customHeight="1">
      <c r="K13039" s="1715"/>
      <c r="L13039" s="1715"/>
    </row>
    <row r="13040" spans="11:12" ht="15" customHeight="1">
      <c r="K13040" s="1715"/>
      <c r="L13040" s="1715"/>
    </row>
    <row r="13041" spans="11:12" ht="15" customHeight="1">
      <c r="K13041" s="1715"/>
      <c r="L13041" s="1715"/>
    </row>
    <row r="13042" spans="11:12" ht="15" customHeight="1">
      <c r="K13042" s="1715"/>
      <c r="L13042" s="1715"/>
    </row>
    <row r="13043" spans="11:12" ht="15" customHeight="1">
      <c r="K13043" s="1715"/>
      <c r="L13043" s="1715"/>
    </row>
    <row r="13044" spans="11:12" ht="15" customHeight="1">
      <c r="K13044" s="1715"/>
      <c r="L13044" s="1715"/>
    </row>
    <row r="13045" spans="11:12" ht="15" customHeight="1">
      <c r="K13045" s="1715"/>
      <c r="L13045" s="1715"/>
    </row>
    <row r="13046" spans="11:12" ht="15" customHeight="1">
      <c r="K13046" s="1715"/>
      <c r="L13046" s="1715"/>
    </row>
    <row r="13047" spans="11:12" ht="15" customHeight="1">
      <c r="K13047" s="1715"/>
      <c r="L13047" s="1715"/>
    </row>
    <row r="13048" spans="11:12" ht="15" customHeight="1">
      <c r="K13048" s="1715"/>
      <c r="L13048" s="1715"/>
    </row>
    <row r="13049" spans="11:12" ht="15" customHeight="1">
      <c r="K13049" s="1715"/>
      <c r="L13049" s="1715"/>
    </row>
    <row r="13050" spans="11:12" ht="15" customHeight="1">
      <c r="K13050" s="1715"/>
      <c r="L13050" s="1715"/>
    </row>
    <row r="13051" spans="11:12" ht="15" customHeight="1">
      <c r="K13051" s="1715"/>
      <c r="L13051" s="1715"/>
    </row>
    <row r="13052" spans="11:12" ht="15" customHeight="1">
      <c r="K13052" s="1715"/>
      <c r="L13052" s="1715"/>
    </row>
    <row r="13053" spans="11:12" ht="15" customHeight="1">
      <c r="K13053" s="1715"/>
      <c r="L13053" s="1715"/>
    </row>
    <row r="13054" spans="11:12" ht="15" customHeight="1">
      <c r="K13054" s="1715"/>
      <c r="L13054" s="1715"/>
    </row>
    <row r="13055" spans="11:12" ht="15" customHeight="1">
      <c r="K13055" s="1715"/>
      <c r="L13055" s="1715"/>
    </row>
    <row r="13056" spans="11:12" ht="15" customHeight="1">
      <c r="K13056" s="1715"/>
      <c r="L13056" s="1715"/>
    </row>
    <row r="13057" spans="11:12" ht="15" customHeight="1">
      <c r="K13057" s="1715"/>
      <c r="L13057" s="1715"/>
    </row>
    <row r="13058" spans="11:12" ht="15" customHeight="1">
      <c r="K13058" s="1715"/>
      <c r="L13058" s="1715"/>
    </row>
    <row r="13059" spans="11:12" ht="15" customHeight="1">
      <c r="K13059" s="1715"/>
      <c r="L13059" s="1715"/>
    </row>
    <row r="13060" spans="11:12" ht="15" customHeight="1">
      <c r="K13060" s="1715"/>
      <c r="L13060" s="1715"/>
    </row>
    <row r="13061" spans="11:12" ht="15" customHeight="1">
      <c r="K13061" s="1715"/>
      <c r="L13061" s="1715"/>
    </row>
    <row r="13062" spans="11:12" ht="15" customHeight="1">
      <c r="K13062" s="1715"/>
      <c r="L13062" s="1715"/>
    </row>
    <row r="13063" spans="11:12" ht="15" customHeight="1">
      <c r="K13063" s="1715"/>
      <c r="L13063" s="1715"/>
    </row>
    <row r="13064" spans="11:12" ht="15" customHeight="1">
      <c r="K13064" s="1715"/>
      <c r="L13064" s="1715"/>
    </row>
    <row r="13065" spans="11:12" ht="15" customHeight="1">
      <c r="K13065" s="1715"/>
      <c r="L13065" s="1715"/>
    </row>
    <row r="13066" spans="11:12" ht="15" customHeight="1">
      <c r="K13066" s="1715"/>
      <c r="L13066" s="1715"/>
    </row>
    <row r="13067" spans="11:12" ht="15" customHeight="1">
      <c r="K13067" s="1715"/>
      <c r="L13067" s="1715"/>
    </row>
    <row r="13068" spans="11:12" ht="15" customHeight="1">
      <c r="K13068" s="1715"/>
      <c r="L13068" s="1715"/>
    </row>
    <row r="13069" spans="11:12" ht="15" customHeight="1">
      <c r="K13069" s="1715"/>
      <c r="L13069" s="1715"/>
    </row>
    <row r="13070" spans="11:12" ht="15" customHeight="1">
      <c r="K13070" s="1715"/>
      <c r="L13070" s="1715"/>
    </row>
    <row r="13071" spans="11:12" ht="15" customHeight="1">
      <c r="K13071" s="1715"/>
      <c r="L13071" s="1715"/>
    </row>
    <row r="13072" spans="11:12" ht="15" customHeight="1">
      <c r="K13072" s="1715"/>
      <c r="L13072" s="1715"/>
    </row>
    <row r="13073" spans="11:12" ht="15" customHeight="1">
      <c r="K13073" s="1715"/>
      <c r="L13073" s="1715"/>
    </row>
    <row r="13074" spans="11:12" ht="15" customHeight="1">
      <c r="K13074" s="1715"/>
      <c r="L13074" s="1715"/>
    </row>
    <row r="13075" spans="11:12" ht="15" customHeight="1">
      <c r="K13075" s="1715"/>
      <c r="L13075" s="1715"/>
    </row>
    <row r="13076" spans="11:12" ht="15" customHeight="1">
      <c r="K13076" s="1715"/>
      <c r="L13076" s="1715"/>
    </row>
    <row r="13077" spans="11:12" ht="15" customHeight="1">
      <c r="K13077" s="1715"/>
      <c r="L13077" s="1715"/>
    </row>
    <row r="13078" spans="11:12" ht="15" customHeight="1">
      <c r="K13078" s="1715"/>
      <c r="L13078" s="1715"/>
    </row>
    <row r="13079" spans="11:12" ht="15" customHeight="1">
      <c r="K13079" s="1715"/>
      <c r="L13079" s="1715"/>
    </row>
    <row r="13080" spans="11:12" ht="15" customHeight="1">
      <c r="K13080" s="1715"/>
      <c r="L13080" s="1715"/>
    </row>
    <row r="13081" spans="11:12" ht="15" customHeight="1">
      <c r="K13081" s="1715"/>
      <c r="L13081" s="1715"/>
    </row>
    <row r="13082" spans="11:12" ht="15" customHeight="1">
      <c r="K13082" s="1715"/>
      <c r="L13082" s="1715"/>
    </row>
    <row r="13083" spans="11:12" ht="15" customHeight="1">
      <c r="K13083" s="1715"/>
      <c r="L13083" s="1715"/>
    </row>
    <row r="13084" spans="11:12" ht="15" customHeight="1">
      <c r="K13084" s="1715"/>
      <c r="L13084" s="1715"/>
    </row>
    <row r="13085" spans="11:12" ht="15" customHeight="1">
      <c r="K13085" s="1715"/>
      <c r="L13085" s="1715"/>
    </row>
    <row r="13086" spans="11:12" ht="15" customHeight="1">
      <c r="K13086" s="1715"/>
      <c r="L13086" s="1715"/>
    </row>
    <row r="13087" spans="11:12" ht="15" customHeight="1">
      <c r="K13087" s="1715"/>
      <c r="L13087" s="1715"/>
    </row>
    <row r="13088" spans="11:12" ht="15" customHeight="1">
      <c r="K13088" s="1715"/>
      <c r="L13088" s="1715"/>
    </row>
    <row r="13089" spans="11:12" ht="15" customHeight="1">
      <c r="K13089" s="1715"/>
      <c r="L13089" s="1715"/>
    </row>
    <row r="13090" spans="11:12" ht="15" customHeight="1">
      <c r="K13090" s="1715"/>
      <c r="L13090" s="1715"/>
    </row>
    <row r="13091" spans="11:12" ht="15" customHeight="1">
      <c r="K13091" s="1715"/>
      <c r="L13091" s="1715"/>
    </row>
    <row r="13092" spans="11:12" ht="15" customHeight="1">
      <c r="K13092" s="1715"/>
      <c r="L13092" s="1715"/>
    </row>
    <row r="13093" spans="11:12" ht="15" customHeight="1">
      <c r="K13093" s="1715"/>
      <c r="L13093" s="1715"/>
    </row>
    <row r="13094" spans="11:12" ht="15" customHeight="1">
      <c r="K13094" s="1715"/>
      <c r="L13094" s="1715"/>
    </row>
    <row r="13095" spans="11:12" ht="15" customHeight="1">
      <c r="K13095" s="1715"/>
      <c r="L13095" s="1715"/>
    </row>
    <row r="13096" spans="11:12" ht="15" customHeight="1">
      <c r="K13096" s="1715"/>
      <c r="L13096" s="1715"/>
    </row>
    <row r="13097" spans="11:12" ht="15" customHeight="1">
      <c r="K13097" s="1715"/>
      <c r="L13097" s="1715"/>
    </row>
    <row r="13098" spans="11:12" ht="15" customHeight="1">
      <c r="K13098" s="1715"/>
      <c r="L13098" s="1715"/>
    </row>
    <row r="13099" spans="11:12" ht="15" customHeight="1">
      <c r="K13099" s="1715"/>
      <c r="L13099" s="1715"/>
    </row>
    <row r="13100" spans="11:12" ht="15" customHeight="1">
      <c r="K13100" s="1715"/>
      <c r="L13100" s="1715"/>
    </row>
    <row r="13101" spans="11:12" ht="15" customHeight="1">
      <c r="K13101" s="1715"/>
      <c r="L13101" s="1715"/>
    </row>
    <row r="13102" spans="11:12" ht="15" customHeight="1">
      <c r="K13102" s="1715"/>
      <c r="L13102" s="1715"/>
    </row>
    <row r="13103" spans="11:12" ht="15" customHeight="1">
      <c r="K13103" s="1715"/>
      <c r="L13103" s="1715"/>
    </row>
    <row r="13104" spans="11:12" ht="15" customHeight="1">
      <c r="K13104" s="1715"/>
      <c r="L13104" s="1715"/>
    </row>
    <row r="13105" spans="11:12" ht="15" customHeight="1">
      <c r="K13105" s="1715"/>
      <c r="L13105" s="1715"/>
    </row>
    <row r="13106" spans="11:12" ht="15" customHeight="1">
      <c r="K13106" s="1715"/>
      <c r="L13106" s="1715"/>
    </row>
    <row r="13107" spans="11:12" ht="15" customHeight="1">
      <c r="K13107" s="1715"/>
      <c r="L13107" s="1715"/>
    </row>
    <row r="13108" spans="11:12" ht="15" customHeight="1">
      <c r="K13108" s="1715"/>
      <c r="L13108" s="1715"/>
    </row>
    <row r="13109" spans="11:12" ht="15" customHeight="1">
      <c r="K13109" s="1715"/>
      <c r="L13109" s="1715"/>
    </row>
    <row r="13110" spans="11:12" ht="15" customHeight="1">
      <c r="K13110" s="1715"/>
      <c r="L13110" s="1715"/>
    </row>
    <row r="13111" spans="11:12" ht="15" customHeight="1">
      <c r="K13111" s="1715"/>
      <c r="L13111" s="1715"/>
    </row>
    <row r="13112" spans="11:12" ht="15" customHeight="1">
      <c r="K13112" s="1715"/>
      <c r="L13112" s="1715"/>
    </row>
    <row r="13113" spans="11:12" ht="15" customHeight="1">
      <c r="K13113" s="1715"/>
      <c r="L13113" s="1715"/>
    </row>
    <row r="13114" spans="11:12" ht="15" customHeight="1">
      <c r="K13114" s="1715"/>
      <c r="L13114" s="1715"/>
    </row>
    <row r="13115" spans="11:12" ht="15" customHeight="1">
      <c r="K13115" s="1715"/>
      <c r="L13115" s="1715"/>
    </row>
    <row r="13116" spans="11:12" ht="15" customHeight="1">
      <c r="K13116" s="1715"/>
      <c r="L13116" s="1715"/>
    </row>
    <row r="13117" spans="11:12" ht="15" customHeight="1">
      <c r="K13117" s="1715"/>
      <c r="L13117" s="1715"/>
    </row>
    <row r="13118" spans="11:12" ht="15" customHeight="1">
      <c r="K13118" s="1715"/>
      <c r="L13118" s="1715"/>
    </row>
    <row r="13119" spans="11:12" ht="15" customHeight="1">
      <c r="K13119" s="1715"/>
      <c r="L13119" s="1715"/>
    </row>
    <row r="13120" spans="11:12" ht="15" customHeight="1">
      <c r="K13120" s="1715"/>
      <c r="L13120" s="1715"/>
    </row>
    <row r="13121" spans="11:12" ht="15" customHeight="1">
      <c r="K13121" s="1715"/>
      <c r="L13121" s="1715"/>
    </row>
    <row r="13122" spans="11:12" ht="15" customHeight="1">
      <c r="K13122" s="1715"/>
      <c r="L13122" s="1715"/>
    </row>
    <row r="13123" spans="11:12" ht="15" customHeight="1">
      <c r="K13123" s="1715"/>
      <c r="L13123" s="1715"/>
    </row>
    <row r="13124" spans="11:12" ht="15" customHeight="1">
      <c r="K13124" s="1715"/>
      <c r="L13124" s="1715"/>
    </row>
    <row r="13125" spans="11:12" ht="15" customHeight="1">
      <c r="K13125" s="1715"/>
      <c r="L13125" s="1715"/>
    </row>
    <row r="13126" spans="11:12" ht="15" customHeight="1">
      <c r="K13126" s="1715"/>
      <c r="L13126" s="1715"/>
    </row>
    <row r="13127" spans="11:12" ht="15" customHeight="1">
      <c r="K13127" s="1715"/>
      <c r="L13127" s="1715"/>
    </row>
    <row r="13128" spans="11:12" ht="15" customHeight="1">
      <c r="K13128" s="1715"/>
      <c r="L13128" s="1715"/>
    </row>
    <row r="13129" spans="11:12" ht="15" customHeight="1">
      <c r="K13129" s="1715"/>
      <c r="L13129" s="1715"/>
    </row>
    <row r="13130" spans="11:12" ht="15" customHeight="1">
      <c r="K13130" s="1715"/>
      <c r="L13130" s="1715"/>
    </row>
    <row r="13131" spans="11:12" ht="15" customHeight="1">
      <c r="K13131" s="1715"/>
      <c r="L13131" s="1715"/>
    </row>
    <row r="13132" spans="11:12" ht="15" customHeight="1">
      <c r="K13132" s="1715"/>
      <c r="L13132" s="1715"/>
    </row>
    <row r="13133" spans="11:12" ht="15" customHeight="1">
      <c r="K13133" s="1715"/>
      <c r="L13133" s="1715"/>
    </row>
    <row r="13134" spans="11:12" ht="15" customHeight="1">
      <c r="K13134" s="1715"/>
      <c r="L13134" s="1715"/>
    </row>
    <row r="13135" spans="11:12" ht="15" customHeight="1">
      <c r="K13135" s="1715"/>
      <c r="L13135" s="1715"/>
    </row>
    <row r="13136" spans="11:12" ht="15" customHeight="1">
      <c r="K13136" s="1715"/>
      <c r="L13136" s="1715"/>
    </row>
    <row r="13137" spans="11:12" ht="15" customHeight="1">
      <c r="K13137" s="1715"/>
      <c r="L13137" s="1715"/>
    </row>
    <row r="13138" spans="11:12" ht="15" customHeight="1">
      <c r="K13138" s="1715"/>
      <c r="L13138" s="1715"/>
    </row>
    <row r="13139" spans="11:12" ht="15" customHeight="1">
      <c r="K13139" s="1715"/>
      <c r="L13139" s="1715"/>
    </row>
    <row r="13140" spans="11:12" ht="15" customHeight="1">
      <c r="K13140" s="1715"/>
      <c r="L13140" s="1715"/>
    </row>
    <row r="13141" spans="11:12" ht="15" customHeight="1">
      <c r="K13141" s="1715"/>
      <c r="L13141" s="1715"/>
    </row>
    <row r="13142" spans="11:12" ht="15" customHeight="1">
      <c r="K13142" s="1715"/>
      <c r="L13142" s="1715"/>
    </row>
    <row r="13143" spans="11:12" ht="15" customHeight="1">
      <c r="K13143" s="1715"/>
      <c r="L13143" s="1715"/>
    </row>
    <row r="13144" spans="11:12" ht="15" customHeight="1">
      <c r="K13144" s="1715"/>
      <c r="L13144" s="1715"/>
    </row>
    <row r="13145" spans="11:12" ht="15" customHeight="1">
      <c r="K13145" s="1715"/>
      <c r="L13145" s="1715"/>
    </row>
    <row r="13146" spans="11:12" ht="15" customHeight="1">
      <c r="K13146" s="1715"/>
      <c r="L13146" s="1715"/>
    </row>
    <row r="13147" spans="11:12" ht="15" customHeight="1">
      <c r="K13147" s="1715"/>
      <c r="L13147" s="1715"/>
    </row>
    <row r="13148" spans="11:12" ht="15" customHeight="1">
      <c r="K13148" s="1715"/>
      <c r="L13148" s="1715"/>
    </row>
    <row r="13149" spans="11:12" ht="15" customHeight="1">
      <c r="K13149" s="1715"/>
      <c r="L13149" s="1715"/>
    </row>
    <row r="13150" spans="11:12" ht="15" customHeight="1">
      <c r="K13150" s="1715"/>
      <c r="L13150" s="1715"/>
    </row>
    <row r="13151" spans="11:12" ht="15" customHeight="1">
      <c r="K13151" s="1715"/>
      <c r="L13151" s="1715"/>
    </row>
    <row r="13152" spans="11:12" ht="15" customHeight="1">
      <c r="K13152" s="1715"/>
      <c r="L13152" s="1715"/>
    </row>
    <row r="13153" spans="11:12" ht="15" customHeight="1">
      <c r="K13153" s="1715"/>
      <c r="L13153" s="1715"/>
    </row>
    <row r="13154" spans="11:12" ht="15" customHeight="1">
      <c r="K13154" s="1715"/>
      <c r="L13154" s="1715"/>
    </row>
    <row r="13155" spans="11:12" ht="15" customHeight="1">
      <c r="K13155" s="1715"/>
      <c r="L13155" s="1715"/>
    </row>
    <row r="13156" spans="11:12" ht="15" customHeight="1">
      <c r="K13156" s="1715"/>
      <c r="L13156" s="1715"/>
    </row>
    <row r="13157" spans="11:12" ht="15" customHeight="1">
      <c r="K13157" s="1715"/>
      <c r="L13157" s="1715"/>
    </row>
    <row r="13158" spans="11:12" ht="15" customHeight="1">
      <c r="K13158" s="1715"/>
      <c r="L13158" s="1715"/>
    </row>
    <row r="13159" spans="11:12" ht="15" customHeight="1">
      <c r="K13159" s="1715"/>
      <c r="L13159" s="1715"/>
    </row>
    <row r="13160" spans="11:12" ht="15" customHeight="1">
      <c r="K13160" s="1715"/>
      <c r="L13160" s="1715"/>
    </row>
    <row r="13161" spans="11:12" ht="15" customHeight="1">
      <c r="K13161" s="1715"/>
      <c r="L13161" s="1715"/>
    </row>
    <row r="13162" spans="11:12" ht="15" customHeight="1">
      <c r="K13162" s="1715"/>
      <c r="L13162" s="1715"/>
    </row>
    <row r="13163" spans="11:12" ht="15" customHeight="1">
      <c r="K13163" s="1715"/>
      <c r="L13163" s="1715"/>
    </row>
    <row r="13164" spans="11:12" ht="15" customHeight="1">
      <c r="K13164" s="1715"/>
      <c r="L13164" s="1715"/>
    </row>
    <row r="13165" spans="11:12" ht="15" customHeight="1">
      <c r="K13165" s="1715"/>
      <c r="L13165" s="1715"/>
    </row>
    <row r="13166" spans="11:12" ht="15" customHeight="1">
      <c r="K13166" s="1715"/>
      <c r="L13166" s="1715"/>
    </row>
    <row r="13167" spans="11:12" ht="15" customHeight="1">
      <c r="K13167" s="1715"/>
      <c r="L13167" s="1715"/>
    </row>
    <row r="13168" spans="11:12" ht="15" customHeight="1">
      <c r="K13168" s="1715"/>
      <c r="L13168" s="1715"/>
    </row>
    <row r="13169" spans="11:12" ht="15" customHeight="1">
      <c r="K13169" s="1715"/>
      <c r="L13169" s="1715"/>
    </row>
    <row r="13170" spans="11:12" ht="15" customHeight="1">
      <c r="K13170" s="1715"/>
      <c r="L13170" s="1715"/>
    </row>
    <row r="13171" spans="11:12" ht="15" customHeight="1">
      <c r="K13171" s="1715"/>
      <c r="L13171" s="1715"/>
    </row>
    <row r="13172" spans="11:12" ht="15" customHeight="1">
      <c r="K13172" s="1715"/>
      <c r="L13172" s="1715"/>
    </row>
    <row r="13173" spans="11:12" ht="15" customHeight="1">
      <c r="K13173" s="1715"/>
      <c r="L13173" s="1715"/>
    </row>
    <row r="13174" spans="11:12" ht="15" customHeight="1">
      <c r="K13174" s="1715"/>
      <c r="L13174" s="1715"/>
    </row>
    <row r="13175" spans="11:12" ht="15" customHeight="1">
      <c r="K13175" s="1715"/>
      <c r="L13175" s="1715"/>
    </row>
    <row r="13176" spans="11:12" ht="15" customHeight="1">
      <c r="K13176" s="1715"/>
      <c r="L13176" s="1715"/>
    </row>
    <row r="13177" spans="11:12" ht="15" customHeight="1">
      <c r="K13177" s="1715"/>
      <c r="L13177" s="1715"/>
    </row>
    <row r="13178" spans="11:12" ht="15" customHeight="1">
      <c r="K13178" s="1715"/>
      <c r="L13178" s="1715"/>
    </row>
    <row r="13179" spans="11:12" ht="15" customHeight="1">
      <c r="K13179" s="1715"/>
      <c r="L13179" s="1715"/>
    </row>
    <row r="13180" spans="11:12" ht="15" customHeight="1">
      <c r="K13180" s="1715"/>
      <c r="L13180" s="1715"/>
    </row>
    <row r="13181" spans="11:12" ht="15" customHeight="1">
      <c r="K13181" s="1715"/>
      <c r="L13181" s="1715"/>
    </row>
    <row r="13182" spans="11:12" ht="15" customHeight="1">
      <c r="K13182" s="1715"/>
      <c r="L13182" s="1715"/>
    </row>
    <row r="13183" spans="11:12" ht="15" customHeight="1">
      <c r="K13183" s="1715"/>
      <c r="L13183" s="1715"/>
    </row>
    <row r="13184" spans="11:12" ht="15" customHeight="1">
      <c r="K13184" s="1715"/>
      <c r="L13184" s="1715"/>
    </row>
    <row r="13185" spans="11:12" ht="15" customHeight="1">
      <c r="K13185" s="1715"/>
      <c r="L13185" s="1715"/>
    </row>
    <row r="13186" spans="11:12" ht="15" customHeight="1">
      <c r="K13186" s="1715"/>
      <c r="L13186" s="1715"/>
    </row>
    <row r="13187" spans="11:12" ht="15" customHeight="1">
      <c r="K13187" s="1715"/>
      <c r="L13187" s="1715"/>
    </row>
    <row r="13188" spans="11:12" ht="15" customHeight="1">
      <c r="K13188" s="1715"/>
      <c r="L13188" s="1715"/>
    </row>
    <row r="13189" spans="11:12" ht="15" customHeight="1">
      <c r="K13189" s="1715"/>
      <c r="L13189" s="1715"/>
    </row>
    <row r="13190" spans="11:12" ht="15" customHeight="1">
      <c r="K13190" s="1715"/>
      <c r="L13190" s="1715"/>
    </row>
    <row r="13191" spans="11:12" ht="15" customHeight="1">
      <c r="K13191" s="1715"/>
      <c r="L13191" s="1715"/>
    </row>
    <row r="13192" spans="11:12" ht="15" customHeight="1">
      <c r="K13192" s="1715"/>
      <c r="L13192" s="1715"/>
    </row>
    <row r="13193" spans="11:12" ht="15" customHeight="1">
      <c r="K13193" s="1715"/>
      <c r="L13193" s="1715"/>
    </row>
    <row r="13194" spans="11:12" ht="15" customHeight="1">
      <c r="K13194" s="1715"/>
      <c r="L13194" s="1715"/>
    </row>
    <row r="13195" spans="11:12" ht="15" customHeight="1">
      <c r="K13195" s="1715"/>
      <c r="L13195" s="1715"/>
    </row>
    <row r="13196" spans="11:12" ht="15" customHeight="1">
      <c r="K13196" s="1715"/>
      <c r="L13196" s="1715"/>
    </row>
    <row r="13197" spans="11:12" ht="15" customHeight="1">
      <c r="K13197" s="1715"/>
      <c r="L13197" s="1715"/>
    </row>
    <row r="13198" spans="11:12" ht="15" customHeight="1">
      <c r="K13198" s="1715"/>
      <c r="L13198" s="1715"/>
    </row>
    <row r="13199" spans="11:12" ht="15" customHeight="1">
      <c r="K13199" s="1715"/>
      <c r="L13199" s="1715"/>
    </row>
    <row r="13200" spans="11:12" ht="15" customHeight="1">
      <c r="K13200" s="1715"/>
      <c r="L13200" s="1715"/>
    </row>
    <row r="13201" spans="11:12" ht="15" customHeight="1">
      <c r="K13201" s="1715"/>
      <c r="L13201" s="1715"/>
    </row>
    <row r="13202" spans="11:12" ht="15" customHeight="1">
      <c r="K13202" s="1715"/>
      <c r="L13202" s="1715"/>
    </row>
    <row r="13203" spans="11:12" ht="15" customHeight="1">
      <c r="K13203" s="1715"/>
      <c r="L13203" s="1715"/>
    </row>
    <row r="13204" spans="11:12" ht="15" customHeight="1">
      <c r="K13204" s="1715"/>
      <c r="L13204" s="1715"/>
    </row>
    <row r="13205" spans="11:12" ht="15" customHeight="1">
      <c r="K13205" s="1715"/>
      <c r="L13205" s="1715"/>
    </row>
    <row r="13206" spans="11:12" ht="15" customHeight="1">
      <c r="K13206" s="1715"/>
      <c r="L13206" s="1715"/>
    </row>
    <row r="13207" spans="11:12" ht="15" customHeight="1">
      <c r="K13207" s="1715"/>
      <c r="L13207" s="1715"/>
    </row>
    <row r="13208" spans="11:12" ht="15" customHeight="1">
      <c r="K13208" s="1715"/>
      <c r="L13208" s="1715"/>
    </row>
    <row r="13209" spans="11:12" ht="15" customHeight="1">
      <c r="K13209" s="1715"/>
      <c r="L13209" s="1715"/>
    </row>
    <row r="13210" spans="11:12" ht="15" customHeight="1">
      <c r="K13210" s="1715"/>
      <c r="L13210" s="1715"/>
    </row>
    <row r="13211" spans="11:12" ht="15" customHeight="1">
      <c r="K13211" s="1715"/>
      <c r="L13211" s="1715"/>
    </row>
    <row r="13212" spans="11:12" ht="15" customHeight="1">
      <c r="K13212" s="1715"/>
      <c r="L13212" s="1715"/>
    </row>
    <row r="13213" spans="11:12" ht="15" customHeight="1">
      <c r="K13213" s="1715"/>
      <c r="L13213" s="1715"/>
    </row>
    <row r="13214" spans="11:12" ht="15" customHeight="1">
      <c r="K13214" s="1715"/>
      <c r="L13214" s="1715"/>
    </row>
    <row r="13215" spans="11:12" ht="15" customHeight="1">
      <c r="K13215" s="1715"/>
      <c r="L13215" s="1715"/>
    </row>
    <row r="13216" spans="11:12" ht="15" customHeight="1">
      <c r="K13216" s="1715"/>
      <c r="L13216" s="1715"/>
    </row>
    <row r="13217" spans="11:12" ht="15" customHeight="1">
      <c r="K13217" s="1715"/>
      <c r="L13217" s="1715"/>
    </row>
    <row r="13218" spans="11:12" ht="15" customHeight="1">
      <c r="K13218" s="1715"/>
      <c r="L13218" s="1715"/>
    </row>
    <row r="13219" spans="11:12" ht="15" customHeight="1">
      <c r="K13219" s="1715"/>
      <c r="L13219" s="1715"/>
    </row>
    <row r="13220" spans="11:12" ht="15" customHeight="1">
      <c r="K13220" s="1715"/>
      <c r="L13220" s="1715"/>
    </row>
    <row r="13221" spans="11:12" ht="15" customHeight="1">
      <c r="K13221" s="1715"/>
      <c r="L13221" s="1715"/>
    </row>
    <row r="13222" spans="11:12" ht="15" customHeight="1">
      <c r="K13222" s="1715"/>
      <c r="L13222" s="1715"/>
    </row>
    <row r="13223" spans="11:12" ht="15" customHeight="1">
      <c r="K13223" s="1715"/>
      <c r="L13223" s="1715"/>
    </row>
    <row r="13224" spans="11:12" ht="15" customHeight="1">
      <c r="K13224" s="1715"/>
      <c r="L13224" s="1715"/>
    </row>
    <row r="13225" spans="11:12" ht="15" customHeight="1">
      <c r="K13225" s="1715"/>
      <c r="L13225" s="1715"/>
    </row>
    <row r="13226" spans="11:12" ht="15" customHeight="1">
      <c r="K13226" s="1715"/>
      <c r="L13226" s="1715"/>
    </row>
    <row r="13227" spans="11:12" ht="15" customHeight="1">
      <c r="K13227" s="1715"/>
      <c r="L13227" s="1715"/>
    </row>
    <row r="13228" spans="11:12" ht="15" customHeight="1">
      <c r="K13228" s="1715"/>
      <c r="L13228" s="1715"/>
    </row>
    <row r="13229" spans="11:12" ht="15" customHeight="1">
      <c r="K13229" s="1715"/>
      <c r="L13229" s="1715"/>
    </row>
    <row r="13230" spans="11:12" ht="15" customHeight="1">
      <c r="K13230" s="1715"/>
      <c r="L13230" s="1715"/>
    </row>
    <row r="13231" spans="11:12" ht="15" customHeight="1">
      <c r="K13231" s="1715"/>
      <c r="L13231" s="1715"/>
    </row>
    <row r="13232" spans="11:12" ht="15" customHeight="1">
      <c r="K13232" s="1715"/>
      <c r="L13232" s="1715"/>
    </row>
    <row r="13233" spans="11:12" ht="15" customHeight="1">
      <c r="K13233" s="1715"/>
      <c r="L13233" s="1715"/>
    </row>
    <row r="13234" spans="11:12" ht="15" customHeight="1">
      <c r="K13234" s="1715"/>
      <c r="L13234" s="1715"/>
    </row>
    <row r="13235" spans="11:12" ht="15" customHeight="1">
      <c r="K13235" s="1715"/>
      <c r="L13235" s="1715"/>
    </row>
    <row r="13236" spans="11:12" ht="15" customHeight="1">
      <c r="K13236" s="1715"/>
      <c r="L13236" s="1715"/>
    </row>
    <row r="13237" spans="11:12" ht="15" customHeight="1">
      <c r="K13237" s="1715"/>
      <c r="L13237" s="1715"/>
    </row>
    <row r="13238" spans="11:12" ht="15" customHeight="1">
      <c r="K13238" s="1715"/>
      <c r="L13238" s="1715"/>
    </row>
    <row r="13239" spans="11:12" ht="15" customHeight="1">
      <c r="K13239" s="1715"/>
      <c r="L13239" s="1715"/>
    </row>
    <row r="13240" spans="11:12" ht="15" customHeight="1">
      <c r="K13240" s="1715"/>
      <c r="L13240" s="1715"/>
    </row>
    <row r="13241" spans="11:12" ht="15" customHeight="1">
      <c r="K13241" s="1715"/>
      <c r="L13241" s="1715"/>
    </row>
    <row r="13242" spans="11:12" ht="15" customHeight="1">
      <c r="K13242" s="1715"/>
      <c r="L13242" s="1715"/>
    </row>
    <row r="13243" spans="11:12" ht="15" customHeight="1">
      <c r="K13243" s="1715"/>
      <c r="L13243" s="1715"/>
    </row>
    <row r="13244" spans="11:12" ht="15" customHeight="1">
      <c r="K13244" s="1715"/>
      <c r="L13244" s="1715"/>
    </row>
    <row r="13245" spans="11:12" ht="15" customHeight="1">
      <c r="K13245" s="1715"/>
      <c r="L13245" s="1715"/>
    </row>
    <row r="13246" spans="11:12" ht="15" customHeight="1">
      <c r="K13246" s="1715"/>
      <c r="L13246" s="1715"/>
    </row>
    <row r="13247" spans="11:12" ht="15" customHeight="1">
      <c r="K13247" s="1715"/>
      <c r="L13247" s="1715"/>
    </row>
    <row r="13248" spans="11:12" ht="15" customHeight="1">
      <c r="K13248" s="1715"/>
      <c r="L13248" s="1715"/>
    </row>
    <row r="13249" spans="11:12" ht="15" customHeight="1">
      <c r="K13249" s="1715"/>
      <c r="L13249" s="1715"/>
    </row>
    <row r="13250" spans="11:12" ht="15" customHeight="1">
      <c r="K13250" s="1715"/>
      <c r="L13250" s="1715"/>
    </row>
    <row r="13251" spans="11:12" ht="15" customHeight="1">
      <c r="K13251" s="1715"/>
      <c r="L13251" s="1715"/>
    </row>
    <row r="13252" spans="11:12" ht="15" customHeight="1">
      <c r="K13252" s="1715"/>
      <c r="L13252" s="1715"/>
    </row>
    <row r="13253" spans="11:12" ht="15" customHeight="1">
      <c r="K13253" s="1715"/>
      <c r="L13253" s="1715"/>
    </row>
    <row r="13254" spans="11:12" ht="15" customHeight="1">
      <c r="K13254" s="1715"/>
      <c r="L13254" s="1715"/>
    </row>
    <row r="13255" spans="11:12" ht="15" customHeight="1">
      <c r="K13255" s="1715"/>
      <c r="L13255" s="1715"/>
    </row>
    <row r="13256" spans="11:12" ht="15" customHeight="1">
      <c r="K13256" s="1715"/>
      <c r="L13256" s="1715"/>
    </row>
    <row r="13257" spans="11:12" ht="15" customHeight="1">
      <c r="K13257" s="1715"/>
      <c r="L13257" s="1715"/>
    </row>
    <row r="13258" spans="11:12" ht="15" customHeight="1">
      <c r="K13258" s="1715"/>
      <c r="L13258" s="1715"/>
    </row>
    <row r="13259" spans="11:12" ht="15" customHeight="1">
      <c r="K13259" s="1715"/>
      <c r="L13259" s="1715"/>
    </row>
    <row r="13260" spans="11:12" ht="15" customHeight="1">
      <c r="K13260" s="1715"/>
      <c r="L13260" s="1715"/>
    </row>
    <row r="13261" spans="11:12" ht="15" customHeight="1">
      <c r="K13261" s="1715"/>
      <c r="L13261" s="1715"/>
    </row>
    <row r="13262" spans="11:12" ht="15" customHeight="1">
      <c r="K13262" s="1715"/>
      <c r="L13262" s="1715"/>
    </row>
    <row r="13263" spans="11:12" ht="15" customHeight="1">
      <c r="K13263" s="1715"/>
      <c r="L13263" s="1715"/>
    </row>
    <row r="13264" spans="11:12" ht="15" customHeight="1">
      <c r="K13264" s="1715"/>
      <c r="L13264" s="1715"/>
    </row>
    <row r="13265" spans="11:12" ht="15" customHeight="1">
      <c r="K13265" s="1715"/>
      <c r="L13265" s="1715"/>
    </row>
    <row r="13266" spans="11:12" ht="15" customHeight="1">
      <c r="K13266" s="1715"/>
      <c r="L13266" s="1715"/>
    </row>
    <row r="13267" spans="11:12" ht="15" customHeight="1">
      <c r="K13267" s="1715"/>
      <c r="L13267" s="1715"/>
    </row>
    <row r="13268" spans="11:12" ht="15" customHeight="1">
      <c r="K13268" s="1715"/>
      <c r="L13268" s="1715"/>
    </row>
    <row r="13269" spans="11:12" ht="15" customHeight="1">
      <c r="K13269" s="1715"/>
      <c r="L13269" s="1715"/>
    </row>
    <row r="13270" spans="11:12" ht="15" customHeight="1">
      <c r="K13270" s="1715"/>
      <c r="L13270" s="1715"/>
    </row>
    <row r="13271" spans="11:12" ht="15" customHeight="1">
      <c r="K13271" s="1715"/>
      <c r="L13271" s="1715"/>
    </row>
    <row r="13272" spans="11:12" ht="15" customHeight="1">
      <c r="K13272" s="1715"/>
      <c r="L13272" s="1715"/>
    </row>
    <row r="13273" spans="11:12" ht="15" customHeight="1">
      <c r="K13273" s="1715"/>
      <c r="L13273" s="1715"/>
    </row>
    <row r="13274" spans="11:12" ht="15" customHeight="1">
      <c r="K13274" s="1715"/>
      <c r="L13274" s="1715"/>
    </row>
    <row r="13275" spans="11:12" ht="15" customHeight="1">
      <c r="K13275" s="1715"/>
      <c r="L13275" s="1715"/>
    </row>
    <row r="13276" spans="11:12" ht="15" customHeight="1">
      <c r="K13276" s="1715"/>
      <c r="L13276" s="1715"/>
    </row>
    <row r="13277" spans="11:12" ht="15" customHeight="1">
      <c r="K13277" s="1715"/>
      <c r="L13277" s="1715"/>
    </row>
    <row r="13278" spans="11:12" ht="15" customHeight="1">
      <c r="K13278" s="1715"/>
      <c r="L13278" s="1715"/>
    </row>
    <row r="13279" spans="11:12" ht="15" customHeight="1">
      <c r="K13279" s="1715"/>
      <c r="L13279" s="1715"/>
    </row>
    <row r="13280" spans="11:12" ht="15" customHeight="1">
      <c r="K13280" s="1715"/>
      <c r="L13280" s="1715"/>
    </row>
    <row r="13281" spans="11:12" ht="15" customHeight="1">
      <c r="K13281" s="1715"/>
      <c r="L13281" s="1715"/>
    </row>
    <row r="13282" spans="11:12" ht="15" customHeight="1">
      <c r="K13282" s="1715"/>
      <c r="L13282" s="1715"/>
    </row>
    <row r="13283" spans="11:12" ht="15" customHeight="1">
      <c r="K13283" s="1715"/>
      <c r="L13283" s="1715"/>
    </row>
    <row r="13284" spans="11:12" ht="15" customHeight="1">
      <c r="K13284" s="1715"/>
      <c r="L13284" s="1715"/>
    </row>
    <row r="13285" spans="11:12" ht="15" customHeight="1">
      <c r="K13285" s="1715"/>
      <c r="L13285" s="1715"/>
    </row>
    <row r="13286" spans="11:12" ht="15" customHeight="1">
      <c r="K13286" s="1715"/>
      <c r="L13286" s="1715"/>
    </row>
    <row r="13287" spans="11:12" ht="15" customHeight="1">
      <c r="K13287" s="1715"/>
      <c r="L13287" s="1715"/>
    </row>
    <row r="13288" spans="11:12" ht="15" customHeight="1">
      <c r="K13288" s="1715"/>
      <c r="L13288" s="1715"/>
    </row>
    <row r="13289" spans="11:12" ht="15" customHeight="1">
      <c r="K13289" s="1715"/>
      <c r="L13289" s="1715"/>
    </row>
    <row r="13290" spans="11:12" ht="15" customHeight="1">
      <c r="K13290" s="1715"/>
      <c r="L13290" s="1715"/>
    </row>
    <row r="13291" spans="11:12" ht="15" customHeight="1">
      <c r="K13291" s="1715"/>
      <c r="L13291" s="1715"/>
    </row>
    <row r="13292" spans="11:12" ht="15" customHeight="1">
      <c r="K13292" s="1715"/>
      <c r="L13292" s="1715"/>
    </row>
    <row r="13293" spans="11:12" ht="15" customHeight="1">
      <c r="K13293" s="1715"/>
      <c r="L13293" s="1715"/>
    </row>
    <row r="13294" spans="11:12" ht="15" customHeight="1">
      <c r="K13294" s="1715"/>
      <c r="L13294" s="1715"/>
    </row>
    <row r="13295" spans="11:12" ht="15" customHeight="1">
      <c r="K13295" s="1715"/>
      <c r="L13295" s="1715"/>
    </row>
    <row r="13296" spans="11:12" ht="15" customHeight="1">
      <c r="K13296" s="1715"/>
      <c r="L13296" s="1715"/>
    </row>
    <row r="13297" spans="11:12" ht="15" customHeight="1">
      <c r="K13297" s="1715"/>
      <c r="L13297" s="1715"/>
    </row>
    <row r="13298" spans="11:12" ht="15" customHeight="1">
      <c r="K13298" s="1715"/>
      <c r="L13298" s="1715"/>
    </row>
    <row r="13299" spans="11:12" ht="15" customHeight="1">
      <c r="K13299" s="1715"/>
      <c r="L13299" s="1715"/>
    </row>
    <row r="13300" spans="11:12" ht="15" customHeight="1">
      <c r="K13300" s="1715"/>
      <c r="L13300" s="1715"/>
    </row>
    <row r="13301" spans="11:12" ht="15" customHeight="1">
      <c r="K13301" s="1715"/>
      <c r="L13301" s="1715"/>
    </row>
    <row r="13302" spans="11:12" ht="15" customHeight="1">
      <c r="K13302" s="1715"/>
      <c r="L13302" s="1715"/>
    </row>
    <row r="13303" spans="11:12" ht="15" customHeight="1">
      <c r="K13303" s="1715"/>
      <c r="L13303" s="1715"/>
    </row>
    <row r="13304" spans="11:12" ht="15" customHeight="1">
      <c r="K13304" s="1715"/>
      <c r="L13304" s="1715"/>
    </row>
    <row r="13305" spans="11:12" ht="15" customHeight="1">
      <c r="K13305" s="1715"/>
      <c r="L13305" s="1715"/>
    </row>
    <row r="13306" spans="11:12" ht="15" customHeight="1">
      <c r="K13306" s="1715"/>
      <c r="L13306" s="1715"/>
    </row>
    <row r="13307" spans="11:12" ht="15" customHeight="1">
      <c r="K13307" s="1715"/>
      <c r="L13307" s="1715"/>
    </row>
    <row r="13308" spans="11:12" ht="15" customHeight="1">
      <c r="K13308" s="1715"/>
      <c r="L13308" s="1715"/>
    </row>
    <row r="13309" spans="11:12" ht="15" customHeight="1">
      <c r="K13309" s="1715"/>
      <c r="L13309" s="1715"/>
    </row>
    <row r="13310" spans="11:12" ht="15" customHeight="1">
      <c r="K13310" s="1715"/>
      <c r="L13310" s="1715"/>
    </row>
    <row r="13311" spans="11:12" ht="15" customHeight="1">
      <c r="K13311" s="1715"/>
      <c r="L13311" s="1715"/>
    </row>
    <row r="13312" spans="11:12" ht="15" customHeight="1">
      <c r="K13312" s="1715"/>
      <c r="L13312" s="1715"/>
    </row>
    <row r="13313" spans="11:12" ht="15" customHeight="1">
      <c r="K13313" s="1715"/>
      <c r="L13313" s="1715"/>
    </row>
    <row r="13314" spans="11:12" ht="15" customHeight="1">
      <c r="K13314" s="1715"/>
      <c r="L13314" s="1715"/>
    </row>
    <row r="13315" spans="11:12" ht="15" customHeight="1">
      <c r="K13315" s="1715"/>
      <c r="L13315" s="1715"/>
    </row>
    <row r="13316" spans="11:12" ht="15" customHeight="1">
      <c r="K13316" s="1715"/>
      <c r="L13316" s="1715"/>
    </row>
    <row r="13317" spans="11:12" ht="15" customHeight="1">
      <c r="K13317" s="1715"/>
      <c r="L13317" s="1715"/>
    </row>
    <row r="13318" spans="11:12" ht="15" customHeight="1">
      <c r="K13318" s="1715"/>
      <c r="L13318" s="1715"/>
    </row>
    <row r="13319" spans="11:12" ht="15" customHeight="1">
      <c r="K13319" s="1715"/>
      <c r="L13319" s="1715"/>
    </row>
    <row r="13320" spans="11:12" ht="15" customHeight="1">
      <c r="K13320" s="1715"/>
      <c r="L13320" s="1715"/>
    </row>
    <row r="13321" spans="11:12" ht="15" customHeight="1">
      <c r="K13321" s="1715"/>
      <c r="L13321" s="1715"/>
    </row>
    <row r="13322" spans="11:12" ht="15" customHeight="1">
      <c r="K13322" s="1715"/>
      <c r="L13322" s="1715"/>
    </row>
    <row r="13323" spans="11:12" ht="15" customHeight="1">
      <c r="K13323" s="1715"/>
      <c r="L13323" s="1715"/>
    </row>
    <row r="13324" spans="11:12" ht="15" customHeight="1">
      <c r="K13324" s="1715"/>
      <c r="L13324" s="1715"/>
    </row>
    <row r="13325" spans="11:12" ht="15" customHeight="1">
      <c r="K13325" s="1715"/>
      <c r="L13325" s="1715"/>
    </row>
    <row r="13326" spans="11:12" ht="15" customHeight="1">
      <c r="K13326" s="1715"/>
      <c r="L13326" s="1715"/>
    </row>
    <row r="13327" spans="11:12" ht="15" customHeight="1">
      <c r="K13327" s="1715"/>
      <c r="L13327" s="1715"/>
    </row>
    <row r="13328" spans="11:12" ht="15" customHeight="1">
      <c r="K13328" s="1715"/>
      <c r="L13328" s="1715"/>
    </row>
    <row r="13329" spans="11:12" ht="15" customHeight="1">
      <c r="K13329" s="1715"/>
      <c r="L13329" s="1715"/>
    </row>
    <row r="13330" spans="11:12" ht="15" customHeight="1">
      <c r="K13330" s="1715"/>
      <c r="L13330" s="1715"/>
    </row>
    <row r="13331" spans="11:12" ht="15" customHeight="1">
      <c r="K13331" s="1715"/>
      <c r="L13331" s="1715"/>
    </row>
    <row r="13332" spans="11:12" ht="15" customHeight="1">
      <c r="K13332" s="1715"/>
      <c r="L13332" s="1715"/>
    </row>
    <row r="13333" spans="11:12" ht="15" customHeight="1">
      <c r="K13333" s="1715"/>
      <c r="L13333" s="1715"/>
    </row>
    <row r="13334" spans="11:12" ht="15" customHeight="1">
      <c r="K13334" s="1715"/>
      <c r="L13334" s="1715"/>
    </row>
    <row r="13335" spans="11:12" ht="15" customHeight="1">
      <c r="K13335" s="1715"/>
      <c r="L13335" s="1715"/>
    </row>
    <row r="13336" spans="11:12" ht="15" customHeight="1">
      <c r="K13336" s="1715"/>
      <c r="L13336" s="1715"/>
    </row>
    <row r="13337" spans="11:12" ht="15" customHeight="1">
      <c r="K13337" s="1715"/>
      <c r="L13337" s="1715"/>
    </row>
    <row r="13338" spans="11:12" ht="15" customHeight="1">
      <c r="K13338" s="1715"/>
      <c r="L13338" s="1715"/>
    </row>
    <row r="13339" spans="11:12" ht="15" customHeight="1">
      <c r="K13339" s="1715"/>
      <c r="L13339" s="1715"/>
    </row>
    <row r="13340" spans="11:12" ht="15" customHeight="1">
      <c r="K13340" s="1715"/>
      <c r="L13340" s="1715"/>
    </row>
    <row r="13341" spans="11:12" ht="15" customHeight="1">
      <c r="K13341" s="1715"/>
      <c r="L13341" s="1715"/>
    </row>
    <row r="13342" spans="11:12" ht="15" customHeight="1">
      <c r="K13342" s="1715"/>
      <c r="L13342" s="1715"/>
    </row>
    <row r="13343" spans="11:12" ht="15" customHeight="1">
      <c r="K13343" s="1715"/>
      <c r="L13343" s="1715"/>
    </row>
    <row r="13344" spans="11:12" ht="15" customHeight="1">
      <c r="K13344" s="1715"/>
      <c r="L13344" s="1715"/>
    </row>
    <row r="13345" spans="11:12" ht="15" customHeight="1">
      <c r="K13345" s="1715"/>
      <c r="L13345" s="1715"/>
    </row>
    <row r="13346" spans="11:12" ht="15" customHeight="1">
      <c r="K13346" s="1715"/>
      <c r="L13346" s="1715"/>
    </row>
    <row r="13347" spans="11:12" ht="15" customHeight="1">
      <c r="K13347" s="1715"/>
      <c r="L13347" s="1715"/>
    </row>
    <row r="13348" spans="11:12" ht="15" customHeight="1">
      <c r="K13348" s="1715"/>
      <c r="L13348" s="1715"/>
    </row>
    <row r="13349" spans="11:12" ht="15" customHeight="1">
      <c r="K13349" s="1715"/>
      <c r="L13349" s="1715"/>
    </row>
    <row r="13350" spans="11:12" ht="15" customHeight="1">
      <c r="K13350" s="1715"/>
      <c r="L13350" s="1715"/>
    </row>
    <row r="13351" spans="11:12" ht="15" customHeight="1">
      <c r="K13351" s="1715"/>
      <c r="L13351" s="1715"/>
    </row>
    <row r="13352" spans="11:12" ht="15" customHeight="1">
      <c r="K13352" s="1715"/>
      <c r="L13352" s="1715"/>
    </row>
    <row r="13353" spans="11:12" ht="15" customHeight="1">
      <c r="K13353" s="1715"/>
      <c r="L13353" s="1715"/>
    </row>
    <row r="13354" spans="11:12" ht="15" customHeight="1">
      <c r="K13354" s="1715"/>
      <c r="L13354" s="1715"/>
    </row>
    <row r="13355" spans="11:12" ht="15" customHeight="1">
      <c r="K13355" s="1715"/>
      <c r="L13355" s="1715"/>
    </row>
    <row r="13356" spans="11:12" ht="15" customHeight="1">
      <c r="K13356" s="1715"/>
      <c r="L13356" s="1715"/>
    </row>
    <row r="13357" spans="11:12" ht="15" customHeight="1">
      <c r="K13357" s="1715"/>
      <c r="L13357" s="1715"/>
    </row>
    <row r="13358" spans="11:12" ht="15" customHeight="1">
      <c r="K13358" s="1715"/>
      <c r="L13358" s="1715"/>
    </row>
    <row r="13359" spans="11:12" ht="15" customHeight="1">
      <c r="K13359" s="1715"/>
      <c r="L13359" s="1715"/>
    </row>
    <row r="13360" spans="11:12" ht="15" customHeight="1">
      <c r="K13360" s="1715"/>
      <c r="L13360" s="1715"/>
    </row>
    <row r="13361" spans="11:12" ht="15" customHeight="1">
      <c r="K13361" s="1715"/>
      <c r="L13361" s="1715"/>
    </row>
    <row r="13362" spans="11:12" ht="15" customHeight="1">
      <c r="K13362" s="1715"/>
      <c r="L13362" s="1715"/>
    </row>
    <row r="13363" spans="11:12" ht="15" customHeight="1">
      <c r="K13363" s="1715"/>
      <c r="L13363" s="1715"/>
    </row>
    <row r="13364" spans="11:12" ht="15" customHeight="1">
      <c r="K13364" s="1715"/>
      <c r="L13364" s="1715"/>
    </row>
    <row r="13365" spans="11:12" ht="15" customHeight="1">
      <c r="K13365" s="1715"/>
      <c r="L13365" s="1715"/>
    </row>
    <row r="13366" spans="11:12" ht="15" customHeight="1">
      <c r="K13366" s="1715"/>
      <c r="L13366" s="1715"/>
    </row>
    <row r="13367" spans="11:12" ht="15" customHeight="1">
      <c r="K13367" s="1715"/>
      <c r="L13367" s="1715"/>
    </row>
    <row r="13368" spans="11:12" ht="15" customHeight="1">
      <c r="K13368" s="1715"/>
      <c r="L13368" s="1715"/>
    </row>
    <row r="13369" spans="11:12" ht="15" customHeight="1">
      <c r="K13369" s="1715"/>
      <c r="L13369" s="1715"/>
    </row>
    <row r="13370" spans="11:12" ht="15" customHeight="1">
      <c r="K13370" s="1715"/>
      <c r="L13370" s="1715"/>
    </row>
    <row r="13371" spans="11:12" ht="15" customHeight="1">
      <c r="K13371" s="1715"/>
      <c r="L13371" s="1715"/>
    </row>
    <row r="13372" spans="11:12" ht="15" customHeight="1">
      <c r="K13372" s="1715"/>
      <c r="L13372" s="1715"/>
    </row>
    <row r="13373" spans="11:12" ht="15" customHeight="1">
      <c r="K13373" s="1715"/>
      <c r="L13373" s="1715"/>
    </row>
    <row r="13374" spans="11:12" ht="15" customHeight="1">
      <c r="K13374" s="1715"/>
      <c r="L13374" s="1715"/>
    </row>
    <row r="13375" spans="11:12" ht="15" customHeight="1">
      <c r="K13375" s="1715"/>
      <c r="L13375" s="1715"/>
    </row>
    <row r="13376" spans="11:12" ht="15" customHeight="1">
      <c r="K13376" s="1715"/>
      <c r="L13376" s="1715"/>
    </row>
    <row r="13377" spans="11:12" ht="15" customHeight="1">
      <c r="K13377" s="1715"/>
      <c r="L13377" s="1715"/>
    </row>
    <row r="13378" spans="11:12" ht="15" customHeight="1">
      <c r="K13378" s="1715"/>
      <c r="L13378" s="1715"/>
    </row>
    <row r="13379" spans="11:12" ht="15" customHeight="1">
      <c r="K13379" s="1715"/>
      <c r="L13379" s="1715"/>
    </row>
    <row r="13380" spans="11:12" ht="15" customHeight="1">
      <c r="K13380" s="1715"/>
      <c r="L13380" s="1715"/>
    </row>
    <row r="13381" spans="11:12" ht="15" customHeight="1">
      <c r="K13381" s="1715"/>
      <c r="L13381" s="1715"/>
    </row>
    <row r="13382" spans="11:12" ht="15" customHeight="1">
      <c r="K13382" s="1715"/>
      <c r="L13382" s="1715"/>
    </row>
    <row r="13383" spans="11:12" ht="15" customHeight="1">
      <c r="K13383" s="1715"/>
      <c r="L13383" s="1715"/>
    </row>
    <row r="13384" spans="11:12" ht="15" customHeight="1">
      <c r="K13384" s="1715"/>
      <c r="L13384" s="1715"/>
    </row>
    <row r="13385" spans="11:12" ht="15" customHeight="1">
      <c r="K13385" s="1715"/>
      <c r="L13385" s="1715"/>
    </row>
    <row r="13386" spans="11:12" ht="15" customHeight="1">
      <c r="K13386" s="1715"/>
      <c r="L13386" s="1715"/>
    </row>
    <row r="13387" spans="11:12" ht="15" customHeight="1">
      <c r="K13387" s="1715"/>
      <c r="L13387" s="1715"/>
    </row>
    <row r="13388" spans="11:12" ht="15" customHeight="1">
      <c r="K13388" s="1715"/>
      <c r="L13388" s="1715"/>
    </row>
    <row r="13389" spans="11:12" ht="15" customHeight="1">
      <c r="K13389" s="1715"/>
      <c r="L13389" s="1715"/>
    </row>
    <row r="13390" spans="11:12" ht="15" customHeight="1">
      <c r="K13390" s="1715"/>
      <c r="L13390" s="1715"/>
    </row>
    <row r="13391" spans="11:12" ht="15" customHeight="1">
      <c r="K13391" s="1715"/>
      <c r="L13391" s="1715"/>
    </row>
    <row r="13392" spans="11:12" ht="15" customHeight="1">
      <c r="K13392" s="1715"/>
      <c r="L13392" s="1715"/>
    </row>
    <row r="13393" spans="11:12" ht="15" customHeight="1">
      <c r="K13393" s="1715"/>
      <c r="L13393" s="1715"/>
    </row>
    <row r="13394" spans="11:12" ht="15" customHeight="1">
      <c r="K13394" s="1715"/>
      <c r="L13394" s="1715"/>
    </row>
    <row r="13395" spans="11:12" ht="15" customHeight="1">
      <c r="K13395" s="1715"/>
      <c r="L13395" s="1715"/>
    </row>
    <row r="13396" spans="11:12" ht="15" customHeight="1">
      <c r="K13396" s="1715"/>
      <c r="L13396" s="1715"/>
    </row>
    <row r="13397" spans="11:12" ht="15" customHeight="1">
      <c r="K13397" s="1715"/>
      <c r="L13397" s="1715"/>
    </row>
    <row r="13398" spans="11:12" ht="15" customHeight="1">
      <c r="K13398" s="1715"/>
      <c r="L13398" s="1715"/>
    </row>
    <row r="13399" spans="11:12" ht="15" customHeight="1">
      <c r="K13399" s="1715"/>
      <c r="L13399" s="1715"/>
    </row>
    <row r="13400" spans="11:12" ht="15" customHeight="1">
      <c r="K13400" s="1715"/>
      <c r="L13400" s="1715"/>
    </row>
    <row r="13401" spans="11:12" ht="15" customHeight="1">
      <c r="K13401" s="1715"/>
      <c r="L13401" s="1715"/>
    </row>
    <row r="13402" spans="11:12" ht="15" customHeight="1">
      <c r="K13402" s="1715"/>
      <c r="L13402" s="1715"/>
    </row>
    <row r="13403" spans="11:12" ht="15" customHeight="1">
      <c r="K13403" s="1715"/>
      <c r="L13403" s="1715"/>
    </row>
    <row r="13404" spans="11:12" ht="15" customHeight="1">
      <c r="K13404" s="1715"/>
      <c r="L13404" s="1715"/>
    </row>
    <row r="13405" spans="11:12" ht="15" customHeight="1">
      <c r="K13405" s="1715"/>
      <c r="L13405" s="1715"/>
    </row>
    <row r="13406" spans="11:12" ht="15" customHeight="1">
      <c r="K13406" s="1715"/>
      <c r="L13406" s="1715"/>
    </row>
    <row r="13407" spans="11:12" ht="15" customHeight="1">
      <c r="K13407" s="1715"/>
      <c r="L13407" s="1715"/>
    </row>
    <row r="13408" spans="11:12" ht="15" customHeight="1">
      <c r="K13408" s="1715"/>
      <c r="L13408" s="1715"/>
    </row>
    <row r="13409" spans="11:12" ht="15" customHeight="1">
      <c r="K13409" s="1715"/>
      <c r="L13409" s="1715"/>
    </row>
    <row r="13410" spans="11:12" ht="15" customHeight="1">
      <c r="K13410" s="1715"/>
      <c r="L13410" s="1715"/>
    </row>
    <row r="13411" spans="11:12" ht="15" customHeight="1">
      <c r="K13411" s="1715"/>
      <c r="L13411" s="1715"/>
    </row>
    <row r="13412" spans="11:12" ht="15" customHeight="1">
      <c r="K13412" s="1715"/>
      <c r="L13412" s="1715"/>
    </row>
    <row r="13413" spans="11:12" ht="15" customHeight="1">
      <c r="K13413" s="1715"/>
      <c r="L13413" s="1715"/>
    </row>
    <row r="13414" spans="11:12" ht="15" customHeight="1">
      <c r="K13414" s="1715"/>
      <c r="L13414" s="1715"/>
    </row>
    <row r="13415" spans="11:12" ht="15" customHeight="1">
      <c r="K13415" s="1715"/>
      <c r="L13415" s="1715"/>
    </row>
    <row r="13416" spans="11:12" ht="15" customHeight="1">
      <c r="K13416" s="1715"/>
      <c r="L13416" s="1715"/>
    </row>
    <row r="13417" spans="11:12" ht="15" customHeight="1">
      <c r="K13417" s="1715"/>
      <c r="L13417" s="1715"/>
    </row>
    <row r="13418" spans="11:12" ht="15" customHeight="1">
      <c r="K13418" s="1715"/>
      <c r="L13418" s="1715"/>
    </row>
    <row r="13419" spans="11:12" ht="15" customHeight="1">
      <c r="K13419" s="1715"/>
      <c r="L13419" s="1715"/>
    </row>
    <row r="13420" spans="11:12" ht="15" customHeight="1">
      <c r="K13420" s="1715"/>
      <c r="L13420" s="1715"/>
    </row>
    <row r="13421" spans="11:12" ht="15" customHeight="1">
      <c r="K13421" s="1715"/>
      <c r="L13421" s="1715"/>
    </row>
    <row r="13422" spans="11:12" ht="15" customHeight="1">
      <c r="K13422" s="1715"/>
      <c r="L13422" s="1715"/>
    </row>
    <row r="13423" spans="11:12" ht="15" customHeight="1">
      <c r="K13423" s="1715"/>
      <c r="L13423" s="1715"/>
    </row>
    <row r="13424" spans="11:12" ht="15" customHeight="1">
      <c r="K13424" s="1715"/>
      <c r="L13424" s="1715"/>
    </row>
    <row r="13425" spans="11:12" ht="15" customHeight="1">
      <c r="K13425" s="1715"/>
      <c r="L13425" s="1715"/>
    </row>
    <row r="13426" spans="11:12" ht="15" customHeight="1">
      <c r="K13426" s="1715"/>
      <c r="L13426" s="1715"/>
    </row>
    <row r="13427" spans="11:12" ht="15" customHeight="1">
      <c r="K13427" s="1715"/>
      <c r="L13427" s="1715"/>
    </row>
    <row r="13428" spans="11:12" ht="15" customHeight="1">
      <c r="K13428" s="1715"/>
      <c r="L13428" s="1715"/>
    </row>
    <row r="13429" spans="11:12" ht="15" customHeight="1">
      <c r="K13429" s="1715"/>
      <c r="L13429" s="1715"/>
    </row>
    <row r="13430" spans="11:12" ht="15" customHeight="1">
      <c r="K13430" s="1715"/>
      <c r="L13430" s="1715"/>
    </row>
    <row r="13431" spans="11:12" ht="15" customHeight="1">
      <c r="K13431" s="1715"/>
      <c r="L13431" s="1715"/>
    </row>
    <row r="13432" spans="11:12" ht="15" customHeight="1">
      <c r="K13432" s="1715"/>
      <c r="L13432" s="1715"/>
    </row>
    <row r="13433" spans="11:12" ht="15" customHeight="1">
      <c r="K13433" s="1715"/>
      <c r="L13433" s="1715"/>
    </row>
    <row r="13434" spans="11:12" ht="15" customHeight="1">
      <c r="K13434" s="1715"/>
      <c r="L13434" s="1715"/>
    </row>
    <row r="13435" spans="11:12" ht="15" customHeight="1">
      <c r="K13435" s="1715"/>
      <c r="L13435" s="1715"/>
    </row>
    <row r="13436" spans="11:12" ht="15" customHeight="1">
      <c r="K13436" s="1715"/>
      <c r="L13436" s="1715"/>
    </row>
    <row r="13437" spans="11:12" ht="15" customHeight="1">
      <c r="K13437" s="1715"/>
      <c r="L13437" s="1715"/>
    </row>
    <row r="13438" spans="11:12" ht="15" customHeight="1">
      <c r="K13438" s="1715"/>
      <c r="L13438" s="1715"/>
    </row>
    <row r="13439" spans="11:12" ht="15" customHeight="1">
      <c r="K13439" s="1715"/>
      <c r="L13439" s="1715"/>
    </row>
    <row r="13440" spans="11:12" ht="15" customHeight="1">
      <c r="K13440" s="1715"/>
      <c r="L13440" s="1715"/>
    </row>
    <row r="13441" spans="11:12" ht="15" customHeight="1">
      <c r="K13441" s="1715"/>
      <c r="L13441" s="1715"/>
    </row>
    <row r="13442" spans="11:12" ht="15" customHeight="1">
      <c r="K13442" s="1715"/>
      <c r="L13442" s="1715"/>
    </row>
    <row r="13443" spans="11:12" ht="15" customHeight="1">
      <c r="K13443" s="1715"/>
      <c r="L13443" s="1715"/>
    </row>
    <row r="13444" spans="11:12" ht="15" customHeight="1">
      <c r="K13444" s="1715"/>
      <c r="L13444" s="1715"/>
    </row>
    <row r="13445" spans="11:12" ht="15" customHeight="1">
      <c r="K13445" s="1715"/>
      <c r="L13445" s="1715"/>
    </row>
    <row r="13446" spans="11:12" ht="15" customHeight="1">
      <c r="K13446" s="1715"/>
      <c r="L13446" s="1715"/>
    </row>
    <row r="13447" spans="11:12" ht="15" customHeight="1">
      <c r="K13447" s="1715"/>
      <c r="L13447" s="1715"/>
    </row>
    <row r="13448" spans="11:12" ht="15" customHeight="1">
      <c r="K13448" s="1715"/>
      <c r="L13448" s="1715"/>
    </row>
    <row r="13449" spans="11:12" ht="15" customHeight="1">
      <c r="K13449" s="1715"/>
      <c r="L13449" s="1715"/>
    </row>
    <row r="13450" spans="11:12" ht="15" customHeight="1">
      <c r="K13450" s="1715"/>
      <c r="L13450" s="1715"/>
    </row>
    <row r="13451" spans="11:12" ht="15" customHeight="1">
      <c r="K13451" s="1715"/>
      <c r="L13451" s="1715"/>
    </row>
    <row r="13452" spans="11:12" ht="15" customHeight="1">
      <c r="K13452" s="1715"/>
      <c r="L13452" s="1715"/>
    </row>
    <row r="13453" spans="11:12" ht="15" customHeight="1">
      <c r="K13453" s="1715"/>
      <c r="L13453" s="1715"/>
    </row>
    <row r="13454" spans="11:12" ht="15" customHeight="1">
      <c r="K13454" s="1715"/>
      <c r="L13454" s="1715"/>
    </row>
    <row r="13455" spans="11:12" ht="15" customHeight="1">
      <c r="K13455" s="1715"/>
      <c r="L13455" s="1715"/>
    </row>
    <row r="13456" spans="11:12" ht="15" customHeight="1">
      <c r="K13456" s="1715"/>
      <c r="L13456" s="1715"/>
    </row>
    <row r="13457" spans="11:12" ht="15" customHeight="1">
      <c r="K13457" s="1715"/>
      <c r="L13457" s="1715"/>
    </row>
    <row r="13458" spans="11:12" ht="15" customHeight="1">
      <c r="K13458" s="1715"/>
      <c r="L13458" s="1715"/>
    </row>
    <row r="13459" spans="11:12" ht="15" customHeight="1">
      <c r="K13459" s="1715"/>
      <c r="L13459" s="1715"/>
    </row>
    <row r="13460" spans="11:12" ht="15" customHeight="1">
      <c r="K13460" s="1715"/>
      <c r="L13460" s="1715"/>
    </row>
    <row r="13461" spans="11:12" ht="15" customHeight="1">
      <c r="K13461" s="1715"/>
      <c r="L13461" s="1715"/>
    </row>
    <row r="13462" spans="11:12" ht="15" customHeight="1">
      <c r="K13462" s="1715"/>
      <c r="L13462" s="1715"/>
    </row>
    <row r="13463" spans="11:12" ht="15" customHeight="1">
      <c r="K13463" s="1715"/>
      <c r="L13463" s="1715"/>
    </row>
    <row r="13464" spans="11:12" ht="15" customHeight="1">
      <c r="K13464" s="1715"/>
      <c r="L13464" s="1715"/>
    </row>
    <row r="13465" spans="11:12" ht="15" customHeight="1">
      <c r="K13465" s="1715"/>
      <c r="L13465" s="1715"/>
    </row>
    <row r="13466" spans="11:12" ht="15" customHeight="1">
      <c r="K13466" s="1715"/>
      <c r="L13466" s="1715"/>
    </row>
    <row r="13467" spans="11:12" ht="15" customHeight="1">
      <c r="K13467" s="1715"/>
      <c r="L13467" s="1715"/>
    </row>
    <row r="13468" spans="11:12" ht="15" customHeight="1">
      <c r="K13468" s="1715"/>
      <c r="L13468" s="1715"/>
    </row>
    <row r="13469" spans="11:12" ht="15" customHeight="1">
      <c r="K13469" s="1715"/>
      <c r="L13469" s="1715"/>
    </row>
    <row r="13470" spans="11:12" ht="15" customHeight="1">
      <c r="K13470" s="1715"/>
      <c r="L13470" s="1715"/>
    </row>
    <row r="13471" spans="11:12" ht="15" customHeight="1">
      <c r="K13471" s="1715"/>
      <c r="L13471" s="1715"/>
    </row>
    <row r="13472" spans="11:12" ht="15" customHeight="1">
      <c r="K13472" s="1715"/>
      <c r="L13472" s="1715"/>
    </row>
    <row r="13473" spans="11:12" ht="15" customHeight="1">
      <c r="K13473" s="1715"/>
      <c r="L13473" s="1715"/>
    </row>
    <row r="13474" spans="11:12" ht="15" customHeight="1">
      <c r="K13474" s="1715"/>
      <c r="L13474" s="1715"/>
    </row>
    <row r="13475" spans="11:12" ht="15" customHeight="1">
      <c r="K13475" s="1715"/>
      <c r="L13475" s="1715"/>
    </row>
    <row r="13476" spans="11:12" ht="15" customHeight="1">
      <c r="K13476" s="1715"/>
      <c r="L13476" s="1715"/>
    </row>
    <row r="13477" spans="11:12" ht="15" customHeight="1">
      <c r="K13477" s="1715"/>
      <c r="L13477" s="1715"/>
    </row>
    <row r="13478" spans="11:12" ht="15" customHeight="1">
      <c r="K13478" s="1715"/>
      <c r="L13478" s="1715"/>
    </row>
    <row r="13479" spans="11:12" ht="15" customHeight="1">
      <c r="K13479" s="1715"/>
      <c r="L13479" s="1715"/>
    </row>
    <row r="13480" spans="11:12" ht="15" customHeight="1">
      <c r="K13480" s="1715"/>
      <c r="L13480" s="1715"/>
    </row>
    <row r="13481" spans="11:12" ht="15" customHeight="1">
      <c r="K13481" s="1715"/>
      <c r="L13481" s="1715"/>
    </row>
    <row r="13482" spans="11:12" ht="15" customHeight="1">
      <c r="K13482" s="1715"/>
      <c r="L13482" s="1715"/>
    </row>
    <row r="13483" spans="11:12" ht="15" customHeight="1">
      <c r="K13483" s="1715"/>
      <c r="L13483" s="1715"/>
    </row>
    <row r="13484" spans="11:12" ht="15" customHeight="1">
      <c r="K13484" s="1715"/>
      <c r="L13484" s="1715"/>
    </row>
    <row r="13485" spans="11:12" ht="15" customHeight="1">
      <c r="K13485" s="1715"/>
      <c r="L13485" s="1715"/>
    </row>
    <row r="13486" spans="11:12" ht="15" customHeight="1">
      <c r="K13486" s="1715"/>
      <c r="L13486" s="1715"/>
    </row>
    <row r="13487" spans="11:12" ht="15" customHeight="1">
      <c r="K13487" s="1715"/>
      <c r="L13487" s="1715"/>
    </row>
    <row r="13488" spans="11:12" ht="15" customHeight="1">
      <c r="K13488" s="1715"/>
      <c r="L13488" s="1715"/>
    </row>
    <row r="13489" spans="11:12" ht="15" customHeight="1">
      <c r="K13489" s="1715"/>
      <c r="L13489" s="1715"/>
    </row>
    <row r="13490" spans="11:12" ht="15" customHeight="1">
      <c r="K13490" s="1715"/>
      <c r="L13490" s="1715"/>
    </row>
    <row r="13491" spans="11:12" ht="15" customHeight="1">
      <c r="K13491" s="1715"/>
      <c r="L13491" s="1715"/>
    </row>
    <row r="13492" spans="11:12" ht="15" customHeight="1">
      <c r="K13492" s="1715"/>
      <c r="L13492" s="1715"/>
    </row>
    <row r="13493" spans="11:12" ht="15" customHeight="1">
      <c r="K13493" s="1715"/>
      <c r="L13493" s="1715"/>
    </row>
    <row r="13494" spans="11:12" ht="15" customHeight="1">
      <c r="K13494" s="1715"/>
      <c r="L13494" s="1715"/>
    </row>
    <row r="13495" spans="11:12" ht="15" customHeight="1">
      <c r="K13495" s="1715"/>
      <c r="L13495" s="1715"/>
    </row>
    <row r="13496" spans="11:12" ht="15" customHeight="1">
      <c r="K13496" s="1715"/>
      <c r="L13496" s="1715"/>
    </row>
    <row r="13497" spans="11:12" ht="15" customHeight="1">
      <c r="K13497" s="1715"/>
      <c r="L13497" s="1715"/>
    </row>
    <row r="13498" spans="11:12" ht="15" customHeight="1">
      <c r="K13498" s="1715"/>
      <c r="L13498" s="1715"/>
    </row>
    <row r="13499" spans="11:12" ht="15" customHeight="1">
      <c r="K13499" s="1715"/>
      <c r="L13499" s="1715"/>
    </row>
    <row r="13500" spans="11:12" ht="15" customHeight="1">
      <c r="K13500" s="1715"/>
      <c r="L13500" s="1715"/>
    </row>
    <row r="13501" spans="11:12" ht="15" customHeight="1">
      <c r="K13501" s="1715"/>
      <c r="L13501" s="1715"/>
    </row>
    <row r="13502" spans="11:12" ht="15" customHeight="1">
      <c r="K13502" s="1715"/>
      <c r="L13502" s="1715"/>
    </row>
    <row r="13503" spans="11:12" ht="15" customHeight="1">
      <c r="K13503" s="1715"/>
      <c r="L13503" s="1715"/>
    </row>
    <row r="13504" spans="11:12" ht="15" customHeight="1">
      <c r="K13504" s="1715"/>
      <c r="L13504" s="1715"/>
    </row>
    <row r="13505" spans="11:12" ht="15" customHeight="1">
      <c r="K13505" s="1715"/>
      <c r="L13505" s="1715"/>
    </row>
    <row r="13506" spans="11:12" ht="15" customHeight="1">
      <c r="K13506" s="1715"/>
      <c r="L13506" s="1715"/>
    </row>
    <row r="13507" spans="11:12" ht="15" customHeight="1">
      <c r="K13507" s="1715"/>
      <c r="L13507" s="1715"/>
    </row>
    <row r="13508" spans="11:12" ht="15" customHeight="1">
      <c r="K13508" s="1715"/>
      <c r="L13508" s="1715"/>
    </row>
    <row r="13509" spans="11:12" ht="15" customHeight="1">
      <c r="K13509" s="1715"/>
      <c r="L13509" s="1715"/>
    </row>
    <row r="13510" spans="11:12" ht="15" customHeight="1">
      <c r="K13510" s="1715"/>
      <c r="L13510" s="1715"/>
    </row>
    <row r="13511" spans="11:12" ht="15" customHeight="1">
      <c r="K13511" s="1715"/>
      <c r="L13511" s="1715"/>
    </row>
    <row r="13512" spans="11:12" ht="15" customHeight="1">
      <c r="K13512" s="1715"/>
      <c r="L13512" s="1715"/>
    </row>
    <row r="13513" spans="11:12" ht="15" customHeight="1">
      <c r="K13513" s="1715"/>
      <c r="L13513" s="1715"/>
    </row>
    <row r="13514" spans="11:12" ht="15" customHeight="1">
      <c r="K13514" s="1715"/>
      <c r="L13514" s="1715"/>
    </row>
    <row r="13515" spans="11:12" ht="15" customHeight="1">
      <c r="K13515" s="1715"/>
      <c r="L13515" s="1715"/>
    </row>
    <row r="13516" spans="11:12" ht="15" customHeight="1">
      <c r="K13516" s="1715"/>
      <c r="L13516" s="1715"/>
    </row>
    <row r="13517" spans="11:12" ht="15" customHeight="1">
      <c r="K13517" s="1715"/>
      <c r="L13517" s="1715"/>
    </row>
    <row r="13518" spans="11:12" ht="15" customHeight="1">
      <c r="K13518" s="1715"/>
      <c r="L13518" s="1715"/>
    </row>
    <row r="13519" spans="11:12" ht="15" customHeight="1">
      <c r="K13519" s="1715"/>
      <c r="L13519" s="1715"/>
    </row>
    <row r="13520" spans="11:12" ht="15" customHeight="1">
      <c r="K13520" s="1715"/>
      <c r="L13520" s="1715"/>
    </row>
    <row r="13521" spans="11:12" ht="15" customHeight="1">
      <c r="K13521" s="1715"/>
      <c r="L13521" s="1715"/>
    </row>
    <row r="13522" spans="11:12" ht="15" customHeight="1">
      <c r="K13522" s="1715"/>
      <c r="L13522" s="1715"/>
    </row>
    <row r="13523" spans="11:12" ht="15" customHeight="1">
      <c r="K13523" s="1715"/>
      <c r="L13523" s="1715"/>
    </row>
    <row r="13524" spans="11:12" ht="15" customHeight="1">
      <c r="K13524" s="1715"/>
      <c r="L13524" s="1715"/>
    </row>
    <row r="13525" spans="11:12" ht="15" customHeight="1">
      <c r="K13525" s="1715"/>
      <c r="L13525" s="1715"/>
    </row>
    <row r="13526" spans="11:12" ht="15" customHeight="1">
      <c r="K13526" s="1715"/>
      <c r="L13526" s="1715"/>
    </row>
    <row r="13527" spans="11:12" ht="15" customHeight="1">
      <c r="K13527" s="1715"/>
      <c r="L13527" s="1715"/>
    </row>
    <row r="13528" spans="11:12" ht="15" customHeight="1">
      <c r="K13528" s="1715"/>
      <c r="L13528" s="1715"/>
    </row>
    <row r="13529" spans="11:12" ht="15" customHeight="1">
      <c r="K13529" s="1715"/>
      <c r="L13529" s="1715"/>
    </row>
    <row r="13530" spans="11:12" ht="15" customHeight="1">
      <c r="K13530" s="1715"/>
      <c r="L13530" s="1715"/>
    </row>
    <row r="13531" spans="11:12" ht="15" customHeight="1">
      <c r="K13531" s="1715"/>
      <c r="L13531" s="1715"/>
    </row>
    <row r="13532" spans="11:12" ht="15" customHeight="1">
      <c r="K13532" s="1715"/>
      <c r="L13532" s="1715"/>
    </row>
    <row r="13533" spans="11:12" ht="15" customHeight="1">
      <c r="K13533" s="1715"/>
      <c r="L13533" s="1715"/>
    </row>
    <row r="13534" spans="11:12" ht="15" customHeight="1">
      <c r="K13534" s="1715"/>
      <c r="L13534" s="1715"/>
    </row>
    <row r="13535" spans="11:12" ht="15" customHeight="1">
      <c r="K13535" s="1715"/>
      <c r="L13535" s="1715"/>
    </row>
    <row r="13536" spans="11:12" ht="15" customHeight="1">
      <c r="K13536" s="1715"/>
      <c r="L13536" s="1715"/>
    </row>
    <row r="13537" spans="11:12" ht="15" customHeight="1">
      <c r="K13537" s="1715"/>
      <c r="L13537" s="1715"/>
    </row>
    <row r="13538" spans="11:12" ht="15" customHeight="1">
      <c r="K13538" s="1715"/>
      <c r="L13538" s="1715"/>
    </row>
    <row r="13539" spans="11:12" ht="15" customHeight="1">
      <c r="K13539" s="1715"/>
      <c r="L13539" s="1715"/>
    </row>
    <row r="13540" spans="11:12" ht="15" customHeight="1">
      <c r="K13540" s="1715"/>
      <c r="L13540" s="1715"/>
    </row>
    <row r="13541" spans="11:12" ht="15" customHeight="1">
      <c r="K13541" s="1715"/>
      <c r="L13541" s="1715"/>
    </row>
    <row r="13542" spans="11:12" ht="15" customHeight="1">
      <c r="K13542" s="1715"/>
      <c r="L13542" s="1715"/>
    </row>
    <row r="13543" spans="11:12" ht="15" customHeight="1">
      <c r="K13543" s="1715"/>
      <c r="L13543" s="1715"/>
    </row>
    <row r="13544" spans="11:12" ht="15" customHeight="1">
      <c r="K13544" s="1715"/>
      <c r="L13544" s="1715"/>
    </row>
    <row r="13545" spans="11:12" ht="15" customHeight="1">
      <c r="K13545" s="1715"/>
      <c r="L13545" s="1715"/>
    </row>
    <row r="13546" spans="11:12" ht="15" customHeight="1">
      <c r="K13546" s="1715"/>
      <c r="L13546" s="1715"/>
    </row>
    <row r="13547" spans="11:12" ht="15" customHeight="1">
      <c r="K13547" s="1715"/>
      <c r="L13547" s="1715"/>
    </row>
    <row r="13548" spans="11:12" ht="15" customHeight="1">
      <c r="K13548" s="1715"/>
      <c r="L13548" s="1715"/>
    </row>
    <row r="13549" spans="11:12" ht="15" customHeight="1">
      <c r="K13549" s="1715"/>
      <c r="L13549" s="1715"/>
    </row>
    <row r="13550" spans="11:12" ht="15" customHeight="1">
      <c r="K13550" s="1715"/>
      <c r="L13550" s="1715"/>
    </row>
    <row r="13551" spans="11:12" ht="15" customHeight="1">
      <c r="K13551" s="1715"/>
      <c r="L13551" s="1715"/>
    </row>
    <row r="13552" spans="11:12" ht="15" customHeight="1">
      <c r="K13552" s="1715"/>
      <c r="L13552" s="1715"/>
    </row>
    <row r="13553" spans="11:12" ht="15" customHeight="1">
      <c r="K13553" s="1715"/>
      <c r="L13553" s="1715"/>
    </row>
    <row r="13554" spans="11:12" ht="15" customHeight="1">
      <c r="K13554" s="1715"/>
      <c r="L13554" s="1715"/>
    </row>
    <row r="13555" spans="11:12" ht="15" customHeight="1">
      <c r="K13555" s="1715"/>
      <c r="L13555" s="1715"/>
    </row>
    <row r="13556" spans="11:12" ht="15" customHeight="1">
      <c r="K13556" s="1715"/>
      <c r="L13556" s="1715"/>
    </row>
    <row r="13557" spans="11:12" ht="15" customHeight="1">
      <c r="K13557" s="1715"/>
      <c r="L13557" s="1715"/>
    </row>
    <row r="13558" spans="11:12" ht="15" customHeight="1">
      <c r="K13558" s="1715"/>
      <c r="L13558" s="1715"/>
    </row>
    <row r="13559" spans="11:12" ht="15" customHeight="1">
      <c r="K13559" s="1715"/>
      <c r="L13559" s="1715"/>
    </row>
    <row r="13560" spans="11:12" ht="15" customHeight="1">
      <c r="K13560" s="1715"/>
      <c r="L13560" s="1715"/>
    </row>
    <row r="13561" spans="11:12" ht="15" customHeight="1">
      <c r="K13561" s="1715"/>
      <c r="L13561" s="1715"/>
    </row>
    <row r="13562" spans="11:12" ht="15" customHeight="1">
      <c r="K13562" s="1715"/>
      <c r="L13562" s="1715"/>
    </row>
    <row r="13563" spans="11:12" ht="15" customHeight="1">
      <c r="K13563" s="1715"/>
      <c r="L13563" s="1715"/>
    </row>
    <row r="13564" spans="11:12" ht="15" customHeight="1">
      <c r="K13564" s="1715"/>
      <c r="L13564" s="1715"/>
    </row>
    <row r="13565" spans="11:12" ht="15" customHeight="1">
      <c r="K13565" s="1715"/>
      <c r="L13565" s="1715"/>
    </row>
    <row r="13566" spans="11:12" ht="15" customHeight="1">
      <c r="K13566" s="1715"/>
      <c r="L13566" s="1715"/>
    </row>
    <row r="13567" spans="11:12" ht="15" customHeight="1">
      <c r="K13567" s="1715"/>
      <c r="L13567" s="1715"/>
    </row>
    <row r="13568" spans="11:12" ht="15" customHeight="1">
      <c r="K13568" s="1715"/>
      <c r="L13568" s="1715"/>
    </row>
    <row r="13569" spans="11:12" ht="15" customHeight="1">
      <c r="K13569" s="1715"/>
      <c r="L13569" s="1715"/>
    </row>
    <row r="13570" spans="11:12" ht="15" customHeight="1">
      <c r="K13570" s="1715"/>
      <c r="L13570" s="1715"/>
    </row>
    <row r="13571" spans="11:12" ht="15" customHeight="1">
      <c r="K13571" s="1715"/>
      <c r="L13571" s="1715"/>
    </row>
    <row r="13572" spans="11:12" ht="15" customHeight="1">
      <c r="K13572" s="1715"/>
      <c r="L13572" s="1715"/>
    </row>
    <row r="13573" spans="11:12" ht="15" customHeight="1">
      <c r="K13573" s="1715"/>
      <c r="L13573" s="1715"/>
    </row>
    <row r="13574" spans="11:12" ht="15" customHeight="1">
      <c r="K13574" s="1715"/>
      <c r="L13574" s="1715"/>
    </row>
    <row r="13575" spans="11:12" ht="15" customHeight="1">
      <c r="K13575" s="1715"/>
      <c r="L13575" s="1715"/>
    </row>
    <row r="13576" spans="11:12" ht="15" customHeight="1">
      <c r="K13576" s="1715"/>
      <c r="L13576" s="1715"/>
    </row>
    <row r="13577" spans="11:12" ht="15" customHeight="1">
      <c r="K13577" s="1715"/>
      <c r="L13577" s="1715"/>
    </row>
    <row r="13578" spans="11:12" ht="15" customHeight="1">
      <c r="K13578" s="1715"/>
      <c r="L13578" s="1715"/>
    </row>
    <row r="13579" spans="11:12" ht="15" customHeight="1">
      <c r="K13579" s="1715"/>
      <c r="L13579" s="1715"/>
    </row>
    <row r="13580" spans="11:12" ht="15" customHeight="1">
      <c r="K13580" s="1715"/>
      <c r="L13580" s="1715"/>
    </row>
    <row r="13581" spans="11:12" ht="15" customHeight="1">
      <c r="K13581" s="1715"/>
      <c r="L13581" s="1715"/>
    </row>
    <row r="13582" spans="11:12" ht="15" customHeight="1">
      <c r="K13582" s="1715"/>
      <c r="L13582" s="1715"/>
    </row>
    <row r="13583" spans="11:12" ht="15" customHeight="1">
      <c r="K13583" s="1715"/>
      <c r="L13583" s="1715"/>
    </row>
    <row r="13584" spans="11:12" ht="15" customHeight="1">
      <c r="K13584" s="1715"/>
      <c r="L13584" s="1715"/>
    </row>
    <row r="13585" spans="11:12" ht="15" customHeight="1">
      <c r="K13585" s="1715"/>
      <c r="L13585" s="1715"/>
    </row>
    <row r="13586" spans="11:12" ht="15" customHeight="1">
      <c r="K13586" s="1715"/>
      <c r="L13586" s="1715"/>
    </row>
    <row r="13587" spans="11:12" ht="15" customHeight="1">
      <c r="K13587" s="1715"/>
      <c r="L13587" s="1715"/>
    </row>
    <row r="13588" spans="11:12" ht="15" customHeight="1">
      <c r="K13588" s="1715"/>
      <c r="L13588" s="1715"/>
    </row>
    <row r="13589" spans="11:12" ht="15" customHeight="1">
      <c r="K13589" s="1715"/>
      <c r="L13589" s="1715"/>
    </row>
    <row r="13590" spans="11:12" ht="15" customHeight="1">
      <c r="K13590" s="1715"/>
      <c r="L13590" s="1715"/>
    </row>
    <row r="13591" spans="11:12" ht="15" customHeight="1">
      <c r="K13591" s="1715"/>
      <c r="L13591" s="1715"/>
    </row>
    <row r="13592" spans="11:12" ht="15" customHeight="1">
      <c r="K13592" s="1715"/>
      <c r="L13592" s="1715"/>
    </row>
    <row r="13593" spans="11:12" ht="15" customHeight="1">
      <c r="K13593" s="1715"/>
      <c r="L13593" s="1715"/>
    </row>
    <row r="13594" spans="11:12" ht="15" customHeight="1">
      <c r="K13594" s="1715"/>
      <c r="L13594" s="1715"/>
    </row>
    <row r="13595" spans="11:12" ht="15" customHeight="1">
      <c r="K13595" s="1715"/>
      <c r="L13595" s="1715"/>
    </row>
    <row r="13596" spans="11:12" ht="15" customHeight="1">
      <c r="K13596" s="1715"/>
      <c r="L13596" s="1715"/>
    </row>
    <row r="13597" spans="11:12" ht="15" customHeight="1">
      <c r="K13597" s="1715"/>
      <c r="L13597" s="1715"/>
    </row>
    <row r="13598" spans="11:12" ht="15" customHeight="1">
      <c r="K13598" s="1715"/>
      <c r="L13598" s="1715"/>
    </row>
    <row r="13599" spans="11:12" ht="15" customHeight="1">
      <c r="K13599" s="1715"/>
      <c r="L13599" s="1715"/>
    </row>
    <row r="13600" spans="11:12" ht="15" customHeight="1">
      <c r="K13600" s="1715"/>
      <c r="L13600" s="1715"/>
    </row>
    <row r="13601" spans="11:12" ht="15" customHeight="1">
      <c r="K13601" s="1715"/>
      <c r="L13601" s="1715"/>
    </row>
    <row r="13602" spans="11:12" ht="15" customHeight="1">
      <c r="K13602" s="1715"/>
      <c r="L13602" s="1715"/>
    </row>
    <row r="13603" spans="11:12" ht="15" customHeight="1">
      <c r="K13603" s="1715"/>
      <c r="L13603" s="1715"/>
    </row>
    <row r="13604" spans="11:12" ht="15" customHeight="1">
      <c r="K13604" s="1715"/>
      <c r="L13604" s="1715"/>
    </row>
    <row r="13605" spans="11:12" ht="15" customHeight="1">
      <c r="K13605" s="1715"/>
      <c r="L13605" s="1715"/>
    </row>
    <row r="13606" spans="11:12" ht="15" customHeight="1">
      <c r="K13606" s="1715"/>
      <c r="L13606" s="1715"/>
    </row>
    <row r="13607" spans="11:12" ht="15" customHeight="1">
      <c r="K13607" s="1715"/>
      <c r="L13607" s="1715"/>
    </row>
    <row r="13608" spans="11:12" ht="15" customHeight="1">
      <c r="K13608" s="1715"/>
      <c r="L13608" s="1715"/>
    </row>
    <row r="13609" spans="11:12" ht="15" customHeight="1">
      <c r="K13609" s="1715"/>
      <c r="L13609" s="1715"/>
    </row>
    <row r="13610" spans="11:12" ht="15" customHeight="1">
      <c r="K13610" s="1715"/>
      <c r="L13610" s="1715"/>
    </row>
    <row r="13611" spans="11:12" ht="15" customHeight="1">
      <c r="K13611" s="1715"/>
      <c r="L13611" s="1715"/>
    </row>
    <row r="13612" spans="11:12" ht="15" customHeight="1">
      <c r="K13612" s="1715"/>
      <c r="L13612" s="1715"/>
    </row>
    <row r="13613" spans="11:12" ht="15" customHeight="1">
      <c r="K13613" s="1715"/>
      <c r="L13613" s="1715"/>
    </row>
    <row r="13614" spans="11:12" ht="15" customHeight="1">
      <c r="K13614" s="1715"/>
      <c r="L13614" s="1715"/>
    </row>
    <row r="13615" spans="11:12" ht="15" customHeight="1">
      <c r="K13615" s="1715"/>
      <c r="L13615" s="1715"/>
    </row>
    <row r="13616" spans="11:12" ht="15" customHeight="1">
      <c r="K13616" s="1715"/>
      <c r="L13616" s="1715"/>
    </row>
    <row r="13617" spans="11:12" ht="15" customHeight="1">
      <c r="K13617" s="1715"/>
      <c r="L13617" s="1715"/>
    </row>
    <row r="13618" spans="11:12" ht="15" customHeight="1">
      <c r="K13618" s="1715"/>
      <c r="L13618" s="1715"/>
    </row>
    <row r="13619" spans="11:12" ht="15" customHeight="1">
      <c r="K13619" s="1715"/>
      <c r="L13619" s="1715"/>
    </row>
    <row r="13620" spans="11:12" ht="15" customHeight="1">
      <c r="K13620" s="1715"/>
      <c r="L13620" s="1715"/>
    </row>
    <row r="13621" spans="11:12" ht="15" customHeight="1">
      <c r="K13621" s="1715"/>
      <c r="L13621" s="1715"/>
    </row>
    <row r="13622" spans="11:12" ht="15" customHeight="1">
      <c r="K13622" s="1715"/>
      <c r="L13622" s="1715"/>
    </row>
    <row r="13623" spans="11:12" ht="15" customHeight="1">
      <c r="K13623" s="1715"/>
      <c r="L13623" s="1715"/>
    </row>
    <row r="13624" spans="11:12" ht="15" customHeight="1">
      <c r="K13624" s="1715"/>
      <c r="L13624" s="1715"/>
    </row>
    <row r="13625" spans="11:12" ht="15" customHeight="1">
      <c r="K13625" s="1715"/>
      <c r="L13625" s="1715"/>
    </row>
    <row r="13626" spans="11:12" ht="15" customHeight="1">
      <c r="K13626" s="1715"/>
      <c r="L13626" s="1715"/>
    </row>
    <row r="13627" spans="11:12" ht="15" customHeight="1">
      <c r="K13627" s="1715"/>
      <c r="L13627" s="1715"/>
    </row>
    <row r="13628" spans="11:12" ht="15" customHeight="1">
      <c r="K13628" s="1715"/>
      <c r="L13628" s="1715"/>
    </row>
    <row r="13629" spans="11:12" ht="15" customHeight="1">
      <c r="K13629" s="1715"/>
      <c r="L13629" s="1715"/>
    </row>
    <row r="13630" spans="11:12" ht="15" customHeight="1">
      <c r="K13630" s="1715"/>
      <c r="L13630" s="1715"/>
    </row>
    <row r="13631" spans="11:12" ht="15" customHeight="1">
      <c r="K13631" s="1715"/>
      <c r="L13631" s="1715"/>
    </row>
    <row r="13632" spans="11:12" ht="15" customHeight="1">
      <c r="K13632" s="1715"/>
      <c r="L13632" s="1715"/>
    </row>
    <row r="13633" spans="11:12" ht="15" customHeight="1">
      <c r="K13633" s="1715"/>
      <c r="L13633" s="1715"/>
    </row>
    <row r="13634" spans="11:12" ht="15" customHeight="1">
      <c r="K13634" s="1715"/>
      <c r="L13634" s="1715"/>
    </row>
    <row r="13635" spans="11:12" ht="15" customHeight="1">
      <c r="K13635" s="1715"/>
      <c r="L13635" s="1715"/>
    </row>
    <row r="13636" spans="11:12" ht="15" customHeight="1">
      <c r="K13636" s="1715"/>
      <c r="L13636" s="1715"/>
    </row>
    <row r="13637" spans="11:12" ht="15" customHeight="1">
      <c r="K13637" s="1715"/>
      <c r="L13637" s="1715"/>
    </row>
    <row r="13638" spans="11:12" ht="15" customHeight="1">
      <c r="K13638" s="1715"/>
      <c r="L13638" s="1715"/>
    </row>
    <row r="13639" spans="11:12" ht="15" customHeight="1">
      <c r="K13639" s="1715"/>
      <c r="L13639" s="1715"/>
    </row>
    <row r="13640" spans="11:12" ht="15" customHeight="1">
      <c r="K13640" s="1715"/>
      <c r="L13640" s="1715"/>
    </row>
    <row r="13641" spans="11:12" ht="15" customHeight="1">
      <c r="K13641" s="1715"/>
      <c r="L13641" s="1715"/>
    </row>
    <row r="13642" spans="11:12" ht="15" customHeight="1">
      <c r="K13642" s="1715"/>
      <c r="L13642" s="1715"/>
    </row>
    <row r="13643" spans="11:12" ht="15" customHeight="1">
      <c r="K13643" s="1715"/>
      <c r="L13643" s="1715"/>
    </row>
    <row r="13644" spans="11:12" ht="15" customHeight="1">
      <c r="K13644" s="1715"/>
      <c r="L13644" s="1715"/>
    </row>
    <row r="13645" spans="11:12" ht="15" customHeight="1">
      <c r="K13645" s="1715"/>
      <c r="L13645" s="1715"/>
    </row>
    <row r="13646" spans="11:12" ht="15" customHeight="1">
      <c r="K13646" s="1715"/>
      <c r="L13646" s="1715"/>
    </row>
    <row r="13647" spans="11:12" ht="15" customHeight="1">
      <c r="K13647" s="1715"/>
      <c r="L13647" s="1715"/>
    </row>
    <row r="13648" spans="11:12" ht="15" customHeight="1">
      <c r="K13648" s="1715"/>
      <c r="L13648" s="1715"/>
    </row>
    <row r="13649" spans="11:12" ht="15" customHeight="1">
      <c r="K13649" s="1715"/>
      <c r="L13649" s="1715"/>
    </row>
    <row r="13650" spans="11:12" ht="15" customHeight="1">
      <c r="K13650" s="1715"/>
      <c r="L13650" s="1715"/>
    </row>
    <row r="13651" spans="11:12" ht="15" customHeight="1">
      <c r="K13651" s="1715"/>
      <c r="L13651" s="1715"/>
    </row>
    <row r="13652" spans="11:12" ht="15" customHeight="1">
      <c r="K13652" s="1715"/>
      <c r="L13652" s="1715"/>
    </row>
    <row r="13653" spans="11:12" ht="15" customHeight="1">
      <c r="K13653" s="1715"/>
      <c r="L13653" s="1715"/>
    </row>
    <row r="13654" spans="11:12" ht="15" customHeight="1">
      <c r="K13654" s="1715"/>
      <c r="L13654" s="1715"/>
    </row>
    <row r="13655" spans="11:12" ht="15" customHeight="1">
      <c r="K13655" s="1715"/>
      <c r="L13655" s="1715"/>
    </row>
    <row r="13656" spans="11:12" ht="15" customHeight="1">
      <c r="K13656" s="1715"/>
      <c r="L13656" s="1715"/>
    </row>
    <row r="13657" spans="11:12" ht="15" customHeight="1">
      <c r="K13657" s="1715"/>
      <c r="L13657" s="1715"/>
    </row>
    <row r="13658" spans="11:12" ht="15" customHeight="1">
      <c r="K13658" s="1715"/>
      <c r="L13658" s="1715"/>
    </row>
    <row r="13659" spans="11:12" ht="15" customHeight="1">
      <c r="K13659" s="1715"/>
      <c r="L13659" s="1715"/>
    </row>
    <row r="13660" spans="11:12" ht="15" customHeight="1">
      <c r="K13660" s="1715"/>
      <c r="L13660" s="1715"/>
    </row>
    <row r="13661" spans="11:12" ht="15" customHeight="1">
      <c r="K13661" s="1715"/>
      <c r="L13661" s="1715"/>
    </row>
    <row r="13662" spans="11:12" ht="15" customHeight="1">
      <c r="K13662" s="1715"/>
      <c r="L13662" s="1715"/>
    </row>
    <row r="13663" spans="11:12" ht="15" customHeight="1">
      <c r="K13663" s="1715"/>
      <c r="L13663" s="1715"/>
    </row>
    <row r="13664" spans="11:12" ht="15" customHeight="1">
      <c r="K13664" s="1715"/>
      <c r="L13664" s="1715"/>
    </row>
    <row r="13665" spans="11:12" ht="15" customHeight="1">
      <c r="K13665" s="1715"/>
      <c r="L13665" s="1715"/>
    </row>
    <row r="13666" spans="11:12" ht="15" customHeight="1">
      <c r="K13666" s="1715"/>
      <c r="L13666" s="1715"/>
    </row>
    <row r="13667" spans="11:12" ht="15" customHeight="1">
      <c r="K13667" s="1715"/>
      <c r="L13667" s="1715"/>
    </row>
    <row r="13668" spans="11:12" ht="15" customHeight="1">
      <c r="K13668" s="1715"/>
      <c r="L13668" s="1715"/>
    </row>
    <row r="13669" spans="11:12" ht="15" customHeight="1">
      <c r="K13669" s="1715"/>
      <c r="L13669" s="1715"/>
    </row>
    <row r="13670" spans="11:12" ht="15" customHeight="1">
      <c r="K13670" s="1715"/>
      <c r="L13670" s="1715"/>
    </row>
    <row r="13671" spans="11:12" ht="15" customHeight="1">
      <c r="K13671" s="1715"/>
      <c r="L13671" s="1715"/>
    </row>
    <row r="13672" spans="11:12" ht="15" customHeight="1">
      <c r="K13672" s="1715"/>
      <c r="L13672" s="1715"/>
    </row>
    <row r="13673" spans="11:12" ht="15" customHeight="1">
      <c r="K13673" s="1715"/>
      <c r="L13673" s="1715"/>
    </row>
    <row r="13674" spans="11:12" ht="15" customHeight="1">
      <c r="K13674" s="1715"/>
      <c r="L13674" s="1715"/>
    </row>
    <row r="13675" spans="11:12" ht="15" customHeight="1">
      <c r="K13675" s="1715"/>
      <c r="L13675" s="1715"/>
    </row>
    <row r="13676" spans="11:12" ht="15" customHeight="1">
      <c r="K13676" s="1715"/>
      <c r="L13676" s="1715"/>
    </row>
    <row r="13677" spans="11:12" ht="15" customHeight="1">
      <c r="K13677" s="1715"/>
      <c r="L13677" s="1715"/>
    </row>
    <row r="13678" spans="11:12" ht="15" customHeight="1">
      <c r="K13678" s="1715"/>
      <c r="L13678" s="1715"/>
    </row>
    <row r="13679" spans="11:12" ht="15" customHeight="1">
      <c r="K13679" s="1715"/>
      <c r="L13679" s="1715"/>
    </row>
    <row r="13680" spans="11:12" ht="15" customHeight="1">
      <c r="K13680" s="1715"/>
      <c r="L13680" s="1715"/>
    </row>
    <row r="13681" spans="11:12" ht="15" customHeight="1">
      <c r="K13681" s="1715"/>
      <c r="L13681" s="1715"/>
    </row>
    <row r="13682" spans="11:12" ht="15" customHeight="1">
      <c r="K13682" s="1715"/>
      <c r="L13682" s="1715"/>
    </row>
    <row r="13683" spans="11:12" ht="15" customHeight="1">
      <c r="K13683" s="1715"/>
      <c r="L13683" s="1715"/>
    </row>
    <row r="13684" spans="11:12" ht="15" customHeight="1">
      <c r="K13684" s="1715"/>
      <c r="L13684" s="1715"/>
    </row>
    <row r="13685" spans="11:12" ht="15" customHeight="1">
      <c r="K13685" s="1715"/>
      <c r="L13685" s="1715"/>
    </row>
    <row r="13686" spans="11:12" ht="15" customHeight="1">
      <c r="K13686" s="1715"/>
      <c r="L13686" s="1715"/>
    </row>
    <row r="13687" spans="11:12" ht="15" customHeight="1">
      <c r="K13687" s="1715"/>
      <c r="L13687" s="1715"/>
    </row>
    <row r="13688" spans="11:12" ht="15" customHeight="1">
      <c r="K13688" s="1715"/>
      <c r="L13688" s="1715"/>
    </row>
    <row r="13689" spans="11:12" ht="15" customHeight="1">
      <c r="K13689" s="1715"/>
      <c r="L13689" s="1715"/>
    </row>
    <row r="13690" spans="11:12" ht="15" customHeight="1">
      <c r="K13690" s="1715"/>
      <c r="L13690" s="1715"/>
    </row>
    <row r="13691" spans="11:12" ht="15" customHeight="1">
      <c r="K13691" s="1715"/>
      <c r="L13691" s="1715"/>
    </row>
    <row r="13692" spans="11:12" ht="15" customHeight="1">
      <c r="K13692" s="1715"/>
      <c r="L13692" s="1715"/>
    </row>
    <row r="13693" spans="11:12" ht="15" customHeight="1">
      <c r="K13693" s="1715"/>
      <c r="L13693" s="1715"/>
    </row>
    <row r="13694" spans="11:12" ht="15" customHeight="1">
      <c r="K13694" s="1715"/>
      <c r="L13694" s="1715"/>
    </row>
    <row r="13695" spans="11:12" ht="15" customHeight="1">
      <c r="K13695" s="1715"/>
      <c r="L13695" s="1715"/>
    </row>
    <row r="13696" spans="11:12" ht="15" customHeight="1">
      <c r="K13696" s="1715"/>
      <c r="L13696" s="1715"/>
    </row>
    <row r="13697" spans="11:12" ht="15" customHeight="1">
      <c r="K13697" s="1715"/>
      <c r="L13697" s="1715"/>
    </row>
    <row r="13698" spans="11:12" ht="15" customHeight="1">
      <c r="K13698" s="1715"/>
      <c r="L13698" s="1715"/>
    </row>
    <row r="13699" spans="11:12" ht="15" customHeight="1">
      <c r="K13699" s="1715"/>
      <c r="L13699" s="1715"/>
    </row>
    <row r="13700" spans="11:12" ht="15" customHeight="1">
      <c r="K13700" s="1715"/>
      <c r="L13700" s="1715"/>
    </row>
    <row r="13701" spans="11:12" ht="15" customHeight="1">
      <c r="K13701" s="1715"/>
      <c r="L13701" s="1715"/>
    </row>
    <row r="13702" spans="11:12" ht="15" customHeight="1">
      <c r="K13702" s="1715"/>
      <c r="L13702" s="1715"/>
    </row>
    <row r="13703" spans="11:12" ht="15" customHeight="1">
      <c r="K13703" s="1715"/>
      <c r="L13703" s="1715"/>
    </row>
    <row r="13704" spans="11:12" ht="15" customHeight="1">
      <c r="K13704" s="1715"/>
      <c r="L13704" s="1715"/>
    </row>
    <row r="13705" spans="11:12" ht="15" customHeight="1">
      <c r="K13705" s="1715"/>
      <c r="L13705" s="1715"/>
    </row>
    <row r="13706" spans="11:12" ht="15" customHeight="1">
      <c r="K13706" s="1715"/>
      <c r="L13706" s="1715"/>
    </row>
    <row r="13707" spans="11:12" ht="15" customHeight="1">
      <c r="K13707" s="1715"/>
      <c r="L13707" s="1715"/>
    </row>
    <row r="13708" spans="11:12" ht="15" customHeight="1">
      <c r="K13708" s="1715"/>
      <c r="L13708" s="1715"/>
    </row>
    <row r="13709" spans="11:12" ht="15" customHeight="1">
      <c r="K13709" s="1715"/>
      <c r="L13709" s="1715"/>
    </row>
    <row r="13710" spans="11:12" ht="15" customHeight="1">
      <c r="K13710" s="1715"/>
      <c r="L13710" s="1715"/>
    </row>
    <row r="13711" spans="11:12" ht="15" customHeight="1">
      <c r="K13711" s="1715"/>
      <c r="L13711" s="1715"/>
    </row>
    <row r="13712" spans="11:12" ht="15" customHeight="1">
      <c r="K13712" s="1715"/>
      <c r="L13712" s="1715"/>
    </row>
    <row r="13713" spans="11:12" ht="15" customHeight="1">
      <c r="K13713" s="1715"/>
      <c r="L13713" s="1715"/>
    </row>
    <row r="13714" spans="11:12" ht="15" customHeight="1">
      <c r="K13714" s="1715"/>
      <c r="L13714" s="1715"/>
    </row>
    <row r="13715" spans="11:12" ht="15" customHeight="1">
      <c r="K13715" s="1715"/>
      <c r="L13715" s="1715"/>
    </row>
    <row r="13716" spans="11:12" ht="15" customHeight="1">
      <c r="K13716" s="1715"/>
      <c r="L13716" s="1715"/>
    </row>
    <row r="13717" spans="11:12" ht="15" customHeight="1">
      <c r="K13717" s="1715"/>
      <c r="L13717" s="1715"/>
    </row>
    <row r="13718" spans="11:12" ht="15" customHeight="1">
      <c r="K13718" s="1715"/>
      <c r="L13718" s="1715"/>
    </row>
    <row r="13719" spans="11:12" ht="15" customHeight="1">
      <c r="K13719" s="1715"/>
      <c r="L13719" s="1715"/>
    </row>
    <row r="13720" spans="11:12" ht="15" customHeight="1">
      <c r="K13720" s="1715"/>
      <c r="L13720" s="1715"/>
    </row>
    <row r="13721" spans="11:12" ht="15" customHeight="1">
      <c r="K13721" s="1715"/>
      <c r="L13721" s="1715"/>
    </row>
    <row r="13722" spans="11:12" ht="15" customHeight="1">
      <c r="K13722" s="1715"/>
      <c r="L13722" s="1715"/>
    </row>
    <row r="13723" spans="11:12" ht="15" customHeight="1">
      <c r="K13723" s="1715"/>
      <c r="L13723" s="1715"/>
    </row>
    <row r="13724" spans="11:12" ht="15" customHeight="1">
      <c r="K13724" s="1715"/>
      <c r="L13724" s="1715"/>
    </row>
    <row r="13725" spans="11:12" ht="15" customHeight="1">
      <c r="K13725" s="1715"/>
      <c r="L13725" s="1715"/>
    </row>
    <row r="13726" spans="11:12" ht="15" customHeight="1">
      <c r="K13726" s="1715"/>
      <c r="L13726" s="1715"/>
    </row>
    <row r="13727" spans="11:12" ht="15" customHeight="1">
      <c r="K13727" s="1715"/>
      <c r="L13727" s="1715"/>
    </row>
    <row r="13728" spans="11:12" ht="15" customHeight="1">
      <c r="K13728" s="1715"/>
      <c r="L13728" s="1715"/>
    </row>
    <row r="13729" spans="11:12" ht="15" customHeight="1">
      <c r="K13729" s="1715"/>
      <c r="L13729" s="1715"/>
    </row>
    <row r="13730" spans="11:12" ht="15" customHeight="1">
      <c r="K13730" s="1715"/>
      <c r="L13730" s="1715"/>
    </row>
    <row r="13731" spans="11:12" ht="15" customHeight="1">
      <c r="K13731" s="1715"/>
      <c r="L13731" s="1715"/>
    </row>
    <row r="13732" spans="11:12" ht="15" customHeight="1">
      <c r="K13732" s="1715"/>
      <c r="L13732" s="1715"/>
    </row>
    <row r="13733" spans="11:12" ht="15" customHeight="1">
      <c r="K13733" s="1715"/>
      <c r="L13733" s="1715"/>
    </row>
    <row r="13734" spans="11:12" ht="15" customHeight="1">
      <c r="K13734" s="1715"/>
      <c r="L13734" s="1715"/>
    </row>
    <row r="13735" spans="11:12" ht="15" customHeight="1">
      <c r="K13735" s="1715"/>
      <c r="L13735" s="1715"/>
    </row>
    <row r="13736" spans="11:12" ht="15" customHeight="1">
      <c r="K13736" s="1715"/>
      <c r="L13736" s="1715"/>
    </row>
    <row r="13737" spans="11:12" ht="15" customHeight="1">
      <c r="K13737" s="1715"/>
      <c r="L13737" s="1715"/>
    </row>
    <row r="13738" spans="11:12" ht="15" customHeight="1">
      <c r="K13738" s="1715"/>
      <c r="L13738" s="1715"/>
    </row>
    <row r="13739" spans="11:12" ht="15" customHeight="1">
      <c r="K13739" s="1715"/>
      <c r="L13739" s="1715"/>
    </row>
    <row r="13740" spans="11:12" ht="15" customHeight="1">
      <c r="K13740" s="1715"/>
      <c r="L13740" s="1715"/>
    </row>
    <row r="13741" spans="11:12" ht="15" customHeight="1">
      <c r="K13741" s="1715"/>
      <c r="L13741" s="1715"/>
    </row>
    <row r="13742" spans="11:12" ht="15" customHeight="1">
      <c r="K13742" s="1715"/>
      <c r="L13742" s="1715"/>
    </row>
    <row r="13743" spans="11:12" ht="15" customHeight="1">
      <c r="K13743" s="1715"/>
      <c r="L13743" s="1715"/>
    </row>
    <row r="13744" spans="11:12" ht="15" customHeight="1">
      <c r="K13744" s="1715"/>
      <c r="L13744" s="1715"/>
    </row>
    <row r="13745" spans="11:12" ht="15" customHeight="1">
      <c r="K13745" s="1715"/>
      <c r="L13745" s="1715"/>
    </row>
    <row r="13746" spans="11:12" ht="15" customHeight="1">
      <c r="K13746" s="1715"/>
      <c r="L13746" s="1715"/>
    </row>
    <row r="13747" spans="11:12" ht="15" customHeight="1">
      <c r="K13747" s="1715"/>
      <c r="L13747" s="1715"/>
    </row>
    <row r="13748" spans="11:12" ht="15" customHeight="1">
      <c r="K13748" s="1715"/>
      <c r="L13748" s="1715"/>
    </row>
    <row r="13749" spans="11:12" ht="15" customHeight="1">
      <c r="K13749" s="1715"/>
      <c r="L13749" s="1715"/>
    </row>
    <row r="13750" spans="11:12" ht="15" customHeight="1">
      <c r="K13750" s="1715"/>
      <c r="L13750" s="1715"/>
    </row>
    <row r="13751" spans="11:12" ht="15" customHeight="1">
      <c r="K13751" s="1715"/>
      <c r="L13751" s="1715"/>
    </row>
    <row r="13752" spans="11:12" ht="15" customHeight="1">
      <c r="K13752" s="1715"/>
      <c r="L13752" s="1715"/>
    </row>
    <row r="13753" spans="11:12" ht="15" customHeight="1">
      <c r="K13753" s="1715"/>
      <c r="L13753" s="1715"/>
    </row>
    <row r="13754" spans="11:12" ht="15" customHeight="1">
      <c r="K13754" s="1715"/>
      <c r="L13754" s="1715"/>
    </row>
    <row r="13755" spans="11:12" ht="15" customHeight="1">
      <c r="K13755" s="1715"/>
      <c r="L13755" s="1715"/>
    </row>
    <row r="13756" spans="11:12" ht="15" customHeight="1">
      <c r="K13756" s="1715"/>
      <c r="L13756" s="1715"/>
    </row>
    <row r="13757" spans="11:12" ht="15" customHeight="1">
      <c r="K13757" s="1715"/>
      <c r="L13757" s="1715"/>
    </row>
    <row r="13758" spans="11:12" ht="15" customHeight="1">
      <c r="K13758" s="1715"/>
      <c r="L13758" s="1715"/>
    </row>
    <row r="13759" spans="11:12" ht="15" customHeight="1">
      <c r="K13759" s="1715"/>
      <c r="L13759" s="1715"/>
    </row>
    <row r="13760" spans="11:12" ht="15" customHeight="1">
      <c r="K13760" s="1715"/>
      <c r="L13760" s="1715"/>
    </row>
    <row r="13761" spans="11:12" ht="15" customHeight="1">
      <c r="K13761" s="1715"/>
      <c r="L13761" s="1715"/>
    </row>
    <row r="13762" spans="11:12" ht="15" customHeight="1">
      <c r="K13762" s="1715"/>
      <c r="L13762" s="1715"/>
    </row>
    <row r="13763" spans="11:12" ht="15" customHeight="1">
      <c r="K13763" s="1715"/>
      <c r="L13763" s="1715"/>
    </row>
    <row r="13764" spans="11:12" ht="15" customHeight="1">
      <c r="K13764" s="1715"/>
      <c r="L13764" s="1715"/>
    </row>
    <row r="13765" spans="11:12" ht="15" customHeight="1">
      <c r="K13765" s="1715"/>
      <c r="L13765" s="1715"/>
    </row>
    <row r="13766" spans="11:12" ht="15" customHeight="1">
      <c r="K13766" s="1715"/>
      <c r="L13766" s="1715"/>
    </row>
    <row r="13767" spans="11:12" ht="15" customHeight="1">
      <c r="K13767" s="1715"/>
      <c r="L13767" s="1715"/>
    </row>
    <row r="13768" spans="11:12" ht="15" customHeight="1">
      <c r="K13768" s="1715"/>
      <c r="L13768" s="1715"/>
    </row>
    <row r="13769" spans="11:12" ht="15" customHeight="1">
      <c r="K13769" s="1715"/>
      <c r="L13769" s="1715"/>
    </row>
    <row r="13770" spans="11:12" ht="15" customHeight="1">
      <c r="K13770" s="1715"/>
      <c r="L13770" s="1715"/>
    </row>
    <row r="13771" spans="11:12" ht="15" customHeight="1">
      <c r="K13771" s="1715"/>
      <c r="L13771" s="1715"/>
    </row>
    <row r="13772" spans="11:12" ht="15" customHeight="1">
      <c r="K13772" s="1715"/>
      <c r="L13772" s="1715"/>
    </row>
    <row r="13773" spans="11:12" ht="15" customHeight="1">
      <c r="K13773" s="1715"/>
      <c r="L13773" s="1715"/>
    </row>
    <row r="13774" spans="11:12" ht="15" customHeight="1">
      <c r="K13774" s="1715"/>
      <c r="L13774" s="1715"/>
    </row>
    <row r="13775" spans="11:12" ht="15" customHeight="1">
      <c r="K13775" s="1715"/>
      <c r="L13775" s="1715"/>
    </row>
    <row r="13776" spans="11:12" ht="15" customHeight="1">
      <c r="K13776" s="1715"/>
      <c r="L13776" s="1715"/>
    </row>
    <row r="13777" spans="11:12" ht="15" customHeight="1">
      <c r="K13777" s="1715"/>
      <c r="L13777" s="1715"/>
    </row>
    <row r="13778" spans="11:12" ht="15" customHeight="1">
      <c r="K13778" s="1715"/>
      <c r="L13778" s="1715"/>
    </row>
    <row r="13779" spans="11:12" ht="15" customHeight="1">
      <c r="K13779" s="1715"/>
      <c r="L13779" s="1715"/>
    </row>
    <row r="13780" spans="11:12" ht="15" customHeight="1">
      <c r="K13780" s="1715"/>
      <c r="L13780" s="1715"/>
    </row>
    <row r="13781" spans="11:12" ht="15" customHeight="1">
      <c r="K13781" s="1715"/>
      <c r="L13781" s="1715"/>
    </row>
    <row r="13782" spans="11:12" ht="15" customHeight="1">
      <c r="K13782" s="1715"/>
      <c r="L13782" s="1715"/>
    </row>
    <row r="13783" spans="11:12" ht="15" customHeight="1">
      <c r="K13783" s="1715"/>
      <c r="L13783" s="1715"/>
    </row>
    <row r="13784" spans="11:12" ht="15" customHeight="1">
      <c r="K13784" s="1715"/>
      <c r="L13784" s="1715"/>
    </row>
    <row r="13785" spans="11:12" ht="15" customHeight="1">
      <c r="K13785" s="1715"/>
      <c r="L13785" s="1715"/>
    </row>
    <row r="13786" spans="11:12" ht="15" customHeight="1">
      <c r="K13786" s="1715"/>
      <c r="L13786" s="1715"/>
    </row>
    <row r="13787" spans="11:12" ht="15" customHeight="1">
      <c r="K13787" s="1715"/>
      <c r="L13787" s="1715"/>
    </row>
    <row r="13788" spans="11:12" ht="15" customHeight="1">
      <c r="K13788" s="1715"/>
      <c r="L13788" s="1715"/>
    </row>
    <row r="13789" spans="11:12" ht="15" customHeight="1">
      <c r="K13789" s="1715"/>
      <c r="L13789" s="1715"/>
    </row>
    <row r="13790" spans="11:12" ht="15" customHeight="1">
      <c r="K13790" s="1715"/>
      <c r="L13790" s="1715"/>
    </row>
    <row r="13791" spans="11:12" ht="15" customHeight="1">
      <c r="K13791" s="1715"/>
      <c r="L13791" s="1715"/>
    </row>
    <row r="13792" spans="11:12" ht="15" customHeight="1">
      <c r="K13792" s="1715"/>
      <c r="L13792" s="1715"/>
    </row>
    <row r="13793" spans="11:12" ht="15" customHeight="1">
      <c r="K13793" s="1715"/>
      <c r="L13793" s="1715"/>
    </row>
    <row r="13794" spans="11:12" ht="15" customHeight="1">
      <c r="K13794" s="1715"/>
      <c r="L13794" s="1715"/>
    </row>
    <row r="13795" spans="11:12" ht="15" customHeight="1">
      <c r="K13795" s="1715"/>
      <c r="L13795" s="1715"/>
    </row>
    <row r="13796" spans="11:12" ht="15" customHeight="1">
      <c r="K13796" s="1715"/>
      <c r="L13796" s="1715"/>
    </row>
    <row r="13797" spans="11:12" ht="15" customHeight="1">
      <c r="K13797" s="1715"/>
      <c r="L13797" s="1715"/>
    </row>
    <row r="13798" spans="11:12" ht="15" customHeight="1">
      <c r="K13798" s="1715"/>
      <c r="L13798" s="1715"/>
    </row>
    <row r="13799" spans="11:12" ht="15" customHeight="1">
      <c r="K13799" s="1715"/>
      <c r="L13799" s="1715"/>
    </row>
    <row r="13800" spans="11:12" ht="15" customHeight="1">
      <c r="K13800" s="1715"/>
      <c r="L13800" s="1715"/>
    </row>
    <row r="13801" spans="11:12" ht="15" customHeight="1">
      <c r="K13801" s="1715"/>
      <c r="L13801" s="1715"/>
    </row>
    <row r="13802" spans="11:12" ht="15" customHeight="1">
      <c r="K13802" s="1715"/>
      <c r="L13802" s="1715"/>
    </row>
    <row r="13803" spans="11:12" ht="15" customHeight="1">
      <c r="K13803" s="1715"/>
      <c r="L13803" s="1715"/>
    </row>
    <row r="13804" spans="11:12" ht="15" customHeight="1">
      <c r="K13804" s="1715"/>
      <c r="L13804" s="1715"/>
    </row>
    <row r="13805" spans="11:12" ht="15" customHeight="1">
      <c r="K13805" s="1715"/>
      <c r="L13805" s="1715"/>
    </row>
    <row r="13806" spans="11:12" ht="15" customHeight="1">
      <c r="K13806" s="1715"/>
      <c r="L13806" s="1715"/>
    </row>
    <row r="13807" spans="11:12" ht="15" customHeight="1">
      <c r="K13807" s="1715"/>
      <c r="L13807" s="1715"/>
    </row>
    <row r="13808" spans="11:12" ht="15" customHeight="1">
      <c r="K13808" s="1715"/>
      <c r="L13808" s="1715"/>
    </row>
    <row r="13809" spans="11:12" ht="15" customHeight="1">
      <c r="K13809" s="1715"/>
      <c r="L13809" s="1715"/>
    </row>
    <row r="13810" spans="11:12" ht="15" customHeight="1">
      <c r="K13810" s="1715"/>
      <c r="L13810" s="1715"/>
    </row>
    <row r="13811" spans="11:12" ht="15" customHeight="1">
      <c r="K13811" s="1715"/>
      <c r="L13811" s="1715"/>
    </row>
    <row r="13812" spans="11:12" ht="15" customHeight="1">
      <c r="K13812" s="1715"/>
      <c r="L13812" s="1715"/>
    </row>
    <row r="13813" spans="11:12" ht="15" customHeight="1">
      <c r="K13813" s="1715"/>
      <c r="L13813" s="1715"/>
    </row>
    <row r="13814" spans="11:12" ht="15" customHeight="1">
      <c r="K13814" s="1715"/>
      <c r="L13814" s="1715"/>
    </row>
    <row r="13815" spans="11:12" ht="15" customHeight="1">
      <c r="K13815" s="1715"/>
      <c r="L13815" s="1715"/>
    </row>
    <row r="13816" spans="11:12" ht="15" customHeight="1">
      <c r="K13816" s="1715"/>
      <c r="L13816" s="1715"/>
    </row>
    <row r="13817" spans="11:12" ht="15" customHeight="1">
      <c r="K13817" s="1715"/>
      <c r="L13817" s="1715"/>
    </row>
    <row r="13818" spans="11:12" ht="15" customHeight="1">
      <c r="K13818" s="1715"/>
      <c r="L13818" s="1715"/>
    </row>
    <row r="13819" spans="11:12" ht="15" customHeight="1">
      <c r="K13819" s="1715"/>
      <c r="L13819" s="1715"/>
    </row>
    <row r="13820" spans="11:12" ht="15" customHeight="1">
      <c r="K13820" s="1715"/>
      <c r="L13820" s="1715"/>
    </row>
    <row r="13821" spans="11:12" ht="15" customHeight="1">
      <c r="K13821" s="1715"/>
      <c r="L13821" s="1715"/>
    </row>
    <row r="13822" spans="11:12" ht="15" customHeight="1">
      <c r="K13822" s="1715"/>
      <c r="L13822" s="1715"/>
    </row>
    <row r="13823" spans="11:12" ht="15" customHeight="1">
      <c r="K13823" s="1715"/>
      <c r="L13823" s="1715"/>
    </row>
    <row r="13824" spans="11:12" ht="15" customHeight="1">
      <c r="K13824" s="1715"/>
      <c r="L13824" s="1715"/>
    </row>
    <row r="13825" spans="11:12" ht="15" customHeight="1">
      <c r="K13825" s="1715"/>
      <c r="L13825" s="1715"/>
    </row>
    <row r="13826" spans="11:12" ht="15" customHeight="1">
      <c r="K13826" s="1715"/>
      <c r="L13826" s="1715"/>
    </row>
    <row r="13827" spans="11:12" ht="15" customHeight="1">
      <c r="K13827" s="1715"/>
      <c r="L13827" s="1715"/>
    </row>
    <row r="13828" spans="11:12" ht="15" customHeight="1">
      <c r="K13828" s="1715"/>
      <c r="L13828" s="1715"/>
    </row>
    <row r="13829" spans="11:12" ht="15" customHeight="1">
      <c r="K13829" s="1715"/>
      <c r="L13829" s="1715"/>
    </row>
    <row r="13830" spans="11:12" ht="15" customHeight="1">
      <c r="K13830" s="1715"/>
      <c r="L13830" s="1715"/>
    </row>
    <row r="13831" spans="11:12" ht="15" customHeight="1">
      <c r="K13831" s="1715"/>
      <c r="L13831" s="1715"/>
    </row>
    <row r="13832" spans="11:12" ht="15" customHeight="1">
      <c r="K13832" s="1715"/>
      <c r="L13832" s="1715"/>
    </row>
    <row r="13833" spans="11:12" ht="15" customHeight="1">
      <c r="K13833" s="1715"/>
      <c r="L13833" s="1715"/>
    </row>
    <row r="13834" spans="11:12" ht="15" customHeight="1">
      <c r="K13834" s="1715"/>
      <c r="L13834" s="1715"/>
    </row>
    <row r="13835" spans="11:12" ht="15" customHeight="1">
      <c r="K13835" s="1715"/>
      <c r="L13835" s="1715"/>
    </row>
    <row r="13836" spans="11:12" ht="15" customHeight="1">
      <c r="K13836" s="1715"/>
      <c r="L13836" s="1715"/>
    </row>
    <row r="13837" spans="11:12" ht="15" customHeight="1">
      <c r="K13837" s="1715"/>
      <c r="L13837" s="1715"/>
    </row>
    <row r="13838" spans="11:12" ht="15" customHeight="1">
      <c r="K13838" s="1715"/>
      <c r="L13838" s="1715"/>
    </row>
    <row r="13839" spans="11:12" ht="15" customHeight="1">
      <c r="K13839" s="1715"/>
      <c r="L13839" s="1715"/>
    </row>
    <row r="13840" spans="11:12" ht="15" customHeight="1">
      <c r="K13840" s="1715"/>
      <c r="L13840" s="1715"/>
    </row>
    <row r="13841" spans="11:12" ht="15" customHeight="1">
      <c r="K13841" s="1715"/>
      <c r="L13841" s="1715"/>
    </row>
    <row r="13842" spans="11:12" ht="15" customHeight="1">
      <c r="K13842" s="1715"/>
      <c r="L13842" s="1715"/>
    </row>
    <row r="13843" spans="11:12" ht="15" customHeight="1">
      <c r="K13843" s="1715"/>
      <c r="L13843" s="1715"/>
    </row>
    <row r="13844" spans="11:12" ht="15" customHeight="1">
      <c r="K13844" s="1715"/>
      <c r="L13844" s="1715"/>
    </row>
    <row r="13845" spans="11:12" ht="15" customHeight="1">
      <c r="K13845" s="1715"/>
      <c r="L13845" s="1715"/>
    </row>
    <row r="13846" spans="11:12" ht="15" customHeight="1">
      <c r="K13846" s="1715"/>
      <c r="L13846" s="1715"/>
    </row>
    <row r="13847" spans="11:12" ht="15" customHeight="1">
      <c r="K13847" s="1715"/>
      <c r="L13847" s="1715"/>
    </row>
    <row r="13848" spans="11:12" ht="15" customHeight="1">
      <c r="K13848" s="1715"/>
      <c r="L13848" s="1715"/>
    </row>
    <row r="13849" spans="11:12" ht="15" customHeight="1">
      <c r="K13849" s="1715"/>
      <c r="L13849" s="1715"/>
    </row>
    <row r="13850" spans="11:12" ht="15" customHeight="1">
      <c r="K13850" s="1715"/>
      <c r="L13850" s="1715"/>
    </row>
    <row r="13851" spans="11:12" ht="15" customHeight="1">
      <c r="K13851" s="1715"/>
      <c r="L13851" s="1715"/>
    </row>
    <row r="13852" spans="11:12" ht="15" customHeight="1">
      <c r="K13852" s="1715"/>
      <c r="L13852" s="1715"/>
    </row>
    <row r="13853" spans="11:12" ht="15" customHeight="1">
      <c r="K13853" s="1715"/>
      <c r="L13853" s="1715"/>
    </row>
    <row r="13854" spans="11:12" ht="15" customHeight="1">
      <c r="K13854" s="1715"/>
      <c r="L13854" s="1715"/>
    </row>
    <row r="13855" spans="11:12" ht="15" customHeight="1">
      <c r="K13855" s="1715"/>
      <c r="L13855" s="1715"/>
    </row>
    <row r="13856" spans="11:12" ht="15" customHeight="1">
      <c r="K13856" s="1715"/>
      <c r="L13856" s="1715"/>
    </row>
    <row r="13857" spans="11:12" ht="15" customHeight="1">
      <c r="K13857" s="1715"/>
      <c r="L13857" s="1715"/>
    </row>
    <row r="13858" spans="11:12" ht="15" customHeight="1">
      <c r="K13858" s="1715"/>
      <c r="L13858" s="1715"/>
    </row>
    <row r="13859" spans="11:12" ht="15" customHeight="1">
      <c r="K13859" s="1715"/>
      <c r="L13859" s="1715"/>
    </row>
    <row r="13860" spans="11:12" ht="15" customHeight="1">
      <c r="K13860" s="1715"/>
      <c r="L13860" s="1715"/>
    </row>
    <row r="13861" spans="11:12" ht="15" customHeight="1">
      <c r="K13861" s="1715"/>
      <c r="L13861" s="1715"/>
    </row>
    <row r="13862" spans="11:12" ht="15" customHeight="1">
      <c r="K13862" s="1715"/>
      <c r="L13862" s="1715"/>
    </row>
    <row r="13863" spans="11:12" ht="15" customHeight="1">
      <c r="K13863" s="1715"/>
      <c r="L13863" s="1715"/>
    </row>
    <row r="13864" spans="11:12" ht="15" customHeight="1">
      <c r="K13864" s="1715"/>
      <c r="L13864" s="1715"/>
    </row>
    <row r="13865" spans="11:12" ht="15" customHeight="1">
      <c r="K13865" s="1715"/>
      <c r="L13865" s="1715"/>
    </row>
    <row r="13866" spans="11:12" ht="15" customHeight="1">
      <c r="K13866" s="1715"/>
      <c r="L13866" s="1715"/>
    </row>
    <row r="13867" spans="11:12" ht="15" customHeight="1">
      <c r="K13867" s="1715"/>
      <c r="L13867" s="1715"/>
    </row>
    <row r="13868" spans="11:12" ht="15" customHeight="1">
      <c r="K13868" s="1715"/>
      <c r="L13868" s="1715"/>
    </row>
    <row r="13869" spans="11:12" ht="15" customHeight="1">
      <c r="K13869" s="1715"/>
      <c r="L13869" s="1715"/>
    </row>
    <row r="13870" spans="11:12" ht="15" customHeight="1">
      <c r="K13870" s="1715"/>
      <c r="L13870" s="1715"/>
    </row>
    <row r="13871" spans="11:12" ht="15" customHeight="1">
      <c r="K13871" s="1715"/>
      <c r="L13871" s="1715"/>
    </row>
    <row r="13872" spans="11:12" ht="15" customHeight="1">
      <c r="K13872" s="1715"/>
      <c r="L13872" s="1715"/>
    </row>
    <row r="13873" spans="11:12" ht="15" customHeight="1">
      <c r="K13873" s="1715"/>
      <c r="L13873" s="1715"/>
    </row>
    <row r="13874" spans="11:12" ht="15" customHeight="1">
      <c r="K13874" s="1715"/>
      <c r="L13874" s="1715"/>
    </row>
    <row r="13875" spans="11:12" ht="15" customHeight="1">
      <c r="K13875" s="1715"/>
      <c r="L13875" s="1715"/>
    </row>
    <row r="13876" spans="11:12" ht="15" customHeight="1">
      <c r="K13876" s="1715"/>
      <c r="L13876" s="1715"/>
    </row>
    <row r="13877" spans="11:12" ht="15" customHeight="1">
      <c r="K13877" s="1715"/>
      <c r="L13877" s="1715"/>
    </row>
    <row r="13878" spans="11:12" ht="15" customHeight="1">
      <c r="K13878" s="1715"/>
      <c r="L13878" s="1715"/>
    </row>
    <row r="13879" spans="11:12" ht="15" customHeight="1">
      <c r="K13879" s="1715"/>
      <c r="L13879" s="1715"/>
    </row>
    <row r="13880" spans="11:12" ht="15" customHeight="1">
      <c r="K13880" s="1715"/>
      <c r="L13880" s="1715"/>
    </row>
    <row r="13881" spans="11:12" ht="15" customHeight="1">
      <c r="K13881" s="1715"/>
      <c r="L13881" s="1715"/>
    </row>
    <row r="13882" spans="11:12" ht="15" customHeight="1">
      <c r="K13882" s="1715"/>
      <c r="L13882" s="1715"/>
    </row>
    <row r="13883" spans="11:12" ht="15" customHeight="1">
      <c r="K13883" s="1715"/>
      <c r="L13883" s="1715"/>
    </row>
    <row r="13884" spans="11:12" ht="15" customHeight="1">
      <c r="K13884" s="1715"/>
      <c r="L13884" s="1715"/>
    </row>
    <row r="13885" spans="11:12" ht="15" customHeight="1">
      <c r="K13885" s="1715"/>
      <c r="L13885" s="1715"/>
    </row>
    <row r="13886" spans="11:12" ht="15" customHeight="1">
      <c r="K13886" s="1715"/>
      <c r="L13886" s="1715"/>
    </row>
    <row r="13887" spans="11:12" ht="15" customHeight="1">
      <c r="K13887" s="1715"/>
      <c r="L13887" s="1715"/>
    </row>
    <row r="13888" spans="11:12" ht="15" customHeight="1">
      <c r="K13888" s="1715"/>
      <c r="L13888" s="1715"/>
    </row>
    <row r="13889" spans="11:12" ht="15" customHeight="1">
      <c r="K13889" s="1715"/>
      <c r="L13889" s="1715"/>
    </row>
    <row r="13890" spans="11:12" ht="15" customHeight="1">
      <c r="K13890" s="1715"/>
      <c r="L13890" s="1715"/>
    </row>
    <row r="13891" spans="11:12" ht="15" customHeight="1">
      <c r="K13891" s="1715"/>
      <c r="L13891" s="1715"/>
    </row>
    <row r="13892" spans="11:12" ht="15" customHeight="1">
      <c r="K13892" s="1715"/>
      <c r="L13892" s="1715"/>
    </row>
    <row r="13893" spans="11:12" ht="15" customHeight="1">
      <c r="K13893" s="1715"/>
      <c r="L13893" s="1715"/>
    </row>
    <row r="13894" spans="11:12" ht="15" customHeight="1">
      <c r="K13894" s="1715"/>
      <c r="L13894" s="1715"/>
    </row>
    <row r="13895" spans="11:12" ht="15" customHeight="1">
      <c r="K13895" s="1715"/>
      <c r="L13895" s="1715"/>
    </row>
    <row r="13896" spans="11:12" ht="15" customHeight="1">
      <c r="K13896" s="1715"/>
      <c r="L13896" s="1715"/>
    </row>
    <row r="13897" spans="11:12" ht="15" customHeight="1">
      <c r="K13897" s="1715"/>
      <c r="L13897" s="1715"/>
    </row>
    <row r="13898" spans="11:12" ht="15" customHeight="1">
      <c r="K13898" s="1715"/>
      <c r="L13898" s="1715"/>
    </row>
    <row r="13899" spans="11:12" ht="15" customHeight="1">
      <c r="K13899" s="1715"/>
      <c r="L13899" s="1715"/>
    </row>
    <row r="13900" spans="11:12" ht="15" customHeight="1">
      <c r="K13900" s="1715"/>
      <c r="L13900" s="1715"/>
    </row>
    <row r="13901" spans="11:12" ht="15" customHeight="1">
      <c r="K13901" s="1715"/>
      <c r="L13901" s="1715"/>
    </row>
    <row r="13902" spans="11:12" ht="15" customHeight="1">
      <c r="K13902" s="1715"/>
      <c r="L13902" s="1715"/>
    </row>
    <row r="13903" spans="11:12" ht="15" customHeight="1">
      <c r="K13903" s="1715"/>
      <c r="L13903" s="1715"/>
    </row>
    <row r="13904" spans="11:12" ht="15" customHeight="1">
      <c r="K13904" s="1715"/>
      <c r="L13904" s="1715"/>
    </row>
    <row r="13905" spans="11:12" ht="15" customHeight="1">
      <c r="K13905" s="1715"/>
      <c r="L13905" s="1715"/>
    </row>
    <row r="13906" spans="11:12" ht="15" customHeight="1">
      <c r="K13906" s="1715"/>
      <c r="L13906" s="1715"/>
    </row>
    <row r="13907" spans="11:12" ht="15" customHeight="1">
      <c r="K13907" s="1715"/>
      <c r="L13907" s="1715"/>
    </row>
    <row r="13908" spans="11:12" ht="15" customHeight="1">
      <c r="K13908" s="1715"/>
      <c r="L13908" s="1715"/>
    </row>
    <row r="13909" spans="11:12" ht="15" customHeight="1">
      <c r="K13909" s="1715"/>
      <c r="L13909" s="1715"/>
    </row>
    <row r="13910" spans="11:12" ht="15" customHeight="1">
      <c r="K13910" s="1715"/>
      <c r="L13910" s="1715"/>
    </row>
    <row r="13911" spans="11:12" ht="15" customHeight="1">
      <c r="K13911" s="1715"/>
      <c r="L13911" s="1715"/>
    </row>
    <row r="13912" spans="11:12" ht="15" customHeight="1">
      <c r="K13912" s="1715"/>
      <c r="L13912" s="1715"/>
    </row>
    <row r="13913" spans="11:12" ht="15" customHeight="1">
      <c r="K13913" s="1715"/>
      <c r="L13913" s="1715"/>
    </row>
    <row r="13914" spans="11:12" ht="15" customHeight="1">
      <c r="K13914" s="1715"/>
      <c r="L13914" s="1715"/>
    </row>
    <row r="13915" spans="11:12" ht="15" customHeight="1">
      <c r="K13915" s="1715"/>
      <c r="L13915" s="1715"/>
    </row>
    <row r="13916" spans="11:12" ht="15" customHeight="1">
      <c r="K13916" s="1715"/>
      <c r="L13916" s="1715"/>
    </row>
    <row r="13917" spans="11:12" ht="15" customHeight="1">
      <c r="K13917" s="1715"/>
      <c r="L13917" s="1715"/>
    </row>
    <row r="13918" spans="11:12" ht="15" customHeight="1">
      <c r="K13918" s="1715"/>
      <c r="L13918" s="1715"/>
    </row>
    <row r="13919" spans="11:12" ht="15" customHeight="1">
      <c r="K13919" s="1715"/>
      <c r="L13919" s="1715"/>
    </row>
    <row r="13920" spans="11:12" ht="15" customHeight="1">
      <c r="K13920" s="1715"/>
      <c r="L13920" s="1715"/>
    </row>
    <row r="13921" spans="11:12" ht="15" customHeight="1">
      <c r="K13921" s="1715"/>
      <c r="L13921" s="1715"/>
    </row>
    <row r="13922" spans="11:12" ht="15" customHeight="1">
      <c r="K13922" s="1715"/>
      <c r="L13922" s="1715"/>
    </row>
    <row r="13923" spans="11:12" ht="15" customHeight="1">
      <c r="K13923" s="1715"/>
      <c r="L13923" s="1715"/>
    </row>
    <row r="13924" spans="11:12" ht="15" customHeight="1">
      <c r="K13924" s="1715"/>
      <c r="L13924" s="1715"/>
    </row>
    <row r="13925" spans="11:12" ht="15" customHeight="1">
      <c r="K13925" s="1715"/>
      <c r="L13925" s="1715"/>
    </row>
    <row r="13926" spans="11:12" ht="15" customHeight="1">
      <c r="K13926" s="1715"/>
      <c r="L13926" s="1715"/>
    </row>
    <row r="13927" spans="11:12" ht="15" customHeight="1">
      <c r="K13927" s="1715"/>
      <c r="L13927" s="1715"/>
    </row>
    <row r="13928" spans="11:12" ht="15" customHeight="1">
      <c r="K13928" s="1715"/>
      <c r="L13928" s="1715"/>
    </row>
    <row r="13929" spans="11:12" ht="15" customHeight="1">
      <c r="K13929" s="1715"/>
      <c r="L13929" s="1715"/>
    </row>
    <row r="13930" spans="11:12" ht="15" customHeight="1">
      <c r="K13930" s="1715"/>
      <c r="L13930" s="1715"/>
    </row>
    <row r="13931" spans="11:12" ht="15" customHeight="1">
      <c r="K13931" s="1715"/>
      <c r="L13931" s="1715"/>
    </row>
    <row r="13932" spans="11:12" ht="15" customHeight="1">
      <c r="K13932" s="1715"/>
      <c r="L13932" s="1715"/>
    </row>
    <row r="13933" spans="11:12" ht="15" customHeight="1">
      <c r="K13933" s="1715"/>
      <c r="L13933" s="1715"/>
    </row>
    <row r="13934" spans="11:12" ht="15" customHeight="1">
      <c r="K13934" s="1715"/>
      <c r="L13934" s="1715"/>
    </row>
    <row r="13935" spans="11:12" ht="15" customHeight="1">
      <c r="K13935" s="1715"/>
      <c r="L13935" s="1715"/>
    </row>
    <row r="13936" spans="11:12" ht="15" customHeight="1">
      <c r="K13936" s="1715"/>
      <c r="L13936" s="1715"/>
    </row>
    <row r="13937" spans="11:12" ht="15" customHeight="1">
      <c r="K13937" s="1715"/>
      <c r="L13937" s="1715"/>
    </row>
    <row r="13938" spans="11:12" ht="15" customHeight="1">
      <c r="K13938" s="1715"/>
      <c r="L13938" s="1715"/>
    </row>
    <row r="13939" spans="11:12" ht="15" customHeight="1">
      <c r="K13939" s="1715"/>
      <c r="L13939" s="1715"/>
    </row>
    <row r="13940" spans="11:12" ht="15" customHeight="1">
      <c r="K13940" s="1715"/>
      <c r="L13940" s="1715"/>
    </row>
    <row r="13941" spans="11:12" ht="15" customHeight="1">
      <c r="K13941" s="1715"/>
      <c r="L13941" s="1715"/>
    </row>
    <row r="13942" spans="11:12" ht="15" customHeight="1">
      <c r="K13942" s="1715"/>
      <c r="L13942" s="1715"/>
    </row>
    <row r="13943" spans="11:12" ht="15" customHeight="1">
      <c r="K13943" s="1715"/>
      <c r="L13943" s="1715"/>
    </row>
    <row r="13944" spans="11:12" ht="15" customHeight="1">
      <c r="K13944" s="1715"/>
      <c r="L13944" s="1715"/>
    </row>
    <row r="13945" spans="11:12" ht="15" customHeight="1">
      <c r="K13945" s="1715"/>
      <c r="L13945" s="1715"/>
    </row>
    <row r="13946" spans="11:12" ht="15" customHeight="1">
      <c r="K13946" s="1715"/>
      <c r="L13946" s="1715"/>
    </row>
    <row r="13947" spans="11:12" ht="15" customHeight="1">
      <c r="K13947" s="1715"/>
      <c r="L13947" s="1715"/>
    </row>
    <row r="13948" spans="11:12" ht="15" customHeight="1">
      <c r="K13948" s="1715"/>
      <c r="L13948" s="1715"/>
    </row>
    <row r="13949" spans="11:12" ht="15" customHeight="1">
      <c r="K13949" s="1715"/>
      <c r="L13949" s="1715"/>
    </row>
    <row r="13950" spans="11:12" ht="15" customHeight="1">
      <c r="K13950" s="1715"/>
      <c r="L13950" s="1715"/>
    </row>
    <row r="13951" spans="11:12" ht="15" customHeight="1">
      <c r="K13951" s="1715"/>
      <c r="L13951" s="1715"/>
    </row>
    <row r="13952" spans="11:12" ht="15" customHeight="1">
      <c r="K13952" s="1715"/>
      <c r="L13952" s="1715"/>
    </row>
    <row r="13953" spans="11:12" ht="15" customHeight="1">
      <c r="K13953" s="1715"/>
      <c r="L13953" s="1715"/>
    </row>
    <row r="13954" spans="11:12" ht="15" customHeight="1">
      <c r="K13954" s="1715"/>
      <c r="L13954" s="1715"/>
    </row>
    <row r="13955" spans="11:12" ht="15" customHeight="1">
      <c r="K13955" s="1715"/>
      <c r="L13955" s="1715"/>
    </row>
    <row r="13956" spans="11:12" ht="15" customHeight="1">
      <c r="K13956" s="1715"/>
      <c r="L13956" s="1715"/>
    </row>
    <row r="13957" spans="11:12" ht="15" customHeight="1">
      <c r="K13957" s="1715"/>
      <c r="L13957" s="1715"/>
    </row>
    <row r="13958" spans="11:12" ht="15" customHeight="1">
      <c r="K13958" s="1715"/>
      <c r="L13958" s="1715"/>
    </row>
    <row r="13959" spans="11:12" ht="15" customHeight="1">
      <c r="K13959" s="1715"/>
      <c r="L13959" s="1715"/>
    </row>
    <row r="13960" spans="11:12" ht="15" customHeight="1">
      <c r="K13960" s="1715"/>
      <c r="L13960" s="1715"/>
    </row>
    <row r="13961" spans="11:12" ht="15" customHeight="1">
      <c r="K13961" s="1715"/>
      <c r="L13961" s="1715"/>
    </row>
    <row r="13962" spans="11:12" ht="15" customHeight="1">
      <c r="K13962" s="1715"/>
      <c r="L13962" s="1715"/>
    </row>
    <row r="13963" spans="11:12" ht="15" customHeight="1">
      <c r="K13963" s="1715"/>
      <c r="L13963" s="1715"/>
    </row>
    <row r="13964" spans="11:12" ht="15" customHeight="1">
      <c r="K13964" s="1715"/>
      <c r="L13964" s="1715"/>
    </row>
    <row r="13965" spans="11:12" ht="15" customHeight="1">
      <c r="K13965" s="1715"/>
      <c r="L13965" s="1715"/>
    </row>
    <row r="13966" spans="11:12" ht="15" customHeight="1">
      <c r="K13966" s="1715"/>
      <c r="L13966" s="1715"/>
    </row>
    <row r="13967" spans="11:12" ht="15" customHeight="1">
      <c r="K13967" s="1715"/>
      <c r="L13967" s="1715"/>
    </row>
    <row r="13968" spans="11:12" ht="15" customHeight="1">
      <c r="K13968" s="1715"/>
      <c r="L13968" s="1715"/>
    </row>
    <row r="13969" spans="11:12" ht="15" customHeight="1">
      <c r="K13969" s="1715"/>
      <c r="L13969" s="1715"/>
    </row>
    <row r="13970" spans="11:12" ht="15" customHeight="1">
      <c r="K13970" s="1715"/>
      <c r="L13970" s="1715"/>
    </row>
    <row r="13971" spans="11:12" ht="15" customHeight="1">
      <c r="K13971" s="1715"/>
      <c r="L13971" s="1715"/>
    </row>
    <row r="13972" spans="11:12" ht="15" customHeight="1">
      <c r="K13972" s="1715"/>
      <c r="L13972" s="1715"/>
    </row>
    <row r="13973" spans="11:12" ht="15" customHeight="1">
      <c r="K13973" s="1715"/>
      <c r="L13973" s="1715"/>
    </row>
    <row r="13974" spans="11:12" ht="15" customHeight="1">
      <c r="K13974" s="1715"/>
      <c r="L13974" s="1715"/>
    </row>
    <row r="13975" spans="11:12" ht="15" customHeight="1">
      <c r="K13975" s="1715"/>
      <c r="L13975" s="1715"/>
    </row>
    <row r="13976" spans="11:12" ht="15" customHeight="1">
      <c r="K13976" s="1715"/>
      <c r="L13976" s="1715"/>
    </row>
    <row r="13977" spans="11:12" ht="15" customHeight="1">
      <c r="K13977" s="1715"/>
      <c r="L13977" s="1715"/>
    </row>
    <row r="13978" spans="11:12" ht="15" customHeight="1">
      <c r="K13978" s="1715"/>
      <c r="L13978" s="1715"/>
    </row>
    <row r="13979" spans="11:12" ht="15" customHeight="1">
      <c r="K13979" s="1715"/>
      <c r="L13979" s="1715"/>
    </row>
    <row r="13980" spans="11:12" ht="15" customHeight="1">
      <c r="K13980" s="1715"/>
      <c r="L13980" s="1715"/>
    </row>
    <row r="13981" spans="11:12" ht="15" customHeight="1">
      <c r="K13981" s="1715"/>
      <c r="L13981" s="1715"/>
    </row>
    <row r="13982" spans="11:12" ht="15" customHeight="1">
      <c r="K13982" s="1715"/>
      <c r="L13982" s="1715"/>
    </row>
    <row r="13983" spans="11:12" ht="15" customHeight="1">
      <c r="K13983" s="1715"/>
      <c r="L13983" s="1715"/>
    </row>
    <row r="13984" spans="11:12" ht="15" customHeight="1">
      <c r="K13984" s="1715"/>
      <c r="L13984" s="1715"/>
    </row>
    <row r="13985" spans="11:12" ht="15" customHeight="1">
      <c r="K13985" s="1715"/>
      <c r="L13985" s="1715"/>
    </row>
    <row r="13986" spans="11:12" ht="15" customHeight="1">
      <c r="K13986" s="1715"/>
      <c r="L13986" s="1715"/>
    </row>
    <row r="13987" spans="11:12" ht="15" customHeight="1">
      <c r="K13987" s="1715"/>
      <c r="L13987" s="1715"/>
    </row>
    <row r="13988" spans="11:12" ht="15" customHeight="1">
      <c r="K13988" s="1715"/>
      <c r="L13988" s="1715"/>
    </row>
    <row r="13989" spans="11:12" ht="15" customHeight="1">
      <c r="K13989" s="1715"/>
      <c r="L13989" s="1715"/>
    </row>
    <row r="13990" spans="11:12" ht="15" customHeight="1">
      <c r="K13990" s="1715"/>
      <c r="L13990" s="1715"/>
    </row>
    <row r="13991" spans="11:12" ht="15" customHeight="1">
      <c r="K13991" s="1715"/>
      <c r="L13991" s="1715"/>
    </row>
    <row r="13992" spans="11:12" ht="15" customHeight="1">
      <c r="K13992" s="1715"/>
      <c r="L13992" s="1715"/>
    </row>
    <row r="13993" spans="11:12" ht="15" customHeight="1">
      <c r="K13993" s="1715"/>
      <c r="L13993" s="1715"/>
    </row>
    <row r="13994" spans="11:12" ht="15" customHeight="1">
      <c r="K13994" s="1715"/>
      <c r="L13994" s="1715"/>
    </row>
    <row r="13995" spans="11:12" ht="15" customHeight="1">
      <c r="K13995" s="1715"/>
      <c r="L13995" s="1715"/>
    </row>
    <row r="13996" spans="11:12" ht="15" customHeight="1">
      <c r="K13996" s="1715"/>
      <c r="L13996" s="1715"/>
    </row>
    <row r="13997" spans="11:12" ht="15" customHeight="1">
      <c r="K13997" s="1715"/>
      <c r="L13997" s="1715"/>
    </row>
    <row r="13998" spans="11:12" ht="15" customHeight="1">
      <c r="K13998" s="1715"/>
      <c r="L13998" s="1715"/>
    </row>
    <row r="13999" spans="11:12" ht="15" customHeight="1">
      <c r="K13999" s="1715"/>
      <c r="L13999" s="1715"/>
    </row>
    <row r="14000" spans="11:12" ht="15" customHeight="1">
      <c r="K14000" s="1715"/>
      <c r="L14000" s="1715"/>
    </row>
    <row r="14001" spans="11:12" ht="15" customHeight="1">
      <c r="K14001" s="1715"/>
      <c r="L14001" s="1715"/>
    </row>
    <row r="14002" spans="11:12" ht="15" customHeight="1">
      <c r="K14002" s="1715"/>
      <c r="L14002" s="1715"/>
    </row>
    <row r="14003" spans="11:12" ht="15" customHeight="1">
      <c r="K14003" s="1715"/>
      <c r="L14003" s="1715"/>
    </row>
    <row r="14004" spans="11:12" ht="15" customHeight="1">
      <c r="K14004" s="1715"/>
      <c r="L14004" s="1715"/>
    </row>
    <row r="14005" spans="11:12" ht="15" customHeight="1">
      <c r="K14005" s="1715"/>
      <c r="L14005" s="1715"/>
    </row>
    <row r="14006" spans="11:12" ht="15" customHeight="1">
      <c r="K14006" s="1715"/>
      <c r="L14006" s="1715"/>
    </row>
    <row r="14007" spans="11:12" ht="15" customHeight="1">
      <c r="K14007" s="1715"/>
      <c r="L14007" s="1715"/>
    </row>
    <row r="14008" spans="11:12" ht="15" customHeight="1">
      <c r="K14008" s="1715"/>
      <c r="L14008" s="1715"/>
    </row>
    <row r="14009" spans="11:12" ht="15" customHeight="1">
      <c r="K14009" s="1715"/>
      <c r="L14009" s="1715"/>
    </row>
    <row r="14010" spans="11:12" ht="15" customHeight="1">
      <c r="K14010" s="1715"/>
      <c r="L14010" s="1715"/>
    </row>
    <row r="14011" spans="11:12" ht="15" customHeight="1">
      <c r="K14011" s="1715"/>
      <c r="L14011" s="1715"/>
    </row>
    <row r="14012" spans="11:12" ht="15" customHeight="1">
      <c r="K14012" s="1715"/>
      <c r="L14012" s="1715"/>
    </row>
    <row r="14013" spans="11:12" ht="15" customHeight="1">
      <c r="K14013" s="1715"/>
      <c r="L14013" s="1715"/>
    </row>
    <row r="14014" spans="11:12" ht="15" customHeight="1">
      <c r="K14014" s="1715"/>
      <c r="L14014" s="1715"/>
    </row>
    <row r="14015" spans="11:12" ht="15" customHeight="1">
      <c r="K14015" s="1715"/>
      <c r="L14015" s="1715"/>
    </row>
    <row r="14016" spans="11:12" ht="15" customHeight="1">
      <c r="K14016" s="1715"/>
      <c r="L14016" s="1715"/>
    </row>
    <row r="14017" spans="11:12" ht="15" customHeight="1">
      <c r="K14017" s="1715"/>
      <c r="L14017" s="1715"/>
    </row>
    <row r="14018" spans="11:12" ht="15" customHeight="1">
      <c r="K14018" s="1715"/>
      <c r="L14018" s="1715"/>
    </row>
    <row r="14019" spans="11:12" ht="15" customHeight="1">
      <c r="K14019" s="1715"/>
      <c r="L14019" s="1715"/>
    </row>
    <row r="14020" spans="11:12" ht="15" customHeight="1">
      <c r="K14020" s="1715"/>
      <c r="L14020" s="1715"/>
    </row>
    <row r="14021" spans="11:12" ht="15" customHeight="1">
      <c r="K14021" s="1715"/>
      <c r="L14021" s="1715"/>
    </row>
    <row r="14022" spans="11:12" ht="15" customHeight="1">
      <c r="K14022" s="1715"/>
      <c r="L14022" s="1715"/>
    </row>
    <row r="14023" spans="11:12" ht="15" customHeight="1">
      <c r="K14023" s="1715"/>
      <c r="L14023" s="1715"/>
    </row>
    <row r="14024" spans="11:12" ht="15" customHeight="1">
      <c r="K14024" s="1715"/>
      <c r="L14024" s="1715"/>
    </row>
    <row r="14025" spans="11:12" ht="15" customHeight="1">
      <c r="K14025" s="1715"/>
      <c r="L14025" s="1715"/>
    </row>
    <row r="14026" spans="11:12" ht="15" customHeight="1">
      <c r="K14026" s="1715"/>
      <c r="L14026" s="1715"/>
    </row>
    <row r="14027" spans="11:12" ht="15" customHeight="1">
      <c r="K14027" s="1715"/>
      <c r="L14027" s="1715"/>
    </row>
    <row r="14028" spans="11:12" ht="15" customHeight="1">
      <c r="K14028" s="1715"/>
      <c r="L14028" s="1715"/>
    </row>
    <row r="14029" spans="11:12" ht="15" customHeight="1">
      <c r="K14029" s="1715"/>
      <c r="L14029" s="1715"/>
    </row>
    <row r="14030" spans="11:12" ht="15" customHeight="1">
      <c r="K14030" s="1715"/>
      <c r="L14030" s="1715"/>
    </row>
    <row r="14031" spans="11:12" ht="15" customHeight="1">
      <c r="K14031" s="1715"/>
      <c r="L14031" s="1715"/>
    </row>
    <row r="14032" spans="11:12" ht="15" customHeight="1">
      <c r="K14032" s="1715"/>
      <c r="L14032" s="1715"/>
    </row>
    <row r="14033" spans="11:12" ht="15" customHeight="1">
      <c r="K14033" s="1715"/>
      <c r="L14033" s="1715"/>
    </row>
    <row r="14034" spans="11:12" ht="15" customHeight="1">
      <c r="K14034" s="1715"/>
      <c r="L14034" s="1715"/>
    </row>
    <row r="14035" spans="11:12" ht="15" customHeight="1">
      <c r="K14035" s="1715"/>
      <c r="L14035" s="1715"/>
    </row>
    <row r="14036" spans="11:12" ht="15" customHeight="1">
      <c r="K14036" s="1715"/>
      <c r="L14036" s="1715"/>
    </row>
    <row r="14037" spans="11:12" ht="15" customHeight="1">
      <c r="K14037" s="1715"/>
      <c r="L14037" s="1715"/>
    </row>
    <row r="14038" spans="11:12" ht="15" customHeight="1">
      <c r="K14038" s="1715"/>
      <c r="L14038" s="1715"/>
    </row>
    <row r="14039" spans="11:12" ht="15" customHeight="1">
      <c r="K14039" s="1715"/>
      <c r="L14039" s="1715"/>
    </row>
    <row r="14040" spans="11:12" ht="15" customHeight="1">
      <c r="K14040" s="1715"/>
      <c r="L14040" s="1715"/>
    </row>
    <row r="14041" spans="11:12" ht="15" customHeight="1">
      <c r="K14041" s="1715"/>
      <c r="L14041" s="1715"/>
    </row>
    <row r="14042" spans="11:12" ht="15" customHeight="1">
      <c r="K14042" s="1715"/>
      <c r="L14042" s="1715"/>
    </row>
    <row r="14043" spans="11:12" ht="15" customHeight="1">
      <c r="K14043" s="1715"/>
      <c r="L14043" s="1715"/>
    </row>
    <row r="14044" spans="11:12" ht="15" customHeight="1">
      <c r="K14044" s="1715"/>
      <c r="L14044" s="1715"/>
    </row>
    <row r="14045" spans="11:12" ht="15" customHeight="1">
      <c r="K14045" s="1715"/>
      <c r="L14045" s="1715"/>
    </row>
    <row r="14046" spans="11:12" ht="15" customHeight="1">
      <c r="K14046" s="1715"/>
      <c r="L14046" s="1715"/>
    </row>
    <row r="14047" spans="11:12" ht="15" customHeight="1">
      <c r="K14047" s="1715"/>
      <c r="L14047" s="1715"/>
    </row>
    <row r="14048" spans="11:12" ht="15" customHeight="1">
      <c r="K14048" s="1715"/>
      <c r="L14048" s="1715"/>
    </row>
    <row r="14049" spans="11:12" ht="15" customHeight="1">
      <c r="K14049" s="1715"/>
      <c r="L14049" s="1715"/>
    </row>
    <row r="14050" spans="11:12" ht="15" customHeight="1">
      <c r="K14050" s="1715"/>
      <c r="L14050" s="1715"/>
    </row>
    <row r="14051" spans="11:12" ht="15" customHeight="1">
      <c r="K14051" s="1715"/>
      <c r="L14051" s="1715"/>
    </row>
    <row r="14052" spans="11:12" ht="15" customHeight="1">
      <c r="K14052" s="1715"/>
      <c r="L14052" s="1715"/>
    </row>
    <row r="14053" spans="11:12" ht="15" customHeight="1">
      <c r="K14053" s="1715"/>
      <c r="L14053" s="1715"/>
    </row>
    <row r="14054" spans="11:12" ht="15" customHeight="1">
      <c r="K14054" s="1715"/>
      <c r="L14054" s="1715"/>
    </row>
    <row r="14055" spans="11:12" ht="15" customHeight="1">
      <c r="K14055" s="1715"/>
      <c r="L14055" s="1715"/>
    </row>
    <row r="14056" spans="11:12" ht="15" customHeight="1">
      <c r="K14056" s="1715"/>
      <c r="L14056" s="1715"/>
    </row>
    <row r="14057" spans="11:12" ht="15" customHeight="1">
      <c r="K14057" s="1715"/>
      <c r="L14057" s="1715"/>
    </row>
    <row r="14058" spans="11:12" ht="15" customHeight="1">
      <c r="K14058" s="1715"/>
      <c r="L14058" s="1715"/>
    </row>
    <row r="14059" spans="11:12" ht="15" customHeight="1">
      <c r="K14059" s="1715"/>
      <c r="L14059" s="1715"/>
    </row>
    <row r="14060" spans="11:12" ht="15" customHeight="1">
      <c r="K14060" s="1715"/>
      <c r="L14060" s="1715"/>
    </row>
    <row r="14061" spans="11:12" ht="15" customHeight="1">
      <c r="K14061" s="1715"/>
      <c r="L14061" s="1715"/>
    </row>
    <row r="14062" spans="11:12" ht="15" customHeight="1">
      <c r="K14062" s="1715"/>
      <c r="L14062" s="1715"/>
    </row>
    <row r="14063" spans="11:12" ht="15" customHeight="1">
      <c r="K14063" s="1715"/>
      <c r="L14063" s="1715"/>
    </row>
    <row r="14064" spans="11:12" ht="15" customHeight="1">
      <c r="K14064" s="1715"/>
      <c r="L14064" s="1715"/>
    </row>
    <row r="14065" spans="11:12" ht="15" customHeight="1">
      <c r="K14065" s="1715"/>
      <c r="L14065" s="1715"/>
    </row>
    <row r="14066" spans="11:12" ht="15" customHeight="1">
      <c r="K14066" s="1715"/>
      <c r="L14066" s="1715"/>
    </row>
    <row r="14067" spans="11:12" ht="15" customHeight="1">
      <c r="K14067" s="1715"/>
      <c r="L14067" s="1715"/>
    </row>
    <row r="14068" spans="11:12" ht="15" customHeight="1">
      <c r="K14068" s="1715"/>
      <c r="L14068" s="1715"/>
    </row>
    <row r="14069" spans="11:12" ht="15" customHeight="1">
      <c r="K14069" s="1715"/>
      <c r="L14069" s="1715"/>
    </row>
    <row r="14070" spans="11:12" ht="15" customHeight="1">
      <c r="K14070" s="1715"/>
      <c r="L14070" s="1715"/>
    </row>
    <row r="14071" spans="11:12" ht="15" customHeight="1">
      <c r="K14071" s="1715"/>
      <c r="L14071" s="1715"/>
    </row>
    <row r="14072" spans="11:12" ht="15" customHeight="1">
      <c r="K14072" s="1715"/>
      <c r="L14072" s="1715"/>
    </row>
    <row r="14073" spans="11:12" ht="15" customHeight="1">
      <c r="K14073" s="1715"/>
      <c r="L14073" s="1715"/>
    </row>
    <row r="14074" spans="11:12" ht="15" customHeight="1">
      <c r="K14074" s="1715"/>
      <c r="L14074" s="1715"/>
    </row>
    <row r="14075" spans="11:12" ht="15" customHeight="1">
      <c r="K14075" s="1715"/>
      <c r="L14075" s="1715"/>
    </row>
    <row r="14076" spans="11:12" ht="15" customHeight="1">
      <c r="K14076" s="1715"/>
      <c r="L14076" s="1715"/>
    </row>
    <row r="14077" spans="11:12" ht="15" customHeight="1">
      <c r="K14077" s="1715"/>
      <c r="L14077" s="1715"/>
    </row>
    <row r="14078" spans="11:12" ht="15" customHeight="1">
      <c r="K14078" s="1715"/>
      <c r="L14078" s="1715"/>
    </row>
    <row r="14079" spans="11:12" ht="15" customHeight="1">
      <c r="K14079" s="1715"/>
      <c r="L14079" s="1715"/>
    </row>
    <row r="14080" spans="11:12" ht="15" customHeight="1">
      <c r="K14080" s="1715"/>
      <c r="L14080" s="1715"/>
    </row>
    <row r="14081" spans="11:12" ht="15" customHeight="1">
      <c r="K14081" s="1715"/>
      <c r="L14081" s="1715"/>
    </row>
    <row r="14082" spans="11:12" ht="15" customHeight="1">
      <c r="K14082" s="1715"/>
      <c r="L14082" s="1715"/>
    </row>
    <row r="14083" spans="11:12" ht="15" customHeight="1">
      <c r="K14083" s="1715"/>
      <c r="L14083" s="1715"/>
    </row>
    <row r="14084" spans="11:12" ht="15" customHeight="1">
      <c r="K14084" s="1715"/>
      <c r="L14084" s="1715"/>
    </row>
    <row r="14085" spans="11:12" ht="15" customHeight="1">
      <c r="K14085" s="1715"/>
      <c r="L14085" s="1715"/>
    </row>
    <row r="14086" spans="11:12" ht="15" customHeight="1">
      <c r="K14086" s="1715"/>
      <c r="L14086" s="1715"/>
    </row>
    <row r="14087" spans="11:12" ht="15" customHeight="1">
      <c r="K14087" s="1715"/>
      <c r="L14087" s="1715"/>
    </row>
    <row r="14088" spans="11:12" ht="15" customHeight="1">
      <c r="K14088" s="1715"/>
      <c r="L14088" s="1715"/>
    </row>
    <row r="14089" spans="11:12" ht="15" customHeight="1">
      <c r="K14089" s="1715"/>
      <c r="L14089" s="1715"/>
    </row>
    <row r="14090" spans="11:12" ht="15" customHeight="1">
      <c r="K14090" s="1715"/>
      <c r="L14090" s="1715"/>
    </row>
    <row r="14091" spans="11:12" ht="15" customHeight="1">
      <c r="K14091" s="1715"/>
      <c r="L14091" s="1715"/>
    </row>
    <row r="14092" spans="11:12" ht="15" customHeight="1">
      <c r="K14092" s="1715"/>
      <c r="L14092" s="1715"/>
    </row>
    <row r="14093" spans="11:12" ht="15" customHeight="1">
      <c r="K14093" s="1715"/>
      <c r="L14093" s="1715"/>
    </row>
    <row r="14094" spans="11:12" ht="15" customHeight="1">
      <c r="K14094" s="1715"/>
      <c r="L14094" s="1715"/>
    </row>
    <row r="14095" spans="11:12" ht="15" customHeight="1">
      <c r="K14095" s="1715"/>
      <c r="L14095" s="1715"/>
    </row>
    <row r="14096" spans="11:12" ht="15" customHeight="1">
      <c r="K14096" s="1715"/>
      <c r="L14096" s="1715"/>
    </row>
    <row r="14097" spans="11:12" ht="15" customHeight="1">
      <c r="K14097" s="1715"/>
      <c r="L14097" s="1715"/>
    </row>
    <row r="14098" spans="11:12" ht="15" customHeight="1">
      <c r="K14098" s="1715"/>
      <c r="L14098" s="1715"/>
    </row>
    <row r="14099" spans="11:12" ht="15" customHeight="1">
      <c r="K14099" s="1715"/>
      <c r="L14099" s="1715"/>
    </row>
    <row r="14100" spans="11:12" ht="15" customHeight="1">
      <c r="K14100" s="1715"/>
      <c r="L14100" s="1715"/>
    </row>
    <row r="14101" spans="11:12" ht="15" customHeight="1">
      <c r="K14101" s="1715"/>
      <c r="L14101" s="1715"/>
    </row>
    <row r="14102" spans="11:12" ht="15" customHeight="1">
      <c r="K14102" s="1715"/>
      <c r="L14102" s="1715"/>
    </row>
    <row r="14103" spans="11:12" ht="15" customHeight="1">
      <c r="K14103" s="1715"/>
      <c r="L14103" s="1715"/>
    </row>
    <row r="14104" spans="11:12" ht="15" customHeight="1">
      <c r="K14104" s="1715"/>
      <c r="L14104" s="1715"/>
    </row>
    <row r="14105" spans="11:12" ht="15" customHeight="1">
      <c r="K14105" s="1715"/>
      <c r="L14105" s="1715"/>
    </row>
    <row r="14106" spans="11:12" ht="15" customHeight="1">
      <c r="K14106" s="1715"/>
      <c r="L14106" s="1715"/>
    </row>
    <row r="14107" spans="11:12" ht="15" customHeight="1">
      <c r="K14107" s="1715"/>
      <c r="L14107" s="1715"/>
    </row>
    <row r="14108" spans="11:12" ht="15" customHeight="1">
      <c r="K14108" s="1715"/>
      <c r="L14108" s="1715"/>
    </row>
    <row r="14109" spans="11:12" ht="15" customHeight="1">
      <c r="K14109" s="1715"/>
      <c r="L14109" s="1715"/>
    </row>
    <row r="14110" spans="11:12" ht="15" customHeight="1">
      <c r="K14110" s="1715"/>
      <c r="L14110" s="1715"/>
    </row>
    <row r="14111" spans="11:12" ht="15" customHeight="1">
      <c r="K14111" s="1715"/>
      <c r="L14111" s="1715"/>
    </row>
    <row r="14112" spans="11:12" ht="15" customHeight="1">
      <c r="K14112" s="1715"/>
      <c r="L14112" s="1715"/>
    </row>
    <row r="14113" spans="11:12" ht="15" customHeight="1">
      <c r="K14113" s="1715"/>
      <c r="L14113" s="1715"/>
    </row>
    <row r="14114" spans="11:12" ht="15" customHeight="1">
      <c r="K14114" s="1715"/>
      <c r="L14114" s="1715"/>
    </row>
    <row r="14115" spans="11:12" ht="15" customHeight="1">
      <c r="K14115" s="1715"/>
      <c r="L14115" s="1715"/>
    </row>
    <row r="14116" spans="11:12" ht="15" customHeight="1">
      <c r="K14116" s="1715"/>
      <c r="L14116" s="1715"/>
    </row>
    <row r="14117" spans="11:12" ht="15" customHeight="1">
      <c r="K14117" s="1715"/>
      <c r="L14117" s="1715"/>
    </row>
    <row r="14118" spans="11:12" ht="15" customHeight="1">
      <c r="K14118" s="1715"/>
      <c r="L14118" s="1715"/>
    </row>
    <row r="14119" spans="11:12" ht="15" customHeight="1">
      <c r="K14119" s="1715"/>
      <c r="L14119" s="1715"/>
    </row>
    <row r="14120" spans="11:12" ht="15" customHeight="1">
      <c r="K14120" s="1715"/>
      <c r="L14120" s="1715"/>
    </row>
    <row r="14121" spans="11:12" ht="15" customHeight="1">
      <c r="K14121" s="1715"/>
      <c r="L14121" s="1715"/>
    </row>
    <row r="14122" spans="11:12" ht="15" customHeight="1">
      <c r="K14122" s="1715"/>
      <c r="L14122" s="1715"/>
    </row>
    <row r="14123" spans="11:12" ht="15" customHeight="1">
      <c r="K14123" s="1715"/>
      <c r="L14123" s="1715"/>
    </row>
    <row r="14124" spans="11:12" ht="15" customHeight="1">
      <c r="K14124" s="1715"/>
      <c r="L14124" s="1715"/>
    </row>
    <row r="14125" spans="11:12" ht="15" customHeight="1">
      <c r="K14125" s="1715"/>
      <c r="L14125" s="1715"/>
    </row>
    <row r="14126" spans="11:12" ht="15" customHeight="1">
      <c r="K14126" s="1715"/>
      <c r="L14126" s="1715"/>
    </row>
    <row r="14127" spans="11:12" ht="15" customHeight="1">
      <c r="K14127" s="1715"/>
      <c r="L14127" s="1715"/>
    </row>
    <row r="14128" spans="11:12" ht="15" customHeight="1">
      <c r="K14128" s="1715"/>
      <c r="L14128" s="1715"/>
    </row>
    <row r="14129" spans="11:12" ht="15" customHeight="1">
      <c r="K14129" s="1715"/>
      <c r="L14129" s="1715"/>
    </row>
    <row r="14130" spans="11:12" ht="15" customHeight="1">
      <c r="K14130" s="1715"/>
      <c r="L14130" s="1715"/>
    </row>
    <row r="14131" spans="11:12" ht="15" customHeight="1">
      <c r="K14131" s="1715"/>
      <c r="L14131" s="1715"/>
    </row>
    <row r="14132" spans="11:12" ht="15" customHeight="1">
      <c r="K14132" s="1715"/>
      <c r="L14132" s="1715"/>
    </row>
    <row r="14133" spans="11:12" ht="15" customHeight="1">
      <c r="K14133" s="1715"/>
      <c r="L14133" s="1715"/>
    </row>
    <row r="14134" spans="11:12" ht="15" customHeight="1">
      <c r="K14134" s="1715"/>
      <c r="L14134" s="1715"/>
    </row>
    <row r="14135" spans="11:12" ht="15" customHeight="1">
      <c r="K14135" s="1715"/>
      <c r="L14135" s="1715"/>
    </row>
    <row r="14136" spans="11:12" ht="15" customHeight="1">
      <c r="K14136" s="1715"/>
      <c r="L14136" s="1715"/>
    </row>
    <row r="14137" spans="11:12" ht="15" customHeight="1">
      <c r="K14137" s="1715"/>
      <c r="L14137" s="1715"/>
    </row>
    <row r="14138" spans="11:12" ht="15" customHeight="1">
      <c r="K14138" s="1715"/>
      <c r="L14138" s="1715"/>
    </row>
    <row r="14139" spans="11:12" ht="15" customHeight="1">
      <c r="K14139" s="1715"/>
      <c r="L14139" s="1715"/>
    </row>
    <row r="14140" spans="11:12" ht="15" customHeight="1">
      <c r="K14140" s="1715"/>
      <c r="L14140" s="1715"/>
    </row>
    <row r="14141" spans="11:12" ht="15" customHeight="1">
      <c r="K14141" s="1715"/>
      <c r="L14141" s="1715"/>
    </row>
    <row r="14142" spans="11:12" ht="15" customHeight="1">
      <c r="K14142" s="1715"/>
      <c r="L14142" s="1715"/>
    </row>
    <row r="14143" spans="11:12" ht="15" customHeight="1">
      <c r="K14143" s="1715"/>
      <c r="L14143" s="1715"/>
    </row>
    <row r="14144" spans="11:12" ht="15" customHeight="1">
      <c r="K14144" s="1715"/>
      <c r="L14144" s="1715"/>
    </row>
    <row r="14145" spans="11:12" ht="15" customHeight="1">
      <c r="K14145" s="1715"/>
      <c r="L14145" s="1715"/>
    </row>
    <row r="14146" spans="11:12" ht="15" customHeight="1">
      <c r="K14146" s="1715"/>
      <c r="L14146" s="1715"/>
    </row>
    <row r="14147" spans="11:12" ht="15" customHeight="1">
      <c r="K14147" s="1715"/>
      <c r="L14147" s="1715"/>
    </row>
    <row r="14148" spans="11:12" ht="15" customHeight="1">
      <c r="K14148" s="1715"/>
      <c r="L14148" s="1715"/>
    </row>
    <row r="14149" spans="11:12" ht="15" customHeight="1">
      <c r="K14149" s="1715"/>
      <c r="L14149" s="1715"/>
    </row>
    <row r="14150" spans="11:12" ht="15" customHeight="1">
      <c r="K14150" s="1715"/>
      <c r="L14150" s="1715"/>
    </row>
    <row r="14151" spans="11:12" ht="15" customHeight="1">
      <c r="K14151" s="1715"/>
      <c r="L14151" s="1715"/>
    </row>
    <row r="14152" spans="11:12" ht="15" customHeight="1">
      <c r="K14152" s="1715"/>
      <c r="L14152" s="1715"/>
    </row>
    <row r="14153" spans="11:12" ht="15" customHeight="1">
      <c r="K14153" s="1715"/>
      <c r="L14153" s="1715"/>
    </row>
    <row r="14154" spans="11:12" ht="15" customHeight="1">
      <c r="K14154" s="1715"/>
      <c r="L14154" s="1715"/>
    </row>
    <row r="14155" spans="11:12" ht="15" customHeight="1">
      <c r="K14155" s="1715"/>
      <c r="L14155" s="1715"/>
    </row>
    <row r="14156" spans="11:12" ht="15" customHeight="1">
      <c r="K14156" s="1715"/>
      <c r="L14156" s="1715"/>
    </row>
    <row r="14157" spans="11:12" ht="15" customHeight="1">
      <c r="K14157" s="1715"/>
      <c r="L14157" s="1715"/>
    </row>
    <row r="14158" spans="11:12" ht="15" customHeight="1">
      <c r="K14158" s="1715"/>
      <c r="L14158" s="1715"/>
    </row>
    <row r="14159" spans="11:12" ht="15" customHeight="1">
      <c r="K14159" s="1715"/>
      <c r="L14159" s="1715"/>
    </row>
    <row r="14160" spans="11:12" ht="15" customHeight="1">
      <c r="K14160" s="1715"/>
      <c r="L14160" s="1715"/>
    </row>
    <row r="14161" spans="11:12" ht="15" customHeight="1">
      <c r="K14161" s="1715"/>
      <c r="L14161" s="1715"/>
    </row>
    <row r="14162" spans="11:12" ht="15" customHeight="1">
      <c r="K14162" s="1715"/>
      <c r="L14162" s="1715"/>
    </row>
    <row r="14163" spans="11:12" ht="15" customHeight="1">
      <c r="K14163" s="1715"/>
      <c r="L14163" s="1715"/>
    </row>
    <row r="14164" spans="11:12" ht="15" customHeight="1">
      <c r="K14164" s="1715"/>
      <c r="L14164" s="1715"/>
    </row>
    <row r="14165" spans="11:12" ht="15" customHeight="1">
      <c r="K14165" s="1715"/>
      <c r="L14165" s="1715"/>
    </row>
    <row r="14166" spans="11:12" ht="15" customHeight="1">
      <c r="K14166" s="1715"/>
      <c r="L14166" s="1715"/>
    </row>
    <row r="14167" spans="11:12" ht="15" customHeight="1">
      <c r="K14167" s="1715"/>
      <c r="L14167" s="1715"/>
    </row>
    <row r="14168" spans="11:12" ht="15" customHeight="1">
      <c r="K14168" s="1715"/>
      <c r="L14168" s="1715"/>
    </row>
    <row r="14169" spans="11:12" ht="15" customHeight="1">
      <c r="K14169" s="1715"/>
      <c r="L14169" s="1715"/>
    </row>
    <row r="14170" spans="11:12" ht="15" customHeight="1">
      <c r="K14170" s="1715"/>
      <c r="L14170" s="1715"/>
    </row>
    <row r="14171" spans="11:12" ht="15" customHeight="1">
      <c r="K14171" s="1715"/>
      <c r="L14171" s="1715"/>
    </row>
    <row r="14172" spans="11:12" ht="15" customHeight="1">
      <c r="K14172" s="1715"/>
      <c r="L14172" s="1715"/>
    </row>
    <row r="14173" spans="11:12" ht="15" customHeight="1">
      <c r="K14173" s="1715"/>
      <c r="L14173" s="1715"/>
    </row>
    <row r="14174" spans="11:12" ht="15" customHeight="1">
      <c r="K14174" s="1715"/>
      <c r="L14174" s="1715"/>
    </row>
    <row r="14175" spans="11:12" ht="15" customHeight="1">
      <c r="K14175" s="1715"/>
      <c r="L14175" s="1715"/>
    </row>
    <row r="14176" spans="11:12" ht="15" customHeight="1">
      <c r="K14176" s="1715"/>
      <c r="L14176" s="1715"/>
    </row>
    <row r="14177" spans="11:12" ht="15" customHeight="1">
      <c r="K14177" s="1715"/>
      <c r="L14177" s="1715"/>
    </row>
    <row r="14178" spans="11:12" ht="15" customHeight="1">
      <c r="K14178" s="1715"/>
      <c r="L14178" s="1715"/>
    </row>
    <row r="14179" spans="11:12" ht="15" customHeight="1">
      <c r="K14179" s="1715"/>
      <c r="L14179" s="1715"/>
    </row>
    <row r="14180" spans="11:12" ht="15" customHeight="1">
      <c r="K14180" s="1715"/>
      <c r="L14180" s="1715"/>
    </row>
    <row r="14181" spans="11:12" ht="15" customHeight="1">
      <c r="K14181" s="1715"/>
      <c r="L14181" s="1715"/>
    </row>
    <row r="14182" spans="11:12" ht="15" customHeight="1">
      <c r="K14182" s="1715"/>
      <c r="L14182" s="1715"/>
    </row>
    <row r="14183" spans="11:12" ht="15" customHeight="1">
      <c r="K14183" s="1715"/>
      <c r="L14183" s="1715"/>
    </row>
    <row r="14184" spans="11:12" ht="15" customHeight="1">
      <c r="K14184" s="1715"/>
      <c r="L14184" s="1715"/>
    </row>
    <row r="14185" spans="11:12" ht="15" customHeight="1">
      <c r="K14185" s="1715"/>
      <c r="L14185" s="1715"/>
    </row>
    <row r="14186" spans="11:12" ht="15" customHeight="1">
      <c r="K14186" s="1715"/>
      <c r="L14186" s="1715"/>
    </row>
    <row r="14187" spans="11:12" ht="15" customHeight="1">
      <c r="K14187" s="1715"/>
      <c r="L14187" s="1715"/>
    </row>
    <row r="14188" spans="11:12" ht="15" customHeight="1">
      <c r="K14188" s="1715"/>
      <c r="L14188" s="1715"/>
    </row>
    <row r="14189" spans="11:12" ht="15" customHeight="1">
      <c r="K14189" s="1715"/>
      <c r="L14189" s="1715"/>
    </row>
    <row r="14190" spans="11:12" ht="15" customHeight="1">
      <c r="K14190" s="1715"/>
      <c r="L14190" s="1715"/>
    </row>
    <row r="14191" spans="11:12" ht="15" customHeight="1">
      <c r="K14191" s="1715"/>
      <c r="L14191" s="1715"/>
    </row>
    <row r="14192" spans="11:12" ht="15" customHeight="1">
      <c r="K14192" s="1715"/>
      <c r="L14192" s="1715"/>
    </row>
    <row r="14193" spans="11:12" ht="15" customHeight="1">
      <c r="K14193" s="1715"/>
      <c r="L14193" s="1715"/>
    </row>
    <row r="14194" spans="11:12" ht="15" customHeight="1">
      <c r="K14194" s="1715"/>
      <c r="L14194" s="1715"/>
    </row>
    <row r="14195" spans="11:12" ht="15" customHeight="1">
      <c r="K14195" s="1715"/>
      <c r="L14195" s="1715"/>
    </row>
    <row r="14196" spans="11:12" ht="15" customHeight="1">
      <c r="K14196" s="1715"/>
      <c r="L14196" s="1715"/>
    </row>
    <row r="14197" spans="11:12" ht="15" customHeight="1">
      <c r="K14197" s="1715"/>
      <c r="L14197" s="1715"/>
    </row>
    <row r="14198" spans="11:12" ht="15" customHeight="1">
      <c r="K14198" s="1715"/>
      <c r="L14198" s="1715"/>
    </row>
    <row r="14199" spans="11:12" ht="15" customHeight="1">
      <c r="K14199" s="1715"/>
      <c r="L14199" s="1715"/>
    </row>
    <row r="14200" spans="11:12" ht="15" customHeight="1">
      <c r="K14200" s="1715"/>
      <c r="L14200" s="1715"/>
    </row>
    <row r="14201" spans="11:12" ht="15" customHeight="1">
      <c r="K14201" s="1715"/>
      <c r="L14201" s="1715"/>
    </row>
    <row r="14202" spans="11:12" ht="15" customHeight="1">
      <c r="K14202" s="1715"/>
      <c r="L14202" s="1715"/>
    </row>
    <row r="14203" spans="11:12" ht="15" customHeight="1">
      <c r="K14203" s="1715"/>
      <c r="L14203" s="1715"/>
    </row>
    <row r="14204" spans="11:12" ht="15" customHeight="1">
      <c r="K14204" s="1715"/>
      <c r="L14204" s="1715"/>
    </row>
    <row r="14205" spans="11:12" ht="15" customHeight="1">
      <c r="K14205" s="1715"/>
      <c r="L14205" s="1715"/>
    </row>
    <row r="14206" spans="11:12" ht="15" customHeight="1">
      <c r="K14206" s="1715"/>
      <c r="L14206" s="1715"/>
    </row>
    <row r="14207" spans="11:12" ht="15" customHeight="1">
      <c r="K14207" s="1715"/>
      <c r="L14207" s="1715"/>
    </row>
    <row r="14208" spans="11:12" ht="15" customHeight="1">
      <c r="K14208" s="1715"/>
      <c r="L14208" s="1715"/>
    </row>
    <row r="14209" spans="11:12" ht="15" customHeight="1">
      <c r="K14209" s="1715"/>
      <c r="L14209" s="1715"/>
    </row>
    <row r="14210" spans="11:12" ht="15" customHeight="1">
      <c r="K14210" s="1715"/>
      <c r="L14210" s="1715"/>
    </row>
    <row r="14211" spans="11:12" ht="15" customHeight="1">
      <c r="K14211" s="1715"/>
      <c r="L14211" s="1715"/>
    </row>
    <row r="14212" spans="11:12" ht="15" customHeight="1">
      <c r="K14212" s="1715"/>
      <c r="L14212" s="1715"/>
    </row>
    <row r="14213" spans="11:12" ht="15" customHeight="1">
      <c r="K14213" s="1715"/>
      <c r="L14213" s="1715"/>
    </row>
    <row r="14214" spans="11:12" ht="15" customHeight="1">
      <c r="K14214" s="1715"/>
      <c r="L14214" s="1715"/>
    </row>
    <row r="14215" spans="11:12" ht="15" customHeight="1">
      <c r="K14215" s="1715"/>
      <c r="L14215" s="1715"/>
    </row>
    <row r="14216" spans="11:12" ht="15" customHeight="1">
      <c r="K14216" s="1715"/>
      <c r="L14216" s="1715"/>
    </row>
    <row r="14217" spans="11:12" ht="15" customHeight="1">
      <c r="K14217" s="1715"/>
      <c r="L14217" s="1715"/>
    </row>
    <row r="14218" spans="11:12" ht="15" customHeight="1">
      <c r="K14218" s="1715"/>
      <c r="L14218" s="1715"/>
    </row>
    <row r="14219" spans="11:12" ht="15" customHeight="1">
      <c r="K14219" s="1715"/>
      <c r="L14219" s="1715"/>
    </row>
    <row r="14220" spans="11:12" ht="15" customHeight="1">
      <c r="K14220" s="1715"/>
      <c r="L14220" s="1715"/>
    </row>
    <row r="14221" spans="11:12" ht="15" customHeight="1">
      <c r="K14221" s="1715"/>
      <c r="L14221" s="1715"/>
    </row>
    <row r="14222" spans="11:12" ht="15" customHeight="1">
      <c r="K14222" s="1715"/>
      <c r="L14222" s="1715"/>
    </row>
    <row r="14223" spans="11:12" ht="15" customHeight="1">
      <c r="K14223" s="1715"/>
      <c r="L14223" s="1715"/>
    </row>
    <row r="14224" spans="11:12" ht="15" customHeight="1">
      <c r="K14224" s="1715"/>
      <c r="L14224" s="1715"/>
    </row>
    <row r="14225" spans="11:12" ht="15" customHeight="1">
      <c r="K14225" s="1715"/>
      <c r="L14225" s="1715"/>
    </row>
    <row r="14226" spans="11:12" ht="15" customHeight="1">
      <c r="K14226" s="1715"/>
      <c r="L14226" s="1715"/>
    </row>
    <row r="14227" spans="11:12" ht="15" customHeight="1">
      <c r="K14227" s="1715"/>
      <c r="L14227" s="1715"/>
    </row>
    <row r="14228" spans="11:12" ht="15" customHeight="1">
      <c r="K14228" s="1715"/>
      <c r="L14228" s="1715"/>
    </row>
    <row r="14229" spans="11:12" ht="15" customHeight="1">
      <c r="K14229" s="1715"/>
      <c r="L14229" s="1715"/>
    </row>
    <row r="14230" spans="11:12" ht="15" customHeight="1">
      <c r="K14230" s="1715"/>
      <c r="L14230" s="1715"/>
    </row>
    <row r="14231" spans="11:12" ht="15" customHeight="1">
      <c r="K14231" s="1715"/>
      <c r="L14231" s="1715"/>
    </row>
    <row r="14232" spans="11:12" ht="15" customHeight="1">
      <c r="K14232" s="1715"/>
      <c r="L14232" s="1715"/>
    </row>
    <row r="14233" spans="11:12" ht="15" customHeight="1">
      <c r="K14233" s="1715"/>
      <c r="L14233" s="1715"/>
    </row>
    <row r="14234" spans="11:12" ht="15" customHeight="1">
      <c r="K14234" s="1715"/>
      <c r="L14234" s="1715"/>
    </row>
    <row r="14235" spans="11:12" ht="15" customHeight="1">
      <c r="K14235" s="1715"/>
      <c r="L14235" s="1715"/>
    </row>
    <row r="14236" spans="11:12" ht="15" customHeight="1">
      <c r="K14236" s="1715"/>
      <c r="L14236" s="1715"/>
    </row>
    <row r="14237" spans="11:12" ht="15" customHeight="1">
      <c r="K14237" s="1715"/>
      <c r="L14237" s="1715"/>
    </row>
    <row r="14238" spans="11:12" ht="15" customHeight="1">
      <c r="K14238" s="1715"/>
      <c r="L14238" s="1715"/>
    </row>
    <row r="14239" spans="11:12" ht="15" customHeight="1">
      <c r="K14239" s="1715"/>
      <c r="L14239" s="1715"/>
    </row>
    <row r="14240" spans="11:12" ht="15" customHeight="1">
      <c r="K14240" s="1715"/>
      <c r="L14240" s="1715"/>
    </row>
    <row r="14241" spans="11:12" ht="15" customHeight="1">
      <c r="K14241" s="1715"/>
      <c r="L14241" s="1715"/>
    </row>
    <row r="14242" spans="11:12" ht="15" customHeight="1">
      <c r="K14242" s="1715"/>
      <c r="L14242" s="1715"/>
    </row>
    <row r="14243" spans="11:12" ht="15" customHeight="1">
      <c r="K14243" s="1715"/>
      <c r="L14243" s="1715"/>
    </row>
    <row r="14244" spans="11:12" ht="15" customHeight="1">
      <c r="K14244" s="1715"/>
      <c r="L14244" s="1715"/>
    </row>
    <row r="14245" spans="11:12" ht="15" customHeight="1">
      <c r="K14245" s="1715"/>
      <c r="L14245" s="1715"/>
    </row>
    <row r="14246" spans="11:12" ht="15" customHeight="1">
      <c r="K14246" s="1715"/>
      <c r="L14246" s="1715"/>
    </row>
    <row r="14247" spans="11:12" ht="15" customHeight="1">
      <c r="K14247" s="1715"/>
      <c r="L14247" s="1715"/>
    </row>
    <row r="14248" spans="11:12" ht="15" customHeight="1">
      <c r="K14248" s="1715"/>
      <c r="L14248" s="1715"/>
    </row>
    <row r="14249" spans="11:12" ht="15" customHeight="1">
      <c r="K14249" s="1715"/>
      <c r="L14249" s="1715"/>
    </row>
    <row r="14250" spans="11:12" ht="15" customHeight="1">
      <c r="K14250" s="1715"/>
      <c r="L14250" s="1715"/>
    </row>
    <row r="14251" spans="11:12" ht="15" customHeight="1">
      <c r="K14251" s="1715"/>
      <c r="L14251" s="1715"/>
    </row>
    <row r="14252" spans="11:12" ht="15" customHeight="1">
      <c r="K14252" s="1715"/>
      <c r="L14252" s="1715"/>
    </row>
    <row r="14253" spans="11:12" ht="15" customHeight="1">
      <c r="K14253" s="1715"/>
      <c r="L14253" s="1715"/>
    </row>
    <row r="14254" spans="11:12" ht="15" customHeight="1">
      <c r="K14254" s="1715"/>
      <c r="L14254" s="1715"/>
    </row>
    <row r="14255" spans="11:12" ht="15" customHeight="1">
      <c r="K14255" s="1715"/>
      <c r="L14255" s="1715"/>
    </row>
    <row r="14256" spans="11:12" ht="15" customHeight="1">
      <c r="K14256" s="1715"/>
      <c r="L14256" s="1715"/>
    </row>
    <row r="14257" spans="11:12" ht="15" customHeight="1">
      <c r="K14257" s="1715"/>
      <c r="L14257" s="1715"/>
    </row>
    <row r="14258" spans="11:12" ht="15" customHeight="1">
      <c r="K14258" s="1715"/>
      <c r="L14258" s="1715"/>
    </row>
    <row r="14259" spans="11:12" ht="15" customHeight="1">
      <c r="K14259" s="1715"/>
      <c r="L14259" s="1715"/>
    </row>
    <row r="14260" spans="11:12" ht="15" customHeight="1">
      <c r="K14260" s="1715"/>
      <c r="L14260" s="1715"/>
    </row>
    <row r="14261" spans="11:12" ht="15" customHeight="1">
      <c r="K14261" s="1715"/>
      <c r="L14261" s="1715"/>
    </row>
    <row r="14262" spans="11:12" ht="15" customHeight="1">
      <c r="K14262" s="1715"/>
      <c r="L14262" s="1715"/>
    </row>
    <row r="14263" spans="11:12" ht="15" customHeight="1">
      <c r="K14263" s="1715"/>
      <c r="L14263" s="1715"/>
    </row>
    <row r="14264" spans="11:12" ht="15" customHeight="1">
      <c r="K14264" s="1715"/>
      <c r="L14264" s="1715"/>
    </row>
    <row r="14265" spans="11:12" ht="15" customHeight="1">
      <c r="K14265" s="1715"/>
      <c r="L14265" s="1715"/>
    </row>
    <row r="14266" spans="11:12" ht="15" customHeight="1">
      <c r="K14266" s="1715"/>
      <c r="L14266" s="1715"/>
    </row>
    <row r="14267" spans="11:12" ht="15" customHeight="1">
      <c r="K14267" s="1715"/>
      <c r="L14267" s="1715"/>
    </row>
    <row r="14268" spans="11:12" ht="15" customHeight="1">
      <c r="K14268" s="1715"/>
      <c r="L14268" s="1715"/>
    </row>
    <row r="14269" spans="11:12" ht="15" customHeight="1">
      <c r="K14269" s="1715"/>
      <c r="L14269" s="1715"/>
    </row>
    <row r="14270" spans="11:12" ht="15" customHeight="1">
      <c r="K14270" s="1715"/>
      <c r="L14270" s="1715"/>
    </row>
    <row r="14271" spans="11:12" ht="15" customHeight="1">
      <c r="K14271" s="1715"/>
      <c r="L14271" s="1715"/>
    </row>
    <row r="14272" spans="11:12" ht="15" customHeight="1">
      <c r="K14272" s="1715"/>
      <c r="L14272" s="1715"/>
    </row>
    <row r="14273" spans="11:12" ht="15" customHeight="1">
      <c r="K14273" s="1715"/>
      <c r="L14273" s="1715"/>
    </row>
    <row r="14274" spans="11:12" ht="15" customHeight="1">
      <c r="K14274" s="1715"/>
      <c r="L14274" s="1715"/>
    </row>
    <row r="14275" spans="11:12" ht="15" customHeight="1">
      <c r="K14275" s="1715"/>
      <c r="L14275" s="1715"/>
    </row>
    <row r="14276" spans="11:12" ht="15" customHeight="1">
      <c r="K14276" s="1715"/>
      <c r="L14276" s="1715"/>
    </row>
    <row r="14277" spans="11:12" ht="15" customHeight="1">
      <c r="K14277" s="1715"/>
      <c r="L14277" s="1715"/>
    </row>
    <row r="14278" spans="11:12" ht="15" customHeight="1">
      <c r="K14278" s="1715"/>
      <c r="L14278" s="1715"/>
    </row>
    <row r="14279" spans="11:12" ht="15" customHeight="1">
      <c r="K14279" s="1715"/>
      <c r="L14279" s="1715"/>
    </row>
    <row r="14280" spans="11:12" ht="15" customHeight="1">
      <c r="K14280" s="1715"/>
      <c r="L14280" s="1715"/>
    </row>
    <row r="14281" spans="11:12" ht="15" customHeight="1">
      <c r="K14281" s="1715"/>
      <c r="L14281" s="1715"/>
    </row>
    <row r="14282" spans="11:12" ht="15" customHeight="1">
      <c r="K14282" s="1715"/>
      <c r="L14282" s="1715"/>
    </row>
    <row r="14283" spans="11:12" ht="15" customHeight="1">
      <c r="K14283" s="1715"/>
      <c r="L14283" s="1715"/>
    </row>
    <row r="14284" spans="11:12" ht="15" customHeight="1">
      <c r="K14284" s="1715"/>
      <c r="L14284" s="1715"/>
    </row>
    <row r="14285" spans="11:12" ht="15" customHeight="1">
      <c r="K14285" s="1715"/>
      <c r="L14285" s="1715"/>
    </row>
    <row r="14286" spans="11:12" ht="15" customHeight="1">
      <c r="K14286" s="1715"/>
      <c r="L14286" s="1715"/>
    </row>
    <row r="14287" spans="11:12" ht="15" customHeight="1">
      <c r="K14287" s="1715"/>
      <c r="L14287" s="1715"/>
    </row>
    <row r="14288" spans="11:12" ht="15" customHeight="1">
      <c r="K14288" s="1715"/>
      <c r="L14288" s="1715"/>
    </row>
    <row r="14289" spans="11:12" ht="15" customHeight="1">
      <c r="K14289" s="1715"/>
      <c r="L14289" s="1715"/>
    </row>
    <row r="14290" spans="11:12" ht="15" customHeight="1">
      <c r="K14290" s="1715"/>
      <c r="L14290" s="1715"/>
    </row>
    <row r="14291" spans="11:12" ht="15" customHeight="1">
      <c r="K14291" s="1715"/>
      <c r="L14291" s="1715"/>
    </row>
    <row r="14292" spans="11:12" ht="15" customHeight="1">
      <c r="K14292" s="1715"/>
      <c r="L14292" s="1715"/>
    </row>
    <row r="14293" spans="11:12" ht="15" customHeight="1">
      <c r="K14293" s="1715"/>
      <c r="L14293" s="1715"/>
    </row>
    <row r="14294" spans="11:12" ht="15" customHeight="1">
      <c r="K14294" s="1715"/>
      <c r="L14294" s="1715"/>
    </row>
    <row r="14295" spans="11:12" ht="15" customHeight="1">
      <c r="K14295" s="1715"/>
      <c r="L14295" s="1715"/>
    </row>
    <row r="14296" spans="11:12" ht="15" customHeight="1">
      <c r="K14296" s="1715"/>
      <c r="L14296" s="1715"/>
    </row>
    <row r="14297" spans="11:12" ht="15" customHeight="1">
      <c r="K14297" s="1715"/>
      <c r="L14297" s="1715"/>
    </row>
    <row r="14298" spans="11:12" ht="15" customHeight="1">
      <c r="K14298" s="1715"/>
      <c r="L14298" s="1715"/>
    </row>
    <row r="14299" spans="11:12" ht="15" customHeight="1">
      <c r="K14299" s="1715"/>
      <c r="L14299" s="1715"/>
    </row>
    <row r="14300" spans="11:12" ht="15" customHeight="1">
      <c r="K14300" s="1715"/>
      <c r="L14300" s="1715"/>
    </row>
    <row r="14301" spans="11:12" ht="15" customHeight="1">
      <c r="K14301" s="1715"/>
      <c r="L14301" s="1715"/>
    </row>
    <row r="14302" spans="11:12" ht="15" customHeight="1">
      <c r="K14302" s="1715"/>
      <c r="L14302" s="1715"/>
    </row>
    <row r="14303" spans="11:12" ht="15" customHeight="1">
      <c r="K14303" s="1715"/>
      <c r="L14303" s="1715"/>
    </row>
    <row r="14304" spans="11:12" ht="15" customHeight="1">
      <c r="K14304" s="1715"/>
      <c r="L14304" s="1715"/>
    </row>
    <row r="14305" spans="11:12" ht="15" customHeight="1">
      <c r="K14305" s="1715"/>
      <c r="L14305" s="1715"/>
    </row>
    <row r="14306" spans="11:12" ht="15" customHeight="1">
      <c r="K14306" s="1715"/>
      <c r="L14306" s="1715"/>
    </row>
    <row r="14307" spans="11:12" ht="15" customHeight="1">
      <c r="K14307" s="1715"/>
      <c r="L14307" s="1715"/>
    </row>
    <row r="14308" spans="11:12" ht="15" customHeight="1">
      <c r="K14308" s="1715"/>
      <c r="L14308" s="1715"/>
    </row>
    <row r="14309" spans="11:12" ht="15" customHeight="1">
      <c r="K14309" s="1715"/>
      <c r="L14309" s="1715"/>
    </row>
    <row r="14310" spans="11:12" ht="15" customHeight="1">
      <c r="K14310" s="1715"/>
      <c r="L14310" s="1715"/>
    </row>
    <row r="14311" spans="11:12" ht="15" customHeight="1">
      <c r="K14311" s="1715"/>
      <c r="L14311" s="1715"/>
    </row>
    <row r="14312" spans="11:12" ht="15" customHeight="1">
      <c r="K14312" s="1715"/>
      <c r="L14312" s="1715"/>
    </row>
    <row r="14313" spans="11:12" ht="15" customHeight="1">
      <c r="K14313" s="1715"/>
      <c r="L14313" s="1715"/>
    </row>
    <row r="14314" spans="11:12" ht="15" customHeight="1">
      <c r="K14314" s="1715"/>
      <c r="L14314" s="1715"/>
    </row>
    <row r="14315" spans="11:12" ht="15" customHeight="1">
      <c r="K14315" s="1715"/>
      <c r="L14315" s="1715"/>
    </row>
    <row r="14316" spans="11:12" ht="15" customHeight="1">
      <c r="K14316" s="1715"/>
      <c r="L14316" s="1715"/>
    </row>
    <row r="14317" spans="11:12" ht="15" customHeight="1">
      <c r="K14317" s="1715"/>
      <c r="L14317" s="1715"/>
    </row>
    <row r="14318" spans="11:12" ht="15" customHeight="1">
      <c r="K14318" s="1715"/>
      <c r="L14318" s="1715"/>
    </row>
    <row r="14319" spans="11:12" ht="15" customHeight="1">
      <c r="K14319" s="1715"/>
      <c r="L14319" s="1715"/>
    </row>
    <row r="14320" spans="11:12" ht="15" customHeight="1">
      <c r="K14320" s="1715"/>
      <c r="L14320" s="1715"/>
    </row>
    <row r="14321" spans="11:12" ht="15" customHeight="1">
      <c r="K14321" s="1715"/>
      <c r="L14321" s="1715"/>
    </row>
    <row r="14322" spans="11:12" ht="15" customHeight="1">
      <c r="K14322" s="1715"/>
      <c r="L14322" s="1715"/>
    </row>
    <row r="14323" spans="11:12" ht="15" customHeight="1">
      <c r="K14323" s="1715"/>
      <c r="L14323" s="1715"/>
    </row>
    <row r="14324" spans="11:12" ht="15" customHeight="1">
      <c r="K14324" s="1715"/>
      <c r="L14324" s="1715"/>
    </row>
    <row r="14325" spans="11:12" ht="15" customHeight="1">
      <c r="K14325" s="1715"/>
      <c r="L14325" s="1715"/>
    </row>
    <row r="14326" spans="11:12" ht="15" customHeight="1">
      <c r="K14326" s="1715"/>
      <c r="L14326" s="1715"/>
    </row>
    <row r="14327" spans="11:12" ht="15" customHeight="1">
      <c r="K14327" s="1715"/>
      <c r="L14327" s="1715"/>
    </row>
    <row r="14328" spans="11:12" ht="15" customHeight="1">
      <c r="K14328" s="1715"/>
      <c r="L14328" s="1715"/>
    </row>
    <row r="14329" spans="11:12" ht="15" customHeight="1">
      <c r="K14329" s="1715"/>
      <c r="L14329" s="1715"/>
    </row>
    <row r="14330" spans="11:12" ht="15" customHeight="1">
      <c r="K14330" s="1715"/>
      <c r="L14330" s="1715"/>
    </row>
    <row r="14331" spans="11:12" ht="15" customHeight="1">
      <c r="K14331" s="1715"/>
      <c r="L14331" s="1715"/>
    </row>
    <row r="14332" spans="11:12" ht="15" customHeight="1">
      <c r="K14332" s="1715"/>
      <c r="L14332" s="1715"/>
    </row>
    <row r="14333" spans="11:12" ht="15" customHeight="1">
      <c r="K14333" s="1715"/>
      <c r="L14333" s="1715"/>
    </row>
    <row r="14334" spans="11:12" ht="15" customHeight="1">
      <c r="K14334" s="1715"/>
      <c r="L14334" s="1715"/>
    </row>
    <row r="14335" spans="11:12" ht="15" customHeight="1">
      <c r="K14335" s="1715"/>
      <c r="L14335" s="1715"/>
    </row>
    <row r="14336" spans="11:12" ht="15" customHeight="1">
      <c r="K14336" s="1715"/>
      <c r="L14336" s="1715"/>
    </row>
    <row r="14337" spans="11:12" ht="15" customHeight="1">
      <c r="K14337" s="1715"/>
      <c r="L14337" s="1715"/>
    </row>
    <row r="14338" spans="11:12" ht="15" customHeight="1">
      <c r="K14338" s="1715"/>
      <c r="L14338" s="1715"/>
    </row>
    <row r="14339" spans="11:12" ht="15" customHeight="1">
      <c r="K14339" s="1715"/>
      <c r="L14339" s="1715"/>
    </row>
    <row r="14340" spans="11:12" ht="15" customHeight="1">
      <c r="K14340" s="1715"/>
      <c r="L14340" s="1715"/>
    </row>
    <row r="14341" spans="11:12" ht="15" customHeight="1">
      <c r="K14341" s="1715"/>
      <c r="L14341" s="1715"/>
    </row>
    <row r="14342" spans="11:12" ht="15" customHeight="1">
      <c r="K14342" s="1715"/>
      <c r="L14342" s="1715"/>
    </row>
    <row r="14343" spans="11:12" ht="15" customHeight="1">
      <c r="K14343" s="1715"/>
      <c r="L14343" s="1715"/>
    </row>
    <row r="14344" spans="11:12" ht="15" customHeight="1">
      <c r="K14344" s="1715"/>
      <c r="L14344" s="1715"/>
    </row>
    <row r="14345" spans="11:12" ht="15" customHeight="1">
      <c r="K14345" s="1715"/>
      <c r="L14345" s="1715"/>
    </row>
    <row r="14346" spans="11:12" ht="15" customHeight="1">
      <c r="K14346" s="1715"/>
      <c r="L14346" s="1715"/>
    </row>
    <row r="14347" spans="11:12" ht="15" customHeight="1">
      <c r="K14347" s="1715"/>
      <c r="L14347" s="1715"/>
    </row>
    <row r="14348" spans="11:12" ht="15" customHeight="1">
      <c r="K14348" s="1715"/>
      <c r="L14348" s="1715"/>
    </row>
    <row r="14349" spans="11:12" ht="15" customHeight="1">
      <c r="K14349" s="1715"/>
      <c r="L14349" s="1715"/>
    </row>
    <row r="14350" spans="11:12" ht="15" customHeight="1">
      <c r="K14350" s="1715"/>
      <c r="L14350" s="1715"/>
    </row>
    <row r="14351" spans="11:12" ht="15" customHeight="1">
      <c r="K14351" s="1715"/>
      <c r="L14351" s="1715"/>
    </row>
    <row r="14352" spans="11:12" ht="15" customHeight="1">
      <c r="K14352" s="1715"/>
      <c r="L14352" s="1715"/>
    </row>
    <row r="14353" spans="11:12" ht="15" customHeight="1">
      <c r="K14353" s="1715"/>
      <c r="L14353" s="1715"/>
    </row>
    <row r="14354" spans="11:12" ht="15" customHeight="1">
      <c r="K14354" s="1715"/>
      <c r="L14354" s="1715"/>
    </row>
    <row r="14355" spans="11:12" ht="15" customHeight="1">
      <c r="K14355" s="1715"/>
      <c r="L14355" s="1715"/>
    </row>
    <row r="14356" spans="11:12" ht="15" customHeight="1">
      <c r="K14356" s="1715"/>
      <c r="L14356" s="1715"/>
    </row>
    <row r="14357" spans="11:12" ht="15" customHeight="1">
      <c r="K14357" s="1715"/>
      <c r="L14357" s="1715"/>
    </row>
    <row r="14358" spans="11:12" ht="15" customHeight="1">
      <c r="K14358" s="1715"/>
      <c r="L14358" s="1715"/>
    </row>
    <row r="14359" spans="11:12" ht="15" customHeight="1">
      <c r="K14359" s="1715"/>
      <c r="L14359" s="1715"/>
    </row>
    <row r="14360" spans="11:12" ht="15" customHeight="1">
      <c r="K14360" s="1715"/>
      <c r="L14360" s="1715"/>
    </row>
    <row r="14361" spans="11:12" ht="15" customHeight="1">
      <c r="K14361" s="1715"/>
      <c r="L14361" s="1715"/>
    </row>
    <row r="14362" spans="11:12" ht="15" customHeight="1">
      <c r="K14362" s="1715"/>
      <c r="L14362" s="1715"/>
    </row>
    <row r="14363" spans="11:12" ht="15" customHeight="1">
      <c r="K14363" s="1715"/>
      <c r="L14363" s="1715"/>
    </row>
    <row r="14364" spans="11:12" ht="15" customHeight="1">
      <c r="K14364" s="1715"/>
      <c r="L14364" s="1715"/>
    </row>
    <row r="14365" spans="11:12" ht="15" customHeight="1">
      <c r="K14365" s="1715"/>
      <c r="L14365" s="1715"/>
    </row>
    <row r="14366" spans="11:12" ht="15" customHeight="1">
      <c r="K14366" s="1715"/>
      <c r="L14366" s="1715"/>
    </row>
    <row r="14367" spans="11:12" ht="15" customHeight="1">
      <c r="K14367" s="1715"/>
      <c r="L14367" s="1715"/>
    </row>
    <row r="14368" spans="11:12" ht="15" customHeight="1">
      <c r="K14368" s="1715"/>
      <c r="L14368" s="1715"/>
    </row>
    <row r="14369" spans="11:12" ht="15" customHeight="1">
      <c r="K14369" s="1715"/>
      <c r="L14369" s="1715"/>
    </row>
    <row r="14370" spans="11:12" ht="15" customHeight="1">
      <c r="K14370" s="1715"/>
      <c r="L14370" s="1715"/>
    </row>
    <row r="14371" spans="11:12" ht="15" customHeight="1">
      <c r="K14371" s="1715"/>
      <c r="L14371" s="1715"/>
    </row>
    <row r="14372" spans="11:12" ht="15" customHeight="1">
      <c r="K14372" s="1715"/>
      <c r="L14372" s="1715"/>
    </row>
    <row r="14373" spans="11:12" ht="15" customHeight="1">
      <c r="K14373" s="1715"/>
      <c r="L14373" s="1715"/>
    </row>
    <row r="14374" spans="11:12" ht="15" customHeight="1">
      <c r="K14374" s="1715"/>
      <c r="L14374" s="1715"/>
    </row>
    <row r="14375" spans="11:12" ht="15" customHeight="1">
      <c r="K14375" s="1715"/>
      <c r="L14375" s="1715"/>
    </row>
    <row r="14376" spans="11:12" ht="15" customHeight="1">
      <c r="K14376" s="1715"/>
      <c r="L14376" s="1715"/>
    </row>
    <row r="14377" spans="11:12" ht="15" customHeight="1">
      <c r="K14377" s="1715"/>
      <c r="L14377" s="1715"/>
    </row>
    <row r="14378" spans="11:12" ht="15" customHeight="1">
      <c r="K14378" s="1715"/>
      <c r="L14378" s="1715"/>
    </row>
    <row r="14379" spans="11:12" ht="15" customHeight="1">
      <c r="K14379" s="1715"/>
      <c r="L14379" s="1715"/>
    </row>
    <row r="14380" spans="11:12" ht="15" customHeight="1">
      <c r="K14380" s="1715"/>
      <c r="L14380" s="1715"/>
    </row>
    <row r="14381" spans="11:12" ht="15" customHeight="1">
      <c r="K14381" s="1715"/>
      <c r="L14381" s="1715"/>
    </row>
    <row r="14382" spans="11:12" ht="15" customHeight="1">
      <c r="K14382" s="1715"/>
      <c r="L14382" s="1715"/>
    </row>
    <row r="14383" spans="11:12" ht="15" customHeight="1">
      <c r="K14383" s="1715"/>
      <c r="L14383" s="1715"/>
    </row>
    <row r="14384" spans="11:12" ht="15" customHeight="1">
      <c r="K14384" s="1715"/>
      <c r="L14384" s="1715"/>
    </row>
    <row r="14385" spans="11:12" ht="15" customHeight="1">
      <c r="K14385" s="1715"/>
      <c r="L14385" s="1715"/>
    </row>
    <row r="14386" spans="11:12" ht="15" customHeight="1">
      <c r="K14386" s="1715"/>
      <c r="L14386" s="1715"/>
    </row>
    <row r="14387" spans="11:12" ht="15" customHeight="1">
      <c r="K14387" s="1715"/>
      <c r="L14387" s="1715"/>
    </row>
    <row r="14388" spans="11:12" ht="15" customHeight="1">
      <c r="K14388" s="1715"/>
      <c r="L14388" s="1715"/>
    </row>
    <row r="14389" spans="11:12" ht="15" customHeight="1">
      <c r="K14389" s="1715"/>
      <c r="L14389" s="1715"/>
    </row>
    <row r="14390" spans="11:12" ht="15" customHeight="1">
      <c r="K14390" s="1715"/>
      <c r="L14390" s="1715"/>
    </row>
    <row r="14391" spans="11:12" ht="15" customHeight="1">
      <c r="K14391" s="1715"/>
      <c r="L14391" s="1715"/>
    </row>
    <row r="14392" spans="11:12" ht="15" customHeight="1">
      <c r="K14392" s="1715"/>
      <c r="L14392" s="1715"/>
    </row>
    <row r="14393" spans="11:12" ht="15" customHeight="1">
      <c r="K14393" s="1715"/>
      <c r="L14393" s="1715"/>
    </row>
    <row r="14394" spans="11:12" ht="15" customHeight="1">
      <c r="K14394" s="1715"/>
      <c r="L14394" s="1715"/>
    </row>
    <row r="14395" spans="11:12" ht="15" customHeight="1">
      <c r="K14395" s="1715"/>
      <c r="L14395" s="1715"/>
    </row>
    <row r="14396" spans="11:12" ht="15" customHeight="1">
      <c r="K14396" s="1715"/>
      <c r="L14396" s="1715"/>
    </row>
    <row r="14397" spans="11:12" ht="15" customHeight="1">
      <c r="K14397" s="1715"/>
      <c r="L14397" s="1715"/>
    </row>
    <row r="14398" spans="11:12" ht="15" customHeight="1">
      <c r="K14398" s="1715"/>
      <c r="L14398" s="1715"/>
    </row>
    <row r="14399" spans="11:12" ht="15" customHeight="1">
      <c r="K14399" s="1715"/>
      <c r="L14399" s="1715"/>
    </row>
    <row r="14400" spans="11:12" ht="15" customHeight="1">
      <c r="K14400" s="1715"/>
      <c r="L14400" s="1715"/>
    </row>
    <row r="14401" spans="11:12" ht="15" customHeight="1">
      <c r="K14401" s="1715"/>
      <c r="L14401" s="1715"/>
    </row>
    <row r="14402" spans="11:12" ht="15" customHeight="1">
      <c r="K14402" s="1715"/>
      <c r="L14402" s="1715"/>
    </row>
    <row r="14403" spans="11:12" ht="15" customHeight="1">
      <c r="K14403" s="1715"/>
      <c r="L14403" s="1715"/>
    </row>
    <row r="14404" spans="11:12" ht="15" customHeight="1">
      <c r="K14404" s="1715"/>
      <c r="L14404" s="1715"/>
    </row>
    <row r="14405" spans="11:12" ht="15" customHeight="1">
      <c r="K14405" s="1715"/>
      <c r="L14405" s="1715"/>
    </row>
    <row r="14406" spans="11:12" ht="15" customHeight="1">
      <c r="K14406" s="1715"/>
      <c r="L14406" s="1715"/>
    </row>
    <row r="14407" spans="11:12" ht="15" customHeight="1">
      <c r="K14407" s="1715"/>
      <c r="L14407" s="1715"/>
    </row>
    <row r="14408" spans="11:12" ht="15" customHeight="1">
      <c r="K14408" s="1715"/>
      <c r="L14408" s="1715"/>
    </row>
    <row r="14409" spans="11:12" ht="15" customHeight="1">
      <c r="K14409" s="1715"/>
      <c r="L14409" s="1715"/>
    </row>
    <row r="14410" spans="11:12" ht="15" customHeight="1">
      <c r="K14410" s="1715"/>
      <c r="L14410" s="1715"/>
    </row>
    <row r="14411" spans="11:12" ht="15" customHeight="1">
      <c r="K14411" s="1715"/>
      <c r="L14411" s="1715"/>
    </row>
    <row r="14412" spans="11:12" ht="15" customHeight="1">
      <c r="K14412" s="1715"/>
      <c r="L14412" s="1715"/>
    </row>
    <row r="14413" spans="11:12" ht="15" customHeight="1">
      <c r="K14413" s="1715"/>
      <c r="L14413" s="1715"/>
    </row>
    <row r="14414" spans="11:12" ht="15" customHeight="1">
      <c r="K14414" s="1715"/>
      <c r="L14414" s="1715"/>
    </row>
    <row r="14415" spans="11:12" ht="15" customHeight="1">
      <c r="K14415" s="1715"/>
      <c r="L14415" s="1715"/>
    </row>
    <row r="14416" spans="11:12" ht="15" customHeight="1">
      <c r="K14416" s="1715"/>
      <c r="L14416" s="1715"/>
    </row>
    <row r="14417" spans="11:12" ht="15" customHeight="1">
      <c r="K14417" s="1715"/>
      <c r="L14417" s="1715"/>
    </row>
    <row r="14418" spans="11:12" ht="15" customHeight="1">
      <c r="K14418" s="1715"/>
      <c r="L14418" s="1715"/>
    </row>
    <row r="14419" spans="11:12" ht="15" customHeight="1">
      <c r="K14419" s="1715"/>
      <c r="L14419" s="1715"/>
    </row>
    <row r="14420" spans="11:12" ht="15" customHeight="1">
      <c r="K14420" s="1715"/>
      <c r="L14420" s="1715"/>
    </row>
    <row r="14421" spans="11:12" ht="15" customHeight="1">
      <c r="K14421" s="1715"/>
      <c r="L14421" s="1715"/>
    </row>
    <row r="14422" spans="11:12" ht="15" customHeight="1">
      <c r="K14422" s="1715"/>
      <c r="L14422" s="1715"/>
    </row>
    <row r="14423" spans="11:12" ht="15" customHeight="1">
      <c r="K14423" s="1715"/>
      <c r="L14423" s="1715"/>
    </row>
    <row r="14424" spans="11:12" ht="15" customHeight="1">
      <c r="K14424" s="1715"/>
      <c r="L14424" s="1715"/>
    </row>
    <row r="14425" spans="11:12" ht="15" customHeight="1">
      <c r="K14425" s="1715"/>
      <c r="L14425" s="1715"/>
    </row>
    <row r="14426" spans="11:12" ht="15" customHeight="1">
      <c r="K14426" s="1715"/>
      <c r="L14426" s="1715"/>
    </row>
    <row r="14427" spans="11:12" ht="15" customHeight="1">
      <c r="K14427" s="1715"/>
      <c r="L14427" s="1715"/>
    </row>
    <row r="14428" spans="11:12" ht="15" customHeight="1">
      <c r="K14428" s="1715"/>
      <c r="L14428" s="1715"/>
    </row>
    <row r="14429" spans="11:12" ht="15" customHeight="1">
      <c r="K14429" s="1715"/>
      <c r="L14429" s="1715"/>
    </row>
    <row r="14430" spans="11:12" ht="15" customHeight="1">
      <c r="K14430" s="1715"/>
      <c r="L14430" s="1715"/>
    </row>
    <row r="14431" spans="11:12" ht="15" customHeight="1">
      <c r="K14431" s="1715"/>
      <c r="L14431" s="1715"/>
    </row>
    <row r="14432" spans="11:12" ht="15" customHeight="1">
      <c r="K14432" s="1715"/>
      <c r="L14432" s="1715"/>
    </row>
    <row r="14433" spans="11:12" ht="15" customHeight="1">
      <c r="K14433" s="1715"/>
      <c r="L14433" s="1715"/>
    </row>
    <row r="14434" spans="11:12" ht="15" customHeight="1">
      <c r="K14434" s="1715"/>
      <c r="L14434" s="1715"/>
    </row>
    <row r="14435" spans="11:12" ht="15" customHeight="1">
      <c r="K14435" s="1715"/>
      <c r="L14435" s="1715"/>
    </row>
    <row r="14436" spans="11:12" ht="15" customHeight="1">
      <c r="K14436" s="1715"/>
      <c r="L14436" s="1715"/>
    </row>
    <row r="14437" spans="11:12" ht="15" customHeight="1">
      <c r="K14437" s="1715"/>
      <c r="L14437" s="1715"/>
    </row>
    <row r="14438" spans="11:12" ht="15" customHeight="1">
      <c r="K14438" s="1715"/>
      <c r="L14438" s="1715"/>
    </row>
    <row r="14439" spans="11:12" ht="15" customHeight="1">
      <c r="K14439" s="1715"/>
      <c r="L14439" s="1715"/>
    </row>
    <row r="14440" spans="11:12" ht="15" customHeight="1">
      <c r="K14440" s="1715"/>
      <c r="L14440" s="1715"/>
    </row>
    <row r="14441" spans="11:12" ht="15" customHeight="1">
      <c r="K14441" s="1715"/>
      <c r="L14441" s="1715"/>
    </row>
    <row r="14442" spans="11:12" ht="15" customHeight="1">
      <c r="K14442" s="1715"/>
      <c r="L14442" s="1715"/>
    </row>
    <row r="14443" spans="11:12" ht="15" customHeight="1">
      <c r="K14443" s="1715"/>
      <c r="L14443" s="1715"/>
    </row>
    <row r="14444" spans="11:12" ht="15" customHeight="1">
      <c r="K14444" s="1715"/>
      <c r="L14444" s="1715"/>
    </row>
    <row r="14445" spans="11:12" ht="15" customHeight="1">
      <c r="K14445" s="1715"/>
      <c r="L14445" s="1715"/>
    </row>
    <row r="14446" spans="11:12" ht="15" customHeight="1">
      <c r="K14446" s="1715"/>
      <c r="L14446" s="1715"/>
    </row>
    <row r="14447" spans="11:12" ht="15" customHeight="1">
      <c r="K14447" s="1715"/>
      <c r="L14447" s="1715"/>
    </row>
    <row r="14448" spans="11:12" ht="15" customHeight="1">
      <c r="K14448" s="1715"/>
      <c r="L14448" s="1715"/>
    </row>
    <row r="14449" spans="11:12" ht="15" customHeight="1">
      <c r="K14449" s="1715"/>
      <c r="L14449" s="1715"/>
    </row>
    <row r="14450" spans="11:12" ht="15" customHeight="1">
      <c r="K14450" s="1715"/>
      <c r="L14450" s="1715"/>
    </row>
    <row r="14451" spans="11:12" ht="15" customHeight="1">
      <c r="K14451" s="1715"/>
      <c r="L14451" s="1715"/>
    </row>
    <row r="14452" spans="11:12" ht="15" customHeight="1">
      <c r="K14452" s="1715"/>
      <c r="L14452" s="1715"/>
    </row>
    <row r="14453" spans="11:12" ht="15" customHeight="1">
      <c r="K14453" s="1715"/>
      <c r="L14453" s="1715"/>
    </row>
    <row r="14454" spans="11:12" ht="15" customHeight="1">
      <c r="K14454" s="1715"/>
      <c r="L14454" s="1715"/>
    </row>
    <row r="14455" spans="11:12" ht="15" customHeight="1">
      <c r="K14455" s="1715"/>
      <c r="L14455" s="1715"/>
    </row>
    <row r="14456" spans="11:12" ht="15" customHeight="1">
      <c r="K14456" s="1715"/>
      <c r="L14456" s="1715"/>
    </row>
    <row r="14457" spans="11:12" ht="15" customHeight="1">
      <c r="K14457" s="1715"/>
      <c r="L14457" s="1715"/>
    </row>
    <row r="14458" spans="11:12" ht="15" customHeight="1">
      <c r="K14458" s="1715"/>
      <c r="L14458" s="1715"/>
    </row>
    <row r="14459" spans="11:12" ht="15" customHeight="1">
      <c r="K14459" s="1715"/>
      <c r="L14459" s="1715"/>
    </row>
    <row r="14460" spans="11:12" ht="15" customHeight="1">
      <c r="K14460" s="1715"/>
      <c r="L14460" s="1715"/>
    </row>
    <row r="14461" spans="11:12" ht="15" customHeight="1">
      <c r="K14461" s="1715"/>
      <c r="L14461" s="1715"/>
    </row>
    <row r="14462" spans="11:12" ht="15" customHeight="1">
      <c r="K14462" s="1715"/>
      <c r="L14462" s="1715"/>
    </row>
    <row r="14463" spans="11:12" ht="15" customHeight="1">
      <c r="K14463" s="1715"/>
      <c r="L14463" s="1715"/>
    </row>
    <row r="14464" spans="11:12" ht="15" customHeight="1">
      <c r="K14464" s="1715"/>
      <c r="L14464" s="1715"/>
    </row>
    <row r="14465" spans="11:12" ht="15" customHeight="1">
      <c r="K14465" s="1715"/>
      <c r="L14465" s="1715"/>
    </row>
    <row r="14466" spans="11:12" ht="15" customHeight="1">
      <c r="K14466" s="1715"/>
      <c r="L14466" s="1715"/>
    </row>
    <row r="14467" spans="11:12" ht="15" customHeight="1">
      <c r="K14467" s="1715"/>
      <c r="L14467" s="1715"/>
    </row>
    <row r="14468" spans="11:12" ht="15" customHeight="1">
      <c r="K14468" s="1715"/>
      <c r="L14468" s="1715"/>
    </row>
    <row r="14469" spans="11:12" ht="15" customHeight="1">
      <c r="K14469" s="1715"/>
      <c r="L14469" s="1715"/>
    </row>
    <row r="14470" spans="11:12" ht="15" customHeight="1">
      <c r="K14470" s="1715"/>
      <c r="L14470" s="1715"/>
    </row>
    <row r="14471" spans="11:12" ht="15" customHeight="1">
      <c r="K14471" s="1715"/>
      <c r="L14471" s="1715"/>
    </row>
    <row r="14472" spans="11:12" ht="15" customHeight="1">
      <c r="K14472" s="1715"/>
      <c r="L14472" s="1715"/>
    </row>
    <row r="14473" spans="11:12" ht="15" customHeight="1">
      <c r="K14473" s="1715"/>
      <c r="L14473" s="1715"/>
    </row>
    <row r="14474" spans="11:12" ht="15" customHeight="1">
      <c r="K14474" s="1715"/>
      <c r="L14474" s="1715"/>
    </row>
    <row r="14475" spans="11:12" ht="15" customHeight="1">
      <c r="K14475" s="1715"/>
      <c r="L14475" s="1715"/>
    </row>
    <row r="14476" spans="11:12" ht="15" customHeight="1">
      <c r="K14476" s="1715"/>
      <c r="L14476" s="1715"/>
    </row>
    <row r="14477" spans="11:12" ht="15" customHeight="1">
      <c r="K14477" s="1715"/>
      <c r="L14477" s="1715"/>
    </row>
    <row r="14478" spans="11:12" ht="15" customHeight="1">
      <c r="K14478" s="1715"/>
      <c r="L14478" s="1715"/>
    </row>
    <row r="14479" spans="11:12" ht="15" customHeight="1">
      <c r="K14479" s="1715"/>
      <c r="L14479" s="1715"/>
    </row>
    <row r="14480" spans="11:12" ht="15" customHeight="1">
      <c r="K14480" s="1715"/>
      <c r="L14480" s="1715"/>
    </row>
    <row r="14481" spans="11:12" ht="15" customHeight="1">
      <c r="K14481" s="1715"/>
      <c r="L14481" s="1715"/>
    </row>
    <row r="14482" spans="11:12" ht="15" customHeight="1">
      <c r="K14482" s="1715"/>
      <c r="L14482" s="1715"/>
    </row>
    <row r="14483" spans="11:12" ht="15" customHeight="1">
      <c r="K14483" s="1715"/>
      <c r="L14483" s="1715"/>
    </row>
    <row r="14484" spans="11:12" ht="15" customHeight="1">
      <c r="K14484" s="1715"/>
      <c r="L14484" s="1715"/>
    </row>
    <row r="14485" spans="11:12" ht="15" customHeight="1">
      <c r="K14485" s="1715"/>
      <c r="L14485" s="1715"/>
    </row>
    <row r="14486" spans="11:12" ht="15" customHeight="1">
      <c r="K14486" s="1715"/>
      <c r="L14486" s="1715"/>
    </row>
    <row r="14487" spans="11:12" ht="15" customHeight="1">
      <c r="K14487" s="1715"/>
      <c r="L14487" s="1715"/>
    </row>
    <row r="14488" spans="11:12" ht="15" customHeight="1">
      <c r="K14488" s="1715"/>
      <c r="L14488" s="1715"/>
    </row>
    <row r="14489" spans="11:12" ht="15" customHeight="1">
      <c r="K14489" s="1715"/>
      <c r="L14489" s="1715"/>
    </row>
    <row r="14490" spans="11:12" ht="15" customHeight="1">
      <c r="K14490" s="1715"/>
      <c r="L14490" s="1715"/>
    </row>
    <row r="14491" spans="11:12" ht="15" customHeight="1">
      <c r="K14491" s="1715"/>
      <c r="L14491" s="1715"/>
    </row>
    <row r="14492" spans="11:12" ht="15" customHeight="1">
      <c r="K14492" s="1715"/>
      <c r="L14492" s="1715"/>
    </row>
    <row r="14493" spans="11:12" ht="15" customHeight="1">
      <c r="K14493" s="1715"/>
      <c r="L14493" s="1715"/>
    </row>
    <row r="14494" spans="11:12" ht="15" customHeight="1">
      <c r="K14494" s="1715"/>
      <c r="L14494" s="1715"/>
    </row>
    <row r="14495" spans="11:12" ht="15" customHeight="1">
      <c r="K14495" s="1715"/>
      <c r="L14495" s="1715"/>
    </row>
    <row r="14496" spans="11:12" ht="15" customHeight="1">
      <c r="K14496" s="1715"/>
      <c r="L14496" s="1715"/>
    </row>
    <row r="14497" spans="11:12" ht="15" customHeight="1">
      <c r="K14497" s="1715"/>
      <c r="L14497" s="1715"/>
    </row>
    <row r="14498" spans="11:12" ht="15" customHeight="1">
      <c r="K14498" s="1715"/>
      <c r="L14498" s="1715"/>
    </row>
    <row r="14499" spans="11:12" ht="15" customHeight="1">
      <c r="K14499" s="1715"/>
      <c r="L14499" s="1715"/>
    </row>
    <row r="14500" spans="11:12" ht="15" customHeight="1">
      <c r="K14500" s="1715"/>
      <c r="L14500" s="1715"/>
    </row>
    <row r="14501" spans="11:12" ht="15" customHeight="1">
      <c r="K14501" s="1715"/>
      <c r="L14501" s="1715"/>
    </row>
    <row r="14502" spans="11:12" ht="15" customHeight="1">
      <c r="K14502" s="1715"/>
      <c r="L14502" s="1715"/>
    </row>
    <row r="14503" spans="11:12" ht="15" customHeight="1">
      <c r="K14503" s="1715"/>
      <c r="L14503" s="1715"/>
    </row>
    <row r="14504" spans="11:12" ht="15" customHeight="1">
      <c r="K14504" s="1715"/>
      <c r="L14504" s="1715"/>
    </row>
    <row r="14505" spans="11:12" ht="15" customHeight="1">
      <c r="K14505" s="1715"/>
      <c r="L14505" s="1715"/>
    </row>
    <row r="14506" spans="11:12" ht="15" customHeight="1">
      <c r="K14506" s="1715"/>
      <c r="L14506" s="1715"/>
    </row>
    <row r="14507" spans="11:12" ht="15" customHeight="1">
      <c r="K14507" s="1715"/>
      <c r="L14507" s="1715"/>
    </row>
    <row r="14508" spans="11:12" ht="15" customHeight="1">
      <c r="K14508" s="1715"/>
      <c r="L14508" s="1715"/>
    </row>
    <row r="14509" spans="11:12" ht="15" customHeight="1">
      <c r="K14509" s="1715"/>
      <c r="L14509" s="1715"/>
    </row>
    <row r="14510" spans="11:12" ht="15" customHeight="1">
      <c r="K14510" s="1715"/>
      <c r="L14510" s="1715"/>
    </row>
    <row r="14511" spans="11:12" ht="15" customHeight="1">
      <c r="K14511" s="1715"/>
      <c r="L14511" s="1715"/>
    </row>
    <row r="14512" spans="11:12" ht="15" customHeight="1">
      <c r="K14512" s="1715"/>
      <c r="L14512" s="1715"/>
    </row>
    <row r="14513" spans="11:12" ht="15" customHeight="1">
      <c r="K14513" s="1715"/>
      <c r="L14513" s="1715"/>
    </row>
    <row r="14514" spans="11:12" ht="15" customHeight="1">
      <c r="K14514" s="1715"/>
      <c r="L14514" s="1715"/>
    </row>
    <row r="14515" spans="11:12" ht="15" customHeight="1">
      <c r="K14515" s="1715"/>
      <c r="L14515" s="1715"/>
    </row>
    <row r="14516" spans="11:12" ht="15" customHeight="1">
      <c r="K14516" s="1715"/>
      <c r="L14516" s="1715"/>
    </row>
    <row r="14517" spans="11:12" ht="15" customHeight="1">
      <c r="K14517" s="1715"/>
      <c r="L14517" s="1715"/>
    </row>
    <row r="14518" spans="11:12" ht="15" customHeight="1">
      <c r="K14518" s="1715"/>
      <c r="L14518" s="1715"/>
    </row>
    <row r="14519" spans="11:12" ht="15" customHeight="1">
      <c r="K14519" s="1715"/>
      <c r="L14519" s="1715"/>
    </row>
    <row r="14520" spans="11:12" ht="15" customHeight="1">
      <c r="K14520" s="1715"/>
      <c r="L14520" s="1715"/>
    </row>
    <row r="14521" spans="11:12" ht="15" customHeight="1">
      <c r="K14521" s="1715"/>
      <c r="L14521" s="1715"/>
    </row>
    <row r="14522" spans="11:12" ht="15" customHeight="1">
      <c r="K14522" s="1715"/>
      <c r="L14522" s="1715"/>
    </row>
    <row r="14523" spans="11:12" ht="15" customHeight="1">
      <c r="K14523" s="1715"/>
      <c r="L14523" s="1715"/>
    </row>
    <row r="14524" spans="11:12" ht="15" customHeight="1">
      <c r="K14524" s="1715"/>
      <c r="L14524" s="1715"/>
    </row>
    <row r="14525" spans="11:12" ht="15" customHeight="1">
      <c r="K14525" s="1715"/>
      <c r="L14525" s="1715"/>
    </row>
    <row r="14526" spans="11:12" ht="15" customHeight="1">
      <c r="K14526" s="1715"/>
      <c r="L14526" s="1715"/>
    </row>
    <row r="14527" spans="11:12" ht="15" customHeight="1">
      <c r="K14527" s="1715"/>
      <c r="L14527" s="1715"/>
    </row>
    <row r="14528" spans="11:12" ht="15" customHeight="1">
      <c r="K14528" s="1715"/>
      <c r="L14528" s="1715"/>
    </row>
    <row r="14529" spans="11:12" ht="15" customHeight="1">
      <c r="K14529" s="1715"/>
      <c r="L14529" s="1715"/>
    </row>
    <row r="14530" spans="11:12" ht="15" customHeight="1">
      <c r="K14530" s="1715"/>
      <c r="L14530" s="1715"/>
    </row>
    <row r="14531" spans="11:12" ht="15" customHeight="1">
      <c r="K14531" s="1715"/>
      <c r="L14531" s="1715"/>
    </row>
    <row r="14532" spans="11:12" ht="15" customHeight="1">
      <c r="K14532" s="1715"/>
      <c r="L14532" s="1715"/>
    </row>
    <row r="14533" spans="11:12" ht="15" customHeight="1">
      <c r="K14533" s="1715"/>
      <c r="L14533" s="1715"/>
    </row>
    <row r="14534" spans="11:12" ht="15" customHeight="1">
      <c r="K14534" s="1715"/>
      <c r="L14534" s="1715"/>
    </row>
    <row r="14535" spans="11:12" ht="15" customHeight="1">
      <c r="K14535" s="1715"/>
      <c r="L14535" s="1715"/>
    </row>
    <row r="14536" spans="11:12" ht="15" customHeight="1">
      <c r="K14536" s="1715"/>
      <c r="L14536" s="1715"/>
    </row>
    <row r="14537" spans="11:12" ht="15" customHeight="1">
      <c r="K14537" s="1715"/>
      <c r="L14537" s="1715"/>
    </row>
    <row r="14538" spans="11:12" ht="15" customHeight="1">
      <c r="K14538" s="1715"/>
      <c r="L14538" s="1715"/>
    </row>
    <row r="14539" spans="11:12" ht="15" customHeight="1">
      <c r="K14539" s="1715"/>
      <c r="L14539" s="1715"/>
    </row>
    <row r="14540" spans="11:12" ht="15" customHeight="1">
      <c r="K14540" s="1715"/>
      <c r="L14540" s="1715"/>
    </row>
    <row r="14541" spans="11:12" ht="15" customHeight="1">
      <c r="K14541" s="1715"/>
      <c r="L14541" s="1715"/>
    </row>
    <row r="14542" spans="11:12" ht="15" customHeight="1">
      <c r="K14542" s="1715"/>
      <c r="L14542" s="1715"/>
    </row>
    <row r="14543" spans="11:12" ht="15" customHeight="1">
      <c r="K14543" s="1715"/>
      <c r="L14543" s="1715"/>
    </row>
    <row r="14544" spans="11:12" ht="15" customHeight="1">
      <c r="K14544" s="1715"/>
      <c r="L14544" s="1715"/>
    </row>
    <row r="14545" spans="11:12" ht="15" customHeight="1">
      <c r="K14545" s="1715"/>
      <c r="L14545" s="1715"/>
    </row>
    <row r="14546" spans="11:12" ht="15" customHeight="1">
      <c r="K14546" s="1715"/>
      <c r="L14546" s="1715"/>
    </row>
    <row r="14547" spans="11:12" ht="15" customHeight="1">
      <c r="K14547" s="1715"/>
      <c r="L14547" s="1715"/>
    </row>
    <row r="14548" spans="11:12" ht="15" customHeight="1">
      <c r="K14548" s="1715"/>
      <c r="L14548" s="1715"/>
    </row>
    <row r="14549" spans="11:12" ht="15" customHeight="1">
      <c r="K14549" s="1715"/>
      <c r="L14549" s="1715"/>
    </row>
    <row r="14550" spans="11:12" ht="15" customHeight="1">
      <c r="K14550" s="1715"/>
      <c r="L14550" s="1715"/>
    </row>
    <row r="14551" spans="11:12" ht="15" customHeight="1">
      <c r="K14551" s="1715"/>
      <c r="L14551" s="1715"/>
    </row>
    <row r="14552" spans="11:12" ht="15" customHeight="1">
      <c r="K14552" s="1715"/>
      <c r="L14552" s="1715"/>
    </row>
    <row r="14553" spans="11:12" ht="15" customHeight="1">
      <c r="K14553" s="1715"/>
      <c r="L14553" s="1715"/>
    </row>
    <row r="14554" spans="11:12" ht="15" customHeight="1">
      <c r="K14554" s="1715"/>
      <c r="L14554" s="1715"/>
    </row>
    <row r="14555" spans="11:12" ht="15" customHeight="1">
      <c r="K14555" s="1715"/>
      <c r="L14555" s="1715"/>
    </row>
    <row r="14556" spans="11:12" ht="15" customHeight="1">
      <c r="K14556" s="1715"/>
      <c r="L14556" s="1715"/>
    </row>
    <row r="14557" spans="11:12" ht="15" customHeight="1">
      <c r="K14557" s="1715"/>
      <c r="L14557" s="1715"/>
    </row>
    <row r="14558" spans="11:12" ht="15" customHeight="1">
      <c r="K14558" s="1715"/>
      <c r="L14558" s="1715"/>
    </row>
    <row r="14559" spans="11:12" ht="15" customHeight="1">
      <c r="K14559" s="1715"/>
      <c r="L14559" s="1715"/>
    </row>
    <row r="14560" spans="11:12" ht="15" customHeight="1">
      <c r="K14560" s="1715"/>
      <c r="L14560" s="1715"/>
    </row>
    <row r="14561" spans="11:12" ht="15" customHeight="1">
      <c r="K14561" s="1715"/>
      <c r="L14561" s="1715"/>
    </row>
    <row r="14562" spans="11:12" ht="15" customHeight="1">
      <c r="K14562" s="1715"/>
      <c r="L14562" s="1715"/>
    </row>
    <row r="14563" spans="11:12" ht="15" customHeight="1">
      <c r="K14563" s="1715"/>
      <c r="L14563" s="1715"/>
    </row>
    <row r="14564" spans="11:12" ht="15" customHeight="1">
      <c r="K14564" s="1715"/>
      <c r="L14564" s="1715"/>
    </row>
    <row r="14565" spans="11:12" ht="15" customHeight="1">
      <c r="K14565" s="1715"/>
      <c r="L14565" s="1715"/>
    </row>
    <row r="14566" spans="11:12" ht="15" customHeight="1">
      <c r="K14566" s="1715"/>
      <c r="L14566" s="1715"/>
    </row>
    <row r="14567" spans="11:12" ht="15" customHeight="1">
      <c r="K14567" s="1715"/>
      <c r="L14567" s="1715"/>
    </row>
    <row r="14568" spans="11:12" ht="15" customHeight="1">
      <c r="K14568" s="1715"/>
      <c r="L14568" s="1715"/>
    </row>
    <row r="14569" spans="11:12" ht="15" customHeight="1">
      <c r="K14569" s="1715"/>
      <c r="L14569" s="1715"/>
    </row>
    <row r="14570" spans="11:12" ht="15" customHeight="1">
      <c r="K14570" s="1715"/>
      <c r="L14570" s="1715"/>
    </row>
    <row r="14571" spans="11:12" ht="15" customHeight="1">
      <c r="K14571" s="1715"/>
      <c r="L14571" s="1715"/>
    </row>
    <row r="14572" spans="11:12" ht="15" customHeight="1">
      <c r="K14572" s="1715"/>
      <c r="L14572" s="1715"/>
    </row>
    <row r="14573" spans="11:12" ht="15" customHeight="1">
      <c r="K14573" s="1715"/>
      <c r="L14573" s="1715"/>
    </row>
    <row r="14574" spans="11:12" ht="15" customHeight="1">
      <c r="K14574" s="1715"/>
      <c r="L14574" s="1715"/>
    </row>
    <row r="14575" spans="11:12" ht="15" customHeight="1">
      <c r="K14575" s="1715"/>
      <c r="L14575" s="1715"/>
    </row>
    <row r="14576" spans="11:12" ht="15" customHeight="1">
      <c r="K14576" s="1715"/>
      <c r="L14576" s="1715"/>
    </row>
    <row r="14577" spans="11:12" ht="15" customHeight="1">
      <c r="K14577" s="1715"/>
      <c r="L14577" s="1715"/>
    </row>
    <row r="14578" spans="11:12" ht="15" customHeight="1">
      <c r="K14578" s="1715"/>
      <c r="L14578" s="1715"/>
    </row>
    <row r="14579" spans="11:12" ht="15" customHeight="1">
      <c r="K14579" s="1715"/>
      <c r="L14579" s="1715"/>
    </row>
    <row r="14580" spans="11:12" ht="15" customHeight="1">
      <c r="K14580" s="1715"/>
      <c r="L14580" s="1715"/>
    </row>
    <row r="14581" spans="11:12" ht="15" customHeight="1">
      <c r="K14581" s="1715"/>
      <c r="L14581" s="1715"/>
    </row>
    <row r="14582" spans="11:12" ht="15" customHeight="1">
      <c r="K14582" s="1715"/>
      <c r="L14582" s="1715"/>
    </row>
    <row r="14583" spans="11:12" ht="15" customHeight="1">
      <c r="K14583" s="1715"/>
      <c r="L14583" s="1715"/>
    </row>
    <row r="14584" spans="11:12" ht="15" customHeight="1">
      <c r="K14584" s="1715"/>
      <c r="L14584" s="1715"/>
    </row>
    <row r="14585" spans="11:12" ht="15" customHeight="1">
      <c r="K14585" s="1715"/>
      <c r="L14585" s="1715"/>
    </row>
    <row r="14586" spans="11:12" ht="15" customHeight="1">
      <c r="K14586" s="1715"/>
      <c r="L14586" s="1715"/>
    </row>
    <row r="14587" spans="11:12" ht="15" customHeight="1">
      <c r="K14587" s="1715"/>
      <c r="L14587" s="1715"/>
    </row>
    <row r="14588" spans="11:12" ht="15" customHeight="1">
      <c r="K14588" s="1715"/>
      <c r="L14588" s="1715"/>
    </row>
    <row r="14589" spans="11:12" ht="15" customHeight="1">
      <c r="K14589" s="1715"/>
      <c r="L14589" s="1715"/>
    </row>
    <row r="14590" spans="11:12" ht="15" customHeight="1">
      <c r="K14590" s="1715"/>
      <c r="L14590" s="1715"/>
    </row>
    <row r="14591" spans="11:12" ht="15" customHeight="1">
      <c r="K14591" s="1715"/>
      <c r="L14591" s="1715"/>
    </row>
    <row r="14592" spans="11:12" ht="15" customHeight="1">
      <c r="K14592" s="1715"/>
      <c r="L14592" s="1715"/>
    </row>
    <row r="14593" spans="11:12" ht="15" customHeight="1">
      <c r="K14593" s="1715"/>
      <c r="L14593" s="1715"/>
    </row>
    <row r="14594" spans="11:12" ht="15" customHeight="1">
      <c r="K14594" s="1715"/>
      <c r="L14594" s="1715"/>
    </row>
    <row r="14595" spans="11:12" ht="15" customHeight="1">
      <c r="K14595" s="1715"/>
      <c r="L14595" s="1715"/>
    </row>
    <row r="14596" spans="11:12" ht="15" customHeight="1">
      <c r="K14596" s="1715"/>
      <c r="L14596" s="1715"/>
    </row>
    <row r="14597" spans="11:12" ht="15" customHeight="1">
      <c r="K14597" s="1715"/>
      <c r="L14597" s="1715"/>
    </row>
    <row r="14598" spans="11:12" ht="15" customHeight="1">
      <c r="K14598" s="1715"/>
      <c r="L14598" s="1715"/>
    </row>
    <row r="14599" spans="11:12" ht="15" customHeight="1">
      <c r="K14599" s="1715"/>
      <c r="L14599" s="1715"/>
    </row>
    <row r="14600" spans="11:12" ht="15" customHeight="1">
      <c r="K14600" s="1715"/>
      <c r="L14600" s="1715"/>
    </row>
    <row r="14601" spans="11:12" ht="15" customHeight="1">
      <c r="K14601" s="1715"/>
      <c r="L14601" s="1715"/>
    </row>
    <row r="14602" spans="11:12" ht="15" customHeight="1">
      <c r="K14602" s="1715"/>
      <c r="L14602" s="1715"/>
    </row>
    <row r="14603" spans="11:12" ht="15" customHeight="1">
      <c r="K14603" s="1715"/>
      <c r="L14603" s="1715"/>
    </row>
    <row r="14604" spans="11:12" ht="15" customHeight="1">
      <c r="K14604" s="1715"/>
      <c r="L14604" s="1715"/>
    </row>
    <row r="14605" spans="11:12" ht="15" customHeight="1">
      <c r="K14605" s="1715"/>
      <c r="L14605" s="1715"/>
    </row>
    <row r="14606" spans="11:12" ht="15" customHeight="1">
      <c r="K14606" s="1715"/>
      <c r="L14606" s="1715"/>
    </row>
    <row r="14607" spans="11:12" ht="15" customHeight="1">
      <c r="K14607" s="1715"/>
      <c r="L14607" s="1715"/>
    </row>
    <row r="14608" spans="11:12" ht="15" customHeight="1">
      <c r="K14608" s="1715"/>
      <c r="L14608" s="1715"/>
    </row>
    <row r="14609" spans="11:12" ht="15" customHeight="1">
      <c r="K14609" s="1715"/>
      <c r="L14609" s="1715"/>
    </row>
    <row r="14610" spans="11:12" ht="15" customHeight="1">
      <c r="K14610" s="1715"/>
      <c r="L14610" s="1715"/>
    </row>
    <row r="14611" spans="11:12" ht="15" customHeight="1">
      <c r="K14611" s="1715"/>
      <c r="L14611" s="1715"/>
    </row>
    <row r="14612" spans="11:12" ht="15" customHeight="1">
      <c r="K14612" s="1715"/>
      <c r="L14612" s="1715"/>
    </row>
    <row r="14613" spans="11:12" ht="15" customHeight="1">
      <c r="K14613" s="1715"/>
      <c r="L14613" s="1715"/>
    </row>
    <row r="14614" spans="11:12" ht="15" customHeight="1">
      <c r="K14614" s="1715"/>
      <c r="L14614" s="1715"/>
    </row>
    <row r="14615" spans="11:12" ht="15" customHeight="1">
      <c r="K14615" s="1715"/>
      <c r="L14615" s="1715"/>
    </row>
    <row r="14616" spans="11:12" ht="15" customHeight="1">
      <c r="K14616" s="1715"/>
      <c r="L14616" s="1715"/>
    </row>
    <row r="14617" spans="11:12" ht="15" customHeight="1">
      <c r="K14617" s="1715"/>
      <c r="L14617" s="1715"/>
    </row>
    <row r="14618" spans="11:12" ht="15" customHeight="1">
      <c r="K14618" s="1715"/>
      <c r="L14618" s="1715"/>
    </row>
    <row r="14619" spans="11:12" ht="15" customHeight="1">
      <c r="K14619" s="1715"/>
      <c r="L14619" s="1715"/>
    </row>
    <row r="14620" spans="11:12" ht="15" customHeight="1">
      <c r="K14620" s="1715"/>
      <c r="L14620" s="1715"/>
    </row>
    <row r="14621" spans="11:12" ht="15" customHeight="1">
      <c r="K14621" s="1715"/>
      <c r="L14621" s="1715"/>
    </row>
    <row r="14622" spans="11:12" ht="15" customHeight="1">
      <c r="K14622" s="1715"/>
      <c r="L14622" s="1715"/>
    </row>
    <row r="14623" spans="11:12" ht="15" customHeight="1">
      <c r="K14623" s="1715"/>
      <c r="L14623" s="1715"/>
    </row>
    <row r="14624" spans="11:12" ht="15" customHeight="1">
      <c r="K14624" s="1715"/>
      <c r="L14624" s="1715"/>
    </row>
    <row r="14625" spans="11:12" ht="15" customHeight="1">
      <c r="K14625" s="1715"/>
      <c r="L14625" s="1715"/>
    </row>
    <row r="14626" spans="11:12" ht="15" customHeight="1">
      <c r="K14626" s="1715"/>
      <c r="L14626" s="1715"/>
    </row>
    <row r="14627" spans="11:12" ht="15" customHeight="1">
      <c r="K14627" s="1715"/>
      <c r="L14627" s="1715"/>
    </row>
    <row r="14628" spans="11:12" ht="15" customHeight="1">
      <c r="K14628" s="1715"/>
      <c r="L14628" s="1715"/>
    </row>
    <row r="14629" spans="11:12" ht="15" customHeight="1">
      <c r="K14629" s="1715"/>
      <c r="L14629" s="1715"/>
    </row>
    <row r="14630" spans="11:12" ht="15" customHeight="1">
      <c r="K14630" s="1715"/>
      <c r="L14630" s="1715"/>
    </row>
    <row r="14631" spans="11:12" ht="15" customHeight="1">
      <c r="K14631" s="1715"/>
      <c r="L14631" s="1715"/>
    </row>
    <row r="14632" spans="11:12" ht="15" customHeight="1">
      <c r="K14632" s="1715"/>
      <c r="L14632" s="1715"/>
    </row>
    <row r="14633" spans="11:12" ht="15" customHeight="1">
      <c r="K14633" s="1715"/>
      <c r="L14633" s="1715"/>
    </row>
    <row r="14634" spans="11:12" ht="15" customHeight="1">
      <c r="K14634" s="1715"/>
      <c r="L14634" s="1715"/>
    </row>
    <row r="14635" spans="11:12" ht="15" customHeight="1">
      <c r="K14635" s="1715"/>
      <c r="L14635" s="1715"/>
    </row>
    <row r="14636" spans="11:12" ht="15" customHeight="1">
      <c r="K14636" s="1715"/>
      <c r="L14636" s="1715"/>
    </row>
    <row r="14637" spans="11:12" ht="15" customHeight="1">
      <c r="K14637" s="1715"/>
      <c r="L14637" s="1715"/>
    </row>
    <row r="14638" spans="11:12" ht="15" customHeight="1">
      <c r="K14638" s="1715"/>
      <c r="L14638" s="1715"/>
    </row>
    <row r="14639" spans="11:12" ht="15" customHeight="1">
      <c r="K14639" s="1715"/>
      <c r="L14639" s="1715"/>
    </row>
    <row r="14640" spans="11:12" ht="15" customHeight="1">
      <c r="K14640" s="1715"/>
      <c r="L14640" s="1715"/>
    </row>
    <row r="14641" spans="11:12" ht="15" customHeight="1">
      <c r="K14641" s="1715"/>
      <c r="L14641" s="1715"/>
    </row>
    <row r="14642" spans="11:12" ht="15" customHeight="1">
      <c r="K14642" s="1715"/>
      <c r="L14642" s="1715"/>
    </row>
    <row r="14643" spans="11:12" ht="15" customHeight="1">
      <c r="K14643" s="1715"/>
      <c r="L14643" s="1715"/>
    </row>
    <row r="14644" spans="11:12" ht="15" customHeight="1">
      <c r="K14644" s="1715"/>
      <c r="L14644" s="1715"/>
    </row>
    <row r="14645" spans="11:12" ht="15" customHeight="1">
      <c r="K14645" s="1715"/>
      <c r="L14645" s="1715"/>
    </row>
    <row r="14646" spans="11:12" ht="15" customHeight="1">
      <c r="K14646" s="1715"/>
      <c r="L14646" s="1715"/>
    </row>
    <row r="14647" spans="11:12" ht="15" customHeight="1">
      <c r="K14647" s="1715"/>
      <c r="L14647" s="1715"/>
    </row>
    <row r="14648" spans="11:12" ht="15" customHeight="1">
      <c r="K14648" s="1715"/>
      <c r="L14648" s="1715"/>
    </row>
    <row r="14649" spans="11:12" ht="15" customHeight="1">
      <c r="K14649" s="1715"/>
      <c r="L14649" s="1715"/>
    </row>
    <row r="14650" spans="11:12" ht="15" customHeight="1">
      <c r="K14650" s="1715"/>
      <c r="L14650" s="1715"/>
    </row>
    <row r="14651" spans="11:12" ht="15" customHeight="1">
      <c r="K14651" s="1715"/>
      <c r="L14651" s="1715"/>
    </row>
    <row r="14652" spans="11:12" ht="15" customHeight="1">
      <c r="K14652" s="1715"/>
      <c r="L14652" s="1715"/>
    </row>
    <row r="14653" spans="11:12" ht="15" customHeight="1">
      <c r="K14653" s="1715"/>
      <c r="L14653" s="1715"/>
    </row>
    <row r="14654" spans="11:12" ht="15" customHeight="1">
      <c r="K14654" s="1715"/>
      <c r="L14654" s="1715"/>
    </row>
    <row r="14655" spans="11:12" ht="15" customHeight="1">
      <c r="K14655" s="1715"/>
      <c r="L14655" s="1715"/>
    </row>
    <row r="14656" spans="11:12" ht="15" customHeight="1">
      <c r="K14656" s="1715"/>
      <c r="L14656" s="1715"/>
    </row>
    <row r="14657" spans="11:12" ht="15" customHeight="1">
      <c r="K14657" s="1715"/>
      <c r="L14657" s="1715"/>
    </row>
    <row r="14658" spans="11:12" ht="15" customHeight="1">
      <c r="K14658" s="1715"/>
      <c r="L14658" s="1715"/>
    </row>
    <row r="14659" spans="11:12" ht="15" customHeight="1">
      <c r="K14659" s="1715"/>
      <c r="L14659" s="1715"/>
    </row>
    <row r="14660" spans="11:12" ht="15" customHeight="1">
      <c r="K14660" s="1715"/>
      <c r="L14660" s="1715"/>
    </row>
    <row r="14661" spans="11:12" ht="15" customHeight="1">
      <c r="K14661" s="1715"/>
      <c r="L14661" s="1715"/>
    </row>
    <row r="14662" spans="11:12" ht="15" customHeight="1">
      <c r="K14662" s="1715"/>
      <c r="L14662" s="1715"/>
    </row>
    <row r="14663" spans="11:12" ht="15" customHeight="1">
      <c r="K14663" s="1715"/>
      <c r="L14663" s="1715"/>
    </row>
    <row r="14664" spans="11:12" ht="15" customHeight="1">
      <c r="K14664" s="1715"/>
      <c r="L14664" s="1715"/>
    </row>
    <row r="14665" spans="11:12" ht="15" customHeight="1">
      <c r="K14665" s="1715"/>
      <c r="L14665" s="1715"/>
    </row>
    <row r="14666" spans="11:12" ht="15" customHeight="1">
      <c r="K14666" s="1715"/>
      <c r="L14666" s="1715"/>
    </row>
    <row r="14667" spans="11:12" ht="15" customHeight="1">
      <c r="K14667" s="1715"/>
      <c r="L14667" s="1715"/>
    </row>
    <row r="14668" spans="11:12" ht="15" customHeight="1">
      <c r="K14668" s="1715"/>
      <c r="L14668" s="1715"/>
    </row>
    <row r="14669" spans="11:12" ht="15" customHeight="1">
      <c r="K14669" s="1715"/>
      <c r="L14669" s="1715"/>
    </row>
    <row r="14670" spans="11:12" ht="15" customHeight="1">
      <c r="K14670" s="1715"/>
      <c r="L14670" s="1715"/>
    </row>
    <row r="14671" spans="11:12" ht="15" customHeight="1">
      <c r="K14671" s="1715"/>
      <c r="L14671" s="1715"/>
    </row>
    <row r="14672" spans="11:12" ht="15" customHeight="1">
      <c r="K14672" s="1715"/>
      <c r="L14672" s="1715"/>
    </row>
    <row r="14673" spans="11:12" ht="15" customHeight="1">
      <c r="K14673" s="1715"/>
      <c r="L14673" s="1715"/>
    </row>
    <row r="14674" spans="11:12" ht="15" customHeight="1">
      <c r="K14674" s="1715"/>
      <c r="L14674" s="1715"/>
    </row>
    <row r="14675" spans="11:12" ht="15" customHeight="1">
      <c r="K14675" s="1715"/>
      <c r="L14675" s="1715"/>
    </row>
    <row r="14676" spans="11:12" ht="15" customHeight="1">
      <c r="K14676" s="1715"/>
      <c r="L14676" s="1715"/>
    </row>
    <row r="14677" spans="11:12" ht="15" customHeight="1">
      <c r="K14677" s="1715"/>
      <c r="L14677" s="1715"/>
    </row>
    <row r="14678" spans="11:12" ht="15" customHeight="1">
      <c r="K14678" s="1715"/>
      <c r="L14678" s="1715"/>
    </row>
    <row r="14679" spans="11:12" ht="15" customHeight="1">
      <c r="K14679" s="1715"/>
      <c r="L14679" s="1715"/>
    </row>
    <row r="14680" spans="11:12" ht="15" customHeight="1">
      <c r="K14680" s="1715"/>
      <c r="L14680" s="1715"/>
    </row>
    <row r="14681" spans="11:12" ht="15" customHeight="1">
      <c r="K14681" s="1715"/>
      <c r="L14681" s="1715"/>
    </row>
    <row r="14682" spans="11:12" ht="15" customHeight="1">
      <c r="K14682" s="1715"/>
      <c r="L14682" s="1715"/>
    </row>
    <row r="14683" spans="11:12" ht="15" customHeight="1">
      <c r="K14683" s="1715"/>
      <c r="L14683" s="1715"/>
    </row>
    <row r="14684" spans="11:12" ht="15" customHeight="1">
      <c r="K14684" s="1715"/>
      <c r="L14684" s="1715"/>
    </row>
    <row r="14685" spans="11:12" ht="15" customHeight="1">
      <c r="K14685" s="1715"/>
      <c r="L14685" s="1715"/>
    </row>
    <row r="14686" spans="11:12" ht="15" customHeight="1">
      <c r="K14686" s="1715"/>
      <c r="L14686" s="1715"/>
    </row>
    <row r="14687" spans="11:12" ht="15" customHeight="1">
      <c r="K14687" s="1715"/>
      <c r="L14687" s="1715"/>
    </row>
    <row r="14688" spans="11:12" ht="15" customHeight="1">
      <c r="K14688" s="1715"/>
      <c r="L14688" s="1715"/>
    </row>
    <row r="14689" spans="11:12" ht="15" customHeight="1">
      <c r="K14689" s="1715"/>
      <c r="L14689" s="1715"/>
    </row>
    <row r="14690" spans="11:12" ht="15" customHeight="1">
      <c r="K14690" s="1715"/>
      <c r="L14690" s="1715"/>
    </row>
    <row r="14691" spans="11:12" ht="15" customHeight="1">
      <c r="K14691" s="1715"/>
      <c r="L14691" s="1715"/>
    </row>
    <row r="14692" spans="11:12" ht="15" customHeight="1">
      <c r="K14692" s="1715"/>
      <c r="L14692" s="1715"/>
    </row>
    <row r="14693" spans="11:12" ht="15" customHeight="1">
      <c r="K14693" s="1715"/>
      <c r="L14693" s="1715"/>
    </row>
    <row r="14694" spans="11:12" ht="15" customHeight="1">
      <c r="K14694" s="1715"/>
      <c r="L14694" s="1715"/>
    </row>
    <row r="14695" spans="11:12" ht="15" customHeight="1">
      <c r="K14695" s="1715"/>
      <c r="L14695" s="1715"/>
    </row>
    <row r="14696" spans="11:12" ht="15" customHeight="1">
      <c r="K14696" s="1715"/>
      <c r="L14696" s="1715"/>
    </row>
    <row r="14697" spans="11:12" ht="15" customHeight="1">
      <c r="K14697" s="1715"/>
      <c r="L14697" s="1715"/>
    </row>
    <row r="14698" spans="11:12" ht="15" customHeight="1">
      <c r="K14698" s="1715"/>
      <c r="L14698" s="1715"/>
    </row>
    <row r="14699" spans="11:12" ht="15" customHeight="1">
      <c r="K14699" s="1715"/>
      <c r="L14699" s="1715"/>
    </row>
    <row r="14700" spans="11:12" ht="15" customHeight="1">
      <c r="K14700" s="1715"/>
      <c r="L14700" s="1715"/>
    </row>
    <row r="14701" spans="11:12" ht="15" customHeight="1">
      <c r="K14701" s="1715"/>
      <c r="L14701" s="1715"/>
    </row>
    <row r="14702" spans="11:12" ht="15" customHeight="1">
      <c r="K14702" s="1715"/>
      <c r="L14702" s="1715"/>
    </row>
    <row r="14703" spans="11:12" ht="15" customHeight="1">
      <c r="K14703" s="1715"/>
      <c r="L14703" s="1715"/>
    </row>
    <row r="14704" spans="11:12" ht="15" customHeight="1">
      <c r="K14704" s="1715"/>
      <c r="L14704" s="1715"/>
    </row>
    <row r="14705" spans="11:12" ht="15" customHeight="1">
      <c r="K14705" s="1715"/>
      <c r="L14705" s="1715"/>
    </row>
    <row r="14706" spans="11:12" ht="15" customHeight="1">
      <c r="K14706" s="1715"/>
      <c r="L14706" s="1715"/>
    </row>
    <row r="14707" spans="11:12" ht="15" customHeight="1">
      <c r="K14707" s="1715"/>
      <c r="L14707" s="1715"/>
    </row>
    <row r="14708" spans="11:12" ht="15" customHeight="1">
      <c r="K14708" s="1715"/>
      <c r="L14708" s="1715"/>
    </row>
    <row r="14709" spans="11:12" ht="15" customHeight="1">
      <c r="K14709" s="1715"/>
      <c r="L14709" s="1715"/>
    </row>
    <row r="14710" spans="11:12" ht="15" customHeight="1">
      <c r="K14710" s="1715"/>
      <c r="L14710" s="1715"/>
    </row>
    <row r="14711" spans="11:12" ht="15" customHeight="1">
      <c r="K14711" s="1715"/>
      <c r="L14711" s="1715"/>
    </row>
    <row r="14712" spans="11:12" ht="15" customHeight="1">
      <c r="K14712" s="1715"/>
      <c r="L14712" s="1715"/>
    </row>
    <row r="14713" spans="11:12" ht="15" customHeight="1">
      <c r="K14713" s="1715"/>
      <c r="L14713" s="1715"/>
    </row>
    <row r="14714" spans="11:12" ht="15" customHeight="1">
      <c r="K14714" s="1715"/>
      <c r="L14714" s="1715"/>
    </row>
    <row r="14715" spans="11:12" ht="15" customHeight="1">
      <c r="K14715" s="1715"/>
      <c r="L14715" s="1715"/>
    </row>
    <row r="14716" spans="11:12" ht="15" customHeight="1">
      <c r="K14716" s="1715"/>
      <c r="L14716" s="1715"/>
    </row>
    <row r="14717" spans="11:12" ht="15" customHeight="1">
      <c r="K14717" s="1715"/>
      <c r="L14717" s="1715"/>
    </row>
    <row r="14718" spans="11:12" ht="15" customHeight="1">
      <c r="K14718" s="1715"/>
      <c r="L14718" s="1715"/>
    </row>
    <row r="14719" spans="11:12" ht="15" customHeight="1">
      <c r="K14719" s="1715"/>
      <c r="L14719" s="1715"/>
    </row>
    <row r="14720" spans="11:12" ht="15" customHeight="1">
      <c r="K14720" s="1715"/>
      <c r="L14720" s="1715"/>
    </row>
    <row r="14721" spans="11:12" ht="15" customHeight="1">
      <c r="K14721" s="1715"/>
      <c r="L14721" s="1715"/>
    </row>
    <row r="14722" spans="11:12" ht="15" customHeight="1">
      <c r="K14722" s="1715"/>
      <c r="L14722" s="1715"/>
    </row>
    <row r="14723" spans="11:12" ht="15" customHeight="1">
      <c r="K14723" s="1715"/>
      <c r="L14723" s="1715"/>
    </row>
    <row r="14724" spans="11:12" ht="15" customHeight="1">
      <c r="K14724" s="1715"/>
      <c r="L14724" s="1715"/>
    </row>
    <row r="14725" spans="11:12" ht="15" customHeight="1">
      <c r="K14725" s="1715"/>
      <c r="L14725" s="1715"/>
    </row>
    <row r="14726" spans="11:12" ht="15" customHeight="1">
      <c r="K14726" s="1715"/>
      <c r="L14726" s="1715"/>
    </row>
    <row r="14727" spans="11:12" ht="15" customHeight="1">
      <c r="K14727" s="1715"/>
      <c r="L14727" s="1715"/>
    </row>
    <row r="14728" spans="11:12" ht="15" customHeight="1">
      <c r="K14728" s="1715"/>
      <c r="L14728" s="1715"/>
    </row>
    <row r="14729" spans="11:12" ht="15" customHeight="1">
      <c r="K14729" s="1715"/>
      <c r="L14729" s="1715"/>
    </row>
    <row r="14730" spans="11:12" ht="15" customHeight="1">
      <c r="K14730" s="1715"/>
      <c r="L14730" s="1715"/>
    </row>
    <row r="14731" spans="11:12" ht="15" customHeight="1">
      <c r="K14731" s="1715"/>
      <c r="L14731" s="1715"/>
    </row>
    <row r="14732" spans="11:12" ht="15" customHeight="1">
      <c r="K14732" s="1715"/>
      <c r="L14732" s="1715"/>
    </row>
    <row r="14733" spans="11:12" ht="15" customHeight="1">
      <c r="K14733" s="1715"/>
      <c r="L14733" s="1715"/>
    </row>
    <row r="14734" spans="11:12" ht="15" customHeight="1">
      <c r="K14734" s="1715"/>
      <c r="L14734" s="1715"/>
    </row>
    <row r="14735" spans="11:12" ht="15" customHeight="1">
      <c r="K14735" s="1715"/>
      <c r="L14735" s="1715"/>
    </row>
    <row r="14736" spans="11:12" ht="15" customHeight="1">
      <c r="K14736" s="1715"/>
      <c r="L14736" s="1715"/>
    </row>
    <row r="14737" spans="11:12" ht="15" customHeight="1">
      <c r="K14737" s="1715"/>
      <c r="L14737" s="1715"/>
    </row>
    <row r="14738" spans="11:12" ht="15" customHeight="1">
      <c r="K14738" s="1715"/>
      <c r="L14738" s="1715"/>
    </row>
    <row r="14739" spans="11:12" ht="15" customHeight="1">
      <c r="K14739" s="1715"/>
      <c r="L14739" s="1715"/>
    </row>
    <row r="14740" spans="11:12" ht="15" customHeight="1">
      <c r="K14740" s="1715"/>
      <c r="L14740" s="1715"/>
    </row>
    <row r="14741" spans="11:12" ht="15" customHeight="1">
      <c r="K14741" s="1715"/>
      <c r="L14741" s="1715"/>
    </row>
    <row r="14742" spans="11:12" ht="15" customHeight="1">
      <c r="K14742" s="1715"/>
      <c r="L14742" s="1715"/>
    </row>
    <row r="14743" spans="11:12" ht="15" customHeight="1">
      <c r="K14743" s="1715"/>
      <c r="L14743" s="1715"/>
    </row>
    <row r="14744" spans="11:12" ht="15" customHeight="1">
      <c r="K14744" s="1715"/>
      <c r="L14744" s="1715"/>
    </row>
    <row r="14745" spans="11:12" ht="15" customHeight="1">
      <c r="K14745" s="1715"/>
      <c r="L14745" s="1715"/>
    </row>
    <row r="14746" spans="11:12" ht="15" customHeight="1">
      <c r="K14746" s="1715"/>
      <c r="L14746" s="1715"/>
    </row>
    <row r="14747" spans="11:12" ht="15" customHeight="1">
      <c r="K14747" s="1715"/>
      <c r="L14747" s="1715"/>
    </row>
    <row r="14748" spans="11:12" ht="15" customHeight="1">
      <c r="K14748" s="1715"/>
      <c r="L14748" s="1715"/>
    </row>
    <row r="14749" spans="11:12" ht="15" customHeight="1">
      <c r="K14749" s="1715"/>
      <c r="L14749" s="1715"/>
    </row>
    <row r="14750" spans="11:12" ht="15" customHeight="1">
      <c r="K14750" s="1715"/>
      <c r="L14750" s="1715"/>
    </row>
    <row r="14751" spans="11:12" ht="15" customHeight="1">
      <c r="K14751" s="1715"/>
      <c r="L14751" s="1715"/>
    </row>
    <row r="14752" spans="11:12" ht="15" customHeight="1">
      <c r="K14752" s="1715"/>
      <c r="L14752" s="1715"/>
    </row>
    <row r="14753" spans="11:12" ht="15" customHeight="1">
      <c r="K14753" s="1715"/>
      <c r="L14753" s="1715"/>
    </row>
    <row r="14754" spans="11:12" ht="15" customHeight="1">
      <c r="K14754" s="1715"/>
      <c r="L14754" s="1715"/>
    </row>
    <row r="14755" spans="11:12" ht="15" customHeight="1">
      <c r="K14755" s="1715"/>
      <c r="L14755" s="1715"/>
    </row>
    <row r="14756" spans="11:12" ht="15" customHeight="1">
      <c r="K14756" s="1715"/>
      <c r="L14756" s="1715"/>
    </row>
    <row r="14757" spans="11:12" ht="15" customHeight="1">
      <c r="K14757" s="1715"/>
      <c r="L14757" s="1715"/>
    </row>
    <row r="14758" spans="11:12" ht="15" customHeight="1">
      <c r="K14758" s="1715"/>
      <c r="L14758" s="1715"/>
    </row>
    <row r="14759" spans="11:12" ht="15" customHeight="1">
      <c r="K14759" s="1715"/>
      <c r="L14759" s="1715"/>
    </row>
    <row r="14760" spans="11:12" ht="15" customHeight="1">
      <c r="K14760" s="1715"/>
      <c r="L14760" s="1715"/>
    </row>
    <row r="14761" spans="11:12" ht="15" customHeight="1">
      <c r="K14761" s="1715"/>
      <c r="L14761" s="1715"/>
    </row>
    <row r="14762" spans="11:12" ht="15" customHeight="1">
      <c r="K14762" s="1715"/>
      <c r="L14762" s="1715"/>
    </row>
    <row r="14763" spans="11:12" ht="15" customHeight="1">
      <c r="K14763" s="1715"/>
      <c r="L14763" s="1715"/>
    </row>
    <row r="14764" spans="11:12" ht="15" customHeight="1">
      <c r="K14764" s="1715"/>
      <c r="L14764" s="1715"/>
    </row>
    <row r="14765" spans="11:12" ht="15" customHeight="1">
      <c r="K14765" s="1715"/>
      <c r="L14765" s="1715"/>
    </row>
    <row r="14766" spans="11:12" ht="15" customHeight="1">
      <c r="K14766" s="1715"/>
      <c r="L14766" s="1715"/>
    </row>
    <row r="14767" spans="11:12" ht="15" customHeight="1">
      <c r="K14767" s="1715"/>
      <c r="L14767" s="1715"/>
    </row>
    <row r="14768" spans="11:12" ht="15" customHeight="1">
      <c r="K14768" s="1715"/>
      <c r="L14768" s="1715"/>
    </row>
    <row r="14769" spans="11:12" ht="15" customHeight="1">
      <c r="K14769" s="1715"/>
      <c r="L14769" s="1715"/>
    </row>
    <row r="14770" spans="11:12" ht="15" customHeight="1">
      <c r="K14770" s="1715"/>
      <c r="L14770" s="1715"/>
    </row>
    <row r="14771" spans="11:12" ht="15" customHeight="1">
      <c r="K14771" s="1715"/>
      <c r="L14771" s="1715"/>
    </row>
    <row r="14772" spans="11:12" ht="15" customHeight="1">
      <c r="K14772" s="1715"/>
      <c r="L14772" s="1715"/>
    </row>
    <row r="14773" spans="11:12" ht="15" customHeight="1">
      <c r="K14773" s="1715"/>
      <c r="L14773" s="1715"/>
    </row>
    <row r="14774" spans="11:12" ht="15" customHeight="1">
      <c r="K14774" s="1715"/>
      <c r="L14774" s="1715"/>
    </row>
    <row r="14775" spans="11:12" ht="15" customHeight="1">
      <c r="K14775" s="1715"/>
      <c r="L14775" s="1715"/>
    </row>
    <row r="14776" spans="11:12" ht="15" customHeight="1">
      <c r="K14776" s="1715"/>
      <c r="L14776" s="1715"/>
    </row>
    <row r="14777" spans="11:12" ht="15" customHeight="1">
      <c r="K14777" s="1715"/>
      <c r="L14777" s="1715"/>
    </row>
    <row r="14778" spans="11:12" ht="15" customHeight="1">
      <c r="K14778" s="1715"/>
      <c r="L14778" s="1715"/>
    </row>
    <row r="14779" spans="11:12" ht="15" customHeight="1">
      <c r="K14779" s="1715"/>
      <c r="L14779" s="1715"/>
    </row>
    <row r="14780" spans="11:12" ht="15" customHeight="1">
      <c r="K14780" s="1715"/>
      <c r="L14780" s="1715"/>
    </row>
    <row r="14781" spans="11:12" ht="15" customHeight="1">
      <c r="K14781" s="1715"/>
      <c r="L14781" s="1715"/>
    </row>
    <row r="14782" spans="11:12" ht="15" customHeight="1">
      <c r="K14782" s="1715"/>
      <c r="L14782" s="1715"/>
    </row>
    <row r="14783" spans="11:12" ht="15" customHeight="1">
      <c r="K14783" s="1715"/>
      <c r="L14783" s="1715"/>
    </row>
    <row r="14784" spans="11:12" ht="15" customHeight="1">
      <c r="K14784" s="1715"/>
      <c r="L14784" s="1715"/>
    </row>
    <row r="14785" spans="11:12" ht="15" customHeight="1">
      <c r="K14785" s="1715"/>
      <c r="L14785" s="1715"/>
    </row>
    <row r="14786" spans="11:12" ht="15" customHeight="1">
      <c r="K14786" s="1715"/>
      <c r="L14786" s="1715"/>
    </row>
    <row r="14787" spans="11:12" ht="15" customHeight="1">
      <c r="K14787" s="1715"/>
      <c r="L14787" s="1715"/>
    </row>
    <row r="14788" spans="11:12" ht="15" customHeight="1">
      <c r="K14788" s="1715"/>
      <c r="L14788" s="1715"/>
    </row>
    <row r="14789" spans="11:12" ht="15" customHeight="1">
      <c r="K14789" s="1715"/>
      <c r="L14789" s="1715"/>
    </row>
    <row r="14790" spans="11:12" ht="15" customHeight="1">
      <c r="K14790" s="1715"/>
      <c r="L14790" s="1715"/>
    </row>
    <row r="14791" spans="11:12" ht="15" customHeight="1">
      <c r="K14791" s="1715"/>
      <c r="L14791" s="1715"/>
    </row>
    <row r="14792" spans="11:12" ht="15" customHeight="1">
      <c r="K14792" s="1715"/>
      <c r="L14792" s="1715"/>
    </row>
    <row r="14793" spans="11:12" ht="15" customHeight="1">
      <c r="K14793" s="1715"/>
      <c r="L14793" s="1715"/>
    </row>
    <row r="14794" spans="11:12" ht="15" customHeight="1">
      <c r="K14794" s="1715"/>
      <c r="L14794" s="1715"/>
    </row>
    <row r="14795" spans="11:12" ht="15" customHeight="1">
      <c r="K14795" s="1715"/>
      <c r="L14795" s="1715"/>
    </row>
    <row r="14796" spans="11:12" ht="15" customHeight="1">
      <c r="K14796" s="1715"/>
      <c r="L14796" s="1715"/>
    </row>
    <row r="14797" spans="11:12" ht="15" customHeight="1">
      <c r="K14797" s="1715"/>
      <c r="L14797" s="1715"/>
    </row>
    <row r="14798" spans="11:12" ht="15" customHeight="1">
      <c r="K14798" s="1715"/>
      <c r="L14798" s="1715"/>
    </row>
    <row r="14799" spans="11:12" ht="15" customHeight="1">
      <c r="K14799" s="1715"/>
      <c r="L14799" s="1715"/>
    </row>
    <row r="14800" spans="11:12" ht="15" customHeight="1">
      <c r="K14800" s="1715"/>
      <c r="L14800" s="1715"/>
    </row>
    <row r="14801" spans="11:12" ht="15" customHeight="1">
      <c r="K14801" s="1715"/>
      <c r="L14801" s="1715"/>
    </row>
    <row r="14802" spans="11:12" ht="15" customHeight="1">
      <c r="K14802" s="1715"/>
      <c r="L14802" s="1715"/>
    </row>
    <row r="14803" spans="11:12" ht="15" customHeight="1">
      <c r="K14803" s="1715"/>
      <c r="L14803" s="1715"/>
    </row>
    <row r="14804" spans="11:12" ht="15" customHeight="1">
      <c r="K14804" s="1715"/>
      <c r="L14804" s="1715"/>
    </row>
    <row r="14805" spans="11:12" ht="15" customHeight="1">
      <c r="K14805" s="1715"/>
      <c r="L14805" s="1715"/>
    </row>
    <row r="14806" spans="11:12" ht="15" customHeight="1">
      <c r="K14806" s="1715"/>
      <c r="L14806" s="1715"/>
    </row>
    <row r="14807" spans="11:12" ht="15" customHeight="1">
      <c r="K14807" s="1715"/>
      <c r="L14807" s="1715"/>
    </row>
    <row r="14808" spans="11:12" ht="15" customHeight="1">
      <c r="K14808" s="1715"/>
      <c r="L14808" s="1715"/>
    </row>
    <row r="14809" spans="11:12" ht="15" customHeight="1">
      <c r="K14809" s="1715"/>
      <c r="L14809" s="1715"/>
    </row>
    <row r="14810" spans="11:12" ht="15" customHeight="1">
      <c r="K14810" s="1715"/>
      <c r="L14810" s="1715"/>
    </row>
    <row r="14811" spans="11:12" ht="15" customHeight="1">
      <c r="K14811" s="1715"/>
      <c r="L14811" s="1715"/>
    </row>
    <row r="14812" spans="11:12" ht="15" customHeight="1">
      <c r="K14812" s="1715"/>
      <c r="L14812" s="1715"/>
    </row>
    <row r="14813" spans="11:12" ht="15" customHeight="1">
      <c r="K14813" s="1715"/>
      <c r="L14813" s="1715"/>
    </row>
    <row r="14814" spans="11:12" ht="15" customHeight="1">
      <c r="K14814" s="1715"/>
      <c r="L14814" s="1715"/>
    </row>
    <row r="14815" spans="11:12" ht="15" customHeight="1">
      <c r="K14815" s="1715"/>
      <c r="L14815" s="1715"/>
    </row>
    <row r="14816" spans="11:12" ht="15" customHeight="1">
      <c r="K14816" s="1715"/>
      <c r="L14816" s="1715"/>
    </row>
    <row r="14817" spans="11:12" ht="15" customHeight="1">
      <c r="K14817" s="1715"/>
      <c r="L14817" s="1715"/>
    </row>
    <row r="14818" spans="11:12" ht="15" customHeight="1">
      <c r="K14818" s="1715"/>
      <c r="L14818" s="1715"/>
    </row>
    <row r="14819" spans="11:12" ht="15" customHeight="1">
      <c r="K14819" s="1715"/>
      <c r="L14819" s="1715"/>
    </row>
    <row r="14820" spans="11:12" ht="15" customHeight="1">
      <c r="K14820" s="1715"/>
      <c r="L14820" s="1715"/>
    </row>
    <row r="14821" spans="11:12" ht="15" customHeight="1">
      <c r="K14821" s="1715"/>
      <c r="L14821" s="1715"/>
    </row>
    <row r="14822" spans="11:12" ht="15" customHeight="1">
      <c r="K14822" s="1715"/>
      <c r="L14822" s="1715"/>
    </row>
    <row r="14823" spans="11:12" ht="15" customHeight="1">
      <c r="K14823" s="1715"/>
      <c r="L14823" s="1715"/>
    </row>
    <row r="14824" spans="11:12" ht="15" customHeight="1">
      <c r="K14824" s="1715"/>
      <c r="L14824" s="1715"/>
    </row>
    <row r="14825" spans="11:12" ht="15" customHeight="1">
      <c r="K14825" s="1715"/>
      <c r="L14825" s="1715"/>
    </row>
    <row r="14826" spans="11:12" ht="15" customHeight="1">
      <c r="K14826" s="1715"/>
      <c r="L14826" s="1715"/>
    </row>
    <row r="14827" spans="11:12" ht="15" customHeight="1">
      <c r="K14827" s="1715"/>
      <c r="L14827" s="1715"/>
    </row>
    <row r="14828" spans="11:12" ht="15" customHeight="1">
      <c r="K14828" s="1715"/>
      <c r="L14828" s="1715"/>
    </row>
    <row r="14829" spans="11:12" ht="15" customHeight="1">
      <c r="K14829" s="1715"/>
      <c r="L14829" s="1715"/>
    </row>
    <row r="14830" spans="11:12" ht="15" customHeight="1">
      <c r="K14830" s="1715"/>
      <c r="L14830" s="1715"/>
    </row>
    <row r="14831" spans="11:12" ht="15" customHeight="1">
      <c r="K14831" s="1715"/>
      <c r="L14831" s="1715"/>
    </row>
    <row r="14832" spans="11:12" ht="15" customHeight="1">
      <c r="K14832" s="1715"/>
      <c r="L14832" s="1715"/>
    </row>
    <row r="14833" spans="11:12" ht="15" customHeight="1">
      <c r="K14833" s="1715"/>
      <c r="L14833" s="1715"/>
    </row>
    <row r="14834" spans="11:12" ht="15" customHeight="1">
      <c r="K14834" s="1715"/>
      <c r="L14834" s="1715"/>
    </row>
    <row r="14835" spans="11:12" ht="15" customHeight="1">
      <c r="K14835" s="1715"/>
      <c r="L14835" s="1715"/>
    </row>
    <row r="14836" spans="11:12" ht="15" customHeight="1">
      <c r="K14836" s="1715"/>
      <c r="L14836" s="1715"/>
    </row>
    <row r="14837" spans="11:12" ht="15" customHeight="1">
      <c r="K14837" s="1715"/>
      <c r="L14837" s="1715"/>
    </row>
    <row r="14838" spans="11:12" ht="15" customHeight="1">
      <c r="K14838" s="1715"/>
      <c r="L14838" s="1715"/>
    </row>
    <row r="14839" spans="11:12" ht="15" customHeight="1">
      <c r="K14839" s="1715"/>
      <c r="L14839" s="1715"/>
    </row>
    <row r="14840" spans="11:12" ht="15" customHeight="1">
      <c r="K14840" s="1715"/>
      <c r="L14840" s="1715"/>
    </row>
    <row r="14841" spans="11:12" ht="15" customHeight="1">
      <c r="K14841" s="1715"/>
      <c r="L14841" s="1715"/>
    </row>
    <row r="14842" spans="11:12" ht="15" customHeight="1">
      <c r="K14842" s="1715"/>
      <c r="L14842" s="1715"/>
    </row>
    <row r="14843" spans="11:12" ht="15" customHeight="1">
      <c r="K14843" s="1715"/>
      <c r="L14843" s="1715"/>
    </row>
    <row r="14844" spans="11:12" ht="15" customHeight="1">
      <c r="K14844" s="1715"/>
      <c r="L14844" s="1715"/>
    </row>
    <row r="14845" spans="11:12" ht="15" customHeight="1">
      <c r="K14845" s="1715"/>
      <c r="L14845" s="1715"/>
    </row>
    <row r="14846" spans="11:12" ht="15" customHeight="1">
      <c r="K14846" s="1715"/>
      <c r="L14846" s="1715"/>
    </row>
    <row r="14847" spans="11:12" ht="15" customHeight="1">
      <c r="K14847" s="1715"/>
      <c r="L14847" s="1715"/>
    </row>
    <row r="14848" spans="11:12" ht="15" customHeight="1">
      <c r="K14848" s="1715"/>
      <c r="L14848" s="1715"/>
    </row>
    <row r="14849" spans="11:12" ht="15" customHeight="1">
      <c r="K14849" s="1715"/>
      <c r="L14849" s="1715"/>
    </row>
    <row r="14850" spans="11:12" ht="15" customHeight="1">
      <c r="K14850" s="1715"/>
      <c r="L14850" s="1715"/>
    </row>
    <row r="14851" spans="11:12" ht="15" customHeight="1">
      <c r="K14851" s="1715"/>
      <c r="L14851" s="1715"/>
    </row>
    <row r="14852" spans="11:12" ht="15" customHeight="1">
      <c r="K14852" s="1715"/>
      <c r="L14852" s="1715"/>
    </row>
    <row r="14853" spans="11:12" ht="15" customHeight="1">
      <c r="K14853" s="1715"/>
      <c r="L14853" s="1715"/>
    </row>
    <row r="14854" spans="11:12" ht="15" customHeight="1">
      <c r="K14854" s="1715"/>
      <c r="L14854" s="1715"/>
    </row>
    <row r="14855" spans="11:12" ht="15" customHeight="1">
      <c r="K14855" s="1715"/>
      <c r="L14855" s="1715"/>
    </row>
    <row r="14856" spans="11:12" ht="15" customHeight="1">
      <c r="K14856" s="1715"/>
      <c r="L14856" s="1715"/>
    </row>
    <row r="14857" spans="11:12" ht="15" customHeight="1">
      <c r="K14857" s="1715"/>
      <c r="L14857" s="1715"/>
    </row>
    <row r="14858" spans="11:12" ht="15" customHeight="1">
      <c r="K14858" s="1715"/>
      <c r="L14858" s="1715"/>
    </row>
    <row r="14859" spans="11:12" ht="15" customHeight="1">
      <c r="K14859" s="1715"/>
      <c r="L14859" s="1715"/>
    </row>
    <row r="14860" spans="11:12" ht="15" customHeight="1">
      <c r="K14860" s="1715"/>
      <c r="L14860" s="1715"/>
    </row>
    <row r="14861" spans="11:12" ht="15" customHeight="1">
      <c r="K14861" s="1715"/>
      <c r="L14861" s="1715"/>
    </row>
    <row r="14862" spans="11:12" ht="15" customHeight="1">
      <c r="K14862" s="1715"/>
      <c r="L14862" s="1715"/>
    </row>
    <row r="14863" spans="11:12" ht="15" customHeight="1">
      <c r="K14863" s="1715"/>
      <c r="L14863" s="1715"/>
    </row>
    <row r="14864" spans="11:12" ht="15" customHeight="1">
      <c r="K14864" s="1715"/>
      <c r="L14864" s="1715"/>
    </row>
    <row r="14865" spans="11:12" ht="15" customHeight="1">
      <c r="K14865" s="1715"/>
      <c r="L14865" s="1715"/>
    </row>
    <row r="14866" spans="11:12" ht="15" customHeight="1">
      <c r="K14866" s="1715"/>
      <c r="L14866" s="1715"/>
    </row>
    <row r="14867" spans="11:12" ht="15" customHeight="1">
      <c r="K14867" s="1715"/>
      <c r="L14867" s="1715"/>
    </row>
    <row r="14868" spans="11:12" ht="15" customHeight="1">
      <c r="K14868" s="1715"/>
      <c r="L14868" s="1715"/>
    </row>
    <row r="14869" spans="11:12" ht="15" customHeight="1">
      <c r="K14869" s="1715"/>
      <c r="L14869" s="1715"/>
    </row>
    <row r="14870" spans="11:12" ht="15" customHeight="1">
      <c r="K14870" s="1715"/>
      <c r="L14870" s="1715"/>
    </row>
    <row r="14871" spans="11:12" ht="15" customHeight="1">
      <c r="K14871" s="1715"/>
      <c r="L14871" s="1715"/>
    </row>
    <row r="14872" spans="11:12" ht="15" customHeight="1">
      <c r="K14872" s="1715"/>
      <c r="L14872" s="1715"/>
    </row>
    <row r="14873" spans="11:12" ht="15" customHeight="1">
      <c r="K14873" s="1715"/>
      <c r="L14873" s="1715"/>
    </row>
    <row r="14874" spans="11:12" ht="15" customHeight="1">
      <c r="K14874" s="1715"/>
      <c r="L14874" s="1715"/>
    </row>
    <row r="14875" spans="11:12" ht="15" customHeight="1">
      <c r="K14875" s="1715"/>
      <c r="L14875" s="1715"/>
    </row>
    <row r="14876" spans="11:12" ht="15" customHeight="1">
      <c r="K14876" s="1715"/>
      <c r="L14876" s="1715"/>
    </row>
    <row r="14877" spans="11:12" ht="15" customHeight="1">
      <c r="K14877" s="1715"/>
      <c r="L14877" s="1715"/>
    </row>
    <row r="14878" spans="11:12" ht="15" customHeight="1">
      <c r="K14878" s="1715"/>
      <c r="L14878" s="1715"/>
    </row>
    <row r="14879" spans="11:12" ht="15" customHeight="1">
      <c r="K14879" s="1715"/>
      <c r="L14879" s="1715"/>
    </row>
    <row r="14880" spans="11:12" ht="15" customHeight="1">
      <c r="K14880" s="1715"/>
      <c r="L14880" s="1715"/>
    </row>
    <row r="14881" spans="11:12" ht="15" customHeight="1">
      <c r="K14881" s="1715"/>
      <c r="L14881" s="1715"/>
    </row>
    <row r="14882" spans="11:12" ht="15" customHeight="1">
      <c r="K14882" s="1715"/>
      <c r="L14882" s="1715"/>
    </row>
    <row r="14883" spans="11:12" ht="15" customHeight="1">
      <c r="K14883" s="1715"/>
      <c r="L14883" s="1715"/>
    </row>
    <row r="14884" spans="11:12" ht="15" customHeight="1">
      <c r="K14884" s="1715"/>
      <c r="L14884" s="1715"/>
    </row>
    <row r="14885" spans="11:12" ht="15" customHeight="1">
      <c r="K14885" s="1715"/>
      <c r="L14885" s="1715"/>
    </row>
    <row r="14886" spans="11:12" ht="15" customHeight="1">
      <c r="K14886" s="1715"/>
      <c r="L14886" s="1715"/>
    </row>
    <row r="14887" spans="11:12" ht="15" customHeight="1">
      <c r="K14887" s="1715"/>
      <c r="L14887" s="1715"/>
    </row>
    <row r="14888" spans="11:12" ht="15" customHeight="1">
      <c r="K14888" s="1715"/>
      <c r="L14888" s="1715"/>
    </row>
    <row r="14889" spans="11:12" ht="15" customHeight="1">
      <c r="K14889" s="1715"/>
      <c r="L14889" s="1715"/>
    </row>
    <row r="14890" spans="11:12" ht="15" customHeight="1">
      <c r="K14890" s="1715"/>
      <c r="L14890" s="1715"/>
    </row>
    <row r="14891" spans="11:12" ht="15" customHeight="1">
      <c r="K14891" s="1715"/>
      <c r="L14891" s="1715"/>
    </row>
    <row r="14892" spans="11:12" ht="15" customHeight="1">
      <c r="K14892" s="1715"/>
      <c r="L14892" s="1715"/>
    </row>
    <row r="14893" spans="11:12" ht="15" customHeight="1">
      <c r="K14893" s="1715"/>
      <c r="L14893" s="1715"/>
    </row>
    <row r="14894" spans="11:12" ht="15" customHeight="1">
      <c r="K14894" s="1715"/>
      <c r="L14894" s="1715"/>
    </row>
    <row r="14895" spans="11:12" ht="15" customHeight="1">
      <c r="K14895" s="1715"/>
      <c r="L14895" s="1715"/>
    </row>
    <row r="14896" spans="11:12" ht="15" customHeight="1">
      <c r="K14896" s="1715"/>
      <c r="L14896" s="1715"/>
    </row>
    <row r="14897" spans="11:12" ht="15" customHeight="1">
      <c r="K14897" s="1715"/>
      <c r="L14897" s="1715"/>
    </row>
    <row r="14898" spans="11:12" ht="15" customHeight="1">
      <c r="K14898" s="1715"/>
      <c r="L14898" s="1715"/>
    </row>
    <row r="14899" spans="11:12" ht="15" customHeight="1">
      <c r="K14899" s="1715"/>
      <c r="L14899" s="1715"/>
    </row>
    <row r="14900" spans="11:12" ht="15" customHeight="1">
      <c r="K14900" s="1715"/>
      <c r="L14900" s="1715"/>
    </row>
    <row r="14901" spans="11:12" ht="15" customHeight="1">
      <c r="K14901" s="1715"/>
      <c r="L14901" s="1715"/>
    </row>
    <row r="14902" spans="11:12" ht="15" customHeight="1">
      <c r="K14902" s="1715"/>
      <c r="L14902" s="1715"/>
    </row>
    <row r="14903" spans="11:12" ht="15" customHeight="1">
      <c r="K14903" s="1715"/>
      <c r="L14903" s="1715"/>
    </row>
    <row r="14904" spans="11:12" ht="15" customHeight="1">
      <c r="K14904" s="1715"/>
      <c r="L14904" s="1715"/>
    </row>
    <row r="14905" spans="11:12" ht="15" customHeight="1">
      <c r="K14905" s="1715"/>
      <c r="L14905" s="1715"/>
    </row>
    <row r="14906" spans="11:12" ht="15" customHeight="1">
      <c r="K14906" s="1715"/>
      <c r="L14906" s="1715"/>
    </row>
    <row r="14907" spans="11:12" ht="15" customHeight="1">
      <c r="K14907" s="1715"/>
      <c r="L14907" s="1715"/>
    </row>
    <row r="14908" spans="11:12" ht="15" customHeight="1">
      <c r="K14908" s="1715"/>
      <c r="L14908" s="1715"/>
    </row>
    <row r="14909" spans="11:12" ht="15" customHeight="1">
      <c r="K14909" s="1715"/>
      <c r="L14909" s="1715"/>
    </row>
    <row r="14910" spans="11:12" ht="15" customHeight="1">
      <c r="K14910" s="1715"/>
      <c r="L14910" s="1715"/>
    </row>
    <row r="14911" spans="11:12" ht="15" customHeight="1">
      <c r="K14911" s="1715"/>
      <c r="L14911" s="1715"/>
    </row>
    <row r="14912" spans="11:12" ht="15" customHeight="1">
      <c r="K14912" s="1715"/>
      <c r="L14912" s="1715"/>
    </row>
    <row r="14913" spans="11:12" ht="15" customHeight="1">
      <c r="K14913" s="1715"/>
      <c r="L14913" s="1715"/>
    </row>
    <row r="14914" spans="11:12" ht="15" customHeight="1">
      <c r="K14914" s="1715"/>
      <c r="L14914" s="1715"/>
    </row>
    <row r="14915" spans="11:12" ht="15" customHeight="1">
      <c r="K14915" s="1715"/>
      <c r="L14915" s="1715"/>
    </row>
    <row r="14916" spans="11:12" ht="15" customHeight="1">
      <c r="K14916" s="1715"/>
      <c r="L14916" s="1715"/>
    </row>
    <row r="14917" spans="11:12" ht="15" customHeight="1">
      <c r="K14917" s="1715"/>
      <c r="L14917" s="1715"/>
    </row>
    <row r="14918" spans="11:12" ht="15" customHeight="1">
      <c r="K14918" s="1715"/>
      <c r="L14918" s="1715"/>
    </row>
    <row r="14919" spans="11:12" ht="15" customHeight="1">
      <c r="K14919" s="1715"/>
      <c r="L14919" s="1715"/>
    </row>
    <row r="14920" spans="11:12" ht="15" customHeight="1">
      <c r="K14920" s="1715"/>
      <c r="L14920" s="1715"/>
    </row>
    <row r="14921" spans="11:12" ht="15" customHeight="1">
      <c r="K14921" s="1715"/>
      <c r="L14921" s="1715"/>
    </row>
    <row r="14922" spans="11:12" ht="15" customHeight="1">
      <c r="K14922" s="1715"/>
      <c r="L14922" s="1715"/>
    </row>
    <row r="14923" spans="11:12" ht="15" customHeight="1">
      <c r="K14923" s="1715"/>
      <c r="L14923" s="1715"/>
    </row>
    <row r="14924" spans="11:12" ht="15" customHeight="1">
      <c r="K14924" s="1715"/>
      <c r="L14924" s="1715"/>
    </row>
    <row r="14925" spans="11:12" ht="15" customHeight="1">
      <c r="K14925" s="1715"/>
      <c r="L14925" s="1715"/>
    </row>
    <row r="14926" spans="11:12" ht="15" customHeight="1">
      <c r="K14926" s="1715"/>
      <c r="L14926" s="1715"/>
    </row>
    <row r="14927" spans="11:12" ht="15" customHeight="1">
      <c r="K14927" s="1715"/>
      <c r="L14927" s="1715"/>
    </row>
    <row r="14928" spans="11:12" ht="15" customHeight="1">
      <c r="K14928" s="1715"/>
      <c r="L14928" s="1715"/>
    </row>
    <row r="14929" spans="11:12" ht="15" customHeight="1">
      <c r="K14929" s="1715"/>
      <c r="L14929" s="1715"/>
    </row>
    <row r="14930" spans="11:12" ht="15" customHeight="1">
      <c r="K14930" s="1715"/>
      <c r="L14930" s="1715"/>
    </row>
    <row r="14931" spans="11:12" ht="15" customHeight="1">
      <c r="K14931" s="1715"/>
      <c r="L14931" s="1715"/>
    </row>
    <row r="14932" spans="11:12" ht="15" customHeight="1">
      <c r="K14932" s="1715"/>
      <c r="L14932" s="1715"/>
    </row>
    <row r="14933" spans="11:12" ht="15" customHeight="1">
      <c r="K14933" s="1715"/>
      <c r="L14933" s="1715"/>
    </row>
    <row r="14934" spans="11:12" ht="15" customHeight="1">
      <c r="K14934" s="1715"/>
      <c r="L14934" s="1715"/>
    </row>
    <row r="14935" spans="11:12" ht="15" customHeight="1">
      <c r="K14935" s="1715"/>
      <c r="L14935" s="1715"/>
    </row>
    <row r="14936" spans="11:12" ht="15" customHeight="1">
      <c r="K14936" s="1715"/>
      <c r="L14936" s="1715"/>
    </row>
    <row r="14937" spans="11:12" ht="15" customHeight="1">
      <c r="K14937" s="1715"/>
      <c r="L14937" s="1715"/>
    </row>
    <row r="14938" spans="11:12" ht="15" customHeight="1">
      <c r="K14938" s="1715"/>
      <c r="L14938" s="1715"/>
    </row>
    <row r="14939" spans="11:12" ht="15" customHeight="1">
      <c r="K14939" s="1715"/>
      <c r="L14939" s="1715"/>
    </row>
    <row r="14940" spans="11:12" ht="15" customHeight="1">
      <c r="K14940" s="1715"/>
      <c r="L14940" s="1715"/>
    </row>
    <row r="14941" spans="11:12" ht="15" customHeight="1">
      <c r="K14941" s="1715"/>
      <c r="L14941" s="1715"/>
    </row>
    <row r="14942" spans="11:12" ht="15" customHeight="1">
      <c r="K14942" s="1715"/>
      <c r="L14942" s="1715"/>
    </row>
    <row r="14943" spans="11:12" ht="15" customHeight="1">
      <c r="K14943" s="1715"/>
      <c r="L14943" s="1715"/>
    </row>
    <row r="14944" spans="11:12" ht="15" customHeight="1">
      <c r="K14944" s="1715"/>
      <c r="L14944" s="1715"/>
    </row>
    <row r="14945" spans="11:12" ht="15" customHeight="1">
      <c r="K14945" s="1715"/>
      <c r="L14945" s="1715"/>
    </row>
    <row r="14946" spans="11:12" ht="15" customHeight="1">
      <c r="K14946" s="1715"/>
      <c r="L14946" s="1715"/>
    </row>
    <row r="14947" spans="11:12" ht="15" customHeight="1">
      <c r="K14947" s="1715"/>
      <c r="L14947" s="1715"/>
    </row>
    <row r="14948" spans="11:12" ht="15" customHeight="1">
      <c r="K14948" s="1715"/>
      <c r="L14948" s="1715"/>
    </row>
    <row r="14949" spans="11:12" ht="15" customHeight="1">
      <c r="K14949" s="1715"/>
      <c r="L14949" s="1715"/>
    </row>
    <row r="14950" spans="11:12" ht="15" customHeight="1">
      <c r="K14950" s="1715"/>
      <c r="L14950" s="1715"/>
    </row>
    <row r="14951" spans="11:12" ht="15" customHeight="1">
      <c r="K14951" s="1715"/>
      <c r="L14951" s="1715"/>
    </row>
    <row r="14952" spans="11:12" ht="15" customHeight="1">
      <c r="K14952" s="1715"/>
      <c r="L14952" s="1715"/>
    </row>
    <row r="14953" spans="11:12" ht="15" customHeight="1">
      <c r="K14953" s="1715"/>
      <c r="L14953" s="1715"/>
    </row>
    <row r="14954" spans="11:12" ht="15" customHeight="1">
      <c r="K14954" s="1715"/>
      <c r="L14954" s="1715"/>
    </row>
    <row r="14955" spans="11:12" ht="15" customHeight="1">
      <c r="K14955" s="1715"/>
      <c r="L14955" s="1715"/>
    </row>
    <row r="14956" spans="11:12" ht="15" customHeight="1">
      <c r="K14956" s="1715"/>
      <c r="L14956" s="1715"/>
    </row>
    <row r="14957" spans="11:12" ht="15" customHeight="1">
      <c r="K14957" s="1715"/>
      <c r="L14957" s="1715"/>
    </row>
    <row r="14958" spans="11:12" ht="15" customHeight="1">
      <c r="K14958" s="1715"/>
      <c r="L14958" s="1715"/>
    </row>
    <row r="14959" spans="11:12" ht="15" customHeight="1">
      <c r="K14959" s="1715"/>
      <c r="L14959" s="1715"/>
    </row>
    <row r="14960" spans="11:12" ht="15" customHeight="1">
      <c r="K14960" s="1715"/>
      <c r="L14960" s="1715"/>
    </row>
    <row r="14961" spans="11:12" ht="15" customHeight="1">
      <c r="K14961" s="1715"/>
      <c r="L14961" s="1715"/>
    </row>
    <row r="14962" spans="11:12" ht="15" customHeight="1">
      <c r="K14962" s="1715"/>
      <c r="L14962" s="1715"/>
    </row>
    <row r="14963" spans="11:12" ht="15" customHeight="1">
      <c r="K14963" s="1715"/>
      <c r="L14963" s="1715"/>
    </row>
    <row r="14964" spans="11:12" ht="15" customHeight="1">
      <c r="K14964" s="1715"/>
      <c r="L14964" s="1715"/>
    </row>
    <row r="14965" spans="11:12" ht="15" customHeight="1">
      <c r="K14965" s="1715"/>
      <c r="L14965" s="1715"/>
    </row>
    <row r="14966" spans="11:12" ht="15" customHeight="1">
      <c r="K14966" s="1715"/>
      <c r="L14966" s="1715"/>
    </row>
    <row r="14967" spans="11:12" ht="15" customHeight="1">
      <c r="K14967" s="1715"/>
      <c r="L14967" s="1715"/>
    </row>
    <row r="14968" spans="11:12" ht="15" customHeight="1">
      <c r="K14968" s="1715"/>
      <c r="L14968" s="1715"/>
    </row>
    <row r="14969" spans="11:12" ht="15" customHeight="1">
      <c r="K14969" s="1715"/>
      <c r="L14969" s="1715"/>
    </row>
    <row r="14970" spans="11:12" ht="15" customHeight="1">
      <c r="K14970" s="1715"/>
      <c r="L14970" s="1715"/>
    </row>
    <row r="14971" spans="11:12" ht="15" customHeight="1">
      <c r="K14971" s="1715"/>
      <c r="L14971" s="1715"/>
    </row>
    <row r="14972" spans="11:12" ht="15" customHeight="1">
      <c r="K14972" s="1715"/>
      <c r="L14972" s="1715"/>
    </row>
    <row r="14973" spans="11:12" ht="15" customHeight="1">
      <c r="K14973" s="1715"/>
      <c r="L14973" s="1715"/>
    </row>
    <row r="14974" spans="11:12" ht="15" customHeight="1">
      <c r="K14974" s="1715"/>
      <c r="L14974" s="1715"/>
    </row>
    <row r="14975" spans="11:12" ht="15" customHeight="1">
      <c r="K14975" s="1715"/>
      <c r="L14975" s="1715"/>
    </row>
    <row r="14976" spans="11:12" ht="15" customHeight="1">
      <c r="K14976" s="1715"/>
      <c r="L14976" s="1715"/>
    </row>
    <row r="14977" spans="11:12" ht="15" customHeight="1">
      <c r="K14977" s="1715"/>
      <c r="L14977" s="1715"/>
    </row>
    <row r="14978" spans="11:12" ht="15" customHeight="1">
      <c r="K14978" s="1715"/>
      <c r="L14978" s="1715"/>
    </row>
    <row r="14979" spans="11:12" ht="15" customHeight="1">
      <c r="K14979" s="1715"/>
      <c r="L14979" s="1715"/>
    </row>
    <row r="14980" spans="11:12" ht="15" customHeight="1">
      <c r="K14980" s="1715"/>
      <c r="L14980" s="1715"/>
    </row>
    <row r="14981" spans="11:12" ht="15" customHeight="1">
      <c r="K14981" s="1715"/>
      <c r="L14981" s="1715"/>
    </row>
    <row r="14982" spans="11:12" ht="15" customHeight="1">
      <c r="K14982" s="1715"/>
      <c r="L14982" s="1715"/>
    </row>
    <row r="14983" spans="11:12" ht="15" customHeight="1">
      <c r="K14983" s="1715"/>
      <c r="L14983" s="1715"/>
    </row>
    <row r="14984" spans="11:12" ht="15" customHeight="1">
      <c r="K14984" s="1715"/>
      <c r="L14984" s="1715"/>
    </row>
    <row r="14985" spans="11:12" ht="15" customHeight="1">
      <c r="K14985" s="1715"/>
      <c r="L14985" s="1715"/>
    </row>
    <row r="14986" spans="11:12" ht="15" customHeight="1">
      <c r="K14986" s="1715"/>
      <c r="L14986" s="1715"/>
    </row>
    <row r="14987" spans="11:12" ht="15" customHeight="1">
      <c r="K14987" s="1715"/>
      <c r="L14987" s="1715"/>
    </row>
    <row r="14988" spans="11:12" ht="15" customHeight="1">
      <c r="K14988" s="1715"/>
      <c r="L14988" s="1715"/>
    </row>
    <row r="14989" spans="11:12" ht="15" customHeight="1">
      <c r="K14989" s="1715"/>
      <c r="L14989" s="1715"/>
    </row>
    <row r="14990" spans="11:12" ht="15" customHeight="1">
      <c r="K14990" s="1715"/>
      <c r="L14990" s="1715"/>
    </row>
    <row r="14991" spans="11:12" ht="15" customHeight="1">
      <c r="K14991" s="1715"/>
      <c r="L14991" s="1715"/>
    </row>
    <row r="14992" spans="11:12" ht="15" customHeight="1">
      <c r="K14992" s="1715"/>
      <c r="L14992" s="1715"/>
    </row>
    <row r="14993" spans="11:12" ht="15" customHeight="1">
      <c r="K14993" s="1715"/>
      <c r="L14993" s="1715"/>
    </row>
    <row r="14994" spans="11:12" ht="15" customHeight="1">
      <c r="K14994" s="1715"/>
      <c r="L14994" s="1715"/>
    </row>
    <row r="14995" spans="11:12" ht="15" customHeight="1">
      <c r="K14995" s="1715"/>
      <c r="L14995" s="1715"/>
    </row>
    <row r="14996" spans="11:12" ht="15" customHeight="1">
      <c r="K14996" s="1715"/>
      <c r="L14996" s="1715"/>
    </row>
    <row r="14997" spans="11:12" ht="15" customHeight="1">
      <c r="K14997" s="1715"/>
      <c r="L14997" s="1715"/>
    </row>
    <row r="14998" spans="11:12" ht="15" customHeight="1">
      <c r="K14998" s="1715"/>
      <c r="L14998" s="1715"/>
    </row>
    <row r="14999" spans="11:12" ht="15" customHeight="1">
      <c r="K14999" s="1715"/>
      <c r="L14999" s="1715"/>
    </row>
    <row r="15000" spans="11:12" ht="15" customHeight="1">
      <c r="K15000" s="1715"/>
      <c r="L15000" s="1715"/>
    </row>
    <row r="15001" spans="11:12" ht="15" customHeight="1">
      <c r="K15001" s="1715"/>
      <c r="L15001" s="1715"/>
    </row>
    <row r="15002" spans="11:12" ht="15" customHeight="1">
      <c r="K15002" s="1715"/>
      <c r="L15002" s="1715"/>
    </row>
    <row r="15003" spans="11:12" ht="15" customHeight="1">
      <c r="K15003" s="1715"/>
      <c r="L15003" s="1715"/>
    </row>
    <row r="15004" spans="11:12" ht="15" customHeight="1">
      <c r="K15004" s="1715"/>
      <c r="L15004" s="1715"/>
    </row>
    <row r="15005" spans="11:12" ht="15" customHeight="1">
      <c r="K15005" s="1715"/>
      <c r="L15005" s="1715"/>
    </row>
    <row r="15006" spans="11:12" ht="15" customHeight="1">
      <c r="K15006" s="1715"/>
      <c r="L15006" s="1715"/>
    </row>
    <row r="15007" spans="11:12" ht="15" customHeight="1">
      <c r="K15007" s="1715"/>
      <c r="L15007" s="1715"/>
    </row>
    <row r="15008" spans="11:12" ht="15" customHeight="1">
      <c r="K15008" s="1715"/>
      <c r="L15008" s="1715"/>
    </row>
    <row r="15009" spans="11:12" ht="15" customHeight="1">
      <c r="K15009" s="1715"/>
      <c r="L15009" s="1715"/>
    </row>
    <row r="15010" spans="11:12" ht="15" customHeight="1">
      <c r="K15010" s="1715"/>
      <c r="L15010" s="1715"/>
    </row>
    <row r="15011" spans="11:12" ht="15" customHeight="1">
      <c r="K15011" s="1715"/>
      <c r="L15011" s="1715"/>
    </row>
    <row r="15012" spans="11:12" ht="15" customHeight="1">
      <c r="K15012" s="1715"/>
      <c r="L15012" s="1715"/>
    </row>
    <row r="15013" spans="11:12" ht="15" customHeight="1">
      <c r="K15013" s="1715"/>
      <c r="L15013" s="1715"/>
    </row>
    <row r="15014" spans="11:12" ht="15" customHeight="1">
      <c r="K15014" s="1715"/>
      <c r="L15014" s="1715"/>
    </row>
    <row r="15015" spans="11:12" ht="15" customHeight="1">
      <c r="K15015" s="1715"/>
      <c r="L15015" s="1715"/>
    </row>
    <row r="15016" spans="11:12" ht="15" customHeight="1">
      <c r="K15016" s="1715"/>
      <c r="L15016" s="1715"/>
    </row>
    <row r="15017" spans="11:12" ht="15" customHeight="1">
      <c r="K15017" s="1715"/>
      <c r="L15017" s="1715"/>
    </row>
    <row r="15018" spans="11:12" ht="15" customHeight="1">
      <c r="K15018" s="1715"/>
      <c r="L15018" s="1715"/>
    </row>
    <row r="15019" spans="11:12" ht="15" customHeight="1">
      <c r="K15019" s="1715"/>
      <c r="L15019" s="1715"/>
    </row>
    <row r="15020" spans="11:12" ht="15" customHeight="1">
      <c r="K15020" s="1715"/>
      <c r="L15020" s="1715"/>
    </row>
    <row r="15021" spans="11:12" ht="15" customHeight="1">
      <c r="K15021" s="1715"/>
      <c r="L15021" s="1715"/>
    </row>
    <row r="15022" spans="11:12" ht="15" customHeight="1">
      <c r="K15022" s="1715"/>
      <c r="L15022" s="1715"/>
    </row>
    <row r="15023" spans="11:12" ht="15" customHeight="1">
      <c r="K15023" s="1715"/>
      <c r="L15023" s="1715"/>
    </row>
    <row r="15024" spans="11:12" ht="15" customHeight="1">
      <c r="K15024" s="1715"/>
      <c r="L15024" s="1715"/>
    </row>
    <row r="15025" spans="11:12" ht="15" customHeight="1">
      <c r="K15025" s="1715"/>
      <c r="L15025" s="1715"/>
    </row>
    <row r="15026" spans="11:12" ht="15" customHeight="1">
      <c r="K15026" s="1715"/>
      <c r="L15026" s="1715"/>
    </row>
    <row r="15027" spans="11:12" ht="15" customHeight="1">
      <c r="K15027" s="1715"/>
      <c r="L15027" s="1715"/>
    </row>
    <row r="15028" spans="11:12" ht="15" customHeight="1">
      <c r="K15028" s="1715"/>
      <c r="L15028" s="1715"/>
    </row>
    <row r="15029" spans="11:12" ht="15" customHeight="1">
      <c r="K15029" s="1715"/>
      <c r="L15029" s="1715"/>
    </row>
    <row r="15030" spans="11:12" ht="15" customHeight="1">
      <c r="K15030" s="1715"/>
      <c r="L15030" s="1715"/>
    </row>
    <row r="15031" spans="11:12" ht="15" customHeight="1">
      <c r="K15031" s="1715"/>
      <c r="L15031" s="1715"/>
    </row>
    <row r="15032" spans="11:12" ht="15" customHeight="1">
      <c r="K15032" s="1715"/>
      <c r="L15032" s="1715"/>
    </row>
    <row r="15033" spans="11:12" ht="15" customHeight="1">
      <c r="K15033" s="1715"/>
      <c r="L15033" s="1715"/>
    </row>
    <row r="15034" spans="11:12" ht="15" customHeight="1">
      <c r="K15034" s="1715"/>
      <c r="L15034" s="1715"/>
    </row>
    <row r="15035" spans="11:12" ht="15" customHeight="1">
      <c r="K15035" s="1715"/>
      <c r="L15035" s="1715"/>
    </row>
    <row r="15036" spans="11:12" ht="15" customHeight="1">
      <c r="K15036" s="1715"/>
      <c r="L15036" s="1715"/>
    </row>
    <row r="15037" spans="11:12" ht="15" customHeight="1">
      <c r="K15037" s="1715"/>
      <c r="L15037" s="1715"/>
    </row>
    <row r="15038" spans="11:12" ht="15" customHeight="1">
      <c r="K15038" s="1715"/>
      <c r="L15038" s="1715"/>
    </row>
    <row r="15039" spans="11:12" ht="15" customHeight="1">
      <c r="K15039" s="1715"/>
      <c r="L15039" s="1715"/>
    </row>
    <row r="15040" spans="11:12" ht="15" customHeight="1">
      <c r="K15040" s="1715"/>
      <c r="L15040" s="1715"/>
    </row>
    <row r="15041" spans="11:12" ht="15" customHeight="1">
      <c r="K15041" s="1715"/>
      <c r="L15041" s="1715"/>
    </row>
    <row r="15042" spans="11:12" ht="15" customHeight="1">
      <c r="K15042" s="1715"/>
      <c r="L15042" s="1715"/>
    </row>
    <row r="15043" spans="11:12" ht="15" customHeight="1">
      <c r="K15043" s="1715"/>
      <c r="L15043" s="1715"/>
    </row>
    <row r="15044" spans="11:12" ht="15" customHeight="1">
      <c r="K15044" s="1715"/>
      <c r="L15044" s="1715"/>
    </row>
    <row r="15045" spans="11:12" ht="15" customHeight="1">
      <c r="K15045" s="1715"/>
      <c r="L15045" s="1715"/>
    </row>
    <row r="15046" spans="11:12" ht="15" customHeight="1">
      <c r="K15046" s="1715"/>
      <c r="L15046" s="1715"/>
    </row>
    <row r="15047" spans="11:12" ht="15" customHeight="1">
      <c r="K15047" s="1715"/>
      <c r="L15047" s="1715"/>
    </row>
    <row r="15048" spans="11:12" ht="15" customHeight="1">
      <c r="K15048" s="1715"/>
      <c r="L15048" s="1715"/>
    </row>
    <row r="15049" spans="11:12" ht="15" customHeight="1">
      <c r="K15049" s="1715"/>
      <c r="L15049" s="1715"/>
    </row>
    <row r="15050" spans="11:12" ht="15" customHeight="1">
      <c r="K15050" s="1715"/>
      <c r="L15050" s="1715"/>
    </row>
    <row r="15051" spans="11:12" ht="15" customHeight="1">
      <c r="K15051" s="1715"/>
      <c r="L15051" s="1715"/>
    </row>
    <row r="15052" spans="11:12" ht="15" customHeight="1">
      <c r="K15052" s="1715"/>
      <c r="L15052" s="1715"/>
    </row>
    <row r="15053" spans="11:12" ht="15" customHeight="1">
      <c r="K15053" s="1715"/>
      <c r="L15053" s="1715"/>
    </row>
    <row r="15054" spans="11:12" ht="15" customHeight="1">
      <c r="K15054" s="1715"/>
      <c r="L15054" s="1715"/>
    </row>
    <row r="15055" spans="11:12" ht="15" customHeight="1">
      <c r="K15055" s="1715"/>
      <c r="L15055" s="1715"/>
    </row>
    <row r="15056" spans="11:12" ht="15" customHeight="1">
      <c r="K15056" s="1715"/>
      <c r="L15056" s="1715"/>
    </row>
    <row r="15057" spans="11:12" ht="15" customHeight="1">
      <c r="K15057" s="1715"/>
      <c r="L15057" s="1715"/>
    </row>
    <row r="15058" spans="11:12" ht="15" customHeight="1">
      <c r="K15058" s="1715"/>
      <c r="L15058" s="1715"/>
    </row>
    <row r="15059" spans="11:12" ht="15" customHeight="1">
      <c r="K15059" s="1715"/>
      <c r="L15059" s="1715"/>
    </row>
    <row r="15060" spans="11:12" ht="15" customHeight="1">
      <c r="K15060" s="1715"/>
      <c r="L15060" s="1715"/>
    </row>
    <row r="15061" spans="11:12" ht="15" customHeight="1">
      <c r="K15061" s="1715"/>
      <c r="L15061" s="1715"/>
    </row>
    <row r="15062" spans="11:12" ht="15" customHeight="1">
      <c r="K15062" s="1715"/>
      <c r="L15062" s="1715"/>
    </row>
    <row r="15063" spans="11:12" ht="15" customHeight="1">
      <c r="K15063" s="1715"/>
      <c r="L15063" s="1715"/>
    </row>
    <row r="15064" spans="11:12" ht="15" customHeight="1">
      <c r="K15064" s="1715"/>
      <c r="L15064" s="1715"/>
    </row>
    <row r="15065" spans="11:12" ht="15" customHeight="1">
      <c r="K15065" s="1715"/>
      <c r="L15065" s="1715"/>
    </row>
    <row r="15066" spans="11:12" ht="15" customHeight="1">
      <c r="K15066" s="1715"/>
      <c r="L15066" s="1715"/>
    </row>
    <row r="15067" spans="11:12" ht="15" customHeight="1">
      <c r="K15067" s="1715"/>
      <c r="L15067" s="1715"/>
    </row>
    <row r="15068" spans="11:12" ht="15" customHeight="1">
      <c r="K15068" s="1715"/>
      <c r="L15068" s="1715"/>
    </row>
    <row r="15069" spans="11:12" ht="15" customHeight="1">
      <c r="K15069" s="1715"/>
      <c r="L15069" s="1715"/>
    </row>
    <row r="15070" spans="11:12" ht="15" customHeight="1">
      <c r="K15070" s="1715"/>
      <c r="L15070" s="1715"/>
    </row>
    <row r="15071" spans="11:12" ht="15" customHeight="1">
      <c r="K15071" s="1715"/>
      <c r="L15071" s="1715"/>
    </row>
    <row r="15072" spans="11:12" ht="15" customHeight="1">
      <c r="K15072" s="1715"/>
      <c r="L15072" s="1715"/>
    </row>
    <row r="15073" spans="11:12" ht="15" customHeight="1">
      <c r="K15073" s="1715"/>
      <c r="L15073" s="1715"/>
    </row>
    <row r="15074" spans="11:12" ht="15" customHeight="1">
      <c r="K15074" s="1715"/>
      <c r="L15074" s="1715"/>
    </row>
    <row r="15075" spans="11:12" ht="15" customHeight="1">
      <c r="K15075" s="1715"/>
      <c r="L15075" s="1715"/>
    </row>
    <row r="15076" spans="11:12" ht="15" customHeight="1">
      <c r="K15076" s="1715"/>
      <c r="L15076" s="1715"/>
    </row>
    <row r="15077" spans="11:12" ht="15" customHeight="1">
      <c r="K15077" s="1715"/>
      <c r="L15077" s="1715"/>
    </row>
    <row r="15078" spans="11:12" ht="15" customHeight="1">
      <c r="K15078" s="1715"/>
      <c r="L15078" s="1715"/>
    </row>
    <row r="15079" spans="11:12" ht="15" customHeight="1">
      <c r="K15079" s="1715"/>
      <c r="L15079" s="1715"/>
    </row>
    <row r="15080" spans="11:12" ht="15" customHeight="1">
      <c r="K15080" s="1715"/>
      <c r="L15080" s="1715"/>
    </row>
    <row r="15081" spans="11:12" ht="15" customHeight="1">
      <c r="K15081" s="1715"/>
      <c r="L15081" s="1715"/>
    </row>
    <row r="15082" spans="11:12" ht="15" customHeight="1">
      <c r="K15082" s="1715"/>
      <c r="L15082" s="1715"/>
    </row>
    <row r="15083" spans="11:12" ht="15" customHeight="1">
      <c r="K15083" s="1715"/>
      <c r="L15083" s="1715"/>
    </row>
    <row r="15084" spans="11:12" ht="15" customHeight="1">
      <c r="K15084" s="1715"/>
      <c r="L15084" s="1715"/>
    </row>
    <row r="15085" spans="11:12" ht="15" customHeight="1">
      <c r="K15085" s="1715"/>
      <c r="L15085" s="1715"/>
    </row>
    <row r="15086" spans="11:12" ht="15" customHeight="1">
      <c r="K15086" s="1715"/>
      <c r="L15086" s="1715"/>
    </row>
    <row r="15087" spans="11:12" ht="15" customHeight="1">
      <c r="K15087" s="1715"/>
      <c r="L15087" s="1715"/>
    </row>
    <row r="15088" spans="11:12" ht="15" customHeight="1">
      <c r="K15088" s="1715"/>
      <c r="L15088" s="1715"/>
    </row>
    <row r="15089" spans="11:12" ht="15" customHeight="1">
      <c r="K15089" s="1715"/>
      <c r="L15089" s="1715"/>
    </row>
    <row r="15090" spans="11:12" ht="15" customHeight="1">
      <c r="K15090" s="1715"/>
      <c r="L15090" s="1715"/>
    </row>
    <row r="15091" spans="11:12" ht="15" customHeight="1">
      <c r="K15091" s="1715"/>
      <c r="L15091" s="1715"/>
    </row>
    <row r="15092" spans="11:12" ht="15" customHeight="1">
      <c r="K15092" s="1715"/>
      <c r="L15092" s="1715"/>
    </row>
    <row r="15093" spans="11:12" ht="15" customHeight="1">
      <c r="K15093" s="1715"/>
      <c r="L15093" s="1715"/>
    </row>
    <row r="15094" spans="11:12" ht="15" customHeight="1">
      <c r="K15094" s="1715"/>
      <c r="L15094" s="1715"/>
    </row>
    <row r="15095" spans="11:12" ht="15" customHeight="1">
      <c r="K15095" s="1715"/>
      <c r="L15095" s="1715"/>
    </row>
    <row r="15096" spans="11:12" ht="15" customHeight="1">
      <c r="K15096" s="1715"/>
      <c r="L15096" s="1715"/>
    </row>
    <row r="15097" spans="11:12" ht="15" customHeight="1">
      <c r="K15097" s="1715"/>
      <c r="L15097" s="1715"/>
    </row>
    <row r="15098" spans="11:12" ht="15" customHeight="1">
      <c r="K15098" s="1715"/>
      <c r="L15098" s="1715"/>
    </row>
    <row r="15099" spans="11:12" ht="15" customHeight="1">
      <c r="K15099" s="1715"/>
      <c r="L15099" s="1715"/>
    </row>
    <row r="15100" spans="11:12" ht="15" customHeight="1">
      <c r="K15100" s="1715"/>
      <c r="L15100" s="1715"/>
    </row>
    <row r="15101" spans="11:12" ht="15" customHeight="1">
      <c r="K15101" s="1715"/>
      <c r="L15101" s="1715"/>
    </row>
    <row r="15102" spans="11:12" ht="15" customHeight="1">
      <c r="K15102" s="1715"/>
      <c r="L15102" s="1715"/>
    </row>
    <row r="15103" spans="11:12" ht="15" customHeight="1">
      <c r="K15103" s="1715"/>
      <c r="L15103" s="1715"/>
    </row>
    <row r="15104" spans="11:12" ht="15" customHeight="1">
      <c r="K15104" s="1715"/>
      <c r="L15104" s="1715"/>
    </row>
    <row r="15105" spans="11:12" ht="15" customHeight="1">
      <c r="K15105" s="1715"/>
      <c r="L15105" s="1715"/>
    </row>
    <row r="15106" spans="11:12" ht="15" customHeight="1">
      <c r="K15106" s="1715"/>
      <c r="L15106" s="1715"/>
    </row>
    <row r="15107" spans="11:12" ht="15" customHeight="1">
      <c r="K15107" s="1715"/>
      <c r="L15107" s="1715"/>
    </row>
    <row r="15108" spans="11:12" ht="15" customHeight="1">
      <c r="K15108" s="1715"/>
      <c r="L15108" s="1715"/>
    </row>
    <row r="15109" spans="11:12" ht="15" customHeight="1">
      <c r="K15109" s="1715"/>
      <c r="L15109" s="1715"/>
    </row>
    <row r="15110" spans="11:12" ht="15" customHeight="1">
      <c r="K15110" s="1715"/>
      <c r="L15110" s="1715"/>
    </row>
    <row r="15111" spans="11:12" ht="15" customHeight="1">
      <c r="K15111" s="1715"/>
      <c r="L15111" s="1715"/>
    </row>
    <row r="15112" spans="11:12" ht="15" customHeight="1">
      <c r="K15112" s="1715"/>
      <c r="L15112" s="1715"/>
    </row>
    <row r="15113" spans="11:12" ht="15" customHeight="1">
      <c r="K15113" s="1715"/>
      <c r="L15113" s="1715"/>
    </row>
    <row r="15114" spans="11:12" ht="15" customHeight="1">
      <c r="K15114" s="1715"/>
      <c r="L15114" s="1715"/>
    </row>
    <row r="15115" spans="11:12" ht="15" customHeight="1">
      <c r="K15115" s="1715"/>
      <c r="L15115" s="1715"/>
    </row>
    <row r="15116" spans="11:12" ht="15" customHeight="1">
      <c r="K15116" s="1715"/>
      <c r="L15116" s="1715"/>
    </row>
    <row r="15117" spans="11:12" ht="15" customHeight="1">
      <c r="K15117" s="1715"/>
      <c r="L15117" s="1715"/>
    </row>
    <row r="15118" spans="11:12" ht="15" customHeight="1">
      <c r="K15118" s="1715"/>
      <c r="L15118" s="1715"/>
    </row>
    <row r="15119" spans="11:12" ht="15" customHeight="1">
      <c r="K15119" s="1715"/>
      <c r="L15119" s="1715"/>
    </row>
    <row r="15120" spans="11:12" ht="15" customHeight="1">
      <c r="K15120" s="1715"/>
      <c r="L15120" s="1715"/>
    </row>
    <row r="15121" spans="11:12" ht="15" customHeight="1">
      <c r="K15121" s="1715"/>
      <c r="L15121" s="1715"/>
    </row>
    <row r="15122" spans="11:12" ht="15" customHeight="1">
      <c r="K15122" s="1715"/>
      <c r="L15122" s="1715"/>
    </row>
    <row r="15123" spans="11:12" ht="15" customHeight="1">
      <c r="K15123" s="1715"/>
      <c r="L15123" s="1715"/>
    </row>
    <row r="15124" spans="11:12" ht="15" customHeight="1">
      <c r="K15124" s="1715"/>
      <c r="L15124" s="1715"/>
    </row>
    <row r="15125" spans="11:12" ht="15" customHeight="1">
      <c r="K15125" s="1715"/>
      <c r="L15125" s="1715"/>
    </row>
    <row r="15126" spans="11:12" ht="15" customHeight="1">
      <c r="K15126" s="1715"/>
      <c r="L15126" s="1715"/>
    </row>
    <row r="15127" spans="11:12" ht="15" customHeight="1">
      <c r="K15127" s="1715"/>
      <c r="L15127" s="1715"/>
    </row>
    <row r="15128" spans="11:12" ht="15" customHeight="1">
      <c r="K15128" s="1715"/>
      <c r="L15128" s="1715"/>
    </row>
    <row r="15129" spans="11:12" ht="15" customHeight="1">
      <c r="K15129" s="1715"/>
      <c r="L15129" s="1715"/>
    </row>
    <row r="15130" spans="11:12" ht="15" customHeight="1">
      <c r="K15130" s="1715"/>
      <c r="L15130" s="1715"/>
    </row>
    <row r="15131" spans="11:12" ht="15" customHeight="1">
      <c r="K15131" s="1715"/>
      <c r="L15131" s="1715"/>
    </row>
    <row r="15132" spans="11:12" ht="15" customHeight="1">
      <c r="K15132" s="1715"/>
      <c r="L15132" s="1715"/>
    </row>
    <row r="15133" spans="11:12" ht="15" customHeight="1">
      <c r="K15133" s="1715"/>
      <c r="L15133" s="1715"/>
    </row>
    <row r="15134" spans="11:12" ht="15" customHeight="1">
      <c r="K15134" s="1715"/>
      <c r="L15134" s="1715"/>
    </row>
    <row r="15135" spans="11:12" ht="15" customHeight="1">
      <c r="K15135" s="1715"/>
      <c r="L15135" s="1715"/>
    </row>
    <row r="15136" spans="11:12" ht="15" customHeight="1">
      <c r="K15136" s="1715"/>
      <c r="L15136" s="1715"/>
    </row>
    <row r="15137" spans="11:12" ht="15" customHeight="1">
      <c r="K15137" s="1715"/>
      <c r="L15137" s="1715"/>
    </row>
    <row r="15138" spans="11:12" ht="15" customHeight="1">
      <c r="K15138" s="1715"/>
      <c r="L15138" s="1715"/>
    </row>
    <row r="15139" spans="11:12" ht="15" customHeight="1">
      <c r="K15139" s="1715"/>
      <c r="L15139" s="1715"/>
    </row>
    <row r="15140" spans="11:12" ht="15" customHeight="1">
      <c r="K15140" s="1715"/>
      <c r="L15140" s="1715"/>
    </row>
    <row r="15141" spans="11:12" ht="15" customHeight="1">
      <c r="K15141" s="1715"/>
      <c r="L15141" s="1715"/>
    </row>
    <row r="15142" spans="11:12" ht="15" customHeight="1">
      <c r="K15142" s="1715"/>
      <c r="L15142" s="1715"/>
    </row>
    <row r="15143" spans="11:12" ht="15" customHeight="1">
      <c r="K15143" s="1715"/>
      <c r="L15143" s="1715"/>
    </row>
    <row r="15144" spans="11:12" ht="15" customHeight="1">
      <c r="K15144" s="1715"/>
      <c r="L15144" s="1715"/>
    </row>
    <row r="15145" spans="11:12" ht="15" customHeight="1">
      <c r="K15145" s="1715"/>
      <c r="L15145" s="1715"/>
    </row>
    <row r="15146" spans="11:12" ht="15" customHeight="1">
      <c r="K15146" s="1715"/>
      <c r="L15146" s="1715"/>
    </row>
    <row r="15147" spans="11:12" ht="15" customHeight="1">
      <c r="K15147" s="1715"/>
      <c r="L15147" s="1715"/>
    </row>
    <row r="15148" spans="11:12" ht="15" customHeight="1">
      <c r="K15148" s="1715"/>
      <c r="L15148" s="1715"/>
    </row>
    <row r="15149" spans="11:12" ht="15" customHeight="1">
      <c r="K15149" s="1715"/>
      <c r="L15149" s="1715"/>
    </row>
    <row r="15150" spans="11:12" ht="15" customHeight="1">
      <c r="K15150" s="1715"/>
      <c r="L15150" s="1715"/>
    </row>
    <row r="15151" spans="11:12" ht="15" customHeight="1">
      <c r="K15151" s="1715"/>
      <c r="L15151" s="1715"/>
    </row>
    <row r="15152" spans="11:12" ht="15" customHeight="1">
      <c r="K15152" s="1715"/>
      <c r="L15152" s="1715"/>
    </row>
    <row r="15153" spans="11:12" ht="15" customHeight="1">
      <c r="K15153" s="1715"/>
      <c r="L15153" s="1715"/>
    </row>
    <row r="15154" spans="11:12" ht="15" customHeight="1">
      <c r="K15154" s="1715"/>
      <c r="L15154" s="1715"/>
    </row>
    <row r="15155" spans="11:12" ht="15" customHeight="1">
      <c r="K15155" s="1715"/>
      <c r="L15155" s="1715"/>
    </row>
    <row r="15156" spans="11:12" ht="15" customHeight="1">
      <c r="K15156" s="1715"/>
      <c r="L15156" s="1715"/>
    </row>
    <row r="15157" spans="11:12" ht="15" customHeight="1">
      <c r="K15157" s="1715"/>
      <c r="L15157" s="1715"/>
    </row>
    <row r="15158" spans="11:12" ht="15" customHeight="1">
      <c r="K15158" s="1715"/>
      <c r="L15158" s="1715"/>
    </row>
    <row r="15159" spans="11:12" ht="15" customHeight="1">
      <c r="K15159" s="1715"/>
      <c r="L15159" s="1715"/>
    </row>
    <row r="15160" spans="11:12" ht="15" customHeight="1">
      <c r="K15160" s="1715"/>
      <c r="L15160" s="1715"/>
    </row>
    <row r="15161" spans="11:12" ht="15" customHeight="1">
      <c r="K15161" s="1715"/>
      <c r="L15161" s="1715"/>
    </row>
    <row r="15162" spans="11:12" ht="15" customHeight="1">
      <c r="K15162" s="1715"/>
      <c r="L15162" s="1715"/>
    </row>
    <row r="15163" spans="11:12" ht="15" customHeight="1">
      <c r="K15163" s="1715"/>
      <c r="L15163" s="1715"/>
    </row>
    <row r="15164" spans="11:12" ht="15" customHeight="1">
      <c r="K15164" s="1715"/>
      <c r="L15164" s="1715"/>
    </row>
    <row r="15165" spans="11:12" ht="15" customHeight="1">
      <c r="K15165" s="1715"/>
      <c r="L15165" s="1715"/>
    </row>
    <row r="15166" spans="11:12" ht="15" customHeight="1">
      <c r="K15166" s="1715"/>
      <c r="L15166" s="1715"/>
    </row>
    <row r="15167" spans="11:12" ht="15" customHeight="1">
      <c r="K15167" s="1715"/>
      <c r="L15167" s="1715"/>
    </row>
    <row r="15168" spans="11:12" ht="15" customHeight="1">
      <c r="K15168" s="1715"/>
      <c r="L15168" s="1715"/>
    </row>
    <row r="15169" spans="11:12" ht="15" customHeight="1">
      <c r="K15169" s="1715"/>
      <c r="L15169" s="1715"/>
    </row>
    <row r="15170" spans="11:12" ht="15" customHeight="1">
      <c r="K15170" s="1715"/>
      <c r="L15170" s="1715"/>
    </row>
    <row r="15171" spans="11:12" ht="15" customHeight="1">
      <c r="K15171" s="1715"/>
      <c r="L15171" s="1715"/>
    </row>
    <row r="15172" spans="11:12" ht="15" customHeight="1">
      <c r="K15172" s="1715"/>
      <c r="L15172" s="1715"/>
    </row>
    <row r="15173" spans="11:12" ht="15" customHeight="1">
      <c r="K15173" s="1715"/>
      <c r="L15173" s="1715"/>
    </row>
    <row r="15174" spans="11:12" ht="15" customHeight="1">
      <c r="K15174" s="1715"/>
      <c r="L15174" s="1715"/>
    </row>
    <row r="15175" spans="11:12" ht="15" customHeight="1">
      <c r="K15175" s="1715"/>
      <c r="L15175" s="1715"/>
    </row>
    <row r="15176" spans="11:12" ht="15" customHeight="1">
      <c r="K15176" s="1715"/>
      <c r="L15176" s="1715"/>
    </row>
    <row r="15177" spans="11:12" ht="15" customHeight="1">
      <c r="K15177" s="1715"/>
      <c r="L15177" s="1715"/>
    </row>
    <row r="15178" spans="11:12" ht="15" customHeight="1">
      <c r="K15178" s="1715"/>
      <c r="L15178" s="1715"/>
    </row>
    <row r="15179" spans="11:12" ht="15" customHeight="1">
      <c r="K15179" s="1715"/>
      <c r="L15179" s="1715"/>
    </row>
    <row r="15180" spans="11:12" ht="15" customHeight="1">
      <c r="K15180" s="1715"/>
      <c r="L15180" s="1715"/>
    </row>
    <row r="15181" spans="11:12" ht="15" customHeight="1">
      <c r="K15181" s="1715"/>
      <c r="L15181" s="1715"/>
    </row>
    <row r="15182" spans="11:12" ht="15" customHeight="1">
      <c r="K15182" s="1715"/>
      <c r="L15182" s="1715"/>
    </row>
    <row r="15183" spans="11:12" ht="15" customHeight="1">
      <c r="K15183" s="1715"/>
      <c r="L15183" s="1715"/>
    </row>
    <row r="15184" spans="11:12" ht="15" customHeight="1">
      <c r="K15184" s="1715"/>
      <c r="L15184" s="1715"/>
    </row>
    <row r="15185" spans="11:12" ht="15" customHeight="1">
      <c r="K15185" s="1715"/>
      <c r="L15185" s="1715"/>
    </row>
    <row r="15186" spans="11:12" ht="15" customHeight="1">
      <c r="K15186" s="1715"/>
      <c r="L15186" s="1715"/>
    </row>
    <row r="15187" spans="11:12" ht="15" customHeight="1">
      <c r="K15187" s="1715"/>
      <c r="L15187" s="1715"/>
    </row>
    <row r="15188" spans="11:12" ht="15" customHeight="1">
      <c r="K15188" s="1715"/>
      <c r="L15188" s="1715"/>
    </row>
    <row r="15189" spans="11:12" ht="15" customHeight="1">
      <c r="K15189" s="1715"/>
      <c r="L15189" s="1715"/>
    </row>
    <row r="15190" spans="11:12" ht="15" customHeight="1">
      <c r="K15190" s="1715"/>
      <c r="L15190" s="1715"/>
    </row>
    <row r="15191" spans="11:12" ht="15" customHeight="1">
      <c r="K15191" s="1715"/>
      <c r="L15191" s="1715"/>
    </row>
    <row r="15192" spans="11:12" ht="15" customHeight="1">
      <c r="K15192" s="1715"/>
      <c r="L15192" s="1715"/>
    </row>
    <row r="15193" spans="11:12" ht="15" customHeight="1">
      <c r="K15193" s="1715"/>
      <c r="L15193" s="1715"/>
    </row>
    <row r="15194" spans="11:12" ht="15" customHeight="1">
      <c r="K15194" s="1715"/>
      <c r="L15194" s="1715"/>
    </row>
    <row r="15195" spans="11:12" ht="15" customHeight="1">
      <c r="K15195" s="1715"/>
      <c r="L15195" s="1715"/>
    </row>
    <row r="15196" spans="11:12" ht="15" customHeight="1">
      <c r="K15196" s="1715"/>
      <c r="L15196" s="1715"/>
    </row>
    <row r="15197" spans="11:12" ht="15" customHeight="1">
      <c r="K15197" s="1715"/>
      <c r="L15197" s="1715"/>
    </row>
    <row r="15198" spans="11:12" ht="15" customHeight="1">
      <c r="K15198" s="1715"/>
      <c r="L15198" s="1715"/>
    </row>
    <row r="15199" spans="11:12" ht="15" customHeight="1">
      <c r="K15199" s="1715"/>
      <c r="L15199" s="1715"/>
    </row>
    <row r="15200" spans="11:12" ht="15" customHeight="1">
      <c r="K15200" s="1715"/>
      <c r="L15200" s="1715"/>
    </row>
    <row r="15201" spans="11:12" ht="15" customHeight="1">
      <c r="K15201" s="1715"/>
      <c r="L15201" s="1715"/>
    </row>
    <row r="15202" spans="11:12" ht="15" customHeight="1">
      <c r="K15202" s="1715"/>
      <c r="L15202" s="1715"/>
    </row>
    <row r="15203" spans="11:12" ht="15" customHeight="1">
      <c r="K15203" s="1715"/>
      <c r="L15203" s="1715"/>
    </row>
    <row r="15204" spans="11:12" ht="15" customHeight="1">
      <c r="K15204" s="1715"/>
      <c r="L15204" s="1715"/>
    </row>
    <row r="15205" spans="11:12" ht="15" customHeight="1">
      <c r="K15205" s="1715"/>
      <c r="L15205" s="1715"/>
    </row>
    <row r="15206" spans="11:12" ht="15" customHeight="1">
      <c r="K15206" s="1715"/>
      <c r="L15206" s="1715"/>
    </row>
    <row r="15207" spans="11:12" ht="15" customHeight="1">
      <c r="K15207" s="1715"/>
      <c r="L15207" s="1715"/>
    </row>
    <row r="15208" spans="11:12" ht="15" customHeight="1">
      <c r="K15208" s="1715"/>
      <c r="L15208" s="1715"/>
    </row>
    <row r="15209" spans="11:12" ht="15" customHeight="1">
      <c r="K15209" s="1715"/>
      <c r="L15209" s="1715"/>
    </row>
    <row r="15210" spans="11:12" ht="15" customHeight="1">
      <c r="K15210" s="1715"/>
      <c r="L15210" s="1715"/>
    </row>
    <row r="15211" spans="11:12" ht="15" customHeight="1">
      <c r="K15211" s="1715"/>
      <c r="L15211" s="1715"/>
    </row>
    <row r="15212" spans="11:12" ht="15" customHeight="1">
      <c r="K15212" s="1715"/>
      <c r="L15212" s="1715"/>
    </row>
    <row r="15213" spans="11:12" ht="15" customHeight="1">
      <c r="K15213" s="1715"/>
      <c r="L15213" s="1715"/>
    </row>
    <row r="15214" spans="11:12" ht="15" customHeight="1">
      <c r="K15214" s="1715"/>
      <c r="L15214" s="1715"/>
    </row>
    <row r="15215" spans="11:12" ht="15" customHeight="1">
      <c r="K15215" s="1715"/>
      <c r="L15215" s="1715"/>
    </row>
    <row r="15216" spans="11:12" ht="15" customHeight="1">
      <c r="K15216" s="1715"/>
      <c r="L15216" s="1715"/>
    </row>
    <row r="15217" spans="11:12" ht="15" customHeight="1">
      <c r="K15217" s="1715"/>
      <c r="L15217" s="1715"/>
    </row>
    <row r="15218" spans="11:12" ht="15" customHeight="1">
      <c r="K15218" s="1715"/>
      <c r="L15218" s="1715"/>
    </row>
    <row r="15219" spans="11:12" ht="15" customHeight="1">
      <c r="K15219" s="1715"/>
      <c r="L15219" s="1715"/>
    </row>
    <row r="15220" spans="11:12" ht="15" customHeight="1">
      <c r="K15220" s="1715"/>
      <c r="L15220" s="1715"/>
    </row>
    <row r="15221" spans="11:12" ht="15" customHeight="1">
      <c r="K15221" s="1715"/>
      <c r="L15221" s="1715"/>
    </row>
    <row r="15222" spans="11:12" ht="15" customHeight="1">
      <c r="K15222" s="1715"/>
      <c r="L15222" s="1715"/>
    </row>
    <row r="15223" spans="11:12" ht="15" customHeight="1">
      <c r="K15223" s="1715"/>
      <c r="L15223" s="1715"/>
    </row>
    <row r="15224" spans="11:12" ht="15" customHeight="1">
      <c r="K15224" s="1715"/>
      <c r="L15224" s="1715"/>
    </row>
    <row r="15225" spans="11:12" ht="15" customHeight="1">
      <c r="K15225" s="1715"/>
      <c r="L15225" s="1715"/>
    </row>
    <row r="15226" spans="11:12" ht="15" customHeight="1">
      <c r="K15226" s="1715"/>
      <c r="L15226" s="1715"/>
    </row>
    <row r="15227" spans="11:12" ht="15" customHeight="1">
      <c r="K15227" s="1715"/>
      <c r="L15227" s="1715"/>
    </row>
    <row r="15228" spans="11:12" ht="15" customHeight="1">
      <c r="K15228" s="1715"/>
      <c r="L15228" s="1715"/>
    </row>
    <row r="15229" spans="11:12" ht="15" customHeight="1">
      <c r="K15229" s="1715"/>
      <c r="L15229" s="1715"/>
    </row>
    <row r="15230" spans="11:12" ht="15" customHeight="1">
      <c r="K15230" s="1715"/>
      <c r="L15230" s="1715"/>
    </row>
    <row r="15231" spans="11:12" ht="15" customHeight="1">
      <c r="K15231" s="1715"/>
      <c r="L15231" s="1715"/>
    </row>
    <row r="15232" spans="11:12" ht="15" customHeight="1">
      <c r="K15232" s="1715"/>
      <c r="L15232" s="1715"/>
    </row>
    <row r="15233" spans="11:12" ht="15" customHeight="1">
      <c r="K15233" s="1715"/>
      <c r="L15233" s="1715"/>
    </row>
    <row r="15234" spans="11:12" ht="15" customHeight="1">
      <c r="K15234" s="1715"/>
      <c r="L15234" s="1715"/>
    </row>
    <row r="15235" spans="11:12" ht="15" customHeight="1">
      <c r="K15235" s="1715"/>
      <c r="L15235" s="1715"/>
    </row>
    <row r="15236" spans="11:12" ht="15" customHeight="1">
      <c r="K15236" s="1715"/>
      <c r="L15236" s="1715"/>
    </row>
    <row r="15237" spans="11:12" ht="15" customHeight="1">
      <c r="K15237" s="1715"/>
      <c r="L15237" s="1715"/>
    </row>
    <row r="15238" spans="11:12" ht="15" customHeight="1">
      <c r="K15238" s="1715"/>
      <c r="L15238" s="1715"/>
    </row>
    <row r="15239" spans="11:12" ht="15" customHeight="1">
      <c r="K15239" s="1715"/>
      <c r="L15239" s="1715"/>
    </row>
    <row r="15240" spans="11:12" ht="15" customHeight="1">
      <c r="K15240" s="1715"/>
      <c r="L15240" s="1715"/>
    </row>
    <row r="15241" spans="11:12" ht="15" customHeight="1">
      <c r="K15241" s="1715"/>
      <c r="L15241" s="1715"/>
    </row>
    <row r="15242" spans="11:12" ht="15" customHeight="1">
      <c r="K15242" s="1715"/>
      <c r="L15242" s="1715"/>
    </row>
    <row r="15243" spans="11:12" ht="15" customHeight="1">
      <c r="K15243" s="1715"/>
      <c r="L15243" s="1715"/>
    </row>
    <row r="15244" spans="11:12" ht="15" customHeight="1">
      <c r="K15244" s="1715"/>
      <c r="L15244" s="1715"/>
    </row>
    <row r="15245" spans="11:12" ht="15" customHeight="1">
      <c r="K15245" s="1715"/>
      <c r="L15245" s="1715"/>
    </row>
    <row r="15246" spans="11:12" ht="15" customHeight="1">
      <c r="K15246" s="1715"/>
      <c r="L15246" s="1715"/>
    </row>
    <row r="15247" spans="11:12" ht="15" customHeight="1">
      <c r="K15247" s="1715"/>
      <c r="L15247" s="1715"/>
    </row>
    <row r="15248" spans="11:12" ht="15" customHeight="1">
      <c r="K15248" s="1715"/>
      <c r="L15248" s="1715"/>
    </row>
    <row r="15249" spans="11:12" ht="15" customHeight="1">
      <c r="K15249" s="1715"/>
      <c r="L15249" s="1715"/>
    </row>
    <row r="15250" spans="11:12" ht="15" customHeight="1">
      <c r="K15250" s="1715"/>
      <c r="L15250" s="1715"/>
    </row>
    <row r="15251" spans="11:12" ht="15" customHeight="1">
      <c r="K15251" s="1715"/>
      <c r="L15251" s="1715"/>
    </row>
    <row r="15252" spans="11:12" ht="15" customHeight="1">
      <c r="K15252" s="1715"/>
      <c r="L15252" s="1715"/>
    </row>
    <row r="15253" spans="11:12" ht="15" customHeight="1">
      <c r="K15253" s="1715"/>
      <c r="L15253" s="1715"/>
    </row>
    <row r="15254" spans="11:12" ht="15" customHeight="1">
      <c r="K15254" s="1715"/>
      <c r="L15254" s="1715"/>
    </row>
    <row r="15255" spans="11:12" ht="15" customHeight="1">
      <c r="K15255" s="1715"/>
      <c r="L15255" s="1715"/>
    </row>
    <row r="15256" spans="11:12" ht="15" customHeight="1">
      <c r="K15256" s="1715"/>
      <c r="L15256" s="1715"/>
    </row>
    <row r="15257" spans="11:12" ht="15" customHeight="1">
      <c r="K15257" s="1715"/>
      <c r="L15257" s="1715"/>
    </row>
    <row r="15258" spans="11:12" ht="15" customHeight="1">
      <c r="K15258" s="1715"/>
      <c r="L15258" s="1715"/>
    </row>
    <row r="15259" spans="11:12" ht="15" customHeight="1">
      <c r="K15259" s="1715"/>
      <c r="L15259" s="1715"/>
    </row>
    <row r="15260" spans="11:12" ht="15" customHeight="1">
      <c r="K15260" s="1715"/>
      <c r="L15260" s="1715"/>
    </row>
    <row r="15261" spans="11:12" ht="15" customHeight="1">
      <c r="K15261" s="1715"/>
      <c r="L15261" s="1715"/>
    </row>
    <row r="15262" spans="11:12" ht="15" customHeight="1">
      <c r="K15262" s="1715"/>
      <c r="L15262" s="1715"/>
    </row>
    <row r="15263" spans="11:12" ht="15" customHeight="1">
      <c r="K15263" s="1715"/>
      <c r="L15263" s="1715"/>
    </row>
    <row r="15264" spans="11:12" ht="15" customHeight="1">
      <c r="K15264" s="1715"/>
      <c r="L15264" s="1715"/>
    </row>
    <row r="15265" spans="11:12" ht="15" customHeight="1">
      <c r="K15265" s="1715"/>
      <c r="L15265" s="1715"/>
    </row>
    <row r="15266" spans="11:12" ht="15" customHeight="1">
      <c r="K15266" s="1715"/>
      <c r="L15266" s="1715"/>
    </row>
    <row r="15267" spans="11:12" ht="15" customHeight="1">
      <c r="K15267" s="1715"/>
      <c r="L15267" s="1715"/>
    </row>
    <row r="15268" spans="11:12" ht="15" customHeight="1">
      <c r="K15268" s="1715"/>
      <c r="L15268" s="1715"/>
    </row>
    <row r="15269" spans="11:12" ht="15" customHeight="1">
      <c r="K15269" s="1715"/>
      <c r="L15269" s="1715"/>
    </row>
    <row r="15270" spans="11:12" ht="15" customHeight="1">
      <c r="K15270" s="1715"/>
      <c r="L15270" s="1715"/>
    </row>
    <row r="15271" spans="11:12" ht="15" customHeight="1">
      <c r="K15271" s="1715"/>
      <c r="L15271" s="1715"/>
    </row>
    <row r="15272" spans="11:12" ht="15" customHeight="1">
      <c r="K15272" s="1715"/>
      <c r="L15272" s="1715"/>
    </row>
    <row r="15273" spans="11:12" ht="15" customHeight="1">
      <c r="K15273" s="1715"/>
      <c r="L15273" s="1715"/>
    </row>
    <row r="15274" spans="11:12" ht="15" customHeight="1">
      <c r="K15274" s="1715"/>
      <c r="L15274" s="1715"/>
    </row>
    <row r="15275" spans="11:12" ht="15" customHeight="1">
      <c r="K15275" s="1715"/>
      <c r="L15275" s="1715"/>
    </row>
    <row r="15276" spans="11:12" ht="15" customHeight="1">
      <c r="K15276" s="1715"/>
      <c r="L15276" s="1715"/>
    </row>
    <row r="15277" spans="11:12" ht="15" customHeight="1">
      <c r="K15277" s="1715"/>
      <c r="L15277" s="1715"/>
    </row>
    <row r="15278" spans="11:12" ht="15" customHeight="1">
      <c r="K15278" s="1715"/>
      <c r="L15278" s="1715"/>
    </row>
    <row r="15279" spans="11:12" ht="15" customHeight="1">
      <c r="K15279" s="1715"/>
      <c r="L15279" s="1715"/>
    </row>
    <row r="15280" spans="11:12" ht="15" customHeight="1">
      <c r="K15280" s="1715"/>
      <c r="L15280" s="1715"/>
    </row>
    <row r="15281" spans="11:12" ht="15" customHeight="1">
      <c r="K15281" s="1715"/>
      <c r="L15281" s="1715"/>
    </row>
    <row r="15282" spans="11:12" ht="15" customHeight="1">
      <c r="K15282" s="1715"/>
      <c r="L15282" s="1715"/>
    </row>
    <row r="15283" spans="11:12" ht="15" customHeight="1">
      <c r="K15283" s="1715"/>
      <c r="L15283" s="1715"/>
    </row>
    <row r="15284" spans="11:12" ht="15" customHeight="1">
      <c r="K15284" s="1715"/>
      <c r="L15284" s="1715"/>
    </row>
    <row r="15285" spans="11:12" ht="15" customHeight="1">
      <c r="K15285" s="1715"/>
      <c r="L15285" s="1715"/>
    </row>
    <row r="15286" spans="11:12" ht="15" customHeight="1">
      <c r="K15286" s="1715"/>
      <c r="L15286" s="1715"/>
    </row>
    <row r="15287" spans="11:12" ht="15" customHeight="1">
      <c r="K15287" s="1715"/>
      <c r="L15287" s="1715"/>
    </row>
    <row r="15288" spans="11:12" ht="15" customHeight="1">
      <c r="K15288" s="1715"/>
      <c r="L15288" s="1715"/>
    </row>
    <row r="15289" spans="11:12" ht="15" customHeight="1">
      <c r="K15289" s="1715"/>
      <c r="L15289" s="1715"/>
    </row>
    <row r="15290" spans="11:12" ht="15" customHeight="1">
      <c r="K15290" s="1715"/>
      <c r="L15290" s="1715"/>
    </row>
    <row r="15291" spans="11:12" ht="15" customHeight="1">
      <c r="K15291" s="1715"/>
      <c r="L15291" s="1715"/>
    </row>
    <row r="15292" spans="11:12" ht="15" customHeight="1">
      <c r="K15292" s="1715"/>
      <c r="L15292" s="1715"/>
    </row>
    <row r="15293" spans="11:12" ht="15" customHeight="1">
      <c r="K15293" s="1715"/>
      <c r="L15293" s="1715"/>
    </row>
    <row r="15294" spans="11:12" ht="15" customHeight="1">
      <c r="K15294" s="1715"/>
      <c r="L15294" s="1715"/>
    </row>
    <row r="15295" spans="11:12" ht="15" customHeight="1">
      <c r="K15295" s="1715"/>
      <c r="L15295" s="1715"/>
    </row>
    <row r="15296" spans="11:12" ht="15" customHeight="1">
      <c r="K15296" s="1715"/>
      <c r="L15296" s="1715"/>
    </row>
    <row r="15297" spans="11:12" ht="15" customHeight="1">
      <c r="K15297" s="1715"/>
      <c r="L15297" s="1715"/>
    </row>
    <row r="15298" spans="11:12" ht="15" customHeight="1">
      <c r="K15298" s="1715"/>
      <c r="L15298" s="1715"/>
    </row>
    <row r="15299" spans="11:12" ht="15" customHeight="1">
      <c r="K15299" s="1715"/>
      <c r="L15299" s="1715"/>
    </row>
    <row r="15300" spans="11:12" ht="15" customHeight="1">
      <c r="K15300" s="1715"/>
      <c r="L15300" s="1715"/>
    </row>
    <row r="15301" spans="11:12" ht="15" customHeight="1">
      <c r="K15301" s="1715"/>
      <c r="L15301" s="1715"/>
    </row>
    <row r="15302" spans="11:12" ht="15" customHeight="1">
      <c r="K15302" s="1715"/>
      <c r="L15302" s="1715"/>
    </row>
    <row r="15303" spans="11:12" ht="15" customHeight="1">
      <c r="K15303" s="1715"/>
      <c r="L15303" s="1715"/>
    </row>
    <row r="15304" spans="11:12" ht="15" customHeight="1">
      <c r="K15304" s="1715"/>
      <c r="L15304" s="1715"/>
    </row>
    <row r="15305" spans="11:12" ht="15" customHeight="1">
      <c r="K15305" s="1715"/>
      <c r="L15305" s="1715"/>
    </row>
    <row r="15306" spans="11:12" ht="15" customHeight="1">
      <c r="K15306" s="1715"/>
      <c r="L15306" s="1715"/>
    </row>
    <row r="15307" spans="11:12" ht="15" customHeight="1">
      <c r="K15307" s="1715"/>
      <c r="L15307" s="1715"/>
    </row>
    <row r="15308" spans="11:12" ht="15" customHeight="1">
      <c r="K15308" s="1715"/>
      <c r="L15308" s="1715"/>
    </row>
    <row r="15309" spans="11:12" ht="15" customHeight="1">
      <c r="K15309" s="1715"/>
      <c r="L15309" s="1715"/>
    </row>
    <row r="15310" spans="11:12" ht="15" customHeight="1">
      <c r="K15310" s="1715"/>
      <c r="L15310" s="1715"/>
    </row>
    <row r="15311" spans="11:12" ht="15" customHeight="1">
      <c r="K15311" s="1715"/>
      <c r="L15311" s="1715"/>
    </row>
    <row r="15312" spans="11:12" ht="15" customHeight="1">
      <c r="K15312" s="1715"/>
      <c r="L15312" s="1715"/>
    </row>
    <row r="15313" spans="11:12" ht="15" customHeight="1">
      <c r="K15313" s="1715"/>
      <c r="L15313" s="1715"/>
    </row>
    <row r="15314" spans="11:12" ht="15" customHeight="1">
      <c r="K15314" s="1715"/>
      <c r="L15314" s="1715"/>
    </row>
    <row r="15315" spans="11:12" ht="15" customHeight="1">
      <c r="K15315" s="1715"/>
      <c r="L15315" s="1715"/>
    </row>
    <row r="15316" spans="11:12" ht="15" customHeight="1">
      <c r="K15316" s="1715"/>
      <c r="L15316" s="1715"/>
    </row>
    <row r="15317" spans="11:12" ht="15" customHeight="1">
      <c r="K15317" s="1715"/>
      <c r="L15317" s="1715"/>
    </row>
    <row r="15318" spans="11:12" ht="15" customHeight="1">
      <c r="K15318" s="1715"/>
      <c r="L15318" s="1715"/>
    </row>
    <row r="15319" spans="11:12" ht="15" customHeight="1">
      <c r="K15319" s="1715"/>
      <c r="L15319" s="1715"/>
    </row>
    <row r="15320" spans="11:12" ht="15" customHeight="1">
      <c r="K15320" s="1715"/>
      <c r="L15320" s="1715"/>
    </row>
    <row r="15321" spans="11:12" ht="15" customHeight="1">
      <c r="K15321" s="1715"/>
      <c r="L15321" s="1715"/>
    </row>
    <row r="15322" spans="11:12" ht="15" customHeight="1">
      <c r="K15322" s="1715"/>
      <c r="L15322" s="1715"/>
    </row>
    <row r="15323" spans="11:12" ht="15" customHeight="1">
      <c r="K15323" s="1715"/>
      <c r="L15323" s="1715"/>
    </row>
    <row r="15324" spans="11:12" ht="15" customHeight="1">
      <c r="K15324" s="1715"/>
      <c r="L15324" s="1715"/>
    </row>
    <row r="15325" spans="11:12" ht="15" customHeight="1">
      <c r="K15325" s="1715"/>
      <c r="L15325" s="1715"/>
    </row>
    <row r="15326" spans="11:12" ht="15" customHeight="1">
      <c r="K15326" s="1715"/>
      <c r="L15326" s="1715"/>
    </row>
    <row r="15327" spans="11:12" ht="15" customHeight="1">
      <c r="K15327" s="1715"/>
      <c r="L15327" s="1715"/>
    </row>
    <row r="15328" spans="11:12" ht="15" customHeight="1">
      <c r="K15328" s="1715"/>
      <c r="L15328" s="1715"/>
    </row>
    <row r="15329" spans="11:12" ht="15" customHeight="1">
      <c r="K15329" s="1715"/>
      <c r="L15329" s="1715"/>
    </row>
    <row r="15330" spans="11:12" ht="15" customHeight="1">
      <c r="K15330" s="1715"/>
      <c r="L15330" s="1715"/>
    </row>
    <row r="15331" spans="11:12" ht="15" customHeight="1">
      <c r="K15331" s="1715"/>
      <c r="L15331" s="1715"/>
    </row>
    <row r="15332" spans="11:12" ht="15" customHeight="1">
      <c r="K15332" s="1715"/>
      <c r="L15332" s="1715"/>
    </row>
    <row r="15333" spans="11:12" ht="15" customHeight="1">
      <c r="K15333" s="1715"/>
      <c r="L15333" s="1715"/>
    </row>
    <row r="15334" spans="11:12" ht="15" customHeight="1">
      <c r="K15334" s="1715"/>
      <c r="L15334" s="1715"/>
    </row>
    <row r="15335" spans="11:12" ht="15" customHeight="1">
      <c r="K15335" s="1715"/>
      <c r="L15335" s="1715"/>
    </row>
    <row r="15336" spans="11:12" ht="15" customHeight="1">
      <c r="K15336" s="1715"/>
      <c r="L15336" s="1715"/>
    </row>
    <row r="15337" spans="11:12" ht="15" customHeight="1">
      <c r="K15337" s="1715"/>
      <c r="L15337" s="1715"/>
    </row>
    <row r="15338" spans="11:12" ht="15" customHeight="1">
      <c r="K15338" s="1715"/>
      <c r="L15338" s="1715"/>
    </row>
    <row r="15339" spans="11:12" ht="15" customHeight="1">
      <c r="K15339" s="1715"/>
      <c r="L15339" s="1715"/>
    </row>
    <row r="15340" spans="11:12" ht="15" customHeight="1">
      <c r="K15340" s="1715"/>
      <c r="L15340" s="1715"/>
    </row>
    <row r="15341" spans="11:12" ht="15" customHeight="1">
      <c r="K15341" s="1715"/>
      <c r="L15341" s="1715"/>
    </row>
    <row r="15342" spans="11:12" ht="15" customHeight="1">
      <c r="K15342" s="1715"/>
      <c r="L15342" s="1715"/>
    </row>
    <row r="15343" spans="11:12" ht="15" customHeight="1">
      <c r="K15343" s="1715"/>
      <c r="L15343" s="1715"/>
    </row>
    <row r="15344" spans="11:12" ht="15" customHeight="1">
      <c r="K15344" s="1715"/>
      <c r="L15344" s="1715"/>
    </row>
    <row r="15345" spans="11:12" ht="15" customHeight="1">
      <c r="K15345" s="1715"/>
      <c r="L15345" s="1715"/>
    </row>
    <row r="15346" spans="11:12" ht="15" customHeight="1">
      <c r="K15346" s="1715"/>
      <c r="L15346" s="1715"/>
    </row>
    <row r="15347" spans="11:12" ht="15" customHeight="1">
      <c r="K15347" s="1715"/>
      <c r="L15347" s="1715"/>
    </row>
    <row r="15348" spans="11:12" ht="15" customHeight="1">
      <c r="K15348" s="1715"/>
      <c r="L15348" s="1715"/>
    </row>
    <row r="15349" spans="11:12" ht="15" customHeight="1">
      <c r="K15349" s="1715"/>
      <c r="L15349" s="1715"/>
    </row>
    <row r="15350" spans="11:12" ht="15" customHeight="1">
      <c r="K15350" s="1715"/>
      <c r="L15350" s="1715"/>
    </row>
    <row r="15351" spans="11:12" ht="15" customHeight="1">
      <c r="K15351" s="1715"/>
      <c r="L15351" s="1715"/>
    </row>
    <row r="15352" spans="11:12" ht="15" customHeight="1">
      <c r="K15352" s="1715"/>
      <c r="L15352" s="1715"/>
    </row>
    <row r="15353" spans="11:12" ht="15" customHeight="1">
      <c r="K15353" s="1715"/>
      <c r="L15353" s="1715"/>
    </row>
    <row r="15354" spans="11:12" ht="15" customHeight="1">
      <c r="K15354" s="1715"/>
      <c r="L15354" s="1715"/>
    </row>
    <row r="15355" spans="11:12" ht="15" customHeight="1">
      <c r="K15355" s="1715"/>
      <c r="L15355" s="1715"/>
    </row>
    <row r="15356" spans="11:12" ht="15" customHeight="1">
      <c r="K15356" s="1715"/>
      <c r="L15356" s="1715"/>
    </row>
    <row r="15357" spans="11:12" ht="15" customHeight="1">
      <c r="K15357" s="1715"/>
      <c r="L15357" s="1715"/>
    </row>
    <row r="15358" spans="11:12" ht="15" customHeight="1">
      <c r="K15358" s="1715"/>
      <c r="L15358" s="1715"/>
    </row>
    <row r="15359" spans="11:12" ht="15" customHeight="1">
      <c r="K15359" s="1715"/>
      <c r="L15359" s="1715"/>
    </row>
    <row r="15360" spans="11:12" ht="15" customHeight="1">
      <c r="K15360" s="1715"/>
      <c r="L15360" s="1715"/>
    </row>
    <row r="15361" spans="11:12" ht="15" customHeight="1">
      <c r="K15361" s="1715"/>
      <c r="L15361" s="1715"/>
    </row>
    <row r="15362" spans="11:12" ht="15" customHeight="1">
      <c r="K15362" s="1715"/>
      <c r="L15362" s="1715"/>
    </row>
    <row r="15363" spans="11:12" ht="15" customHeight="1">
      <c r="K15363" s="1715"/>
      <c r="L15363" s="1715"/>
    </row>
    <row r="15364" spans="11:12" ht="15" customHeight="1">
      <c r="K15364" s="1715"/>
      <c r="L15364" s="1715"/>
    </row>
    <row r="15365" spans="11:12" ht="15" customHeight="1">
      <c r="K15365" s="1715"/>
      <c r="L15365" s="1715"/>
    </row>
    <row r="15366" spans="11:12" ht="15" customHeight="1">
      <c r="K15366" s="1715"/>
      <c r="L15366" s="1715"/>
    </row>
    <row r="15367" spans="11:12" ht="15" customHeight="1">
      <c r="K15367" s="1715"/>
      <c r="L15367" s="1715"/>
    </row>
    <row r="15368" spans="11:12" ht="15" customHeight="1">
      <c r="K15368" s="1715"/>
      <c r="L15368" s="1715"/>
    </row>
    <row r="15369" spans="11:12" ht="15" customHeight="1">
      <c r="K15369" s="1715"/>
      <c r="L15369" s="1715"/>
    </row>
    <row r="15370" spans="11:12" ht="15" customHeight="1">
      <c r="K15370" s="1715"/>
      <c r="L15370" s="1715"/>
    </row>
    <row r="15371" spans="11:12" ht="15" customHeight="1">
      <c r="K15371" s="1715"/>
      <c r="L15371" s="1715"/>
    </row>
    <row r="15372" spans="11:12" ht="15" customHeight="1">
      <c r="K15372" s="1715"/>
      <c r="L15372" s="1715"/>
    </row>
    <row r="15373" spans="11:12" ht="15" customHeight="1">
      <c r="K15373" s="1715"/>
      <c r="L15373" s="1715"/>
    </row>
    <row r="15374" spans="11:12" ht="15" customHeight="1">
      <c r="K15374" s="1715"/>
      <c r="L15374" s="1715"/>
    </row>
    <row r="15375" spans="11:12" ht="15" customHeight="1">
      <c r="K15375" s="1715"/>
      <c r="L15375" s="1715"/>
    </row>
    <row r="15376" spans="11:12" ht="15" customHeight="1">
      <c r="K15376" s="1715"/>
      <c r="L15376" s="1715"/>
    </row>
    <row r="15377" spans="11:12" ht="15" customHeight="1">
      <c r="K15377" s="1715"/>
      <c r="L15377" s="1715"/>
    </row>
    <row r="15378" spans="11:12" ht="15" customHeight="1">
      <c r="K15378" s="1715"/>
      <c r="L15378" s="1715"/>
    </row>
    <row r="15379" spans="11:12" ht="15" customHeight="1">
      <c r="K15379" s="1715"/>
      <c r="L15379" s="1715"/>
    </row>
    <row r="15380" spans="11:12" ht="15" customHeight="1">
      <c r="K15380" s="1715"/>
      <c r="L15380" s="1715"/>
    </row>
    <row r="15381" spans="11:12" ht="15" customHeight="1">
      <c r="K15381" s="1715"/>
      <c r="L15381" s="1715"/>
    </row>
    <row r="15382" spans="11:12" ht="15" customHeight="1">
      <c r="K15382" s="1715"/>
      <c r="L15382" s="1715"/>
    </row>
    <row r="15383" spans="11:12" ht="15" customHeight="1">
      <c r="K15383" s="1715"/>
      <c r="L15383" s="1715"/>
    </row>
    <row r="15384" spans="11:12" ht="15" customHeight="1">
      <c r="K15384" s="1715"/>
      <c r="L15384" s="1715"/>
    </row>
    <row r="15385" spans="11:12" ht="15" customHeight="1">
      <c r="K15385" s="1715"/>
      <c r="L15385" s="1715"/>
    </row>
    <row r="15386" spans="11:12" ht="15" customHeight="1">
      <c r="K15386" s="1715"/>
      <c r="L15386" s="1715"/>
    </row>
    <row r="15387" spans="11:12" ht="15" customHeight="1">
      <c r="K15387" s="1715"/>
      <c r="L15387" s="1715"/>
    </row>
    <row r="15388" spans="11:12" ht="15" customHeight="1">
      <c r="K15388" s="1715"/>
      <c r="L15388" s="1715"/>
    </row>
    <row r="15389" spans="11:12" ht="15" customHeight="1">
      <c r="K15389" s="1715"/>
      <c r="L15389" s="1715"/>
    </row>
    <row r="15390" spans="11:12" ht="15" customHeight="1">
      <c r="K15390" s="1715"/>
      <c r="L15390" s="1715"/>
    </row>
    <row r="15391" spans="11:12" ht="15" customHeight="1">
      <c r="K15391" s="1715"/>
      <c r="L15391" s="1715"/>
    </row>
    <row r="15392" spans="11:12" ht="15" customHeight="1">
      <c r="K15392" s="1715"/>
      <c r="L15392" s="1715"/>
    </row>
    <row r="15393" spans="11:12" ht="15" customHeight="1">
      <c r="K15393" s="1715"/>
      <c r="L15393" s="1715"/>
    </row>
    <row r="15394" spans="11:12" ht="15" customHeight="1">
      <c r="K15394" s="1715"/>
      <c r="L15394" s="1715"/>
    </row>
    <row r="15395" spans="11:12" ht="15" customHeight="1">
      <c r="K15395" s="1715"/>
      <c r="L15395" s="1715"/>
    </row>
    <row r="15396" spans="11:12" ht="15" customHeight="1">
      <c r="K15396" s="1715"/>
      <c r="L15396" s="1715"/>
    </row>
    <row r="15397" spans="11:12" ht="15" customHeight="1">
      <c r="K15397" s="1715"/>
      <c r="L15397" s="1715"/>
    </row>
    <row r="15398" spans="11:12" ht="15" customHeight="1">
      <c r="K15398" s="1715"/>
      <c r="L15398" s="1715"/>
    </row>
    <row r="15399" spans="11:12" ht="15" customHeight="1">
      <c r="K15399" s="1715"/>
      <c r="L15399" s="1715"/>
    </row>
    <row r="15400" spans="11:12" ht="15" customHeight="1">
      <c r="K15400" s="1715"/>
      <c r="L15400" s="1715"/>
    </row>
    <row r="15401" spans="11:12" ht="15" customHeight="1">
      <c r="K15401" s="1715"/>
      <c r="L15401" s="1715"/>
    </row>
    <row r="15402" spans="11:12" ht="15" customHeight="1">
      <c r="K15402" s="1715"/>
      <c r="L15402" s="1715"/>
    </row>
    <row r="15403" spans="11:12" ht="15" customHeight="1">
      <c r="K15403" s="1715"/>
      <c r="L15403" s="1715"/>
    </row>
    <row r="15404" spans="11:12" ht="15" customHeight="1">
      <c r="K15404" s="1715"/>
      <c r="L15404" s="1715"/>
    </row>
    <row r="15405" spans="11:12" ht="15" customHeight="1">
      <c r="K15405" s="1715"/>
      <c r="L15405" s="1715"/>
    </row>
    <row r="15406" spans="11:12" ht="15" customHeight="1">
      <c r="K15406" s="1715"/>
      <c r="L15406" s="1715"/>
    </row>
    <row r="15407" spans="11:12" ht="15" customHeight="1">
      <c r="K15407" s="1715"/>
      <c r="L15407" s="1715"/>
    </row>
    <row r="15408" spans="11:12" ht="15" customHeight="1">
      <c r="K15408" s="1715"/>
      <c r="L15408" s="1715"/>
    </row>
    <row r="15409" spans="11:12" ht="15" customHeight="1">
      <c r="K15409" s="1715"/>
      <c r="L15409" s="1715"/>
    </row>
    <row r="15410" spans="11:12" ht="15" customHeight="1">
      <c r="K15410" s="1715"/>
      <c r="L15410" s="1715"/>
    </row>
    <row r="15411" spans="11:12" ht="15" customHeight="1">
      <c r="K15411" s="1715"/>
      <c r="L15411" s="1715"/>
    </row>
    <row r="15412" spans="11:12" ht="15" customHeight="1">
      <c r="K15412" s="1715"/>
      <c r="L15412" s="1715"/>
    </row>
    <row r="15413" spans="11:12" ht="15" customHeight="1">
      <c r="K15413" s="1715"/>
      <c r="L15413" s="1715"/>
    </row>
    <row r="15414" spans="11:12" ht="15" customHeight="1">
      <c r="K15414" s="1715"/>
      <c r="L15414" s="1715"/>
    </row>
    <row r="15415" spans="11:12" ht="15" customHeight="1">
      <c r="K15415" s="1715"/>
      <c r="L15415" s="1715"/>
    </row>
    <row r="15416" spans="11:12" ht="15" customHeight="1">
      <c r="K15416" s="1715"/>
      <c r="L15416" s="1715"/>
    </row>
    <row r="15417" spans="11:12" ht="15" customHeight="1">
      <c r="K15417" s="1715"/>
      <c r="L15417" s="1715"/>
    </row>
    <row r="15418" spans="11:12" ht="15" customHeight="1">
      <c r="K15418" s="1715"/>
      <c r="L15418" s="1715"/>
    </row>
    <row r="15419" spans="11:12" ht="15" customHeight="1">
      <c r="K15419" s="1715"/>
      <c r="L15419" s="1715"/>
    </row>
    <row r="15420" spans="11:12" ht="15" customHeight="1">
      <c r="K15420" s="1715"/>
      <c r="L15420" s="1715"/>
    </row>
    <row r="15421" spans="11:12" ht="15" customHeight="1">
      <c r="K15421" s="1715"/>
      <c r="L15421" s="1715"/>
    </row>
    <row r="15422" spans="11:12" ht="15" customHeight="1">
      <c r="K15422" s="1715"/>
      <c r="L15422" s="1715"/>
    </row>
    <row r="15423" spans="11:12" ht="15" customHeight="1">
      <c r="K15423" s="1715"/>
      <c r="L15423" s="1715"/>
    </row>
    <row r="15424" spans="11:12" ht="15" customHeight="1">
      <c r="K15424" s="1715"/>
      <c r="L15424" s="1715"/>
    </row>
    <row r="15425" spans="11:12" ht="15" customHeight="1">
      <c r="K15425" s="1715"/>
      <c r="L15425" s="1715"/>
    </row>
    <row r="15426" spans="11:12" ht="15" customHeight="1">
      <c r="K15426" s="1715"/>
      <c r="L15426" s="1715"/>
    </row>
    <row r="15427" spans="11:12" ht="15" customHeight="1">
      <c r="K15427" s="1715"/>
      <c r="L15427" s="1715"/>
    </row>
    <row r="15428" spans="11:12" ht="15" customHeight="1">
      <c r="K15428" s="1715"/>
      <c r="L15428" s="1715"/>
    </row>
    <row r="15429" spans="11:12" ht="15" customHeight="1">
      <c r="K15429" s="1715"/>
      <c r="L15429" s="1715"/>
    </row>
    <row r="15430" spans="11:12" ht="15" customHeight="1">
      <c r="K15430" s="1715"/>
      <c r="L15430" s="1715"/>
    </row>
    <row r="15431" spans="11:12" ht="15" customHeight="1">
      <c r="K15431" s="1715"/>
      <c r="L15431" s="1715"/>
    </row>
    <row r="15432" spans="11:12" ht="15" customHeight="1">
      <c r="K15432" s="1715"/>
      <c r="L15432" s="1715"/>
    </row>
    <row r="15433" spans="11:12" ht="15" customHeight="1">
      <c r="K15433" s="1715"/>
      <c r="L15433" s="1715"/>
    </row>
    <row r="15434" spans="11:12" ht="15" customHeight="1">
      <c r="K15434" s="1715"/>
      <c r="L15434" s="1715"/>
    </row>
    <row r="15435" spans="11:12" ht="15" customHeight="1">
      <c r="K15435" s="1715"/>
      <c r="L15435" s="1715"/>
    </row>
    <row r="15436" spans="11:12" ht="15" customHeight="1">
      <c r="K15436" s="1715"/>
      <c r="L15436" s="1715"/>
    </row>
    <row r="15437" spans="11:12" ht="15" customHeight="1">
      <c r="K15437" s="1715"/>
      <c r="L15437" s="1715"/>
    </row>
    <row r="15438" spans="11:12" ht="15" customHeight="1">
      <c r="K15438" s="1715"/>
      <c r="L15438" s="1715"/>
    </row>
    <row r="15439" spans="11:12" ht="15" customHeight="1">
      <c r="K15439" s="1715"/>
      <c r="L15439" s="1715"/>
    </row>
    <row r="15440" spans="11:12" ht="15" customHeight="1">
      <c r="K15440" s="1715"/>
      <c r="L15440" s="1715"/>
    </row>
    <row r="15441" spans="11:12" ht="15" customHeight="1">
      <c r="K15441" s="1715"/>
      <c r="L15441" s="1715"/>
    </row>
    <row r="15442" spans="11:12" ht="15" customHeight="1">
      <c r="K15442" s="1715"/>
      <c r="L15442" s="1715"/>
    </row>
    <row r="15443" spans="11:12" ht="15" customHeight="1">
      <c r="K15443" s="1715"/>
      <c r="L15443" s="1715"/>
    </row>
    <row r="15444" spans="11:12" ht="15" customHeight="1">
      <c r="K15444" s="1715"/>
      <c r="L15444" s="1715"/>
    </row>
    <row r="15445" spans="11:12" ht="15" customHeight="1">
      <c r="K15445" s="1715"/>
      <c r="L15445" s="1715"/>
    </row>
    <row r="15446" spans="11:12" ht="15" customHeight="1">
      <c r="K15446" s="1715"/>
      <c r="L15446" s="1715"/>
    </row>
    <row r="15447" spans="11:12" ht="15" customHeight="1">
      <c r="K15447" s="1715"/>
      <c r="L15447" s="1715"/>
    </row>
    <row r="15448" spans="11:12" ht="15" customHeight="1">
      <c r="K15448" s="1715"/>
      <c r="L15448" s="1715"/>
    </row>
    <row r="15449" spans="11:12" ht="15" customHeight="1">
      <c r="K15449" s="1715"/>
      <c r="L15449" s="1715"/>
    </row>
    <row r="15450" spans="11:12" ht="15" customHeight="1">
      <c r="K15450" s="1715"/>
      <c r="L15450" s="1715"/>
    </row>
    <row r="15451" spans="11:12" ht="15" customHeight="1">
      <c r="K15451" s="1715"/>
      <c r="L15451" s="1715"/>
    </row>
    <row r="15452" spans="11:12" ht="15" customHeight="1">
      <c r="K15452" s="1715"/>
      <c r="L15452" s="1715"/>
    </row>
    <row r="15453" spans="11:12" ht="15" customHeight="1">
      <c r="K15453" s="1715"/>
      <c r="L15453" s="1715"/>
    </row>
    <row r="15454" spans="11:12" ht="15" customHeight="1">
      <c r="K15454" s="1715"/>
      <c r="L15454" s="1715"/>
    </row>
    <row r="15455" spans="11:12" ht="15" customHeight="1">
      <c r="K15455" s="1715"/>
      <c r="L15455" s="1715"/>
    </row>
    <row r="15456" spans="11:12" ht="15" customHeight="1">
      <c r="K15456" s="1715"/>
      <c r="L15456" s="1715"/>
    </row>
    <row r="15457" spans="11:12" ht="15" customHeight="1">
      <c r="K15457" s="1715"/>
      <c r="L15457" s="1715"/>
    </row>
    <row r="15458" spans="11:12" ht="15" customHeight="1">
      <c r="K15458" s="1715"/>
      <c r="L15458" s="1715"/>
    </row>
    <row r="15459" spans="11:12" ht="15" customHeight="1">
      <c r="K15459" s="1715"/>
      <c r="L15459" s="1715"/>
    </row>
    <row r="15460" spans="11:12" ht="15" customHeight="1">
      <c r="K15460" s="1715"/>
      <c r="L15460" s="1715"/>
    </row>
    <row r="15461" spans="11:12" ht="15" customHeight="1">
      <c r="K15461" s="1715"/>
      <c r="L15461" s="1715"/>
    </row>
    <row r="15462" spans="11:12" ht="15" customHeight="1">
      <c r="K15462" s="1715"/>
      <c r="L15462" s="1715"/>
    </row>
    <row r="15463" spans="11:12" ht="15" customHeight="1">
      <c r="K15463" s="1715"/>
      <c r="L15463" s="1715"/>
    </row>
    <row r="15464" spans="11:12" ht="15" customHeight="1">
      <c r="K15464" s="1715"/>
      <c r="L15464" s="1715"/>
    </row>
    <row r="15465" spans="11:12" ht="15" customHeight="1">
      <c r="K15465" s="1715"/>
      <c r="L15465" s="1715"/>
    </row>
    <row r="15466" spans="11:12" ht="15" customHeight="1">
      <c r="K15466" s="1715"/>
      <c r="L15466" s="1715"/>
    </row>
    <row r="15467" spans="11:12" ht="15" customHeight="1">
      <c r="K15467" s="1715"/>
      <c r="L15467" s="1715"/>
    </row>
    <row r="15468" spans="11:12" ht="15" customHeight="1">
      <c r="K15468" s="1715"/>
      <c r="L15468" s="1715"/>
    </row>
    <row r="15469" spans="11:12" ht="15" customHeight="1">
      <c r="K15469" s="1715"/>
      <c r="L15469" s="1715"/>
    </row>
    <row r="15470" spans="11:12" ht="15" customHeight="1">
      <c r="K15470" s="1715"/>
      <c r="L15470" s="1715"/>
    </row>
    <row r="15471" spans="11:12" ht="15" customHeight="1">
      <c r="K15471" s="1715"/>
      <c r="L15471" s="1715"/>
    </row>
    <row r="15472" spans="11:12" ht="15" customHeight="1">
      <c r="K15472" s="1715"/>
      <c r="L15472" s="1715"/>
    </row>
    <row r="15473" spans="11:12" ht="15" customHeight="1">
      <c r="K15473" s="1715"/>
      <c r="L15473" s="1715"/>
    </row>
    <row r="15474" spans="11:12" ht="15" customHeight="1">
      <c r="K15474" s="1715"/>
      <c r="L15474" s="1715"/>
    </row>
    <row r="15475" spans="11:12" ht="15" customHeight="1">
      <c r="K15475" s="1715"/>
      <c r="L15475" s="1715"/>
    </row>
    <row r="15476" spans="11:12" ht="15" customHeight="1">
      <c r="K15476" s="1715"/>
      <c r="L15476" s="1715"/>
    </row>
    <row r="15477" spans="11:12" ht="15" customHeight="1">
      <c r="K15477" s="1715"/>
      <c r="L15477" s="1715"/>
    </row>
    <row r="15478" spans="11:12" ht="15" customHeight="1">
      <c r="K15478" s="1715"/>
      <c r="L15478" s="1715"/>
    </row>
    <row r="15479" spans="11:12" ht="15" customHeight="1">
      <c r="K15479" s="1715"/>
      <c r="L15479" s="1715"/>
    </row>
    <row r="15480" spans="11:12" ht="15" customHeight="1">
      <c r="K15480" s="1715"/>
      <c r="L15480" s="1715"/>
    </row>
    <row r="15481" spans="11:12" ht="15" customHeight="1">
      <c r="K15481" s="1715"/>
      <c r="L15481" s="1715"/>
    </row>
    <row r="15482" spans="11:12" ht="15" customHeight="1">
      <c r="K15482" s="1715"/>
      <c r="L15482" s="1715"/>
    </row>
    <row r="15483" spans="11:12" ht="15" customHeight="1">
      <c r="K15483" s="1715"/>
      <c r="L15483" s="1715"/>
    </row>
    <row r="15484" spans="11:12" ht="15" customHeight="1">
      <c r="K15484" s="1715"/>
      <c r="L15484" s="1715"/>
    </row>
    <row r="15485" spans="11:12" ht="15" customHeight="1">
      <c r="K15485" s="1715"/>
      <c r="L15485" s="1715"/>
    </row>
    <row r="15486" spans="11:12" ht="15" customHeight="1">
      <c r="K15486" s="1715"/>
      <c r="L15486" s="1715"/>
    </row>
    <row r="15487" spans="11:12" ht="15" customHeight="1">
      <c r="K15487" s="1715"/>
      <c r="L15487" s="1715"/>
    </row>
    <row r="15488" spans="11:12" ht="15" customHeight="1">
      <c r="K15488" s="1715"/>
      <c r="L15488" s="1715"/>
    </row>
    <row r="15489" spans="11:12" ht="15" customHeight="1">
      <c r="K15489" s="1715"/>
      <c r="L15489" s="1715"/>
    </row>
    <row r="15490" spans="11:12" ht="15" customHeight="1">
      <c r="K15490" s="1715"/>
      <c r="L15490" s="1715"/>
    </row>
    <row r="15491" spans="11:12" ht="15" customHeight="1">
      <c r="K15491" s="1715"/>
      <c r="L15491" s="1715"/>
    </row>
    <row r="15492" spans="11:12" ht="15" customHeight="1">
      <c r="K15492" s="1715"/>
      <c r="L15492" s="1715"/>
    </row>
    <row r="15493" spans="11:12" ht="15" customHeight="1">
      <c r="K15493" s="1715"/>
      <c r="L15493" s="1715"/>
    </row>
    <row r="15494" spans="11:12" ht="15" customHeight="1">
      <c r="K15494" s="1715"/>
      <c r="L15494" s="1715"/>
    </row>
    <row r="15495" spans="11:12" ht="15" customHeight="1">
      <c r="K15495" s="1715"/>
      <c r="L15495" s="1715"/>
    </row>
    <row r="15496" spans="11:12" ht="15" customHeight="1">
      <c r="K15496" s="1715"/>
      <c r="L15496" s="1715"/>
    </row>
    <row r="15497" spans="11:12" ht="15" customHeight="1">
      <c r="K15497" s="1715"/>
      <c r="L15497" s="1715"/>
    </row>
    <row r="15498" spans="11:12" ht="15" customHeight="1">
      <c r="K15498" s="1715"/>
      <c r="L15498" s="1715"/>
    </row>
    <row r="15499" spans="11:12" ht="15" customHeight="1">
      <c r="K15499" s="1715"/>
      <c r="L15499" s="1715"/>
    </row>
    <row r="15500" spans="11:12" ht="15" customHeight="1">
      <c r="K15500" s="1715"/>
      <c r="L15500" s="1715"/>
    </row>
    <row r="15501" spans="11:12" ht="15" customHeight="1">
      <c r="K15501" s="1715"/>
      <c r="L15501" s="1715"/>
    </row>
    <row r="15502" spans="11:12" ht="15" customHeight="1">
      <c r="K15502" s="1715"/>
      <c r="L15502" s="1715"/>
    </row>
    <row r="15503" spans="11:12" ht="15" customHeight="1">
      <c r="K15503" s="1715"/>
      <c r="L15503" s="1715"/>
    </row>
    <row r="15504" spans="11:12" ht="15" customHeight="1">
      <c r="K15504" s="1715"/>
      <c r="L15504" s="1715"/>
    </row>
    <row r="15505" spans="11:12" ht="15" customHeight="1">
      <c r="K15505" s="1715"/>
      <c r="L15505" s="1715"/>
    </row>
    <row r="15506" spans="11:12" ht="15" customHeight="1">
      <c r="K15506" s="1715"/>
      <c r="L15506" s="1715"/>
    </row>
    <row r="15507" spans="11:12" ht="15" customHeight="1">
      <c r="K15507" s="1715"/>
      <c r="L15507" s="1715"/>
    </row>
    <row r="15508" spans="11:12" ht="15" customHeight="1">
      <c r="K15508" s="1715"/>
      <c r="L15508" s="1715"/>
    </row>
    <row r="15509" spans="11:12" ht="15" customHeight="1">
      <c r="K15509" s="1715"/>
      <c r="L15509" s="1715"/>
    </row>
    <row r="15510" spans="11:12" ht="15" customHeight="1">
      <c r="K15510" s="1715"/>
      <c r="L15510" s="1715"/>
    </row>
    <row r="15511" spans="11:12" ht="15" customHeight="1">
      <c r="K15511" s="1715"/>
      <c r="L15511" s="1715"/>
    </row>
    <row r="15512" spans="11:12" ht="15" customHeight="1">
      <c r="K15512" s="1715"/>
      <c r="L15512" s="1715"/>
    </row>
    <row r="15513" spans="11:12" ht="15" customHeight="1">
      <c r="K15513" s="1715"/>
      <c r="L15513" s="1715"/>
    </row>
    <row r="15514" spans="11:12" ht="15" customHeight="1">
      <c r="K15514" s="1715"/>
      <c r="L15514" s="1715"/>
    </row>
    <row r="15515" spans="11:12" ht="15" customHeight="1">
      <c r="K15515" s="1715"/>
      <c r="L15515" s="1715"/>
    </row>
    <row r="15516" spans="11:12" ht="15" customHeight="1">
      <c r="K15516" s="1715"/>
      <c r="L15516" s="1715"/>
    </row>
    <row r="15517" spans="11:12" ht="15" customHeight="1">
      <c r="K15517" s="1715"/>
      <c r="L15517" s="1715"/>
    </row>
    <row r="15518" spans="11:12" ht="15" customHeight="1">
      <c r="K15518" s="1715"/>
      <c r="L15518" s="1715"/>
    </row>
    <row r="15519" spans="11:12" ht="15" customHeight="1">
      <c r="K15519" s="1715"/>
      <c r="L15519" s="1715"/>
    </row>
    <row r="15520" spans="11:12" ht="15" customHeight="1">
      <c r="K15520" s="1715"/>
      <c r="L15520" s="1715"/>
    </row>
    <row r="15521" spans="11:12" ht="15" customHeight="1">
      <c r="K15521" s="1715"/>
      <c r="L15521" s="1715"/>
    </row>
    <row r="15522" spans="11:12" ht="15" customHeight="1">
      <c r="K15522" s="1715"/>
      <c r="L15522" s="1715"/>
    </row>
    <row r="15523" spans="11:12" ht="15" customHeight="1">
      <c r="K15523" s="1715"/>
      <c r="L15523" s="1715"/>
    </row>
    <row r="15524" spans="11:12" ht="15" customHeight="1">
      <c r="K15524" s="1715"/>
      <c r="L15524" s="1715"/>
    </row>
    <row r="15525" spans="11:12" ht="15" customHeight="1">
      <c r="K15525" s="1715"/>
      <c r="L15525" s="1715"/>
    </row>
    <row r="15526" spans="11:12" ht="15" customHeight="1">
      <c r="K15526" s="1715"/>
      <c r="L15526" s="1715"/>
    </row>
    <row r="15527" spans="11:12" ht="15" customHeight="1">
      <c r="K15527" s="1715"/>
      <c r="L15527" s="1715"/>
    </row>
    <row r="15528" spans="11:12" ht="15" customHeight="1">
      <c r="K15528" s="1715"/>
      <c r="L15528" s="1715"/>
    </row>
    <row r="15529" spans="11:12" ht="15" customHeight="1">
      <c r="K15529" s="1715"/>
      <c r="L15529" s="1715"/>
    </row>
    <row r="15530" spans="11:12" ht="15" customHeight="1">
      <c r="K15530" s="1715"/>
      <c r="L15530" s="1715"/>
    </row>
    <row r="15531" spans="11:12" ht="15" customHeight="1">
      <c r="K15531" s="1715"/>
      <c r="L15531" s="1715"/>
    </row>
    <row r="15532" spans="11:12" ht="15" customHeight="1">
      <c r="K15532" s="1715"/>
      <c r="L15532" s="1715"/>
    </row>
    <row r="15533" spans="11:12" ht="15" customHeight="1">
      <c r="K15533" s="1715"/>
      <c r="L15533" s="1715"/>
    </row>
    <row r="15534" spans="11:12" ht="15" customHeight="1">
      <c r="K15534" s="1715"/>
      <c r="L15534" s="1715"/>
    </row>
    <row r="15535" spans="11:12" ht="15" customHeight="1">
      <c r="K15535" s="1715"/>
      <c r="L15535" s="1715"/>
    </row>
    <row r="15536" spans="11:12" ht="15" customHeight="1">
      <c r="K15536" s="1715"/>
      <c r="L15536" s="1715"/>
    </row>
    <row r="15537" spans="11:12" ht="15" customHeight="1">
      <c r="K15537" s="1715"/>
      <c r="L15537" s="1715"/>
    </row>
    <row r="15538" spans="11:12" ht="15" customHeight="1">
      <c r="K15538" s="1715"/>
      <c r="L15538" s="1715"/>
    </row>
    <row r="15539" spans="11:12" ht="15" customHeight="1">
      <c r="K15539" s="1715"/>
      <c r="L15539" s="1715"/>
    </row>
    <row r="15540" spans="11:12" ht="15" customHeight="1">
      <c r="K15540" s="1715"/>
      <c r="L15540" s="1715"/>
    </row>
    <row r="15541" spans="11:12" ht="15" customHeight="1">
      <c r="K15541" s="1715"/>
      <c r="L15541" s="1715"/>
    </row>
    <row r="15542" spans="11:12" ht="15" customHeight="1">
      <c r="K15542" s="1715"/>
      <c r="L15542" s="1715"/>
    </row>
    <row r="15543" spans="11:12" ht="15" customHeight="1">
      <c r="K15543" s="1715"/>
      <c r="L15543" s="1715"/>
    </row>
    <row r="15544" spans="11:12" ht="15" customHeight="1">
      <c r="K15544" s="1715"/>
      <c r="L15544" s="1715"/>
    </row>
    <row r="15545" spans="11:12" ht="15" customHeight="1">
      <c r="K15545" s="1715"/>
      <c r="L15545" s="1715"/>
    </row>
    <row r="15546" spans="11:12" ht="15" customHeight="1">
      <c r="K15546" s="1715"/>
      <c r="L15546" s="1715"/>
    </row>
    <row r="15547" spans="11:12" ht="15" customHeight="1">
      <c r="K15547" s="1715"/>
      <c r="L15547" s="1715"/>
    </row>
    <row r="15548" spans="11:12" ht="15" customHeight="1">
      <c r="K15548" s="1715"/>
      <c r="L15548" s="1715"/>
    </row>
    <row r="15549" spans="11:12" ht="15" customHeight="1">
      <c r="K15549" s="1715"/>
      <c r="L15549" s="1715"/>
    </row>
    <row r="15550" spans="11:12" ht="15" customHeight="1">
      <c r="K15550" s="1715"/>
      <c r="L15550" s="1715"/>
    </row>
    <row r="15551" spans="11:12" ht="15" customHeight="1">
      <c r="K15551" s="1715"/>
      <c r="L15551" s="1715"/>
    </row>
    <row r="15552" spans="11:12" ht="15" customHeight="1">
      <c r="K15552" s="1715"/>
      <c r="L15552" s="1715"/>
    </row>
    <row r="15553" spans="11:12" ht="15" customHeight="1">
      <c r="K15553" s="1715"/>
      <c r="L15553" s="1715"/>
    </row>
    <row r="15554" spans="11:12" ht="15" customHeight="1">
      <c r="K15554" s="1715"/>
      <c r="L15554" s="1715"/>
    </row>
    <row r="15555" spans="11:12" ht="15" customHeight="1">
      <c r="K15555" s="1715"/>
      <c r="L15555" s="1715"/>
    </row>
    <row r="15556" spans="11:12" ht="15" customHeight="1">
      <c r="K15556" s="1715"/>
      <c r="L15556" s="1715"/>
    </row>
    <row r="15557" spans="11:12" ht="15" customHeight="1">
      <c r="K15557" s="1715"/>
      <c r="L15557" s="1715"/>
    </row>
    <row r="15558" spans="11:12" ht="15" customHeight="1">
      <c r="K15558" s="1715"/>
      <c r="L15558" s="1715"/>
    </row>
    <row r="15559" spans="11:12" ht="15" customHeight="1">
      <c r="K15559" s="1715"/>
      <c r="L15559" s="1715"/>
    </row>
    <row r="15560" spans="11:12" ht="15" customHeight="1">
      <c r="K15560" s="1715"/>
      <c r="L15560" s="1715"/>
    </row>
    <row r="15561" spans="11:12" ht="15" customHeight="1">
      <c r="K15561" s="1715"/>
      <c r="L15561" s="1715"/>
    </row>
    <row r="15562" spans="11:12" ht="15" customHeight="1">
      <c r="K15562" s="1715"/>
      <c r="L15562" s="1715"/>
    </row>
    <row r="15563" spans="11:12" ht="15" customHeight="1">
      <c r="K15563" s="1715"/>
      <c r="L15563" s="1715"/>
    </row>
    <row r="15564" spans="11:12" ht="15" customHeight="1">
      <c r="K15564" s="1715"/>
      <c r="L15564" s="1715"/>
    </row>
    <row r="15565" spans="11:12" ht="15" customHeight="1">
      <c r="K15565" s="1715"/>
      <c r="L15565" s="1715"/>
    </row>
    <row r="15566" spans="11:12" ht="15" customHeight="1">
      <c r="K15566" s="1715"/>
      <c r="L15566" s="1715"/>
    </row>
    <row r="15567" spans="11:12" ht="15" customHeight="1">
      <c r="K15567" s="1715"/>
      <c r="L15567" s="1715"/>
    </row>
    <row r="15568" spans="11:12" ht="15" customHeight="1">
      <c r="K15568" s="1715"/>
      <c r="L15568" s="1715"/>
    </row>
    <row r="15569" spans="11:12" ht="15" customHeight="1">
      <c r="K15569" s="1715"/>
      <c r="L15569" s="1715"/>
    </row>
    <row r="15570" spans="11:12" ht="15" customHeight="1">
      <c r="K15570" s="1715"/>
      <c r="L15570" s="1715"/>
    </row>
    <row r="15571" spans="11:12" ht="15" customHeight="1">
      <c r="K15571" s="1715"/>
      <c r="L15571" s="1715"/>
    </row>
    <row r="15572" spans="11:12" ht="15" customHeight="1">
      <c r="K15572" s="1715"/>
      <c r="L15572" s="1715"/>
    </row>
    <row r="15573" spans="11:12" ht="15" customHeight="1">
      <c r="K15573" s="1715"/>
      <c r="L15573" s="1715"/>
    </row>
    <row r="15574" spans="11:12" ht="15" customHeight="1">
      <c r="K15574" s="1715"/>
      <c r="L15574" s="1715"/>
    </row>
    <row r="15575" spans="11:12" ht="15" customHeight="1">
      <c r="K15575" s="1715"/>
      <c r="L15575" s="1715"/>
    </row>
    <row r="15576" spans="11:12" ht="15" customHeight="1">
      <c r="K15576" s="1715"/>
      <c r="L15576" s="1715"/>
    </row>
    <row r="15577" spans="11:12" ht="15" customHeight="1">
      <c r="K15577" s="1715"/>
      <c r="L15577" s="1715"/>
    </row>
    <row r="15578" spans="11:12" ht="15" customHeight="1">
      <c r="K15578" s="1715"/>
      <c r="L15578" s="1715"/>
    </row>
    <row r="15579" spans="11:12" ht="15" customHeight="1">
      <c r="K15579" s="1715"/>
      <c r="L15579" s="1715"/>
    </row>
    <row r="15580" spans="11:12" ht="15" customHeight="1">
      <c r="K15580" s="1715"/>
      <c r="L15580" s="1715"/>
    </row>
    <row r="15581" spans="11:12" ht="15" customHeight="1">
      <c r="K15581" s="1715"/>
      <c r="L15581" s="1715"/>
    </row>
    <row r="15582" spans="11:12" ht="15" customHeight="1">
      <c r="K15582" s="1715"/>
      <c r="L15582" s="1715"/>
    </row>
    <row r="15583" spans="11:12" ht="15" customHeight="1">
      <c r="K15583" s="1715"/>
      <c r="L15583" s="1715"/>
    </row>
    <row r="15584" spans="11:12" ht="15" customHeight="1">
      <c r="K15584" s="1715"/>
      <c r="L15584" s="1715"/>
    </row>
    <row r="15585" spans="11:12" ht="15" customHeight="1">
      <c r="K15585" s="1715"/>
      <c r="L15585" s="1715"/>
    </row>
    <row r="15586" spans="11:12" ht="15" customHeight="1">
      <c r="K15586" s="1715"/>
      <c r="L15586" s="1715"/>
    </row>
    <row r="15587" spans="11:12" ht="15" customHeight="1">
      <c r="K15587" s="1715"/>
      <c r="L15587" s="1715"/>
    </row>
    <row r="15588" spans="11:12" ht="15" customHeight="1">
      <c r="K15588" s="1715"/>
      <c r="L15588" s="1715"/>
    </row>
    <row r="15589" spans="11:12" ht="15" customHeight="1">
      <c r="K15589" s="1715"/>
      <c r="L15589" s="1715"/>
    </row>
    <row r="15590" spans="11:12" ht="15" customHeight="1">
      <c r="K15590" s="1715"/>
      <c r="L15590" s="1715"/>
    </row>
    <row r="15591" spans="11:12" ht="15" customHeight="1">
      <c r="K15591" s="1715"/>
      <c r="L15591" s="1715"/>
    </row>
    <row r="15592" spans="11:12" ht="15" customHeight="1">
      <c r="K15592" s="1715"/>
      <c r="L15592" s="1715"/>
    </row>
    <row r="15593" spans="11:12" ht="15" customHeight="1">
      <c r="K15593" s="1715"/>
      <c r="L15593" s="1715"/>
    </row>
    <row r="15594" spans="11:12" ht="15" customHeight="1">
      <c r="K15594" s="1715"/>
      <c r="L15594" s="1715"/>
    </row>
    <row r="15595" spans="11:12" ht="15" customHeight="1">
      <c r="K15595" s="1715"/>
      <c r="L15595" s="1715"/>
    </row>
    <row r="15596" spans="11:12" ht="15" customHeight="1">
      <c r="K15596" s="1715"/>
      <c r="L15596" s="1715"/>
    </row>
    <row r="15597" spans="11:12" ht="15" customHeight="1">
      <c r="K15597" s="1715"/>
      <c r="L15597" s="1715"/>
    </row>
    <row r="15598" spans="11:12" ht="15" customHeight="1">
      <c r="K15598" s="1715"/>
      <c r="L15598" s="1715"/>
    </row>
    <row r="15599" spans="11:12" ht="15" customHeight="1">
      <c r="K15599" s="1715"/>
      <c r="L15599" s="1715"/>
    </row>
    <row r="15600" spans="11:12" ht="15" customHeight="1">
      <c r="K15600" s="1715"/>
      <c r="L15600" s="1715"/>
    </row>
    <row r="15601" spans="11:12" ht="15" customHeight="1">
      <c r="K15601" s="1715"/>
      <c r="L15601" s="1715"/>
    </row>
    <row r="15602" spans="11:12" ht="15" customHeight="1">
      <c r="K15602" s="1715"/>
      <c r="L15602" s="1715"/>
    </row>
    <row r="15603" spans="11:12" ht="15" customHeight="1">
      <c r="K15603" s="1715"/>
      <c r="L15603" s="1715"/>
    </row>
    <row r="15604" spans="11:12" ht="15" customHeight="1">
      <c r="K15604" s="1715"/>
      <c r="L15604" s="1715"/>
    </row>
    <row r="15605" spans="11:12" ht="15" customHeight="1">
      <c r="K15605" s="1715"/>
      <c r="L15605" s="1715"/>
    </row>
    <row r="15606" spans="11:12" ht="15" customHeight="1">
      <c r="K15606" s="1715"/>
      <c r="L15606" s="1715"/>
    </row>
    <row r="15607" spans="11:12" ht="15" customHeight="1">
      <c r="K15607" s="1715"/>
      <c r="L15607" s="1715"/>
    </row>
    <row r="15608" spans="11:12" ht="15" customHeight="1">
      <c r="K15608" s="1715"/>
      <c r="L15608" s="1715"/>
    </row>
    <row r="15609" spans="11:12" ht="15" customHeight="1">
      <c r="K15609" s="1715"/>
      <c r="L15609" s="1715"/>
    </row>
    <row r="15610" spans="11:12" ht="15" customHeight="1">
      <c r="K15610" s="1715"/>
      <c r="L15610" s="1715"/>
    </row>
    <row r="15611" spans="11:12" ht="15" customHeight="1">
      <c r="K15611" s="1715"/>
      <c r="L15611" s="1715"/>
    </row>
    <row r="15612" spans="11:12" ht="15" customHeight="1">
      <c r="K15612" s="1715"/>
      <c r="L15612" s="1715"/>
    </row>
    <row r="15613" spans="11:12" ht="15" customHeight="1">
      <c r="K15613" s="1715"/>
      <c r="L15613" s="1715"/>
    </row>
    <row r="15614" spans="11:12" ht="15" customHeight="1">
      <c r="K15614" s="1715"/>
      <c r="L15614" s="1715"/>
    </row>
    <row r="15615" spans="11:12" ht="15" customHeight="1">
      <c r="K15615" s="1715"/>
      <c r="L15615" s="1715"/>
    </row>
    <row r="15616" spans="11:12" ht="15" customHeight="1">
      <c r="K15616" s="1715"/>
      <c r="L15616" s="1715"/>
    </row>
    <row r="15617" spans="11:12" ht="15" customHeight="1">
      <c r="K15617" s="1715"/>
      <c r="L15617" s="1715"/>
    </row>
    <row r="15618" spans="11:12" ht="15" customHeight="1">
      <c r="K15618" s="1715"/>
      <c r="L15618" s="1715"/>
    </row>
    <row r="15619" spans="11:12" ht="15" customHeight="1">
      <c r="K15619" s="1715"/>
      <c r="L15619" s="1715"/>
    </row>
    <row r="15620" spans="11:12" ht="15" customHeight="1">
      <c r="K15620" s="1715"/>
      <c r="L15620" s="1715"/>
    </row>
    <row r="15621" spans="11:12" ht="15" customHeight="1">
      <c r="K15621" s="1715"/>
      <c r="L15621" s="1715"/>
    </row>
    <row r="15622" spans="11:12" ht="15" customHeight="1">
      <c r="K15622" s="1715"/>
      <c r="L15622" s="1715"/>
    </row>
    <row r="15623" spans="11:12" ht="15" customHeight="1">
      <c r="K15623" s="1715"/>
      <c r="L15623" s="1715"/>
    </row>
    <row r="15624" spans="11:12" ht="15" customHeight="1">
      <c r="K15624" s="1715"/>
      <c r="L15624" s="1715"/>
    </row>
    <row r="15625" spans="11:12" ht="15" customHeight="1">
      <c r="K15625" s="1715"/>
      <c r="L15625" s="1715"/>
    </row>
    <row r="15626" spans="11:12" ht="15" customHeight="1">
      <c r="K15626" s="1715"/>
      <c r="L15626" s="1715"/>
    </row>
    <row r="15627" spans="11:12" ht="15" customHeight="1">
      <c r="K15627" s="1715"/>
      <c r="L15627" s="1715"/>
    </row>
    <row r="15628" spans="11:12" ht="15" customHeight="1">
      <c r="K15628" s="1715"/>
      <c r="L15628" s="1715"/>
    </row>
    <row r="15629" spans="11:12" ht="15" customHeight="1">
      <c r="K15629" s="1715"/>
      <c r="L15629" s="1715"/>
    </row>
    <row r="15630" spans="11:12" ht="15" customHeight="1">
      <c r="K15630" s="1715"/>
      <c r="L15630" s="1715"/>
    </row>
    <row r="15631" spans="11:12" ht="15" customHeight="1">
      <c r="K15631" s="1715"/>
      <c r="L15631" s="1715"/>
    </row>
    <row r="15632" spans="11:12" ht="15" customHeight="1">
      <c r="K15632" s="1715"/>
      <c r="L15632" s="1715"/>
    </row>
    <row r="15633" spans="11:12" ht="15" customHeight="1">
      <c r="K15633" s="1715"/>
      <c r="L15633" s="1715"/>
    </row>
    <row r="15634" spans="11:12" ht="15" customHeight="1">
      <c r="K15634" s="1715"/>
      <c r="L15634" s="1715"/>
    </row>
    <row r="15635" spans="11:12" ht="15" customHeight="1">
      <c r="K15635" s="1715"/>
      <c r="L15635" s="1715"/>
    </row>
    <row r="15636" spans="11:12" ht="15" customHeight="1">
      <c r="K15636" s="1715"/>
      <c r="L15636" s="1715"/>
    </row>
    <row r="15637" spans="11:12" ht="15" customHeight="1">
      <c r="K15637" s="1715"/>
      <c r="L15637" s="1715"/>
    </row>
    <row r="15638" spans="11:12" ht="15" customHeight="1">
      <c r="K15638" s="1715"/>
      <c r="L15638" s="1715"/>
    </row>
    <row r="15639" spans="11:12" ht="15" customHeight="1">
      <c r="K15639" s="1715"/>
      <c r="L15639" s="1715"/>
    </row>
    <row r="15640" spans="11:12" ht="15" customHeight="1">
      <c r="K15640" s="1715"/>
      <c r="L15640" s="1715"/>
    </row>
    <row r="15641" spans="11:12" ht="15" customHeight="1">
      <c r="K15641" s="1715"/>
      <c r="L15641" s="1715"/>
    </row>
    <row r="15642" spans="11:12" ht="15" customHeight="1">
      <c r="K15642" s="1715"/>
      <c r="L15642" s="1715"/>
    </row>
    <row r="15643" spans="11:12" ht="15" customHeight="1">
      <c r="K15643" s="1715"/>
      <c r="L15643" s="1715"/>
    </row>
    <row r="15644" spans="11:12" ht="15" customHeight="1">
      <c r="K15644" s="1715"/>
      <c r="L15644" s="1715"/>
    </row>
    <row r="15645" spans="11:12" ht="15" customHeight="1">
      <c r="K15645" s="1715"/>
      <c r="L15645" s="1715"/>
    </row>
    <row r="15646" spans="11:12" ht="15" customHeight="1">
      <c r="K15646" s="1715"/>
      <c r="L15646" s="1715"/>
    </row>
    <row r="15647" spans="11:12" ht="15" customHeight="1">
      <c r="K15647" s="1715"/>
      <c r="L15647" s="1715"/>
    </row>
    <row r="15648" spans="11:12" ht="15" customHeight="1">
      <c r="K15648" s="1715"/>
      <c r="L15648" s="1715"/>
    </row>
    <row r="15649" spans="11:12" ht="15" customHeight="1">
      <c r="K15649" s="1715"/>
      <c r="L15649" s="1715"/>
    </row>
    <row r="15650" spans="11:12" ht="15" customHeight="1">
      <c r="K15650" s="1715"/>
      <c r="L15650" s="1715"/>
    </row>
    <row r="15651" spans="11:12" ht="15" customHeight="1">
      <c r="K15651" s="1715"/>
      <c r="L15651" s="1715"/>
    </row>
    <row r="15652" spans="11:12" ht="15" customHeight="1">
      <c r="K15652" s="1715"/>
      <c r="L15652" s="1715"/>
    </row>
    <row r="15653" spans="11:12" ht="15" customHeight="1">
      <c r="K15653" s="1715"/>
      <c r="L15653" s="1715"/>
    </row>
    <row r="15654" spans="11:12" ht="15" customHeight="1">
      <c r="K15654" s="1715"/>
      <c r="L15654" s="1715"/>
    </row>
    <row r="15655" spans="11:12" ht="15" customHeight="1">
      <c r="K15655" s="1715"/>
      <c r="L15655" s="1715"/>
    </row>
    <row r="15656" spans="11:12" ht="15" customHeight="1">
      <c r="K15656" s="1715"/>
      <c r="L15656" s="1715"/>
    </row>
    <row r="15657" spans="11:12" ht="15" customHeight="1">
      <c r="K15657" s="1715"/>
      <c r="L15657" s="1715"/>
    </row>
    <row r="15658" spans="11:12" ht="15" customHeight="1">
      <c r="K15658" s="1715"/>
      <c r="L15658" s="1715"/>
    </row>
    <row r="15659" spans="11:12" ht="15" customHeight="1">
      <c r="K15659" s="1715"/>
      <c r="L15659" s="1715"/>
    </row>
    <row r="15660" spans="11:12" ht="15" customHeight="1">
      <c r="K15660" s="1715"/>
      <c r="L15660" s="1715"/>
    </row>
    <row r="15661" spans="11:12" ht="15" customHeight="1">
      <c r="K15661" s="1715"/>
      <c r="L15661" s="1715"/>
    </row>
    <row r="15662" spans="11:12" ht="15" customHeight="1">
      <c r="K15662" s="1715"/>
      <c r="L15662" s="1715"/>
    </row>
    <row r="15663" spans="11:12" ht="15" customHeight="1">
      <c r="K15663" s="1715"/>
      <c r="L15663" s="1715"/>
    </row>
    <row r="15664" spans="11:12" ht="15" customHeight="1">
      <c r="K15664" s="1715"/>
      <c r="L15664" s="1715"/>
    </row>
    <row r="15665" spans="11:12" ht="15" customHeight="1">
      <c r="K15665" s="1715"/>
      <c r="L15665" s="1715"/>
    </row>
    <row r="15666" spans="11:12" ht="15" customHeight="1">
      <c r="K15666" s="1715"/>
      <c r="L15666" s="1715"/>
    </row>
    <row r="15667" spans="11:12" ht="15" customHeight="1">
      <c r="K15667" s="1715"/>
      <c r="L15667" s="1715"/>
    </row>
    <row r="15668" spans="11:12" ht="15" customHeight="1">
      <c r="K15668" s="1715"/>
      <c r="L15668" s="1715"/>
    </row>
    <row r="15669" spans="11:12" ht="15" customHeight="1">
      <c r="K15669" s="1715"/>
      <c r="L15669" s="1715"/>
    </row>
    <row r="15670" spans="11:12" ht="15" customHeight="1">
      <c r="K15670" s="1715"/>
      <c r="L15670" s="1715"/>
    </row>
    <row r="15671" spans="11:12" ht="15" customHeight="1">
      <c r="K15671" s="1715"/>
      <c r="L15671" s="1715"/>
    </row>
    <row r="15672" spans="11:12" ht="15" customHeight="1">
      <c r="K15672" s="1715"/>
      <c r="L15672" s="1715"/>
    </row>
    <row r="15673" spans="11:12" ht="15" customHeight="1">
      <c r="K15673" s="1715"/>
      <c r="L15673" s="1715"/>
    </row>
    <row r="15674" spans="11:12" ht="15" customHeight="1">
      <c r="K15674" s="1715"/>
      <c r="L15674" s="1715"/>
    </row>
    <row r="15675" spans="11:12" ht="15" customHeight="1">
      <c r="K15675" s="1715"/>
      <c r="L15675" s="1715"/>
    </row>
    <row r="15676" spans="11:12" ht="15" customHeight="1">
      <c r="K15676" s="1715"/>
      <c r="L15676" s="1715"/>
    </row>
    <row r="15677" spans="11:12" ht="15" customHeight="1">
      <c r="K15677" s="1715"/>
      <c r="L15677" s="1715"/>
    </row>
    <row r="15678" spans="11:12" ht="15" customHeight="1">
      <c r="K15678" s="1715"/>
      <c r="L15678" s="1715"/>
    </row>
    <row r="15679" spans="11:12" ht="15" customHeight="1">
      <c r="K15679" s="1715"/>
      <c r="L15679" s="1715"/>
    </row>
    <row r="15680" spans="11:12" ht="15" customHeight="1">
      <c r="K15680" s="1715"/>
      <c r="L15680" s="1715"/>
    </row>
    <row r="15681" spans="11:12" ht="15" customHeight="1">
      <c r="K15681" s="1715"/>
      <c r="L15681" s="1715"/>
    </row>
    <row r="15682" spans="11:12" ht="15" customHeight="1">
      <c r="K15682" s="1715"/>
      <c r="L15682" s="1715"/>
    </row>
    <row r="15683" spans="11:12" ht="15" customHeight="1">
      <c r="K15683" s="1715"/>
      <c r="L15683" s="1715"/>
    </row>
    <row r="15684" spans="11:12" ht="15" customHeight="1">
      <c r="K15684" s="1715"/>
      <c r="L15684" s="1715"/>
    </row>
    <row r="15685" spans="11:12" ht="15" customHeight="1">
      <c r="K15685" s="1715"/>
      <c r="L15685" s="1715"/>
    </row>
    <row r="15686" spans="11:12" ht="15" customHeight="1">
      <c r="K15686" s="1715"/>
      <c r="L15686" s="1715"/>
    </row>
    <row r="15687" spans="11:12" ht="15" customHeight="1">
      <c r="K15687" s="1715"/>
      <c r="L15687" s="1715"/>
    </row>
    <row r="15688" spans="11:12" ht="15" customHeight="1">
      <c r="K15688" s="1715"/>
      <c r="L15688" s="1715"/>
    </row>
    <row r="15689" spans="11:12" ht="15" customHeight="1">
      <c r="K15689" s="1715"/>
      <c r="L15689" s="1715"/>
    </row>
    <row r="15690" spans="11:12" ht="15" customHeight="1">
      <c r="K15690" s="1715"/>
      <c r="L15690" s="1715"/>
    </row>
    <row r="15691" spans="11:12" ht="15" customHeight="1">
      <c r="K15691" s="1715"/>
      <c r="L15691" s="1715"/>
    </row>
    <row r="15692" spans="11:12" ht="15" customHeight="1">
      <c r="K15692" s="1715"/>
      <c r="L15692" s="1715"/>
    </row>
    <row r="15693" spans="11:12" ht="15" customHeight="1">
      <c r="K15693" s="1715"/>
      <c r="L15693" s="1715"/>
    </row>
    <row r="15694" spans="11:12" ht="15" customHeight="1">
      <c r="K15694" s="1715"/>
      <c r="L15694" s="1715"/>
    </row>
    <row r="15695" spans="11:12" ht="15" customHeight="1">
      <c r="K15695" s="1715"/>
      <c r="L15695" s="1715"/>
    </row>
    <row r="15696" spans="11:12" ht="15" customHeight="1">
      <c r="K15696" s="1715"/>
      <c r="L15696" s="1715"/>
    </row>
    <row r="15697" spans="11:12" ht="15" customHeight="1">
      <c r="K15697" s="1715"/>
      <c r="L15697" s="1715"/>
    </row>
    <row r="15698" spans="11:12" ht="15" customHeight="1">
      <c r="K15698" s="1715"/>
      <c r="L15698" s="1715"/>
    </row>
    <row r="15699" spans="11:12" ht="15" customHeight="1">
      <c r="K15699" s="1715"/>
      <c r="L15699" s="1715"/>
    </row>
    <row r="15700" spans="11:12" ht="15" customHeight="1">
      <c r="K15700" s="1715"/>
      <c r="L15700" s="1715"/>
    </row>
    <row r="15701" spans="11:12" ht="15" customHeight="1">
      <c r="K15701" s="1715"/>
      <c r="L15701" s="1715"/>
    </row>
    <row r="15702" spans="11:12" ht="15" customHeight="1">
      <c r="K15702" s="1715"/>
      <c r="L15702" s="1715"/>
    </row>
    <row r="15703" spans="11:12" ht="15" customHeight="1">
      <c r="K15703" s="1715"/>
      <c r="L15703" s="1715"/>
    </row>
    <row r="15704" spans="11:12" ht="15" customHeight="1">
      <c r="K15704" s="1715"/>
      <c r="L15704" s="1715"/>
    </row>
    <row r="15705" spans="11:12" ht="15" customHeight="1">
      <c r="K15705" s="1715"/>
      <c r="L15705" s="1715"/>
    </row>
    <row r="15706" spans="11:12" ht="15" customHeight="1">
      <c r="K15706" s="1715"/>
      <c r="L15706" s="1715"/>
    </row>
    <row r="15707" spans="11:12" ht="15" customHeight="1">
      <c r="K15707" s="1715"/>
      <c r="L15707" s="1715"/>
    </row>
    <row r="15708" spans="11:12" ht="15" customHeight="1">
      <c r="K15708" s="1715"/>
      <c r="L15708" s="1715"/>
    </row>
    <row r="15709" spans="11:12" ht="15" customHeight="1">
      <c r="K15709" s="1715"/>
      <c r="L15709" s="1715"/>
    </row>
    <row r="15710" spans="11:12" ht="15" customHeight="1">
      <c r="K15710" s="1715"/>
      <c r="L15710" s="1715"/>
    </row>
    <row r="15711" spans="11:12" ht="15" customHeight="1">
      <c r="K15711" s="1715"/>
      <c r="L15711" s="1715"/>
    </row>
    <row r="15712" spans="11:12" ht="15" customHeight="1">
      <c r="K15712" s="1715"/>
      <c r="L15712" s="1715"/>
    </row>
    <row r="15713" spans="11:12" ht="15" customHeight="1">
      <c r="K15713" s="1715"/>
      <c r="L15713" s="1715"/>
    </row>
    <row r="15714" spans="11:12" ht="15" customHeight="1">
      <c r="K15714" s="1715"/>
      <c r="L15714" s="1715"/>
    </row>
    <row r="15715" spans="11:12" ht="15" customHeight="1">
      <c r="K15715" s="1715"/>
      <c r="L15715" s="1715"/>
    </row>
    <row r="15716" spans="11:12" ht="15" customHeight="1">
      <c r="K15716" s="1715"/>
      <c r="L15716" s="1715"/>
    </row>
    <row r="15717" spans="11:12" ht="15" customHeight="1">
      <c r="K15717" s="1715"/>
      <c r="L15717" s="1715"/>
    </row>
    <row r="15718" spans="11:12" ht="15" customHeight="1">
      <c r="K15718" s="1715"/>
      <c r="L15718" s="1715"/>
    </row>
    <row r="15719" spans="11:12" ht="15" customHeight="1">
      <c r="K15719" s="1715"/>
      <c r="L15719" s="1715"/>
    </row>
    <row r="15720" spans="11:12" ht="15" customHeight="1">
      <c r="K15720" s="1715"/>
      <c r="L15720" s="1715"/>
    </row>
    <row r="15721" spans="11:12" ht="15" customHeight="1">
      <c r="K15721" s="1715"/>
      <c r="L15721" s="1715"/>
    </row>
    <row r="15722" spans="11:12" ht="15" customHeight="1">
      <c r="K15722" s="1715"/>
      <c r="L15722" s="1715"/>
    </row>
    <row r="15723" spans="11:12" ht="15" customHeight="1">
      <c r="K15723" s="1715"/>
      <c r="L15723" s="1715"/>
    </row>
    <row r="15724" spans="11:12" ht="15" customHeight="1">
      <c r="K15724" s="1715"/>
      <c r="L15724" s="1715"/>
    </row>
    <row r="15725" spans="11:12" ht="15" customHeight="1">
      <c r="K15725" s="1715"/>
      <c r="L15725" s="1715"/>
    </row>
    <row r="15726" spans="11:12" ht="15" customHeight="1">
      <c r="K15726" s="1715"/>
      <c r="L15726" s="1715"/>
    </row>
    <row r="15727" spans="11:12" ht="15" customHeight="1">
      <c r="K15727" s="1715"/>
      <c r="L15727" s="1715"/>
    </row>
    <row r="15728" spans="11:12" ht="15" customHeight="1">
      <c r="K15728" s="1715"/>
      <c r="L15728" s="1715"/>
    </row>
    <row r="15729" spans="11:12" ht="15" customHeight="1">
      <c r="K15729" s="1715"/>
      <c r="L15729" s="1715"/>
    </row>
    <row r="15730" spans="11:12" ht="15" customHeight="1">
      <c r="K15730" s="1715"/>
      <c r="L15730" s="1715"/>
    </row>
    <row r="15731" spans="11:12" ht="15" customHeight="1">
      <c r="K15731" s="1715"/>
      <c r="L15731" s="1715"/>
    </row>
    <row r="15732" spans="11:12" ht="15" customHeight="1">
      <c r="K15732" s="1715"/>
      <c r="L15732" s="1715"/>
    </row>
    <row r="15733" spans="11:12" ht="15" customHeight="1">
      <c r="K15733" s="1715"/>
      <c r="L15733" s="1715"/>
    </row>
    <row r="15734" spans="11:12" ht="15" customHeight="1">
      <c r="K15734" s="1715"/>
      <c r="L15734" s="1715"/>
    </row>
    <row r="15735" spans="11:12" ht="15" customHeight="1">
      <c r="K15735" s="1715"/>
      <c r="L15735" s="1715"/>
    </row>
    <row r="15736" spans="11:12" ht="15" customHeight="1">
      <c r="K15736" s="1715"/>
      <c r="L15736" s="1715"/>
    </row>
    <row r="15737" spans="11:12" ht="15" customHeight="1">
      <c r="K15737" s="1715"/>
      <c r="L15737" s="1715"/>
    </row>
    <row r="15738" spans="11:12" ht="15" customHeight="1">
      <c r="K15738" s="1715"/>
      <c r="L15738" s="1715"/>
    </row>
    <row r="15739" spans="11:12" ht="15" customHeight="1">
      <c r="K15739" s="1715"/>
      <c r="L15739" s="1715"/>
    </row>
    <row r="15740" spans="11:12" ht="15" customHeight="1">
      <c r="K15740" s="1715"/>
      <c r="L15740" s="1715"/>
    </row>
    <row r="15741" spans="11:12" ht="15" customHeight="1">
      <c r="K15741" s="1715"/>
      <c r="L15741" s="1715"/>
    </row>
    <row r="15742" spans="11:12" ht="15" customHeight="1">
      <c r="K15742" s="1715"/>
      <c r="L15742" s="1715"/>
    </row>
    <row r="15743" spans="11:12" ht="15" customHeight="1">
      <c r="K15743" s="1715"/>
      <c r="L15743" s="1715"/>
    </row>
    <row r="15744" spans="11:12" ht="15" customHeight="1">
      <c r="K15744" s="1715"/>
      <c r="L15744" s="1715"/>
    </row>
    <row r="15745" spans="11:12" ht="15" customHeight="1">
      <c r="K15745" s="1715"/>
      <c r="L15745" s="1715"/>
    </row>
    <row r="15746" spans="11:12" ht="15" customHeight="1">
      <c r="K15746" s="1715"/>
      <c r="L15746" s="1715"/>
    </row>
    <row r="15747" spans="11:12" ht="15" customHeight="1">
      <c r="K15747" s="1715"/>
      <c r="L15747" s="1715"/>
    </row>
    <row r="15748" spans="11:12" ht="15" customHeight="1">
      <c r="K15748" s="1715"/>
      <c r="L15748" s="1715"/>
    </row>
    <row r="15749" spans="11:12" ht="15" customHeight="1">
      <c r="K15749" s="1715"/>
      <c r="L15749" s="1715"/>
    </row>
    <row r="15750" spans="11:12" ht="15" customHeight="1">
      <c r="K15750" s="1715"/>
      <c r="L15750" s="1715"/>
    </row>
    <row r="15751" spans="11:12" ht="15" customHeight="1">
      <c r="K15751" s="1715"/>
      <c r="L15751" s="1715"/>
    </row>
    <row r="15752" spans="11:12" ht="15" customHeight="1">
      <c r="K15752" s="1715"/>
      <c r="L15752" s="1715"/>
    </row>
    <row r="15753" spans="11:12" ht="15" customHeight="1">
      <c r="K15753" s="1715"/>
      <c r="L15753" s="1715"/>
    </row>
    <row r="15754" spans="11:12" ht="15" customHeight="1">
      <c r="K15754" s="1715"/>
      <c r="L15754" s="1715"/>
    </row>
    <row r="15755" spans="11:12" ht="15" customHeight="1">
      <c r="K15755" s="1715"/>
      <c r="L15755" s="1715"/>
    </row>
    <row r="15756" spans="11:12" ht="15" customHeight="1">
      <c r="K15756" s="1715"/>
      <c r="L15756" s="1715"/>
    </row>
    <row r="15757" spans="11:12" ht="15" customHeight="1">
      <c r="K15757" s="1715"/>
      <c r="L15757" s="1715"/>
    </row>
    <row r="15758" spans="11:12" ht="15" customHeight="1">
      <c r="K15758" s="1715"/>
      <c r="L15758" s="1715"/>
    </row>
    <row r="15759" spans="11:12" ht="15" customHeight="1">
      <c r="K15759" s="1715"/>
      <c r="L15759" s="1715"/>
    </row>
    <row r="15760" spans="11:12" ht="15" customHeight="1">
      <c r="K15760" s="1715"/>
      <c r="L15760" s="1715"/>
    </row>
    <row r="15761" spans="11:12" ht="15" customHeight="1">
      <c r="K15761" s="1715"/>
      <c r="L15761" s="1715"/>
    </row>
    <row r="15762" spans="11:12" ht="15" customHeight="1">
      <c r="K15762" s="1715"/>
      <c r="L15762" s="1715"/>
    </row>
    <row r="15763" spans="11:12" ht="15" customHeight="1">
      <c r="K15763" s="1715"/>
      <c r="L15763" s="1715"/>
    </row>
    <row r="15764" spans="11:12" ht="15" customHeight="1">
      <c r="K15764" s="1715"/>
      <c r="L15764" s="1715"/>
    </row>
    <row r="15765" spans="11:12" ht="15" customHeight="1">
      <c r="K15765" s="1715"/>
      <c r="L15765" s="1715"/>
    </row>
    <row r="15766" spans="11:12" ht="15" customHeight="1">
      <c r="K15766" s="1715"/>
      <c r="L15766" s="1715"/>
    </row>
    <row r="15767" spans="11:12" ht="15" customHeight="1">
      <c r="K15767" s="1715"/>
      <c r="L15767" s="1715"/>
    </row>
    <row r="15768" spans="11:12" ht="15" customHeight="1">
      <c r="K15768" s="1715"/>
      <c r="L15768" s="1715"/>
    </row>
    <row r="15769" spans="11:12" ht="15" customHeight="1">
      <c r="K15769" s="1715"/>
      <c r="L15769" s="1715"/>
    </row>
    <row r="15770" spans="11:12" ht="15" customHeight="1">
      <c r="K15770" s="1715"/>
      <c r="L15770" s="1715"/>
    </row>
    <row r="15771" spans="11:12" ht="15" customHeight="1">
      <c r="K15771" s="1715"/>
      <c r="L15771" s="1715"/>
    </row>
    <row r="15772" spans="11:12" ht="15" customHeight="1">
      <c r="K15772" s="1715"/>
      <c r="L15772" s="1715"/>
    </row>
    <row r="15773" spans="11:12" ht="15" customHeight="1">
      <c r="K15773" s="1715"/>
      <c r="L15773" s="1715"/>
    </row>
    <row r="15774" spans="11:12" ht="15" customHeight="1">
      <c r="K15774" s="1715"/>
      <c r="L15774" s="1715"/>
    </row>
    <row r="15775" spans="11:12" ht="15" customHeight="1">
      <c r="K15775" s="1715"/>
      <c r="L15775" s="1715"/>
    </row>
    <row r="15776" spans="11:12" ht="15" customHeight="1">
      <c r="K15776" s="1715"/>
      <c r="L15776" s="1715"/>
    </row>
    <row r="15777" spans="11:12" ht="15" customHeight="1">
      <c r="K15777" s="1715"/>
      <c r="L15777" s="1715"/>
    </row>
    <row r="15778" spans="11:12" ht="15" customHeight="1">
      <c r="K15778" s="1715"/>
      <c r="L15778" s="1715"/>
    </row>
    <row r="15779" spans="11:12" ht="15" customHeight="1">
      <c r="K15779" s="1715"/>
      <c r="L15779" s="1715"/>
    </row>
    <row r="15780" spans="11:12" ht="15" customHeight="1">
      <c r="K15780" s="1715"/>
      <c r="L15780" s="1715"/>
    </row>
    <row r="15781" spans="11:12" ht="15" customHeight="1">
      <c r="K15781" s="1715"/>
      <c r="L15781" s="1715"/>
    </row>
    <row r="15782" spans="11:12" ht="15" customHeight="1">
      <c r="K15782" s="1715"/>
      <c r="L15782" s="1715"/>
    </row>
    <row r="15783" spans="11:12" ht="15" customHeight="1">
      <c r="K15783" s="1715"/>
      <c r="L15783" s="1715"/>
    </row>
    <row r="15784" spans="11:12" ht="15" customHeight="1">
      <c r="K15784" s="1715"/>
      <c r="L15784" s="1715"/>
    </row>
    <row r="15785" spans="11:12" ht="15" customHeight="1">
      <c r="K15785" s="1715"/>
      <c r="L15785" s="1715"/>
    </row>
    <row r="15786" spans="11:12" ht="15" customHeight="1">
      <c r="K15786" s="1715"/>
      <c r="L15786" s="1715"/>
    </row>
    <row r="15787" spans="11:12" ht="15" customHeight="1">
      <c r="K15787" s="1715"/>
      <c r="L15787" s="1715"/>
    </row>
    <row r="15788" spans="11:12" ht="15" customHeight="1">
      <c r="K15788" s="1715"/>
      <c r="L15788" s="1715"/>
    </row>
    <row r="15789" spans="11:12" ht="15" customHeight="1">
      <c r="K15789" s="1715"/>
      <c r="L15789" s="1715"/>
    </row>
    <row r="15790" spans="11:12" ht="15" customHeight="1">
      <c r="K15790" s="1715"/>
      <c r="L15790" s="1715"/>
    </row>
    <row r="15791" spans="11:12" ht="15" customHeight="1">
      <c r="K15791" s="1715"/>
      <c r="L15791" s="1715"/>
    </row>
    <row r="15792" spans="11:12" ht="15" customHeight="1">
      <c r="K15792" s="1715"/>
      <c r="L15792" s="1715"/>
    </row>
    <row r="15793" spans="11:12" ht="15" customHeight="1">
      <c r="K15793" s="1715"/>
      <c r="L15793" s="1715"/>
    </row>
    <row r="15794" spans="11:12" ht="15" customHeight="1">
      <c r="K15794" s="1715"/>
      <c r="L15794" s="1715"/>
    </row>
    <row r="15795" spans="11:12" ht="15" customHeight="1">
      <c r="K15795" s="1715"/>
      <c r="L15795" s="1715"/>
    </row>
    <row r="15796" spans="11:12" ht="15" customHeight="1">
      <c r="K15796" s="1715"/>
      <c r="L15796" s="1715"/>
    </row>
    <row r="15797" spans="11:12" ht="15" customHeight="1">
      <c r="K15797" s="1715"/>
      <c r="L15797" s="1715"/>
    </row>
    <row r="15798" spans="11:12" ht="15" customHeight="1">
      <c r="K15798" s="1715"/>
      <c r="L15798" s="1715"/>
    </row>
    <row r="15799" spans="11:12" ht="15" customHeight="1">
      <c r="K15799" s="1715"/>
      <c r="L15799" s="1715"/>
    </row>
    <row r="15800" spans="11:12" ht="15" customHeight="1">
      <c r="K15800" s="1715"/>
      <c r="L15800" s="1715"/>
    </row>
    <row r="15801" spans="11:12" ht="15" customHeight="1">
      <c r="K15801" s="1715"/>
      <c r="L15801" s="1715"/>
    </row>
    <row r="15802" spans="11:12" ht="15" customHeight="1">
      <c r="K15802" s="1715"/>
      <c r="L15802" s="1715"/>
    </row>
    <row r="15803" spans="11:12" ht="15" customHeight="1">
      <c r="K15803" s="1715"/>
      <c r="L15803" s="1715"/>
    </row>
    <row r="15804" spans="11:12" ht="15" customHeight="1">
      <c r="K15804" s="1715"/>
      <c r="L15804" s="1715"/>
    </row>
    <row r="15805" spans="11:12" ht="15" customHeight="1">
      <c r="K15805" s="1715"/>
      <c r="L15805" s="1715"/>
    </row>
    <row r="15806" spans="11:12" ht="15" customHeight="1">
      <c r="K15806" s="1715"/>
      <c r="L15806" s="1715"/>
    </row>
    <row r="15807" spans="11:12" ht="15" customHeight="1">
      <c r="K15807" s="1715"/>
      <c r="L15807" s="1715"/>
    </row>
    <row r="15808" spans="11:12" ht="15" customHeight="1">
      <c r="K15808" s="1715"/>
      <c r="L15808" s="1715"/>
    </row>
    <row r="15809" spans="11:12" ht="15" customHeight="1">
      <c r="K15809" s="1715"/>
      <c r="L15809" s="1715"/>
    </row>
    <row r="15810" spans="11:12" ht="15" customHeight="1">
      <c r="K15810" s="1715"/>
      <c r="L15810" s="1715"/>
    </row>
    <row r="15811" spans="11:12" ht="15" customHeight="1">
      <c r="K15811" s="1715"/>
      <c r="L15811" s="1715"/>
    </row>
    <row r="15812" spans="11:12" ht="15" customHeight="1">
      <c r="K15812" s="1715"/>
      <c r="L15812" s="1715"/>
    </row>
    <row r="15813" spans="11:12" ht="15" customHeight="1">
      <c r="K15813" s="1715"/>
      <c r="L15813" s="1715"/>
    </row>
    <row r="15814" spans="11:12" ht="15" customHeight="1">
      <c r="K15814" s="1715"/>
      <c r="L15814" s="1715"/>
    </row>
    <row r="15815" spans="11:12" ht="15" customHeight="1">
      <c r="K15815" s="1715"/>
      <c r="L15815" s="1715"/>
    </row>
    <row r="15816" spans="11:12" ht="15" customHeight="1">
      <c r="K15816" s="1715"/>
      <c r="L15816" s="1715"/>
    </row>
    <row r="15817" spans="11:12" ht="15" customHeight="1">
      <c r="K15817" s="1715"/>
      <c r="L15817" s="1715"/>
    </row>
    <row r="15818" spans="11:12" ht="15" customHeight="1">
      <c r="K15818" s="1715"/>
      <c r="L15818" s="1715"/>
    </row>
    <row r="15819" spans="11:12" ht="15" customHeight="1">
      <c r="K15819" s="1715"/>
      <c r="L15819" s="1715"/>
    </row>
    <row r="15820" spans="11:12" ht="15" customHeight="1">
      <c r="K15820" s="1715"/>
      <c r="L15820" s="1715"/>
    </row>
    <row r="15821" spans="11:12" ht="15" customHeight="1">
      <c r="K15821" s="1715"/>
      <c r="L15821" s="1715"/>
    </row>
    <row r="15822" spans="11:12" ht="15" customHeight="1">
      <c r="K15822" s="1715"/>
      <c r="L15822" s="1715"/>
    </row>
    <row r="15823" spans="11:12" ht="15" customHeight="1">
      <c r="K15823" s="1715"/>
      <c r="L15823" s="1715"/>
    </row>
    <row r="15824" spans="11:12" ht="15" customHeight="1">
      <c r="K15824" s="1715"/>
      <c r="L15824" s="1715"/>
    </row>
    <row r="15825" spans="11:12" ht="15" customHeight="1">
      <c r="K15825" s="1715"/>
      <c r="L15825" s="1715"/>
    </row>
    <row r="15826" spans="11:12" ht="15" customHeight="1">
      <c r="K15826" s="1715"/>
      <c r="L15826" s="1715"/>
    </row>
    <row r="15827" spans="11:12" ht="15" customHeight="1">
      <c r="K15827" s="1715"/>
      <c r="L15827" s="1715"/>
    </row>
    <row r="15828" spans="11:12" ht="15" customHeight="1">
      <c r="K15828" s="1715"/>
      <c r="L15828" s="1715"/>
    </row>
    <row r="15829" spans="11:12" ht="15" customHeight="1">
      <c r="K15829" s="1715"/>
      <c r="L15829" s="1715"/>
    </row>
    <row r="15830" spans="11:12" ht="15" customHeight="1">
      <c r="K15830" s="1715"/>
      <c r="L15830" s="1715"/>
    </row>
    <row r="15831" spans="11:12" ht="15" customHeight="1">
      <c r="K15831" s="1715"/>
      <c r="L15831" s="1715"/>
    </row>
    <row r="15832" spans="11:12" ht="15" customHeight="1">
      <c r="K15832" s="1715"/>
      <c r="L15832" s="1715"/>
    </row>
    <row r="15833" spans="11:12" ht="15" customHeight="1">
      <c r="K15833" s="1715"/>
      <c r="L15833" s="1715"/>
    </row>
    <row r="15834" spans="11:12" ht="15" customHeight="1">
      <c r="K15834" s="1715"/>
      <c r="L15834" s="1715"/>
    </row>
    <row r="15835" spans="11:12" ht="15" customHeight="1">
      <c r="K15835" s="1715"/>
      <c r="L15835" s="1715"/>
    </row>
    <row r="15836" spans="11:12" ht="15" customHeight="1">
      <c r="K15836" s="1715"/>
      <c r="L15836" s="1715"/>
    </row>
    <row r="15837" spans="11:12" ht="15" customHeight="1">
      <c r="K15837" s="1715"/>
      <c r="L15837" s="1715"/>
    </row>
    <row r="15838" spans="11:12" ht="15" customHeight="1">
      <c r="K15838" s="1715"/>
      <c r="L15838" s="1715"/>
    </row>
    <row r="15839" spans="11:12" ht="15" customHeight="1">
      <c r="K15839" s="1715"/>
      <c r="L15839" s="1715"/>
    </row>
    <row r="15840" spans="11:12" ht="15" customHeight="1">
      <c r="K15840" s="1715"/>
      <c r="L15840" s="1715"/>
    </row>
    <row r="15841" spans="11:12" ht="15" customHeight="1">
      <c r="K15841" s="1715"/>
      <c r="L15841" s="1715"/>
    </row>
    <row r="15842" spans="11:12" ht="15" customHeight="1">
      <c r="K15842" s="1715"/>
      <c r="L15842" s="1715"/>
    </row>
    <row r="15843" spans="11:12" ht="15" customHeight="1">
      <c r="K15843" s="1715"/>
      <c r="L15843" s="1715"/>
    </row>
    <row r="15844" spans="11:12" ht="15" customHeight="1">
      <c r="K15844" s="1715"/>
      <c r="L15844" s="1715"/>
    </row>
    <row r="15845" spans="11:12" ht="15" customHeight="1">
      <c r="K15845" s="1715"/>
      <c r="L15845" s="1715"/>
    </row>
    <row r="15846" spans="11:12" ht="15" customHeight="1">
      <c r="K15846" s="1715"/>
      <c r="L15846" s="1715"/>
    </row>
    <row r="15847" spans="11:12" ht="15" customHeight="1">
      <c r="K15847" s="1715"/>
      <c r="L15847" s="1715"/>
    </row>
    <row r="15848" spans="11:12" ht="15" customHeight="1">
      <c r="K15848" s="1715"/>
      <c r="L15848" s="1715"/>
    </row>
    <row r="15849" spans="11:12" ht="15" customHeight="1">
      <c r="K15849" s="1715"/>
      <c r="L15849" s="1715"/>
    </row>
    <row r="15850" spans="11:12" ht="15" customHeight="1">
      <c r="K15850" s="1715"/>
      <c r="L15850" s="1715"/>
    </row>
    <row r="15851" spans="11:12" ht="15" customHeight="1">
      <c r="K15851" s="1715"/>
      <c r="L15851" s="1715"/>
    </row>
    <row r="15852" spans="11:12" ht="15" customHeight="1">
      <c r="K15852" s="1715"/>
      <c r="L15852" s="1715"/>
    </row>
    <row r="15853" spans="11:12" ht="15" customHeight="1">
      <c r="K15853" s="1715"/>
      <c r="L15853" s="1715"/>
    </row>
    <row r="15854" spans="11:12" ht="15" customHeight="1">
      <c r="K15854" s="1715"/>
      <c r="L15854" s="1715"/>
    </row>
    <row r="15855" spans="11:12" ht="15" customHeight="1">
      <c r="K15855" s="1715"/>
      <c r="L15855" s="1715"/>
    </row>
    <row r="15856" spans="11:12" ht="15" customHeight="1">
      <c r="K15856" s="1715"/>
      <c r="L15856" s="1715"/>
    </row>
    <row r="15857" spans="11:12" ht="15" customHeight="1">
      <c r="K15857" s="1715"/>
      <c r="L15857" s="1715"/>
    </row>
    <row r="15858" spans="11:12" ht="15" customHeight="1">
      <c r="K15858" s="1715"/>
      <c r="L15858" s="1715"/>
    </row>
    <row r="15859" spans="11:12" ht="15" customHeight="1">
      <c r="K15859" s="1715"/>
      <c r="L15859" s="1715"/>
    </row>
    <row r="15860" spans="11:12" ht="15" customHeight="1">
      <c r="K15860" s="1715"/>
      <c r="L15860" s="1715"/>
    </row>
    <row r="15861" spans="11:12" ht="15" customHeight="1">
      <c r="K15861" s="1715"/>
      <c r="L15861" s="1715"/>
    </row>
    <row r="15862" spans="11:12" ht="15" customHeight="1">
      <c r="K15862" s="1715"/>
      <c r="L15862" s="1715"/>
    </row>
    <row r="15863" spans="11:12" ht="15" customHeight="1">
      <c r="K15863" s="1715"/>
      <c r="L15863" s="1715"/>
    </row>
    <row r="15864" spans="11:12" ht="15" customHeight="1">
      <c r="K15864" s="1715"/>
      <c r="L15864" s="1715"/>
    </row>
    <row r="15865" spans="11:12" ht="15" customHeight="1">
      <c r="K15865" s="1715"/>
      <c r="L15865" s="1715"/>
    </row>
    <row r="15866" spans="11:12" ht="15" customHeight="1">
      <c r="K15866" s="1715"/>
      <c r="L15866" s="1715"/>
    </row>
    <row r="15867" spans="11:12" ht="15" customHeight="1">
      <c r="K15867" s="1715"/>
      <c r="L15867" s="1715"/>
    </row>
    <row r="15868" spans="11:12" ht="15" customHeight="1">
      <c r="K15868" s="1715"/>
      <c r="L15868" s="1715"/>
    </row>
    <row r="15869" spans="11:12" ht="15" customHeight="1">
      <c r="K15869" s="1715"/>
      <c r="L15869" s="1715"/>
    </row>
    <row r="15870" spans="11:12" ht="15" customHeight="1">
      <c r="K15870" s="1715"/>
      <c r="L15870" s="1715"/>
    </row>
    <row r="15871" spans="11:12" ht="15" customHeight="1">
      <c r="K15871" s="1715"/>
      <c r="L15871" s="1715"/>
    </row>
    <row r="15872" spans="11:12" ht="15" customHeight="1">
      <c r="K15872" s="1715"/>
      <c r="L15872" s="1715"/>
    </row>
    <row r="15873" spans="11:12" ht="15" customHeight="1">
      <c r="K15873" s="1715"/>
      <c r="L15873" s="1715"/>
    </row>
    <row r="15874" spans="11:12" ht="15" customHeight="1">
      <c r="K15874" s="1715"/>
      <c r="L15874" s="1715"/>
    </row>
    <row r="15875" spans="11:12" ht="15" customHeight="1">
      <c r="K15875" s="1715"/>
      <c r="L15875" s="1715"/>
    </row>
    <row r="15876" spans="11:12" ht="15" customHeight="1">
      <c r="K15876" s="1715"/>
      <c r="L15876" s="1715"/>
    </row>
    <row r="15877" spans="11:12" ht="15" customHeight="1">
      <c r="K15877" s="1715"/>
      <c r="L15877" s="1715"/>
    </row>
    <row r="15878" spans="11:12" ht="15" customHeight="1">
      <c r="K15878" s="1715"/>
      <c r="L15878" s="1715"/>
    </row>
    <row r="15879" spans="11:12" ht="15" customHeight="1">
      <c r="K15879" s="1715"/>
      <c r="L15879" s="1715"/>
    </row>
    <row r="15880" spans="11:12" ht="15" customHeight="1">
      <c r="K15880" s="1715"/>
      <c r="L15880" s="1715"/>
    </row>
    <row r="15881" spans="11:12" ht="15" customHeight="1">
      <c r="K15881" s="1715"/>
      <c r="L15881" s="1715"/>
    </row>
    <row r="15882" spans="11:12" ht="15" customHeight="1">
      <c r="K15882" s="1715"/>
      <c r="L15882" s="1715"/>
    </row>
    <row r="15883" spans="11:12" ht="15" customHeight="1">
      <c r="K15883" s="1715"/>
      <c r="L15883" s="1715"/>
    </row>
    <row r="15884" spans="11:12" ht="15" customHeight="1">
      <c r="K15884" s="1715"/>
      <c r="L15884" s="1715"/>
    </row>
    <row r="15885" spans="11:12" ht="15" customHeight="1">
      <c r="K15885" s="1715"/>
      <c r="L15885" s="1715"/>
    </row>
    <row r="15886" spans="11:12" ht="15" customHeight="1">
      <c r="K15886" s="1715"/>
      <c r="L15886" s="1715"/>
    </row>
    <row r="15887" spans="11:12" ht="15" customHeight="1">
      <c r="K15887" s="1715"/>
      <c r="L15887" s="1715"/>
    </row>
    <row r="15888" spans="11:12" ht="15" customHeight="1">
      <c r="K15888" s="1715"/>
      <c r="L15888" s="1715"/>
    </row>
    <row r="15889" spans="11:12" ht="15" customHeight="1">
      <c r="K15889" s="1715"/>
      <c r="L15889" s="1715"/>
    </row>
    <row r="15890" spans="11:12" ht="15" customHeight="1">
      <c r="K15890" s="1715"/>
      <c r="L15890" s="1715"/>
    </row>
    <row r="15891" spans="11:12" ht="15" customHeight="1">
      <c r="K15891" s="1715"/>
      <c r="L15891" s="1715"/>
    </row>
    <row r="15892" spans="11:12" ht="15" customHeight="1">
      <c r="K15892" s="1715"/>
      <c r="L15892" s="1715"/>
    </row>
    <row r="15893" spans="11:12" ht="15" customHeight="1">
      <c r="K15893" s="1715"/>
      <c r="L15893" s="1715"/>
    </row>
    <row r="15894" spans="11:12" ht="15" customHeight="1">
      <c r="K15894" s="1715"/>
      <c r="L15894" s="1715"/>
    </row>
    <row r="15895" spans="11:12" ht="15" customHeight="1">
      <c r="K15895" s="1715"/>
      <c r="L15895" s="1715"/>
    </row>
    <row r="15896" spans="11:12" ht="15" customHeight="1">
      <c r="K15896" s="1715"/>
      <c r="L15896" s="1715"/>
    </row>
    <row r="15897" spans="11:12" ht="15" customHeight="1">
      <c r="K15897" s="1715"/>
      <c r="L15897" s="1715"/>
    </row>
    <row r="15898" spans="11:12" ht="15" customHeight="1">
      <c r="K15898" s="1715"/>
      <c r="L15898" s="1715"/>
    </row>
    <row r="15899" spans="11:12" ht="15" customHeight="1">
      <c r="K15899" s="1715"/>
      <c r="L15899" s="1715"/>
    </row>
    <row r="15900" spans="11:12" ht="15" customHeight="1">
      <c r="K15900" s="1715"/>
      <c r="L15900" s="1715"/>
    </row>
    <row r="15901" spans="11:12" ht="15" customHeight="1">
      <c r="K15901" s="1715"/>
      <c r="L15901" s="1715"/>
    </row>
    <row r="15902" spans="11:12" ht="15" customHeight="1">
      <c r="K15902" s="1715"/>
      <c r="L15902" s="1715"/>
    </row>
    <row r="15903" spans="11:12" ht="15" customHeight="1">
      <c r="K15903" s="1715"/>
      <c r="L15903" s="1715"/>
    </row>
    <row r="15904" spans="11:12" ht="15" customHeight="1">
      <c r="K15904" s="1715"/>
      <c r="L15904" s="1715"/>
    </row>
    <row r="15905" spans="11:12" ht="15" customHeight="1">
      <c r="K15905" s="1715"/>
      <c r="L15905" s="1715"/>
    </row>
    <row r="15906" spans="11:12" ht="15" customHeight="1">
      <c r="K15906" s="1715"/>
      <c r="L15906" s="1715"/>
    </row>
    <row r="15907" spans="11:12" ht="15" customHeight="1">
      <c r="K15907" s="1715"/>
      <c r="L15907" s="1715"/>
    </row>
    <row r="15908" spans="11:12" ht="15" customHeight="1">
      <c r="K15908" s="1715"/>
      <c r="L15908" s="1715"/>
    </row>
    <row r="15909" spans="11:12" ht="15" customHeight="1">
      <c r="K15909" s="1715"/>
      <c r="L15909" s="1715"/>
    </row>
    <row r="15910" spans="11:12" ht="15" customHeight="1">
      <c r="K15910" s="1715"/>
      <c r="L15910" s="1715"/>
    </row>
    <row r="15911" spans="11:12" ht="15" customHeight="1">
      <c r="K15911" s="1715"/>
      <c r="L15911" s="1715"/>
    </row>
    <row r="15912" spans="11:12" ht="15" customHeight="1">
      <c r="K15912" s="1715"/>
      <c r="L15912" s="1715"/>
    </row>
    <row r="15913" spans="11:12" ht="15" customHeight="1">
      <c r="K15913" s="1715"/>
      <c r="L15913" s="1715"/>
    </row>
    <row r="15914" spans="11:12" ht="15" customHeight="1">
      <c r="K15914" s="1715"/>
      <c r="L15914" s="1715"/>
    </row>
    <row r="15915" spans="11:12" ht="15" customHeight="1">
      <c r="K15915" s="1715"/>
      <c r="L15915" s="1715"/>
    </row>
    <row r="15916" spans="11:12" ht="15" customHeight="1">
      <c r="K15916" s="1715"/>
      <c r="L15916" s="1715"/>
    </row>
    <row r="15917" spans="11:12" ht="15" customHeight="1">
      <c r="K15917" s="1715"/>
      <c r="L15917" s="1715"/>
    </row>
    <row r="15918" spans="11:12" ht="15" customHeight="1">
      <c r="K15918" s="1715"/>
      <c r="L15918" s="1715"/>
    </row>
    <row r="15919" spans="11:12" ht="15" customHeight="1">
      <c r="K15919" s="1715"/>
      <c r="L15919" s="1715"/>
    </row>
    <row r="15920" spans="11:12" ht="15" customHeight="1">
      <c r="K15920" s="1715"/>
      <c r="L15920" s="1715"/>
    </row>
    <row r="15921" spans="11:12" ht="15" customHeight="1">
      <c r="K15921" s="1715"/>
      <c r="L15921" s="1715"/>
    </row>
    <row r="15922" spans="11:12" ht="15" customHeight="1">
      <c r="K15922" s="1715"/>
      <c r="L15922" s="1715"/>
    </row>
    <row r="15923" spans="11:12" ht="15" customHeight="1">
      <c r="K15923" s="1715"/>
      <c r="L15923" s="1715"/>
    </row>
    <row r="15924" spans="11:12" ht="15" customHeight="1">
      <c r="K15924" s="1715"/>
      <c r="L15924" s="1715"/>
    </row>
    <row r="15925" spans="11:12" ht="15" customHeight="1">
      <c r="K15925" s="1715"/>
      <c r="L15925" s="1715"/>
    </row>
    <row r="15926" spans="11:12" ht="15" customHeight="1">
      <c r="K15926" s="1715"/>
      <c r="L15926" s="1715"/>
    </row>
    <row r="15927" spans="11:12" ht="15" customHeight="1">
      <c r="K15927" s="1715"/>
      <c r="L15927" s="1715"/>
    </row>
    <row r="15928" spans="11:12" ht="15" customHeight="1">
      <c r="K15928" s="1715"/>
      <c r="L15928" s="1715"/>
    </row>
    <row r="15929" spans="11:12" ht="15" customHeight="1">
      <c r="K15929" s="1715"/>
      <c r="L15929" s="1715"/>
    </row>
    <row r="15930" spans="11:12" ht="15" customHeight="1">
      <c r="K15930" s="1715"/>
      <c r="L15930" s="1715"/>
    </row>
    <row r="15931" spans="11:12" ht="15" customHeight="1">
      <c r="K15931" s="1715"/>
      <c r="L15931" s="1715"/>
    </row>
    <row r="15932" spans="11:12" ht="15" customHeight="1">
      <c r="K15932" s="1715"/>
      <c r="L15932" s="1715"/>
    </row>
    <row r="15933" spans="11:12" ht="15" customHeight="1">
      <c r="K15933" s="1715"/>
      <c r="L15933" s="1715"/>
    </row>
    <row r="15934" spans="11:12" ht="15" customHeight="1">
      <c r="K15934" s="1715"/>
      <c r="L15934" s="1715"/>
    </row>
    <row r="15935" spans="11:12" ht="15" customHeight="1">
      <c r="K15935" s="1715"/>
      <c r="L15935" s="1715"/>
    </row>
    <row r="15936" spans="11:12" ht="15" customHeight="1">
      <c r="K15936" s="1715"/>
      <c r="L15936" s="1715"/>
    </row>
    <row r="15937" spans="11:12" ht="15" customHeight="1">
      <c r="K15937" s="1715"/>
      <c r="L15937" s="1715"/>
    </row>
    <row r="15938" spans="11:12" ht="15" customHeight="1">
      <c r="K15938" s="1715"/>
      <c r="L15938" s="1715"/>
    </row>
    <row r="15939" spans="11:12" ht="15" customHeight="1">
      <c r="K15939" s="1715"/>
      <c r="L15939" s="1715"/>
    </row>
    <row r="15940" spans="11:12" ht="15" customHeight="1">
      <c r="K15940" s="1715"/>
      <c r="L15940" s="1715"/>
    </row>
    <row r="15941" spans="11:12" ht="15" customHeight="1">
      <c r="K15941" s="1715"/>
      <c r="L15941" s="1715"/>
    </row>
    <row r="15942" spans="11:12" ht="15" customHeight="1">
      <c r="K15942" s="1715"/>
      <c r="L15942" s="1715"/>
    </row>
    <row r="15943" spans="11:12" ht="15" customHeight="1">
      <c r="K15943" s="1715"/>
      <c r="L15943" s="1715"/>
    </row>
    <row r="15944" spans="11:12" ht="15" customHeight="1">
      <c r="K15944" s="1715"/>
      <c r="L15944" s="1715"/>
    </row>
    <row r="15945" spans="11:12" ht="15" customHeight="1">
      <c r="K15945" s="1715"/>
      <c r="L15945" s="1715"/>
    </row>
    <row r="15946" spans="11:12" ht="15" customHeight="1">
      <c r="K15946" s="1715"/>
      <c r="L15946" s="1715"/>
    </row>
    <row r="15947" spans="11:12" ht="15" customHeight="1">
      <c r="K15947" s="1715"/>
      <c r="L15947" s="1715"/>
    </row>
    <row r="15948" spans="11:12" ht="15" customHeight="1">
      <c r="K15948" s="1715"/>
      <c r="L15948" s="1715"/>
    </row>
    <row r="15949" spans="11:12" ht="15" customHeight="1">
      <c r="K15949" s="1715"/>
      <c r="L15949" s="1715"/>
    </row>
    <row r="15950" spans="11:12" ht="15" customHeight="1">
      <c r="K15950" s="1715"/>
      <c r="L15950" s="1715"/>
    </row>
    <row r="15951" spans="11:12" ht="15" customHeight="1">
      <c r="K15951" s="1715"/>
      <c r="L15951" s="1715"/>
    </row>
    <row r="15952" spans="11:12" ht="15" customHeight="1">
      <c r="K15952" s="1715"/>
      <c r="L15952" s="1715"/>
    </row>
    <row r="15953" spans="11:12" ht="15" customHeight="1">
      <c r="K15953" s="1715"/>
      <c r="L15953" s="1715"/>
    </row>
    <row r="15954" spans="11:12" ht="15" customHeight="1">
      <c r="K15954" s="1715"/>
      <c r="L15954" s="1715"/>
    </row>
    <row r="15955" spans="11:12" ht="15" customHeight="1">
      <c r="K15955" s="1715"/>
      <c r="L15955" s="1715"/>
    </row>
    <row r="15956" spans="11:12" ht="15" customHeight="1">
      <c r="K15956" s="1715"/>
      <c r="L15956" s="1715"/>
    </row>
    <row r="15957" spans="11:12" ht="15" customHeight="1">
      <c r="K15957" s="1715"/>
      <c r="L15957" s="1715"/>
    </row>
    <row r="15958" spans="11:12" ht="15" customHeight="1">
      <c r="K15958" s="1715"/>
      <c r="L15958" s="1715"/>
    </row>
    <row r="15959" spans="11:12" ht="15" customHeight="1">
      <c r="K15959" s="1715"/>
      <c r="L15959" s="1715"/>
    </row>
    <row r="15960" spans="11:12" ht="15" customHeight="1">
      <c r="K15960" s="1715"/>
      <c r="L15960" s="1715"/>
    </row>
    <row r="15961" spans="11:12" ht="15" customHeight="1">
      <c r="K15961" s="1715"/>
      <c r="L15961" s="1715"/>
    </row>
    <row r="15962" spans="11:12" ht="15" customHeight="1">
      <c r="K15962" s="1715"/>
      <c r="L15962" s="1715"/>
    </row>
    <row r="15963" spans="11:12" ht="15" customHeight="1">
      <c r="K15963" s="1715"/>
      <c r="L15963" s="1715"/>
    </row>
    <row r="15964" spans="11:12" ht="15" customHeight="1">
      <c r="K15964" s="1715"/>
      <c r="L15964" s="1715"/>
    </row>
    <row r="15965" spans="11:12" ht="15" customHeight="1">
      <c r="K15965" s="1715"/>
      <c r="L15965" s="1715"/>
    </row>
    <row r="15966" spans="11:12" ht="15" customHeight="1">
      <c r="K15966" s="1715"/>
      <c r="L15966" s="1715"/>
    </row>
    <row r="15967" spans="11:12" ht="15" customHeight="1">
      <c r="K15967" s="1715"/>
      <c r="L15967" s="1715"/>
    </row>
    <row r="15968" spans="11:12" ht="15" customHeight="1">
      <c r="K15968" s="1715"/>
      <c r="L15968" s="1715"/>
    </row>
    <row r="15969" spans="11:12" ht="15" customHeight="1">
      <c r="K15969" s="1715"/>
      <c r="L15969" s="1715"/>
    </row>
    <row r="15970" spans="11:12" ht="15" customHeight="1">
      <c r="K15970" s="1715"/>
      <c r="L15970" s="1715"/>
    </row>
    <row r="15971" spans="11:12" ht="15" customHeight="1">
      <c r="K15971" s="1715"/>
      <c r="L15971" s="1715"/>
    </row>
    <row r="15972" spans="11:12" ht="15" customHeight="1">
      <c r="K15972" s="1715"/>
      <c r="L15972" s="1715"/>
    </row>
    <row r="15973" spans="11:12" ht="15" customHeight="1">
      <c r="K15973" s="1715"/>
      <c r="L15973" s="1715"/>
    </row>
    <row r="15974" spans="11:12" ht="15" customHeight="1">
      <c r="K15974" s="1715"/>
      <c r="L15974" s="1715"/>
    </row>
    <row r="15975" spans="11:12" ht="15" customHeight="1">
      <c r="K15975" s="1715"/>
      <c r="L15975" s="1715"/>
    </row>
    <row r="15976" spans="11:12" ht="15" customHeight="1">
      <c r="K15976" s="1715"/>
      <c r="L15976" s="1715"/>
    </row>
    <row r="15977" spans="11:12" ht="15" customHeight="1">
      <c r="K15977" s="1715"/>
      <c r="L15977" s="1715"/>
    </row>
    <row r="15978" spans="11:12" ht="15" customHeight="1">
      <c r="K15978" s="1715"/>
      <c r="L15978" s="1715"/>
    </row>
    <row r="15979" spans="11:12" ht="15" customHeight="1">
      <c r="K15979" s="1715"/>
      <c r="L15979" s="1715"/>
    </row>
    <row r="15980" spans="11:12" ht="15" customHeight="1">
      <c r="K15980" s="1715"/>
      <c r="L15980" s="1715"/>
    </row>
    <row r="15981" spans="11:12" ht="15" customHeight="1">
      <c r="K15981" s="1715"/>
      <c r="L15981" s="1715"/>
    </row>
    <row r="15982" spans="11:12" ht="15" customHeight="1">
      <c r="K15982" s="1715"/>
      <c r="L15982" s="1715"/>
    </row>
    <row r="15983" spans="11:12" ht="15" customHeight="1">
      <c r="K15983" s="1715"/>
      <c r="L15983" s="1715"/>
    </row>
    <row r="15984" spans="11:12" ht="15" customHeight="1">
      <c r="K15984" s="1715"/>
      <c r="L15984" s="1715"/>
    </row>
    <row r="15985" spans="11:12" ht="15" customHeight="1">
      <c r="K15985" s="1715"/>
      <c r="L15985" s="1715"/>
    </row>
    <row r="15986" spans="11:12" ht="15" customHeight="1">
      <c r="K15986" s="1715"/>
      <c r="L15986" s="1715"/>
    </row>
    <row r="15987" spans="11:12" ht="15" customHeight="1">
      <c r="K15987" s="1715"/>
      <c r="L15987" s="1715"/>
    </row>
    <row r="15988" spans="11:12" ht="15" customHeight="1">
      <c r="K15988" s="1715"/>
      <c r="L15988" s="1715"/>
    </row>
    <row r="15989" spans="11:12" ht="15" customHeight="1">
      <c r="K15989" s="1715"/>
      <c r="L15989" s="1715"/>
    </row>
    <row r="15990" spans="11:12" ht="15" customHeight="1">
      <c r="K15990" s="1715"/>
      <c r="L15990" s="1715"/>
    </row>
    <row r="15991" spans="11:12" ht="15" customHeight="1">
      <c r="K15991" s="1715"/>
      <c r="L15991" s="1715"/>
    </row>
    <row r="15992" spans="11:12" ht="15" customHeight="1">
      <c r="K15992" s="1715"/>
      <c r="L15992" s="1715"/>
    </row>
    <row r="15993" spans="11:12" ht="15" customHeight="1">
      <c r="K15993" s="1715"/>
      <c r="L15993" s="1715"/>
    </row>
    <row r="15994" spans="11:12" ht="15" customHeight="1">
      <c r="K15994" s="1715"/>
      <c r="L15994" s="1715"/>
    </row>
    <row r="15995" spans="11:12" ht="15" customHeight="1">
      <c r="K15995" s="1715"/>
      <c r="L15995" s="1715"/>
    </row>
    <row r="15996" spans="11:12" ht="15" customHeight="1">
      <c r="K15996" s="1715"/>
      <c r="L15996" s="1715"/>
    </row>
    <row r="15997" spans="11:12" ht="15" customHeight="1">
      <c r="K15997" s="1715"/>
      <c r="L15997" s="1715"/>
    </row>
    <row r="15998" spans="11:12" ht="15" customHeight="1">
      <c r="K15998" s="1715"/>
      <c r="L15998" s="1715"/>
    </row>
    <row r="15999" spans="11:12" ht="15" customHeight="1">
      <c r="K15999" s="1715"/>
      <c r="L15999" s="1715"/>
    </row>
    <row r="16000" spans="11:12" ht="15" customHeight="1">
      <c r="K16000" s="1715"/>
      <c r="L16000" s="1715"/>
    </row>
    <row r="16001" spans="11:12" ht="15" customHeight="1">
      <c r="K16001" s="1715"/>
      <c r="L16001" s="1715"/>
    </row>
    <row r="16002" spans="11:12" ht="15" customHeight="1">
      <c r="K16002" s="1715"/>
      <c r="L16002" s="1715"/>
    </row>
    <row r="16003" spans="11:12" ht="15" customHeight="1">
      <c r="K16003" s="1715"/>
      <c r="L16003" s="1715"/>
    </row>
    <row r="16004" spans="11:12" ht="15" customHeight="1">
      <c r="K16004" s="1715"/>
      <c r="L16004" s="1715"/>
    </row>
    <row r="16005" spans="11:12" ht="15" customHeight="1">
      <c r="K16005" s="1715"/>
      <c r="L16005" s="1715"/>
    </row>
    <row r="16006" spans="11:12" ht="15" customHeight="1">
      <c r="K16006" s="1715"/>
      <c r="L16006" s="1715"/>
    </row>
    <row r="16007" spans="11:12" ht="15" customHeight="1">
      <c r="K16007" s="1715"/>
      <c r="L16007" s="1715"/>
    </row>
    <row r="16008" spans="11:12" ht="15" customHeight="1">
      <c r="K16008" s="1715"/>
      <c r="L16008" s="1715"/>
    </row>
    <row r="16009" spans="11:12" ht="15" customHeight="1">
      <c r="K16009" s="1715"/>
      <c r="L16009" s="1715"/>
    </row>
    <row r="16010" spans="11:12" ht="15" customHeight="1">
      <c r="K16010" s="1715"/>
      <c r="L16010" s="1715"/>
    </row>
    <row r="16011" spans="11:12" ht="15" customHeight="1">
      <c r="K16011" s="1715"/>
      <c r="L16011" s="1715"/>
    </row>
    <row r="16012" spans="11:12" ht="15" customHeight="1">
      <c r="K16012" s="1715"/>
      <c r="L16012" s="1715"/>
    </row>
    <row r="16013" spans="11:12" ht="15" customHeight="1">
      <c r="K16013" s="1715"/>
      <c r="L16013" s="1715"/>
    </row>
    <row r="16014" spans="11:12" ht="15" customHeight="1">
      <c r="K16014" s="1715"/>
      <c r="L16014" s="1715"/>
    </row>
    <row r="16015" spans="11:12" ht="15" customHeight="1">
      <c r="K16015" s="1715"/>
      <c r="L16015" s="1715"/>
    </row>
    <row r="16016" spans="11:12" ht="15" customHeight="1">
      <c r="K16016" s="1715"/>
      <c r="L16016" s="1715"/>
    </row>
    <row r="16017" spans="11:12" ht="15" customHeight="1">
      <c r="K16017" s="1715"/>
      <c r="L16017" s="1715"/>
    </row>
    <row r="16018" spans="11:12" ht="15" customHeight="1">
      <c r="K16018" s="1715"/>
      <c r="L16018" s="1715"/>
    </row>
    <row r="16019" spans="11:12" ht="15" customHeight="1">
      <c r="K16019" s="1715"/>
      <c r="L16019" s="1715"/>
    </row>
    <row r="16020" spans="11:12" ht="15" customHeight="1">
      <c r="K16020" s="1715"/>
      <c r="L16020" s="1715"/>
    </row>
    <row r="16021" spans="11:12" ht="15" customHeight="1">
      <c r="K16021" s="1715"/>
      <c r="L16021" s="1715"/>
    </row>
    <row r="16022" spans="11:12" ht="15" customHeight="1">
      <c r="K16022" s="1715"/>
      <c r="L16022" s="1715"/>
    </row>
    <row r="16023" spans="11:12" ht="15" customHeight="1">
      <c r="K16023" s="1715"/>
      <c r="L16023" s="1715"/>
    </row>
    <row r="16024" spans="11:12" ht="15" customHeight="1">
      <c r="K16024" s="1715"/>
      <c r="L16024" s="1715"/>
    </row>
    <row r="16025" spans="11:12" ht="15" customHeight="1">
      <c r="K16025" s="1715"/>
      <c r="L16025" s="1715"/>
    </row>
    <row r="16026" spans="11:12" ht="15" customHeight="1">
      <c r="K16026" s="1715"/>
      <c r="L16026" s="1715"/>
    </row>
    <row r="16027" spans="11:12" ht="15" customHeight="1">
      <c r="K16027" s="1715"/>
      <c r="L16027" s="1715"/>
    </row>
    <row r="16028" spans="11:12" ht="15" customHeight="1">
      <c r="K16028" s="1715"/>
      <c r="L16028" s="1715"/>
    </row>
    <row r="16029" spans="11:12" ht="15" customHeight="1">
      <c r="K16029" s="1715"/>
      <c r="L16029" s="1715"/>
    </row>
    <row r="16030" spans="11:12" ht="15" customHeight="1">
      <c r="K16030" s="1715"/>
      <c r="L16030" s="1715"/>
    </row>
    <row r="16031" spans="11:12" ht="15" customHeight="1">
      <c r="K16031" s="1715"/>
      <c r="L16031" s="1715"/>
    </row>
    <row r="16032" spans="11:12" ht="15" customHeight="1">
      <c r="K16032" s="1715"/>
      <c r="L16032" s="1715"/>
    </row>
    <row r="16033" spans="11:12" ht="15" customHeight="1">
      <c r="K16033" s="1715"/>
      <c r="L16033" s="1715"/>
    </row>
    <row r="16034" spans="11:12" ht="15" customHeight="1">
      <c r="K16034" s="1715"/>
      <c r="L16034" s="1715"/>
    </row>
    <row r="16035" spans="11:12" ht="15" customHeight="1">
      <c r="K16035" s="1715"/>
      <c r="L16035" s="1715"/>
    </row>
    <row r="16036" spans="11:12" ht="15" customHeight="1">
      <c r="K16036" s="1715"/>
      <c r="L16036" s="1715"/>
    </row>
    <row r="16037" spans="11:12" ht="15" customHeight="1">
      <c r="K16037" s="1715"/>
      <c r="L16037" s="1715"/>
    </row>
    <row r="16038" spans="11:12" ht="15" customHeight="1">
      <c r="K16038" s="1715"/>
      <c r="L16038" s="1715"/>
    </row>
    <row r="16039" spans="11:12" ht="15" customHeight="1">
      <c r="K16039" s="1715"/>
      <c r="L16039" s="1715"/>
    </row>
    <row r="16040" spans="11:12" ht="15" customHeight="1">
      <c r="K16040" s="1715"/>
      <c r="L16040" s="1715"/>
    </row>
    <row r="16041" spans="11:12" ht="15" customHeight="1">
      <c r="K16041" s="1715"/>
      <c r="L16041" s="1715"/>
    </row>
    <row r="16042" spans="11:12" ht="15" customHeight="1">
      <c r="K16042" s="1715"/>
      <c r="L16042" s="1715"/>
    </row>
    <row r="16043" spans="11:12" ht="15" customHeight="1">
      <c r="K16043" s="1715"/>
      <c r="L16043" s="1715"/>
    </row>
    <row r="16044" spans="11:12" ht="15" customHeight="1">
      <c r="K16044" s="1715"/>
      <c r="L16044" s="1715"/>
    </row>
    <row r="16045" spans="11:12" ht="15" customHeight="1">
      <c r="K16045" s="1715"/>
      <c r="L16045" s="1715"/>
    </row>
    <row r="16046" spans="11:12" ht="15" customHeight="1">
      <c r="K16046" s="1715"/>
      <c r="L16046" s="1715"/>
    </row>
    <row r="16047" spans="11:12" ht="15" customHeight="1">
      <c r="K16047" s="1715"/>
      <c r="L16047" s="1715"/>
    </row>
    <row r="16048" spans="11:12" ht="15" customHeight="1">
      <c r="K16048" s="1715"/>
      <c r="L16048" s="1715"/>
    </row>
    <row r="16049" spans="11:12" ht="15" customHeight="1">
      <c r="K16049" s="1715"/>
      <c r="L16049" s="1715"/>
    </row>
    <row r="16050" spans="11:12" ht="15" customHeight="1">
      <c r="K16050" s="1715"/>
      <c r="L16050" s="1715"/>
    </row>
    <row r="16051" spans="11:12" ht="15" customHeight="1">
      <c r="K16051" s="1715"/>
      <c r="L16051" s="1715"/>
    </row>
    <row r="16052" spans="11:12" ht="15" customHeight="1">
      <c r="K16052" s="1715"/>
      <c r="L16052" s="1715"/>
    </row>
    <row r="16053" spans="11:12" ht="15" customHeight="1">
      <c r="K16053" s="1715"/>
      <c r="L16053" s="1715"/>
    </row>
    <row r="16054" spans="11:12" ht="15" customHeight="1">
      <c r="K16054" s="1715"/>
      <c r="L16054" s="1715"/>
    </row>
    <row r="16055" spans="11:12" ht="15" customHeight="1">
      <c r="K16055" s="1715"/>
      <c r="L16055" s="1715"/>
    </row>
    <row r="16056" spans="11:12" ht="15" customHeight="1">
      <c r="K16056" s="1715"/>
      <c r="L16056" s="1715"/>
    </row>
    <row r="16057" spans="11:12" ht="15" customHeight="1">
      <c r="K16057" s="1715"/>
      <c r="L16057" s="1715"/>
    </row>
    <row r="16058" spans="11:12" ht="15" customHeight="1">
      <c r="K16058" s="1715"/>
      <c r="L16058" s="1715"/>
    </row>
    <row r="16059" spans="11:12" ht="15" customHeight="1">
      <c r="K16059" s="1715"/>
      <c r="L16059" s="1715"/>
    </row>
    <row r="16060" spans="11:12" ht="15" customHeight="1">
      <c r="K16060" s="1715"/>
      <c r="L16060" s="1715"/>
    </row>
    <row r="16061" spans="11:12" ht="15" customHeight="1">
      <c r="K16061" s="1715"/>
      <c r="L16061" s="1715"/>
    </row>
    <row r="16062" spans="11:12" ht="15" customHeight="1">
      <c r="K16062" s="1715"/>
      <c r="L16062" s="1715"/>
    </row>
    <row r="16063" spans="11:12" ht="15" customHeight="1">
      <c r="K16063" s="1715"/>
      <c r="L16063" s="1715"/>
    </row>
    <row r="16064" spans="11:12" ht="15" customHeight="1">
      <c r="K16064" s="1715"/>
      <c r="L16064" s="1715"/>
    </row>
    <row r="16065" spans="11:12" ht="15" customHeight="1">
      <c r="K16065" s="1715"/>
      <c r="L16065" s="1715"/>
    </row>
    <row r="16066" spans="11:12" ht="15" customHeight="1">
      <c r="K16066" s="1715"/>
      <c r="L16066" s="1715"/>
    </row>
    <row r="16067" spans="11:12" ht="15" customHeight="1">
      <c r="K16067" s="1715"/>
      <c r="L16067" s="1715"/>
    </row>
    <row r="16068" spans="11:12" ht="15" customHeight="1">
      <c r="K16068" s="1715"/>
      <c r="L16068" s="1715"/>
    </row>
    <row r="16069" spans="11:12" ht="15" customHeight="1">
      <c r="K16069" s="1715"/>
      <c r="L16069" s="1715"/>
    </row>
    <row r="16070" spans="11:12" ht="15" customHeight="1">
      <c r="K16070" s="1715"/>
      <c r="L16070" s="1715"/>
    </row>
    <row r="16071" spans="11:12" ht="15" customHeight="1">
      <c r="K16071" s="1715"/>
      <c r="L16071" s="1715"/>
    </row>
    <row r="16072" spans="11:12" ht="15" customHeight="1">
      <c r="K16072" s="1715"/>
      <c r="L16072" s="1715"/>
    </row>
    <row r="16073" spans="11:12" ht="15" customHeight="1">
      <c r="K16073" s="1715"/>
      <c r="L16073" s="1715"/>
    </row>
    <row r="16074" spans="11:12" ht="15" customHeight="1">
      <c r="K16074" s="1715"/>
      <c r="L16074" s="1715"/>
    </row>
    <row r="16075" spans="11:12" ht="15" customHeight="1">
      <c r="K16075" s="1715"/>
      <c r="L16075" s="1715"/>
    </row>
    <row r="16076" spans="11:12" ht="15" customHeight="1">
      <c r="K16076" s="1715"/>
      <c r="L16076" s="1715"/>
    </row>
    <row r="16077" spans="11:12" ht="15" customHeight="1">
      <c r="K16077" s="1715"/>
      <c r="L16077" s="1715"/>
    </row>
    <row r="16078" spans="11:12" ht="15" customHeight="1">
      <c r="K16078" s="1715"/>
      <c r="L16078" s="1715"/>
    </row>
    <row r="16079" spans="11:12" ht="15" customHeight="1">
      <c r="K16079" s="1715"/>
      <c r="L16079" s="1715"/>
    </row>
    <row r="16080" spans="11:12" ht="15" customHeight="1">
      <c r="K16080" s="1715"/>
      <c r="L16080" s="1715"/>
    </row>
    <row r="16081" spans="11:12" ht="15" customHeight="1">
      <c r="K16081" s="1715"/>
      <c r="L16081" s="1715"/>
    </row>
    <row r="16082" spans="11:12" ht="15" customHeight="1">
      <c r="K16082" s="1715"/>
      <c r="L16082" s="1715"/>
    </row>
    <row r="16083" spans="11:12" ht="15" customHeight="1">
      <c r="K16083" s="1715"/>
      <c r="L16083" s="1715"/>
    </row>
    <row r="16084" spans="11:12" ht="15" customHeight="1">
      <c r="K16084" s="1715"/>
      <c r="L16084" s="1715"/>
    </row>
    <row r="16085" spans="11:12" ht="15" customHeight="1">
      <c r="K16085" s="1715"/>
      <c r="L16085" s="1715"/>
    </row>
    <row r="16086" spans="11:12" ht="15" customHeight="1">
      <c r="K16086" s="1715"/>
      <c r="L16086" s="1715"/>
    </row>
    <row r="16087" spans="11:12" ht="15" customHeight="1">
      <c r="K16087" s="1715"/>
      <c r="L16087" s="1715"/>
    </row>
    <row r="16088" spans="11:12" ht="15" customHeight="1">
      <c r="K16088" s="1715"/>
      <c r="L16088" s="1715"/>
    </row>
    <row r="16089" spans="11:12" ht="15" customHeight="1">
      <c r="K16089" s="1715"/>
      <c r="L16089" s="1715"/>
    </row>
    <row r="16090" spans="11:12" ht="15" customHeight="1">
      <c r="K16090" s="1715"/>
      <c r="L16090" s="1715"/>
    </row>
    <row r="16091" spans="11:12" ht="15" customHeight="1">
      <c r="K16091" s="1715"/>
      <c r="L16091" s="1715"/>
    </row>
    <row r="16092" spans="11:12" ht="15" customHeight="1">
      <c r="K16092" s="1715"/>
      <c r="L16092" s="1715"/>
    </row>
    <row r="16093" spans="11:12" ht="15" customHeight="1">
      <c r="K16093" s="1715"/>
      <c r="L16093" s="1715"/>
    </row>
    <row r="16094" spans="11:12" ht="15" customHeight="1">
      <c r="K16094" s="1715"/>
      <c r="L16094" s="1715"/>
    </row>
    <row r="16095" spans="11:12" ht="15" customHeight="1">
      <c r="K16095" s="1715"/>
      <c r="L16095" s="1715"/>
    </row>
    <row r="16096" spans="11:12" ht="15" customHeight="1">
      <c r="K16096" s="1715"/>
      <c r="L16096" s="1715"/>
    </row>
    <row r="16097" spans="11:12" ht="15" customHeight="1">
      <c r="K16097" s="1715"/>
      <c r="L16097" s="1715"/>
    </row>
    <row r="16098" spans="11:12" ht="15" customHeight="1">
      <c r="K16098" s="1715"/>
      <c r="L16098" s="1715"/>
    </row>
    <row r="16099" spans="11:12" ht="15" customHeight="1">
      <c r="K16099" s="1715"/>
      <c r="L16099" s="1715"/>
    </row>
    <row r="16100" spans="11:12" ht="15" customHeight="1">
      <c r="K16100" s="1715"/>
      <c r="L16100" s="1715"/>
    </row>
    <row r="16101" spans="11:12" ht="15" customHeight="1">
      <c r="K16101" s="1715"/>
      <c r="L16101" s="1715"/>
    </row>
    <row r="16102" spans="11:12" ht="15" customHeight="1">
      <c r="K16102" s="1715"/>
      <c r="L16102" s="1715"/>
    </row>
    <row r="16103" spans="11:12" ht="15" customHeight="1">
      <c r="K16103" s="1715"/>
      <c r="L16103" s="1715"/>
    </row>
    <row r="16104" spans="11:12" ht="15" customHeight="1">
      <c r="K16104" s="1715"/>
      <c r="L16104" s="1715"/>
    </row>
    <row r="16105" spans="11:12" ht="15" customHeight="1">
      <c r="K16105" s="1715"/>
      <c r="L16105" s="1715"/>
    </row>
    <row r="16106" spans="11:12" ht="15" customHeight="1">
      <c r="K16106" s="1715"/>
      <c r="L16106" s="1715"/>
    </row>
    <row r="16107" spans="11:12" ht="15" customHeight="1">
      <c r="K16107" s="1715"/>
      <c r="L16107" s="1715"/>
    </row>
    <row r="16108" spans="11:12" ht="15" customHeight="1">
      <c r="K16108" s="1715"/>
      <c r="L16108" s="1715"/>
    </row>
    <row r="16109" spans="11:12" ht="15" customHeight="1">
      <c r="K16109" s="1715"/>
      <c r="L16109" s="1715"/>
    </row>
    <row r="16110" spans="11:12" ht="15" customHeight="1">
      <c r="K16110" s="1715"/>
      <c r="L16110" s="1715"/>
    </row>
    <row r="16111" spans="11:12" ht="15" customHeight="1">
      <c r="K16111" s="1715"/>
      <c r="L16111" s="1715"/>
    </row>
    <row r="16112" spans="11:12" ht="15" customHeight="1">
      <c r="K16112" s="1715"/>
      <c r="L16112" s="1715"/>
    </row>
    <row r="16113" spans="11:12" ht="15" customHeight="1">
      <c r="K16113" s="1715"/>
      <c r="L16113" s="1715"/>
    </row>
    <row r="16114" spans="11:12" ht="15" customHeight="1">
      <c r="K16114" s="1715"/>
      <c r="L16114" s="1715"/>
    </row>
    <row r="16115" spans="11:12" ht="15" customHeight="1">
      <c r="K16115" s="1715"/>
      <c r="L16115" s="1715"/>
    </row>
    <row r="16116" spans="11:12" ht="15" customHeight="1">
      <c r="K16116" s="1715"/>
      <c r="L16116" s="1715"/>
    </row>
    <row r="16117" spans="11:12" ht="15" customHeight="1">
      <c r="K16117" s="1715"/>
      <c r="L16117" s="1715"/>
    </row>
    <row r="16118" spans="11:12" ht="15" customHeight="1">
      <c r="K16118" s="1715"/>
      <c r="L16118" s="1715"/>
    </row>
    <row r="16119" spans="11:12" ht="15" customHeight="1">
      <c r="K16119" s="1715"/>
      <c r="L16119" s="1715"/>
    </row>
    <row r="16120" spans="11:12" ht="15" customHeight="1">
      <c r="K16120" s="1715"/>
      <c r="L16120" s="1715"/>
    </row>
    <row r="16121" spans="11:12" ht="15" customHeight="1">
      <c r="K16121" s="1715"/>
      <c r="L16121" s="1715"/>
    </row>
    <row r="16122" spans="11:12" ht="15" customHeight="1">
      <c r="K16122" s="1715"/>
      <c r="L16122" s="1715"/>
    </row>
    <row r="16123" spans="11:12" ht="15" customHeight="1">
      <c r="K16123" s="1715"/>
      <c r="L16123" s="1715"/>
    </row>
    <row r="16124" spans="11:12" ht="15" customHeight="1">
      <c r="K16124" s="1715"/>
      <c r="L16124" s="1715"/>
    </row>
    <row r="16125" spans="11:12" ht="15" customHeight="1">
      <c r="K16125" s="1715"/>
      <c r="L16125" s="1715"/>
    </row>
    <row r="16126" spans="11:12" ht="15" customHeight="1">
      <c r="K16126" s="1715"/>
      <c r="L16126" s="1715"/>
    </row>
    <row r="16127" spans="11:12" ht="15" customHeight="1">
      <c r="K16127" s="1715"/>
      <c r="L16127" s="1715"/>
    </row>
    <row r="16128" spans="11:12" ht="15" customHeight="1">
      <c r="K16128" s="1715"/>
      <c r="L16128" s="1715"/>
    </row>
    <row r="16129" spans="11:12" ht="15" customHeight="1">
      <c r="K16129" s="1715"/>
      <c r="L16129" s="1715"/>
    </row>
    <row r="16130" spans="11:12" ht="15" customHeight="1">
      <c r="K16130" s="1715"/>
      <c r="L16130" s="1715"/>
    </row>
    <row r="16131" spans="11:12" ht="15" customHeight="1">
      <c r="K16131" s="1715"/>
      <c r="L16131" s="1715"/>
    </row>
    <row r="16132" spans="11:12" ht="15" customHeight="1">
      <c r="K16132" s="1715"/>
      <c r="L16132" s="1715"/>
    </row>
    <row r="16133" spans="11:12" ht="15" customHeight="1">
      <c r="K16133" s="1715"/>
      <c r="L16133" s="1715"/>
    </row>
    <row r="16134" spans="11:12" ht="15" customHeight="1">
      <c r="K16134" s="1715"/>
      <c r="L16134" s="1715"/>
    </row>
    <row r="16135" spans="11:12" ht="15" customHeight="1">
      <c r="K16135" s="1715"/>
      <c r="L16135" s="1715"/>
    </row>
    <row r="16136" spans="11:12" ht="15" customHeight="1">
      <c r="K16136" s="1715"/>
      <c r="L16136" s="1715"/>
    </row>
    <row r="16137" spans="11:12" ht="15" customHeight="1">
      <c r="K16137" s="1715"/>
      <c r="L16137" s="1715"/>
    </row>
    <row r="16138" spans="11:12" ht="15" customHeight="1">
      <c r="K16138" s="1715"/>
      <c r="L16138" s="1715"/>
    </row>
    <row r="16139" spans="11:12" ht="15" customHeight="1">
      <c r="K16139" s="1715"/>
      <c r="L16139" s="1715"/>
    </row>
    <row r="16140" spans="11:12" ht="15" customHeight="1">
      <c r="K16140" s="1715"/>
      <c r="L16140" s="1715"/>
    </row>
    <row r="16141" spans="11:12" ht="15" customHeight="1">
      <c r="K16141" s="1715"/>
      <c r="L16141" s="1715"/>
    </row>
    <row r="16142" spans="11:12" ht="15" customHeight="1">
      <c r="K16142" s="1715"/>
      <c r="L16142" s="1715"/>
    </row>
    <row r="16143" spans="11:12" ht="15" customHeight="1">
      <c r="K16143" s="1715"/>
      <c r="L16143" s="1715"/>
    </row>
    <row r="16144" spans="11:12" ht="15" customHeight="1">
      <c r="K16144" s="1715"/>
      <c r="L16144" s="1715"/>
    </row>
    <row r="16145" spans="11:12" ht="15" customHeight="1">
      <c r="K16145" s="1715"/>
      <c r="L16145" s="1715"/>
    </row>
    <row r="16146" spans="11:12" ht="15" customHeight="1">
      <c r="K16146" s="1715"/>
      <c r="L16146" s="1715"/>
    </row>
    <row r="16147" spans="11:12" ht="15" customHeight="1">
      <c r="K16147" s="1715"/>
      <c r="L16147" s="1715"/>
    </row>
    <row r="16148" spans="11:12" ht="15" customHeight="1">
      <c r="K16148" s="1715"/>
      <c r="L16148" s="1715"/>
    </row>
    <row r="16149" spans="11:12" ht="15" customHeight="1">
      <c r="K16149" s="1715"/>
      <c r="L16149" s="1715"/>
    </row>
    <row r="16150" spans="11:12" ht="15" customHeight="1">
      <c r="K16150" s="1715"/>
      <c r="L16150" s="1715"/>
    </row>
    <row r="16151" spans="11:12" ht="15" customHeight="1">
      <c r="K16151" s="1715"/>
      <c r="L16151" s="1715"/>
    </row>
    <row r="16152" spans="11:12" ht="15" customHeight="1">
      <c r="K16152" s="1715"/>
      <c r="L16152" s="1715"/>
    </row>
    <row r="16153" spans="11:12" ht="15" customHeight="1">
      <c r="K16153" s="1715"/>
      <c r="L16153" s="1715"/>
    </row>
    <row r="16154" spans="11:12" ht="15" customHeight="1">
      <c r="K16154" s="1715"/>
      <c r="L16154" s="1715"/>
    </row>
    <row r="16155" spans="11:12" ht="15" customHeight="1">
      <c r="K16155" s="1715"/>
      <c r="L16155" s="1715"/>
    </row>
    <row r="16156" spans="11:12" ht="15" customHeight="1">
      <c r="K16156" s="1715"/>
      <c r="L16156" s="1715"/>
    </row>
    <row r="16157" spans="11:12" ht="15" customHeight="1">
      <c r="K16157" s="1715"/>
      <c r="L16157" s="1715"/>
    </row>
    <row r="16158" spans="11:12" ht="15" customHeight="1">
      <c r="K16158" s="1715"/>
      <c r="L16158" s="1715"/>
    </row>
    <row r="16159" spans="11:12" ht="15" customHeight="1">
      <c r="K16159" s="1715"/>
      <c r="L16159" s="1715"/>
    </row>
    <row r="16160" spans="11:12" ht="15" customHeight="1">
      <c r="K16160" s="1715"/>
      <c r="L16160" s="1715"/>
    </row>
    <row r="16161" spans="11:12" ht="15" customHeight="1">
      <c r="K16161" s="1715"/>
      <c r="L16161" s="1715"/>
    </row>
    <row r="16162" spans="11:12" ht="15" customHeight="1">
      <c r="K16162" s="1715"/>
      <c r="L16162" s="1715"/>
    </row>
    <row r="16163" spans="11:12" ht="15" customHeight="1">
      <c r="K16163" s="1715"/>
      <c r="L16163" s="1715"/>
    </row>
    <row r="16164" spans="11:12" ht="15" customHeight="1">
      <c r="K16164" s="1715"/>
      <c r="L16164" s="1715"/>
    </row>
    <row r="16165" spans="11:12" ht="15" customHeight="1">
      <c r="K16165" s="1715"/>
      <c r="L16165" s="1715"/>
    </row>
    <row r="16166" spans="11:12" ht="15" customHeight="1">
      <c r="K16166" s="1715"/>
      <c r="L16166" s="1715"/>
    </row>
    <row r="16167" spans="11:12" ht="15" customHeight="1">
      <c r="K16167" s="1715"/>
      <c r="L16167" s="1715"/>
    </row>
    <row r="16168" spans="11:12" ht="15" customHeight="1">
      <c r="K16168" s="1715"/>
      <c r="L16168" s="1715"/>
    </row>
    <row r="16169" spans="11:12" ht="15" customHeight="1">
      <c r="K16169" s="1715"/>
      <c r="L16169" s="1715"/>
    </row>
    <row r="16170" spans="11:12" ht="15" customHeight="1">
      <c r="K16170" s="1715"/>
      <c r="L16170" s="1715"/>
    </row>
    <row r="16171" spans="11:12" ht="15" customHeight="1">
      <c r="K16171" s="1715"/>
      <c r="L16171" s="1715"/>
    </row>
    <row r="16172" spans="11:12" ht="15" customHeight="1">
      <c r="K16172" s="1715"/>
      <c r="L16172" s="1715"/>
    </row>
    <row r="16173" spans="11:12" ht="15" customHeight="1">
      <c r="K16173" s="1715"/>
      <c r="L16173" s="1715"/>
    </row>
    <row r="16174" spans="11:12" ht="15" customHeight="1">
      <c r="K16174" s="1715"/>
      <c r="L16174" s="1715"/>
    </row>
    <row r="16175" spans="11:12" ht="15" customHeight="1">
      <c r="K16175" s="1715"/>
      <c r="L16175" s="1715"/>
    </row>
    <row r="16176" spans="11:12" ht="15" customHeight="1">
      <c r="K16176" s="1715"/>
      <c r="L16176" s="1715"/>
    </row>
    <row r="16177" spans="11:12" ht="15" customHeight="1">
      <c r="K16177" s="1715"/>
      <c r="L16177" s="1715"/>
    </row>
    <row r="16178" spans="11:12" ht="15" customHeight="1">
      <c r="K16178" s="1715"/>
      <c r="L16178" s="1715"/>
    </row>
    <row r="16179" spans="11:12" ht="15" customHeight="1">
      <c r="K16179" s="1715"/>
      <c r="L16179" s="1715"/>
    </row>
    <row r="16180" spans="11:12" ht="15" customHeight="1">
      <c r="K16180" s="1715"/>
      <c r="L16180" s="1715"/>
    </row>
    <row r="16181" spans="11:12" ht="15" customHeight="1">
      <c r="K16181" s="1715"/>
      <c r="L16181" s="1715"/>
    </row>
    <row r="16182" spans="11:12" ht="15" customHeight="1">
      <c r="K16182" s="1715"/>
      <c r="L16182" s="1715"/>
    </row>
    <row r="16183" spans="11:12" ht="15" customHeight="1">
      <c r="K16183" s="1715"/>
      <c r="L16183" s="1715"/>
    </row>
    <row r="16184" spans="11:12" ht="15" customHeight="1">
      <c r="K16184" s="1715"/>
      <c r="L16184" s="1715"/>
    </row>
    <row r="16185" spans="11:12" ht="15" customHeight="1">
      <c r="K16185" s="1715"/>
      <c r="L16185" s="1715"/>
    </row>
    <row r="16186" spans="11:12" ht="15" customHeight="1">
      <c r="K16186" s="1715"/>
      <c r="L16186" s="1715"/>
    </row>
    <row r="16187" spans="11:12" ht="15" customHeight="1">
      <c r="K16187" s="1715"/>
      <c r="L16187" s="1715"/>
    </row>
    <row r="16188" spans="11:12" ht="15" customHeight="1">
      <c r="K16188" s="1715"/>
      <c r="L16188" s="1715"/>
    </row>
    <row r="16189" spans="11:12" ht="15" customHeight="1">
      <c r="K16189" s="1715"/>
      <c r="L16189" s="1715"/>
    </row>
    <row r="16190" spans="11:12" ht="15" customHeight="1">
      <c r="K16190" s="1715"/>
      <c r="L16190" s="1715"/>
    </row>
    <row r="16191" spans="11:12" ht="15" customHeight="1">
      <c r="K16191" s="1715"/>
      <c r="L16191" s="1715"/>
    </row>
    <row r="16192" spans="11:12" ht="15" customHeight="1">
      <c r="K16192" s="1715"/>
      <c r="L16192" s="1715"/>
    </row>
    <row r="16193" spans="11:12" ht="15" customHeight="1">
      <c r="K16193" s="1715"/>
      <c r="L16193" s="1715"/>
    </row>
    <row r="16194" spans="11:12" ht="15" customHeight="1">
      <c r="K16194" s="1715"/>
      <c r="L16194" s="1715"/>
    </row>
    <row r="16195" spans="11:12" ht="15" customHeight="1">
      <c r="K16195" s="1715"/>
      <c r="L16195" s="1715"/>
    </row>
    <row r="16196" spans="11:12" ht="15" customHeight="1">
      <c r="K16196" s="1715"/>
      <c r="L16196" s="1715"/>
    </row>
    <row r="16197" spans="11:12" ht="15" customHeight="1">
      <c r="K16197" s="1715"/>
      <c r="L16197" s="1715"/>
    </row>
    <row r="16198" spans="11:12" ht="15" customHeight="1">
      <c r="K16198" s="1715"/>
      <c r="L16198" s="1715"/>
    </row>
    <row r="16199" spans="11:12" ht="15" customHeight="1">
      <c r="K16199" s="1715"/>
      <c r="L16199" s="1715"/>
    </row>
    <row r="16200" spans="11:12" ht="15" customHeight="1">
      <c r="K16200" s="1715"/>
      <c r="L16200" s="1715"/>
    </row>
    <row r="16201" spans="11:12" ht="15" customHeight="1">
      <c r="K16201" s="1715"/>
      <c r="L16201" s="1715"/>
    </row>
    <row r="16202" spans="11:12" ht="15" customHeight="1">
      <c r="K16202" s="1715"/>
      <c r="L16202" s="1715"/>
    </row>
    <row r="16203" spans="11:12" ht="15" customHeight="1">
      <c r="K16203" s="1715"/>
      <c r="L16203" s="1715"/>
    </row>
    <row r="16204" spans="11:12" ht="15" customHeight="1">
      <c r="K16204" s="1715"/>
      <c r="L16204" s="1715"/>
    </row>
    <row r="16205" spans="11:12" ht="15" customHeight="1">
      <c r="K16205" s="1715"/>
      <c r="L16205" s="1715"/>
    </row>
    <row r="16206" spans="11:12" ht="15" customHeight="1">
      <c r="K16206" s="1715"/>
      <c r="L16206" s="1715"/>
    </row>
    <row r="16207" spans="11:12" ht="15" customHeight="1">
      <c r="K16207" s="1715"/>
      <c r="L16207" s="1715"/>
    </row>
    <row r="16208" spans="11:12" ht="15" customHeight="1">
      <c r="K16208" s="1715"/>
      <c r="L16208" s="1715"/>
    </row>
    <row r="16209" spans="11:12" ht="15" customHeight="1">
      <c r="K16209" s="1715"/>
      <c r="L16209" s="1715"/>
    </row>
    <row r="16210" spans="11:12" ht="15" customHeight="1">
      <c r="K16210" s="1715"/>
      <c r="L16210" s="1715"/>
    </row>
    <row r="16211" spans="11:12" ht="15" customHeight="1">
      <c r="K16211" s="1715"/>
      <c r="L16211" s="1715"/>
    </row>
    <row r="16212" spans="11:12" ht="15" customHeight="1">
      <c r="K16212" s="1715"/>
      <c r="L16212" s="1715"/>
    </row>
    <row r="16213" spans="11:12" ht="15" customHeight="1">
      <c r="K16213" s="1715"/>
      <c r="L16213" s="1715"/>
    </row>
    <row r="16214" spans="11:12" ht="15" customHeight="1">
      <c r="K16214" s="1715"/>
      <c r="L16214" s="1715"/>
    </row>
    <row r="16215" spans="11:12" ht="15" customHeight="1">
      <c r="K16215" s="1715"/>
      <c r="L16215" s="1715"/>
    </row>
    <row r="16216" spans="11:12" ht="15" customHeight="1">
      <c r="K16216" s="1715"/>
      <c r="L16216" s="1715"/>
    </row>
    <row r="16217" spans="11:12" ht="15" customHeight="1">
      <c r="K16217" s="1715"/>
      <c r="L16217" s="1715"/>
    </row>
    <row r="16218" spans="11:12" ht="15" customHeight="1">
      <c r="K16218" s="1715"/>
      <c r="L16218" s="1715"/>
    </row>
    <row r="16219" spans="11:12" ht="15" customHeight="1">
      <c r="K16219" s="1715"/>
      <c r="L16219" s="1715"/>
    </row>
    <row r="16220" spans="11:12" ht="15" customHeight="1">
      <c r="K16220" s="1715"/>
      <c r="L16220" s="1715"/>
    </row>
    <row r="16221" spans="11:12" ht="15" customHeight="1">
      <c r="K16221" s="1715"/>
      <c r="L16221" s="1715"/>
    </row>
    <row r="16222" spans="11:12" ht="15" customHeight="1">
      <c r="K16222" s="1715"/>
      <c r="L16222" s="1715"/>
    </row>
    <row r="16223" spans="11:12" ht="15" customHeight="1">
      <c r="K16223" s="1715"/>
      <c r="L16223" s="1715"/>
    </row>
    <row r="16224" spans="11:12" ht="15" customHeight="1">
      <c r="K16224" s="1715"/>
      <c r="L16224" s="1715"/>
    </row>
    <row r="16225" spans="11:12" ht="15" customHeight="1">
      <c r="K16225" s="1715"/>
      <c r="L16225" s="1715"/>
    </row>
    <row r="16226" spans="11:12" ht="15" customHeight="1">
      <c r="K16226" s="1715"/>
      <c r="L16226" s="1715"/>
    </row>
    <row r="16227" spans="11:12" ht="15" customHeight="1">
      <c r="K16227" s="1715"/>
      <c r="L16227" s="1715"/>
    </row>
    <row r="16228" spans="11:12" ht="15" customHeight="1">
      <c r="K16228" s="1715"/>
      <c r="L16228" s="1715"/>
    </row>
    <row r="16229" spans="11:12" ht="15" customHeight="1">
      <c r="K16229" s="1715"/>
      <c r="L16229" s="1715"/>
    </row>
    <row r="16230" spans="11:12" ht="15" customHeight="1">
      <c r="K16230" s="1715"/>
      <c r="L16230" s="1715"/>
    </row>
    <row r="16231" spans="11:12" ht="15" customHeight="1">
      <c r="K16231" s="1715"/>
      <c r="L16231" s="1715"/>
    </row>
    <row r="16232" spans="11:12" ht="15" customHeight="1">
      <c r="K16232" s="1715"/>
      <c r="L16232" s="1715"/>
    </row>
    <row r="16233" spans="11:12" ht="15" customHeight="1">
      <c r="K16233" s="1715"/>
      <c r="L16233" s="1715"/>
    </row>
    <row r="16234" spans="11:12" ht="15" customHeight="1">
      <c r="K16234" s="1715"/>
      <c r="L16234" s="1715"/>
    </row>
    <row r="16235" spans="11:12" ht="15" customHeight="1">
      <c r="K16235" s="1715"/>
      <c r="L16235" s="1715"/>
    </row>
    <row r="16236" spans="11:12" ht="15" customHeight="1">
      <c r="K16236" s="1715"/>
      <c r="L16236" s="1715"/>
    </row>
    <row r="16237" spans="11:12" ht="15" customHeight="1">
      <c r="K16237" s="1715"/>
      <c r="L16237" s="1715"/>
    </row>
    <row r="16238" spans="11:12" ht="15" customHeight="1">
      <c r="K16238" s="1715"/>
      <c r="L16238" s="1715"/>
    </row>
    <row r="16239" spans="11:12" ht="15" customHeight="1">
      <c r="K16239" s="1715"/>
      <c r="L16239" s="1715"/>
    </row>
    <row r="16240" spans="11:12" ht="15" customHeight="1">
      <c r="K16240" s="1715"/>
      <c r="L16240" s="1715"/>
    </row>
    <row r="16241" spans="11:12" ht="15" customHeight="1">
      <c r="K16241" s="1715"/>
      <c r="L16241" s="1715"/>
    </row>
    <row r="16242" spans="11:12" ht="15" customHeight="1">
      <c r="K16242" s="1715"/>
      <c r="L16242" s="1715"/>
    </row>
    <row r="16243" spans="11:12" ht="15" customHeight="1">
      <c r="K16243" s="1715"/>
      <c r="L16243" s="1715"/>
    </row>
    <row r="16244" spans="11:12" ht="15" customHeight="1">
      <c r="K16244" s="1715"/>
      <c r="L16244" s="1715"/>
    </row>
    <row r="16245" spans="11:12" ht="15" customHeight="1">
      <c r="K16245" s="1715"/>
      <c r="L16245" s="1715"/>
    </row>
    <row r="16246" spans="11:12" ht="15" customHeight="1">
      <c r="K16246" s="1715"/>
      <c r="L16246" s="1715"/>
    </row>
    <row r="16247" spans="11:12" ht="15" customHeight="1">
      <c r="K16247" s="1715"/>
      <c r="L16247" s="1715"/>
    </row>
    <row r="16248" spans="11:12" ht="15" customHeight="1">
      <c r="K16248" s="1715"/>
      <c r="L16248" s="1715"/>
    </row>
    <row r="16249" spans="11:12" ht="15" customHeight="1">
      <c r="K16249" s="1715"/>
      <c r="L16249" s="1715"/>
    </row>
    <row r="16250" spans="11:12" ht="15" customHeight="1">
      <c r="K16250" s="1715"/>
      <c r="L16250" s="1715"/>
    </row>
    <row r="16251" spans="11:12" ht="15" customHeight="1">
      <c r="K16251" s="1715"/>
      <c r="L16251" s="1715"/>
    </row>
    <row r="16252" spans="11:12" ht="15" customHeight="1">
      <c r="K16252" s="1715"/>
      <c r="L16252" s="1715"/>
    </row>
    <row r="16253" spans="11:12" ht="15" customHeight="1">
      <c r="K16253" s="1715"/>
      <c r="L16253" s="1715"/>
    </row>
    <row r="16254" spans="11:12" ht="15" customHeight="1">
      <c r="K16254" s="1715"/>
      <c r="L16254" s="1715"/>
    </row>
    <row r="16255" spans="11:12" ht="15" customHeight="1">
      <c r="K16255" s="1715"/>
      <c r="L16255" s="1715"/>
    </row>
    <row r="16256" spans="11:12" ht="15" customHeight="1">
      <c r="K16256" s="1715"/>
      <c r="L16256" s="1715"/>
    </row>
    <row r="16257" spans="11:12" ht="15" customHeight="1">
      <c r="K16257" s="1715"/>
      <c r="L16257" s="1715"/>
    </row>
    <row r="16258" spans="11:12" ht="15" customHeight="1">
      <c r="K16258" s="1715"/>
      <c r="L16258" s="1715"/>
    </row>
    <row r="16259" spans="11:12" ht="15" customHeight="1">
      <c r="K16259" s="1715"/>
      <c r="L16259" s="1715"/>
    </row>
    <row r="16260" spans="11:12" ht="15" customHeight="1">
      <c r="K16260" s="1715"/>
      <c r="L16260" s="1715"/>
    </row>
    <row r="16261" spans="11:12" ht="15" customHeight="1">
      <c r="K16261" s="1715"/>
      <c r="L16261" s="1715"/>
    </row>
    <row r="16262" spans="11:12" ht="15" customHeight="1">
      <c r="K16262" s="1715"/>
      <c r="L16262" s="1715"/>
    </row>
    <row r="16263" spans="11:12" ht="15" customHeight="1">
      <c r="K16263" s="1715"/>
      <c r="L16263" s="1715"/>
    </row>
    <row r="16264" spans="11:12" ht="15" customHeight="1">
      <c r="K16264" s="1715"/>
      <c r="L16264" s="1715"/>
    </row>
    <row r="16265" spans="11:12" ht="15" customHeight="1">
      <c r="K16265" s="1715"/>
      <c r="L16265" s="1715"/>
    </row>
    <row r="16266" spans="11:12" ht="15" customHeight="1">
      <c r="K16266" s="1715"/>
      <c r="L16266" s="1715"/>
    </row>
    <row r="16267" spans="11:12" ht="15" customHeight="1">
      <c r="K16267" s="1715"/>
      <c r="L16267" s="1715"/>
    </row>
    <row r="16268" spans="11:12" ht="15" customHeight="1">
      <c r="K16268" s="1715"/>
      <c r="L16268" s="1715"/>
    </row>
    <row r="16269" spans="11:12" ht="15" customHeight="1">
      <c r="K16269" s="1715"/>
      <c r="L16269" s="1715"/>
    </row>
    <row r="16270" spans="11:12" ht="15" customHeight="1">
      <c r="K16270" s="1715"/>
      <c r="L16270" s="1715"/>
    </row>
    <row r="16271" spans="11:12" ht="15" customHeight="1">
      <c r="K16271" s="1715"/>
      <c r="L16271" s="1715"/>
    </row>
    <row r="16272" spans="11:12" ht="15" customHeight="1">
      <c r="K16272" s="1715"/>
      <c r="L16272" s="1715"/>
    </row>
    <row r="16273" spans="11:12" ht="15" customHeight="1">
      <c r="K16273" s="1715"/>
      <c r="L16273" s="1715"/>
    </row>
    <row r="16274" spans="11:12" ht="15" customHeight="1">
      <c r="K16274" s="1715"/>
      <c r="L16274" s="1715"/>
    </row>
    <row r="16275" spans="11:12" ht="15" customHeight="1">
      <c r="K16275" s="1715"/>
      <c r="L16275" s="1715"/>
    </row>
    <row r="16276" spans="11:12" ht="15" customHeight="1">
      <c r="K16276" s="1715"/>
      <c r="L16276" s="1715"/>
    </row>
    <row r="16277" spans="11:12" ht="15" customHeight="1">
      <c r="K16277" s="1715"/>
      <c r="L16277" s="1715"/>
    </row>
    <row r="16278" spans="11:12" ht="15" customHeight="1">
      <c r="K16278" s="1715"/>
      <c r="L16278" s="1715"/>
    </row>
    <row r="16279" spans="11:12" ht="15" customHeight="1">
      <c r="K16279" s="1715"/>
      <c r="L16279" s="1715"/>
    </row>
    <row r="16280" spans="11:12" ht="15" customHeight="1">
      <c r="K16280" s="1715"/>
      <c r="L16280" s="1715"/>
    </row>
    <row r="16281" spans="11:12" ht="15" customHeight="1">
      <c r="K16281" s="1715"/>
      <c r="L16281" s="1715"/>
    </row>
    <row r="16282" spans="11:12" ht="15" customHeight="1">
      <c r="K16282" s="1715"/>
      <c r="L16282" s="1715"/>
    </row>
    <row r="16283" spans="11:12" ht="15" customHeight="1">
      <c r="K16283" s="1715"/>
      <c r="L16283" s="1715"/>
    </row>
    <row r="16284" spans="11:12" ht="15" customHeight="1">
      <c r="K16284" s="1715"/>
      <c r="L16284" s="1715"/>
    </row>
    <row r="16285" spans="11:12" ht="15" customHeight="1">
      <c r="K16285" s="1715"/>
      <c r="L16285" s="1715"/>
    </row>
    <row r="16286" spans="11:12" ht="15" customHeight="1">
      <c r="K16286" s="1715"/>
      <c r="L16286" s="1715"/>
    </row>
    <row r="16287" spans="11:12" ht="15" customHeight="1">
      <c r="K16287" s="1715"/>
      <c r="L16287" s="1715"/>
    </row>
    <row r="16288" spans="11:12" ht="15" customHeight="1">
      <c r="K16288" s="1715"/>
      <c r="L16288" s="1715"/>
    </row>
    <row r="16289" spans="11:12" ht="15" customHeight="1">
      <c r="K16289" s="1715"/>
      <c r="L16289" s="1715"/>
    </row>
    <row r="16290" spans="11:12" ht="15" customHeight="1">
      <c r="K16290" s="1715"/>
      <c r="L16290" s="1715"/>
    </row>
    <row r="16291" spans="11:12" ht="15" customHeight="1">
      <c r="K16291" s="1715"/>
      <c r="L16291" s="1715"/>
    </row>
    <row r="16292" spans="11:12" ht="15" customHeight="1">
      <c r="K16292" s="1715"/>
      <c r="L16292" s="1715"/>
    </row>
    <row r="16293" spans="11:12" ht="15" customHeight="1">
      <c r="K16293" s="1715"/>
      <c r="L16293" s="1715"/>
    </row>
    <row r="16294" spans="11:12" ht="15" customHeight="1">
      <c r="K16294" s="1715"/>
      <c r="L16294" s="1715"/>
    </row>
    <row r="16295" spans="11:12" ht="15" customHeight="1">
      <c r="K16295" s="1715"/>
      <c r="L16295" s="1715"/>
    </row>
    <row r="16296" spans="11:12" ht="15" customHeight="1">
      <c r="K16296" s="1715"/>
      <c r="L16296" s="1715"/>
    </row>
    <row r="16297" spans="11:12" ht="15" customHeight="1">
      <c r="K16297" s="1715"/>
      <c r="L16297" s="1715"/>
    </row>
    <row r="16298" spans="11:12" ht="15" customHeight="1">
      <c r="K16298" s="1715"/>
      <c r="L16298" s="1715"/>
    </row>
    <row r="16299" spans="11:12" ht="15" customHeight="1">
      <c r="K16299" s="1715"/>
      <c r="L16299" s="1715"/>
    </row>
    <row r="16300" spans="11:12" ht="15" customHeight="1">
      <c r="K16300" s="1715"/>
      <c r="L16300" s="1715"/>
    </row>
    <row r="16301" spans="11:12" ht="15" customHeight="1">
      <c r="K16301" s="1715"/>
      <c r="L16301" s="1715"/>
    </row>
    <row r="16302" spans="11:12" ht="15" customHeight="1">
      <c r="K16302" s="1715"/>
      <c r="L16302" s="1715"/>
    </row>
    <row r="16303" spans="11:12" ht="15" customHeight="1">
      <c r="K16303" s="1715"/>
      <c r="L16303" s="1715"/>
    </row>
    <row r="16304" spans="11:12" ht="15" customHeight="1">
      <c r="K16304" s="1715"/>
      <c r="L16304" s="1715"/>
    </row>
    <row r="16305" spans="11:12" ht="15" customHeight="1">
      <c r="K16305" s="1715"/>
      <c r="L16305" s="1715"/>
    </row>
    <row r="16306" spans="11:12" ht="15" customHeight="1">
      <c r="K16306" s="1715"/>
      <c r="L16306" s="1715"/>
    </row>
    <row r="16307" spans="11:12" ht="15" customHeight="1">
      <c r="K16307" s="1715"/>
      <c r="L16307" s="1715"/>
    </row>
    <row r="16308" spans="11:12" ht="15" customHeight="1">
      <c r="K16308" s="1715"/>
      <c r="L16308" s="1715"/>
    </row>
    <row r="16309" spans="11:12" ht="15" customHeight="1">
      <c r="K16309" s="1715"/>
      <c r="L16309" s="1715"/>
    </row>
    <row r="16310" spans="11:12" ht="15" customHeight="1">
      <c r="K16310" s="1715"/>
      <c r="L16310" s="1715"/>
    </row>
    <row r="16311" spans="11:12" ht="15" customHeight="1">
      <c r="K16311" s="1715"/>
      <c r="L16311" s="1715"/>
    </row>
    <row r="16312" spans="11:12" ht="15" customHeight="1">
      <c r="K16312" s="1715"/>
      <c r="L16312" s="1715"/>
    </row>
    <row r="16313" spans="11:12" ht="15" customHeight="1">
      <c r="K16313" s="1715"/>
      <c r="L16313" s="1715"/>
    </row>
    <row r="16314" spans="11:12" ht="15" customHeight="1">
      <c r="K16314" s="1715"/>
      <c r="L16314" s="1715"/>
    </row>
    <row r="16315" spans="11:12" ht="15" customHeight="1">
      <c r="K16315" s="1715"/>
      <c r="L16315" s="1715"/>
    </row>
    <row r="16316" spans="11:12" ht="15" customHeight="1">
      <c r="K16316" s="1715"/>
      <c r="L16316" s="1715"/>
    </row>
    <row r="16317" spans="11:12" ht="15" customHeight="1">
      <c r="K16317" s="1715"/>
      <c r="L16317" s="1715"/>
    </row>
    <row r="16318" spans="11:12" ht="15" customHeight="1">
      <c r="K16318" s="1715"/>
      <c r="L16318" s="1715"/>
    </row>
    <row r="16319" spans="11:12" ht="15" customHeight="1">
      <c r="K16319" s="1715"/>
      <c r="L16319" s="1715"/>
    </row>
    <row r="16320" spans="11:12" ht="15" customHeight="1">
      <c r="K16320" s="1715"/>
      <c r="L16320" s="1715"/>
    </row>
    <row r="16321" spans="11:12" ht="15" customHeight="1">
      <c r="K16321" s="1715"/>
      <c r="L16321" s="1715"/>
    </row>
    <row r="16322" spans="11:12" ht="15" customHeight="1">
      <c r="K16322" s="1715"/>
      <c r="L16322" s="1715"/>
    </row>
    <row r="16323" spans="11:12" ht="15" customHeight="1">
      <c r="K16323" s="1715"/>
      <c r="L16323" s="1715"/>
    </row>
    <row r="16324" spans="11:12" ht="15" customHeight="1">
      <c r="K16324" s="1715"/>
      <c r="L16324" s="1715"/>
    </row>
    <row r="16325" spans="11:12" ht="15" customHeight="1">
      <c r="K16325" s="1715"/>
      <c r="L16325" s="1715"/>
    </row>
    <row r="16326" spans="11:12" ht="15" customHeight="1">
      <c r="K16326" s="1715"/>
      <c r="L16326" s="1715"/>
    </row>
    <row r="16327" spans="11:12" ht="15" customHeight="1">
      <c r="K16327" s="1715"/>
      <c r="L16327" s="1715"/>
    </row>
    <row r="16328" spans="11:12" ht="15" customHeight="1">
      <c r="K16328" s="1715"/>
      <c r="L16328" s="1715"/>
    </row>
    <row r="16329" spans="11:12" ht="15" customHeight="1">
      <c r="K16329" s="1715"/>
      <c r="L16329" s="1715"/>
    </row>
    <row r="16330" spans="11:12" ht="15" customHeight="1">
      <c r="K16330" s="1715"/>
      <c r="L16330" s="1715"/>
    </row>
    <row r="16331" spans="11:12" ht="15" customHeight="1">
      <c r="K16331" s="1715"/>
      <c r="L16331" s="1715"/>
    </row>
    <row r="16332" spans="11:12" ht="15" customHeight="1">
      <c r="K16332" s="1715"/>
      <c r="L16332" s="1715"/>
    </row>
    <row r="16333" spans="11:12" ht="15" customHeight="1">
      <c r="K16333" s="1715"/>
      <c r="L16333" s="1715"/>
    </row>
    <row r="16334" spans="11:12" ht="15" customHeight="1">
      <c r="K16334" s="1715"/>
      <c r="L16334" s="1715"/>
    </row>
    <row r="16335" spans="11:12" ht="15" customHeight="1">
      <c r="K16335" s="1715"/>
      <c r="L16335" s="1715"/>
    </row>
    <row r="16336" spans="11:12" ht="15" customHeight="1">
      <c r="K16336" s="1715"/>
      <c r="L16336" s="1715"/>
    </row>
    <row r="16337" spans="11:12" ht="15" customHeight="1">
      <c r="K16337" s="1715"/>
      <c r="L16337" s="1715"/>
    </row>
    <row r="16338" spans="11:12" ht="15" customHeight="1">
      <c r="K16338" s="1715"/>
      <c r="L16338" s="1715"/>
    </row>
    <row r="16339" spans="11:12" ht="15" customHeight="1">
      <c r="K16339" s="1715"/>
      <c r="L16339" s="1715"/>
    </row>
    <row r="16340" spans="11:12" ht="15" customHeight="1">
      <c r="K16340" s="1715"/>
      <c r="L16340" s="1715"/>
    </row>
    <row r="16341" spans="11:12" ht="15" customHeight="1">
      <c r="K16341" s="1715"/>
      <c r="L16341" s="1715"/>
    </row>
    <row r="16342" spans="11:12" ht="15" customHeight="1">
      <c r="K16342" s="1715"/>
      <c r="L16342" s="1715"/>
    </row>
    <row r="16343" spans="11:12" ht="15" customHeight="1">
      <c r="K16343" s="1715"/>
      <c r="L16343" s="1715"/>
    </row>
    <row r="16344" spans="11:12" ht="15" customHeight="1">
      <c r="K16344" s="1715"/>
      <c r="L16344" s="1715"/>
    </row>
    <row r="16345" spans="11:12" ht="15" customHeight="1">
      <c r="K16345" s="1715"/>
      <c r="L16345" s="1715"/>
    </row>
    <row r="16346" spans="11:12" ht="15" customHeight="1">
      <c r="K16346" s="1715"/>
      <c r="L16346" s="1715"/>
    </row>
    <row r="16347" spans="11:12" ht="15" customHeight="1">
      <c r="K16347" s="1715"/>
      <c r="L16347" s="1715"/>
    </row>
    <row r="16348" spans="11:12" ht="15" customHeight="1">
      <c r="K16348" s="1715"/>
      <c r="L16348" s="1715"/>
    </row>
    <row r="16349" spans="11:12" ht="15" customHeight="1">
      <c r="K16349" s="1715"/>
      <c r="L16349" s="1715"/>
    </row>
    <row r="16350" spans="11:12" ht="15" customHeight="1">
      <c r="K16350" s="1715"/>
      <c r="L16350" s="1715"/>
    </row>
    <row r="16351" spans="11:12" ht="15" customHeight="1">
      <c r="K16351" s="1715"/>
      <c r="L16351" s="1715"/>
    </row>
    <row r="16352" spans="11:12" ht="15" customHeight="1">
      <c r="K16352" s="1715"/>
      <c r="L16352" s="1715"/>
    </row>
    <row r="16353" spans="11:12" ht="15" customHeight="1">
      <c r="K16353" s="1715"/>
      <c r="L16353" s="1715"/>
    </row>
    <row r="16354" spans="11:12" ht="15" customHeight="1">
      <c r="K16354" s="1715"/>
      <c r="L16354" s="1715"/>
    </row>
    <row r="16355" spans="11:12" ht="15" customHeight="1">
      <c r="K16355" s="1715"/>
      <c r="L16355" s="1715"/>
    </row>
    <row r="16356" spans="11:12" ht="15" customHeight="1">
      <c r="K16356" s="1715"/>
      <c r="L16356" s="1715"/>
    </row>
    <row r="16357" spans="11:12" ht="15" customHeight="1">
      <c r="K16357" s="1715"/>
      <c r="L16357" s="1715"/>
    </row>
    <row r="16358" spans="11:12" ht="15" customHeight="1">
      <c r="K16358" s="1715"/>
      <c r="L16358" s="1715"/>
    </row>
    <row r="16359" spans="11:12" ht="15" customHeight="1">
      <c r="K16359" s="1715"/>
      <c r="L16359" s="1715"/>
    </row>
    <row r="16360" spans="11:12" ht="15" customHeight="1">
      <c r="K16360" s="1715"/>
      <c r="L16360" s="1715"/>
    </row>
    <row r="16361" spans="11:12" ht="15" customHeight="1">
      <c r="K16361" s="1715"/>
      <c r="L16361" s="1715"/>
    </row>
    <row r="16362" spans="11:12" ht="15" customHeight="1">
      <c r="K16362" s="1715"/>
      <c r="L16362" s="1715"/>
    </row>
    <row r="16363" spans="11:12" ht="15" customHeight="1">
      <c r="K16363" s="1715"/>
      <c r="L16363" s="1715"/>
    </row>
    <row r="16364" spans="11:12" ht="15" customHeight="1">
      <c r="K16364" s="1715"/>
      <c r="L16364" s="1715"/>
    </row>
    <row r="16365" spans="11:12" ht="15" customHeight="1">
      <c r="K16365" s="1715"/>
      <c r="L16365" s="1715"/>
    </row>
    <row r="16366" spans="11:12" ht="15" customHeight="1">
      <c r="K16366" s="1715"/>
      <c r="L16366" s="1715"/>
    </row>
    <row r="16367" spans="11:12" ht="15" customHeight="1">
      <c r="K16367" s="1715"/>
      <c r="L16367" s="1715"/>
    </row>
    <row r="16368" spans="11:12" ht="15" customHeight="1">
      <c r="K16368" s="1715"/>
      <c r="L16368" s="1715"/>
    </row>
    <row r="16369" spans="11:12" ht="15" customHeight="1">
      <c r="K16369" s="1715"/>
      <c r="L16369" s="1715"/>
    </row>
    <row r="16370" spans="11:12" ht="15" customHeight="1">
      <c r="K16370" s="1715"/>
      <c r="L16370" s="1715"/>
    </row>
    <row r="16371" spans="11:12" ht="15" customHeight="1">
      <c r="K16371" s="1715"/>
      <c r="L16371" s="1715"/>
    </row>
    <row r="16372" spans="11:12" ht="15" customHeight="1">
      <c r="K16372" s="1715"/>
      <c r="L16372" s="1715"/>
    </row>
    <row r="16373" spans="11:12" ht="15" customHeight="1">
      <c r="K16373" s="1715"/>
      <c r="L16373" s="1715"/>
    </row>
    <row r="16374" spans="11:12" ht="15" customHeight="1">
      <c r="K16374" s="1715"/>
      <c r="L16374" s="1715"/>
    </row>
    <row r="16375" spans="11:12" ht="15" customHeight="1">
      <c r="K16375" s="1715"/>
      <c r="L16375" s="1715"/>
    </row>
    <row r="16376" spans="11:12" ht="15" customHeight="1">
      <c r="K16376" s="1715"/>
      <c r="L16376" s="1715"/>
    </row>
    <row r="16377" spans="11:12" ht="15" customHeight="1">
      <c r="K16377" s="1715"/>
      <c r="L16377" s="1715"/>
    </row>
    <row r="16378" spans="11:12" ht="15" customHeight="1">
      <c r="K16378" s="1715"/>
      <c r="L16378" s="1715"/>
    </row>
    <row r="16379" spans="11:12" ht="15" customHeight="1">
      <c r="K16379" s="1715"/>
      <c r="L16379" s="1715"/>
    </row>
    <row r="16380" spans="11:12" ht="15" customHeight="1">
      <c r="K16380" s="1715"/>
      <c r="L16380" s="1715"/>
    </row>
    <row r="16381" spans="11:12" ht="15" customHeight="1">
      <c r="K16381" s="1715"/>
      <c r="L16381" s="1715"/>
    </row>
    <row r="16382" spans="11:12" ht="15" customHeight="1">
      <c r="K16382" s="1715"/>
      <c r="L16382" s="1715"/>
    </row>
    <row r="16383" spans="11:12" ht="15" customHeight="1">
      <c r="K16383" s="1715"/>
      <c r="L16383" s="1715"/>
    </row>
    <row r="16384" spans="11:12" ht="15" customHeight="1">
      <c r="K16384" s="1715"/>
      <c r="L16384" s="1715"/>
    </row>
    <row r="16385" spans="11:12" ht="15" customHeight="1">
      <c r="K16385" s="1715"/>
      <c r="L16385" s="1715"/>
    </row>
    <row r="16386" spans="11:12" ht="15" customHeight="1">
      <c r="K16386" s="1715"/>
      <c r="L16386" s="1715"/>
    </row>
    <row r="16387" spans="11:12" ht="15" customHeight="1">
      <c r="K16387" s="1715"/>
      <c r="L16387" s="1715"/>
    </row>
    <row r="16388" spans="11:12" ht="15" customHeight="1">
      <c r="K16388" s="1715"/>
      <c r="L16388" s="1715"/>
    </row>
    <row r="16389" spans="11:12" ht="15" customHeight="1">
      <c r="K16389" s="1715"/>
      <c r="L16389" s="1715"/>
    </row>
    <row r="16390" spans="11:12" ht="15" customHeight="1">
      <c r="K16390" s="1715"/>
      <c r="L16390" s="1715"/>
    </row>
    <row r="16391" spans="11:12" ht="15" customHeight="1">
      <c r="K16391" s="1715"/>
      <c r="L16391" s="1715"/>
    </row>
    <row r="16392" spans="11:12" ht="15" customHeight="1">
      <c r="K16392" s="1715"/>
      <c r="L16392" s="1715"/>
    </row>
    <row r="16393" spans="11:12" ht="15" customHeight="1">
      <c r="K16393" s="1715"/>
      <c r="L16393" s="1715"/>
    </row>
    <row r="16394" spans="11:12" ht="15" customHeight="1">
      <c r="K16394" s="1715"/>
      <c r="L16394" s="1715"/>
    </row>
    <row r="16395" spans="11:12" ht="15" customHeight="1">
      <c r="K16395" s="1715"/>
      <c r="L16395" s="1715"/>
    </row>
    <row r="16396" spans="11:12" ht="15" customHeight="1">
      <c r="K16396" s="1715"/>
      <c r="L16396" s="1715"/>
    </row>
    <row r="16397" spans="11:12" ht="15" customHeight="1">
      <c r="K16397" s="1715"/>
      <c r="L16397" s="1715"/>
    </row>
    <row r="16398" spans="11:12" ht="15" customHeight="1">
      <c r="K16398" s="1715"/>
      <c r="L16398" s="1715"/>
    </row>
    <row r="16399" spans="11:12" ht="15" customHeight="1">
      <c r="K16399" s="1715"/>
      <c r="L16399" s="1715"/>
    </row>
    <row r="16400" spans="11:12" ht="15" customHeight="1">
      <c r="K16400" s="1715"/>
      <c r="L16400" s="1715"/>
    </row>
    <row r="16401" spans="11:12" ht="15" customHeight="1">
      <c r="K16401" s="1715"/>
      <c r="L16401" s="1715"/>
    </row>
    <row r="16402" spans="11:12" ht="15" customHeight="1">
      <c r="K16402" s="1715"/>
      <c r="L16402" s="1715"/>
    </row>
    <row r="16403" spans="11:12" ht="15" customHeight="1">
      <c r="K16403" s="1715"/>
      <c r="L16403" s="1715"/>
    </row>
    <row r="16404" spans="11:12" ht="15" customHeight="1">
      <c r="K16404" s="1715"/>
      <c r="L16404" s="1715"/>
    </row>
    <row r="16405" spans="11:12" ht="15" customHeight="1">
      <c r="K16405" s="1715"/>
      <c r="L16405" s="1715"/>
    </row>
    <row r="16406" spans="11:12" ht="15" customHeight="1">
      <c r="K16406" s="1715"/>
      <c r="L16406" s="1715"/>
    </row>
    <row r="16407" spans="11:12" ht="15" customHeight="1">
      <c r="K16407" s="1715"/>
      <c r="L16407" s="1715"/>
    </row>
    <row r="16408" spans="11:12" ht="15" customHeight="1">
      <c r="K16408" s="1715"/>
      <c r="L16408" s="1715"/>
    </row>
    <row r="16409" spans="11:12" ht="15" customHeight="1">
      <c r="K16409" s="1715"/>
      <c r="L16409" s="1715"/>
    </row>
    <row r="16410" spans="11:12" ht="15" customHeight="1">
      <c r="K16410" s="1715"/>
      <c r="L16410" s="1715"/>
    </row>
    <row r="16411" spans="11:12" ht="15" customHeight="1">
      <c r="K16411" s="1715"/>
      <c r="L16411" s="1715"/>
    </row>
    <row r="16412" spans="11:12" ht="15" customHeight="1">
      <c r="K16412" s="1715"/>
      <c r="L16412" s="1715"/>
    </row>
    <row r="16413" spans="11:12" ht="15" customHeight="1">
      <c r="K16413" s="1715"/>
      <c r="L16413" s="1715"/>
    </row>
    <row r="16414" spans="11:12" ht="15" customHeight="1">
      <c r="K16414" s="1715"/>
      <c r="L16414" s="1715"/>
    </row>
    <row r="16415" spans="11:12" ht="15" customHeight="1">
      <c r="K16415" s="1715"/>
      <c r="L16415" s="1715"/>
    </row>
    <row r="16416" spans="11:12" ht="15" customHeight="1">
      <c r="K16416" s="1715"/>
      <c r="L16416" s="1715"/>
    </row>
    <row r="16417" spans="11:12" ht="15" customHeight="1">
      <c r="K16417" s="1715"/>
      <c r="L16417" s="1715"/>
    </row>
    <row r="16418" spans="11:12" ht="15" customHeight="1">
      <c r="K16418" s="1715"/>
      <c r="L16418" s="1715"/>
    </row>
    <row r="16419" spans="11:12" ht="15" customHeight="1">
      <c r="K16419" s="1715"/>
      <c r="L16419" s="1715"/>
    </row>
    <row r="16420" spans="11:12" ht="15" customHeight="1">
      <c r="K16420" s="1715"/>
      <c r="L16420" s="1715"/>
    </row>
    <row r="16421" spans="11:12" ht="15" customHeight="1">
      <c r="K16421" s="1715"/>
      <c r="L16421" s="1715"/>
    </row>
    <row r="16422" spans="11:12" ht="15" customHeight="1">
      <c r="K16422" s="1715"/>
      <c r="L16422" s="1715"/>
    </row>
    <row r="16423" spans="11:12" ht="15" customHeight="1">
      <c r="K16423" s="1715"/>
      <c r="L16423" s="1715"/>
    </row>
    <row r="16424" spans="11:12" ht="15" customHeight="1">
      <c r="K16424" s="1715"/>
      <c r="L16424" s="1715"/>
    </row>
    <row r="16425" spans="11:12" ht="15" customHeight="1">
      <c r="K16425" s="1715"/>
      <c r="L16425" s="1715"/>
    </row>
    <row r="16426" spans="11:12" ht="15" customHeight="1">
      <c r="K16426" s="1715"/>
      <c r="L16426" s="1715"/>
    </row>
    <row r="16427" spans="11:12" ht="15" customHeight="1">
      <c r="K16427" s="1715"/>
      <c r="L16427" s="1715"/>
    </row>
    <row r="16428" spans="11:12" ht="15" customHeight="1">
      <c r="K16428" s="1715"/>
      <c r="L16428" s="1715"/>
    </row>
    <row r="16429" spans="11:12" ht="15" customHeight="1">
      <c r="K16429" s="1715"/>
      <c r="L16429" s="1715"/>
    </row>
    <row r="16430" spans="11:12" ht="15" customHeight="1">
      <c r="K16430" s="1715"/>
      <c r="L16430" s="1715"/>
    </row>
    <row r="16431" spans="11:12" ht="15" customHeight="1">
      <c r="K16431" s="1715"/>
      <c r="L16431" s="1715"/>
    </row>
    <row r="16432" spans="11:12" ht="15" customHeight="1">
      <c r="K16432" s="1715"/>
      <c r="L16432" s="1715"/>
    </row>
    <row r="16433" spans="11:12" ht="15" customHeight="1">
      <c r="K16433" s="1715"/>
      <c r="L16433" s="1715"/>
    </row>
    <row r="16434" spans="11:12" ht="15" customHeight="1">
      <c r="K16434" s="1715"/>
      <c r="L16434" s="1715"/>
    </row>
    <row r="16435" spans="11:12" ht="15" customHeight="1">
      <c r="K16435" s="1715"/>
      <c r="L16435" s="1715"/>
    </row>
    <row r="16436" spans="11:12" ht="15" customHeight="1">
      <c r="K16436" s="1715"/>
      <c r="L16436" s="1715"/>
    </row>
    <row r="16437" spans="11:12" ht="15" customHeight="1">
      <c r="K16437" s="1715"/>
      <c r="L16437" s="1715"/>
    </row>
    <row r="16438" spans="11:12" ht="15" customHeight="1">
      <c r="K16438" s="1715"/>
      <c r="L16438" s="1715"/>
    </row>
    <row r="16439" spans="11:12" ht="15" customHeight="1">
      <c r="K16439" s="1715"/>
      <c r="L16439" s="1715"/>
    </row>
    <row r="16440" spans="11:12" ht="15" customHeight="1">
      <c r="K16440" s="1715"/>
      <c r="L16440" s="1715"/>
    </row>
    <row r="16441" spans="11:12" ht="15" customHeight="1">
      <c r="K16441" s="1715"/>
      <c r="L16441" s="1715"/>
    </row>
    <row r="16442" spans="11:12" ht="15" customHeight="1">
      <c r="K16442" s="1715"/>
      <c r="L16442" s="1715"/>
    </row>
    <row r="16443" spans="11:12" ht="15" customHeight="1">
      <c r="K16443" s="1715"/>
      <c r="L16443" s="1715"/>
    </row>
    <row r="16444" spans="11:12" ht="15" customHeight="1">
      <c r="K16444" s="1715"/>
      <c r="L16444" s="1715"/>
    </row>
    <row r="16445" spans="11:12" ht="15" customHeight="1">
      <c r="K16445" s="1715"/>
      <c r="L16445" s="1715"/>
    </row>
    <row r="16446" spans="11:12" ht="15" customHeight="1">
      <c r="K16446" s="1715"/>
      <c r="L16446" s="1715"/>
    </row>
    <row r="16447" spans="11:12" ht="15" customHeight="1">
      <c r="K16447" s="1715"/>
      <c r="L16447" s="1715"/>
    </row>
    <row r="16448" spans="11:12" ht="15" customHeight="1">
      <c r="K16448" s="1715"/>
      <c r="L16448" s="1715"/>
    </row>
    <row r="16449" spans="11:12" ht="15" customHeight="1">
      <c r="K16449" s="1715"/>
      <c r="L16449" s="1715"/>
    </row>
    <row r="16450" spans="11:12" ht="15" customHeight="1">
      <c r="K16450" s="1715"/>
      <c r="L16450" s="1715"/>
    </row>
    <row r="16451" spans="11:12" ht="15" customHeight="1">
      <c r="K16451" s="1715"/>
      <c r="L16451" s="1715"/>
    </row>
    <row r="16452" spans="11:12" ht="15" customHeight="1">
      <c r="K16452" s="1715"/>
      <c r="L16452" s="1715"/>
    </row>
    <row r="16453" spans="11:12" ht="15" customHeight="1">
      <c r="K16453" s="1715"/>
      <c r="L16453" s="1715"/>
    </row>
    <row r="16454" spans="11:12" ht="15" customHeight="1">
      <c r="K16454" s="1715"/>
      <c r="L16454" s="1715"/>
    </row>
    <row r="16455" spans="11:12" ht="15" customHeight="1">
      <c r="K16455" s="1715"/>
      <c r="L16455" s="1715"/>
    </row>
    <row r="16456" spans="11:12" ht="15" customHeight="1">
      <c r="K16456" s="1715"/>
      <c r="L16456" s="1715"/>
    </row>
    <row r="16457" spans="11:12" ht="15" customHeight="1">
      <c r="K16457" s="1715"/>
      <c r="L16457" s="1715"/>
    </row>
    <row r="16458" spans="11:12" ht="15" customHeight="1">
      <c r="K16458" s="1715"/>
      <c r="L16458" s="1715"/>
    </row>
    <row r="16459" spans="11:12" ht="15" customHeight="1">
      <c r="K16459" s="1715"/>
      <c r="L16459" s="1715"/>
    </row>
    <row r="16460" spans="11:12" ht="15" customHeight="1">
      <c r="K16460" s="1715"/>
      <c r="L16460" s="1715"/>
    </row>
    <row r="16461" spans="11:12" ht="15" customHeight="1">
      <c r="K16461" s="1715"/>
      <c r="L16461" s="1715"/>
    </row>
    <row r="16462" spans="11:12" ht="15" customHeight="1">
      <c r="K16462" s="1715"/>
      <c r="L16462" s="1715"/>
    </row>
    <row r="16463" spans="11:12" ht="15" customHeight="1">
      <c r="K16463" s="1715"/>
      <c r="L16463" s="1715"/>
    </row>
    <row r="16464" spans="11:12" ht="15" customHeight="1">
      <c r="K16464" s="1715"/>
      <c r="L16464" s="1715"/>
    </row>
    <row r="16465" spans="11:12" ht="15" customHeight="1">
      <c r="K16465" s="1715"/>
      <c r="L16465" s="1715"/>
    </row>
    <row r="16466" spans="11:12" ht="15" customHeight="1">
      <c r="K16466" s="1715"/>
      <c r="L16466" s="1715"/>
    </row>
    <row r="16467" spans="11:12" ht="15" customHeight="1">
      <c r="K16467" s="1715"/>
      <c r="L16467" s="1715"/>
    </row>
    <row r="16468" spans="11:12" ht="15" customHeight="1">
      <c r="K16468" s="1715"/>
      <c r="L16468" s="1715"/>
    </row>
    <row r="16469" spans="11:12" ht="15" customHeight="1">
      <c r="K16469" s="1715"/>
      <c r="L16469" s="1715"/>
    </row>
    <row r="16470" spans="11:12" ht="15" customHeight="1">
      <c r="K16470" s="1715"/>
      <c r="L16470" s="1715"/>
    </row>
    <row r="16471" spans="11:12" ht="15" customHeight="1">
      <c r="K16471" s="1715"/>
      <c r="L16471" s="1715"/>
    </row>
    <row r="16472" spans="11:12" ht="15" customHeight="1">
      <c r="K16472" s="1715"/>
      <c r="L16472" s="1715"/>
    </row>
    <row r="16473" spans="11:12" ht="15" customHeight="1">
      <c r="K16473" s="1715"/>
      <c r="L16473" s="1715"/>
    </row>
    <row r="16474" spans="11:12" ht="15" customHeight="1">
      <c r="K16474" s="1715"/>
      <c r="L16474" s="1715"/>
    </row>
    <row r="16475" spans="11:12" ht="15" customHeight="1">
      <c r="K16475" s="1715"/>
      <c r="L16475" s="1715"/>
    </row>
    <row r="16476" spans="11:12" ht="15" customHeight="1">
      <c r="K16476" s="1715"/>
      <c r="L16476" s="1715"/>
    </row>
    <row r="16477" spans="11:12" ht="15" customHeight="1">
      <c r="K16477" s="1715"/>
      <c r="L16477" s="1715"/>
    </row>
    <row r="16478" spans="11:12" ht="15" customHeight="1">
      <c r="K16478" s="1715"/>
      <c r="L16478" s="1715"/>
    </row>
    <row r="16479" spans="11:12" ht="15" customHeight="1">
      <c r="K16479" s="1715"/>
      <c r="L16479" s="1715"/>
    </row>
    <row r="16480" spans="11:12" ht="15" customHeight="1">
      <c r="K16480" s="1715"/>
      <c r="L16480" s="1715"/>
    </row>
    <row r="16481" spans="11:12" ht="15" customHeight="1">
      <c r="K16481" s="1715"/>
      <c r="L16481" s="1715"/>
    </row>
    <row r="16482" spans="11:12" ht="15" customHeight="1">
      <c r="K16482" s="1715"/>
      <c r="L16482" s="1715"/>
    </row>
    <row r="16483" spans="11:12" ht="15" customHeight="1">
      <c r="K16483" s="1715"/>
      <c r="L16483" s="1715"/>
    </row>
    <row r="16484" spans="11:12" ht="15" customHeight="1">
      <c r="K16484" s="1715"/>
      <c r="L16484" s="1715"/>
    </row>
    <row r="16485" spans="11:12" ht="15" customHeight="1">
      <c r="K16485" s="1715"/>
      <c r="L16485" s="1715"/>
    </row>
    <row r="16486" spans="11:12" ht="15" customHeight="1">
      <c r="K16486" s="1715"/>
      <c r="L16486" s="1715"/>
    </row>
    <row r="16487" spans="11:12" ht="15" customHeight="1">
      <c r="K16487" s="1715"/>
      <c r="L16487" s="1715"/>
    </row>
    <row r="16488" spans="11:12" ht="15" customHeight="1">
      <c r="K16488" s="1715"/>
      <c r="L16488" s="1715"/>
    </row>
    <row r="16489" spans="11:12" ht="15" customHeight="1">
      <c r="K16489" s="1715"/>
      <c r="L16489" s="1715"/>
    </row>
    <row r="16490" spans="11:12" ht="15" customHeight="1">
      <c r="K16490" s="1715"/>
      <c r="L16490" s="1715"/>
    </row>
    <row r="16491" spans="11:12" ht="15" customHeight="1">
      <c r="K16491" s="1715"/>
      <c r="L16491" s="1715"/>
    </row>
    <row r="16492" spans="11:12" ht="15" customHeight="1">
      <c r="K16492" s="1715"/>
      <c r="L16492" s="1715"/>
    </row>
    <row r="16493" spans="11:12" ht="15" customHeight="1">
      <c r="K16493" s="1715"/>
      <c r="L16493" s="1715"/>
    </row>
    <row r="16494" spans="11:12" ht="15" customHeight="1">
      <c r="K16494" s="1715"/>
      <c r="L16494" s="1715"/>
    </row>
    <row r="16495" spans="11:12" ht="15" customHeight="1">
      <c r="K16495" s="1715"/>
      <c r="L16495" s="1715"/>
    </row>
    <row r="16496" spans="11:12" ht="15" customHeight="1">
      <c r="K16496" s="1715"/>
      <c r="L16496" s="1715"/>
    </row>
    <row r="16497" spans="11:12" ht="15" customHeight="1">
      <c r="K16497" s="1715"/>
      <c r="L16497" s="1715"/>
    </row>
    <row r="16498" spans="11:12" ht="15" customHeight="1">
      <c r="K16498" s="1715"/>
      <c r="L16498" s="1715"/>
    </row>
    <row r="16499" spans="11:12" ht="15" customHeight="1">
      <c r="K16499" s="1715"/>
      <c r="L16499" s="1715"/>
    </row>
    <row r="16500" spans="11:12" ht="15" customHeight="1">
      <c r="K16500" s="1715"/>
      <c r="L16500" s="1715"/>
    </row>
    <row r="16501" spans="11:12" ht="15" customHeight="1">
      <c r="K16501" s="1715"/>
      <c r="L16501" s="1715"/>
    </row>
    <row r="16502" spans="11:12" ht="15" customHeight="1">
      <c r="K16502" s="1715"/>
      <c r="L16502" s="1715"/>
    </row>
    <row r="16503" spans="11:12" ht="15" customHeight="1">
      <c r="K16503" s="1715"/>
      <c r="L16503" s="1715"/>
    </row>
    <row r="16504" spans="11:12" ht="15" customHeight="1">
      <c r="K16504" s="1715"/>
      <c r="L16504" s="1715"/>
    </row>
    <row r="16505" spans="11:12" ht="15" customHeight="1">
      <c r="K16505" s="1715"/>
      <c r="L16505" s="1715"/>
    </row>
    <row r="16506" spans="11:12" ht="15" customHeight="1">
      <c r="K16506" s="1715"/>
      <c r="L16506" s="1715"/>
    </row>
    <row r="16507" spans="11:12" ht="15" customHeight="1">
      <c r="K16507" s="1715"/>
      <c r="L16507" s="1715"/>
    </row>
    <row r="16508" spans="11:12" ht="15" customHeight="1">
      <c r="K16508" s="1715"/>
      <c r="L16508" s="1715"/>
    </row>
    <row r="16509" spans="11:12" ht="15" customHeight="1">
      <c r="K16509" s="1715"/>
      <c r="L16509" s="1715"/>
    </row>
    <row r="16510" spans="11:12" ht="15" customHeight="1">
      <c r="K16510" s="1715"/>
      <c r="L16510" s="1715"/>
    </row>
    <row r="16511" spans="11:12" ht="15" customHeight="1">
      <c r="K16511" s="1715"/>
      <c r="L16511" s="1715"/>
    </row>
    <row r="16512" spans="11:12" ht="15" customHeight="1">
      <c r="K16512" s="1715"/>
      <c r="L16512" s="1715"/>
    </row>
    <row r="16513" spans="11:12" ht="15" customHeight="1">
      <c r="K16513" s="1715"/>
      <c r="L16513" s="1715"/>
    </row>
    <row r="16514" spans="11:12" ht="15" customHeight="1">
      <c r="K16514" s="1715"/>
      <c r="L16514" s="1715"/>
    </row>
    <row r="16515" spans="11:12" ht="15" customHeight="1">
      <c r="K16515" s="1715"/>
      <c r="L16515" s="1715"/>
    </row>
    <row r="16516" spans="11:12" ht="15" customHeight="1">
      <c r="K16516" s="1715"/>
      <c r="L16516" s="1715"/>
    </row>
    <row r="16517" spans="11:12" ht="15" customHeight="1">
      <c r="K16517" s="1715"/>
      <c r="L16517" s="1715"/>
    </row>
    <row r="16518" spans="11:12" ht="15" customHeight="1">
      <c r="K16518" s="1715"/>
      <c r="L16518" s="1715"/>
    </row>
    <row r="16519" spans="11:12" ht="15" customHeight="1">
      <c r="K16519" s="1715"/>
      <c r="L16519" s="1715"/>
    </row>
    <row r="16520" spans="11:12" ht="15" customHeight="1">
      <c r="K16520" s="1715"/>
      <c r="L16520" s="1715"/>
    </row>
    <row r="16521" spans="11:12" ht="15" customHeight="1">
      <c r="K16521" s="1715"/>
      <c r="L16521" s="1715"/>
    </row>
    <row r="16522" spans="11:12" ht="15" customHeight="1">
      <c r="K16522" s="1715"/>
      <c r="L16522" s="1715"/>
    </row>
    <row r="16523" spans="11:12" ht="15" customHeight="1">
      <c r="K16523" s="1715"/>
      <c r="L16523" s="1715"/>
    </row>
    <row r="16524" spans="11:12" ht="15" customHeight="1">
      <c r="K16524" s="1715"/>
      <c r="L16524" s="1715"/>
    </row>
    <row r="16525" spans="11:12" ht="15" customHeight="1">
      <c r="K16525" s="1715"/>
      <c r="L16525" s="1715"/>
    </row>
    <row r="16526" spans="11:12" ht="15" customHeight="1">
      <c r="K16526" s="1715"/>
      <c r="L16526" s="1715"/>
    </row>
    <row r="16527" spans="11:12" ht="15" customHeight="1">
      <c r="K16527" s="1715"/>
      <c r="L16527" s="1715"/>
    </row>
    <row r="16528" spans="11:12" ht="15" customHeight="1">
      <c r="K16528" s="1715"/>
      <c r="L16528" s="1715"/>
    </row>
    <row r="16529" spans="11:12" ht="15" customHeight="1">
      <c r="K16529" s="1715"/>
      <c r="L16529" s="1715"/>
    </row>
    <row r="16530" spans="11:12" ht="15" customHeight="1">
      <c r="K16530" s="1715"/>
      <c r="L16530" s="1715"/>
    </row>
    <row r="16531" spans="11:12" ht="15" customHeight="1">
      <c r="K16531" s="1715"/>
      <c r="L16531" s="1715"/>
    </row>
    <row r="16532" spans="11:12" ht="15" customHeight="1">
      <c r="K16532" s="1715"/>
      <c r="L16532" s="1715"/>
    </row>
    <row r="16533" spans="11:12" ht="15" customHeight="1">
      <c r="K16533" s="1715"/>
      <c r="L16533" s="1715"/>
    </row>
    <row r="16534" spans="11:12" ht="15" customHeight="1">
      <c r="K16534" s="1715"/>
      <c r="L16534" s="1715"/>
    </row>
    <row r="16535" spans="11:12" ht="15" customHeight="1">
      <c r="K16535" s="1715"/>
      <c r="L16535" s="1715"/>
    </row>
    <row r="16536" spans="11:12" ht="15" customHeight="1">
      <c r="K16536" s="1715"/>
      <c r="L16536" s="1715"/>
    </row>
    <row r="16537" spans="11:12" ht="15" customHeight="1">
      <c r="K16537" s="1715"/>
      <c r="L16537" s="1715"/>
    </row>
    <row r="16538" spans="11:12" ht="15" customHeight="1">
      <c r="K16538" s="1715"/>
      <c r="L16538" s="1715"/>
    </row>
    <row r="16539" spans="11:12" ht="15" customHeight="1">
      <c r="K16539" s="1715"/>
      <c r="L16539" s="1715"/>
    </row>
    <row r="16540" spans="11:12" ht="15" customHeight="1">
      <c r="K16540" s="1715"/>
      <c r="L16540" s="1715"/>
    </row>
    <row r="16541" spans="11:12" ht="15" customHeight="1">
      <c r="K16541" s="1715"/>
      <c r="L16541" s="1715"/>
    </row>
    <row r="16542" spans="11:12" ht="15" customHeight="1">
      <c r="K16542" s="1715"/>
      <c r="L16542" s="1715"/>
    </row>
    <row r="16543" spans="11:12" ht="15" customHeight="1">
      <c r="K16543" s="1715"/>
      <c r="L16543" s="1715"/>
    </row>
    <row r="16544" spans="11:12" ht="15" customHeight="1">
      <c r="K16544" s="1715"/>
      <c r="L16544" s="1715"/>
    </row>
    <row r="16545" spans="11:12" ht="15" customHeight="1">
      <c r="K16545" s="1715"/>
      <c r="L16545" s="1715"/>
    </row>
    <row r="16546" spans="11:12" ht="15" customHeight="1">
      <c r="K16546" s="1715"/>
      <c r="L16546" s="1715"/>
    </row>
    <row r="16547" spans="11:12" ht="15" customHeight="1">
      <c r="K16547" s="1715"/>
      <c r="L16547" s="1715"/>
    </row>
    <row r="16548" spans="11:12" ht="15" customHeight="1">
      <c r="K16548" s="1715"/>
      <c r="L16548" s="1715"/>
    </row>
    <row r="16549" spans="11:12" ht="15" customHeight="1">
      <c r="K16549" s="1715"/>
      <c r="L16549" s="1715"/>
    </row>
    <row r="16550" spans="11:12" ht="15" customHeight="1">
      <c r="K16550" s="1715"/>
      <c r="L16550" s="1715"/>
    </row>
    <row r="16551" spans="11:12" ht="15" customHeight="1">
      <c r="K16551" s="1715"/>
      <c r="L16551" s="1715"/>
    </row>
    <row r="16552" spans="11:12" ht="15" customHeight="1">
      <c r="K16552" s="1715"/>
      <c r="L16552" s="1715"/>
    </row>
    <row r="16553" spans="11:12" ht="15" customHeight="1">
      <c r="K16553" s="1715"/>
      <c r="L16553" s="1715"/>
    </row>
    <row r="16554" spans="11:12" ht="15" customHeight="1">
      <c r="K16554" s="1715"/>
      <c r="L16554" s="1715"/>
    </row>
    <row r="16555" spans="11:12" ht="15" customHeight="1">
      <c r="K16555" s="1715"/>
      <c r="L16555" s="1715"/>
    </row>
    <row r="16556" spans="11:12" ht="15" customHeight="1">
      <c r="K16556" s="1715"/>
      <c r="L16556" s="1715"/>
    </row>
    <row r="16557" spans="11:12" ht="15" customHeight="1">
      <c r="K16557" s="1715"/>
      <c r="L16557" s="1715"/>
    </row>
    <row r="16558" spans="11:12" ht="15" customHeight="1">
      <c r="K16558" s="1715"/>
      <c r="L16558" s="1715"/>
    </row>
    <row r="16559" spans="11:12" ht="15" customHeight="1">
      <c r="K16559" s="1715"/>
      <c r="L16559" s="1715"/>
    </row>
    <row r="16560" spans="11:12" ht="15" customHeight="1">
      <c r="K16560" s="1715"/>
      <c r="L16560" s="1715"/>
    </row>
    <row r="16561" spans="11:12" ht="15" customHeight="1">
      <c r="K16561" s="1715"/>
      <c r="L16561" s="1715"/>
    </row>
    <row r="16562" spans="11:12" ht="15" customHeight="1">
      <c r="K16562" s="1715"/>
      <c r="L16562" s="1715"/>
    </row>
    <row r="16563" spans="11:12" ht="15" customHeight="1">
      <c r="K16563" s="1715"/>
      <c r="L16563" s="1715"/>
    </row>
    <row r="16564" spans="11:12" ht="15" customHeight="1">
      <c r="K16564" s="1715"/>
      <c r="L16564" s="1715"/>
    </row>
    <row r="16565" spans="11:12" ht="15" customHeight="1">
      <c r="K16565" s="1715"/>
      <c r="L16565" s="1715"/>
    </row>
    <row r="16566" spans="11:12" ht="15" customHeight="1">
      <c r="K16566" s="1715"/>
      <c r="L16566" s="1715"/>
    </row>
    <row r="16567" spans="11:12" ht="15" customHeight="1">
      <c r="K16567" s="1715"/>
      <c r="L16567" s="1715"/>
    </row>
    <row r="16568" spans="11:12" ht="15" customHeight="1">
      <c r="K16568" s="1715"/>
      <c r="L16568" s="1715"/>
    </row>
    <row r="16569" spans="11:12" ht="15" customHeight="1">
      <c r="K16569" s="1715"/>
      <c r="L16569" s="1715"/>
    </row>
    <row r="16570" spans="11:12" ht="15" customHeight="1">
      <c r="K16570" s="1715"/>
      <c r="L16570" s="1715"/>
    </row>
    <row r="16571" spans="11:12" ht="15" customHeight="1">
      <c r="K16571" s="1715"/>
      <c r="L16571" s="1715"/>
    </row>
    <row r="16572" spans="11:12" ht="15" customHeight="1">
      <c r="K16572" s="1715"/>
      <c r="L16572" s="1715"/>
    </row>
    <row r="16573" spans="11:12" ht="15" customHeight="1">
      <c r="K16573" s="1715"/>
      <c r="L16573" s="1715"/>
    </row>
    <row r="16574" spans="11:12" ht="15" customHeight="1">
      <c r="K16574" s="1715"/>
      <c r="L16574" s="1715"/>
    </row>
    <row r="16575" spans="11:12" ht="15" customHeight="1">
      <c r="K16575" s="1715"/>
      <c r="L16575" s="1715"/>
    </row>
    <row r="16576" spans="11:12" ht="15" customHeight="1">
      <c r="K16576" s="1715"/>
      <c r="L16576" s="1715"/>
    </row>
    <row r="16577" spans="11:12" ht="15" customHeight="1">
      <c r="K16577" s="1715"/>
      <c r="L16577" s="1715"/>
    </row>
    <row r="16578" spans="11:12" ht="15" customHeight="1">
      <c r="K16578" s="1715"/>
      <c r="L16578" s="1715"/>
    </row>
    <row r="16579" spans="11:12" ht="15" customHeight="1">
      <c r="K16579" s="1715"/>
      <c r="L16579" s="1715"/>
    </row>
    <row r="16580" spans="11:12" ht="15" customHeight="1">
      <c r="K16580" s="1715"/>
      <c r="L16580" s="1715"/>
    </row>
    <row r="16581" spans="11:12" ht="15" customHeight="1">
      <c r="K16581" s="1715"/>
      <c r="L16581" s="1715"/>
    </row>
    <row r="16582" spans="11:12" ht="15" customHeight="1">
      <c r="K16582" s="1715"/>
      <c r="L16582" s="1715"/>
    </row>
    <row r="16583" spans="11:12" ht="15" customHeight="1">
      <c r="K16583" s="1715"/>
      <c r="L16583" s="1715"/>
    </row>
    <row r="16584" spans="11:12" ht="15" customHeight="1">
      <c r="K16584" s="1715"/>
      <c r="L16584" s="1715"/>
    </row>
    <row r="16585" spans="11:12" ht="15" customHeight="1">
      <c r="K16585" s="1715"/>
      <c r="L16585" s="1715"/>
    </row>
    <row r="16586" spans="11:12" ht="15" customHeight="1">
      <c r="K16586" s="1715"/>
      <c r="L16586" s="1715"/>
    </row>
    <row r="16587" spans="11:12" ht="15" customHeight="1">
      <c r="K16587" s="1715"/>
      <c r="L16587" s="1715"/>
    </row>
    <row r="16588" spans="11:12" ht="15" customHeight="1">
      <c r="K16588" s="1715"/>
      <c r="L16588" s="1715"/>
    </row>
    <row r="16589" spans="11:12" ht="15" customHeight="1">
      <c r="K16589" s="1715"/>
      <c r="L16589" s="1715"/>
    </row>
    <row r="16590" spans="11:12" ht="15" customHeight="1">
      <c r="K16590" s="1715"/>
      <c r="L16590" s="1715"/>
    </row>
    <row r="16591" spans="11:12" ht="15" customHeight="1">
      <c r="K16591" s="1715"/>
      <c r="L16591" s="1715"/>
    </row>
    <row r="16592" spans="11:12" ht="15" customHeight="1">
      <c r="K16592" s="1715"/>
      <c r="L16592" s="1715"/>
    </row>
    <row r="16593" spans="11:12" ht="15" customHeight="1">
      <c r="K16593" s="1715"/>
      <c r="L16593" s="1715"/>
    </row>
    <row r="16594" spans="11:12" ht="15" customHeight="1">
      <c r="K16594" s="1715"/>
      <c r="L16594" s="1715"/>
    </row>
    <row r="16595" spans="11:12" ht="15" customHeight="1">
      <c r="K16595" s="1715"/>
      <c r="L16595" s="1715"/>
    </row>
    <row r="16596" spans="11:12" ht="15" customHeight="1">
      <c r="K16596" s="1715"/>
      <c r="L16596" s="1715"/>
    </row>
    <row r="16597" spans="11:12" ht="15" customHeight="1">
      <c r="K16597" s="1715"/>
      <c r="L16597" s="1715"/>
    </row>
    <row r="16598" spans="11:12" ht="15" customHeight="1">
      <c r="K16598" s="1715"/>
      <c r="L16598" s="1715"/>
    </row>
    <row r="16599" spans="11:12" ht="15" customHeight="1">
      <c r="K16599" s="1715"/>
      <c r="L16599" s="1715"/>
    </row>
    <row r="16600" spans="11:12" ht="15" customHeight="1">
      <c r="K16600" s="1715"/>
      <c r="L16600" s="1715"/>
    </row>
    <row r="16601" spans="11:12" ht="15" customHeight="1">
      <c r="K16601" s="1715"/>
      <c r="L16601" s="1715"/>
    </row>
    <row r="16602" spans="11:12" ht="15" customHeight="1">
      <c r="K16602" s="1715"/>
      <c r="L16602" s="1715"/>
    </row>
    <row r="16603" spans="11:12" ht="15" customHeight="1">
      <c r="K16603" s="1715"/>
      <c r="L16603" s="1715"/>
    </row>
    <row r="16604" spans="11:12" ht="15" customHeight="1">
      <c r="K16604" s="1715"/>
      <c r="L16604" s="1715"/>
    </row>
    <row r="16605" spans="11:12" ht="15" customHeight="1">
      <c r="K16605" s="1715"/>
      <c r="L16605" s="1715"/>
    </row>
    <row r="16606" spans="11:12" ht="15" customHeight="1">
      <c r="K16606" s="1715"/>
      <c r="L16606" s="1715"/>
    </row>
    <row r="16607" spans="11:12" ht="15" customHeight="1">
      <c r="K16607" s="1715"/>
      <c r="L16607" s="1715"/>
    </row>
    <row r="16608" spans="11:12" ht="15" customHeight="1">
      <c r="K16608" s="1715"/>
      <c r="L16608" s="1715"/>
    </row>
    <row r="16609" spans="11:12" ht="15" customHeight="1">
      <c r="K16609" s="1715"/>
      <c r="L16609" s="1715"/>
    </row>
    <row r="16610" spans="11:12" ht="15" customHeight="1">
      <c r="K16610" s="1715"/>
      <c r="L16610" s="1715"/>
    </row>
    <row r="16611" spans="11:12" ht="15" customHeight="1">
      <c r="K16611" s="1715"/>
      <c r="L16611" s="1715"/>
    </row>
    <row r="16612" spans="11:12" ht="15" customHeight="1">
      <c r="K16612" s="1715"/>
      <c r="L16612" s="1715"/>
    </row>
    <row r="16613" spans="11:12" ht="15" customHeight="1">
      <c r="K16613" s="1715"/>
      <c r="L16613" s="1715"/>
    </row>
    <row r="16614" spans="11:12" ht="15" customHeight="1">
      <c r="K16614" s="1715"/>
      <c r="L16614" s="1715"/>
    </row>
    <row r="16615" spans="11:12" ht="15" customHeight="1">
      <c r="K16615" s="1715"/>
      <c r="L16615" s="1715"/>
    </row>
    <row r="16616" spans="11:12" ht="15" customHeight="1">
      <c r="K16616" s="1715"/>
      <c r="L16616" s="1715"/>
    </row>
    <row r="16617" spans="11:12" ht="15" customHeight="1">
      <c r="K16617" s="1715"/>
      <c r="L16617" s="1715"/>
    </row>
    <row r="16618" spans="11:12" ht="15" customHeight="1">
      <c r="K16618" s="1715"/>
      <c r="L16618" s="1715"/>
    </row>
    <row r="16619" spans="11:12" ht="15" customHeight="1">
      <c r="K16619" s="1715"/>
      <c r="L16619" s="1715"/>
    </row>
    <row r="16620" spans="11:12" ht="15" customHeight="1">
      <c r="K16620" s="1715"/>
      <c r="L16620" s="1715"/>
    </row>
    <row r="16621" spans="11:12" ht="15" customHeight="1">
      <c r="K16621" s="1715"/>
      <c r="L16621" s="1715"/>
    </row>
    <row r="16622" spans="11:12" ht="15" customHeight="1">
      <c r="K16622" s="1715"/>
      <c r="L16622" s="1715"/>
    </row>
    <row r="16623" spans="11:12" ht="15" customHeight="1">
      <c r="K16623" s="1715"/>
      <c r="L16623" s="1715"/>
    </row>
    <row r="16624" spans="11:12" ht="15" customHeight="1">
      <c r="K16624" s="1715"/>
      <c r="L16624" s="1715"/>
    </row>
    <row r="16625" spans="11:12" ht="15" customHeight="1">
      <c r="K16625" s="1715"/>
      <c r="L16625" s="1715"/>
    </row>
    <row r="16626" spans="11:12" ht="15" customHeight="1">
      <c r="K16626" s="1715"/>
      <c r="L16626" s="1715"/>
    </row>
    <row r="16627" spans="11:12" ht="15" customHeight="1">
      <c r="K16627" s="1715"/>
      <c r="L16627" s="1715"/>
    </row>
    <row r="16628" spans="11:12" ht="15" customHeight="1">
      <c r="K16628" s="1715"/>
      <c r="L16628" s="1715"/>
    </row>
    <row r="16629" spans="11:12" ht="15" customHeight="1">
      <c r="K16629" s="1715"/>
      <c r="L16629" s="1715"/>
    </row>
    <row r="16630" spans="11:12" ht="15" customHeight="1">
      <c r="K16630" s="1715"/>
      <c r="L16630" s="1715"/>
    </row>
    <row r="16631" spans="11:12" ht="15" customHeight="1">
      <c r="K16631" s="1715"/>
      <c r="L16631" s="1715"/>
    </row>
    <row r="16632" spans="11:12" ht="15" customHeight="1">
      <c r="K16632" s="1715"/>
      <c r="L16632" s="1715"/>
    </row>
    <row r="16633" spans="11:12" ht="15" customHeight="1">
      <c r="K16633" s="1715"/>
      <c r="L16633" s="1715"/>
    </row>
    <row r="16634" spans="11:12" ht="15" customHeight="1">
      <c r="K16634" s="1715"/>
      <c r="L16634" s="1715"/>
    </row>
    <row r="16635" spans="11:12" ht="15" customHeight="1">
      <c r="K16635" s="1715"/>
      <c r="L16635" s="1715"/>
    </row>
    <row r="16636" spans="11:12" ht="15" customHeight="1">
      <c r="K16636" s="1715"/>
      <c r="L16636" s="1715"/>
    </row>
    <row r="16637" spans="11:12" ht="15" customHeight="1">
      <c r="K16637" s="1715"/>
      <c r="L16637" s="1715"/>
    </row>
    <row r="16638" spans="11:12" ht="15" customHeight="1">
      <c r="K16638" s="1715"/>
      <c r="L16638" s="1715"/>
    </row>
    <row r="16639" spans="11:12" ht="15" customHeight="1">
      <c r="K16639" s="1715"/>
      <c r="L16639" s="1715"/>
    </row>
    <row r="16640" spans="11:12" ht="15" customHeight="1">
      <c r="K16640" s="1715"/>
      <c r="L16640" s="1715"/>
    </row>
    <row r="16641" spans="11:12" ht="15" customHeight="1">
      <c r="K16641" s="1715"/>
      <c r="L16641" s="1715"/>
    </row>
    <row r="16642" spans="11:12" ht="15" customHeight="1">
      <c r="K16642" s="1715"/>
      <c r="L16642" s="1715"/>
    </row>
    <row r="16643" spans="11:12" ht="15" customHeight="1">
      <c r="K16643" s="1715"/>
      <c r="L16643" s="1715"/>
    </row>
    <row r="16644" spans="11:12" ht="15" customHeight="1">
      <c r="K16644" s="1715"/>
      <c r="L16644" s="1715"/>
    </row>
    <row r="16645" spans="11:12" ht="15" customHeight="1">
      <c r="K16645" s="1715"/>
      <c r="L16645" s="1715"/>
    </row>
    <row r="16646" spans="11:12" ht="15" customHeight="1">
      <c r="K16646" s="1715"/>
      <c r="L16646" s="1715"/>
    </row>
    <row r="16647" spans="11:12" ht="15" customHeight="1">
      <c r="K16647" s="1715"/>
      <c r="L16647" s="1715"/>
    </row>
    <row r="16648" spans="11:12" ht="15" customHeight="1">
      <c r="K16648" s="1715"/>
      <c r="L16648" s="1715"/>
    </row>
    <row r="16649" spans="11:12" ht="15" customHeight="1">
      <c r="K16649" s="1715"/>
      <c r="L16649" s="1715"/>
    </row>
    <row r="16650" spans="11:12" ht="15" customHeight="1">
      <c r="K16650" s="1715"/>
      <c r="L16650" s="1715"/>
    </row>
    <row r="16651" spans="11:12" ht="15" customHeight="1">
      <c r="K16651" s="1715"/>
      <c r="L16651" s="1715"/>
    </row>
    <row r="16652" spans="11:12" ht="15" customHeight="1">
      <c r="K16652" s="1715"/>
      <c r="L16652" s="1715"/>
    </row>
    <row r="16653" spans="11:12" ht="15" customHeight="1">
      <c r="K16653" s="1715"/>
      <c r="L16653" s="1715"/>
    </row>
    <row r="16654" spans="11:12" ht="15" customHeight="1">
      <c r="K16654" s="1715"/>
      <c r="L16654" s="1715"/>
    </row>
    <row r="16655" spans="11:12" ht="15" customHeight="1">
      <c r="K16655" s="1715"/>
      <c r="L16655" s="1715"/>
    </row>
    <row r="16656" spans="11:12" ht="15" customHeight="1">
      <c r="K16656" s="1715"/>
      <c r="L16656" s="1715"/>
    </row>
    <row r="16657" spans="11:12" ht="15" customHeight="1">
      <c r="K16657" s="1715"/>
      <c r="L16657" s="1715"/>
    </row>
    <row r="16658" spans="11:12" ht="15" customHeight="1">
      <c r="K16658" s="1715"/>
      <c r="L16658" s="1715"/>
    </row>
    <row r="16659" spans="11:12" ht="15" customHeight="1">
      <c r="K16659" s="1715"/>
      <c r="L16659" s="1715"/>
    </row>
    <row r="16660" spans="11:12" ht="15" customHeight="1">
      <c r="K16660" s="1715"/>
      <c r="L16660" s="1715"/>
    </row>
    <row r="16661" spans="11:12" ht="15" customHeight="1">
      <c r="K16661" s="1715"/>
      <c r="L16661" s="1715"/>
    </row>
    <row r="16662" spans="11:12" ht="15" customHeight="1">
      <c r="K16662" s="1715"/>
      <c r="L16662" s="1715"/>
    </row>
    <row r="16663" spans="11:12" ht="15" customHeight="1">
      <c r="K16663" s="1715"/>
      <c r="L16663" s="1715"/>
    </row>
    <row r="16664" spans="11:12" ht="15" customHeight="1">
      <c r="K16664" s="1715"/>
      <c r="L16664" s="1715"/>
    </row>
    <row r="16665" spans="11:12" ht="15" customHeight="1">
      <c r="K16665" s="1715"/>
      <c r="L16665" s="1715"/>
    </row>
    <row r="16666" spans="11:12" ht="15" customHeight="1">
      <c r="K16666" s="1715"/>
      <c r="L16666" s="1715"/>
    </row>
    <row r="16667" spans="11:12" ht="15" customHeight="1">
      <c r="K16667" s="1715"/>
      <c r="L16667" s="1715"/>
    </row>
    <row r="16668" spans="11:12" ht="15" customHeight="1">
      <c r="K16668" s="1715"/>
      <c r="L16668" s="1715"/>
    </row>
    <row r="16669" spans="11:12" ht="15" customHeight="1">
      <c r="K16669" s="1715"/>
      <c r="L16669" s="1715"/>
    </row>
    <row r="16670" spans="11:12" ht="15" customHeight="1">
      <c r="K16670" s="1715"/>
      <c r="L16670" s="1715"/>
    </row>
    <row r="16671" spans="11:12" ht="15" customHeight="1">
      <c r="K16671" s="1715"/>
      <c r="L16671" s="1715"/>
    </row>
    <row r="16672" spans="11:12" ht="15" customHeight="1">
      <c r="K16672" s="1715"/>
      <c r="L16672" s="1715"/>
    </row>
    <row r="16673" spans="11:12" ht="15" customHeight="1">
      <c r="K16673" s="1715"/>
      <c r="L16673" s="1715"/>
    </row>
    <row r="16674" spans="11:12" ht="15" customHeight="1">
      <c r="K16674" s="1715"/>
      <c r="L16674" s="1715"/>
    </row>
    <row r="16675" spans="11:12" ht="15" customHeight="1">
      <c r="K16675" s="1715"/>
      <c r="L16675" s="1715"/>
    </row>
    <row r="16676" spans="11:12" ht="15" customHeight="1">
      <c r="K16676" s="1715"/>
      <c r="L16676" s="1715"/>
    </row>
    <row r="16677" spans="11:12" ht="15" customHeight="1">
      <c r="K16677" s="1715"/>
      <c r="L16677" s="1715"/>
    </row>
    <row r="16678" spans="11:12" ht="15" customHeight="1">
      <c r="K16678" s="1715"/>
      <c r="L16678" s="1715"/>
    </row>
    <row r="16679" spans="11:12" ht="15" customHeight="1">
      <c r="K16679" s="1715"/>
      <c r="L16679" s="1715"/>
    </row>
    <row r="16680" spans="11:12" ht="15" customHeight="1">
      <c r="K16680" s="1715"/>
      <c r="L16680" s="1715"/>
    </row>
    <row r="16681" spans="11:12" ht="15" customHeight="1">
      <c r="K16681" s="1715"/>
      <c r="L16681" s="1715"/>
    </row>
    <row r="16682" spans="11:12" ht="15" customHeight="1">
      <c r="K16682" s="1715"/>
      <c r="L16682" s="1715"/>
    </row>
    <row r="16683" spans="11:12" ht="15" customHeight="1">
      <c r="K16683" s="1715"/>
      <c r="L16683" s="1715"/>
    </row>
    <row r="16684" spans="11:12" ht="15" customHeight="1">
      <c r="K16684" s="1715"/>
      <c r="L16684" s="1715"/>
    </row>
    <row r="16685" spans="11:12" ht="15" customHeight="1">
      <c r="K16685" s="1715"/>
      <c r="L16685" s="1715"/>
    </row>
    <row r="16686" spans="11:12" ht="15" customHeight="1">
      <c r="K16686" s="1715"/>
      <c r="L16686" s="1715"/>
    </row>
    <row r="16687" spans="11:12" ht="15" customHeight="1">
      <c r="K16687" s="1715"/>
      <c r="L16687" s="1715"/>
    </row>
    <row r="16688" spans="11:12" ht="15" customHeight="1">
      <c r="K16688" s="1715"/>
      <c r="L16688" s="1715"/>
    </row>
    <row r="16689" spans="11:12" ht="15" customHeight="1">
      <c r="K16689" s="1715"/>
      <c r="L16689" s="1715"/>
    </row>
    <row r="16690" spans="11:12" ht="15" customHeight="1">
      <c r="K16690" s="1715"/>
      <c r="L16690" s="1715"/>
    </row>
    <row r="16691" spans="11:12" ht="15" customHeight="1">
      <c r="K16691" s="1715"/>
      <c r="L16691" s="1715"/>
    </row>
    <row r="16692" spans="11:12" ht="15" customHeight="1">
      <c r="K16692" s="1715"/>
      <c r="L16692" s="1715"/>
    </row>
    <row r="16693" spans="11:12" ht="15" customHeight="1">
      <c r="K16693" s="1715"/>
      <c r="L16693" s="1715"/>
    </row>
    <row r="16694" spans="11:12" ht="15" customHeight="1">
      <c r="K16694" s="1715"/>
      <c r="L16694" s="1715"/>
    </row>
    <row r="16695" spans="11:12" ht="15" customHeight="1">
      <c r="K16695" s="1715"/>
      <c r="L16695" s="1715"/>
    </row>
    <row r="16696" spans="11:12" ht="15" customHeight="1">
      <c r="K16696" s="1715"/>
      <c r="L16696" s="1715"/>
    </row>
    <row r="16697" spans="11:12" ht="15" customHeight="1">
      <c r="K16697" s="1715"/>
      <c r="L16697" s="1715"/>
    </row>
    <row r="16698" spans="11:12" ht="15" customHeight="1">
      <c r="K16698" s="1715"/>
      <c r="L16698" s="1715"/>
    </row>
    <row r="16699" spans="11:12" ht="15" customHeight="1">
      <c r="K16699" s="1715"/>
      <c r="L16699" s="1715"/>
    </row>
    <row r="16700" spans="11:12" ht="15" customHeight="1">
      <c r="K16700" s="1715"/>
      <c r="L16700" s="1715"/>
    </row>
    <row r="16701" spans="11:12" ht="15" customHeight="1">
      <c r="K16701" s="1715"/>
      <c r="L16701" s="1715"/>
    </row>
    <row r="16702" spans="11:12" ht="15" customHeight="1">
      <c r="K16702" s="1715"/>
      <c r="L16702" s="1715"/>
    </row>
    <row r="16703" spans="11:12" ht="15" customHeight="1">
      <c r="K16703" s="1715"/>
      <c r="L16703" s="1715"/>
    </row>
    <row r="16704" spans="11:12" ht="15" customHeight="1">
      <c r="K16704" s="1715"/>
      <c r="L16704" s="1715"/>
    </row>
    <row r="16705" spans="11:12" ht="15" customHeight="1">
      <c r="K16705" s="1715"/>
      <c r="L16705" s="1715"/>
    </row>
    <row r="16706" spans="11:12" ht="15" customHeight="1">
      <c r="K16706" s="1715"/>
      <c r="L16706" s="1715"/>
    </row>
    <row r="16707" spans="11:12" ht="15" customHeight="1">
      <c r="K16707" s="1715"/>
      <c r="L16707" s="1715"/>
    </row>
    <row r="16708" spans="11:12" ht="15" customHeight="1">
      <c r="K16708" s="1715"/>
      <c r="L16708" s="1715"/>
    </row>
    <row r="16709" spans="11:12" ht="15" customHeight="1">
      <c r="K16709" s="1715"/>
      <c r="L16709" s="1715"/>
    </row>
    <row r="16710" spans="11:12" ht="15" customHeight="1">
      <c r="K16710" s="1715"/>
      <c r="L16710" s="1715"/>
    </row>
    <row r="16711" spans="11:12" ht="15" customHeight="1">
      <c r="K16711" s="1715"/>
      <c r="L16711" s="1715"/>
    </row>
    <row r="16712" spans="11:12" ht="15" customHeight="1">
      <c r="K16712" s="1715"/>
      <c r="L16712" s="1715"/>
    </row>
    <row r="16713" spans="11:12" ht="15" customHeight="1">
      <c r="K16713" s="1715"/>
      <c r="L16713" s="1715"/>
    </row>
    <row r="16714" spans="11:12" ht="15" customHeight="1">
      <c r="K16714" s="1715"/>
      <c r="L16714" s="1715"/>
    </row>
    <row r="16715" spans="11:12" ht="15" customHeight="1">
      <c r="K16715" s="1715"/>
      <c r="L16715" s="1715"/>
    </row>
    <row r="16716" spans="11:12" ht="15" customHeight="1">
      <c r="K16716" s="1715"/>
      <c r="L16716" s="1715"/>
    </row>
    <row r="16717" spans="11:12" ht="15" customHeight="1">
      <c r="K16717" s="1715"/>
      <c r="L16717" s="1715"/>
    </row>
    <row r="16718" spans="11:12" ht="15" customHeight="1">
      <c r="K16718" s="1715"/>
      <c r="L16718" s="1715"/>
    </row>
    <row r="16719" spans="11:12" ht="15" customHeight="1">
      <c r="K16719" s="1715"/>
      <c r="L16719" s="1715"/>
    </row>
    <row r="16720" spans="11:12" ht="15" customHeight="1">
      <c r="K16720" s="1715"/>
      <c r="L16720" s="1715"/>
    </row>
    <row r="16721" spans="11:12" ht="15" customHeight="1">
      <c r="K16721" s="1715"/>
      <c r="L16721" s="1715"/>
    </row>
    <row r="16722" spans="11:12" ht="15" customHeight="1">
      <c r="K16722" s="1715"/>
      <c r="L16722" s="1715"/>
    </row>
    <row r="16723" spans="11:12" ht="15" customHeight="1">
      <c r="K16723" s="1715"/>
      <c r="L16723" s="1715"/>
    </row>
    <row r="16724" spans="11:12" ht="15" customHeight="1">
      <c r="K16724" s="1715"/>
      <c r="L16724" s="1715"/>
    </row>
    <row r="16725" spans="11:12" ht="15" customHeight="1">
      <c r="K16725" s="1715"/>
      <c r="L16725" s="1715"/>
    </row>
    <row r="16726" spans="11:12" ht="15" customHeight="1">
      <c r="K16726" s="1715"/>
      <c r="L16726" s="1715"/>
    </row>
    <row r="16727" spans="11:12" ht="15" customHeight="1">
      <c r="K16727" s="1715"/>
      <c r="L16727" s="1715"/>
    </row>
    <row r="16728" spans="11:12" ht="15" customHeight="1">
      <c r="K16728" s="1715"/>
      <c r="L16728" s="1715"/>
    </row>
    <row r="16729" spans="11:12" ht="15" customHeight="1">
      <c r="K16729" s="1715"/>
      <c r="L16729" s="1715"/>
    </row>
    <row r="16730" spans="11:12" ht="15" customHeight="1">
      <c r="K16730" s="1715"/>
      <c r="L16730" s="1715"/>
    </row>
    <row r="16731" spans="11:12" ht="15" customHeight="1">
      <c r="K16731" s="1715"/>
      <c r="L16731" s="1715"/>
    </row>
    <row r="16732" spans="11:12" ht="15" customHeight="1">
      <c r="K16732" s="1715"/>
      <c r="L16732" s="1715"/>
    </row>
    <row r="16733" spans="11:12" ht="15" customHeight="1">
      <c r="K16733" s="1715"/>
      <c r="L16733" s="1715"/>
    </row>
    <row r="16734" spans="11:12" ht="15" customHeight="1">
      <c r="K16734" s="1715"/>
      <c r="L16734" s="1715"/>
    </row>
    <row r="16735" spans="11:12" ht="15" customHeight="1">
      <c r="K16735" s="1715"/>
      <c r="L16735" s="1715"/>
    </row>
    <row r="16736" spans="11:12" ht="15" customHeight="1">
      <c r="K16736" s="1715"/>
      <c r="L16736" s="1715"/>
    </row>
    <row r="16737" spans="11:12" ht="15" customHeight="1">
      <c r="K16737" s="1715"/>
      <c r="L16737" s="1715"/>
    </row>
    <row r="16738" spans="11:12" ht="15" customHeight="1">
      <c r="K16738" s="1715"/>
      <c r="L16738" s="1715"/>
    </row>
    <row r="16739" spans="11:12" ht="15" customHeight="1">
      <c r="K16739" s="1715"/>
      <c r="L16739" s="1715"/>
    </row>
    <row r="16740" spans="11:12" ht="15" customHeight="1">
      <c r="K16740" s="1715"/>
      <c r="L16740" s="1715"/>
    </row>
    <row r="16741" spans="11:12" ht="15" customHeight="1">
      <c r="K16741" s="1715"/>
      <c r="L16741" s="1715"/>
    </row>
    <row r="16742" spans="11:12" ht="15" customHeight="1">
      <c r="K16742" s="1715"/>
      <c r="L16742" s="1715"/>
    </row>
    <row r="16743" spans="11:12" ht="15" customHeight="1">
      <c r="K16743" s="1715"/>
      <c r="L16743" s="1715"/>
    </row>
    <row r="16744" spans="11:12" ht="15" customHeight="1">
      <c r="K16744" s="1715"/>
      <c r="L16744" s="1715"/>
    </row>
    <row r="16745" spans="11:12" ht="15" customHeight="1">
      <c r="K16745" s="1715"/>
      <c r="L16745" s="1715"/>
    </row>
    <row r="16746" spans="11:12" ht="15" customHeight="1">
      <c r="K16746" s="1715"/>
      <c r="L16746" s="1715"/>
    </row>
    <row r="16747" spans="11:12" ht="15" customHeight="1">
      <c r="K16747" s="1715"/>
      <c r="L16747" s="1715"/>
    </row>
    <row r="16748" spans="11:12" ht="15" customHeight="1">
      <c r="K16748" s="1715"/>
      <c r="L16748" s="1715"/>
    </row>
    <row r="16749" spans="11:12" ht="15" customHeight="1">
      <c r="K16749" s="1715"/>
      <c r="L16749" s="1715"/>
    </row>
    <row r="16750" spans="11:12" ht="15" customHeight="1">
      <c r="K16750" s="1715"/>
      <c r="L16750" s="1715"/>
    </row>
    <row r="16751" spans="11:12" ht="15" customHeight="1">
      <c r="K16751" s="1715"/>
      <c r="L16751" s="1715"/>
    </row>
    <row r="16752" spans="11:12" ht="15" customHeight="1">
      <c r="K16752" s="1715"/>
      <c r="L16752" s="1715"/>
    </row>
    <row r="16753" spans="11:12" ht="15" customHeight="1">
      <c r="K16753" s="1715"/>
      <c r="L16753" s="1715"/>
    </row>
    <row r="16754" spans="11:12" ht="15" customHeight="1">
      <c r="K16754" s="1715"/>
      <c r="L16754" s="1715"/>
    </row>
    <row r="16755" spans="11:12" ht="15" customHeight="1">
      <c r="K16755" s="1715"/>
      <c r="L16755" s="1715"/>
    </row>
    <row r="16756" spans="11:12" ht="15" customHeight="1">
      <c r="K16756" s="1715"/>
      <c r="L16756" s="1715"/>
    </row>
    <row r="16757" spans="11:12" ht="15" customHeight="1">
      <c r="K16757" s="1715"/>
      <c r="L16757" s="1715"/>
    </row>
    <row r="16758" spans="11:12" ht="15" customHeight="1">
      <c r="K16758" s="1715"/>
      <c r="L16758" s="1715"/>
    </row>
    <row r="16759" spans="11:12" ht="15" customHeight="1">
      <c r="K16759" s="1715"/>
      <c r="L16759" s="1715"/>
    </row>
    <row r="16760" spans="11:12" ht="15" customHeight="1">
      <c r="K16760" s="1715"/>
      <c r="L16760" s="1715"/>
    </row>
    <row r="16761" spans="11:12" ht="15" customHeight="1">
      <c r="K16761" s="1715"/>
      <c r="L16761" s="1715"/>
    </row>
    <row r="16762" spans="11:12" ht="15" customHeight="1">
      <c r="K16762" s="1715"/>
      <c r="L16762" s="1715"/>
    </row>
    <row r="16763" spans="11:12" ht="15" customHeight="1">
      <c r="K16763" s="1715"/>
      <c r="L16763" s="1715"/>
    </row>
    <row r="16764" spans="11:12" ht="15" customHeight="1">
      <c r="K16764" s="1715"/>
      <c r="L16764" s="1715"/>
    </row>
    <row r="16765" spans="11:12" ht="15" customHeight="1">
      <c r="K16765" s="1715"/>
      <c r="L16765" s="1715"/>
    </row>
    <row r="16766" spans="11:12" ht="15" customHeight="1">
      <c r="K16766" s="1715"/>
      <c r="L16766" s="1715"/>
    </row>
    <row r="16767" spans="11:12" ht="15" customHeight="1">
      <c r="K16767" s="1715"/>
      <c r="L16767" s="1715"/>
    </row>
    <row r="16768" spans="11:12" ht="15" customHeight="1">
      <c r="K16768" s="1715"/>
      <c r="L16768" s="1715"/>
    </row>
    <row r="16769" spans="11:12" ht="15" customHeight="1">
      <c r="K16769" s="1715"/>
      <c r="L16769" s="1715"/>
    </row>
    <row r="16770" spans="11:12" ht="15" customHeight="1">
      <c r="K16770" s="1715"/>
      <c r="L16770" s="1715"/>
    </row>
    <row r="16771" spans="11:12" ht="15" customHeight="1">
      <c r="K16771" s="1715"/>
      <c r="L16771" s="1715"/>
    </row>
    <row r="16772" spans="11:12" ht="15" customHeight="1">
      <c r="K16772" s="1715"/>
      <c r="L16772" s="1715"/>
    </row>
    <row r="16773" spans="11:12" ht="15" customHeight="1">
      <c r="K16773" s="1715"/>
      <c r="L16773" s="1715"/>
    </row>
    <row r="16774" spans="11:12" ht="15" customHeight="1">
      <c r="K16774" s="1715"/>
      <c r="L16774" s="1715"/>
    </row>
    <row r="16775" spans="11:12" ht="15" customHeight="1">
      <c r="K16775" s="1715"/>
      <c r="L16775" s="1715"/>
    </row>
    <row r="16776" spans="11:12" ht="15" customHeight="1">
      <c r="K16776" s="1715"/>
      <c r="L16776" s="1715"/>
    </row>
    <row r="16777" spans="11:12" ht="15" customHeight="1">
      <c r="K16777" s="1715"/>
      <c r="L16777" s="1715"/>
    </row>
    <row r="16778" spans="11:12" ht="15" customHeight="1">
      <c r="K16778" s="1715"/>
      <c r="L16778" s="1715"/>
    </row>
    <row r="16779" spans="11:12" ht="15" customHeight="1">
      <c r="K16779" s="1715"/>
      <c r="L16779" s="1715"/>
    </row>
    <row r="16780" spans="11:12" ht="15" customHeight="1">
      <c r="K16780" s="1715"/>
      <c r="L16780" s="1715"/>
    </row>
    <row r="16781" spans="11:12" ht="15" customHeight="1">
      <c r="K16781" s="1715"/>
      <c r="L16781" s="1715"/>
    </row>
    <row r="16782" spans="11:12" ht="15" customHeight="1">
      <c r="K16782" s="1715"/>
      <c r="L16782" s="1715"/>
    </row>
    <row r="16783" spans="11:12" ht="15" customHeight="1">
      <c r="K16783" s="1715"/>
      <c r="L16783" s="1715"/>
    </row>
    <row r="16784" spans="11:12" ht="15" customHeight="1">
      <c r="K16784" s="1715"/>
      <c r="L16784" s="1715"/>
    </row>
    <row r="16785" spans="11:12" ht="15" customHeight="1">
      <c r="K16785" s="1715"/>
      <c r="L16785" s="1715"/>
    </row>
    <row r="16786" spans="11:12" ht="15" customHeight="1">
      <c r="K16786" s="1715"/>
      <c r="L16786" s="1715"/>
    </row>
    <row r="16787" spans="11:12" ht="15" customHeight="1">
      <c r="K16787" s="1715"/>
      <c r="L16787" s="1715"/>
    </row>
    <row r="16788" spans="11:12" ht="15" customHeight="1">
      <c r="K16788" s="1715"/>
      <c r="L16788" s="1715"/>
    </row>
    <row r="16789" spans="11:12" ht="15" customHeight="1">
      <c r="K16789" s="1715"/>
      <c r="L16789" s="1715"/>
    </row>
    <row r="16790" spans="11:12" ht="15" customHeight="1">
      <c r="K16790" s="1715"/>
      <c r="L16790" s="1715"/>
    </row>
    <row r="16791" spans="11:12" ht="15" customHeight="1">
      <c r="K16791" s="1715"/>
      <c r="L16791" s="1715"/>
    </row>
    <row r="16792" spans="11:12" ht="15" customHeight="1">
      <c r="K16792" s="1715"/>
      <c r="L16792" s="1715"/>
    </row>
    <row r="16793" spans="11:12" ht="15" customHeight="1">
      <c r="K16793" s="1715"/>
      <c r="L16793" s="1715"/>
    </row>
    <row r="16794" spans="11:12" ht="15" customHeight="1">
      <c r="K16794" s="1715"/>
      <c r="L16794" s="1715"/>
    </row>
    <row r="16795" spans="11:12" ht="15" customHeight="1">
      <c r="K16795" s="1715"/>
      <c r="L16795" s="1715"/>
    </row>
    <row r="16796" spans="11:12" ht="15" customHeight="1">
      <c r="K16796" s="1715"/>
      <c r="L16796" s="1715"/>
    </row>
    <row r="16797" spans="11:12" ht="15" customHeight="1">
      <c r="K16797" s="1715"/>
      <c r="L16797" s="1715"/>
    </row>
    <row r="16798" spans="11:12" ht="15" customHeight="1">
      <c r="K16798" s="1715"/>
      <c r="L16798" s="1715"/>
    </row>
    <row r="16799" spans="11:12" ht="15" customHeight="1">
      <c r="K16799" s="1715"/>
      <c r="L16799" s="1715"/>
    </row>
    <row r="16800" spans="11:12" ht="15" customHeight="1">
      <c r="K16800" s="1715"/>
      <c r="L16800" s="1715"/>
    </row>
    <row r="16801" spans="11:12" ht="15" customHeight="1">
      <c r="K16801" s="1715"/>
      <c r="L16801" s="1715"/>
    </row>
    <row r="16802" spans="11:12" ht="15" customHeight="1">
      <c r="K16802" s="1715"/>
      <c r="L16802" s="1715"/>
    </row>
    <row r="16803" spans="11:12" ht="15" customHeight="1">
      <c r="K16803" s="1715"/>
      <c r="L16803" s="1715"/>
    </row>
    <row r="16804" spans="11:12" ht="15" customHeight="1">
      <c r="K16804" s="1715"/>
      <c r="L16804" s="1715"/>
    </row>
    <row r="16805" spans="11:12" ht="15" customHeight="1">
      <c r="K16805" s="1715"/>
      <c r="L16805" s="1715"/>
    </row>
    <row r="16806" spans="11:12" ht="15" customHeight="1">
      <c r="K16806" s="1715"/>
      <c r="L16806" s="1715"/>
    </row>
    <row r="16807" spans="11:12" ht="15" customHeight="1">
      <c r="K16807" s="1715"/>
      <c r="L16807" s="1715"/>
    </row>
    <row r="16808" spans="11:12" ht="15" customHeight="1">
      <c r="K16808" s="1715"/>
      <c r="L16808" s="1715"/>
    </row>
    <row r="16809" spans="11:12" ht="15" customHeight="1">
      <c r="K16809" s="1715"/>
      <c r="L16809" s="1715"/>
    </row>
    <row r="16810" spans="11:12" ht="15" customHeight="1">
      <c r="K16810" s="1715"/>
      <c r="L16810" s="1715"/>
    </row>
    <row r="16811" spans="11:12" ht="15" customHeight="1">
      <c r="K16811" s="1715"/>
      <c r="L16811" s="1715"/>
    </row>
    <row r="16812" spans="11:12" ht="15" customHeight="1">
      <c r="K16812" s="1715"/>
      <c r="L16812" s="1715"/>
    </row>
    <row r="16813" spans="11:12" ht="15" customHeight="1">
      <c r="K16813" s="1715"/>
      <c r="L16813" s="1715"/>
    </row>
    <row r="16814" spans="11:12" ht="15" customHeight="1">
      <c r="K16814" s="1715"/>
      <c r="L16814" s="1715"/>
    </row>
    <row r="16815" spans="11:12" ht="15" customHeight="1">
      <c r="K16815" s="1715"/>
      <c r="L16815" s="1715"/>
    </row>
    <row r="16816" spans="11:12" ht="15" customHeight="1">
      <c r="K16816" s="1715"/>
      <c r="L16816" s="1715"/>
    </row>
    <row r="16817" spans="11:12" ht="15" customHeight="1">
      <c r="K16817" s="1715"/>
      <c r="L16817" s="1715"/>
    </row>
    <row r="16818" spans="11:12" ht="15" customHeight="1">
      <c r="K16818" s="1715"/>
      <c r="L16818" s="1715"/>
    </row>
    <row r="16819" spans="11:12" ht="15" customHeight="1">
      <c r="K16819" s="1715"/>
      <c r="L16819" s="1715"/>
    </row>
    <row r="16820" spans="11:12" ht="15" customHeight="1">
      <c r="K16820" s="1715"/>
      <c r="L16820" s="1715"/>
    </row>
    <row r="16821" spans="11:12" ht="15" customHeight="1">
      <c r="K16821" s="1715"/>
      <c r="L16821" s="1715"/>
    </row>
    <row r="16822" spans="11:12" ht="15" customHeight="1">
      <c r="K16822" s="1715"/>
      <c r="L16822" s="1715"/>
    </row>
    <row r="16823" spans="11:12" ht="15" customHeight="1">
      <c r="K16823" s="1715"/>
      <c r="L16823" s="1715"/>
    </row>
    <row r="16824" spans="11:12" ht="15" customHeight="1">
      <c r="K16824" s="1715"/>
      <c r="L16824" s="1715"/>
    </row>
    <row r="16825" spans="11:12" ht="15" customHeight="1">
      <c r="K16825" s="1715"/>
      <c r="L16825" s="1715"/>
    </row>
    <row r="16826" spans="11:12" ht="15" customHeight="1">
      <c r="K16826" s="1715"/>
      <c r="L16826" s="1715"/>
    </row>
    <row r="16827" spans="11:12" ht="15" customHeight="1">
      <c r="K16827" s="1715"/>
      <c r="L16827" s="1715"/>
    </row>
    <row r="16828" spans="11:12" ht="15" customHeight="1">
      <c r="K16828" s="1715"/>
      <c r="L16828" s="1715"/>
    </row>
    <row r="16829" spans="11:12" ht="15" customHeight="1">
      <c r="K16829" s="1715"/>
      <c r="L16829" s="1715"/>
    </row>
    <row r="16830" spans="11:12" ht="15" customHeight="1">
      <c r="K16830" s="1715"/>
      <c r="L16830" s="1715"/>
    </row>
    <row r="16831" spans="11:12" ht="15" customHeight="1">
      <c r="K16831" s="1715"/>
      <c r="L16831" s="1715"/>
    </row>
    <row r="16832" spans="11:12" ht="15" customHeight="1">
      <c r="K16832" s="1715"/>
      <c r="L16832" s="1715"/>
    </row>
    <row r="16833" spans="11:12" ht="15" customHeight="1">
      <c r="K16833" s="1715"/>
      <c r="L16833" s="1715"/>
    </row>
    <row r="16834" spans="11:12" ht="15" customHeight="1">
      <c r="K16834" s="1715"/>
      <c r="L16834" s="1715"/>
    </row>
    <row r="16835" spans="11:12" ht="15" customHeight="1">
      <c r="K16835" s="1715"/>
      <c r="L16835" s="1715"/>
    </row>
    <row r="16836" spans="11:12" ht="15" customHeight="1">
      <c r="K16836" s="1715"/>
      <c r="L16836" s="1715"/>
    </row>
    <row r="16837" spans="11:12" ht="15" customHeight="1">
      <c r="K16837" s="1715"/>
      <c r="L16837" s="1715"/>
    </row>
    <row r="16838" spans="11:12" ht="15" customHeight="1">
      <c r="K16838" s="1715"/>
      <c r="L16838" s="1715"/>
    </row>
    <row r="16839" spans="11:12" ht="15" customHeight="1">
      <c r="K16839" s="1715"/>
      <c r="L16839" s="1715"/>
    </row>
    <row r="16840" spans="11:12" ht="15" customHeight="1">
      <c r="K16840" s="1715"/>
      <c r="L16840" s="1715"/>
    </row>
    <row r="16841" spans="11:12" ht="15" customHeight="1">
      <c r="K16841" s="1715"/>
      <c r="L16841" s="1715"/>
    </row>
    <row r="16842" spans="11:12" ht="15" customHeight="1">
      <c r="K16842" s="1715"/>
      <c r="L16842" s="1715"/>
    </row>
    <row r="16843" spans="11:12" ht="15" customHeight="1">
      <c r="K16843" s="1715"/>
      <c r="L16843" s="1715"/>
    </row>
    <row r="16844" spans="11:12" ht="15" customHeight="1">
      <c r="K16844" s="1715"/>
      <c r="L16844" s="1715"/>
    </row>
    <row r="16845" spans="11:12" ht="15" customHeight="1">
      <c r="K16845" s="1715"/>
      <c r="L16845" s="1715"/>
    </row>
    <row r="16846" spans="11:12" ht="15" customHeight="1">
      <c r="K16846" s="1715"/>
      <c r="L16846" s="1715"/>
    </row>
    <row r="16847" spans="11:12" ht="15" customHeight="1">
      <c r="K16847" s="1715"/>
      <c r="L16847" s="1715"/>
    </row>
    <row r="16848" spans="11:12" ht="15" customHeight="1">
      <c r="K16848" s="1715"/>
      <c r="L16848" s="1715"/>
    </row>
    <row r="16849" spans="11:12" ht="15" customHeight="1">
      <c r="K16849" s="1715"/>
      <c r="L16849" s="1715"/>
    </row>
    <row r="16850" spans="11:12" ht="15" customHeight="1">
      <c r="K16850" s="1715"/>
      <c r="L16850" s="1715"/>
    </row>
    <row r="16851" spans="11:12" ht="15" customHeight="1">
      <c r="K16851" s="1715"/>
      <c r="L16851" s="1715"/>
    </row>
    <row r="16852" spans="11:12" ht="15" customHeight="1">
      <c r="K16852" s="1715"/>
      <c r="L16852" s="1715"/>
    </row>
    <row r="16853" spans="11:12" ht="15" customHeight="1">
      <c r="K16853" s="1715"/>
      <c r="L16853" s="1715"/>
    </row>
    <row r="16854" spans="11:12" ht="15" customHeight="1">
      <c r="K16854" s="1715"/>
      <c r="L16854" s="1715"/>
    </row>
    <row r="16855" spans="11:12" ht="15" customHeight="1">
      <c r="K16855" s="1715"/>
      <c r="L16855" s="1715"/>
    </row>
    <row r="16856" spans="11:12" ht="15" customHeight="1">
      <c r="K16856" s="1715"/>
      <c r="L16856" s="1715"/>
    </row>
    <row r="16857" spans="11:12" ht="15" customHeight="1">
      <c r="K16857" s="1715"/>
      <c r="L16857" s="1715"/>
    </row>
    <row r="16858" spans="11:12" ht="15" customHeight="1">
      <c r="K16858" s="1715"/>
      <c r="L16858" s="1715"/>
    </row>
    <row r="16859" spans="11:12" ht="15" customHeight="1">
      <c r="K16859" s="1715"/>
      <c r="L16859" s="1715"/>
    </row>
    <row r="16860" spans="11:12" ht="15" customHeight="1">
      <c r="K16860" s="1715"/>
      <c r="L16860" s="1715"/>
    </row>
    <row r="16861" spans="11:12" ht="15" customHeight="1">
      <c r="K16861" s="1715"/>
      <c r="L16861" s="1715"/>
    </row>
    <row r="16862" spans="11:12" ht="15" customHeight="1">
      <c r="K16862" s="1715"/>
      <c r="L16862" s="1715"/>
    </row>
    <row r="16863" spans="11:12" ht="15" customHeight="1">
      <c r="K16863" s="1715"/>
      <c r="L16863" s="1715"/>
    </row>
    <row r="16864" spans="11:12" ht="15" customHeight="1">
      <c r="K16864" s="1715"/>
      <c r="L16864" s="1715"/>
    </row>
    <row r="16865" spans="11:12" ht="15" customHeight="1">
      <c r="K16865" s="1715"/>
      <c r="L16865" s="1715"/>
    </row>
    <row r="16866" spans="11:12" ht="15" customHeight="1">
      <c r="K16866" s="1715"/>
      <c r="L16866" s="1715"/>
    </row>
    <row r="16867" spans="11:12" ht="15" customHeight="1">
      <c r="K16867" s="1715"/>
      <c r="L16867" s="1715"/>
    </row>
    <row r="16868" spans="11:12" ht="15" customHeight="1">
      <c r="K16868" s="1715"/>
      <c r="L16868" s="1715"/>
    </row>
    <row r="16869" spans="11:12" ht="15" customHeight="1">
      <c r="K16869" s="1715"/>
      <c r="L16869" s="1715"/>
    </row>
    <row r="16870" spans="11:12" ht="15" customHeight="1">
      <c r="K16870" s="1715"/>
      <c r="L16870" s="1715"/>
    </row>
    <row r="16871" spans="11:12" ht="15" customHeight="1">
      <c r="K16871" s="1715"/>
      <c r="L16871" s="1715"/>
    </row>
    <row r="16872" spans="11:12" ht="15" customHeight="1">
      <c r="K16872" s="1715"/>
      <c r="L16872" s="1715"/>
    </row>
    <row r="16873" spans="11:12" ht="15" customHeight="1">
      <c r="K16873" s="1715"/>
      <c r="L16873" s="1715"/>
    </row>
    <row r="16874" spans="11:12" ht="15" customHeight="1">
      <c r="K16874" s="1715"/>
      <c r="L16874" s="1715"/>
    </row>
    <row r="16875" spans="11:12" ht="15" customHeight="1">
      <c r="K16875" s="1715"/>
      <c r="L16875" s="1715"/>
    </row>
    <row r="16876" spans="11:12" ht="15" customHeight="1">
      <c r="K16876" s="1715"/>
      <c r="L16876" s="1715"/>
    </row>
    <row r="16877" spans="11:12" ht="15" customHeight="1">
      <c r="K16877" s="1715"/>
      <c r="L16877" s="1715"/>
    </row>
    <row r="16878" spans="11:12" ht="15" customHeight="1">
      <c r="K16878" s="1715"/>
      <c r="L16878" s="1715"/>
    </row>
    <row r="16879" spans="11:12" ht="15" customHeight="1">
      <c r="K16879" s="1715"/>
      <c r="L16879" s="1715"/>
    </row>
    <row r="16880" spans="11:12" ht="15" customHeight="1">
      <c r="K16880" s="1715"/>
      <c r="L16880" s="1715"/>
    </row>
    <row r="16881" spans="11:12" ht="15" customHeight="1">
      <c r="K16881" s="1715"/>
      <c r="L16881" s="1715"/>
    </row>
    <row r="16882" spans="11:12" ht="15" customHeight="1">
      <c r="K16882" s="1715"/>
      <c r="L16882" s="1715"/>
    </row>
    <row r="16883" spans="11:12" ht="15" customHeight="1">
      <c r="K16883" s="1715"/>
      <c r="L16883" s="1715"/>
    </row>
    <row r="16884" spans="11:12" ht="15" customHeight="1">
      <c r="K16884" s="1715"/>
      <c r="L16884" s="1715"/>
    </row>
    <row r="16885" spans="11:12" ht="15" customHeight="1">
      <c r="K16885" s="1715"/>
      <c r="L16885" s="1715"/>
    </row>
    <row r="16886" spans="11:12" ht="15" customHeight="1">
      <c r="K16886" s="1715"/>
      <c r="L16886" s="1715"/>
    </row>
    <row r="16887" spans="11:12" ht="15" customHeight="1">
      <c r="K16887" s="1715"/>
      <c r="L16887" s="1715"/>
    </row>
    <row r="16888" spans="11:12" ht="15" customHeight="1">
      <c r="K16888" s="1715"/>
      <c r="L16888" s="1715"/>
    </row>
    <row r="16889" spans="11:12" ht="15" customHeight="1">
      <c r="K16889" s="1715"/>
      <c r="L16889" s="1715"/>
    </row>
    <row r="16890" spans="11:12" ht="15" customHeight="1">
      <c r="K16890" s="1715"/>
      <c r="L16890" s="1715"/>
    </row>
    <row r="16891" spans="11:12" ht="15" customHeight="1">
      <c r="K16891" s="1715"/>
      <c r="L16891" s="1715"/>
    </row>
    <row r="16892" spans="11:12" ht="15" customHeight="1">
      <c r="K16892" s="1715"/>
      <c r="L16892" s="1715"/>
    </row>
    <row r="16893" spans="11:12" ht="15" customHeight="1">
      <c r="K16893" s="1715"/>
      <c r="L16893" s="1715"/>
    </row>
    <row r="16894" spans="11:12" ht="15" customHeight="1">
      <c r="K16894" s="1715"/>
      <c r="L16894" s="1715"/>
    </row>
    <row r="16895" spans="11:12" ht="15" customHeight="1">
      <c r="K16895" s="1715"/>
      <c r="L16895" s="1715"/>
    </row>
    <row r="16896" spans="11:12" ht="15" customHeight="1">
      <c r="K16896" s="1715"/>
      <c r="L16896" s="1715"/>
    </row>
    <row r="16897" spans="11:12" ht="15" customHeight="1">
      <c r="K16897" s="1715"/>
      <c r="L16897" s="1715"/>
    </row>
    <row r="16898" spans="11:12" ht="15" customHeight="1">
      <c r="K16898" s="1715"/>
      <c r="L16898" s="1715"/>
    </row>
    <row r="16899" spans="11:12" ht="15" customHeight="1">
      <c r="K16899" s="1715"/>
      <c r="L16899" s="1715"/>
    </row>
    <row r="16900" spans="11:12" ht="15" customHeight="1">
      <c r="K16900" s="1715"/>
      <c r="L16900" s="1715"/>
    </row>
    <row r="16901" spans="11:12" ht="15" customHeight="1">
      <c r="K16901" s="1715"/>
      <c r="L16901" s="1715"/>
    </row>
    <row r="16902" spans="11:12" ht="15" customHeight="1">
      <c r="K16902" s="1715"/>
      <c r="L16902" s="1715"/>
    </row>
    <row r="16903" spans="11:12" ht="15" customHeight="1">
      <c r="K16903" s="1715"/>
      <c r="L16903" s="1715"/>
    </row>
    <row r="16904" spans="11:12" ht="15" customHeight="1">
      <c r="K16904" s="1715"/>
      <c r="L16904" s="1715"/>
    </row>
    <row r="16905" spans="11:12" ht="15" customHeight="1">
      <c r="K16905" s="1715"/>
      <c r="L16905" s="1715"/>
    </row>
    <row r="16906" spans="11:12" ht="15" customHeight="1">
      <c r="K16906" s="1715"/>
      <c r="L16906" s="1715"/>
    </row>
    <row r="16907" spans="11:12" ht="15" customHeight="1">
      <c r="K16907" s="1715"/>
      <c r="L16907" s="1715"/>
    </row>
    <row r="16908" spans="11:12" ht="15" customHeight="1">
      <c r="K16908" s="1715"/>
      <c r="L16908" s="1715"/>
    </row>
    <row r="16909" spans="11:12" ht="15" customHeight="1">
      <c r="K16909" s="1715"/>
      <c r="L16909" s="1715"/>
    </row>
    <row r="16910" spans="11:12" ht="15" customHeight="1">
      <c r="K16910" s="1715"/>
      <c r="L16910" s="1715"/>
    </row>
    <row r="16911" spans="11:12" ht="15" customHeight="1">
      <c r="K16911" s="1715"/>
      <c r="L16911" s="1715"/>
    </row>
    <row r="16912" spans="11:12" ht="15" customHeight="1">
      <c r="K16912" s="1715"/>
      <c r="L16912" s="1715"/>
    </row>
    <row r="16913" spans="11:12" ht="15" customHeight="1">
      <c r="K16913" s="1715"/>
      <c r="L16913" s="1715"/>
    </row>
    <row r="16914" spans="11:12" ht="15" customHeight="1">
      <c r="K16914" s="1715"/>
      <c r="L16914" s="1715"/>
    </row>
    <row r="16915" spans="11:12" ht="15" customHeight="1">
      <c r="K16915" s="1715"/>
      <c r="L16915" s="1715"/>
    </row>
    <row r="16916" spans="11:12" ht="15" customHeight="1">
      <c r="K16916" s="1715"/>
      <c r="L16916" s="1715"/>
    </row>
    <row r="16917" spans="11:12" ht="15" customHeight="1">
      <c r="K16917" s="1715"/>
      <c r="L16917" s="1715"/>
    </row>
    <row r="16918" spans="11:12" ht="15" customHeight="1">
      <c r="K16918" s="1715"/>
      <c r="L16918" s="1715"/>
    </row>
    <row r="16919" spans="11:12" ht="15" customHeight="1">
      <c r="K16919" s="1715"/>
      <c r="L16919" s="1715"/>
    </row>
    <row r="16920" spans="11:12" ht="15" customHeight="1">
      <c r="K16920" s="1715"/>
      <c r="L16920" s="1715"/>
    </row>
    <row r="16921" spans="11:12" ht="15" customHeight="1">
      <c r="K16921" s="1715"/>
      <c r="L16921" s="1715"/>
    </row>
    <row r="16922" spans="11:12" ht="15" customHeight="1">
      <c r="K16922" s="1715"/>
      <c r="L16922" s="1715"/>
    </row>
    <row r="16923" spans="11:12" ht="15" customHeight="1">
      <c r="K16923" s="1715"/>
      <c r="L16923" s="1715"/>
    </row>
    <row r="16924" spans="11:12" ht="15" customHeight="1">
      <c r="K16924" s="1715"/>
      <c r="L16924" s="1715"/>
    </row>
    <row r="16925" spans="11:12" ht="15" customHeight="1">
      <c r="K16925" s="1715"/>
      <c r="L16925" s="1715"/>
    </row>
    <row r="16926" spans="11:12" ht="15" customHeight="1">
      <c r="K16926" s="1715"/>
      <c r="L16926" s="1715"/>
    </row>
    <row r="16927" spans="11:12" ht="15" customHeight="1">
      <c r="K16927" s="1715"/>
      <c r="L16927" s="1715"/>
    </row>
    <row r="16928" spans="11:12" ht="15" customHeight="1">
      <c r="K16928" s="1715"/>
      <c r="L16928" s="1715"/>
    </row>
    <row r="16929" spans="11:12" ht="15" customHeight="1">
      <c r="K16929" s="1715"/>
      <c r="L16929" s="1715"/>
    </row>
    <row r="16930" spans="11:12" ht="15" customHeight="1">
      <c r="K16930" s="1715"/>
      <c r="L16930" s="1715"/>
    </row>
    <row r="16931" spans="11:12" ht="15" customHeight="1">
      <c r="K16931" s="1715"/>
      <c r="L16931" s="1715"/>
    </row>
    <row r="16932" spans="11:12" ht="15" customHeight="1">
      <c r="K16932" s="1715"/>
      <c r="L16932" s="1715"/>
    </row>
    <row r="16933" spans="11:12" ht="15" customHeight="1">
      <c r="K16933" s="1715"/>
      <c r="L16933" s="1715"/>
    </row>
    <row r="16934" spans="11:12" ht="15" customHeight="1">
      <c r="K16934" s="1715"/>
      <c r="L16934" s="1715"/>
    </row>
    <row r="16935" spans="11:12" ht="15" customHeight="1">
      <c r="K16935" s="1715"/>
      <c r="L16935" s="1715"/>
    </row>
    <row r="16936" spans="11:12" ht="15" customHeight="1">
      <c r="K16936" s="1715"/>
      <c r="L16936" s="1715"/>
    </row>
    <row r="16937" spans="11:12" ht="15" customHeight="1">
      <c r="K16937" s="1715"/>
      <c r="L16937" s="1715"/>
    </row>
    <row r="16938" spans="11:12" ht="15" customHeight="1">
      <c r="K16938" s="1715"/>
      <c r="L16938" s="1715"/>
    </row>
    <row r="16939" spans="11:12" ht="15" customHeight="1">
      <c r="K16939" s="1715"/>
      <c r="L16939" s="1715"/>
    </row>
    <row r="16940" spans="11:12" ht="15" customHeight="1">
      <c r="K16940" s="1715"/>
      <c r="L16940" s="1715"/>
    </row>
    <row r="16941" spans="11:12" ht="15" customHeight="1">
      <c r="K16941" s="1715"/>
      <c r="L16941" s="1715"/>
    </row>
    <row r="16942" spans="11:12" ht="15" customHeight="1">
      <c r="K16942" s="1715"/>
      <c r="L16942" s="1715"/>
    </row>
    <row r="16943" spans="11:12" ht="15" customHeight="1">
      <c r="K16943" s="1715"/>
      <c r="L16943" s="1715"/>
    </row>
    <row r="16944" spans="11:12" ht="15" customHeight="1">
      <c r="K16944" s="1715"/>
      <c r="L16944" s="1715"/>
    </row>
    <row r="16945" spans="11:12" ht="15" customHeight="1">
      <c r="K16945" s="1715"/>
      <c r="L16945" s="1715"/>
    </row>
    <row r="16946" spans="11:12" ht="15" customHeight="1">
      <c r="K16946" s="1715"/>
      <c r="L16946" s="1715"/>
    </row>
    <row r="16947" spans="11:12" ht="15" customHeight="1">
      <c r="K16947" s="1715"/>
      <c r="L16947" s="1715"/>
    </row>
    <row r="16948" spans="11:12" ht="15" customHeight="1">
      <c r="K16948" s="1715"/>
      <c r="L16948" s="1715"/>
    </row>
    <row r="16949" spans="11:12" ht="15" customHeight="1">
      <c r="K16949" s="1715"/>
      <c r="L16949" s="1715"/>
    </row>
    <row r="16950" spans="11:12" ht="15" customHeight="1">
      <c r="K16950" s="1715"/>
      <c r="L16950" s="1715"/>
    </row>
    <row r="16951" spans="11:12" ht="15" customHeight="1">
      <c r="K16951" s="1715"/>
      <c r="L16951" s="1715"/>
    </row>
    <row r="16952" spans="11:12" ht="15" customHeight="1">
      <c r="K16952" s="1715"/>
      <c r="L16952" s="1715"/>
    </row>
    <row r="16953" spans="11:12" ht="15" customHeight="1">
      <c r="K16953" s="1715"/>
      <c r="L16953" s="1715"/>
    </row>
    <row r="16954" spans="11:12" ht="15" customHeight="1">
      <c r="K16954" s="1715"/>
      <c r="L16954" s="1715"/>
    </row>
    <row r="16955" spans="11:12" ht="15" customHeight="1">
      <c r="K16955" s="1715"/>
      <c r="L16955" s="1715"/>
    </row>
    <row r="16956" spans="11:12" ht="15" customHeight="1">
      <c r="K16956" s="1715"/>
      <c r="L16956" s="1715"/>
    </row>
    <row r="16957" spans="11:12" ht="15" customHeight="1">
      <c r="K16957" s="1715"/>
      <c r="L16957" s="1715"/>
    </row>
    <row r="16958" spans="11:12" ht="15" customHeight="1">
      <c r="K16958" s="1715"/>
      <c r="L16958" s="1715"/>
    </row>
    <row r="16959" spans="11:12" ht="15" customHeight="1">
      <c r="K16959" s="1715"/>
      <c r="L16959" s="1715"/>
    </row>
    <row r="16960" spans="11:12" ht="15" customHeight="1">
      <c r="K16960" s="1715"/>
      <c r="L16960" s="1715"/>
    </row>
    <row r="16961" spans="11:12" ht="15" customHeight="1">
      <c r="K16961" s="1715"/>
      <c r="L16961" s="1715"/>
    </row>
    <row r="16962" spans="11:12" ht="15" customHeight="1">
      <c r="K16962" s="1715"/>
      <c r="L16962" s="1715"/>
    </row>
    <row r="16963" spans="11:12" ht="15" customHeight="1">
      <c r="K16963" s="1715"/>
      <c r="L16963" s="1715"/>
    </row>
    <row r="16964" spans="11:12" ht="15" customHeight="1">
      <c r="K16964" s="1715"/>
      <c r="L16964" s="1715"/>
    </row>
    <row r="16965" spans="11:12" ht="15" customHeight="1">
      <c r="K16965" s="1715"/>
      <c r="L16965" s="1715"/>
    </row>
    <row r="16966" spans="11:12" ht="15" customHeight="1">
      <c r="K16966" s="1715"/>
      <c r="L16966" s="1715"/>
    </row>
    <row r="16967" spans="11:12" ht="15" customHeight="1">
      <c r="K16967" s="1715"/>
      <c r="L16967" s="1715"/>
    </row>
    <row r="16968" spans="11:12" ht="15" customHeight="1">
      <c r="K16968" s="1715"/>
      <c r="L16968" s="1715"/>
    </row>
    <row r="16969" spans="11:12" ht="15" customHeight="1">
      <c r="K16969" s="1715"/>
      <c r="L16969" s="1715"/>
    </row>
    <row r="16970" spans="11:12" ht="15" customHeight="1">
      <c r="K16970" s="1715"/>
      <c r="L16970" s="1715"/>
    </row>
    <row r="16971" spans="11:12" ht="15" customHeight="1">
      <c r="K16971" s="1715"/>
      <c r="L16971" s="1715"/>
    </row>
    <row r="16972" spans="11:12" ht="15" customHeight="1">
      <c r="K16972" s="1715"/>
      <c r="L16972" s="1715"/>
    </row>
    <row r="16973" spans="11:12" ht="15" customHeight="1">
      <c r="K16973" s="1715"/>
      <c r="L16973" s="1715"/>
    </row>
    <row r="16974" spans="11:12" ht="15" customHeight="1">
      <c r="K16974" s="1715"/>
      <c r="L16974" s="1715"/>
    </row>
    <row r="16975" spans="11:12" ht="15" customHeight="1">
      <c r="K16975" s="1715"/>
      <c r="L16975" s="1715"/>
    </row>
    <row r="16976" spans="11:12" ht="15" customHeight="1">
      <c r="K16976" s="1715"/>
      <c r="L16976" s="1715"/>
    </row>
    <row r="16977" spans="11:12" ht="15" customHeight="1">
      <c r="K16977" s="1715"/>
      <c r="L16977" s="1715"/>
    </row>
    <row r="16978" spans="11:12" ht="15" customHeight="1">
      <c r="K16978" s="1715"/>
      <c r="L16978" s="1715"/>
    </row>
    <row r="16979" spans="11:12" ht="15" customHeight="1">
      <c r="K16979" s="1715"/>
      <c r="L16979" s="1715"/>
    </row>
    <row r="16980" spans="11:12" ht="15" customHeight="1">
      <c r="K16980" s="1715"/>
      <c r="L16980" s="1715"/>
    </row>
    <row r="16981" spans="11:12" ht="15" customHeight="1">
      <c r="K16981" s="1715"/>
      <c r="L16981" s="1715"/>
    </row>
    <row r="16982" spans="11:12" ht="15" customHeight="1">
      <c r="K16982" s="1715"/>
      <c r="L16982" s="1715"/>
    </row>
    <row r="16983" spans="11:12" ht="15" customHeight="1">
      <c r="K16983" s="1715"/>
      <c r="L16983" s="1715"/>
    </row>
    <row r="16984" spans="11:12" ht="15" customHeight="1">
      <c r="K16984" s="1715"/>
      <c r="L16984" s="1715"/>
    </row>
    <row r="16985" spans="11:12" ht="15" customHeight="1">
      <c r="K16985" s="1715"/>
      <c r="L16985" s="1715"/>
    </row>
    <row r="16986" spans="11:12" ht="15" customHeight="1">
      <c r="K16986" s="1715"/>
      <c r="L16986" s="1715"/>
    </row>
    <row r="16987" spans="11:12" ht="15" customHeight="1">
      <c r="K16987" s="1715"/>
      <c r="L16987" s="1715"/>
    </row>
    <row r="16988" spans="11:12" ht="15" customHeight="1">
      <c r="K16988" s="1715"/>
      <c r="L16988" s="1715"/>
    </row>
    <row r="16989" spans="11:12" ht="15" customHeight="1">
      <c r="K16989" s="1715"/>
      <c r="L16989" s="1715"/>
    </row>
    <row r="16990" spans="11:12" ht="15" customHeight="1">
      <c r="K16990" s="1715"/>
      <c r="L16990" s="1715"/>
    </row>
    <row r="16991" spans="11:12" ht="15" customHeight="1">
      <c r="K16991" s="1715"/>
      <c r="L16991" s="1715"/>
    </row>
    <row r="16992" spans="11:12" ht="15" customHeight="1">
      <c r="K16992" s="1715"/>
      <c r="L16992" s="1715"/>
    </row>
    <row r="16993" spans="11:12" ht="15" customHeight="1">
      <c r="K16993" s="1715"/>
      <c r="L16993" s="1715"/>
    </row>
    <row r="16994" spans="11:12" ht="15" customHeight="1">
      <c r="K16994" s="1715"/>
      <c r="L16994" s="1715"/>
    </row>
    <row r="16995" spans="11:12" ht="15" customHeight="1">
      <c r="K16995" s="1715"/>
      <c r="L16995" s="1715"/>
    </row>
    <row r="16996" spans="11:12" ht="15" customHeight="1">
      <c r="K16996" s="1715"/>
      <c r="L16996" s="1715"/>
    </row>
    <row r="16997" spans="11:12" ht="15" customHeight="1">
      <c r="K16997" s="1715"/>
      <c r="L16997" s="1715"/>
    </row>
    <row r="16998" spans="11:12" ht="15" customHeight="1">
      <c r="K16998" s="1715"/>
      <c r="L16998" s="1715"/>
    </row>
    <row r="16999" spans="11:12" ht="15" customHeight="1">
      <c r="K16999" s="1715"/>
      <c r="L16999" s="1715"/>
    </row>
    <row r="17000" spans="11:12" ht="15" customHeight="1">
      <c r="K17000" s="1715"/>
      <c r="L17000" s="1715"/>
    </row>
    <row r="17001" spans="11:12" ht="15" customHeight="1">
      <c r="K17001" s="1715"/>
      <c r="L17001" s="1715"/>
    </row>
    <row r="17002" spans="11:12" ht="15" customHeight="1">
      <c r="K17002" s="1715"/>
      <c r="L17002" s="1715"/>
    </row>
    <row r="17003" spans="11:12" ht="15" customHeight="1">
      <c r="K17003" s="1715"/>
      <c r="L17003" s="1715"/>
    </row>
    <row r="17004" spans="11:12" ht="15" customHeight="1">
      <c r="K17004" s="1715"/>
      <c r="L17004" s="1715"/>
    </row>
    <row r="17005" spans="11:12" ht="15" customHeight="1">
      <c r="K17005" s="1715"/>
      <c r="L17005" s="1715"/>
    </row>
    <row r="17006" spans="11:12" ht="15" customHeight="1">
      <c r="K17006" s="1715"/>
      <c r="L17006" s="1715"/>
    </row>
    <row r="17007" spans="11:12" ht="15" customHeight="1">
      <c r="K17007" s="1715"/>
      <c r="L17007" s="1715"/>
    </row>
    <row r="17008" spans="11:12" ht="15" customHeight="1">
      <c r="K17008" s="1715"/>
      <c r="L17008" s="1715"/>
    </row>
    <row r="17009" spans="11:12" ht="15" customHeight="1">
      <c r="K17009" s="1715"/>
      <c r="L17009" s="1715"/>
    </row>
    <row r="17010" spans="11:12" ht="15" customHeight="1">
      <c r="K17010" s="1715"/>
      <c r="L17010" s="1715"/>
    </row>
    <row r="17011" spans="11:12" ht="15" customHeight="1">
      <c r="K17011" s="1715"/>
      <c r="L17011" s="1715"/>
    </row>
    <row r="17012" spans="11:12" ht="15" customHeight="1">
      <c r="K17012" s="1715"/>
      <c r="L17012" s="1715"/>
    </row>
    <row r="17013" spans="11:12" ht="15" customHeight="1">
      <c r="K17013" s="1715"/>
      <c r="L17013" s="1715"/>
    </row>
    <row r="17014" spans="11:12" ht="15" customHeight="1">
      <c r="K17014" s="1715"/>
      <c r="L17014" s="1715"/>
    </row>
    <row r="17015" spans="11:12" ht="15" customHeight="1">
      <c r="K17015" s="1715"/>
      <c r="L17015" s="1715"/>
    </row>
    <row r="17016" spans="11:12" ht="15" customHeight="1">
      <c r="K17016" s="1715"/>
      <c r="L17016" s="1715"/>
    </row>
    <row r="17017" spans="11:12" ht="15" customHeight="1">
      <c r="K17017" s="1715"/>
      <c r="L17017" s="1715"/>
    </row>
    <row r="17018" spans="11:12" ht="15" customHeight="1">
      <c r="K17018" s="1715"/>
      <c r="L17018" s="1715"/>
    </row>
    <row r="17019" spans="11:12" ht="15" customHeight="1">
      <c r="K17019" s="1715"/>
      <c r="L17019" s="1715"/>
    </row>
    <row r="17020" spans="11:12" ht="15" customHeight="1">
      <c r="K17020" s="1715"/>
      <c r="L17020" s="1715"/>
    </row>
    <row r="17021" spans="11:12" ht="15" customHeight="1">
      <c r="K17021" s="1715"/>
      <c r="L17021" s="1715"/>
    </row>
    <row r="17022" spans="11:12" ht="15" customHeight="1">
      <c r="K17022" s="1715"/>
      <c r="L17022" s="1715"/>
    </row>
    <row r="17023" spans="11:12" ht="15" customHeight="1">
      <c r="K17023" s="1715"/>
      <c r="L17023" s="1715"/>
    </row>
    <row r="17024" spans="11:12" ht="15" customHeight="1">
      <c r="K17024" s="1715"/>
      <c r="L17024" s="1715"/>
    </row>
    <row r="17025" spans="11:12" ht="15" customHeight="1">
      <c r="K17025" s="1715"/>
      <c r="L17025" s="1715"/>
    </row>
    <row r="17026" spans="11:12" ht="15" customHeight="1">
      <c r="K17026" s="1715"/>
      <c r="L17026" s="1715"/>
    </row>
    <row r="17027" spans="11:12" ht="15" customHeight="1">
      <c r="K17027" s="1715"/>
      <c r="L17027" s="1715"/>
    </row>
    <row r="17028" spans="11:12" ht="15" customHeight="1">
      <c r="K17028" s="1715"/>
      <c r="L17028" s="1715"/>
    </row>
    <row r="17029" spans="11:12" ht="15" customHeight="1">
      <c r="K17029" s="1715"/>
      <c r="L17029" s="1715"/>
    </row>
    <row r="17030" spans="11:12" ht="15" customHeight="1">
      <c r="K17030" s="1715"/>
      <c r="L17030" s="1715"/>
    </row>
    <row r="17031" spans="11:12" ht="15" customHeight="1">
      <c r="K17031" s="1715"/>
      <c r="L17031" s="1715"/>
    </row>
    <row r="17032" spans="11:12" ht="15" customHeight="1">
      <c r="K17032" s="1715"/>
      <c r="L17032" s="1715"/>
    </row>
    <row r="17033" spans="11:12" ht="15" customHeight="1">
      <c r="K17033" s="1715"/>
      <c r="L17033" s="1715"/>
    </row>
    <row r="17034" spans="11:12" ht="15" customHeight="1">
      <c r="K17034" s="1715"/>
      <c r="L17034" s="1715"/>
    </row>
    <row r="17035" spans="11:12" ht="15" customHeight="1">
      <c r="K17035" s="1715"/>
      <c r="L17035" s="1715"/>
    </row>
    <row r="17036" spans="11:12" ht="15" customHeight="1">
      <c r="K17036" s="1715"/>
      <c r="L17036" s="1715"/>
    </row>
    <row r="17037" spans="11:12" ht="15" customHeight="1">
      <c r="K17037" s="1715"/>
      <c r="L17037" s="1715"/>
    </row>
    <row r="17038" spans="11:12" ht="15" customHeight="1">
      <c r="K17038" s="1715"/>
      <c r="L17038" s="1715"/>
    </row>
    <row r="17039" spans="11:12" ht="15" customHeight="1">
      <c r="K17039" s="1715"/>
      <c r="L17039" s="1715"/>
    </row>
    <row r="17040" spans="11:12" ht="15" customHeight="1">
      <c r="K17040" s="1715"/>
      <c r="L17040" s="1715"/>
    </row>
    <row r="17041" spans="11:12" ht="15" customHeight="1">
      <c r="K17041" s="1715"/>
      <c r="L17041" s="1715"/>
    </row>
    <row r="17042" spans="11:12" ht="15" customHeight="1">
      <c r="K17042" s="1715"/>
      <c r="L17042" s="1715"/>
    </row>
    <row r="17043" spans="11:12" ht="15" customHeight="1">
      <c r="K17043" s="1715"/>
      <c r="L17043" s="1715"/>
    </row>
    <row r="17044" spans="11:12" ht="15" customHeight="1">
      <c r="K17044" s="1715"/>
      <c r="L17044" s="1715"/>
    </row>
    <row r="17045" spans="11:12" ht="15" customHeight="1">
      <c r="K17045" s="1715"/>
      <c r="L17045" s="1715"/>
    </row>
    <row r="17046" spans="11:12" ht="15" customHeight="1">
      <c r="K17046" s="1715"/>
      <c r="L17046" s="1715"/>
    </row>
    <row r="17047" spans="11:12" ht="15" customHeight="1">
      <c r="K17047" s="1715"/>
      <c r="L17047" s="1715"/>
    </row>
    <row r="17048" spans="11:12" ht="15" customHeight="1">
      <c r="K17048" s="1715"/>
      <c r="L17048" s="1715"/>
    </row>
    <row r="17049" spans="11:12" ht="15" customHeight="1">
      <c r="K17049" s="1715"/>
      <c r="L17049" s="1715"/>
    </row>
    <row r="17050" spans="11:12" ht="15" customHeight="1">
      <c r="K17050" s="1715"/>
      <c r="L17050" s="1715"/>
    </row>
    <row r="17051" spans="11:12" ht="15" customHeight="1">
      <c r="K17051" s="1715"/>
      <c r="L17051" s="1715"/>
    </row>
    <row r="17052" spans="11:12" ht="15" customHeight="1">
      <c r="K17052" s="1715"/>
      <c r="L17052" s="1715"/>
    </row>
    <row r="17053" spans="11:12" ht="15" customHeight="1">
      <c r="K17053" s="1715"/>
      <c r="L17053" s="1715"/>
    </row>
    <row r="17054" spans="11:12" ht="15" customHeight="1">
      <c r="K17054" s="1715"/>
      <c r="L17054" s="1715"/>
    </row>
    <row r="17055" spans="11:12" ht="15" customHeight="1">
      <c r="K17055" s="1715"/>
      <c r="L17055" s="1715"/>
    </row>
    <row r="17056" spans="11:12" ht="15" customHeight="1">
      <c r="K17056" s="1715"/>
      <c r="L17056" s="1715"/>
    </row>
    <row r="17057" spans="11:12" ht="15" customHeight="1">
      <c r="K17057" s="1715"/>
      <c r="L17057" s="1715"/>
    </row>
    <row r="17058" spans="11:12" ht="15" customHeight="1">
      <c r="K17058" s="1715"/>
      <c r="L17058" s="1715"/>
    </row>
    <row r="17059" spans="11:12" ht="15" customHeight="1">
      <c r="K17059" s="1715"/>
      <c r="L17059" s="1715"/>
    </row>
    <row r="17060" spans="11:12" ht="15" customHeight="1">
      <c r="K17060" s="1715"/>
      <c r="L17060" s="1715"/>
    </row>
    <row r="17061" spans="11:12" ht="15" customHeight="1">
      <c r="K17061" s="1715"/>
      <c r="L17061" s="1715"/>
    </row>
    <row r="17062" spans="11:12" ht="15" customHeight="1">
      <c r="K17062" s="1715"/>
      <c r="L17062" s="1715"/>
    </row>
    <row r="17063" spans="11:12" ht="15" customHeight="1">
      <c r="K17063" s="1715"/>
      <c r="L17063" s="1715"/>
    </row>
    <row r="17064" spans="11:12" ht="15" customHeight="1">
      <c r="K17064" s="1715"/>
      <c r="L17064" s="1715"/>
    </row>
    <row r="17065" spans="11:12" ht="15" customHeight="1">
      <c r="K17065" s="1715"/>
      <c r="L17065" s="1715"/>
    </row>
    <row r="17066" spans="11:12" ht="15" customHeight="1">
      <c r="K17066" s="1715"/>
      <c r="L17066" s="1715"/>
    </row>
    <row r="17067" spans="11:12" ht="15" customHeight="1">
      <c r="K17067" s="1715"/>
      <c r="L17067" s="1715"/>
    </row>
    <row r="17068" spans="11:12" ht="15" customHeight="1">
      <c r="K17068" s="1715"/>
      <c r="L17068" s="1715"/>
    </row>
    <row r="17069" spans="11:12" ht="15" customHeight="1">
      <c r="K17069" s="1715"/>
      <c r="L17069" s="1715"/>
    </row>
    <row r="17070" spans="11:12" ht="15" customHeight="1">
      <c r="K17070" s="1715"/>
      <c r="L17070" s="1715"/>
    </row>
    <row r="17071" spans="11:12" ht="15" customHeight="1">
      <c r="K17071" s="1715"/>
      <c r="L17071" s="1715"/>
    </row>
    <row r="17072" spans="11:12" ht="15" customHeight="1">
      <c r="K17072" s="1715"/>
      <c r="L17072" s="1715"/>
    </row>
    <row r="17073" spans="11:12" ht="15" customHeight="1">
      <c r="K17073" s="1715"/>
      <c r="L17073" s="1715"/>
    </row>
    <row r="17074" spans="11:12" ht="15" customHeight="1">
      <c r="K17074" s="1715"/>
      <c r="L17074" s="1715"/>
    </row>
    <row r="17075" spans="11:12" ht="15" customHeight="1">
      <c r="K17075" s="1715"/>
      <c r="L17075" s="1715"/>
    </row>
    <row r="17076" spans="11:12" ht="15" customHeight="1">
      <c r="K17076" s="1715"/>
      <c r="L17076" s="1715"/>
    </row>
    <row r="17077" spans="11:12" ht="15" customHeight="1">
      <c r="K17077" s="1715"/>
      <c r="L17077" s="1715"/>
    </row>
    <row r="17078" spans="11:12" ht="15" customHeight="1">
      <c r="K17078" s="1715"/>
      <c r="L17078" s="1715"/>
    </row>
    <row r="17079" spans="11:12" ht="15" customHeight="1">
      <c r="K17079" s="1715"/>
      <c r="L17079" s="1715"/>
    </row>
    <row r="17080" spans="11:12" ht="15" customHeight="1">
      <c r="K17080" s="1715"/>
      <c r="L17080" s="1715"/>
    </row>
    <row r="17081" spans="11:12" ht="15" customHeight="1">
      <c r="K17081" s="1715"/>
      <c r="L17081" s="1715"/>
    </row>
    <row r="17082" spans="11:12" ht="15" customHeight="1">
      <c r="K17082" s="1715"/>
      <c r="L17082" s="1715"/>
    </row>
    <row r="17083" spans="11:12" ht="15" customHeight="1">
      <c r="K17083" s="1715"/>
      <c r="L17083" s="1715"/>
    </row>
    <row r="17084" spans="11:12" ht="15" customHeight="1">
      <c r="K17084" s="1715"/>
      <c r="L17084" s="1715"/>
    </row>
    <row r="17085" spans="11:12" ht="15" customHeight="1">
      <c r="K17085" s="1715"/>
      <c r="L17085" s="1715"/>
    </row>
    <row r="17086" spans="11:12" ht="15" customHeight="1">
      <c r="K17086" s="1715"/>
      <c r="L17086" s="1715"/>
    </row>
    <row r="17087" spans="11:12" ht="15" customHeight="1">
      <c r="K17087" s="1715"/>
      <c r="L17087" s="1715"/>
    </row>
    <row r="17088" spans="11:12" ht="15" customHeight="1">
      <c r="K17088" s="1715"/>
      <c r="L17088" s="1715"/>
    </row>
    <row r="17089" spans="11:12" ht="15" customHeight="1">
      <c r="K17089" s="1715"/>
      <c r="L17089" s="1715"/>
    </row>
    <row r="17090" spans="11:12" ht="15" customHeight="1">
      <c r="K17090" s="1715"/>
      <c r="L17090" s="1715"/>
    </row>
    <row r="17091" spans="11:12" ht="15" customHeight="1">
      <c r="K17091" s="1715"/>
      <c r="L17091" s="1715"/>
    </row>
    <row r="17092" spans="11:12" ht="15" customHeight="1">
      <c r="K17092" s="1715"/>
      <c r="L17092" s="1715"/>
    </row>
    <row r="17093" spans="11:12" ht="15" customHeight="1">
      <c r="K17093" s="1715"/>
      <c r="L17093" s="1715"/>
    </row>
    <row r="17094" spans="11:12" ht="15" customHeight="1">
      <c r="K17094" s="1715"/>
      <c r="L17094" s="1715"/>
    </row>
    <row r="17095" spans="11:12" ht="15" customHeight="1">
      <c r="K17095" s="1715"/>
      <c r="L17095" s="1715"/>
    </row>
    <row r="17096" spans="11:12" ht="15" customHeight="1">
      <c r="K17096" s="1715"/>
      <c r="L17096" s="1715"/>
    </row>
    <row r="17097" spans="11:12" ht="15" customHeight="1">
      <c r="K17097" s="1715"/>
      <c r="L17097" s="1715"/>
    </row>
    <row r="17098" spans="11:12" ht="15" customHeight="1">
      <c r="K17098" s="1715"/>
      <c r="L17098" s="1715"/>
    </row>
    <row r="17099" spans="11:12" ht="15" customHeight="1">
      <c r="K17099" s="1715"/>
      <c r="L17099" s="1715"/>
    </row>
    <row r="17100" spans="11:12" ht="15" customHeight="1">
      <c r="K17100" s="1715"/>
      <c r="L17100" s="1715"/>
    </row>
    <row r="17101" spans="11:12" ht="15" customHeight="1">
      <c r="K17101" s="1715"/>
      <c r="L17101" s="1715"/>
    </row>
    <row r="17102" spans="11:12" ht="15" customHeight="1">
      <c r="K17102" s="1715"/>
      <c r="L17102" s="1715"/>
    </row>
    <row r="17103" spans="11:12" ht="15" customHeight="1">
      <c r="K17103" s="1715"/>
      <c r="L17103" s="1715"/>
    </row>
    <row r="17104" spans="11:12" ht="15" customHeight="1">
      <c r="K17104" s="1715"/>
      <c r="L17104" s="1715"/>
    </row>
    <row r="17105" spans="11:12" ht="15" customHeight="1">
      <c r="K17105" s="1715"/>
      <c r="L17105" s="1715"/>
    </row>
    <row r="17106" spans="11:12" ht="15" customHeight="1">
      <c r="K17106" s="1715"/>
      <c r="L17106" s="1715"/>
    </row>
    <row r="17107" spans="11:12" ht="15" customHeight="1">
      <c r="K17107" s="1715"/>
      <c r="L17107" s="1715"/>
    </row>
    <row r="17108" spans="11:12" ht="15" customHeight="1">
      <c r="K17108" s="1715"/>
      <c r="L17108" s="1715"/>
    </row>
    <row r="17109" spans="11:12" ht="15" customHeight="1">
      <c r="K17109" s="1715"/>
      <c r="L17109" s="1715"/>
    </row>
    <row r="17110" spans="11:12" ht="15" customHeight="1">
      <c r="K17110" s="1715"/>
      <c r="L17110" s="1715"/>
    </row>
    <row r="17111" spans="11:12" ht="15" customHeight="1">
      <c r="K17111" s="1715"/>
      <c r="L17111" s="1715"/>
    </row>
    <row r="17112" spans="11:12" ht="15" customHeight="1">
      <c r="K17112" s="1715"/>
      <c r="L17112" s="1715"/>
    </row>
    <row r="17113" spans="11:12" ht="15" customHeight="1">
      <c r="K17113" s="1715"/>
      <c r="L17113" s="1715"/>
    </row>
    <row r="17114" spans="11:12" ht="15" customHeight="1">
      <c r="K17114" s="1715"/>
      <c r="L17114" s="1715"/>
    </row>
    <row r="17115" spans="11:12" ht="15" customHeight="1">
      <c r="K17115" s="1715"/>
      <c r="L17115" s="1715"/>
    </row>
    <row r="17116" spans="11:12" ht="15" customHeight="1">
      <c r="K17116" s="1715"/>
      <c r="L17116" s="1715"/>
    </row>
    <row r="17117" spans="11:12" ht="15" customHeight="1">
      <c r="K17117" s="1715"/>
      <c r="L17117" s="1715"/>
    </row>
    <row r="17118" spans="11:12" ht="15" customHeight="1">
      <c r="K17118" s="1715"/>
      <c r="L17118" s="1715"/>
    </row>
    <row r="17119" spans="11:12" ht="15" customHeight="1">
      <c r="K17119" s="1715"/>
      <c r="L17119" s="1715"/>
    </row>
    <row r="17120" spans="11:12" ht="15" customHeight="1">
      <c r="K17120" s="1715"/>
      <c r="L17120" s="1715"/>
    </row>
    <row r="17121" spans="11:12" ht="15" customHeight="1">
      <c r="K17121" s="1715"/>
      <c r="L17121" s="1715"/>
    </row>
    <row r="17122" spans="11:12" ht="15" customHeight="1">
      <c r="K17122" s="1715"/>
      <c r="L17122" s="1715"/>
    </row>
    <row r="17123" spans="11:12" ht="15" customHeight="1">
      <c r="K17123" s="1715"/>
      <c r="L17123" s="1715"/>
    </row>
    <row r="17124" spans="11:12" ht="15" customHeight="1">
      <c r="K17124" s="1715"/>
      <c r="L17124" s="1715"/>
    </row>
    <row r="17125" spans="11:12" ht="15" customHeight="1">
      <c r="K17125" s="1715"/>
      <c r="L17125" s="1715"/>
    </row>
    <row r="17126" spans="11:12" ht="15" customHeight="1">
      <c r="K17126" s="1715"/>
      <c r="L17126" s="1715"/>
    </row>
    <row r="17127" spans="11:12" ht="15" customHeight="1">
      <c r="K17127" s="1715"/>
      <c r="L17127" s="1715"/>
    </row>
    <row r="17128" spans="11:12" ht="15" customHeight="1">
      <c r="K17128" s="1715"/>
      <c r="L17128" s="1715"/>
    </row>
    <row r="17129" spans="11:12" ht="15" customHeight="1">
      <c r="K17129" s="1715"/>
      <c r="L17129" s="1715"/>
    </row>
    <row r="17130" spans="11:12" ht="15" customHeight="1">
      <c r="K17130" s="1715"/>
      <c r="L17130" s="1715"/>
    </row>
    <row r="17131" spans="11:12" ht="15" customHeight="1">
      <c r="K17131" s="1715"/>
      <c r="L17131" s="1715"/>
    </row>
    <row r="17132" spans="11:12" ht="15" customHeight="1">
      <c r="K17132" s="1715"/>
      <c r="L17132" s="1715"/>
    </row>
    <row r="17133" spans="11:12" ht="15" customHeight="1">
      <c r="K17133" s="1715"/>
      <c r="L17133" s="1715"/>
    </row>
    <row r="17134" spans="11:12" ht="15" customHeight="1">
      <c r="K17134" s="1715"/>
      <c r="L17134" s="1715"/>
    </row>
    <row r="17135" spans="11:12" ht="15" customHeight="1">
      <c r="K17135" s="1715"/>
      <c r="L17135" s="1715"/>
    </row>
    <row r="17136" spans="11:12" ht="15" customHeight="1">
      <c r="K17136" s="1715"/>
      <c r="L17136" s="1715"/>
    </row>
    <row r="17137" spans="11:12" ht="15" customHeight="1">
      <c r="K17137" s="1715"/>
      <c r="L17137" s="1715"/>
    </row>
    <row r="17138" spans="11:12" ht="15" customHeight="1">
      <c r="K17138" s="1715"/>
      <c r="L17138" s="1715"/>
    </row>
    <row r="17139" spans="11:12" ht="15" customHeight="1">
      <c r="K17139" s="1715"/>
      <c r="L17139" s="1715"/>
    </row>
    <row r="17140" spans="11:12" ht="15" customHeight="1">
      <c r="K17140" s="1715"/>
      <c r="L17140" s="1715"/>
    </row>
    <row r="17141" spans="11:12" ht="15" customHeight="1">
      <c r="K17141" s="1715"/>
      <c r="L17141" s="1715"/>
    </row>
    <row r="17142" spans="11:12" ht="15" customHeight="1">
      <c r="K17142" s="1715"/>
      <c r="L17142" s="1715"/>
    </row>
    <row r="17143" spans="11:12" ht="15" customHeight="1">
      <c r="K17143" s="1715"/>
      <c r="L17143" s="1715"/>
    </row>
    <row r="17144" spans="11:12" ht="15" customHeight="1">
      <c r="K17144" s="1715"/>
      <c r="L17144" s="1715"/>
    </row>
    <row r="17145" spans="11:12" ht="15" customHeight="1">
      <c r="K17145" s="1715"/>
      <c r="L17145" s="1715"/>
    </row>
    <row r="17146" spans="11:12" ht="15" customHeight="1">
      <c r="K17146" s="1715"/>
      <c r="L17146" s="1715"/>
    </row>
    <row r="17147" spans="11:12" ht="15" customHeight="1">
      <c r="K17147" s="1715"/>
      <c r="L17147" s="1715"/>
    </row>
    <row r="17148" spans="11:12" ht="15" customHeight="1">
      <c r="K17148" s="1715"/>
      <c r="L17148" s="1715"/>
    </row>
    <row r="17149" spans="11:12" ht="15" customHeight="1">
      <c r="K17149" s="1715"/>
      <c r="L17149" s="1715"/>
    </row>
    <row r="17150" spans="11:12" ht="15" customHeight="1">
      <c r="K17150" s="1715"/>
      <c r="L17150" s="1715"/>
    </row>
    <row r="17151" spans="11:12" ht="15" customHeight="1">
      <c r="K17151" s="1715"/>
      <c r="L17151" s="1715"/>
    </row>
    <row r="17152" spans="11:12" ht="15" customHeight="1">
      <c r="K17152" s="1715"/>
      <c r="L17152" s="1715"/>
    </row>
    <row r="17153" spans="11:12" ht="15" customHeight="1">
      <c r="K17153" s="1715"/>
      <c r="L17153" s="1715"/>
    </row>
    <row r="17154" spans="11:12" ht="15" customHeight="1">
      <c r="K17154" s="1715"/>
      <c r="L17154" s="1715"/>
    </row>
    <row r="17155" spans="11:12" ht="15" customHeight="1">
      <c r="K17155" s="1715"/>
      <c r="L17155" s="1715"/>
    </row>
    <row r="17156" spans="11:12" ht="15" customHeight="1">
      <c r="K17156" s="1715"/>
      <c r="L17156" s="1715"/>
    </row>
    <row r="17157" spans="11:12" ht="15" customHeight="1">
      <c r="K17157" s="1715"/>
      <c r="L17157" s="1715"/>
    </row>
    <row r="17158" spans="11:12" ht="15" customHeight="1">
      <c r="K17158" s="1715"/>
      <c r="L17158" s="1715"/>
    </row>
    <row r="17159" spans="11:12" ht="15" customHeight="1">
      <c r="K17159" s="1715"/>
      <c r="L17159" s="1715"/>
    </row>
    <row r="17160" spans="11:12" ht="15" customHeight="1">
      <c r="K17160" s="1715"/>
      <c r="L17160" s="1715"/>
    </row>
    <row r="17161" spans="11:12" ht="15" customHeight="1">
      <c r="K17161" s="1715"/>
      <c r="L17161" s="1715"/>
    </row>
    <row r="17162" spans="11:12" ht="15" customHeight="1">
      <c r="K17162" s="1715"/>
      <c r="L17162" s="1715"/>
    </row>
    <row r="17163" spans="11:12" ht="15" customHeight="1">
      <c r="K17163" s="1715"/>
      <c r="L17163" s="1715"/>
    </row>
    <row r="17164" spans="11:12" ht="15" customHeight="1">
      <c r="K17164" s="1715"/>
      <c r="L17164" s="1715"/>
    </row>
    <row r="17165" spans="11:12" ht="15" customHeight="1">
      <c r="K17165" s="1715"/>
      <c r="L17165" s="1715"/>
    </row>
    <row r="17166" spans="11:12" ht="15" customHeight="1">
      <c r="K17166" s="1715"/>
      <c r="L17166" s="1715"/>
    </row>
    <row r="17167" spans="11:12" ht="15" customHeight="1">
      <c r="K17167" s="1715"/>
      <c r="L17167" s="1715"/>
    </row>
    <row r="17168" spans="11:12" ht="15" customHeight="1">
      <c r="K17168" s="1715"/>
      <c r="L17168" s="1715"/>
    </row>
    <row r="17169" spans="11:12" ht="15" customHeight="1">
      <c r="K17169" s="1715"/>
      <c r="L17169" s="1715"/>
    </row>
    <row r="17170" spans="11:12" ht="15" customHeight="1">
      <c r="K17170" s="1715"/>
      <c r="L17170" s="1715"/>
    </row>
    <row r="17171" spans="11:12" ht="15" customHeight="1">
      <c r="K17171" s="1715"/>
      <c r="L17171" s="1715"/>
    </row>
    <row r="17172" spans="11:12" ht="15" customHeight="1">
      <c r="K17172" s="1715"/>
      <c r="L17172" s="1715"/>
    </row>
    <row r="17173" spans="11:12" ht="15" customHeight="1">
      <c r="K17173" s="1715"/>
      <c r="L17173" s="1715"/>
    </row>
    <row r="17174" spans="11:12" ht="15" customHeight="1">
      <c r="K17174" s="1715"/>
      <c r="L17174" s="1715"/>
    </row>
    <row r="17175" spans="11:12" ht="15" customHeight="1">
      <c r="K17175" s="1715"/>
      <c r="L17175" s="1715"/>
    </row>
    <row r="17176" spans="11:12" ht="15" customHeight="1">
      <c r="K17176" s="1715"/>
      <c r="L17176" s="1715"/>
    </row>
    <row r="17177" spans="11:12" ht="15" customHeight="1">
      <c r="K17177" s="1715"/>
      <c r="L17177" s="1715"/>
    </row>
    <row r="17178" spans="11:12" ht="15" customHeight="1">
      <c r="K17178" s="1715"/>
      <c r="L17178" s="1715"/>
    </row>
    <row r="17179" spans="11:12" ht="15" customHeight="1">
      <c r="K17179" s="1715"/>
      <c r="L17179" s="1715"/>
    </row>
    <row r="17180" spans="11:12" ht="15" customHeight="1">
      <c r="K17180" s="1715"/>
      <c r="L17180" s="1715"/>
    </row>
    <row r="17181" spans="11:12" ht="15" customHeight="1">
      <c r="K17181" s="1715"/>
      <c r="L17181" s="1715"/>
    </row>
    <row r="17182" spans="11:12" ht="15" customHeight="1">
      <c r="K17182" s="1715"/>
      <c r="L17182" s="1715"/>
    </row>
    <row r="17183" spans="11:12" ht="15" customHeight="1">
      <c r="K17183" s="1715"/>
      <c r="L17183" s="1715"/>
    </row>
    <row r="17184" spans="11:12" ht="15" customHeight="1">
      <c r="K17184" s="1715"/>
      <c r="L17184" s="1715"/>
    </row>
    <row r="17185" spans="11:12" ht="15" customHeight="1">
      <c r="K17185" s="1715"/>
      <c r="L17185" s="1715"/>
    </row>
    <row r="17186" spans="11:12" ht="15" customHeight="1">
      <c r="K17186" s="1715"/>
      <c r="L17186" s="1715"/>
    </row>
    <row r="17187" spans="11:12" ht="15" customHeight="1">
      <c r="K17187" s="1715"/>
      <c r="L17187" s="1715"/>
    </row>
    <row r="17188" spans="11:12" ht="15" customHeight="1">
      <c r="K17188" s="1715"/>
      <c r="L17188" s="1715"/>
    </row>
    <row r="17189" spans="11:12" ht="15" customHeight="1">
      <c r="K17189" s="1715"/>
      <c r="L17189" s="1715"/>
    </row>
    <row r="17190" spans="11:12" ht="15" customHeight="1">
      <c r="K17190" s="1715"/>
      <c r="L17190" s="1715"/>
    </row>
    <row r="17191" spans="11:12" ht="15" customHeight="1">
      <c r="K17191" s="1715"/>
      <c r="L17191" s="1715"/>
    </row>
    <row r="17192" spans="11:12" ht="15" customHeight="1">
      <c r="K17192" s="1715"/>
      <c r="L17192" s="1715"/>
    </row>
    <row r="17193" spans="11:12" ht="15" customHeight="1">
      <c r="K17193" s="1715"/>
      <c r="L17193" s="1715"/>
    </row>
    <row r="17194" spans="11:12" ht="15" customHeight="1">
      <c r="K17194" s="1715"/>
      <c r="L17194" s="1715"/>
    </row>
    <row r="17195" spans="11:12" ht="15" customHeight="1">
      <c r="K17195" s="1715"/>
      <c r="L17195" s="1715"/>
    </row>
    <row r="17196" spans="11:12" ht="15" customHeight="1">
      <c r="K17196" s="1715"/>
      <c r="L17196" s="1715"/>
    </row>
    <row r="17197" spans="11:12" ht="15" customHeight="1">
      <c r="K17197" s="1715"/>
      <c r="L17197" s="1715"/>
    </row>
    <row r="17198" spans="11:12" ht="15" customHeight="1">
      <c r="K17198" s="1715"/>
      <c r="L17198" s="1715"/>
    </row>
    <row r="17199" spans="11:12" ht="15" customHeight="1">
      <c r="K17199" s="1715"/>
      <c r="L17199" s="1715"/>
    </row>
    <row r="17200" spans="11:12" ht="15" customHeight="1">
      <c r="K17200" s="1715"/>
      <c r="L17200" s="1715"/>
    </row>
    <row r="17201" spans="11:12" ht="15" customHeight="1">
      <c r="K17201" s="1715"/>
      <c r="L17201" s="1715"/>
    </row>
    <row r="17202" spans="11:12" ht="15" customHeight="1">
      <c r="K17202" s="1715"/>
      <c r="L17202" s="1715"/>
    </row>
    <row r="17203" spans="11:12" ht="15" customHeight="1">
      <c r="K17203" s="1715"/>
      <c r="L17203" s="1715"/>
    </row>
    <row r="17204" spans="11:12" ht="15" customHeight="1">
      <c r="K17204" s="1715"/>
      <c r="L17204" s="1715"/>
    </row>
    <row r="17205" spans="11:12" ht="15" customHeight="1">
      <c r="K17205" s="1715"/>
      <c r="L17205" s="1715"/>
    </row>
    <row r="17206" spans="11:12" ht="15" customHeight="1">
      <c r="K17206" s="1715"/>
      <c r="L17206" s="1715"/>
    </row>
    <row r="17207" spans="11:12" ht="15" customHeight="1">
      <c r="K17207" s="1715"/>
      <c r="L17207" s="1715"/>
    </row>
    <row r="17208" spans="11:12" ht="15" customHeight="1">
      <c r="K17208" s="1715"/>
      <c r="L17208" s="1715"/>
    </row>
    <row r="17209" spans="11:12" ht="15" customHeight="1">
      <c r="K17209" s="1715"/>
      <c r="L17209" s="1715"/>
    </row>
    <row r="17210" spans="11:12" ht="15" customHeight="1">
      <c r="K17210" s="1715"/>
      <c r="L17210" s="1715"/>
    </row>
    <row r="17211" spans="11:12" ht="15" customHeight="1">
      <c r="K17211" s="1715"/>
      <c r="L17211" s="1715"/>
    </row>
    <row r="17212" spans="11:12" ht="15" customHeight="1">
      <c r="K17212" s="1715"/>
      <c r="L17212" s="1715"/>
    </row>
    <row r="17213" spans="11:12" ht="15" customHeight="1">
      <c r="K17213" s="1715"/>
      <c r="L17213" s="1715"/>
    </row>
    <row r="17214" spans="11:12" ht="15" customHeight="1">
      <c r="K17214" s="1715"/>
      <c r="L17214" s="1715"/>
    </row>
    <row r="17215" spans="11:12" ht="15" customHeight="1">
      <c r="K17215" s="1715"/>
      <c r="L17215" s="1715"/>
    </row>
    <row r="17216" spans="11:12" ht="15" customHeight="1">
      <c r="K17216" s="1715"/>
      <c r="L17216" s="1715"/>
    </row>
    <row r="17217" spans="11:12" ht="15" customHeight="1">
      <c r="K17217" s="1715"/>
      <c r="L17217" s="1715"/>
    </row>
    <row r="17218" spans="11:12" ht="15" customHeight="1">
      <c r="K17218" s="1715"/>
      <c r="L17218" s="1715"/>
    </row>
    <row r="17219" spans="11:12" ht="15" customHeight="1">
      <c r="K17219" s="1715"/>
      <c r="L17219" s="1715"/>
    </row>
    <row r="17220" spans="11:12" ht="15" customHeight="1">
      <c r="K17220" s="1715"/>
      <c r="L17220" s="1715"/>
    </row>
    <row r="17221" spans="11:12" ht="15" customHeight="1">
      <c r="K17221" s="1715"/>
      <c r="L17221" s="1715"/>
    </row>
    <row r="17222" spans="11:12" ht="15" customHeight="1">
      <c r="K17222" s="1715"/>
      <c r="L17222" s="1715"/>
    </row>
    <row r="17223" spans="11:12" ht="15" customHeight="1">
      <c r="K17223" s="1715"/>
      <c r="L17223" s="1715"/>
    </row>
    <row r="17224" spans="11:12" ht="15" customHeight="1">
      <c r="K17224" s="1715"/>
      <c r="L17224" s="1715"/>
    </row>
    <row r="17225" spans="11:12" ht="15" customHeight="1">
      <c r="K17225" s="1715"/>
      <c r="L17225" s="1715"/>
    </row>
    <row r="17226" spans="11:12" ht="15" customHeight="1">
      <c r="K17226" s="1715"/>
      <c r="L17226" s="1715"/>
    </row>
    <row r="17227" spans="11:12" ht="15" customHeight="1">
      <c r="K17227" s="1715"/>
      <c r="L17227" s="1715"/>
    </row>
    <row r="17228" spans="11:12" ht="15" customHeight="1">
      <c r="K17228" s="1715"/>
      <c r="L17228" s="1715"/>
    </row>
    <row r="17229" spans="11:12" ht="15" customHeight="1">
      <c r="K17229" s="1715"/>
      <c r="L17229" s="1715"/>
    </row>
    <row r="17230" spans="11:12" ht="15" customHeight="1">
      <c r="K17230" s="1715"/>
      <c r="L17230" s="1715"/>
    </row>
    <row r="17231" spans="11:12" ht="15" customHeight="1">
      <c r="K17231" s="1715"/>
      <c r="L17231" s="1715"/>
    </row>
    <row r="17232" spans="11:12" ht="15" customHeight="1">
      <c r="K17232" s="1715"/>
      <c r="L17232" s="1715"/>
    </row>
    <row r="17233" spans="11:12" ht="15" customHeight="1">
      <c r="K17233" s="1715"/>
      <c r="L17233" s="1715"/>
    </row>
    <row r="17234" spans="11:12" ht="15" customHeight="1">
      <c r="K17234" s="1715"/>
      <c r="L17234" s="1715"/>
    </row>
    <row r="17235" spans="11:12" ht="15" customHeight="1">
      <c r="K17235" s="1715"/>
      <c r="L17235" s="1715"/>
    </row>
    <row r="17236" spans="11:12" ht="15" customHeight="1">
      <c r="K17236" s="1715"/>
      <c r="L17236" s="1715"/>
    </row>
    <row r="17237" spans="11:12" ht="15" customHeight="1">
      <c r="K17237" s="1715"/>
      <c r="L17237" s="1715"/>
    </row>
    <row r="17238" spans="11:12" ht="15" customHeight="1">
      <c r="K17238" s="1715"/>
      <c r="L17238" s="1715"/>
    </row>
    <row r="17239" spans="11:12" ht="15" customHeight="1">
      <c r="K17239" s="1715"/>
      <c r="L17239" s="1715"/>
    </row>
    <row r="17240" spans="11:12" ht="15" customHeight="1">
      <c r="K17240" s="1715"/>
      <c r="L17240" s="1715"/>
    </row>
    <row r="17241" spans="11:12" ht="15" customHeight="1">
      <c r="K17241" s="1715"/>
      <c r="L17241" s="1715"/>
    </row>
    <row r="17242" spans="11:12" ht="15" customHeight="1">
      <c r="K17242" s="1715"/>
      <c r="L17242" s="1715"/>
    </row>
    <row r="17243" spans="11:12" ht="15" customHeight="1">
      <c r="K17243" s="1715"/>
      <c r="L17243" s="1715"/>
    </row>
    <row r="17244" spans="11:12" ht="15" customHeight="1">
      <c r="K17244" s="1715"/>
      <c r="L17244" s="1715"/>
    </row>
    <row r="17245" spans="11:12" ht="15" customHeight="1">
      <c r="K17245" s="1715"/>
      <c r="L17245" s="1715"/>
    </row>
    <row r="17246" spans="11:12" ht="15" customHeight="1">
      <c r="K17246" s="1715"/>
      <c r="L17246" s="1715"/>
    </row>
    <row r="17247" spans="11:12" ht="15" customHeight="1">
      <c r="K17247" s="1715"/>
      <c r="L17247" s="1715"/>
    </row>
    <row r="17248" spans="11:12" ht="15" customHeight="1">
      <c r="K17248" s="1715"/>
      <c r="L17248" s="1715"/>
    </row>
    <row r="17249" spans="11:12" ht="15" customHeight="1">
      <c r="K17249" s="1715"/>
      <c r="L17249" s="1715"/>
    </row>
    <row r="17250" spans="11:12" ht="15" customHeight="1">
      <c r="K17250" s="1715"/>
      <c r="L17250" s="1715"/>
    </row>
    <row r="17251" spans="11:12" ht="15" customHeight="1">
      <c r="K17251" s="1715"/>
      <c r="L17251" s="1715"/>
    </row>
    <row r="17252" spans="11:12" ht="15" customHeight="1">
      <c r="K17252" s="1715"/>
      <c r="L17252" s="1715"/>
    </row>
    <row r="17253" spans="11:12" ht="15" customHeight="1">
      <c r="K17253" s="1715"/>
      <c r="L17253" s="1715"/>
    </row>
    <row r="17254" spans="11:12" ht="15" customHeight="1">
      <c r="K17254" s="1715"/>
      <c r="L17254" s="1715"/>
    </row>
    <row r="17255" spans="11:12" ht="15" customHeight="1">
      <c r="K17255" s="1715"/>
      <c r="L17255" s="1715"/>
    </row>
    <row r="17256" spans="11:12" ht="15" customHeight="1">
      <c r="K17256" s="1715"/>
      <c r="L17256" s="1715"/>
    </row>
    <row r="17257" spans="11:12" ht="15" customHeight="1">
      <c r="K17257" s="1715"/>
      <c r="L17257" s="1715"/>
    </row>
    <row r="17258" spans="11:12" ht="15" customHeight="1">
      <c r="K17258" s="1715"/>
      <c r="L17258" s="1715"/>
    </row>
    <row r="17259" spans="11:12" ht="15" customHeight="1">
      <c r="K17259" s="1715"/>
      <c r="L17259" s="1715"/>
    </row>
    <row r="17260" spans="11:12" ht="15" customHeight="1">
      <c r="K17260" s="1715"/>
      <c r="L17260" s="1715"/>
    </row>
    <row r="17261" spans="11:12" ht="15" customHeight="1">
      <c r="K17261" s="1715"/>
      <c r="L17261" s="1715"/>
    </row>
    <row r="17262" spans="11:12" ht="15" customHeight="1">
      <c r="K17262" s="1715"/>
      <c r="L17262" s="1715"/>
    </row>
    <row r="17263" spans="11:12" ht="15" customHeight="1">
      <c r="K17263" s="1715"/>
      <c r="L17263" s="1715"/>
    </row>
    <row r="17264" spans="11:12" ht="15" customHeight="1">
      <c r="K17264" s="1715"/>
      <c r="L17264" s="1715"/>
    </row>
    <row r="17265" spans="11:12" ht="15" customHeight="1">
      <c r="K17265" s="1715"/>
      <c r="L17265" s="1715"/>
    </row>
    <row r="17266" spans="11:12" ht="15" customHeight="1">
      <c r="K17266" s="1715"/>
      <c r="L17266" s="1715"/>
    </row>
    <row r="17267" spans="11:12" ht="15" customHeight="1">
      <c r="K17267" s="1715"/>
      <c r="L17267" s="1715"/>
    </row>
    <row r="17268" spans="11:12" ht="15" customHeight="1">
      <c r="K17268" s="1715"/>
      <c r="L17268" s="1715"/>
    </row>
    <row r="17269" spans="11:12" ht="15" customHeight="1">
      <c r="K17269" s="1715"/>
      <c r="L17269" s="1715"/>
    </row>
    <row r="17270" spans="11:12" ht="15" customHeight="1">
      <c r="K17270" s="1715"/>
      <c r="L17270" s="1715"/>
    </row>
    <row r="17271" spans="11:12" ht="15" customHeight="1">
      <c r="K17271" s="1715"/>
      <c r="L17271" s="1715"/>
    </row>
    <row r="17272" spans="11:12" ht="15" customHeight="1">
      <c r="K17272" s="1715"/>
      <c r="L17272" s="1715"/>
    </row>
    <row r="17273" spans="11:12" ht="15" customHeight="1">
      <c r="K17273" s="1715"/>
      <c r="L17273" s="1715"/>
    </row>
    <row r="17274" spans="11:12" ht="15" customHeight="1">
      <c r="K17274" s="1715"/>
      <c r="L17274" s="1715"/>
    </row>
    <row r="17275" spans="11:12" ht="15" customHeight="1">
      <c r="K17275" s="1715"/>
      <c r="L17275" s="1715"/>
    </row>
    <row r="17276" spans="11:12" ht="15" customHeight="1">
      <c r="K17276" s="1715"/>
      <c r="L17276" s="1715"/>
    </row>
    <row r="17277" spans="11:12" ht="15" customHeight="1">
      <c r="K17277" s="1715"/>
      <c r="L17277" s="1715"/>
    </row>
    <row r="17278" spans="11:12" ht="15" customHeight="1">
      <c r="K17278" s="1715"/>
      <c r="L17278" s="1715"/>
    </row>
    <row r="17279" spans="11:12" ht="15" customHeight="1">
      <c r="K17279" s="1715"/>
      <c r="L17279" s="1715"/>
    </row>
    <row r="17280" spans="11:12" ht="15" customHeight="1">
      <c r="K17280" s="1715"/>
      <c r="L17280" s="1715"/>
    </row>
    <row r="17281" spans="11:12" ht="15" customHeight="1">
      <c r="K17281" s="1715"/>
      <c r="L17281" s="1715"/>
    </row>
    <row r="17282" spans="11:12" ht="15" customHeight="1">
      <c r="K17282" s="1715"/>
      <c r="L17282" s="1715"/>
    </row>
    <row r="17283" spans="11:12" ht="15" customHeight="1">
      <c r="K17283" s="1715"/>
      <c r="L17283" s="1715"/>
    </row>
    <row r="17284" spans="11:12" ht="15" customHeight="1">
      <c r="K17284" s="1715"/>
      <c r="L17284" s="1715"/>
    </row>
    <row r="17285" spans="11:12" ht="15" customHeight="1">
      <c r="K17285" s="1715"/>
      <c r="L17285" s="1715"/>
    </row>
    <row r="17286" spans="11:12" ht="15" customHeight="1">
      <c r="K17286" s="1715"/>
      <c r="L17286" s="1715"/>
    </row>
    <row r="17287" spans="11:12" ht="15" customHeight="1">
      <c r="K17287" s="1715"/>
      <c r="L17287" s="1715"/>
    </row>
    <row r="17288" spans="11:12" ht="15" customHeight="1">
      <c r="K17288" s="1715"/>
      <c r="L17288" s="1715"/>
    </row>
    <row r="17289" spans="11:12" ht="15" customHeight="1">
      <c r="K17289" s="1715"/>
      <c r="L17289" s="1715"/>
    </row>
    <row r="17290" spans="11:12" ht="15" customHeight="1">
      <c r="K17290" s="1715"/>
      <c r="L17290" s="1715"/>
    </row>
    <row r="17291" spans="11:12" ht="15" customHeight="1">
      <c r="K17291" s="1715"/>
      <c r="L17291" s="1715"/>
    </row>
    <row r="17292" spans="11:12" ht="15" customHeight="1">
      <c r="K17292" s="1715"/>
      <c r="L17292" s="1715"/>
    </row>
    <row r="17293" spans="11:12" ht="15" customHeight="1">
      <c r="K17293" s="1715"/>
      <c r="L17293" s="1715"/>
    </row>
    <row r="17294" spans="11:12" ht="15" customHeight="1">
      <c r="K17294" s="1715"/>
      <c r="L17294" s="1715"/>
    </row>
    <row r="17295" spans="11:12" ht="15" customHeight="1">
      <c r="K17295" s="1715"/>
      <c r="L17295" s="1715"/>
    </row>
    <row r="17296" spans="11:12" ht="15" customHeight="1">
      <c r="K17296" s="1715"/>
      <c r="L17296" s="1715"/>
    </row>
    <row r="17297" spans="11:12" ht="15" customHeight="1">
      <c r="K17297" s="1715"/>
      <c r="L17297" s="1715"/>
    </row>
    <row r="17298" spans="11:12" ht="15" customHeight="1">
      <c r="K17298" s="1715"/>
      <c r="L17298" s="1715"/>
    </row>
    <row r="17299" spans="11:12" ht="15" customHeight="1">
      <c r="K17299" s="1715"/>
      <c r="L17299" s="1715"/>
    </row>
    <row r="17300" spans="11:12" ht="15" customHeight="1">
      <c r="K17300" s="1715"/>
      <c r="L17300" s="1715"/>
    </row>
    <row r="17301" spans="11:12" ht="15" customHeight="1">
      <c r="K17301" s="1715"/>
      <c r="L17301" s="1715"/>
    </row>
    <row r="17302" spans="11:12" ht="15" customHeight="1">
      <c r="K17302" s="1715"/>
      <c r="L17302" s="1715"/>
    </row>
    <row r="17303" spans="11:12" ht="15" customHeight="1">
      <c r="K17303" s="1715"/>
      <c r="L17303" s="1715"/>
    </row>
    <row r="17304" spans="11:12" ht="15" customHeight="1">
      <c r="K17304" s="1715"/>
      <c r="L17304" s="1715"/>
    </row>
    <row r="17305" spans="11:12" ht="15" customHeight="1">
      <c r="K17305" s="1715"/>
      <c r="L17305" s="1715"/>
    </row>
    <row r="17306" spans="11:12" ht="15" customHeight="1">
      <c r="K17306" s="1715"/>
      <c r="L17306" s="1715"/>
    </row>
    <row r="17307" spans="11:12" ht="15" customHeight="1">
      <c r="K17307" s="1715"/>
      <c r="L17307" s="1715"/>
    </row>
    <row r="17308" spans="11:12" ht="15" customHeight="1">
      <c r="K17308" s="1715"/>
      <c r="L17308" s="1715"/>
    </row>
    <row r="17309" spans="11:12" ht="15" customHeight="1">
      <c r="K17309" s="1715"/>
      <c r="L17309" s="1715"/>
    </row>
    <row r="17310" spans="11:12" ht="15" customHeight="1">
      <c r="K17310" s="1715"/>
      <c r="L17310" s="1715"/>
    </row>
    <row r="17311" spans="11:12" ht="15" customHeight="1">
      <c r="K17311" s="1715"/>
      <c r="L17311" s="1715"/>
    </row>
    <row r="17312" spans="11:12" ht="15" customHeight="1">
      <c r="K17312" s="1715"/>
      <c r="L17312" s="1715"/>
    </row>
    <row r="17313" spans="11:12" ht="15" customHeight="1">
      <c r="K17313" s="1715"/>
      <c r="L17313" s="1715"/>
    </row>
    <row r="17314" spans="11:12" ht="15" customHeight="1">
      <c r="K17314" s="1715"/>
      <c r="L17314" s="1715"/>
    </row>
    <row r="17315" spans="11:12" ht="15" customHeight="1">
      <c r="K17315" s="1715"/>
      <c r="L17315" s="1715"/>
    </row>
    <row r="17316" spans="11:12" ht="15" customHeight="1">
      <c r="K17316" s="1715"/>
      <c r="L17316" s="1715"/>
    </row>
    <row r="17317" spans="11:12" ht="15" customHeight="1">
      <c r="K17317" s="1715"/>
      <c r="L17317" s="1715"/>
    </row>
    <row r="17318" spans="11:12" ht="15" customHeight="1">
      <c r="K17318" s="1715"/>
      <c r="L17318" s="1715"/>
    </row>
    <row r="17319" spans="11:12" ht="15" customHeight="1">
      <c r="K17319" s="1715"/>
      <c r="L17319" s="1715"/>
    </row>
    <row r="17320" spans="11:12" ht="15" customHeight="1">
      <c r="K17320" s="1715"/>
      <c r="L17320" s="1715"/>
    </row>
    <row r="17321" spans="11:12" ht="15" customHeight="1">
      <c r="K17321" s="1715"/>
      <c r="L17321" s="1715"/>
    </row>
    <row r="17322" spans="11:12" ht="15" customHeight="1">
      <c r="K17322" s="1715"/>
      <c r="L17322" s="1715"/>
    </row>
    <row r="17323" spans="11:12" ht="15" customHeight="1">
      <c r="K17323" s="1715"/>
      <c r="L17323" s="1715"/>
    </row>
    <row r="17324" spans="11:12" ht="15" customHeight="1">
      <c r="K17324" s="1715"/>
      <c r="L17324" s="1715"/>
    </row>
    <row r="17325" spans="11:12" ht="15" customHeight="1">
      <c r="K17325" s="1715"/>
      <c r="L17325" s="1715"/>
    </row>
    <row r="17326" spans="11:12" ht="15" customHeight="1">
      <c r="K17326" s="1715"/>
      <c r="L17326" s="1715"/>
    </row>
    <row r="17327" spans="11:12" ht="15" customHeight="1">
      <c r="K17327" s="1715"/>
      <c r="L17327" s="1715"/>
    </row>
    <row r="17328" spans="11:12" ht="15" customHeight="1">
      <c r="K17328" s="1715"/>
      <c r="L17328" s="1715"/>
    </row>
    <row r="17329" spans="11:12" ht="15" customHeight="1">
      <c r="K17329" s="1715"/>
      <c r="L17329" s="1715"/>
    </row>
    <row r="17330" spans="11:12" ht="15" customHeight="1">
      <c r="K17330" s="1715"/>
      <c r="L17330" s="1715"/>
    </row>
    <row r="17331" spans="11:12" ht="15" customHeight="1">
      <c r="K17331" s="1715"/>
      <c r="L17331" s="1715"/>
    </row>
    <row r="17332" spans="11:12" ht="15" customHeight="1">
      <c r="K17332" s="1715"/>
      <c r="L17332" s="1715"/>
    </row>
    <row r="17333" spans="11:12" ht="15" customHeight="1">
      <c r="K17333" s="1715"/>
      <c r="L17333" s="1715"/>
    </row>
    <row r="17334" spans="11:12" ht="15" customHeight="1">
      <c r="K17334" s="1715"/>
      <c r="L17334" s="1715"/>
    </row>
    <row r="17335" spans="11:12" ht="15" customHeight="1">
      <c r="K17335" s="1715"/>
      <c r="L17335" s="1715"/>
    </row>
    <row r="17336" spans="11:12" ht="15" customHeight="1">
      <c r="K17336" s="1715"/>
      <c r="L17336" s="1715"/>
    </row>
    <row r="17337" spans="11:12" ht="15" customHeight="1">
      <c r="K17337" s="1715"/>
      <c r="L17337" s="1715"/>
    </row>
    <row r="17338" spans="11:12" ht="15" customHeight="1">
      <c r="K17338" s="1715"/>
      <c r="L17338" s="1715"/>
    </row>
    <row r="17339" spans="11:12" ht="15" customHeight="1">
      <c r="K17339" s="1715"/>
      <c r="L17339" s="1715"/>
    </row>
    <row r="17340" spans="11:12" ht="15" customHeight="1">
      <c r="K17340" s="1715"/>
      <c r="L17340" s="1715"/>
    </row>
    <row r="17341" spans="11:12" ht="15" customHeight="1">
      <c r="K17341" s="1715"/>
      <c r="L17341" s="1715"/>
    </row>
    <row r="17342" spans="11:12" ht="15" customHeight="1">
      <c r="K17342" s="1715"/>
      <c r="L17342" s="1715"/>
    </row>
    <row r="17343" spans="11:12" ht="15" customHeight="1">
      <c r="K17343" s="1715"/>
      <c r="L17343" s="1715"/>
    </row>
    <row r="17344" spans="11:12" ht="15" customHeight="1">
      <c r="K17344" s="1715"/>
      <c r="L17344" s="1715"/>
    </row>
    <row r="17345" spans="11:12" ht="15" customHeight="1">
      <c r="K17345" s="1715"/>
      <c r="L17345" s="1715"/>
    </row>
    <row r="17346" spans="11:12" ht="15" customHeight="1">
      <c r="K17346" s="1715"/>
      <c r="L17346" s="1715"/>
    </row>
    <row r="17347" spans="11:12" ht="15" customHeight="1">
      <c r="K17347" s="1715"/>
      <c r="L17347" s="1715"/>
    </row>
    <row r="17348" spans="11:12" ht="15" customHeight="1">
      <c r="K17348" s="1715"/>
      <c r="L17348" s="1715"/>
    </row>
    <row r="17349" spans="11:12" ht="15" customHeight="1">
      <c r="K17349" s="1715"/>
      <c r="L17349" s="1715"/>
    </row>
    <row r="17350" spans="11:12" ht="15" customHeight="1">
      <c r="K17350" s="1715"/>
      <c r="L17350" s="1715"/>
    </row>
    <row r="17351" spans="11:12" ht="15" customHeight="1">
      <c r="K17351" s="1715"/>
      <c r="L17351" s="1715"/>
    </row>
    <row r="17352" spans="11:12" ht="15" customHeight="1">
      <c r="K17352" s="1715"/>
      <c r="L17352" s="1715"/>
    </row>
    <row r="17353" spans="11:12" ht="15" customHeight="1">
      <c r="K17353" s="1715"/>
      <c r="L17353" s="1715"/>
    </row>
    <row r="17354" spans="11:12" ht="15" customHeight="1">
      <c r="K17354" s="1715"/>
      <c r="L17354" s="1715"/>
    </row>
    <row r="17355" spans="11:12" ht="15" customHeight="1">
      <c r="K17355" s="1715"/>
      <c r="L17355" s="1715"/>
    </row>
    <row r="17356" spans="11:12" ht="15" customHeight="1">
      <c r="K17356" s="1715"/>
      <c r="L17356" s="1715"/>
    </row>
    <row r="17357" spans="11:12" ht="15" customHeight="1">
      <c r="K17357" s="1715"/>
      <c r="L17357" s="1715"/>
    </row>
    <row r="17358" spans="11:12" ht="15" customHeight="1">
      <c r="K17358" s="1715"/>
      <c r="L17358" s="1715"/>
    </row>
    <row r="17359" spans="11:12" ht="15" customHeight="1">
      <c r="K17359" s="1715"/>
      <c r="L17359" s="1715"/>
    </row>
    <row r="17360" spans="11:12" ht="15" customHeight="1">
      <c r="K17360" s="1715"/>
      <c r="L17360" s="1715"/>
    </row>
    <row r="17361" spans="11:12" ht="15" customHeight="1">
      <c r="K17361" s="1715"/>
      <c r="L17361" s="1715"/>
    </row>
    <row r="17362" spans="11:12" ht="15" customHeight="1">
      <c r="K17362" s="1715"/>
      <c r="L17362" s="1715"/>
    </row>
    <row r="17363" spans="11:12" ht="15" customHeight="1">
      <c r="K17363" s="1715"/>
      <c r="L17363" s="1715"/>
    </row>
    <row r="17364" spans="11:12" ht="15" customHeight="1">
      <c r="K17364" s="1715"/>
      <c r="L17364" s="1715"/>
    </row>
    <row r="17365" spans="11:12" ht="15" customHeight="1">
      <c r="K17365" s="1715"/>
      <c r="L17365" s="1715"/>
    </row>
    <row r="17366" spans="11:12" ht="15" customHeight="1">
      <c r="K17366" s="1715"/>
      <c r="L17366" s="1715"/>
    </row>
    <row r="17367" spans="11:12" ht="15" customHeight="1">
      <c r="K17367" s="1715"/>
      <c r="L17367" s="1715"/>
    </row>
    <row r="17368" spans="11:12" ht="15" customHeight="1">
      <c r="K17368" s="1715"/>
      <c r="L17368" s="1715"/>
    </row>
    <row r="17369" spans="11:12" ht="15" customHeight="1">
      <c r="K17369" s="1715"/>
      <c r="L17369" s="1715"/>
    </row>
    <row r="17370" spans="11:12" ht="15" customHeight="1">
      <c r="K17370" s="1715"/>
      <c r="L17370" s="1715"/>
    </row>
    <row r="17371" spans="11:12" ht="15" customHeight="1">
      <c r="K17371" s="1715"/>
      <c r="L17371" s="1715"/>
    </row>
    <row r="17372" spans="11:12" ht="15" customHeight="1">
      <c r="K17372" s="1715"/>
      <c r="L17372" s="1715"/>
    </row>
    <row r="17373" spans="11:12" ht="15" customHeight="1">
      <c r="K17373" s="1715"/>
      <c r="L17373" s="1715"/>
    </row>
    <row r="17374" spans="11:12" ht="15" customHeight="1">
      <c r="K17374" s="1715"/>
      <c r="L17374" s="1715"/>
    </row>
    <row r="17375" spans="11:12" ht="15" customHeight="1">
      <c r="K17375" s="1715"/>
      <c r="L17375" s="1715"/>
    </row>
    <row r="17376" spans="11:12" ht="15" customHeight="1">
      <c r="K17376" s="1715"/>
      <c r="L17376" s="1715"/>
    </row>
    <row r="17377" spans="11:12" ht="15" customHeight="1">
      <c r="K17377" s="1715"/>
      <c r="L17377" s="1715"/>
    </row>
    <row r="17378" spans="11:12" ht="15" customHeight="1">
      <c r="K17378" s="1715"/>
      <c r="L17378" s="1715"/>
    </row>
    <row r="17379" spans="11:12" ht="15" customHeight="1">
      <c r="K17379" s="1715"/>
      <c r="L17379" s="1715"/>
    </row>
    <row r="17380" spans="11:12" ht="15" customHeight="1">
      <c r="K17380" s="1715"/>
      <c r="L17380" s="1715"/>
    </row>
    <row r="17381" spans="11:12" ht="15" customHeight="1">
      <c r="K17381" s="1715"/>
      <c r="L17381" s="1715"/>
    </row>
    <row r="17382" spans="11:12" ht="15" customHeight="1">
      <c r="K17382" s="1715"/>
      <c r="L17382" s="1715"/>
    </row>
    <row r="17383" spans="11:12" ht="15" customHeight="1">
      <c r="K17383" s="1715"/>
      <c r="L17383" s="1715"/>
    </row>
    <row r="17384" spans="11:12" ht="15" customHeight="1">
      <c r="K17384" s="1715"/>
      <c r="L17384" s="1715"/>
    </row>
    <row r="17385" spans="11:12" ht="15" customHeight="1">
      <c r="K17385" s="1715"/>
      <c r="L17385" s="1715"/>
    </row>
    <row r="17386" spans="11:12" ht="15" customHeight="1">
      <c r="K17386" s="1715"/>
      <c r="L17386" s="1715"/>
    </row>
    <row r="17387" spans="11:12" ht="15" customHeight="1">
      <c r="K17387" s="1715"/>
      <c r="L17387" s="1715"/>
    </row>
    <row r="17388" spans="11:12" ht="15" customHeight="1">
      <c r="K17388" s="1715"/>
      <c r="L17388" s="1715"/>
    </row>
    <row r="17389" spans="11:12" ht="15" customHeight="1">
      <c r="K17389" s="1715"/>
      <c r="L17389" s="1715"/>
    </row>
    <row r="17390" spans="11:12" ht="15" customHeight="1">
      <c r="K17390" s="1715"/>
      <c r="L17390" s="1715"/>
    </row>
    <row r="17391" spans="11:12" ht="15" customHeight="1">
      <c r="K17391" s="1715"/>
      <c r="L17391" s="1715"/>
    </row>
    <row r="17392" spans="11:12" ht="15" customHeight="1">
      <c r="K17392" s="1715"/>
      <c r="L17392" s="1715"/>
    </row>
    <row r="17393" spans="11:12" ht="15" customHeight="1">
      <c r="K17393" s="1715"/>
      <c r="L17393" s="1715"/>
    </row>
    <row r="17394" spans="11:12" ht="15" customHeight="1">
      <c r="K17394" s="1715"/>
      <c r="L17394" s="1715"/>
    </row>
    <row r="17395" spans="11:12" ht="15" customHeight="1">
      <c r="K17395" s="1715"/>
      <c r="L17395" s="1715"/>
    </row>
    <row r="17396" spans="11:12" ht="15" customHeight="1">
      <c r="K17396" s="1715"/>
      <c r="L17396" s="1715"/>
    </row>
    <row r="17397" spans="11:12" ht="15" customHeight="1">
      <c r="K17397" s="1715"/>
      <c r="L17397" s="1715"/>
    </row>
    <row r="17398" spans="11:12" ht="15" customHeight="1">
      <c r="K17398" s="1715"/>
      <c r="L17398" s="1715"/>
    </row>
    <row r="17399" spans="11:12" ht="15" customHeight="1">
      <c r="K17399" s="1715"/>
      <c r="L17399" s="1715"/>
    </row>
    <row r="17400" spans="11:12" ht="15" customHeight="1">
      <c r="K17400" s="1715"/>
      <c r="L17400" s="1715"/>
    </row>
    <row r="17401" spans="11:12" ht="15" customHeight="1">
      <c r="K17401" s="1715"/>
      <c r="L17401" s="1715"/>
    </row>
    <row r="17402" spans="11:12" ht="15" customHeight="1">
      <c r="K17402" s="1715"/>
      <c r="L17402" s="1715"/>
    </row>
    <row r="17403" spans="11:12" ht="15" customHeight="1">
      <c r="K17403" s="1715"/>
      <c r="L17403" s="1715"/>
    </row>
    <row r="17404" spans="11:12" ht="15" customHeight="1">
      <c r="K17404" s="1715"/>
      <c r="L17404" s="1715"/>
    </row>
    <row r="17405" spans="11:12" ht="15" customHeight="1">
      <c r="K17405" s="1715"/>
      <c r="L17405" s="1715"/>
    </row>
    <row r="17406" spans="11:12" ht="15" customHeight="1">
      <c r="K17406" s="1715"/>
      <c r="L17406" s="1715"/>
    </row>
    <row r="17407" spans="11:12" ht="15" customHeight="1">
      <c r="K17407" s="1715"/>
      <c r="L17407" s="1715"/>
    </row>
    <row r="17408" spans="11:12" ht="15" customHeight="1">
      <c r="K17408" s="1715"/>
      <c r="L17408" s="1715"/>
    </row>
    <row r="17409" spans="11:12" ht="15" customHeight="1">
      <c r="K17409" s="1715"/>
      <c r="L17409" s="1715"/>
    </row>
    <row r="17410" spans="11:12" ht="15" customHeight="1">
      <c r="K17410" s="1715"/>
      <c r="L17410" s="1715"/>
    </row>
    <row r="17411" spans="11:12" ht="15" customHeight="1">
      <c r="K17411" s="1715"/>
      <c r="L17411" s="1715"/>
    </row>
    <row r="17412" spans="11:12" ht="15" customHeight="1">
      <c r="K17412" s="1715"/>
      <c r="L17412" s="1715"/>
    </row>
    <row r="17413" spans="11:12" ht="15" customHeight="1">
      <c r="K17413" s="1715"/>
      <c r="L17413" s="1715"/>
    </row>
    <row r="17414" spans="11:12" ht="15" customHeight="1">
      <c r="K17414" s="1715"/>
      <c r="L17414" s="1715"/>
    </row>
    <row r="17415" spans="11:12" ht="15" customHeight="1">
      <c r="K17415" s="1715"/>
      <c r="L17415" s="1715"/>
    </row>
    <row r="17416" spans="11:12" ht="15" customHeight="1">
      <c r="K17416" s="1715"/>
      <c r="L17416" s="1715"/>
    </row>
    <row r="17417" spans="11:12" ht="15" customHeight="1">
      <c r="K17417" s="1715"/>
      <c r="L17417" s="1715"/>
    </row>
    <row r="17418" spans="11:12" ht="15" customHeight="1">
      <c r="K17418" s="1715"/>
      <c r="L17418" s="1715"/>
    </row>
    <row r="17419" spans="11:12" ht="15" customHeight="1">
      <c r="K17419" s="1715"/>
      <c r="L17419" s="1715"/>
    </row>
    <row r="17420" spans="11:12" ht="15" customHeight="1">
      <c r="K17420" s="1715"/>
      <c r="L17420" s="1715"/>
    </row>
    <row r="17421" spans="11:12" ht="15" customHeight="1">
      <c r="K17421" s="1715"/>
      <c r="L17421" s="1715"/>
    </row>
    <row r="17422" spans="11:12" ht="15" customHeight="1">
      <c r="K17422" s="1715"/>
      <c r="L17422" s="1715"/>
    </row>
    <row r="17423" spans="11:12" ht="15" customHeight="1">
      <c r="K17423" s="1715"/>
      <c r="L17423" s="1715"/>
    </row>
    <row r="17424" spans="11:12" ht="15" customHeight="1">
      <c r="K17424" s="1715"/>
      <c r="L17424" s="1715"/>
    </row>
    <row r="17425" spans="11:12" ht="15" customHeight="1">
      <c r="K17425" s="1715"/>
      <c r="L17425" s="1715"/>
    </row>
    <row r="17426" spans="11:12" ht="15" customHeight="1">
      <c r="K17426" s="1715"/>
      <c r="L17426" s="1715"/>
    </row>
    <row r="17427" spans="11:12" ht="15" customHeight="1">
      <c r="K17427" s="1715"/>
      <c r="L17427" s="1715"/>
    </row>
    <row r="17428" spans="11:12" ht="15" customHeight="1">
      <c r="K17428" s="1715"/>
      <c r="L17428" s="1715"/>
    </row>
    <row r="17429" spans="11:12" ht="15" customHeight="1">
      <c r="K17429" s="1715"/>
      <c r="L17429" s="1715"/>
    </row>
    <row r="17430" spans="11:12" ht="15" customHeight="1">
      <c r="K17430" s="1715"/>
      <c r="L17430" s="1715"/>
    </row>
    <row r="17431" spans="11:12" ht="15" customHeight="1">
      <c r="K17431" s="1715"/>
      <c r="L17431" s="1715"/>
    </row>
    <row r="17432" spans="11:12" ht="15" customHeight="1">
      <c r="K17432" s="1715"/>
      <c r="L17432" s="1715"/>
    </row>
    <row r="17433" spans="11:12" ht="15" customHeight="1">
      <c r="K17433" s="1715"/>
      <c r="L17433" s="1715"/>
    </row>
    <row r="17434" spans="11:12" ht="15" customHeight="1">
      <c r="K17434" s="1715"/>
      <c r="L17434" s="1715"/>
    </row>
    <row r="17435" spans="11:12" ht="15" customHeight="1">
      <c r="K17435" s="1715"/>
      <c r="L17435" s="1715"/>
    </row>
    <row r="17436" spans="11:12" ht="15" customHeight="1">
      <c r="K17436" s="1715"/>
      <c r="L17436" s="1715"/>
    </row>
    <row r="17437" spans="11:12" ht="15" customHeight="1">
      <c r="K17437" s="1715"/>
      <c r="L17437" s="1715"/>
    </row>
    <row r="17438" spans="11:12" ht="15" customHeight="1">
      <c r="K17438" s="1715"/>
      <c r="L17438" s="1715"/>
    </row>
    <row r="17439" spans="11:12" ht="15" customHeight="1">
      <c r="K17439" s="1715"/>
      <c r="L17439" s="1715"/>
    </row>
    <row r="17440" spans="11:12" ht="15" customHeight="1">
      <c r="K17440" s="1715"/>
      <c r="L17440" s="1715"/>
    </row>
    <row r="17441" spans="11:12" ht="15" customHeight="1">
      <c r="K17441" s="1715"/>
      <c r="L17441" s="1715"/>
    </row>
    <row r="17442" spans="11:12" ht="15" customHeight="1">
      <c r="K17442" s="1715"/>
      <c r="L17442" s="1715"/>
    </row>
    <row r="17443" spans="11:12" ht="15" customHeight="1">
      <c r="K17443" s="1715"/>
      <c r="L17443" s="1715"/>
    </row>
    <row r="17444" spans="11:12" ht="15" customHeight="1">
      <c r="K17444" s="1715"/>
      <c r="L17444" s="1715"/>
    </row>
    <row r="17445" spans="11:12" ht="15" customHeight="1">
      <c r="K17445" s="1715"/>
      <c r="L17445" s="1715"/>
    </row>
    <row r="17446" spans="11:12" ht="15" customHeight="1">
      <c r="K17446" s="1715"/>
      <c r="L17446" s="1715"/>
    </row>
    <row r="17447" spans="11:12" ht="15" customHeight="1">
      <c r="K17447" s="1715"/>
      <c r="L17447" s="1715"/>
    </row>
    <row r="17448" spans="11:12" ht="15" customHeight="1">
      <c r="K17448" s="1715"/>
      <c r="L17448" s="1715"/>
    </row>
    <row r="17449" spans="11:12" ht="15" customHeight="1">
      <c r="K17449" s="1715"/>
      <c r="L17449" s="1715"/>
    </row>
    <row r="17450" spans="11:12" ht="15" customHeight="1">
      <c r="K17450" s="1715"/>
      <c r="L17450" s="1715"/>
    </row>
    <row r="17451" spans="11:12" ht="15" customHeight="1">
      <c r="K17451" s="1715"/>
      <c r="L17451" s="1715"/>
    </row>
    <row r="17452" spans="11:12" ht="15" customHeight="1">
      <c r="K17452" s="1715"/>
      <c r="L17452" s="1715"/>
    </row>
    <row r="17453" spans="11:12" ht="15" customHeight="1">
      <c r="K17453" s="1715"/>
      <c r="L17453" s="1715"/>
    </row>
    <row r="17454" spans="11:12" ht="15" customHeight="1">
      <c r="K17454" s="1715"/>
      <c r="L17454" s="1715"/>
    </row>
    <row r="17455" spans="11:12" ht="15" customHeight="1">
      <c r="K17455" s="1715"/>
      <c r="L17455" s="1715"/>
    </row>
    <row r="17456" spans="11:12" ht="15" customHeight="1">
      <c r="K17456" s="1715"/>
      <c r="L17456" s="1715"/>
    </row>
    <row r="17457" spans="11:12" ht="15" customHeight="1">
      <c r="K17457" s="1715"/>
      <c r="L17457" s="1715"/>
    </row>
    <row r="17458" spans="11:12" ht="15" customHeight="1">
      <c r="K17458" s="1715"/>
      <c r="L17458" s="1715"/>
    </row>
    <row r="17459" spans="11:12" ht="15" customHeight="1">
      <c r="K17459" s="1715"/>
      <c r="L17459" s="1715"/>
    </row>
    <row r="17460" spans="11:12" ht="15" customHeight="1">
      <c r="K17460" s="1715"/>
      <c r="L17460" s="1715"/>
    </row>
    <row r="17461" spans="11:12" ht="15" customHeight="1">
      <c r="K17461" s="1715"/>
      <c r="L17461" s="1715"/>
    </row>
    <row r="17462" spans="11:12" ht="15" customHeight="1">
      <c r="K17462" s="1715"/>
      <c r="L17462" s="1715"/>
    </row>
    <row r="17463" spans="11:12" ht="15" customHeight="1">
      <c r="K17463" s="1715"/>
      <c r="L17463" s="1715"/>
    </row>
    <row r="17464" spans="11:12" ht="15" customHeight="1">
      <c r="K17464" s="1715"/>
      <c r="L17464" s="1715"/>
    </row>
    <row r="17465" spans="11:12" ht="15" customHeight="1">
      <c r="K17465" s="1715"/>
      <c r="L17465" s="1715"/>
    </row>
    <row r="17466" spans="11:12" ht="15" customHeight="1">
      <c r="K17466" s="1715"/>
      <c r="L17466" s="1715"/>
    </row>
    <row r="17467" spans="11:12" ht="15" customHeight="1">
      <c r="K17467" s="1715"/>
      <c r="L17467" s="1715"/>
    </row>
    <row r="17468" spans="11:12" ht="15" customHeight="1">
      <c r="K17468" s="1715"/>
      <c r="L17468" s="1715"/>
    </row>
    <row r="17469" spans="11:12" ht="15" customHeight="1">
      <c r="K17469" s="1715"/>
      <c r="L17469" s="1715"/>
    </row>
    <row r="17470" spans="11:12" ht="15" customHeight="1">
      <c r="K17470" s="1715"/>
      <c r="L17470" s="1715"/>
    </row>
    <row r="17471" spans="11:12" ht="15" customHeight="1">
      <c r="K17471" s="1715"/>
      <c r="L17471" s="1715"/>
    </row>
    <row r="17472" spans="11:12" ht="15" customHeight="1">
      <c r="K17472" s="1715"/>
      <c r="L17472" s="1715"/>
    </row>
    <row r="17473" spans="11:12" ht="15" customHeight="1">
      <c r="K17473" s="1715"/>
      <c r="L17473" s="1715"/>
    </row>
    <row r="17474" spans="11:12" ht="15" customHeight="1">
      <c r="K17474" s="1715"/>
      <c r="L17474" s="1715"/>
    </row>
    <row r="17475" spans="11:12" ht="15" customHeight="1">
      <c r="K17475" s="1715"/>
      <c r="L17475" s="1715"/>
    </row>
    <row r="17476" spans="11:12" ht="15" customHeight="1">
      <c r="K17476" s="1715"/>
      <c r="L17476" s="1715"/>
    </row>
    <row r="17477" spans="11:12" ht="15" customHeight="1">
      <c r="K17477" s="1715"/>
      <c r="L17477" s="1715"/>
    </row>
    <row r="17478" spans="11:12" ht="15" customHeight="1">
      <c r="K17478" s="1715"/>
      <c r="L17478" s="1715"/>
    </row>
    <row r="17479" spans="11:12" ht="15" customHeight="1">
      <c r="K17479" s="1715"/>
      <c r="L17479" s="1715"/>
    </row>
    <row r="17480" spans="11:12" ht="15" customHeight="1">
      <c r="K17480" s="1715"/>
      <c r="L17480" s="1715"/>
    </row>
    <row r="17481" spans="11:12" ht="15" customHeight="1">
      <c r="K17481" s="1715"/>
      <c r="L17481" s="1715"/>
    </row>
    <row r="17482" spans="11:12" ht="15" customHeight="1">
      <c r="K17482" s="1715"/>
      <c r="L17482" s="1715"/>
    </row>
    <row r="17483" spans="11:12" ht="15" customHeight="1">
      <c r="K17483" s="1715"/>
      <c r="L17483" s="1715"/>
    </row>
    <row r="17484" spans="11:12" ht="15" customHeight="1">
      <c r="K17484" s="1715"/>
      <c r="L17484" s="1715"/>
    </row>
    <row r="17485" spans="11:12" ht="15" customHeight="1">
      <c r="K17485" s="1715"/>
      <c r="L17485" s="1715"/>
    </row>
    <row r="17486" spans="11:12" ht="15" customHeight="1">
      <c r="K17486" s="1715"/>
      <c r="L17486" s="1715"/>
    </row>
    <row r="17487" spans="11:12" ht="15" customHeight="1">
      <c r="K17487" s="1715"/>
      <c r="L17487" s="1715"/>
    </row>
    <row r="17488" spans="11:12" ht="15" customHeight="1">
      <c r="K17488" s="1715"/>
      <c r="L17488" s="1715"/>
    </row>
    <row r="17489" spans="11:12" ht="15" customHeight="1">
      <c r="K17489" s="1715"/>
      <c r="L17489" s="1715"/>
    </row>
    <row r="17490" spans="11:12" ht="15" customHeight="1">
      <c r="K17490" s="1715"/>
      <c r="L17490" s="1715"/>
    </row>
    <row r="17491" spans="11:12" ht="15" customHeight="1">
      <c r="K17491" s="1715"/>
      <c r="L17491" s="1715"/>
    </row>
    <row r="17492" spans="11:12" ht="15" customHeight="1">
      <c r="K17492" s="1715"/>
      <c r="L17492" s="1715"/>
    </row>
    <row r="17493" spans="11:12" ht="15" customHeight="1">
      <c r="K17493" s="1715"/>
      <c r="L17493" s="1715"/>
    </row>
    <row r="17494" spans="11:12" ht="15" customHeight="1">
      <c r="K17494" s="1715"/>
      <c r="L17494" s="1715"/>
    </row>
    <row r="17495" spans="11:12" ht="15" customHeight="1">
      <c r="K17495" s="1715"/>
      <c r="L17495" s="1715"/>
    </row>
    <row r="17496" spans="11:12" ht="15" customHeight="1">
      <c r="K17496" s="1715"/>
      <c r="L17496" s="1715"/>
    </row>
    <row r="17497" spans="11:12" ht="15" customHeight="1">
      <c r="K17497" s="1715"/>
      <c r="L17497" s="1715"/>
    </row>
    <row r="17498" spans="11:12" ht="15" customHeight="1">
      <c r="K17498" s="1715"/>
      <c r="L17498" s="1715"/>
    </row>
    <row r="17499" spans="11:12" ht="15" customHeight="1">
      <c r="K17499" s="1715"/>
      <c r="L17499" s="1715"/>
    </row>
    <row r="17500" spans="11:12" ht="15" customHeight="1">
      <c r="K17500" s="1715"/>
      <c r="L17500" s="1715"/>
    </row>
    <row r="17501" spans="11:12" ht="15" customHeight="1">
      <c r="K17501" s="1715"/>
      <c r="L17501" s="1715"/>
    </row>
    <row r="17502" spans="11:12" ht="15" customHeight="1">
      <c r="K17502" s="1715"/>
      <c r="L17502" s="1715"/>
    </row>
    <row r="17503" spans="11:12" ht="15" customHeight="1">
      <c r="K17503" s="1715"/>
      <c r="L17503" s="1715"/>
    </row>
    <row r="17504" spans="11:12" ht="15" customHeight="1">
      <c r="K17504" s="1715"/>
      <c r="L17504" s="1715"/>
    </row>
    <row r="17505" spans="11:12" ht="15" customHeight="1">
      <c r="K17505" s="1715"/>
      <c r="L17505" s="1715"/>
    </row>
    <row r="17506" spans="11:12" ht="15" customHeight="1">
      <c r="K17506" s="1715"/>
      <c r="L17506" s="1715"/>
    </row>
    <row r="17507" spans="11:12" ht="15" customHeight="1">
      <c r="K17507" s="1715"/>
      <c r="L17507" s="1715"/>
    </row>
    <row r="17508" spans="11:12" ht="15" customHeight="1">
      <c r="K17508" s="1715"/>
      <c r="L17508" s="1715"/>
    </row>
    <row r="17509" spans="11:12" ht="15" customHeight="1">
      <c r="K17509" s="1715"/>
      <c r="L17509" s="1715"/>
    </row>
    <row r="17510" spans="11:12" ht="15" customHeight="1">
      <c r="K17510" s="1715"/>
      <c r="L17510" s="1715"/>
    </row>
    <row r="17511" spans="11:12" ht="15" customHeight="1">
      <c r="K17511" s="1715"/>
      <c r="L17511" s="1715"/>
    </row>
    <row r="17512" spans="11:12" ht="15" customHeight="1">
      <c r="K17512" s="1715"/>
      <c r="L17512" s="1715"/>
    </row>
    <row r="17513" spans="11:12" ht="15" customHeight="1">
      <c r="K17513" s="1715"/>
      <c r="L17513" s="1715"/>
    </row>
    <row r="17514" spans="11:12" ht="15" customHeight="1">
      <c r="K17514" s="1715"/>
      <c r="L17514" s="1715"/>
    </row>
    <row r="17515" spans="11:12" ht="15" customHeight="1">
      <c r="K17515" s="1715"/>
      <c r="L17515" s="1715"/>
    </row>
    <row r="17516" spans="11:12" ht="15" customHeight="1">
      <c r="K17516" s="1715"/>
      <c r="L17516" s="1715"/>
    </row>
    <row r="17517" spans="11:12" ht="15" customHeight="1">
      <c r="K17517" s="1715"/>
      <c r="L17517" s="1715"/>
    </row>
    <row r="17518" spans="11:12" ht="15" customHeight="1">
      <c r="K17518" s="1715"/>
      <c r="L17518" s="1715"/>
    </row>
    <row r="17519" spans="11:12" ht="15" customHeight="1">
      <c r="K17519" s="1715"/>
      <c r="L17519" s="1715"/>
    </row>
    <row r="17520" spans="11:12" ht="15" customHeight="1">
      <c r="K17520" s="1715"/>
      <c r="L17520" s="1715"/>
    </row>
    <row r="17521" spans="11:12" ht="15" customHeight="1">
      <c r="K17521" s="1715"/>
      <c r="L17521" s="1715"/>
    </row>
    <row r="17522" spans="11:12" ht="15" customHeight="1">
      <c r="K17522" s="1715"/>
      <c r="L17522" s="1715"/>
    </row>
    <row r="17523" spans="11:12" ht="15" customHeight="1">
      <c r="K17523" s="1715"/>
      <c r="L17523" s="1715"/>
    </row>
    <row r="17524" spans="11:12" ht="15" customHeight="1">
      <c r="K17524" s="1715"/>
      <c r="L17524" s="1715"/>
    </row>
    <row r="17525" spans="11:12" ht="15" customHeight="1">
      <c r="K17525" s="1715"/>
      <c r="L17525" s="1715"/>
    </row>
    <row r="17526" spans="11:12" ht="15" customHeight="1">
      <c r="K17526" s="1715"/>
      <c r="L17526" s="1715"/>
    </row>
    <row r="17527" spans="11:12" ht="15" customHeight="1">
      <c r="K17527" s="1715"/>
      <c r="L17527" s="1715"/>
    </row>
    <row r="17528" spans="11:12" ht="15" customHeight="1">
      <c r="K17528" s="1715"/>
      <c r="L17528" s="1715"/>
    </row>
    <row r="17529" spans="11:12" ht="15" customHeight="1">
      <c r="K17529" s="1715"/>
      <c r="L17529" s="1715"/>
    </row>
    <row r="17530" spans="11:12" ht="15" customHeight="1">
      <c r="K17530" s="1715"/>
      <c r="L17530" s="1715"/>
    </row>
    <row r="17531" spans="11:12" ht="15" customHeight="1">
      <c r="K17531" s="1715"/>
      <c r="L17531" s="1715"/>
    </row>
    <row r="17532" spans="11:12" ht="15" customHeight="1">
      <c r="K17532" s="1715"/>
      <c r="L17532" s="1715"/>
    </row>
    <row r="17533" spans="11:12" ht="15" customHeight="1">
      <c r="K17533" s="1715"/>
      <c r="L17533" s="1715"/>
    </row>
    <row r="17534" spans="11:12" ht="15" customHeight="1">
      <c r="K17534" s="1715"/>
      <c r="L17534" s="1715"/>
    </row>
    <row r="17535" spans="11:12" ht="15" customHeight="1">
      <c r="K17535" s="1715"/>
      <c r="L17535" s="1715"/>
    </row>
    <row r="17536" spans="11:12" ht="15" customHeight="1">
      <c r="K17536" s="1715"/>
      <c r="L17536" s="1715"/>
    </row>
    <row r="17537" spans="11:12" ht="15" customHeight="1">
      <c r="K17537" s="1715"/>
      <c r="L17537" s="1715"/>
    </row>
    <row r="17538" spans="11:12" ht="15" customHeight="1">
      <c r="K17538" s="1715"/>
      <c r="L17538" s="1715"/>
    </row>
    <row r="17539" spans="11:12" ht="15" customHeight="1">
      <c r="K17539" s="1715"/>
      <c r="L17539" s="1715"/>
    </row>
    <row r="17540" spans="11:12" ht="15" customHeight="1">
      <c r="K17540" s="1715"/>
      <c r="L17540" s="1715"/>
    </row>
    <row r="17541" spans="11:12" ht="15" customHeight="1">
      <c r="K17541" s="1715"/>
      <c r="L17541" s="1715"/>
    </row>
    <row r="17542" spans="11:12" ht="15" customHeight="1">
      <c r="K17542" s="1715"/>
      <c r="L17542" s="1715"/>
    </row>
    <row r="17543" spans="11:12" ht="15" customHeight="1">
      <c r="K17543" s="1715"/>
      <c r="L17543" s="1715"/>
    </row>
    <row r="17544" spans="11:12" ht="15" customHeight="1">
      <c r="K17544" s="1715"/>
      <c r="L17544" s="1715"/>
    </row>
    <row r="17545" spans="11:12" ht="15" customHeight="1">
      <c r="K17545" s="1715"/>
      <c r="L17545" s="1715"/>
    </row>
    <row r="17546" spans="11:12" ht="15" customHeight="1">
      <c r="K17546" s="1715"/>
      <c r="L17546" s="1715"/>
    </row>
    <row r="17547" spans="11:12" ht="15" customHeight="1">
      <c r="K17547" s="1715"/>
      <c r="L17547" s="1715"/>
    </row>
    <row r="17548" spans="11:12" ht="15" customHeight="1">
      <c r="K17548" s="1715"/>
      <c r="L17548" s="1715"/>
    </row>
    <row r="17549" spans="11:12" ht="15" customHeight="1">
      <c r="K17549" s="1715"/>
      <c r="L17549" s="1715"/>
    </row>
    <row r="17550" spans="11:12" ht="15" customHeight="1">
      <c r="K17550" s="1715"/>
      <c r="L17550" s="1715"/>
    </row>
    <row r="17551" spans="11:12" ht="15" customHeight="1">
      <c r="K17551" s="1715"/>
      <c r="L17551" s="1715"/>
    </row>
    <row r="17552" spans="11:12" ht="15" customHeight="1">
      <c r="K17552" s="1715"/>
      <c r="L17552" s="1715"/>
    </row>
    <row r="17553" spans="11:12" ht="15" customHeight="1">
      <c r="K17553" s="1715"/>
      <c r="L17553" s="1715"/>
    </row>
    <row r="17554" spans="11:12" ht="15" customHeight="1">
      <c r="K17554" s="1715"/>
      <c r="L17554" s="1715"/>
    </row>
    <row r="17555" spans="11:12" ht="15" customHeight="1">
      <c r="K17555" s="1715"/>
      <c r="L17555" s="1715"/>
    </row>
    <row r="17556" spans="11:12" ht="15" customHeight="1">
      <c r="K17556" s="1715"/>
      <c r="L17556" s="1715"/>
    </row>
    <row r="17557" spans="11:12" ht="15" customHeight="1">
      <c r="K17557" s="1715"/>
      <c r="L17557" s="1715"/>
    </row>
    <row r="17558" spans="11:12" ht="15" customHeight="1">
      <c r="K17558" s="1715"/>
      <c r="L17558" s="1715"/>
    </row>
    <row r="17559" spans="11:12" ht="15" customHeight="1">
      <c r="K17559" s="1715"/>
      <c r="L17559" s="1715"/>
    </row>
    <row r="17560" spans="11:12" ht="15" customHeight="1">
      <c r="K17560" s="1715"/>
      <c r="L17560" s="1715"/>
    </row>
    <row r="17561" spans="11:12" ht="15" customHeight="1">
      <c r="K17561" s="1715"/>
      <c r="L17561" s="1715"/>
    </row>
    <row r="17562" spans="11:12" ht="15" customHeight="1">
      <c r="K17562" s="1715"/>
      <c r="L17562" s="1715"/>
    </row>
    <row r="17563" spans="11:12" ht="15" customHeight="1">
      <c r="K17563" s="1715"/>
      <c r="L17563" s="1715"/>
    </row>
    <row r="17564" spans="11:12" ht="15" customHeight="1">
      <c r="K17564" s="1715"/>
      <c r="L17564" s="1715"/>
    </row>
    <row r="17565" spans="11:12" ht="15" customHeight="1">
      <c r="K17565" s="1715"/>
      <c r="L17565" s="1715"/>
    </row>
    <row r="17566" spans="11:12" ht="15" customHeight="1">
      <c r="K17566" s="1715"/>
      <c r="L17566" s="1715"/>
    </row>
    <row r="17567" spans="11:12" ht="15" customHeight="1">
      <c r="K17567" s="1715"/>
      <c r="L17567" s="1715"/>
    </row>
    <row r="17568" spans="11:12" ht="15" customHeight="1">
      <c r="K17568" s="1715"/>
      <c r="L17568" s="1715"/>
    </row>
    <row r="17569" spans="11:12" ht="15" customHeight="1">
      <c r="K17569" s="1715"/>
      <c r="L17569" s="1715"/>
    </row>
    <row r="17570" spans="11:12" ht="15" customHeight="1">
      <c r="K17570" s="1715"/>
      <c r="L17570" s="1715"/>
    </row>
    <row r="17571" spans="11:12" ht="15" customHeight="1">
      <c r="K17571" s="1715"/>
      <c r="L17571" s="1715"/>
    </row>
    <row r="17572" spans="11:12" ht="15" customHeight="1">
      <c r="K17572" s="1715"/>
      <c r="L17572" s="1715"/>
    </row>
    <row r="17573" spans="11:12" ht="15" customHeight="1">
      <c r="K17573" s="1715"/>
      <c r="L17573" s="1715"/>
    </row>
    <row r="17574" spans="11:12" ht="15" customHeight="1">
      <c r="K17574" s="1715"/>
      <c r="L17574" s="1715"/>
    </row>
    <row r="17575" spans="11:12" ht="15" customHeight="1">
      <c r="K17575" s="1715"/>
      <c r="L17575" s="1715"/>
    </row>
    <row r="17576" spans="11:12" ht="15" customHeight="1">
      <c r="K17576" s="1715"/>
      <c r="L17576" s="1715"/>
    </row>
    <row r="17577" spans="11:12" ht="15" customHeight="1">
      <c r="K17577" s="1715"/>
      <c r="L17577" s="1715"/>
    </row>
    <row r="17578" spans="11:12" ht="15" customHeight="1">
      <c r="K17578" s="1715"/>
      <c r="L17578" s="1715"/>
    </row>
    <row r="17579" spans="11:12" ht="15" customHeight="1">
      <c r="K17579" s="1715"/>
      <c r="L17579" s="1715"/>
    </row>
    <row r="17580" spans="11:12" ht="15" customHeight="1">
      <c r="K17580" s="1715"/>
      <c r="L17580" s="1715"/>
    </row>
    <row r="17581" spans="11:12" ht="15" customHeight="1">
      <c r="K17581" s="1715"/>
      <c r="L17581" s="1715"/>
    </row>
    <row r="17582" spans="11:12" ht="15" customHeight="1">
      <c r="K17582" s="1715"/>
      <c r="L17582" s="1715"/>
    </row>
    <row r="17583" spans="11:12" ht="15" customHeight="1">
      <c r="K17583" s="1715"/>
      <c r="L17583" s="1715"/>
    </row>
    <row r="17584" spans="11:12" ht="15" customHeight="1">
      <c r="K17584" s="1715"/>
      <c r="L17584" s="1715"/>
    </row>
    <row r="17585" spans="11:12" ht="15" customHeight="1">
      <c r="K17585" s="1715"/>
      <c r="L17585" s="1715"/>
    </row>
    <row r="17586" spans="11:12" ht="15" customHeight="1">
      <c r="K17586" s="1715"/>
      <c r="L17586" s="1715"/>
    </row>
    <row r="17587" spans="11:12" ht="15" customHeight="1">
      <c r="K17587" s="1715"/>
      <c r="L17587" s="1715"/>
    </row>
    <row r="17588" spans="11:12" ht="15" customHeight="1">
      <c r="K17588" s="1715"/>
      <c r="L17588" s="1715"/>
    </row>
    <row r="17589" spans="11:12" ht="15" customHeight="1">
      <c r="K17589" s="1715"/>
      <c r="L17589" s="1715"/>
    </row>
    <row r="17590" spans="11:12" ht="15" customHeight="1">
      <c r="K17590" s="1715"/>
      <c r="L17590" s="1715"/>
    </row>
    <row r="17591" spans="11:12" ht="15" customHeight="1">
      <c r="K17591" s="1715"/>
      <c r="L17591" s="1715"/>
    </row>
    <row r="17592" spans="11:12" ht="15" customHeight="1">
      <c r="K17592" s="1715"/>
      <c r="L17592" s="1715"/>
    </row>
    <row r="17593" spans="11:12" ht="15" customHeight="1">
      <c r="K17593" s="1715"/>
      <c r="L17593" s="1715"/>
    </row>
    <row r="17594" spans="11:12" ht="15" customHeight="1">
      <c r="K17594" s="1715"/>
      <c r="L17594" s="1715"/>
    </row>
    <row r="17595" spans="11:12" ht="15" customHeight="1">
      <c r="K17595" s="1715"/>
      <c r="L17595" s="1715"/>
    </row>
    <row r="17596" spans="11:12" ht="15" customHeight="1">
      <c r="K17596" s="1715"/>
      <c r="L17596" s="1715"/>
    </row>
    <row r="17597" spans="11:12" ht="15" customHeight="1">
      <c r="K17597" s="1715"/>
      <c r="L17597" s="1715"/>
    </row>
    <row r="17598" spans="11:12" ht="15" customHeight="1">
      <c r="K17598" s="1715"/>
      <c r="L17598" s="1715"/>
    </row>
    <row r="17599" spans="11:12" ht="15" customHeight="1">
      <c r="K17599" s="1715"/>
      <c r="L17599" s="1715"/>
    </row>
    <row r="17600" spans="11:12" ht="15" customHeight="1">
      <c r="K17600" s="1715"/>
      <c r="L17600" s="1715"/>
    </row>
    <row r="17601" spans="11:12" ht="15" customHeight="1">
      <c r="K17601" s="1715"/>
      <c r="L17601" s="1715"/>
    </row>
    <row r="17602" spans="11:12" ht="15" customHeight="1">
      <c r="K17602" s="1715"/>
      <c r="L17602" s="1715"/>
    </row>
    <row r="17603" spans="11:12" ht="15" customHeight="1">
      <c r="K17603" s="1715"/>
      <c r="L17603" s="1715"/>
    </row>
    <row r="17604" spans="11:12" ht="15" customHeight="1">
      <c r="K17604" s="1715"/>
      <c r="L17604" s="1715"/>
    </row>
    <row r="17605" spans="11:12" ht="15" customHeight="1">
      <c r="K17605" s="1715"/>
      <c r="L17605" s="1715"/>
    </row>
    <row r="17606" spans="11:12" ht="15" customHeight="1">
      <c r="K17606" s="1715"/>
      <c r="L17606" s="1715"/>
    </row>
    <row r="17607" spans="11:12" ht="15" customHeight="1">
      <c r="K17607" s="1715"/>
      <c r="L17607" s="1715"/>
    </row>
    <row r="17608" spans="11:12" ht="15" customHeight="1">
      <c r="K17608" s="1715"/>
      <c r="L17608" s="1715"/>
    </row>
    <row r="17609" spans="11:12" ht="15" customHeight="1">
      <c r="K17609" s="1715"/>
      <c r="L17609" s="1715"/>
    </row>
    <row r="17610" spans="11:12" ht="15" customHeight="1">
      <c r="K17610" s="1715"/>
      <c r="L17610" s="1715"/>
    </row>
    <row r="17611" spans="11:12" ht="15" customHeight="1">
      <c r="K17611" s="1715"/>
      <c r="L17611" s="1715"/>
    </row>
    <row r="17612" spans="11:12" ht="15" customHeight="1">
      <c r="K17612" s="1715"/>
      <c r="L17612" s="1715"/>
    </row>
    <row r="17613" spans="11:12" ht="15" customHeight="1">
      <c r="K17613" s="1715"/>
      <c r="L17613" s="1715"/>
    </row>
    <row r="17614" spans="11:12" ht="15" customHeight="1">
      <c r="K17614" s="1715"/>
      <c r="L17614" s="1715"/>
    </row>
    <row r="17615" spans="11:12" ht="15" customHeight="1">
      <c r="K17615" s="1715"/>
      <c r="L17615" s="1715"/>
    </row>
    <row r="17616" spans="11:12" ht="15" customHeight="1">
      <c r="K17616" s="1715"/>
      <c r="L17616" s="1715"/>
    </row>
    <row r="17617" spans="11:12" ht="15" customHeight="1">
      <c r="K17617" s="1715"/>
      <c r="L17617" s="1715"/>
    </row>
    <row r="17618" spans="11:12" ht="15" customHeight="1">
      <c r="K17618" s="1715"/>
      <c r="L17618" s="1715"/>
    </row>
    <row r="17619" spans="11:12" ht="15" customHeight="1">
      <c r="K17619" s="1715"/>
      <c r="L17619" s="1715"/>
    </row>
    <row r="17620" spans="11:12" ht="15" customHeight="1">
      <c r="K17620" s="1715"/>
      <c r="L17620" s="1715"/>
    </row>
    <row r="17621" spans="11:12" ht="15" customHeight="1">
      <c r="K17621" s="1715"/>
      <c r="L17621" s="1715"/>
    </row>
    <row r="17622" spans="11:12" ht="15" customHeight="1">
      <c r="K17622" s="1715"/>
      <c r="L17622" s="1715"/>
    </row>
    <row r="17623" spans="11:12" ht="15" customHeight="1">
      <c r="K17623" s="1715"/>
      <c r="L17623" s="1715"/>
    </row>
    <row r="17624" spans="11:12" ht="15" customHeight="1">
      <c r="K17624" s="1715"/>
      <c r="L17624" s="1715"/>
    </row>
    <row r="17625" spans="11:12" ht="15" customHeight="1">
      <c r="K17625" s="1715"/>
      <c r="L17625" s="1715"/>
    </row>
    <row r="17626" spans="11:12" ht="15" customHeight="1">
      <c r="K17626" s="1715"/>
      <c r="L17626" s="1715"/>
    </row>
    <row r="17627" spans="11:12" ht="15" customHeight="1">
      <c r="K17627" s="1715"/>
      <c r="L17627" s="1715"/>
    </row>
    <row r="17628" spans="11:12" ht="15" customHeight="1">
      <c r="K17628" s="1715"/>
      <c r="L17628" s="1715"/>
    </row>
    <row r="17629" spans="11:12" ht="15" customHeight="1">
      <c r="K17629" s="1715"/>
      <c r="L17629" s="1715"/>
    </row>
    <row r="17630" spans="11:12" ht="15" customHeight="1">
      <c r="K17630" s="1715"/>
      <c r="L17630" s="1715"/>
    </row>
    <row r="17631" spans="11:12" ht="15" customHeight="1">
      <c r="K17631" s="1715"/>
      <c r="L17631" s="1715"/>
    </row>
    <row r="17632" spans="11:12" ht="15" customHeight="1">
      <c r="K17632" s="1715"/>
      <c r="L17632" s="1715"/>
    </row>
    <row r="17633" spans="11:12" ht="15" customHeight="1">
      <c r="K17633" s="1715"/>
      <c r="L17633" s="1715"/>
    </row>
    <row r="17634" spans="11:12" ht="15" customHeight="1">
      <c r="K17634" s="1715"/>
      <c r="L17634" s="1715"/>
    </row>
    <row r="17635" spans="11:12" ht="15" customHeight="1">
      <c r="K17635" s="1715"/>
      <c r="L17635" s="1715"/>
    </row>
    <row r="17636" spans="11:12" ht="15" customHeight="1">
      <c r="K17636" s="1715"/>
      <c r="L17636" s="1715"/>
    </row>
    <row r="17637" spans="11:12" ht="15" customHeight="1">
      <c r="K17637" s="1715"/>
      <c r="L17637" s="1715"/>
    </row>
    <row r="17638" spans="11:12" ht="15" customHeight="1">
      <c r="K17638" s="1715"/>
      <c r="L17638" s="1715"/>
    </row>
    <row r="17639" spans="11:12" ht="15" customHeight="1">
      <c r="K17639" s="1715"/>
      <c r="L17639" s="1715"/>
    </row>
    <row r="17640" spans="11:12" ht="15" customHeight="1">
      <c r="K17640" s="1715"/>
      <c r="L17640" s="1715"/>
    </row>
    <row r="17641" spans="11:12" ht="15" customHeight="1">
      <c r="K17641" s="1715"/>
      <c r="L17641" s="1715"/>
    </row>
    <row r="17642" spans="11:12" ht="15" customHeight="1">
      <c r="K17642" s="1715"/>
      <c r="L17642" s="1715"/>
    </row>
    <row r="17643" spans="11:12" ht="15" customHeight="1">
      <c r="K17643" s="1715"/>
      <c r="L17643" s="1715"/>
    </row>
    <row r="17644" spans="11:12" ht="15" customHeight="1">
      <c r="K17644" s="1715"/>
      <c r="L17644" s="1715"/>
    </row>
    <row r="17645" spans="11:12" ht="15" customHeight="1">
      <c r="K17645" s="1715"/>
      <c r="L17645" s="1715"/>
    </row>
    <row r="17646" spans="11:12" ht="15" customHeight="1">
      <c r="K17646" s="1715"/>
      <c r="L17646" s="1715"/>
    </row>
    <row r="17647" spans="11:12" ht="15" customHeight="1">
      <c r="K17647" s="1715"/>
      <c r="L17647" s="1715"/>
    </row>
    <row r="17648" spans="11:12" ht="15" customHeight="1">
      <c r="K17648" s="1715"/>
      <c r="L17648" s="1715"/>
    </row>
    <row r="17649" spans="11:12" ht="15" customHeight="1">
      <c r="K17649" s="1715"/>
      <c r="L17649" s="1715"/>
    </row>
    <row r="17650" spans="11:12" ht="15" customHeight="1">
      <c r="K17650" s="1715"/>
      <c r="L17650" s="1715"/>
    </row>
    <row r="17651" spans="11:12" ht="15" customHeight="1">
      <c r="K17651" s="1715"/>
      <c r="L17651" s="1715"/>
    </row>
    <row r="17652" spans="11:12" ht="15" customHeight="1">
      <c r="K17652" s="1715"/>
      <c r="L17652" s="1715"/>
    </row>
    <row r="17653" spans="11:12" ht="15" customHeight="1">
      <c r="K17653" s="1715"/>
      <c r="L17653" s="1715"/>
    </row>
    <row r="17654" spans="11:12" ht="15" customHeight="1">
      <c r="K17654" s="1715"/>
      <c r="L17654" s="1715"/>
    </row>
    <row r="17655" spans="11:12" ht="15" customHeight="1">
      <c r="K17655" s="1715"/>
      <c r="L17655" s="1715"/>
    </row>
    <row r="17656" spans="11:12" ht="15" customHeight="1">
      <c r="K17656" s="1715"/>
      <c r="L17656" s="1715"/>
    </row>
    <row r="17657" spans="11:12" ht="15" customHeight="1">
      <c r="K17657" s="1715"/>
      <c r="L17657" s="1715"/>
    </row>
    <row r="17658" spans="11:12" ht="15" customHeight="1">
      <c r="K17658" s="1715"/>
      <c r="L17658" s="1715"/>
    </row>
    <row r="17659" spans="11:12" ht="15" customHeight="1">
      <c r="K17659" s="1715"/>
      <c r="L17659" s="1715"/>
    </row>
    <row r="17660" spans="11:12" ht="15" customHeight="1">
      <c r="K17660" s="1715"/>
      <c r="L17660" s="1715"/>
    </row>
    <row r="17661" spans="11:12" ht="15" customHeight="1">
      <c r="K17661" s="1715"/>
      <c r="L17661" s="1715"/>
    </row>
    <row r="17662" spans="11:12" ht="15" customHeight="1">
      <c r="K17662" s="1715"/>
      <c r="L17662" s="1715"/>
    </row>
    <row r="17663" spans="11:12" ht="15" customHeight="1">
      <c r="K17663" s="1715"/>
      <c r="L17663" s="1715"/>
    </row>
    <row r="17664" spans="11:12" ht="15" customHeight="1">
      <c r="K17664" s="1715"/>
      <c r="L17664" s="1715"/>
    </row>
    <row r="17665" spans="11:12" ht="15" customHeight="1">
      <c r="K17665" s="1715"/>
      <c r="L17665" s="1715"/>
    </row>
    <row r="17666" spans="11:12" ht="15" customHeight="1">
      <c r="K17666" s="1715"/>
      <c r="L17666" s="1715"/>
    </row>
    <row r="17667" spans="11:12" ht="15" customHeight="1">
      <c r="K17667" s="1715"/>
      <c r="L17667" s="1715"/>
    </row>
    <row r="17668" spans="11:12" ht="15" customHeight="1">
      <c r="K17668" s="1715"/>
      <c r="L17668" s="1715"/>
    </row>
    <row r="17669" spans="11:12" ht="15" customHeight="1">
      <c r="K17669" s="1715"/>
      <c r="L17669" s="1715"/>
    </row>
    <row r="17670" spans="11:12" ht="15" customHeight="1">
      <c r="K17670" s="1715"/>
      <c r="L17670" s="1715"/>
    </row>
    <row r="17671" spans="11:12" ht="15" customHeight="1">
      <c r="K17671" s="1715"/>
      <c r="L17671" s="1715"/>
    </row>
    <row r="17672" spans="11:12" ht="15" customHeight="1">
      <c r="K17672" s="1715"/>
      <c r="L17672" s="1715"/>
    </row>
    <row r="17673" spans="11:12" ht="15" customHeight="1">
      <c r="K17673" s="1715"/>
      <c r="L17673" s="1715"/>
    </row>
    <row r="17674" spans="11:12" ht="15" customHeight="1">
      <c r="K17674" s="1715"/>
      <c r="L17674" s="1715"/>
    </row>
    <row r="17675" spans="11:12" ht="15" customHeight="1">
      <c r="K17675" s="1715"/>
      <c r="L17675" s="1715"/>
    </row>
    <row r="17676" spans="11:12" ht="15" customHeight="1">
      <c r="K17676" s="1715"/>
      <c r="L17676" s="1715"/>
    </row>
    <row r="17677" spans="11:12" ht="15" customHeight="1">
      <c r="K17677" s="1715"/>
      <c r="L17677" s="1715"/>
    </row>
    <row r="17678" spans="11:12" ht="15" customHeight="1">
      <c r="K17678" s="1715"/>
      <c r="L17678" s="1715"/>
    </row>
    <row r="17679" spans="11:12" ht="15" customHeight="1">
      <c r="K17679" s="1715"/>
      <c r="L17679" s="1715"/>
    </row>
    <row r="17680" spans="11:12" ht="15" customHeight="1">
      <c r="K17680" s="1715"/>
      <c r="L17680" s="1715"/>
    </row>
    <row r="17681" spans="11:12" ht="15" customHeight="1">
      <c r="K17681" s="1715"/>
      <c r="L17681" s="1715"/>
    </row>
    <row r="17682" spans="11:12" ht="15" customHeight="1">
      <c r="K17682" s="1715"/>
      <c r="L17682" s="1715"/>
    </row>
    <row r="17683" spans="11:12" ht="15" customHeight="1">
      <c r="K17683" s="1715"/>
      <c r="L17683" s="1715"/>
    </row>
    <row r="17684" spans="11:12" ht="15" customHeight="1">
      <c r="K17684" s="1715"/>
      <c r="L17684" s="1715"/>
    </row>
    <row r="17685" spans="11:12" ht="15" customHeight="1">
      <c r="K17685" s="1715"/>
      <c r="L17685" s="1715"/>
    </row>
    <row r="17686" spans="11:12" ht="15" customHeight="1">
      <c r="K17686" s="1715"/>
      <c r="L17686" s="1715"/>
    </row>
    <row r="17687" spans="11:12" ht="15" customHeight="1">
      <c r="K17687" s="1715"/>
      <c r="L17687" s="1715"/>
    </row>
    <row r="17688" spans="11:12" ht="15" customHeight="1">
      <c r="K17688" s="1715"/>
      <c r="L17688" s="1715"/>
    </row>
    <row r="17689" spans="11:12" ht="15" customHeight="1">
      <c r="K17689" s="1715"/>
      <c r="L17689" s="1715"/>
    </row>
    <row r="17690" spans="11:12" ht="15" customHeight="1">
      <c r="K17690" s="1715"/>
      <c r="L17690" s="1715"/>
    </row>
    <row r="17691" spans="11:12" ht="15" customHeight="1">
      <c r="K17691" s="1715"/>
      <c r="L17691" s="1715"/>
    </row>
    <row r="17692" spans="11:12" ht="15" customHeight="1">
      <c r="K17692" s="1715"/>
      <c r="L17692" s="1715"/>
    </row>
    <row r="17693" spans="11:12" ht="15" customHeight="1">
      <c r="K17693" s="1715"/>
      <c r="L17693" s="1715"/>
    </row>
    <row r="17694" spans="11:12" ht="15" customHeight="1">
      <c r="K17694" s="1715"/>
      <c r="L17694" s="1715"/>
    </row>
    <row r="17695" spans="11:12" ht="15" customHeight="1">
      <c r="K17695" s="1715"/>
      <c r="L17695" s="1715"/>
    </row>
    <row r="17696" spans="11:12" ht="15" customHeight="1">
      <c r="K17696" s="1715"/>
      <c r="L17696" s="1715"/>
    </row>
    <row r="17697" spans="11:12" ht="15" customHeight="1">
      <c r="K17697" s="1715"/>
      <c r="L17697" s="1715"/>
    </row>
    <row r="17698" spans="11:12" ht="15" customHeight="1">
      <c r="K17698" s="1715"/>
      <c r="L17698" s="1715"/>
    </row>
    <row r="17699" spans="11:12" ht="15" customHeight="1">
      <c r="K17699" s="1715"/>
      <c r="L17699" s="1715"/>
    </row>
    <row r="17700" spans="11:12" ht="15" customHeight="1">
      <c r="K17700" s="1715"/>
      <c r="L17700" s="1715"/>
    </row>
    <row r="17701" spans="11:12" ht="15" customHeight="1">
      <c r="K17701" s="1715"/>
      <c r="L17701" s="1715"/>
    </row>
    <row r="17702" spans="11:12" ht="15" customHeight="1">
      <c r="K17702" s="1715"/>
      <c r="L17702" s="1715"/>
    </row>
    <row r="17703" spans="11:12" ht="15" customHeight="1">
      <c r="K17703" s="1715"/>
      <c r="L17703" s="1715"/>
    </row>
    <row r="17704" spans="11:12" ht="15" customHeight="1">
      <c r="K17704" s="1715"/>
      <c r="L17704" s="1715"/>
    </row>
    <row r="17705" spans="11:12" ht="15" customHeight="1">
      <c r="K17705" s="1715"/>
      <c r="L17705" s="1715"/>
    </row>
    <row r="17706" spans="11:12" ht="15" customHeight="1">
      <c r="K17706" s="1715"/>
      <c r="L17706" s="1715"/>
    </row>
    <row r="17707" spans="11:12" ht="15" customHeight="1">
      <c r="K17707" s="1715"/>
      <c r="L17707" s="1715"/>
    </row>
    <row r="17708" spans="11:12" ht="15" customHeight="1">
      <c r="K17708" s="1715"/>
      <c r="L17708" s="1715"/>
    </row>
    <row r="17709" spans="11:12" ht="15" customHeight="1">
      <c r="K17709" s="1715"/>
      <c r="L17709" s="1715"/>
    </row>
    <row r="17710" spans="11:12" ht="15" customHeight="1">
      <c r="K17710" s="1715"/>
      <c r="L17710" s="1715"/>
    </row>
    <row r="17711" spans="11:12" ht="15" customHeight="1">
      <c r="K17711" s="1715"/>
      <c r="L17711" s="1715"/>
    </row>
    <row r="17712" spans="11:12" ht="15" customHeight="1">
      <c r="K17712" s="1715"/>
      <c r="L17712" s="1715"/>
    </row>
    <row r="17713" spans="11:12" ht="15" customHeight="1">
      <c r="K17713" s="1715"/>
      <c r="L17713" s="1715"/>
    </row>
    <row r="17714" spans="11:12" ht="15" customHeight="1">
      <c r="K17714" s="1715"/>
      <c r="L17714" s="1715"/>
    </row>
    <row r="17715" spans="11:12" ht="15" customHeight="1">
      <c r="K17715" s="1715"/>
      <c r="L17715" s="1715"/>
    </row>
    <row r="17716" spans="11:12" ht="15" customHeight="1">
      <c r="K17716" s="1715"/>
      <c r="L17716" s="1715"/>
    </row>
    <row r="17717" spans="11:12" ht="15" customHeight="1">
      <c r="K17717" s="1715"/>
      <c r="L17717" s="1715"/>
    </row>
    <row r="17718" spans="11:12" ht="15" customHeight="1">
      <c r="K17718" s="1715"/>
      <c r="L17718" s="1715"/>
    </row>
    <row r="17719" spans="11:12" ht="15" customHeight="1">
      <c r="K17719" s="1715"/>
      <c r="L17719" s="1715"/>
    </row>
    <row r="17720" spans="11:12" ht="15" customHeight="1">
      <c r="K17720" s="1715"/>
      <c r="L17720" s="1715"/>
    </row>
    <row r="17721" spans="11:12" ht="15" customHeight="1">
      <c r="K17721" s="1715"/>
      <c r="L17721" s="1715"/>
    </row>
    <row r="17722" spans="11:12" ht="15" customHeight="1">
      <c r="K17722" s="1715"/>
      <c r="L17722" s="1715"/>
    </row>
    <row r="17723" spans="11:12" ht="15" customHeight="1">
      <c r="K17723" s="1715"/>
      <c r="L17723" s="1715"/>
    </row>
    <row r="17724" spans="11:12" ht="15" customHeight="1">
      <c r="K17724" s="1715"/>
      <c r="L17724" s="1715"/>
    </row>
    <row r="17725" spans="11:12" ht="15" customHeight="1">
      <c r="K17725" s="1715"/>
      <c r="L17725" s="1715"/>
    </row>
    <row r="17726" spans="11:12" ht="15" customHeight="1">
      <c r="K17726" s="1715"/>
      <c r="L17726" s="1715"/>
    </row>
    <row r="17727" spans="11:12" ht="15" customHeight="1">
      <c r="K17727" s="1715"/>
      <c r="L17727" s="1715"/>
    </row>
    <row r="17728" spans="11:12" ht="15" customHeight="1">
      <c r="K17728" s="1715"/>
      <c r="L17728" s="1715"/>
    </row>
    <row r="17729" spans="11:12" ht="15" customHeight="1">
      <c r="K17729" s="1715"/>
      <c r="L17729" s="1715"/>
    </row>
    <row r="17730" spans="11:12" ht="15" customHeight="1">
      <c r="K17730" s="1715"/>
      <c r="L17730" s="1715"/>
    </row>
    <row r="17731" spans="11:12" ht="15" customHeight="1">
      <c r="K17731" s="1715"/>
      <c r="L17731" s="1715"/>
    </row>
    <row r="17732" spans="11:12" ht="15" customHeight="1">
      <c r="K17732" s="1715"/>
      <c r="L17732" s="1715"/>
    </row>
    <row r="17733" spans="11:12" ht="15" customHeight="1">
      <c r="K17733" s="1715"/>
      <c r="L17733" s="1715"/>
    </row>
    <row r="17734" spans="11:12" ht="15" customHeight="1">
      <c r="K17734" s="1715"/>
      <c r="L17734" s="1715"/>
    </row>
    <row r="17735" spans="11:12" ht="15" customHeight="1">
      <c r="K17735" s="1715"/>
      <c r="L17735" s="1715"/>
    </row>
    <row r="17736" spans="11:12" ht="15" customHeight="1">
      <c r="K17736" s="1715"/>
      <c r="L17736" s="1715"/>
    </row>
    <row r="17737" spans="11:12" ht="15" customHeight="1">
      <c r="K17737" s="1715"/>
      <c r="L17737" s="1715"/>
    </row>
    <row r="17738" spans="11:12" ht="15" customHeight="1">
      <c r="K17738" s="1715"/>
      <c r="L17738" s="1715"/>
    </row>
    <row r="17739" spans="11:12" ht="15" customHeight="1">
      <c r="K17739" s="1715"/>
      <c r="L17739" s="1715"/>
    </row>
    <row r="17740" spans="11:12" ht="15" customHeight="1">
      <c r="K17740" s="1715"/>
      <c r="L17740" s="1715"/>
    </row>
    <row r="17741" spans="11:12" ht="15" customHeight="1">
      <c r="K17741" s="1715"/>
      <c r="L17741" s="1715"/>
    </row>
    <row r="17742" spans="11:12" ht="15" customHeight="1">
      <c r="K17742" s="1715"/>
      <c r="L17742" s="1715"/>
    </row>
    <row r="17743" spans="11:12" ht="15" customHeight="1">
      <c r="K17743" s="1715"/>
      <c r="L17743" s="1715"/>
    </row>
    <row r="17744" spans="11:12" ht="15" customHeight="1">
      <c r="K17744" s="1715"/>
      <c r="L17744" s="1715"/>
    </row>
    <row r="17745" spans="11:12" ht="15" customHeight="1">
      <c r="K17745" s="1715"/>
      <c r="L17745" s="1715"/>
    </row>
    <row r="17746" spans="11:12" ht="15" customHeight="1">
      <c r="K17746" s="1715"/>
      <c r="L17746" s="1715"/>
    </row>
    <row r="17747" spans="11:12" ht="15" customHeight="1">
      <c r="K17747" s="1715"/>
      <c r="L17747" s="1715"/>
    </row>
    <row r="17748" spans="11:12" ht="15" customHeight="1">
      <c r="K17748" s="1715"/>
      <c r="L17748" s="1715"/>
    </row>
    <row r="17749" spans="11:12" ht="15" customHeight="1">
      <c r="K17749" s="1715"/>
      <c r="L17749" s="1715"/>
    </row>
    <row r="17750" spans="11:12" ht="15" customHeight="1">
      <c r="K17750" s="1715"/>
      <c r="L17750" s="1715"/>
    </row>
    <row r="17751" spans="11:12" ht="15" customHeight="1">
      <c r="K17751" s="1715"/>
      <c r="L17751" s="1715"/>
    </row>
    <row r="17752" spans="11:12" ht="15" customHeight="1">
      <c r="K17752" s="1715"/>
      <c r="L17752" s="1715"/>
    </row>
    <row r="17753" spans="11:12" ht="15" customHeight="1">
      <c r="K17753" s="1715"/>
      <c r="L17753" s="1715"/>
    </row>
    <row r="17754" spans="11:12" ht="15" customHeight="1">
      <c r="K17754" s="1715"/>
      <c r="L17754" s="1715"/>
    </row>
    <row r="17755" spans="11:12" ht="15" customHeight="1">
      <c r="K17755" s="1715"/>
      <c r="L17755" s="1715"/>
    </row>
    <row r="17756" spans="11:12" ht="15" customHeight="1">
      <c r="K17756" s="1715"/>
      <c r="L17756" s="1715"/>
    </row>
    <row r="17757" spans="11:12" ht="15" customHeight="1">
      <c r="K17757" s="1715"/>
      <c r="L17757" s="1715"/>
    </row>
    <row r="17758" spans="11:12" ht="15" customHeight="1">
      <c r="K17758" s="1715"/>
      <c r="L17758" s="1715"/>
    </row>
    <row r="17759" spans="11:12" ht="15" customHeight="1">
      <c r="K17759" s="1715"/>
      <c r="L17759" s="1715"/>
    </row>
    <row r="17760" spans="11:12" ht="15" customHeight="1">
      <c r="K17760" s="1715"/>
      <c r="L17760" s="1715"/>
    </row>
    <row r="17761" spans="11:12" ht="15" customHeight="1">
      <c r="K17761" s="1715"/>
      <c r="L17761" s="1715"/>
    </row>
    <row r="17762" spans="11:12" ht="15" customHeight="1">
      <c r="K17762" s="1715"/>
      <c r="L17762" s="1715"/>
    </row>
    <row r="17763" spans="11:12" ht="15" customHeight="1">
      <c r="K17763" s="1715"/>
      <c r="L17763" s="1715"/>
    </row>
    <row r="17764" spans="11:12" ht="15" customHeight="1">
      <c r="K17764" s="1715"/>
      <c r="L17764" s="1715"/>
    </row>
    <row r="17765" spans="11:12" ht="15" customHeight="1">
      <c r="K17765" s="1715"/>
      <c r="L17765" s="1715"/>
    </row>
    <row r="17766" spans="11:12" ht="15" customHeight="1">
      <c r="K17766" s="1715"/>
      <c r="L17766" s="1715"/>
    </row>
    <row r="17767" spans="11:12" ht="15" customHeight="1">
      <c r="K17767" s="1715"/>
      <c r="L17767" s="1715"/>
    </row>
    <row r="17768" spans="11:12" ht="15" customHeight="1">
      <c r="K17768" s="1715"/>
      <c r="L17768" s="1715"/>
    </row>
    <row r="17769" spans="11:12" ht="15" customHeight="1">
      <c r="K17769" s="1715"/>
      <c r="L17769" s="1715"/>
    </row>
    <row r="17770" spans="11:12" ht="15" customHeight="1">
      <c r="K17770" s="1715"/>
      <c r="L17770" s="1715"/>
    </row>
    <row r="17771" spans="11:12" ht="15" customHeight="1">
      <c r="K17771" s="1715"/>
      <c r="L17771" s="1715"/>
    </row>
    <row r="17772" spans="11:12" ht="15" customHeight="1">
      <c r="K17772" s="1715"/>
      <c r="L17772" s="1715"/>
    </row>
    <row r="17773" spans="11:12" ht="15" customHeight="1">
      <c r="K17773" s="1715"/>
      <c r="L17773" s="1715"/>
    </row>
    <row r="17774" spans="11:12" ht="15" customHeight="1">
      <c r="K17774" s="1715"/>
      <c r="L17774" s="1715"/>
    </row>
    <row r="17775" spans="11:12" ht="15" customHeight="1">
      <c r="K17775" s="1715"/>
      <c r="L17775" s="1715"/>
    </row>
    <row r="17776" spans="11:12" ht="15" customHeight="1">
      <c r="K17776" s="1715"/>
      <c r="L17776" s="1715"/>
    </row>
    <row r="17777" spans="11:12" ht="15" customHeight="1">
      <c r="K17777" s="1715"/>
      <c r="L17777" s="1715"/>
    </row>
    <row r="17778" spans="11:12" ht="15" customHeight="1">
      <c r="K17778" s="1715"/>
      <c r="L17778" s="1715"/>
    </row>
    <row r="17779" spans="11:12" ht="15" customHeight="1">
      <c r="K17779" s="1715"/>
      <c r="L17779" s="1715"/>
    </row>
    <row r="17780" spans="11:12" ht="15" customHeight="1">
      <c r="K17780" s="1715"/>
      <c r="L17780" s="1715"/>
    </row>
    <row r="17781" spans="11:12" ht="15" customHeight="1">
      <c r="K17781" s="1715"/>
      <c r="L17781" s="1715"/>
    </row>
    <row r="17782" spans="11:12" ht="15" customHeight="1">
      <c r="K17782" s="1715"/>
      <c r="L17782" s="1715"/>
    </row>
    <row r="17783" spans="11:12" ht="15" customHeight="1">
      <c r="K17783" s="1715"/>
      <c r="L17783" s="1715"/>
    </row>
    <row r="17784" spans="11:12" ht="15" customHeight="1">
      <c r="K17784" s="1715"/>
      <c r="L17784" s="1715"/>
    </row>
    <row r="17785" spans="11:12" ht="15" customHeight="1">
      <c r="K17785" s="1715"/>
      <c r="L17785" s="1715"/>
    </row>
    <row r="17786" spans="11:12" ht="15" customHeight="1">
      <c r="K17786" s="1715"/>
      <c r="L17786" s="1715"/>
    </row>
    <row r="17787" spans="11:12" ht="15" customHeight="1">
      <c r="K17787" s="1715"/>
      <c r="L17787" s="1715"/>
    </row>
    <row r="17788" spans="11:12" ht="15" customHeight="1">
      <c r="K17788" s="1715"/>
      <c r="L17788" s="1715"/>
    </row>
    <row r="17789" spans="11:12" ht="15" customHeight="1">
      <c r="K17789" s="1715"/>
      <c r="L17789" s="1715"/>
    </row>
    <row r="17790" spans="11:12" ht="15" customHeight="1">
      <c r="K17790" s="1715"/>
      <c r="L17790" s="1715"/>
    </row>
    <row r="17791" spans="11:12" ht="15" customHeight="1">
      <c r="K17791" s="1715"/>
      <c r="L17791" s="1715"/>
    </row>
    <row r="17792" spans="11:12" ht="15" customHeight="1">
      <c r="K17792" s="1715"/>
      <c r="L17792" s="1715"/>
    </row>
    <row r="17793" spans="11:12" ht="15" customHeight="1">
      <c r="K17793" s="1715"/>
      <c r="L17793" s="1715"/>
    </row>
    <row r="17794" spans="11:12" ht="15" customHeight="1">
      <c r="K17794" s="1715"/>
      <c r="L17794" s="1715"/>
    </row>
    <row r="17795" spans="11:12" ht="15" customHeight="1">
      <c r="K17795" s="1715"/>
      <c r="L17795" s="1715"/>
    </row>
    <row r="17796" spans="11:12" ht="15" customHeight="1">
      <c r="K17796" s="1715"/>
      <c r="L17796" s="1715"/>
    </row>
    <row r="17797" spans="11:12" ht="15" customHeight="1">
      <c r="K17797" s="1715"/>
      <c r="L17797" s="1715"/>
    </row>
    <row r="17798" spans="11:12" ht="15" customHeight="1">
      <c r="K17798" s="1715"/>
      <c r="L17798" s="1715"/>
    </row>
    <row r="17799" spans="11:12" ht="15" customHeight="1">
      <c r="K17799" s="1715"/>
      <c r="L17799" s="1715"/>
    </row>
    <row r="17800" spans="11:12" ht="15" customHeight="1">
      <c r="K17800" s="1715"/>
      <c r="L17800" s="1715"/>
    </row>
    <row r="17801" spans="11:12" ht="15" customHeight="1">
      <c r="K17801" s="1715"/>
      <c r="L17801" s="1715"/>
    </row>
    <row r="17802" spans="11:12" ht="15" customHeight="1">
      <c r="K17802" s="1715"/>
      <c r="L17802" s="1715"/>
    </row>
    <row r="17803" spans="11:12" ht="15" customHeight="1">
      <c r="K17803" s="1715"/>
      <c r="L17803" s="1715"/>
    </row>
    <row r="17804" spans="11:12" ht="15" customHeight="1">
      <c r="K17804" s="1715"/>
      <c r="L17804" s="1715"/>
    </row>
    <row r="17805" spans="11:12" ht="15" customHeight="1">
      <c r="K17805" s="1715"/>
      <c r="L17805" s="1715"/>
    </row>
    <row r="17806" spans="11:12" ht="15" customHeight="1">
      <c r="K17806" s="1715"/>
      <c r="L17806" s="1715"/>
    </row>
    <row r="17807" spans="11:12" ht="15" customHeight="1">
      <c r="K17807" s="1715"/>
      <c r="L17807" s="1715"/>
    </row>
    <row r="17808" spans="11:12" ht="15" customHeight="1">
      <c r="K17808" s="1715"/>
      <c r="L17808" s="1715"/>
    </row>
    <row r="17809" spans="11:12" ht="15" customHeight="1">
      <c r="K17809" s="1715"/>
      <c r="L17809" s="1715"/>
    </row>
    <row r="17810" spans="11:12" ht="15" customHeight="1">
      <c r="K17810" s="1715"/>
      <c r="L17810" s="1715"/>
    </row>
    <row r="17811" spans="11:12" ht="15" customHeight="1">
      <c r="K17811" s="1715"/>
      <c r="L17811" s="1715"/>
    </row>
    <row r="17812" spans="11:12" ht="15" customHeight="1">
      <c r="K17812" s="1715"/>
      <c r="L17812" s="1715"/>
    </row>
    <row r="17813" spans="11:12" ht="15" customHeight="1">
      <c r="K17813" s="1715"/>
      <c r="L17813" s="1715"/>
    </row>
    <row r="17814" spans="11:12" ht="15" customHeight="1">
      <c r="K17814" s="1715"/>
      <c r="L17814" s="1715"/>
    </row>
    <row r="17815" spans="11:12" ht="15" customHeight="1">
      <c r="K17815" s="1715"/>
      <c r="L17815" s="1715"/>
    </row>
    <row r="17816" spans="11:12" ht="15" customHeight="1">
      <c r="K17816" s="1715"/>
      <c r="L17816" s="1715"/>
    </row>
    <row r="17817" spans="11:12" ht="15" customHeight="1">
      <c r="K17817" s="1715"/>
      <c r="L17817" s="1715"/>
    </row>
    <row r="17818" spans="11:12" ht="15" customHeight="1">
      <c r="K17818" s="1715"/>
      <c r="L17818" s="1715"/>
    </row>
    <row r="17819" spans="11:12" ht="15" customHeight="1">
      <c r="K17819" s="1715"/>
      <c r="L17819" s="1715"/>
    </row>
    <row r="17820" spans="11:12" ht="15" customHeight="1">
      <c r="K17820" s="1715"/>
      <c r="L17820" s="1715"/>
    </row>
    <row r="17821" spans="11:12" ht="15" customHeight="1">
      <c r="K17821" s="1715"/>
      <c r="L17821" s="1715"/>
    </row>
    <row r="17822" spans="11:12" ht="15" customHeight="1">
      <c r="K17822" s="1715"/>
      <c r="L17822" s="1715"/>
    </row>
    <row r="17823" spans="11:12" ht="15" customHeight="1">
      <c r="K17823" s="1715"/>
      <c r="L17823" s="1715"/>
    </row>
    <row r="17824" spans="11:12" ht="15" customHeight="1">
      <c r="K17824" s="1715"/>
      <c r="L17824" s="1715"/>
    </row>
    <row r="17825" spans="11:12" ht="15" customHeight="1">
      <c r="K17825" s="1715"/>
      <c r="L17825" s="1715"/>
    </row>
    <row r="17826" spans="11:12" ht="15" customHeight="1">
      <c r="K17826" s="1715"/>
      <c r="L17826" s="1715"/>
    </row>
    <row r="17827" spans="11:12" ht="15" customHeight="1">
      <c r="K17827" s="1715"/>
      <c r="L17827" s="1715"/>
    </row>
    <row r="17828" spans="11:12" ht="15" customHeight="1">
      <c r="K17828" s="1715"/>
      <c r="L17828" s="1715"/>
    </row>
    <row r="17829" spans="11:12" ht="15" customHeight="1">
      <c r="K17829" s="1715"/>
      <c r="L17829" s="1715"/>
    </row>
    <row r="17830" spans="11:12" ht="15" customHeight="1">
      <c r="K17830" s="1715"/>
      <c r="L17830" s="1715"/>
    </row>
    <row r="17831" spans="11:12" ht="15" customHeight="1">
      <c r="K17831" s="1715"/>
      <c r="L17831" s="1715"/>
    </row>
    <row r="17832" spans="11:12" ht="15" customHeight="1">
      <c r="K17832" s="1715"/>
      <c r="L17832" s="1715"/>
    </row>
    <row r="17833" spans="11:12" ht="15" customHeight="1">
      <c r="K17833" s="1715"/>
      <c r="L17833" s="1715"/>
    </row>
    <row r="17834" spans="11:12" ht="15" customHeight="1">
      <c r="K17834" s="1715"/>
      <c r="L17834" s="1715"/>
    </row>
    <row r="17835" spans="11:12" ht="15" customHeight="1">
      <c r="K17835" s="1715"/>
      <c r="L17835" s="1715"/>
    </row>
    <row r="17836" spans="11:12" ht="15" customHeight="1">
      <c r="K17836" s="1715"/>
      <c r="L17836" s="1715"/>
    </row>
    <row r="17837" spans="11:12" ht="15" customHeight="1">
      <c r="K17837" s="1715"/>
      <c r="L17837" s="1715"/>
    </row>
    <row r="17838" spans="11:12" ht="15" customHeight="1">
      <c r="K17838" s="1715"/>
      <c r="L17838" s="1715"/>
    </row>
    <row r="17839" spans="11:12" ht="15" customHeight="1">
      <c r="K17839" s="1715"/>
      <c r="L17839" s="1715"/>
    </row>
    <row r="17840" spans="11:12" ht="15" customHeight="1">
      <c r="K17840" s="1715"/>
      <c r="L17840" s="1715"/>
    </row>
    <row r="17841" spans="11:12" ht="15" customHeight="1">
      <c r="K17841" s="1715"/>
      <c r="L17841" s="1715"/>
    </row>
    <row r="17842" spans="11:12" ht="15" customHeight="1">
      <c r="K17842" s="1715"/>
      <c r="L17842" s="1715"/>
    </row>
    <row r="17843" spans="11:12" ht="15" customHeight="1">
      <c r="K17843" s="1715"/>
      <c r="L17843" s="1715"/>
    </row>
    <row r="17844" spans="11:12" ht="15" customHeight="1">
      <c r="K17844" s="1715"/>
      <c r="L17844" s="1715"/>
    </row>
    <row r="17845" spans="11:12" ht="15" customHeight="1">
      <c r="K17845" s="1715"/>
      <c r="L17845" s="1715"/>
    </row>
    <row r="17846" spans="11:12" ht="15" customHeight="1">
      <c r="K17846" s="1715"/>
      <c r="L17846" s="1715"/>
    </row>
    <row r="17847" spans="11:12" ht="15" customHeight="1">
      <c r="K17847" s="1715"/>
      <c r="L17847" s="1715"/>
    </row>
    <row r="17848" spans="11:12" ht="15" customHeight="1">
      <c r="K17848" s="1715"/>
      <c r="L17848" s="1715"/>
    </row>
    <row r="17849" spans="11:12" ht="15" customHeight="1">
      <c r="K17849" s="1715"/>
      <c r="L17849" s="1715"/>
    </row>
    <row r="17850" spans="11:12" ht="15" customHeight="1">
      <c r="K17850" s="1715"/>
      <c r="L17850" s="1715"/>
    </row>
    <row r="17851" spans="11:12" ht="15" customHeight="1">
      <c r="K17851" s="1715"/>
      <c r="L17851" s="1715"/>
    </row>
    <row r="17852" spans="11:12" ht="15" customHeight="1">
      <c r="K17852" s="1715"/>
      <c r="L17852" s="1715"/>
    </row>
    <row r="17853" spans="11:12" ht="15" customHeight="1">
      <c r="K17853" s="1715"/>
      <c r="L17853" s="1715"/>
    </row>
    <row r="17854" spans="11:12" ht="15" customHeight="1">
      <c r="K17854" s="1715"/>
      <c r="L17854" s="1715"/>
    </row>
    <row r="17855" spans="11:12" ht="15" customHeight="1">
      <c r="K17855" s="1715"/>
      <c r="L17855" s="1715"/>
    </row>
    <row r="17856" spans="11:12" ht="15" customHeight="1">
      <c r="K17856" s="1715"/>
      <c r="L17856" s="1715"/>
    </row>
    <row r="17857" spans="11:12" ht="15" customHeight="1">
      <c r="K17857" s="1715"/>
      <c r="L17857" s="1715"/>
    </row>
    <row r="17858" spans="11:12" ht="15" customHeight="1">
      <c r="K17858" s="1715"/>
      <c r="L17858" s="1715"/>
    </row>
    <row r="17859" spans="11:12" ht="15" customHeight="1">
      <c r="K17859" s="1715"/>
      <c r="L17859" s="1715"/>
    </row>
    <row r="17860" spans="11:12" ht="15" customHeight="1">
      <c r="K17860" s="1715"/>
      <c r="L17860" s="1715"/>
    </row>
    <row r="17861" spans="11:12" ht="15" customHeight="1">
      <c r="K17861" s="1715"/>
      <c r="L17861" s="1715"/>
    </row>
    <row r="17862" spans="11:12" ht="15" customHeight="1">
      <c r="K17862" s="1715"/>
      <c r="L17862" s="1715"/>
    </row>
    <row r="17863" spans="11:12" ht="15" customHeight="1">
      <c r="K17863" s="1715"/>
      <c r="L17863" s="1715"/>
    </row>
    <row r="17864" spans="11:12" ht="15" customHeight="1">
      <c r="K17864" s="1715"/>
      <c r="L17864" s="1715"/>
    </row>
    <row r="17865" spans="11:12" ht="15" customHeight="1">
      <c r="K17865" s="1715"/>
      <c r="L17865" s="1715"/>
    </row>
    <row r="17866" spans="11:12" ht="15" customHeight="1">
      <c r="K17866" s="1715"/>
      <c r="L17866" s="1715"/>
    </row>
    <row r="17867" spans="11:12" ht="15" customHeight="1">
      <c r="K17867" s="1715"/>
      <c r="L17867" s="1715"/>
    </row>
    <row r="17868" spans="11:12" ht="15" customHeight="1">
      <c r="K17868" s="1715"/>
      <c r="L17868" s="1715"/>
    </row>
    <row r="17869" spans="11:12" ht="15" customHeight="1">
      <c r="K17869" s="1715"/>
      <c r="L17869" s="1715"/>
    </row>
    <row r="17870" spans="11:12" ht="15" customHeight="1">
      <c r="K17870" s="1715"/>
      <c r="L17870" s="1715"/>
    </row>
    <row r="17871" spans="11:12" ht="15" customHeight="1">
      <c r="K17871" s="1715"/>
      <c r="L17871" s="1715"/>
    </row>
    <row r="17872" spans="11:12" ht="15" customHeight="1">
      <c r="K17872" s="1715"/>
      <c r="L17872" s="1715"/>
    </row>
    <row r="17873" spans="11:12" ht="15" customHeight="1">
      <c r="K17873" s="1715"/>
      <c r="L17873" s="1715"/>
    </row>
    <row r="17874" spans="11:12" ht="15" customHeight="1">
      <c r="K17874" s="1715"/>
      <c r="L17874" s="1715"/>
    </row>
    <row r="17875" spans="11:12" ht="15" customHeight="1">
      <c r="K17875" s="1715"/>
      <c r="L17875" s="1715"/>
    </row>
    <row r="17876" spans="11:12" ht="15" customHeight="1">
      <c r="K17876" s="1715"/>
      <c r="L17876" s="1715"/>
    </row>
    <row r="17877" spans="11:12" ht="15" customHeight="1">
      <c r="K17877" s="1715"/>
      <c r="L17877" s="1715"/>
    </row>
    <row r="17878" spans="11:12" ht="15" customHeight="1">
      <c r="K17878" s="1715"/>
      <c r="L17878" s="1715"/>
    </row>
    <row r="17879" spans="11:12" ht="15" customHeight="1">
      <c r="K17879" s="1715"/>
      <c r="L17879" s="1715"/>
    </row>
    <row r="17880" spans="11:12" ht="15" customHeight="1">
      <c r="K17880" s="1715"/>
      <c r="L17880" s="1715"/>
    </row>
    <row r="17881" spans="11:12" ht="15" customHeight="1">
      <c r="K17881" s="1715"/>
      <c r="L17881" s="1715"/>
    </row>
    <row r="17882" spans="11:12" ht="15" customHeight="1">
      <c r="K17882" s="1715"/>
      <c r="L17882" s="1715"/>
    </row>
    <row r="17883" spans="11:12" ht="15" customHeight="1">
      <c r="K17883" s="1715"/>
      <c r="L17883" s="1715"/>
    </row>
    <row r="17884" spans="11:12" ht="15" customHeight="1">
      <c r="K17884" s="1715"/>
      <c r="L17884" s="1715"/>
    </row>
    <row r="17885" spans="11:12" ht="15" customHeight="1">
      <c r="K17885" s="1715"/>
      <c r="L17885" s="1715"/>
    </row>
    <row r="17886" spans="11:12" ht="15" customHeight="1">
      <c r="K17886" s="1715"/>
      <c r="L17886" s="1715"/>
    </row>
    <row r="17887" spans="11:12" ht="15" customHeight="1">
      <c r="K17887" s="1715"/>
      <c r="L17887" s="1715"/>
    </row>
    <row r="17888" spans="11:12" ht="15" customHeight="1">
      <c r="K17888" s="1715"/>
      <c r="L17888" s="1715"/>
    </row>
    <row r="17889" spans="11:12" ht="15" customHeight="1">
      <c r="K17889" s="1715"/>
      <c r="L17889" s="1715"/>
    </row>
    <row r="17890" spans="11:12" ht="15" customHeight="1">
      <c r="K17890" s="1715"/>
      <c r="L17890" s="1715"/>
    </row>
    <row r="17891" spans="11:12" ht="15" customHeight="1">
      <c r="K17891" s="1715"/>
      <c r="L17891" s="1715"/>
    </row>
    <row r="17892" spans="11:12" ht="15" customHeight="1">
      <c r="K17892" s="1715"/>
      <c r="L17892" s="1715"/>
    </row>
    <row r="17893" spans="11:12" ht="15" customHeight="1">
      <c r="K17893" s="1715"/>
      <c r="L17893" s="1715"/>
    </row>
    <row r="17894" spans="11:12" ht="15" customHeight="1">
      <c r="K17894" s="1715"/>
      <c r="L17894" s="1715"/>
    </row>
    <row r="17895" spans="11:12" ht="15" customHeight="1">
      <c r="K17895" s="1715"/>
      <c r="L17895" s="1715"/>
    </row>
    <row r="17896" spans="11:12" ht="15" customHeight="1">
      <c r="K17896" s="1715"/>
      <c r="L17896" s="1715"/>
    </row>
    <row r="17897" spans="11:12" ht="15" customHeight="1">
      <c r="K17897" s="1715"/>
      <c r="L17897" s="1715"/>
    </row>
    <row r="17898" spans="11:12" ht="15" customHeight="1">
      <c r="K17898" s="1715"/>
      <c r="L17898" s="1715"/>
    </row>
    <row r="17899" spans="11:12" ht="15" customHeight="1">
      <c r="K17899" s="1715"/>
      <c r="L17899" s="1715"/>
    </row>
    <row r="17900" spans="11:12" ht="15" customHeight="1">
      <c r="K17900" s="1715"/>
      <c r="L17900" s="1715"/>
    </row>
    <row r="17901" spans="11:12" ht="15" customHeight="1">
      <c r="K17901" s="1715"/>
      <c r="L17901" s="1715"/>
    </row>
    <row r="17902" spans="11:12" ht="15" customHeight="1">
      <c r="K17902" s="1715"/>
      <c r="L17902" s="1715"/>
    </row>
    <row r="17903" spans="11:12" ht="15" customHeight="1">
      <c r="K17903" s="1715"/>
      <c r="L17903" s="1715"/>
    </row>
    <row r="17904" spans="11:12" ht="15" customHeight="1">
      <c r="K17904" s="1715"/>
      <c r="L17904" s="1715"/>
    </row>
    <row r="17905" spans="11:12" ht="15" customHeight="1">
      <c r="K17905" s="1715"/>
      <c r="L17905" s="1715"/>
    </row>
    <row r="17906" spans="11:12" ht="15" customHeight="1">
      <c r="K17906" s="1715"/>
      <c r="L17906" s="1715"/>
    </row>
    <row r="17907" spans="11:12" ht="15" customHeight="1">
      <c r="K17907" s="1715"/>
      <c r="L17907" s="1715"/>
    </row>
    <row r="17908" spans="11:12" ht="15" customHeight="1">
      <c r="K17908" s="1715"/>
      <c r="L17908" s="1715"/>
    </row>
    <row r="17909" spans="11:12" ht="15" customHeight="1">
      <c r="K17909" s="1715"/>
      <c r="L17909" s="1715"/>
    </row>
    <row r="17910" spans="11:12" ht="15" customHeight="1">
      <c r="K17910" s="1715"/>
      <c r="L17910" s="1715"/>
    </row>
    <row r="17911" spans="11:12" ht="15" customHeight="1">
      <c r="K17911" s="1715"/>
      <c r="L17911" s="1715"/>
    </row>
    <row r="17912" spans="11:12" ht="15" customHeight="1">
      <c r="K17912" s="1715"/>
      <c r="L17912" s="1715"/>
    </row>
    <row r="17913" spans="11:12" ht="15" customHeight="1">
      <c r="K17913" s="1715"/>
      <c r="L17913" s="1715"/>
    </row>
    <row r="17914" spans="11:12" ht="15" customHeight="1">
      <c r="K17914" s="1715"/>
      <c r="L17914" s="1715"/>
    </row>
    <row r="17915" spans="11:12" ht="15" customHeight="1">
      <c r="K17915" s="1715"/>
      <c r="L17915" s="1715"/>
    </row>
    <row r="17916" spans="11:12" ht="15" customHeight="1">
      <c r="K17916" s="1715"/>
      <c r="L17916" s="1715"/>
    </row>
    <row r="17917" spans="11:12" ht="15" customHeight="1">
      <c r="K17917" s="1715"/>
      <c r="L17917" s="1715"/>
    </row>
    <row r="17918" spans="11:12" ht="15" customHeight="1">
      <c r="K17918" s="1715"/>
      <c r="L17918" s="1715"/>
    </row>
    <row r="17919" spans="11:12" ht="15" customHeight="1">
      <c r="K17919" s="1715"/>
      <c r="L17919" s="1715"/>
    </row>
    <row r="17920" spans="11:12" ht="15" customHeight="1">
      <c r="K17920" s="1715"/>
      <c r="L17920" s="1715"/>
    </row>
    <row r="17921" spans="11:12" ht="15" customHeight="1">
      <c r="K17921" s="1715"/>
      <c r="L17921" s="1715"/>
    </row>
    <row r="17922" spans="11:12" ht="15" customHeight="1">
      <c r="K17922" s="1715"/>
      <c r="L17922" s="1715"/>
    </row>
    <row r="17923" spans="11:12" ht="15" customHeight="1">
      <c r="K17923" s="1715"/>
      <c r="L17923" s="1715"/>
    </row>
    <row r="17924" spans="11:12" ht="15" customHeight="1">
      <c r="K17924" s="1715"/>
      <c r="L17924" s="1715"/>
    </row>
    <row r="17925" spans="11:12" ht="15" customHeight="1">
      <c r="K17925" s="1715"/>
      <c r="L17925" s="1715"/>
    </row>
    <row r="17926" spans="11:12" ht="15" customHeight="1">
      <c r="K17926" s="1715"/>
      <c r="L17926" s="1715"/>
    </row>
    <row r="17927" spans="11:12" ht="15" customHeight="1">
      <c r="K17927" s="1715"/>
      <c r="L17927" s="1715"/>
    </row>
    <row r="17928" spans="11:12" ht="15" customHeight="1">
      <c r="K17928" s="1715"/>
      <c r="L17928" s="1715"/>
    </row>
    <row r="17929" spans="11:12" ht="15" customHeight="1">
      <c r="K17929" s="1715"/>
      <c r="L17929" s="1715"/>
    </row>
    <row r="17930" spans="11:12" ht="15" customHeight="1">
      <c r="K17930" s="1715"/>
      <c r="L17930" s="1715"/>
    </row>
    <row r="17931" spans="11:12" ht="15" customHeight="1">
      <c r="K17931" s="1715"/>
      <c r="L17931" s="1715"/>
    </row>
    <row r="17932" spans="11:12" ht="15" customHeight="1">
      <c r="K17932" s="1715"/>
      <c r="L17932" s="1715"/>
    </row>
    <row r="17933" spans="11:12" ht="15" customHeight="1">
      <c r="K17933" s="1715"/>
      <c r="L17933" s="1715"/>
    </row>
    <row r="17934" spans="11:12" ht="15" customHeight="1">
      <c r="K17934" s="1715"/>
      <c r="L17934" s="1715"/>
    </row>
    <row r="17935" spans="11:12" ht="15" customHeight="1">
      <c r="K17935" s="1715"/>
      <c r="L17935" s="1715"/>
    </row>
    <row r="17936" spans="11:12" ht="15" customHeight="1">
      <c r="K17936" s="1715"/>
      <c r="L17936" s="1715"/>
    </row>
    <row r="17937" spans="11:12" ht="15" customHeight="1">
      <c r="K17937" s="1715"/>
      <c r="L17937" s="1715"/>
    </row>
    <row r="17938" spans="11:12" ht="15" customHeight="1">
      <c r="K17938" s="1715"/>
      <c r="L17938" s="1715"/>
    </row>
    <row r="17939" spans="11:12" ht="15" customHeight="1">
      <c r="K17939" s="1715"/>
      <c r="L17939" s="1715"/>
    </row>
    <row r="17940" spans="11:12" ht="15" customHeight="1">
      <c r="K17940" s="1715"/>
      <c r="L17940" s="1715"/>
    </row>
    <row r="17941" spans="11:12" ht="15" customHeight="1">
      <c r="K17941" s="1715"/>
      <c r="L17941" s="1715"/>
    </row>
    <row r="17942" spans="11:12" ht="15" customHeight="1">
      <c r="K17942" s="1715"/>
      <c r="L17942" s="1715"/>
    </row>
    <row r="17943" spans="11:12" ht="15" customHeight="1">
      <c r="K17943" s="1715"/>
      <c r="L17943" s="1715"/>
    </row>
    <row r="17944" spans="11:12" ht="15" customHeight="1">
      <c r="K17944" s="1715"/>
      <c r="L17944" s="1715"/>
    </row>
    <row r="17945" spans="11:12" ht="15" customHeight="1">
      <c r="K17945" s="1715"/>
      <c r="L17945" s="1715"/>
    </row>
    <row r="17946" spans="11:12" ht="15" customHeight="1">
      <c r="K17946" s="1715"/>
      <c r="L17946" s="1715"/>
    </row>
    <row r="17947" spans="11:12" ht="15" customHeight="1">
      <c r="K17947" s="1715"/>
      <c r="L17947" s="1715"/>
    </row>
    <row r="17948" spans="11:12" ht="15" customHeight="1">
      <c r="K17948" s="1715"/>
      <c r="L17948" s="1715"/>
    </row>
    <row r="17949" spans="11:12" ht="15" customHeight="1">
      <c r="K17949" s="1715"/>
      <c r="L17949" s="1715"/>
    </row>
    <row r="17950" spans="11:12" ht="15" customHeight="1">
      <c r="K17950" s="1715"/>
      <c r="L17950" s="1715"/>
    </row>
    <row r="17951" spans="11:12" ht="15" customHeight="1">
      <c r="K17951" s="1715"/>
      <c r="L17951" s="1715"/>
    </row>
    <row r="17952" spans="11:12" ht="15" customHeight="1">
      <c r="K17952" s="1715"/>
      <c r="L17952" s="1715"/>
    </row>
    <row r="17953" spans="11:12" ht="15" customHeight="1">
      <c r="K17953" s="1715"/>
      <c r="L17953" s="1715"/>
    </row>
    <row r="17954" spans="11:12" ht="15" customHeight="1">
      <c r="K17954" s="1715"/>
      <c r="L17954" s="1715"/>
    </row>
    <row r="17955" spans="11:12" ht="15" customHeight="1">
      <c r="K17955" s="1715"/>
      <c r="L17955" s="1715"/>
    </row>
    <row r="17956" spans="11:12" ht="15" customHeight="1">
      <c r="K17956" s="1715"/>
      <c r="L17956" s="1715"/>
    </row>
    <row r="17957" spans="11:12" ht="15" customHeight="1">
      <c r="K17957" s="1715"/>
      <c r="L17957" s="1715"/>
    </row>
    <row r="17958" spans="11:12" ht="15" customHeight="1">
      <c r="K17958" s="1715"/>
      <c r="L17958" s="1715"/>
    </row>
    <row r="17959" spans="11:12" ht="15" customHeight="1">
      <c r="K17959" s="1715"/>
      <c r="L17959" s="1715"/>
    </row>
    <row r="17960" spans="11:12" ht="15" customHeight="1">
      <c r="K17960" s="1715"/>
      <c r="L17960" s="1715"/>
    </row>
    <row r="17961" spans="11:12" ht="15" customHeight="1">
      <c r="K17961" s="1715"/>
      <c r="L17961" s="1715"/>
    </row>
    <row r="17962" spans="11:12" ht="15" customHeight="1">
      <c r="K17962" s="1715"/>
      <c r="L17962" s="1715"/>
    </row>
    <row r="17963" spans="11:12" ht="15" customHeight="1">
      <c r="K17963" s="1715"/>
      <c r="L17963" s="1715"/>
    </row>
    <row r="17964" spans="11:12" ht="15" customHeight="1">
      <c r="K17964" s="1715"/>
      <c r="L17964" s="1715"/>
    </row>
    <row r="17965" spans="11:12" ht="15" customHeight="1">
      <c r="K17965" s="1715"/>
      <c r="L17965" s="1715"/>
    </row>
    <row r="17966" spans="11:12" ht="15" customHeight="1">
      <c r="K17966" s="1715"/>
      <c r="L17966" s="1715"/>
    </row>
    <row r="17967" spans="11:12" ht="15" customHeight="1">
      <c r="K17967" s="1715"/>
      <c r="L17967" s="1715"/>
    </row>
    <row r="17968" spans="11:12" ht="15" customHeight="1">
      <c r="K17968" s="1715"/>
      <c r="L17968" s="1715"/>
    </row>
    <row r="17969" spans="11:12" ht="15" customHeight="1">
      <c r="K17969" s="1715"/>
      <c r="L17969" s="1715"/>
    </row>
    <row r="17970" spans="11:12" ht="15" customHeight="1">
      <c r="K17970" s="1715"/>
      <c r="L17970" s="1715"/>
    </row>
    <row r="17971" spans="11:12" ht="15" customHeight="1">
      <c r="K17971" s="1715"/>
      <c r="L17971" s="1715"/>
    </row>
    <row r="17972" spans="11:12" ht="15" customHeight="1">
      <c r="K17972" s="1715"/>
      <c r="L17972" s="1715"/>
    </row>
    <row r="17973" spans="11:12" ht="15" customHeight="1">
      <c r="K17973" s="1715"/>
      <c r="L17973" s="1715"/>
    </row>
    <row r="17974" spans="11:12" ht="15" customHeight="1">
      <c r="K17974" s="1715"/>
      <c r="L17974" s="1715"/>
    </row>
    <row r="17975" spans="11:12" ht="15" customHeight="1">
      <c r="K17975" s="1715"/>
      <c r="L17975" s="1715"/>
    </row>
    <row r="17976" spans="11:12" ht="15" customHeight="1">
      <c r="K17976" s="1715"/>
      <c r="L17976" s="1715"/>
    </row>
    <row r="17977" spans="11:12" ht="15" customHeight="1">
      <c r="K17977" s="1715"/>
      <c r="L17977" s="1715"/>
    </row>
    <row r="17978" spans="11:12" ht="15" customHeight="1">
      <c r="K17978" s="1715"/>
      <c r="L17978" s="1715"/>
    </row>
    <row r="17979" spans="11:12" ht="15" customHeight="1">
      <c r="K17979" s="1715"/>
      <c r="L17979" s="1715"/>
    </row>
    <row r="17980" spans="11:12" ht="15" customHeight="1">
      <c r="K17980" s="1715"/>
      <c r="L17980" s="1715"/>
    </row>
    <row r="17981" spans="11:12" ht="15" customHeight="1">
      <c r="K17981" s="1715"/>
      <c r="L17981" s="1715"/>
    </row>
    <row r="17982" spans="11:12" ht="15" customHeight="1">
      <c r="K17982" s="1715"/>
      <c r="L17982" s="1715"/>
    </row>
    <row r="17983" spans="11:12" ht="15" customHeight="1">
      <c r="K17983" s="1715"/>
      <c r="L17983" s="1715"/>
    </row>
    <row r="17984" spans="11:12" ht="15" customHeight="1">
      <c r="K17984" s="1715"/>
      <c r="L17984" s="1715"/>
    </row>
    <row r="17985" spans="11:12" ht="15" customHeight="1">
      <c r="K17985" s="1715"/>
      <c r="L17985" s="1715"/>
    </row>
    <row r="17986" spans="11:12" ht="15" customHeight="1">
      <c r="K17986" s="1715"/>
      <c r="L17986" s="1715"/>
    </row>
    <row r="17987" spans="11:12" ht="15" customHeight="1">
      <c r="K17987" s="1715"/>
      <c r="L17987" s="1715"/>
    </row>
    <row r="17988" spans="11:12" ht="15" customHeight="1">
      <c r="K17988" s="1715"/>
      <c r="L17988" s="1715"/>
    </row>
    <row r="17989" spans="11:12" ht="15" customHeight="1">
      <c r="K17989" s="1715"/>
      <c r="L17989" s="1715"/>
    </row>
    <row r="17990" spans="11:12" ht="15" customHeight="1">
      <c r="K17990" s="1715"/>
      <c r="L17990" s="1715"/>
    </row>
    <row r="17991" spans="11:12" ht="15" customHeight="1">
      <c r="K17991" s="1715"/>
      <c r="L17991" s="1715"/>
    </row>
    <row r="17992" spans="11:12" ht="15" customHeight="1">
      <c r="K17992" s="1715"/>
      <c r="L17992" s="1715"/>
    </row>
    <row r="17993" spans="11:12" ht="15" customHeight="1">
      <c r="K17993" s="1715"/>
      <c r="L17993" s="1715"/>
    </row>
    <row r="17994" spans="11:12" ht="15" customHeight="1">
      <c r="K17994" s="1715"/>
      <c r="L17994" s="1715"/>
    </row>
    <row r="17995" spans="11:12" ht="15" customHeight="1">
      <c r="K17995" s="1715"/>
      <c r="L17995" s="1715"/>
    </row>
    <row r="17996" spans="11:12" ht="15" customHeight="1">
      <c r="K17996" s="1715"/>
      <c r="L17996" s="1715"/>
    </row>
    <row r="17997" spans="11:12" ht="15" customHeight="1">
      <c r="K17997" s="1715"/>
      <c r="L17997" s="1715"/>
    </row>
    <row r="17998" spans="11:12" ht="15" customHeight="1">
      <c r="K17998" s="1715"/>
      <c r="L17998" s="1715"/>
    </row>
    <row r="17999" spans="11:12" ht="15" customHeight="1">
      <c r="K17999" s="1715"/>
      <c r="L17999" s="1715"/>
    </row>
    <row r="18000" spans="11:12" ht="15" customHeight="1">
      <c r="K18000" s="1715"/>
      <c r="L18000" s="1715"/>
    </row>
    <row r="18001" spans="11:12" ht="15" customHeight="1">
      <c r="K18001" s="1715"/>
      <c r="L18001" s="1715"/>
    </row>
    <row r="18002" spans="11:12" ht="15" customHeight="1">
      <c r="K18002" s="1715"/>
      <c r="L18002" s="1715"/>
    </row>
    <row r="18003" spans="11:12" ht="15" customHeight="1">
      <c r="K18003" s="1715"/>
      <c r="L18003" s="1715"/>
    </row>
    <row r="18004" spans="11:12" ht="15" customHeight="1">
      <c r="K18004" s="1715"/>
      <c r="L18004" s="1715"/>
    </row>
    <row r="18005" spans="11:12" ht="15" customHeight="1">
      <c r="K18005" s="1715"/>
      <c r="L18005" s="1715"/>
    </row>
    <row r="18006" spans="11:12" ht="15" customHeight="1">
      <c r="K18006" s="1715"/>
      <c r="L18006" s="1715"/>
    </row>
    <row r="18007" spans="11:12" ht="15" customHeight="1">
      <c r="K18007" s="1715"/>
      <c r="L18007" s="1715"/>
    </row>
    <row r="18008" spans="11:12" ht="15" customHeight="1">
      <c r="K18008" s="1715"/>
      <c r="L18008" s="1715"/>
    </row>
    <row r="18009" spans="11:12" ht="15" customHeight="1">
      <c r="K18009" s="1715"/>
      <c r="L18009" s="1715"/>
    </row>
    <row r="18010" spans="11:12" ht="15" customHeight="1">
      <c r="K18010" s="1715"/>
      <c r="L18010" s="1715"/>
    </row>
    <row r="18011" spans="11:12" ht="15" customHeight="1">
      <c r="K18011" s="1715"/>
      <c r="L18011" s="1715"/>
    </row>
    <row r="18012" spans="11:12" ht="15" customHeight="1">
      <c r="K18012" s="1715"/>
      <c r="L18012" s="1715"/>
    </row>
    <row r="18013" spans="11:12" ht="15" customHeight="1">
      <c r="K18013" s="1715"/>
      <c r="L18013" s="1715"/>
    </row>
    <row r="18014" spans="11:12" ht="15" customHeight="1">
      <c r="K18014" s="1715"/>
      <c r="L18014" s="1715"/>
    </row>
    <row r="18015" spans="11:12" ht="15" customHeight="1">
      <c r="K18015" s="1715"/>
      <c r="L18015" s="1715"/>
    </row>
    <row r="18016" spans="11:12" ht="15" customHeight="1">
      <c r="K18016" s="1715"/>
      <c r="L18016" s="1715"/>
    </row>
    <row r="18017" spans="11:12" ht="15" customHeight="1">
      <c r="K18017" s="1715"/>
      <c r="L18017" s="1715"/>
    </row>
    <row r="18018" spans="11:12" ht="15" customHeight="1">
      <c r="K18018" s="1715"/>
      <c r="L18018" s="1715"/>
    </row>
    <row r="18019" spans="11:12" ht="15" customHeight="1">
      <c r="K18019" s="1715"/>
      <c r="L18019" s="1715"/>
    </row>
    <row r="18020" spans="11:12" ht="15" customHeight="1">
      <c r="K18020" s="1715"/>
      <c r="L18020" s="1715"/>
    </row>
    <row r="18021" spans="11:12" ht="15" customHeight="1">
      <c r="K18021" s="1715"/>
      <c r="L18021" s="1715"/>
    </row>
    <row r="18022" spans="11:12" ht="15" customHeight="1">
      <c r="K18022" s="1715"/>
      <c r="L18022" s="1715"/>
    </row>
    <row r="18023" spans="11:12" ht="15" customHeight="1">
      <c r="K18023" s="1715"/>
      <c r="L18023" s="1715"/>
    </row>
    <row r="18024" spans="11:12" ht="15" customHeight="1">
      <c r="K18024" s="1715"/>
      <c r="L18024" s="1715"/>
    </row>
    <row r="18025" spans="11:12" ht="15" customHeight="1">
      <c r="K18025" s="1715"/>
      <c r="L18025" s="1715"/>
    </row>
    <row r="18026" spans="11:12" ht="15" customHeight="1">
      <c r="K18026" s="1715"/>
      <c r="L18026" s="1715"/>
    </row>
    <row r="18027" spans="11:12" ht="15" customHeight="1">
      <c r="K18027" s="1715"/>
      <c r="L18027" s="1715"/>
    </row>
    <row r="18028" spans="11:12" ht="15" customHeight="1">
      <c r="K18028" s="1715"/>
      <c r="L18028" s="1715"/>
    </row>
    <row r="18029" spans="11:12" ht="15" customHeight="1">
      <c r="K18029" s="1715"/>
      <c r="L18029" s="1715"/>
    </row>
    <row r="18030" spans="11:12" ht="15" customHeight="1">
      <c r="K18030" s="1715"/>
      <c r="L18030" s="1715"/>
    </row>
    <row r="18031" spans="11:12" ht="15" customHeight="1">
      <c r="K18031" s="1715"/>
      <c r="L18031" s="1715"/>
    </row>
    <row r="18032" spans="11:12" ht="15" customHeight="1">
      <c r="K18032" s="1715"/>
      <c r="L18032" s="1715"/>
    </row>
    <row r="18033" spans="11:12" ht="15" customHeight="1">
      <c r="K18033" s="1715"/>
      <c r="L18033" s="1715"/>
    </row>
    <row r="18034" spans="11:12" ht="15" customHeight="1">
      <c r="K18034" s="1715"/>
      <c r="L18034" s="1715"/>
    </row>
    <row r="18035" spans="11:12" ht="15" customHeight="1">
      <c r="K18035" s="1715"/>
      <c r="L18035" s="1715"/>
    </row>
    <row r="18036" spans="11:12" ht="15" customHeight="1">
      <c r="K18036" s="1715"/>
      <c r="L18036" s="1715"/>
    </row>
    <row r="18037" spans="11:12" ht="15" customHeight="1">
      <c r="K18037" s="1715"/>
      <c r="L18037" s="1715"/>
    </row>
    <row r="18038" spans="11:12" ht="15" customHeight="1">
      <c r="K18038" s="1715"/>
      <c r="L18038" s="1715"/>
    </row>
    <row r="18039" spans="11:12" ht="15" customHeight="1">
      <c r="K18039" s="1715"/>
      <c r="L18039" s="1715"/>
    </row>
    <row r="18040" spans="11:12" ht="15" customHeight="1">
      <c r="K18040" s="1715"/>
      <c r="L18040" s="1715"/>
    </row>
    <row r="18041" spans="11:12" ht="15" customHeight="1">
      <c r="K18041" s="1715"/>
      <c r="L18041" s="1715"/>
    </row>
    <row r="18042" spans="11:12" ht="15" customHeight="1">
      <c r="K18042" s="1715"/>
      <c r="L18042" s="1715"/>
    </row>
    <row r="18043" spans="11:12" ht="15" customHeight="1">
      <c r="K18043" s="1715"/>
      <c r="L18043" s="1715"/>
    </row>
    <row r="18044" spans="11:12" ht="15" customHeight="1">
      <c r="K18044" s="1715"/>
      <c r="L18044" s="1715"/>
    </row>
    <row r="18045" spans="11:12" ht="15" customHeight="1">
      <c r="K18045" s="1715"/>
      <c r="L18045" s="1715"/>
    </row>
    <row r="18046" spans="11:12" ht="15" customHeight="1">
      <c r="K18046" s="1715"/>
      <c r="L18046" s="1715"/>
    </row>
    <row r="18047" spans="11:12" ht="15" customHeight="1">
      <c r="K18047" s="1715"/>
      <c r="L18047" s="1715"/>
    </row>
    <row r="18048" spans="11:12" ht="15" customHeight="1">
      <c r="K18048" s="1715"/>
      <c r="L18048" s="1715"/>
    </row>
    <row r="18049" spans="11:12" ht="15" customHeight="1">
      <c r="K18049" s="1715"/>
      <c r="L18049" s="1715"/>
    </row>
    <row r="18050" spans="11:12" ht="15" customHeight="1">
      <c r="K18050" s="1715"/>
      <c r="L18050" s="1715"/>
    </row>
    <row r="18051" spans="11:12" ht="15" customHeight="1">
      <c r="K18051" s="1715"/>
      <c r="L18051" s="1715"/>
    </row>
    <row r="18052" spans="11:12" ht="15" customHeight="1">
      <c r="K18052" s="1715"/>
      <c r="L18052" s="1715"/>
    </row>
    <row r="18053" spans="11:12" ht="15" customHeight="1">
      <c r="K18053" s="1715"/>
      <c r="L18053" s="1715"/>
    </row>
    <row r="18054" spans="11:12" ht="15" customHeight="1">
      <c r="K18054" s="1715"/>
      <c r="L18054" s="1715"/>
    </row>
    <row r="18055" spans="11:12" ht="15" customHeight="1">
      <c r="K18055" s="1715"/>
      <c r="L18055" s="1715"/>
    </row>
    <row r="18056" spans="11:12" ht="15" customHeight="1">
      <c r="K18056" s="1715"/>
      <c r="L18056" s="1715"/>
    </row>
    <row r="18057" spans="11:12" ht="15" customHeight="1">
      <c r="K18057" s="1715"/>
      <c r="L18057" s="1715"/>
    </row>
    <row r="18058" spans="11:12" ht="15" customHeight="1">
      <c r="K18058" s="1715"/>
      <c r="L18058" s="1715"/>
    </row>
    <row r="18059" spans="11:12" ht="15" customHeight="1">
      <c r="K18059" s="1715"/>
      <c r="L18059" s="1715"/>
    </row>
    <row r="18060" spans="11:12" ht="15" customHeight="1">
      <c r="K18060" s="1715"/>
      <c r="L18060" s="1715"/>
    </row>
    <row r="18061" spans="11:12" ht="15" customHeight="1">
      <c r="K18061" s="1715"/>
      <c r="L18061" s="1715"/>
    </row>
    <row r="18062" spans="11:12" ht="15" customHeight="1">
      <c r="K18062" s="1715"/>
      <c r="L18062" s="1715"/>
    </row>
    <row r="18063" spans="11:12" ht="15" customHeight="1">
      <c r="K18063" s="1715"/>
      <c r="L18063" s="1715"/>
    </row>
    <row r="18064" spans="11:12" ht="15" customHeight="1">
      <c r="K18064" s="1715"/>
      <c r="L18064" s="1715"/>
    </row>
    <row r="18065" spans="11:12" ht="15" customHeight="1">
      <c r="K18065" s="1715"/>
      <c r="L18065" s="1715"/>
    </row>
    <row r="18066" spans="11:12" ht="15" customHeight="1">
      <c r="K18066" s="1715"/>
      <c r="L18066" s="1715"/>
    </row>
    <row r="18067" spans="11:12" ht="15" customHeight="1">
      <c r="K18067" s="1715"/>
      <c r="L18067" s="1715"/>
    </row>
    <row r="18068" spans="11:12" ht="15" customHeight="1">
      <c r="K18068" s="1715"/>
      <c r="L18068" s="1715"/>
    </row>
    <row r="18069" spans="11:12" ht="15" customHeight="1">
      <c r="K18069" s="1715"/>
      <c r="L18069" s="1715"/>
    </row>
    <row r="18070" spans="11:12" ht="15" customHeight="1">
      <c r="K18070" s="1715"/>
      <c r="L18070" s="1715"/>
    </row>
    <row r="18071" spans="11:12" ht="15" customHeight="1">
      <c r="K18071" s="1715"/>
      <c r="L18071" s="1715"/>
    </row>
    <row r="18072" spans="11:12" ht="15" customHeight="1">
      <c r="K18072" s="1715"/>
      <c r="L18072" s="1715"/>
    </row>
    <row r="18073" spans="11:12" ht="15" customHeight="1">
      <c r="K18073" s="1715"/>
      <c r="L18073" s="1715"/>
    </row>
    <row r="18074" spans="11:12" ht="15" customHeight="1">
      <c r="K18074" s="1715"/>
      <c r="L18074" s="1715"/>
    </row>
    <row r="18075" spans="11:12" ht="15" customHeight="1">
      <c r="K18075" s="1715"/>
      <c r="L18075" s="1715"/>
    </row>
    <row r="18076" spans="11:12" ht="15" customHeight="1">
      <c r="K18076" s="1715"/>
      <c r="L18076" s="1715"/>
    </row>
    <row r="18077" spans="11:12" ht="15" customHeight="1">
      <c r="K18077" s="1715"/>
      <c r="L18077" s="1715"/>
    </row>
    <row r="18078" spans="11:12" ht="15" customHeight="1">
      <c r="K18078" s="1715"/>
      <c r="L18078" s="1715"/>
    </row>
    <row r="18079" spans="11:12" ht="15" customHeight="1">
      <c r="K18079" s="1715"/>
      <c r="L18079" s="1715"/>
    </row>
    <row r="18080" spans="11:12" ht="15" customHeight="1">
      <c r="K18080" s="1715"/>
      <c r="L18080" s="1715"/>
    </row>
    <row r="18081" spans="11:12" ht="15" customHeight="1">
      <c r="K18081" s="1715"/>
      <c r="L18081" s="1715"/>
    </row>
    <row r="18082" spans="11:12" ht="15" customHeight="1">
      <c r="K18082" s="1715"/>
      <c r="L18082" s="1715"/>
    </row>
    <row r="18083" spans="11:12" ht="15" customHeight="1">
      <c r="K18083" s="1715"/>
      <c r="L18083" s="1715"/>
    </row>
    <row r="18084" spans="11:12" ht="15" customHeight="1">
      <c r="K18084" s="1715"/>
      <c r="L18084" s="1715"/>
    </row>
    <row r="18085" spans="11:12" ht="15" customHeight="1">
      <c r="K18085" s="1715"/>
      <c r="L18085" s="1715"/>
    </row>
    <row r="18086" spans="11:12" ht="15" customHeight="1">
      <c r="K18086" s="1715"/>
      <c r="L18086" s="1715"/>
    </row>
    <row r="18087" spans="11:12" ht="15" customHeight="1">
      <c r="K18087" s="1715"/>
      <c r="L18087" s="1715"/>
    </row>
    <row r="18088" spans="11:12" ht="15" customHeight="1">
      <c r="K18088" s="1715"/>
      <c r="L18088" s="1715"/>
    </row>
    <row r="18089" spans="11:12" ht="15" customHeight="1">
      <c r="K18089" s="1715"/>
      <c r="L18089" s="1715"/>
    </row>
    <row r="18090" spans="11:12" ht="15" customHeight="1">
      <c r="K18090" s="1715"/>
      <c r="L18090" s="1715"/>
    </row>
    <row r="18091" spans="11:12" ht="15" customHeight="1">
      <c r="K18091" s="1715"/>
      <c r="L18091" s="1715"/>
    </row>
    <row r="18092" spans="11:12" ht="15" customHeight="1">
      <c r="K18092" s="1715"/>
      <c r="L18092" s="1715"/>
    </row>
    <row r="18093" spans="11:12" ht="15" customHeight="1">
      <c r="K18093" s="1715"/>
      <c r="L18093" s="1715"/>
    </row>
    <row r="18094" spans="11:12" ht="15" customHeight="1">
      <c r="K18094" s="1715"/>
      <c r="L18094" s="1715"/>
    </row>
    <row r="18095" spans="11:12" ht="15" customHeight="1">
      <c r="K18095" s="1715"/>
      <c r="L18095" s="1715"/>
    </row>
    <row r="18096" spans="11:12" ht="15" customHeight="1">
      <c r="K18096" s="1715"/>
      <c r="L18096" s="1715"/>
    </row>
    <row r="18097" spans="11:12" ht="15" customHeight="1">
      <c r="K18097" s="1715"/>
      <c r="L18097" s="1715"/>
    </row>
    <row r="18098" spans="11:12" ht="15" customHeight="1">
      <c r="K18098" s="1715"/>
      <c r="L18098" s="1715"/>
    </row>
    <row r="18099" spans="11:12" ht="15" customHeight="1">
      <c r="K18099" s="1715"/>
      <c r="L18099" s="1715"/>
    </row>
    <row r="18100" spans="11:12" ht="15" customHeight="1">
      <c r="K18100" s="1715"/>
      <c r="L18100" s="1715"/>
    </row>
    <row r="18101" spans="11:12" ht="15" customHeight="1">
      <c r="K18101" s="1715"/>
      <c r="L18101" s="1715"/>
    </row>
    <row r="18102" spans="11:12" ht="15" customHeight="1">
      <c r="K18102" s="1715"/>
      <c r="L18102" s="1715"/>
    </row>
    <row r="18103" spans="11:12" ht="15" customHeight="1">
      <c r="K18103" s="1715"/>
      <c r="L18103" s="1715"/>
    </row>
    <row r="18104" spans="11:12" ht="15" customHeight="1">
      <c r="K18104" s="1715"/>
      <c r="L18104" s="1715"/>
    </row>
    <row r="18105" spans="11:12" ht="15" customHeight="1">
      <c r="K18105" s="1715"/>
      <c r="L18105" s="1715"/>
    </row>
    <row r="18106" spans="11:12" ht="15" customHeight="1">
      <c r="K18106" s="1715"/>
      <c r="L18106" s="1715"/>
    </row>
    <row r="18107" spans="11:12" ht="15" customHeight="1">
      <c r="K18107" s="1715"/>
      <c r="L18107" s="1715"/>
    </row>
    <row r="18108" spans="11:12" ht="15" customHeight="1">
      <c r="K18108" s="1715"/>
      <c r="L18108" s="1715"/>
    </row>
    <row r="18109" spans="11:12" ht="15" customHeight="1">
      <c r="K18109" s="1715"/>
      <c r="L18109" s="1715"/>
    </row>
    <row r="18110" spans="11:12" ht="15" customHeight="1">
      <c r="K18110" s="1715"/>
      <c r="L18110" s="1715"/>
    </row>
    <row r="18111" spans="11:12" ht="15" customHeight="1">
      <c r="K18111" s="1715"/>
      <c r="L18111" s="1715"/>
    </row>
    <row r="18112" spans="11:12" ht="15" customHeight="1">
      <c r="K18112" s="1715"/>
      <c r="L18112" s="1715"/>
    </row>
    <row r="18113" spans="11:12" ht="15" customHeight="1">
      <c r="K18113" s="1715"/>
      <c r="L18113" s="1715"/>
    </row>
    <row r="18114" spans="11:12" ht="15" customHeight="1">
      <c r="K18114" s="1715"/>
      <c r="L18114" s="1715"/>
    </row>
    <row r="18115" spans="11:12" ht="15" customHeight="1">
      <c r="K18115" s="1715"/>
      <c r="L18115" s="1715"/>
    </row>
    <row r="18116" spans="11:12" ht="15" customHeight="1">
      <c r="K18116" s="1715"/>
      <c r="L18116" s="1715"/>
    </row>
    <row r="18117" spans="11:12" ht="15" customHeight="1">
      <c r="K18117" s="1715"/>
      <c r="L18117" s="1715"/>
    </row>
    <row r="18118" spans="11:12" ht="15" customHeight="1">
      <c r="K18118" s="1715"/>
      <c r="L18118" s="1715"/>
    </row>
    <row r="18119" spans="11:12" ht="15" customHeight="1">
      <c r="K18119" s="1715"/>
      <c r="L18119" s="1715"/>
    </row>
    <row r="18120" spans="11:12" ht="15" customHeight="1">
      <c r="K18120" s="1715"/>
      <c r="L18120" s="1715"/>
    </row>
    <row r="18121" spans="11:12" ht="15" customHeight="1">
      <c r="K18121" s="1715"/>
      <c r="L18121" s="1715"/>
    </row>
    <row r="18122" spans="11:12" ht="15" customHeight="1">
      <c r="K18122" s="1715"/>
      <c r="L18122" s="1715"/>
    </row>
    <row r="18123" spans="11:12" ht="15" customHeight="1">
      <c r="K18123" s="1715"/>
      <c r="L18123" s="1715"/>
    </row>
    <row r="18124" spans="11:12" ht="15" customHeight="1">
      <c r="K18124" s="1715"/>
      <c r="L18124" s="1715"/>
    </row>
    <row r="18125" spans="11:12" ht="15" customHeight="1">
      <c r="K18125" s="1715"/>
      <c r="L18125" s="1715"/>
    </row>
    <row r="18126" spans="11:12" ht="15" customHeight="1">
      <c r="K18126" s="1715"/>
      <c r="L18126" s="1715"/>
    </row>
    <row r="18127" spans="11:12" ht="15" customHeight="1">
      <c r="K18127" s="1715"/>
      <c r="L18127" s="1715"/>
    </row>
    <row r="18128" spans="11:12" ht="15" customHeight="1">
      <c r="K18128" s="1715"/>
      <c r="L18128" s="1715"/>
    </row>
    <row r="18129" spans="11:12" ht="15" customHeight="1">
      <c r="K18129" s="1715"/>
      <c r="L18129" s="1715"/>
    </row>
    <row r="18130" spans="11:12" ht="15" customHeight="1">
      <c r="K18130" s="1715"/>
      <c r="L18130" s="1715"/>
    </row>
    <row r="18131" spans="11:12" ht="15" customHeight="1">
      <c r="K18131" s="1715"/>
      <c r="L18131" s="1715"/>
    </row>
    <row r="18132" spans="11:12" ht="15" customHeight="1">
      <c r="K18132" s="1715"/>
      <c r="L18132" s="1715"/>
    </row>
    <row r="18133" spans="11:12" ht="15" customHeight="1">
      <c r="K18133" s="1715"/>
      <c r="L18133" s="1715"/>
    </row>
    <row r="18134" spans="11:12" ht="15" customHeight="1">
      <c r="K18134" s="1715"/>
      <c r="L18134" s="1715"/>
    </row>
    <row r="18135" spans="11:12" ht="15" customHeight="1">
      <c r="K18135" s="1715"/>
      <c r="L18135" s="1715"/>
    </row>
    <row r="18136" spans="11:12" ht="15" customHeight="1">
      <c r="K18136" s="1715"/>
      <c r="L18136" s="1715"/>
    </row>
    <row r="18137" spans="11:12" ht="15" customHeight="1">
      <c r="K18137" s="1715"/>
      <c r="L18137" s="1715"/>
    </row>
    <row r="18138" spans="11:12" ht="15" customHeight="1">
      <c r="K18138" s="1715"/>
      <c r="L18138" s="1715"/>
    </row>
    <row r="18139" spans="11:12" ht="15" customHeight="1">
      <c r="K18139" s="1715"/>
      <c r="L18139" s="1715"/>
    </row>
    <row r="18140" spans="11:12" ht="15" customHeight="1">
      <c r="K18140" s="1715"/>
      <c r="L18140" s="1715"/>
    </row>
    <row r="18141" spans="11:12" ht="15" customHeight="1">
      <c r="K18141" s="1715"/>
      <c r="L18141" s="1715"/>
    </row>
    <row r="18142" spans="11:12" ht="15" customHeight="1">
      <c r="K18142" s="1715"/>
      <c r="L18142" s="1715"/>
    </row>
    <row r="18143" spans="11:12" ht="15" customHeight="1">
      <c r="K18143" s="1715"/>
      <c r="L18143" s="1715"/>
    </row>
    <row r="18144" spans="11:12" ht="15" customHeight="1">
      <c r="K18144" s="1715"/>
      <c r="L18144" s="1715"/>
    </row>
    <row r="18145" spans="11:12" ht="15" customHeight="1">
      <c r="K18145" s="1715"/>
      <c r="L18145" s="1715"/>
    </row>
    <row r="18146" spans="11:12" ht="15" customHeight="1">
      <c r="K18146" s="1715"/>
      <c r="L18146" s="1715"/>
    </row>
    <row r="18147" spans="11:12" ht="15" customHeight="1">
      <c r="K18147" s="1715"/>
      <c r="L18147" s="1715"/>
    </row>
    <row r="18148" spans="11:12" ht="15" customHeight="1">
      <c r="K18148" s="1715"/>
      <c r="L18148" s="1715"/>
    </row>
    <row r="18149" spans="11:12" ht="15" customHeight="1">
      <c r="K18149" s="1715"/>
      <c r="L18149" s="1715"/>
    </row>
    <row r="18150" spans="11:12" ht="15" customHeight="1">
      <c r="K18150" s="1715"/>
      <c r="L18150" s="1715"/>
    </row>
    <row r="18151" spans="11:12" ht="15" customHeight="1">
      <c r="K18151" s="1715"/>
      <c r="L18151" s="1715"/>
    </row>
    <row r="18152" spans="11:12" ht="15" customHeight="1">
      <c r="K18152" s="1715"/>
      <c r="L18152" s="1715"/>
    </row>
    <row r="18153" spans="11:12" ht="15" customHeight="1">
      <c r="K18153" s="1715"/>
      <c r="L18153" s="1715"/>
    </row>
    <row r="18154" spans="11:12" ht="15" customHeight="1">
      <c r="K18154" s="1715"/>
      <c r="L18154" s="1715"/>
    </row>
    <row r="18155" spans="11:12" ht="15" customHeight="1">
      <c r="K18155" s="1715"/>
      <c r="L18155" s="1715"/>
    </row>
    <row r="18156" spans="11:12" ht="15" customHeight="1">
      <c r="K18156" s="1715"/>
      <c r="L18156" s="1715"/>
    </row>
    <row r="18157" spans="11:12" ht="15" customHeight="1">
      <c r="K18157" s="1715"/>
      <c r="L18157" s="1715"/>
    </row>
    <row r="18158" spans="11:12" ht="15" customHeight="1">
      <c r="K18158" s="1715"/>
      <c r="L18158" s="1715"/>
    </row>
    <row r="18159" spans="11:12" ht="15" customHeight="1">
      <c r="K18159" s="1715"/>
      <c r="L18159" s="1715"/>
    </row>
    <row r="18160" spans="11:12" ht="15" customHeight="1">
      <c r="K18160" s="1715"/>
      <c r="L18160" s="1715"/>
    </row>
    <row r="18161" spans="11:12" ht="15" customHeight="1">
      <c r="K18161" s="1715"/>
      <c r="L18161" s="1715"/>
    </row>
    <row r="18162" spans="11:12" ht="15" customHeight="1">
      <c r="K18162" s="1715"/>
      <c r="L18162" s="1715"/>
    </row>
    <row r="18163" spans="11:12" ht="15" customHeight="1">
      <c r="K18163" s="1715"/>
      <c r="L18163" s="1715"/>
    </row>
    <row r="18164" spans="11:12" ht="15" customHeight="1">
      <c r="K18164" s="1715"/>
      <c r="L18164" s="1715"/>
    </row>
    <row r="18165" spans="11:12" ht="15" customHeight="1">
      <c r="K18165" s="1715"/>
      <c r="L18165" s="1715"/>
    </row>
    <row r="18166" spans="11:12" ht="15" customHeight="1">
      <c r="K18166" s="1715"/>
      <c r="L18166" s="1715"/>
    </row>
    <row r="18167" spans="11:12" ht="15" customHeight="1">
      <c r="K18167" s="1715"/>
      <c r="L18167" s="1715"/>
    </row>
    <row r="18168" spans="11:12" ht="15" customHeight="1">
      <c r="K18168" s="1715"/>
      <c r="L18168" s="1715"/>
    </row>
    <row r="18169" spans="11:12" ht="15" customHeight="1">
      <c r="K18169" s="1715"/>
      <c r="L18169" s="1715"/>
    </row>
    <row r="18170" spans="11:12" ht="15" customHeight="1">
      <c r="K18170" s="1715"/>
      <c r="L18170" s="1715"/>
    </row>
    <row r="18171" spans="11:12" ht="15" customHeight="1">
      <c r="K18171" s="1715"/>
      <c r="L18171" s="1715"/>
    </row>
    <row r="18172" spans="11:12" ht="15" customHeight="1">
      <c r="K18172" s="1715"/>
      <c r="L18172" s="1715"/>
    </row>
    <row r="18173" spans="11:12" ht="15" customHeight="1">
      <c r="K18173" s="1715"/>
      <c r="L18173" s="1715"/>
    </row>
    <row r="18174" spans="11:12" ht="15" customHeight="1">
      <c r="K18174" s="1715"/>
      <c r="L18174" s="1715"/>
    </row>
    <row r="18175" spans="11:12" ht="15" customHeight="1">
      <c r="K18175" s="1715"/>
      <c r="L18175" s="1715"/>
    </row>
    <row r="18176" spans="11:12" ht="15" customHeight="1">
      <c r="K18176" s="1715"/>
      <c r="L18176" s="1715"/>
    </row>
    <row r="18177" spans="11:12" ht="15" customHeight="1">
      <c r="K18177" s="1715"/>
      <c r="L18177" s="1715"/>
    </row>
    <row r="18178" spans="11:12" ht="15" customHeight="1">
      <c r="K18178" s="1715"/>
      <c r="L18178" s="1715"/>
    </row>
    <row r="18179" spans="11:12" ht="15" customHeight="1">
      <c r="K18179" s="1715"/>
      <c r="L18179" s="1715"/>
    </row>
    <row r="18180" spans="11:12" ht="15" customHeight="1">
      <c r="K18180" s="1715"/>
      <c r="L18180" s="1715"/>
    </row>
    <row r="18181" spans="11:12" ht="15" customHeight="1">
      <c r="K18181" s="1715"/>
      <c r="L18181" s="1715"/>
    </row>
    <row r="18182" spans="11:12" ht="15" customHeight="1">
      <c r="K18182" s="1715"/>
      <c r="L18182" s="1715"/>
    </row>
    <row r="18183" spans="11:12" ht="15" customHeight="1">
      <c r="K18183" s="1715"/>
      <c r="L18183" s="1715"/>
    </row>
    <row r="18184" spans="11:12" ht="15" customHeight="1">
      <c r="K18184" s="1715"/>
      <c r="L18184" s="1715"/>
    </row>
    <row r="18185" spans="11:12" ht="15" customHeight="1">
      <c r="K18185" s="1715"/>
      <c r="L18185" s="1715"/>
    </row>
    <row r="18186" spans="11:12" ht="15" customHeight="1">
      <c r="K18186" s="1715"/>
      <c r="L18186" s="1715"/>
    </row>
    <row r="18187" spans="11:12" ht="15" customHeight="1">
      <c r="K18187" s="1715"/>
      <c r="L18187" s="1715"/>
    </row>
    <row r="18188" spans="11:12" ht="15" customHeight="1">
      <c r="K18188" s="1715"/>
      <c r="L18188" s="1715"/>
    </row>
    <row r="18189" spans="11:12" ht="15" customHeight="1">
      <c r="K18189" s="1715"/>
      <c r="L18189" s="1715"/>
    </row>
    <row r="18190" spans="11:12" ht="15" customHeight="1">
      <c r="K18190" s="1715"/>
      <c r="L18190" s="1715"/>
    </row>
    <row r="18191" spans="11:12" ht="15" customHeight="1">
      <c r="K18191" s="1715"/>
      <c r="L18191" s="1715"/>
    </row>
    <row r="18192" spans="11:12" ht="15" customHeight="1">
      <c r="K18192" s="1715"/>
      <c r="L18192" s="1715"/>
    </row>
    <row r="18193" spans="11:12" ht="15" customHeight="1">
      <c r="K18193" s="1715"/>
      <c r="L18193" s="1715"/>
    </row>
    <row r="18194" spans="11:12" ht="15" customHeight="1">
      <c r="K18194" s="1715"/>
      <c r="L18194" s="1715"/>
    </row>
    <row r="18195" spans="11:12" ht="15" customHeight="1">
      <c r="K18195" s="1715"/>
      <c r="L18195" s="1715"/>
    </row>
    <row r="18196" spans="11:12" ht="15" customHeight="1">
      <c r="K18196" s="1715"/>
      <c r="L18196" s="1715"/>
    </row>
    <row r="18197" spans="11:12" ht="15" customHeight="1">
      <c r="K18197" s="1715"/>
      <c r="L18197" s="1715"/>
    </row>
    <row r="18198" spans="11:12" ht="15" customHeight="1">
      <c r="K18198" s="1715"/>
      <c r="L18198" s="1715"/>
    </row>
    <row r="18199" spans="11:12" ht="15" customHeight="1">
      <c r="K18199" s="1715"/>
      <c r="L18199" s="1715"/>
    </row>
    <row r="18200" spans="11:12" ht="15" customHeight="1">
      <c r="K18200" s="1715"/>
      <c r="L18200" s="1715"/>
    </row>
    <row r="18201" spans="11:12" ht="15" customHeight="1">
      <c r="K18201" s="1715"/>
      <c r="L18201" s="1715"/>
    </row>
    <row r="18202" spans="11:12" ht="15" customHeight="1">
      <c r="K18202" s="1715"/>
      <c r="L18202" s="1715"/>
    </row>
    <row r="18203" spans="11:12" ht="15" customHeight="1">
      <c r="K18203" s="1715"/>
      <c r="L18203" s="1715"/>
    </row>
    <row r="18204" spans="11:12" ht="15" customHeight="1">
      <c r="K18204" s="1715"/>
      <c r="L18204" s="1715"/>
    </row>
    <row r="18205" spans="11:12" ht="15" customHeight="1">
      <c r="K18205" s="1715"/>
      <c r="L18205" s="1715"/>
    </row>
    <row r="18206" spans="11:12" ht="15" customHeight="1">
      <c r="K18206" s="1715"/>
      <c r="L18206" s="1715"/>
    </row>
    <row r="18207" spans="11:12" ht="15" customHeight="1">
      <c r="K18207" s="1715"/>
      <c r="L18207" s="1715"/>
    </row>
    <row r="18208" spans="11:12" ht="15" customHeight="1">
      <c r="K18208" s="1715"/>
      <c r="L18208" s="1715"/>
    </row>
    <row r="18209" spans="11:12" ht="15" customHeight="1">
      <c r="K18209" s="1715"/>
      <c r="L18209" s="1715"/>
    </row>
    <row r="18210" spans="11:12" ht="15" customHeight="1">
      <c r="K18210" s="1715"/>
      <c r="L18210" s="1715"/>
    </row>
    <row r="18211" spans="11:12" ht="15" customHeight="1">
      <c r="K18211" s="1715"/>
      <c r="L18211" s="1715"/>
    </row>
    <row r="18212" spans="11:12" ht="15" customHeight="1">
      <c r="K18212" s="1715"/>
      <c r="L18212" s="1715"/>
    </row>
    <row r="18213" spans="11:12" ht="15" customHeight="1">
      <c r="K18213" s="1715"/>
      <c r="L18213" s="1715"/>
    </row>
    <row r="18214" spans="11:12" ht="15" customHeight="1">
      <c r="K18214" s="1715"/>
      <c r="L18214" s="1715"/>
    </row>
    <row r="18215" spans="11:12" ht="15" customHeight="1">
      <c r="K18215" s="1715"/>
      <c r="L18215" s="1715"/>
    </row>
    <row r="18216" spans="11:12" ht="15" customHeight="1">
      <c r="K18216" s="1715"/>
      <c r="L18216" s="1715"/>
    </row>
    <row r="18217" spans="11:12" ht="15" customHeight="1">
      <c r="K18217" s="1715"/>
      <c r="L18217" s="1715"/>
    </row>
    <row r="18218" spans="11:12" ht="15" customHeight="1">
      <c r="K18218" s="1715"/>
      <c r="L18218" s="1715"/>
    </row>
    <row r="18219" spans="11:12" ht="15" customHeight="1">
      <c r="K18219" s="1715"/>
      <c r="L18219" s="1715"/>
    </row>
    <row r="18220" spans="11:12" ht="15" customHeight="1">
      <c r="K18220" s="1715"/>
      <c r="L18220" s="1715"/>
    </row>
    <row r="18221" spans="11:12" ht="15" customHeight="1">
      <c r="K18221" s="1715"/>
      <c r="L18221" s="1715"/>
    </row>
    <row r="18222" spans="11:12" ht="15" customHeight="1">
      <c r="K18222" s="1715"/>
      <c r="L18222" s="1715"/>
    </row>
    <row r="18223" spans="11:12" ht="15" customHeight="1">
      <c r="K18223" s="1715"/>
      <c r="L18223" s="1715"/>
    </row>
    <row r="18224" spans="11:12" ht="15" customHeight="1">
      <c r="K18224" s="1715"/>
      <c r="L18224" s="1715"/>
    </row>
    <row r="18225" spans="11:12" ht="15" customHeight="1">
      <c r="K18225" s="1715"/>
      <c r="L18225" s="1715"/>
    </row>
    <row r="18226" spans="11:12" ht="15" customHeight="1">
      <c r="K18226" s="1715"/>
      <c r="L18226" s="1715"/>
    </row>
    <row r="18227" spans="11:12" ht="15" customHeight="1">
      <c r="K18227" s="1715"/>
      <c r="L18227" s="1715"/>
    </row>
    <row r="18228" spans="11:12" ht="15" customHeight="1">
      <c r="K18228" s="1715"/>
      <c r="L18228" s="1715"/>
    </row>
    <row r="18229" spans="11:12" ht="15" customHeight="1">
      <c r="K18229" s="1715"/>
      <c r="L18229" s="1715"/>
    </row>
    <row r="18230" spans="11:12" ht="15" customHeight="1">
      <c r="K18230" s="1715"/>
      <c r="L18230" s="1715"/>
    </row>
    <row r="18231" spans="11:12" ht="15" customHeight="1">
      <c r="K18231" s="1715"/>
      <c r="L18231" s="1715"/>
    </row>
    <row r="18232" spans="11:12" ht="15" customHeight="1">
      <c r="K18232" s="1715"/>
      <c r="L18232" s="1715"/>
    </row>
    <row r="18233" spans="11:12" ht="15" customHeight="1">
      <c r="K18233" s="1715"/>
      <c r="L18233" s="1715"/>
    </row>
    <row r="18234" spans="11:12" ht="15" customHeight="1">
      <c r="K18234" s="1715"/>
      <c r="L18234" s="1715"/>
    </row>
    <row r="18235" spans="11:12" ht="15" customHeight="1">
      <c r="K18235" s="1715"/>
      <c r="L18235" s="1715"/>
    </row>
    <row r="18236" spans="11:12" ht="15" customHeight="1">
      <c r="K18236" s="1715"/>
      <c r="L18236" s="1715"/>
    </row>
    <row r="18237" spans="11:12" ht="15" customHeight="1">
      <c r="K18237" s="1715"/>
      <c r="L18237" s="1715"/>
    </row>
    <row r="18238" spans="11:12" ht="15" customHeight="1">
      <c r="K18238" s="1715"/>
      <c r="L18238" s="1715"/>
    </row>
    <row r="18239" spans="11:12" ht="15" customHeight="1">
      <c r="K18239" s="1715"/>
      <c r="L18239" s="1715"/>
    </row>
    <row r="18240" spans="11:12" ht="15" customHeight="1">
      <c r="K18240" s="1715"/>
      <c r="L18240" s="1715"/>
    </row>
    <row r="18241" spans="11:12" ht="15" customHeight="1">
      <c r="K18241" s="1715"/>
      <c r="L18241" s="1715"/>
    </row>
    <row r="18242" spans="11:12" ht="15" customHeight="1">
      <c r="K18242" s="1715"/>
      <c r="L18242" s="1715"/>
    </row>
    <row r="18243" spans="11:12" ht="15" customHeight="1">
      <c r="K18243" s="1715"/>
      <c r="L18243" s="1715"/>
    </row>
    <row r="18244" spans="11:12" ht="15" customHeight="1">
      <c r="K18244" s="1715"/>
      <c r="L18244" s="1715"/>
    </row>
    <row r="18245" spans="11:12" ht="15" customHeight="1">
      <c r="K18245" s="1715"/>
      <c r="L18245" s="1715"/>
    </row>
    <row r="18246" spans="11:12" ht="15" customHeight="1">
      <c r="K18246" s="1715"/>
      <c r="L18246" s="1715"/>
    </row>
    <row r="18247" spans="11:12" ht="15" customHeight="1">
      <c r="K18247" s="1715"/>
      <c r="L18247" s="1715"/>
    </row>
    <row r="18248" spans="11:12" ht="15" customHeight="1">
      <c r="K18248" s="1715"/>
      <c r="L18248" s="1715"/>
    </row>
    <row r="18249" spans="11:12" ht="15" customHeight="1">
      <c r="K18249" s="1715"/>
      <c r="L18249" s="1715"/>
    </row>
    <row r="18250" spans="11:12" ht="15" customHeight="1">
      <c r="K18250" s="1715"/>
      <c r="L18250" s="1715"/>
    </row>
    <row r="18251" spans="11:12" ht="15" customHeight="1">
      <c r="K18251" s="1715"/>
      <c r="L18251" s="1715"/>
    </row>
    <row r="18252" spans="11:12" ht="15" customHeight="1">
      <c r="K18252" s="1715"/>
      <c r="L18252" s="1715"/>
    </row>
    <row r="18253" spans="11:12" ht="15" customHeight="1">
      <c r="K18253" s="1715"/>
      <c r="L18253" s="1715"/>
    </row>
    <row r="18254" spans="11:12" ht="15" customHeight="1">
      <c r="K18254" s="1715"/>
      <c r="L18254" s="1715"/>
    </row>
    <row r="18255" spans="11:12" ht="15" customHeight="1">
      <c r="K18255" s="1715"/>
      <c r="L18255" s="1715"/>
    </row>
    <row r="18256" spans="11:12" ht="15" customHeight="1">
      <c r="K18256" s="1715"/>
      <c r="L18256" s="1715"/>
    </row>
    <row r="18257" spans="11:12" ht="15" customHeight="1">
      <c r="K18257" s="1715"/>
      <c r="L18257" s="1715"/>
    </row>
    <row r="18258" spans="11:12" ht="15" customHeight="1">
      <c r="K18258" s="1715"/>
      <c r="L18258" s="1715"/>
    </row>
    <row r="18259" spans="11:12" ht="15" customHeight="1">
      <c r="K18259" s="1715"/>
      <c r="L18259" s="1715"/>
    </row>
    <row r="18260" spans="11:12" ht="15" customHeight="1">
      <c r="K18260" s="1715"/>
      <c r="L18260" s="1715"/>
    </row>
    <row r="18261" spans="11:12" ht="15" customHeight="1">
      <c r="K18261" s="1715"/>
      <c r="L18261" s="1715"/>
    </row>
    <row r="18262" spans="11:12" ht="15" customHeight="1">
      <c r="K18262" s="1715"/>
      <c r="L18262" s="1715"/>
    </row>
    <row r="18263" spans="11:12" ht="15" customHeight="1">
      <c r="K18263" s="1715"/>
      <c r="L18263" s="1715"/>
    </row>
    <row r="18264" spans="11:12" ht="15" customHeight="1">
      <c r="K18264" s="1715"/>
      <c r="L18264" s="1715"/>
    </row>
    <row r="18265" spans="11:12" ht="15" customHeight="1">
      <c r="K18265" s="1715"/>
      <c r="L18265" s="1715"/>
    </row>
    <row r="18266" spans="11:12" ht="15" customHeight="1">
      <c r="K18266" s="1715"/>
      <c r="L18266" s="1715"/>
    </row>
    <row r="18267" spans="11:12" ht="15" customHeight="1">
      <c r="K18267" s="1715"/>
      <c r="L18267" s="1715"/>
    </row>
    <row r="18268" spans="11:12" ht="15" customHeight="1">
      <c r="K18268" s="1715"/>
      <c r="L18268" s="1715"/>
    </row>
    <row r="18269" spans="11:12" ht="15" customHeight="1">
      <c r="K18269" s="1715"/>
      <c r="L18269" s="1715"/>
    </row>
    <row r="18270" spans="11:12" ht="15" customHeight="1">
      <c r="K18270" s="1715"/>
      <c r="L18270" s="1715"/>
    </row>
    <row r="18271" spans="11:12" ht="15" customHeight="1">
      <c r="K18271" s="1715"/>
      <c r="L18271" s="1715"/>
    </row>
    <row r="18272" spans="11:12" ht="15" customHeight="1">
      <c r="K18272" s="1715"/>
      <c r="L18272" s="1715"/>
    </row>
    <row r="18273" spans="11:12" ht="15" customHeight="1">
      <c r="K18273" s="1715"/>
      <c r="L18273" s="1715"/>
    </row>
    <row r="18274" spans="11:12" ht="15" customHeight="1">
      <c r="K18274" s="1715"/>
      <c r="L18274" s="1715"/>
    </row>
    <row r="18275" spans="11:12" ht="15" customHeight="1">
      <c r="K18275" s="1715"/>
      <c r="L18275" s="1715"/>
    </row>
    <row r="18276" spans="11:12" ht="15" customHeight="1">
      <c r="K18276" s="1715"/>
      <c r="L18276" s="1715"/>
    </row>
    <row r="18277" spans="11:12" ht="15" customHeight="1">
      <c r="K18277" s="1715"/>
      <c r="L18277" s="1715"/>
    </row>
    <row r="18278" spans="11:12" ht="15" customHeight="1">
      <c r="K18278" s="1715"/>
      <c r="L18278" s="1715"/>
    </row>
    <row r="18279" spans="11:12" ht="15" customHeight="1">
      <c r="K18279" s="1715"/>
      <c r="L18279" s="1715"/>
    </row>
    <row r="18280" spans="11:12" ht="15" customHeight="1">
      <c r="K18280" s="1715"/>
      <c r="L18280" s="1715"/>
    </row>
    <row r="18281" spans="11:12" ht="15" customHeight="1">
      <c r="K18281" s="1715"/>
      <c r="L18281" s="1715"/>
    </row>
    <row r="18282" spans="11:12" ht="15" customHeight="1">
      <c r="K18282" s="1715"/>
      <c r="L18282" s="1715"/>
    </row>
    <row r="18283" spans="11:12" ht="15" customHeight="1">
      <c r="K18283" s="1715"/>
      <c r="L18283" s="1715"/>
    </row>
    <row r="18284" spans="11:12" ht="15" customHeight="1">
      <c r="K18284" s="1715"/>
      <c r="L18284" s="1715"/>
    </row>
    <row r="18285" spans="11:12" ht="15" customHeight="1">
      <c r="K18285" s="1715"/>
      <c r="L18285" s="1715"/>
    </row>
    <row r="18286" spans="11:12" ht="15" customHeight="1">
      <c r="K18286" s="1715"/>
      <c r="L18286" s="1715"/>
    </row>
    <row r="18287" spans="11:12" ht="15" customHeight="1">
      <c r="K18287" s="1715"/>
      <c r="L18287" s="1715"/>
    </row>
    <row r="18288" spans="11:12" ht="15" customHeight="1">
      <c r="K18288" s="1715"/>
      <c r="L18288" s="1715"/>
    </row>
    <row r="18289" spans="11:12" ht="15" customHeight="1">
      <c r="K18289" s="1715"/>
      <c r="L18289" s="1715"/>
    </row>
    <row r="18290" spans="11:12" ht="15" customHeight="1">
      <c r="K18290" s="1715"/>
      <c r="L18290" s="1715"/>
    </row>
    <row r="18291" spans="11:12" ht="15" customHeight="1">
      <c r="K18291" s="1715"/>
      <c r="L18291" s="1715"/>
    </row>
    <row r="18292" spans="11:12" ht="15" customHeight="1">
      <c r="K18292" s="1715"/>
      <c r="L18292" s="1715"/>
    </row>
    <row r="18293" spans="11:12" ht="15" customHeight="1">
      <c r="K18293" s="1715"/>
      <c r="L18293" s="1715"/>
    </row>
    <row r="18294" spans="11:12" ht="15" customHeight="1">
      <c r="K18294" s="1715"/>
      <c r="L18294" s="1715"/>
    </row>
    <row r="18295" spans="11:12" ht="15" customHeight="1">
      <c r="K18295" s="1715"/>
      <c r="L18295" s="1715"/>
    </row>
    <row r="18296" spans="11:12" ht="15" customHeight="1">
      <c r="K18296" s="1715"/>
      <c r="L18296" s="1715"/>
    </row>
    <row r="18297" spans="11:12" ht="15" customHeight="1">
      <c r="K18297" s="1715"/>
      <c r="L18297" s="1715"/>
    </row>
    <row r="18298" spans="11:12" ht="15" customHeight="1">
      <c r="K18298" s="1715"/>
      <c r="L18298" s="1715"/>
    </row>
    <row r="18299" spans="11:12" ht="15" customHeight="1">
      <c r="K18299" s="1715"/>
      <c r="L18299" s="1715"/>
    </row>
    <row r="18300" spans="11:12" ht="15" customHeight="1">
      <c r="K18300" s="1715"/>
      <c r="L18300" s="1715"/>
    </row>
    <row r="18301" spans="11:12" ht="15" customHeight="1">
      <c r="K18301" s="1715"/>
      <c r="L18301" s="1715"/>
    </row>
    <row r="18302" spans="11:12" ht="15" customHeight="1">
      <c r="K18302" s="1715"/>
      <c r="L18302" s="1715"/>
    </row>
    <row r="18303" spans="11:12" ht="15" customHeight="1">
      <c r="K18303" s="1715"/>
      <c r="L18303" s="1715"/>
    </row>
    <row r="18304" spans="11:12" ht="15" customHeight="1">
      <c r="K18304" s="1715"/>
      <c r="L18304" s="1715"/>
    </row>
    <row r="18305" spans="11:12" ht="15" customHeight="1">
      <c r="K18305" s="1715"/>
      <c r="L18305" s="1715"/>
    </row>
    <row r="18306" spans="11:12" ht="15" customHeight="1">
      <c r="K18306" s="1715"/>
      <c r="L18306" s="1715"/>
    </row>
    <row r="18307" spans="11:12" ht="15" customHeight="1">
      <c r="K18307" s="1715"/>
      <c r="L18307" s="1715"/>
    </row>
    <row r="18308" spans="11:12" ht="15" customHeight="1">
      <c r="K18308" s="1715"/>
      <c r="L18308" s="1715"/>
    </row>
    <row r="18309" spans="11:12" ht="15" customHeight="1">
      <c r="K18309" s="1715"/>
      <c r="L18309" s="1715"/>
    </row>
    <row r="18310" spans="11:12" ht="15" customHeight="1">
      <c r="K18310" s="1715"/>
      <c r="L18310" s="1715"/>
    </row>
    <row r="18311" spans="11:12" ht="15" customHeight="1">
      <c r="K18311" s="1715"/>
      <c r="L18311" s="1715"/>
    </row>
    <row r="18312" spans="11:12" ht="15" customHeight="1">
      <c r="K18312" s="1715"/>
      <c r="L18312" s="1715"/>
    </row>
    <row r="18313" spans="11:12" ht="15" customHeight="1">
      <c r="K18313" s="1715"/>
      <c r="L18313" s="1715"/>
    </row>
    <row r="18314" spans="11:12" ht="15" customHeight="1">
      <c r="K18314" s="1715"/>
      <c r="L18314" s="1715"/>
    </row>
    <row r="18315" spans="11:12" ht="15" customHeight="1">
      <c r="K18315" s="1715"/>
      <c r="L18315" s="1715"/>
    </row>
    <row r="18316" spans="11:12" ht="15" customHeight="1">
      <c r="K18316" s="1715"/>
      <c r="L18316" s="1715"/>
    </row>
    <row r="18317" spans="11:12" ht="15" customHeight="1">
      <c r="K18317" s="1715"/>
      <c r="L18317" s="1715"/>
    </row>
    <row r="18318" spans="11:12" ht="15" customHeight="1">
      <c r="K18318" s="1715"/>
      <c r="L18318" s="1715"/>
    </row>
    <row r="18319" spans="11:12" ht="15" customHeight="1">
      <c r="K18319" s="1715"/>
      <c r="L18319" s="1715"/>
    </row>
    <row r="18320" spans="11:12" ht="15" customHeight="1">
      <c r="K18320" s="1715"/>
      <c r="L18320" s="1715"/>
    </row>
    <row r="18321" spans="11:12" ht="15" customHeight="1">
      <c r="K18321" s="1715"/>
      <c r="L18321" s="1715"/>
    </row>
    <row r="18322" spans="11:12" ht="15" customHeight="1">
      <c r="K18322" s="1715"/>
      <c r="L18322" s="1715"/>
    </row>
    <row r="18323" spans="11:12" ht="15" customHeight="1">
      <c r="K18323" s="1715"/>
      <c r="L18323" s="1715"/>
    </row>
    <row r="18324" spans="11:12" ht="15" customHeight="1">
      <c r="K18324" s="1715"/>
      <c r="L18324" s="1715"/>
    </row>
    <row r="18325" spans="11:12" ht="15" customHeight="1">
      <c r="K18325" s="1715"/>
      <c r="L18325" s="1715"/>
    </row>
    <row r="18326" spans="11:12" ht="15" customHeight="1">
      <c r="K18326" s="1715"/>
      <c r="L18326" s="1715"/>
    </row>
    <row r="18327" spans="11:12" ht="15" customHeight="1">
      <c r="K18327" s="1715"/>
      <c r="L18327" s="1715"/>
    </row>
    <row r="18328" spans="11:12" ht="15" customHeight="1">
      <c r="K18328" s="1715"/>
      <c r="L18328" s="1715"/>
    </row>
    <row r="18329" spans="11:12" ht="15" customHeight="1">
      <c r="K18329" s="1715"/>
      <c r="L18329" s="1715"/>
    </row>
    <row r="18330" spans="11:12" ht="15" customHeight="1">
      <c r="K18330" s="1715"/>
      <c r="L18330" s="1715"/>
    </row>
    <row r="18331" spans="11:12" ht="15" customHeight="1">
      <c r="K18331" s="1715"/>
      <c r="L18331" s="1715"/>
    </row>
    <row r="18332" spans="11:12" ht="15" customHeight="1">
      <c r="K18332" s="1715"/>
      <c r="L18332" s="1715"/>
    </row>
    <row r="18333" spans="11:12" ht="15" customHeight="1">
      <c r="K18333" s="1715"/>
      <c r="L18333" s="1715"/>
    </row>
    <row r="18334" spans="11:12" ht="15" customHeight="1">
      <c r="K18334" s="1715"/>
      <c r="L18334" s="1715"/>
    </row>
    <row r="18335" spans="11:12" ht="15" customHeight="1">
      <c r="K18335" s="1715"/>
      <c r="L18335" s="1715"/>
    </row>
    <row r="18336" spans="11:12" ht="15" customHeight="1">
      <c r="K18336" s="1715"/>
      <c r="L18336" s="1715"/>
    </row>
    <row r="18337" spans="11:12" ht="15" customHeight="1">
      <c r="K18337" s="1715"/>
      <c r="L18337" s="1715"/>
    </row>
    <row r="18338" spans="11:12" ht="15" customHeight="1">
      <c r="K18338" s="1715"/>
      <c r="L18338" s="1715"/>
    </row>
    <row r="18339" spans="11:12" ht="15" customHeight="1">
      <c r="K18339" s="1715"/>
      <c r="L18339" s="1715"/>
    </row>
    <row r="18340" spans="11:12" ht="15" customHeight="1">
      <c r="K18340" s="1715"/>
      <c r="L18340" s="1715"/>
    </row>
    <row r="18341" spans="11:12" ht="15" customHeight="1">
      <c r="K18341" s="1715"/>
      <c r="L18341" s="1715"/>
    </row>
    <row r="18342" spans="11:12" ht="15" customHeight="1">
      <c r="K18342" s="1715"/>
      <c r="L18342" s="1715"/>
    </row>
    <row r="18343" spans="11:12" ht="15" customHeight="1">
      <c r="K18343" s="1715"/>
      <c r="L18343" s="1715"/>
    </row>
    <row r="18344" spans="11:12" ht="15" customHeight="1">
      <c r="K18344" s="1715"/>
      <c r="L18344" s="1715"/>
    </row>
    <row r="18345" spans="11:12" ht="15" customHeight="1">
      <c r="K18345" s="1715"/>
      <c r="L18345" s="1715"/>
    </row>
    <row r="18346" spans="11:12" ht="15" customHeight="1">
      <c r="K18346" s="1715"/>
      <c r="L18346" s="1715"/>
    </row>
    <row r="18347" spans="11:12" ht="15" customHeight="1">
      <c r="K18347" s="1715"/>
      <c r="L18347" s="1715"/>
    </row>
    <row r="18348" spans="11:12" ht="15" customHeight="1">
      <c r="K18348" s="1715"/>
      <c r="L18348" s="1715"/>
    </row>
    <row r="18349" spans="11:12" ht="15" customHeight="1">
      <c r="K18349" s="1715"/>
      <c r="L18349" s="1715"/>
    </row>
    <row r="18350" spans="11:12" ht="15" customHeight="1">
      <c r="K18350" s="1715"/>
      <c r="L18350" s="1715"/>
    </row>
    <row r="18351" spans="11:12" ht="15" customHeight="1">
      <c r="K18351" s="1715"/>
      <c r="L18351" s="1715"/>
    </row>
    <row r="18352" spans="11:12" ht="15" customHeight="1">
      <c r="K18352" s="1715"/>
      <c r="L18352" s="1715"/>
    </row>
    <row r="18353" spans="11:12" ht="15" customHeight="1">
      <c r="K18353" s="1715"/>
      <c r="L18353" s="1715"/>
    </row>
    <row r="18354" spans="11:12" ht="15" customHeight="1">
      <c r="K18354" s="1715"/>
      <c r="L18354" s="1715"/>
    </row>
    <row r="18355" spans="11:12" ht="15" customHeight="1">
      <c r="K18355" s="1715"/>
      <c r="L18355" s="1715"/>
    </row>
    <row r="18356" spans="11:12" ht="15" customHeight="1">
      <c r="K18356" s="1715"/>
      <c r="L18356" s="1715"/>
    </row>
    <row r="18357" spans="11:12" ht="15" customHeight="1">
      <c r="K18357" s="1715"/>
      <c r="L18357" s="1715"/>
    </row>
    <row r="18358" spans="11:12" ht="15" customHeight="1">
      <c r="K18358" s="1715"/>
      <c r="L18358" s="1715"/>
    </row>
    <row r="18359" spans="11:12" ht="15" customHeight="1">
      <c r="K18359" s="1715"/>
      <c r="L18359" s="1715"/>
    </row>
    <row r="18360" spans="11:12" ht="15" customHeight="1">
      <c r="K18360" s="1715"/>
      <c r="L18360" s="1715"/>
    </row>
    <row r="18361" spans="11:12" ht="15" customHeight="1">
      <c r="K18361" s="1715"/>
      <c r="L18361" s="1715"/>
    </row>
    <row r="18362" spans="11:12" ht="15" customHeight="1">
      <c r="K18362" s="1715"/>
      <c r="L18362" s="1715"/>
    </row>
    <row r="18363" spans="11:12" ht="15" customHeight="1">
      <c r="K18363" s="1715"/>
      <c r="L18363" s="1715"/>
    </row>
    <row r="18364" spans="11:12" ht="15" customHeight="1">
      <c r="K18364" s="1715"/>
      <c r="L18364" s="1715"/>
    </row>
    <row r="18365" spans="11:12" ht="15" customHeight="1">
      <c r="K18365" s="1715"/>
      <c r="L18365" s="1715"/>
    </row>
    <row r="18366" spans="11:12" ht="15" customHeight="1">
      <c r="K18366" s="1715"/>
      <c r="L18366" s="1715"/>
    </row>
    <row r="18367" spans="11:12" ht="15" customHeight="1">
      <c r="K18367" s="1715"/>
      <c r="L18367" s="1715"/>
    </row>
    <row r="18368" spans="11:12" ht="15" customHeight="1">
      <c r="K18368" s="1715"/>
      <c r="L18368" s="1715"/>
    </row>
    <row r="18369" spans="11:12" ht="15" customHeight="1">
      <c r="K18369" s="1715"/>
      <c r="L18369" s="1715"/>
    </row>
    <row r="18370" spans="11:12" ht="15" customHeight="1">
      <c r="K18370" s="1715"/>
      <c r="L18370" s="1715"/>
    </row>
    <row r="18371" spans="11:12" ht="15" customHeight="1">
      <c r="K18371" s="1715"/>
      <c r="L18371" s="1715"/>
    </row>
    <row r="18372" spans="11:12" ht="15" customHeight="1">
      <c r="K18372" s="1715"/>
      <c r="L18372" s="1715"/>
    </row>
    <row r="18373" spans="11:12" ht="15" customHeight="1">
      <c r="K18373" s="1715"/>
      <c r="L18373" s="1715"/>
    </row>
    <row r="18374" spans="11:12" ht="15" customHeight="1">
      <c r="K18374" s="1715"/>
      <c r="L18374" s="1715"/>
    </row>
    <row r="18375" spans="11:12" ht="15" customHeight="1">
      <c r="K18375" s="1715"/>
      <c r="L18375" s="1715"/>
    </row>
    <row r="18376" spans="11:12" ht="15" customHeight="1">
      <c r="K18376" s="1715"/>
      <c r="L18376" s="1715"/>
    </row>
    <row r="18377" spans="11:12" ht="15" customHeight="1">
      <c r="K18377" s="1715"/>
      <c r="L18377" s="1715"/>
    </row>
    <row r="18378" spans="11:12" ht="15" customHeight="1">
      <c r="K18378" s="1715"/>
      <c r="L18378" s="1715"/>
    </row>
    <row r="18379" spans="11:12" ht="15" customHeight="1">
      <c r="K18379" s="1715"/>
      <c r="L18379" s="1715"/>
    </row>
    <row r="18380" spans="11:12" ht="15" customHeight="1">
      <c r="K18380" s="1715"/>
      <c r="L18380" s="1715"/>
    </row>
    <row r="18381" spans="11:12" ht="15" customHeight="1">
      <c r="K18381" s="1715"/>
      <c r="L18381" s="1715"/>
    </row>
    <row r="18382" spans="11:12" ht="15" customHeight="1">
      <c r="K18382" s="1715"/>
      <c r="L18382" s="1715"/>
    </row>
    <row r="18383" spans="11:12" ht="15" customHeight="1">
      <c r="K18383" s="1715"/>
      <c r="L18383" s="1715"/>
    </row>
    <row r="18384" spans="11:12" ht="15" customHeight="1">
      <c r="K18384" s="1715"/>
      <c r="L18384" s="1715"/>
    </row>
    <row r="18385" spans="11:12" ht="15" customHeight="1">
      <c r="K18385" s="1715"/>
      <c r="L18385" s="1715"/>
    </row>
    <row r="18386" spans="11:12" ht="15" customHeight="1">
      <c r="K18386" s="1715"/>
      <c r="L18386" s="1715"/>
    </row>
    <row r="18387" spans="11:12" ht="15" customHeight="1">
      <c r="K18387" s="1715"/>
      <c r="L18387" s="1715"/>
    </row>
    <row r="18388" spans="11:12" ht="15" customHeight="1">
      <c r="K18388" s="1715"/>
      <c r="L18388" s="1715"/>
    </row>
    <row r="18389" spans="11:12" ht="15" customHeight="1">
      <c r="K18389" s="1715"/>
      <c r="L18389" s="1715"/>
    </row>
    <row r="18390" spans="11:12" ht="15" customHeight="1">
      <c r="K18390" s="1715"/>
      <c r="L18390" s="1715"/>
    </row>
    <row r="18391" spans="11:12" ht="15" customHeight="1">
      <c r="K18391" s="1715"/>
      <c r="L18391" s="1715"/>
    </row>
    <row r="18392" spans="11:12" ht="15" customHeight="1">
      <c r="K18392" s="1715"/>
      <c r="L18392" s="1715"/>
    </row>
    <row r="18393" spans="11:12" ht="15" customHeight="1">
      <c r="K18393" s="1715"/>
      <c r="L18393" s="1715"/>
    </row>
    <row r="18394" spans="11:12" ht="15" customHeight="1">
      <c r="K18394" s="1715"/>
      <c r="L18394" s="1715"/>
    </row>
    <row r="18395" spans="11:12" ht="15" customHeight="1">
      <c r="K18395" s="1715"/>
      <c r="L18395" s="1715"/>
    </row>
    <row r="18396" spans="11:12" ht="15" customHeight="1">
      <c r="K18396" s="1715"/>
      <c r="L18396" s="1715"/>
    </row>
    <row r="18397" spans="11:12" ht="15" customHeight="1">
      <c r="K18397" s="1715"/>
      <c r="L18397" s="1715"/>
    </row>
    <row r="18398" spans="11:12" ht="15" customHeight="1">
      <c r="K18398" s="1715"/>
      <c r="L18398" s="1715"/>
    </row>
    <row r="18399" spans="11:12" ht="15" customHeight="1">
      <c r="K18399" s="1715"/>
      <c r="L18399" s="1715"/>
    </row>
    <row r="18400" spans="11:12" ht="15" customHeight="1">
      <c r="K18400" s="1715"/>
      <c r="L18400" s="1715"/>
    </row>
    <row r="18401" spans="11:12" ht="15" customHeight="1">
      <c r="K18401" s="1715"/>
      <c r="L18401" s="1715"/>
    </row>
    <row r="18402" spans="11:12" ht="15" customHeight="1">
      <c r="K18402" s="1715"/>
      <c r="L18402" s="1715"/>
    </row>
    <row r="18403" spans="11:12" ht="15" customHeight="1">
      <c r="K18403" s="1715"/>
      <c r="L18403" s="1715"/>
    </row>
    <row r="18404" spans="11:12" ht="15" customHeight="1">
      <c r="K18404" s="1715"/>
      <c r="L18404" s="1715"/>
    </row>
    <row r="18405" spans="11:12" ht="15" customHeight="1">
      <c r="K18405" s="1715"/>
      <c r="L18405" s="1715"/>
    </row>
    <row r="18406" spans="11:12" ht="15" customHeight="1">
      <c r="K18406" s="1715"/>
      <c r="L18406" s="1715"/>
    </row>
    <row r="18407" spans="11:12" ht="15" customHeight="1">
      <c r="K18407" s="1715"/>
      <c r="L18407" s="1715"/>
    </row>
    <row r="18408" spans="11:12" ht="15" customHeight="1">
      <c r="K18408" s="1715"/>
      <c r="L18408" s="1715"/>
    </row>
    <row r="18409" spans="11:12" ht="15" customHeight="1">
      <c r="K18409" s="1715"/>
      <c r="L18409" s="1715"/>
    </row>
    <row r="18410" spans="11:12" ht="15" customHeight="1">
      <c r="K18410" s="1715"/>
      <c r="L18410" s="1715"/>
    </row>
    <row r="18411" spans="11:12" ht="15" customHeight="1">
      <c r="K18411" s="1715"/>
      <c r="L18411" s="1715"/>
    </row>
    <row r="18412" spans="11:12" ht="15" customHeight="1">
      <c r="K18412" s="1715"/>
      <c r="L18412" s="1715"/>
    </row>
    <row r="18413" spans="11:12" ht="15" customHeight="1">
      <c r="K18413" s="1715"/>
      <c r="L18413" s="1715"/>
    </row>
    <row r="18414" spans="11:12" ht="15" customHeight="1">
      <c r="K18414" s="1715"/>
      <c r="L18414" s="1715"/>
    </row>
    <row r="18415" spans="11:12" ht="15" customHeight="1">
      <c r="K18415" s="1715"/>
      <c r="L18415" s="1715"/>
    </row>
    <row r="18416" spans="11:12" ht="15" customHeight="1">
      <c r="K18416" s="1715"/>
      <c r="L18416" s="1715"/>
    </row>
    <row r="18417" spans="11:12" ht="15" customHeight="1">
      <c r="K18417" s="1715"/>
      <c r="L18417" s="1715"/>
    </row>
    <row r="18418" spans="11:12" ht="15" customHeight="1">
      <c r="K18418" s="1715"/>
      <c r="L18418" s="1715"/>
    </row>
    <row r="18419" spans="11:12" ht="15" customHeight="1">
      <c r="K18419" s="1715"/>
      <c r="L18419" s="1715"/>
    </row>
    <row r="18420" spans="11:12" ht="15" customHeight="1">
      <c r="K18420" s="1715"/>
      <c r="L18420" s="1715"/>
    </row>
    <row r="18421" spans="11:12" ht="15" customHeight="1">
      <c r="K18421" s="1715"/>
      <c r="L18421" s="1715"/>
    </row>
    <row r="18422" spans="11:12" ht="15" customHeight="1">
      <c r="K18422" s="1715"/>
      <c r="L18422" s="1715"/>
    </row>
    <row r="18423" spans="11:12" ht="15" customHeight="1">
      <c r="K18423" s="1715"/>
      <c r="L18423" s="1715"/>
    </row>
    <row r="18424" spans="11:12" ht="15" customHeight="1">
      <c r="K18424" s="1715"/>
      <c r="L18424" s="1715"/>
    </row>
    <row r="18425" spans="11:12" ht="15" customHeight="1">
      <c r="K18425" s="1715"/>
      <c r="L18425" s="1715"/>
    </row>
    <row r="18426" spans="11:12" ht="15" customHeight="1">
      <c r="K18426" s="1715"/>
      <c r="L18426" s="1715"/>
    </row>
    <row r="18427" spans="11:12" ht="15" customHeight="1">
      <c r="K18427" s="1715"/>
      <c r="L18427" s="1715"/>
    </row>
    <row r="18428" spans="11:12" ht="15" customHeight="1">
      <c r="K18428" s="1715"/>
      <c r="L18428" s="1715"/>
    </row>
    <row r="18429" spans="11:12" ht="15" customHeight="1">
      <c r="K18429" s="1715"/>
      <c r="L18429" s="1715"/>
    </row>
    <row r="18430" spans="11:12" ht="15" customHeight="1">
      <c r="K18430" s="1715"/>
      <c r="L18430" s="1715"/>
    </row>
    <row r="18431" spans="11:12" ht="15" customHeight="1">
      <c r="K18431" s="1715"/>
      <c r="L18431" s="1715"/>
    </row>
    <row r="18432" spans="11:12" ht="15" customHeight="1">
      <c r="K18432" s="1715"/>
      <c r="L18432" s="1715"/>
    </row>
    <row r="18433" spans="11:12" ht="15" customHeight="1">
      <c r="K18433" s="1715"/>
      <c r="L18433" s="1715"/>
    </row>
    <row r="18434" spans="11:12" ht="15" customHeight="1">
      <c r="K18434" s="1715"/>
      <c r="L18434" s="1715"/>
    </row>
    <row r="18435" spans="11:12" ht="15" customHeight="1">
      <c r="K18435" s="1715"/>
      <c r="L18435" s="1715"/>
    </row>
    <row r="18436" spans="11:12" ht="15" customHeight="1">
      <c r="K18436" s="1715"/>
      <c r="L18436" s="1715"/>
    </row>
    <row r="18437" spans="11:12" ht="15" customHeight="1">
      <c r="K18437" s="1715"/>
      <c r="L18437" s="1715"/>
    </row>
    <row r="18438" spans="11:12" ht="15" customHeight="1">
      <c r="K18438" s="1715"/>
      <c r="L18438" s="1715"/>
    </row>
    <row r="18439" spans="11:12" ht="15" customHeight="1">
      <c r="K18439" s="1715"/>
      <c r="L18439" s="1715"/>
    </row>
    <row r="18440" spans="11:12" ht="15" customHeight="1">
      <c r="K18440" s="1715"/>
      <c r="L18440" s="1715"/>
    </row>
    <row r="18441" spans="11:12" ht="15" customHeight="1">
      <c r="K18441" s="1715"/>
      <c r="L18441" s="1715"/>
    </row>
    <row r="18442" spans="11:12" ht="15" customHeight="1">
      <c r="K18442" s="1715"/>
      <c r="L18442" s="1715"/>
    </row>
    <row r="18443" spans="11:12" ht="15" customHeight="1">
      <c r="K18443" s="1715"/>
      <c r="L18443" s="1715"/>
    </row>
    <row r="18444" spans="11:12" ht="15" customHeight="1">
      <c r="K18444" s="1715"/>
      <c r="L18444" s="1715"/>
    </row>
    <row r="18445" spans="11:12" ht="15" customHeight="1">
      <c r="K18445" s="1715"/>
      <c r="L18445" s="1715"/>
    </row>
    <row r="18446" spans="11:12" ht="15" customHeight="1">
      <c r="K18446" s="1715"/>
      <c r="L18446" s="1715"/>
    </row>
    <row r="18447" spans="11:12" ht="15" customHeight="1">
      <c r="K18447" s="1715"/>
      <c r="L18447" s="1715"/>
    </row>
    <row r="18448" spans="11:12" ht="15" customHeight="1">
      <c r="K18448" s="1715"/>
      <c r="L18448" s="1715"/>
    </row>
    <row r="18449" spans="11:12" ht="15" customHeight="1">
      <c r="K18449" s="1715"/>
      <c r="L18449" s="1715"/>
    </row>
    <row r="18450" spans="11:12" ht="15" customHeight="1">
      <c r="K18450" s="1715"/>
      <c r="L18450" s="1715"/>
    </row>
    <row r="18451" spans="11:12" ht="15" customHeight="1">
      <c r="K18451" s="1715"/>
      <c r="L18451" s="1715"/>
    </row>
    <row r="18452" spans="11:12" ht="15" customHeight="1">
      <c r="K18452" s="1715"/>
      <c r="L18452" s="1715"/>
    </row>
    <row r="18453" spans="11:12" ht="15" customHeight="1">
      <c r="K18453" s="1715"/>
      <c r="L18453" s="1715"/>
    </row>
    <row r="18454" spans="11:12" ht="15" customHeight="1">
      <c r="K18454" s="1715"/>
      <c r="L18454" s="1715"/>
    </row>
    <row r="18455" spans="11:12" ht="15" customHeight="1">
      <c r="K18455" s="1715"/>
      <c r="L18455" s="1715"/>
    </row>
    <row r="18456" spans="11:12" ht="15" customHeight="1">
      <c r="K18456" s="1715"/>
      <c r="L18456" s="1715"/>
    </row>
    <row r="18457" spans="11:12" ht="15" customHeight="1">
      <c r="K18457" s="1715"/>
      <c r="L18457" s="1715"/>
    </row>
    <row r="18458" spans="11:12" ht="15" customHeight="1">
      <c r="K18458" s="1715"/>
      <c r="L18458" s="1715"/>
    </row>
    <row r="18459" spans="11:12" ht="15" customHeight="1">
      <c r="K18459" s="1715"/>
      <c r="L18459" s="1715"/>
    </row>
    <row r="18460" spans="11:12" ht="15" customHeight="1">
      <c r="K18460" s="1715"/>
      <c r="L18460" s="1715"/>
    </row>
    <row r="18461" spans="11:12" ht="15" customHeight="1">
      <c r="K18461" s="1715"/>
      <c r="L18461" s="1715"/>
    </row>
    <row r="18462" spans="11:12" ht="15" customHeight="1">
      <c r="K18462" s="1715"/>
      <c r="L18462" s="1715"/>
    </row>
    <row r="18463" spans="11:12" ht="15" customHeight="1">
      <c r="K18463" s="1715"/>
      <c r="L18463" s="1715"/>
    </row>
    <row r="18464" spans="11:12" ht="15" customHeight="1">
      <c r="K18464" s="1715"/>
      <c r="L18464" s="1715"/>
    </row>
    <row r="18465" spans="11:12" ht="15" customHeight="1">
      <c r="K18465" s="1715"/>
      <c r="L18465" s="1715"/>
    </row>
    <row r="18466" spans="11:12" ht="15" customHeight="1">
      <c r="K18466" s="1715"/>
      <c r="L18466" s="1715"/>
    </row>
    <row r="18467" spans="11:12" ht="15" customHeight="1">
      <c r="K18467" s="1715"/>
      <c r="L18467" s="1715"/>
    </row>
    <row r="18468" spans="11:12" ht="15" customHeight="1">
      <c r="K18468" s="1715"/>
      <c r="L18468" s="1715"/>
    </row>
    <row r="18469" spans="11:12" ht="15" customHeight="1">
      <c r="K18469" s="1715"/>
      <c r="L18469" s="1715"/>
    </row>
    <row r="18470" spans="11:12" ht="15" customHeight="1">
      <c r="K18470" s="1715"/>
      <c r="L18470" s="1715"/>
    </row>
    <row r="18471" spans="11:12" ht="15" customHeight="1">
      <c r="K18471" s="1715"/>
      <c r="L18471" s="1715"/>
    </row>
    <row r="18472" spans="11:12" ht="15" customHeight="1">
      <c r="K18472" s="1715"/>
      <c r="L18472" s="1715"/>
    </row>
    <row r="18473" spans="11:12" ht="15" customHeight="1">
      <c r="K18473" s="1715"/>
      <c r="L18473" s="1715"/>
    </row>
    <row r="18474" spans="11:12" ht="15" customHeight="1">
      <c r="K18474" s="1715"/>
      <c r="L18474" s="1715"/>
    </row>
    <row r="18475" spans="11:12" ht="15" customHeight="1">
      <c r="K18475" s="1715"/>
      <c r="L18475" s="1715"/>
    </row>
    <row r="18476" spans="11:12" ht="15" customHeight="1">
      <c r="K18476" s="1715"/>
      <c r="L18476" s="1715"/>
    </row>
    <row r="18477" spans="11:12" ht="15" customHeight="1">
      <c r="K18477" s="1715"/>
      <c r="L18477" s="1715"/>
    </row>
    <row r="18478" spans="11:12" ht="15" customHeight="1">
      <c r="K18478" s="1715"/>
      <c r="L18478" s="1715"/>
    </row>
    <row r="18479" spans="11:12" ht="15" customHeight="1">
      <c r="K18479" s="1715"/>
      <c r="L18479" s="1715"/>
    </row>
    <row r="18480" spans="11:12" ht="15" customHeight="1">
      <c r="K18480" s="1715"/>
      <c r="L18480" s="1715"/>
    </row>
    <row r="18481" spans="11:12" ht="15" customHeight="1">
      <c r="K18481" s="1715"/>
      <c r="L18481" s="1715"/>
    </row>
    <row r="18482" spans="11:12" ht="15" customHeight="1">
      <c r="K18482" s="1715"/>
      <c r="L18482" s="1715"/>
    </row>
    <row r="18483" spans="11:12" ht="15" customHeight="1">
      <c r="K18483" s="1715"/>
      <c r="L18483" s="1715"/>
    </row>
    <row r="18484" spans="11:12" ht="15" customHeight="1">
      <c r="K18484" s="1715"/>
      <c r="L18484" s="1715"/>
    </row>
    <row r="18485" spans="11:12" ht="15" customHeight="1">
      <c r="K18485" s="1715"/>
      <c r="L18485" s="1715"/>
    </row>
    <row r="18486" spans="11:12" ht="15" customHeight="1">
      <c r="K18486" s="1715"/>
      <c r="L18486" s="1715"/>
    </row>
    <row r="18487" spans="11:12" ht="15" customHeight="1">
      <c r="K18487" s="1715"/>
      <c r="L18487" s="1715"/>
    </row>
    <row r="18488" spans="11:12" ht="15" customHeight="1">
      <c r="K18488" s="1715"/>
      <c r="L18488" s="1715"/>
    </row>
    <row r="18489" spans="11:12" ht="15" customHeight="1">
      <c r="K18489" s="1715"/>
      <c r="L18489" s="1715"/>
    </row>
    <row r="18490" spans="11:12" ht="15" customHeight="1">
      <c r="K18490" s="1715"/>
      <c r="L18490" s="1715"/>
    </row>
    <row r="18491" spans="11:12" ht="15" customHeight="1">
      <c r="K18491" s="1715"/>
      <c r="L18491" s="1715"/>
    </row>
    <row r="18492" spans="11:12" ht="15" customHeight="1">
      <c r="K18492" s="1715"/>
      <c r="L18492" s="1715"/>
    </row>
    <row r="18493" spans="11:12" ht="15" customHeight="1">
      <c r="K18493" s="1715"/>
      <c r="L18493" s="1715"/>
    </row>
    <row r="18494" spans="11:12" ht="15" customHeight="1">
      <c r="K18494" s="1715"/>
      <c r="L18494" s="1715"/>
    </row>
    <row r="18495" spans="11:12" ht="15" customHeight="1">
      <c r="K18495" s="1715"/>
      <c r="L18495" s="1715"/>
    </row>
    <row r="18496" spans="11:12" ht="15" customHeight="1">
      <c r="K18496" s="1715"/>
      <c r="L18496" s="1715"/>
    </row>
    <row r="18497" spans="11:12" ht="15" customHeight="1">
      <c r="K18497" s="1715"/>
      <c r="L18497" s="1715"/>
    </row>
    <row r="18498" spans="11:12" ht="15" customHeight="1">
      <c r="K18498" s="1715"/>
      <c r="L18498" s="1715"/>
    </row>
    <row r="18499" spans="11:12" ht="15" customHeight="1">
      <c r="K18499" s="1715"/>
      <c r="L18499" s="1715"/>
    </row>
    <row r="18500" spans="11:12" ht="15" customHeight="1">
      <c r="K18500" s="1715"/>
      <c r="L18500" s="1715"/>
    </row>
    <row r="18501" spans="11:12" ht="15" customHeight="1">
      <c r="K18501" s="1715"/>
      <c r="L18501" s="1715"/>
    </row>
    <row r="18502" spans="11:12" ht="15" customHeight="1">
      <c r="K18502" s="1715"/>
      <c r="L18502" s="1715"/>
    </row>
    <row r="18503" spans="11:12" ht="15" customHeight="1">
      <c r="K18503" s="1715"/>
      <c r="L18503" s="1715"/>
    </row>
    <row r="18504" spans="11:12" ht="15" customHeight="1">
      <c r="K18504" s="1715"/>
      <c r="L18504" s="1715"/>
    </row>
    <row r="18505" spans="11:12" ht="15" customHeight="1">
      <c r="K18505" s="1715"/>
      <c r="L18505" s="1715"/>
    </row>
    <row r="18506" spans="11:12" ht="15" customHeight="1">
      <c r="K18506" s="1715"/>
      <c r="L18506" s="1715"/>
    </row>
    <row r="18507" spans="11:12" ht="15" customHeight="1">
      <c r="K18507" s="1715"/>
      <c r="L18507" s="1715"/>
    </row>
    <row r="18508" spans="11:12" ht="15" customHeight="1">
      <c r="K18508" s="1715"/>
      <c r="L18508" s="1715"/>
    </row>
    <row r="18509" spans="11:12" ht="15" customHeight="1">
      <c r="K18509" s="1715"/>
      <c r="L18509" s="1715"/>
    </row>
    <row r="18510" spans="11:12" ht="15" customHeight="1">
      <c r="K18510" s="1715"/>
      <c r="L18510" s="1715"/>
    </row>
    <row r="18511" spans="11:12" ht="15" customHeight="1">
      <c r="K18511" s="1715"/>
      <c r="L18511" s="1715"/>
    </row>
    <row r="18512" spans="11:12" ht="15" customHeight="1">
      <c r="K18512" s="1715"/>
      <c r="L18512" s="1715"/>
    </row>
    <row r="18513" spans="11:12" ht="15" customHeight="1">
      <c r="K18513" s="1715"/>
      <c r="L18513" s="1715"/>
    </row>
    <row r="18514" spans="11:12" ht="15" customHeight="1">
      <c r="K18514" s="1715"/>
      <c r="L18514" s="1715"/>
    </row>
    <row r="18515" spans="11:12" ht="15" customHeight="1">
      <c r="K18515" s="1715"/>
      <c r="L18515" s="1715"/>
    </row>
    <row r="18516" spans="11:12" ht="15" customHeight="1">
      <c r="K18516" s="1715"/>
      <c r="L18516" s="1715"/>
    </row>
    <row r="18517" spans="11:12" ht="15" customHeight="1">
      <c r="K18517" s="1715"/>
      <c r="L18517" s="1715"/>
    </row>
    <row r="18518" spans="11:12" ht="15" customHeight="1">
      <c r="K18518" s="1715"/>
      <c r="L18518" s="1715"/>
    </row>
    <row r="18519" spans="11:12" ht="15" customHeight="1">
      <c r="K18519" s="1715"/>
      <c r="L18519" s="1715"/>
    </row>
    <row r="18520" spans="11:12" ht="15" customHeight="1">
      <c r="K18520" s="1715"/>
      <c r="L18520" s="1715"/>
    </row>
    <row r="18521" spans="11:12" ht="15" customHeight="1">
      <c r="K18521" s="1715"/>
      <c r="L18521" s="1715"/>
    </row>
    <row r="18522" spans="11:12" ht="15" customHeight="1">
      <c r="K18522" s="1715"/>
      <c r="L18522" s="1715"/>
    </row>
    <row r="18523" spans="11:12" ht="15" customHeight="1">
      <c r="K18523" s="1715"/>
      <c r="L18523" s="1715"/>
    </row>
    <row r="18524" spans="11:12" ht="15" customHeight="1">
      <c r="K18524" s="1715"/>
      <c r="L18524" s="1715"/>
    </row>
    <row r="18525" spans="11:12" ht="15" customHeight="1">
      <c r="K18525" s="1715"/>
      <c r="L18525" s="1715"/>
    </row>
    <row r="18526" spans="11:12" ht="15" customHeight="1">
      <c r="K18526" s="1715"/>
      <c r="L18526" s="1715"/>
    </row>
    <row r="18527" spans="11:12" ht="15" customHeight="1">
      <c r="K18527" s="1715"/>
      <c r="L18527" s="1715"/>
    </row>
    <row r="18528" spans="11:12" ht="15" customHeight="1">
      <c r="K18528" s="1715"/>
      <c r="L18528" s="1715"/>
    </row>
    <row r="18529" spans="11:12" ht="15" customHeight="1">
      <c r="K18529" s="1715"/>
      <c r="L18529" s="1715"/>
    </row>
    <row r="18530" spans="11:12" ht="15" customHeight="1">
      <c r="K18530" s="1715"/>
      <c r="L18530" s="1715"/>
    </row>
    <row r="18531" spans="11:12" ht="15" customHeight="1">
      <c r="K18531" s="1715"/>
      <c r="L18531" s="1715"/>
    </row>
    <row r="18532" spans="11:12" ht="15" customHeight="1">
      <c r="K18532" s="1715"/>
      <c r="L18532" s="1715"/>
    </row>
    <row r="18533" spans="11:12" ht="15" customHeight="1">
      <c r="K18533" s="1715"/>
      <c r="L18533" s="1715"/>
    </row>
    <row r="18534" spans="11:12" ht="15" customHeight="1">
      <c r="K18534" s="1715"/>
      <c r="L18534" s="1715"/>
    </row>
    <row r="18535" spans="11:12" ht="15" customHeight="1">
      <c r="K18535" s="1715"/>
      <c r="L18535" s="1715"/>
    </row>
    <row r="18536" spans="11:12" ht="15" customHeight="1">
      <c r="K18536" s="1715"/>
      <c r="L18536" s="1715"/>
    </row>
    <row r="18537" spans="11:12" ht="15" customHeight="1">
      <c r="K18537" s="1715"/>
      <c r="L18537" s="1715"/>
    </row>
    <row r="18538" spans="11:12" ht="15" customHeight="1">
      <c r="K18538" s="1715"/>
      <c r="L18538" s="1715"/>
    </row>
    <row r="18539" spans="11:12" ht="15" customHeight="1">
      <c r="K18539" s="1715"/>
      <c r="L18539" s="1715"/>
    </row>
    <row r="18540" spans="11:12" ht="15" customHeight="1">
      <c r="K18540" s="1715"/>
      <c r="L18540" s="1715"/>
    </row>
    <row r="18541" spans="11:12" ht="15" customHeight="1">
      <c r="K18541" s="1715"/>
      <c r="L18541" s="1715"/>
    </row>
    <row r="18542" spans="11:12" ht="15" customHeight="1">
      <c r="K18542" s="1715"/>
      <c r="L18542" s="1715"/>
    </row>
    <row r="18543" spans="11:12" ht="15" customHeight="1">
      <c r="K18543" s="1715"/>
      <c r="L18543" s="1715"/>
    </row>
    <row r="18544" spans="11:12" ht="15" customHeight="1">
      <c r="K18544" s="1715"/>
      <c r="L18544" s="1715"/>
    </row>
    <row r="18545" spans="11:12" ht="15" customHeight="1">
      <c r="K18545" s="1715"/>
      <c r="L18545" s="1715"/>
    </row>
    <row r="18546" spans="11:12" ht="15" customHeight="1">
      <c r="K18546" s="1715"/>
      <c r="L18546" s="1715"/>
    </row>
    <row r="18547" spans="11:12" ht="15" customHeight="1">
      <c r="K18547" s="1715"/>
      <c r="L18547" s="1715"/>
    </row>
    <row r="18548" spans="11:12" ht="15" customHeight="1">
      <c r="K18548" s="1715"/>
      <c r="L18548" s="1715"/>
    </row>
    <row r="18549" spans="11:12" ht="15" customHeight="1">
      <c r="K18549" s="1715"/>
      <c r="L18549" s="1715"/>
    </row>
    <row r="18550" spans="11:12" ht="15" customHeight="1">
      <c r="K18550" s="1715"/>
      <c r="L18550" s="1715"/>
    </row>
    <row r="18551" spans="11:12" ht="15" customHeight="1">
      <c r="K18551" s="1715"/>
      <c r="L18551" s="1715"/>
    </row>
    <row r="18552" spans="11:12" ht="15" customHeight="1">
      <c r="K18552" s="1715"/>
      <c r="L18552" s="1715"/>
    </row>
    <row r="18553" spans="11:12" ht="15" customHeight="1">
      <c r="K18553" s="1715"/>
      <c r="L18553" s="1715"/>
    </row>
    <row r="18554" spans="11:12" ht="15" customHeight="1">
      <c r="K18554" s="1715"/>
      <c r="L18554" s="1715"/>
    </row>
    <row r="18555" spans="11:12" ht="15" customHeight="1">
      <c r="K18555" s="1715"/>
      <c r="L18555" s="1715"/>
    </row>
    <row r="18556" spans="11:12" ht="15" customHeight="1">
      <c r="K18556" s="1715"/>
      <c r="L18556" s="1715"/>
    </row>
    <row r="18557" spans="11:12" ht="15" customHeight="1">
      <c r="K18557" s="1715"/>
      <c r="L18557" s="1715"/>
    </row>
    <row r="18558" spans="11:12" ht="15" customHeight="1">
      <c r="K18558" s="1715"/>
      <c r="L18558" s="1715"/>
    </row>
    <row r="18559" spans="11:12" ht="15" customHeight="1">
      <c r="K18559" s="1715"/>
      <c r="L18559" s="1715"/>
    </row>
    <row r="18560" spans="11:12" ht="15" customHeight="1">
      <c r="K18560" s="1715"/>
      <c r="L18560" s="1715"/>
    </row>
    <row r="18561" spans="11:12" ht="15" customHeight="1">
      <c r="K18561" s="1715"/>
      <c r="L18561" s="1715"/>
    </row>
    <row r="18562" spans="11:12" ht="15" customHeight="1">
      <c r="K18562" s="1715"/>
      <c r="L18562" s="1715"/>
    </row>
    <row r="18563" spans="11:12" ht="15" customHeight="1">
      <c r="K18563" s="1715"/>
      <c r="L18563" s="1715"/>
    </row>
    <row r="18564" spans="11:12" ht="15" customHeight="1">
      <c r="K18564" s="1715"/>
      <c r="L18564" s="1715"/>
    </row>
    <row r="18565" spans="11:12" ht="15" customHeight="1">
      <c r="K18565" s="1715"/>
      <c r="L18565" s="1715"/>
    </row>
    <row r="18566" spans="11:12" ht="15" customHeight="1">
      <c r="K18566" s="1715"/>
      <c r="L18566" s="1715"/>
    </row>
    <row r="18567" spans="11:12" ht="15" customHeight="1">
      <c r="K18567" s="1715"/>
      <c r="L18567" s="1715"/>
    </row>
    <row r="18568" spans="11:12" ht="15" customHeight="1">
      <c r="K18568" s="1715"/>
      <c r="L18568" s="1715"/>
    </row>
    <row r="18569" spans="11:12" ht="15" customHeight="1">
      <c r="K18569" s="1715"/>
      <c r="L18569" s="1715"/>
    </row>
    <row r="18570" spans="11:12" ht="15" customHeight="1">
      <c r="K18570" s="1715"/>
      <c r="L18570" s="1715"/>
    </row>
    <row r="18571" spans="11:12" ht="15" customHeight="1">
      <c r="K18571" s="1715"/>
      <c r="L18571" s="1715"/>
    </row>
    <row r="18572" spans="11:12" ht="15" customHeight="1">
      <c r="K18572" s="1715"/>
      <c r="L18572" s="1715"/>
    </row>
    <row r="18573" spans="11:12" ht="15" customHeight="1">
      <c r="K18573" s="1715"/>
      <c r="L18573" s="1715"/>
    </row>
    <row r="18574" spans="11:12" ht="15" customHeight="1">
      <c r="K18574" s="1715"/>
      <c r="L18574" s="1715"/>
    </row>
    <row r="18575" spans="11:12" ht="15" customHeight="1">
      <c r="K18575" s="1715"/>
      <c r="L18575" s="1715"/>
    </row>
    <row r="18576" spans="11:12" ht="15" customHeight="1">
      <c r="K18576" s="1715"/>
      <c r="L18576" s="1715"/>
    </row>
    <row r="18577" spans="11:12" ht="15" customHeight="1">
      <c r="K18577" s="1715"/>
      <c r="L18577" s="1715"/>
    </row>
    <row r="18578" spans="11:12" ht="15" customHeight="1">
      <c r="K18578" s="1715"/>
      <c r="L18578" s="1715"/>
    </row>
    <row r="18579" spans="11:12" ht="15" customHeight="1">
      <c r="K18579" s="1715"/>
      <c r="L18579" s="1715"/>
    </row>
    <row r="18580" spans="11:12" ht="15" customHeight="1">
      <c r="K18580" s="1715"/>
      <c r="L18580" s="1715"/>
    </row>
    <row r="18581" spans="11:12" ht="15" customHeight="1">
      <c r="K18581" s="1715"/>
      <c r="L18581" s="1715"/>
    </row>
    <row r="18582" spans="11:12" ht="15" customHeight="1">
      <c r="K18582" s="1715"/>
      <c r="L18582" s="1715"/>
    </row>
    <row r="18583" spans="11:12" ht="15" customHeight="1">
      <c r="K18583" s="1715"/>
      <c r="L18583" s="1715"/>
    </row>
    <row r="18584" spans="11:12" ht="15" customHeight="1">
      <c r="K18584" s="1715"/>
      <c r="L18584" s="1715"/>
    </row>
    <row r="18585" spans="11:12" ht="15" customHeight="1">
      <c r="K18585" s="1715"/>
      <c r="L18585" s="1715"/>
    </row>
    <row r="18586" spans="11:12" ht="15" customHeight="1">
      <c r="K18586" s="1715"/>
      <c r="L18586" s="1715"/>
    </row>
    <row r="18587" spans="11:12" ht="15" customHeight="1">
      <c r="K18587" s="1715"/>
      <c r="L18587" s="1715"/>
    </row>
    <row r="18588" spans="11:12" ht="15" customHeight="1">
      <c r="K18588" s="1715"/>
      <c r="L18588" s="1715"/>
    </row>
    <row r="18589" spans="11:12" ht="15" customHeight="1">
      <c r="K18589" s="1715"/>
      <c r="L18589" s="1715"/>
    </row>
    <row r="18590" spans="11:12" ht="15" customHeight="1">
      <c r="K18590" s="1715"/>
      <c r="L18590" s="1715"/>
    </row>
    <row r="18591" spans="11:12" ht="15" customHeight="1">
      <c r="K18591" s="1715"/>
      <c r="L18591" s="1715"/>
    </row>
    <row r="18592" spans="11:12" ht="15" customHeight="1">
      <c r="K18592" s="1715"/>
      <c r="L18592" s="1715"/>
    </row>
    <row r="18593" spans="11:12" ht="15" customHeight="1">
      <c r="K18593" s="1715"/>
      <c r="L18593" s="1715"/>
    </row>
    <row r="18594" spans="11:12" ht="15" customHeight="1">
      <c r="K18594" s="1715"/>
      <c r="L18594" s="1715"/>
    </row>
    <row r="18595" spans="11:12" ht="15" customHeight="1">
      <c r="K18595" s="1715"/>
      <c r="L18595" s="1715"/>
    </row>
    <row r="18596" spans="11:12" ht="15" customHeight="1">
      <c r="K18596" s="1715"/>
      <c r="L18596" s="1715"/>
    </row>
    <row r="18597" spans="11:12" ht="15" customHeight="1">
      <c r="K18597" s="1715"/>
      <c r="L18597" s="1715"/>
    </row>
    <row r="18598" spans="11:12" ht="15" customHeight="1">
      <c r="K18598" s="1715"/>
      <c r="L18598" s="1715"/>
    </row>
    <row r="18599" spans="11:12" ht="15" customHeight="1">
      <c r="K18599" s="1715"/>
      <c r="L18599" s="1715"/>
    </row>
    <row r="18600" spans="11:12" ht="15" customHeight="1">
      <c r="K18600" s="1715"/>
      <c r="L18600" s="1715"/>
    </row>
    <row r="18601" spans="11:12" ht="15" customHeight="1">
      <c r="K18601" s="1715"/>
      <c r="L18601" s="1715"/>
    </row>
    <row r="18602" spans="11:12" ht="15" customHeight="1">
      <c r="K18602" s="1715"/>
      <c r="L18602" s="1715"/>
    </row>
    <row r="18603" spans="11:12" ht="15" customHeight="1">
      <c r="K18603" s="1715"/>
      <c r="L18603" s="1715"/>
    </row>
    <row r="18604" spans="11:12" ht="15" customHeight="1">
      <c r="K18604" s="1715"/>
      <c r="L18604" s="1715"/>
    </row>
    <row r="18605" spans="11:12" ht="15" customHeight="1">
      <c r="K18605" s="1715"/>
      <c r="L18605" s="1715"/>
    </row>
    <row r="18606" spans="11:12" ht="15" customHeight="1">
      <c r="K18606" s="1715"/>
      <c r="L18606" s="1715"/>
    </row>
    <row r="18607" spans="11:12" ht="15" customHeight="1">
      <c r="K18607" s="1715"/>
      <c r="L18607" s="1715"/>
    </row>
    <row r="18608" spans="11:12" ht="15" customHeight="1">
      <c r="K18608" s="1715"/>
      <c r="L18608" s="1715"/>
    </row>
    <row r="18609" spans="11:12" ht="15" customHeight="1">
      <c r="K18609" s="1715"/>
      <c r="L18609" s="1715"/>
    </row>
    <row r="18610" spans="11:12" ht="15" customHeight="1">
      <c r="K18610" s="1715"/>
      <c r="L18610" s="1715"/>
    </row>
    <row r="18611" spans="11:12" ht="15" customHeight="1">
      <c r="K18611" s="1715"/>
      <c r="L18611" s="1715"/>
    </row>
    <row r="18612" spans="11:12" ht="15" customHeight="1">
      <c r="K18612" s="1715"/>
      <c r="L18612" s="1715"/>
    </row>
    <row r="18613" spans="11:12" ht="15" customHeight="1">
      <c r="K18613" s="1715"/>
      <c r="L18613" s="1715"/>
    </row>
    <row r="18614" spans="11:12" ht="15" customHeight="1">
      <c r="K18614" s="1715"/>
      <c r="L18614" s="1715"/>
    </row>
    <row r="18615" spans="11:12" ht="15" customHeight="1">
      <c r="K18615" s="1715"/>
      <c r="L18615" s="1715"/>
    </row>
    <row r="18616" spans="11:12" ht="15" customHeight="1">
      <c r="K18616" s="1715"/>
      <c r="L18616" s="1715"/>
    </row>
    <row r="18617" spans="11:12" ht="15" customHeight="1">
      <c r="K18617" s="1715"/>
      <c r="L18617" s="1715"/>
    </row>
    <row r="18618" spans="11:12" ht="15" customHeight="1">
      <c r="K18618" s="1715"/>
      <c r="L18618" s="1715"/>
    </row>
    <row r="18619" spans="11:12" ht="15" customHeight="1">
      <c r="K18619" s="1715"/>
      <c r="L18619" s="1715"/>
    </row>
    <row r="18620" spans="11:12" ht="15" customHeight="1">
      <c r="K18620" s="1715"/>
      <c r="L18620" s="1715"/>
    </row>
    <row r="18621" spans="11:12" ht="15" customHeight="1">
      <c r="K18621" s="1715"/>
      <c r="L18621" s="1715"/>
    </row>
    <row r="18622" spans="11:12" ht="15" customHeight="1">
      <c r="K18622" s="1715"/>
      <c r="L18622" s="1715"/>
    </row>
    <row r="18623" spans="11:12" ht="15" customHeight="1">
      <c r="K18623" s="1715"/>
      <c r="L18623" s="1715"/>
    </row>
    <row r="18624" spans="11:12" ht="15" customHeight="1">
      <c r="K18624" s="1715"/>
      <c r="L18624" s="1715"/>
    </row>
    <row r="18625" spans="11:12" ht="15" customHeight="1">
      <c r="K18625" s="1715"/>
      <c r="L18625" s="1715"/>
    </row>
    <row r="18626" spans="11:12" ht="15" customHeight="1">
      <c r="K18626" s="1715"/>
      <c r="L18626" s="1715"/>
    </row>
    <row r="18627" spans="11:12" ht="15" customHeight="1">
      <c r="K18627" s="1715"/>
      <c r="L18627" s="1715"/>
    </row>
    <row r="18628" spans="11:12" ht="15" customHeight="1">
      <c r="K18628" s="1715"/>
      <c r="L18628" s="1715"/>
    </row>
    <row r="18629" spans="11:12" ht="15" customHeight="1">
      <c r="K18629" s="1715"/>
      <c r="L18629" s="1715"/>
    </row>
    <row r="18630" spans="11:12" ht="15" customHeight="1">
      <c r="K18630" s="1715"/>
      <c r="L18630" s="1715"/>
    </row>
    <row r="18631" spans="11:12" ht="15" customHeight="1">
      <c r="K18631" s="1715"/>
      <c r="L18631" s="1715"/>
    </row>
    <row r="18632" spans="11:12" ht="15" customHeight="1">
      <c r="K18632" s="1715"/>
      <c r="L18632" s="1715"/>
    </row>
    <row r="18633" spans="11:12" ht="15" customHeight="1">
      <c r="K18633" s="1715"/>
      <c r="L18633" s="1715"/>
    </row>
    <row r="18634" spans="11:12" ht="15" customHeight="1">
      <c r="K18634" s="1715"/>
      <c r="L18634" s="1715"/>
    </row>
    <row r="18635" spans="11:12" ht="15" customHeight="1">
      <c r="K18635" s="1715"/>
      <c r="L18635" s="1715"/>
    </row>
    <row r="18636" spans="11:12" ht="15" customHeight="1">
      <c r="K18636" s="1715"/>
      <c r="L18636" s="1715"/>
    </row>
    <row r="18637" spans="11:12" ht="15" customHeight="1">
      <c r="K18637" s="1715"/>
      <c r="L18637" s="1715"/>
    </row>
    <row r="18638" spans="11:12" ht="15" customHeight="1">
      <c r="K18638" s="1715"/>
      <c r="L18638" s="1715"/>
    </row>
    <row r="18639" spans="11:12" ht="15" customHeight="1">
      <c r="K18639" s="1715"/>
      <c r="L18639" s="1715"/>
    </row>
    <row r="18640" spans="11:12" ht="15" customHeight="1">
      <c r="K18640" s="1715"/>
      <c r="L18640" s="1715"/>
    </row>
    <row r="18641" spans="11:12" ht="15" customHeight="1">
      <c r="K18641" s="1715"/>
      <c r="L18641" s="1715"/>
    </row>
    <row r="18642" spans="11:12" ht="15" customHeight="1">
      <c r="K18642" s="1715"/>
      <c r="L18642" s="1715"/>
    </row>
    <row r="18643" spans="11:12" ht="15" customHeight="1">
      <c r="K18643" s="1715"/>
      <c r="L18643" s="1715"/>
    </row>
    <row r="18644" spans="11:12" ht="15" customHeight="1">
      <c r="K18644" s="1715"/>
      <c r="L18644" s="1715"/>
    </row>
    <row r="18645" spans="11:12" ht="15" customHeight="1">
      <c r="K18645" s="1715"/>
      <c r="L18645" s="1715"/>
    </row>
    <row r="18646" spans="11:12" ht="15" customHeight="1">
      <c r="K18646" s="1715"/>
      <c r="L18646" s="1715"/>
    </row>
    <row r="18647" spans="11:12" ht="15" customHeight="1">
      <c r="K18647" s="1715"/>
      <c r="L18647" s="1715"/>
    </row>
    <row r="18648" spans="11:12" ht="15" customHeight="1">
      <c r="K18648" s="1715"/>
      <c r="L18648" s="1715"/>
    </row>
    <row r="18649" spans="11:12" ht="15" customHeight="1">
      <c r="K18649" s="1715"/>
      <c r="L18649" s="1715"/>
    </row>
    <row r="18650" spans="11:12" ht="15" customHeight="1">
      <c r="K18650" s="1715"/>
      <c r="L18650" s="1715"/>
    </row>
    <row r="18651" spans="11:12" ht="15" customHeight="1">
      <c r="K18651" s="1715"/>
      <c r="L18651" s="1715"/>
    </row>
    <row r="18652" spans="11:12" ht="15" customHeight="1">
      <c r="K18652" s="1715"/>
      <c r="L18652" s="1715"/>
    </row>
    <row r="18653" spans="11:12" ht="15" customHeight="1">
      <c r="K18653" s="1715"/>
      <c r="L18653" s="1715"/>
    </row>
    <row r="18654" spans="11:12" ht="15" customHeight="1">
      <c r="K18654" s="1715"/>
      <c r="L18654" s="1715"/>
    </row>
    <row r="18655" spans="11:12" ht="15" customHeight="1">
      <c r="K18655" s="1715"/>
      <c r="L18655" s="1715"/>
    </row>
    <row r="18656" spans="11:12" ht="15" customHeight="1">
      <c r="K18656" s="1715"/>
      <c r="L18656" s="1715"/>
    </row>
    <row r="18657" spans="11:12" ht="15" customHeight="1">
      <c r="K18657" s="1715"/>
      <c r="L18657" s="1715"/>
    </row>
    <row r="18658" spans="11:12" ht="15" customHeight="1">
      <c r="K18658" s="1715"/>
      <c r="L18658" s="1715"/>
    </row>
    <row r="18659" spans="11:12" ht="15" customHeight="1">
      <c r="K18659" s="1715"/>
      <c r="L18659" s="1715"/>
    </row>
    <row r="18660" spans="11:12" ht="15" customHeight="1">
      <c r="K18660" s="1715"/>
      <c r="L18660" s="1715"/>
    </row>
    <row r="18661" spans="11:12" ht="15" customHeight="1">
      <c r="K18661" s="1715"/>
      <c r="L18661" s="1715"/>
    </row>
    <row r="18662" spans="11:12" ht="15" customHeight="1">
      <c r="K18662" s="1715"/>
      <c r="L18662" s="1715"/>
    </row>
    <row r="18663" spans="11:12" ht="15" customHeight="1">
      <c r="K18663" s="1715"/>
      <c r="L18663" s="1715"/>
    </row>
    <row r="18664" spans="11:12" ht="15" customHeight="1">
      <c r="K18664" s="1715"/>
      <c r="L18664" s="1715"/>
    </row>
    <row r="18665" spans="11:12" ht="15" customHeight="1">
      <c r="K18665" s="1715"/>
      <c r="L18665" s="1715"/>
    </row>
    <row r="18666" spans="11:12" ht="15" customHeight="1">
      <c r="K18666" s="1715"/>
      <c r="L18666" s="1715"/>
    </row>
    <row r="18667" spans="11:12" ht="15" customHeight="1">
      <c r="K18667" s="1715"/>
      <c r="L18667" s="1715"/>
    </row>
    <row r="18668" spans="11:12" ht="15" customHeight="1">
      <c r="K18668" s="1715"/>
      <c r="L18668" s="1715"/>
    </row>
    <row r="18669" spans="11:12" ht="15" customHeight="1">
      <c r="K18669" s="1715"/>
      <c r="L18669" s="1715"/>
    </row>
    <row r="18670" spans="11:12" ht="15" customHeight="1">
      <c r="K18670" s="1715"/>
      <c r="L18670" s="1715"/>
    </row>
    <row r="18671" spans="11:12" ht="15" customHeight="1">
      <c r="K18671" s="1715"/>
      <c r="L18671" s="1715"/>
    </row>
    <row r="18672" spans="11:12" ht="15" customHeight="1">
      <c r="K18672" s="1715"/>
      <c r="L18672" s="1715"/>
    </row>
    <row r="18673" spans="11:12" ht="15" customHeight="1">
      <c r="K18673" s="1715"/>
      <c r="L18673" s="1715"/>
    </row>
    <row r="18674" spans="11:12" ht="15" customHeight="1">
      <c r="K18674" s="1715"/>
      <c r="L18674" s="1715"/>
    </row>
    <row r="18675" spans="11:12" ht="15" customHeight="1">
      <c r="K18675" s="1715"/>
      <c r="L18675" s="1715"/>
    </row>
    <row r="18676" spans="11:12" ht="15" customHeight="1">
      <c r="K18676" s="1715"/>
      <c r="L18676" s="1715"/>
    </row>
    <row r="18677" spans="11:12" ht="15" customHeight="1">
      <c r="K18677" s="1715"/>
      <c r="L18677" s="1715"/>
    </row>
    <row r="18678" spans="11:12" ht="15" customHeight="1">
      <c r="K18678" s="1715"/>
      <c r="L18678" s="1715"/>
    </row>
    <row r="18679" spans="11:12" ht="15" customHeight="1">
      <c r="K18679" s="1715"/>
      <c r="L18679" s="1715"/>
    </row>
    <row r="18680" spans="11:12" ht="15" customHeight="1">
      <c r="K18680" s="1715"/>
      <c r="L18680" s="1715"/>
    </row>
    <row r="18681" spans="11:12" ht="15" customHeight="1">
      <c r="K18681" s="1715"/>
      <c r="L18681" s="1715"/>
    </row>
    <row r="18682" spans="11:12" ht="15" customHeight="1">
      <c r="K18682" s="1715"/>
      <c r="L18682" s="1715"/>
    </row>
    <row r="18683" spans="11:12" ht="15" customHeight="1">
      <c r="K18683" s="1715"/>
      <c r="L18683" s="1715"/>
    </row>
    <row r="18684" spans="11:12" ht="15" customHeight="1">
      <c r="K18684" s="1715"/>
      <c r="L18684" s="1715"/>
    </row>
    <row r="18685" spans="11:12" ht="15" customHeight="1">
      <c r="K18685" s="1715"/>
      <c r="L18685" s="1715"/>
    </row>
    <row r="18686" spans="11:12" ht="15" customHeight="1">
      <c r="K18686" s="1715"/>
      <c r="L18686" s="1715"/>
    </row>
    <row r="18687" spans="11:12" ht="15" customHeight="1">
      <c r="K18687" s="1715"/>
      <c r="L18687" s="1715"/>
    </row>
    <row r="18688" spans="11:12" ht="15" customHeight="1">
      <c r="K18688" s="1715"/>
      <c r="L18688" s="1715"/>
    </row>
    <row r="18689" spans="11:12" ht="15" customHeight="1">
      <c r="K18689" s="1715"/>
      <c r="L18689" s="1715"/>
    </row>
    <row r="18690" spans="11:12" ht="15" customHeight="1">
      <c r="K18690" s="1715"/>
      <c r="L18690" s="1715"/>
    </row>
    <row r="18691" spans="11:12" ht="15" customHeight="1">
      <c r="K18691" s="1715"/>
      <c r="L18691" s="1715"/>
    </row>
    <row r="18692" spans="11:12" ht="15" customHeight="1">
      <c r="K18692" s="1715"/>
      <c r="L18692" s="1715"/>
    </row>
    <row r="18693" spans="11:12" ht="15" customHeight="1">
      <c r="K18693" s="1715"/>
      <c r="L18693" s="1715"/>
    </row>
    <row r="18694" spans="11:12" ht="15" customHeight="1">
      <c r="K18694" s="1715"/>
      <c r="L18694" s="1715"/>
    </row>
    <row r="18695" spans="11:12" ht="15" customHeight="1">
      <c r="K18695" s="1715"/>
      <c r="L18695" s="1715"/>
    </row>
    <row r="18696" spans="11:12" ht="15" customHeight="1">
      <c r="K18696" s="1715"/>
      <c r="L18696" s="1715"/>
    </row>
    <row r="18697" spans="11:12" ht="15" customHeight="1">
      <c r="K18697" s="1715"/>
      <c r="L18697" s="1715"/>
    </row>
    <row r="18698" spans="11:12" ht="15" customHeight="1">
      <c r="K18698" s="1715"/>
      <c r="L18698" s="1715"/>
    </row>
    <row r="18699" spans="11:12" ht="15" customHeight="1">
      <c r="K18699" s="1715"/>
      <c r="L18699" s="1715"/>
    </row>
    <row r="18700" spans="11:12" ht="15" customHeight="1">
      <c r="K18700" s="1715"/>
      <c r="L18700" s="1715"/>
    </row>
    <row r="18701" spans="11:12" ht="15" customHeight="1">
      <c r="K18701" s="1715"/>
      <c r="L18701" s="1715"/>
    </row>
    <row r="18702" spans="11:12" ht="15" customHeight="1">
      <c r="K18702" s="1715"/>
      <c r="L18702" s="1715"/>
    </row>
    <row r="18703" spans="11:12" ht="15" customHeight="1">
      <c r="K18703" s="1715"/>
      <c r="L18703" s="1715"/>
    </row>
    <row r="18704" spans="11:12" ht="15" customHeight="1">
      <c r="K18704" s="1715"/>
      <c r="L18704" s="1715"/>
    </row>
    <row r="18705" spans="11:12" ht="15" customHeight="1">
      <c r="K18705" s="1715"/>
      <c r="L18705" s="1715"/>
    </row>
    <row r="18706" spans="11:12" ht="15" customHeight="1">
      <c r="K18706" s="1715"/>
      <c r="L18706" s="1715"/>
    </row>
    <row r="18707" spans="11:12" ht="15" customHeight="1">
      <c r="K18707" s="1715"/>
      <c r="L18707" s="1715"/>
    </row>
    <row r="18708" spans="11:12" ht="15" customHeight="1">
      <c r="K18708" s="1715"/>
      <c r="L18708" s="1715"/>
    </row>
    <row r="18709" spans="11:12" ht="15" customHeight="1">
      <c r="K18709" s="1715"/>
      <c r="L18709" s="1715"/>
    </row>
    <row r="18710" spans="11:12" ht="15" customHeight="1">
      <c r="K18710" s="1715"/>
      <c r="L18710" s="1715"/>
    </row>
    <row r="18711" spans="11:12" ht="15" customHeight="1">
      <c r="K18711" s="1715"/>
      <c r="L18711" s="1715"/>
    </row>
    <row r="18712" spans="11:12" ht="15" customHeight="1">
      <c r="K18712" s="1715"/>
      <c r="L18712" s="1715"/>
    </row>
    <row r="18713" spans="11:12" ht="15" customHeight="1">
      <c r="K18713" s="1715"/>
      <c r="L18713" s="1715"/>
    </row>
    <row r="18714" spans="11:12" ht="15" customHeight="1">
      <c r="K18714" s="1715"/>
      <c r="L18714" s="1715"/>
    </row>
    <row r="18715" spans="11:12" ht="15" customHeight="1">
      <c r="K18715" s="1715"/>
      <c r="L18715" s="1715"/>
    </row>
    <row r="18716" spans="11:12" ht="15" customHeight="1">
      <c r="K18716" s="1715"/>
      <c r="L18716" s="1715"/>
    </row>
    <row r="18717" spans="11:12" ht="15" customHeight="1">
      <c r="K18717" s="1715"/>
      <c r="L18717" s="1715"/>
    </row>
    <row r="18718" spans="11:12" ht="15" customHeight="1">
      <c r="K18718" s="1715"/>
      <c r="L18718" s="1715"/>
    </row>
    <row r="18719" spans="11:12" ht="15" customHeight="1">
      <c r="K18719" s="1715"/>
      <c r="L18719" s="1715"/>
    </row>
    <row r="18720" spans="11:12" ht="15" customHeight="1">
      <c r="K18720" s="1715"/>
      <c r="L18720" s="1715"/>
    </row>
    <row r="18721" spans="11:12" ht="15" customHeight="1">
      <c r="K18721" s="1715"/>
      <c r="L18721" s="1715"/>
    </row>
    <row r="18722" spans="11:12" ht="15" customHeight="1">
      <c r="K18722" s="1715"/>
      <c r="L18722" s="1715"/>
    </row>
    <row r="18723" spans="11:12" ht="15" customHeight="1">
      <c r="K18723" s="1715"/>
      <c r="L18723" s="1715"/>
    </row>
    <row r="18724" spans="11:12" ht="15" customHeight="1">
      <c r="K18724" s="1715"/>
      <c r="L18724" s="1715"/>
    </row>
    <row r="18725" spans="11:12" ht="15" customHeight="1">
      <c r="K18725" s="1715"/>
      <c r="L18725" s="1715"/>
    </row>
    <row r="18726" spans="11:12" ht="15" customHeight="1">
      <c r="K18726" s="1715"/>
      <c r="L18726" s="1715"/>
    </row>
    <row r="18727" spans="11:12" ht="15" customHeight="1">
      <c r="K18727" s="1715"/>
      <c r="L18727" s="1715"/>
    </row>
    <row r="18728" spans="11:12" ht="15" customHeight="1">
      <c r="K18728" s="1715"/>
      <c r="L18728" s="1715"/>
    </row>
    <row r="18729" spans="11:12" ht="15" customHeight="1">
      <c r="K18729" s="1715"/>
      <c r="L18729" s="1715"/>
    </row>
    <row r="18730" spans="11:12" ht="15" customHeight="1">
      <c r="K18730" s="1715"/>
      <c r="L18730" s="1715"/>
    </row>
    <row r="18731" spans="11:12" ht="15" customHeight="1">
      <c r="K18731" s="1715"/>
      <c r="L18731" s="1715"/>
    </row>
    <row r="18732" spans="11:12" ht="15" customHeight="1">
      <c r="K18732" s="1715"/>
      <c r="L18732" s="1715"/>
    </row>
    <row r="18733" spans="11:12" ht="15" customHeight="1">
      <c r="K18733" s="1715"/>
      <c r="L18733" s="1715"/>
    </row>
    <row r="18734" spans="11:12" ht="15" customHeight="1">
      <c r="K18734" s="1715"/>
      <c r="L18734" s="1715"/>
    </row>
    <row r="18735" spans="11:12" ht="15" customHeight="1">
      <c r="K18735" s="1715"/>
      <c r="L18735" s="1715"/>
    </row>
    <row r="18736" spans="11:12" ht="15" customHeight="1">
      <c r="K18736" s="1715"/>
      <c r="L18736" s="1715"/>
    </row>
    <row r="18737" spans="11:12" ht="15" customHeight="1">
      <c r="K18737" s="1715"/>
      <c r="L18737" s="1715"/>
    </row>
    <row r="18738" spans="11:12" ht="15" customHeight="1">
      <c r="K18738" s="1715"/>
      <c r="L18738" s="1715"/>
    </row>
    <row r="18739" spans="11:12" ht="15" customHeight="1">
      <c r="K18739" s="1715"/>
      <c r="L18739" s="1715"/>
    </row>
    <row r="18740" spans="11:12" ht="15" customHeight="1">
      <c r="K18740" s="1715"/>
      <c r="L18740" s="1715"/>
    </row>
    <row r="18741" spans="11:12" ht="15" customHeight="1">
      <c r="K18741" s="1715"/>
      <c r="L18741" s="1715"/>
    </row>
    <row r="18742" spans="11:12" ht="15" customHeight="1">
      <c r="K18742" s="1715"/>
      <c r="L18742" s="1715"/>
    </row>
    <row r="18743" spans="11:12" ht="15" customHeight="1">
      <c r="K18743" s="1715"/>
      <c r="L18743" s="1715"/>
    </row>
    <row r="18744" spans="11:12" ht="15" customHeight="1">
      <c r="K18744" s="1715"/>
      <c r="L18744" s="1715"/>
    </row>
    <row r="18745" spans="11:12" ht="15" customHeight="1">
      <c r="K18745" s="1715"/>
      <c r="L18745" s="1715"/>
    </row>
    <row r="18746" spans="11:12" ht="15" customHeight="1">
      <c r="K18746" s="1715"/>
      <c r="L18746" s="1715"/>
    </row>
    <row r="18747" spans="11:12" ht="15" customHeight="1">
      <c r="K18747" s="1715"/>
      <c r="L18747" s="1715"/>
    </row>
    <row r="18748" spans="11:12" ht="15" customHeight="1">
      <c r="K18748" s="1715"/>
      <c r="L18748" s="1715"/>
    </row>
    <row r="18749" spans="11:12" ht="15" customHeight="1">
      <c r="K18749" s="1715"/>
      <c r="L18749" s="1715"/>
    </row>
    <row r="18750" spans="11:12" ht="15" customHeight="1">
      <c r="K18750" s="1715"/>
      <c r="L18750" s="1715"/>
    </row>
    <row r="18751" spans="11:12" ht="15" customHeight="1">
      <c r="K18751" s="1715"/>
      <c r="L18751" s="1715"/>
    </row>
    <row r="18752" spans="11:12" ht="15" customHeight="1">
      <c r="K18752" s="1715"/>
      <c r="L18752" s="1715"/>
    </row>
    <row r="18753" spans="11:12" ht="15" customHeight="1">
      <c r="K18753" s="1715"/>
      <c r="L18753" s="1715"/>
    </row>
    <row r="18754" spans="11:12" ht="15" customHeight="1">
      <c r="K18754" s="1715"/>
      <c r="L18754" s="1715"/>
    </row>
    <row r="18755" spans="11:12" ht="15" customHeight="1">
      <c r="K18755" s="1715"/>
      <c r="L18755" s="1715"/>
    </row>
    <row r="18756" spans="11:12" ht="15" customHeight="1">
      <c r="K18756" s="1715"/>
      <c r="L18756" s="1715"/>
    </row>
    <row r="18757" spans="11:12" ht="15" customHeight="1">
      <c r="K18757" s="1715"/>
      <c r="L18757" s="1715"/>
    </row>
    <row r="18758" spans="11:12" ht="15" customHeight="1">
      <c r="K18758" s="1715"/>
      <c r="L18758" s="1715"/>
    </row>
    <row r="18759" spans="11:12" ht="15" customHeight="1">
      <c r="K18759" s="1715"/>
      <c r="L18759" s="1715"/>
    </row>
    <row r="18760" spans="11:12" ht="15" customHeight="1">
      <c r="K18760" s="1715"/>
      <c r="L18760" s="1715"/>
    </row>
    <row r="18761" spans="11:12" ht="15" customHeight="1">
      <c r="K18761" s="1715"/>
      <c r="L18761" s="1715"/>
    </row>
    <row r="18762" spans="11:12" ht="15" customHeight="1">
      <c r="K18762" s="1715"/>
      <c r="L18762" s="1715"/>
    </row>
    <row r="18763" spans="11:12" ht="15" customHeight="1">
      <c r="K18763" s="1715"/>
      <c r="L18763" s="1715"/>
    </row>
    <row r="18764" spans="11:12" ht="15" customHeight="1">
      <c r="K18764" s="1715"/>
      <c r="L18764" s="1715"/>
    </row>
    <row r="18765" spans="11:12" ht="15" customHeight="1">
      <c r="K18765" s="1715"/>
      <c r="L18765" s="1715"/>
    </row>
    <row r="18766" spans="11:12" ht="15" customHeight="1">
      <c r="K18766" s="1715"/>
      <c r="L18766" s="1715"/>
    </row>
    <row r="18767" spans="11:12" ht="15" customHeight="1">
      <c r="K18767" s="1715"/>
      <c r="L18767" s="1715"/>
    </row>
    <row r="18768" spans="11:12" ht="15" customHeight="1">
      <c r="K18768" s="1715"/>
      <c r="L18768" s="1715"/>
    </row>
    <row r="18769" spans="11:12" ht="15" customHeight="1">
      <c r="K18769" s="1715"/>
      <c r="L18769" s="1715"/>
    </row>
    <row r="18770" spans="11:12" ht="15" customHeight="1">
      <c r="K18770" s="1715"/>
      <c r="L18770" s="1715"/>
    </row>
    <row r="18771" spans="11:12" ht="15" customHeight="1">
      <c r="K18771" s="1715"/>
      <c r="L18771" s="1715"/>
    </row>
    <row r="18772" spans="11:12" ht="15" customHeight="1">
      <c r="K18772" s="1715"/>
      <c r="L18772" s="1715"/>
    </row>
    <row r="18773" spans="11:12" ht="15" customHeight="1">
      <c r="K18773" s="1715"/>
      <c r="L18773" s="1715"/>
    </row>
    <row r="18774" spans="11:12" ht="15" customHeight="1">
      <c r="K18774" s="1715"/>
      <c r="L18774" s="1715"/>
    </row>
    <row r="18775" spans="11:12" ht="15" customHeight="1">
      <c r="K18775" s="1715"/>
      <c r="L18775" s="1715"/>
    </row>
    <row r="18776" spans="11:12" ht="15" customHeight="1">
      <c r="K18776" s="1715"/>
      <c r="L18776" s="1715"/>
    </row>
    <row r="18777" spans="11:12" ht="15" customHeight="1">
      <c r="K18777" s="1715"/>
      <c r="L18777" s="1715"/>
    </row>
    <row r="18778" spans="11:12" ht="15" customHeight="1">
      <c r="K18778" s="1715"/>
      <c r="L18778" s="1715"/>
    </row>
    <row r="18779" spans="11:12" ht="15" customHeight="1">
      <c r="K18779" s="1715"/>
      <c r="L18779" s="1715"/>
    </row>
    <row r="18780" spans="11:12" ht="15" customHeight="1">
      <c r="K18780" s="1715"/>
      <c r="L18780" s="1715"/>
    </row>
    <row r="18781" spans="11:12" ht="15" customHeight="1">
      <c r="K18781" s="1715"/>
      <c r="L18781" s="1715"/>
    </row>
    <row r="18782" spans="11:12" ht="15" customHeight="1">
      <c r="K18782" s="1715"/>
      <c r="L18782" s="1715"/>
    </row>
    <row r="18783" spans="11:12" ht="15" customHeight="1">
      <c r="K18783" s="1715"/>
      <c r="L18783" s="1715"/>
    </row>
    <row r="18784" spans="11:12" ht="15" customHeight="1">
      <c r="K18784" s="1715"/>
      <c r="L18784" s="1715"/>
    </row>
    <row r="18785" spans="11:12" ht="15" customHeight="1">
      <c r="K18785" s="1715"/>
      <c r="L18785" s="1715"/>
    </row>
    <row r="18786" spans="11:12" ht="15" customHeight="1">
      <c r="K18786" s="1715"/>
      <c r="L18786" s="1715"/>
    </row>
    <row r="18787" spans="11:12" ht="15" customHeight="1">
      <c r="K18787" s="1715"/>
      <c r="L18787" s="1715"/>
    </row>
    <row r="18788" spans="11:12" ht="15" customHeight="1">
      <c r="K18788" s="1715"/>
      <c r="L18788" s="1715"/>
    </row>
    <row r="18789" spans="11:12" ht="15" customHeight="1">
      <c r="K18789" s="1715"/>
      <c r="L18789" s="1715"/>
    </row>
    <row r="18790" spans="11:12" ht="15" customHeight="1">
      <c r="K18790" s="1715"/>
      <c r="L18790" s="1715"/>
    </row>
    <row r="18791" spans="11:12" ht="15" customHeight="1">
      <c r="K18791" s="1715"/>
      <c r="L18791" s="1715"/>
    </row>
    <row r="18792" spans="11:12" ht="15" customHeight="1">
      <c r="K18792" s="1715"/>
      <c r="L18792" s="1715"/>
    </row>
    <row r="18793" spans="11:12" ht="15" customHeight="1">
      <c r="K18793" s="1715"/>
      <c r="L18793" s="1715"/>
    </row>
    <row r="18794" spans="11:12" ht="15" customHeight="1">
      <c r="K18794" s="1715"/>
      <c r="L18794" s="1715"/>
    </row>
    <row r="18795" spans="11:12" ht="15" customHeight="1">
      <c r="K18795" s="1715"/>
      <c r="L18795" s="1715"/>
    </row>
    <row r="18796" spans="11:12" ht="15" customHeight="1">
      <c r="K18796" s="1715"/>
      <c r="L18796" s="1715"/>
    </row>
    <row r="18797" spans="11:12" ht="15" customHeight="1">
      <c r="K18797" s="1715"/>
      <c r="L18797" s="1715"/>
    </row>
    <row r="18798" spans="11:12" ht="15" customHeight="1">
      <c r="K18798" s="1715"/>
      <c r="L18798" s="1715"/>
    </row>
    <row r="18799" spans="11:12" ht="15" customHeight="1">
      <c r="K18799" s="1715"/>
      <c r="L18799" s="1715"/>
    </row>
    <row r="18800" spans="11:12" ht="15" customHeight="1">
      <c r="K18800" s="1715"/>
      <c r="L18800" s="1715"/>
    </row>
    <row r="18801" spans="11:12" ht="15" customHeight="1">
      <c r="K18801" s="1715"/>
      <c r="L18801" s="1715"/>
    </row>
    <row r="18802" spans="11:12" ht="15" customHeight="1">
      <c r="K18802" s="1715"/>
      <c r="L18802" s="1715"/>
    </row>
    <row r="18803" spans="11:12" ht="15" customHeight="1">
      <c r="K18803" s="1715"/>
      <c r="L18803" s="1715"/>
    </row>
    <row r="18804" spans="11:12" ht="15" customHeight="1">
      <c r="K18804" s="1715"/>
      <c r="L18804" s="1715"/>
    </row>
    <row r="18805" spans="11:12" ht="15" customHeight="1">
      <c r="K18805" s="1715"/>
      <c r="L18805" s="1715"/>
    </row>
    <row r="18806" spans="11:12" ht="15" customHeight="1">
      <c r="K18806" s="1715"/>
      <c r="L18806" s="1715"/>
    </row>
    <row r="18807" spans="11:12" ht="15" customHeight="1">
      <c r="K18807" s="1715"/>
      <c r="L18807" s="1715"/>
    </row>
    <row r="18808" spans="11:12" ht="15" customHeight="1">
      <c r="K18808" s="1715"/>
      <c r="L18808" s="1715"/>
    </row>
    <row r="18809" spans="11:12" ht="15" customHeight="1">
      <c r="K18809" s="1715"/>
      <c r="L18809" s="1715"/>
    </row>
    <row r="18810" spans="11:12" ht="15" customHeight="1">
      <c r="K18810" s="1715"/>
      <c r="L18810" s="1715"/>
    </row>
    <row r="18811" spans="11:12" ht="15" customHeight="1">
      <c r="K18811" s="1715"/>
      <c r="L18811" s="1715"/>
    </row>
    <row r="18812" spans="11:12" ht="15" customHeight="1">
      <c r="K18812" s="1715"/>
      <c r="L18812" s="1715"/>
    </row>
    <row r="18813" spans="11:12" ht="15" customHeight="1">
      <c r="K18813" s="1715"/>
      <c r="L18813" s="1715"/>
    </row>
    <row r="18814" spans="11:12" ht="15" customHeight="1">
      <c r="K18814" s="1715"/>
      <c r="L18814" s="1715"/>
    </row>
    <row r="18815" spans="11:12" ht="15" customHeight="1">
      <c r="K18815" s="1715"/>
      <c r="L18815" s="1715"/>
    </row>
    <row r="18816" spans="11:12" ht="15" customHeight="1">
      <c r="K18816" s="1715"/>
      <c r="L18816" s="1715"/>
    </row>
    <row r="18817" spans="11:12" ht="15" customHeight="1">
      <c r="K18817" s="1715"/>
      <c r="L18817" s="1715"/>
    </row>
    <row r="18818" spans="11:12" ht="15" customHeight="1">
      <c r="K18818" s="1715"/>
      <c r="L18818" s="1715"/>
    </row>
    <row r="18819" spans="11:12" ht="15" customHeight="1">
      <c r="K18819" s="1715"/>
      <c r="L18819" s="1715"/>
    </row>
    <row r="18820" spans="11:12" ht="15" customHeight="1">
      <c r="K18820" s="1715"/>
      <c r="L18820" s="1715"/>
    </row>
    <row r="18821" spans="11:12" ht="15" customHeight="1">
      <c r="K18821" s="1715"/>
      <c r="L18821" s="1715"/>
    </row>
    <row r="18822" spans="11:12" ht="15" customHeight="1">
      <c r="K18822" s="1715"/>
      <c r="L18822" s="1715"/>
    </row>
    <row r="18823" spans="11:12" ht="15" customHeight="1">
      <c r="K18823" s="1715"/>
      <c r="L18823" s="1715"/>
    </row>
    <row r="18824" spans="11:12" ht="15" customHeight="1">
      <c r="K18824" s="1715"/>
      <c r="L18824" s="1715"/>
    </row>
    <row r="18825" spans="11:12" ht="15" customHeight="1">
      <c r="K18825" s="1715"/>
      <c r="L18825" s="1715"/>
    </row>
    <row r="18826" spans="11:12" ht="15" customHeight="1">
      <c r="K18826" s="1715"/>
      <c r="L18826" s="1715"/>
    </row>
    <row r="18827" spans="11:12" ht="15" customHeight="1">
      <c r="K18827" s="1715"/>
      <c r="L18827" s="1715"/>
    </row>
    <row r="18828" spans="11:12" ht="15" customHeight="1">
      <c r="K18828" s="1715"/>
      <c r="L18828" s="1715"/>
    </row>
    <row r="18829" spans="11:12" ht="15" customHeight="1">
      <c r="K18829" s="1715"/>
      <c r="L18829" s="1715"/>
    </row>
    <row r="18830" spans="11:12" ht="15" customHeight="1">
      <c r="K18830" s="1715"/>
      <c r="L18830" s="1715"/>
    </row>
    <row r="18831" spans="11:12" ht="15" customHeight="1">
      <c r="K18831" s="1715"/>
      <c r="L18831" s="1715"/>
    </row>
    <row r="18832" spans="11:12" ht="15" customHeight="1">
      <c r="K18832" s="1715"/>
      <c r="L18832" s="1715"/>
    </row>
    <row r="18833" spans="11:12" ht="15" customHeight="1">
      <c r="K18833" s="1715"/>
      <c r="L18833" s="1715"/>
    </row>
    <row r="18834" spans="11:12" ht="15" customHeight="1">
      <c r="K18834" s="1715"/>
      <c r="L18834" s="1715"/>
    </row>
    <row r="18835" spans="11:12" ht="15" customHeight="1">
      <c r="K18835" s="1715"/>
      <c r="L18835" s="1715"/>
    </row>
    <row r="18836" spans="11:12" ht="15" customHeight="1">
      <c r="K18836" s="1715"/>
      <c r="L18836" s="1715"/>
    </row>
    <row r="18837" spans="11:12" ht="15" customHeight="1">
      <c r="K18837" s="1715"/>
      <c r="L18837" s="1715"/>
    </row>
    <row r="18838" spans="11:12" ht="15" customHeight="1">
      <c r="K18838" s="1715"/>
      <c r="L18838" s="1715"/>
    </row>
    <row r="18839" spans="11:12" ht="15" customHeight="1">
      <c r="K18839" s="1715"/>
      <c r="L18839" s="1715"/>
    </row>
    <row r="18840" spans="11:12" ht="15" customHeight="1">
      <c r="K18840" s="1715"/>
      <c r="L18840" s="1715"/>
    </row>
    <row r="18841" spans="11:12" ht="15" customHeight="1">
      <c r="K18841" s="1715"/>
      <c r="L18841" s="1715"/>
    </row>
    <row r="18842" spans="11:12" ht="15" customHeight="1">
      <c r="K18842" s="1715"/>
      <c r="L18842" s="1715"/>
    </row>
    <row r="18843" spans="11:12" ht="15" customHeight="1">
      <c r="K18843" s="1715"/>
      <c r="L18843" s="1715"/>
    </row>
    <row r="18844" spans="11:12" ht="15" customHeight="1">
      <c r="K18844" s="1715"/>
      <c r="L18844" s="1715"/>
    </row>
    <row r="18845" spans="11:12" ht="15" customHeight="1">
      <c r="K18845" s="1715"/>
      <c r="L18845" s="1715"/>
    </row>
    <row r="18846" spans="11:12" ht="15" customHeight="1">
      <c r="K18846" s="1715"/>
      <c r="L18846" s="1715"/>
    </row>
    <row r="18847" spans="11:12" ht="15" customHeight="1">
      <c r="K18847" s="1715"/>
      <c r="L18847" s="1715"/>
    </row>
    <row r="18848" spans="11:12" ht="15" customHeight="1">
      <c r="K18848" s="1715"/>
      <c r="L18848" s="1715"/>
    </row>
    <row r="18849" spans="11:12" ht="15" customHeight="1">
      <c r="K18849" s="1715"/>
      <c r="L18849" s="1715"/>
    </row>
    <row r="18850" spans="11:12" ht="15" customHeight="1">
      <c r="K18850" s="1715"/>
      <c r="L18850" s="1715"/>
    </row>
    <row r="18851" spans="11:12" ht="15" customHeight="1">
      <c r="K18851" s="1715"/>
      <c r="L18851" s="1715"/>
    </row>
    <row r="18852" spans="11:12" ht="15" customHeight="1">
      <c r="K18852" s="1715"/>
      <c r="L18852" s="1715"/>
    </row>
    <row r="18853" spans="11:12" ht="15" customHeight="1">
      <c r="K18853" s="1715"/>
      <c r="L18853" s="1715"/>
    </row>
    <row r="18854" spans="11:12" ht="15" customHeight="1">
      <c r="K18854" s="1715"/>
      <c r="L18854" s="1715"/>
    </row>
    <row r="18855" spans="11:12" ht="15" customHeight="1">
      <c r="K18855" s="1715"/>
      <c r="L18855" s="1715"/>
    </row>
    <row r="18856" spans="11:12" ht="15" customHeight="1">
      <c r="K18856" s="1715"/>
      <c r="L18856" s="1715"/>
    </row>
    <row r="18857" spans="11:12" ht="15" customHeight="1">
      <c r="K18857" s="1715"/>
      <c r="L18857" s="1715"/>
    </row>
    <row r="18858" spans="11:12" ht="15" customHeight="1">
      <c r="K18858" s="1715"/>
      <c r="L18858" s="1715"/>
    </row>
    <row r="18859" spans="11:12" ht="15" customHeight="1">
      <c r="K18859" s="1715"/>
      <c r="L18859" s="1715"/>
    </row>
    <row r="18860" spans="11:12" ht="15" customHeight="1">
      <c r="K18860" s="1715"/>
      <c r="L18860" s="1715"/>
    </row>
    <row r="18861" spans="11:12" ht="15" customHeight="1">
      <c r="K18861" s="1715"/>
      <c r="L18861" s="1715"/>
    </row>
    <row r="18862" spans="11:12" ht="15" customHeight="1">
      <c r="K18862" s="1715"/>
      <c r="L18862" s="1715"/>
    </row>
    <row r="18863" spans="11:12" ht="15" customHeight="1">
      <c r="K18863" s="1715"/>
      <c r="L18863" s="1715"/>
    </row>
    <row r="18864" spans="11:12" ht="15" customHeight="1">
      <c r="K18864" s="1715"/>
      <c r="L18864" s="1715"/>
    </row>
    <row r="18865" spans="11:12" ht="15" customHeight="1">
      <c r="K18865" s="1715"/>
      <c r="L18865" s="1715"/>
    </row>
    <row r="18866" spans="11:12" ht="15" customHeight="1">
      <c r="K18866" s="1715"/>
      <c r="L18866" s="1715"/>
    </row>
    <row r="18867" spans="11:12" ht="15" customHeight="1">
      <c r="K18867" s="1715"/>
      <c r="L18867" s="1715"/>
    </row>
    <row r="18868" spans="11:12" ht="15" customHeight="1">
      <c r="K18868" s="1715"/>
      <c r="L18868" s="1715"/>
    </row>
    <row r="18869" spans="11:12" ht="15" customHeight="1">
      <c r="K18869" s="1715"/>
      <c r="L18869" s="1715"/>
    </row>
    <row r="18870" spans="11:12" ht="15" customHeight="1">
      <c r="K18870" s="1715"/>
      <c r="L18870" s="1715"/>
    </row>
    <row r="18871" spans="11:12" ht="15" customHeight="1">
      <c r="K18871" s="1715"/>
      <c r="L18871" s="1715"/>
    </row>
    <row r="18872" spans="11:12" ht="15" customHeight="1">
      <c r="K18872" s="1715"/>
      <c r="L18872" s="1715"/>
    </row>
    <row r="18873" spans="11:12" ht="15" customHeight="1">
      <c r="K18873" s="1715"/>
      <c r="L18873" s="1715"/>
    </row>
    <row r="18874" spans="11:12" ht="15" customHeight="1">
      <c r="K18874" s="1715"/>
      <c r="L18874" s="1715"/>
    </row>
    <row r="18875" spans="11:12" ht="15" customHeight="1">
      <c r="K18875" s="1715"/>
      <c r="L18875" s="1715"/>
    </row>
    <row r="18876" spans="11:12" ht="15" customHeight="1">
      <c r="K18876" s="1715"/>
      <c r="L18876" s="1715"/>
    </row>
    <row r="18877" spans="11:12" ht="15" customHeight="1">
      <c r="K18877" s="1715"/>
      <c r="L18877" s="1715"/>
    </row>
    <row r="18878" spans="11:12" ht="15" customHeight="1">
      <c r="K18878" s="1715"/>
      <c r="L18878" s="1715"/>
    </row>
    <row r="18879" spans="11:12" ht="15" customHeight="1">
      <c r="K18879" s="1715"/>
      <c r="L18879" s="1715"/>
    </row>
    <row r="18880" spans="11:12" ht="15" customHeight="1">
      <c r="K18880" s="1715"/>
      <c r="L18880" s="1715"/>
    </row>
    <row r="18881" spans="11:12" ht="15" customHeight="1">
      <c r="K18881" s="1715"/>
      <c r="L18881" s="1715"/>
    </row>
    <row r="18882" spans="11:12" ht="15" customHeight="1">
      <c r="K18882" s="1715"/>
      <c r="L18882" s="1715"/>
    </row>
    <row r="18883" spans="11:12" ht="15" customHeight="1">
      <c r="K18883" s="1715"/>
      <c r="L18883" s="1715"/>
    </row>
    <row r="18884" spans="11:12" ht="15" customHeight="1">
      <c r="K18884" s="1715"/>
      <c r="L18884" s="1715"/>
    </row>
    <row r="18885" spans="11:12" ht="15" customHeight="1">
      <c r="K18885" s="1715"/>
      <c r="L18885" s="1715"/>
    </row>
    <row r="18886" spans="11:12" ht="15" customHeight="1">
      <c r="K18886" s="1715"/>
      <c r="L18886" s="1715"/>
    </row>
    <row r="18887" spans="11:12" ht="15" customHeight="1">
      <c r="K18887" s="1715"/>
      <c r="L18887" s="1715"/>
    </row>
    <row r="18888" spans="11:12" ht="15" customHeight="1">
      <c r="K18888" s="1715"/>
      <c r="L18888" s="1715"/>
    </row>
    <row r="18889" spans="11:12" ht="15" customHeight="1">
      <c r="K18889" s="1715"/>
      <c r="L18889" s="1715"/>
    </row>
    <row r="18890" spans="11:12" ht="15" customHeight="1">
      <c r="K18890" s="1715"/>
      <c r="L18890" s="1715"/>
    </row>
    <row r="18891" spans="11:12" ht="15" customHeight="1">
      <c r="K18891" s="1715"/>
      <c r="L18891" s="1715"/>
    </row>
    <row r="18892" spans="11:12" ht="15" customHeight="1">
      <c r="K18892" s="1715"/>
      <c r="L18892" s="1715"/>
    </row>
    <row r="18893" spans="11:12" ht="15" customHeight="1">
      <c r="K18893" s="1715"/>
      <c r="L18893" s="1715"/>
    </row>
    <row r="18894" spans="11:12" ht="15" customHeight="1">
      <c r="K18894" s="1715"/>
      <c r="L18894" s="1715"/>
    </row>
    <row r="18895" spans="11:12" ht="15" customHeight="1">
      <c r="K18895" s="1715"/>
      <c r="L18895" s="1715"/>
    </row>
    <row r="18896" spans="11:12" ht="15" customHeight="1">
      <c r="K18896" s="1715"/>
      <c r="L18896" s="1715"/>
    </row>
    <row r="18897" spans="11:12" ht="15" customHeight="1">
      <c r="K18897" s="1715"/>
      <c r="L18897" s="1715"/>
    </row>
    <row r="18898" spans="11:12" ht="15" customHeight="1">
      <c r="K18898" s="1715"/>
      <c r="L18898" s="1715"/>
    </row>
    <row r="18899" spans="11:12" ht="15" customHeight="1">
      <c r="K18899" s="1715"/>
      <c r="L18899" s="1715"/>
    </row>
    <row r="18900" spans="11:12" ht="15" customHeight="1">
      <c r="K18900" s="1715"/>
      <c r="L18900" s="1715"/>
    </row>
    <row r="18901" spans="11:12" ht="15" customHeight="1">
      <c r="K18901" s="1715"/>
      <c r="L18901" s="1715"/>
    </row>
    <row r="18902" spans="11:12" ht="15" customHeight="1">
      <c r="K18902" s="1715"/>
      <c r="L18902" s="1715"/>
    </row>
    <row r="18903" spans="11:12" ht="15" customHeight="1">
      <c r="K18903" s="1715"/>
      <c r="L18903" s="1715"/>
    </row>
    <row r="18904" spans="11:12" ht="15" customHeight="1">
      <c r="K18904" s="1715"/>
      <c r="L18904" s="1715"/>
    </row>
    <row r="18905" spans="11:12" ht="15" customHeight="1">
      <c r="K18905" s="1715"/>
      <c r="L18905" s="1715"/>
    </row>
    <row r="18906" spans="11:12" ht="15" customHeight="1">
      <c r="K18906" s="1715"/>
      <c r="L18906" s="1715"/>
    </row>
    <row r="18907" spans="11:12" ht="15" customHeight="1">
      <c r="K18907" s="1715"/>
      <c r="L18907" s="1715"/>
    </row>
    <row r="18908" spans="11:12" ht="15" customHeight="1">
      <c r="K18908" s="1715"/>
      <c r="L18908" s="1715"/>
    </row>
    <row r="18909" spans="11:12" ht="15" customHeight="1">
      <c r="K18909" s="1715"/>
      <c r="L18909" s="1715"/>
    </row>
    <row r="18910" spans="11:12" ht="15" customHeight="1">
      <c r="K18910" s="1715"/>
      <c r="L18910" s="1715"/>
    </row>
    <row r="18911" spans="11:12" ht="15" customHeight="1">
      <c r="K18911" s="1715"/>
      <c r="L18911" s="1715"/>
    </row>
    <row r="18912" spans="11:12" ht="15" customHeight="1">
      <c r="K18912" s="1715"/>
      <c r="L18912" s="1715"/>
    </row>
    <row r="18913" spans="11:12" ht="15" customHeight="1">
      <c r="K18913" s="1715"/>
      <c r="L18913" s="1715"/>
    </row>
    <row r="18914" spans="11:12" ht="15" customHeight="1">
      <c r="K18914" s="1715"/>
      <c r="L18914" s="1715"/>
    </row>
    <row r="18915" spans="11:12" ht="15" customHeight="1">
      <c r="K18915" s="1715"/>
      <c r="L18915" s="1715"/>
    </row>
    <row r="18916" spans="11:12" ht="15" customHeight="1">
      <c r="K18916" s="1715"/>
      <c r="L18916" s="1715"/>
    </row>
    <row r="18917" spans="11:12" ht="15" customHeight="1">
      <c r="K18917" s="1715"/>
      <c r="L18917" s="1715"/>
    </row>
    <row r="18918" spans="11:12" ht="15" customHeight="1">
      <c r="K18918" s="1715"/>
      <c r="L18918" s="1715"/>
    </row>
    <row r="18919" spans="11:12" ht="15" customHeight="1">
      <c r="K18919" s="1715"/>
      <c r="L18919" s="1715"/>
    </row>
    <row r="18920" spans="11:12" ht="15" customHeight="1">
      <c r="K18920" s="1715"/>
      <c r="L18920" s="1715"/>
    </row>
    <row r="18921" spans="11:12" ht="15" customHeight="1">
      <c r="K18921" s="1715"/>
      <c r="L18921" s="1715"/>
    </row>
    <row r="18922" spans="11:12" ht="15" customHeight="1">
      <c r="K18922" s="1715"/>
      <c r="L18922" s="1715"/>
    </row>
    <row r="18923" spans="11:12" ht="15" customHeight="1">
      <c r="K18923" s="1715"/>
      <c r="L18923" s="1715"/>
    </row>
    <row r="18924" spans="11:12" ht="15" customHeight="1">
      <c r="K18924" s="1715"/>
      <c r="L18924" s="1715"/>
    </row>
    <row r="18925" spans="11:12" ht="15" customHeight="1">
      <c r="K18925" s="1715"/>
      <c r="L18925" s="1715"/>
    </row>
    <row r="18926" spans="11:12" ht="15" customHeight="1">
      <c r="K18926" s="1715"/>
      <c r="L18926" s="1715"/>
    </row>
    <row r="18927" spans="11:12" ht="15" customHeight="1">
      <c r="K18927" s="1715"/>
      <c r="L18927" s="1715"/>
    </row>
    <row r="18928" spans="11:12" ht="15" customHeight="1">
      <c r="K18928" s="1715"/>
      <c r="L18928" s="1715"/>
    </row>
    <row r="18929" spans="11:12" ht="15" customHeight="1">
      <c r="K18929" s="1715"/>
      <c r="L18929" s="1715"/>
    </row>
    <row r="18930" spans="11:12" ht="15" customHeight="1">
      <c r="K18930" s="1715"/>
      <c r="L18930" s="1715"/>
    </row>
    <row r="18931" spans="11:12" ht="15" customHeight="1">
      <c r="K18931" s="1715"/>
      <c r="L18931" s="1715"/>
    </row>
    <row r="18932" spans="11:12" ht="15" customHeight="1">
      <c r="K18932" s="1715"/>
      <c r="L18932" s="1715"/>
    </row>
    <row r="18933" spans="11:12" ht="15" customHeight="1">
      <c r="K18933" s="1715"/>
      <c r="L18933" s="1715"/>
    </row>
    <row r="18934" spans="11:12" ht="15" customHeight="1">
      <c r="K18934" s="1715"/>
      <c r="L18934" s="1715"/>
    </row>
    <row r="18935" spans="11:12" ht="15" customHeight="1">
      <c r="K18935" s="1715"/>
      <c r="L18935" s="1715"/>
    </row>
    <row r="18936" spans="11:12" ht="15" customHeight="1">
      <c r="K18936" s="1715"/>
      <c r="L18936" s="1715"/>
    </row>
    <row r="18937" spans="11:12" ht="15" customHeight="1">
      <c r="K18937" s="1715"/>
      <c r="L18937" s="1715"/>
    </row>
    <row r="18938" spans="11:12" ht="15" customHeight="1">
      <c r="K18938" s="1715"/>
      <c r="L18938" s="1715"/>
    </row>
    <row r="18939" spans="11:12" ht="15" customHeight="1">
      <c r="K18939" s="1715"/>
      <c r="L18939" s="1715"/>
    </row>
    <row r="18940" spans="11:12" ht="15" customHeight="1">
      <c r="K18940" s="1715"/>
      <c r="L18940" s="1715"/>
    </row>
    <row r="18941" spans="11:12" ht="15" customHeight="1">
      <c r="K18941" s="1715"/>
      <c r="L18941" s="1715"/>
    </row>
    <row r="18942" spans="11:12" ht="15" customHeight="1">
      <c r="K18942" s="1715"/>
      <c r="L18942" s="1715"/>
    </row>
    <row r="18943" spans="11:12" ht="15" customHeight="1">
      <c r="K18943" s="1715"/>
      <c r="L18943" s="1715"/>
    </row>
    <row r="18944" spans="11:12" ht="15" customHeight="1">
      <c r="K18944" s="1715"/>
      <c r="L18944" s="1715"/>
    </row>
    <row r="18945" spans="11:12" ht="15" customHeight="1">
      <c r="K18945" s="1715"/>
      <c r="L18945" s="1715"/>
    </row>
    <row r="18946" spans="11:12" ht="15" customHeight="1">
      <c r="K18946" s="1715"/>
      <c r="L18946" s="1715"/>
    </row>
    <row r="18947" spans="11:12" ht="15" customHeight="1">
      <c r="K18947" s="1715"/>
      <c r="L18947" s="1715"/>
    </row>
    <row r="18948" spans="11:12" ht="15" customHeight="1">
      <c r="K18948" s="1715"/>
      <c r="L18948" s="1715"/>
    </row>
    <row r="18949" spans="11:12" ht="15" customHeight="1">
      <c r="K18949" s="1715"/>
      <c r="L18949" s="1715"/>
    </row>
    <row r="18950" spans="11:12" ht="15" customHeight="1">
      <c r="K18950" s="1715"/>
      <c r="L18950" s="1715"/>
    </row>
    <row r="18951" spans="11:12" ht="15" customHeight="1">
      <c r="K18951" s="1715"/>
      <c r="L18951" s="1715"/>
    </row>
    <row r="18952" spans="11:12" ht="15" customHeight="1">
      <c r="K18952" s="1715"/>
      <c r="L18952" s="1715"/>
    </row>
    <row r="18953" spans="11:12" ht="15" customHeight="1">
      <c r="K18953" s="1715"/>
      <c r="L18953" s="1715"/>
    </row>
    <row r="18954" spans="11:12" ht="15" customHeight="1">
      <c r="K18954" s="1715"/>
      <c r="L18954" s="1715"/>
    </row>
    <row r="18955" spans="11:12" ht="15" customHeight="1">
      <c r="K18955" s="1715"/>
      <c r="L18955" s="1715"/>
    </row>
    <row r="18956" spans="11:12" ht="15" customHeight="1">
      <c r="K18956" s="1715"/>
      <c r="L18956" s="1715"/>
    </row>
    <row r="18957" spans="11:12" ht="15" customHeight="1">
      <c r="K18957" s="1715"/>
      <c r="L18957" s="1715"/>
    </row>
    <row r="18958" spans="11:12" ht="15" customHeight="1">
      <c r="K18958" s="1715"/>
      <c r="L18958" s="1715"/>
    </row>
    <row r="18959" spans="11:12" ht="15" customHeight="1">
      <c r="K18959" s="1715"/>
      <c r="L18959" s="1715"/>
    </row>
    <row r="18960" spans="11:12" ht="15" customHeight="1">
      <c r="K18960" s="1715"/>
      <c r="L18960" s="1715"/>
    </row>
    <row r="18961" spans="11:12" ht="15" customHeight="1">
      <c r="K18961" s="1715"/>
      <c r="L18961" s="1715"/>
    </row>
    <row r="18962" spans="11:12" ht="15" customHeight="1">
      <c r="K18962" s="1715"/>
      <c r="L18962" s="1715"/>
    </row>
    <row r="18963" spans="11:12" ht="15" customHeight="1">
      <c r="K18963" s="1715"/>
      <c r="L18963" s="1715"/>
    </row>
    <row r="18964" spans="11:12" ht="15" customHeight="1">
      <c r="K18964" s="1715"/>
      <c r="L18964" s="1715"/>
    </row>
    <row r="18965" spans="11:12" ht="15" customHeight="1">
      <c r="K18965" s="1715"/>
      <c r="L18965" s="1715"/>
    </row>
    <row r="18966" spans="11:12" ht="15" customHeight="1">
      <c r="K18966" s="1715"/>
      <c r="L18966" s="1715"/>
    </row>
    <row r="18967" spans="11:12" ht="15" customHeight="1">
      <c r="K18967" s="1715"/>
      <c r="L18967" s="1715"/>
    </row>
    <row r="18968" spans="11:12" ht="15" customHeight="1">
      <c r="K18968" s="1715"/>
      <c r="L18968" s="1715"/>
    </row>
    <row r="18969" spans="11:12" ht="15" customHeight="1">
      <c r="K18969" s="1715"/>
      <c r="L18969" s="1715"/>
    </row>
    <row r="18970" spans="11:12" ht="15" customHeight="1">
      <c r="K18970" s="1715"/>
      <c r="L18970" s="1715"/>
    </row>
    <row r="18971" spans="11:12" ht="15" customHeight="1">
      <c r="K18971" s="1715"/>
      <c r="L18971" s="1715"/>
    </row>
    <row r="18972" spans="11:12" ht="15" customHeight="1">
      <c r="K18972" s="1715"/>
      <c r="L18972" s="1715"/>
    </row>
    <row r="18973" spans="11:12" ht="15" customHeight="1">
      <c r="K18973" s="1715"/>
      <c r="L18973" s="1715"/>
    </row>
    <row r="18974" spans="11:12" ht="15" customHeight="1">
      <c r="K18974" s="1715"/>
      <c r="L18974" s="1715"/>
    </row>
    <row r="18975" spans="11:12" ht="15" customHeight="1">
      <c r="K18975" s="1715"/>
      <c r="L18975" s="1715"/>
    </row>
    <row r="18976" spans="11:12" ht="15" customHeight="1">
      <c r="K18976" s="1715"/>
      <c r="L18976" s="1715"/>
    </row>
    <row r="18977" spans="11:12" ht="15" customHeight="1">
      <c r="K18977" s="1715"/>
      <c r="L18977" s="1715"/>
    </row>
    <row r="18978" spans="11:12" ht="15" customHeight="1">
      <c r="K18978" s="1715"/>
      <c r="L18978" s="1715"/>
    </row>
    <row r="18979" spans="11:12" ht="15" customHeight="1">
      <c r="K18979" s="1715"/>
      <c r="L18979" s="1715"/>
    </row>
    <row r="18980" spans="11:12" ht="15" customHeight="1">
      <c r="K18980" s="1715"/>
      <c r="L18980" s="1715"/>
    </row>
    <row r="18981" spans="11:12" ht="15" customHeight="1">
      <c r="K18981" s="1715"/>
      <c r="L18981" s="1715"/>
    </row>
    <row r="18982" spans="11:12" ht="15" customHeight="1">
      <c r="K18982" s="1715"/>
      <c r="L18982" s="1715"/>
    </row>
    <row r="18983" spans="11:12" ht="15" customHeight="1">
      <c r="K18983" s="1715"/>
      <c r="L18983" s="1715"/>
    </row>
    <row r="18984" spans="11:12" ht="15" customHeight="1">
      <c r="K18984" s="1715"/>
      <c r="L18984" s="1715"/>
    </row>
    <row r="18985" spans="11:12" ht="15" customHeight="1">
      <c r="K18985" s="1715"/>
      <c r="L18985" s="1715"/>
    </row>
    <row r="18986" spans="11:12" ht="15" customHeight="1">
      <c r="K18986" s="1715"/>
      <c r="L18986" s="1715"/>
    </row>
    <row r="18987" spans="11:12" ht="15" customHeight="1">
      <c r="K18987" s="1715"/>
      <c r="L18987" s="1715"/>
    </row>
    <row r="18988" spans="11:12" ht="15" customHeight="1">
      <c r="K18988" s="1715"/>
      <c r="L18988" s="1715"/>
    </row>
    <row r="18989" spans="11:12" ht="15" customHeight="1">
      <c r="K18989" s="1715"/>
      <c r="L18989" s="1715"/>
    </row>
    <row r="18990" spans="11:12" ht="15" customHeight="1">
      <c r="K18990" s="1715"/>
      <c r="L18990" s="1715"/>
    </row>
    <row r="18991" spans="11:12" ht="15" customHeight="1">
      <c r="K18991" s="1715"/>
      <c r="L18991" s="1715"/>
    </row>
    <row r="18992" spans="11:12" ht="15" customHeight="1">
      <c r="K18992" s="1715"/>
      <c r="L18992" s="1715"/>
    </row>
    <row r="18993" spans="11:12" ht="15" customHeight="1">
      <c r="K18993" s="1715"/>
      <c r="L18993" s="1715"/>
    </row>
    <row r="18994" spans="11:12" ht="15" customHeight="1">
      <c r="K18994" s="1715"/>
      <c r="L18994" s="1715"/>
    </row>
    <row r="18995" spans="11:12" ht="15" customHeight="1">
      <c r="K18995" s="1715"/>
      <c r="L18995" s="1715"/>
    </row>
    <row r="18996" spans="11:12" ht="15" customHeight="1">
      <c r="K18996" s="1715"/>
      <c r="L18996" s="1715"/>
    </row>
    <row r="18997" spans="11:12" ht="15" customHeight="1">
      <c r="K18997" s="1715"/>
      <c r="L18997" s="1715"/>
    </row>
    <row r="18998" spans="11:12" ht="15" customHeight="1">
      <c r="K18998" s="1715"/>
      <c r="L18998" s="1715"/>
    </row>
    <row r="18999" spans="11:12" ht="15" customHeight="1">
      <c r="K18999" s="1715"/>
      <c r="L18999" s="1715"/>
    </row>
    <row r="19000" spans="11:12" ht="15" customHeight="1">
      <c r="K19000" s="1715"/>
      <c r="L19000" s="1715"/>
    </row>
    <row r="19001" spans="11:12" ht="15" customHeight="1">
      <c r="K19001" s="1715"/>
      <c r="L19001" s="1715"/>
    </row>
    <row r="19002" spans="11:12" ht="15" customHeight="1">
      <c r="K19002" s="1715"/>
      <c r="L19002" s="1715"/>
    </row>
    <row r="19003" spans="11:12" ht="15" customHeight="1">
      <c r="K19003" s="1715"/>
      <c r="L19003" s="1715"/>
    </row>
    <row r="19004" spans="11:12" ht="15" customHeight="1">
      <c r="K19004" s="1715"/>
      <c r="L19004" s="1715"/>
    </row>
    <row r="19005" spans="11:12" ht="15" customHeight="1">
      <c r="K19005" s="1715"/>
      <c r="L19005" s="1715"/>
    </row>
    <row r="19006" spans="11:12" ht="15" customHeight="1">
      <c r="K19006" s="1715"/>
      <c r="L19006" s="1715"/>
    </row>
    <row r="19007" spans="11:12" ht="15" customHeight="1">
      <c r="K19007" s="1715"/>
      <c r="L19007" s="1715"/>
    </row>
    <row r="19008" spans="11:12" ht="15" customHeight="1">
      <c r="K19008" s="1715"/>
      <c r="L19008" s="1715"/>
    </row>
    <row r="19009" spans="11:12" ht="15" customHeight="1">
      <c r="K19009" s="1715"/>
      <c r="L19009" s="1715"/>
    </row>
    <row r="19010" spans="11:12" ht="15" customHeight="1">
      <c r="K19010" s="1715"/>
      <c r="L19010" s="1715"/>
    </row>
    <row r="19011" spans="11:12" ht="15" customHeight="1">
      <c r="K19011" s="1715"/>
      <c r="L19011" s="1715"/>
    </row>
    <row r="19012" spans="11:12" ht="15" customHeight="1">
      <c r="K19012" s="1715"/>
      <c r="L19012" s="1715"/>
    </row>
    <row r="19013" spans="11:12" ht="15" customHeight="1">
      <c r="K19013" s="1715"/>
      <c r="L19013" s="1715"/>
    </row>
    <row r="19014" spans="11:12" ht="15" customHeight="1">
      <c r="K19014" s="1715"/>
      <c r="L19014" s="1715"/>
    </row>
    <row r="19015" spans="11:12" ht="15" customHeight="1">
      <c r="K19015" s="1715"/>
      <c r="L19015" s="1715"/>
    </row>
    <row r="19016" spans="11:12" ht="15" customHeight="1">
      <c r="K19016" s="1715"/>
      <c r="L19016" s="1715"/>
    </row>
    <row r="19017" spans="11:12" ht="15" customHeight="1">
      <c r="K19017" s="1715"/>
      <c r="L19017" s="1715"/>
    </row>
    <row r="19018" spans="11:12" ht="15" customHeight="1">
      <c r="K19018" s="1715"/>
      <c r="L19018" s="1715"/>
    </row>
    <row r="19019" spans="11:12" ht="15" customHeight="1">
      <c r="K19019" s="1715"/>
      <c r="L19019" s="1715"/>
    </row>
    <row r="19020" spans="11:12" ht="15" customHeight="1">
      <c r="K19020" s="1715"/>
      <c r="L19020" s="1715"/>
    </row>
    <row r="19021" spans="11:12" ht="15" customHeight="1">
      <c r="K19021" s="1715"/>
      <c r="L19021" s="1715"/>
    </row>
    <row r="19022" spans="11:12" ht="15" customHeight="1">
      <c r="K19022" s="1715"/>
      <c r="L19022" s="1715"/>
    </row>
    <row r="19023" spans="11:12" ht="15" customHeight="1">
      <c r="K19023" s="1715"/>
      <c r="L19023" s="1715"/>
    </row>
    <row r="19024" spans="11:12" ht="15" customHeight="1">
      <c r="K19024" s="1715"/>
      <c r="L19024" s="1715"/>
    </row>
    <row r="19025" spans="11:12" ht="15" customHeight="1">
      <c r="K19025" s="1715"/>
      <c r="L19025" s="1715"/>
    </row>
    <row r="19026" spans="11:12" ht="15" customHeight="1">
      <c r="K19026" s="1715"/>
      <c r="L19026" s="1715"/>
    </row>
    <row r="19027" spans="11:12" ht="15" customHeight="1">
      <c r="K19027" s="1715"/>
      <c r="L19027" s="1715"/>
    </row>
    <row r="19028" spans="11:12" ht="15" customHeight="1">
      <c r="K19028" s="1715"/>
      <c r="L19028" s="1715"/>
    </row>
    <row r="19029" spans="11:12" ht="15" customHeight="1">
      <c r="K19029" s="1715"/>
      <c r="L19029" s="1715"/>
    </row>
    <row r="19030" spans="11:12" ht="15" customHeight="1">
      <c r="K19030" s="1715"/>
      <c r="L19030" s="1715"/>
    </row>
    <row r="19031" spans="11:12" ht="15" customHeight="1">
      <c r="K19031" s="1715"/>
      <c r="L19031" s="1715"/>
    </row>
    <row r="19032" spans="11:12" ht="15" customHeight="1">
      <c r="K19032" s="1715"/>
      <c r="L19032" s="1715"/>
    </row>
    <row r="19033" spans="11:12" ht="15" customHeight="1">
      <c r="K19033" s="1715"/>
      <c r="L19033" s="1715"/>
    </row>
    <row r="19034" spans="11:12" ht="15" customHeight="1">
      <c r="K19034" s="1715"/>
      <c r="L19034" s="1715"/>
    </row>
    <row r="19035" spans="11:12" ht="15" customHeight="1">
      <c r="K19035" s="1715"/>
      <c r="L19035" s="1715"/>
    </row>
    <row r="19036" spans="11:12" ht="15" customHeight="1">
      <c r="K19036" s="1715"/>
      <c r="L19036" s="1715"/>
    </row>
    <row r="19037" spans="11:12" ht="15" customHeight="1">
      <c r="K19037" s="1715"/>
      <c r="L19037" s="1715"/>
    </row>
    <row r="19038" spans="11:12" ht="15" customHeight="1">
      <c r="K19038" s="1715"/>
      <c r="L19038" s="1715"/>
    </row>
    <row r="19039" spans="11:12" ht="15" customHeight="1">
      <c r="K19039" s="1715"/>
      <c r="L19039" s="1715"/>
    </row>
    <row r="19040" spans="11:12" ht="15" customHeight="1">
      <c r="K19040" s="1715"/>
      <c r="L19040" s="1715"/>
    </row>
    <row r="19041" spans="11:12" ht="15" customHeight="1">
      <c r="K19041" s="1715"/>
      <c r="L19041" s="1715"/>
    </row>
    <row r="19042" spans="11:12" ht="15" customHeight="1">
      <c r="K19042" s="1715"/>
      <c r="L19042" s="1715"/>
    </row>
    <row r="19043" spans="11:12" ht="15" customHeight="1">
      <c r="K19043" s="1715"/>
      <c r="L19043" s="1715"/>
    </row>
    <row r="19044" spans="11:12" ht="15" customHeight="1">
      <c r="K19044" s="1715"/>
      <c r="L19044" s="1715"/>
    </row>
    <row r="19045" spans="11:12" ht="15" customHeight="1">
      <c r="K19045" s="1715"/>
      <c r="L19045" s="1715"/>
    </row>
    <row r="19046" spans="11:12" ht="15" customHeight="1">
      <c r="K19046" s="1715"/>
      <c r="L19046" s="1715"/>
    </row>
    <row r="19047" spans="11:12" ht="15" customHeight="1">
      <c r="K19047" s="1715"/>
      <c r="L19047" s="1715"/>
    </row>
    <row r="19048" spans="11:12" ht="15" customHeight="1">
      <c r="K19048" s="1715"/>
      <c r="L19048" s="1715"/>
    </row>
    <row r="19049" spans="11:12" ht="15" customHeight="1">
      <c r="K19049" s="1715"/>
      <c r="L19049" s="1715"/>
    </row>
    <row r="19050" spans="11:12" ht="15" customHeight="1">
      <c r="K19050" s="1715"/>
      <c r="L19050" s="1715"/>
    </row>
    <row r="19051" spans="11:12" ht="15" customHeight="1">
      <c r="K19051" s="1715"/>
      <c r="L19051" s="1715"/>
    </row>
    <row r="19052" spans="11:12" ht="15" customHeight="1">
      <c r="K19052" s="1715"/>
      <c r="L19052" s="1715"/>
    </row>
    <row r="19053" spans="11:12" ht="15" customHeight="1">
      <c r="K19053" s="1715"/>
      <c r="L19053" s="1715"/>
    </row>
    <row r="19054" spans="11:12" ht="15" customHeight="1">
      <c r="K19054" s="1715"/>
      <c r="L19054" s="1715"/>
    </row>
    <row r="19055" spans="11:12" ht="15" customHeight="1">
      <c r="K19055" s="1715"/>
      <c r="L19055" s="1715"/>
    </row>
    <row r="19056" spans="11:12" ht="15" customHeight="1">
      <c r="K19056" s="1715"/>
      <c r="L19056" s="1715"/>
    </row>
    <row r="19057" spans="11:12" ht="15" customHeight="1">
      <c r="K19057" s="1715"/>
      <c r="L19057" s="1715"/>
    </row>
    <row r="19058" spans="11:12" ht="15" customHeight="1">
      <c r="K19058" s="1715"/>
      <c r="L19058" s="1715"/>
    </row>
    <row r="19059" spans="11:12" ht="15" customHeight="1">
      <c r="K19059" s="1715"/>
      <c r="L19059" s="1715"/>
    </row>
    <row r="19060" spans="11:12" ht="15" customHeight="1">
      <c r="K19060" s="1715"/>
      <c r="L19060" s="1715"/>
    </row>
    <row r="19061" spans="11:12" ht="15" customHeight="1">
      <c r="K19061" s="1715"/>
      <c r="L19061" s="1715"/>
    </row>
    <row r="19062" spans="11:12" ht="15" customHeight="1">
      <c r="K19062" s="1715"/>
      <c r="L19062" s="1715"/>
    </row>
    <row r="19063" spans="11:12" ht="15" customHeight="1">
      <c r="K19063" s="1715"/>
      <c r="L19063" s="1715"/>
    </row>
    <row r="19064" spans="11:12" ht="15" customHeight="1">
      <c r="K19064" s="1715"/>
      <c r="L19064" s="1715"/>
    </row>
    <row r="19065" spans="11:12" ht="15" customHeight="1">
      <c r="K19065" s="1715"/>
      <c r="L19065" s="1715"/>
    </row>
    <row r="19066" spans="11:12" ht="15" customHeight="1">
      <c r="K19066" s="1715"/>
      <c r="L19066" s="1715"/>
    </row>
    <row r="19067" spans="11:12" ht="15" customHeight="1">
      <c r="K19067" s="1715"/>
      <c r="L19067" s="1715"/>
    </row>
    <row r="19068" spans="11:12" ht="15" customHeight="1">
      <c r="K19068" s="1715"/>
      <c r="L19068" s="1715"/>
    </row>
    <row r="19069" spans="11:12" ht="15" customHeight="1">
      <c r="K19069" s="1715"/>
      <c r="L19069" s="1715"/>
    </row>
    <row r="19070" spans="11:12" ht="15" customHeight="1">
      <c r="K19070" s="1715"/>
      <c r="L19070" s="1715"/>
    </row>
    <row r="19071" spans="11:12" ht="15" customHeight="1">
      <c r="K19071" s="1715"/>
      <c r="L19071" s="1715"/>
    </row>
    <row r="19072" spans="11:12" ht="15" customHeight="1">
      <c r="K19072" s="1715"/>
      <c r="L19072" s="1715"/>
    </row>
    <row r="19073" spans="11:12" ht="15" customHeight="1">
      <c r="K19073" s="1715"/>
      <c r="L19073" s="1715"/>
    </row>
    <row r="19074" spans="11:12" ht="15" customHeight="1">
      <c r="K19074" s="1715"/>
      <c r="L19074" s="1715"/>
    </row>
    <row r="19075" spans="11:12" ht="15" customHeight="1">
      <c r="K19075" s="1715"/>
      <c r="L19075" s="1715"/>
    </row>
    <row r="19076" spans="11:12" ht="15" customHeight="1">
      <c r="K19076" s="1715"/>
      <c r="L19076" s="1715"/>
    </row>
    <row r="19077" spans="11:12" ht="15" customHeight="1">
      <c r="K19077" s="1715"/>
      <c r="L19077" s="1715"/>
    </row>
    <row r="19078" spans="11:12" ht="15" customHeight="1">
      <c r="K19078" s="1715"/>
      <c r="L19078" s="1715"/>
    </row>
    <row r="19079" spans="11:12" ht="15" customHeight="1">
      <c r="K19079" s="1715"/>
      <c r="L19079" s="1715"/>
    </row>
    <row r="19080" spans="11:12" ht="15" customHeight="1">
      <c r="K19080" s="1715"/>
      <c r="L19080" s="1715"/>
    </row>
    <row r="19081" spans="11:12" ht="15" customHeight="1">
      <c r="K19081" s="1715"/>
      <c r="L19081" s="1715"/>
    </row>
    <row r="19082" spans="11:12" ht="15" customHeight="1">
      <c r="K19082" s="1715"/>
      <c r="L19082" s="1715"/>
    </row>
    <row r="19083" spans="11:12" ht="15" customHeight="1">
      <c r="K19083" s="1715"/>
      <c r="L19083" s="1715"/>
    </row>
    <row r="19084" spans="11:12" ht="15" customHeight="1">
      <c r="K19084" s="1715"/>
      <c r="L19084" s="1715"/>
    </row>
    <row r="19085" spans="11:12" ht="15" customHeight="1">
      <c r="K19085" s="1715"/>
      <c r="L19085" s="1715"/>
    </row>
    <row r="19086" spans="11:12" ht="15" customHeight="1">
      <c r="K19086" s="1715"/>
      <c r="L19086" s="1715"/>
    </row>
    <row r="19087" spans="11:12" ht="15" customHeight="1">
      <c r="K19087" s="1715"/>
      <c r="L19087" s="1715"/>
    </row>
    <row r="19088" spans="11:12" ht="15" customHeight="1">
      <c r="K19088" s="1715"/>
      <c r="L19088" s="1715"/>
    </row>
    <row r="19089" spans="11:12" ht="15" customHeight="1">
      <c r="K19089" s="1715"/>
      <c r="L19089" s="1715"/>
    </row>
    <row r="19090" spans="11:12" ht="15" customHeight="1">
      <c r="K19090" s="1715"/>
      <c r="L19090" s="1715"/>
    </row>
    <row r="19091" spans="11:12" ht="15" customHeight="1">
      <c r="K19091" s="1715"/>
      <c r="L19091" s="1715"/>
    </row>
    <row r="19092" spans="11:12" ht="15" customHeight="1">
      <c r="K19092" s="1715"/>
      <c r="L19092" s="1715"/>
    </row>
    <row r="19093" spans="11:12" ht="15" customHeight="1">
      <c r="K19093" s="1715"/>
      <c r="L19093" s="1715"/>
    </row>
    <row r="19094" spans="11:12" ht="15" customHeight="1">
      <c r="K19094" s="1715"/>
      <c r="L19094" s="1715"/>
    </row>
    <row r="19095" spans="11:12" ht="15" customHeight="1">
      <c r="K19095" s="1715"/>
      <c r="L19095" s="1715"/>
    </row>
    <row r="19096" spans="11:12" ht="15" customHeight="1">
      <c r="K19096" s="1715"/>
      <c r="L19096" s="1715"/>
    </row>
    <row r="19097" spans="11:12" ht="15" customHeight="1">
      <c r="K19097" s="1715"/>
      <c r="L19097" s="1715"/>
    </row>
    <row r="19098" spans="11:12" ht="15" customHeight="1">
      <c r="K19098" s="1715"/>
      <c r="L19098" s="1715"/>
    </row>
    <row r="19099" spans="11:12" ht="15" customHeight="1">
      <c r="K19099" s="1715"/>
      <c r="L19099" s="1715"/>
    </row>
    <row r="19100" spans="11:12" ht="15" customHeight="1">
      <c r="K19100" s="1715"/>
      <c r="L19100" s="1715"/>
    </row>
    <row r="19101" spans="11:12" ht="15" customHeight="1">
      <c r="K19101" s="1715"/>
      <c r="L19101" s="1715"/>
    </row>
    <row r="19102" spans="11:12" ht="15" customHeight="1">
      <c r="K19102" s="1715"/>
      <c r="L19102" s="1715"/>
    </row>
    <row r="19103" spans="11:12" ht="15" customHeight="1">
      <c r="K19103" s="1715"/>
      <c r="L19103" s="1715"/>
    </row>
    <row r="19104" spans="11:12" ht="15" customHeight="1">
      <c r="K19104" s="1715"/>
      <c r="L19104" s="1715"/>
    </row>
    <row r="19105" spans="11:12" ht="15" customHeight="1">
      <c r="K19105" s="1715"/>
      <c r="L19105" s="1715"/>
    </row>
    <row r="19106" spans="11:12" ht="15" customHeight="1">
      <c r="K19106" s="1715"/>
      <c r="L19106" s="1715"/>
    </row>
    <row r="19107" spans="11:12" ht="15" customHeight="1">
      <c r="K19107" s="1715"/>
      <c r="L19107" s="1715"/>
    </row>
    <row r="19108" spans="11:12" ht="15" customHeight="1">
      <c r="K19108" s="1715"/>
      <c r="L19108" s="1715"/>
    </row>
    <row r="19109" spans="11:12" ht="15" customHeight="1">
      <c r="K19109" s="1715"/>
      <c r="L19109" s="1715"/>
    </row>
    <row r="19110" spans="11:12" ht="15" customHeight="1">
      <c r="K19110" s="1715"/>
      <c r="L19110" s="1715"/>
    </row>
    <row r="19111" spans="11:12" ht="15" customHeight="1">
      <c r="K19111" s="1715"/>
      <c r="L19111" s="1715"/>
    </row>
    <row r="19112" spans="11:12" ht="15" customHeight="1">
      <c r="K19112" s="1715"/>
      <c r="L19112" s="1715"/>
    </row>
    <row r="19113" spans="11:12" ht="15" customHeight="1">
      <c r="K19113" s="1715"/>
      <c r="L19113" s="1715"/>
    </row>
    <row r="19114" spans="11:12" ht="15" customHeight="1">
      <c r="K19114" s="1715"/>
      <c r="L19114" s="1715"/>
    </row>
    <row r="19115" spans="11:12" ht="15" customHeight="1">
      <c r="K19115" s="1715"/>
      <c r="L19115" s="1715"/>
    </row>
    <row r="19116" spans="11:12" ht="15" customHeight="1">
      <c r="K19116" s="1715"/>
      <c r="L19116" s="1715"/>
    </row>
    <row r="19117" spans="11:12" ht="15" customHeight="1">
      <c r="K19117" s="1715"/>
      <c r="L19117" s="1715"/>
    </row>
    <row r="19118" spans="11:12" ht="15" customHeight="1">
      <c r="K19118" s="1715"/>
      <c r="L19118" s="1715"/>
    </row>
    <row r="19119" spans="11:12" ht="15" customHeight="1">
      <c r="K19119" s="1715"/>
      <c r="L19119" s="1715"/>
    </row>
    <row r="19120" spans="11:12" ht="15" customHeight="1">
      <c r="K19120" s="1715"/>
      <c r="L19120" s="1715"/>
    </row>
    <row r="19121" spans="11:12" ht="15" customHeight="1">
      <c r="K19121" s="1715"/>
      <c r="L19121" s="1715"/>
    </row>
    <row r="19122" spans="11:12" ht="15" customHeight="1">
      <c r="K19122" s="1715"/>
      <c r="L19122" s="1715"/>
    </row>
    <row r="19123" spans="11:12" ht="15" customHeight="1">
      <c r="K19123" s="1715"/>
      <c r="L19123" s="1715"/>
    </row>
    <row r="19124" spans="11:12" ht="15" customHeight="1">
      <c r="K19124" s="1715"/>
      <c r="L19124" s="1715"/>
    </row>
    <row r="19125" spans="11:12" ht="15" customHeight="1">
      <c r="K19125" s="1715"/>
      <c r="L19125" s="1715"/>
    </row>
    <row r="19126" spans="11:12" ht="15" customHeight="1">
      <c r="K19126" s="1715"/>
      <c r="L19126" s="1715"/>
    </row>
    <row r="19127" spans="11:12" ht="15" customHeight="1">
      <c r="K19127" s="1715"/>
      <c r="L19127" s="1715"/>
    </row>
    <row r="19128" spans="11:12" ht="15" customHeight="1">
      <c r="K19128" s="1715"/>
      <c r="L19128" s="1715"/>
    </row>
    <row r="19129" spans="11:12" ht="15" customHeight="1">
      <c r="K19129" s="1715"/>
      <c r="L19129" s="1715"/>
    </row>
    <row r="19130" spans="11:12" ht="15" customHeight="1">
      <c r="K19130" s="1715"/>
      <c r="L19130" s="1715"/>
    </row>
    <row r="19131" spans="11:12" ht="15" customHeight="1">
      <c r="K19131" s="1715"/>
      <c r="L19131" s="1715"/>
    </row>
    <row r="19132" spans="11:12" ht="15" customHeight="1">
      <c r="K19132" s="1715"/>
      <c r="L19132" s="1715"/>
    </row>
    <row r="19133" spans="11:12" ht="15" customHeight="1">
      <c r="K19133" s="1715"/>
      <c r="L19133" s="1715"/>
    </row>
    <row r="19134" spans="11:12" ht="15" customHeight="1">
      <c r="K19134" s="1715"/>
      <c r="L19134" s="1715"/>
    </row>
    <row r="19135" spans="11:12" ht="15" customHeight="1">
      <c r="K19135" s="1715"/>
      <c r="L19135" s="1715"/>
    </row>
    <row r="19136" spans="11:12" ht="15" customHeight="1">
      <c r="K19136" s="1715"/>
      <c r="L19136" s="1715"/>
    </row>
    <row r="19137" spans="11:12" ht="15" customHeight="1">
      <c r="K19137" s="1715"/>
      <c r="L19137" s="1715"/>
    </row>
    <row r="19138" spans="11:12" ht="15" customHeight="1">
      <c r="K19138" s="1715"/>
      <c r="L19138" s="1715"/>
    </row>
    <row r="19139" spans="11:12" ht="15" customHeight="1">
      <c r="K19139" s="1715"/>
      <c r="L19139" s="1715"/>
    </row>
    <row r="19140" spans="11:12" ht="15" customHeight="1">
      <c r="K19140" s="1715"/>
      <c r="L19140" s="1715"/>
    </row>
    <row r="19141" spans="11:12" ht="15" customHeight="1">
      <c r="K19141" s="1715"/>
      <c r="L19141" s="1715"/>
    </row>
    <row r="19142" spans="11:12" ht="15" customHeight="1">
      <c r="K19142" s="1715"/>
      <c r="L19142" s="1715"/>
    </row>
    <row r="19143" spans="11:12" ht="15" customHeight="1">
      <c r="K19143" s="1715"/>
      <c r="L19143" s="1715"/>
    </row>
    <row r="19144" spans="11:12" ht="15" customHeight="1">
      <c r="K19144" s="1715"/>
      <c r="L19144" s="1715"/>
    </row>
    <row r="19145" spans="11:12" ht="15" customHeight="1">
      <c r="K19145" s="1715"/>
      <c r="L19145" s="1715"/>
    </row>
    <row r="19146" spans="11:12" ht="15" customHeight="1">
      <c r="K19146" s="1715"/>
      <c r="L19146" s="1715"/>
    </row>
    <row r="19147" spans="11:12" ht="15" customHeight="1">
      <c r="K19147" s="1715"/>
      <c r="L19147" s="1715"/>
    </row>
    <row r="19148" spans="11:12" ht="15" customHeight="1">
      <c r="K19148" s="1715"/>
      <c r="L19148" s="1715"/>
    </row>
    <row r="19149" spans="11:12" ht="15" customHeight="1">
      <c r="K19149" s="1715"/>
      <c r="L19149" s="1715"/>
    </row>
    <row r="19150" spans="11:12" ht="15" customHeight="1">
      <c r="K19150" s="1715"/>
      <c r="L19150" s="1715"/>
    </row>
    <row r="19151" spans="11:12" ht="15" customHeight="1">
      <c r="K19151" s="1715"/>
      <c r="L19151" s="1715"/>
    </row>
    <row r="19152" spans="11:12" ht="15" customHeight="1">
      <c r="K19152" s="1715"/>
      <c r="L19152" s="1715"/>
    </row>
    <row r="19153" spans="11:12" ht="15" customHeight="1">
      <c r="K19153" s="1715"/>
      <c r="L19153" s="1715"/>
    </row>
    <row r="19154" spans="11:12" ht="15" customHeight="1">
      <c r="K19154" s="1715"/>
      <c r="L19154" s="1715"/>
    </row>
    <row r="19155" spans="11:12" ht="15" customHeight="1">
      <c r="K19155" s="1715"/>
      <c r="L19155" s="1715"/>
    </row>
    <row r="19156" spans="11:12" ht="15" customHeight="1">
      <c r="K19156" s="1715"/>
      <c r="L19156" s="1715"/>
    </row>
    <row r="19157" spans="11:12" ht="15" customHeight="1">
      <c r="K19157" s="1715"/>
      <c r="L19157" s="1715"/>
    </row>
    <row r="19158" spans="11:12" ht="15" customHeight="1">
      <c r="K19158" s="1715"/>
      <c r="L19158" s="1715"/>
    </row>
    <row r="19159" spans="11:12" ht="15" customHeight="1">
      <c r="K19159" s="1715"/>
      <c r="L19159" s="1715"/>
    </row>
    <row r="19160" spans="11:12" ht="15" customHeight="1">
      <c r="K19160" s="1715"/>
      <c r="L19160" s="1715"/>
    </row>
    <row r="19161" spans="11:12" ht="15" customHeight="1">
      <c r="K19161" s="1715"/>
      <c r="L19161" s="1715"/>
    </row>
    <row r="19162" spans="11:12" ht="15" customHeight="1">
      <c r="K19162" s="1715"/>
      <c r="L19162" s="1715"/>
    </row>
    <row r="19163" spans="11:12" ht="15" customHeight="1">
      <c r="K19163" s="1715"/>
      <c r="L19163" s="1715"/>
    </row>
    <row r="19164" spans="11:12" ht="15" customHeight="1">
      <c r="K19164" s="1715"/>
      <c r="L19164" s="1715"/>
    </row>
    <row r="19165" spans="11:12" ht="15" customHeight="1">
      <c r="K19165" s="1715"/>
      <c r="L19165" s="1715"/>
    </row>
    <row r="19166" spans="11:12" ht="15" customHeight="1">
      <c r="K19166" s="1715"/>
      <c r="L19166" s="1715"/>
    </row>
    <row r="19167" spans="11:12" ht="15" customHeight="1">
      <c r="K19167" s="1715"/>
      <c r="L19167" s="1715"/>
    </row>
    <row r="19168" spans="11:12" ht="15" customHeight="1">
      <c r="K19168" s="1715"/>
      <c r="L19168" s="1715"/>
    </row>
    <row r="19169" spans="11:12" ht="15" customHeight="1">
      <c r="K19169" s="1715"/>
      <c r="L19169" s="1715"/>
    </row>
    <row r="19170" spans="11:12" ht="15" customHeight="1">
      <c r="K19170" s="1715"/>
      <c r="L19170" s="1715"/>
    </row>
    <row r="19171" spans="11:12" ht="15" customHeight="1">
      <c r="K19171" s="1715"/>
      <c r="L19171" s="1715"/>
    </row>
    <row r="19172" spans="11:12" ht="15" customHeight="1">
      <c r="K19172" s="1715"/>
      <c r="L19172" s="1715"/>
    </row>
    <row r="19173" spans="11:12" ht="15" customHeight="1">
      <c r="K19173" s="1715"/>
      <c r="L19173" s="1715"/>
    </row>
    <row r="19174" spans="11:12" ht="15" customHeight="1">
      <c r="K19174" s="1715"/>
      <c r="L19174" s="1715"/>
    </row>
    <row r="19175" spans="11:12" ht="15" customHeight="1">
      <c r="K19175" s="1715"/>
      <c r="L19175" s="1715"/>
    </row>
    <row r="19176" spans="11:12" ht="15" customHeight="1">
      <c r="K19176" s="1715"/>
      <c r="L19176" s="1715"/>
    </row>
    <row r="19177" spans="11:12" ht="15" customHeight="1">
      <c r="K19177" s="1715"/>
      <c r="L19177" s="1715"/>
    </row>
    <row r="19178" spans="11:12" ht="15" customHeight="1">
      <c r="K19178" s="1715"/>
      <c r="L19178" s="1715"/>
    </row>
    <row r="19179" spans="11:12" ht="15" customHeight="1">
      <c r="K19179" s="1715"/>
      <c r="L19179" s="1715"/>
    </row>
    <row r="19180" spans="11:12" ht="15" customHeight="1">
      <c r="K19180" s="1715"/>
      <c r="L19180" s="1715"/>
    </row>
    <row r="19181" spans="11:12" ht="15" customHeight="1">
      <c r="K19181" s="1715"/>
      <c r="L19181" s="1715"/>
    </row>
    <row r="19182" spans="11:12" ht="15" customHeight="1">
      <c r="K19182" s="1715"/>
      <c r="L19182" s="1715"/>
    </row>
    <row r="19183" spans="11:12" ht="15" customHeight="1">
      <c r="K19183" s="1715"/>
      <c r="L19183" s="1715"/>
    </row>
    <row r="19184" spans="11:12" ht="15" customHeight="1">
      <c r="K19184" s="1715"/>
      <c r="L19184" s="1715"/>
    </row>
    <row r="19185" spans="11:12" ht="15" customHeight="1">
      <c r="K19185" s="1715"/>
      <c r="L19185" s="1715"/>
    </row>
    <row r="19186" spans="11:12" ht="15" customHeight="1">
      <c r="K19186" s="1715"/>
      <c r="L19186" s="1715"/>
    </row>
    <row r="19187" spans="11:12" ht="15" customHeight="1">
      <c r="K19187" s="1715"/>
      <c r="L19187" s="1715"/>
    </row>
    <row r="19188" spans="11:12" ht="15" customHeight="1">
      <c r="K19188" s="1715"/>
      <c r="L19188" s="1715"/>
    </row>
    <row r="19189" spans="11:12" ht="15" customHeight="1">
      <c r="K19189" s="1715"/>
      <c r="L19189" s="1715"/>
    </row>
    <row r="19190" spans="11:12" ht="15" customHeight="1">
      <c r="K19190" s="1715"/>
      <c r="L19190" s="1715"/>
    </row>
    <row r="19191" spans="11:12" ht="15" customHeight="1">
      <c r="K19191" s="1715"/>
      <c r="L19191" s="1715"/>
    </row>
    <row r="19192" spans="11:12" ht="15" customHeight="1">
      <c r="K19192" s="1715"/>
      <c r="L19192" s="1715"/>
    </row>
    <row r="19193" spans="11:12" ht="15" customHeight="1">
      <c r="K19193" s="1715"/>
      <c r="L19193" s="1715"/>
    </row>
    <row r="19194" spans="11:12" ht="15" customHeight="1">
      <c r="K19194" s="1715"/>
      <c r="L19194" s="1715"/>
    </row>
    <row r="19195" spans="11:12" ht="15" customHeight="1">
      <c r="K19195" s="1715"/>
      <c r="L19195" s="1715"/>
    </row>
    <row r="19196" spans="11:12" ht="15" customHeight="1">
      <c r="K19196" s="1715"/>
      <c r="L19196" s="1715"/>
    </row>
    <row r="19197" spans="11:12" ht="15" customHeight="1">
      <c r="K19197" s="1715"/>
      <c r="L19197" s="1715"/>
    </row>
    <row r="19198" spans="11:12" ht="15" customHeight="1">
      <c r="K19198" s="1715"/>
      <c r="L19198" s="1715"/>
    </row>
    <row r="19199" spans="11:12" ht="15" customHeight="1">
      <c r="K19199" s="1715"/>
      <c r="L19199" s="1715"/>
    </row>
    <row r="19200" spans="11:12" ht="15" customHeight="1">
      <c r="K19200" s="1715"/>
      <c r="L19200" s="1715"/>
    </row>
    <row r="19201" spans="11:12" ht="15" customHeight="1">
      <c r="K19201" s="1715"/>
      <c r="L19201" s="1715"/>
    </row>
    <row r="19202" spans="11:12" ht="15" customHeight="1">
      <c r="K19202" s="1715"/>
      <c r="L19202" s="1715"/>
    </row>
    <row r="19203" spans="11:12" ht="15" customHeight="1">
      <c r="K19203" s="1715"/>
      <c r="L19203" s="1715"/>
    </row>
    <row r="19204" spans="11:12" ht="15" customHeight="1">
      <c r="K19204" s="1715"/>
      <c r="L19204" s="1715"/>
    </row>
    <row r="19205" spans="11:12" ht="15" customHeight="1">
      <c r="K19205" s="1715"/>
      <c r="L19205" s="1715"/>
    </row>
    <row r="19206" spans="11:12" ht="15" customHeight="1">
      <c r="K19206" s="1715"/>
      <c r="L19206" s="1715"/>
    </row>
    <row r="19207" spans="11:12" ht="15" customHeight="1">
      <c r="K19207" s="1715"/>
      <c r="L19207" s="1715"/>
    </row>
    <row r="19208" spans="11:12" ht="15" customHeight="1">
      <c r="K19208" s="1715"/>
      <c r="L19208" s="1715"/>
    </row>
    <row r="19209" spans="11:12" ht="15" customHeight="1">
      <c r="K19209" s="1715"/>
      <c r="L19209" s="1715"/>
    </row>
    <row r="19210" spans="11:12" ht="15" customHeight="1">
      <c r="K19210" s="1715"/>
      <c r="L19210" s="1715"/>
    </row>
    <row r="19211" spans="11:12" ht="15" customHeight="1">
      <c r="K19211" s="1715"/>
      <c r="L19211" s="1715"/>
    </row>
    <row r="19212" spans="11:12" ht="15" customHeight="1">
      <c r="K19212" s="1715"/>
      <c r="L19212" s="1715"/>
    </row>
    <row r="19213" spans="11:12" ht="15" customHeight="1">
      <c r="K19213" s="1715"/>
      <c r="L19213" s="1715"/>
    </row>
    <row r="19214" spans="11:12" ht="15" customHeight="1">
      <c r="K19214" s="1715"/>
      <c r="L19214" s="1715"/>
    </row>
    <row r="19215" spans="11:12" ht="15" customHeight="1">
      <c r="K19215" s="1715"/>
      <c r="L19215" s="1715"/>
    </row>
    <row r="19216" spans="11:12" ht="15" customHeight="1">
      <c r="K19216" s="1715"/>
      <c r="L19216" s="1715"/>
    </row>
    <row r="19217" spans="11:12" ht="15" customHeight="1">
      <c r="K19217" s="1715"/>
      <c r="L19217" s="1715"/>
    </row>
    <row r="19218" spans="11:12" ht="15" customHeight="1">
      <c r="K19218" s="1715"/>
      <c r="L19218" s="1715"/>
    </row>
    <row r="19219" spans="11:12" ht="15" customHeight="1">
      <c r="K19219" s="1715"/>
      <c r="L19219" s="1715"/>
    </row>
    <row r="19220" spans="11:12" ht="15" customHeight="1">
      <c r="K19220" s="1715"/>
      <c r="L19220" s="1715"/>
    </row>
    <row r="19221" spans="11:12" ht="15" customHeight="1">
      <c r="K19221" s="1715"/>
      <c r="L19221" s="1715"/>
    </row>
    <row r="19222" spans="11:12" ht="15" customHeight="1">
      <c r="K19222" s="1715"/>
      <c r="L19222" s="1715"/>
    </row>
    <row r="19223" spans="11:12" ht="15" customHeight="1">
      <c r="K19223" s="1715"/>
      <c r="L19223" s="1715"/>
    </row>
    <row r="19224" spans="11:12" ht="15" customHeight="1">
      <c r="K19224" s="1715"/>
      <c r="L19224" s="1715"/>
    </row>
    <row r="19225" spans="11:12" ht="15" customHeight="1">
      <c r="K19225" s="1715"/>
      <c r="L19225" s="1715"/>
    </row>
    <row r="19226" spans="11:12" ht="15" customHeight="1">
      <c r="K19226" s="1715"/>
      <c r="L19226" s="1715"/>
    </row>
    <row r="19227" spans="11:12" ht="15" customHeight="1">
      <c r="K19227" s="1715"/>
      <c r="L19227" s="1715"/>
    </row>
    <row r="19228" spans="11:12" ht="15" customHeight="1">
      <c r="K19228" s="1715"/>
      <c r="L19228" s="1715"/>
    </row>
    <row r="19229" spans="11:12" ht="15" customHeight="1">
      <c r="K19229" s="1715"/>
      <c r="L19229" s="1715"/>
    </row>
    <row r="19230" spans="11:12" ht="15" customHeight="1">
      <c r="K19230" s="1715"/>
      <c r="L19230" s="1715"/>
    </row>
    <row r="19231" spans="11:12" ht="15" customHeight="1">
      <c r="K19231" s="1715"/>
      <c r="L19231" s="1715"/>
    </row>
    <row r="19232" spans="11:12" ht="15" customHeight="1">
      <c r="K19232" s="1715"/>
      <c r="L19232" s="1715"/>
    </row>
    <row r="19233" spans="11:12" ht="15" customHeight="1">
      <c r="K19233" s="1715"/>
      <c r="L19233" s="1715"/>
    </row>
    <row r="19234" spans="11:12" ht="15" customHeight="1">
      <c r="K19234" s="1715"/>
      <c r="L19234" s="1715"/>
    </row>
    <row r="19235" spans="11:12" ht="15" customHeight="1">
      <c r="K19235" s="1715"/>
      <c r="L19235" s="1715"/>
    </row>
    <row r="19236" spans="11:12" ht="15" customHeight="1">
      <c r="K19236" s="1715"/>
      <c r="L19236" s="1715"/>
    </row>
    <row r="19237" spans="11:12" ht="15" customHeight="1">
      <c r="K19237" s="1715"/>
      <c r="L19237" s="1715"/>
    </row>
    <row r="19238" spans="11:12" ht="15" customHeight="1">
      <c r="K19238" s="1715"/>
      <c r="L19238" s="1715"/>
    </row>
    <row r="19239" spans="11:12" ht="15" customHeight="1">
      <c r="K19239" s="1715"/>
      <c r="L19239" s="1715"/>
    </row>
    <row r="19240" spans="11:12" ht="15" customHeight="1">
      <c r="K19240" s="1715"/>
      <c r="L19240" s="1715"/>
    </row>
    <row r="19241" spans="11:12" ht="15" customHeight="1">
      <c r="K19241" s="1715"/>
      <c r="L19241" s="1715"/>
    </row>
    <row r="19242" spans="11:12" ht="15" customHeight="1">
      <c r="K19242" s="1715"/>
      <c r="L19242" s="1715"/>
    </row>
    <row r="19243" spans="11:12" ht="15" customHeight="1">
      <c r="K19243" s="1715"/>
      <c r="L19243" s="1715"/>
    </row>
    <row r="19244" spans="11:12" ht="15" customHeight="1">
      <c r="K19244" s="1715"/>
      <c r="L19244" s="1715"/>
    </row>
    <row r="19245" spans="11:12" ht="15" customHeight="1">
      <c r="K19245" s="1715"/>
      <c r="L19245" s="1715"/>
    </row>
    <row r="19246" spans="11:12" ht="15" customHeight="1">
      <c r="K19246" s="1715"/>
      <c r="L19246" s="1715"/>
    </row>
    <row r="19247" spans="11:12" ht="15" customHeight="1">
      <c r="K19247" s="1715"/>
      <c r="L19247" s="1715"/>
    </row>
    <row r="19248" spans="11:12" ht="15" customHeight="1">
      <c r="K19248" s="1715"/>
      <c r="L19248" s="1715"/>
    </row>
    <row r="19249" spans="11:12" ht="15" customHeight="1">
      <c r="K19249" s="1715"/>
      <c r="L19249" s="1715"/>
    </row>
    <row r="19250" spans="11:12" ht="15" customHeight="1">
      <c r="K19250" s="1715"/>
      <c r="L19250" s="1715"/>
    </row>
    <row r="19251" spans="11:12" ht="15" customHeight="1">
      <c r="K19251" s="1715"/>
      <c r="L19251" s="1715"/>
    </row>
    <row r="19252" spans="11:12" ht="15" customHeight="1">
      <c r="K19252" s="1715"/>
      <c r="L19252" s="1715"/>
    </row>
    <row r="19253" spans="11:12" ht="15" customHeight="1">
      <c r="K19253" s="1715"/>
      <c r="L19253" s="1715"/>
    </row>
    <row r="19254" spans="11:12" ht="15" customHeight="1">
      <c r="K19254" s="1715"/>
      <c r="L19254" s="1715"/>
    </row>
    <row r="19255" spans="11:12" ht="15" customHeight="1">
      <c r="K19255" s="1715"/>
      <c r="L19255" s="1715"/>
    </row>
    <row r="19256" spans="11:12" ht="15" customHeight="1">
      <c r="K19256" s="1715"/>
      <c r="L19256" s="1715"/>
    </row>
    <row r="19257" spans="11:12" ht="15" customHeight="1">
      <c r="K19257" s="1715"/>
      <c r="L19257" s="1715"/>
    </row>
    <row r="19258" spans="11:12" ht="15" customHeight="1">
      <c r="K19258" s="1715"/>
      <c r="L19258" s="1715"/>
    </row>
    <row r="19259" spans="11:12" ht="15" customHeight="1">
      <c r="K19259" s="1715"/>
      <c r="L19259" s="1715"/>
    </row>
    <row r="19260" spans="11:12" ht="15" customHeight="1">
      <c r="K19260" s="1715"/>
      <c r="L19260" s="1715"/>
    </row>
    <row r="19261" spans="11:12" ht="15" customHeight="1">
      <c r="K19261" s="1715"/>
      <c r="L19261" s="1715"/>
    </row>
    <row r="19262" spans="11:12" ht="15" customHeight="1">
      <c r="K19262" s="1715"/>
      <c r="L19262" s="1715"/>
    </row>
    <row r="19263" spans="11:12" ht="15" customHeight="1">
      <c r="K19263" s="1715"/>
      <c r="L19263" s="1715"/>
    </row>
    <row r="19264" spans="11:12" ht="15" customHeight="1">
      <c r="K19264" s="1715"/>
      <c r="L19264" s="1715"/>
    </row>
    <row r="19265" spans="11:12" ht="15" customHeight="1">
      <c r="K19265" s="1715"/>
      <c r="L19265" s="1715"/>
    </row>
    <row r="19266" spans="11:12" ht="15" customHeight="1">
      <c r="K19266" s="1715"/>
      <c r="L19266" s="1715"/>
    </row>
    <row r="19267" spans="11:12" ht="15" customHeight="1">
      <c r="K19267" s="1715"/>
      <c r="L19267" s="1715"/>
    </row>
    <row r="19268" spans="11:12" ht="15" customHeight="1">
      <c r="K19268" s="1715"/>
      <c r="L19268" s="1715"/>
    </row>
    <row r="19269" spans="11:12" ht="15" customHeight="1">
      <c r="K19269" s="1715"/>
      <c r="L19269" s="1715"/>
    </row>
    <row r="19270" spans="11:12" ht="15" customHeight="1">
      <c r="K19270" s="1715"/>
      <c r="L19270" s="1715"/>
    </row>
    <row r="19271" spans="11:12" ht="15" customHeight="1">
      <c r="K19271" s="1715"/>
      <c r="L19271" s="1715"/>
    </row>
    <row r="19272" spans="11:12" ht="15" customHeight="1">
      <c r="K19272" s="1715"/>
      <c r="L19272" s="1715"/>
    </row>
    <row r="19273" spans="11:12" ht="15" customHeight="1">
      <c r="K19273" s="1715"/>
      <c r="L19273" s="1715"/>
    </row>
    <row r="19274" spans="11:12" ht="15" customHeight="1">
      <c r="K19274" s="1715"/>
      <c r="L19274" s="1715"/>
    </row>
    <row r="19275" spans="11:12" ht="15" customHeight="1">
      <c r="K19275" s="1715"/>
      <c r="L19275" s="1715"/>
    </row>
    <row r="19276" spans="11:12" ht="15" customHeight="1">
      <c r="K19276" s="1715"/>
      <c r="L19276" s="1715"/>
    </row>
    <row r="19277" spans="11:12" ht="15" customHeight="1">
      <c r="K19277" s="1715"/>
      <c r="L19277" s="1715"/>
    </row>
    <row r="19278" spans="11:12" ht="15" customHeight="1">
      <c r="K19278" s="1715"/>
      <c r="L19278" s="1715"/>
    </row>
    <row r="19279" spans="11:12" ht="15" customHeight="1">
      <c r="K19279" s="1715"/>
      <c r="L19279" s="1715"/>
    </row>
    <row r="19280" spans="11:12" ht="15" customHeight="1">
      <c r="K19280" s="1715"/>
      <c r="L19280" s="1715"/>
    </row>
    <row r="19281" spans="11:12" ht="15" customHeight="1">
      <c r="K19281" s="1715"/>
      <c r="L19281" s="1715"/>
    </row>
    <row r="19282" spans="11:12" ht="15" customHeight="1">
      <c r="K19282" s="1715"/>
      <c r="L19282" s="1715"/>
    </row>
    <row r="19283" spans="11:12" ht="15" customHeight="1">
      <c r="K19283" s="1715"/>
      <c r="L19283" s="1715"/>
    </row>
    <row r="19284" spans="11:12" ht="15" customHeight="1">
      <c r="K19284" s="1715"/>
      <c r="L19284" s="1715"/>
    </row>
    <row r="19285" spans="11:12" ht="15" customHeight="1">
      <c r="K19285" s="1715"/>
      <c r="L19285" s="1715"/>
    </row>
    <row r="19286" spans="11:12" ht="15" customHeight="1">
      <c r="K19286" s="1715"/>
      <c r="L19286" s="1715"/>
    </row>
    <row r="19287" spans="11:12" ht="15" customHeight="1">
      <c r="K19287" s="1715"/>
      <c r="L19287" s="1715"/>
    </row>
    <row r="19288" spans="11:12" ht="15" customHeight="1">
      <c r="K19288" s="1715"/>
      <c r="L19288" s="1715"/>
    </row>
    <row r="19289" spans="11:12" ht="15" customHeight="1">
      <c r="K19289" s="1715"/>
      <c r="L19289" s="1715"/>
    </row>
    <row r="19290" spans="11:12" ht="15" customHeight="1">
      <c r="K19290" s="1715"/>
      <c r="L19290" s="1715"/>
    </row>
    <row r="19291" spans="11:12" ht="15" customHeight="1">
      <c r="K19291" s="1715"/>
      <c r="L19291" s="1715"/>
    </row>
    <row r="19292" spans="11:12" ht="15" customHeight="1">
      <c r="K19292" s="1715"/>
      <c r="L19292" s="1715"/>
    </row>
    <row r="19293" spans="11:12" ht="15" customHeight="1">
      <c r="K19293" s="1715"/>
      <c r="L19293" s="1715"/>
    </row>
    <row r="19294" spans="11:12" ht="15" customHeight="1">
      <c r="K19294" s="1715"/>
      <c r="L19294" s="1715"/>
    </row>
    <row r="19295" spans="11:12" ht="15" customHeight="1">
      <c r="K19295" s="1715"/>
      <c r="L19295" s="1715"/>
    </row>
    <row r="19296" spans="11:12" ht="15" customHeight="1">
      <c r="K19296" s="1715"/>
      <c r="L19296" s="1715"/>
    </row>
    <row r="19297" spans="11:12" ht="15" customHeight="1">
      <c r="K19297" s="1715"/>
      <c r="L19297" s="1715"/>
    </row>
    <row r="19298" spans="11:12" ht="15" customHeight="1">
      <c r="K19298" s="1715"/>
      <c r="L19298" s="1715"/>
    </row>
    <row r="19299" spans="11:12" ht="15" customHeight="1">
      <c r="K19299" s="1715"/>
      <c r="L19299" s="1715"/>
    </row>
    <row r="19300" spans="11:12" ht="15" customHeight="1">
      <c r="K19300" s="1715"/>
      <c r="L19300" s="1715"/>
    </row>
    <row r="19301" spans="11:12" ht="15" customHeight="1">
      <c r="K19301" s="1715"/>
      <c r="L19301" s="1715"/>
    </row>
    <row r="19302" spans="11:12" ht="15" customHeight="1">
      <c r="K19302" s="1715"/>
      <c r="L19302" s="1715"/>
    </row>
    <row r="19303" spans="11:12" ht="15" customHeight="1">
      <c r="K19303" s="1715"/>
      <c r="L19303" s="1715"/>
    </row>
    <row r="19304" spans="11:12" ht="15" customHeight="1">
      <c r="K19304" s="1715"/>
      <c r="L19304" s="1715"/>
    </row>
    <row r="19305" spans="11:12" ht="15" customHeight="1">
      <c r="K19305" s="1715"/>
      <c r="L19305" s="1715"/>
    </row>
    <row r="19306" spans="11:12" ht="15" customHeight="1">
      <c r="K19306" s="1715"/>
      <c r="L19306" s="1715"/>
    </row>
    <row r="19307" spans="11:12" ht="15" customHeight="1">
      <c r="K19307" s="1715"/>
      <c r="L19307" s="1715"/>
    </row>
    <row r="19308" spans="11:12" ht="15" customHeight="1">
      <c r="K19308" s="1715"/>
      <c r="L19308" s="1715"/>
    </row>
    <row r="19309" spans="11:12" ht="15" customHeight="1">
      <c r="K19309" s="1715"/>
      <c r="L19309" s="1715"/>
    </row>
    <row r="19310" spans="11:12" ht="15" customHeight="1">
      <c r="K19310" s="1715"/>
      <c r="L19310" s="1715"/>
    </row>
    <row r="19311" spans="11:12" ht="15" customHeight="1">
      <c r="K19311" s="1715"/>
      <c r="L19311" s="1715"/>
    </row>
    <row r="19312" spans="11:12" ht="15" customHeight="1">
      <c r="K19312" s="1715"/>
      <c r="L19312" s="1715"/>
    </row>
    <row r="19313" spans="11:12" ht="15" customHeight="1">
      <c r="K19313" s="1715"/>
      <c r="L19313" s="1715"/>
    </row>
    <row r="19314" spans="11:12" ht="15" customHeight="1">
      <c r="K19314" s="1715"/>
      <c r="L19314" s="1715"/>
    </row>
    <row r="19315" spans="11:12" ht="15" customHeight="1">
      <c r="K19315" s="1715"/>
      <c r="L19315" s="1715"/>
    </row>
    <row r="19316" spans="11:12" ht="15" customHeight="1">
      <c r="K19316" s="1715"/>
      <c r="L19316" s="1715"/>
    </row>
    <row r="19317" spans="11:12" ht="15" customHeight="1">
      <c r="K19317" s="1715"/>
      <c r="L19317" s="1715"/>
    </row>
    <row r="19318" spans="11:12" ht="15" customHeight="1">
      <c r="K19318" s="1715"/>
      <c r="L19318" s="1715"/>
    </row>
    <row r="19319" spans="11:12" ht="15" customHeight="1">
      <c r="K19319" s="1715"/>
      <c r="L19319" s="1715"/>
    </row>
    <row r="19320" spans="11:12" ht="15" customHeight="1">
      <c r="K19320" s="1715"/>
      <c r="L19320" s="1715"/>
    </row>
    <row r="19321" spans="11:12" ht="15" customHeight="1">
      <c r="K19321" s="1715"/>
      <c r="L19321" s="1715"/>
    </row>
    <row r="19322" spans="11:12" ht="15" customHeight="1">
      <c r="K19322" s="1715"/>
      <c r="L19322" s="1715"/>
    </row>
    <row r="19323" spans="11:12" ht="15" customHeight="1">
      <c r="K19323" s="1715"/>
      <c r="L19323" s="1715"/>
    </row>
    <row r="19324" spans="11:12" ht="15" customHeight="1">
      <c r="K19324" s="1715"/>
      <c r="L19324" s="1715"/>
    </row>
    <row r="19325" spans="11:12" ht="15" customHeight="1">
      <c r="K19325" s="1715"/>
      <c r="L19325" s="1715"/>
    </row>
    <row r="19326" spans="11:12" ht="15" customHeight="1">
      <c r="K19326" s="1715"/>
      <c r="L19326" s="1715"/>
    </row>
    <row r="19327" spans="11:12" ht="15" customHeight="1">
      <c r="K19327" s="1715"/>
      <c r="L19327" s="1715"/>
    </row>
    <row r="19328" spans="11:12" ht="15" customHeight="1">
      <c r="K19328" s="1715"/>
      <c r="L19328" s="1715"/>
    </row>
    <row r="19329" spans="11:12" ht="15" customHeight="1">
      <c r="K19329" s="1715"/>
      <c r="L19329" s="1715"/>
    </row>
    <row r="19330" spans="11:12" ht="15" customHeight="1">
      <c r="K19330" s="1715"/>
      <c r="L19330" s="1715"/>
    </row>
    <row r="19331" spans="11:12" ht="15" customHeight="1">
      <c r="K19331" s="1715"/>
      <c r="L19331" s="1715"/>
    </row>
    <row r="19332" spans="11:12" ht="15" customHeight="1">
      <c r="K19332" s="1715"/>
      <c r="L19332" s="1715"/>
    </row>
    <row r="19333" spans="11:12" ht="15" customHeight="1">
      <c r="K19333" s="1715"/>
      <c r="L19333" s="1715"/>
    </row>
    <row r="19334" spans="11:12" ht="15" customHeight="1">
      <c r="K19334" s="1715"/>
      <c r="L19334" s="1715"/>
    </row>
    <row r="19335" spans="11:12" ht="15" customHeight="1">
      <c r="K19335" s="1715"/>
      <c r="L19335" s="1715"/>
    </row>
    <row r="19336" spans="11:12" ht="15" customHeight="1">
      <c r="K19336" s="1715"/>
      <c r="L19336" s="1715"/>
    </row>
    <row r="19337" spans="11:12" ht="15" customHeight="1">
      <c r="K19337" s="1715"/>
      <c r="L19337" s="1715"/>
    </row>
    <row r="19338" spans="11:12" ht="15" customHeight="1">
      <c r="K19338" s="1715"/>
      <c r="L19338" s="1715"/>
    </row>
    <row r="19339" spans="11:12" ht="15" customHeight="1">
      <c r="K19339" s="1715"/>
      <c r="L19339" s="1715"/>
    </row>
    <row r="19340" spans="11:12" ht="15" customHeight="1">
      <c r="K19340" s="1715"/>
      <c r="L19340" s="1715"/>
    </row>
    <row r="19341" spans="11:12" ht="15" customHeight="1">
      <c r="K19341" s="1715"/>
      <c r="L19341" s="1715"/>
    </row>
    <row r="19342" spans="11:12" ht="15" customHeight="1">
      <c r="K19342" s="1715"/>
      <c r="L19342" s="1715"/>
    </row>
    <row r="19343" spans="11:12" ht="15" customHeight="1">
      <c r="K19343" s="1715"/>
      <c r="L19343" s="1715"/>
    </row>
    <row r="19344" spans="11:12" ht="15" customHeight="1">
      <c r="K19344" s="1715"/>
      <c r="L19344" s="1715"/>
    </row>
    <row r="19345" spans="11:12" ht="15" customHeight="1">
      <c r="K19345" s="1715"/>
      <c r="L19345" s="1715"/>
    </row>
    <row r="19346" spans="11:12" ht="15" customHeight="1">
      <c r="K19346" s="1715"/>
      <c r="L19346" s="1715"/>
    </row>
    <row r="19347" spans="11:12" ht="15" customHeight="1">
      <c r="K19347" s="1715"/>
      <c r="L19347" s="1715"/>
    </row>
    <row r="19348" spans="11:12" ht="15" customHeight="1">
      <c r="K19348" s="1715"/>
      <c r="L19348" s="1715"/>
    </row>
    <row r="19349" spans="11:12" ht="15" customHeight="1">
      <c r="K19349" s="1715"/>
      <c r="L19349" s="1715"/>
    </row>
    <row r="19350" spans="11:12" ht="15" customHeight="1">
      <c r="K19350" s="1715"/>
      <c r="L19350" s="1715"/>
    </row>
    <row r="19351" spans="11:12" ht="15" customHeight="1">
      <c r="K19351" s="1715"/>
      <c r="L19351" s="1715"/>
    </row>
    <row r="19352" spans="11:12" ht="15" customHeight="1">
      <c r="K19352" s="1715"/>
      <c r="L19352" s="1715"/>
    </row>
    <row r="19353" spans="11:12" ht="15" customHeight="1">
      <c r="K19353" s="1715"/>
      <c r="L19353" s="1715"/>
    </row>
    <row r="19354" spans="11:12" ht="15" customHeight="1">
      <c r="K19354" s="1715"/>
      <c r="L19354" s="1715"/>
    </row>
    <row r="19355" spans="11:12" ht="15" customHeight="1">
      <c r="K19355" s="1715"/>
      <c r="L19355" s="1715"/>
    </row>
    <row r="19356" spans="11:12" ht="15" customHeight="1">
      <c r="K19356" s="1715"/>
      <c r="L19356" s="1715"/>
    </row>
    <row r="19357" spans="11:12" ht="15" customHeight="1">
      <c r="K19357" s="1715"/>
      <c r="L19357" s="1715"/>
    </row>
    <row r="19358" spans="11:12" ht="15" customHeight="1">
      <c r="K19358" s="1715"/>
      <c r="L19358" s="1715"/>
    </row>
    <row r="19359" spans="11:12" ht="15" customHeight="1">
      <c r="K19359" s="1715"/>
      <c r="L19359" s="1715"/>
    </row>
    <row r="19360" spans="11:12" ht="15" customHeight="1">
      <c r="K19360" s="1715"/>
      <c r="L19360" s="1715"/>
    </row>
    <row r="19361" spans="11:12" ht="15" customHeight="1">
      <c r="K19361" s="1715"/>
      <c r="L19361" s="1715"/>
    </row>
    <row r="19362" spans="11:12" ht="15" customHeight="1">
      <c r="K19362" s="1715"/>
      <c r="L19362" s="1715"/>
    </row>
    <row r="19363" spans="11:12" ht="15" customHeight="1">
      <c r="K19363" s="1715"/>
      <c r="L19363" s="1715"/>
    </row>
    <row r="19364" spans="11:12" ht="15" customHeight="1">
      <c r="K19364" s="1715"/>
      <c r="L19364" s="1715"/>
    </row>
    <row r="19365" spans="11:12" ht="15" customHeight="1">
      <c r="K19365" s="1715"/>
      <c r="L19365" s="1715"/>
    </row>
    <row r="19366" spans="11:12" ht="15" customHeight="1">
      <c r="K19366" s="1715"/>
      <c r="L19366" s="1715"/>
    </row>
    <row r="19367" spans="11:12" ht="15" customHeight="1">
      <c r="K19367" s="1715"/>
      <c r="L19367" s="1715"/>
    </row>
    <row r="19368" spans="11:12" ht="15" customHeight="1">
      <c r="K19368" s="1715"/>
      <c r="L19368" s="1715"/>
    </row>
    <row r="19369" spans="11:12" ht="15" customHeight="1">
      <c r="K19369" s="1715"/>
      <c r="L19369" s="1715"/>
    </row>
    <row r="19370" spans="11:12" ht="15" customHeight="1">
      <c r="K19370" s="1715"/>
      <c r="L19370" s="1715"/>
    </row>
    <row r="19371" spans="11:12" ht="15" customHeight="1">
      <c r="K19371" s="1715"/>
      <c r="L19371" s="1715"/>
    </row>
    <row r="19372" spans="11:12" ht="15" customHeight="1">
      <c r="K19372" s="1715"/>
      <c r="L19372" s="1715"/>
    </row>
    <row r="19373" spans="11:12" ht="15" customHeight="1">
      <c r="K19373" s="1715"/>
      <c r="L19373" s="1715"/>
    </row>
    <row r="19374" spans="11:12" ht="15" customHeight="1">
      <c r="K19374" s="1715"/>
      <c r="L19374" s="1715"/>
    </row>
    <row r="19375" spans="11:12" ht="15" customHeight="1">
      <c r="K19375" s="1715"/>
      <c r="L19375" s="1715"/>
    </row>
    <row r="19376" spans="11:12" ht="15" customHeight="1">
      <c r="K19376" s="1715"/>
      <c r="L19376" s="1715"/>
    </row>
    <row r="19377" spans="11:12" ht="15" customHeight="1">
      <c r="K19377" s="1715"/>
      <c r="L19377" s="1715"/>
    </row>
    <row r="19378" spans="11:12" ht="15" customHeight="1">
      <c r="K19378" s="1715"/>
      <c r="L19378" s="1715"/>
    </row>
    <row r="19379" spans="11:12" ht="15" customHeight="1">
      <c r="K19379" s="1715"/>
      <c r="L19379" s="1715"/>
    </row>
    <row r="19380" spans="11:12" ht="15" customHeight="1">
      <c r="K19380" s="1715"/>
      <c r="L19380" s="1715"/>
    </row>
    <row r="19381" spans="11:12" ht="15" customHeight="1">
      <c r="K19381" s="1715"/>
      <c r="L19381" s="1715"/>
    </row>
    <row r="19382" spans="11:12" ht="15" customHeight="1">
      <c r="K19382" s="1715"/>
      <c r="L19382" s="1715"/>
    </row>
    <row r="19383" spans="11:12" ht="15" customHeight="1">
      <c r="K19383" s="1715"/>
      <c r="L19383" s="1715"/>
    </row>
    <row r="19384" spans="11:12" ht="15" customHeight="1">
      <c r="K19384" s="1715"/>
      <c r="L19384" s="1715"/>
    </row>
    <row r="19385" spans="11:12" ht="15" customHeight="1">
      <c r="K19385" s="1715"/>
      <c r="L19385" s="1715"/>
    </row>
    <row r="19386" spans="11:12" ht="15" customHeight="1">
      <c r="K19386" s="1715"/>
      <c r="L19386" s="1715"/>
    </row>
    <row r="19387" spans="11:12" ht="15" customHeight="1">
      <c r="K19387" s="1715"/>
      <c r="L19387" s="1715"/>
    </row>
    <row r="19388" spans="11:12" ht="15" customHeight="1">
      <c r="K19388" s="1715"/>
      <c r="L19388" s="1715"/>
    </row>
    <row r="19389" spans="11:12" ht="15" customHeight="1">
      <c r="K19389" s="1715"/>
      <c r="L19389" s="1715"/>
    </row>
    <row r="19390" spans="11:12" ht="15" customHeight="1">
      <c r="K19390" s="1715"/>
      <c r="L19390" s="1715"/>
    </row>
    <row r="19391" spans="11:12" ht="15" customHeight="1">
      <c r="K19391" s="1715"/>
      <c r="L19391" s="1715"/>
    </row>
    <row r="19392" spans="11:12" ht="15" customHeight="1">
      <c r="K19392" s="1715"/>
      <c r="L19392" s="1715"/>
    </row>
    <row r="19393" spans="11:12" ht="15" customHeight="1">
      <c r="K19393" s="1715"/>
      <c r="L19393" s="1715"/>
    </row>
    <row r="19394" spans="11:12" ht="15" customHeight="1">
      <c r="K19394" s="1715"/>
      <c r="L19394" s="1715"/>
    </row>
    <row r="19395" spans="11:12" ht="15" customHeight="1">
      <c r="K19395" s="1715"/>
      <c r="L19395" s="1715"/>
    </row>
    <row r="19396" spans="11:12" ht="15" customHeight="1">
      <c r="K19396" s="1715"/>
      <c r="L19396" s="1715"/>
    </row>
    <row r="19397" spans="11:12" ht="15" customHeight="1">
      <c r="K19397" s="1715"/>
      <c r="L19397" s="1715"/>
    </row>
    <row r="19398" spans="11:12" ht="15" customHeight="1">
      <c r="K19398" s="1715"/>
      <c r="L19398" s="1715"/>
    </row>
    <row r="19399" spans="11:12" ht="15" customHeight="1">
      <c r="K19399" s="1715"/>
      <c r="L19399" s="1715"/>
    </row>
    <row r="19400" spans="11:12" ht="15" customHeight="1">
      <c r="K19400" s="1715"/>
      <c r="L19400" s="1715"/>
    </row>
    <row r="19401" spans="11:12" ht="15" customHeight="1">
      <c r="K19401" s="1715"/>
      <c r="L19401" s="1715"/>
    </row>
    <row r="19402" spans="11:12" ht="15" customHeight="1">
      <c r="K19402" s="1715"/>
      <c r="L19402" s="1715"/>
    </row>
    <row r="19403" spans="11:12" ht="15" customHeight="1">
      <c r="K19403" s="1715"/>
      <c r="L19403" s="1715"/>
    </row>
    <row r="19404" spans="11:12" ht="15" customHeight="1">
      <c r="K19404" s="1715"/>
      <c r="L19404" s="1715"/>
    </row>
    <row r="19405" spans="11:12" ht="15" customHeight="1">
      <c r="K19405" s="1715"/>
      <c r="L19405" s="1715"/>
    </row>
    <row r="19406" spans="11:12" ht="15" customHeight="1">
      <c r="K19406" s="1715"/>
      <c r="L19406" s="1715"/>
    </row>
    <row r="19407" spans="11:12" ht="15" customHeight="1">
      <c r="K19407" s="1715"/>
      <c r="L19407" s="1715"/>
    </row>
    <row r="19408" spans="11:12" ht="15" customHeight="1">
      <c r="K19408" s="1715"/>
      <c r="L19408" s="1715"/>
    </row>
    <row r="19409" spans="11:12" ht="15" customHeight="1">
      <c r="K19409" s="1715"/>
      <c r="L19409" s="1715"/>
    </row>
    <row r="19410" spans="11:12" ht="15" customHeight="1">
      <c r="K19410" s="1715"/>
      <c r="L19410" s="1715"/>
    </row>
    <row r="19411" spans="11:12" ht="15" customHeight="1">
      <c r="K19411" s="1715"/>
      <c r="L19411" s="1715"/>
    </row>
    <row r="19412" spans="11:12" ht="15" customHeight="1">
      <c r="K19412" s="1715"/>
      <c r="L19412" s="1715"/>
    </row>
    <row r="19413" spans="11:12" ht="15" customHeight="1">
      <c r="K19413" s="1715"/>
      <c r="L19413" s="1715"/>
    </row>
    <row r="19414" spans="11:12" ht="15" customHeight="1">
      <c r="K19414" s="1715"/>
      <c r="L19414" s="1715"/>
    </row>
    <row r="19415" spans="11:12" ht="15" customHeight="1">
      <c r="K19415" s="1715"/>
      <c r="L19415" s="1715"/>
    </row>
    <row r="19416" spans="11:12" ht="15" customHeight="1">
      <c r="K19416" s="1715"/>
      <c r="L19416" s="1715"/>
    </row>
    <row r="19417" spans="11:12" ht="15" customHeight="1">
      <c r="K19417" s="1715"/>
      <c r="L19417" s="1715"/>
    </row>
    <row r="19418" spans="11:12" ht="15" customHeight="1">
      <c r="K19418" s="1715"/>
      <c r="L19418" s="1715"/>
    </row>
    <row r="19419" spans="11:12" ht="15" customHeight="1">
      <c r="K19419" s="1715"/>
      <c r="L19419" s="1715"/>
    </row>
    <row r="19420" spans="11:12" ht="15" customHeight="1">
      <c r="K19420" s="1715"/>
      <c r="L19420" s="1715"/>
    </row>
    <row r="19421" spans="11:12" ht="15" customHeight="1">
      <c r="K19421" s="1715"/>
      <c r="L19421" s="1715"/>
    </row>
    <row r="19422" spans="11:12" ht="15" customHeight="1">
      <c r="K19422" s="1715"/>
      <c r="L19422" s="1715"/>
    </row>
    <row r="19423" spans="11:12" ht="15" customHeight="1">
      <c r="K19423" s="1715"/>
      <c r="L19423" s="1715"/>
    </row>
    <row r="19424" spans="11:12" ht="15" customHeight="1">
      <c r="K19424" s="1715"/>
      <c r="L19424" s="1715"/>
    </row>
    <row r="19425" spans="11:12" ht="15" customHeight="1">
      <c r="K19425" s="1715"/>
      <c r="L19425" s="1715"/>
    </row>
    <row r="19426" spans="11:12" ht="15" customHeight="1">
      <c r="K19426" s="1715"/>
      <c r="L19426" s="1715"/>
    </row>
    <row r="19427" spans="11:12" ht="15" customHeight="1">
      <c r="K19427" s="1715"/>
      <c r="L19427" s="1715"/>
    </row>
    <row r="19428" spans="11:12" ht="15" customHeight="1">
      <c r="K19428" s="1715"/>
      <c r="L19428" s="1715"/>
    </row>
    <row r="19429" spans="11:12" ht="15" customHeight="1">
      <c r="K19429" s="1715"/>
      <c r="L19429" s="1715"/>
    </row>
    <row r="19430" spans="11:12" ht="15" customHeight="1">
      <c r="K19430" s="1715"/>
      <c r="L19430" s="1715"/>
    </row>
    <row r="19431" spans="11:12" ht="15" customHeight="1">
      <c r="K19431" s="1715"/>
      <c r="L19431" s="1715"/>
    </row>
    <row r="19432" spans="11:12" ht="15" customHeight="1">
      <c r="K19432" s="1715"/>
      <c r="L19432" s="1715"/>
    </row>
    <row r="19433" spans="11:12" ht="15" customHeight="1">
      <c r="K19433" s="1715"/>
      <c r="L19433" s="1715"/>
    </row>
    <row r="19434" spans="11:12" ht="15" customHeight="1">
      <c r="K19434" s="1715"/>
      <c r="L19434" s="1715"/>
    </row>
    <row r="19435" spans="11:12" ht="15" customHeight="1">
      <c r="K19435" s="1715"/>
      <c r="L19435" s="1715"/>
    </row>
    <row r="19436" spans="11:12" ht="15" customHeight="1">
      <c r="K19436" s="1715"/>
      <c r="L19436" s="1715"/>
    </row>
    <row r="19437" spans="11:12" ht="15" customHeight="1">
      <c r="K19437" s="1715"/>
      <c r="L19437" s="1715"/>
    </row>
    <row r="19438" spans="11:12" ht="15" customHeight="1">
      <c r="K19438" s="1715"/>
      <c r="L19438" s="1715"/>
    </row>
    <row r="19439" spans="11:12" ht="15" customHeight="1">
      <c r="K19439" s="1715"/>
      <c r="L19439" s="1715"/>
    </row>
    <row r="19440" spans="11:12" ht="15" customHeight="1">
      <c r="K19440" s="1715"/>
      <c r="L19440" s="1715"/>
    </row>
    <row r="19441" spans="11:12" ht="15" customHeight="1">
      <c r="K19441" s="1715"/>
      <c r="L19441" s="1715"/>
    </row>
    <row r="19442" spans="11:12" ht="15" customHeight="1">
      <c r="K19442" s="1715"/>
      <c r="L19442" s="1715"/>
    </row>
    <row r="19443" spans="11:12" ht="15" customHeight="1">
      <c r="K19443" s="1715"/>
      <c r="L19443" s="1715"/>
    </row>
    <row r="19444" spans="11:12" ht="15" customHeight="1">
      <c r="K19444" s="1715"/>
      <c r="L19444" s="1715"/>
    </row>
    <row r="19445" spans="11:12" ht="15" customHeight="1">
      <c r="K19445" s="1715"/>
      <c r="L19445" s="1715"/>
    </row>
    <row r="19446" spans="11:12" ht="15" customHeight="1">
      <c r="K19446" s="1715"/>
      <c r="L19446" s="1715"/>
    </row>
    <row r="19447" spans="11:12" ht="15" customHeight="1">
      <c r="K19447" s="1715"/>
      <c r="L19447" s="1715"/>
    </row>
    <row r="19448" spans="11:12" ht="15" customHeight="1">
      <c r="K19448" s="1715"/>
      <c r="L19448" s="1715"/>
    </row>
    <row r="19449" spans="11:12" ht="15" customHeight="1">
      <c r="K19449" s="1715"/>
      <c r="L19449" s="1715"/>
    </row>
    <row r="19450" spans="11:12" ht="15" customHeight="1">
      <c r="K19450" s="1715"/>
      <c r="L19450" s="1715"/>
    </row>
    <row r="19451" spans="11:12" ht="15" customHeight="1">
      <c r="K19451" s="1715"/>
      <c r="L19451" s="1715"/>
    </row>
    <row r="19452" spans="11:12" ht="15" customHeight="1">
      <c r="K19452" s="1715"/>
      <c r="L19452" s="1715"/>
    </row>
    <row r="19453" spans="11:12" ht="15" customHeight="1">
      <c r="K19453" s="1715"/>
      <c r="L19453" s="1715"/>
    </row>
    <row r="19454" spans="11:12" ht="15" customHeight="1">
      <c r="K19454" s="1715"/>
      <c r="L19454" s="1715"/>
    </row>
    <row r="19455" spans="11:12" ht="15" customHeight="1">
      <c r="K19455" s="1715"/>
      <c r="L19455" s="1715"/>
    </row>
    <row r="19456" spans="11:12" ht="15" customHeight="1">
      <c r="K19456" s="1715"/>
      <c r="L19456" s="1715"/>
    </row>
    <row r="19457" spans="11:12" ht="15" customHeight="1">
      <c r="K19457" s="1715"/>
      <c r="L19457" s="1715"/>
    </row>
    <row r="19458" spans="11:12" ht="15" customHeight="1">
      <c r="K19458" s="1715"/>
      <c r="L19458" s="1715"/>
    </row>
    <row r="19459" spans="11:12" ht="15" customHeight="1">
      <c r="K19459" s="1715"/>
      <c r="L19459" s="1715"/>
    </row>
    <row r="19460" spans="11:12" ht="15" customHeight="1">
      <c r="K19460" s="1715"/>
      <c r="L19460" s="1715"/>
    </row>
    <row r="19461" spans="11:12" ht="15" customHeight="1">
      <c r="K19461" s="1715"/>
      <c r="L19461" s="1715"/>
    </row>
    <row r="19462" spans="11:12" ht="15" customHeight="1">
      <c r="K19462" s="1715"/>
      <c r="L19462" s="1715"/>
    </row>
    <row r="19463" spans="11:12" ht="15" customHeight="1">
      <c r="K19463" s="1715"/>
      <c r="L19463" s="1715"/>
    </row>
    <row r="19464" spans="11:12" ht="15" customHeight="1">
      <c r="K19464" s="1715"/>
      <c r="L19464" s="1715"/>
    </row>
    <row r="19465" spans="11:12" ht="15" customHeight="1">
      <c r="K19465" s="1715"/>
      <c r="L19465" s="1715"/>
    </row>
    <row r="19466" spans="11:12" ht="15" customHeight="1">
      <c r="K19466" s="1715"/>
      <c r="L19466" s="1715"/>
    </row>
    <row r="19467" spans="11:12" ht="15" customHeight="1">
      <c r="K19467" s="1715"/>
      <c r="L19467" s="1715"/>
    </row>
    <row r="19468" spans="11:12" ht="15" customHeight="1">
      <c r="K19468" s="1715"/>
      <c r="L19468" s="1715"/>
    </row>
    <row r="19469" spans="11:12" ht="15" customHeight="1">
      <c r="K19469" s="1715"/>
      <c r="L19469" s="1715"/>
    </row>
    <row r="19470" spans="11:12" ht="15" customHeight="1">
      <c r="K19470" s="1715"/>
      <c r="L19470" s="1715"/>
    </row>
    <row r="19471" spans="11:12" ht="15" customHeight="1">
      <c r="K19471" s="1715"/>
      <c r="L19471" s="1715"/>
    </row>
    <row r="19472" spans="11:12" ht="15" customHeight="1">
      <c r="K19472" s="1715"/>
      <c r="L19472" s="1715"/>
    </row>
    <row r="19473" spans="11:12" ht="15" customHeight="1">
      <c r="K19473" s="1715"/>
      <c r="L19473" s="1715"/>
    </row>
    <row r="19474" spans="11:12" ht="15" customHeight="1">
      <c r="K19474" s="1715"/>
      <c r="L19474" s="1715"/>
    </row>
    <row r="19475" spans="11:12" ht="15" customHeight="1">
      <c r="K19475" s="1715"/>
      <c r="L19475" s="1715"/>
    </row>
    <row r="19476" spans="11:12" ht="15" customHeight="1">
      <c r="K19476" s="1715"/>
      <c r="L19476" s="1715"/>
    </row>
    <row r="19477" spans="11:12" ht="15" customHeight="1">
      <c r="K19477" s="1715"/>
      <c r="L19477" s="1715"/>
    </row>
    <row r="19478" spans="11:12" ht="15" customHeight="1">
      <c r="K19478" s="1715"/>
      <c r="L19478" s="1715"/>
    </row>
    <row r="19479" spans="11:12" ht="15" customHeight="1">
      <c r="K19479" s="1715"/>
      <c r="L19479" s="1715"/>
    </row>
    <row r="19480" spans="11:12" ht="15" customHeight="1">
      <c r="K19480" s="1715"/>
      <c r="L19480" s="1715"/>
    </row>
    <row r="19481" spans="11:12" ht="15" customHeight="1">
      <c r="K19481" s="1715"/>
      <c r="L19481" s="1715"/>
    </row>
    <row r="19482" spans="11:12" ht="15" customHeight="1">
      <c r="K19482" s="1715"/>
      <c r="L19482" s="1715"/>
    </row>
    <row r="19483" spans="11:12" ht="15" customHeight="1">
      <c r="K19483" s="1715"/>
      <c r="L19483" s="1715"/>
    </row>
    <row r="19484" spans="11:12" ht="15" customHeight="1">
      <c r="K19484" s="1715"/>
      <c r="L19484" s="1715"/>
    </row>
    <row r="19485" spans="11:12" ht="15" customHeight="1">
      <c r="K19485" s="1715"/>
      <c r="L19485" s="1715"/>
    </row>
    <row r="19486" spans="11:12" ht="15" customHeight="1">
      <c r="K19486" s="1715"/>
      <c r="L19486" s="1715"/>
    </row>
    <row r="19487" spans="11:12" ht="15" customHeight="1">
      <c r="K19487" s="1715"/>
      <c r="L19487" s="1715"/>
    </row>
    <row r="19488" spans="11:12" ht="15" customHeight="1">
      <c r="K19488" s="1715"/>
      <c r="L19488" s="1715"/>
    </row>
    <row r="19489" spans="11:12" ht="15" customHeight="1">
      <c r="K19489" s="1715"/>
      <c r="L19489" s="1715"/>
    </row>
    <row r="19490" spans="11:12" ht="15" customHeight="1">
      <c r="K19490" s="1715"/>
      <c r="L19490" s="1715"/>
    </row>
    <row r="19491" spans="11:12" ht="15" customHeight="1">
      <c r="K19491" s="1715"/>
      <c r="L19491" s="1715"/>
    </row>
    <row r="19492" spans="11:12" ht="15" customHeight="1">
      <c r="K19492" s="1715"/>
      <c r="L19492" s="1715"/>
    </row>
    <row r="19493" spans="11:12" ht="15" customHeight="1">
      <c r="K19493" s="1715"/>
      <c r="L19493" s="1715"/>
    </row>
    <row r="19494" spans="11:12" ht="15" customHeight="1">
      <c r="K19494" s="1715"/>
      <c r="L19494" s="1715"/>
    </row>
    <row r="19495" spans="11:12" ht="15" customHeight="1">
      <c r="K19495" s="1715"/>
      <c r="L19495" s="1715"/>
    </row>
    <row r="19496" spans="11:12" ht="15" customHeight="1">
      <c r="K19496" s="1715"/>
      <c r="L19496" s="1715"/>
    </row>
    <row r="19497" spans="11:12" ht="15" customHeight="1">
      <c r="K19497" s="1715"/>
      <c r="L19497" s="1715"/>
    </row>
    <row r="19498" spans="11:12" ht="15" customHeight="1">
      <c r="K19498" s="1715"/>
      <c r="L19498" s="1715"/>
    </row>
    <row r="19499" spans="11:12" ht="15" customHeight="1">
      <c r="K19499" s="1715"/>
      <c r="L19499" s="1715"/>
    </row>
    <row r="19500" spans="11:12" ht="15" customHeight="1">
      <c r="K19500" s="1715"/>
      <c r="L19500" s="1715"/>
    </row>
    <row r="19501" spans="11:12" ht="15" customHeight="1">
      <c r="K19501" s="1715"/>
      <c r="L19501" s="1715"/>
    </row>
    <row r="19502" spans="11:12" ht="15" customHeight="1">
      <c r="K19502" s="1715"/>
      <c r="L19502" s="1715"/>
    </row>
    <row r="19503" spans="11:12" ht="15" customHeight="1">
      <c r="K19503" s="1715"/>
      <c r="L19503" s="1715"/>
    </row>
    <row r="19504" spans="11:12" ht="15" customHeight="1">
      <c r="K19504" s="1715"/>
      <c r="L19504" s="1715"/>
    </row>
    <row r="19505" spans="11:12" ht="15" customHeight="1">
      <c r="K19505" s="1715"/>
      <c r="L19505" s="1715"/>
    </row>
    <row r="19506" spans="11:12" ht="15" customHeight="1">
      <c r="K19506" s="1715"/>
      <c r="L19506" s="1715"/>
    </row>
    <row r="19507" spans="11:12" ht="15" customHeight="1">
      <c r="K19507" s="1715"/>
      <c r="L19507" s="1715"/>
    </row>
    <row r="19508" spans="11:12" ht="15" customHeight="1">
      <c r="K19508" s="1715"/>
      <c r="L19508" s="1715"/>
    </row>
    <row r="19509" spans="11:12" ht="15" customHeight="1">
      <c r="K19509" s="1715"/>
      <c r="L19509" s="1715"/>
    </row>
    <row r="19510" spans="11:12" ht="15" customHeight="1">
      <c r="K19510" s="1715"/>
      <c r="L19510" s="1715"/>
    </row>
    <row r="19511" spans="11:12" ht="15" customHeight="1">
      <c r="K19511" s="1715"/>
      <c r="L19511" s="1715"/>
    </row>
    <row r="19512" spans="11:12" ht="15" customHeight="1">
      <c r="K19512" s="1715"/>
      <c r="L19512" s="1715"/>
    </row>
    <row r="19513" spans="11:12" ht="15" customHeight="1">
      <c r="K19513" s="1715"/>
      <c r="L19513" s="1715"/>
    </row>
    <row r="19514" spans="11:12" ht="15" customHeight="1">
      <c r="K19514" s="1715"/>
      <c r="L19514" s="1715"/>
    </row>
    <row r="19515" spans="11:12" ht="15" customHeight="1">
      <c r="K19515" s="1715"/>
      <c r="L19515" s="1715"/>
    </row>
    <row r="19516" spans="11:12" ht="15" customHeight="1">
      <c r="K19516" s="1715"/>
      <c r="L19516" s="1715"/>
    </row>
    <row r="19517" spans="11:12" ht="15" customHeight="1">
      <c r="K19517" s="1715"/>
      <c r="L19517" s="1715"/>
    </row>
    <row r="19518" spans="11:12" ht="15" customHeight="1">
      <c r="K19518" s="1715"/>
      <c r="L19518" s="1715"/>
    </row>
    <row r="19519" spans="11:12" ht="15" customHeight="1">
      <c r="K19519" s="1715"/>
      <c r="L19519" s="1715"/>
    </row>
    <row r="19520" spans="11:12" ht="15" customHeight="1">
      <c r="K19520" s="1715"/>
      <c r="L19520" s="1715"/>
    </row>
    <row r="19521" spans="11:12" ht="15" customHeight="1">
      <c r="K19521" s="1715"/>
      <c r="L19521" s="1715"/>
    </row>
    <row r="19522" spans="11:12" ht="15" customHeight="1">
      <c r="K19522" s="1715"/>
      <c r="L19522" s="1715"/>
    </row>
    <row r="19523" spans="11:12" ht="15" customHeight="1">
      <c r="K19523" s="1715"/>
      <c r="L19523" s="1715"/>
    </row>
    <row r="19524" spans="11:12" ht="15" customHeight="1">
      <c r="K19524" s="1715"/>
      <c r="L19524" s="1715"/>
    </row>
    <row r="19525" spans="11:12" ht="15" customHeight="1">
      <c r="K19525" s="1715"/>
      <c r="L19525" s="1715"/>
    </row>
    <row r="19526" spans="11:12" ht="15" customHeight="1">
      <c r="K19526" s="1715"/>
      <c r="L19526" s="1715"/>
    </row>
    <row r="19527" spans="11:12" ht="15" customHeight="1">
      <c r="K19527" s="1715"/>
      <c r="L19527" s="1715"/>
    </row>
    <row r="19528" spans="11:12" ht="15" customHeight="1">
      <c r="K19528" s="1715"/>
      <c r="L19528" s="1715"/>
    </row>
    <row r="19529" spans="11:12" ht="15" customHeight="1">
      <c r="K19529" s="1715"/>
      <c r="L19529" s="1715"/>
    </row>
    <row r="19530" spans="11:12" ht="15" customHeight="1">
      <c r="K19530" s="1715"/>
      <c r="L19530" s="1715"/>
    </row>
    <row r="19531" spans="11:12" ht="15" customHeight="1">
      <c r="K19531" s="1715"/>
      <c r="L19531" s="1715"/>
    </row>
    <row r="19532" spans="11:12" ht="15" customHeight="1">
      <c r="K19532" s="1715"/>
      <c r="L19532" s="1715"/>
    </row>
    <row r="19533" spans="11:12" ht="15" customHeight="1">
      <c r="K19533" s="1715"/>
      <c r="L19533" s="1715"/>
    </row>
    <row r="19534" spans="11:12" ht="15" customHeight="1">
      <c r="K19534" s="1715"/>
      <c r="L19534" s="1715"/>
    </row>
    <row r="19535" spans="11:12" ht="15" customHeight="1">
      <c r="K19535" s="1715"/>
      <c r="L19535" s="1715"/>
    </row>
    <row r="19536" spans="11:12" ht="15" customHeight="1">
      <c r="K19536" s="1715"/>
      <c r="L19536" s="1715"/>
    </row>
    <row r="19537" spans="11:12" ht="15" customHeight="1">
      <c r="K19537" s="1715"/>
      <c r="L19537" s="1715"/>
    </row>
    <row r="19538" spans="11:12" ht="15" customHeight="1">
      <c r="K19538" s="1715"/>
      <c r="L19538" s="1715"/>
    </row>
    <row r="19539" spans="11:12" ht="15" customHeight="1">
      <c r="K19539" s="1715"/>
      <c r="L19539" s="1715"/>
    </row>
    <row r="19540" spans="11:12" ht="15" customHeight="1">
      <c r="K19540" s="1715"/>
      <c r="L19540" s="1715"/>
    </row>
    <row r="19541" spans="11:12" ht="15" customHeight="1">
      <c r="K19541" s="1715"/>
      <c r="L19541" s="1715"/>
    </row>
    <row r="19542" spans="11:12" ht="15" customHeight="1">
      <c r="K19542" s="1715"/>
      <c r="L19542" s="1715"/>
    </row>
    <row r="19543" spans="11:12" ht="15" customHeight="1">
      <c r="K19543" s="1715"/>
      <c r="L19543" s="1715"/>
    </row>
    <row r="19544" spans="11:12" ht="15" customHeight="1">
      <c r="K19544" s="1715"/>
      <c r="L19544" s="1715"/>
    </row>
    <row r="19545" spans="11:12" ht="15" customHeight="1">
      <c r="K19545" s="1715"/>
      <c r="L19545" s="1715"/>
    </row>
    <row r="19546" spans="11:12" ht="15" customHeight="1">
      <c r="K19546" s="1715"/>
      <c r="L19546" s="1715"/>
    </row>
    <row r="19547" spans="11:12" ht="15" customHeight="1">
      <c r="K19547" s="1715"/>
      <c r="L19547" s="1715"/>
    </row>
    <row r="19548" spans="11:12" ht="15" customHeight="1">
      <c r="K19548" s="1715"/>
      <c r="L19548" s="1715"/>
    </row>
    <row r="19549" spans="11:12" ht="15" customHeight="1">
      <c r="K19549" s="1715"/>
      <c r="L19549" s="1715"/>
    </row>
    <row r="19550" spans="11:12" ht="15" customHeight="1">
      <c r="K19550" s="1715"/>
      <c r="L19550" s="1715"/>
    </row>
    <row r="19551" spans="11:12" ht="15" customHeight="1">
      <c r="K19551" s="1715"/>
      <c r="L19551" s="1715"/>
    </row>
    <row r="19552" spans="11:12" ht="15" customHeight="1">
      <c r="K19552" s="1715"/>
      <c r="L19552" s="1715"/>
    </row>
    <row r="19553" spans="11:12" ht="15" customHeight="1">
      <c r="K19553" s="1715"/>
      <c r="L19553" s="1715"/>
    </row>
    <row r="19554" spans="11:12" ht="15" customHeight="1">
      <c r="K19554" s="1715"/>
      <c r="L19554" s="1715"/>
    </row>
    <row r="19555" spans="11:12" ht="15" customHeight="1">
      <c r="K19555" s="1715"/>
      <c r="L19555" s="1715"/>
    </row>
    <row r="19556" spans="11:12" ht="15" customHeight="1">
      <c r="K19556" s="1715"/>
      <c r="L19556" s="1715"/>
    </row>
    <row r="19557" spans="11:12" ht="15" customHeight="1">
      <c r="K19557" s="1715"/>
      <c r="L19557" s="1715"/>
    </row>
    <row r="19558" spans="11:12" ht="15" customHeight="1">
      <c r="K19558" s="1715"/>
      <c r="L19558" s="1715"/>
    </row>
    <row r="19559" spans="11:12" ht="15" customHeight="1">
      <c r="K19559" s="1715"/>
      <c r="L19559" s="1715"/>
    </row>
    <row r="19560" spans="11:12" ht="15" customHeight="1">
      <c r="K19560" s="1715"/>
      <c r="L19560" s="1715"/>
    </row>
    <row r="19561" spans="11:12" ht="15" customHeight="1">
      <c r="K19561" s="1715"/>
      <c r="L19561" s="1715"/>
    </row>
    <row r="19562" spans="11:12" ht="15" customHeight="1">
      <c r="K19562" s="1715"/>
      <c r="L19562" s="1715"/>
    </row>
    <row r="19563" spans="11:12" ht="15" customHeight="1">
      <c r="K19563" s="1715"/>
      <c r="L19563" s="1715"/>
    </row>
    <row r="19564" spans="11:12" ht="15" customHeight="1">
      <c r="K19564" s="1715"/>
      <c r="L19564" s="1715"/>
    </row>
    <row r="19565" spans="11:12" ht="15" customHeight="1">
      <c r="K19565" s="1715"/>
      <c r="L19565" s="1715"/>
    </row>
    <row r="19566" spans="11:12" ht="15" customHeight="1">
      <c r="K19566" s="1715"/>
      <c r="L19566" s="1715"/>
    </row>
    <row r="19567" spans="11:12" ht="15" customHeight="1">
      <c r="K19567" s="1715"/>
      <c r="L19567" s="1715"/>
    </row>
    <row r="19568" spans="11:12" ht="15" customHeight="1">
      <c r="K19568" s="1715"/>
      <c r="L19568" s="1715"/>
    </row>
    <row r="19569" spans="11:12" ht="15" customHeight="1">
      <c r="K19569" s="1715"/>
      <c r="L19569" s="1715"/>
    </row>
    <row r="19570" spans="11:12" ht="15" customHeight="1">
      <c r="K19570" s="1715"/>
      <c r="L19570" s="1715"/>
    </row>
    <row r="19571" spans="11:12" ht="15" customHeight="1">
      <c r="K19571" s="1715"/>
      <c r="L19571" s="1715"/>
    </row>
    <row r="19572" spans="11:12" ht="15" customHeight="1">
      <c r="K19572" s="1715"/>
      <c r="L19572" s="1715"/>
    </row>
    <row r="19573" spans="11:12" ht="15" customHeight="1">
      <c r="K19573" s="1715"/>
      <c r="L19573" s="1715"/>
    </row>
    <row r="19574" spans="11:12" ht="15" customHeight="1">
      <c r="K19574" s="1715"/>
      <c r="L19574" s="1715"/>
    </row>
    <row r="19575" spans="11:12" ht="15" customHeight="1">
      <c r="K19575" s="1715"/>
      <c r="L19575" s="1715"/>
    </row>
    <row r="19576" spans="11:12" ht="15" customHeight="1">
      <c r="K19576" s="1715"/>
      <c r="L19576" s="1715"/>
    </row>
    <row r="19577" spans="11:12" ht="15" customHeight="1">
      <c r="K19577" s="1715"/>
      <c r="L19577" s="1715"/>
    </row>
    <row r="19578" spans="11:12" ht="15" customHeight="1">
      <c r="K19578" s="1715"/>
      <c r="L19578" s="1715"/>
    </row>
    <row r="19579" spans="11:12" ht="15" customHeight="1">
      <c r="K19579" s="1715"/>
      <c r="L19579" s="1715"/>
    </row>
    <row r="19580" spans="11:12" ht="15" customHeight="1">
      <c r="K19580" s="1715"/>
      <c r="L19580" s="1715"/>
    </row>
    <row r="19581" spans="11:12" ht="15" customHeight="1">
      <c r="K19581" s="1715"/>
      <c r="L19581" s="1715"/>
    </row>
    <row r="19582" spans="11:12" ht="15" customHeight="1">
      <c r="K19582" s="1715"/>
      <c r="L19582" s="1715"/>
    </row>
    <row r="19583" spans="11:12" ht="15" customHeight="1">
      <c r="K19583" s="1715"/>
      <c r="L19583" s="1715"/>
    </row>
    <row r="19584" spans="11:12" ht="15" customHeight="1">
      <c r="K19584" s="1715"/>
      <c r="L19584" s="1715"/>
    </row>
    <row r="19585" spans="11:12" ht="15" customHeight="1">
      <c r="K19585" s="1715"/>
      <c r="L19585" s="1715"/>
    </row>
    <row r="19586" spans="11:12" ht="15" customHeight="1">
      <c r="K19586" s="1715"/>
      <c r="L19586" s="1715"/>
    </row>
    <row r="19587" spans="11:12" ht="15" customHeight="1">
      <c r="K19587" s="1715"/>
      <c r="L19587" s="1715"/>
    </row>
    <row r="19588" spans="11:12" ht="15" customHeight="1">
      <c r="K19588" s="1715"/>
      <c r="L19588" s="1715"/>
    </row>
    <row r="19589" spans="11:12" ht="15" customHeight="1">
      <c r="K19589" s="1715"/>
      <c r="L19589" s="1715"/>
    </row>
    <row r="19590" spans="11:12" ht="15" customHeight="1">
      <c r="K19590" s="1715"/>
      <c r="L19590" s="1715"/>
    </row>
    <row r="19591" spans="11:12" ht="15" customHeight="1">
      <c r="K19591" s="1715"/>
      <c r="L19591" s="1715"/>
    </row>
    <row r="19592" spans="11:12" ht="15" customHeight="1">
      <c r="K19592" s="1715"/>
      <c r="L19592" s="1715"/>
    </row>
    <row r="19593" spans="11:12" ht="15" customHeight="1">
      <c r="K19593" s="1715"/>
      <c r="L19593" s="1715"/>
    </row>
    <row r="19594" spans="11:12" ht="15" customHeight="1">
      <c r="K19594" s="1715"/>
      <c r="L19594" s="1715"/>
    </row>
    <row r="19595" spans="11:12" ht="15" customHeight="1">
      <c r="K19595" s="1715"/>
      <c r="L19595" s="1715"/>
    </row>
    <row r="19596" spans="11:12" ht="15" customHeight="1">
      <c r="K19596" s="1715"/>
      <c r="L19596" s="1715"/>
    </row>
    <row r="19597" spans="11:12" ht="15" customHeight="1">
      <c r="K19597" s="1715"/>
      <c r="L19597" s="1715"/>
    </row>
    <row r="19598" spans="11:12" ht="15" customHeight="1">
      <c r="K19598" s="1715"/>
      <c r="L19598" s="1715"/>
    </row>
    <row r="19599" spans="11:12" ht="15" customHeight="1">
      <c r="K19599" s="1715"/>
      <c r="L19599" s="1715"/>
    </row>
    <row r="19600" spans="11:12" ht="15" customHeight="1">
      <c r="K19600" s="1715"/>
      <c r="L19600" s="1715"/>
    </row>
    <row r="19601" spans="11:12" ht="15" customHeight="1">
      <c r="K19601" s="1715"/>
      <c r="L19601" s="1715"/>
    </row>
    <row r="19602" spans="11:12" ht="15" customHeight="1">
      <c r="K19602" s="1715"/>
      <c r="L19602" s="1715"/>
    </row>
    <row r="19603" spans="11:12" ht="15" customHeight="1">
      <c r="K19603" s="1715"/>
      <c r="L19603" s="1715"/>
    </row>
    <row r="19604" spans="11:12" ht="15" customHeight="1">
      <c r="K19604" s="1715"/>
      <c r="L19604" s="1715"/>
    </row>
    <row r="19605" spans="11:12" ht="15" customHeight="1">
      <c r="K19605" s="1715"/>
      <c r="L19605" s="1715"/>
    </row>
    <row r="19606" spans="11:12" ht="15" customHeight="1">
      <c r="K19606" s="1715"/>
      <c r="L19606" s="1715"/>
    </row>
    <row r="19607" spans="11:12" ht="15" customHeight="1">
      <c r="K19607" s="1715"/>
      <c r="L19607" s="1715"/>
    </row>
    <row r="19608" spans="11:12" ht="15" customHeight="1">
      <c r="K19608" s="1715"/>
      <c r="L19608" s="1715"/>
    </row>
    <row r="19609" spans="11:12" ht="15" customHeight="1">
      <c r="K19609" s="1715"/>
      <c r="L19609" s="1715"/>
    </row>
    <row r="19610" spans="11:12" ht="15" customHeight="1">
      <c r="K19610" s="1715"/>
      <c r="L19610" s="1715"/>
    </row>
    <row r="19611" spans="11:12" ht="15" customHeight="1">
      <c r="K19611" s="1715"/>
      <c r="L19611" s="1715"/>
    </row>
    <row r="19612" spans="11:12" ht="15" customHeight="1">
      <c r="K19612" s="1715"/>
      <c r="L19612" s="1715"/>
    </row>
    <row r="19613" spans="11:12" ht="15" customHeight="1">
      <c r="K19613" s="1715"/>
      <c r="L19613" s="1715"/>
    </row>
    <row r="19614" spans="11:12" ht="15" customHeight="1">
      <c r="K19614" s="1715"/>
      <c r="L19614" s="1715"/>
    </row>
    <row r="19615" spans="11:12" ht="15" customHeight="1">
      <c r="K19615" s="1715"/>
      <c r="L19615" s="1715"/>
    </row>
    <row r="19616" spans="11:12" ht="15" customHeight="1">
      <c r="K19616" s="1715"/>
      <c r="L19616" s="1715"/>
    </row>
    <row r="19617" spans="11:12" ht="15" customHeight="1">
      <c r="K19617" s="1715"/>
      <c r="L19617" s="1715"/>
    </row>
    <row r="19618" spans="11:12" ht="15" customHeight="1">
      <c r="K19618" s="1715"/>
      <c r="L19618" s="1715"/>
    </row>
    <row r="19619" spans="11:12" ht="15" customHeight="1">
      <c r="K19619" s="1715"/>
      <c r="L19619" s="1715"/>
    </row>
    <row r="19620" spans="11:12" ht="15" customHeight="1">
      <c r="K19620" s="1715"/>
      <c r="L19620" s="1715"/>
    </row>
    <row r="19621" spans="11:12" ht="15" customHeight="1">
      <c r="K19621" s="1715"/>
      <c r="L19621" s="1715"/>
    </row>
    <row r="19622" spans="11:12" ht="15" customHeight="1">
      <c r="K19622" s="1715"/>
      <c r="L19622" s="1715"/>
    </row>
    <row r="19623" spans="11:12" ht="15" customHeight="1">
      <c r="K19623" s="1715"/>
      <c r="L19623" s="1715"/>
    </row>
    <row r="19624" spans="11:12" ht="15" customHeight="1">
      <c r="K19624" s="1715"/>
      <c r="L19624" s="1715"/>
    </row>
    <row r="19625" spans="11:12" ht="15" customHeight="1">
      <c r="K19625" s="1715"/>
      <c r="L19625" s="1715"/>
    </row>
    <row r="19626" spans="11:12" ht="15" customHeight="1">
      <c r="K19626" s="1715"/>
      <c r="L19626" s="1715"/>
    </row>
    <row r="19627" spans="11:12" ht="15" customHeight="1">
      <c r="K19627" s="1715"/>
      <c r="L19627" s="1715"/>
    </row>
    <row r="19628" spans="11:12" ht="15" customHeight="1">
      <c r="K19628" s="1715"/>
      <c r="L19628" s="1715"/>
    </row>
    <row r="19629" spans="11:12" ht="15" customHeight="1">
      <c r="K19629" s="1715"/>
      <c r="L19629" s="1715"/>
    </row>
    <row r="19630" spans="11:12" ht="15" customHeight="1">
      <c r="K19630" s="1715"/>
      <c r="L19630" s="1715"/>
    </row>
    <row r="19631" spans="11:12" ht="15" customHeight="1">
      <c r="K19631" s="1715"/>
      <c r="L19631" s="1715"/>
    </row>
    <row r="19632" spans="11:12" ht="15" customHeight="1">
      <c r="K19632" s="1715"/>
      <c r="L19632" s="1715"/>
    </row>
    <row r="19633" spans="11:12" ht="15" customHeight="1">
      <c r="K19633" s="1715"/>
      <c r="L19633" s="1715"/>
    </row>
    <row r="19634" spans="11:12" ht="15" customHeight="1">
      <c r="K19634" s="1715"/>
      <c r="L19634" s="1715"/>
    </row>
    <row r="19635" spans="11:12" ht="15" customHeight="1">
      <c r="K19635" s="1715"/>
      <c r="L19635" s="1715"/>
    </row>
    <row r="19636" spans="11:12" ht="15" customHeight="1">
      <c r="K19636" s="1715"/>
      <c r="L19636" s="1715"/>
    </row>
    <row r="19637" spans="11:12" ht="15" customHeight="1">
      <c r="K19637" s="1715"/>
      <c r="L19637" s="1715"/>
    </row>
    <row r="19638" spans="11:12" ht="15" customHeight="1">
      <c r="K19638" s="1715"/>
      <c r="L19638" s="1715"/>
    </row>
    <row r="19639" spans="11:12" ht="15" customHeight="1">
      <c r="K19639" s="1715"/>
      <c r="L19639" s="1715"/>
    </row>
    <row r="19640" spans="11:12" ht="15" customHeight="1">
      <c r="K19640" s="1715"/>
      <c r="L19640" s="1715"/>
    </row>
    <row r="19641" spans="11:12" ht="15" customHeight="1">
      <c r="K19641" s="1715"/>
      <c r="L19641" s="1715"/>
    </row>
    <row r="19642" spans="11:12" ht="15" customHeight="1">
      <c r="K19642" s="1715"/>
      <c r="L19642" s="1715"/>
    </row>
    <row r="19643" spans="11:12" ht="15" customHeight="1">
      <c r="K19643" s="1715"/>
      <c r="L19643" s="1715"/>
    </row>
    <row r="19644" spans="11:12" ht="15" customHeight="1">
      <c r="K19644" s="1715"/>
      <c r="L19644" s="1715"/>
    </row>
    <row r="19645" spans="11:12" ht="15" customHeight="1">
      <c r="K19645" s="1715"/>
      <c r="L19645" s="1715"/>
    </row>
    <row r="19646" spans="11:12" ht="15" customHeight="1">
      <c r="K19646" s="1715"/>
      <c r="L19646" s="1715"/>
    </row>
    <row r="19647" spans="11:12" ht="15" customHeight="1">
      <c r="K19647" s="1715"/>
      <c r="L19647" s="1715"/>
    </row>
    <row r="19648" spans="11:12" ht="15" customHeight="1">
      <c r="K19648" s="1715"/>
      <c r="L19648" s="1715"/>
    </row>
    <row r="19649" spans="11:12" ht="15" customHeight="1">
      <c r="K19649" s="1715"/>
      <c r="L19649" s="1715"/>
    </row>
    <row r="19650" spans="11:12" ht="15" customHeight="1">
      <c r="K19650" s="1715"/>
      <c r="L19650" s="1715"/>
    </row>
    <row r="19651" spans="11:12" ht="15" customHeight="1">
      <c r="K19651" s="1715"/>
      <c r="L19651" s="1715"/>
    </row>
    <row r="19652" spans="11:12" ht="15" customHeight="1">
      <c r="K19652" s="1715"/>
      <c r="L19652" s="1715"/>
    </row>
    <row r="19653" spans="11:12" ht="15" customHeight="1">
      <c r="K19653" s="1715"/>
      <c r="L19653" s="1715"/>
    </row>
    <row r="19654" spans="11:12" ht="15" customHeight="1">
      <c r="K19654" s="1715"/>
      <c r="L19654" s="1715"/>
    </row>
    <row r="19655" spans="11:12" ht="15" customHeight="1">
      <c r="K19655" s="1715"/>
      <c r="L19655" s="1715"/>
    </row>
    <row r="19656" spans="11:12" ht="15" customHeight="1">
      <c r="K19656" s="1715"/>
      <c r="L19656" s="1715"/>
    </row>
    <row r="19657" spans="11:12" ht="15" customHeight="1">
      <c r="K19657" s="1715"/>
      <c r="L19657" s="1715"/>
    </row>
    <row r="19658" spans="11:12" ht="15" customHeight="1">
      <c r="K19658" s="1715"/>
      <c r="L19658" s="1715"/>
    </row>
    <row r="19659" spans="11:12" ht="15" customHeight="1">
      <c r="K19659" s="1715"/>
      <c r="L19659" s="1715"/>
    </row>
    <row r="19660" spans="11:12" ht="15" customHeight="1">
      <c r="K19660" s="1715"/>
      <c r="L19660" s="1715"/>
    </row>
    <row r="19661" spans="11:12" ht="15" customHeight="1">
      <c r="K19661" s="1715"/>
      <c r="L19661" s="1715"/>
    </row>
    <row r="19662" spans="11:12" ht="15" customHeight="1">
      <c r="K19662" s="1715"/>
      <c r="L19662" s="1715"/>
    </row>
    <row r="19663" spans="11:12" ht="15" customHeight="1">
      <c r="K19663" s="1715"/>
      <c r="L19663" s="1715"/>
    </row>
    <row r="19664" spans="11:12" ht="15" customHeight="1">
      <c r="K19664" s="1715"/>
      <c r="L19664" s="1715"/>
    </row>
    <row r="19665" spans="11:12" ht="15" customHeight="1">
      <c r="K19665" s="1715"/>
      <c r="L19665" s="1715"/>
    </row>
    <row r="19666" spans="11:12" ht="15" customHeight="1">
      <c r="K19666" s="1715"/>
      <c r="L19666" s="1715"/>
    </row>
    <row r="19667" spans="11:12" ht="15" customHeight="1">
      <c r="K19667" s="1715"/>
      <c r="L19667" s="1715"/>
    </row>
    <row r="19668" spans="11:12" ht="15" customHeight="1">
      <c r="K19668" s="1715"/>
      <c r="L19668" s="1715"/>
    </row>
    <row r="19669" spans="11:12" ht="15" customHeight="1">
      <c r="K19669" s="1715"/>
      <c r="L19669" s="1715"/>
    </row>
    <row r="19670" spans="11:12" ht="15" customHeight="1">
      <c r="K19670" s="1715"/>
      <c r="L19670" s="1715"/>
    </row>
    <row r="19671" spans="11:12" ht="15" customHeight="1">
      <c r="K19671" s="1715"/>
      <c r="L19671" s="1715"/>
    </row>
    <row r="19672" spans="11:12" ht="15" customHeight="1">
      <c r="K19672" s="1715"/>
      <c r="L19672" s="1715"/>
    </row>
    <row r="19673" spans="11:12" ht="15" customHeight="1">
      <c r="K19673" s="1715"/>
      <c r="L19673" s="1715"/>
    </row>
    <row r="19674" spans="11:12" ht="15" customHeight="1">
      <c r="K19674" s="1715"/>
      <c r="L19674" s="1715"/>
    </row>
    <row r="19675" spans="11:12" ht="15" customHeight="1">
      <c r="K19675" s="1715"/>
      <c r="L19675" s="1715"/>
    </row>
    <row r="19676" spans="11:12" ht="15" customHeight="1">
      <c r="K19676" s="1715"/>
      <c r="L19676" s="1715"/>
    </row>
    <row r="19677" spans="11:12" ht="15" customHeight="1">
      <c r="K19677" s="1715"/>
      <c r="L19677" s="1715"/>
    </row>
    <row r="19678" spans="11:12" ht="15" customHeight="1">
      <c r="K19678" s="1715"/>
      <c r="L19678" s="1715"/>
    </row>
    <row r="19679" spans="11:12" ht="15" customHeight="1">
      <c r="K19679" s="1715"/>
      <c r="L19679" s="1715"/>
    </row>
    <row r="19680" spans="11:12" ht="15" customHeight="1">
      <c r="K19680" s="1715"/>
      <c r="L19680" s="1715"/>
    </row>
    <row r="19681" spans="11:12" ht="15" customHeight="1">
      <c r="K19681" s="1715"/>
      <c r="L19681" s="1715"/>
    </row>
    <row r="19682" spans="11:12" ht="15" customHeight="1">
      <c r="K19682" s="1715"/>
      <c r="L19682" s="1715"/>
    </row>
    <row r="19683" spans="11:12" ht="15" customHeight="1">
      <c r="K19683" s="1715"/>
      <c r="L19683" s="1715"/>
    </row>
    <row r="19684" spans="11:12" ht="15" customHeight="1">
      <c r="K19684" s="1715"/>
      <c r="L19684" s="1715"/>
    </row>
    <row r="19685" spans="11:12" ht="15" customHeight="1">
      <c r="K19685" s="1715"/>
      <c r="L19685" s="1715"/>
    </row>
    <row r="19686" spans="11:12" ht="15" customHeight="1">
      <c r="K19686" s="1715"/>
      <c r="L19686" s="1715"/>
    </row>
    <row r="19687" spans="11:12" ht="15" customHeight="1">
      <c r="K19687" s="1715"/>
      <c r="L19687" s="1715"/>
    </row>
    <row r="19688" spans="11:12" ht="15" customHeight="1">
      <c r="K19688" s="1715"/>
      <c r="L19688" s="1715"/>
    </row>
    <row r="19689" spans="11:12" ht="15" customHeight="1">
      <c r="K19689" s="1715"/>
      <c r="L19689" s="1715"/>
    </row>
    <row r="19690" spans="11:12" ht="15" customHeight="1">
      <c r="K19690" s="1715"/>
      <c r="L19690" s="1715"/>
    </row>
    <row r="19691" spans="11:12" ht="15" customHeight="1">
      <c r="K19691" s="1715"/>
      <c r="L19691" s="1715"/>
    </row>
    <row r="19692" spans="11:12" ht="15" customHeight="1">
      <c r="K19692" s="1715"/>
      <c r="L19692" s="1715"/>
    </row>
    <row r="19693" spans="11:12" ht="15" customHeight="1">
      <c r="K19693" s="1715"/>
      <c r="L19693" s="1715"/>
    </row>
    <row r="19694" spans="11:12" ht="15" customHeight="1">
      <c r="K19694" s="1715"/>
      <c r="L19694" s="1715"/>
    </row>
    <row r="19695" spans="11:12" ht="15" customHeight="1">
      <c r="K19695" s="1715"/>
      <c r="L19695" s="1715"/>
    </row>
    <row r="19696" spans="11:12" ht="15" customHeight="1">
      <c r="K19696" s="1715"/>
      <c r="L19696" s="1715"/>
    </row>
    <row r="19697" spans="11:12" ht="15" customHeight="1">
      <c r="K19697" s="1715"/>
      <c r="L19697" s="1715"/>
    </row>
    <row r="19698" spans="11:12" ht="15" customHeight="1">
      <c r="K19698" s="1715"/>
      <c r="L19698" s="1715"/>
    </row>
    <row r="19699" spans="11:12" ht="15" customHeight="1">
      <c r="K19699" s="1715"/>
      <c r="L19699" s="1715"/>
    </row>
    <row r="19700" spans="11:12" ht="15" customHeight="1">
      <c r="K19700" s="1715"/>
      <c r="L19700" s="1715"/>
    </row>
    <row r="19701" spans="11:12" ht="15" customHeight="1">
      <c r="K19701" s="1715"/>
      <c r="L19701" s="1715"/>
    </row>
    <row r="19702" spans="11:12" ht="15" customHeight="1">
      <c r="K19702" s="1715"/>
      <c r="L19702" s="1715"/>
    </row>
    <row r="19703" spans="11:12" ht="15" customHeight="1">
      <c r="K19703" s="1715"/>
      <c r="L19703" s="1715"/>
    </row>
    <row r="19704" spans="11:12" ht="15" customHeight="1">
      <c r="K19704" s="1715"/>
      <c r="L19704" s="1715"/>
    </row>
    <row r="19705" spans="11:12" ht="15" customHeight="1">
      <c r="K19705" s="1715"/>
      <c r="L19705" s="1715"/>
    </row>
    <row r="19706" spans="11:12" ht="15" customHeight="1">
      <c r="K19706" s="1715"/>
      <c r="L19706" s="1715"/>
    </row>
    <row r="19707" spans="11:12" ht="15" customHeight="1">
      <c r="K19707" s="1715"/>
      <c r="L19707" s="1715"/>
    </row>
    <row r="19708" spans="11:12" ht="15" customHeight="1">
      <c r="K19708" s="1715"/>
      <c r="L19708" s="1715"/>
    </row>
    <row r="19709" spans="11:12" ht="15" customHeight="1">
      <c r="K19709" s="1715"/>
      <c r="L19709" s="1715"/>
    </row>
    <row r="19710" spans="11:12" ht="15" customHeight="1">
      <c r="K19710" s="1715"/>
      <c r="L19710" s="1715"/>
    </row>
    <row r="19711" spans="11:12" ht="15" customHeight="1">
      <c r="K19711" s="1715"/>
      <c r="L19711" s="1715"/>
    </row>
    <row r="19712" spans="11:12" ht="15" customHeight="1">
      <c r="K19712" s="1715"/>
      <c r="L19712" s="1715"/>
    </row>
    <row r="19713" spans="11:12" ht="15" customHeight="1">
      <c r="K19713" s="1715"/>
      <c r="L19713" s="1715"/>
    </row>
    <row r="19714" spans="11:12" ht="15" customHeight="1">
      <c r="K19714" s="1715"/>
      <c r="L19714" s="1715"/>
    </row>
    <row r="19715" spans="11:12" ht="15" customHeight="1">
      <c r="K19715" s="1715"/>
      <c r="L19715" s="1715"/>
    </row>
    <row r="19716" spans="11:12" ht="15" customHeight="1">
      <c r="K19716" s="1715"/>
      <c r="L19716" s="1715"/>
    </row>
    <row r="19717" spans="11:12" ht="15" customHeight="1">
      <c r="K19717" s="1715"/>
      <c r="L19717" s="1715"/>
    </row>
    <row r="19718" spans="11:12" ht="15" customHeight="1">
      <c r="K19718" s="1715"/>
      <c r="L19718" s="1715"/>
    </row>
    <row r="19719" spans="11:12" ht="15" customHeight="1">
      <c r="K19719" s="1715"/>
      <c r="L19719" s="1715"/>
    </row>
    <row r="19720" spans="11:12" ht="15" customHeight="1">
      <c r="K19720" s="1715"/>
      <c r="L19720" s="1715"/>
    </row>
    <row r="19721" spans="11:12" ht="15" customHeight="1">
      <c r="K19721" s="1715"/>
      <c r="L19721" s="1715"/>
    </row>
    <row r="19722" spans="11:12" ht="15" customHeight="1">
      <c r="K19722" s="1715"/>
      <c r="L19722" s="1715"/>
    </row>
    <row r="19723" spans="11:12" ht="15" customHeight="1">
      <c r="K19723" s="1715"/>
      <c r="L19723" s="1715"/>
    </row>
    <row r="19724" spans="11:12" ht="15" customHeight="1">
      <c r="K19724" s="1715"/>
      <c r="L19724" s="1715"/>
    </row>
    <row r="19725" spans="11:12" ht="15" customHeight="1">
      <c r="K19725" s="1715"/>
      <c r="L19725" s="1715"/>
    </row>
    <row r="19726" spans="11:12" ht="15" customHeight="1">
      <c r="K19726" s="1715"/>
      <c r="L19726" s="1715"/>
    </row>
    <row r="19727" spans="11:12" ht="15" customHeight="1">
      <c r="K19727" s="1715"/>
      <c r="L19727" s="1715"/>
    </row>
    <row r="19728" spans="11:12" ht="15" customHeight="1">
      <c r="K19728" s="1715"/>
      <c r="L19728" s="1715"/>
    </row>
    <row r="19729" spans="11:12" ht="15" customHeight="1">
      <c r="K19729" s="1715"/>
      <c r="L19729" s="1715"/>
    </row>
    <row r="19730" spans="11:12" ht="15" customHeight="1">
      <c r="K19730" s="1715"/>
      <c r="L19730" s="1715"/>
    </row>
    <row r="19731" spans="11:12" ht="15" customHeight="1">
      <c r="K19731" s="1715"/>
      <c r="L19731" s="1715"/>
    </row>
    <row r="19732" spans="11:12" ht="15" customHeight="1">
      <c r="K19732" s="1715"/>
      <c r="L19732" s="1715"/>
    </row>
    <row r="19733" spans="11:12" ht="15" customHeight="1">
      <c r="K19733" s="1715"/>
      <c r="L19733" s="1715"/>
    </row>
    <row r="19734" spans="11:12" ht="15" customHeight="1">
      <c r="K19734" s="1715"/>
      <c r="L19734" s="1715"/>
    </row>
    <row r="19735" spans="11:12" ht="15" customHeight="1">
      <c r="K19735" s="1715"/>
      <c r="L19735" s="1715"/>
    </row>
    <row r="19736" spans="11:12" ht="15" customHeight="1">
      <c r="K19736" s="1715"/>
      <c r="L19736" s="1715"/>
    </row>
    <row r="19737" spans="11:12" ht="15" customHeight="1">
      <c r="K19737" s="1715"/>
      <c r="L19737" s="1715"/>
    </row>
    <row r="19738" spans="11:12" ht="15" customHeight="1">
      <c r="K19738" s="1715"/>
      <c r="L19738" s="1715"/>
    </row>
    <row r="19739" spans="11:12" ht="15" customHeight="1">
      <c r="K19739" s="1715"/>
      <c r="L19739" s="1715"/>
    </row>
    <row r="19740" spans="11:12" ht="15" customHeight="1">
      <c r="K19740" s="1715"/>
      <c r="L19740" s="1715"/>
    </row>
    <row r="19741" spans="11:12" ht="15" customHeight="1">
      <c r="K19741" s="1715"/>
      <c r="L19741" s="1715"/>
    </row>
    <row r="19742" spans="11:12" ht="15" customHeight="1">
      <c r="K19742" s="1715"/>
      <c r="L19742" s="1715"/>
    </row>
    <row r="19743" spans="11:12" ht="15" customHeight="1">
      <c r="K19743" s="1715"/>
      <c r="L19743" s="1715"/>
    </row>
    <row r="19744" spans="11:12" ht="15" customHeight="1">
      <c r="K19744" s="1715"/>
      <c r="L19744" s="1715"/>
    </row>
    <row r="19745" spans="11:12" ht="15" customHeight="1">
      <c r="K19745" s="1715"/>
      <c r="L19745" s="1715"/>
    </row>
    <row r="19746" spans="11:12" ht="15" customHeight="1">
      <c r="K19746" s="1715"/>
      <c r="L19746" s="1715"/>
    </row>
    <row r="19747" spans="11:12" ht="15" customHeight="1">
      <c r="K19747" s="1715"/>
      <c r="L19747" s="1715"/>
    </row>
    <row r="19748" spans="11:12" ht="15" customHeight="1">
      <c r="K19748" s="1715"/>
      <c r="L19748" s="1715"/>
    </row>
    <row r="19749" spans="11:12" ht="15" customHeight="1">
      <c r="K19749" s="1715"/>
      <c r="L19749" s="1715"/>
    </row>
    <row r="19750" spans="11:12" ht="15" customHeight="1">
      <c r="K19750" s="1715"/>
      <c r="L19750" s="1715"/>
    </row>
    <row r="19751" spans="11:12" ht="15" customHeight="1">
      <c r="K19751" s="1715"/>
      <c r="L19751" s="1715"/>
    </row>
    <row r="19752" spans="11:12" ht="15" customHeight="1">
      <c r="K19752" s="1715"/>
      <c r="L19752" s="1715"/>
    </row>
    <row r="19753" spans="11:12" ht="15" customHeight="1">
      <c r="K19753" s="1715"/>
      <c r="L19753" s="1715"/>
    </row>
    <row r="19754" spans="11:12" ht="15" customHeight="1">
      <c r="K19754" s="1715"/>
      <c r="L19754" s="1715"/>
    </row>
    <row r="19755" spans="11:12" ht="15" customHeight="1">
      <c r="K19755" s="1715"/>
      <c r="L19755" s="1715"/>
    </row>
    <row r="19756" spans="11:12" ht="15" customHeight="1">
      <c r="K19756" s="1715"/>
      <c r="L19756" s="1715"/>
    </row>
    <row r="19757" spans="11:12" ht="15" customHeight="1">
      <c r="K19757" s="1715"/>
      <c r="L19757" s="1715"/>
    </row>
    <row r="19758" spans="11:12" ht="15" customHeight="1">
      <c r="K19758" s="1715"/>
      <c r="L19758" s="1715"/>
    </row>
    <row r="19759" spans="11:12" ht="15" customHeight="1">
      <c r="K19759" s="1715"/>
      <c r="L19759" s="1715"/>
    </row>
    <row r="19760" spans="11:12" ht="15" customHeight="1">
      <c r="K19760" s="1715"/>
      <c r="L19760" s="1715"/>
    </row>
    <row r="19761" spans="11:12" ht="15" customHeight="1">
      <c r="K19761" s="1715"/>
      <c r="L19761" s="1715"/>
    </row>
    <row r="19762" spans="11:12" ht="15" customHeight="1">
      <c r="K19762" s="1715"/>
      <c r="L19762" s="1715"/>
    </row>
    <row r="19763" spans="11:12" ht="15" customHeight="1">
      <c r="K19763" s="1715"/>
      <c r="L19763" s="1715"/>
    </row>
    <row r="19764" spans="11:12" ht="15" customHeight="1">
      <c r="K19764" s="1715"/>
      <c r="L19764" s="1715"/>
    </row>
    <row r="19765" spans="11:12" ht="15" customHeight="1">
      <c r="K19765" s="1715"/>
      <c r="L19765" s="1715"/>
    </row>
    <row r="19766" spans="11:12" ht="15" customHeight="1">
      <c r="K19766" s="1715"/>
      <c r="L19766" s="1715"/>
    </row>
    <row r="19767" spans="11:12" ht="15" customHeight="1">
      <c r="K19767" s="1715"/>
      <c r="L19767" s="1715"/>
    </row>
    <row r="19768" spans="11:12" ht="15" customHeight="1">
      <c r="K19768" s="1715"/>
      <c r="L19768" s="1715"/>
    </row>
    <row r="19769" spans="11:12" ht="15" customHeight="1">
      <c r="K19769" s="1715"/>
      <c r="L19769" s="1715"/>
    </row>
    <row r="19770" spans="11:12" ht="15" customHeight="1">
      <c r="K19770" s="1715"/>
      <c r="L19770" s="1715"/>
    </row>
    <row r="19771" spans="11:12" ht="15" customHeight="1">
      <c r="K19771" s="1715"/>
      <c r="L19771" s="1715"/>
    </row>
    <row r="19772" spans="11:12" ht="15" customHeight="1">
      <c r="K19772" s="1715"/>
      <c r="L19772" s="1715"/>
    </row>
    <row r="19773" spans="11:12" ht="15" customHeight="1">
      <c r="K19773" s="1715"/>
      <c r="L19773" s="1715"/>
    </row>
    <row r="19774" spans="11:12" ht="15" customHeight="1">
      <c r="K19774" s="1715"/>
      <c r="L19774" s="1715"/>
    </row>
    <row r="19775" spans="11:12" ht="15" customHeight="1">
      <c r="K19775" s="1715"/>
      <c r="L19775" s="1715"/>
    </row>
    <row r="19776" spans="11:12" ht="15" customHeight="1">
      <c r="K19776" s="1715"/>
      <c r="L19776" s="1715"/>
    </row>
    <row r="19777" spans="11:12" ht="15" customHeight="1">
      <c r="K19777" s="1715"/>
      <c r="L19777" s="1715"/>
    </row>
    <row r="19778" spans="11:12" ht="15" customHeight="1">
      <c r="K19778" s="1715"/>
      <c r="L19778" s="1715"/>
    </row>
    <row r="19779" spans="11:12" ht="15" customHeight="1">
      <c r="K19779" s="1715"/>
      <c r="L19779" s="1715"/>
    </row>
    <row r="19780" spans="11:12" ht="15" customHeight="1">
      <c r="K19780" s="1715"/>
      <c r="L19780" s="1715"/>
    </row>
    <row r="19781" spans="11:12" ht="15" customHeight="1">
      <c r="K19781" s="1715"/>
      <c r="L19781" s="1715"/>
    </row>
    <row r="19782" spans="11:12" ht="15" customHeight="1">
      <c r="K19782" s="1715"/>
      <c r="L19782" s="1715"/>
    </row>
    <row r="19783" spans="11:12" ht="15" customHeight="1">
      <c r="K19783" s="1715"/>
      <c r="L19783" s="1715"/>
    </row>
    <row r="19784" spans="11:12" ht="15" customHeight="1">
      <c r="K19784" s="1715"/>
      <c r="L19784" s="1715"/>
    </row>
    <row r="19785" spans="11:12" ht="15" customHeight="1">
      <c r="K19785" s="1715"/>
      <c r="L19785" s="1715"/>
    </row>
    <row r="19786" spans="11:12" ht="15" customHeight="1">
      <c r="K19786" s="1715"/>
      <c r="L19786" s="1715"/>
    </row>
    <row r="19787" spans="11:12" ht="15" customHeight="1">
      <c r="K19787" s="1715"/>
      <c r="L19787" s="1715"/>
    </row>
    <row r="19788" spans="11:12" ht="15" customHeight="1">
      <c r="K19788" s="1715"/>
      <c r="L19788" s="1715"/>
    </row>
    <row r="19789" spans="11:12" ht="15" customHeight="1">
      <c r="K19789" s="1715"/>
      <c r="L19789" s="1715"/>
    </row>
    <row r="19790" spans="11:12" ht="15" customHeight="1">
      <c r="K19790" s="1715"/>
      <c r="L19790" s="1715"/>
    </row>
    <row r="19791" spans="11:12" ht="15" customHeight="1">
      <c r="K19791" s="1715"/>
      <c r="L19791" s="1715"/>
    </row>
    <row r="19792" spans="11:12" ht="15" customHeight="1">
      <c r="K19792" s="1715"/>
      <c r="L19792" s="1715"/>
    </row>
    <row r="19793" spans="11:12" ht="15" customHeight="1">
      <c r="K19793" s="1715"/>
      <c r="L19793" s="1715"/>
    </row>
    <row r="19794" spans="11:12" ht="15" customHeight="1">
      <c r="K19794" s="1715"/>
      <c r="L19794" s="1715"/>
    </row>
    <row r="19795" spans="11:12" ht="15" customHeight="1">
      <c r="K19795" s="1715"/>
      <c r="L19795" s="1715"/>
    </row>
    <row r="19796" spans="11:12" ht="15" customHeight="1">
      <c r="K19796" s="1715"/>
      <c r="L19796" s="1715"/>
    </row>
    <row r="19797" spans="11:12" ht="15" customHeight="1">
      <c r="K19797" s="1715"/>
      <c r="L19797" s="1715"/>
    </row>
    <row r="19798" spans="11:12" ht="15" customHeight="1">
      <c r="K19798" s="1715"/>
      <c r="L19798" s="1715"/>
    </row>
    <row r="19799" spans="11:12" ht="15" customHeight="1">
      <c r="K19799" s="1715"/>
      <c r="L19799" s="1715"/>
    </row>
    <row r="19800" spans="11:12" ht="15" customHeight="1">
      <c r="K19800" s="1715"/>
      <c r="L19800" s="1715"/>
    </row>
    <row r="19801" spans="11:12" ht="15" customHeight="1">
      <c r="K19801" s="1715"/>
      <c r="L19801" s="1715"/>
    </row>
    <row r="19802" spans="11:12" ht="15" customHeight="1">
      <c r="K19802" s="1715"/>
      <c r="L19802" s="1715"/>
    </row>
    <row r="19803" spans="11:12" ht="15" customHeight="1">
      <c r="K19803" s="1715"/>
      <c r="L19803" s="1715"/>
    </row>
    <row r="19804" spans="11:12" ht="15" customHeight="1">
      <c r="K19804" s="1715"/>
      <c r="L19804" s="1715"/>
    </row>
    <row r="19805" spans="11:12" ht="15" customHeight="1">
      <c r="K19805" s="1715"/>
      <c r="L19805" s="1715"/>
    </row>
    <row r="19806" spans="11:12" ht="15" customHeight="1">
      <c r="K19806" s="1715"/>
      <c r="L19806" s="1715"/>
    </row>
    <row r="19807" spans="11:12" ht="15" customHeight="1">
      <c r="K19807" s="1715"/>
      <c r="L19807" s="1715"/>
    </row>
    <row r="19808" spans="11:12" ht="15" customHeight="1">
      <c r="K19808" s="1715"/>
      <c r="L19808" s="1715"/>
    </row>
    <row r="19809" spans="11:12" ht="15" customHeight="1">
      <c r="K19809" s="1715"/>
      <c r="L19809" s="1715"/>
    </row>
    <row r="19810" spans="11:12" ht="15" customHeight="1">
      <c r="K19810" s="1715"/>
      <c r="L19810" s="1715"/>
    </row>
    <row r="19811" spans="11:12" ht="15" customHeight="1">
      <c r="K19811" s="1715"/>
      <c r="L19811" s="1715"/>
    </row>
    <row r="19812" spans="11:12" ht="15" customHeight="1">
      <c r="K19812" s="1715"/>
      <c r="L19812" s="1715"/>
    </row>
    <row r="19813" spans="11:12" ht="15" customHeight="1">
      <c r="K19813" s="1715"/>
      <c r="L19813" s="1715"/>
    </row>
    <row r="19814" spans="11:12" ht="15" customHeight="1">
      <c r="K19814" s="1715"/>
      <c r="L19814" s="1715"/>
    </row>
    <row r="19815" spans="11:12" ht="15" customHeight="1">
      <c r="K19815" s="1715"/>
      <c r="L19815" s="1715"/>
    </row>
    <row r="19816" spans="11:12" ht="15" customHeight="1">
      <c r="K19816" s="1715"/>
      <c r="L19816" s="1715"/>
    </row>
    <row r="19817" spans="11:12" ht="15" customHeight="1">
      <c r="K19817" s="1715"/>
      <c r="L19817" s="1715"/>
    </row>
    <row r="19818" spans="11:12" ht="15" customHeight="1">
      <c r="K19818" s="1715"/>
      <c r="L19818" s="1715"/>
    </row>
    <row r="19819" spans="11:12" ht="15" customHeight="1">
      <c r="K19819" s="1715"/>
      <c r="L19819" s="1715"/>
    </row>
    <row r="19820" spans="11:12" ht="15" customHeight="1">
      <c r="K19820" s="1715"/>
      <c r="L19820" s="1715"/>
    </row>
    <row r="19821" spans="11:12" ht="15" customHeight="1">
      <c r="K19821" s="1715"/>
      <c r="L19821" s="1715"/>
    </row>
    <row r="19822" spans="11:12" ht="15" customHeight="1">
      <c r="K19822" s="1715"/>
      <c r="L19822" s="1715"/>
    </row>
    <row r="19823" spans="11:12" ht="15" customHeight="1">
      <c r="K19823" s="1715"/>
      <c r="L19823" s="1715"/>
    </row>
    <row r="19824" spans="11:12" ht="15" customHeight="1">
      <c r="K19824" s="1715"/>
      <c r="L19824" s="1715"/>
    </row>
    <row r="19825" spans="11:12" ht="15" customHeight="1">
      <c r="K19825" s="1715"/>
      <c r="L19825" s="1715"/>
    </row>
    <row r="19826" spans="11:12" ht="15" customHeight="1">
      <c r="K19826" s="1715"/>
      <c r="L19826" s="1715"/>
    </row>
    <row r="19827" spans="11:12" ht="15" customHeight="1">
      <c r="K19827" s="1715"/>
      <c r="L19827" s="1715"/>
    </row>
    <row r="19828" spans="11:12" ht="15" customHeight="1">
      <c r="K19828" s="1715"/>
      <c r="L19828" s="1715"/>
    </row>
    <row r="19829" spans="11:12" ht="15" customHeight="1">
      <c r="K19829" s="1715"/>
      <c r="L19829" s="1715"/>
    </row>
    <row r="19830" spans="11:12" ht="15" customHeight="1">
      <c r="K19830" s="1715"/>
      <c r="L19830" s="1715"/>
    </row>
    <row r="19831" spans="11:12" ht="15" customHeight="1">
      <c r="K19831" s="1715"/>
      <c r="L19831" s="1715"/>
    </row>
    <row r="19832" spans="11:12" ht="15" customHeight="1">
      <c r="K19832" s="1715"/>
      <c r="L19832" s="1715"/>
    </row>
    <row r="19833" spans="11:12" ht="15" customHeight="1">
      <c r="K19833" s="1715"/>
      <c r="L19833" s="1715"/>
    </row>
    <row r="19834" spans="11:12" ht="15" customHeight="1">
      <c r="K19834" s="1715"/>
      <c r="L19834" s="1715"/>
    </row>
    <row r="19835" spans="11:12" ht="15" customHeight="1">
      <c r="K19835" s="1715"/>
      <c r="L19835" s="1715"/>
    </row>
    <row r="19836" spans="11:12" ht="15" customHeight="1">
      <c r="K19836" s="1715"/>
      <c r="L19836" s="1715"/>
    </row>
    <row r="19837" spans="11:12" ht="15" customHeight="1">
      <c r="K19837" s="1715"/>
      <c r="L19837" s="1715"/>
    </row>
    <row r="19838" spans="11:12" ht="15" customHeight="1">
      <c r="K19838" s="1715"/>
      <c r="L19838" s="1715"/>
    </row>
    <row r="19839" spans="11:12" ht="15" customHeight="1">
      <c r="K19839" s="1715"/>
      <c r="L19839" s="1715"/>
    </row>
    <row r="19840" spans="11:12" ht="15" customHeight="1">
      <c r="K19840" s="1715"/>
      <c r="L19840" s="1715"/>
    </row>
    <row r="19841" spans="11:12" ht="15" customHeight="1">
      <c r="K19841" s="1715"/>
      <c r="L19841" s="1715"/>
    </row>
    <row r="19842" spans="11:12" ht="15" customHeight="1">
      <c r="K19842" s="1715"/>
      <c r="L19842" s="1715"/>
    </row>
    <row r="19843" spans="11:12" ht="15" customHeight="1">
      <c r="K19843" s="1715"/>
      <c r="L19843" s="1715"/>
    </row>
    <row r="19844" spans="11:12" ht="15" customHeight="1">
      <c r="K19844" s="1715"/>
      <c r="L19844" s="1715"/>
    </row>
    <row r="19845" spans="11:12" ht="15" customHeight="1">
      <c r="K19845" s="1715"/>
      <c r="L19845" s="1715"/>
    </row>
    <row r="19846" spans="11:12" ht="15" customHeight="1">
      <c r="K19846" s="1715"/>
      <c r="L19846" s="1715"/>
    </row>
    <row r="19847" spans="11:12" ht="15" customHeight="1">
      <c r="K19847" s="1715"/>
      <c r="L19847" s="1715"/>
    </row>
    <row r="19848" spans="11:12" ht="15" customHeight="1">
      <c r="K19848" s="1715"/>
      <c r="L19848" s="1715"/>
    </row>
    <row r="19849" spans="11:12" ht="15" customHeight="1">
      <c r="K19849" s="1715"/>
      <c r="L19849" s="1715"/>
    </row>
    <row r="19850" spans="11:12" ht="15" customHeight="1">
      <c r="K19850" s="1715"/>
      <c r="L19850" s="1715"/>
    </row>
    <row r="19851" spans="11:12" ht="15" customHeight="1">
      <c r="K19851" s="1715"/>
      <c r="L19851" s="1715"/>
    </row>
    <row r="19852" spans="11:12" ht="15" customHeight="1">
      <c r="K19852" s="1715"/>
      <c r="L19852" s="1715"/>
    </row>
    <row r="19853" spans="11:12" ht="15" customHeight="1">
      <c r="K19853" s="1715"/>
      <c r="L19853" s="1715"/>
    </row>
    <row r="19854" spans="11:12" ht="15" customHeight="1">
      <c r="K19854" s="1715"/>
      <c r="L19854" s="1715"/>
    </row>
    <row r="19855" spans="11:12" ht="15" customHeight="1">
      <c r="K19855" s="1715"/>
      <c r="L19855" s="1715"/>
    </row>
    <row r="19856" spans="11:12" ht="15" customHeight="1">
      <c r="K19856" s="1715"/>
      <c r="L19856" s="1715"/>
    </row>
    <row r="19857" spans="11:12" ht="15" customHeight="1">
      <c r="K19857" s="1715"/>
      <c r="L19857" s="1715"/>
    </row>
    <row r="19858" spans="11:12" ht="15" customHeight="1">
      <c r="K19858" s="1715"/>
      <c r="L19858" s="1715"/>
    </row>
    <row r="19859" spans="11:12" ht="15" customHeight="1">
      <c r="K19859" s="1715"/>
      <c r="L19859" s="1715"/>
    </row>
    <row r="19860" spans="11:12" ht="15" customHeight="1">
      <c r="K19860" s="1715"/>
      <c r="L19860" s="1715"/>
    </row>
    <row r="19861" spans="11:12" ht="15" customHeight="1">
      <c r="K19861" s="1715"/>
      <c r="L19861" s="1715"/>
    </row>
    <row r="19862" spans="11:12" ht="15" customHeight="1">
      <c r="K19862" s="1715"/>
      <c r="L19862" s="1715"/>
    </row>
    <row r="19863" spans="11:12" ht="15" customHeight="1">
      <c r="K19863" s="1715"/>
      <c r="L19863" s="1715"/>
    </row>
    <row r="19864" spans="11:12" ht="15" customHeight="1">
      <c r="K19864" s="1715"/>
      <c r="L19864" s="1715"/>
    </row>
    <row r="19865" spans="11:12" ht="15" customHeight="1">
      <c r="K19865" s="1715"/>
      <c r="L19865" s="1715"/>
    </row>
    <row r="19866" spans="11:12" ht="15" customHeight="1">
      <c r="K19866" s="1715"/>
      <c r="L19866" s="1715"/>
    </row>
    <row r="19867" spans="11:12" ht="15" customHeight="1">
      <c r="K19867" s="1715"/>
      <c r="L19867" s="1715"/>
    </row>
    <row r="19868" spans="11:12" ht="15" customHeight="1">
      <c r="K19868" s="1715"/>
      <c r="L19868" s="1715"/>
    </row>
    <row r="19869" spans="11:12" ht="15" customHeight="1">
      <c r="K19869" s="1715"/>
      <c r="L19869" s="1715"/>
    </row>
    <row r="19870" spans="11:12" ht="15" customHeight="1">
      <c r="K19870" s="1715"/>
      <c r="L19870" s="1715"/>
    </row>
    <row r="19871" spans="11:12" ht="15" customHeight="1">
      <c r="K19871" s="1715"/>
      <c r="L19871" s="1715"/>
    </row>
    <row r="19872" spans="11:12" ht="15" customHeight="1">
      <c r="K19872" s="1715"/>
      <c r="L19872" s="1715"/>
    </row>
    <row r="19873" spans="11:12" ht="15" customHeight="1">
      <c r="K19873" s="1715"/>
      <c r="L19873" s="1715"/>
    </row>
    <row r="19874" spans="11:12" ht="15" customHeight="1">
      <c r="K19874" s="1715"/>
      <c r="L19874" s="1715"/>
    </row>
    <row r="19875" spans="11:12" ht="15" customHeight="1">
      <c r="K19875" s="1715"/>
      <c r="L19875" s="1715"/>
    </row>
    <row r="19876" spans="11:12" ht="15" customHeight="1">
      <c r="K19876" s="1715"/>
      <c r="L19876" s="1715"/>
    </row>
    <row r="19877" spans="11:12" ht="15" customHeight="1">
      <c r="K19877" s="1715"/>
      <c r="L19877" s="1715"/>
    </row>
    <row r="19878" spans="11:12" ht="15" customHeight="1">
      <c r="K19878" s="1715"/>
      <c r="L19878" s="1715"/>
    </row>
    <row r="19879" spans="11:12" ht="15" customHeight="1">
      <c r="K19879" s="1715"/>
      <c r="L19879" s="1715"/>
    </row>
    <row r="19880" spans="11:12" ht="15" customHeight="1">
      <c r="K19880" s="1715"/>
      <c r="L19880" s="1715"/>
    </row>
    <row r="19881" spans="11:12" ht="15" customHeight="1">
      <c r="K19881" s="1715"/>
      <c r="L19881" s="1715"/>
    </row>
    <row r="19882" spans="11:12" ht="15" customHeight="1">
      <c r="K19882" s="1715"/>
      <c r="L19882" s="1715"/>
    </row>
    <row r="19883" spans="11:12" ht="15" customHeight="1">
      <c r="K19883" s="1715"/>
      <c r="L19883" s="1715"/>
    </row>
    <row r="19884" spans="11:12" ht="15" customHeight="1">
      <c r="K19884" s="1715"/>
      <c r="L19884" s="1715"/>
    </row>
    <row r="19885" spans="11:12" ht="15" customHeight="1">
      <c r="K19885" s="1715"/>
      <c r="L19885" s="1715"/>
    </row>
    <row r="19886" spans="11:12" ht="15" customHeight="1">
      <c r="K19886" s="1715"/>
      <c r="L19886" s="1715"/>
    </row>
    <row r="19887" spans="11:12" ht="15" customHeight="1">
      <c r="K19887" s="1715"/>
      <c r="L19887" s="1715"/>
    </row>
    <row r="19888" spans="11:12" ht="15" customHeight="1">
      <c r="K19888" s="1715"/>
      <c r="L19888" s="1715"/>
    </row>
    <row r="19889" spans="11:12" ht="15" customHeight="1">
      <c r="K19889" s="1715"/>
      <c r="L19889" s="1715"/>
    </row>
    <row r="19890" spans="11:12" ht="15" customHeight="1">
      <c r="K19890" s="1715"/>
      <c r="L19890" s="1715"/>
    </row>
    <row r="19891" spans="11:12" ht="15" customHeight="1">
      <c r="K19891" s="1715"/>
      <c r="L19891" s="1715"/>
    </row>
    <row r="19892" spans="11:12" ht="15" customHeight="1">
      <c r="K19892" s="1715"/>
      <c r="L19892" s="1715"/>
    </row>
    <row r="19893" spans="11:12" ht="15" customHeight="1">
      <c r="K19893" s="1715"/>
      <c r="L19893" s="1715"/>
    </row>
    <row r="19894" spans="11:12" ht="15" customHeight="1">
      <c r="K19894" s="1715"/>
      <c r="L19894" s="1715"/>
    </row>
    <row r="19895" spans="11:12" ht="15" customHeight="1">
      <c r="K19895" s="1715"/>
      <c r="L19895" s="1715"/>
    </row>
    <row r="19896" spans="11:12" ht="15" customHeight="1">
      <c r="K19896" s="1715"/>
      <c r="L19896" s="1715"/>
    </row>
    <row r="19897" spans="11:12" ht="15" customHeight="1">
      <c r="K19897" s="1715"/>
      <c r="L19897" s="1715"/>
    </row>
    <row r="19898" spans="11:12" ht="15" customHeight="1">
      <c r="K19898" s="1715"/>
      <c r="L19898" s="1715"/>
    </row>
    <row r="19899" spans="11:12" ht="15" customHeight="1">
      <c r="K19899" s="1715"/>
      <c r="L19899" s="1715"/>
    </row>
    <row r="19900" spans="11:12" ht="15" customHeight="1">
      <c r="K19900" s="1715"/>
      <c r="L19900" s="1715"/>
    </row>
    <row r="19901" spans="11:12" ht="15" customHeight="1">
      <c r="K19901" s="1715"/>
      <c r="L19901" s="1715"/>
    </row>
    <row r="19902" spans="11:12" ht="15" customHeight="1">
      <c r="K19902" s="1715"/>
      <c r="L19902" s="1715"/>
    </row>
    <row r="19903" spans="11:12" ht="15" customHeight="1">
      <c r="K19903" s="1715"/>
      <c r="L19903" s="1715"/>
    </row>
    <row r="19904" spans="11:12" ht="15" customHeight="1">
      <c r="K19904" s="1715"/>
      <c r="L19904" s="1715"/>
    </row>
    <row r="19905" spans="11:12" ht="15" customHeight="1">
      <c r="K19905" s="1715"/>
      <c r="L19905" s="1715"/>
    </row>
    <row r="19906" spans="11:12" ht="15" customHeight="1">
      <c r="K19906" s="1715"/>
      <c r="L19906" s="1715"/>
    </row>
    <row r="19907" spans="11:12" ht="15" customHeight="1">
      <c r="K19907" s="1715"/>
      <c r="L19907" s="1715"/>
    </row>
    <row r="19908" spans="11:12" ht="15" customHeight="1">
      <c r="K19908" s="1715"/>
      <c r="L19908" s="1715"/>
    </row>
    <row r="19909" spans="11:12" ht="15" customHeight="1">
      <c r="K19909" s="1715"/>
      <c r="L19909" s="1715"/>
    </row>
    <row r="19910" spans="11:12" ht="15" customHeight="1">
      <c r="K19910" s="1715"/>
      <c r="L19910" s="1715"/>
    </row>
    <row r="19911" spans="11:12" ht="15" customHeight="1">
      <c r="K19911" s="1715"/>
      <c r="L19911" s="1715"/>
    </row>
    <row r="19912" spans="11:12" ht="15" customHeight="1">
      <c r="K19912" s="1715"/>
      <c r="L19912" s="1715"/>
    </row>
    <row r="19913" spans="11:12" ht="15" customHeight="1">
      <c r="K19913" s="1715"/>
      <c r="L19913" s="1715"/>
    </row>
    <row r="19914" spans="11:12" ht="15" customHeight="1">
      <c r="K19914" s="1715"/>
      <c r="L19914" s="1715"/>
    </row>
    <row r="19915" spans="11:12" ht="15" customHeight="1">
      <c r="K19915" s="1715"/>
      <c r="L19915" s="1715"/>
    </row>
    <row r="19916" spans="11:12" ht="15" customHeight="1">
      <c r="K19916" s="1715"/>
      <c r="L19916" s="1715"/>
    </row>
    <row r="19917" spans="11:12" ht="15" customHeight="1">
      <c r="K19917" s="1715"/>
      <c r="L19917" s="1715"/>
    </row>
    <row r="19918" spans="11:12" ht="15" customHeight="1">
      <c r="K19918" s="1715"/>
      <c r="L19918" s="1715"/>
    </row>
    <row r="19919" spans="11:12" ht="15" customHeight="1">
      <c r="K19919" s="1715"/>
      <c r="L19919" s="1715"/>
    </row>
    <row r="19920" spans="11:12" ht="15" customHeight="1">
      <c r="K19920" s="1715"/>
      <c r="L19920" s="1715"/>
    </row>
    <row r="19921" spans="11:12" ht="15" customHeight="1">
      <c r="K19921" s="1715"/>
      <c r="L19921" s="1715"/>
    </row>
    <row r="19922" spans="11:12" ht="15" customHeight="1">
      <c r="K19922" s="1715"/>
      <c r="L19922" s="1715"/>
    </row>
    <row r="19923" spans="11:12" ht="15" customHeight="1">
      <c r="K19923" s="1715"/>
      <c r="L19923" s="1715"/>
    </row>
    <row r="19924" spans="11:12" ht="15" customHeight="1">
      <c r="K19924" s="1715"/>
      <c r="L19924" s="1715"/>
    </row>
    <row r="19925" spans="11:12" ht="15" customHeight="1">
      <c r="K19925" s="1715"/>
      <c r="L19925" s="1715"/>
    </row>
    <row r="19926" spans="11:12" ht="15" customHeight="1">
      <c r="K19926" s="1715"/>
      <c r="L19926" s="1715"/>
    </row>
    <row r="19927" spans="11:12" ht="15" customHeight="1">
      <c r="K19927" s="1715"/>
      <c r="L19927" s="1715"/>
    </row>
    <row r="19928" spans="11:12" ht="15" customHeight="1">
      <c r="K19928" s="1715"/>
      <c r="L19928" s="1715"/>
    </row>
    <row r="19929" spans="11:12" ht="15" customHeight="1">
      <c r="K19929" s="1715"/>
      <c r="L19929" s="1715"/>
    </row>
    <row r="19930" spans="11:12" ht="15" customHeight="1">
      <c r="K19930" s="1715"/>
      <c r="L19930" s="1715"/>
    </row>
    <row r="19931" spans="11:12" ht="15" customHeight="1">
      <c r="K19931" s="1715"/>
      <c r="L19931" s="1715"/>
    </row>
    <row r="19932" spans="11:12" ht="15" customHeight="1">
      <c r="K19932" s="1715"/>
      <c r="L19932" s="1715"/>
    </row>
    <row r="19933" spans="11:12" ht="15" customHeight="1">
      <c r="K19933" s="1715"/>
      <c r="L19933" s="1715"/>
    </row>
    <row r="19934" spans="11:12" ht="15" customHeight="1">
      <c r="K19934" s="1715"/>
      <c r="L19934" s="1715"/>
    </row>
    <row r="19935" spans="11:12" ht="15" customHeight="1">
      <c r="K19935" s="1715"/>
      <c r="L19935" s="1715"/>
    </row>
    <row r="19936" spans="11:12" ht="15" customHeight="1">
      <c r="K19936" s="1715"/>
      <c r="L19936" s="1715"/>
    </row>
    <row r="19937" spans="11:12" ht="15" customHeight="1">
      <c r="K19937" s="1715"/>
      <c r="L19937" s="1715"/>
    </row>
    <row r="19938" spans="11:12" ht="15" customHeight="1">
      <c r="K19938" s="1715"/>
      <c r="L19938" s="1715"/>
    </row>
    <row r="19939" spans="11:12" ht="15" customHeight="1">
      <c r="K19939" s="1715"/>
      <c r="L19939" s="1715"/>
    </row>
    <row r="19940" spans="11:12" ht="15" customHeight="1">
      <c r="K19940" s="1715"/>
      <c r="L19940" s="1715"/>
    </row>
    <row r="19941" spans="11:12" ht="15" customHeight="1">
      <c r="K19941" s="1715"/>
      <c r="L19941" s="1715"/>
    </row>
    <row r="19942" spans="11:12" ht="15" customHeight="1">
      <c r="K19942" s="1715"/>
      <c r="L19942" s="1715"/>
    </row>
    <row r="19943" spans="11:12" ht="15" customHeight="1">
      <c r="K19943" s="1715"/>
      <c r="L19943" s="1715"/>
    </row>
    <row r="19944" spans="11:12" ht="15" customHeight="1">
      <c r="K19944" s="1715"/>
      <c r="L19944" s="1715"/>
    </row>
    <row r="19945" spans="11:12" ht="15" customHeight="1">
      <c r="K19945" s="1715"/>
      <c r="L19945" s="1715"/>
    </row>
    <row r="19946" spans="11:12" ht="15" customHeight="1">
      <c r="K19946" s="1715"/>
      <c r="L19946" s="1715"/>
    </row>
    <row r="19947" spans="11:12" ht="15" customHeight="1">
      <c r="K19947" s="1715"/>
      <c r="L19947" s="1715"/>
    </row>
    <row r="19948" spans="11:12" ht="15" customHeight="1">
      <c r="K19948" s="1715"/>
      <c r="L19948" s="1715"/>
    </row>
    <row r="19949" spans="11:12" ht="15" customHeight="1">
      <c r="K19949" s="1715"/>
      <c r="L19949" s="1715"/>
    </row>
    <row r="19950" spans="11:12" ht="15" customHeight="1">
      <c r="K19950" s="1715"/>
      <c r="L19950" s="1715"/>
    </row>
    <row r="19951" spans="11:12" ht="15" customHeight="1">
      <c r="K19951" s="1715"/>
      <c r="L19951" s="1715"/>
    </row>
    <row r="19952" spans="11:12" ht="15" customHeight="1">
      <c r="K19952" s="1715"/>
      <c r="L19952" s="1715"/>
    </row>
    <row r="19953" spans="11:12" ht="15" customHeight="1">
      <c r="K19953" s="1715"/>
      <c r="L19953" s="1715"/>
    </row>
    <row r="19954" spans="11:12" ht="15" customHeight="1">
      <c r="K19954" s="1715"/>
      <c r="L19954" s="1715"/>
    </row>
    <row r="19955" spans="11:12" ht="15" customHeight="1">
      <c r="K19955" s="1715"/>
      <c r="L19955" s="1715"/>
    </row>
    <row r="19956" spans="11:12" ht="15" customHeight="1">
      <c r="K19956" s="1715"/>
      <c r="L19956" s="1715"/>
    </row>
    <row r="19957" spans="11:12" ht="15" customHeight="1">
      <c r="K19957" s="1715"/>
      <c r="L19957" s="1715"/>
    </row>
    <row r="19958" spans="11:12" ht="15" customHeight="1">
      <c r="K19958" s="1715"/>
      <c r="L19958" s="1715"/>
    </row>
    <row r="19959" spans="11:12" ht="15" customHeight="1">
      <c r="K19959" s="1715"/>
      <c r="L19959" s="1715"/>
    </row>
    <row r="19960" spans="11:12" ht="15" customHeight="1">
      <c r="K19960" s="1715"/>
      <c r="L19960" s="1715"/>
    </row>
    <row r="19961" spans="11:12" ht="15" customHeight="1">
      <c r="K19961" s="1715"/>
      <c r="L19961" s="1715"/>
    </row>
    <row r="19962" spans="11:12" ht="15" customHeight="1">
      <c r="K19962" s="1715"/>
      <c r="L19962" s="1715"/>
    </row>
    <row r="19963" spans="11:12" ht="15" customHeight="1">
      <c r="K19963" s="1715"/>
      <c r="L19963" s="1715"/>
    </row>
    <row r="19964" spans="11:12" ht="15" customHeight="1">
      <c r="K19964" s="1715"/>
      <c r="L19964" s="1715"/>
    </row>
    <row r="19965" spans="11:12" ht="15" customHeight="1">
      <c r="K19965" s="1715"/>
      <c r="L19965" s="1715"/>
    </row>
    <row r="19966" spans="11:12" ht="15" customHeight="1">
      <c r="K19966" s="1715"/>
      <c r="L19966" s="1715"/>
    </row>
    <row r="19967" spans="11:12" ht="15" customHeight="1">
      <c r="K19967" s="1715"/>
      <c r="L19967" s="1715"/>
    </row>
    <row r="19968" spans="11:12" ht="15" customHeight="1">
      <c r="K19968" s="1715"/>
      <c r="L19968" s="1715"/>
    </row>
    <row r="19969" spans="11:12" ht="15" customHeight="1">
      <c r="K19969" s="1715"/>
      <c r="L19969" s="1715"/>
    </row>
    <row r="19970" spans="11:12" ht="15" customHeight="1">
      <c r="K19970" s="1715"/>
      <c r="L19970" s="1715"/>
    </row>
    <row r="19971" spans="11:12" ht="15" customHeight="1">
      <c r="K19971" s="1715"/>
      <c r="L19971" s="1715"/>
    </row>
    <row r="19972" spans="11:12" ht="15" customHeight="1">
      <c r="K19972" s="1715"/>
      <c r="L19972" s="1715"/>
    </row>
    <row r="19973" spans="11:12" ht="15" customHeight="1">
      <c r="K19973" s="1715"/>
      <c r="L19973" s="1715"/>
    </row>
    <row r="19974" spans="11:12" ht="15" customHeight="1">
      <c r="K19974" s="1715"/>
      <c r="L19974" s="1715"/>
    </row>
    <row r="19975" spans="11:12" ht="15" customHeight="1">
      <c r="K19975" s="1715"/>
      <c r="L19975" s="1715"/>
    </row>
    <row r="19976" spans="11:12" ht="15" customHeight="1">
      <c r="K19976" s="1715"/>
      <c r="L19976" s="1715"/>
    </row>
    <row r="19977" spans="11:12" ht="15" customHeight="1">
      <c r="K19977" s="1715"/>
      <c r="L19977" s="1715"/>
    </row>
    <row r="19978" spans="11:12" ht="15" customHeight="1">
      <c r="K19978" s="1715"/>
      <c r="L19978" s="1715"/>
    </row>
    <row r="19979" spans="11:12" ht="15" customHeight="1">
      <c r="K19979" s="1715"/>
      <c r="L19979" s="1715"/>
    </row>
    <row r="19980" spans="11:12" ht="15" customHeight="1">
      <c r="K19980" s="1715"/>
      <c r="L19980" s="1715"/>
    </row>
    <row r="19981" spans="11:12" ht="15" customHeight="1">
      <c r="K19981" s="1715"/>
      <c r="L19981" s="1715"/>
    </row>
    <row r="19982" spans="11:12" ht="15" customHeight="1">
      <c r="K19982" s="1715"/>
      <c r="L19982" s="1715"/>
    </row>
    <row r="19983" spans="11:12" ht="15" customHeight="1">
      <c r="K19983" s="1715"/>
      <c r="L19983" s="1715"/>
    </row>
    <row r="19984" spans="11:12" ht="15" customHeight="1">
      <c r="K19984" s="1715"/>
      <c r="L19984" s="1715"/>
    </row>
    <row r="19985" spans="11:12" ht="15" customHeight="1">
      <c r="K19985" s="1715"/>
      <c r="L19985" s="1715"/>
    </row>
    <row r="19986" spans="11:12" ht="15" customHeight="1">
      <c r="K19986" s="1715"/>
      <c r="L19986" s="1715"/>
    </row>
    <row r="19987" spans="11:12" ht="15" customHeight="1">
      <c r="K19987" s="1715"/>
      <c r="L19987" s="1715"/>
    </row>
    <row r="19988" spans="11:12" ht="15" customHeight="1">
      <c r="K19988" s="1715"/>
      <c r="L19988" s="1715"/>
    </row>
    <row r="19989" spans="11:12" ht="15" customHeight="1">
      <c r="K19989" s="1715"/>
      <c r="L19989" s="1715"/>
    </row>
    <row r="19990" spans="11:12" ht="15" customHeight="1">
      <c r="K19990" s="1715"/>
      <c r="L19990" s="1715"/>
    </row>
    <row r="19991" spans="11:12" ht="15" customHeight="1">
      <c r="K19991" s="1715"/>
      <c r="L19991" s="1715"/>
    </row>
    <row r="19992" spans="11:12" ht="15" customHeight="1">
      <c r="K19992" s="1715"/>
      <c r="L19992" s="1715"/>
    </row>
    <row r="19993" spans="11:12" ht="15" customHeight="1">
      <c r="K19993" s="1715"/>
      <c r="L19993" s="1715"/>
    </row>
    <row r="19994" spans="11:12" ht="15" customHeight="1">
      <c r="K19994" s="1715"/>
      <c r="L19994" s="1715"/>
    </row>
    <row r="19995" spans="11:12" ht="15" customHeight="1">
      <c r="K19995" s="1715"/>
      <c r="L19995" s="1715"/>
    </row>
    <row r="19996" spans="11:12" ht="15" customHeight="1">
      <c r="K19996" s="1715"/>
      <c r="L19996" s="1715"/>
    </row>
    <row r="19997" spans="11:12" ht="15" customHeight="1">
      <c r="K19997" s="1715"/>
      <c r="L19997" s="1715"/>
    </row>
    <row r="19998" spans="11:12" ht="15" customHeight="1">
      <c r="K19998" s="1715"/>
      <c r="L19998" s="1715"/>
    </row>
    <row r="19999" spans="11:12" ht="15" customHeight="1">
      <c r="K19999" s="1715"/>
      <c r="L19999" s="1715"/>
    </row>
    <row r="20000" spans="11:12" ht="15" customHeight="1">
      <c r="K20000" s="1715"/>
      <c r="L20000" s="1715"/>
    </row>
    <row r="20001" spans="11:12" ht="15" customHeight="1">
      <c r="K20001" s="1715"/>
      <c r="L20001" s="1715"/>
    </row>
    <row r="20002" spans="11:12" ht="15" customHeight="1">
      <c r="K20002" s="1715"/>
      <c r="L20002" s="1715"/>
    </row>
    <row r="20003" spans="11:12" ht="15" customHeight="1">
      <c r="K20003" s="1715"/>
      <c r="L20003" s="1715"/>
    </row>
    <row r="20004" spans="11:12" ht="15" customHeight="1">
      <c r="K20004" s="1715"/>
      <c r="L20004" s="1715"/>
    </row>
    <row r="20005" spans="11:12" ht="15" customHeight="1">
      <c r="K20005" s="1715"/>
      <c r="L20005" s="1715"/>
    </row>
    <row r="20006" spans="11:12" ht="15" customHeight="1">
      <c r="K20006" s="1715"/>
      <c r="L20006" s="1715"/>
    </row>
    <row r="20007" spans="11:12" ht="15" customHeight="1">
      <c r="K20007" s="1715"/>
      <c r="L20007" s="1715"/>
    </row>
    <row r="20008" spans="11:12" ht="15" customHeight="1">
      <c r="K20008" s="1715"/>
      <c r="L20008" s="1715"/>
    </row>
    <row r="20009" spans="11:12" ht="15" customHeight="1">
      <c r="K20009" s="1715"/>
      <c r="L20009" s="1715"/>
    </row>
    <row r="20010" spans="11:12" ht="15" customHeight="1">
      <c r="K20010" s="1715"/>
      <c r="L20010" s="1715"/>
    </row>
    <row r="20011" spans="11:12" ht="15" customHeight="1">
      <c r="K20011" s="1715"/>
      <c r="L20011" s="1715"/>
    </row>
    <row r="20012" spans="11:12" ht="15" customHeight="1">
      <c r="K20012" s="1715"/>
      <c r="L20012" s="1715"/>
    </row>
    <row r="20013" spans="11:12" ht="15" customHeight="1">
      <c r="K20013" s="1715"/>
      <c r="L20013" s="1715"/>
    </row>
    <row r="20014" spans="11:12" ht="15" customHeight="1">
      <c r="K20014" s="1715"/>
      <c r="L20014" s="1715"/>
    </row>
    <row r="20015" spans="11:12" ht="15" customHeight="1">
      <c r="K20015" s="1715"/>
      <c r="L20015" s="1715"/>
    </row>
    <row r="20016" spans="11:12" ht="15" customHeight="1">
      <c r="K20016" s="1715"/>
      <c r="L20016" s="1715"/>
    </row>
    <row r="20017" spans="11:12" ht="15" customHeight="1">
      <c r="K20017" s="1715"/>
      <c r="L20017" s="1715"/>
    </row>
    <row r="20018" spans="11:12" ht="15" customHeight="1">
      <c r="K20018" s="1715"/>
      <c r="L20018" s="1715"/>
    </row>
    <row r="20019" spans="11:12" ht="15" customHeight="1">
      <c r="K20019" s="1715"/>
      <c r="L20019" s="1715"/>
    </row>
    <row r="20020" spans="11:12" ht="15" customHeight="1">
      <c r="K20020" s="1715"/>
      <c r="L20020" s="1715"/>
    </row>
    <row r="20021" spans="11:12" ht="15" customHeight="1">
      <c r="K20021" s="1715"/>
      <c r="L20021" s="1715"/>
    </row>
    <row r="20022" spans="11:12" ht="15" customHeight="1">
      <c r="K20022" s="1715"/>
      <c r="L20022" s="1715"/>
    </row>
    <row r="20023" spans="11:12" ht="15" customHeight="1">
      <c r="K20023" s="1715"/>
      <c r="L20023" s="1715"/>
    </row>
    <row r="20024" spans="11:12" ht="15" customHeight="1">
      <c r="K20024" s="1715"/>
      <c r="L20024" s="1715"/>
    </row>
    <row r="20025" spans="11:12" ht="15" customHeight="1">
      <c r="K20025" s="1715"/>
      <c r="L20025" s="1715"/>
    </row>
    <row r="20026" spans="11:12" ht="15" customHeight="1">
      <c r="K20026" s="1715"/>
      <c r="L20026" s="1715"/>
    </row>
    <row r="20027" spans="11:12" ht="15" customHeight="1">
      <c r="K20027" s="1715"/>
      <c r="L20027" s="1715"/>
    </row>
    <row r="20028" spans="11:12" ht="15" customHeight="1">
      <c r="K20028" s="1715"/>
      <c r="L20028" s="1715"/>
    </row>
    <row r="20029" spans="11:12" ht="15" customHeight="1">
      <c r="K20029" s="1715"/>
      <c r="L20029" s="1715"/>
    </row>
    <row r="20030" spans="11:12" ht="15" customHeight="1">
      <c r="K20030" s="1715"/>
      <c r="L20030" s="1715"/>
    </row>
    <row r="20031" spans="11:12" ht="15" customHeight="1">
      <c r="K20031" s="1715"/>
      <c r="L20031" s="1715"/>
    </row>
    <row r="20032" spans="11:12" ht="15" customHeight="1">
      <c r="K20032" s="1715"/>
      <c r="L20032" s="1715"/>
    </row>
    <row r="20033" spans="11:12" ht="15" customHeight="1">
      <c r="K20033" s="1715"/>
      <c r="L20033" s="1715"/>
    </row>
    <row r="20034" spans="11:12" ht="15" customHeight="1">
      <c r="K20034" s="1715"/>
      <c r="L20034" s="1715"/>
    </row>
    <row r="20035" spans="11:12" ht="15" customHeight="1">
      <c r="K20035" s="1715"/>
      <c r="L20035" s="1715"/>
    </row>
    <row r="20036" spans="11:12" ht="15" customHeight="1">
      <c r="K20036" s="1715"/>
      <c r="L20036" s="1715"/>
    </row>
    <row r="20037" spans="11:12" ht="15" customHeight="1">
      <c r="K20037" s="1715"/>
      <c r="L20037" s="1715"/>
    </row>
    <row r="20038" spans="11:12" ht="15" customHeight="1">
      <c r="K20038" s="1715"/>
      <c r="L20038" s="1715"/>
    </row>
    <row r="20039" spans="11:12" ht="15" customHeight="1">
      <c r="K20039" s="1715"/>
      <c r="L20039" s="1715"/>
    </row>
    <row r="20040" spans="11:12" ht="15" customHeight="1">
      <c r="K20040" s="1715"/>
      <c r="L20040" s="1715"/>
    </row>
    <row r="20041" spans="11:12" ht="15" customHeight="1">
      <c r="K20041" s="1715"/>
      <c r="L20041" s="1715"/>
    </row>
    <row r="20042" spans="11:12" ht="15" customHeight="1">
      <c r="K20042" s="1715"/>
      <c r="L20042" s="1715"/>
    </row>
    <row r="20043" spans="11:12" ht="15" customHeight="1">
      <c r="K20043" s="1715"/>
      <c r="L20043" s="1715"/>
    </row>
    <row r="20044" spans="11:12" ht="15" customHeight="1">
      <c r="K20044" s="1715"/>
      <c r="L20044" s="1715"/>
    </row>
    <row r="20045" spans="11:12" ht="15" customHeight="1">
      <c r="K20045" s="1715"/>
      <c r="L20045" s="1715"/>
    </row>
    <row r="20046" spans="11:12" ht="15" customHeight="1">
      <c r="K20046" s="1715"/>
      <c r="L20046" s="1715"/>
    </row>
    <row r="20047" spans="11:12" ht="15" customHeight="1">
      <c r="K20047" s="1715"/>
      <c r="L20047" s="1715"/>
    </row>
    <row r="20048" spans="11:12" ht="15" customHeight="1">
      <c r="K20048" s="1715"/>
      <c r="L20048" s="1715"/>
    </row>
    <row r="20049" spans="11:12" ht="15" customHeight="1">
      <c r="K20049" s="1715"/>
      <c r="L20049" s="1715"/>
    </row>
    <row r="20050" spans="11:12" ht="15" customHeight="1">
      <c r="K20050" s="1715"/>
      <c r="L20050" s="1715"/>
    </row>
    <row r="20051" spans="11:12" ht="15" customHeight="1">
      <c r="K20051" s="1715"/>
      <c r="L20051" s="1715"/>
    </row>
    <row r="20052" spans="11:12" ht="15" customHeight="1">
      <c r="K20052" s="1715"/>
      <c r="L20052" s="1715"/>
    </row>
    <row r="20053" spans="11:12" ht="15" customHeight="1">
      <c r="K20053" s="1715"/>
      <c r="L20053" s="1715"/>
    </row>
    <row r="20054" spans="11:12" ht="15" customHeight="1">
      <c r="K20054" s="1715"/>
      <c r="L20054" s="1715"/>
    </row>
    <row r="20055" spans="11:12" ht="15" customHeight="1">
      <c r="K20055" s="1715"/>
      <c r="L20055" s="1715"/>
    </row>
    <row r="20056" spans="11:12" ht="15" customHeight="1">
      <c r="K20056" s="1715"/>
      <c r="L20056" s="1715"/>
    </row>
    <row r="20057" spans="11:12" ht="15" customHeight="1">
      <c r="K20057" s="1715"/>
      <c r="L20057" s="1715"/>
    </row>
    <row r="20058" spans="11:12" ht="15" customHeight="1">
      <c r="K20058" s="1715"/>
      <c r="L20058" s="1715"/>
    </row>
    <row r="20059" spans="11:12" ht="15" customHeight="1">
      <c r="K20059" s="1715"/>
      <c r="L20059" s="1715"/>
    </row>
    <row r="20060" spans="11:12" ht="15" customHeight="1">
      <c r="K20060" s="1715"/>
      <c r="L20060" s="1715"/>
    </row>
    <row r="20061" spans="11:12" ht="15" customHeight="1">
      <c r="K20061" s="1715"/>
      <c r="L20061" s="1715"/>
    </row>
    <row r="20062" spans="11:12" ht="15" customHeight="1">
      <c r="K20062" s="1715"/>
      <c r="L20062" s="1715"/>
    </row>
    <row r="20063" spans="11:12" ht="15" customHeight="1">
      <c r="K20063" s="1715"/>
      <c r="L20063" s="1715"/>
    </row>
    <row r="20064" spans="11:12" ht="15" customHeight="1">
      <c r="K20064" s="1715"/>
      <c r="L20064" s="1715"/>
    </row>
    <row r="20065" spans="11:12" ht="15" customHeight="1">
      <c r="K20065" s="1715"/>
      <c r="L20065" s="1715"/>
    </row>
    <row r="20066" spans="11:12" ht="15" customHeight="1">
      <c r="K20066" s="1715"/>
      <c r="L20066" s="1715"/>
    </row>
    <row r="20067" spans="11:12" ht="15" customHeight="1">
      <c r="K20067" s="1715"/>
      <c r="L20067" s="1715"/>
    </row>
    <row r="20068" spans="11:12" ht="15" customHeight="1">
      <c r="K20068" s="1715"/>
      <c r="L20068" s="1715"/>
    </row>
    <row r="20069" spans="11:12" ht="15" customHeight="1">
      <c r="K20069" s="1715"/>
      <c r="L20069" s="1715"/>
    </row>
    <row r="20070" spans="11:12" ht="15" customHeight="1">
      <c r="K20070" s="1715"/>
      <c r="L20070" s="1715"/>
    </row>
    <row r="20071" spans="11:12" ht="15" customHeight="1">
      <c r="K20071" s="1715"/>
      <c r="L20071" s="1715"/>
    </row>
    <row r="20072" spans="11:12" ht="15" customHeight="1">
      <c r="K20072" s="1715"/>
      <c r="L20072" s="1715"/>
    </row>
    <row r="20073" spans="11:12" ht="15" customHeight="1">
      <c r="K20073" s="1715"/>
      <c r="L20073" s="1715"/>
    </row>
    <row r="20074" spans="11:12" ht="15" customHeight="1">
      <c r="K20074" s="1715"/>
      <c r="L20074" s="1715"/>
    </row>
    <row r="20075" spans="11:12" ht="15" customHeight="1">
      <c r="K20075" s="1715"/>
      <c r="L20075" s="1715"/>
    </row>
    <row r="20076" spans="11:12" ht="15" customHeight="1">
      <c r="K20076" s="1715"/>
      <c r="L20076" s="1715"/>
    </row>
    <row r="20077" spans="11:12" ht="15" customHeight="1">
      <c r="K20077" s="1715"/>
      <c r="L20077" s="1715"/>
    </row>
    <row r="20078" spans="11:12" ht="15" customHeight="1">
      <c r="K20078" s="1715"/>
      <c r="L20078" s="1715"/>
    </row>
    <row r="20079" spans="11:12" ht="15" customHeight="1">
      <c r="K20079" s="1715"/>
      <c r="L20079" s="1715"/>
    </row>
    <row r="20080" spans="11:12" ht="15" customHeight="1">
      <c r="K20080" s="1715"/>
      <c r="L20080" s="1715"/>
    </row>
    <row r="20081" spans="11:12" ht="15" customHeight="1">
      <c r="K20081" s="1715"/>
      <c r="L20081" s="1715"/>
    </row>
    <row r="20082" spans="11:12" ht="15" customHeight="1">
      <c r="K20082" s="1715"/>
      <c r="L20082" s="1715"/>
    </row>
    <row r="20083" spans="11:12" ht="15" customHeight="1">
      <c r="K20083" s="1715"/>
      <c r="L20083" s="1715"/>
    </row>
    <row r="20084" spans="11:12" ht="15" customHeight="1">
      <c r="K20084" s="1715"/>
      <c r="L20084" s="1715"/>
    </row>
    <row r="20085" spans="11:12" ht="15" customHeight="1">
      <c r="K20085" s="1715"/>
      <c r="L20085" s="1715"/>
    </row>
    <row r="20086" spans="11:12" ht="15" customHeight="1">
      <c r="K20086" s="1715"/>
      <c r="L20086" s="1715"/>
    </row>
    <row r="20087" spans="11:12" ht="15" customHeight="1">
      <c r="K20087" s="1715"/>
      <c r="L20087" s="1715"/>
    </row>
    <row r="20088" spans="11:12" ht="15" customHeight="1">
      <c r="K20088" s="1715"/>
      <c r="L20088" s="1715"/>
    </row>
    <row r="20089" spans="11:12" ht="15" customHeight="1">
      <c r="K20089" s="1715"/>
      <c r="L20089" s="1715"/>
    </row>
    <row r="20090" spans="11:12" ht="15" customHeight="1">
      <c r="K20090" s="1715"/>
      <c r="L20090" s="1715"/>
    </row>
    <row r="20091" spans="11:12" ht="15" customHeight="1">
      <c r="K20091" s="1715"/>
      <c r="L20091" s="1715"/>
    </row>
    <row r="20092" spans="11:12" ht="15" customHeight="1">
      <c r="K20092" s="1715"/>
      <c r="L20092" s="1715"/>
    </row>
    <row r="20093" spans="11:12" ht="15" customHeight="1">
      <c r="K20093" s="1715"/>
      <c r="L20093" s="1715"/>
    </row>
    <row r="20094" spans="11:12" ht="15" customHeight="1">
      <c r="K20094" s="1715"/>
      <c r="L20094" s="1715"/>
    </row>
    <row r="20095" spans="11:12" ht="15" customHeight="1">
      <c r="K20095" s="1715"/>
      <c r="L20095" s="1715"/>
    </row>
    <row r="20096" spans="11:12" ht="15" customHeight="1">
      <c r="K20096" s="1715"/>
      <c r="L20096" s="1715"/>
    </row>
    <row r="20097" spans="11:12" ht="15" customHeight="1">
      <c r="K20097" s="1715"/>
      <c r="L20097" s="1715"/>
    </row>
    <row r="20098" spans="11:12" ht="15" customHeight="1">
      <c r="K20098" s="1715"/>
      <c r="L20098" s="1715"/>
    </row>
    <row r="20099" spans="11:12" ht="15" customHeight="1">
      <c r="K20099" s="1715"/>
      <c r="L20099" s="1715"/>
    </row>
    <row r="20100" spans="11:12" ht="15" customHeight="1">
      <c r="K20100" s="1715"/>
      <c r="L20100" s="1715"/>
    </row>
    <row r="20101" spans="11:12" ht="15" customHeight="1">
      <c r="K20101" s="1715"/>
      <c r="L20101" s="1715"/>
    </row>
    <row r="20102" spans="11:12" ht="15" customHeight="1">
      <c r="K20102" s="1715"/>
      <c r="L20102" s="1715"/>
    </row>
    <row r="20103" spans="11:12" ht="15" customHeight="1">
      <c r="K20103" s="1715"/>
      <c r="L20103" s="1715"/>
    </row>
    <row r="20104" spans="11:12" ht="15" customHeight="1">
      <c r="K20104" s="1715"/>
      <c r="L20104" s="1715"/>
    </row>
    <row r="20105" spans="11:12" ht="15" customHeight="1">
      <c r="K20105" s="1715"/>
      <c r="L20105" s="1715"/>
    </row>
    <row r="20106" spans="11:12" ht="15" customHeight="1">
      <c r="K20106" s="1715"/>
      <c r="L20106" s="1715"/>
    </row>
    <row r="20107" spans="11:12" ht="15" customHeight="1">
      <c r="K20107" s="1715"/>
      <c r="L20107" s="1715"/>
    </row>
    <row r="20108" spans="11:12" ht="15" customHeight="1">
      <c r="K20108" s="1715"/>
      <c r="L20108" s="1715"/>
    </row>
    <row r="20109" spans="11:12" ht="15" customHeight="1">
      <c r="K20109" s="1715"/>
      <c r="L20109" s="1715"/>
    </row>
    <row r="20110" spans="11:12" ht="15" customHeight="1">
      <c r="K20110" s="1715"/>
      <c r="L20110" s="1715"/>
    </row>
    <row r="20111" spans="11:12" ht="15" customHeight="1">
      <c r="K20111" s="1715"/>
      <c r="L20111" s="1715"/>
    </row>
    <row r="20112" spans="11:12" ht="15" customHeight="1">
      <c r="K20112" s="1715"/>
      <c r="L20112" s="1715"/>
    </row>
    <row r="20113" spans="11:12" ht="15" customHeight="1">
      <c r="K20113" s="1715"/>
      <c r="L20113" s="1715"/>
    </row>
    <row r="20114" spans="11:12" ht="15" customHeight="1">
      <c r="K20114" s="1715"/>
      <c r="L20114" s="1715"/>
    </row>
    <row r="20115" spans="11:12" ht="15" customHeight="1">
      <c r="K20115" s="1715"/>
      <c r="L20115" s="1715"/>
    </row>
    <row r="20116" spans="11:12" ht="15" customHeight="1">
      <c r="K20116" s="1715"/>
      <c r="L20116" s="1715"/>
    </row>
    <row r="20117" spans="11:12" ht="15" customHeight="1">
      <c r="K20117" s="1715"/>
      <c r="L20117" s="1715"/>
    </row>
    <row r="20118" spans="11:12" ht="15" customHeight="1">
      <c r="K20118" s="1715"/>
      <c r="L20118" s="1715"/>
    </row>
    <row r="20119" spans="11:12" ht="15" customHeight="1">
      <c r="K20119" s="1715"/>
      <c r="L20119" s="1715"/>
    </row>
    <row r="20120" spans="11:12" ht="15" customHeight="1">
      <c r="K20120" s="1715"/>
      <c r="L20120" s="1715"/>
    </row>
    <row r="20121" spans="11:12" ht="15" customHeight="1">
      <c r="K20121" s="1715"/>
      <c r="L20121" s="1715"/>
    </row>
    <row r="20122" spans="11:12" ht="15" customHeight="1">
      <c r="K20122" s="1715"/>
      <c r="L20122" s="1715"/>
    </row>
    <row r="20123" spans="11:12" ht="15" customHeight="1">
      <c r="K20123" s="1715"/>
      <c r="L20123" s="1715"/>
    </row>
    <row r="20124" spans="11:12" ht="15" customHeight="1">
      <c r="K20124" s="1715"/>
      <c r="L20124" s="1715"/>
    </row>
    <row r="20125" spans="11:12" ht="15" customHeight="1">
      <c r="K20125" s="1715"/>
      <c r="L20125" s="1715"/>
    </row>
    <row r="20126" spans="11:12" ht="15" customHeight="1">
      <c r="K20126" s="1715"/>
      <c r="L20126" s="1715"/>
    </row>
    <row r="20127" spans="11:12" ht="15" customHeight="1">
      <c r="K20127" s="1715"/>
      <c r="L20127" s="1715"/>
    </row>
    <row r="20128" spans="11:12" ht="15" customHeight="1">
      <c r="K20128" s="1715"/>
      <c r="L20128" s="1715"/>
    </row>
    <row r="20129" spans="11:12" ht="15" customHeight="1">
      <c r="K20129" s="1715"/>
      <c r="L20129" s="1715"/>
    </row>
    <row r="20130" spans="11:12" ht="15" customHeight="1">
      <c r="K20130" s="1715"/>
      <c r="L20130" s="1715"/>
    </row>
    <row r="20131" spans="11:12" ht="15" customHeight="1">
      <c r="K20131" s="1715"/>
      <c r="L20131" s="1715"/>
    </row>
    <row r="20132" spans="11:12" ht="15" customHeight="1">
      <c r="K20132" s="1715"/>
      <c r="L20132" s="1715"/>
    </row>
    <row r="20133" spans="11:12" ht="15" customHeight="1">
      <c r="K20133" s="1715"/>
      <c r="L20133" s="1715"/>
    </row>
    <row r="20134" spans="11:12" ht="15" customHeight="1">
      <c r="K20134" s="1715"/>
      <c r="L20134" s="1715"/>
    </row>
    <row r="20135" spans="11:12" ht="15" customHeight="1">
      <c r="K20135" s="1715"/>
      <c r="L20135" s="1715"/>
    </row>
    <row r="20136" spans="11:12" ht="15" customHeight="1">
      <c r="K20136" s="1715"/>
      <c r="L20136" s="1715"/>
    </row>
    <row r="20137" spans="11:12" ht="15" customHeight="1">
      <c r="K20137" s="1715"/>
      <c r="L20137" s="1715"/>
    </row>
    <row r="20138" spans="11:12" ht="15" customHeight="1">
      <c r="K20138" s="1715"/>
      <c r="L20138" s="1715"/>
    </row>
    <row r="20139" spans="11:12" ht="15" customHeight="1">
      <c r="K20139" s="1715"/>
      <c r="L20139" s="1715"/>
    </row>
    <row r="20140" spans="11:12" ht="15" customHeight="1">
      <c r="K20140" s="1715"/>
      <c r="L20140" s="1715"/>
    </row>
    <row r="20141" spans="11:12" ht="15" customHeight="1">
      <c r="K20141" s="1715"/>
      <c r="L20141" s="1715"/>
    </row>
    <row r="20142" spans="11:12" ht="15" customHeight="1">
      <c r="K20142" s="1715"/>
      <c r="L20142" s="1715"/>
    </row>
    <row r="20143" spans="11:12" ht="15" customHeight="1">
      <c r="K20143" s="1715"/>
      <c r="L20143" s="1715"/>
    </row>
    <row r="20144" spans="11:12" ht="15" customHeight="1">
      <c r="K20144" s="1715"/>
      <c r="L20144" s="1715"/>
    </row>
    <row r="20145" spans="11:12" ht="15" customHeight="1">
      <c r="K20145" s="1715"/>
      <c r="L20145" s="1715"/>
    </row>
    <row r="20146" spans="11:12" ht="15" customHeight="1">
      <c r="K20146" s="1715"/>
      <c r="L20146" s="1715"/>
    </row>
    <row r="20147" spans="11:12" ht="15" customHeight="1">
      <c r="K20147" s="1715"/>
      <c r="L20147" s="1715"/>
    </row>
    <row r="20148" spans="11:12" ht="15" customHeight="1">
      <c r="K20148" s="1715"/>
      <c r="L20148" s="1715"/>
    </row>
    <row r="20149" spans="11:12" ht="15" customHeight="1">
      <c r="K20149" s="1715"/>
      <c r="L20149" s="1715"/>
    </row>
    <row r="20150" spans="11:12" ht="15" customHeight="1">
      <c r="K20150" s="1715"/>
      <c r="L20150" s="1715"/>
    </row>
    <row r="20151" spans="11:12" ht="15" customHeight="1">
      <c r="K20151" s="1715"/>
      <c r="L20151" s="1715"/>
    </row>
    <row r="20152" spans="11:12" ht="15" customHeight="1">
      <c r="K20152" s="1715"/>
      <c r="L20152" s="1715"/>
    </row>
    <row r="20153" spans="11:12" ht="15" customHeight="1">
      <c r="K20153" s="1715"/>
      <c r="L20153" s="1715"/>
    </row>
    <row r="20154" spans="11:12" ht="15" customHeight="1">
      <c r="K20154" s="1715"/>
      <c r="L20154" s="1715"/>
    </row>
    <row r="20155" spans="11:12" ht="15" customHeight="1">
      <c r="K20155" s="1715"/>
      <c r="L20155" s="1715"/>
    </row>
    <row r="20156" spans="11:12" ht="15" customHeight="1">
      <c r="K20156" s="1715"/>
      <c r="L20156" s="1715"/>
    </row>
    <row r="20157" spans="11:12" ht="15" customHeight="1">
      <c r="K20157" s="1715"/>
      <c r="L20157" s="1715"/>
    </row>
    <row r="20158" spans="11:12" ht="15" customHeight="1">
      <c r="K20158" s="1715"/>
      <c r="L20158" s="1715"/>
    </row>
    <row r="20159" spans="11:12" ht="15" customHeight="1">
      <c r="K20159" s="1715"/>
      <c r="L20159" s="1715"/>
    </row>
    <row r="20160" spans="11:12" ht="15" customHeight="1">
      <c r="K20160" s="1715"/>
      <c r="L20160" s="1715"/>
    </row>
    <row r="20161" spans="11:12" ht="15" customHeight="1">
      <c r="K20161" s="1715"/>
      <c r="L20161" s="1715"/>
    </row>
    <row r="20162" spans="11:12" ht="15" customHeight="1">
      <c r="K20162" s="1715"/>
      <c r="L20162" s="1715"/>
    </row>
    <row r="20163" spans="11:12" ht="15" customHeight="1">
      <c r="K20163" s="1715"/>
      <c r="L20163" s="1715"/>
    </row>
    <row r="20164" spans="11:12" ht="15" customHeight="1">
      <c r="K20164" s="1715"/>
      <c r="L20164" s="1715"/>
    </row>
    <row r="20165" spans="11:12" ht="15" customHeight="1">
      <c r="K20165" s="1715"/>
      <c r="L20165" s="1715"/>
    </row>
    <row r="20166" spans="11:12" ht="15" customHeight="1">
      <c r="K20166" s="1715"/>
      <c r="L20166" s="1715"/>
    </row>
    <row r="20167" spans="11:12" ht="15" customHeight="1">
      <c r="K20167" s="1715"/>
      <c r="L20167" s="1715"/>
    </row>
    <row r="20168" spans="11:12" ht="15" customHeight="1">
      <c r="K20168" s="1715"/>
      <c r="L20168" s="1715"/>
    </row>
    <row r="20169" spans="11:12" ht="15" customHeight="1">
      <c r="K20169" s="1715"/>
      <c r="L20169" s="1715"/>
    </row>
    <row r="20170" spans="11:12" ht="15" customHeight="1">
      <c r="K20170" s="1715"/>
      <c r="L20170" s="1715"/>
    </row>
    <row r="20171" spans="11:12" ht="15" customHeight="1">
      <c r="K20171" s="1715"/>
      <c r="L20171" s="1715"/>
    </row>
    <row r="20172" spans="11:12" ht="15" customHeight="1">
      <c r="K20172" s="1715"/>
      <c r="L20172" s="1715"/>
    </row>
    <row r="20173" spans="11:12" ht="15" customHeight="1">
      <c r="K20173" s="1715"/>
      <c r="L20173" s="1715"/>
    </row>
    <row r="20174" spans="11:12" ht="15" customHeight="1">
      <c r="K20174" s="1715"/>
      <c r="L20174" s="1715"/>
    </row>
    <row r="20175" spans="11:12" ht="15" customHeight="1">
      <c r="K20175" s="1715"/>
      <c r="L20175" s="1715"/>
    </row>
    <row r="20176" spans="11:12" ht="15" customHeight="1">
      <c r="K20176" s="1715"/>
      <c r="L20176" s="1715"/>
    </row>
    <row r="20177" spans="11:12" ht="15" customHeight="1">
      <c r="K20177" s="1715"/>
      <c r="L20177" s="1715"/>
    </row>
    <row r="20178" spans="11:12" ht="15" customHeight="1">
      <c r="K20178" s="1715"/>
      <c r="L20178" s="1715"/>
    </row>
    <row r="20179" spans="11:12" ht="15" customHeight="1">
      <c r="K20179" s="1715"/>
      <c r="L20179" s="1715"/>
    </row>
    <row r="20180" spans="11:12" ht="15" customHeight="1">
      <c r="K20180" s="1715"/>
      <c r="L20180" s="1715"/>
    </row>
    <row r="20181" spans="11:12" ht="15" customHeight="1">
      <c r="K20181" s="1715"/>
      <c r="L20181" s="1715"/>
    </row>
    <row r="20182" spans="11:12" ht="15" customHeight="1">
      <c r="K20182" s="1715"/>
      <c r="L20182" s="1715"/>
    </row>
    <row r="20183" spans="11:12" ht="15" customHeight="1">
      <c r="K20183" s="1715"/>
      <c r="L20183" s="1715"/>
    </row>
    <row r="20184" spans="11:12" ht="15" customHeight="1">
      <c r="K20184" s="1715"/>
      <c r="L20184" s="1715"/>
    </row>
    <row r="20185" spans="11:12" ht="15" customHeight="1">
      <c r="K20185" s="1715"/>
      <c r="L20185" s="1715"/>
    </row>
    <row r="20186" spans="11:12" ht="15" customHeight="1">
      <c r="K20186" s="1715"/>
      <c r="L20186" s="1715"/>
    </row>
    <row r="20187" spans="11:12" ht="15" customHeight="1">
      <c r="K20187" s="1715"/>
      <c r="L20187" s="1715"/>
    </row>
    <row r="20188" spans="11:12" ht="15" customHeight="1">
      <c r="K20188" s="1715"/>
      <c r="L20188" s="1715"/>
    </row>
    <row r="20189" spans="11:12" ht="15" customHeight="1">
      <c r="K20189" s="1715"/>
      <c r="L20189" s="1715"/>
    </row>
    <row r="20190" spans="11:12" ht="15" customHeight="1">
      <c r="K20190" s="1715"/>
      <c r="L20190" s="1715"/>
    </row>
    <row r="20191" spans="11:12" ht="15" customHeight="1">
      <c r="K20191" s="1715"/>
      <c r="L20191" s="1715"/>
    </row>
    <row r="20192" spans="11:12" ht="15" customHeight="1">
      <c r="K20192" s="1715"/>
      <c r="L20192" s="1715"/>
    </row>
    <row r="20193" spans="11:12" ht="15" customHeight="1">
      <c r="K20193" s="1715"/>
      <c r="L20193" s="1715"/>
    </row>
    <row r="20194" spans="11:12" ht="15" customHeight="1">
      <c r="K20194" s="1715"/>
      <c r="L20194" s="1715"/>
    </row>
    <row r="20195" spans="11:12" ht="15" customHeight="1">
      <c r="K20195" s="1715"/>
      <c r="L20195" s="1715"/>
    </row>
    <row r="20196" spans="11:12" ht="15" customHeight="1">
      <c r="K20196" s="1715"/>
      <c r="L20196" s="1715"/>
    </row>
    <row r="20197" spans="11:12" ht="15" customHeight="1">
      <c r="K20197" s="1715"/>
      <c r="L20197" s="1715"/>
    </row>
    <row r="20198" spans="11:12" ht="15" customHeight="1">
      <c r="K20198" s="1715"/>
      <c r="L20198" s="1715"/>
    </row>
    <row r="20199" spans="11:12" ht="15" customHeight="1">
      <c r="K20199" s="1715"/>
      <c r="L20199" s="1715"/>
    </row>
    <row r="20200" spans="11:12" ht="15" customHeight="1">
      <c r="K20200" s="1715"/>
      <c r="L20200" s="1715"/>
    </row>
    <row r="20201" spans="11:12" ht="15" customHeight="1">
      <c r="K20201" s="1715"/>
      <c r="L20201" s="1715"/>
    </row>
    <row r="20202" spans="11:12" ht="15" customHeight="1">
      <c r="K20202" s="1715"/>
      <c r="L20202" s="1715"/>
    </row>
    <row r="20203" spans="11:12" ht="15" customHeight="1">
      <c r="K20203" s="1715"/>
      <c r="L20203" s="1715"/>
    </row>
    <row r="20204" spans="11:12" ht="15" customHeight="1">
      <c r="K20204" s="1715"/>
      <c r="L20204" s="1715"/>
    </row>
    <row r="20205" spans="11:12" ht="15" customHeight="1">
      <c r="K20205" s="1715"/>
      <c r="L20205" s="1715"/>
    </row>
    <row r="20206" spans="11:12" ht="15" customHeight="1">
      <c r="K20206" s="1715"/>
      <c r="L20206" s="1715"/>
    </row>
    <row r="20207" spans="11:12" ht="15" customHeight="1">
      <c r="K20207" s="1715"/>
      <c r="L20207" s="1715"/>
    </row>
    <row r="20208" spans="11:12" ht="15" customHeight="1">
      <c r="K20208" s="1715"/>
      <c r="L20208" s="1715"/>
    </row>
    <row r="20209" spans="11:12" ht="15" customHeight="1">
      <c r="K20209" s="1715"/>
      <c r="L20209" s="1715"/>
    </row>
    <row r="20210" spans="11:12" ht="15" customHeight="1">
      <c r="K20210" s="1715"/>
      <c r="L20210" s="1715"/>
    </row>
    <row r="20211" spans="11:12" ht="15" customHeight="1">
      <c r="K20211" s="1715"/>
      <c r="L20211" s="1715"/>
    </row>
    <row r="20212" spans="11:12" ht="15" customHeight="1">
      <c r="K20212" s="1715"/>
      <c r="L20212" s="1715"/>
    </row>
    <row r="20213" spans="11:12" ht="15" customHeight="1">
      <c r="K20213" s="1715"/>
      <c r="L20213" s="1715"/>
    </row>
    <row r="20214" spans="11:12" ht="15" customHeight="1">
      <c r="K20214" s="1715"/>
      <c r="L20214" s="1715"/>
    </row>
    <row r="20215" spans="11:12" ht="15" customHeight="1">
      <c r="K20215" s="1715"/>
      <c r="L20215" s="1715"/>
    </row>
    <row r="20216" spans="11:12" ht="15" customHeight="1">
      <c r="K20216" s="1715"/>
      <c r="L20216" s="1715"/>
    </row>
    <row r="20217" spans="11:12" ht="15" customHeight="1">
      <c r="K20217" s="1715"/>
      <c r="L20217" s="1715"/>
    </row>
    <row r="20218" spans="11:12" ht="15" customHeight="1">
      <c r="K20218" s="1715"/>
      <c r="L20218" s="1715"/>
    </row>
    <row r="20219" spans="11:12" ht="15" customHeight="1">
      <c r="K20219" s="1715"/>
      <c r="L20219" s="1715"/>
    </row>
    <row r="20220" spans="11:12" ht="15" customHeight="1">
      <c r="K20220" s="1715"/>
      <c r="L20220" s="1715"/>
    </row>
    <row r="20221" spans="11:12" ht="15" customHeight="1">
      <c r="K20221" s="1715"/>
      <c r="L20221" s="1715"/>
    </row>
    <row r="20222" spans="11:12" ht="15" customHeight="1">
      <c r="K20222" s="1715"/>
      <c r="L20222" s="1715"/>
    </row>
    <row r="20223" spans="11:12" ht="15" customHeight="1">
      <c r="K20223" s="1715"/>
      <c r="L20223" s="1715"/>
    </row>
    <row r="20224" spans="11:12" ht="15" customHeight="1">
      <c r="K20224" s="1715"/>
      <c r="L20224" s="1715"/>
    </row>
    <row r="20225" spans="11:12" ht="15" customHeight="1">
      <c r="K20225" s="1715"/>
      <c r="L20225" s="1715"/>
    </row>
    <row r="20226" spans="11:12" ht="15" customHeight="1">
      <c r="K20226" s="1715"/>
      <c r="L20226" s="1715"/>
    </row>
    <row r="20227" spans="11:12" ht="15" customHeight="1">
      <c r="K20227" s="1715"/>
      <c r="L20227" s="1715"/>
    </row>
    <row r="20228" spans="11:12" ht="15" customHeight="1">
      <c r="K20228" s="1715"/>
      <c r="L20228" s="1715"/>
    </row>
    <row r="20229" spans="11:12" ht="15" customHeight="1">
      <c r="K20229" s="1715"/>
      <c r="L20229" s="1715"/>
    </row>
    <row r="20230" spans="11:12" ht="15" customHeight="1">
      <c r="K20230" s="1715"/>
      <c r="L20230" s="1715"/>
    </row>
    <row r="20231" spans="11:12" ht="15" customHeight="1">
      <c r="K20231" s="1715"/>
      <c r="L20231" s="1715"/>
    </row>
    <row r="20232" spans="11:12" ht="15" customHeight="1">
      <c r="K20232" s="1715"/>
      <c r="L20232" s="1715"/>
    </row>
    <row r="20233" spans="11:12" ht="15" customHeight="1">
      <c r="K20233" s="1715"/>
      <c r="L20233" s="1715"/>
    </row>
    <row r="20234" spans="11:12" ht="15" customHeight="1">
      <c r="K20234" s="1715"/>
      <c r="L20234" s="1715"/>
    </row>
    <row r="20235" spans="11:12" ht="15" customHeight="1">
      <c r="K20235" s="1715"/>
      <c r="L20235" s="1715"/>
    </row>
    <row r="20236" spans="11:12" ht="15" customHeight="1">
      <c r="K20236" s="1715"/>
      <c r="L20236" s="1715"/>
    </row>
    <row r="20237" spans="11:12" ht="15" customHeight="1">
      <c r="K20237" s="1715"/>
      <c r="L20237" s="1715"/>
    </row>
    <row r="20238" spans="11:12" ht="15" customHeight="1">
      <c r="K20238" s="1715"/>
      <c r="L20238" s="1715"/>
    </row>
    <row r="20239" spans="11:12" ht="15" customHeight="1">
      <c r="K20239" s="1715"/>
      <c r="L20239" s="1715"/>
    </row>
    <row r="20240" spans="11:12" ht="15" customHeight="1">
      <c r="K20240" s="1715"/>
      <c r="L20240" s="1715"/>
    </row>
    <row r="20241" spans="11:12" ht="15" customHeight="1">
      <c r="K20241" s="1715"/>
      <c r="L20241" s="1715"/>
    </row>
    <row r="20242" spans="11:12" ht="15" customHeight="1">
      <c r="K20242" s="1715"/>
      <c r="L20242" s="1715"/>
    </row>
    <row r="20243" spans="11:12" ht="15" customHeight="1">
      <c r="K20243" s="1715"/>
      <c r="L20243" s="1715"/>
    </row>
    <row r="20244" spans="11:12" ht="15" customHeight="1">
      <c r="K20244" s="1715"/>
      <c r="L20244" s="1715"/>
    </row>
    <row r="20245" spans="11:12" ht="15" customHeight="1">
      <c r="K20245" s="1715"/>
      <c r="L20245" s="1715"/>
    </row>
    <row r="20246" spans="11:12" ht="15" customHeight="1">
      <c r="K20246" s="1715"/>
      <c r="L20246" s="1715"/>
    </row>
    <row r="20247" spans="11:12" ht="15" customHeight="1">
      <c r="K20247" s="1715"/>
      <c r="L20247" s="1715"/>
    </row>
    <row r="20248" spans="11:12" ht="15" customHeight="1">
      <c r="K20248" s="1715"/>
      <c r="L20248" s="1715"/>
    </row>
    <row r="20249" spans="11:12" ht="15" customHeight="1">
      <c r="K20249" s="1715"/>
      <c r="L20249" s="1715"/>
    </row>
    <row r="20250" spans="11:12" ht="15" customHeight="1">
      <c r="K20250" s="1715"/>
      <c r="L20250" s="1715"/>
    </row>
    <row r="20251" spans="11:12" ht="15" customHeight="1">
      <c r="K20251" s="1715"/>
      <c r="L20251" s="1715"/>
    </row>
    <row r="20252" spans="11:12" ht="15" customHeight="1">
      <c r="K20252" s="1715"/>
      <c r="L20252" s="1715"/>
    </row>
    <row r="20253" spans="11:12" ht="15" customHeight="1">
      <c r="K20253" s="1715"/>
      <c r="L20253" s="1715"/>
    </row>
    <row r="20254" spans="11:12" ht="15" customHeight="1">
      <c r="K20254" s="1715"/>
      <c r="L20254" s="1715"/>
    </row>
    <row r="20255" spans="11:12" ht="15" customHeight="1">
      <c r="K20255" s="1715"/>
      <c r="L20255" s="1715"/>
    </row>
    <row r="20256" spans="11:12" ht="15" customHeight="1">
      <c r="K20256" s="1715"/>
      <c r="L20256" s="1715"/>
    </row>
    <row r="20257" spans="11:12" ht="15" customHeight="1">
      <c r="K20257" s="1715"/>
      <c r="L20257" s="1715"/>
    </row>
    <row r="20258" spans="11:12" ht="15" customHeight="1">
      <c r="K20258" s="1715"/>
      <c r="L20258" s="1715"/>
    </row>
    <row r="20259" spans="11:12" ht="15" customHeight="1">
      <c r="K20259" s="1715"/>
      <c r="L20259" s="1715"/>
    </row>
    <row r="20260" spans="11:12" ht="15" customHeight="1">
      <c r="K20260" s="1715"/>
      <c r="L20260" s="1715"/>
    </row>
    <row r="20261" spans="11:12" ht="15" customHeight="1">
      <c r="K20261" s="1715"/>
      <c r="L20261" s="1715"/>
    </row>
    <row r="20262" spans="11:12" ht="15" customHeight="1">
      <c r="K20262" s="1715"/>
      <c r="L20262" s="1715"/>
    </row>
    <row r="20263" spans="11:12" ht="15" customHeight="1">
      <c r="K20263" s="1715"/>
      <c r="L20263" s="1715"/>
    </row>
    <row r="20264" spans="11:12" ht="15" customHeight="1">
      <c r="K20264" s="1715"/>
      <c r="L20264" s="1715"/>
    </row>
    <row r="20265" spans="11:12" ht="15" customHeight="1">
      <c r="K20265" s="1715"/>
      <c r="L20265" s="1715"/>
    </row>
    <row r="20266" spans="11:12" ht="15" customHeight="1">
      <c r="K20266" s="1715"/>
      <c r="L20266" s="1715"/>
    </row>
    <row r="20267" spans="11:12" ht="15" customHeight="1">
      <c r="K20267" s="1715"/>
      <c r="L20267" s="1715"/>
    </row>
    <row r="20268" spans="11:12" ht="15" customHeight="1">
      <c r="K20268" s="1715"/>
      <c r="L20268" s="1715"/>
    </row>
    <row r="20269" spans="11:12" ht="15" customHeight="1">
      <c r="K20269" s="1715"/>
      <c r="L20269" s="1715"/>
    </row>
    <row r="20270" spans="11:12" ht="15" customHeight="1">
      <c r="K20270" s="1715"/>
      <c r="L20270" s="1715"/>
    </row>
    <row r="20271" spans="11:12" ht="15" customHeight="1">
      <c r="K20271" s="1715"/>
      <c r="L20271" s="1715"/>
    </row>
    <row r="20272" spans="11:12" ht="15" customHeight="1">
      <c r="K20272" s="1715"/>
      <c r="L20272" s="1715"/>
    </row>
    <row r="20273" spans="11:12" ht="15" customHeight="1">
      <c r="K20273" s="1715"/>
      <c r="L20273" s="1715"/>
    </row>
    <row r="20274" spans="11:12" ht="15" customHeight="1">
      <c r="K20274" s="1715"/>
      <c r="L20274" s="1715"/>
    </row>
    <row r="20275" spans="11:12" ht="15" customHeight="1">
      <c r="K20275" s="1715"/>
      <c r="L20275" s="1715"/>
    </row>
    <row r="20276" spans="11:12" ht="15" customHeight="1">
      <c r="K20276" s="1715"/>
      <c r="L20276" s="1715"/>
    </row>
    <row r="20277" spans="11:12" ht="15" customHeight="1">
      <c r="K20277" s="1715"/>
      <c r="L20277" s="1715"/>
    </row>
    <row r="20278" spans="11:12" ht="15" customHeight="1">
      <c r="K20278" s="1715"/>
      <c r="L20278" s="1715"/>
    </row>
    <row r="20279" spans="11:12" ht="15" customHeight="1">
      <c r="K20279" s="1715"/>
      <c r="L20279" s="1715"/>
    </row>
    <row r="20280" spans="11:12" ht="15" customHeight="1">
      <c r="K20280" s="1715"/>
      <c r="L20280" s="1715"/>
    </row>
    <row r="20281" spans="11:12" ht="15" customHeight="1">
      <c r="K20281" s="1715"/>
      <c r="L20281" s="1715"/>
    </row>
    <row r="20282" spans="11:12" ht="15" customHeight="1">
      <c r="K20282" s="1715"/>
      <c r="L20282" s="1715"/>
    </row>
    <row r="20283" spans="11:12" ht="15" customHeight="1">
      <c r="K20283" s="1715"/>
      <c r="L20283" s="1715"/>
    </row>
    <row r="20284" spans="11:12" ht="15" customHeight="1">
      <c r="K20284" s="1715"/>
      <c r="L20284" s="1715"/>
    </row>
    <row r="20285" spans="11:12" ht="15" customHeight="1">
      <c r="K20285" s="1715"/>
      <c r="L20285" s="1715"/>
    </row>
    <row r="20286" spans="11:12" ht="15" customHeight="1">
      <c r="K20286" s="1715"/>
      <c r="L20286" s="1715"/>
    </row>
    <row r="20287" spans="11:12" ht="15" customHeight="1">
      <c r="K20287" s="1715"/>
      <c r="L20287" s="1715"/>
    </row>
    <row r="20288" spans="11:12" ht="15" customHeight="1">
      <c r="K20288" s="1715"/>
      <c r="L20288" s="1715"/>
    </row>
    <row r="20289" spans="11:12" ht="15" customHeight="1">
      <c r="K20289" s="1715"/>
      <c r="L20289" s="1715"/>
    </row>
    <row r="20290" spans="11:12" ht="15" customHeight="1">
      <c r="K20290" s="1715"/>
      <c r="L20290" s="1715"/>
    </row>
    <row r="20291" spans="11:12" ht="15" customHeight="1">
      <c r="K20291" s="1715"/>
      <c r="L20291" s="1715"/>
    </row>
    <row r="20292" spans="11:12" ht="15" customHeight="1">
      <c r="K20292" s="1715"/>
      <c r="L20292" s="1715"/>
    </row>
    <row r="20293" spans="11:12" ht="15" customHeight="1">
      <c r="K20293" s="1715"/>
      <c r="L20293" s="1715"/>
    </row>
    <row r="20294" spans="11:12" ht="15" customHeight="1">
      <c r="K20294" s="1715"/>
      <c r="L20294" s="1715"/>
    </row>
    <row r="20295" spans="11:12" ht="15" customHeight="1">
      <c r="K20295" s="1715"/>
      <c r="L20295" s="1715"/>
    </row>
    <row r="20296" spans="11:12" ht="15" customHeight="1">
      <c r="K20296" s="1715"/>
      <c r="L20296" s="1715"/>
    </row>
    <row r="20297" spans="11:12" ht="15" customHeight="1">
      <c r="K20297" s="1715"/>
      <c r="L20297" s="1715"/>
    </row>
    <row r="20298" spans="11:12" ht="15" customHeight="1">
      <c r="K20298" s="1715"/>
      <c r="L20298" s="1715"/>
    </row>
    <row r="20299" spans="11:12" ht="15" customHeight="1">
      <c r="K20299" s="1715"/>
      <c r="L20299" s="1715"/>
    </row>
    <row r="20300" spans="11:12" ht="15" customHeight="1">
      <c r="K20300" s="1715"/>
      <c r="L20300" s="1715"/>
    </row>
    <row r="20301" spans="11:12" ht="15" customHeight="1">
      <c r="K20301" s="1715"/>
      <c r="L20301" s="1715"/>
    </row>
    <row r="20302" spans="11:12" ht="15" customHeight="1">
      <c r="K20302" s="1715"/>
      <c r="L20302" s="1715"/>
    </row>
    <row r="20303" spans="11:12" ht="15" customHeight="1">
      <c r="K20303" s="1715"/>
      <c r="L20303" s="1715"/>
    </row>
    <row r="20304" spans="11:12" ht="15" customHeight="1">
      <c r="K20304" s="1715"/>
      <c r="L20304" s="1715"/>
    </row>
    <row r="20305" spans="11:12" ht="15" customHeight="1">
      <c r="K20305" s="1715"/>
      <c r="L20305" s="1715"/>
    </row>
    <row r="20306" spans="11:12" ht="15" customHeight="1">
      <c r="K20306" s="1715"/>
      <c r="L20306" s="1715"/>
    </row>
    <row r="20307" spans="11:12" ht="15" customHeight="1">
      <c r="K20307" s="1715"/>
      <c r="L20307" s="1715"/>
    </row>
    <row r="20308" spans="11:12" ht="15" customHeight="1">
      <c r="K20308" s="1715"/>
      <c r="L20308" s="1715"/>
    </row>
    <row r="20309" spans="11:12" ht="15" customHeight="1">
      <c r="K20309" s="1715"/>
      <c r="L20309" s="1715"/>
    </row>
    <row r="20310" spans="11:12" ht="15" customHeight="1">
      <c r="K20310" s="1715"/>
      <c r="L20310" s="1715"/>
    </row>
    <row r="20311" spans="11:12" ht="15" customHeight="1">
      <c r="K20311" s="1715"/>
      <c r="L20311" s="1715"/>
    </row>
    <row r="20312" spans="11:12" ht="15" customHeight="1">
      <c r="K20312" s="1715"/>
      <c r="L20312" s="1715"/>
    </row>
    <row r="20313" spans="11:12" ht="15" customHeight="1">
      <c r="K20313" s="1715"/>
      <c r="L20313" s="1715"/>
    </row>
    <row r="20314" spans="11:12" ht="15" customHeight="1">
      <c r="K20314" s="1715"/>
      <c r="L20314" s="1715"/>
    </row>
    <row r="20315" spans="11:12" ht="15" customHeight="1">
      <c r="K20315" s="1715"/>
      <c r="L20315" s="1715"/>
    </row>
    <row r="20316" spans="11:12" ht="15" customHeight="1">
      <c r="K20316" s="1715"/>
      <c r="L20316" s="1715"/>
    </row>
    <row r="20317" spans="11:12" ht="15" customHeight="1">
      <c r="K20317" s="1715"/>
      <c r="L20317" s="1715"/>
    </row>
    <row r="20318" spans="11:12" ht="15" customHeight="1">
      <c r="K20318" s="1715"/>
      <c r="L20318" s="1715"/>
    </row>
    <row r="20319" spans="11:12" ht="15" customHeight="1">
      <c r="K20319" s="1715"/>
      <c r="L20319" s="1715"/>
    </row>
    <row r="20320" spans="11:12" ht="15" customHeight="1">
      <c r="K20320" s="1715"/>
      <c r="L20320" s="1715"/>
    </row>
    <row r="20321" spans="11:12" ht="15" customHeight="1">
      <c r="K20321" s="1715"/>
      <c r="L20321" s="1715"/>
    </row>
    <row r="20322" spans="11:12" ht="15" customHeight="1">
      <c r="K20322" s="1715"/>
      <c r="L20322" s="1715"/>
    </row>
    <row r="20323" spans="11:12" ht="15" customHeight="1">
      <c r="K20323" s="1715"/>
      <c r="L20323" s="1715"/>
    </row>
    <row r="20324" spans="11:12" ht="15" customHeight="1">
      <c r="K20324" s="1715"/>
      <c r="L20324" s="1715"/>
    </row>
    <row r="20325" spans="11:12" ht="15" customHeight="1">
      <c r="K20325" s="1715"/>
      <c r="L20325" s="1715"/>
    </row>
    <row r="20326" spans="11:12" ht="15" customHeight="1">
      <c r="K20326" s="1715"/>
      <c r="L20326" s="1715"/>
    </row>
    <row r="20327" spans="11:12" ht="15" customHeight="1">
      <c r="K20327" s="1715"/>
      <c r="L20327" s="1715"/>
    </row>
    <row r="20328" spans="11:12" ht="15" customHeight="1">
      <c r="K20328" s="1715"/>
      <c r="L20328" s="1715"/>
    </row>
    <row r="20329" spans="11:12" ht="15" customHeight="1">
      <c r="K20329" s="1715"/>
      <c r="L20329" s="1715"/>
    </row>
    <row r="20330" spans="11:12" ht="15" customHeight="1">
      <c r="K20330" s="1715"/>
      <c r="L20330" s="1715"/>
    </row>
    <row r="20331" spans="11:12" ht="15" customHeight="1">
      <c r="K20331" s="1715"/>
      <c r="L20331" s="1715"/>
    </row>
    <row r="20332" spans="11:12" ht="15" customHeight="1">
      <c r="K20332" s="1715"/>
      <c r="L20332" s="1715"/>
    </row>
    <row r="20333" spans="11:12" ht="15" customHeight="1">
      <c r="K20333" s="1715"/>
      <c r="L20333" s="1715"/>
    </row>
    <row r="20334" spans="11:12" ht="15" customHeight="1">
      <c r="K20334" s="1715"/>
      <c r="L20334" s="1715"/>
    </row>
    <row r="20335" spans="11:12" ht="15" customHeight="1">
      <c r="K20335" s="1715"/>
      <c r="L20335" s="1715"/>
    </row>
    <row r="20336" spans="11:12" ht="15" customHeight="1">
      <c r="K20336" s="1715"/>
      <c r="L20336" s="1715"/>
    </row>
    <row r="20337" spans="11:12" ht="15" customHeight="1">
      <c r="K20337" s="1715"/>
      <c r="L20337" s="1715"/>
    </row>
    <row r="20338" spans="11:12" ht="15" customHeight="1">
      <c r="K20338" s="1715"/>
      <c r="L20338" s="1715"/>
    </row>
    <row r="20339" spans="11:12" ht="15" customHeight="1">
      <c r="K20339" s="1715"/>
      <c r="L20339" s="1715"/>
    </row>
    <row r="20340" spans="11:12" ht="15" customHeight="1">
      <c r="K20340" s="1715"/>
      <c r="L20340" s="1715"/>
    </row>
    <row r="20341" spans="11:12" ht="15" customHeight="1">
      <c r="K20341" s="1715"/>
      <c r="L20341" s="1715"/>
    </row>
    <row r="20342" spans="11:12" ht="15" customHeight="1">
      <c r="K20342" s="1715"/>
      <c r="L20342" s="1715"/>
    </row>
    <row r="20343" spans="11:12" ht="15" customHeight="1">
      <c r="K20343" s="1715"/>
      <c r="L20343" s="1715"/>
    </row>
    <row r="20344" spans="11:12" ht="15" customHeight="1">
      <c r="K20344" s="1715"/>
      <c r="L20344" s="1715"/>
    </row>
    <row r="20345" spans="11:12" ht="15" customHeight="1">
      <c r="K20345" s="1715"/>
      <c r="L20345" s="1715"/>
    </row>
    <row r="20346" spans="11:12" ht="15" customHeight="1">
      <c r="K20346" s="1715"/>
      <c r="L20346" s="1715"/>
    </row>
    <row r="20347" spans="11:12" ht="15" customHeight="1">
      <c r="K20347" s="1715"/>
      <c r="L20347" s="1715"/>
    </row>
    <row r="20348" spans="11:12" ht="15" customHeight="1">
      <c r="K20348" s="1715"/>
      <c r="L20348" s="1715"/>
    </row>
    <row r="20349" spans="11:12" ht="15" customHeight="1">
      <c r="K20349" s="1715"/>
      <c r="L20349" s="1715"/>
    </row>
    <row r="20350" spans="11:12" ht="15" customHeight="1">
      <c r="K20350" s="1715"/>
      <c r="L20350" s="1715"/>
    </row>
    <row r="20351" spans="11:12" ht="15" customHeight="1">
      <c r="K20351" s="1715"/>
      <c r="L20351" s="1715"/>
    </row>
    <row r="20352" spans="11:12" ht="15" customHeight="1">
      <c r="K20352" s="1715"/>
      <c r="L20352" s="1715"/>
    </row>
    <row r="20353" spans="11:12" ht="15" customHeight="1">
      <c r="K20353" s="1715"/>
      <c r="L20353" s="1715"/>
    </row>
    <row r="20354" spans="11:12" ht="15" customHeight="1">
      <c r="K20354" s="1715"/>
      <c r="L20354" s="1715"/>
    </row>
    <row r="20355" spans="11:12" ht="15" customHeight="1">
      <c r="K20355" s="1715"/>
      <c r="L20355" s="1715"/>
    </row>
    <row r="20356" spans="11:12" ht="15" customHeight="1">
      <c r="K20356" s="1715"/>
      <c r="L20356" s="1715"/>
    </row>
    <row r="20357" spans="11:12" ht="15" customHeight="1">
      <c r="K20357" s="1715"/>
      <c r="L20357" s="1715"/>
    </row>
    <row r="20358" spans="11:12" ht="15" customHeight="1">
      <c r="K20358" s="1715"/>
      <c r="L20358" s="1715"/>
    </row>
    <row r="20359" spans="11:12" ht="15" customHeight="1">
      <c r="K20359" s="1715"/>
      <c r="L20359" s="1715"/>
    </row>
    <row r="20360" spans="11:12" ht="15" customHeight="1">
      <c r="K20360" s="1715"/>
      <c r="L20360" s="1715"/>
    </row>
    <row r="20361" spans="11:12" ht="15" customHeight="1">
      <c r="K20361" s="1715"/>
      <c r="L20361" s="1715"/>
    </row>
    <row r="20362" spans="11:12" ht="15" customHeight="1">
      <c r="K20362" s="1715"/>
      <c r="L20362" s="1715"/>
    </row>
    <row r="20363" spans="11:12" ht="15" customHeight="1">
      <c r="K20363" s="1715"/>
      <c r="L20363" s="1715"/>
    </row>
    <row r="20364" spans="11:12" ht="15" customHeight="1">
      <c r="K20364" s="1715"/>
      <c r="L20364" s="1715"/>
    </row>
    <row r="20365" spans="11:12" ht="15" customHeight="1">
      <c r="K20365" s="1715"/>
      <c r="L20365" s="1715"/>
    </row>
    <row r="20366" spans="11:12" ht="15" customHeight="1">
      <c r="K20366" s="1715"/>
      <c r="L20366" s="1715"/>
    </row>
    <row r="20367" spans="11:12" ht="15" customHeight="1">
      <c r="K20367" s="1715"/>
      <c r="L20367" s="1715"/>
    </row>
    <row r="20368" spans="11:12" ht="15" customHeight="1">
      <c r="K20368" s="1715"/>
      <c r="L20368" s="1715"/>
    </row>
    <row r="20369" spans="11:12" ht="15" customHeight="1">
      <c r="K20369" s="1715"/>
      <c r="L20369" s="1715"/>
    </row>
    <row r="20370" spans="11:12" ht="15" customHeight="1">
      <c r="K20370" s="1715"/>
      <c r="L20370" s="1715"/>
    </row>
    <row r="20371" spans="11:12" ht="15" customHeight="1">
      <c r="K20371" s="1715"/>
      <c r="L20371" s="1715"/>
    </row>
    <row r="20372" spans="11:12" ht="15" customHeight="1">
      <c r="K20372" s="1715"/>
      <c r="L20372" s="1715"/>
    </row>
    <row r="20373" spans="11:12" ht="15" customHeight="1">
      <c r="K20373" s="1715"/>
      <c r="L20373" s="1715"/>
    </row>
    <row r="20374" spans="11:12" ht="15" customHeight="1">
      <c r="K20374" s="1715"/>
      <c r="L20374" s="1715"/>
    </row>
    <row r="20375" spans="11:12" ht="15" customHeight="1">
      <c r="K20375" s="1715"/>
      <c r="L20375" s="1715"/>
    </row>
    <row r="20376" spans="11:12" ht="15" customHeight="1">
      <c r="K20376" s="1715"/>
      <c r="L20376" s="1715"/>
    </row>
    <row r="20377" spans="11:12" ht="15" customHeight="1">
      <c r="K20377" s="1715"/>
      <c r="L20377" s="1715"/>
    </row>
    <row r="20378" spans="11:12" ht="15" customHeight="1">
      <c r="K20378" s="1715"/>
      <c r="L20378" s="1715"/>
    </row>
    <row r="20379" spans="11:12" ht="15" customHeight="1">
      <c r="K20379" s="1715"/>
      <c r="L20379" s="1715"/>
    </row>
    <row r="20380" spans="11:12" ht="15" customHeight="1">
      <c r="K20380" s="1715"/>
      <c r="L20380" s="1715"/>
    </row>
    <row r="20381" spans="11:12" ht="15" customHeight="1">
      <c r="K20381" s="1715"/>
      <c r="L20381" s="1715"/>
    </row>
    <row r="20382" spans="11:12" ht="15" customHeight="1">
      <c r="K20382" s="1715"/>
      <c r="L20382" s="1715"/>
    </row>
    <row r="20383" spans="11:12" ht="15" customHeight="1">
      <c r="K20383" s="1715"/>
      <c r="L20383" s="1715"/>
    </row>
    <row r="20384" spans="11:12" ht="15" customHeight="1">
      <c r="K20384" s="1715"/>
      <c r="L20384" s="1715"/>
    </row>
    <row r="20385" spans="11:12" ht="15" customHeight="1">
      <c r="K20385" s="1715"/>
      <c r="L20385" s="1715"/>
    </row>
    <row r="20386" spans="11:12" ht="15" customHeight="1">
      <c r="K20386" s="1715"/>
      <c r="L20386" s="1715"/>
    </row>
    <row r="20387" spans="11:12" ht="15" customHeight="1">
      <c r="K20387" s="1715"/>
      <c r="L20387" s="1715"/>
    </row>
    <row r="20388" spans="11:12" ht="15" customHeight="1">
      <c r="K20388" s="1715"/>
      <c r="L20388" s="1715"/>
    </row>
    <row r="20389" spans="11:12" ht="15" customHeight="1">
      <c r="K20389" s="1715"/>
      <c r="L20389" s="1715"/>
    </row>
    <row r="20390" spans="11:12" ht="15" customHeight="1">
      <c r="K20390" s="1715"/>
      <c r="L20390" s="1715"/>
    </row>
    <row r="20391" spans="11:12" ht="15" customHeight="1">
      <c r="K20391" s="1715"/>
      <c r="L20391" s="1715"/>
    </row>
    <row r="20392" spans="11:12" ht="15" customHeight="1">
      <c r="K20392" s="1715"/>
      <c r="L20392" s="1715"/>
    </row>
    <row r="20393" spans="11:12" ht="15" customHeight="1">
      <c r="K20393" s="1715"/>
      <c r="L20393" s="1715"/>
    </row>
    <row r="20394" spans="11:12" ht="15" customHeight="1">
      <c r="K20394" s="1715"/>
      <c r="L20394" s="1715"/>
    </row>
    <row r="20395" spans="11:12" ht="15" customHeight="1">
      <c r="K20395" s="1715"/>
      <c r="L20395" s="1715"/>
    </row>
    <row r="20396" spans="11:12" ht="15" customHeight="1">
      <c r="K20396" s="1715"/>
      <c r="L20396" s="1715"/>
    </row>
    <row r="20397" spans="11:12" ht="15" customHeight="1">
      <c r="K20397" s="1715"/>
      <c r="L20397" s="1715"/>
    </row>
    <row r="20398" spans="11:12" ht="15" customHeight="1">
      <c r="K20398" s="1715"/>
      <c r="L20398" s="1715"/>
    </row>
    <row r="20399" spans="11:12" ht="15" customHeight="1">
      <c r="K20399" s="1715"/>
      <c r="L20399" s="1715"/>
    </row>
    <row r="20400" spans="11:12" ht="15" customHeight="1">
      <c r="K20400" s="1715"/>
      <c r="L20400" s="1715"/>
    </row>
    <row r="20401" spans="11:12" ht="15" customHeight="1">
      <c r="K20401" s="1715"/>
      <c r="L20401" s="1715"/>
    </row>
    <row r="20402" spans="11:12" ht="15" customHeight="1">
      <c r="K20402" s="1715"/>
      <c r="L20402" s="1715"/>
    </row>
    <row r="20403" spans="11:12" ht="15" customHeight="1">
      <c r="K20403" s="1715"/>
      <c r="L20403" s="1715"/>
    </row>
    <row r="20404" spans="11:12" ht="15" customHeight="1">
      <c r="K20404" s="1715"/>
      <c r="L20404" s="1715"/>
    </row>
    <row r="20405" spans="11:12" ht="15" customHeight="1">
      <c r="K20405" s="1715"/>
      <c r="L20405" s="1715"/>
    </row>
    <row r="20406" spans="11:12" ht="15" customHeight="1">
      <c r="K20406" s="1715"/>
      <c r="L20406" s="1715"/>
    </row>
    <row r="20407" spans="11:12" ht="15" customHeight="1">
      <c r="K20407" s="1715"/>
      <c r="L20407" s="1715"/>
    </row>
    <row r="20408" spans="11:12" ht="15" customHeight="1">
      <c r="K20408" s="1715"/>
      <c r="L20408" s="1715"/>
    </row>
    <row r="20409" spans="11:12" ht="15" customHeight="1">
      <c r="K20409" s="1715"/>
      <c r="L20409" s="1715"/>
    </row>
    <row r="20410" spans="11:12" ht="15" customHeight="1">
      <c r="K20410" s="1715"/>
      <c r="L20410" s="1715"/>
    </row>
    <row r="20411" spans="11:12" ht="15" customHeight="1">
      <c r="K20411" s="1715"/>
      <c r="L20411" s="1715"/>
    </row>
    <row r="20412" spans="11:12" ht="15" customHeight="1">
      <c r="K20412" s="1715"/>
      <c r="L20412" s="1715"/>
    </row>
    <row r="20413" spans="11:12" ht="15" customHeight="1">
      <c r="K20413" s="1715"/>
      <c r="L20413" s="1715"/>
    </row>
    <row r="20414" spans="11:12" ht="15" customHeight="1">
      <c r="K20414" s="1715"/>
      <c r="L20414" s="1715"/>
    </row>
    <row r="20415" spans="11:12" ht="15" customHeight="1">
      <c r="K20415" s="1715"/>
      <c r="L20415" s="1715"/>
    </row>
    <row r="20416" spans="11:12" ht="15" customHeight="1">
      <c r="K20416" s="1715"/>
      <c r="L20416" s="1715"/>
    </row>
    <row r="20417" spans="11:12" ht="15" customHeight="1">
      <c r="K20417" s="1715"/>
      <c r="L20417" s="1715"/>
    </row>
    <row r="20418" spans="11:12" ht="15" customHeight="1">
      <c r="K20418" s="1715"/>
      <c r="L20418" s="1715"/>
    </row>
    <row r="20419" spans="11:12" ht="15" customHeight="1">
      <c r="K20419" s="1715"/>
      <c r="L20419" s="1715"/>
    </row>
    <row r="20420" spans="11:12" ht="15" customHeight="1">
      <c r="K20420" s="1715"/>
      <c r="L20420" s="1715"/>
    </row>
    <row r="20421" spans="11:12" ht="15" customHeight="1">
      <c r="K20421" s="1715"/>
      <c r="L20421" s="1715"/>
    </row>
    <row r="20422" spans="11:12" ht="15" customHeight="1">
      <c r="K20422" s="1715"/>
      <c r="L20422" s="1715"/>
    </row>
    <row r="20423" spans="11:12" ht="15" customHeight="1">
      <c r="K20423" s="1715"/>
      <c r="L20423" s="1715"/>
    </row>
    <row r="20424" spans="11:12" ht="15" customHeight="1">
      <c r="K20424" s="1715"/>
      <c r="L20424" s="1715"/>
    </row>
    <row r="20425" spans="11:12" ht="15" customHeight="1">
      <c r="K20425" s="1715"/>
      <c r="L20425" s="1715"/>
    </row>
    <row r="20426" spans="11:12" ht="15" customHeight="1">
      <c r="K20426" s="1715"/>
      <c r="L20426" s="1715"/>
    </row>
    <row r="20427" spans="11:12" ht="15" customHeight="1">
      <c r="K20427" s="1715"/>
      <c r="L20427" s="1715"/>
    </row>
    <row r="20428" spans="11:12" ht="15" customHeight="1">
      <c r="K20428" s="1715"/>
      <c r="L20428" s="1715"/>
    </row>
    <row r="20429" spans="11:12" ht="15" customHeight="1">
      <c r="K20429" s="1715"/>
      <c r="L20429" s="1715"/>
    </row>
    <row r="20430" spans="11:12" ht="15" customHeight="1">
      <c r="K20430" s="1715"/>
      <c r="L20430" s="1715"/>
    </row>
    <row r="20431" spans="11:12" ht="15" customHeight="1">
      <c r="K20431" s="1715"/>
      <c r="L20431" s="1715"/>
    </row>
    <row r="20432" spans="11:12" ht="15" customHeight="1">
      <c r="K20432" s="1715"/>
      <c r="L20432" s="1715"/>
    </row>
    <row r="20433" spans="11:12" ht="15" customHeight="1">
      <c r="K20433" s="1715"/>
      <c r="L20433" s="1715"/>
    </row>
    <row r="20434" spans="11:12" ht="15" customHeight="1">
      <c r="K20434" s="1715"/>
      <c r="L20434" s="1715"/>
    </row>
    <row r="20435" spans="11:12" ht="15" customHeight="1">
      <c r="K20435" s="1715"/>
      <c r="L20435" s="1715"/>
    </row>
    <row r="20436" spans="11:12" ht="15" customHeight="1">
      <c r="K20436" s="1715"/>
      <c r="L20436" s="1715"/>
    </row>
    <row r="20437" spans="11:12" ht="15" customHeight="1">
      <c r="K20437" s="1715"/>
      <c r="L20437" s="1715"/>
    </row>
    <row r="20438" spans="11:12" ht="15" customHeight="1">
      <c r="K20438" s="1715"/>
      <c r="L20438" s="1715"/>
    </row>
    <row r="20439" spans="11:12" ht="15" customHeight="1">
      <c r="K20439" s="1715"/>
      <c r="L20439" s="1715"/>
    </row>
    <row r="20440" spans="11:12" ht="15" customHeight="1">
      <c r="K20440" s="1715"/>
      <c r="L20440" s="1715"/>
    </row>
    <row r="20441" spans="11:12" ht="15" customHeight="1">
      <c r="K20441" s="1715"/>
      <c r="L20441" s="1715"/>
    </row>
    <row r="20442" spans="11:12" ht="15" customHeight="1">
      <c r="K20442" s="1715"/>
      <c r="L20442" s="1715"/>
    </row>
    <row r="20443" spans="11:12" ht="15" customHeight="1">
      <c r="K20443" s="1715"/>
      <c r="L20443" s="1715"/>
    </row>
    <row r="20444" spans="11:12" ht="15" customHeight="1">
      <c r="K20444" s="1715"/>
      <c r="L20444" s="1715"/>
    </row>
    <row r="20445" spans="11:12" ht="15" customHeight="1">
      <c r="K20445" s="1715"/>
      <c r="L20445" s="1715"/>
    </row>
    <row r="20446" spans="11:12" ht="15" customHeight="1">
      <c r="K20446" s="1715"/>
      <c r="L20446" s="1715"/>
    </row>
    <row r="20447" spans="11:12" ht="15" customHeight="1">
      <c r="K20447" s="1715"/>
      <c r="L20447" s="1715"/>
    </row>
    <row r="20448" spans="11:12" ht="15" customHeight="1">
      <c r="K20448" s="1715"/>
      <c r="L20448" s="1715"/>
    </row>
    <row r="20449" spans="11:12" ht="15" customHeight="1">
      <c r="K20449" s="1715"/>
      <c r="L20449" s="1715"/>
    </row>
    <row r="20450" spans="11:12" ht="15" customHeight="1">
      <c r="K20450" s="1715"/>
      <c r="L20450" s="1715"/>
    </row>
    <row r="20451" spans="11:12" ht="15" customHeight="1">
      <c r="K20451" s="1715"/>
      <c r="L20451" s="1715"/>
    </row>
    <row r="20452" spans="11:12" ht="15" customHeight="1">
      <c r="K20452" s="1715"/>
      <c r="L20452" s="1715"/>
    </row>
    <row r="20453" spans="11:12" ht="15" customHeight="1">
      <c r="K20453" s="1715"/>
      <c r="L20453" s="1715"/>
    </row>
    <row r="20454" spans="11:12" ht="15" customHeight="1">
      <c r="K20454" s="1715"/>
      <c r="L20454" s="1715"/>
    </row>
    <row r="20455" spans="11:12" ht="15" customHeight="1">
      <c r="K20455" s="1715"/>
      <c r="L20455" s="1715"/>
    </row>
    <row r="20456" spans="11:12" ht="15" customHeight="1">
      <c r="K20456" s="1715"/>
      <c r="L20456" s="1715"/>
    </row>
    <row r="20457" spans="11:12" ht="15" customHeight="1">
      <c r="K20457" s="1715"/>
      <c r="L20457" s="1715"/>
    </row>
    <row r="20458" spans="11:12" ht="15" customHeight="1">
      <c r="K20458" s="1715"/>
      <c r="L20458" s="1715"/>
    </row>
    <row r="20459" spans="11:12" ht="15" customHeight="1">
      <c r="K20459" s="1715"/>
      <c r="L20459" s="1715"/>
    </row>
    <row r="20460" spans="11:12" ht="15" customHeight="1">
      <c r="K20460" s="1715"/>
      <c r="L20460" s="1715"/>
    </row>
    <row r="20461" spans="11:12" ht="15" customHeight="1">
      <c r="K20461" s="1715"/>
      <c r="L20461" s="1715"/>
    </row>
    <row r="20462" spans="11:12" ht="15" customHeight="1">
      <c r="K20462" s="1715"/>
      <c r="L20462" s="1715"/>
    </row>
    <row r="20463" spans="11:12" ht="15" customHeight="1">
      <c r="K20463" s="1715"/>
      <c r="L20463" s="1715"/>
    </row>
    <row r="20464" spans="11:12" ht="15" customHeight="1">
      <c r="K20464" s="1715"/>
      <c r="L20464" s="1715"/>
    </row>
    <row r="20465" spans="11:12" ht="15" customHeight="1">
      <c r="K20465" s="1715"/>
      <c r="L20465" s="1715"/>
    </row>
    <row r="20466" spans="11:12" ht="15" customHeight="1">
      <c r="K20466" s="1715"/>
      <c r="L20466" s="1715"/>
    </row>
    <row r="20467" spans="11:12" ht="15" customHeight="1">
      <c r="K20467" s="1715"/>
      <c r="L20467" s="1715"/>
    </row>
    <row r="20468" spans="11:12" ht="15" customHeight="1">
      <c r="K20468" s="1715"/>
      <c r="L20468" s="1715"/>
    </row>
    <row r="20469" spans="11:12" ht="15" customHeight="1">
      <c r="K20469" s="1715"/>
      <c r="L20469" s="1715"/>
    </row>
    <row r="20470" spans="11:12" ht="15" customHeight="1">
      <c r="K20470" s="1715"/>
      <c r="L20470" s="1715"/>
    </row>
    <row r="20471" spans="11:12" ht="15" customHeight="1">
      <c r="K20471" s="1715"/>
      <c r="L20471" s="1715"/>
    </row>
    <row r="20472" spans="11:12" ht="15" customHeight="1">
      <c r="K20472" s="1715"/>
      <c r="L20472" s="1715"/>
    </row>
    <row r="20473" spans="11:12" ht="15" customHeight="1">
      <c r="K20473" s="1715"/>
      <c r="L20473" s="1715"/>
    </row>
    <row r="20474" spans="11:12" ht="15" customHeight="1">
      <c r="K20474" s="1715"/>
      <c r="L20474" s="1715"/>
    </row>
    <row r="20475" spans="11:12" ht="15" customHeight="1">
      <c r="K20475" s="1715"/>
      <c r="L20475" s="1715"/>
    </row>
    <row r="20476" spans="11:12" ht="15" customHeight="1">
      <c r="K20476" s="1715"/>
      <c r="L20476" s="1715"/>
    </row>
    <row r="20477" spans="11:12" ht="15" customHeight="1">
      <c r="K20477" s="1715"/>
      <c r="L20477" s="1715"/>
    </row>
    <row r="20478" spans="11:12" ht="15" customHeight="1">
      <c r="K20478" s="1715"/>
      <c r="L20478" s="1715"/>
    </row>
    <row r="20479" spans="11:12" ht="15" customHeight="1">
      <c r="K20479" s="1715"/>
      <c r="L20479" s="1715"/>
    </row>
    <row r="20480" spans="11:12" ht="15" customHeight="1">
      <c r="K20480" s="1715"/>
      <c r="L20480" s="1715"/>
    </row>
    <row r="20481" spans="11:12" ht="15" customHeight="1">
      <c r="K20481" s="1715"/>
      <c r="L20481" s="1715"/>
    </row>
    <row r="20482" spans="11:12" ht="15" customHeight="1">
      <c r="K20482" s="1715"/>
      <c r="L20482" s="1715"/>
    </row>
    <row r="20483" spans="11:12" ht="15" customHeight="1">
      <c r="K20483" s="1715"/>
      <c r="L20483" s="1715"/>
    </row>
    <row r="20484" spans="11:12" ht="15" customHeight="1">
      <c r="K20484" s="1715"/>
      <c r="L20484" s="1715"/>
    </row>
    <row r="20485" spans="11:12" ht="15" customHeight="1">
      <c r="K20485" s="1715"/>
      <c r="L20485" s="1715"/>
    </row>
    <row r="20486" spans="11:12" ht="15" customHeight="1">
      <c r="K20486" s="1715"/>
      <c r="L20486" s="1715"/>
    </row>
    <row r="20487" spans="11:12" ht="15" customHeight="1">
      <c r="K20487" s="1715"/>
      <c r="L20487" s="1715"/>
    </row>
    <row r="20488" spans="11:12" ht="15" customHeight="1">
      <c r="K20488" s="1715"/>
      <c r="L20488" s="1715"/>
    </row>
    <row r="20489" spans="11:12" ht="15" customHeight="1">
      <c r="K20489" s="1715"/>
      <c r="L20489" s="1715"/>
    </row>
    <row r="20490" spans="11:12" ht="15" customHeight="1">
      <c r="K20490" s="1715"/>
      <c r="L20490" s="1715"/>
    </row>
    <row r="20491" spans="11:12" ht="15" customHeight="1">
      <c r="K20491" s="1715"/>
      <c r="L20491" s="1715"/>
    </row>
    <row r="20492" spans="11:12" ht="15" customHeight="1">
      <c r="K20492" s="1715"/>
      <c r="L20492" s="1715"/>
    </row>
    <row r="20493" spans="11:12" ht="15" customHeight="1">
      <c r="K20493" s="1715"/>
      <c r="L20493" s="1715"/>
    </row>
    <row r="20494" spans="11:12" ht="15" customHeight="1">
      <c r="K20494" s="1715"/>
      <c r="L20494" s="1715"/>
    </row>
    <row r="20495" spans="11:12" ht="15" customHeight="1">
      <c r="K20495" s="1715"/>
      <c r="L20495" s="1715"/>
    </row>
    <row r="20496" spans="11:12" ht="15" customHeight="1">
      <c r="K20496" s="1715"/>
      <c r="L20496" s="1715"/>
    </row>
    <row r="20497" spans="11:12" ht="15" customHeight="1">
      <c r="K20497" s="1715"/>
      <c r="L20497" s="1715"/>
    </row>
    <row r="20498" spans="11:12" ht="15" customHeight="1">
      <c r="K20498" s="1715"/>
      <c r="L20498" s="1715"/>
    </row>
    <row r="20499" spans="11:12" ht="15" customHeight="1">
      <c r="K20499" s="1715"/>
      <c r="L20499" s="1715"/>
    </row>
    <row r="20500" spans="11:12" ht="15" customHeight="1">
      <c r="K20500" s="1715"/>
      <c r="L20500" s="1715"/>
    </row>
    <row r="20501" spans="11:12" ht="15" customHeight="1">
      <c r="K20501" s="1715"/>
      <c r="L20501" s="1715"/>
    </row>
    <row r="20502" spans="11:12" ht="15" customHeight="1">
      <c r="K20502" s="1715"/>
      <c r="L20502" s="1715"/>
    </row>
    <row r="20503" spans="11:12" ht="15" customHeight="1">
      <c r="K20503" s="1715"/>
      <c r="L20503" s="1715"/>
    </row>
    <row r="20504" spans="11:12" ht="15" customHeight="1">
      <c r="K20504" s="1715"/>
      <c r="L20504" s="1715"/>
    </row>
    <row r="20505" spans="11:12" ht="15" customHeight="1">
      <c r="K20505" s="1715"/>
      <c r="L20505" s="1715"/>
    </row>
    <row r="20506" spans="11:12" ht="15" customHeight="1">
      <c r="K20506" s="1715"/>
      <c r="L20506" s="1715"/>
    </row>
    <row r="20507" spans="11:12" ht="15" customHeight="1">
      <c r="K20507" s="1715"/>
      <c r="L20507" s="1715"/>
    </row>
    <row r="20508" spans="11:12" ht="15" customHeight="1">
      <c r="K20508" s="1715"/>
      <c r="L20508" s="1715"/>
    </row>
    <row r="20509" spans="11:12" ht="15" customHeight="1">
      <c r="K20509" s="1715"/>
      <c r="L20509" s="1715"/>
    </row>
    <row r="20510" spans="11:12" ht="15" customHeight="1">
      <c r="K20510" s="1715"/>
      <c r="L20510" s="1715"/>
    </row>
    <row r="20511" spans="11:12" ht="15" customHeight="1">
      <c r="K20511" s="1715"/>
      <c r="L20511" s="1715"/>
    </row>
    <row r="20512" spans="11:12" ht="15" customHeight="1">
      <c r="K20512" s="1715"/>
      <c r="L20512" s="1715"/>
    </row>
    <row r="20513" spans="11:12" ht="15" customHeight="1">
      <c r="K20513" s="1715"/>
      <c r="L20513" s="1715"/>
    </row>
    <row r="20514" spans="11:12" ht="15" customHeight="1">
      <c r="K20514" s="1715"/>
      <c r="L20514" s="1715"/>
    </row>
    <row r="20515" spans="11:12" ht="15" customHeight="1">
      <c r="K20515" s="1715"/>
      <c r="L20515" s="1715"/>
    </row>
    <row r="20516" spans="11:12" ht="15" customHeight="1">
      <c r="K20516" s="1715"/>
      <c r="L20516" s="1715"/>
    </row>
    <row r="20517" spans="11:12" ht="15" customHeight="1">
      <c r="K20517" s="1715"/>
      <c r="L20517" s="1715"/>
    </row>
    <row r="20518" spans="11:12" ht="15" customHeight="1">
      <c r="K20518" s="1715"/>
      <c r="L20518" s="1715"/>
    </row>
    <row r="20519" spans="11:12" ht="15" customHeight="1">
      <c r="K20519" s="1715"/>
      <c r="L20519" s="1715"/>
    </row>
    <row r="20520" spans="11:12" ht="15" customHeight="1">
      <c r="K20520" s="1715"/>
      <c r="L20520" s="1715"/>
    </row>
    <row r="20521" spans="11:12" ht="15" customHeight="1">
      <c r="K20521" s="1715"/>
      <c r="L20521" s="1715"/>
    </row>
    <row r="20522" spans="11:12" ht="15" customHeight="1">
      <c r="K20522" s="1715"/>
      <c r="L20522" s="1715"/>
    </row>
    <row r="20523" spans="11:12" ht="15" customHeight="1">
      <c r="K20523" s="1715"/>
      <c r="L20523" s="1715"/>
    </row>
    <row r="20524" spans="11:12" ht="15" customHeight="1">
      <c r="K20524" s="1715"/>
      <c r="L20524" s="1715"/>
    </row>
    <row r="20525" spans="11:12" ht="15" customHeight="1">
      <c r="K20525" s="1715"/>
      <c r="L20525" s="1715"/>
    </row>
    <row r="20526" spans="11:12" ht="15" customHeight="1">
      <c r="K20526" s="1715"/>
      <c r="L20526" s="1715"/>
    </row>
    <row r="20527" spans="11:12" ht="15" customHeight="1">
      <c r="K20527" s="1715"/>
      <c r="L20527" s="1715"/>
    </row>
    <row r="20528" spans="11:12" ht="15" customHeight="1">
      <c r="K20528" s="1715"/>
      <c r="L20528" s="1715"/>
    </row>
    <row r="20529" spans="11:12" ht="15" customHeight="1">
      <c r="K20529" s="1715"/>
      <c r="L20529" s="1715"/>
    </row>
    <row r="20530" spans="11:12" ht="15" customHeight="1">
      <c r="K20530" s="1715"/>
      <c r="L20530" s="1715"/>
    </row>
    <row r="20531" spans="11:12" ht="15" customHeight="1">
      <c r="K20531" s="1715"/>
      <c r="L20531" s="1715"/>
    </row>
    <row r="20532" spans="11:12" ht="15" customHeight="1">
      <c r="K20532" s="1715"/>
      <c r="L20532" s="1715"/>
    </row>
    <row r="20533" spans="11:12" ht="15" customHeight="1">
      <c r="K20533" s="1715"/>
      <c r="L20533" s="1715"/>
    </row>
    <row r="20534" spans="11:12" ht="15" customHeight="1">
      <c r="K20534" s="1715"/>
      <c r="L20534" s="1715"/>
    </row>
    <row r="20535" spans="11:12" ht="15" customHeight="1">
      <c r="K20535" s="1715"/>
      <c r="L20535" s="1715"/>
    </row>
    <row r="20536" spans="11:12" ht="15" customHeight="1">
      <c r="K20536" s="1715"/>
      <c r="L20536" s="1715"/>
    </row>
    <row r="20537" spans="11:12" ht="15" customHeight="1">
      <c r="K20537" s="1715"/>
      <c r="L20537" s="1715"/>
    </row>
    <row r="20538" spans="11:12" ht="15" customHeight="1">
      <c r="K20538" s="1715"/>
      <c r="L20538" s="1715"/>
    </row>
    <row r="20539" spans="11:12" ht="15" customHeight="1">
      <c r="K20539" s="1715"/>
      <c r="L20539" s="1715"/>
    </row>
    <row r="20540" spans="11:12" ht="15" customHeight="1">
      <c r="K20540" s="1715"/>
      <c r="L20540" s="1715"/>
    </row>
    <row r="20541" spans="11:12" ht="15" customHeight="1">
      <c r="K20541" s="1715"/>
      <c r="L20541" s="1715"/>
    </row>
    <row r="20542" spans="11:12" ht="15" customHeight="1">
      <c r="K20542" s="1715"/>
      <c r="L20542" s="1715"/>
    </row>
    <row r="20543" spans="11:12" ht="15" customHeight="1">
      <c r="K20543" s="1715"/>
      <c r="L20543" s="1715"/>
    </row>
    <row r="20544" spans="11:12" ht="15" customHeight="1">
      <c r="K20544" s="1715"/>
      <c r="L20544" s="1715"/>
    </row>
    <row r="20545" spans="11:12" ht="15" customHeight="1">
      <c r="K20545" s="1715"/>
      <c r="L20545" s="1715"/>
    </row>
    <row r="20546" spans="11:12" ht="15" customHeight="1">
      <c r="K20546" s="1715"/>
      <c r="L20546" s="1715"/>
    </row>
    <row r="20547" spans="11:12" ht="15" customHeight="1">
      <c r="K20547" s="1715"/>
      <c r="L20547" s="1715"/>
    </row>
    <row r="20548" spans="11:12" ht="15" customHeight="1">
      <c r="K20548" s="1715"/>
      <c r="L20548" s="1715"/>
    </row>
    <row r="20549" spans="11:12" ht="15" customHeight="1">
      <c r="K20549" s="1715"/>
      <c r="L20549" s="1715"/>
    </row>
    <row r="20550" spans="11:12" ht="15" customHeight="1">
      <c r="K20550" s="1715"/>
      <c r="L20550" s="1715"/>
    </row>
    <row r="20551" spans="11:12" ht="15" customHeight="1">
      <c r="K20551" s="1715"/>
      <c r="L20551" s="1715"/>
    </row>
    <row r="20552" spans="11:12" ht="15" customHeight="1">
      <c r="K20552" s="1715"/>
      <c r="L20552" s="1715"/>
    </row>
    <row r="20553" spans="11:12" ht="15" customHeight="1">
      <c r="K20553" s="1715"/>
      <c r="L20553" s="1715"/>
    </row>
    <row r="20554" spans="11:12" ht="15" customHeight="1">
      <c r="K20554" s="1715"/>
      <c r="L20554" s="1715"/>
    </row>
    <row r="20555" spans="11:12" ht="15" customHeight="1">
      <c r="K20555" s="1715"/>
      <c r="L20555" s="1715"/>
    </row>
    <row r="20556" spans="11:12" ht="15" customHeight="1">
      <c r="K20556" s="1715"/>
      <c r="L20556" s="1715"/>
    </row>
    <row r="20557" spans="11:12" ht="15" customHeight="1">
      <c r="K20557" s="1715"/>
      <c r="L20557" s="1715"/>
    </row>
    <row r="20558" spans="11:12" ht="15" customHeight="1">
      <c r="K20558" s="1715"/>
      <c r="L20558" s="1715"/>
    </row>
    <row r="20559" spans="11:12" ht="15" customHeight="1">
      <c r="K20559" s="1715"/>
      <c r="L20559" s="1715"/>
    </row>
    <row r="20560" spans="11:12" ht="15" customHeight="1">
      <c r="K20560" s="1715"/>
      <c r="L20560" s="1715"/>
    </row>
    <row r="20561" spans="11:12" ht="15" customHeight="1">
      <c r="K20561" s="1715"/>
      <c r="L20561" s="1715"/>
    </row>
    <row r="20562" spans="11:12" ht="15" customHeight="1">
      <c r="K20562" s="1715"/>
      <c r="L20562" s="1715"/>
    </row>
    <row r="20563" spans="11:12" ht="15" customHeight="1">
      <c r="K20563" s="1715"/>
      <c r="L20563" s="1715"/>
    </row>
    <row r="20564" spans="11:12" ht="15" customHeight="1">
      <c r="K20564" s="1715"/>
      <c r="L20564" s="1715"/>
    </row>
    <row r="20565" spans="11:12" ht="15" customHeight="1">
      <c r="K20565" s="1715"/>
      <c r="L20565" s="1715"/>
    </row>
    <row r="20566" spans="11:12" ht="15" customHeight="1">
      <c r="K20566" s="1715"/>
      <c r="L20566" s="1715"/>
    </row>
    <row r="20567" spans="11:12" ht="15" customHeight="1">
      <c r="K20567" s="1715"/>
      <c r="L20567" s="1715"/>
    </row>
    <row r="20568" spans="11:12" ht="15" customHeight="1">
      <c r="K20568" s="1715"/>
      <c r="L20568" s="1715"/>
    </row>
    <row r="20569" spans="11:12" ht="15" customHeight="1">
      <c r="K20569" s="1715"/>
      <c r="L20569" s="1715"/>
    </row>
    <row r="20570" spans="11:12" ht="15" customHeight="1">
      <c r="K20570" s="1715"/>
      <c r="L20570" s="1715"/>
    </row>
    <row r="20571" spans="11:12" ht="15" customHeight="1">
      <c r="K20571" s="1715"/>
      <c r="L20571" s="1715"/>
    </row>
    <row r="20572" spans="11:12" ht="15" customHeight="1">
      <c r="K20572" s="1715"/>
      <c r="L20572" s="1715"/>
    </row>
    <row r="20573" spans="11:12" ht="15" customHeight="1">
      <c r="K20573" s="1715"/>
      <c r="L20573" s="1715"/>
    </row>
    <row r="20574" spans="11:12" ht="15" customHeight="1">
      <c r="K20574" s="1715"/>
      <c r="L20574" s="1715"/>
    </row>
    <row r="20575" spans="11:12" ht="15" customHeight="1">
      <c r="K20575" s="1715"/>
      <c r="L20575" s="1715"/>
    </row>
    <row r="20576" spans="11:12" ht="15" customHeight="1">
      <c r="K20576" s="1715"/>
      <c r="L20576" s="1715"/>
    </row>
    <row r="20577" spans="11:12" ht="15" customHeight="1">
      <c r="K20577" s="1715"/>
      <c r="L20577" s="1715"/>
    </row>
    <row r="20578" spans="11:12" ht="15" customHeight="1">
      <c r="K20578" s="1715"/>
      <c r="L20578" s="1715"/>
    </row>
    <row r="20579" spans="11:12" ht="15" customHeight="1">
      <c r="K20579" s="1715"/>
      <c r="L20579" s="1715"/>
    </row>
    <row r="20580" spans="11:12" ht="15" customHeight="1">
      <c r="K20580" s="1715"/>
      <c r="L20580" s="1715"/>
    </row>
    <row r="20581" spans="11:12" ht="15" customHeight="1">
      <c r="K20581" s="1715"/>
      <c r="L20581" s="1715"/>
    </row>
    <row r="20582" spans="11:12" ht="15" customHeight="1">
      <c r="K20582" s="1715"/>
      <c r="L20582" s="1715"/>
    </row>
    <row r="20583" spans="11:12" ht="15" customHeight="1">
      <c r="K20583" s="1715"/>
      <c r="L20583" s="1715"/>
    </row>
    <row r="20584" spans="11:12" ht="15" customHeight="1">
      <c r="K20584" s="1715"/>
      <c r="L20584" s="1715"/>
    </row>
    <row r="20585" spans="11:12" ht="15" customHeight="1">
      <c r="K20585" s="1715"/>
      <c r="L20585" s="1715"/>
    </row>
    <row r="20586" spans="11:12" ht="15" customHeight="1">
      <c r="K20586" s="1715"/>
      <c r="L20586" s="1715"/>
    </row>
    <row r="20587" spans="11:12" ht="15" customHeight="1">
      <c r="K20587" s="1715"/>
      <c r="L20587" s="1715"/>
    </row>
    <row r="20588" spans="11:12" ht="15" customHeight="1">
      <c r="K20588" s="1715"/>
      <c r="L20588" s="1715"/>
    </row>
    <row r="20589" spans="11:12" ht="15" customHeight="1">
      <c r="K20589" s="1715"/>
      <c r="L20589" s="1715"/>
    </row>
    <row r="20590" spans="11:12" ht="15" customHeight="1">
      <c r="K20590" s="1715"/>
      <c r="L20590" s="1715"/>
    </row>
    <row r="20591" spans="11:12" ht="15" customHeight="1">
      <c r="K20591" s="1715"/>
      <c r="L20591" s="1715"/>
    </row>
    <row r="20592" spans="11:12" ht="15" customHeight="1">
      <c r="K20592" s="1715"/>
      <c r="L20592" s="1715"/>
    </row>
    <row r="20593" spans="11:12" ht="15" customHeight="1">
      <c r="K20593" s="1715"/>
      <c r="L20593" s="1715"/>
    </row>
    <row r="20594" spans="11:12" ht="15" customHeight="1">
      <c r="K20594" s="1715"/>
      <c r="L20594" s="1715"/>
    </row>
    <row r="20595" spans="11:12" ht="15" customHeight="1">
      <c r="K20595" s="1715"/>
      <c r="L20595" s="1715"/>
    </row>
    <row r="20596" spans="11:12" ht="15" customHeight="1">
      <c r="K20596" s="1715"/>
      <c r="L20596" s="1715"/>
    </row>
    <row r="20597" spans="11:12" ht="15" customHeight="1">
      <c r="K20597" s="1715"/>
      <c r="L20597" s="1715"/>
    </row>
    <row r="20598" spans="11:12" ht="15" customHeight="1">
      <c r="K20598" s="1715"/>
      <c r="L20598" s="1715"/>
    </row>
    <row r="20599" spans="11:12" ht="15" customHeight="1">
      <c r="K20599" s="1715"/>
      <c r="L20599" s="1715"/>
    </row>
    <row r="20600" spans="11:12" ht="15" customHeight="1">
      <c r="K20600" s="1715"/>
      <c r="L20600" s="1715"/>
    </row>
    <row r="20601" spans="11:12" ht="15" customHeight="1">
      <c r="K20601" s="1715"/>
      <c r="L20601" s="1715"/>
    </row>
    <row r="20602" spans="11:12" ht="15" customHeight="1">
      <c r="K20602" s="1715"/>
      <c r="L20602" s="1715"/>
    </row>
    <row r="20603" spans="11:12" ht="15" customHeight="1">
      <c r="K20603" s="1715"/>
      <c r="L20603" s="1715"/>
    </row>
    <row r="20604" spans="11:12" ht="15" customHeight="1">
      <c r="K20604" s="1715"/>
      <c r="L20604" s="1715"/>
    </row>
    <row r="20605" spans="11:12" ht="15" customHeight="1">
      <c r="K20605" s="1715"/>
      <c r="L20605" s="1715"/>
    </row>
    <row r="20606" spans="11:12" ht="15" customHeight="1">
      <c r="K20606" s="1715"/>
      <c r="L20606" s="1715"/>
    </row>
    <row r="20607" spans="11:12" ht="15" customHeight="1">
      <c r="K20607" s="1715"/>
      <c r="L20607" s="1715"/>
    </row>
    <row r="20608" spans="11:12" ht="15" customHeight="1">
      <c r="K20608" s="1715"/>
      <c r="L20608" s="1715"/>
    </row>
    <row r="20609" spans="11:12" ht="15" customHeight="1">
      <c r="K20609" s="1715"/>
      <c r="L20609" s="1715"/>
    </row>
    <row r="20610" spans="11:12" ht="15" customHeight="1">
      <c r="K20610" s="1715"/>
      <c r="L20610" s="1715"/>
    </row>
    <row r="20611" spans="11:12" ht="15" customHeight="1">
      <c r="K20611" s="1715"/>
      <c r="L20611" s="1715"/>
    </row>
    <row r="20612" spans="11:12" ht="15" customHeight="1">
      <c r="K20612" s="1715"/>
      <c r="L20612" s="1715"/>
    </row>
    <row r="20613" spans="11:12" ht="15" customHeight="1">
      <c r="K20613" s="1715"/>
      <c r="L20613" s="1715"/>
    </row>
    <row r="20614" spans="11:12" ht="15" customHeight="1">
      <c r="K20614" s="1715"/>
      <c r="L20614" s="1715"/>
    </row>
    <row r="20615" spans="11:12" ht="15" customHeight="1">
      <c r="K20615" s="1715"/>
      <c r="L20615" s="1715"/>
    </row>
    <row r="20616" spans="11:12" ht="15" customHeight="1">
      <c r="K20616" s="1715"/>
      <c r="L20616" s="1715"/>
    </row>
    <row r="20617" spans="11:12" ht="15" customHeight="1">
      <c r="K20617" s="1715"/>
      <c r="L20617" s="1715"/>
    </row>
    <row r="20618" spans="11:12" ht="15" customHeight="1">
      <c r="K20618" s="1715"/>
      <c r="L20618" s="1715"/>
    </row>
    <row r="20619" spans="11:12" ht="15" customHeight="1">
      <c r="K20619" s="1715"/>
      <c r="L20619" s="1715"/>
    </row>
    <row r="20620" spans="11:12" ht="15" customHeight="1">
      <c r="K20620" s="1715"/>
      <c r="L20620" s="1715"/>
    </row>
    <row r="20621" spans="11:12" ht="15" customHeight="1">
      <c r="K20621" s="1715"/>
      <c r="L20621" s="1715"/>
    </row>
    <row r="20622" spans="11:12" ht="15" customHeight="1">
      <c r="K20622" s="1715"/>
      <c r="L20622" s="1715"/>
    </row>
    <row r="20623" spans="11:12" ht="15" customHeight="1">
      <c r="K20623" s="1715"/>
      <c r="L20623" s="1715"/>
    </row>
    <row r="20624" spans="11:12" ht="15" customHeight="1">
      <c r="K20624" s="1715"/>
      <c r="L20624" s="1715"/>
    </row>
    <row r="20625" spans="11:12" ht="15" customHeight="1">
      <c r="K20625" s="1715"/>
      <c r="L20625" s="1715"/>
    </row>
    <row r="20626" spans="11:12" ht="15" customHeight="1">
      <c r="K20626" s="1715"/>
      <c r="L20626" s="1715"/>
    </row>
    <row r="20627" spans="11:12" ht="15" customHeight="1">
      <c r="K20627" s="1715"/>
      <c r="L20627" s="1715"/>
    </row>
    <row r="20628" spans="11:12" ht="15" customHeight="1">
      <c r="K20628" s="1715"/>
      <c r="L20628" s="1715"/>
    </row>
    <row r="20629" spans="11:12" ht="15" customHeight="1">
      <c r="K20629" s="1715"/>
      <c r="L20629" s="1715"/>
    </row>
    <row r="20630" spans="11:12" ht="15" customHeight="1">
      <c r="K20630" s="1715"/>
      <c r="L20630" s="1715"/>
    </row>
    <row r="20631" spans="11:12" ht="15" customHeight="1">
      <c r="K20631" s="1715"/>
      <c r="L20631" s="1715"/>
    </row>
    <row r="20632" spans="11:12" ht="15" customHeight="1">
      <c r="K20632" s="1715"/>
      <c r="L20632" s="1715"/>
    </row>
    <row r="20633" spans="11:12" ht="15" customHeight="1">
      <c r="K20633" s="1715"/>
      <c r="L20633" s="1715"/>
    </row>
    <row r="20634" spans="11:12" ht="15" customHeight="1">
      <c r="K20634" s="1715"/>
      <c r="L20634" s="1715"/>
    </row>
    <row r="20635" spans="11:12" ht="15" customHeight="1">
      <c r="K20635" s="1715"/>
      <c r="L20635" s="1715"/>
    </row>
    <row r="20636" spans="11:12" ht="15" customHeight="1">
      <c r="K20636" s="1715"/>
      <c r="L20636" s="1715"/>
    </row>
    <row r="20637" spans="11:12" ht="15" customHeight="1">
      <c r="K20637" s="1715"/>
      <c r="L20637" s="1715"/>
    </row>
    <row r="20638" spans="11:12" ht="15" customHeight="1">
      <c r="K20638" s="1715"/>
      <c r="L20638" s="1715"/>
    </row>
    <row r="20639" spans="11:12" ht="15" customHeight="1">
      <c r="K20639" s="1715"/>
      <c r="L20639" s="1715"/>
    </row>
    <row r="20640" spans="11:12" ht="15" customHeight="1">
      <c r="K20640" s="1715"/>
      <c r="L20640" s="1715"/>
    </row>
    <row r="20641" spans="11:12" ht="15" customHeight="1">
      <c r="K20641" s="1715"/>
      <c r="L20641" s="1715"/>
    </row>
    <row r="20642" spans="11:12" ht="15" customHeight="1">
      <c r="K20642" s="1715"/>
      <c r="L20642" s="1715"/>
    </row>
    <row r="20643" spans="11:12" ht="15" customHeight="1">
      <c r="K20643" s="1715"/>
      <c r="L20643" s="1715"/>
    </row>
    <row r="20644" spans="11:12" ht="15" customHeight="1">
      <c r="K20644" s="1715"/>
      <c r="L20644" s="1715"/>
    </row>
    <row r="20645" spans="11:12" ht="15" customHeight="1">
      <c r="K20645" s="1715"/>
      <c r="L20645" s="1715"/>
    </row>
    <row r="20646" spans="11:12" ht="15" customHeight="1">
      <c r="K20646" s="1715"/>
      <c r="L20646" s="1715"/>
    </row>
    <row r="20647" spans="11:12" ht="15" customHeight="1">
      <c r="K20647" s="1715"/>
      <c r="L20647" s="1715"/>
    </row>
    <row r="20648" spans="11:12" ht="15" customHeight="1">
      <c r="K20648" s="1715"/>
      <c r="L20648" s="1715"/>
    </row>
    <row r="20649" spans="11:12" ht="15" customHeight="1">
      <c r="K20649" s="1715"/>
      <c r="L20649" s="1715"/>
    </row>
    <row r="20650" spans="11:12" ht="15" customHeight="1">
      <c r="K20650" s="1715"/>
      <c r="L20650" s="1715"/>
    </row>
    <row r="20651" spans="11:12" ht="15" customHeight="1">
      <c r="K20651" s="1715"/>
      <c r="L20651" s="1715"/>
    </row>
    <row r="20652" spans="11:12" ht="15" customHeight="1">
      <c r="K20652" s="1715"/>
      <c r="L20652" s="1715"/>
    </row>
    <row r="20653" spans="11:12" ht="15" customHeight="1">
      <c r="K20653" s="1715"/>
      <c r="L20653" s="1715"/>
    </row>
    <row r="20654" spans="11:12" ht="15" customHeight="1">
      <c r="K20654" s="1715"/>
      <c r="L20654" s="1715"/>
    </row>
    <row r="20655" spans="11:12" ht="15" customHeight="1">
      <c r="K20655" s="1715"/>
      <c r="L20655" s="1715"/>
    </row>
    <row r="20656" spans="11:12" ht="15" customHeight="1">
      <c r="K20656" s="1715"/>
      <c r="L20656" s="1715"/>
    </row>
    <row r="20657" spans="11:12" ht="15" customHeight="1">
      <c r="K20657" s="1715"/>
      <c r="L20657" s="1715"/>
    </row>
    <row r="20658" spans="11:12" ht="15" customHeight="1">
      <c r="K20658" s="1715"/>
      <c r="L20658" s="1715"/>
    </row>
    <row r="20659" spans="11:12" ht="15" customHeight="1">
      <c r="K20659" s="1715"/>
      <c r="L20659" s="1715"/>
    </row>
    <row r="20660" spans="11:12" ht="15" customHeight="1">
      <c r="K20660" s="1715"/>
      <c r="L20660" s="1715"/>
    </row>
    <row r="20661" spans="11:12" ht="15" customHeight="1">
      <c r="K20661" s="1715"/>
      <c r="L20661" s="1715"/>
    </row>
    <row r="20662" spans="11:12" ht="15" customHeight="1">
      <c r="K20662" s="1715"/>
      <c r="L20662" s="1715"/>
    </row>
    <row r="20663" spans="11:12" ht="15" customHeight="1">
      <c r="K20663" s="1715"/>
      <c r="L20663" s="1715"/>
    </row>
    <row r="20664" spans="11:12" ht="15" customHeight="1">
      <c r="K20664" s="1715"/>
      <c r="L20664" s="1715"/>
    </row>
    <row r="20665" spans="11:12" ht="15" customHeight="1">
      <c r="K20665" s="1715"/>
      <c r="L20665" s="1715"/>
    </row>
    <row r="20666" spans="11:12" ht="15" customHeight="1">
      <c r="K20666" s="1715"/>
      <c r="L20666" s="1715"/>
    </row>
    <row r="20667" spans="11:12" ht="15" customHeight="1">
      <c r="K20667" s="1715"/>
      <c r="L20667" s="1715"/>
    </row>
    <row r="20668" spans="11:12" ht="15" customHeight="1">
      <c r="K20668" s="1715"/>
      <c r="L20668" s="1715"/>
    </row>
    <row r="20669" spans="11:12" ht="15" customHeight="1">
      <c r="K20669" s="1715"/>
      <c r="L20669" s="1715"/>
    </row>
    <row r="20670" spans="11:12" ht="15" customHeight="1">
      <c r="K20670" s="1715"/>
      <c r="L20670" s="1715"/>
    </row>
    <row r="20671" spans="11:12" ht="15" customHeight="1">
      <c r="K20671" s="1715"/>
      <c r="L20671" s="1715"/>
    </row>
    <row r="20672" spans="11:12" ht="15" customHeight="1">
      <c r="K20672" s="1715"/>
      <c r="L20672" s="1715"/>
    </row>
    <row r="20673" spans="11:12" ht="15" customHeight="1">
      <c r="K20673" s="1715"/>
      <c r="L20673" s="1715"/>
    </row>
    <row r="20674" spans="11:12" ht="15" customHeight="1">
      <c r="K20674" s="1715"/>
      <c r="L20674" s="1715"/>
    </row>
    <row r="20675" spans="11:12" ht="15" customHeight="1">
      <c r="K20675" s="1715"/>
      <c r="L20675" s="1715"/>
    </row>
    <row r="20676" spans="11:12" ht="15" customHeight="1">
      <c r="K20676" s="1715"/>
      <c r="L20676" s="1715"/>
    </row>
    <row r="20677" spans="11:12" ht="15" customHeight="1">
      <c r="K20677" s="1715"/>
      <c r="L20677" s="1715"/>
    </row>
    <row r="20678" spans="11:12" ht="15" customHeight="1">
      <c r="K20678" s="1715"/>
      <c r="L20678" s="1715"/>
    </row>
    <row r="20679" spans="11:12" ht="15" customHeight="1">
      <c r="K20679" s="1715"/>
      <c r="L20679" s="1715"/>
    </row>
    <row r="20680" spans="11:12" ht="15" customHeight="1">
      <c r="K20680" s="1715"/>
      <c r="L20680" s="1715"/>
    </row>
    <row r="20681" spans="11:12" ht="15" customHeight="1">
      <c r="K20681" s="1715"/>
      <c r="L20681" s="1715"/>
    </row>
    <row r="20682" spans="11:12" ht="15" customHeight="1">
      <c r="K20682" s="1715"/>
      <c r="L20682" s="1715"/>
    </row>
    <row r="20683" spans="11:12" ht="15" customHeight="1">
      <c r="K20683" s="1715"/>
      <c r="L20683" s="1715"/>
    </row>
    <row r="20684" spans="11:12" ht="15" customHeight="1">
      <c r="K20684" s="1715"/>
      <c r="L20684" s="1715"/>
    </row>
    <row r="20685" spans="11:12" ht="15" customHeight="1">
      <c r="K20685" s="1715"/>
      <c r="L20685" s="1715"/>
    </row>
    <row r="20686" spans="11:12" ht="15" customHeight="1">
      <c r="K20686" s="1715"/>
      <c r="L20686" s="1715"/>
    </row>
    <row r="20687" spans="11:12" ht="15" customHeight="1">
      <c r="K20687" s="1715"/>
      <c r="L20687" s="1715"/>
    </row>
    <row r="20688" spans="11:12" ht="15" customHeight="1">
      <c r="K20688" s="1715"/>
      <c r="L20688" s="1715"/>
    </row>
    <row r="20689" spans="11:12" ht="15" customHeight="1">
      <c r="K20689" s="1715"/>
      <c r="L20689" s="1715"/>
    </row>
    <row r="20690" spans="11:12" ht="15" customHeight="1">
      <c r="K20690" s="1715"/>
      <c r="L20690" s="1715"/>
    </row>
    <row r="20691" spans="11:12" ht="15" customHeight="1">
      <c r="K20691" s="1715"/>
      <c r="L20691" s="1715"/>
    </row>
    <row r="20692" spans="11:12" ht="15" customHeight="1">
      <c r="K20692" s="1715"/>
      <c r="L20692" s="1715"/>
    </row>
    <row r="20693" spans="11:12" ht="15" customHeight="1">
      <c r="K20693" s="1715"/>
      <c r="L20693" s="1715"/>
    </row>
    <row r="20694" spans="11:12" ht="15" customHeight="1">
      <c r="K20694" s="1715"/>
      <c r="L20694" s="1715"/>
    </row>
    <row r="20695" spans="11:12" ht="15" customHeight="1">
      <c r="K20695" s="1715"/>
      <c r="L20695" s="1715"/>
    </row>
    <row r="20696" spans="11:12" ht="15" customHeight="1">
      <c r="K20696" s="1715"/>
      <c r="L20696" s="1715"/>
    </row>
    <row r="20697" spans="11:12" ht="15" customHeight="1">
      <c r="K20697" s="1715"/>
      <c r="L20697" s="1715"/>
    </row>
    <row r="20698" spans="11:12" ht="15" customHeight="1">
      <c r="K20698" s="1715"/>
      <c r="L20698" s="1715"/>
    </row>
    <row r="20699" spans="11:12" ht="15" customHeight="1">
      <c r="K20699" s="1715"/>
      <c r="L20699" s="1715"/>
    </row>
    <row r="20700" spans="11:12" ht="15" customHeight="1">
      <c r="K20700" s="1715"/>
      <c r="L20700" s="1715"/>
    </row>
    <row r="20701" spans="11:12" ht="15" customHeight="1">
      <c r="K20701" s="1715"/>
      <c r="L20701" s="1715"/>
    </row>
    <row r="20702" spans="11:12" ht="15" customHeight="1">
      <c r="K20702" s="1715"/>
      <c r="L20702" s="1715"/>
    </row>
    <row r="20703" spans="11:12" ht="15" customHeight="1">
      <c r="K20703" s="1715"/>
      <c r="L20703" s="1715"/>
    </row>
    <row r="20704" spans="11:12" ht="15" customHeight="1">
      <c r="K20704" s="1715"/>
      <c r="L20704" s="1715"/>
    </row>
    <row r="20705" spans="11:12" ht="15" customHeight="1">
      <c r="K20705" s="1715"/>
      <c r="L20705" s="1715"/>
    </row>
    <row r="20706" spans="11:12" ht="15" customHeight="1">
      <c r="K20706" s="1715"/>
      <c r="L20706" s="1715"/>
    </row>
    <row r="20707" spans="11:12" ht="15" customHeight="1">
      <c r="K20707" s="1715"/>
      <c r="L20707" s="1715"/>
    </row>
    <row r="20708" spans="11:12" ht="15" customHeight="1">
      <c r="K20708" s="1715"/>
      <c r="L20708" s="1715"/>
    </row>
    <row r="20709" spans="11:12" ht="15" customHeight="1">
      <c r="K20709" s="1715"/>
      <c r="L20709" s="1715"/>
    </row>
    <row r="20710" spans="11:12" ht="15" customHeight="1">
      <c r="K20710" s="1715"/>
      <c r="L20710" s="1715"/>
    </row>
    <row r="20711" spans="11:12" ht="15" customHeight="1">
      <c r="K20711" s="1715"/>
      <c r="L20711" s="1715"/>
    </row>
    <row r="20712" spans="11:12" ht="15" customHeight="1">
      <c r="K20712" s="1715"/>
      <c r="L20712" s="1715"/>
    </row>
    <row r="20713" spans="11:12" ht="15" customHeight="1">
      <c r="K20713" s="1715"/>
      <c r="L20713" s="1715"/>
    </row>
    <row r="20714" spans="11:12" ht="15" customHeight="1">
      <c r="K20714" s="1715"/>
      <c r="L20714" s="1715"/>
    </row>
    <row r="20715" spans="11:12" ht="15" customHeight="1">
      <c r="K20715" s="1715"/>
      <c r="L20715" s="1715"/>
    </row>
    <row r="20716" spans="11:12" ht="15" customHeight="1">
      <c r="K20716" s="1715"/>
      <c r="L20716" s="1715"/>
    </row>
    <row r="20717" spans="11:12" ht="15" customHeight="1">
      <c r="K20717" s="1715"/>
      <c r="L20717" s="1715"/>
    </row>
    <row r="20718" spans="11:12" ht="15" customHeight="1">
      <c r="K20718" s="1715"/>
      <c r="L20718" s="1715"/>
    </row>
    <row r="20719" spans="11:12" ht="15" customHeight="1">
      <c r="K20719" s="1715"/>
      <c r="L20719" s="1715"/>
    </row>
    <row r="20720" spans="11:12" ht="15" customHeight="1">
      <c r="K20720" s="1715"/>
      <c r="L20720" s="1715"/>
    </row>
    <row r="20721" spans="11:12" ht="15" customHeight="1">
      <c r="K20721" s="1715"/>
      <c r="L20721" s="1715"/>
    </row>
    <row r="20722" spans="11:12" ht="15" customHeight="1">
      <c r="K20722" s="1715"/>
      <c r="L20722" s="1715"/>
    </row>
    <row r="20723" spans="11:12" ht="15" customHeight="1">
      <c r="K20723" s="1715"/>
      <c r="L20723" s="1715"/>
    </row>
    <row r="20724" spans="11:12" ht="15" customHeight="1">
      <c r="K20724" s="1715"/>
      <c r="L20724" s="1715"/>
    </row>
    <row r="20725" spans="11:12" ht="15" customHeight="1">
      <c r="K20725" s="1715"/>
      <c r="L20725" s="1715"/>
    </row>
    <row r="20726" spans="11:12" ht="15" customHeight="1">
      <c r="K20726" s="1715"/>
      <c r="L20726" s="1715"/>
    </row>
    <row r="20727" spans="11:12" ht="15" customHeight="1">
      <c r="K20727" s="1715"/>
      <c r="L20727" s="1715"/>
    </row>
    <row r="20728" spans="11:12" ht="15" customHeight="1">
      <c r="K20728" s="1715"/>
      <c r="L20728" s="1715"/>
    </row>
    <row r="20729" spans="11:12" ht="15" customHeight="1">
      <c r="K20729" s="1715"/>
      <c r="L20729" s="1715"/>
    </row>
    <row r="20730" spans="11:12" ht="15" customHeight="1">
      <c r="K20730" s="1715"/>
      <c r="L20730" s="1715"/>
    </row>
    <row r="20731" spans="11:12" ht="15" customHeight="1">
      <c r="K20731" s="1715"/>
      <c r="L20731" s="1715"/>
    </row>
    <row r="20732" spans="11:12" ht="15" customHeight="1">
      <c r="K20732" s="1715"/>
      <c r="L20732" s="1715"/>
    </row>
    <row r="20733" spans="11:12" ht="15" customHeight="1">
      <c r="K20733" s="1715"/>
      <c r="L20733" s="1715"/>
    </row>
    <row r="20734" spans="11:12" ht="15" customHeight="1">
      <c r="K20734" s="1715"/>
      <c r="L20734" s="1715"/>
    </row>
    <row r="20735" spans="11:12" ht="15" customHeight="1">
      <c r="K20735" s="1715"/>
      <c r="L20735" s="1715"/>
    </row>
    <row r="20736" spans="11:12" ht="15" customHeight="1">
      <c r="K20736" s="1715"/>
      <c r="L20736" s="1715"/>
    </row>
    <row r="20737" spans="11:12" ht="15" customHeight="1">
      <c r="K20737" s="1715"/>
      <c r="L20737" s="1715"/>
    </row>
    <row r="20738" spans="11:12" ht="15" customHeight="1">
      <c r="K20738" s="1715"/>
      <c r="L20738" s="1715"/>
    </row>
    <row r="20739" spans="11:12" ht="15" customHeight="1">
      <c r="K20739" s="1715"/>
      <c r="L20739" s="1715"/>
    </row>
    <row r="20740" spans="11:12" ht="15" customHeight="1">
      <c r="K20740" s="1715"/>
      <c r="L20740" s="1715"/>
    </row>
    <row r="20741" spans="11:12" ht="15" customHeight="1">
      <c r="K20741" s="1715"/>
      <c r="L20741" s="1715"/>
    </row>
    <row r="20742" spans="11:12" ht="15" customHeight="1">
      <c r="K20742" s="1715"/>
      <c r="L20742" s="1715"/>
    </row>
    <row r="20743" spans="11:12" ht="15" customHeight="1">
      <c r="K20743" s="1715"/>
      <c r="L20743" s="1715"/>
    </row>
    <row r="20744" spans="11:12" ht="15" customHeight="1">
      <c r="K20744" s="1715"/>
      <c r="L20744" s="1715"/>
    </row>
    <row r="20745" spans="11:12" ht="15" customHeight="1">
      <c r="K20745" s="1715"/>
      <c r="L20745" s="1715"/>
    </row>
    <row r="20746" spans="11:12" ht="15" customHeight="1">
      <c r="K20746" s="1715"/>
      <c r="L20746" s="1715"/>
    </row>
    <row r="20747" spans="11:12" ht="15" customHeight="1">
      <c r="K20747" s="1715"/>
      <c r="L20747" s="1715"/>
    </row>
    <row r="20748" spans="11:12" ht="15" customHeight="1">
      <c r="K20748" s="1715"/>
      <c r="L20748" s="1715"/>
    </row>
    <row r="20749" spans="11:12" ht="15" customHeight="1">
      <c r="K20749" s="1715"/>
      <c r="L20749" s="1715"/>
    </row>
    <row r="20750" spans="11:12" ht="15" customHeight="1">
      <c r="K20750" s="1715"/>
      <c r="L20750" s="1715"/>
    </row>
    <row r="20751" spans="11:12" ht="15" customHeight="1">
      <c r="K20751" s="1715"/>
      <c r="L20751" s="1715"/>
    </row>
    <row r="20752" spans="11:12" ht="15" customHeight="1">
      <c r="K20752" s="1715"/>
      <c r="L20752" s="1715"/>
    </row>
    <row r="20753" spans="11:12" ht="15" customHeight="1">
      <c r="K20753" s="1715"/>
      <c r="L20753" s="1715"/>
    </row>
    <row r="20754" spans="11:12" ht="15" customHeight="1">
      <c r="K20754" s="1715"/>
      <c r="L20754" s="1715"/>
    </row>
    <row r="20755" spans="11:12" ht="15" customHeight="1">
      <c r="K20755" s="1715"/>
      <c r="L20755" s="1715"/>
    </row>
    <row r="20756" spans="11:12" ht="15" customHeight="1">
      <c r="K20756" s="1715"/>
      <c r="L20756" s="1715"/>
    </row>
    <row r="20757" spans="11:12" ht="15" customHeight="1">
      <c r="K20757" s="1715"/>
      <c r="L20757" s="1715"/>
    </row>
    <row r="20758" spans="11:12" ht="15" customHeight="1">
      <c r="K20758" s="1715"/>
      <c r="L20758" s="1715"/>
    </row>
    <row r="20759" spans="11:12" ht="15" customHeight="1">
      <c r="K20759" s="1715"/>
      <c r="L20759" s="1715"/>
    </row>
    <row r="20760" spans="11:12" ht="15" customHeight="1">
      <c r="K20760" s="1715"/>
      <c r="L20760" s="1715"/>
    </row>
    <row r="20761" spans="11:12" ht="15" customHeight="1">
      <c r="K20761" s="1715"/>
      <c r="L20761" s="1715"/>
    </row>
    <row r="20762" spans="11:12" ht="15" customHeight="1">
      <c r="K20762" s="1715"/>
      <c r="L20762" s="1715"/>
    </row>
    <row r="20763" spans="11:12" ht="15" customHeight="1">
      <c r="K20763" s="1715"/>
      <c r="L20763" s="1715"/>
    </row>
    <row r="20764" spans="11:12" ht="15" customHeight="1">
      <c r="K20764" s="1715"/>
      <c r="L20764" s="1715"/>
    </row>
    <row r="20765" spans="11:12" ht="15" customHeight="1">
      <c r="K20765" s="1715"/>
      <c r="L20765" s="1715"/>
    </row>
    <row r="20766" spans="11:12" ht="15" customHeight="1">
      <c r="K20766" s="1715"/>
      <c r="L20766" s="1715"/>
    </row>
    <row r="20767" spans="11:12" ht="15" customHeight="1">
      <c r="K20767" s="1715"/>
      <c r="L20767" s="1715"/>
    </row>
    <row r="20768" spans="11:12" ht="15" customHeight="1">
      <c r="K20768" s="1715"/>
      <c r="L20768" s="1715"/>
    </row>
    <row r="20769" spans="11:12" ht="15" customHeight="1">
      <c r="K20769" s="1715"/>
      <c r="L20769" s="1715"/>
    </row>
    <row r="20770" spans="11:12" ht="15" customHeight="1">
      <c r="K20770" s="1715"/>
      <c r="L20770" s="1715"/>
    </row>
    <row r="20771" spans="11:12" ht="15" customHeight="1">
      <c r="K20771" s="1715"/>
      <c r="L20771" s="1715"/>
    </row>
    <row r="20772" spans="11:12" ht="15" customHeight="1">
      <c r="K20772" s="1715"/>
      <c r="L20772" s="1715"/>
    </row>
    <row r="20773" spans="11:12" ht="15" customHeight="1">
      <c r="K20773" s="1715"/>
      <c r="L20773" s="1715"/>
    </row>
    <row r="20774" spans="11:12" ht="15" customHeight="1">
      <c r="K20774" s="1715"/>
      <c r="L20774" s="1715"/>
    </row>
    <row r="20775" spans="11:12" ht="15" customHeight="1">
      <c r="K20775" s="1715"/>
      <c r="L20775" s="1715"/>
    </row>
    <row r="20776" spans="11:12" ht="15" customHeight="1">
      <c r="K20776" s="1715"/>
      <c r="L20776" s="1715"/>
    </row>
    <row r="20777" spans="11:12" ht="15" customHeight="1">
      <c r="K20777" s="1715"/>
      <c r="L20777" s="1715"/>
    </row>
    <row r="20778" spans="11:12" ht="15" customHeight="1">
      <c r="K20778" s="1715"/>
      <c r="L20778" s="1715"/>
    </row>
    <row r="20779" spans="11:12" ht="15" customHeight="1">
      <c r="K20779" s="1715"/>
      <c r="L20779" s="1715"/>
    </row>
    <row r="20780" spans="11:12" ht="15" customHeight="1">
      <c r="K20780" s="1715"/>
      <c r="L20780" s="1715"/>
    </row>
    <row r="20781" spans="11:12" ht="15" customHeight="1">
      <c r="K20781" s="1715"/>
      <c r="L20781" s="1715"/>
    </row>
    <row r="20782" spans="11:12" ht="15" customHeight="1">
      <c r="K20782" s="1715"/>
      <c r="L20782" s="1715"/>
    </row>
    <row r="20783" spans="11:12" ht="15" customHeight="1">
      <c r="K20783" s="1715"/>
      <c r="L20783" s="1715"/>
    </row>
    <row r="20784" spans="11:12" ht="15" customHeight="1">
      <c r="K20784" s="1715"/>
      <c r="L20784" s="1715"/>
    </row>
    <row r="20785" spans="11:12" ht="15" customHeight="1">
      <c r="K20785" s="1715"/>
      <c r="L20785" s="1715"/>
    </row>
    <row r="20786" spans="11:12" ht="15" customHeight="1">
      <c r="K20786" s="1715"/>
      <c r="L20786" s="1715"/>
    </row>
    <row r="20787" spans="11:12" ht="15" customHeight="1">
      <c r="K20787" s="1715"/>
      <c r="L20787" s="1715"/>
    </row>
    <row r="20788" spans="11:12" ht="15" customHeight="1">
      <c r="K20788" s="1715"/>
      <c r="L20788" s="1715"/>
    </row>
    <row r="20789" spans="11:12" ht="15" customHeight="1">
      <c r="K20789" s="1715"/>
      <c r="L20789" s="1715"/>
    </row>
    <row r="20790" spans="11:12" ht="15" customHeight="1">
      <c r="K20790" s="1715"/>
      <c r="L20790" s="1715"/>
    </row>
    <row r="20791" spans="11:12" ht="15" customHeight="1">
      <c r="K20791" s="1715"/>
      <c r="L20791" s="1715"/>
    </row>
    <row r="20792" spans="11:12" ht="15" customHeight="1">
      <c r="K20792" s="1715"/>
      <c r="L20792" s="1715"/>
    </row>
    <row r="20793" spans="11:12" ht="15" customHeight="1">
      <c r="K20793" s="1715"/>
      <c r="L20793" s="1715"/>
    </row>
    <row r="20794" spans="11:12" ht="15" customHeight="1">
      <c r="K20794" s="1715"/>
      <c r="L20794" s="1715"/>
    </row>
    <row r="20795" spans="11:12" ht="15" customHeight="1">
      <c r="K20795" s="1715"/>
      <c r="L20795" s="1715"/>
    </row>
    <row r="20796" spans="11:12" ht="15" customHeight="1">
      <c r="K20796" s="1715"/>
      <c r="L20796" s="1715"/>
    </row>
    <row r="20797" spans="11:12" ht="15" customHeight="1">
      <c r="K20797" s="1715"/>
      <c r="L20797" s="1715"/>
    </row>
    <row r="20798" spans="11:12" ht="15" customHeight="1">
      <c r="K20798" s="1715"/>
      <c r="L20798" s="1715"/>
    </row>
    <row r="20799" spans="11:12" ht="15" customHeight="1">
      <c r="K20799" s="1715"/>
      <c r="L20799" s="1715"/>
    </row>
    <row r="20800" spans="11:12" ht="15" customHeight="1">
      <c r="K20800" s="1715"/>
      <c r="L20800" s="1715"/>
    </row>
    <row r="20801" spans="11:12" ht="15" customHeight="1">
      <c r="K20801" s="1715"/>
      <c r="L20801" s="1715"/>
    </row>
    <row r="20802" spans="11:12" ht="15" customHeight="1">
      <c r="K20802" s="1715"/>
      <c r="L20802" s="1715"/>
    </row>
    <row r="20803" spans="11:12" ht="15" customHeight="1">
      <c r="K20803" s="1715"/>
      <c r="L20803" s="1715"/>
    </row>
    <row r="20804" spans="11:12" ht="15" customHeight="1">
      <c r="K20804" s="1715"/>
      <c r="L20804" s="1715"/>
    </row>
    <row r="20805" spans="11:12" ht="15" customHeight="1">
      <c r="K20805" s="1715"/>
      <c r="L20805" s="1715"/>
    </row>
    <row r="20806" spans="11:12" ht="15" customHeight="1">
      <c r="K20806" s="1715"/>
      <c r="L20806" s="1715"/>
    </row>
    <row r="20807" spans="11:12" ht="15" customHeight="1">
      <c r="K20807" s="1715"/>
      <c r="L20807" s="1715"/>
    </row>
    <row r="20808" spans="11:12" ht="15" customHeight="1">
      <c r="K20808" s="1715"/>
      <c r="L20808" s="1715"/>
    </row>
    <row r="20809" spans="11:12" ht="15" customHeight="1">
      <c r="K20809" s="1715"/>
      <c r="L20809" s="1715"/>
    </row>
    <row r="20810" spans="11:12" ht="15" customHeight="1">
      <c r="K20810" s="1715"/>
      <c r="L20810" s="1715"/>
    </row>
    <row r="20811" spans="11:12" ht="15" customHeight="1">
      <c r="K20811" s="1715"/>
      <c r="L20811" s="1715"/>
    </row>
    <row r="20812" spans="11:12" ht="15" customHeight="1">
      <c r="K20812" s="1715"/>
      <c r="L20812" s="1715"/>
    </row>
    <row r="20813" spans="11:12" ht="15" customHeight="1">
      <c r="K20813" s="1715"/>
      <c r="L20813" s="1715"/>
    </row>
    <row r="20814" spans="11:12" ht="15" customHeight="1">
      <c r="K20814" s="1715"/>
      <c r="L20814" s="1715"/>
    </row>
    <row r="20815" spans="11:12" ht="15" customHeight="1">
      <c r="K20815" s="1715"/>
      <c r="L20815" s="1715"/>
    </row>
    <row r="20816" spans="11:12" ht="15" customHeight="1">
      <c r="K20816" s="1715"/>
      <c r="L20816" s="1715"/>
    </row>
    <row r="20817" spans="11:12" ht="15" customHeight="1">
      <c r="K20817" s="1715"/>
      <c r="L20817" s="1715"/>
    </row>
    <row r="20818" spans="11:12" ht="15" customHeight="1">
      <c r="K20818" s="1715"/>
      <c r="L20818" s="1715"/>
    </row>
    <row r="20819" spans="11:12" ht="15" customHeight="1">
      <c r="K20819" s="1715"/>
      <c r="L20819" s="1715"/>
    </row>
    <row r="20820" spans="11:12" ht="15" customHeight="1">
      <c r="K20820" s="1715"/>
      <c r="L20820" s="1715"/>
    </row>
    <row r="20821" spans="11:12" ht="15" customHeight="1">
      <c r="K20821" s="1715"/>
      <c r="L20821" s="1715"/>
    </row>
    <row r="20822" spans="11:12" ht="15" customHeight="1">
      <c r="K20822" s="1715"/>
      <c r="L20822" s="1715"/>
    </row>
    <row r="20823" spans="11:12" ht="15" customHeight="1">
      <c r="K20823" s="1715"/>
      <c r="L20823" s="1715"/>
    </row>
    <row r="20824" spans="11:12" ht="15" customHeight="1">
      <c r="K20824" s="1715"/>
      <c r="L20824" s="1715"/>
    </row>
    <row r="20825" spans="11:12" ht="15" customHeight="1">
      <c r="K20825" s="1715"/>
      <c r="L20825" s="1715"/>
    </row>
    <row r="20826" spans="11:12" ht="15" customHeight="1">
      <c r="K20826" s="1715"/>
      <c r="L20826" s="1715"/>
    </row>
    <row r="20827" spans="11:12" ht="15" customHeight="1">
      <c r="K20827" s="1715"/>
      <c r="L20827" s="1715"/>
    </row>
    <row r="20828" spans="11:12" ht="15" customHeight="1">
      <c r="K20828" s="1715"/>
      <c r="L20828" s="1715"/>
    </row>
    <row r="20829" spans="11:12" ht="15" customHeight="1">
      <c r="K20829" s="1715"/>
      <c r="L20829" s="1715"/>
    </row>
    <row r="20830" spans="11:12" ht="15" customHeight="1">
      <c r="K20830" s="1715"/>
      <c r="L20830" s="1715"/>
    </row>
    <row r="20831" spans="11:12" ht="15" customHeight="1">
      <c r="K20831" s="1715"/>
      <c r="L20831" s="1715"/>
    </row>
    <row r="20832" spans="11:12" ht="15" customHeight="1">
      <c r="K20832" s="1715"/>
      <c r="L20832" s="1715"/>
    </row>
    <row r="20833" spans="11:12" ht="15" customHeight="1">
      <c r="K20833" s="1715"/>
      <c r="L20833" s="1715"/>
    </row>
    <row r="20834" spans="11:12" ht="15" customHeight="1">
      <c r="K20834" s="1715"/>
      <c r="L20834" s="1715"/>
    </row>
    <row r="20835" spans="11:12" ht="15" customHeight="1">
      <c r="K20835" s="1715"/>
      <c r="L20835" s="1715"/>
    </row>
    <row r="20836" spans="11:12" ht="15" customHeight="1">
      <c r="K20836" s="1715"/>
      <c r="L20836" s="1715"/>
    </row>
    <row r="20837" spans="11:12" ht="15" customHeight="1">
      <c r="K20837" s="1715"/>
      <c r="L20837" s="1715"/>
    </row>
    <row r="20838" spans="11:12" ht="15" customHeight="1">
      <c r="K20838" s="1715"/>
      <c r="L20838" s="1715"/>
    </row>
    <row r="20839" spans="11:12" ht="15" customHeight="1">
      <c r="K20839" s="1715"/>
      <c r="L20839" s="1715"/>
    </row>
    <row r="20840" spans="11:12" ht="15" customHeight="1">
      <c r="K20840" s="1715"/>
      <c r="L20840" s="1715"/>
    </row>
    <row r="20841" spans="11:12" ht="15" customHeight="1">
      <c r="K20841" s="1715"/>
      <c r="L20841" s="1715"/>
    </row>
    <row r="20842" spans="11:12" ht="15" customHeight="1">
      <c r="K20842" s="1715"/>
      <c r="L20842" s="1715"/>
    </row>
    <row r="20843" spans="11:12" ht="15" customHeight="1">
      <c r="K20843" s="1715"/>
      <c r="L20843" s="1715"/>
    </row>
    <row r="20844" spans="11:12" ht="15" customHeight="1">
      <c r="K20844" s="1715"/>
      <c r="L20844" s="1715"/>
    </row>
    <row r="20845" spans="11:12" ht="15" customHeight="1">
      <c r="K20845" s="1715"/>
      <c r="L20845" s="1715"/>
    </row>
    <row r="20846" spans="11:12" ht="15" customHeight="1">
      <c r="K20846" s="1715"/>
      <c r="L20846" s="1715"/>
    </row>
    <row r="20847" spans="11:12" ht="15" customHeight="1">
      <c r="K20847" s="1715"/>
      <c r="L20847" s="1715"/>
    </row>
    <row r="20848" spans="11:12" ht="15" customHeight="1">
      <c r="K20848" s="1715"/>
      <c r="L20848" s="1715"/>
    </row>
    <row r="20849" spans="11:12" ht="15" customHeight="1">
      <c r="K20849" s="1715"/>
      <c r="L20849" s="1715"/>
    </row>
    <row r="20850" spans="11:12" ht="15" customHeight="1">
      <c r="K20850" s="1715"/>
      <c r="L20850" s="1715"/>
    </row>
    <row r="20851" spans="11:12" ht="15" customHeight="1">
      <c r="K20851" s="1715"/>
      <c r="L20851" s="1715"/>
    </row>
    <row r="20852" spans="11:12" ht="15" customHeight="1">
      <c r="K20852" s="1715"/>
      <c r="L20852" s="1715"/>
    </row>
    <row r="20853" spans="11:12" ht="15" customHeight="1">
      <c r="K20853" s="1715"/>
      <c r="L20853" s="1715"/>
    </row>
    <row r="20854" spans="11:12" ht="15" customHeight="1">
      <c r="K20854" s="1715"/>
      <c r="L20854" s="1715"/>
    </row>
    <row r="20855" spans="11:12" ht="15" customHeight="1">
      <c r="K20855" s="1715"/>
      <c r="L20855" s="1715"/>
    </row>
    <row r="20856" spans="11:12" ht="15" customHeight="1">
      <c r="K20856" s="1715"/>
      <c r="L20856" s="1715"/>
    </row>
    <row r="20857" spans="11:12" ht="15" customHeight="1">
      <c r="K20857" s="1715"/>
      <c r="L20857" s="1715"/>
    </row>
    <row r="20858" spans="11:12" ht="15" customHeight="1">
      <c r="K20858" s="1715"/>
      <c r="L20858" s="1715"/>
    </row>
    <row r="20859" spans="11:12" ht="15" customHeight="1">
      <c r="K20859" s="1715"/>
      <c r="L20859" s="1715"/>
    </row>
    <row r="20860" spans="11:12" ht="15" customHeight="1">
      <c r="K20860" s="1715"/>
      <c r="L20860" s="1715"/>
    </row>
    <row r="20861" spans="11:12" ht="15" customHeight="1">
      <c r="K20861" s="1715"/>
      <c r="L20861" s="1715"/>
    </row>
    <row r="20862" spans="11:12" ht="15" customHeight="1">
      <c r="K20862" s="1715"/>
      <c r="L20862" s="1715"/>
    </row>
    <row r="20863" spans="11:12" ht="15" customHeight="1">
      <c r="K20863" s="1715"/>
      <c r="L20863" s="1715"/>
    </row>
    <row r="20864" spans="11:12" ht="15" customHeight="1">
      <c r="K20864" s="1715"/>
      <c r="L20864" s="1715"/>
    </row>
    <row r="20865" spans="11:12" ht="15" customHeight="1">
      <c r="K20865" s="1715"/>
      <c r="L20865" s="1715"/>
    </row>
    <row r="20866" spans="11:12" ht="15" customHeight="1">
      <c r="K20866" s="1715"/>
      <c r="L20866" s="1715"/>
    </row>
    <row r="20867" spans="11:12" ht="15" customHeight="1">
      <c r="K20867" s="1715"/>
      <c r="L20867" s="1715"/>
    </row>
    <row r="20868" spans="11:12" ht="15" customHeight="1">
      <c r="K20868" s="1715"/>
      <c r="L20868" s="1715"/>
    </row>
    <row r="20869" spans="11:12" ht="15" customHeight="1">
      <c r="K20869" s="1715"/>
      <c r="L20869" s="1715"/>
    </row>
    <row r="20870" spans="11:12" ht="15" customHeight="1">
      <c r="K20870" s="1715"/>
      <c r="L20870" s="1715"/>
    </row>
    <row r="20871" spans="11:12" ht="15" customHeight="1">
      <c r="K20871" s="1715"/>
      <c r="L20871" s="1715"/>
    </row>
    <row r="20872" spans="11:12" ht="15" customHeight="1">
      <c r="K20872" s="1715"/>
      <c r="L20872" s="1715"/>
    </row>
    <row r="20873" spans="11:12" ht="15" customHeight="1">
      <c r="K20873" s="1715"/>
      <c r="L20873" s="1715"/>
    </row>
    <row r="20874" spans="11:12" ht="15" customHeight="1">
      <c r="K20874" s="1715"/>
      <c r="L20874" s="1715"/>
    </row>
    <row r="20875" spans="11:12" ht="15" customHeight="1">
      <c r="K20875" s="1715"/>
      <c r="L20875" s="1715"/>
    </row>
    <row r="20876" spans="11:12" ht="15" customHeight="1">
      <c r="K20876" s="1715"/>
      <c r="L20876" s="1715"/>
    </row>
    <row r="20877" spans="11:12" ht="15" customHeight="1">
      <c r="K20877" s="1715"/>
      <c r="L20877" s="1715"/>
    </row>
    <row r="20878" spans="11:12" ht="15" customHeight="1">
      <c r="K20878" s="1715"/>
      <c r="L20878" s="1715"/>
    </row>
    <row r="20879" spans="11:12" ht="15" customHeight="1">
      <c r="K20879" s="1715"/>
      <c r="L20879" s="1715"/>
    </row>
    <row r="20880" spans="11:12" ht="15" customHeight="1">
      <c r="K20880" s="1715"/>
      <c r="L20880" s="1715"/>
    </row>
    <row r="20881" spans="11:12" ht="15" customHeight="1">
      <c r="K20881" s="1715"/>
      <c r="L20881" s="1715"/>
    </row>
    <row r="20882" spans="11:12" ht="15" customHeight="1">
      <c r="K20882" s="1715"/>
      <c r="L20882" s="1715"/>
    </row>
    <row r="20883" spans="11:12" ht="15" customHeight="1">
      <c r="K20883" s="1715"/>
      <c r="L20883" s="1715"/>
    </row>
    <row r="20884" spans="11:12" ht="15" customHeight="1">
      <c r="K20884" s="1715"/>
      <c r="L20884" s="1715"/>
    </row>
    <row r="20885" spans="11:12" ht="15" customHeight="1">
      <c r="K20885" s="1715"/>
      <c r="L20885" s="1715"/>
    </row>
    <row r="20886" spans="11:12" ht="15" customHeight="1">
      <c r="K20886" s="1715"/>
      <c r="L20886" s="1715"/>
    </row>
    <row r="20887" spans="11:12" ht="15" customHeight="1">
      <c r="K20887" s="1715"/>
      <c r="L20887" s="1715"/>
    </row>
    <row r="20888" spans="11:12" ht="15" customHeight="1">
      <c r="K20888" s="1715"/>
      <c r="L20888" s="1715"/>
    </row>
    <row r="20889" spans="11:12" ht="15" customHeight="1">
      <c r="K20889" s="1715"/>
      <c r="L20889" s="1715"/>
    </row>
    <row r="20890" spans="11:12" ht="15" customHeight="1">
      <c r="K20890" s="1715"/>
      <c r="L20890" s="1715"/>
    </row>
    <row r="20891" spans="11:12" ht="15" customHeight="1">
      <c r="K20891" s="1715"/>
      <c r="L20891" s="1715"/>
    </row>
    <row r="20892" spans="11:12" ht="15" customHeight="1">
      <c r="K20892" s="1715"/>
      <c r="L20892" s="1715"/>
    </row>
    <row r="20893" spans="11:12" ht="15" customHeight="1">
      <c r="K20893" s="1715"/>
      <c r="L20893" s="1715"/>
    </row>
    <row r="20894" spans="11:12" ht="15" customHeight="1">
      <c r="K20894" s="1715"/>
      <c r="L20894" s="1715"/>
    </row>
    <row r="20895" spans="11:12" ht="15" customHeight="1">
      <c r="K20895" s="1715"/>
      <c r="L20895" s="1715"/>
    </row>
    <row r="20896" spans="11:12" ht="15" customHeight="1">
      <c r="K20896" s="1715"/>
      <c r="L20896" s="1715"/>
    </row>
    <row r="20897" spans="11:12" ht="15" customHeight="1">
      <c r="K20897" s="1715"/>
      <c r="L20897" s="1715"/>
    </row>
    <row r="20898" spans="11:12" ht="15" customHeight="1">
      <c r="K20898" s="1715"/>
      <c r="L20898" s="1715"/>
    </row>
    <row r="20899" spans="11:12" ht="15" customHeight="1">
      <c r="K20899" s="1715"/>
      <c r="L20899" s="1715"/>
    </row>
    <row r="20900" spans="11:12" ht="15" customHeight="1">
      <c r="K20900" s="1715"/>
      <c r="L20900" s="1715"/>
    </row>
    <row r="20901" spans="11:12" ht="15" customHeight="1">
      <c r="K20901" s="1715"/>
      <c r="L20901" s="1715"/>
    </row>
    <row r="20902" spans="11:12" ht="15" customHeight="1">
      <c r="K20902" s="1715"/>
      <c r="L20902" s="1715"/>
    </row>
    <row r="20903" spans="11:12" ht="15" customHeight="1">
      <c r="K20903" s="1715"/>
      <c r="L20903" s="1715"/>
    </row>
    <row r="20904" spans="11:12" ht="15" customHeight="1">
      <c r="K20904" s="1715"/>
      <c r="L20904" s="1715"/>
    </row>
    <row r="20905" spans="11:12" ht="15" customHeight="1">
      <c r="K20905" s="1715"/>
      <c r="L20905" s="1715"/>
    </row>
    <row r="20906" spans="11:12" ht="15" customHeight="1">
      <c r="K20906" s="1715"/>
      <c r="L20906" s="1715"/>
    </row>
    <row r="20907" spans="11:12" ht="15" customHeight="1">
      <c r="K20907" s="1715"/>
      <c r="L20907" s="1715"/>
    </row>
    <row r="20908" spans="11:12" ht="15" customHeight="1">
      <c r="K20908" s="1715"/>
      <c r="L20908" s="1715"/>
    </row>
    <row r="20909" spans="11:12" ht="15" customHeight="1">
      <c r="K20909" s="1715"/>
      <c r="L20909" s="1715"/>
    </row>
    <row r="20910" spans="11:12" ht="15" customHeight="1">
      <c r="K20910" s="1715"/>
      <c r="L20910" s="1715"/>
    </row>
    <row r="20911" spans="11:12" ht="15" customHeight="1">
      <c r="K20911" s="1715"/>
      <c r="L20911" s="1715"/>
    </row>
    <row r="20912" spans="11:12" ht="15" customHeight="1">
      <c r="K20912" s="1715"/>
      <c r="L20912" s="1715"/>
    </row>
    <row r="20913" spans="11:12" ht="15" customHeight="1">
      <c r="K20913" s="1715"/>
      <c r="L20913" s="1715"/>
    </row>
    <row r="20914" spans="11:12" ht="15" customHeight="1">
      <c r="K20914" s="1715"/>
      <c r="L20914" s="1715"/>
    </row>
    <row r="20915" spans="11:12" ht="15" customHeight="1">
      <c r="K20915" s="1715"/>
      <c r="L20915" s="1715"/>
    </row>
    <row r="20916" spans="11:12" ht="15" customHeight="1">
      <c r="K20916" s="1715"/>
      <c r="L20916" s="1715"/>
    </row>
    <row r="20917" spans="11:12" ht="15" customHeight="1">
      <c r="K20917" s="1715"/>
      <c r="L20917" s="1715"/>
    </row>
    <row r="20918" spans="11:12" ht="15" customHeight="1">
      <c r="K20918" s="1715"/>
      <c r="L20918" s="1715"/>
    </row>
    <row r="20919" spans="11:12" ht="15" customHeight="1">
      <c r="K20919" s="1715"/>
      <c r="L20919" s="1715"/>
    </row>
    <row r="20920" spans="11:12" ht="15" customHeight="1">
      <c r="K20920" s="1715"/>
      <c r="L20920" s="1715"/>
    </row>
    <row r="20921" spans="11:12" ht="15" customHeight="1">
      <c r="K20921" s="1715"/>
      <c r="L20921" s="1715"/>
    </row>
    <row r="20922" spans="11:12" ht="15" customHeight="1">
      <c r="K20922" s="1715"/>
      <c r="L20922" s="1715"/>
    </row>
    <row r="20923" spans="11:12" ht="15" customHeight="1">
      <c r="K20923" s="1715"/>
      <c r="L20923" s="1715"/>
    </row>
    <row r="20924" spans="11:12" ht="15" customHeight="1">
      <c r="K20924" s="1715"/>
      <c r="L20924" s="1715"/>
    </row>
    <row r="20925" spans="11:12" ht="15" customHeight="1">
      <c r="K20925" s="1715"/>
      <c r="L20925" s="1715"/>
    </row>
    <row r="20926" spans="11:12" ht="15" customHeight="1">
      <c r="K20926" s="1715"/>
      <c r="L20926" s="1715"/>
    </row>
    <row r="20927" spans="11:12" ht="15" customHeight="1">
      <c r="K20927" s="1715"/>
      <c r="L20927" s="1715"/>
    </row>
    <row r="20928" spans="11:12" ht="15" customHeight="1">
      <c r="K20928" s="1715"/>
      <c r="L20928" s="1715"/>
    </row>
    <row r="20929" spans="11:12" ht="15" customHeight="1">
      <c r="K20929" s="1715"/>
      <c r="L20929" s="1715"/>
    </row>
    <row r="20930" spans="11:12" ht="15" customHeight="1">
      <c r="K20930" s="1715"/>
      <c r="L20930" s="1715"/>
    </row>
    <row r="20931" spans="11:12" ht="15" customHeight="1">
      <c r="K20931" s="1715"/>
      <c r="L20931" s="1715"/>
    </row>
    <row r="20932" spans="11:12" ht="15" customHeight="1">
      <c r="K20932" s="1715"/>
      <c r="L20932" s="1715"/>
    </row>
    <row r="20933" spans="11:12" ht="15" customHeight="1">
      <c r="K20933" s="1715"/>
      <c r="L20933" s="1715"/>
    </row>
    <row r="20934" spans="11:12" ht="15" customHeight="1">
      <c r="K20934" s="1715"/>
      <c r="L20934" s="1715"/>
    </row>
    <row r="20935" spans="11:12" ht="15" customHeight="1">
      <c r="K20935" s="1715"/>
      <c r="L20935" s="1715"/>
    </row>
    <row r="20936" spans="11:12" ht="15" customHeight="1">
      <c r="K20936" s="1715"/>
      <c r="L20936" s="1715"/>
    </row>
    <row r="20937" spans="11:12" ht="15" customHeight="1">
      <c r="K20937" s="1715"/>
      <c r="L20937" s="1715"/>
    </row>
    <row r="20938" spans="11:12" ht="15" customHeight="1">
      <c r="K20938" s="1715"/>
      <c r="L20938" s="1715"/>
    </row>
    <row r="20939" spans="11:12" ht="15" customHeight="1">
      <c r="K20939" s="1715"/>
      <c r="L20939" s="1715"/>
    </row>
    <row r="20940" spans="11:12" ht="15" customHeight="1">
      <c r="K20940" s="1715"/>
      <c r="L20940" s="1715"/>
    </row>
    <row r="20941" spans="11:12" ht="15" customHeight="1">
      <c r="K20941" s="1715"/>
      <c r="L20941" s="1715"/>
    </row>
    <row r="20942" spans="11:12" ht="15" customHeight="1">
      <c r="K20942" s="1715"/>
      <c r="L20942" s="1715"/>
    </row>
    <row r="20943" spans="11:12" ht="15" customHeight="1">
      <c r="K20943" s="1715"/>
      <c r="L20943" s="1715"/>
    </row>
    <row r="20944" spans="11:12" ht="15" customHeight="1">
      <c r="K20944" s="1715"/>
      <c r="L20944" s="1715"/>
    </row>
    <row r="20945" spans="11:12" ht="15" customHeight="1">
      <c r="K20945" s="1715"/>
      <c r="L20945" s="1715"/>
    </row>
    <row r="20946" spans="11:12" ht="15" customHeight="1">
      <c r="K20946" s="1715"/>
      <c r="L20946" s="1715"/>
    </row>
    <row r="20947" spans="11:12" ht="15" customHeight="1">
      <c r="K20947" s="1715"/>
      <c r="L20947" s="1715"/>
    </row>
    <row r="20948" spans="11:12" ht="15" customHeight="1">
      <c r="K20948" s="1715"/>
      <c r="L20948" s="1715"/>
    </row>
    <row r="20949" spans="11:12" ht="15" customHeight="1">
      <c r="K20949" s="1715"/>
      <c r="L20949" s="1715"/>
    </row>
    <row r="20950" spans="11:12" ht="15" customHeight="1">
      <c r="K20950" s="1715"/>
      <c r="L20950" s="1715"/>
    </row>
    <row r="20951" spans="11:12" ht="15" customHeight="1">
      <c r="K20951" s="1715"/>
      <c r="L20951" s="1715"/>
    </row>
    <row r="20952" spans="11:12" ht="15" customHeight="1">
      <c r="K20952" s="1715"/>
      <c r="L20952" s="1715"/>
    </row>
    <row r="20953" spans="11:12" ht="15" customHeight="1">
      <c r="K20953" s="1715"/>
      <c r="L20953" s="1715"/>
    </row>
    <row r="20954" spans="11:12" ht="15" customHeight="1">
      <c r="K20954" s="1715"/>
      <c r="L20954" s="1715"/>
    </row>
    <row r="20955" spans="11:12" ht="15" customHeight="1">
      <c r="K20955" s="1715"/>
      <c r="L20955" s="1715"/>
    </row>
    <row r="20956" spans="11:12" ht="15" customHeight="1">
      <c r="K20956" s="1715"/>
      <c r="L20956" s="1715"/>
    </row>
    <row r="20957" spans="11:12" ht="15" customHeight="1">
      <c r="K20957" s="1715"/>
      <c r="L20957" s="1715"/>
    </row>
    <row r="20958" spans="11:12" ht="15" customHeight="1">
      <c r="K20958" s="1715"/>
      <c r="L20958" s="1715"/>
    </row>
    <row r="20959" spans="11:12" ht="15" customHeight="1">
      <c r="K20959" s="1715"/>
      <c r="L20959" s="1715"/>
    </row>
    <row r="20960" spans="11:12" ht="15" customHeight="1">
      <c r="K20960" s="1715"/>
      <c r="L20960" s="1715"/>
    </row>
    <row r="20961" spans="11:12" ht="15" customHeight="1">
      <c r="K20961" s="1715"/>
      <c r="L20961" s="1715"/>
    </row>
    <row r="20962" spans="11:12" ht="15" customHeight="1">
      <c r="K20962" s="1715"/>
      <c r="L20962" s="1715"/>
    </row>
    <row r="20963" spans="11:12" ht="15" customHeight="1">
      <c r="K20963" s="1715"/>
      <c r="L20963" s="1715"/>
    </row>
    <row r="20964" spans="11:12" ht="15" customHeight="1">
      <c r="K20964" s="1715"/>
      <c r="L20964" s="1715"/>
    </row>
    <row r="20965" spans="11:12" ht="15" customHeight="1">
      <c r="K20965" s="1715"/>
      <c r="L20965" s="1715"/>
    </row>
    <row r="20966" spans="11:12" ht="15" customHeight="1">
      <c r="K20966" s="1715"/>
      <c r="L20966" s="1715"/>
    </row>
    <row r="20967" spans="11:12" ht="15" customHeight="1">
      <c r="K20967" s="1715"/>
      <c r="L20967" s="1715"/>
    </row>
    <row r="20968" spans="11:12" ht="15" customHeight="1">
      <c r="K20968" s="1715"/>
      <c r="L20968" s="1715"/>
    </row>
    <row r="20969" spans="11:12" ht="15" customHeight="1">
      <c r="K20969" s="1715"/>
      <c r="L20969" s="1715"/>
    </row>
    <row r="20970" spans="11:12" ht="15" customHeight="1">
      <c r="K20970" s="1715"/>
      <c r="L20970" s="1715"/>
    </row>
    <row r="20971" spans="11:12" ht="15" customHeight="1">
      <c r="K20971" s="1715"/>
      <c r="L20971" s="1715"/>
    </row>
    <row r="20972" spans="11:12" ht="15" customHeight="1">
      <c r="K20972" s="1715"/>
      <c r="L20972" s="1715"/>
    </row>
    <row r="20973" spans="11:12" ht="15" customHeight="1">
      <c r="K20973" s="1715"/>
      <c r="L20973" s="1715"/>
    </row>
    <row r="20974" spans="11:12" ht="15" customHeight="1">
      <c r="K20974" s="1715"/>
      <c r="L20974" s="1715"/>
    </row>
    <row r="20975" spans="11:12" ht="15" customHeight="1">
      <c r="K20975" s="1715"/>
      <c r="L20975" s="1715"/>
    </row>
    <row r="20976" spans="11:12" ht="15" customHeight="1">
      <c r="K20976" s="1715"/>
      <c r="L20976" s="1715"/>
    </row>
    <row r="20977" spans="11:12" ht="15" customHeight="1">
      <c r="K20977" s="1715"/>
      <c r="L20977" s="1715"/>
    </row>
    <row r="20978" spans="11:12" ht="15" customHeight="1">
      <c r="K20978" s="1715"/>
      <c r="L20978" s="1715"/>
    </row>
    <row r="20979" spans="11:12" ht="15" customHeight="1">
      <c r="K20979" s="1715"/>
      <c r="L20979" s="1715"/>
    </row>
    <row r="20980" spans="11:12" ht="15" customHeight="1">
      <c r="K20980" s="1715"/>
      <c r="L20980" s="1715"/>
    </row>
    <row r="20981" spans="11:12" ht="15" customHeight="1">
      <c r="K20981" s="1715"/>
      <c r="L20981" s="1715"/>
    </row>
    <row r="20982" spans="11:12" ht="15" customHeight="1">
      <c r="K20982" s="1715"/>
      <c r="L20982" s="1715"/>
    </row>
    <row r="20983" spans="11:12" ht="15" customHeight="1">
      <c r="K20983" s="1715"/>
      <c r="L20983" s="1715"/>
    </row>
    <row r="20984" spans="11:12" ht="15" customHeight="1">
      <c r="K20984" s="1715"/>
      <c r="L20984" s="1715"/>
    </row>
    <row r="20985" spans="11:12" ht="15" customHeight="1">
      <c r="K20985" s="1715"/>
      <c r="L20985" s="1715"/>
    </row>
    <row r="20986" spans="11:12" ht="15" customHeight="1">
      <c r="K20986" s="1715"/>
      <c r="L20986" s="1715"/>
    </row>
    <row r="20987" spans="11:12" ht="15" customHeight="1">
      <c r="K20987" s="1715"/>
      <c r="L20987" s="1715"/>
    </row>
    <row r="20988" spans="11:12" ht="15" customHeight="1">
      <c r="K20988" s="1715"/>
      <c r="L20988" s="1715"/>
    </row>
    <row r="20989" spans="11:12" ht="15" customHeight="1">
      <c r="K20989" s="1715"/>
      <c r="L20989" s="1715"/>
    </row>
    <row r="20990" spans="11:12" ht="15" customHeight="1">
      <c r="K20990" s="1715"/>
      <c r="L20990" s="1715"/>
    </row>
    <row r="20991" spans="11:12" ht="15" customHeight="1">
      <c r="K20991" s="1715"/>
      <c r="L20991" s="1715"/>
    </row>
    <row r="20992" spans="11:12" ht="15" customHeight="1">
      <c r="K20992" s="1715"/>
      <c r="L20992" s="1715"/>
    </row>
    <row r="20993" spans="11:12" ht="15" customHeight="1">
      <c r="K20993" s="1715"/>
      <c r="L20993" s="1715"/>
    </row>
    <row r="20994" spans="11:12" ht="15" customHeight="1">
      <c r="K20994" s="1715"/>
      <c r="L20994" s="1715"/>
    </row>
    <row r="20995" spans="11:12" ht="15" customHeight="1">
      <c r="K20995" s="1715"/>
      <c r="L20995" s="1715"/>
    </row>
    <row r="20996" spans="11:12" ht="15" customHeight="1">
      <c r="K20996" s="1715"/>
      <c r="L20996" s="1715"/>
    </row>
    <row r="20997" spans="11:12" ht="15" customHeight="1">
      <c r="K20997" s="1715"/>
      <c r="L20997" s="1715"/>
    </row>
    <row r="20998" spans="11:12" ht="15" customHeight="1">
      <c r="K20998" s="1715"/>
      <c r="L20998" s="1715"/>
    </row>
    <row r="20999" spans="11:12" ht="15" customHeight="1">
      <c r="K20999" s="1715"/>
      <c r="L20999" s="1715"/>
    </row>
    <row r="21000" spans="11:12" ht="15" customHeight="1">
      <c r="K21000" s="1715"/>
      <c r="L21000" s="1715"/>
    </row>
    <row r="21001" spans="11:12" ht="15" customHeight="1">
      <c r="K21001" s="1715"/>
      <c r="L21001" s="1715"/>
    </row>
    <row r="21002" spans="11:12" ht="15" customHeight="1">
      <c r="K21002" s="1715"/>
      <c r="L21002" s="1715"/>
    </row>
    <row r="21003" spans="11:12" ht="15" customHeight="1">
      <c r="K21003" s="1715"/>
      <c r="L21003" s="1715"/>
    </row>
    <row r="21004" spans="11:12" ht="15" customHeight="1">
      <c r="K21004" s="1715"/>
      <c r="L21004" s="1715"/>
    </row>
    <row r="21005" spans="11:12" ht="15" customHeight="1">
      <c r="K21005" s="1715"/>
      <c r="L21005" s="1715"/>
    </row>
    <row r="21006" spans="11:12" ht="15" customHeight="1">
      <c r="K21006" s="1715"/>
      <c r="L21006" s="1715"/>
    </row>
    <row r="21007" spans="11:12" ht="15" customHeight="1">
      <c r="K21007" s="1715"/>
      <c r="L21007" s="1715"/>
    </row>
    <row r="21008" spans="11:12" ht="15" customHeight="1">
      <c r="K21008" s="1715"/>
      <c r="L21008" s="1715"/>
    </row>
    <row r="21009" spans="11:12" ht="15" customHeight="1">
      <c r="K21009" s="1715"/>
      <c r="L21009" s="1715"/>
    </row>
    <row r="21010" spans="11:12" ht="15" customHeight="1">
      <c r="K21010" s="1715"/>
      <c r="L21010" s="1715"/>
    </row>
    <row r="21011" spans="11:12" ht="15" customHeight="1">
      <c r="K21011" s="1715"/>
      <c r="L21011" s="1715"/>
    </row>
    <row r="21012" spans="11:12" ht="15" customHeight="1">
      <c r="K21012" s="1715"/>
      <c r="L21012" s="1715"/>
    </row>
    <row r="21013" spans="11:12" ht="15" customHeight="1">
      <c r="K21013" s="1715"/>
      <c r="L21013" s="1715"/>
    </row>
    <row r="21014" spans="11:12" ht="15" customHeight="1">
      <c r="K21014" s="1715"/>
      <c r="L21014" s="1715"/>
    </row>
    <row r="21015" spans="11:12" ht="15" customHeight="1">
      <c r="K21015" s="1715"/>
      <c r="L21015" s="1715"/>
    </row>
    <row r="21016" spans="11:12" ht="15" customHeight="1">
      <c r="K21016" s="1715"/>
      <c r="L21016" s="1715"/>
    </row>
    <row r="21017" spans="11:12" ht="15" customHeight="1">
      <c r="K21017" s="1715"/>
      <c r="L21017" s="1715"/>
    </row>
    <row r="21018" spans="11:12" ht="15" customHeight="1">
      <c r="K21018" s="1715"/>
      <c r="L21018" s="1715"/>
    </row>
    <row r="21019" spans="11:12" ht="15" customHeight="1">
      <c r="K21019" s="1715"/>
      <c r="L21019" s="1715"/>
    </row>
    <row r="21020" spans="11:12" ht="15" customHeight="1">
      <c r="K21020" s="1715"/>
      <c r="L21020" s="1715"/>
    </row>
    <row r="21021" spans="11:12" ht="15" customHeight="1">
      <c r="K21021" s="1715"/>
      <c r="L21021" s="1715"/>
    </row>
    <row r="21022" spans="11:12" ht="15" customHeight="1">
      <c r="K21022" s="1715"/>
      <c r="L21022" s="1715"/>
    </row>
    <row r="21023" spans="11:12" ht="15" customHeight="1">
      <c r="K21023" s="1715"/>
      <c r="L21023" s="1715"/>
    </row>
    <row r="21024" spans="11:12" ht="15" customHeight="1">
      <c r="K21024" s="1715"/>
      <c r="L21024" s="1715"/>
    </row>
    <row r="21025" spans="11:12" ht="15" customHeight="1">
      <c r="K21025" s="1715"/>
      <c r="L21025" s="1715"/>
    </row>
    <row r="21026" spans="11:12" ht="15" customHeight="1">
      <c r="K21026" s="1715"/>
      <c r="L21026" s="1715"/>
    </row>
    <row r="21027" spans="11:12" ht="15" customHeight="1">
      <c r="K21027" s="1715"/>
      <c r="L21027" s="1715"/>
    </row>
    <row r="21028" spans="11:12" ht="15" customHeight="1">
      <c r="K21028" s="1715"/>
      <c r="L21028" s="1715"/>
    </row>
    <row r="21029" spans="11:12" ht="15" customHeight="1">
      <c r="K21029" s="1715"/>
      <c r="L21029" s="1715"/>
    </row>
    <row r="21030" spans="11:12" ht="15" customHeight="1">
      <c r="K21030" s="1715"/>
      <c r="L21030" s="1715"/>
    </row>
    <row r="21031" spans="11:12" ht="15" customHeight="1">
      <c r="K21031" s="1715"/>
      <c r="L21031" s="1715"/>
    </row>
    <row r="21032" spans="11:12" ht="15" customHeight="1">
      <c r="K21032" s="1715"/>
      <c r="L21032" s="1715"/>
    </row>
    <row r="21033" spans="11:12" ht="15" customHeight="1">
      <c r="K21033" s="1715"/>
      <c r="L21033" s="1715"/>
    </row>
    <row r="21034" spans="11:12" ht="15" customHeight="1">
      <c r="K21034" s="1715"/>
      <c r="L21034" s="1715"/>
    </row>
    <row r="21035" spans="11:12" ht="15" customHeight="1">
      <c r="K21035" s="1715"/>
      <c r="L21035" s="1715"/>
    </row>
    <row r="21036" spans="11:12" ht="15" customHeight="1">
      <c r="K21036" s="1715"/>
      <c r="L21036" s="1715"/>
    </row>
    <row r="21037" spans="11:12" ht="15" customHeight="1">
      <c r="K21037" s="1715"/>
      <c r="L21037" s="1715"/>
    </row>
    <row r="21038" spans="11:12" ht="15" customHeight="1">
      <c r="K21038" s="1715"/>
      <c r="L21038" s="1715"/>
    </row>
    <row r="21039" spans="11:12" ht="15" customHeight="1">
      <c r="K21039" s="1715"/>
      <c r="L21039" s="1715"/>
    </row>
    <row r="21040" spans="11:12" ht="15" customHeight="1">
      <c r="K21040" s="1715"/>
      <c r="L21040" s="1715"/>
    </row>
    <row r="21041" spans="11:12" ht="15" customHeight="1">
      <c r="K21041" s="1715"/>
      <c r="L21041" s="1715"/>
    </row>
    <row r="21042" spans="11:12" ht="15" customHeight="1">
      <c r="K21042" s="1715"/>
      <c r="L21042" s="1715"/>
    </row>
    <row r="21043" spans="11:12" ht="15" customHeight="1">
      <c r="K21043" s="1715"/>
      <c r="L21043" s="1715"/>
    </row>
    <row r="21044" spans="11:12" ht="15" customHeight="1">
      <c r="K21044" s="1715"/>
      <c r="L21044" s="1715"/>
    </row>
    <row r="21045" spans="11:12" ht="15" customHeight="1">
      <c r="K21045" s="1715"/>
      <c r="L21045" s="1715"/>
    </row>
    <row r="21046" spans="11:12" ht="15" customHeight="1">
      <c r="K21046" s="1715"/>
      <c r="L21046" s="1715"/>
    </row>
    <row r="21047" spans="11:12" ht="15" customHeight="1">
      <c r="K21047" s="1715"/>
      <c r="L21047" s="1715"/>
    </row>
    <row r="21048" spans="11:12" ht="15" customHeight="1">
      <c r="K21048" s="1715"/>
      <c r="L21048" s="1715"/>
    </row>
    <row r="21049" spans="11:12" ht="15" customHeight="1">
      <c r="K21049" s="1715"/>
      <c r="L21049" s="1715"/>
    </row>
    <row r="21050" spans="11:12" ht="15" customHeight="1">
      <c r="K21050" s="1715"/>
      <c r="L21050" s="1715"/>
    </row>
    <row r="21051" spans="11:12" ht="15" customHeight="1">
      <c r="K21051" s="1715"/>
      <c r="L21051" s="1715"/>
    </row>
    <row r="21052" spans="11:12" ht="15" customHeight="1">
      <c r="K21052" s="1715"/>
      <c r="L21052" s="1715"/>
    </row>
    <row r="21053" spans="11:12" ht="15" customHeight="1">
      <c r="K21053" s="1715"/>
      <c r="L21053" s="1715"/>
    </row>
    <row r="21054" spans="11:12" ht="15" customHeight="1">
      <c r="K21054" s="1715"/>
      <c r="L21054" s="1715"/>
    </row>
    <row r="21055" spans="11:12" ht="15" customHeight="1">
      <c r="K21055" s="1715"/>
      <c r="L21055" s="1715"/>
    </row>
    <row r="21056" spans="11:12" ht="15" customHeight="1">
      <c r="K21056" s="1715"/>
      <c r="L21056" s="1715"/>
    </row>
    <row r="21057" spans="11:12" ht="15" customHeight="1">
      <c r="K21057" s="1715"/>
      <c r="L21057" s="1715"/>
    </row>
    <row r="21058" spans="11:12" ht="15" customHeight="1">
      <c r="K21058" s="1715"/>
      <c r="L21058" s="1715"/>
    </row>
    <row r="21059" spans="11:12" ht="15" customHeight="1">
      <c r="K21059" s="1715"/>
      <c r="L21059" s="1715"/>
    </row>
    <row r="21060" spans="11:12" ht="15" customHeight="1">
      <c r="K21060" s="1715"/>
      <c r="L21060" s="1715"/>
    </row>
    <row r="21061" spans="11:12" ht="15" customHeight="1">
      <c r="K21061" s="1715"/>
      <c r="L21061" s="1715"/>
    </row>
    <row r="21062" spans="11:12" ht="15" customHeight="1">
      <c r="K21062" s="1715"/>
      <c r="L21062" s="1715"/>
    </row>
    <row r="21063" spans="11:12" ht="15" customHeight="1">
      <c r="K21063" s="1715"/>
      <c r="L21063" s="1715"/>
    </row>
    <row r="21064" spans="11:12" ht="15" customHeight="1">
      <c r="K21064" s="1715"/>
      <c r="L21064" s="1715"/>
    </row>
    <row r="21065" spans="11:12" ht="15" customHeight="1">
      <c r="K21065" s="1715"/>
      <c r="L21065" s="1715"/>
    </row>
    <row r="21066" spans="11:12" ht="15" customHeight="1">
      <c r="K21066" s="1715"/>
      <c r="L21066" s="1715"/>
    </row>
    <row r="21067" spans="11:12" ht="15" customHeight="1">
      <c r="K21067" s="1715"/>
      <c r="L21067" s="1715"/>
    </row>
    <row r="21068" spans="11:12" ht="15" customHeight="1">
      <c r="K21068" s="1715"/>
      <c r="L21068" s="1715"/>
    </row>
    <row r="21069" spans="11:12" ht="15" customHeight="1">
      <c r="K21069" s="1715"/>
      <c r="L21069" s="1715"/>
    </row>
    <row r="21070" spans="11:12" ht="15" customHeight="1">
      <c r="K21070" s="1715"/>
      <c r="L21070" s="1715"/>
    </row>
    <row r="21071" spans="11:12" ht="15" customHeight="1">
      <c r="K21071" s="1715"/>
      <c r="L21071" s="1715"/>
    </row>
    <row r="21072" spans="11:12" ht="15" customHeight="1">
      <c r="K21072" s="1715"/>
      <c r="L21072" s="1715"/>
    </row>
    <row r="21073" spans="11:12" ht="15" customHeight="1">
      <c r="K21073" s="1715"/>
      <c r="L21073" s="1715"/>
    </row>
    <row r="21074" spans="11:12" ht="15" customHeight="1">
      <c r="K21074" s="1715"/>
      <c r="L21074" s="1715"/>
    </row>
    <row r="21075" spans="11:12" ht="15" customHeight="1">
      <c r="K21075" s="1715"/>
      <c r="L21075" s="1715"/>
    </row>
    <row r="21076" spans="11:12" ht="15" customHeight="1">
      <c r="K21076" s="1715"/>
      <c r="L21076" s="1715"/>
    </row>
    <row r="21077" spans="11:12" ht="15" customHeight="1">
      <c r="K21077" s="1715"/>
      <c r="L21077" s="1715"/>
    </row>
    <row r="21078" spans="11:12" ht="15" customHeight="1">
      <c r="K21078" s="1715"/>
      <c r="L21078" s="1715"/>
    </row>
    <row r="21079" spans="11:12" ht="15" customHeight="1">
      <c r="K21079" s="1715"/>
      <c r="L21079" s="1715"/>
    </row>
    <row r="21080" spans="11:12" ht="15" customHeight="1">
      <c r="K21080" s="1715"/>
      <c r="L21080" s="1715"/>
    </row>
    <row r="21081" spans="11:12" ht="15" customHeight="1">
      <c r="K21081" s="1715"/>
      <c r="L21081" s="1715"/>
    </row>
    <row r="21082" spans="11:12" ht="15" customHeight="1">
      <c r="K21082" s="1715"/>
      <c r="L21082" s="1715"/>
    </row>
    <row r="21083" spans="11:12" ht="15" customHeight="1">
      <c r="K21083" s="1715"/>
      <c r="L21083" s="1715"/>
    </row>
    <row r="21084" spans="11:12" ht="15" customHeight="1">
      <c r="K21084" s="1715"/>
      <c r="L21084" s="1715"/>
    </row>
    <row r="21085" spans="11:12" ht="15" customHeight="1">
      <c r="K21085" s="1715"/>
      <c r="L21085" s="1715"/>
    </row>
    <row r="21086" spans="11:12" ht="15" customHeight="1">
      <c r="K21086" s="1715"/>
      <c r="L21086" s="1715"/>
    </row>
    <row r="21087" spans="11:12" ht="15" customHeight="1">
      <c r="K21087" s="1715"/>
      <c r="L21087" s="1715"/>
    </row>
    <row r="21088" spans="11:12" ht="15" customHeight="1">
      <c r="K21088" s="1715"/>
      <c r="L21088" s="1715"/>
    </row>
    <row r="21089" spans="11:12" ht="15" customHeight="1">
      <c r="K21089" s="1715"/>
      <c r="L21089" s="1715"/>
    </row>
    <row r="21090" spans="11:12" ht="15" customHeight="1">
      <c r="K21090" s="1715"/>
      <c r="L21090" s="1715"/>
    </row>
    <row r="21091" spans="11:12" ht="15" customHeight="1">
      <c r="K21091" s="1715"/>
      <c r="L21091" s="1715"/>
    </row>
    <row r="21092" spans="11:12" ht="15" customHeight="1">
      <c r="K21092" s="1715"/>
      <c r="L21092" s="1715"/>
    </row>
    <row r="21093" spans="11:12" ht="15" customHeight="1">
      <c r="K21093" s="1715"/>
      <c r="L21093" s="1715"/>
    </row>
    <row r="21094" spans="11:12" ht="15" customHeight="1">
      <c r="K21094" s="1715"/>
      <c r="L21094" s="1715"/>
    </row>
    <row r="21095" spans="11:12" ht="15" customHeight="1">
      <c r="K21095" s="1715"/>
      <c r="L21095" s="1715"/>
    </row>
    <row r="21096" spans="11:12" ht="15" customHeight="1">
      <c r="K21096" s="1715"/>
      <c r="L21096" s="1715"/>
    </row>
    <row r="21097" spans="11:12" ht="15" customHeight="1">
      <c r="K21097" s="1715"/>
      <c r="L21097" s="1715"/>
    </row>
    <row r="21098" spans="11:12" ht="15" customHeight="1">
      <c r="K21098" s="1715"/>
      <c r="L21098" s="1715"/>
    </row>
    <row r="21099" spans="11:12" ht="15" customHeight="1">
      <c r="K21099" s="1715"/>
      <c r="L21099" s="1715"/>
    </row>
    <row r="21100" spans="11:12" ht="15" customHeight="1">
      <c r="K21100" s="1715"/>
      <c r="L21100" s="1715"/>
    </row>
    <row r="21101" spans="11:12" ht="15" customHeight="1">
      <c r="K21101" s="1715"/>
      <c r="L21101" s="1715"/>
    </row>
    <row r="21102" spans="11:12" ht="15" customHeight="1">
      <c r="K21102" s="1715"/>
      <c r="L21102" s="1715"/>
    </row>
    <row r="21103" spans="11:12" ht="15" customHeight="1">
      <c r="K21103" s="1715"/>
      <c r="L21103" s="1715"/>
    </row>
    <row r="21104" spans="11:12" ht="15" customHeight="1">
      <c r="K21104" s="1715"/>
      <c r="L21104" s="1715"/>
    </row>
    <row r="21105" spans="11:12" ht="15" customHeight="1">
      <c r="K21105" s="1715"/>
      <c r="L21105" s="1715"/>
    </row>
    <row r="21106" spans="11:12" ht="15" customHeight="1">
      <c r="K21106" s="1715"/>
      <c r="L21106" s="1715"/>
    </row>
    <row r="21107" spans="11:12" ht="15" customHeight="1">
      <c r="K21107" s="1715"/>
      <c r="L21107" s="1715"/>
    </row>
    <row r="21108" spans="11:12" ht="15" customHeight="1">
      <c r="K21108" s="1715"/>
      <c r="L21108" s="1715"/>
    </row>
    <row r="21109" spans="11:12" ht="15" customHeight="1">
      <c r="K21109" s="1715"/>
      <c r="L21109" s="1715"/>
    </row>
    <row r="21110" spans="11:12" ht="15" customHeight="1">
      <c r="K21110" s="1715"/>
      <c r="L21110" s="1715"/>
    </row>
    <row r="21111" spans="11:12" ht="15" customHeight="1">
      <c r="K21111" s="1715"/>
      <c r="L21111" s="1715"/>
    </row>
    <row r="21112" spans="11:12" ht="15" customHeight="1">
      <c r="K21112" s="1715"/>
      <c r="L21112" s="1715"/>
    </row>
    <row r="21113" spans="11:12" ht="15" customHeight="1">
      <c r="K21113" s="1715"/>
      <c r="L21113" s="1715"/>
    </row>
    <row r="21114" spans="11:12" ht="15" customHeight="1">
      <c r="K21114" s="1715"/>
      <c r="L21114" s="1715"/>
    </row>
    <row r="21115" spans="11:12" ht="15" customHeight="1">
      <c r="K21115" s="1715"/>
      <c r="L21115" s="1715"/>
    </row>
    <row r="21116" spans="11:12" ht="15" customHeight="1">
      <c r="K21116" s="1715"/>
      <c r="L21116" s="1715"/>
    </row>
    <row r="21117" spans="11:12" ht="15" customHeight="1">
      <c r="K21117" s="1715"/>
      <c r="L21117" s="1715"/>
    </row>
    <row r="21118" spans="11:12" ht="15" customHeight="1">
      <c r="K21118" s="1715"/>
      <c r="L21118" s="1715"/>
    </row>
    <row r="21119" spans="11:12" ht="15" customHeight="1">
      <c r="K21119" s="1715"/>
      <c r="L21119" s="1715"/>
    </row>
    <row r="21120" spans="11:12" ht="15" customHeight="1">
      <c r="K21120" s="1715"/>
      <c r="L21120" s="1715"/>
    </row>
    <row r="21121" spans="11:12" ht="15" customHeight="1">
      <c r="K21121" s="1715"/>
      <c r="L21121" s="1715"/>
    </row>
    <row r="21122" spans="11:12" ht="15" customHeight="1">
      <c r="K21122" s="1715"/>
      <c r="L21122" s="1715"/>
    </row>
    <row r="21123" spans="11:12" ht="15" customHeight="1">
      <c r="K21123" s="1715"/>
      <c r="L21123" s="1715"/>
    </row>
    <row r="21124" spans="11:12" ht="15" customHeight="1">
      <c r="K21124" s="1715"/>
      <c r="L21124" s="1715"/>
    </row>
    <row r="21125" spans="11:12" ht="15" customHeight="1">
      <c r="K21125" s="1715"/>
      <c r="L21125" s="1715"/>
    </row>
    <row r="21126" spans="11:12" ht="15" customHeight="1">
      <c r="K21126" s="1715"/>
      <c r="L21126" s="1715"/>
    </row>
    <row r="21127" spans="11:12" ht="15" customHeight="1">
      <c r="K21127" s="1715"/>
      <c r="L21127" s="1715"/>
    </row>
    <row r="21128" spans="11:12" ht="15" customHeight="1">
      <c r="K21128" s="1715"/>
      <c r="L21128" s="1715"/>
    </row>
    <row r="21129" spans="11:12" ht="15" customHeight="1">
      <c r="K21129" s="1715"/>
      <c r="L21129" s="1715"/>
    </row>
    <row r="21130" spans="11:12" ht="15" customHeight="1">
      <c r="K21130" s="1715"/>
      <c r="L21130" s="1715"/>
    </row>
    <row r="21131" spans="11:12" ht="15" customHeight="1">
      <c r="K21131" s="1715"/>
      <c r="L21131" s="1715"/>
    </row>
    <row r="21132" spans="11:12" ht="15" customHeight="1">
      <c r="K21132" s="1715"/>
      <c r="L21132" s="1715"/>
    </row>
    <row r="21133" spans="11:12" ht="15" customHeight="1">
      <c r="K21133" s="1715"/>
      <c r="L21133" s="1715"/>
    </row>
    <row r="21134" spans="11:12" ht="15" customHeight="1">
      <c r="K21134" s="1715"/>
      <c r="L21134" s="1715"/>
    </row>
    <row r="21135" spans="11:12" ht="15" customHeight="1">
      <c r="K21135" s="1715"/>
      <c r="L21135" s="1715"/>
    </row>
    <row r="21136" spans="11:12" ht="15" customHeight="1">
      <c r="K21136" s="1715"/>
      <c r="L21136" s="1715"/>
    </row>
    <row r="21137" spans="11:12" ht="15" customHeight="1">
      <c r="K21137" s="1715"/>
      <c r="L21137" s="1715"/>
    </row>
    <row r="21138" spans="11:12" ht="15" customHeight="1">
      <c r="K21138" s="1715"/>
      <c r="L21138" s="1715"/>
    </row>
    <row r="21139" spans="11:12" ht="15" customHeight="1">
      <c r="K21139" s="1715"/>
      <c r="L21139" s="1715"/>
    </row>
    <row r="21140" spans="11:12" ht="15" customHeight="1">
      <c r="K21140" s="1715"/>
      <c r="L21140" s="1715"/>
    </row>
    <row r="21141" spans="11:12" ht="15" customHeight="1">
      <c r="K21141" s="1715"/>
      <c r="L21141" s="1715"/>
    </row>
    <row r="21142" spans="11:12" ht="15" customHeight="1">
      <c r="K21142" s="1715"/>
      <c r="L21142" s="1715"/>
    </row>
    <row r="21143" spans="11:12" ht="15" customHeight="1">
      <c r="K21143" s="1715"/>
      <c r="L21143" s="1715"/>
    </row>
    <row r="21144" spans="11:12" ht="15" customHeight="1">
      <c r="K21144" s="1715"/>
      <c r="L21144" s="1715"/>
    </row>
    <row r="21145" spans="11:12" ht="15" customHeight="1">
      <c r="K21145" s="1715"/>
      <c r="L21145" s="1715"/>
    </row>
    <row r="21146" spans="11:12" ht="15" customHeight="1">
      <c r="K21146" s="1715"/>
      <c r="L21146" s="1715"/>
    </row>
    <row r="21147" spans="11:12" ht="15" customHeight="1">
      <c r="K21147" s="1715"/>
      <c r="L21147" s="1715"/>
    </row>
    <row r="21148" spans="11:12" ht="15" customHeight="1">
      <c r="K21148" s="1715"/>
      <c r="L21148" s="1715"/>
    </row>
    <row r="21149" spans="11:12" ht="15" customHeight="1">
      <c r="K21149" s="1715"/>
      <c r="L21149" s="1715"/>
    </row>
    <row r="21150" spans="11:12" ht="15" customHeight="1">
      <c r="K21150" s="1715"/>
      <c r="L21150" s="1715"/>
    </row>
    <row r="21151" spans="11:12" ht="15" customHeight="1">
      <c r="K21151" s="1715"/>
      <c r="L21151" s="1715"/>
    </row>
    <row r="21152" spans="11:12" ht="15" customHeight="1">
      <c r="K21152" s="1715"/>
      <c r="L21152" s="1715"/>
    </row>
    <row r="21153" spans="11:12" ht="15" customHeight="1">
      <c r="K21153" s="1715"/>
      <c r="L21153" s="1715"/>
    </row>
    <row r="21154" spans="11:12" ht="15" customHeight="1">
      <c r="K21154" s="1715"/>
      <c r="L21154" s="1715"/>
    </row>
    <row r="21155" spans="11:12" ht="15" customHeight="1">
      <c r="K21155" s="1715"/>
      <c r="L21155" s="1715"/>
    </row>
    <row r="21156" spans="11:12" ht="15" customHeight="1">
      <c r="K21156" s="1715"/>
      <c r="L21156" s="1715"/>
    </row>
    <row r="21157" spans="11:12" ht="15" customHeight="1">
      <c r="K21157" s="1715"/>
      <c r="L21157" s="1715"/>
    </row>
    <row r="21158" spans="11:12" ht="15" customHeight="1">
      <c r="K21158" s="1715"/>
      <c r="L21158" s="1715"/>
    </row>
    <row r="21159" spans="11:12" ht="15" customHeight="1">
      <c r="K21159" s="1715"/>
      <c r="L21159" s="1715"/>
    </row>
    <row r="21160" spans="11:12" ht="15" customHeight="1">
      <c r="K21160" s="1715"/>
      <c r="L21160" s="1715"/>
    </row>
    <row r="21161" spans="11:12" ht="15" customHeight="1">
      <c r="K21161" s="1715"/>
      <c r="L21161" s="1715"/>
    </row>
    <row r="21162" spans="11:12" ht="15" customHeight="1">
      <c r="K21162" s="1715"/>
      <c r="L21162" s="1715"/>
    </row>
    <row r="21163" spans="11:12" ht="15" customHeight="1">
      <c r="K21163" s="1715"/>
      <c r="L21163" s="1715"/>
    </row>
    <row r="21164" spans="11:12" ht="15" customHeight="1">
      <c r="K21164" s="1715"/>
      <c r="L21164" s="1715"/>
    </row>
    <row r="21165" spans="11:12" ht="15" customHeight="1">
      <c r="K21165" s="1715"/>
      <c r="L21165" s="1715"/>
    </row>
    <row r="21166" spans="11:12" ht="15" customHeight="1">
      <c r="K21166" s="1715"/>
      <c r="L21166" s="1715"/>
    </row>
    <row r="21167" spans="11:12" ht="15" customHeight="1">
      <c r="K21167" s="1715"/>
      <c r="L21167" s="1715"/>
    </row>
    <row r="21168" spans="11:12" ht="15" customHeight="1">
      <c r="K21168" s="1715"/>
      <c r="L21168" s="1715"/>
    </row>
    <row r="21169" spans="11:12" ht="15" customHeight="1">
      <c r="K21169" s="1715"/>
      <c r="L21169" s="1715"/>
    </row>
    <row r="21170" spans="11:12" ht="15" customHeight="1">
      <c r="K21170" s="1715"/>
      <c r="L21170" s="1715"/>
    </row>
    <row r="21171" spans="11:12" ht="15" customHeight="1">
      <c r="K21171" s="1715"/>
      <c r="L21171" s="1715"/>
    </row>
    <row r="21172" spans="11:12" ht="15" customHeight="1">
      <c r="K21172" s="1715"/>
      <c r="L21172" s="1715"/>
    </row>
    <row r="21173" spans="11:12" ht="15" customHeight="1">
      <c r="K21173" s="1715"/>
      <c r="L21173" s="1715"/>
    </row>
    <row r="21174" spans="11:12" ht="15" customHeight="1">
      <c r="K21174" s="1715"/>
      <c r="L21174" s="1715"/>
    </row>
    <row r="21175" spans="11:12" ht="15" customHeight="1">
      <c r="K21175" s="1715"/>
      <c r="L21175" s="1715"/>
    </row>
    <row r="21176" spans="11:12" ht="15" customHeight="1">
      <c r="K21176" s="1715"/>
      <c r="L21176" s="1715"/>
    </row>
    <row r="21177" spans="11:12" ht="15" customHeight="1">
      <c r="K21177" s="1715"/>
      <c r="L21177" s="1715"/>
    </row>
    <row r="21178" spans="11:12" ht="15" customHeight="1">
      <c r="K21178" s="1715"/>
      <c r="L21178" s="1715"/>
    </row>
    <row r="21179" spans="11:12" ht="15" customHeight="1">
      <c r="K21179" s="1715"/>
      <c r="L21179" s="1715"/>
    </row>
    <row r="21180" spans="11:12" ht="15" customHeight="1">
      <c r="K21180" s="1715"/>
      <c r="L21180" s="1715"/>
    </row>
    <row r="21181" spans="11:12" ht="15" customHeight="1">
      <c r="K21181" s="1715"/>
      <c r="L21181" s="1715"/>
    </row>
    <row r="21182" spans="11:12" ht="15" customHeight="1">
      <c r="K21182" s="1715"/>
      <c r="L21182" s="1715"/>
    </row>
    <row r="21183" spans="11:12" ht="15" customHeight="1">
      <c r="K21183" s="1715"/>
      <c r="L21183" s="1715"/>
    </row>
    <row r="21184" spans="11:12" ht="15" customHeight="1">
      <c r="K21184" s="1715"/>
      <c r="L21184" s="1715"/>
    </row>
    <row r="21185" spans="11:12" ht="15" customHeight="1">
      <c r="K21185" s="1715"/>
      <c r="L21185" s="1715"/>
    </row>
    <row r="21186" spans="11:12" ht="15" customHeight="1">
      <c r="K21186" s="1715"/>
      <c r="L21186" s="1715"/>
    </row>
    <row r="21187" spans="11:12" ht="15" customHeight="1">
      <c r="K21187" s="1715"/>
      <c r="L21187" s="1715"/>
    </row>
    <row r="21188" spans="11:12" ht="15" customHeight="1">
      <c r="K21188" s="1715"/>
      <c r="L21188" s="1715"/>
    </row>
    <row r="21189" spans="11:12" ht="15" customHeight="1">
      <c r="K21189" s="1715"/>
      <c r="L21189" s="1715"/>
    </row>
    <row r="21190" spans="11:12" ht="15" customHeight="1">
      <c r="K21190" s="1715"/>
      <c r="L21190" s="1715"/>
    </row>
    <row r="21191" spans="11:12" ht="15" customHeight="1">
      <c r="K21191" s="1715"/>
      <c r="L21191" s="1715"/>
    </row>
    <row r="21192" spans="11:12" ht="15" customHeight="1">
      <c r="K21192" s="1715"/>
      <c r="L21192" s="1715"/>
    </row>
    <row r="21193" spans="11:12" ht="15" customHeight="1">
      <c r="K21193" s="1715"/>
      <c r="L21193" s="1715"/>
    </row>
    <row r="21194" spans="11:12" ht="15" customHeight="1">
      <c r="K21194" s="1715"/>
      <c r="L21194" s="1715"/>
    </row>
    <row r="21195" spans="11:12" ht="15" customHeight="1">
      <c r="K21195" s="1715"/>
      <c r="L21195" s="1715"/>
    </row>
    <row r="21196" spans="11:12" ht="15" customHeight="1">
      <c r="K21196" s="1715"/>
      <c r="L21196" s="1715"/>
    </row>
    <row r="21197" spans="11:12" ht="15" customHeight="1">
      <c r="K21197" s="1715"/>
      <c r="L21197" s="1715"/>
    </row>
    <row r="21198" spans="11:12" ht="15" customHeight="1">
      <c r="K21198" s="1715"/>
      <c r="L21198" s="1715"/>
    </row>
    <row r="21199" spans="11:12" ht="15" customHeight="1">
      <c r="K21199" s="1715"/>
      <c r="L21199" s="1715"/>
    </row>
    <row r="21200" spans="11:12" ht="15" customHeight="1">
      <c r="K21200" s="1715"/>
      <c r="L21200" s="1715"/>
    </row>
    <row r="21201" spans="11:12" ht="15" customHeight="1">
      <c r="K21201" s="1715"/>
      <c r="L21201" s="1715"/>
    </row>
    <row r="21202" spans="11:12" ht="15" customHeight="1">
      <c r="K21202" s="1715"/>
      <c r="L21202" s="1715"/>
    </row>
    <row r="21203" spans="11:12" ht="15" customHeight="1">
      <c r="K21203" s="1715"/>
      <c r="L21203" s="1715"/>
    </row>
    <row r="21204" spans="11:12" ht="15" customHeight="1">
      <c r="K21204" s="1715"/>
      <c r="L21204" s="1715"/>
    </row>
    <row r="21205" spans="11:12" ht="15" customHeight="1">
      <c r="K21205" s="1715"/>
      <c r="L21205" s="1715"/>
    </row>
    <row r="21206" spans="11:12" ht="15" customHeight="1">
      <c r="K21206" s="1715"/>
      <c r="L21206" s="1715"/>
    </row>
    <row r="21207" spans="11:12" ht="15" customHeight="1">
      <c r="K21207" s="1715"/>
      <c r="L21207" s="1715"/>
    </row>
    <row r="21208" spans="11:12" ht="15" customHeight="1">
      <c r="K21208" s="1715"/>
      <c r="L21208" s="1715"/>
    </row>
    <row r="21209" spans="11:12" ht="15" customHeight="1">
      <c r="K21209" s="1715"/>
      <c r="L21209" s="1715"/>
    </row>
    <row r="21210" spans="11:12" ht="15" customHeight="1">
      <c r="K21210" s="1715"/>
      <c r="L21210" s="1715"/>
    </row>
    <row r="21211" spans="11:12" ht="15" customHeight="1">
      <c r="K21211" s="1715"/>
      <c r="L21211" s="1715"/>
    </row>
    <row r="21212" spans="11:12" ht="15" customHeight="1">
      <c r="K21212" s="1715"/>
      <c r="L21212" s="1715"/>
    </row>
    <row r="21213" spans="11:12" ht="15" customHeight="1">
      <c r="K21213" s="1715"/>
      <c r="L21213" s="1715"/>
    </row>
    <row r="21214" spans="11:12" ht="15" customHeight="1">
      <c r="K21214" s="1715"/>
      <c r="L21214" s="1715"/>
    </row>
    <row r="21215" spans="11:12" ht="15" customHeight="1">
      <c r="K21215" s="1715"/>
      <c r="L21215" s="1715"/>
    </row>
    <row r="21216" spans="11:12" ht="15" customHeight="1">
      <c r="K21216" s="1715"/>
      <c r="L21216" s="1715"/>
    </row>
    <row r="21217" spans="11:12" ht="15" customHeight="1">
      <c r="K21217" s="1715"/>
      <c r="L21217" s="1715"/>
    </row>
    <row r="21218" spans="11:12" ht="15" customHeight="1">
      <c r="K21218" s="1715"/>
      <c r="L21218" s="1715"/>
    </row>
    <row r="21219" spans="11:12" ht="15" customHeight="1">
      <c r="K21219" s="1715"/>
      <c r="L21219" s="1715"/>
    </row>
    <row r="21220" spans="11:12" ht="15" customHeight="1">
      <c r="K21220" s="1715"/>
      <c r="L21220" s="1715"/>
    </row>
    <row r="21221" spans="11:12" ht="15" customHeight="1">
      <c r="K21221" s="1715"/>
      <c r="L21221" s="1715"/>
    </row>
    <row r="21222" spans="11:12" ht="15" customHeight="1">
      <c r="K21222" s="1715"/>
      <c r="L21222" s="1715"/>
    </row>
    <row r="21223" spans="11:12" ht="15" customHeight="1">
      <c r="K21223" s="1715"/>
      <c r="L21223" s="1715"/>
    </row>
    <row r="21224" spans="11:12" ht="15" customHeight="1">
      <c r="K21224" s="1715"/>
      <c r="L21224" s="1715"/>
    </row>
    <row r="21225" spans="11:12" ht="15" customHeight="1">
      <c r="K21225" s="1715"/>
      <c r="L21225" s="1715"/>
    </row>
    <row r="21226" spans="11:12" ht="15" customHeight="1">
      <c r="K21226" s="1715"/>
      <c r="L21226" s="1715"/>
    </row>
    <row r="21227" spans="11:12" ht="15" customHeight="1">
      <c r="K21227" s="1715"/>
      <c r="L21227" s="1715"/>
    </row>
    <row r="21228" spans="11:12" ht="15" customHeight="1">
      <c r="K21228" s="1715"/>
      <c r="L21228" s="1715"/>
    </row>
    <row r="21229" spans="11:12" ht="15" customHeight="1">
      <c r="K21229" s="1715"/>
      <c r="L21229" s="1715"/>
    </row>
    <row r="21230" spans="11:12" ht="15" customHeight="1">
      <c r="K21230" s="1715"/>
      <c r="L21230" s="1715"/>
    </row>
    <row r="21231" spans="11:12" ht="15" customHeight="1">
      <c r="K21231" s="1715"/>
      <c r="L21231" s="1715"/>
    </row>
    <row r="21232" spans="11:12" ht="15" customHeight="1">
      <c r="K21232" s="1715"/>
      <c r="L21232" s="1715"/>
    </row>
    <row r="21233" spans="11:12" ht="15" customHeight="1">
      <c r="K21233" s="1715"/>
      <c r="L21233" s="1715"/>
    </row>
    <row r="21234" spans="11:12" ht="15" customHeight="1">
      <c r="K21234" s="1715"/>
      <c r="L21234" s="1715"/>
    </row>
    <row r="21235" spans="11:12" ht="15" customHeight="1">
      <c r="K21235" s="1715"/>
      <c r="L21235" s="1715"/>
    </row>
    <row r="21236" spans="11:12" ht="15" customHeight="1">
      <c r="K21236" s="1715"/>
      <c r="L21236" s="1715"/>
    </row>
    <row r="21237" spans="11:12" ht="15" customHeight="1">
      <c r="K21237" s="1715"/>
      <c r="L21237" s="1715"/>
    </row>
    <row r="21238" spans="11:12" ht="15" customHeight="1">
      <c r="K21238" s="1715"/>
      <c r="L21238" s="1715"/>
    </row>
    <row r="21239" spans="11:12" ht="15" customHeight="1">
      <c r="K21239" s="1715"/>
      <c r="L21239" s="1715"/>
    </row>
    <row r="21240" spans="11:12" ht="15" customHeight="1">
      <c r="K21240" s="1715"/>
      <c r="L21240" s="1715"/>
    </row>
    <row r="21241" spans="11:12" ht="15" customHeight="1">
      <c r="K21241" s="1715"/>
      <c r="L21241" s="1715"/>
    </row>
    <row r="21242" spans="11:12" ht="15" customHeight="1">
      <c r="K21242" s="1715"/>
      <c r="L21242" s="1715"/>
    </row>
    <row r="21243" spans="11:12" ht="15" customHeight="1">
      <c r="K21243" s="1715"/>
      <c r="L21243" s="1715"/>
    </row>
    <row r="21244" spans="11:12" ht="15" customHeight="1">
      <c r="K21244" s="1715"/>
      <c r="L21244" s="1715"/>
    </row>
    <row r="21245" spans="11:12" ht="15" customHeight="1">
      <c r="K21245" s="1715"/>
      <c r="L21245" s="1715"/>
    </row>
    <row r="21246" spans="11:12" ht="15" customHeight="1">
      <c r="K21246" s="1715"/>
      <c r="L21246" s="1715"/>
    </row>
    <row r="21247" spans="11:12" ht="15" customHeight="1">
      <c r="K21247" s="1715"/>
      <c r="L21247" s="1715"/>
    </row>
    <row r="21248" spans="11:12" ht="15" customHeight="1">
      <c r="K21248" s="1715"/>
      <c r="L21248" s="1715"/>
    </row>
    <row r="21249" spans="11:12" ht="15" customHeight="1">
      <c r="K21249" s="1715"/>
      <c r="L21249" s="1715"/>
    </row>
    <row r="21250" spans="11:12" ht="15" customHeight="1">
      <c r="K21250" s="1715"/>
      <c r="L21250" s="1715"/>
    </row>
    <row r="21251" spans="11:12" ht="15" customHeight="1">
      <c r="K21251" s="1715"/>
      <c r="L21251" s="1715"/>
    </row>
    <row r="21252" spans="11:12" ht="15" customHeight="1">
      <c r="K21252" s="1715"/>
      <c r="L21252" s="1715"/>
    </row>
    <row r="21253" spans="11:12" ht="15" customHeight="1">
      <c r="K21253" s="1715"/>
      <c r="L21253" s="1715"/>
    </row>
    <row r="21254" spans="11:12" ht="15" customHeight="1">
      <c r="K21254" s="1715"/>
      <c r="L21254" s="1715"/>
    </row>
    <row r="21255" spans="11:12" ht="15" customHeight="1">
      <c r="K21255" s="1715"/>
      <c r="L21255" s="1715"/>
    </row>
    <row r="21256" spans="11:12" ht="15" customHeight="1">
      <c r="K21256" s="1715"/>
      <c r="L21256" s="1715"/>
    </row>
    <row r="21257" spans="11:12" ht="15" customHeight="1">
      <c r="K21257" s="1715"/>
      <c r="L21257" s="1715"/>
    </row>
    <row r="21258" spans="11:12" ht="15" customHeight="1">
      <c r="K21258" s="1715"/>
      <c r="L21258" s="1715"/>
    </row>
    <row r="21259" spans="11:12" ht="15" customHeight="1">
      <c r="K21259" s="1715"/>
      <c r="L21259" s="1715"/>
    </row>
    <row r="21260" spans="11:12" ht="15" customHeight="1">
      <c r="K21260" s="1715"/>
      <c r="L21260" s="1715"/>
    </row>
    <row r="21261" spans="11:12" ht="15" customHeight="1">
      <c r="K21261" s="1715"/>
      <c r="L21261" s="1715"/>
    </row>
    <row r="21262" spans="11:12" ht="15" customHeight="1">
      <c r="K21262" s="1715"/>
      <c r="L21262" s="1715"/>
    </row>
    <row r="21263" spans="11:12" ht="15" customHeight="1">
      <c r="K21263" s="1715"/>
      <c r="L21263" s="1715"/>
    </row>
    <row r="21264" spans="11:12" ht="15" customHeight="1">
      <c r="K21264" s="1715"/>
      <c r="L21264" s="1715"/>
    </row>
    <row r="21265" spans="11:12" ht="15" customHeight="1">
      <c r="K21265" s="1715"/>
      <c r="L21265" s="1715"/>
    </row>
    <row r="21266" spans="11:12" ht="15" customHeight="1">
      <c r="K21266" s="1715"/>
      <c r="L21266" s="1715"/>
    </row>
    <row r="21267" spans="11:12" ht="15" customHeight="1">
      <c r="K21267" s="1715"/>
      <c r="L21267" s="1715"/>
    </row>
    <row r="21268" spans="11:12" ht="15" customHeight="1">
      <c r="K21268" s="1715"/>
      <c r="L21268" s="1715"/>
    </row>
    <row r="21269" spans="11:12" ht="15" customHeight="1">
      <c r="K21269" s="1715"/>
      <c r="L21269" s="1715"/>
    </row>
    <row r="21270" spans="11:12" ht="15" customHeight="1">
      <c r="K21270" s="1715"/>
      <c r="L21270" s="1715"/>
    </row>
    <row r="21271" spans="11:12" ht="15" customHeight="1">
      <c r="K21271" s="1715"/>
      <c r="L21271" s="1715"/>
    </row>
    <row r="21272" spans="11:12" ht="15" customHeight="1">
      <c r="K21272" s="1715"/>
      <c r="L21272" s="1715"/>
    </row>
    <row r="21273" spans="11:12" ht="15" customHeight="1">
      <c r="K21273" s="1715"/>
      <c r="L21273" s="1715"/>
    </row>
    <row r="21274" spans="11:12" ht="15" customHeight="1">
      <c r="K21274" s="1715"/>
      <c r="L21274" s="1715"/>
    </row>
    <row r="21275" spans="11:12" ht="15" customHeight="1">
      <c r="K21275" s="1715"/>
      <c r="L21275" s="1715"/>
    </row>
    <row r="21276" spans="11:12" ht="15" customHeight="1">
      <c r="K21276" s="1715"/>
      <c r="L21276" s="1715"/>
    </row>
    <row r="21277" spans="11:12" ht="15" customHeight="1">
      <c r="K21277" s="1715"/>
      <c r="L21277" s="1715"/>
    </row>
    <row r="21278" spans="11:12" ht="15" customHeight="1">
      <c r="K21278" s="1715"/>
      <c r="L21278" s="1715"/>
    </row>
    <row r="21279" spans="11:12" ht="15" customHeight="1">
      <c r="K21279" s="1715"/>
      <c r="L21279" s="1715"/>
    </row>
    <row r="21280" spans="11:12" ht="15" customHeight="1">
      <c r="K21280" s="1715"/>
      <c r="L21280" s="1715"/>
    </row>
    <row r="21281" spans="11:12" ht="15" customHeight="1">
      <c r="K21281" s="1715"/>
      <c r="L21281" s="1715"/>
    </row>
    <row r="21282" spans="11:12" ht="15" customHeight="1">
      <c r="K21282" s="1715"/>
      <c r="L21282" s="1715"/>
    </row>
    <row r="21283" spans="11:12" ht="15" customHeight="1">
      <c r="K21283" s="1715"/>
      <c r="L21283" s="1715"/>
    </row>
    <row r="21284" spans="11:12" ht="15" customHeight="1">
      <c r="K21284" s="1715"/>
      <c r="L21284" s="1715"/>
    </row>
    <row r="21285" spans="11:12" ht="15" customHeight="1">
      <c r="K21285" s="1715"/>
      <c r="L21285" s="1715"/>
    </row>
    <row r="21286" spans="11:12" ht="15" customHeight="1">
      <c r="K21286" s="1715"/>
      <c r="L21286" s="1715"/>
    </row>
    <row r="21287" spans="11:12" ht="15" customHeight="1">
      <c r="K21287" s="1715"/>
      <c r="L21287" s="1715"/>
    </row>
    <row r="21288" spans="11:12" ht="15" customHeight="1">
      <c r="K21288" s="1715"/>
      <c r="L21288" s="1715"/>
    </row>
    <row r="21289" spans="11:12" ht="15" customHeight="1">
      <c r="K21289" s="1715"/>
      <c r="L21289" s="1715"/>
    </row>
    <row r="21290" spans="11:12" ht="15" customHeight="1">
      <c r="K21290" s="1715"/>
      <c r="L21290" s="1715"/>
    </row>
    <row r="21291" spans="11:12" ht="15" customHeight="1">
      <c r="K21291" s="1715"/>
      <c r="L21291" s="1715"/>
    </row>
    <row r="21292" spans="11:12" ht="15" customHeight="1">
      <c r="K21292" s="1715"/>
      <c r="L21292" s="1715"/>
    </row>
    <row r="21293" spans="11:12" ht="15" customHeight="1">
      <c r="K21293" s="1715"/>
      <c r="L21293" s="1715"/>
    </row>
    <row r="21294" spans="11:12" ht="15" customHeight="1">
      <c r="K21294" s="1715"/>
      <c r="L21294" s="1715"/>
    </row>
    <row r="21295" spans="11:12" ht="15" customHeight="1">
      <c r="K21295" s="1715"/>
      <c r="L21295" s="1715"/>
    </row>
    <row r="21296" spans="11:12" ht="15" customHeight="1">
      <c r="K21296" s="1715"/>
      <c r="L21296" s="1715"/>
    </row>
    <row r="21297" spans="11:12" ht="15" customHeight="1">
      <c r="K21297" s="1715"/>
      <c r="L21297" s="1715"/>
    </row>
    <row r="21298" spans="11:12" ht="15" customHeight="1">
      <c r="K21298" s="1715"/>
      <c r="L21298" s="1715"/>
    </row>
    <row r="21299" spans="11:12" ht="15" customHeight="1">
      <c r="K21299" s="1715"/>
      <c r="L21299" s="1715"/>
    </row>
    <row r="21300" spans="11:12" ht="15" customHeight="1">
      <c r="K21300" s="1715"/>
      <c r="L21300" s="1715"/>
    </row>
    <row r="21301" spans="11:12" ht="15" customHeight="1">
      <c r="K21301" s="1715"/>
      <c r="L21301" s="1715"/>
    </row>
    <row r="21302" spans="11:12" ht="15" customHeight="1">
      <c r="K21302" s="1715"/>
      <c r="L21302" s="1715"/>
    </row>
    <row r="21303" spans="11:12" ht="15" customHeight="1">
      <c r="K21303" s="1715"/>
      <c r="L21303" s="1715"/>
    </row>
    <row r="21304" spans="11:12" ht="15" customHeight="1">
      <c r="K21304" s="1715"/>
      <c r="L21304" s="1715"/>
    </row>
    <row r="21305" spans="11:12" ht="15" customHeight="1">
      <c r="K21305" s="1715"/>
      <c r="L21305" s="1715"/>
    </row>
    <row r="21306" spans="11:12" ht="15" customHeight="1">
      <c r="K21306" s="1715"/>
      <c r="L21306" s="1715"/>
    </row>
    <row r="21307" spans="11:12" ht="15" customHeight="1">
      <c r="K21307" s="1715"/>
      <c r="L21307" s="1715"/>
    </row>
    <row r="21308" spans="11:12" ht="15" customHeight="1">
      <c r="K21308" s="1715"/>
      <c r="L21308" s="1715"/>
    </row>
    <row r="21309" spans="11:12" ht="15" customHeight="1">
      <c r="K21309" s="1715"/>
      <c r="L21309" s="1715"/>
    </row>
    <row r="21310" spans="11:12" ht="15" customHeight="1">
      <c r="K21310" s="1715"/>
      <c r="L21310" s="1715"/>
    </row>
    <row r="21311" spans="11:12" ht="15" customHeight="1">
      <c r="K21311" s="1715"/>
      <c r="L21311" s="1715"/>
    </row>
    <row r="21312" spans="11:12" ht="15" customHeight="1">
      <c r="K21312" s="1715"/>
      <c r="L21312" s="1715"/>
    </row>
    <row r="21313" spans="11:12" ht="15" customHeight="1">
      <c r="K21313" s="1715"/>
      <c r="L21313" s="1715"/>
    </row>
    <row r="21314" spans="11:12" ht="15" customHeight="1">
      <c r="K21314" s="1715"/>
      <c r="L21314" s="1715"/>
    </row>
    <row r="21315" spans="11:12" ht="15" customHeight="1">
      <c r="K21315" s="1715"/>
      <c r="L21315" s="1715"/>
    </row>
    <row r="21316" spans="11:12" ht="15" customHeight="1">
      <c r="K21316" s="1715"/>
      <c r="L21316" s="1715"/>
    </row>
    <row r="21317" spans="11:12" ht="15" customHeight="1">
      <c r="K21317" s="1715"/>
      <c r="L21317" s="1715"/>
    </row>
    <row r="21318" spans="11:12" ht="15" customHeight="1">
      <c r="K21318" s="1715"/>
      <c r="L21318" s="1715"/>
    </row>
    <row r="21319" spans="11:12" ht="15" customHeight="1">
      <c r="K21319" s="1715"/>
      <c r="L21319" s="1715"/>
    </row>
    <row r="21320" spans="11:12" ht="15" customHeight="1">
      <c r="K21320" s="1715"/>
      <c r="L21320" s="1715"/>
    </row>
    <row r="21321" spans="11:12" ht="15" customHeight="1">
      <c r="K21321" s="1715"/>
      <c r="L21321" s="1715"/>
    </row>
    <row r="21322" spans="11:12" ht="15" customHeight="1">
      <c r="K21322" s="1715"/>
      <c r="L21322" s="1715"/>
    </row>
    <row r="21323" spans="11:12" ht="15" customHeight="1">
      <c r="K21323" s="1715"/>
      <c r="L21323" s="1715"/>
    </row>
    <row r="21324" spans="11:12" ht="15" customHeight="1">
      <c r="K21324" s="1715"/>
      <c r="L21324" s="1715"/>
    </row>
    <row r="21325" spans="11:12" ht="15" customHeight="1">
      <c r="K21325" s="1715"/>
      <c r="L21325" s="1715"/>
    </row>
    <row r="21326" spans="11:12" ht="15" customHeight="1">
      <c r="K21326" s="1715"/>
      <c r="L21326" s="1715"/>
    </row>
    <row r="21327" spans="11:12" ht="15" customHeight="1">
      <c r="K21327" s="1715"/>
      <c r="L21327" s="1715"/>
    </row>
    <row r="21328" spans="11:12" ht="15" customHeight="1">
      <c r="K21328" s="1715"/>
      <c r="L21328" s="1715"/>
    </row>
    <row r="21329" spans="11:12" ht="15" customHeight="1">
      <c r="K21329" s="1715"/>
      <c r="L21329" s="1715"/>
    </row>
    <row r="21330" spans="11:12" ht="15" customHeight="1">
      <c r="K21330" s="1715"/>
      <c r="L21330" s="1715"/>
    </row>
    <row r="21331" spans="11:12" ht="15" customHeight="1">
      <c r="K21331" s="1715"/>
      <c r="L21331" s="1715"/>
    </row>
    <row r="21332" spans="11:12" ht="15" customHeight="1">
      <c r="K21332" s="1715"/>
      <c r="L21332" s="1715"/>
    </row>
    <row r="21333" spans="11:12" ht="15" customHeight="1">
      <c r="K21333" s="1715"/>
      <c r="L21333" s="1715"/>
    </row>
    <row r="21334" spans="11:12" ht="15" customHeight="1">
      <c r="K21334" s="1715"/>
      <c r="L21334" s="1715"/>
    </row>
    <row r="21335" spans="11:12" ht="15" customHeight="1">
      <c r="K21335" s="1715"/>
      <c r="L21335" s="1715"/>
    </row>
    <row r="21336" spans="11:12" ht="15" customHeight="1">
      <c r="K21336" s="1715"/>
      <c r="L21336" s="1715"/>
    </row>
    <row r="21337" spans="11:12" ht="15" customHeight="1">
      <c r="K21337" s="1715"/>
      <c r="L21337" s="1715"/>
    </row>
    <row r="21338" spans="11:12" ht="15" customHeight="1">
      <c r="K21338" s="1715"/>
      <c r="L21338" s="1715"/>
    </row>
    <row r="21339" spans="11:12" ht="15" customHeight="1">
      <c r="K21339" s="1715"/>
      <c r="L21339" s="1715"/>
    </row>
    <row r="21340" spans="11:12" ht="15" customHeight="1">
      <c r="K21340" s="1715"/>
      <c r="L21340" s="1715"/>
    </row>
    <row r="21341" spans="11:12" ht="15" customHeight="1">
      <c r="K21341" s="1715"/>
      <c r="L21341" s="1715"/>
    </row>
    <row r="21342" spans="11:12" ht="15" customHeight="1">
      <c r="K21342" s="1715"/>
      <c r="L21342" s="1715"/>
    </row>
    <row r="21343" spans="11:12" ht="15" customHeight="1">
      <c r="K21343" s="1715"/>
      <c r="L21343" s="1715"/>
    </row>
    <row r="21344" spans="11:12" ht="15" customHeight="1">
      <c r="K21344" s="1715"/>
      <c r="L21344" s="1715"/>
    </row>
    <row r="21345" spans="11:12" ht="15" customHeight="1">
      <c r="K21345" s="1715"/>
      <c r="L21345" s="1715"/>
    </row>
    <row r="21346" spans="11:12" ht="15" customHeight="1">
      <c r="K21346" s="1715"/>
      <c r="L21346" s="1715"/>
    </row>
    <row r="21347" spans="11:12" ht="15" customHeight="1">
      <c r="K21347" s="1715"/>
      <c r="L21347" s="1715"/>
    </row>
    <row r="21348" spans="11:12" ht="15" customHeight="1">
      <c r="K21348" s="1715"/>
      <c r="L21348" s="1715"/>
    </row>
    <row r="21349" spans="11:12" ht="15" customHeight="1">
      <c r="K21349" s="1715"/>
      <c r="L21349" s="1715"/>
    </row>
    <row r="21350" spans="11:12" ht="15" customHeight="1">
      <c r="K21350" s="1715"/>
      <c r="L21350" s="1715"/>
    </row>
    <row r="21351" spans="11:12" ht="15" customHeight="1">
      <c r="K21351" s="1715"/>
      <c r="L21351" s="1715"/>
    </row>
    <row r="21352" spans="11:12" ht="15" customHeight="1">
      <c r="K21352" s="1715"/>
      <c r="L21352" s="1715"/>
    </row>
    <row r="21353" spans="11:12" ht="15" customHeight="1">
      <c r="K21353" s="1715"/>
      <c r="L21353" s="1715"/>
    </row>
    <row r="21354" spans="11:12" ht="15" customHeight="1">
      <c r="K21354" s="1715"/>
      <c r="L21354" s="1715"/>
    </row>
    <row r="21355" spans="11:12" ht="15" customHeight="1">
      <c r="K21355" s="1715"/>
      <c r="L21355" s="1715"/>
    </row>
    <row r="21356" spans="11:12" ht="15" customHeight="1">
      <c r="K21356" s="1715"/>
      <c r="L21356" s="1715"/>
    </row>
    <row r="21357" spans="11:12" ht="15" customHeight="1">
      <c r="K21357" s="1715"/>
      <c r="L21357" s="1715"/>
    </row>
    <row r="21358" spans="11:12" ht="15" customHeight="1">
      <c r="K21358" s="1715"/>
      <c r="L21358" s="1715"/>
    </row>
    <row r="21359" spans="11:12" ht="15" customHeight="1">
      <c r="K21359" s="1715"/>
      <c r="L21359" s="1715"/>
    </row>
    <row r="21360" spans="11:12" ht="15" customHeight="1">
      <c r="K21360" s="1715"/>
      <c r="L21360" s="1715"/>
    </row>
    <row r="21361" spans="11:12" ht="15" customHeight="1">
      <c r="K21361" s="1715"/>
      <c r="L21361" s="1715"/>
    </row>
    <row r="21362" spans="11:12" ht="15" customHeight="1">
      <c r="K21362" s="1715"/>
      <c r="L21362" s="1715"/>
    </row>
    <row r="21363" spans="11:12" ht="15" customHeight="1">
      <c r="K21363" s="1715"/>
      <c r="L21363" s="1715"/>
    </row>
    <row r="21364" spans="11:12" ht="15" customHeight="1">
      <c r="K21364" s="1715"/>
      <c r="L21364" s="1715"/>
    </row>
    <row r="21365" spans="11:12" ht="15" customHeight="1">
      <c r="K21365" s="1715"/>
      <c r="L21365" s="1715"/>
    </row>
    <row r="21366" spans="11:12" ht="15" customHeight="1">
      <c r="K21366" s="1715"/>
      <c r="L21366" s="1715"/>
    </row>
    <row r="21367" spans="11:12" ht="15" customHeight="1">
      <c r="K21367" s="1715"/>
      <c r="L21367" s="1715"/>
    </row>
    <row r="21368" spans="11:12" ht="15" customHeight="1">
      <c r="K21368" s="1715"/>
      <c r="L21368" s="1715"/>
    </row>
    <row r="21369" spans="11:12" ht="15" customHeight="1">
      <c r="K21369" s="1715"/>
      <c r="L21369" s="1715"/>
    </row>
    <row r="21370" spans="11:12" ht="15" customHeight="1">
      <c r="K21370" s="1715"/>
      <c r="L21370" s="1715"/>
    </row>
    <row r="21371" spans="11:12" ht="15" customHeight="1">
      <c r="K21371" s="1715"/>
      <c r="L21371" s="1715"/>
    </row>
    <row r="21372" spans="11:12" ht="15" customHeight="1">
      <c r="K21372" s="1715"/>
      <c r="L21372" s="1715"/>
    </row>
    <row r="21373" spans="11:12" ht="15" customHeight="1">
      <c r="K21373" s="1715"/>
      <c r="L21373" s="1715"/>
    </row>
    <row r="21374" spans="11:12" ht="15" customHeight="1">
      <c r="K21374" s="1715"/>
      <c r="L21374" s="1715"/>
    </row>
    <row r="21375" spans="11:12" ht="15" customHeight="1">
      <c r="K21375" s="1715"/>
      <c r="L21375" s="1715"/>
    </row>
    <row r="21376" spans="11:12" ht="15" customHeight="1">
      <c r="K21376" s="1715"/>
      <c r="L21376" s="1715"/>
    </row>
    <row r="21377" spans="11:12" ht="15" customHeight="1">
      <c r="K21377" s="1715"/>
      <c r="L21377" s="1715"/>
    </row>
    <row r="21378" spans="11:12" ht="15" customHeight="1">
      <c r="K21378" s="1715"/>
      <c r="L21378" s="1715"/>
    </row>
    <row r="21379" spans="11:12" ht="15" customHeight="1">
      <c r="K21379" s="1715"/>
      <c r="L21379" s="1715"/>
    </row>
    <row r="21380" spans="11:12" ht="15" customHeight="1">
      <c r="K21380" s="1715"/>
      <c r="L21380" s="1715"/>
    </row>
    <row r="21381" spans="11:12" ht="15" customHeight="1">
      <c r="K21381" s="1715"/>
      <c r="L21381" s="1715"/>
    </row>
    <row r="21382" spans="11:12" ht="15" customHeight="1">
      <c r="K21382" s="1715"/>
      <c r="L21382" s="1715"/>
    </row>
    <row r="21383" spans="11:12" ht="15" customHeight="1">
      <c r="K21383" s="1715"/>
      <c r="L21383" s="1715"/>
    </row>
    <row r="21384" spans="11:12" ht="15" customHeight="1">
      <c r="K21384" s="1715"/>
      <c r="L21384" s="1715"/>
    </row>
    <row r="21385" spans="11:12" ht="15" customHeight="1">
      <c r="K21385" s="1715"/>
      <c r="L21385" s="1715"/>
    </row>
    <row r="21386" spans="11:12" ht="15" customHeight="1">
      <c r="K21386" s="1715"/>
      <c r="L21386" s="1715"/>
    </row>
    <row r="21387" spans="11:12" ht="15" customHeight="1">
      <c r="K21387" s="1715"/>
      <c r="L21387" s="1715"/>
    </row>
    <row r="21388" spans="11:12" ht="15" customHeight="1">
      <c r="K21388" s="1715"/>
      <c r="L21388" s="1715"/>
    </row>
    <row r="21389" spans="11:12" ht="15" customHeight="1">
      <c r="K21389" s="1715"/>
      <c r="L21389" s="1715"/>
    </row>
    <row r="21390" spans="11:12" ht="15" customHeight="1">
      <c r="K21390" s="1715"/>
      <c r="L21390" s="1715"/>
    </row>
    <row r="21391" spans="11:12" ht="15" customHeight="1">
      <c r="K21391" s="1715"/>
      <c r="L21391" s="1715"/>
    </row>
    <row r="21392" spans="11:12" ht="15" customHeight="1">
      <c r="K21392" s="1715"/>
      <c r="L21392" s="1715"/>
    </row>
    <row r="21393" spans="11:12" ht="15" customHeight="1">
      <c r="K21393" s="1715"/>
      <c r="L21393" s="1715"/>
    </row>
    <row r="21394" spans="11:12" ht="15" customHeight="1">
      <c r="K21394" s="1715"/>
      <c r="L21394" s="1715"/>
    </row>
    <row r="21395" spans="11:12" ht="15" customHeight="1">
      <c r="K21395" s="1715"/>
      <c r="L21395" s="1715"/>
    </row>
    <row r="21396" spans="11:12" ht="15" customHeight="1">
      <c r="K21396" s="1715"/>
      <c r="L21396" s="1715"/>
    </row>
    <row r="21397" spans="11:12" ht="15" customHeight="1">
      <c r="K21397" s="1715"/>
      <c r="L21397" s="1715"/>
    </row>
    <row r="21398" spans="11:12" ht="15" customHeight="1">
      <c r="K21398" s="1715"/>
      <c r="L21398" s="1715"/>
    </row>
    <row r="21399" spans="11:12" ht="15" customHeight="1">
      <c r="K21399" s="1715"/>
      <c r="L21399" s="1715"/>
    </row>
    <row r="21400" spans="11:12" ht="15" customHeight="1">
      <c r="K21400" s="1715"/>
      <c r="L21400" s="1715"/>
    </row>
    <row r="21401" spans="11:12" ht="15" customHeight="1">
      <c r="K21401" s="1715"/>
      <c r="L21401" s="1715"/>
    </row>
    <row r="21402" spans="11:12" ht="15" customHeight="1">
      <c r="K21402" s="1715"/>
      <c r="L21402" s="1715"/>
    </row>
    <row r="21403" spans="11:12" ht="15" customHeight="1">
      <c r="K21403" s="1715"/>
      <c r="L21403" s="1715"/>
    </row>
    <row r="21404" spans="11:12" ht="15" customHeight="1">
      <c r="K21404" s="1715"/>
      <c r="L21404" s="1715"/>
    </row>
    <row r="21405" spans="11:12" ht="15" customHeight="1">
      <c r="K21405" s="1715"/>
      <c r="L21405" s="1715"/>
    </row>
    <row r="21406" spans="11:12" ht="15" customHeight="1">
      <c r="K21406" s="1715"/>
      <c r="L21406" s="1715"/>
    </row>
    <row r="21407" spans="11:12" ht="15" customHeight="1">
      <c r="K21407" s="1715"/>
      <c r="L21407" s="1715"/>
    </row>
    <row r="21408" spans="11:12" ht="15" customHeight="1">
      <c r="K21408" s="1715"/>
      <c r="L21408" s="1715"/>
    </row>
    <row r="21409" spans="11:12" ht="15" customHeight="1">
      <c r="K21409" s="1715"/>
      <c r="L21409" s="1715"/>
    </row>
    <row r="21410" spans="11:12" ht="15" customHeight="1">
      <c r="K21410" s="1715"/>
      <c r="L21410" s="1715"/>
    </row>
    <row r="21411" spans="11:12" ht="15" customHeight="1">
      <c r="K21411" s="1715"/>
      <c r="L21411" s="1715"/>
    </row>
    <row r="21412" spans="11:12" ht="15" customHeight="1">
      <c r="K21412" s="1715"/>
      <c r="L21412" s="1715"/>
    </row>
    <row r="21413" spans="11:12" ht="15" customHeight="1">
      <c r="K21413" s="1715"/>
      <c r="L21413" s="1715"/>
    </row>
    <row r="21414" spans="11:12" ht="15" customHeight="1">
      <c r="K21414" s="1715"/>
      <c r="L21414" s="1715"/>
    </row>
    <row r="21415" spans="11:12" ht="15" customHeight="1">
      <c r="K21415" s="1715"/>
      <c r="L21415" s="1715"/>
    </row>
    <row r="21416" spans="11:12" ht="15" customHeight="1">
      <c r="K21416" s="1715"/>
      <c r="L21416" s="1715"/>
    </row>
    <row r="21417" spans="11:12" ht="15" customHeight="1">
      <c r="K21417" s="1715"/>
      <c r="L21417" s="1715"/>
    </row>
    <row r="21418" spans="11:12" ht="15" customHeight="1">
      <c r="K21418" s="1715"/>
      <c r="L21418" s="1715"/>
    </row>
    <row r="21419" spans="11:12" ht="15" customHeight="1">
      <c r="K21419" s="1715"/>
      <c r="L21419" s="1715"/>
    </row>
    <row r="21420" spans="11:12" ht="15" customHeight="1">
      <c r="K21420" s="1715"/>
      <c r="L21420" s="1715"/>
    </row>
    <row r="21421" spans="11:12" ht="15" customHeight="1">
      <c r="K21421" s="1715"/>
      <c r="L21421" s="1715"/>
    </row>
    <row r="21422" spans="11:12" ht="15" customHeight="1">
      <c r="K21422" s="1715"/>
      <c r="L21422" s="1715"/>
    </row>
    <row r="21423" spans="11:12" ht="15" customHeight="1">
      <c r="K21423" s="1715"/>
      <c r="L21423" s="1715"/>
    </row>
    <row r="21424" spans="11:12" ht="15" customHeight="1">
      <c r="K21424" s="1715"/>
      <c r="L21424" s="1715"/>
    </row>
    <row r="21425" spans="11:12" ht="15" customHeight="1">
      <c r="K21425" s="1715"/>
      <c r="L21425" s="1715"/>
    </row>
    <row r="21426" spans="11:12" ht="15" customHeight="1">
      <c r="K21426" s="1715"/>
      <c r="L21426" s="1715"/>
    </row>
    <row r="21427" spans="11:12" ht="15" customHeight="1">
      <c r="K21427" s="1715"/>
      <c r="L21427" s="1715"/>
    </row>
    <row r="21428" spans="11:12" ht="15" customHeight="1">
      <c r="K21428" s="1715"/>
      <c r="L21428" s="1715"/>
    </row>
    <row r="21429" spans="11:12" ht="15" customHeight="1">
      <c r="K21429" s="1715"/>
      <c r="L21429" s="1715"/>
    </row>
    <row r="21430" spans="11:12" ht="15" customHeight="1">
      <c r="K21430" s="1715"/>
      <c r="L21430" s="1715"/>
    </row>
    <row r="21431" spans="11:12" ht="15" customHeight="1">
      <c r="K21431" s="1715"/>
      <c r="L21431" s="1715"/>
    </row>
    <row r="21432" spans="11:12" ht="15" customHeight="1">
      <c r="K21432" s="1715"/>
      <c r="L21432" s="1715"/>
    </row>
    <row r="21433" spans="11:12" ht="15" customHeight="1">
      <c r="K21433" s="1715"/>
      <c r="L21433" s="1715"/>
    </row>
    <row r="21434" spans="11:12" ht="15" customHeight="1">
      <c r="K21434" s="1715"/>
      <c r="L21434" s="1715"/>
    </row>
    <row r="21435" spans="11:12" ht="15" customHeight="1">
      <c r="K21435" s="1715"/>
      <c r="L21435" s="1715"/>
    </row>
    <row r="21436" spans="11:12" ht="15" customHeight="1">
      <c r="K21436" s="1715"/>
      <c r="L21436" s="1715"/>
    </row>
    <row r="21437" spans="11:12" ht="15" customHeight="1">
      <c r="K21437" s="1715"/>
      <c r="L21437" s="1715"/>
    </row>
    <row r="21438" spans="11:12" ht="15" customHeight="1">
      <c r="K21438" s="1715"/>
      <c r="L21438" s="1715"/>
    </row>
    <row r="21439" spans="11:12" ht="15" customHeight="1">
      <c r="K21439" s="1715"/>
      <c r="L21439" s="1715"/>
    </row>
    <row r="21440" spans="11:12" ht="15" customHeight="1">
      <c r="K21440" s="1715"/>
      <c r="L21440" s="1715"/>
    </row>
    <row r="21441" spans="11:12" ht="15" customHeight="1">
      <c r="K21441" s="1715"/>
      <c r="L21441" s="1715"/>
    </row>
    <row r="21442" spans="11:12" ht="15" customHeight="1">
      <c r="K21442" s="1715"/>
      <c r="L21442" s="1715"/>
    </row>
    <row r="21443" spans="11:12" ht="15" customHeight="1">
      <c r="K21443" s="1715"/>
      <c r="L21443" s="1715"/>
    </row>
    <row r="21444" spans="11:12" ht="15" customHeight="1">
      <c r="K21444" s="1715"/>
      <c r="L21444" s="1715"/>
    </row>
    <row r="21445" spans="11:12" ht="15" customHeight="1">
      <c r="K21445" s="1715"/>
      <c r="L21445" s="1715"/>
    </row>
    <row r="21446" spans="11:12" ht="15" customHeight="1">
      <c r="K21446" s="1715"/>
      <c r="L21446" s="1715"/>
    </row>
    <row r="21447" spans="11:12" ht="15" customHeight="1">
      <c r="K21447" s="1715"/>
      <c r="L21447" s="1715"/>
    </row>
    <row r="21448" spans="11:12" ht="15" customHeight="1">
      <c r="K21448" s="1715"/>
      <c r="L21448" s="1715"/>
    </row>
    <row r="21449" spans="11:12" ht="15" customHeight="1">
      <c r="K21449" s="1715"/>
      <c r="L21449" s="1715"/>
    </row>
    <row r="21450" spans="11:12" ht="15" customHeight="1">
      <c r="K21450" s="1715"/>
      <c r="L21450" s="1715"/>
    </row>
    <row r="21451" spans="11:12" ht="15" customHeight="1">
      <c r="K21451" s="1715"/>
      <c r="L21451" s="1715"/>
    </row>
    <row r="21452" spans="11:12" ht="15" customHeight="1">
      <c r="K21452" s="1715"/>
      <c r="L21452" s="1715"/>
    </row>
    <row r="21453" spans="11:12" ht="15" customHeight="1">
      <c r="K21453" s="1715"/>
      <c r="L21453" s="1715"/>
    </row>
    <row r="21454" spans="11:12" ht="15" customHeight="1">
      <c r="K21454" s="1715"/>
      <c r="L21454" s="1715"/>
    </row>
    <row r="21455" spans="11:12" ht="15" customHeight="1">
      <c r="K21455" s="1715"/>
      <c r="L21455" s="1715"/>
    </row>
    <row r="21456" spans="11:12" ht="15" customHeight="1">
      <c r="K21456" s="1715"/>
      <c r="L21456" s="1715"/>
    </row>
    <row r="21457" spans="11:12" ht="15" customHeight="1">
      <c r="K21457" s="1715"/>
      <c r="L21457" s="1715"/>
    </row>
    <row r="21458" spans="11:12" ht="15" customHeight="1">
      <c r="K21458" s="1715"/>
      <c r="L21458" s="1715"/>
    </row>
    <row r="21459" spans="11:12" ht="15" customHeight="1">
      <c r="K21459" s="1715"/>
      <c r="L21459" s="1715"/>
    </row>
    <row r="21460" spans="11:12" ht="15" customHeight="1">
      <c r="K21460" s="1715"/>
      <c r="L21460" s="1715"/>
    </row>
    <row r="21461" spans="11:12" ht="15" customHeight="1">
      <c r="K21461" s="1715"/>
      <c r="L21461" s="1715"/>
    </row>
    <row r="21462" spans="11:12" ht="15" customHeight="1">
      <c r="K21462" s="1715"/>
      <c r="L21462" s="1715"/>
    </row>
    <row r="21463" spans="11:12" ht="15" customHeight="1">
      <c r="K21463" s="1715"/>
      <c r="L21463" s="1715"/>
    </row>
    <row r="21464" spans="11:12" ht="15" customHeight="1">
      <c r="K21464" s="1715"/>
      <c r="L21464" s="1715"/>
    </row>
    <row r="21465" spans="11:12" ht="15" customHeight="1">
      <c r="K21465" s="1715"/>
      <c r="L21465" s="1715"/>
    </row>
    <row r="21466" spans="11:12" ht="15" customHeight="1">
      <c r="K21466" s="1715"/>
      <c r="L21466" s="1715"/>
    </row>
    <row r="21467" spans="11:12" ht="15" customHeight="1">
      <c r="K21467" s="1715"/>
      <c r="L21467" s="1715"/>
    </row>
    <row r="21468" spans="11:12" ht="15" customHeight="1">
      <c r="K21468" s="1715"/>
      <c r="L21468" s="1715"/>
    </row>
    <row r="21469" spans="11:12" ht="15" customHeight="1">
      <c r="K21469" s="1715"/>
      <c r="L21469" s="1715"/>
    </row>
    <row r="21470" spans="11:12" ht="15" customHeight="1">
      <c r="K21470" s="1715"/>
      <c r="L21470" s="1715"/>
    </row>
    <row r="21471" spans="11:12" ht="15" customHeight="1">
      <c r="K21471" s="1715"/>
      <c r="L21471" s="1715"/>
    </row>
    <row r="21472" spans="11:12" ht="15" customHeight="1">
      <c r="K21472" s="1715"/>
      <c r="L21472" s="1715"/>
    </row>
    <row r="21473" spans="11:12" ht="15" customHeight="1">
      <c r="K21473" s="1715"/>
      <c r="L21473" s="1715"/>
    </row>
    <row r="21474" spans="11:12" ht="15" customHeight="1">
      <c r="K21474" s="1715"/>
      <c r="L21474" s="1715"/>
    </row>
    <row r="21475" spans="11:12" ht="15" customHeight="1">
      <c r="K21475" s="1715"/>
      <c r="L21475" s="1715"/>
    </row>
    <row r="21476" spans="11:12" ht="15" customHeight="1">
      <c r="K21476" s="1715"/>
      <c r="L21476" s="1715"/>
    </row>
    <row r="21477" spans="11:12" ht="15" customHeight="1">
      <c r="K21477" s="1715"/>
      <c r="L21477" s="1715"/>
    </row>
    <row r="21478" spans="11:12" ht="15" customHeight="1">
      <c r="K21478" s="1715"/>
      <c r="L21478" s="1715"/>
    </row>
    <row r="21479" spans="11:12" ht="15" customHeight="1">
      <c r="K21479" s="1715"/>
      <c r="L21479" s="1715"/>
    </row>
    <row r="21480" spans="11:12" ht="15" customHeight="1">
      <c r="K21480" s="1715"/>
      <c r="L21480" s="1715"/>
    </row>
    <row r="21481" spans="11:12" ht="15" customHeight="1">
      <c r="K21481" s="1715"/>
      <c r="L21481" s="1715"/>
    </row>
    <row r="21482" spans="11:12" ht="15" customHeight="1">
      <c r="K21482" s="1715"/>
      <c r="L21482" s="1715"/>
    </row>
    <row r="21483" spans="11:12" ht="15" customHeight="1">
      <c r="K21483" s="1715"/>
      <c r="L21483" s="1715"/>
    </row>
    <row r="21484" spans="11:12" ht="15" customHeight="1">
      <c r="K21484" s="1715"/>
      <c r="L21484" s="1715"/>
    </row>
    <row r="21485" spans="11:12" ht="15" customHeight="1">
      <c r="K21485" s="1715"/>
      <c r="L21485" s="1715"/>
    </row>
    <row r="21486" spans="11:12" ht="15" customHeight="1">
      <c r="K21486" s="1715"/>
      <c r="L21486" s="1715"/>
    </row>
    <row r="21487" spans="11:12" ht="15" customHeight="1">
      <c r="K21487" s="1715"/>
      <c r="L21487" s="1715"/>
    </row>
    <row r="21488" spans="11:12" ht="15" customHeight="1">
      <c r="K21488" s="1715"/>
      <c r="L21488" s="1715"/>
    </row>
    <row r="21489" spans="11:12" ht="15" customHeight="1">
      <c r="K21489" s="1715"/>
      <c r="L21489" s="1715"/>
    </row>
    <row r="21490" spans="11:12" ht="15" customHeight="1">
      <c r="K21490" s="1715"/>
      <c r="L21490" s="1715"/>
    </row>
    <row r="21491" spans="11:12" ht="15" customHeight="1">
      <c r="K21491" s="1715"/>
      <c r="L21491" s="1715"/>
    </row>
    <row r="21492" spans="11:12" ht="15" customHeight="1">
      <c r="K21492" s="1715"/>
      <c r="L21492" s="1715"/>
    </row>
    <row r="21493" spans="11:12" ht="15" customHeight="1">
      <c r="K21493" s="1715"/>
      <c r="L21493" s="1715"/>
    </row>
    <row r="21494" spans="11:12" ht="15" customHeight="1">
      <c r="K21494" s="1715"/>
      <c r="L21494" s="1715"/>
    </row>
    <row r="21495" spans="11:12" ht="15" customHeight="1">
      <c r="K21495" s="1715"/>
      <c r="L21495" s="1715"/>
    </row>
    <row r="21496" spans="11:12" ht="15" customHeight="1">
      <c r="K21496" s="1715"/>
      <c r="L21496" s="1715"/>
    </row>
    <row r="21497" spans="11:12" ht="15" customHeight="1">
      <c r="K21497" s="1715"/>
      <c r="L21497" s="1715"/>
    </row>
    <row r="21498" spans="11:12" ht="15" customHeight="1">
      <c r="K21498" s="1715"/>
      <c r="L21498" s="1715"/>
    </row>
    <row r="21499" spans="11:12" ht="15" customHeight="1">
      <c r="K21499" s="1715"/>
      <c r="L21499" s="1715"/>
    </row>
    <row r="21500" spans="11:12" ht="15" customHeight="1">
      <c r="K21500" s="1715"/>
      <c r="L21500" s="1715"/>
    </row>
    <row r="21501" spans="11:12" ht="15" customHeight="1">
      <c r="K21501" s="1715"/>
      <c r="L21501" s="1715"/>
    </row>
    <row r="21502" spans="11:12" ht="15" customHeight="1">
      <c r="K21502" s="1715"/>
      <c r="L21502" s="1715"/>
    </row>
    <row r="21503" spans="11:12" ht="15" customHeight="1">
      <c r="K21503" s="1715"/>
      <c r="L21503" s="1715"/>
    </row>
    <row r="21504" spans="11:12" ht="15" customHeight="1">
      <c r="K21504" s="1715"/>
      <c r="L21504" s="1715"/>
    </row>
    <row r="21505" spans="11:12" ht="15" customHeight="1">
      <c r="K21505" s="1715"/>
      <c r="L21505" s="1715"/>
    </row>
    <row r="21506" spans="11:12" ht="15" customHeight="1">
      <c r="K21506" s="1715"/>
      <c r="L21506" s="1715"/>
    </row>
    <row r="21507" spans="11:12" ht="15" customHeight="1">
      <c r="K21507" s="1715"/>
      <c r="L21507" s="1715"/>
    </row>
    <row r="21508" spans="11:12" ht="15" customHeight="1">
      <c r="K21508" s="1715"/>
      <c r="L21508" s="1715"/>
    </row>
    <row r="21509" spans="11:12" ht="15" customHeight="1">
      <c r="K21509" s="1715"/>
      <c r="L21509" s="1715"/>
    </row>
    <row r="21510" spans="11:12" ht="15" customHeight="1">
      <c r="K21510" s="1715"/>
      <c r="L21510" s="1715"/>
    </row>
    <row r="21511" spans="11:12" ht="15" customHeight="1">
      <c r="K21511" s="1715"/>
      <c r="L21511" s="1715"/>
    </row>
    <row r="21512" spans="11:12" ht="15" customHeight="1">
      <c r="K21512" s="1715"/>
      <c r="L21512" s="1715"/>
    </row>
    <row r="21513" spans="11:12" ht="15" customHeight="1">
      <c r="K21513" s="1715"/>
      <c r="L21513" s="1715"/>
    </row>
    <row r="21514" spans="11:12" ht="15" customHeight="1">
      <c r="K21514" s="1715"/>
      <c r="L21514" s="1715"/>
    </row>
    <row r="21515" spans="11:12" ht="15" customHeight="1">
      <c r="K21515" s="1715"/>
      <c r="L21515" s="1715"/>
    </row>
    <row r="21516" spans="11:12" ht="15" customHeight="1">
      <c r="K21516" s="1715"/>
      <c r="L21516" s="1715"/>
    </row>
    <row r="21517" spans="11:12" ht="15" customHeight="1">
      <c r="K21517" s="1715"/>
      <c r="L21517" s="1715"/>
    </row>
    <row r="21518" spans="11:12" ht="15" customHeight="1">
      <c r="K21518" s="1715"/>
      <c r="L21518" s="1715"/>
    </row>
    <row r="21519" spans="11:12" ht="15" customHeight="1">
      <c r="K21519" s="1715"/>
      <c r="L21519" s="1715"/>
    </row>
    <row r="21520" spans="11:12" ht="15" customHeight="1">
      <c r="K21520" s="1715"/>
      <c r="L21520" s="1715"/>
    </row>
    <row r="21521" spans="11:12" ht="15" customHeight="1">
      <c r="K21521" s="1715"/>
      <c r="L21521" s="1715"/>
    </row>
    <row r="21522" spans="11:12" ht="15" customHeight="1">
      <c r="K21522" s="1715"/>
      <c r="L21522" s="1715"/>
    </row>
    <row r="21523" spans="11:12" ht="15" customHeight="1">
      <c r="K21523" s="1715"/>
      <c r="L21523" s="1715"/>
    </row>
    <row r="21524" spans="11:12" ht="15" customHeight="1">
      <c r="K21524" s="1715"/>
      <c r="L21524" s="1715"/>
    </row>
    <row r="21525" spans="11:12" ht="15" customHeight="1">
      <c r="K21525" s="1715"/>
      <c r="L21525" s="1715"/>
    </row>
    <row r="21526" spans="11:12" ht="15" customHeight="1">
      <c r="K21526" s="1715"/>
      <c r="L21526" s="1715"/>
    </row>
    <row r="21527" spans="11:12" ht="15" customHeight="1">
      <c r="K21527" s="1715"/>
      <c r="L21527" s="1715"/>
    </row>
    <row r="21528" spans="11:12" ht="15" customHeight="1">
      <c r="K21528" s="1715"/>
      <c r="L21528" s="1715"/>
    </row>
    <row r="21529" spans="11:12" ht="15" customHeight="1">
      <c r="K21529" s="1715"/>
      <c r="L21529" s="1715"/>
    </row>
    <row r="21530" spans="11:12" ht="15" customHeight="1">
      <c r="K21530" s="1715"/>
      <c r="L21530" s="1715"/>
    </row>
    <row r="21531" spans="11:12" ht="15" customHeight="1">
      <c r="K21531" s="1715"/>
      <c r="L21531" s="1715"/>
    </row>
    <row r="21532" spans="11:12" ht="15" customHeight="1">
      <c r="K21532" s="1715"/>
      <c r="L21532" s="1715"/>
    </row>
    <row r="21533" spans="11:12" ht="15" customHeight="1">
      <c r="K21533" s="1715"/>
      <c r="L21533" s="1715"/>
    </row>
    <row r="21534" spans="11:12" ht="15" customHeight="1">
      <c r="K21534" s="1715"/>
      <c r="L21534" s="1715"/>
    </row>
    <row r="21535" spans="11:12" ht="15" customHeight="1">
      <c r="K21535" s="1715"/>
      <c r="L21535" s="1715"/>
    </row>
    <row r="21536" spans="11:12" ht="15" customHeight="1">
      <c r="K21536" s="1715"/>
      <c r="L21536" s="1715"/>
    </row>
    <row r="21537" spans="11:12" ht="15" customHeight="1">
      <c r="K21537" s="1715"/>
      <c r="L21537" s="1715"/>
    </row>
    <row r="21538" spans="11:12" ht="15" customHeight="1">
      <c r="K21538" s="1715"/>
      <c r="L21538" s="1715"/>
    </row>
    <row r="21539" spans="11:12" ht="15" customHeight="1">
      <c r="K21539" s="1715"/>
      <c r="L21539" s="1715"/>
    </row>
    <row r="21540" spans="11:12" ht="15" customHeight="1">
      <c r="K21540" s="1715"/>
      <c r="L21540" s="1715"/>
    </row>
    <row r="21541" spans="11:12" ht="15" customHeight="1">
      <c r="K21541" s="1715"/>
      <c r="L21541" s="1715"/>
    </row>
    <row r="21542" spans="11:12" ht="15" customHeight="1">
      <c r="K21542" s="1715"/>
      <c r="L21542" s="1715"/>
    </row>
    <row r="21543" spans="11:12" ht="15" customHeight="1">
      <c r="K21543" s="1715"/>
      <c r="L21543" s="1715"/>
    </row>
    <row r="21544" spans="11:12" ht="15" customHeight="1">
      <c r="K21544" s="1715"/>
      <c r="L21544" s="1715"/>
    </row>
    <row r="21545" spans="11:12" ht="15" customHeight="1">
      <c r="K21545" s="1715"/>
      <c r="L21545" s="1715"/>
    </row>
    <row r="21546" spans="11:12" ht="15" customHeight="1">
      <c r="K21546" s="1715"/>
      <c r="L21546" s="1715"/>
    </row>
    <row r="21547" spans="11:12" ht="15" customHeight="1">
      <c r="K21547" s="1715"/>
      <c r="L21547" s="1715"/>
    </row>
    <row r="21548" spans="11:12" ht="15" customHeight="1">
      <c r="K21548" s="1715"/>
      <c r="L21548" s="1715"/>
    </row>
    <row r="21549" spans="11:12" ht="15" customHeight="1">
      <c r="K21549" s="1715"/>
      <c r="L21549" s="1715"/>
    </row>
    <row r="21550" spans="11:12" ht="15" customHeight="1">
      <c r="K21550" s="1715"/>
      <c r="L21550" s="1715"/>
    </row>
    <row r="21551" spans="11:12" ht="15" customHeight="1">
      <c r="K21551" s="1715"/>
      <c r="L21551" s="1715"/>
    </row>
    <row r="21552" spans="11:12" ht="15" customHeight="1">
      <c r="K21552" s="1715"/>
      <c r="L21552" s="1715"/>
    </row>
    <row r="21553" spans="11:12" ht="15" customHeight="1">
      <c r="K21553" s="1715"/>
      <c r="L21553" s="1715"/>
    </row>
    <row r="21554" spans="11:12" ht="15" customHeight="1">
      <c r="K21554" s="1715"/>
      <c r="L21554" s="1715"/>
    </row>
    <row r="21555" spans="11:12" ht="15" customHeight="1">
      <c r="K21555" s="1715"/>
      <c r="L21555" s="1715"/>
    </row>
    <row r="21556" spans="11:12" ht="15" customHeight="1">
      <c r="K21556" s="1715"/>
      <c r="L21556" s="1715"/>
    </row>
    <row r="21557" spans="11:12" ht="15" customHeight="1">
      <c r="K21557" s="1715"/>
      <c r="L21557" s="1715"/>
    </row>
    <row r="21558" spans="11:12" ht="15" customHeight="1">
      <c r="K21558" s="1715"/>
      <c r="L21558" s="1715"/>
    </row>
    <row r="21559" spans="11:12" ht="15" customHeight="1">
      <c r="K21559" s="1715"/>
      <c r="L21559" s="1715"/>
    </row>
    <row r="21560" spans="11:12" ht="15" customHeight="1">
      <c r="K21560" s="1715"/>
      <c r="L21560" s="1715"/>
    </row>
    <row r="21561" spans="11:12" ht="15" customHeight="1">
      <c r="K21561" s="1715"/>
      <c r="L21561" s="1715"/>
    </row>
    <row r="21562" spans="11:12" ht="15" customHeight="1">
      <c r="K21562" s="1715"/>
      <c r="L21562" s="1715"/>
    </row>
    <row r="21563" spans="11:12" ht="15" customHeight="1">
      <c r="K21563" s="1715"/>
      <c r="L21563" s="1715"/>
    </row>
    <row r="21564" spans="11:12" ht="15" customHeight="1">
      <c r="K21564" s="1715"/>
      <c r="L21564" s="1715"/>
    </row>
    <row r="21565" spans="11:12" ht="15" customHeight="1">
      <c r="K21565" s="1715"/>
      <c r="L21565" s="1715"/>
    </row>
    <row r="21566" spans="11:12" ht="15" customHeight="1">
      <c r="K21566" s="1715"/>
      <c r="L21566" s="1715"/>
    </row>
    <row r="21567" spans="11:12" ht="15" customHeight="1">
      <c r="K21567" s="1715"/>
      <c r="L21567" s="1715"/>
    </row>
    <row r="21568" spans="11:12" ht="15" customHeight="1">
      <c r="K21568" s="1715"/>
      <c r="L21568" s="1715"/>
    </row>
    <row r="21569" spans="11:12" ht="15" customHeight="1">
      <c r="K21569" s="1715"/>
      <c r="L21569" s="1715"/>
    </row>
    <row r="21570" spans="11:12" ht="15" customHeight="1">
      <c r="K21570" s="1715"/>
      <c r="L21570" s="1715"/>
    </row>
    <row r="21571" spans="11:12" ht="15" customHeight="1">
      <c r="K21571" s="1715"/>
      <c r="L21571" s="1715"/>
    </row>
    <row r="21572" spans="11:12" ht="15" customHeight="1">
      <c r="K21572" s="1715"/>
      <c r="L21572" s="1715"/>
    </row>
    <row r="21573" spans="11:12" ht="15" customHeight="1">
      <c r="K21573" s="1715"/>
      <c r="L21573" s="1715"/>
    </row>
    <row r="21574" spans="11:12" ht="15" customHeight="1">
      <c r="K21574" s="1715"/>
      <c r="L21574" s="1715"/>
    </row>
    <row r="21575" spans="11:12" ht="15" customHeight="1">
      <c r="K21575" s="1715"/>
      <c r="L21575" s="1715"/>
    </row>
    <row r="21576" spans="11:12" ht="15" customHeight="1">
      <c r="K21576" s="1715"/>
      <c r="L21576" s="1715"/>
    </row>
    <row r="21577" spans="11:12" ht="15" customHeight="1">
      <c r="K21577" s="1715"/>
      <c r="L21577" s="1715"/>
    </row>
    <row r="21578" spans="11:12" ht="15" customHeight="1">
      <c r="K21578" s="1715"/>
      <c r="L21578" s="1715"/>
    </row>
    <row r="21579" spans="11:12" ht="15" customHeight="1">
      <c r="K21579" s="1715"/>
      <c r="L21579" s="1715"/>
    </row>
    <row r="21580" spans="11:12" ht="15" customHeight="1">
      <c r="K21580" s="1715"/>
      <c r="L21580" s="1715"/>
    </row>
    <row r="21581" spans="11:12" ht="15" customHeight="1">
      <c r="K21581" s="1715"/>
      <c r="L21581" s="1715"/>
    </row>
    <row r="21582" spans="11:12" ht="15" customHeight="1">
      <c r="K21582" s="1715"/>
      <c r="L21582" s="1715"/>
    </row>
    <row r="21583" spans="11:12" ht="15" customHeight="1">
      <c r="K21583" s="1715"/>
      <c r="L21583" s="1715"/>
    </row>
    <row r="21584" spans="11:12" ht="15" customHeight="1">
      <c r="K21584" s="1715"/>
      <c r="L21584" s="1715"/>
    </row>
    <row r="21585" spans="11:12" ht="15" customHeight="1">
      <c r="K21585" s="1715"/>
      <c r="L21585" s="1715"/>
    </row>
    <row r="21586" spans="11:12" ht="15" customHeight="1">
      <c r="K21586" s="1715"/>
      <c r="L21586" s="1715"/>
    </row>
    <row r="21587" spans="11:12" ht="15" customHeight="1">
      <c r="K21587" s="1715"/>
      <c r="L21587" s="1715"/>
    </row>
    <row r="21588" spans="11:12" ht="15" customHeight="1">
      <c r="K21588" s="1715"/>
      <c r="L21588" s="1715"/>
    </row>
    <row r="21589" spans="11:12" ht="15" customHeight="1">
      <c r="K21589" s="1715"/>
      <c r="L21589" s="1715"/>
    </row>
    <row r="21590" spans="11:12" ht="15" customHeight="1">
      <c r="K21590" s="1715"/>
      <c r="L21590" s="1715"/>
    </row>
    <row r="21591" spans="11:12" ht="15" customHeight="1">
      <c r="K21591" s="1715"/>
      <c r="L21591" s="1715"/>
    </row>
    <row r="21592" spans="11:12" ht="15" customHeight="1">
      <c r="K21592" s="1715"/>
      <c r="L21592" s="1715"/>
    </row>
    <row r="21593" spans="11:12" ht="15" customHeight="1">
      <c r="K21593" s="1715"/>
      <c r="L21593" s="1715"/>
    </row>
    <row r="21594" spans="11:12" ht="15" customHeight="1">
      <c r="K21594" s="1715"/>
      <c r="L21594" s="1715"/>
    </row>
    <row r="21595" spans="11:12" ht="15" customHeight="1">
      <c r="K21595" s="1715"/>
      <c r="L21595" s="1715"/>
    </row>
    <row r="21596" spans="11:12" ht="15" customHeight="1">
      <c r="K21596" s="1715"/>
      <c r="L21596" s="1715"/>
    </row>
    <row r="21597" spans="11:12" ht="15" customHeight="1">
      <c r="K21597" s="1715"/>
      <c r="L21597" s="1715"/>
    </row>
    <row r="21598" spans="11:12" ht="15" customHeight="1">
      <c r="K21598" s="1715"/>
      <c r="L21598" s="1715"/>
    </row>
    <row r="21599" spans="11:12" ht="15" customHeight="1">
      <c r="K21599" s="1715"/>
      <c r="L21599" s="1715"/>
    </row>
    <row r="21600" spans="11:12" ht="15" customHeight="1">
      <c r="K21600" s="1715"/>
      <c r="L21600" s="1715"/>
    </row>
    <row r="21601" spans="11:12" ht="15" customHeight="1">
      <c r="K21601" s="1715"/>
      <c r="L21601" s="1715"/>
    </row>
    <row r="21602" spans="11:12" ht="15" customHeight="1">
      <c r="K21602" s="1715"/>
      <c r="L21602" s="1715"/>
    </row>
    <row r="21603" spans="11:12" ht="15" customHeight="1">
      <c r="K21603" s="1715"/>
      <c r="L21603" s="1715"/>
    </row>
    <row r="21604" spans="11:12" ht="15" customHeight="1">
      <c r="K21604" s="1715"/>
      <c r="L21604" s="1715"/>
    </row>
    <row r="21605" spans="11:12" ht="15" customHeight="1">
      <c r="K21605" s="1715"/>
      <c r="L21605" s="1715"/>
    </row>
    <row r="21606" spans="11:12" ht="15" customHeight="1">
      <c r="K21606" s="1715"/>
      <c r="L21606" s="1715"/>
    </row>
    <row r="21607" spans="11:12" ht="15" customHeight="1">
      <c r="K21607" s="1715"/>
      <c r="L21607" s="1715"/>
    </row>
    <row r="21608" spans="11:12" ht="15" customHeight="1">
      <c r="K21608" s="1715"/>
      <c r="L21608" s="1715"/>
    </row>
    <row r="21609" spans="11:12" ht="15" customHeight="1">
      <c r="K21609" s="1715"/>
      <c r="L21609" s="1715"/>
    </row>
    <row r="21610" spans="11:12" ht="15" customHeight="1">
      <c r="K21610" s="1715"/>
      <c r="L21610" s="1715"/>
    </row>
    <row r="21611" spans="11:12" ht="15" customHeight="1">
      <c r="K21611" s="1715"/>
      <c r="L21611" s="1715"/>
    </row>
    <row r="21612" spans="11:12" ht="15" customHeight="1">
      <c r="K21612" s="1715"/>
      <c r="L21612" s="1715"/>
    </row>
    <row r="21613" spans="11:12" ht="15" customHeight="1">
      <c r="K21613" s="1715"/>
      <c r="L21613" s="1715"/>
    </row>
    <row r="21614" spans="11:12" ht="15" customHeight="1">
      <c r="K21614" s="1715"/>
      <c r="L21614" s="1715"/>
    </row>
    <row r="21615" spans="11:12" ht="15" customHeight="1">
      <c r="K21615" s="1715"/>
      <c r="L21615" s="1715"/>
    </row>
    <row r="21616" spans="11:12" ht="15" customHeight="1">
      <c r="K21616" s="1715"/>
      <c r="L21616" s="1715"/>
    </row>
    <row r="21617" spans="11:12" ht="15" customHeight="1">
      <c r="K21617" s="1715"/>
      <c r="L21617" s="1715"/>
    </row>
    <row r="21618" spans="11:12" ht="15" customHeight="1">
      <c r="K21618" s="1715"/>
      <c r="L21618" s="1715"/>
    </row>
    <row r="21619" spans="11:12" ht="15" customHeight="1">
      <c r="K21619" s="1715"/>
      <c r="L21619" s="1715"/>
    </row>
    <row r="21620" spans="11:12" ht="15" customHeight="1">
      <c r="K21620" s="1715"/>
      <c r="L21620" s="1715"/>
    </row>
    <row r="21621" spans="11:12" ht="15" customHeight="1">
      <c r="K21621" s="1715"/>
      <c r="L21621" s="1715"/>
    </row>
    <row r="21622" spans="11:12" ht="15" customHeight="1">
      <c r="K21622" s="1715"/>
      <c r="L21622" s="1715"/>
    </row>
    <row r="21623" spans="11:12" ht="15" customHeight="1">
      <c r="K21623" s="1715"/>
      <c r="L21623" s="1715"/>
    </row>
    <row r="21624" spans="11:12" ht="15" customHeight="1">
      <c r="K21624" s="1715"/>
      <c r="L21624" s="1715"/>
    </row>
    <row r="21625" spans="11:12" ht="15" customHeight="1">
      <c r="K21625" s="1715"/>
      <c r="L21625" s="1715"/>
    </row>
    <row r="21626" spans="11:12" ht="15" customHeight="1">
      <c r="K21626" s="1715"/>
      <c r="L21626" s="1715"/>
    </row>
    <row r="21627" spans="11:12" ht="15" customHeight="1">
      <c r="K21627" s="1715"/>
      <c r="L21627" s="1715"/>
    </row>
    <row r="21628" spans="11:12" ht="15" customHeight="1">
      <c r="K21628" s="1715"/>
      <c r="L21628" s="1715"/>
    </row>
    <row r="21629" spans="11:12" ht="15" customHeight="1">
      <c r="K21629" s="1715"/>
      <c r="L21629" s="1715"/>
    </row>
    <row r="21630" spans="11:12" ht="15" customHeight="1">
      <c r="K21630" s="1715"/>
      <c r="L21630" s="1715"/>
    </row>
    <row r="21631" spans="11:12" ht="15" customHeight="1">
      <c r="K21631" s="1715"/>
      <c r="L21631" s="1715"/>
    </row>
    <row r="21632" spans="11:12" ht="15" customHeight="1">
      <c r="K21632" s="1715"/>
      <c r="L21632" s="1715"/>
    </row>
    <row r="21633" spans="11:12" ht="15" customHeight="1">
      <c r="K21633" s="1715"/>
      <c r="L21633" s="1715"/>
    </row>
    <row r="21634" spans="11:12" ht="15" customHeight="1">
      <c r="K21634" s="1715"/>
      <c r="L21634" s="1715"/>
    </row>
    <row r="21635" spans="11:12" ht="15" customHeight="1">
      <c r="K21635" s="1715"/>
      <c r="L21635" s="1715"/>
    </row>
    <row r="21636" spans="11:12" ht="15" customHeight="1">
      <c r="K21636" s="1715"/>
      <c r="L21636" s="1715"/>
    </row>
    <row r="21637" spans="11:12" ht="15" customHeight="1">
      <c r="K21637" s="1715"/>
      <c r="L21637" s="1715"/>
    </row>
    <row r="21638" spans="11:12" ht="15" customHeight="1">
      <c r="K21638" s="1715"/>
      <c r="L21638" s="1715"/>
    </row>
    <row r="21639" spans="11:12" ht="15" customHeight="1">
      <c r="K21639" s="1715"/>
      <c r="L21639" s="1715"/>
    </row>
    <row r="21640" spans="11:12" ht="15" customHeight="1">
      <c r="K21640" s="1715"/>
      <c r="L21640" s="1715"/>
    </row>
    <row r="21641" spans="11:12" ht="15" customHeight="1">
      <c r="K21641" s="1715"/>
      <c r="L21641" s="1715"/>
    </row>
    <row r="21642" spans="11:12" ht="15" customHeight="1">
      <c r="K21642" s="1715"/>
      <c r="L21642" s="1715"/>
    </row>
    <row r="21643" spans="11:12" ht="15" customHeight="1">
      <c r="K21643" s="1715"/>
      <c r="L21643" s="1715"/>
    </row>
    <row r="21644" spans="11:12" ht="15" customHeight="1">
      <c r="K21644" s="1715"/>
      <c r="L21644" s="1715"/>
    </row>
    <row r="21645" spans="11:12" ht="15" customHeight="1">
      <c r="K21645" s="1715"/>
      <c r="L21645" s="1715"/>
    </row>
    <row r="21646" spans="11:12" ht="15" customHeight="1">
      <c r="K21646" s="1715"/>
      <c r="L21646" s="1715"/>
    </row>
    <row r="21647" spans="11:12" ht="15" customHeight="1">
      <c r="K21647" s="1715"/>
      <c r="L21647" s="1715"/>
    </row>
    <row r="21648" spans="11:12" ht="15" customHeight="1">
      <c r="K21648" s="1715"/>
      <c r="L21648" s="1715"/>
    </row>
    <row r="21649" spans="11:12" ht="15" customHeight="1">
      <c r="K21649" s="1715"/>
      <c r="L21649" s="1715"/>
    </row>
    <row r="21650" spans="11:12" ht="15" customHeight="1">
      <c r="K21650" s="1715"/>
      <c r="L21650" s="1715"/>
    </row>
    <row r="21651" spans="11:12" ht="15" customHeight="1">
      <c r="K21651" s="1715"/>
      <c r="L21651" s="1715"/>
    </row>
    <row r="21652" spans="11:12" ht="15" customHeight="1">
      <c r="K21652" s="1715"/>
      <c r="L21652" s="1715"/>
    </row>
    <row r="21653" spans="11:12" ht="15" customHeight="1">
      <c r="K21653" s="1715"/>
      <c r="L21653" s="1715"/>
    </row>
    <row r="21654" spans="11:12" ht="15" customHeight="1">
      <c r="K21654" s="1715"/>
      <c r="L21654" s="1715"/>
    </row>
    <row r="21655" spans="11:12" ht="15" customHeight="1">
      <c r="K21655" s="1715"/>
      <c r="L21655" s="1715"/>
    </row>
    <row r="21656" spans="11:12" ht="15" customHeight="1">
      <c r="K21656" s="1715"/>
      <c r="L21656" s="1715"/>
    </row>
    <row r="21657" spans="11:12" ht="15" customHeight="1">
      <c r="K21657" s="1715"/>
      <c r="L21657" s="1715"/>
    </row>
    <row r="21658" spans="11:12" ht="15" customHeight="1">
      <c r="K21658" s="1715"/>
      <c r="L21658" s="1715"/>
    </row>
    <row r="21659" spans="11:12" ht="15" customHeight="1">
      <c r="K21659" s="1715"/>
      <c r="L21659" s="1715"/>
    </row>
    <row r="21660" spans="11:12" ht="15" customHeight="1">
      <c r="K21660" s="1715"/>
      <c r="L21660" s="1715"/>
    </row>
    <row r="21661" spans="11:12" ht="15" customHeight="1">
      <c r="K21661" s="1715"/>
      <c r="L21661" s="1715"/>
    </row>
    <row r="21662" spans="11:12" ht="15" customHeight="1">
      <c r="K21662" s="1715"/>
      <c r="L21662" s="1715"/>
    </row>
    <row r="21663" spans="11:12" ht="15" customHeight="1">
      <c r="K21663" s="1715"/>
      <c r="L21663" s="1715"/>
    </row>
    <row r="21664" spans="11:12" ht="15" customHeight="1">
      <c r="K21664" s="1715"/>
      <c r="L21664" s="1715"/>
    </row>
    <row r="21665" spans="11:12" ht="15" customHeight="1">
      <c r="K21665" s="1715"/>
      <c r="L21665" s="1715"/>
    </row>
    <row r="21666" spans="11:12" ht="15" customHeight="1">
      <c r="K21666" s="1715"/>
      <c r="L21666" s="1715"/>
    </row>
    <row r="21667" spans="11:12" ht="15" customHeight="1">
      <c r="K21667" s="1715"/>
      <c r="L21667" s="1715"/>
    </row>
    <row r="21668" spans="11:12" ht="15" customHeight="1">
      <c r="K21668" s="1715"/>
      <c r="L21668" s="1715"/>
    </row>
    <row r="21669" spans="11:12" ht="15" customHeight="1">
      <c r="K21669" s="1715"/>
      <c r="L21669" s="1715"/>
    </row>
    <row r="21670" spans="11:12" ht="15" customHeight="1">
      <c r="K21670" s="1715"/>
      <c r="L21670" s="1715"/>
    </row>
    <row r="21671" spans="11:12" ht="15" customHeight="1">
      <c r="K21671" s="1715"/>
      <c r="L21671" s="1715"/>
    </row>
    <row r="21672" spans="11:12" ht="15" customHeight="1">
      <c r="K21672" s="1715"/>
      <c r="L21672" s="1715"/>
    </row>
    <row r="21673" spans="11:12" ht="15" customHeight="1">
      <c r="K21673" s="1715"/>
      <c r="L21673" s="1715"/>
    </row>
    <row r="21674" spans="11:12" ht="15" customHeight="1">
      <c r="K21674" s="1715"/>
      <c r="L21674" s="1715"/>
    </row>
    <row r="21675" spans="11:12" ht="15" customHeight="1">
      <c r="K21675" s="1715"/>
      <c r="L21675" s="1715"/>
    </row>
    <row r="21676" spans="11:12" ht="15" customHeight="1">
      <c r="K21676" s="1715"/>
      <c r="L21676" s="1715"/>
    </row>
    <row r="21677" spans="11:12" ht="15" customHeight="1">
      <c r="K21677" s="1715"/>
      <c r="L21677" s="1715"/>
    </row>
    <row r="21678" spans="11:12" ht="15" customHeight="1">
      <c r="K21678" s="1715"/>
      <c r="L21678" s="1715"/>
    </row>
    <row r="21679" spans="11:12" ht="15" customHeight="1">
      <c r="K21679" s="1715"/>
      <c r="L21679" s="1715"/>
    </row>
    <row r="21680" spans="11:12" ht="15" customHeight="1">
      <c r="K21680" s="1715"/>
      <c r="L21680" s="1715"/>
    </row>
    <row r="21681" spans="11:12" ht="15" customHeight="1">
      <c r="K21681" s="1715"/>
      <c r="L21681" s="1715"/>
    </row>
    <row r="21682" spans="11:12" ht="15" customHeight="1">
      <c r="K21682" s="1715"/>
      <c r="L21682" s="1715"/>
    </row>
    <row r="21683" spans="11:12" ht="15" customHeight="1">
      <c r="K21683" s="1715"/>
      <c r="L21683" s="1715"/>
    </row>
    <row r="21684" spans="11:12" ht="15" customHeight="1">
      <c r="K21684" s="1715"/>
      <c r="L21684" s="1715"/>
    </row>
    <row r="21685" spans="11:12" ht="15" customHeight="1">
      <c r="K21685" s="1715"/>
      <c r="L21685" s="1715"/>
    </row>
    <row r="21686" spans="11:12" ht="15" customHeight="1">
      <c r="K21686" s="1715"/>
      <c r="L21686" s="1715"/>
    </row>
    <row r="21687" spans="11:12" ht="15" customHeight="1">
      <c r="K21687" s="1715"/>
      <c r="L21687" s="1715"/>
    </row>
    <row r="21688" spans="11:12" ht="15" customHeight="1">
      <c r="K21688" s="1715"/>
      <c r="L21688" s="1715"/>
    </row>
    <row r="21689" spans="11:12" ht="15" customHeight="1">
      <c r="K21689" s="1715"/>
      <c r="L21689" s="1715"/>
    </row>
    <row r="21690" spans="11:12" ht="15" customHeight="1">
      <c r="K21690" s="1715"/>
      <c r="L21690" s="1715"/>
    </row>
    <row r="21691" spans="11:12" ht="15" customHeight="1">
      <c r="K21691" s="1715"/>
      <c r="L21691" s="1715"/>
    </row>
    <row r="21692" spans="11:12" ht="15" customHeight="1">
      <c r="K21692" s="1715"/>
      <c r="L21692" s="1715"/>
    </row>
    <row r="21693" spans="11:12" ht="15" customHeight="1">
      <c r="K21693" s="1715"/>
      <c r="L21693" s="1715"/>
    </row>
    <row r="21694" spans="11:12" ht="15" customHeight="1">
      <c r="K21694" s="1715"/>
      <c r="L21694" s="1715"/>
    </row>
    <row r="21695" spans="11:12" ht="15" customHeight="1">
      <c r="K21695" s="1715"/>
      <c r="L21695" s="1715"/>
    </row>
    <row r="21696" spans="11:12" ht="15" customHeight="1">
      <c r="K21696" s="1715"/>
      <c r="L21696" s="1715"/>
    </row>
    <row r="21697" spans="11:12" ht="15" customHeight="1">
      <c r="K21697" s="1715"/>
      <c r="L21697" s="1715"/>
    </row>
    <row r="21698" spans="11:12" ht="15" customHeight="1">
      <c r="K21698" s="1715"/>
      <c r="L21698" s="1715"/>
    </row>
    <row r="21699" spans="11:12" ht="15" customHeight="1">
      <c r="K21699" s="1715"/>
      <c r="L21699" s="1715"/>
    </row>
    <row r="21700" spans="11:12" ht="15" customHeight="1">
      <c r="K21700" s="1715"/>
      <c r="L21700" s="1715"/>
    </row>
    <row r="21701" spans="11:12" ht="15" customHeight="1">
      <c r="K21701" s="1715"/>
      <c r="L21701" s="1715"/>
    </row>
    <row r="21702" spans="11:12" ht="15" customHeight="1">
      <c r="K21702" s="1715"/>
      <c r="L21702" s="1715"/>
    </row>
    <row r="21703" spans="11:12" ht="15" customHeight="1">
      <c r="K21703" s="1715"/>
      <c r="L21703" s="1715"/>
    </row>
    <row r="21704" spans="11:12" ht="15" customHeight="1">
      <c r="K21704" s="1715"/>
      <c r="L21704" s="1715"/>
    </row>
    <row r="21705" spans="11:12" ht="15" customHeight="1">
      <c r="K21705" s="1715"/>
      <c r="L21705" s="1715"/>
    </row>
    <row r="21706" spans="11:12" ht="15" customHeight="1">
      <c r="K21706" s="1715"/>
      <c r="L21706" s="1715"/>
    </row>
    <row r="21707" spans="11:12" ht="15" customHeight="1">
      <c r="K21707" s="1715"/>
      <c r="L21707" s="1715"/>
    </row>
    <row r="21708" spans="11:12" ht="15" customHeight="1">
      <c r="K21708" s="1715"/>
      <c r="L21708" s="1715"/>
    </row>
    <row r="21709" spans="11:12" ht="15" customHeight="1">
      <c r="K21709" s="1715"/>
      <c r="L21709" s="1715"/>
    </row>
    <row r="21710" spans="11:12" ht="15" customHeight="1">
      <c r="K21710" s="1715"/>
      <c r="L21710" s="1715"/>
    </row>
    <row r="21711" spans="11:12" ht="15" customHeight="1">
      <c r="K21711" s="1715"/>
      <c r="L21711" s="1715"/>
    </row>
    <row r="21712" spans="11:12" ht="15" customHeight="1">
      <c r="K21712" s="1715"/>
      <c r="L21712" s="1715"/>
    </row>
    <row r="21713" spans="11:12" ht="15" customHeight="1">
      <c r="K21713" s="1715"/>
      <c r="L21713" s="1715"/>
    </row>
    <row r="21714" spans="11:12" ht="15" customHeight="1">
      <c r="K21714" s="1715"/>
      <c r="L21714" s="1715"/>
    </row>
    <row r="21715" spans="11:12" ht="15" customHeight="1">
      <c r="K21715" s="1715"/>
      <c r="L21715" s="1715"/>
    </row>
    <row r="21716" spans="11:12" ht="15" customHeight="1">
      <c r="K21716" s="1715"/>
      <c r="L21716" s="1715"/>
    </row>
    <row r="21717" spans="11:12" ht="15" customHeight="1">
      <c r="K21717" s="1715"/>
      <c r="L21717" s="1715"/>
    </row>
    <row r="21718" spans="11:12" ht="15" customHeight="1">
      <c r="K21718" s="1715"/>
      <c r="L21718" s="1715"/>
    </row>
    <row r="21719" spans="11:12" ht="15" customHeight="1">
      <c r="K21719" s="1715"/>
      <c r="L21719" s="1715"/>
    </row>
    <row r="21720" spans="11:12" ht="15" customHeight="1">
      <c r="K21720" s="1715"/>
      <c r="L21720" s="1715"/>
    </row>
    <row r="21721" spans="11:12" ht="15" customHeight="1">
      <c r="K21721" s="1715"/>
      <c r="L21721" s="1715"/>
    </row>
    <row r="21722" spans="11:12" ht="15" customHeight="1">
      <c r="K21722" s="1715"/>
      <c r="L21722" s="1715"/>
    </row>
    <row r="21723" spans="11:12" ht="15" customHeight="1">
      <c r="K21723" s="1715"/>
      <c r="L21723" s="1715"/>
    </row>
    <row r="21724" spans="11:12" ht="15" customHeight="1">
      <c r="K21724" s="1715"/>
      <c r="L21724" s="1715"/>
    </row>
    <row r="21725" spans="11:12" ht="15" customHeight="1">
      <c r="K21725" s="1715"/>
      <c r="L21725" s="1715"/>
    </row>
    <row r="21726" spans="11:12" ht="15" customHeight="1">
      <c r="K21726" s="1715"/>
      <c r="L21726" s="1715"/>
    </row>
    <row r="21727" spans="11:12" ht="15" customHeight="1">
      <c r="K21727" s="1715"/>
      <c r="L21727" s="1715"/>
    </row>
    <row r="21728" spans="11:12" ht="15" customHeight="1">
      <c r="K21728" s="1715"/>
      <c r="L21728" s="1715"/>
    </row>
    <row r="21729" spans="11:12" ht="15" customHeight="1">
      <c r="K21729" s="1715"/>
      <c r="L21729" s="1715"/>
    </row>
    <row r="21730" spans="11:12" ht="15" customHeight="1">
      <c r="K21730" s="1715"/>
      <c r="L21730" s="1715"/>
    </row>
    <row r="21731" spans="11:12" ht="15" customHeight="1">
      <c r="K21731" s="1715"/>
      <c r="L21731" s="1715"/>
    </row>
    <row r="21732" spans="11:12" ht="15" customHeight="1">
      <c r="K21732" s="1715"/>
      <c r="L21732" s="1715"/>
    </row>
    <row r="21733" spans="11:12" ht="15" customHeight="1">
      <c r="K21733" s="1715"/>
      <c r="L21733" s="1715"/>
    </row>
    <row r="21734" spans="11:12" ht="15" customHeight="1">
      <c r="K21734" s="1715"/>
      <c r="L21734" s="1715"/>
    </row>
    <row r="21735" spans="11:12" ht="15" customHeight="1">
      <c r="K21735" s="1715"/>
      <c r="L21735" s="1715"/>
    </row>
    <row r="21736" spans="11:12" ht="15" customHeight="1">
      <c r="K21736" s="1715"/>
      <c r="L21736" s="1715"/>
    </row>
    <row r="21737" spans="11:12" ht="15" customHeight="1">
      <c r="K21737" s="1715"/>
      <c r="L21737" s="1715"/>
    </row>
    <row r="21738" spans="11:12" ht="15" customHeight="1">
      <c r="K21738" s="1715"/>
      <c r="L21738" s="1715"/>
    </row>
    <row r="21739" spans="11:12" ht="15" customHeight="1">
      <c r="K21739" s="1715"/>
      <c r="L21739" s="1715"/>
    </row>
    <row r="21740" spans="11:12" ht="15" customHeight="1">
      <c r="K21740" s="1715"/>
      <c r="L21740" s="1715"/>
    </row>
    <row r="21741" spans="11:12" ht="15" customHeight="1">
      <c r="K21741" s="1715"/>
      <c r="L21741" s="1715"/>
    </row>
    <row r="21742" spans="11:12" ht="15" customHeight="1">
      <c r="K21742" s="1715"/>
      <c r="L21742" s="1715"/>
    </row>
    <row r="21743" spans="11:12" ht="15" customHeight="1">
      <c r="K21743" s="1715"/>
      <c r="L21743" s="1715"/>
    </row>
    <row r="21744" spans="11:12" ht="15" customHeight="1">
      <c r="K21744" s="1715"/>
      <c r="L21744" s="1715"/>
    </row>
    <row r="21745" spans="11:12" ht="15" customHeight="1">
      <c r="K21745" s="1715"/>
      <c r="L21745" s="1715"/>
    </row>
    <row r="21746" spans="11:12" ht="15" customHeight="1">
      <c r="K21746" s="1715"/>
      <c r="L21746" s="1715"/>
    </row>
    <row r="21747" spans="11:12" ht="15" customHeight="1">
      <c r="K21747" s="1715"/>
      <c r="L21747" s="1715"/>
    </row>
    <row r="21748" spans="11:12" ht="15" customHeight="1">
      <c r="K21748" s="1715"/>
      <c r="L21748" s="1715"/>
    </row>
    <row r="21749" spans="11:12" ht="15" customHeight="1">
      <c r="K21749" s="1715"/>
      <c r="L21749" s="1715"/>
    </row>
    <row r="21750" spans="11:12" ht="15" customHeight="1">
      <c r="K21750" s="1715"/>
      <c r="L21750" s="1715"/>
    </row>
    <row r="21751" spans="11:12" ht="15" customHeight="1">
      <c r="K21751" s="1715"/>
      <c r="L21751" s="1715"/>
    </row>
    <row r="21752" spans="11:12" ht="15" customHeight="1">
      <c r="K21752" s="1715"/>
      <c r="L21752" s="1715"/>
    </row>
    <row r="21753" spans="11:12" ht="15" customHeight="1">
      <c r="K21753" s="1715"/>
      <c r="L21753" s="1715"/>
    </row>
    <row r="21754" spans="11:12" ht="15" customHeight="1">
      <c r="K21754" s="1715"/>
      <c r="L21754" s="1715"/>
    </row>
    <row r="21755" spans="11:12" ht="15" customHeight="1">
      <c r="K21755" s="1715"/>
      <c r="L21755" s="1715"/>
    </row>
    <row r="21756" spans="11:12" ht="15" customHeight="1">
      <c r="K21756" s="1715"/>
      <c r="L21756" s="1715"/>
    </row>
    <row r="21757" spans="11:12" ht="15" customHeight="1">
      <c r="K21757" s="1715"/>
      <c r="L21757" s="1715"/>
    </row>
    <row r="21758" spans="11:12" ht="15" customHeight="1">
      <c r="K21758" s="1715"/>
      <c r="L21758" s="1715"/>
    </row>
    <row r="21759" spans="11:12" ht="15" customHeight="1">
      <c r="K21759" s="1715"/>
      <c r="L21759" s="1715"/>
    </row>
    <row r="21760" spans="11:12" ht="15" customHeight="1">
      <c r="K21760" s="1715"/>
      <c r="L21760" s="1715"/>
    </row>
    <row r="21761" spans="11:12" ht="15" customHeight="1">
      <c r="K21761" s="1715"/>
      <c r="L21761" s="1715"/>
    </row>
    <row r="21762" spans="11:12" ht="15" customHeight="1">
      <c r="K21762" s="1715"/>
      <c r="L21762" s="1715"/>
    </row>
    <row r="21763" spans="11:12" ht="15" customHeight="1">
      <c r="K21763" s="1715"/>
      <c r="L21763" s="1715"/>
    </row>
    <row r="21764" spans="11:12" ht="15" customHeight="1">
      <c r="K21764" s="1715"/>
      <c r="L21764" s="1715"/>
    </row>
    <row r="21765" spans="11:12" ht="15" customHeight="1">
      <c r="K21765" s="1715"/>
      <c r="L21765" s="1715"/>
    </row>
    <row r="21766" spans="11:12" ht="15" customHeight="1">
      <c r="K21766" s="1715"/>
      <c r="L21766" s="1715"/>
    </row>
    <row r="21767" spans="11:12" ht="15" customHeight="1">
      <c r="K21767" s="1715"/>
      <c r="L21767" s="1715"/>
    </row>
    <row r="21768" spans="11:12" ht="15" customHeight="1">
      <c r="K21768" s="1715"/>
      <c r="L21768" s="1715"/>
    </row>
    <row r="21769" spans="11:12" ht="15" customHeight="1">
      <c r="K21769" s="1715"/>
      <c r="L21769" s="1715"/>
    </row>
    <row r="21770" spans="11:12" ht="15" customHeight="1">
      <c r="K21770" s="1715"/>
      <c r="L21770" s="1715"/>
    </row>
    <row r="21771" spans="11:12" ht="15" customHeight="1">
      <c r="K21771" s="1715"/>
      <c r="L21771" s="1715"/>
    </row>
    <row r="21772" spans="11:12" ht="15" customHeight="1">
      <c r="K21772" s="1715"/>
      <c r="L21772" s="1715"/>
    </row>
    <row r="21773" spans="11:12" ht="15" customHeight="1">
      <c r="K21773" s="1715"/>
      <c r="L21773" s="1715"/>
    </row>
    <row r="21774" spans="11:12" ht="15" customHeight="1">
      <c r="K21774" s="1715"/>
      <c r="L21774" s="1715"/>
    </row>
    <row r="21775" spans="11:12" ht="15" customHeight="1">
      <c r="K21775" s="1715"/>
      <c r="L21775" s="1715"/>
    </row>
    <row r="21776" spans="11:12" ht="15" customHeight="1">
      <c r="K21776" s="1715"/>
      <c r="L21776" s="1715"/>
    </row>
    <row r="21777" spans="11:12" ht="15" customHeight="1">
      <c r="K21777" s="1715"/>
      <c r="L21777" s="1715"/>
    </row>
    <row r="21778" spans="11:12" ht="15" customHeight="1">
      <c r="K21778" s="1715"/>
      <c r="L21778" s="1715"/>
    </row>
    <row r="21779" spans="11:12" ht="15" customHeight="1">
      <c r="K21779" s="1715"/>
      <c r="L21779" s="1715"/>
    </row>
    <row r="21780" spans="11:12" ht="15" customHeight="1">
      <c r="K21780" s="1715"/>
      <c r="L21780" s="1715"/>
    </row>
    <row r="21781" spans="11:12" ht="15" customHeight="1">
      <c r="K21781" s="1715"/>
      <c r="L21781" s="1715"/>
    </row>
    <row r="21782" spans="11:12" ht="15" customHeight="1">
      <c r="K21782" s="1715"/>
      <c r="L21782" s="1715"/>
    </row>
    <row r="21783" spans="11:12" ht="15" customHeight="1">
      <c r="K21783" s="1715"/>
      <c r="L21783" s="1715"/>
    </row>
    <row r="21784" spans="11:12" ht="15" customHeight="1">
      <c r="K21784" s="1715"/>
      <c r="L21784" s="1715"/>
    </row>
    <row r="21785" spans="11:12" ht="15" customHeight="1">
      <c r="K21785" s="1715"/>
      <c r="L21785" s="1715"/>
    </row>
    <row r="21786" spans="11:12" ht="15" customHeight="1">
      <c r="K21786" s="1715"/>
      <c r="L21786" s="1715"/>
    </row>
    <row r="21787" spans="11:12" ht="15" customHeight="1">
      <c r="K21787" s="1715"/>
      <c r="L21787" s="1715"/>
    </row>
    <row r="21788" spans="11:12" ht="15" customHeight="1">
      <c r="K21788" s="1715"/>
      <c r="L21788" s="1715"/>
    </row>
    <row r="21789" spans="11:12" ht="15" customHeight="1">
      <c r="K21789" s="1715"/>
      <c r="L21789" s="1715"/>
    </row>
    <row r="21790" spans="11:12" ht="15" customHeight="1">
      <c r="K21790" s="1715"/>
      <c r="L21790" s="1715"/>
    </row>
    <row r="21791" spans="11:12" ht="15" customHeight="1">
      <c r="K21791" s="1715"/>
      <c r="L21791" s="1715"/>
    </row>
    <row r="21792" spans="11:12" ht="15" customHeight="1">
      <c r="K21792" s="1715"/>
      <c r="L21792" s="1715"/>
    </row>
    <row r="21793" spans="11:12" ht="15" customHeight="1">
      <c r="K21793" s="1715"/>
      <c r="L21793" s="1715"/>
    </row>
    <row r="21794" spans="11:12" ht="15" customHeight="1">
      <c r="K21794" s="1715"/>
      <c r="L21794" s="1715"/>
    </row>
    <row r="21795" spans="11:12" ht="15" customHeight="1">
      <c r="K21795" s="1715"/>
      <c r="L21795" s="1715"/>
    </row>
    <row r="21796" spans="11:12" ht="15" customHeight="1">
      <c r="K21796" s="1715"/>
      <c r="L21796" s="1715"/>
    </row>
    <row r="21797" spans="11:12" ht="15" customHeight="1">
      <c r="K21797" s="1715"/>
      <c r="L21797" s="1715"/>
    </row>
    <row r="21798" spans="11:12" ht="15" customHeight="1">
      <c r="K21798" s="1715"/>
      <c r="L21798" s="1715"/>
    </row>
    <row r="21799" spans="11:12" ht="15" customHeight="1">
      <c r="K21799" s="1715"/>
      <c r="L21799" s="1715"/>
    </row>
    <row r="21800" spans="11:12" ht="15" customHeight="1">
      <c r="K21800" s="1715"/>
      <c r="L21800" s="1715"/>
    </row>
    <row r="21801" spans="11:12" ht="15" customHeight="1">
      <c r="K21801" s="1715"/>
      <c r="L21801" s="1715"/>
    </row>
    <row r="21802" spans="11:12" ht="15" customHeight="1">
      <c r="K21802" s="1715"/>
      <c r="L21802" s="1715"/>
    </row>
    <row r="21803" spans="11:12" ht="15" customHeight="1">
      <c r="K21803" s="1715"/>
      <c r="L21803" s="1715"/>
    </row>
    <row r="21804" spans="11:12" ht="15" customHeight="1">
      <c r="K21804" s="1715"/>
      <c r="L21804" s="1715"/>
    </row>
    <row r="21805" spans="11:12" ht="15" customHeight="1">
      <c r="K21805" s="1715"/>
      <c r="L21805" s="1715"/>
    </row>
    <row r="21806" spans="11:12" ht="15" customHeight="1">
      <c r="K21806" s="1715"/>
      <c r="L21806" s="1715"/>
    </row>
    <row r="21807" spans="11:12" ht="15" customHeight="1">
      <c r="K21807" s="1715"/>
      <c r="L21807" s="1715"/>
    </row>
    <row r="21808" spans="11:12" ht="15" customHeight="1">
      <c r="K21808" s="1715"/>
      <c r="L21808" s="1715"/>
    </row>
    <row r="21809" spans="11:12" ht="15" customHeight="1">
      <c r="K21809" s="1715"/>
      <c r="L21809" s="1715"/>
    </row>
    <row r="21810" spans="11:12" ht="15" customHeight="1">
      <c r="K21810" s="1715"/>
      <c r="L21810" s="1715"/>
    </row>
    <row r="21811" spans="11:12" ht="15" customHeight="1">
      <c r="K21811" s="1715"/>
      <c r="L21811" s="1715"/>
    </row>
    <row r="21812" spans="11:12" ht="15" customHeight="1">
      <c r="K21812" s="1715"/>
      <c r="L21812" s="1715"/>
    </row>
    <row r="21813" spans="11:12" ht="15" customHeight="1">
      <c r="K21813" s="1715"/>
      <c r="L21813" s="1715"/>
    </row>
    <row r="21814" spans="11:12" ht="15" customHeight="1">
      <c r="K21814" s="1715"/>
      <c r="L21814" s="1715"/>
    </row>
    <row r="21815" spans="11:12" ht="15" customHeight="1">
      <c r="K21815" s="1715"/>
      <c r="L21815" s="1715"/>
    </row>
    <row r="21816" spans="11:12" ht="15" customHeight="1">
      <c r="K21816" s="1715"/>
      <c r="L21816" s="1715"/>
    </row>
    <row r="21817" spans="11:12" ht="15" customHeight="1">
      <c r="K21817" s="1715"/>
      <c r="L21817" s="1715"/>
    </row>
    <row r="21818" spans="11:12" ht="15" customHeight="1">
      <c r="K21818" s="1715"/>
      <c r="L21818" s="1715"/>
    </row>
    <row r="21819" spans="11:12" ht="15" customHeight="1">
      <c r="K21819" s="1715"/>
      <c r="L21819" s="1715"/>
    </row>
    <row r="21820" spans="11:12" ht="15" customHeight="1">
      <c r="K21820" s="1715"/>
      <c r="L21820" s="1715"/>
    </row>
    <row r="21821" spans="11:12" ht="15" customHeight="1">
      <c r="K21821" s="1715"/>
      <c r="L21821" s="1715"/>
    </row>
    <row r="21822" spans="11:12" ht="15" customHeight="1">
      <c r="K21822" s="1715"/>
      <c r="L21822" s="1715"/>
    </row>
    <row r="21823" spans="11:12" ht="15" customHeight="1">
      <c r="K21823" s="1715"/>
      <c r="L21823" s="1715"/>
    </row>
    <row r="21824" spans="11:12" ht="15" customHeight="1">
      <c r="K21824" s="1715"/>
      <c r="L21824" s="1715"/>
    </row>
    <row r="21825" spans="11:12" ht="15" customHeight="1">
      <c r="K21825" s="1715"/>
      <c r="L21825" s="1715"/>
    </row>
    <row r="21826" spans="11:12" ht="15" customHeight="1">
      <c r="K21826" s="1715"/>
      <c r="L21826" s="1715"/>
    </row>
    <row r="21827" spans="11:12" ht="15" customHeight="1">
      <c r="K21827" s="1715"/>
      <c r="L21827" s="1715"/>
    </row>
    <row r="21828" spans="11:12" ht="15" customHeight="1">
      <c r="K21828" s="1715"/>
      <c r="L21828" s="1715"/>
    </row>
    <row r="21829" spans="11:12" ht="15" customHeight="1">
      <c r="K21829" s="1715"/>
      <c r="L21829" s="1715"/>
    </row>
    <row r="21830" spans="11:12" ht="15" customHeight="1">
      <c r="K21830" s="1715"/>
      <c r="L21830" s="1715"/>
    </row>
    <row r="21831" spans="11:12" ht="15" customHeight="1">
      <c r="K21831" s="1715"/>
      <c r="L21831" s="1715"/>
    </row>
    <row r="21832" spans="11:12" ht="15" customHeight="1">
      <c r="K21832" s="1715"/>
      <c r="L21832" s="1715"/>
    </row>
    <row r="21833" spans="11:12" ht="15" customHeight="1">
      <c r="K21833" s="1715"/>
      <c r="L21833" s="1715"/>
    </row>
    <row r="21834" spans="11:12" ht="15" customHeight="1">
      <c r="K21834" s="1715"/>
      <c r="L21834" s="1715"/>
    </row>
    <row r="21835" spans="11:12" ht="15" customHeight="1">
      <c r="K21835" s="1715"/>
      <c r="L21835" s="1715"/>
    </row>
    <row r="21836" spans="11:12" ht="15" customHeight="1">
      <c r="K21836" s="1715"/>
      <c r="L21836" s="1715"/>
    </row>
    <row r="21837" spans="11:12" ht="15" customHeight="1">
      <c r="K21837" s="1715"/>
      <c r="L21837" s="1715"/>
    </row>
    <row r="21838" spans="11:12" ht="15" customHeight="1">
      <c r="K21838" s="1715"/>
      <c r="L21838" s="1715"/>
    </row>
    <row r="21839" spans="11:12" ht="15" customHeight="1">
      <c r="K21839" s="1715"/>
      <c r="L21839" s="1715"/>
    </row>
    <row r="21840" spans="11:12" ht="15" customHeight="1">
      <c r="K21840" s="1715"/>
      <c r="L21840" s="1715"/>
    </row>
    <row r="21841" spans="11:12" ht="15" customHeight="1">
      <c r="K21841" s="1715"/>
      <c r="L21841" s="1715"/>
    </row>
    <row r="21842" spans="11:12" ht="15" customHeight="1">
      <c r="K21842" s="1715"/>
      <c r="L21842" s="1715"/>
    </row>
    <row r="21843" spans="11:12" ht="15" customHeight="1">
      <c r="K21843" s="1715"/>
      <c r="L21843" s="1715"/>
    </row>
    <row r="21844" spans="11:12" ht="15" customHeight="1">
      <c r="K21844" s="1715"/>
      <c r="L21844" s="1715"/>
    </row>
    <row r="21845" spans="11:12" ht="15" customHeight="1">
      <c r="K21845" s="1715"/>
      <c r="L21845" s="1715"/>
    </row>
    <row r="21846" spans="11:12" ht="15" customHeight="1">
      <c r="K21846" s="1715"/>
      <c r="L21846" s="1715"/>
    </row>
    <row r="21847" spans="11:12" ht="15" customHeight="1">
      <c r="K21847" s="1715"/>
      <c r="L21847" s="1715"/>
    </row>
    <row r="21848" spans="11:12" ht="15" customHeight="1">
      <c r="K21848" s="1715"/>
      <c r="L21848" s="1715"/>
    </row>
    <row r="21849" spans="11:12" ht="15" customHeight="1">
      <c r="K21849" s="1715"/>
      <c r="L21849" s="1715"/>
    </row>
    <row r="21850" spans="11:12" ht="15" customHeight="1">
      <c r="K21850" s="1715"/>
      <c r="L21850" s="1715"/>
    </row>
    <row r="21851" spans="11:12" ht="15" customHeight="1">
      <c r="K21851" s="1715"/>
      <c r="L21851" s="1715"/>
    </row>
    <row r="21852" spans="11:12" ht="15" customHeight="1">
      <c r="K21852" s="1715"/>
      <c r="L21852" s="1715"/>
    </row>
    <row r="21853" spans="11:12" ht="15" customHeight="1">
      <c r="K21853" s="1715"/>
      <c r="L21853" s="1715"/>
    </row>
    <row r="21854" spans="11:12" ht="15" customHeight="1">
      <c r="K21854" s="1715"/>
      <c r="L21854" s="1715"/>
    </row>
    <row r="21855" spans="11:12" ht="15" customHeight="1">
      <c r="K21855" s="1715"/>
      <c r="L21855" s="1715"/>
    </row>
    <row r="21856" spans="11:12" ht="15" customHeight="1">
      <c r="K21856" s="1715"/>
      <c r="L21856" s="1715"/>
    </row>
    <row r="21857" spans="11:12" ht="15" customHeight="1">
      <c r="K21857" s="1715"/>
      <c r="L21857" s="1715"/>
    </row>
    <row r="21858" spans="11:12" ht="15" customHeight="1">
      <c r="K21858" s="1715"/>
      <c r="L21858" s="1715"/>
    </row>
    <row r="21859" spans="11:12" ht="15" customHeight="1">
      <c r="K21859" s="1715"/>
      <c r="L21859" s="1715"/>
    </row>
    <row r="21860" spans="11:12" ht="15" customHeight="1">
      <c r="K21860" s="1715"/>
      <c r="L21860" s="1715"/>
    </row>
    <row r="21861" spans="11:12" ht="15" customHeight="1">
      <c r="K21861" s="1715"/>
      <c r="L21861" s="1715"/>
    </row>
    <row r="21862" spans="11:12" ht="15" customHeight="1">
      <c r="K21862" s="1715"/>
      <c r="L21862" s="1715"/>
    </row>
    <row r="21863" spans="11:12" ht="15" customHeight="1">
      <c r="K21863" s="1715"/>
      <c r="L21863" s="1715"/>
    </row>
    <row r="21864" spans="11:12" ht="15" customHeight="1">
      <c r="K21864" s="1715"/>
      <c r="L21864" s="1715"/>
    </row>
    <row r="21865" spans="11:12" ht="15" customHeight="1">
      <c r="K21865" s="1715"/>
      <c r="L21865" s="1715"/>
    </row>
    <row r="21866" spans="11:12" ht="15" customHeight="1">
      <c r="K21866" s="1715"/>
      <c r="L21866" s="1715"/>
    </row>
    <row r="21867" spans="11:12" ht="15" customHeight="1">
      <c r="K21867" s="1715"/>
      <c r="L21867" s="1715"/>
    </row>
    <row r="21868" spans="11:12" ht="15" customHeight="1">
      <c r="K21868" s="1715"/>
      <c r="L21868" s="1715"/>
    </row>
    <row r="21869" spans="11:12" ht="15" customHeight="1">
      <c r="K21869" s="1715"/>
      <c r="L21869" s="1715"/>
    </row>
    <row r="21870" spans="11:12" ht="15" customHeight="1">
      <c r="K21870" s="1715"/>
      <c r="L21870" s="1715"/>
    </row>
    <row r="21871" spans="11:12" ht="15" customHeight="1">
      <c r="K21871" s="1715"/>
      <c r="L21871" s="1715"/>
    </row>
    <row r="21872" spans="11:12" ht="15" customHeight="1">
      <c r="K21872" s="1715"/>
      <c r="L21872" s="1715"/>
    </row>
    <row r="21873" spans="11:12" ht="15" customHeight="1">
      <c r="K21873" s="1715"/>
      <c r="L21873" s="1715"/>
    </row>
    <row r="21874" spans="11:12" ht="15" customHeight="1">
      <c r="K21874" s="1715"/>
      <c r="L21874" s="1715"/>
    </row>
    <row r="21875" spans="11:12" ht="15" customHeight="1">
      <c r="K21875" s="1715"/>
      <c r="L21875" s="1715"/>
    </row>
    <row r="21876" spans="11:12" ht="15" customHeight="1">
      <c r="K21876" s="1715"/>
      <c r="L21876" s="1715"/>
    </row>
    <row r="21877" spans="11:12" ht="15" customHeight="1">
      <c r="K21877" s="1715"/>
      <c r="L21877" s="1715"/>
    </row>
    <row r="21878" spans="11:12" ht="15" customHeight="1">
      <c r="K21878" s="1715"/>
      <c r="L21878" s="1715"/>
    </row>
    <row r="21879" spans="11:12" ht="15" customHeight="1">
      <c r="K21879" s="1715"/>
      <c r="L21879" s="1715"/>
    </row>
    <row r="21880" spans="11:12" ht="15" customHeight="1">
      <c r="K21880" s="1715"/>
      <c r="L21880" s="1715"/>
    </row>
    <row r="21881" spans="11:12" ht="15" customHeight="1">
      <c r="K21881" s="1715"/>
      <c r="L21881" s="1715"/>
    </row>
    <row r="21882" spans="11:12" ht="15" customHeight="1">
      <c r="K21882" s="1715"/>
      <c r="L21882" s="1715"/>
    </row>
    <row r="21883" spans="11:12" ht="15" customHeight="1">
      <c r="K21883" s="1715"/>
      <c r="L21883" s="1715"/>
    </row>
    <row r="21884" spans="11:12" ht="15" customHeight="1">
      <c r="K21884" s="1715"/>
      <c r="L21884" s="1715"/>
    </row>
    <row r="21885" spans="11:12" ht="15" customHeight="1">
      <c r="K21885" s="1715"/>
      <c r="L21885" s="1715"/>
    </row>
    <row r="21886" spans="11:12" ht="15" customHeight="1">
      <c r="K21886" s="1715"/>
      <c r="L21886" s="1715"/>
    </row>
    <row r="21887" spans="11:12" ht="15" customHeight="1">
      <c r="K21887" s="1715"/>
      <c r="L21887" s="1715"/>
    </row>
    <row r="21888" spans="11:12" ht="15" customHeight="1">
      <c r="K21888" s="1715"/>
      <c r="L21888" s="1715"/>
    </row>
    <row r="21889" spans="11:12" ht="15" customHeight="1">
      <c r="K21889" s="1715"/>
      <c r="L21889" s="1715"/>
    </row>
    <row r="21890" spans="11:12" ht="15" customHeight="1">
      <c r="K21890" s="1715"/>
      <c r="L21890" s="1715"/>
    </row>
    <row r="21891" spans="11:12" ht="15" customHeight="1">
      <c r="K21891" s="1715"/>
      <c r="L21891" s="1715"/>
    </row>
    <row r="21892" spans="11:12" ht="15" customHeight="1">
      <c r="K21892" s="1715"/>
      <c r="L21892" s="1715"/>
    </row>
    <row r="21893" spans="11:12" ht="15" customHeight="1">
      <c r="K21893" s="1715"/>
      <c r="L21893" s="1715"/>
    </row>
    <row r="21894" spans="11:12" ht="15" customHeight="1">
      <c r="K21894" s="1715"/>
      <c r="L21894" s="1715"/>
    </row>
    <row r="21895" spans="11:12" ht="15" customHeight="1">
      <c r="K21895" s="1715"/>
      <c r="L21895" s="1715"/>
    </row>
    <row r="21896" spans="11:12" ht="15" customHeight="1">
      <c r="K21896" s="1715"/>
      <c r="L21896" s="1715"/>
    </row>
    <row r="21897" spans="11:12" ht="15" customHeight="1">
      <c r="K21897" s="1715"/>
      <c r="L21897" s="1715"/>
    </row>
    <row r="21898" spans="11:12" ht="15" customHeight="1">
      <c r="K21898" s="1715"/>
      <c r="L21898" s="1715"/>
    </row>
    <row r="21899" spans="11:12" ht="15" customHeight="1">
      <c r="K21899" s="1715"/>
      <c r="L21899" s="1715"/>
    </row>
    <row r="21900" spans="11:12" ht="15" customHeight="1">
      <c r="K21900" s="1715"/>
      <c r="L21900" s="1715"/>
    </row>
    <row r="21901" spans="11:12" ht="15" customHeight="1">
      <c r="K21901" s="1715"/>
      <c r="L21901" s="1715"/>
    </row>
    <row r="21902" spans="11:12" ht="15" customHeight="1">
      <c r="K21902" s="1715"/>
      <c r="L21902" s="1715"/>
    </row>
    <row r="21903" spans="11:12" ht="15" customHeight="1">
      <c r="K21903" s="1715"/>
      <c r="L21903" s="1715"/>
    </row>
    <row r="21904" spans="11:12" ht="15" customHeight="1">
      <c r="K21904" s="1715"/>
      <c r="L21904" s="1715"/>
    </row>
    <row r="21905" spans="11:12" ht="15" customHeight="1">
      <c r="K21905" s="1715"/>
      <c r="L21905" s="1715"/>
    </row>
    <row r="21906" spans="11:12" ht="15" customHeight="1">
      <c r="K21906" s="1715"/>
      <c r="L21906" s="1715"/>
    </row>
    <row r="21907" spans="11:12" ht="15" customHeight="1">
      <c r="K21907" s="1715"/>
      <c r="L21907" s="1715"/>
    </row>
    <row r="21908" spans="11:12" ht="15" customHeight="1">
      <c r="K21908" s="1715"/>
      <c r="L21908" s="1715"/>
    </row>
    <row r="21909" spans="11:12" ht="15" customHeight="1">
      <c r="K21909" s="1715"/>
      <c r="L21909" s="1715"/>
    </row>
    <row r="21910" spans="11:12" ht="15" customHeight="1">
      <c r="K21910" s="1715"/>
      <c r="L21910" s="1715"/>
    </row>
    <row r="21911" spans="11:12" ht="15" customHeight="1">
      <c r="K21911" s="1715"/>
      <c r="L21911" s="1715"/>
    </row>
    <row r="21912" spans="11:12" ht="15" customHeight="1">
      <c r="K21912" s="1715"/>
      <c r="L21912" s="1715"/>
    </row>
    <row r="21913" spans="11:12" ht="15" customHeight="1">
      <c r="K21913" s="1715"/>
      <c r="L21913" s="1715"/>
    </row>
    <row r="21914" spans="11:12" ht="15" customHeight="1">
      <c r="K21914" s="1715"/>
      <c r="L21914" s="1715"/>
    </row>
    <row r="21915" spans="11:12" ht="15" customHeight="1">
      <c r="K21915" s="1715"/>
      <c r="L21915" s="1715"/>
    </row>
    <row r="21916" spans="11:12" ht="15" customHeight="1">
      <c r="K21916" s="1715"/>
      <c r="L21916" s="1715"/>
    </row>
    <row r="21917" spans="11:12" ht="15" customHeight="1">
      <c r="K21917" s="1715"/>
      <c r="L21917" s="1715"/>
    </row>
    <row r="21918" spans="11:12" ht="15" customHeight="1">
      <c r="K21918" s="1715"/>
      <c r="L21918" s="1715"/>
    </row>
    <row r="21919" spans="11:12" ht="15" customHeight="1">
      <c r="K21919" s="1715"/>
      <c r="L21919" s="1715"/>
    </row>
    <row r="21920" spans="11:12" ht="15" customHeight="1">
      <c r="K21920" s="1715"/>
      <c r="L21920" s="1715"/>
    </row>
    <row r="21921" spans="11:12" ht="15" customHeight="1">
      <c r="K21921" s="1715"/>
      <c r="L21921" s="1715"/>
    </row>
    <row r="21922" spans="11:12" ht="15" customHeight="1">
      <c r="K21922" s="1715"/>
      <c r="L21922" s="1715"/>
    </row>
    <row r="21923" spans="11:12" ht="15" customHeight="1">
      <c r="K21923" s="1715"/>
      <c r="L21923" s="1715"/>
    </row>
    <row r="21924" spans="11:12" ht="15" customHeight="1">
      <c r="K21924" s="1715"/>
      <c r="L21924" s="1715"/>
    </row>
    <row r="21925" spans="11:12" ht="15" customHeight="1">
      <c r="K21925" s="1715"/>
      <c r="L21925" s="1715"/>
    </row>
    <row r="21926" spans="11:12" ht="15" customHeight="1">
      <c r="K21926" s="1715"/>
      <c r="L21926" s="1715"/>
    </row>
    <row r="21927" spans="11:12" ht="15" customHeight="1">
      <c r="K21927" s="1715"/>
      <c r="L21927" s="1715"/>
    </row>
    <row r="21928" spans="11:12" ht="15" customHeight="1">
      <c r="K21928" s="1715"/>
      <c r="L21928" s="1715"/>
    </row>
    <row r="21929" spans="11:12" ht="15" customHeight="1">
      <c r="K21929" s="1715"/>
      <c r="L21929" s="1715"/>
    </row>
    <row r="21930" spans="11:12" ht="15" customHeight="1">
      <c r="K21930" s="1715"/>
      <c r="L21930" s="1715"/>
    </row>
    <row r="21931" spans="11:12" ht="15" customHeight="1">
      <c r="K21931" s="1715"/>
      <c r="L21931" s="1715"/>
    </row>
    <row r="21932" spans="11:12" ht="15" customHeight="1">
      <c r="K21932" s="1715"/>
      <c r="L21932" s="1715"/>
    </row>
    <row r="21933" spans="11:12" ht="15" customHeight="1">
      <c r="K21933" s="1715"/>
      <c r="L21933" s="1715"/>
    </row>
    <row r="21934" spans="11:12" ht="15" customHeight="1">
      <c r="K21934" s="1715"/>
      <c r="L21934" s="1715"/>
    </row>
    <row r="21935" spans="11:12" ht="15" customHeight="1">
      <c r="K21935" s="1715"/>
      <c r="L21935" s="1715"/>
    </row>
    <row r="21936" spans="11:12" ht="15" customHeight="1">
      <c r="K21936" s="1715"/>
      <c r="L21936" s="1715"/>
    </row>
    <row r="21937" spans="11:12" ht="15" customHeight="1">
      <c r="K21937" s="1715"/>
      <c r="L21937" s="1715"/>
    </row>
    <row r="21938" spans="11:12" ht="15" customHeight="1">
      <c r="K21938" s="1715"/>
      <c r="L21938" s="1715"/>
    </row>
    <row r="21939" spans="11:12" ht="15" customHeight="1">
      <c r="K21939" s="1715"/>
      <c r="L21939" s="1715"/>
    </row>
    <row r="21940" spans="11:12" ht="15" customHeight="1">
      <c r="K21940" s="1715"/>
      <c r="L21940" s="1715"/>
    </row>
    <row r="21941" spans="11:12" ht="15" customHeight="1">
      <c r="K21941" s="1715"/>
      <c r="L21941" s="1715"/>
    </row>
    <row r="21942" spans="11:12" ht="15" customHeight="1">
      <c r="K21942" s="1715"/>
      <c r="L21942" s="1715"/>
    </row>
    <row r="21943" spans="11:12" ht="15" customHeight="1">
      <c r="K21943" s="1715"/>
      <c r="L21943" s="1715"/>
    </row>
    <row r="21944" spans="11:12" ht="15" customHeight="1">
      <c r="K21944" s="1715"/>
      <c r="L21944" s="1715"/>
    </row>
    <row r="21945" spans="11:12" ht="15" customHeight="1">
      <c r="K21945" s="1715"/>
      <c r="L21945" s="1715"/>
    </row>
    <row r="21946" spans="11:12" ht="15" customHeight="1">
      <c r="K21946" s="1715"/>
      <c r="L21946" s="1715"/>
    </row>
    <row r="21947" spans="11:12" ht="15" customHeight="1">
      <c r="K21947" s="1715"/>
      <c r="L21947" s="1715"/>
    </row>
    <row r="21948" spans="11:12" ht="15" customHeight="1">
      <c r="K21948" s="1715"/>
      <c r="L21948" s="1715"/>
    </row>
    <row r="21949" spans="11:12" ht="15" customHeight="1">
      <c r="K21949" s="1715"/>
      <c r="L21949" s="1715"/>
    </row>
    <row r="21950" spans="11:12" ht="15" customHeight="1">
      <c r="K21950" s="1715"/>
      <c r="L21950" s="1715"/>
    </row>
    <row r="21951" spans="11:12" ht="15" customHeight="1">
      <c r="K21951" s="1715"/>
      <c r="L21951" s="1715"/>
    </row>
    <row r="21952" spans="11:12" ht="15" customHeight="1">
      <c r="K21952" s="1715"/>
      <c r="L21952" s="1715"/>
    </row>
    <row r="21953" spans="11:12" ht="15" customHeight="1">
      <c r="K21953" s="1715"/>
      <c r="L21953" s="1715"/>
    </row>
    <row r="21954" spans="11:12" ht="15" customHeight="1">
      <c r="K21954" s="1715"/>
      <c r="L21954" s="1715"/>
    </row>
    <row r="21955" spans="11:12" ht="15" customHeight="1">
      <c r="K21955" s="1715"/>
      <c r="L21955" s="1715"/>
    </row>
    <row r="21956" spans="11:12" ht="15" customHeight="1">
      <c r="K21956" s="1715"/>
      <c r="L21956" s="1715"/>
    </row>
    <row r="21957" spans="11:12" ht="15" customHeight="1">
      <c r="K21957" s="1715"/>
      <c r="L21957" s="1715"/>
    </row>
    <row r="21958" spans="11:12" ht="15" customHeight="1">
      <c r="K21958" s="1715"/>
      <c r="L21958" s="1715"/>
    </row>
    <row r="21959" spans="11:12" ht="15" customHeight="1">
      <c r="K21959" s="1715"/>
      <c r="L21959" s="1715"/>
    </row>
    <row r="21960" spans="11:12" ht="15" customHeight="1">
      <c r="K21960" s="1715"/>
      <c r="L21960" s="1715"/>
    </row>
    <row r="21961" spans="11:12" ht="15" customHeight="1">
      <c r="K21961" s="1715"/>
      <c r="L21961" s="1715"/>
    </row>
    <row r="21962" spans="11:12" ht="15" customHeight="1">
      <c r="K21962" s="1715"/>
      <c r="L21962" s="1715"/>
    </row>
    <row r="21963" spans="11:12" ht="15" customHeight="1">
      <c r="K21963" s="1715"/>
      <c r="L21963" s="1715"/>
    </row>
    <row r="21964" spans="11:12" ht="15" customHeight="1">
      <c r="K21964" s="1715"/>
      <c r="L21964" s="1715"/>
    </row>
    <row r="21965" spans="11:12" ht="15" customHeight="1">
      <c r="K21965" s="1715"/>
      <c r="L21965" s="1715"/>
    </row>
    <row r="21966" spans="11:12" ht="15" customHeight="1">
      <c r="K21966" s="1715"/>
      <c r="L21966" s="1715"/>
    </row>
    <row r="21967" spans="11:12" ht="15" customHeight="1">
      <c r="K21967" s="1715"/>
      <c r="L21967" s="1715"/>
    </row>
    <row r="21968" spans="11:12" ht="15" customHeight="1">
      <c r="K21968" s="1715"/>
      <c r="L21968" s="1715"/>
    </row>
    <row r="21969" spans="11:12" ht="15" customHeight="1">
      <c r="K21969" s="1715"/>
      <c r="L21969" s="1715"/>
    </row>
    <row r="21970" spans="11:12" ht="15" customHeight="1">
      <c r="K21970" s="1715"/>
      <c r="L21970" s="1715"/>
    </row>
    <row r="21971" spans="11:12" ht="15" customHeight="1">
      <c r="K21971" s="1715"/>
      <c r="L21971" s="1715"/>
    </row>
    <row r="21972" spans="11:12" ht="15" customHeight="1">
      <c r="K21972" s="1715"/>
      <c r="L21972" s="1715"/>
    </row>
    <row r="21973" spans="11:12" ht="15" customHeight="1">
      <c r="K21973" s="1715"/>
      <c r="L21973" s="1715"/>
    </row>
    <row r="21974" spans="11:12" ht="15" customHeight="1">
      <c r="K21974" s="1715"/>
      <c r="L21974" s="1715"/>
    </row>
    <row r="21975" spans="11:12" ht="15" customHeight="1">
      <c r="K21975" s="1715"/>
      <c r="L21975" s="1715"/>
    </row>
    <row r="21976" spans="11:12" ht="15" customHeight="1">
      <c r="K21976" s="1715"/>
      <c r="L21976" s="1715"/>
    </row>
    <row r="21977" spans="11:12" ht="15" customHeight="1">
      <c r="K21977" s="1715"/>
      <c r="L21977" s="1715"/>
    </row>
    <row r="21978" spans="11:12" ht="15" customHeight="1">
      <c r="K21978" s="1715"/>
      <c r="L21978" s="1715"/>
    </row>
    <row r="21979" spans="11:12" ht="15" customHeight="1">
      <c r="K21979" s="1715"/>
      <c r="L21979" s="1715"/>
    </row>
    <row r="21980" spans="11:12" ht="15" customHeight="1">
      <c r="K21980" s="1715"/>
      <c r="L21980" s="1715"/>
    </row>
    <row r="21981" spans="11:12" ht="15" customHeight="1">
      <c r="K21981" s="1715"/>
      <c r="L21981" s="1715"/>
    </row>
    <row r="21982" spans="11:12" ht="15" customHeight="1">
      <c r="K21982" s="1715"/>
      <c r="L21982" s="1715"/>
    </row>
    <row r="21983" spans="11:12" ht="15" customHeight="1">
      <c r="K21983" s="1715"/>
      <c r="L21983" s="1715"/>
    </row>
    <row r="21984" spans="11:12" ht="15" customHeight="1">
      <c r="K21984" s="1715"/>
      <c r="L21984" s="1715"/>
    </row>
    <row r="21985" spans="11:12" ht="15" customHeight="1">
      <c r="K21985" s="1715"/>
      <c r="L21985" s="1715"/>
    </row>
    <row r="21986" spans="11:12" ht="15" customHeight="1">
      <c r="K21986" s="1715"/>
      <c r="L21986" s="1715"/>
    </row>
    <row r="21987" spans="11:12" ht="15" customHeight="1">
      <c r="K21987" s="1715"/>
      <c r="L21987" s="1715"/>
    </row>
    <row r="21988" spans="11:12" ht="15" customHeight="1">
      <c r="K21988" s="1715"/>
      <c r="L21988" s="1715"/>
    </row>
    <row r="21989" spans="11:12" ht="15" customHeight="1">
      <c r="K21989" s="1715"/>
      <c r="L21989" s="1715"/>
    </row>
    <row r="21990" spans="11:12" ht="15" customHeight="1">
      <c r="K21990" s="1715"/>
      <c r="L21990" s="1715"/>
    </row>
    <row r="21991" spans="11:12" ht="15" customHeight="1">
      <c r="K21991" s="1715"/>
      <c r="L21991" s="1715"/>
    </row>
    <row r="21992" spans="11:12" ht="15" customHeight="1">
      <c r="K21992" s="1715"/>
      <c r="L21992" s="1715"/>
    </row>
    <row r="21993" spans="11:12" ht="15" customHeight="1">
      <c r="K21993" s="1715"/>
      <c r="L21993" s="1715"/>
    </row>
    <row r="21994" spans="11:12" ht="15" customHeight="1">
      <c r="K21994" s="1715"/>
      <c r="L21994" s="1715"/>
    </row>
    <row r="21995" spans="11:12" ht="15" customHeight="1">
      <c r="K21995" s="1715"/>
      <c r="L21995" s="1715"/>
    </row>
    <row r="21996" spans="11:12" ht="15" customHeight="1">
      <c r="K21996" s="1715"/>
      <c r="L21996" s="1715"/>
    </row>
    <row r="21997" spans="11:12" ht="15" customHeight="1">
      <c r="K21997" s="1715"/>
      <c r="L21997" s="1715"/>
    </row>
    <row r="21998" spans="11:12" ht="15" customHeight="1">
      <c r="K21998" s="1715"/>
      <c r="L21998" s="1715"/>
    </row>
    <row r="21999" spans="11:12" ht="15" customHeight="1">
      <c r="K21999" s="1715"/>
      <c r="L21999" s="1715"/>
    </row>
    <row r="22000" spans="11:12" ht="15" customHeight="1">
      <c r="K22000" s="1715"/>
      <c r="L22000" s="1715"/>
    </row>
    <row r="22001" spans="11:12" ht="15" customHeight="1">
      <c r="K22001" s="1715"/>
      <c r="L22001" s="1715"/>
    </row>
    <row r="22002" spans="11:12" ht="15" customHeight="1">
      <c r="K22002" s="1715"/>
      <c r="L22002" s="1715"/>
    </row>
    <row r="22003" spans="11:12" ht="15" customHeight="1">
      <c r="K22003" s="1715"/>
      <c r="L22003" s="1715"/>
    </row>
    <row r="22004" spans="11:12" ht="15" customHeight="1">
      <c r="K22004" s="1715"/>
      <c r="L22004" s="1715"/>
    </row>
    <row r="22005" spans="11:12" ht="15" customHeight="1">
      <c r="K22005" s="1715"/>
      <c r="L22005" s="1715"/>
    </row>
    <row r="22006" spans="11:12" ht="15" customHeight="1">
      <c r="K22006" s="1715"/>
      <c r="L22006" s="1715"/>
    </row>
    <row r="22007" spans="11:12" ht="15" customHeight="1">
      <c r="K22007" s="1715"/>
      <c r="L22007" s="1715"/>
    </row>
    <row r="22008" spans="11:12" ht="15" customHeight="1">
      <c r="K22008" s="1715"/>
      <c r="L22008" s="1715"/>
    </row>
    <row r="22009" spans="11:12" ht="15" customHeight="1">
      <c r="K22009" s="1715"/>
      <c r="L22009" s="1715"/>
    </row>
    <row r="22010" spans="11:12" ht="15" customHeight="1">
      <c r="K22010" s="1715"/>
      <c r="L22010" s="1715"/>
    </row>
    <row r="22011" spans="11:12" ht="15" customHeight="1">
      <c r="K22011" s="1715"/>
      <c r="L22011" s="1715"/>
    </row>
    <row r="22012" spans="11:12" ht="15" customHeight="1">
      <c r="K22012" s="1715"/>
      <c r="L22012" s="1715"/>
    </row>
    <row r="22013" spans="11:12" ht="15" customHeight="1">
      <c r="K22013" s="1715"/>
      <c r="L22013" s="1715"/>
    </row>
    <row r="22014" spans="11:12" ht="15" customHeight="1">
      <c r="K22014" s="1715"/>
      <c r="L22014" s="1715"/>
    </row>
    <row r="22015" spans="11:12" ht="15" customHeight="1">
      <c r="K22015" s="1715"/>
      <c r="L22015" s="1715"/>
    </row>
    <row r="22016" spans="11:12" ht="15" customHeight="1">
      <c r="K22016" s="1715"/>
      <c r="L22016" s="1715"/>
    </row>
    <row r="22017" spans="11:12" ht="15" customHeight="1">
      <c r="K22017" s="1715"/>
      <c r="L22017" s="1715"/>
    </row>
    <row r="22018" spans="11:12" ht="15" customHeight="1">
      <c r="K22018" s="1715"/>
      <c r="L22018" s="1715"/>
    </row>
    <row r="22019" spans="11:12" ht="15" customHeight="1">
      <c r="K22019" s="1715"/>
      <c r="L22019" s="1715"/>
    </row>
    <row r="22020" spans="11:12" ht="15" customHeight="1">
      <c r="K22020" s="1715"/>
      <c r="L22020" s="1715"/>
    </row>
    <row r="22021" spans="11:12" ht="15" customHeight="1">
      <c r="K22021" s="1715"/>
      <c r="L22021" s="1715"/>
    </row>
    <row r="22022" spans="11:12" ht="15" customHeight="1">
      <c r="K22022" s="1715"/>
      <c r="L22022" s="1715"/>
    </row>
    <row r="22023" spans="11:12" ht="15" customHeight="1">
      <c r="K22023" s="1715"/>
      <c r="L22023" s="1715"/>
    </row>
    <row r="22024" spans="11:12" ht="15" customHeight="1">
      <c r="K22024" s="1715"/>
      <c r="L22024" s="1715"/>
    </row>
    <row r="22025" spans="11:12" ht="15" customHeight="1">
      <c r="K22025" s="1715"/>
      <c r="L22025" s="1715"/>
    </row>
    <row r="22026" spans="11:12" ht="15" customHeight="1">
      <c r="K22026" s="1715"/>
      <c r="L22026" s="1715"/>
    </row>
    <row r="22027" spans="11:12" ht="15" customHeight="1">
      <c r="K22027" s="1715"/>
      <c r="L22027" s="1715"/>
    </row>
    <row r="22028" spans="11:12" ht="15" customHeight="1">
      <c r="K22028" s="1715"/>
      <c r="L22028" s="1715"/>
    </row>
    <row r="22029" spans="11:12" ht="15" customHeight="1">
      <c r="K22029" s="1715"/>
      <c r="L22029" s="1715"/>
    </row>
    <row r="22030" spans="11:12" ht="15" customHeight="1">
      <c r="K22030" s="1715"/>
      <c r="L22030" s="1715"/>
    </row>
    <row r="22031" spans="11:12" ht="15" customHeight="1">
      <c r="K22031" s="1715"/>
      <c r="L22031" s="1715"/>
    </row>
    <row r="22032" spans="11:12" ht="15" customHeight="1">
      <c r="K22032" s="1715"/>
      <c r="L22032" s="1715"/>
    </row>
    <row r="22033" spans="11:12" ht="15" customHeight="1">
      <c r="K22033" s="1715"/>
      <c r="L22033" s="1715"/>
    </row>
    <row r="22034" spans="11:12" ht="15" customHeight="1">
      <c r="K22034" s="1715"/>
      <c r="L22034" s="1715"/>
    </row>
    <row r="22035" spans="11:12" ht="15" customHeight="1">
      <c r="K22035" s="1715"/>
      <c r="L22035" s="1715"/>
    </row>
    <row r="22036" spans="11:12" ht="15" customHeight="1">
      <c r="K22036" s="1715"/>
      <c r="L22036" s="1715"/>
    </row>
    <row r="22037" spans="11:12" ht="15" customHeight="1">
      <c r="K22037" s="1715"/>
      <c r="L22037" s="1715"/>
    </row>
    <row r="22038" spans="11:12" ht="15" customHeight="1">
      <c r="K22038" s="1715"/>
      <c r="L22038" s="1715"/>
    </row>
    <row r="22039" spans="11:12" ht="15" customHeight="1">
      <c r="K22039" s="1715"/>
      <c r="L22039" s="1715"/>
    </row>
    <row r="22040" spans="11:12" ht="15" customHeight="1">
      <c r="K22040" s="1715"/>
      <c r="L22040" s="1715"/>
    </row>
    <row r="22041" spans="11:12" ht="15" customHeight="1">
      <c r="K22041" s="1715"/>
      <c r="L22041" s="1715"/>
    </row>
    <row r="22042" spans="11:12" ht="15" customHeight="1">
      <c r="K22042" s="1715"/>
      <c r="L22042" s="1715"/>
    </row>
    <row r="22043" spans="11:12" ht="15" customHeight="1">
      <c r="K22043" s="1715"/>
      <c r="L22043" s="1715"/>
    </row>
    <row r="22044" spans="11:12" ht="15" customHeight="1">
      <c r="K22044" s="1715"/>
      <c r="L22044" s="1715"/>
    </row>
    <row r="22045" spans="11:12" ht="15" customHeight="1">
      <c r="K22045" s="1715"/>
      <c r="L22045" s="1715"/>
    </row>
    <row r="22046" spans="11:12" ht="15" customHeight="1">
      <c r="K22046" s="1715"/>
      <c r="L22046" s="1715"/>
    </row>
    <row r="22047" spans="11:12" ht="15" customHeight="1">
      <c r="K22047" s="1715"/>
      <c r="L22047" s="1715"/>
    </row>
    <row r="22048" spans="11:12" ht="15" customHeight="1">
      <c r="K22048" s="1715"/>
      <c r="L22048" s="1715"/>
    </row>
    <row r="22049" spans="11:12" ht="15" customHeight="1">
      <c r="K22049" s="1715"/>
      <c r="L22049" s="1715"/>
    </row>
    <row r="22050" spans="11:12" ht="15" customHeight="1">
      <c r="K22050" s="1715"/>
      <c r="L22050" s="1715"/>
    </row>
    <row r="22051" spans="11:12" ht="15" customHeight="1">
      <c r="K22051" s="1715"/>
      <c r="L22051" s="1715"/>
    </row>
    <row r="22052" spans="11:12" ht="15" customHeight="1">
      <c r="K22052" s="1715"/>
      <c r="L22052" s="1715"/>
    </row>
    <row r="22053" spans="11:12" ht="15" customHeight="1">
      <c r="K22053" s="1715"/>
      <c r="L22053" s="1715"/>
    </row>
    <row r="22054" spans="11:12" ht="15" customHeight="1">
      <c r="K22054" s="1715"/>
      <c r="L22054" s="1715"/>
    </row>
    <row r="22055" spans="11:12" ht="15" customHeight="1">
      <c r="K22055" s="1715"/>
      <c r="L22055" s="1715"/>
    </row>
    <row r="22056" spans="11:12" ht="15" customHeight="1">
      <c r="K22056" s="1715"/>
      <c r="L22056" s="1715"/>
    </row>
    <row r="22057" spans="11:12" ht="15" customHeight="1">
      <c r="K22057" s="1715"/>
      <c r="L22057" s="1715"/>
    </row>
    <row r="22058" spans="11:12" ht="15" customHeight="1">
      <c r="K22058" s="1715"/>
      <c r="L22058" s="1715"/>
    </row>
    <row r="22059" spans="11:12" ht="15" customHeight="1">
      <c r="K22059" s="1715"/>
      <c r="L22059" s="1715"/>
    </row>
    <row r="22060" spans="11:12" ht="15" customHeight="1">
      <c r="K22060" s="1715"/>
      <c r="L22060" s="1715"/>
    </row>
    <row r="22061" spans="11:12" ht="15" customHeight="1">
      <c r="K22061" s="1715"/>
      <c r="L22061" s="1715"/>
    </row>
    <row r="22062" spans="11:12" ht="15" customHeight="1">
      <c r="K22062" s="1715"/>
      <c r="L22062" s="1715"/>
    </row>
    <row r="22063" spans="11:12" ht="15" customHeight="1">
      <c r="K22063" s="1715"/>
      <c r="L22063" s="1715"/>
    </row>
    <row r="22064" spans="11:12" ht="15" customHeight="1">
      <c r="K22064" s="1715"/>
      <c r="L22064" s="1715"/>
    </row>
    <row r="22065" spans="11:12" ht="15" customHeight="1">
      <c r="K22065" s="1715"/>
      <c r="L22065" s="1715"/>
    </row>
    <row r="22066" spans="11:12" ht="15" customHeight="1">
      <c r="K22066" s="1715"/>
      <c r="L22066" s="1715"/>
    </row>
    <row r="22067" spans="11:12" ht="15" customHeight="1">
      <c r="K22067" s="1715"/>
      <c r="L22067" s="1715"/>
    </row>
    <row r="22068" spans="11:12" ht="15" customHeight="1">
      <c r="K22068" s="1715"/>
      <c r="L22068" s="1715"/>
    </row>
    <row r="22069" spans="11:12" ht="15" customHeight="1">
      <c r="K22069" s="1715"/>
      <c r="L22069" s="1715"/>
    </row>
    <row r="22070" spans="11:12" ht="15" customHeight="1">
      <c r="K22070" s="1715"/>
      <c r="L22070" s="1715"/>
    </row>
    <row r="22071" spans="11:12" ht="15" customHeight="1">
      <c r="K22071" s="1715"/>
      <c r="L22071" s="1715"/>
    </row>
    <row r="22072" spans="11:12" ht="15" customHeight="1">
      <c r="K22072" s="1715"/>
      <c r="L22072" s="1715"/>
    </row>
    <row r="22073" spans="11:12" ht="15" customHeight="1">
      <c r="K22073" s="1715"/>
      <c r="L22073" s="1715"/>
    </row>
    <row r="22074" spans="11:12" ht="15" customHeight="1">
      <c r="K22074" s="1715"/>
      <c r="L22074" s="1715"/>
    </row>
    <row r="22075" spans="11:12" ht="15" customHeight="1">
      <c r="K22075" s="1715"/>
      <c r="L22075" s="1715"/>
    </row>
    <row r="22076" spans="11:12" ht="15" customHeight="1">
      <c r="K22076" s="1715"/>
      <c r="L22076" s="1715"/>
    </row>
    <row r="22077" spans="11:12" ht="15" customHeight="1">
      <c r="K22077" s="1715"/>
      <c r="L22077" s="1715"/>
    </row>
    <row r="22078" spans="11:12" ht="15" customHeight="1">
      <c r="K22078" s="1715"/>
      <c r="L22078" s="1715"/>
    </row>
    <row r="22079" spans="11:12" ht="15" customHeight="1">
      <c r="K22079" s="1715"/>
      <c r="L22079" s="1715"/>
    </row>
    <row r="22080" spans="11:12" ht="15" customHeight="1">
      <c r="K22080" s="1715"/>
      <c r="L22080" s="1715"/>
    </row>
    <row r="22081" spans="11:12" ht="15" customHeight="1">
      <c r="K22081" s="1715"/>
      <c r="L22081" s="1715"/>
    </row>
    <row r="22082" spans="11:12" ht="15" customHeight="1">
      <c r="K22082" s="1715"/>
      <c r="L22082" s="1715"/>
    </row>
    <row r="22083" spans="11:12" ht="15" customHeight="1">
      <c r="K22083" s="1715"/>
      <c r="L22083" s="1715"/>
    </row>
    <row r="22084" spans="11:12" ht="15" customHeight="1">
      <c r="K22084" s="1715"/>
      <c r="L22084" s="1715"/>
    </row>
    <row r="22085" spans="11:12" ht="15" customHeight="1">
      <c r="K22085" s="1715"/>
      <c r="L22085" s="1715"/>
    </row>
    <row r="22086" spans="11:12" ht="15" customHeight="1">
      <c r="K22086" s="1715"/>
      <c r="L22086" s="1715"/>
    </row>
    <row r="22087" spans="11:12" ht="15" customHeight="1">
      <c r="K22087" s="1715"/>
      <c r="L22087" s="1715"/>
    </row>
    <row r="22088" spans="11:12" ht="15" customHeight="1">
      <c r="K22088" s="1715"/>
      <c r="L22088" s="1715"/>
    </row>
    <row r="22089" spans="11:12" ht="15" customHeight="1">
      <c r="K22089" s="1715"/>
      <c r="L22089" s="1715"/>
    </row>
    <row r="22090" spans="11:12" ht="15" customHeight="1">
      <c r="K22090" s="1715"/>
      <c r="L22090" s="1715"/>
    </row>
    <row r="22091" spans="11:12" ht="15" customHeight="1">
      <c r="K22091" s="1715"/>
      <c r="L22091" s="1715"/>
    </row>
    <row r="22092" spans="11:12" ht="15" customHeight="1">
      <c r="K22092" s="1715"/>
      <c r="L22092" s="1715"/>
    </row>
    <row r="22093" spans="11:12" ht="15" customHeight="1">
      <c r="K22093" s="1715"/>
      <c r="L22093" s="1715"/>
    </row>
    <row r="22094" spans="11:12" ht="15" customHeight="1">
      <c r="K22094" s="1715"/>
      <c r="L22094" s="1715"/>
    </row>
    <row r="22095" spans="11:12" ht="15" customHeight="1">
      <c r="K22095" s="1715"/>
      <c r="L22095" s="1715"/>
    </row>
    <row r="22096" spans="11:12" ht="15" customHeight="1">
      <c r="K22096" s="1715"/>
      <c r="L22096" s="1715"/>
    </row>
    <row r="22097" spans="11:12" ht="15" customHeight="1">
      <c r="K22097" s="1715"/>
      <c r="L22097" s="1715"/>
    </row>
    <row r="22098" spans="11:12" ht="15" customHeight="1">
      <c r="K22098" s="1715"/>
      <c r="L22098" s="1715"/>
    </row>
    <row r="22099" spans="11:12" ht="15" customHeight="1">
      <c r="K22099" s="1715"/>
      <c r="L22099" s="1715"/>
    </row>
    <row r="22100" spans="11:12" ht="15" customHeight="1">
      <c r="K22100" s="1715"/>
      <c r="L22100" s="1715"/>
    </row>
    <row r="22101" spans="11:12" ht="15" customHeight="1">
      <c r="K22101" s="1715"/>
      <c r="L22101" s="1715"/>
    </row>
    <row r="22102" spans="11:12" ht="15" customHeight="1">
      <c r="K22102" s="1715"/>
      <c r="L22102" s="1715"/>
    </row>
    <row r="22103" spans="11:12" ht="15" customHeight="1">
      <c r="K22103" s="1715"/>
      <c r="L22103" s="1715"/>
    </row>
    <row r="22104" spans="11:12" ht="15" customHeight="1">
      <c r="K22104" s="1715"/>
      <c r="L22104" s="1715"/>
    </row>
    <row r="22105" spans="11:12" ht="15" customHeight="1">
      <c r="K22105" s="1715"/>
      <c r="L22105" s="1715"/>
    </row>
    <row r="22106" spans="11:12" ht="15" customHeight="1">
      <c r="K22106" s="1715"/>
      <c r="L22106" s="1715"/>
    </row>
    <row r="22107" spans="11:12" ht="15" customHeight="1">
      <c r="K22107" s="1715"/>
      <c r="L22107" s="1715"/>
    </row>
    <row r="22108" spans="11:12" ht="15" customHeight="1">
      <c r="K22108" s="1715"/>
      <c r="L22108" s="1715"/>
    </row>
    <row r="22109" spans="11:12" ht="15" customHeight="1">
      <c r="K22109" s="1715"/>
      <c r="L22109" s="1715"/>
    </row>
    <row r="22110" spans="11:12" ht="15" customHeight="1">
      <c r="K22110" s="1715"/>
      <c r="L22110" s="1715"/>
    </row>
    <row r="22111" spans="11:12" ht="15" customHeight="1">
      <c r="K22111" s="1715"/>
      <c r="L22111" s="1715"/>
    </row>
    <row r="22112" spans="11:12" ht="15" customHeight="1">
      <c r="K22112" s="1715"/>
      <c r="L22112" s="1715"/>
    </row>
    <row r="22113" spans="11:12" ht="15" customHeight="1">
      <c r="K22113" s="1715"/>
      <c r="L22113" s="1715"/>
    </row>
    <row r="22114" spans="11:12" ht="15" customHeight="1">
      <c r="K22114" s="1715"/>
      <c r="L22114" s="1715"/>
    </row>
    <row r="22115" spans="11:12" ht="15" customHeight="1">
      <c r="K22115" s="1715"/>
      <c r="L22115" s="1715"/>
    </row>
    <row r="22116" spans="11:12" ht="15" customHeight="1">
      <c r="K22116" s="1715"/>
      <c r="L22116" s="1715"/>
    </row>
    <row r="22117" spans="11:12" ht="15" customHeight="1">
      <c r="K22117" s="1715"/>
      <c r="L22117" s="1715"/>
    </row>
    <row r="22118" spans="11:12" ht="15" customHeight="1">
      <c r="K22118" s="1715"/>
      <c r="L22118" s="1715"/>
    </row>
    <row r="22119" spans="11:12" ht="15" customHeight="1">
      <c r="K22119" s="1715"/>
      <c r="L22119" s="1715"/>
    </row>
    <row r="22120" spans="11:12" ht="15" customHeight="1">
      <c r="K22120" s="1715"/>
      <c r="L22120" s="1715"/>
    </row>
    <row r="22121" spans="11:12" ht="15" customHeight="1">
      <c r="K22121" s="1715"/>
      <c r="L22121" s="1715"/>
    </row>
    <row r="22122" spans="11:12" ht="15" customHeight="1">
      <c r="K22122" s="1715"/>
      <c r="L22122" s="1715"/>
    </row>
    <row r="22123" spans="11:12" ht="15" customHeight="1">
      <c r="K22123" s="1715"/>
      <c r="L22123" s="1715"/>
    </row>
    <row r="22124" spans="11:12" ht="15" customHeight="1">
      <c r="K22124" s="1715"/>
      <c r="L22124" s="1715"/>
    </row>
    <row r="22125" spans="11:12" ht="15" customHeight="1">
      <c r="K22125" s="1715"/>
      <c r="L22125" s="1715"/>
    </row>
    <row r="22126" spans="11:12" ht="15" customHeight="1">
      <c r="K22126" s="1715"/>
      <c r="L22126" s="1715"/>
    </row>
    <row r="22127" spans="11:12" ht="15" customHeight="1">
      <c r="K22127" s="1715"/>
      <c r="L22127" s="1715"/>
    </row>
    <row r="22128" spans="11:12" ht="15" customHeight="1">
      <c r="K22128" s="1715"/>
      <c r="L22128" s="1715"/>
    </row>
    <row r="22129" spans="11:12" ht="15" customHeight="1">
      <c r="K22129" s="1715"/>
      <c r="L22129" s="1715"/>
    </row>
    <row r="22130" spans="11:12" ht="15" customHeight="1">
      <c r="K22130" s="1715"/>
      <c r="L22130" s="1715"/>
    </row>
    <row r="22131" spans="11:12" ht="15" customHeight="1">
      <c r="K22131" s="1715"/>
      <c r="L22131" s="1715"/>
    </row>
    <row r="22132" spans="11:12" ht="15" customHeight="1">
      <c r="K22132" s="1715"/>
      <c r="L22132" s="1715"/>
    </row>
    <row r="22133" spans="11:12" ht="15" customHeight="1">
      <c r="K22133" s="1715"/>
      <c r="L22133" s="1715"/>
    </row>
    <row r="22134" spans="11:12" ht="15" customHeight="1">
      <c r="K22134" s="1715"/>
      <c r="L22134" s="1715"/>
    </row>
    <row r="22135" spans="11:12" ht="15" customHeight="1">
      <c r="K22135" s="1715"/>
      <c r="L22135" s="1715"/>
    </row>
    <row r="22136" spans="11:12" ht="15" customHeight="1">
      <c r="K22136" s="1715"/>
      <c r="L22136" s="1715"/>
    </row>
    <row r="22137" spans="11:12" ht="15" customHeight="1">
      <c r="K22137" s="1715"/>
      <c r="L22137" s="1715"/>
    </row>
    <row r="22138" spans="11:12" ht="15" customHeight="1">
      <c r="K22138" s="1715"/>
      <c r="L22138" s="1715"/>
    </row>
    <row r="22139" spans="11:12" ht="15" customHeight="1">
      <c r="K22139" s="1715"/>
      <c r="L22139" s="1715"/>
    </row>
    <row r="22140" spans="11:12" ht="15" customHeight="1">
      <c r="K22140" s="1715"/>
      <c r="L22140" s="1715"/>
    </row>
    <row r="22141" spans="11:12" ht="15" customHeight="1">
      <c r="K22141" s="1715"/>
      <c r="L22141" s="1715"/>
    </row>
    <row r="22142" spans="11:12" ht="15" customHeight="1">
      <c r="K22142" s="1715"/>
      <c r="L22142" s="1715"/>
    </row>
    <row r="22143" spans="11:12" ht="15" customHeight="1">
      <c r="K22143" s="1715"/>
      <c r="L22143" s="1715"/>
    </row>
    <row r="22144" spans="11:12" ht="15" customHeight="1">
      <c r="K22144" s="1715"/>
      <c r="L22144" s="1715"/>
    </row>
    <row r="22145" spans="11:12" ht="15" customHeight="1">
      <c r="K22145" s="1715"/>
      <c r="L22145" s="1715"/>
    </row>
    <row r="22146" spans="11:12" ht="15" customHeight="1">
      <c r="K22146" s="1715"/>
      <c r="L22146" s="1715"/>
    </row>
    <row r="22147" spans="11:12" ht="15" customHeight="1">
      <c r="K22147" s="1715"/>
      <c r="L22147" s="1715"/>
    </row>
    <row r="22148" spans="11:12" ht="15" customHeight="1">
      <c r="K22148" s="1715"/>
      <c r="L22148" s="1715"/>
    </row>
    <row r="22149" spans="11:12" ht="15" customHeight="1">
      <c r="K22149" s="1715"/>
      <c r="L22149" s="1715"/>
    </row>
    <row r="22150" spans="11:12" ht="15" customHeight="1">
      <c r="K22150" s="1715"/>
      <c r="L22150" s="1715"/>
    </row>
    <row r="22151" spans="11:12" ht="15" customHeight="1">
      <c r="K22151" s="1715"/>
      <c r="L22151" s="1715"/>
    </row>
    <row r="22152" spans="11:12" ht="15" customHeight="1">
      <c r="K22152" s="1715"/>
      <c r="L22152" s="1715"/>
    </row>
    <row r="22153" spans="11:12" ht="15" customHeight="1">
      <c r="K22153" s="1715"/>
      <c r="L22153" s="1715"/>
    </row>
    <row r="22154" spans="11:12" ht="15" customHeight="1">
      <c r="K22154" s="1715"/>
      <c r="L22154" s="1715"/>
    </row>
    <row r="22155" spans="11:12" ht="15" customHeight="1">
      <c r="K22155" s="1715"/>
      <c r="L22155" s="1715"/>
    </row>
    <row r="22156" spans="11:12" ht="15" customHeight="1">
      <c r="K22156" s="1715"/>
      <c r="L22156" s="1715"/>
    </row>
    <row r="22157" spans="11:12" ht="15" customHeight="1">
      <c r="K22157" s="1715"/>
      <c r="L22157" s="1715"/>
    </row>
    <row r="22158" spans="11:12" ht="15" customHeight="1">
      <c r="K22158" s="1715"/>
      <c r="L22158" s="1715"/>
    </row>
    <row r="22159" spans="11:12" ht="15" customHeight="1">
      <c r="K22159" s="1715"/>
      <c r="L22159" s="1715"/>
    </row>
    <row r="22160" spans="11:12" ht="15" customHeight="1">
      <c r="K22160" s="1715"/>
      <c r="L22160" s="1715"/>
    </row>
    <row r="22161" spans="11:12" ht="15" customHeight="1">
      <c r="K22161" s="1715"/>
      <c r="L22161" s="1715"/>
    </row>
    <row r="22162" spans="11:12" ht="15" customHeight="1">
      <c r="K22162" s="1715"/>
      <c r="L22162" s="1715"/>
    </row>
    <row r="22163" spans="11:12" ht="15" customHeight="1">
      <c r="K22163" s="1715"/>
      <c r="L22163" s="1715"/>
    </row>
    <row r="22164" spans="11:12" ht="15" customHeight="1">
      <c r="K22164" s="1715"/>
      <c r="L22164" s="1715"/>
    </row>
    <row r="22165" spans="11:12" ht="15" customHeight="1">
      <c r="K22165" s="1715"/>
      <c r="L22165" s="1715"/>
    </row>
    <row r="22166" spans="11:12" ht="15" customHeight="1">
      <c r="K22166" s="1715"/>
      <c r="L22166" s="1715"/>
    </row>
    <row r="22167" spans="11:12" ht="15" customHeight="1">
      <c r="K22167" s="1715"/>
      <c r="L22167" s="1715"/>
    </row>
    <row r="22168" spans="11:12" ht="15" customHeight="1">
      <c r="K22168" s="1715"/>
      <c r="L22168" s="1715"/>
    </row>
    <row r="22169" spans="11:12" ht="15" customHeight="1">
      <c r="K22169" s="1715"/>
      <c r="L22169" s="1715"/>
    </row>
    <row r="22170" spans="11:12" ht="15" customHeight="1">
      <c r="K22170" s="1715"/>
      <c r="L22170" s="1715"/>
    </row>
    <row r="22171" spans="11:12" ht="15" customHeight="1">
      <c r="K22171" s="1715"/>
      <c r="L22171" s="1715"/>
    </row>
    <row r="22172" spans="11:12" ht="15" customHeight="1">
      <c r="K22172" s="1715"/>
      <c r="L22172" s="1715"/>
    </row>
    <row r="22173" spans="11:12" ht="15" customHeight="1">
      <c r="K22173" s="1715"/>
      <c r="L22173" s="1715"/>
    </row>
    <row r="22174" spans="11:12" ht="15" customHeight="1">
      <c r="K22174" s="1715"/>
      <c r="L22174" s="1715"/>
    </row>
    <row r="22175" spans="11:12" ht="15" customHeight="1">
      <c r="K22175" s="1715"/>
      <c r="L22175" s="1715"/>
    </row>
    <row r="22176" spans="11:12" ht="15" customHeight="1">
      <c r="K22176" s="1715"/>
      <c r="L22176" s="1715"/>
    </row>
    <row r="22177" spans="11:12" ht="15" customHeight="1">
      <c r="K22177" s="1715"/>
      <c r="L22177" s="1715"/>
    </row>
    <row r="22178" spans="11:12" ht="15" customHeight="1">
      <c r="K22178" s="1715"/>
      <c r="L22178" s="1715"/>
    </row>
    <row r="22179" spans="11:12" ht="15" customHeight="1">
      <c r="K22179" s="1715"/>
      <c r="L22179" s="1715"/>
    </row>
    <row r="22180" spans="11:12" ht="15" customHeight="1">
      <c r="K22180" s="1715"/>
      <c r="L22180" s="1715"/>
    </row>
    <row r="22181" spans="11:12" ht="15" customHeight="1">
      <c r="K22181" s="1715"/>
      <c r="L22181" s="1715"/>
    </row>
    <row r="22182" spans="11:12" ht="15" customHeight="1">
      <c r="K22182" s="1715"/>
      <c r="L22182" s="1715"/>
    </row>
    <row r="22183" spans="11:12" ht="15" customHeight="1">
      <c r="K22183" s="1715"/>
      <c r="L22183" s="1715"/>
    </row>
    <row r="22184" spans="11:12" ht="15" customHeight="1">
      <c r="K22184" s="1715"/>
      <c r="L22184" s="1715"/>
    </row>
    <row r="22185" spans="11:12" ht="15" customHeight="1">
      <c r="K22185" s="1715"/>
      <c r="L22185" s="1715"/>
    </row>
    <row r="22186" spans="11:12" ht="15" customHeight="1">
      <c r="K22186" s="1715"/>
      <c r="L22186" s="1715"/>
    </row>
    <row r="22187" spans="11:12" ht="15" customHeight="1">
      <c r="K22187" s="1715"/>
      <c r="L22187" s="1715"/>
    </row>
    <row r="22188" spans="11:12" ht="15" customHeight="1">
      <c r="K22188" s="1715"/>
      <c r="L22188" s="1715"/>
    </row>
    <row r="22189" spans="11:12" ht="15" customHeight="1">
      <c r="K22189" s="1715"/>
      <c r="L22189" s="1715"/>
    </row>
    <row r="22190" spans="11:12" ht="15" customHeight="1">
      <c r="K22190" s="1715"/>
      <c r="L22190" s="1715"/>
    </row>
    <row r="22191" spans="11:12" ht="15" customHeight="1">
      <c r="K22191" s="1715"/>
      <c r="L22191" s="1715"/>
    </row>
    <row r="22192" spans="11:12" ht="15" customHeight="1">
      <c r="K22192" s="1715"/>
      <c r="L22192" s="1715"/>
    </row>
    <row r="22193" spans="11:12" ht="15" customHeight="1">
      <c r="K22193" s="1715"/>
      <c r="L22193" s="1715"/>
    </row>
    <row r="22194" spans="11:12" ht="15" customHeight="1">
      <c r="K22194" s="1715"/>
      <c r="L22194" s="1715"/>
    </row>
    <row r="22195" spans="11:12" ht="15" customHeight="1">
      <c r="K22195" s="1715"/>
      <c r="L22195" s="1715"/>
    </row>
    <row r="22196" spans="11:12" ht="15" customHeight="1">
      <c r="K22196" s="1715"/>
      <c r="L22196" s="1715"/>
    </row>
    <row r="22197" spans="11:12" ht="15" customHeight="1">
      <c r="K22197" s="1715"/>
      <c r="L22197" s="1715"/>
    </row>
    <row r="22198" spans="11:12" ht="15" customHeight="1">
      <c r="K22198" s="1715"/>
      <c r="L22198" s="1715"/>
    </row>
    <row r="22199" spans="11:12" ht="15" customHeight="1">
      <c r="K22199" s="1715"/>
      <c r="L22199" s="1715"/>
    </row>
    <row r="22200" spans="11:12" ht="15" customHeight="1">
      <c r="K22200" s="1715"/>
      <c r="L22200" s="1715"/>
    </row>
    <row r="22201" spans="11:12" ht="15" customHeight="1">
      <c r="K22201" s="1715"/>
      <c r="L22201" s="1715"/>
    </row>
    <row r="22202" spans="11:12" ht="15" customHeight="1">
      <c r="K22202" s="1715"/>
      <c r="L22202" s="1715"/>
    </row>
    <row r="22203" spans="11:12" ht="15" customHeight="1">
      <c r="K22203" s="1715"/>
      <c r="L22203" s="1715"/>
    </row>
    <row r="22204" spans="11:12" ht="15" customHeight="1">
      <c r="K22204" s="1715"/>
      <c r="L22204" s="1715"/>
    </row>
    <row r="22205" spans="11:12" ht="15" customHeight="1">
      <c r="K22205" s="1715"/>
      <c r="L22205" s="1715"/>
    </row>
    <row r="22206" spans="11:12" ht="15" customHeight="1">
      <c r="K22206" s="1715"/>
      <c r="L22206" s="1715"/>
    </row>
    <row r="22207" spans="11:12" ht="15" customHeight="1">
      <c r="K22207" s="1715"/>
      <c r="L22207" s="1715"/>
    </row>
    <row r="22208" spans="11:12" ht="15" customHeight="1">
      <c r="K22208" s="1715"/>
      <c r="L22208" s="1715"/>
    </row>
    <row r="22209" spans="11:12" ht="15" customHeight="1">
      <c r="K22209" s="1715"/>
      <c r="L22209" s="1715"/>
    </row>
    <row r="22210" spans="11:12" ht="15" customHeight="1">
      <c r="K22210" s="1715"/>
      <c r="L22210" s="1715"/>
    </row>
    <row r="22211" spans="11:12" ht="15" customHeight="1">
      <c r="K22211" s="1715"/>
      <c r="L22211" s="1715"/>
    </row>
    <row r="22212" spans="11:12" ht="15" customHeight="1">
      <c r="K22212" s="1715"/>
      <c r="L22212" s="1715"/>
    </row>
    <row r="22213" spans="11:12" ht="15" customHeight="1">
      <c r="K22213" s="1715"/>
      <c r="L22213" s="1715"/>
    </row>
    <row r="22214" spans="11:12" ht="15" customHeight="1">
      <c r="K22214" s="1715"/>
      <c r="L22214" s="1715"/>
    </row>
    <row r="22215" spans="11:12" ht="15" customHeight="1">
      <c r="K22215" s="1715"/>
      <c r="L22215" s="1715"/>
    </row>
    <row r="22216" spans="11:12" ht="15" customHeight="1">
      <c r="K22216" s="1715"/>
      <c r="L22216" s="1715"/>
    </row>
    <row r="22217" spans="11:12" ht="15" customHeight="1">
      <c r="K22217" s="1715"/>
      <c r="L22217" s="1715"/>
    </row>
    <row r="22218" spans="11:12" ht="15" customHeight="1">
      <c r="K22218" s="1715"/>
      <c r="L22218" s="1715"/>
    </row>
    <row r="22219" spans="11:12" ht="15" customHeight="1">
      <c r="K22219" s="1715"/>
      <c r="L22219" s="1715"/>
    </row>
    <row r="22220" spans="11:12" ht="15" customHeight="1">
      <c r="K22220" s="1715"/>
      <c r="L22220" s="1715"/>
    </row>
    <row r="22221" spans="11:12" ht="15" customHeight="1">
      <c r="K22221" s="1715"/>
      <c r="L22221" s="1715"/>
    </row>
    <row r="22222" spans="11:12" ht="15" customHeight="1">
      <c r="K22222" s="1715"/>
      <c r="L22222" s="1715"/>
    </row>
    <row r="22223" spans="11:12" ht="15" customHeight="1">
      <c r="K22223" s="1715"/>
      <c r="L22223" s="1715"/>
    </row>
    <row r="22224" spans="11:12" ht="15" customHeight="1">
      <c r="K22224" s="1715"/>
      <c r="L22224" s="1715"/>
    </row>
    <row r="22225" spans="11:12" ht="15" customHeight="1">
      <c r="K22225" s="1715"/>
      <c r="L22225" s="1715"/>
    </row>
    <row r="22226" spans="11:12" ht="15" customHeight="1">
      <c r="K22226" s="1715"/>
      <c r="L22226" s="1715"/>
    </row>
    <row r="22227" spans="11:12" ht="15" customHeight="1">
      <c r="K22227" s="1715"/>
      <c r="L22227" s="1715"/>
    </row>
    <row r="22228" spans="11:12" ht="15" customHeight="1">
      <c r="K22228" s="1715"/>
      <c r="L22228" s="1715"/>
    </row>
    <row r="22229" spans="11:12" ht="15" customHeight="1">
      <c r="K22229" s="1715"/>
      <c r="L22229" s="1715"/>
    </row>
    <row r="22230" spans="11:12" ht="15" customHeight="1">
      <c r="K22230" s="1715"/>
      <c r="L22230" s="1715"/>
    </row>
    <row r="22231" spans="11:12" ht="15" customHeight="1">
      <c r="K22231" s="1715"/>
      <c r="L22231" s="1715"/>
    </row>
    <row r="22232" spans="11:12" ht="15" customHeight="1">
      <c r="K22232" s="1715"/>
      <c r="L22232" s="1715"/>
    </row>
    <row r="22233" spans="11:12" ht="15" customHeight="1">
      <c r="K22233" s="1715"/>
      <c r="L22233" s="1715"/>
    </row>
    <row r="22234" spans="11:12" ht="15" customHeight="1">
      <c r="K22234" s="1715"/>
      <c r="L22234" s="1715"/>
    </row>
    <row r="22235" spans="11:12" ht="15" customHeight="1">
      <c r="K22235" s="1715"/>
      <c r="L22235" s="1715"/>
    </row>
    <row r="22236" spans="11:12" ht="15" customHeight="1">
      <c r="K22236" s="1715"/>
      <c r="L22236" s="1715"/>
    </row>
    <row r="22237" spans="11:12" ht="15" customHeight="1">
      <c r="K22237" s="1715"/>
      <c r="L22237" s="1715"/>
    </row>
    <row r="22238" spans="11:12" ht="15" customHeight="1">
      <c r="K22238" s="1715"/>
      <c r="L22238" s="1715"/>
    </row>
    <row r="22239" spans="11:12" ht="15" customHeight="1">
      <c r="K22239" s="1715"/>
      <c r="L22239" s="1715"/>
    </row>
    <row r="22240" spans="11:12" ht="15" customHeight="1">
      <c r="K22240" s="1715"/>
      <c r="L22240" s="1715"/>
    </row>
    <row r="22241" spans="11:12" ht="15" customHeight="1">
      <c r="K22241" s="1715"/>
      <c r="L22241" s="1715"/>
    </row>
    <row r="22242" spans="11:12" ht="15" customHeight="1">
      <c r="K22242" s="1715"/>
      <c r="L22242" s="1715"/>
    </row>
    <row r="22243" spans="11:12" ht="15" customHeight="1">
      <c r="K22243" s="1715"/>
      <c r="L22243" s="1715"/>
    </row>
    <row r="22244" spans="11:12" ht="15" customHeight="1">
      <c r="K22244" s="1715"/>
      <c r="L22244" s="1715"/>
    </row>
    <row r="22245" spans="11:12" ht="15" customHeight="1">
      <c r="K22245" s="1715"/>
      <c r="L22245" s="1715"/>
    </row>
    <row r="22246" spans="11:12" ht="15" customHeight="1">
      <c r="K22246" s="1715"/>
      <c r="L22246" s="1715"/>
    </row>
    <row r="22247" spans="11:12" ht="15" customHeight="1">
      <c r="K22247" s="1715"/>
      <c r="L22247" s="1715"/>
    </row>
    <row r="22248" spans="11:12" ht="15" customHeight="1">
      <c r="K22248" s="1715"/>
      <c r="L22248" s="1715"/>
    </row>
    <row r="22249" spans="11:12" ht="15" customHeight="1">
      <c r="K22249" s="1715"/>
      <c r="L22249" s="1715"/>
    </row>
    <row r="22250" spans="11:12" ht="15" customHeight="1">
      <c r="K22250" s="1715"/>
      <c r="L22250" s="1715"/>
    </row>
    <row r="22251" spans="11:12" ht="15" customHeight="1">
      <c r="K22251" s="1715"/>
      <c r="L22251" s="1715"/>
    </row>
    <row r="22252" spans="11:12" ht="15" customHeight="1">
      <c r="K22252" s="1715"/>
      <c r="L22252" s="1715"/>
    </row>
    <row r="22253" spans="11:12" ht="15" customHeight="1">
      <c r="K22253" s="1715"/>
      <c r="L22253" s="1715"/>
    </row>
    <row r="22254" spans="11:12" ht="15" customHeight="1">
      <c r="K22254" s="1715"/>
      <c r="L22254" s="1715"/>
    </row>
    <row r="22255" spans="11:12" ht="15" customHeight="1">
      <c r="K22255" s="1715"/>
      <c r="L22255" s="1715"/>
    </row>
    <row r="22256" spans="11:12" ht="15" customHeight="1">
      <c r="K22256" s="1715"/>
      <c r="L22256" s="1715"/>
    </row>
    <row r="22257" spans="11:12" ht="15" customHeight="1">
      <c r="K22257" s="1715"/>
      <c r="L22257" s="1715"/>
    </row>
    <row r="22258" spans="11:12" ht="15" customHeight="1">
      <c r="K22258" s="1715"/>
      <c r="L22258" s="1715"/>
    </row>
    <row r="22259" spans="11:12" ht="15" customHeight="1">
      <c r="K22259" s="1715"/>
      <c r="L22259" s="1715"/>
    </row>
    <row r="22260" spans="11:12" ht="15" customHeight="1">
      <c r="K22260" s="1715"/>
      <c r="L22260" s="1715"/>
    </row>
    <row r="22261" spans="11:12" ht="15" customHeight="1">
      <c r="K22261" s="1715"/>
      <c r="L22261" s="1715"/>
    </row>
    <row r="22262" spans="11:12" ht="15" customHeight="1">
      <c r="K22262" s="1715"/>
      <c r="L22262" s="1715"/>
    </row>
    <row r="22263" spans="11:12" ht="15" customHeight="1">
      <c r="K22263" s="1715"/>
      <c r="L22263" s="1715"/>
    </row>
    <row r="22264" spans="11:12" ht="15" customHeight="1">
      <c r="K22264" s="1715"/>
      <c r="L22264" s="1715"/>
    </row>
    <row r="22265" spans="11:12" ht="15" customHeight="1">
      <c r="K22265" s="1715"/>
      <c r="L22265" s="1715"/>
    </row>
    <row r="22266" spans="11:12" ht="15" customHeight="1">
      <c r="K22266" s="1715"/>
      <c r="L22266" s="1715"/>
    </row>
    <row r="22267" spans="11:12" ht="15" customHeight="1">
      <c r="K22267" s="1715"/>
      <c r="L22267" s="1715"/>
    </row>
    <row r="22268" spans="11:12" ht="15" customHeight="1">
      <c r="K22268" s="1715"/>
      <c r="L22268" s="1715"/>
    </row>
    <row r="22269" spans="11:12" ht="15" customHeight="1">
      <c r="K22269" s="1715"/>
      <c r="L22269" s="1715"/>
    </row>
    <row r="22270" spans="11:12" ht="15" customHeight="1">
      <c r="K22270" s="1715"/>
      <c r="L22270" s="1715"/>
    </row>
    <row r="22271" spans="11:12" ht="15" customHeight="1">
      <c r="K22271" s="1715"/>
      <c r="L22271" s="1715"/>
    </row>
    <row r="22272" spans="11:12" ht="15" customHeight="1">
      <c r="K22272" s="1715"/>
      <c r="L22272" s="1715"/>
    </row>
    <row r="22273" spans="11:12" ht="15" customHeight="1">
      <c r="K22273" s="1715"/>
      <c r="L22273" s="1715"/>
    </row>
    <row r="22274" spans="11:12" ht="15" customHeight="1">
      <c r="K22274" s="1715"/>
      <c r="L22274" s="1715"/>
    </row>
    <row r="22275" spans="11:12" ht="15" customHeight="1">
      <c r="K22275" s="1715"/>
      <c r="L22275" s="1715"/>
    </row>
    <row r="22276" spans="11:12" ht="15" customHeight="1">
      <c r="K22276" s="1715"/>
      <c r="L22276" s="1715"/>
    </row>
    <row r="22277" spans="11:12" ht="15" customHeight="1">
      <c r="K22277" s="1715"/>
      <c r="L22277" s="1715"/>
    </row>
    <row r="22278" spans="11:12" ht="15" customHeight="1">
      <c r="K22278" s="1715"/>
      <c r="L22278" s="1715"/>
    </row>
    <row r="22279" spans="11:12" ht="15" customHeight="1">
      <c r="K22279" s="1715"/>
      <c r="L22279" s="1715"/>
    </row>
    <row r="22280" spans="11:12" ht="15" customHeight="1">
      <c r="K22280" s="1715"/>
      <c r="L22280" s="1715"/>
    </row>
    <row r="22281" spans="11:12" ht="15" customHeight="1">
      <c r="K22281" s="1715"/>
      <c r="L22281" s="1715"/>
    </row>
    <row r="22282" spans="11:12" ht="15" customHeight="1">
      <c r="K22282" s="1715"/>
      <c r="L22282" s="1715"/>
    </row>
    <row r="22283" spans="11:12" ht="15" customHeight="1">
      <c r="K22283" s="1715"/>
      <c r="L22283" s="1715"/>
    </row>
    <row r="22284" spans="11:12" ht="15" customHeight="1">
      <c r="K22284" s="1715"/>
      <c r="L22284" s="1715"/>
    </row>
    <row r="22285" spans="11:12" ht="15" customHeight="1">
      <c r="K22285" s="1715"/>
      <c r="L22285" s="1715"/>
    </row>
    <row r="22286" spans="11:12" ht="15" customHeight="1">
      <c r="K22286" s="1715"/>
      <c r="L22286" s="1715"/>
    </row>
    <row r="22287" spans="11:12" ht="15" customHeight="1">
      <c r="K22287" s="1715"/>
      <c r="L22287" s="1715"/>
    </row>
    <row r="22288" spans="11:12" ht="15" customHeight="1">
      <c r="K22288" s="1715"/>
      <c r="L22288" s="1715"/>
    </row>
    <row r="22289" spans="11:12" ht="15" customHeight="1">
      <c r="K22289" s="1715"/>
      <c r="L22289" s="1715"/>
    </row>
    <row r="22290" spans="11:12" ht="15" customHeight="1">
      <c r="K22290" s="1715"/>
      <c r="L22290" s="1715"/>
    </row>
    <row r="22291" spans="11:12" ht="15" customHeight="1">
      <c r="K22291" s="1715"/>
      <c r="L22291" s="1715"/>
    </row>
    <row r="22292" spans="11:12" ht="15" customHeight="1">
      <c r="K22292" s="1715"/>
      <c r="L22292" s="1715"/>
    </row>
    <row r="22293" spans="11:12" ht="15" customHeight="1">
      <c r="K22293" s="1715"/>
      <c r="L22293" s="1715"/>
    </row>
    <row r="22294" spans="11:12" ht="15" customHeight="1">
      <c r="K22294" s="1715"/>
      <c r="L22294" s="1715"/>
    </row>
    <row r="22295" spans="11:12" ht="15" customHeight="1">
      <c r="K22295" s="1715"/>
      <c r="L22295" s="1715"/>
    </row>
    <row r="22296" spans="11:12" ht="15" customHeight="1">
      <c r="K22296" s="1715"/>
      <c r="L22296" s="1715"/>
    </row>
    <row r="22297" spans="11:12" ht="15" customHeight="1">
      <c r="K22297" s="1715"/>
      <c r="L22297" s="1715"/>
    </row>
    <row r="22298" spans="11:12" ht="15" customHeight="1">
      <c r="K22298" s="1715"/>
      <c r="L22298" s="1715"/>
    </row>
    <row r="22299" spans="11:12" ht="15" customHeight="1">
      <c r="K22299" s="1715"/>
      <c r="L22299" s="1715"/>
    </row>
    <row r="22300" spans="11:12" ht="15" customHeight="1">
      <c r="K22300" s="1715"/>
      <c r="L22300" s="1715"/>
    </row>
    <row r="22301" spans="11:12" ht="15" customHeight="1">
      <c r="K22301" s="1715"/>
      <c r="L22301" s="1715"/>
    </row>
    <row r="22302" spans="11:12" ht="15" customHeight="1">
      <c r="K22302" s="1715"/>
      <c r="L22302" s="1715"/>
    </row>
    <row r="22303" spans="11:12" ht="15" customHeight="1">
      <c r="K22303" s="1715"/>
      <c r="L22303" s="1715"/>
    </row>
    <row r="22304" spans="11:12" ht="15" customHeight="1">
      <c r="K22304" s="1715"/>
      <c r="L22304" s="1715"/>
    </row>
    <row r="22305" spans="11:12" ht="15" customHeight="1">
      <c r="K22305" s="1715"/>
      <c r="L22305" s="1715"/>
    </row>
    <row r="22306" spans="11:12" ht="15" customHeight="1">
      <c r="K22306" s="1715"/>
      <c r="L22306" s="1715"/>
    </row>
    <row r="22307" spans="11:12" ht="15" customHeight="1">
      <c r="K22307" s="1715"/>
      <c r="L22307" s="1715"/>
    </row>
    <row r="22308" spans="11:12" ht="15" customHeight="1">
      <c r="K22308" s="1715"/>
      <c r="L22308" s="1715"/>
    </row>
    <row r="22309" spans="11:12" ht="15" customHeight="1">
      <c r="K22309" s="1715"/>
      <c r="L22309" s="1715"/>
    </row>
    <row r="22310" spans="11:12" ht="15" customHeight="1">
      <c r="K22310" s="1715"/>
      <c r="L22310" s="1715"/>
    </row>
    <row r="22311" spans="11:12" ht="15" customHeight="1">
      <c r="K22311" s="1715"/>
      <c r="L22311" s="1715"/>
    </row>
    <row r="22312" spans="11:12" ht="15" customHeight="1">
      <c r="K22312" s="1715"/>
      <c r="L22312" s="1715"/>
    </row>
    <row r="22313" spans="11:12" ht="15" customHeight="1">
      <c r="K22313" s="1715"/>
      <c r="L22313" s="1715"/>
    </row>
    <row r="22314" spans="11:12" ht="15" customHeight="1">
      <c r="K22314" s="1715"/>
      <c r="L22314" s="1715"/>
    </row>
    <row r="22315" spans="11:12" ht="15" customHeight="1">
      <c r="K22315" s="1715"/>
      <c r="L22315" s="1715"/>
    </row>
    <row r="22316" spans="11:12" ht="15" customHeight="1">
      <c r="K22316" s="1715"/>
      <c r="L22316" s="1715"/>
    </row>
    <row r="22317" spans="11:12" ht="15" customHeight="1">
      <c r="K22317" s="1715"/>
      <c r="L22317" s="1715"/>
    </row>
    <row r="22318" spans="11:12" ht="15" customHeight="1">
      <c r="K22318" s="1715"/>
      <c r="L22318" s="1715"/>
    </row>
    <row r="22319" spans="11:12" ht="15" customHeight="1">
      <c r="K22319" s="1715"/>
      <c r="L22319" s="1715"/>
    </row>
    <row r="22320" spans="11:12" ht="15" customHeight="1">
      <c r="K22320" s="1715"/>
      <c r="L22320" s="1715"/>
    </row>
    <row r="22321" spans="11:12" ht="15" customHeight="1">
      <c r="K22321" s="1715"/>
      <c r="L22321" s="1715"/>
    </row>
    <row r="22322" spans="11:12" ht="15" customHeight="1">
      <c r="K22322" s="1715"/>
      <c r="L22322" s="1715"/>
    </row>
    <row r="22323" spans="11:12" ht="15" customHeight="1">
      <c r="K22323" s="1715"/>
      <c r="L22323" s="1715"/>
    </row>
    <row r="22324" spans="11:12" ht="15" customHeight="1">
      <c r="K22324" s="1715"/>
      <c r="L22324" s="1715"/>
    </row>
    <row r="22325" spans="11:12" ht="15" customHeight="1">
      <c r="K22325" s="1715"/>
      <c r="L22325" s="1715"/>
    </row>
    <row r="22326" spans="11:12" ht="15" customHeight="1">
      <c r="K22326" s="1715"/>
      <c r="L22326" s="1715"/>
    </row>
    <row r="22327" spans="11:12" ht="15" customHeight="1">
      <c r="K22327" s="1715"/>
      <c r="L22327" s="1715"/>
    </row>
    <row r="22328" spans="11:12" ht="15" customHeight="1">
      <c r="K22328" s="1715"/>
      <c r="L22328" s="1715"/>
    </row>
    <row r="22329" spans="11:12" ht="15" customHeight="1">
      <c r="K22329" s="1715"/>
      <c r="L22329" s="1715"/>
    </row>
    <row r="22330" spans="11:12" ht="15" customHeight="1">
      <c r="K22330" s="1715"/>
      <c r="L22330" s="1715"/>
    </row>
    <row r="22331" spans="11:12" ht="15" customHeight="1">
      <c r="K22331" s="1715"/>
      <c r="L22331" s="1715"/>
    </row>
    <row r="22332" spans="11:12" ht="15" customHeight="1">
      <c r="K22332" s="1715"/>
      <c r="L22332" s="1715"/>
    </row>
    <row r="22333" spans="11:12" ht="15" customHeight="1">
      <c r="K22333" s="1715"/>
      <c r="L22333" s="1715"/>
    </row>
    <row r="22334" spans="11:12" ht="15" customHeight="1">
      <c r="K22334" s="1715"/>
      <c r="L22334" s="1715"/>
    </row>
    <row r="22335" spans="11:12" ht="15" customHeight="1">
      <c r="K22335" s="1715"/>
      <c r="L22335" s="1715"/>
    </row>
    <row r="22336" spans="11:12" ht="15" customHeight="1">
      <c r="K22336" s="1715"/>
      <c r="L22336" s="1715"/>
    </row>
    <row r="22337" spans="11:12" ht="15" customHeight="1">
      <c r="K22337" s="1715"/>
      <c r="L22337" s="1715"/>
    </row>
    <row r="22338" spans="11:12" ht="15" customHeight="1">
      <c r="K22338" s="1715"/>
      <c r="L22338" s="1715"/>
    </row>
    <row r="22339" spans="11:12" ht="15" customHeight="1">
      <c r="K22339" s="1715"/>
      <c r="L22339" s="1715"/>
    </row>
    <row r="22340" spans="11:12" ht="15" customHeight="1">
      <c r="K22340" s="1715"/>
      <c r="L22340" s="1715"/>
    </row>
    <row r="22341" spans="11:12" ht="15" customHeight="1">
      <c r="K22341" s="1715"/>
      <c r="L22341" s="1715"/>
    </row>
    <row r="22342" spans="11:12" ht="15" customHeight="1">
      <c r="K22342" s="1715"/>
      <c r="L22342" s="1715"/>
    </row>
    <row r="22343" spans="11:12" ht="15" customHeight="1">
      <c r="K22343" s="1715"/>
      <c r="L22343" s="1715"/>
    </row>
    <row r="22344" spans="11:12" ht="15" customHeight="1">
      <c r="K22344" s="1715"/>
      <c r="L22344" s="1715"/>
    </row>
    <row r="22345" spans="11:12" ht="15" customHeight="1">
      <c r="K22345" s="1715"/>
      <c r="L22345" s="1715"/>
    </row>
    <row r="22346" spans="11:12" ht="15" customHeight="1">
      <c r="K22346" s="1715"/>
      <c r="L22346" s="1715"/>
    </row>
    <row r="22347" spans="11:12" ht="15" customHeight="1">
      <c r="K22347" s="1715"/>
      <c r="L22347" s="1715"/>
    </row>
    <row r="22348" spans="11:12" ht="15" customHeight="1">
      <c r="K22348" s="1715"/>
      <c r="L22348" s="1715"/>
    </row>
    <row r="22349" spans="11:12" ht="15" customHeight="1">
      <c r="K22349" s="1715"/>
      <c r="L22349" s="1715"/>
    </row>
    <row r="22350" spans="11:12" ht="15" customHeight="1">
      <c r="K22350" s="1715"/>
      <c r="L22350" s="1715"/>
    </row>
    <row r="22351" spans="11:12" ht="15" customHeight="1">
      <c r="K22351" s="1715"/>
      <c r="L22351" s="1715"/>
    </row>
    <row r="22352" spans="11:12" ht="15" customHeight="1">
      <c r="K22352" s="1715"/>
      <c r="L22352" s="1715"/>
    </row>
    <row r="22353" spans="11:12" ht="15" customHeight="1">
      <c r="K22353" s="1715"/>
      <c r="L22353" s="1715"/>
    </row>
    <row r="22354" spans="11:12" ht="15" customHeight="1">
      <c r="K22354" s="1715"/>
      <c r="L22354" s="1715"/>
    </row>
    <row r="22355" spans="11:12" ht="15" customHeight="1">
      <c r="K22355" s="1715"/>
      <c r="L22355" s="1715"/>
    </row>
    <row r="22356" spans="11:12" ht="15" customHeight="1">
      <c r="K22356" s="1715"/>
      <c r="L22356" s="1715"/>
    </row>
    <row r="22357" spans="11:12" ht="15" customHeight="1">
      <c r="K22357" s="1715"/>
      <c r="L22357" s="1715"/>
    </row>
    <row r="22358" spans="11:12" ht="15" customHeight="1">
      <c r="K22358" s="1715"/>
      <c r="L22358" s="1715"/>
    </row>
    <row r="22359" spans="11:12" ht="15" customHeight="1">
      <c r="K22359" s="1715"/>
      <c r="L22359" s="1715"/>
    </row>
    <row r="22360" spans="11:12" ht="15" customHeight="1">
      <c r="K22360" s="1715"/>
      <c r="L22360" s="1715"/>
    </row>
    <row r="22361" spans="11:12" ht="15" customHeight="1">
      <c r="K22361" s="1715"/>
      <c r="L22361" s="1715"/>
    </row>
    <row r="22362" spans="11:12" ht="15" customHeight="1">
      <c r="K22362" s="1715"/>
      <c r="L22362" s="1715"/>
    </row>
    <row r="22363" spans="11:12" ht="15" customHeight="1">
      <c r="K22363" s="1715"/>
      <c r="L22363" s="1715"/>
    </row>
    <row r="22364" spans="11:12" ht="15" customHeight="1">
      <c r="K22364" s="1715"/>
      <c r="L22364" s="1715"/>
    </row>
    <row r="22365" spans="11:12" ht="15" customHeight="1">
      <c r="K22365" s="1715"/>
      <c r="L22365" s="1715"/>
    </row>
    <row r="22366" spans="11:12" ht="15" customHeight="1">
      <c r="K22366" s="1715"/>
      <c r="L22366" s="1715"/>
    </row>
    <row r="22367" spans="11:12" ht="15" customHeight="1">
      <c r="K22367" s="1715"/>
      <c r="L22367" s="1715"/>
    </row>
    <row r="22368" spans="11:12" ht="15" customHeight="1">
      <c r="K22368" s="1715"/>
      <c r="L22368" s="1715"/>
    </row>
    <row r="22369" spans="11:12" ht="15" customHeight="1">
      <c r="K22369" s="1715"/>
      <c r="L22369" s="1715"/>
    </row>
    <row r="22370" spans="11:12" ht="15" customHeight="1">
      <c r="K22370" s="1715"/>
      <c r="L22370" s="1715"/>
    </row>
    <row r="22371" spans="11:12" ht="15" customHeight="1">
      <c r="K22371" s="1715"/>
      <c r="L22371" s="1715"/>
    </row>
    <row r="22372" spans="11:12" ht="15" customHeight="1">
      <c r="K22372" s="1715"/>
      <c r="L22372" s="1715"/>
    </row>
    <row r="22373" spans="11:12" ht="15" customHeight="1">
      <c r="K22373" s="1715"/>
      <c r="L22373" s="1715"/>
    </row>
    <row r="22374" spans="11:12" ht="15" customHeight="1">
      <c r="K22374" s="1715"/>
      <c r="L22374" s="1715"/>
    </row>
    <row r="22375" spans="11:12" ht="15" customHeight="1">
      <c r="K22375" s="1715"/>
      <c r="L22375" s="1715"/>
    </row>
    <row r="22376" spans="11:12" ht="15" customHeight="1">
      <c r="K22376" s="1715"/>
      <c r="L22376" s="1715"/>
    </row>
    <row r="22377" spans="11:12" ht="15" customHeight="1">
      <c r="K22377" s="1715"/>
      <c r="L22377" s="1715"/>
    </row>
    <row r="22378" spans="11:12" ht="15" customHeight="1">
      <c r="K22378" s="1715"/>
      <c r="L22378" s="1715"/>
    </row>
    <row r="22379" spans="11:12" ht="15" customHeight="1">
      <c r="K22379" s="1715"/>
      <c r="L22379" s="1715"/>
    </row>
    <row r="22380" spans="11:12" ht="15" customHeight="1">
      <c r="K22380" s="1715"/>
      <c r="L22380" s="1715"/>
    </row>
    <row r="22381" spans="11:12" ht="15" customHeight="1">
      <c r="K22381" s="1715"/>
      <c r="L22381" s="1715"/>
    </row>
    <row r="22382" spans="11:12" ht="15" customHeight="1">
      <c r="K22382" s="1715"/>
      <c r="L22382" s="1715"/>
    </row>
    <row r="22383" spans="11:12" ht="15" customHeight="1">
      <c r="K22383" s="1715"/>
      <c r="L22383" s="1715"/>
    </row>
    <row r="22384" spans="11:12" ht="15" customHeight="1">
      <c r="K22384" s="1715"/>
      <c r="L22384" s="1715"/>
    </row>
    <row r="22385" spans="11:12" ht="15" customHeight="1">
      <c r="K22385" s="1715"/>
      <c r="L22385" s="1715"/>
    </row>
    <row r="22386" spans="11:12" ht="15" customHeight="1">
      <c r="K22386" s="1715"/>
      <c r="L22386" s="1715"/>
    </row>
    <row r="22387" spans="11:12" ht="15" customHeight="1">
      <c r="K22387" s="1715"/>
      <c r="L22387" s="1715"/>
    </row>
    <row r="22388" spans="11:12" ht="15" customHeight="1">
      <c r="K22388" s="1715"/>
      <c r="L22388" s="1715"/>
    </row>
    <row r="22389" spans="11:12" ht="15" customHeight="1">
      <c r="K22389" s="1715"/>
      <c r="L22389" s="1715"/>
    </row>
    <row r="22390" spans="11:12" ht="15" customHeight="1">
      <c r="K22390" s="1715"/>
      <c r="L22390" s="1715"/>
    </row>
    <row r="22391" spans="11:12" ht="15" customHeight="1">
      <c r="K22391" s="1715"/>
      <c r="L22391" s="1715"/>
    </row>
    <row r="22392" spans="11:12" ht="15" customHeight="1">
      <c r="K22392" s="1715"/>
      <c r="L22392" s="1715"/>
    </row>
    <row r="22393" spans="11:12" ht="15" customHeight="1">
      <c r="K22393" s="1715"/>
      <c r="L22393" s="1715"/>
    </row>
    <row r="22394" spans="11:12" ht="15" customHeight="1">
      <c r="K22394" s="1715"/>
      <c r="L22394" s="1715"/>
    </row>
    <row r="22395" spans="11:12" ht="15" customHeight="1">
      <c r="K22395" s="1715"/>
      <c r="L22395" s="1715"/>
    </row>
    <row r="22396" spans="11:12" ht="15" customHeight="1">
      <c r="K22396" s="1715"/>
      <c r="L22396" s="1715"/>
    </row>
    <row r="22397" spans="11:12" ht="15" customHeight="1">
      <c r="K22397" s="1715"/>
      <c r="L22397" s="1715"/>
    </row>
    <row r="22398" spans="11:12" ht="15" customHeight="1">
      <c r="K22398" s="1715"/>
      <c r="L22398" s="1715"/>
    </row>
    <row r="22399" spans="11:12" ht="15" customHeight="1">
      <c r="K22399" s="1715"/>
      <c r="L22399" s="1715"/>
    </row>
    <row r="22400" spans="11:12" ht="15" customHeight="1">
      <c r="K22400" s="1715"/>
      <c r="L22400" s="1715"/>
    </row>
    <row r="22401" spans="11:12" ht="15" customHeight="1">
      <c r="K22401" s="1715"/>
      <c r="L22401" s="1715"/>
    </row>
    <row r="22402" spans="11:12" ht="15" customHeight="1">
      <c r="K22402" s="1715"/>
      <c r="L22402" s="1715"/>
    </row>
    <row r="22403" spans="11:12" ht="15" customHeight="1">
      <c r="K22403" s="1715"/>
      <c r="L22403" s="1715"/>
    </row>
    <row r="22404" spans="11:12" ht="15" customHeight="1">
      <c r="K22404" s="1715"/>
      <c r="L22404" s="1715"/>
    </row>
    <row r="22405" spans="11:12" ht="15" customHeight="1">
      <c r="K22405" s="1715"/>
      <c r="L22405" s="1715"/>
    </row>
    <row r="22406" spans="11:12" ht="15" customHeight="1">
      <c r="K22406" s="1715"/>
      <c r="L22406" s="1715"/>
    </row>
    <row r="22407" spans="11:12" ht="15" customHeight="1">
      <c r="K22407" s="1715"/>
      <c r="L22407" s="1715"/>
    </row>
    <row r="22408" spans="11:12" ht="15" customHeight="1">
      <c r="K22408" s="1715"/>
      <c r="L22408" s="1715"/>
    </row>
    <row r="22409" spans="11:12" ht="15" customHeight="1">
      <c r="K22409" s="1715"/>
      <c r="L22409" s="1715"/>
    </row>
    <row r="22410" spans="11:12" ht="15" customHeight="1">
      <c r="K22410" s="1715"/>
      <c r="L22410" s="1715"/>
    </row>
    <row r="22411" spans="11:12" ht="15" customHeight="1">
      <c r="K22411" s="1715"/>
      <c r="L22411" s="1715"/>
    </row>
    <row r="22412" spans="11:12" ht="15" customHeight="1">
      <c r="K22412" s="1715"/>
      <c r="L22412" s="1715"/>
    </row>
    <row r="22413" spans="11:12" ht="15" customHeight="1">
      <c r="K22413" s="1715"/>
      <c r="L22413" s="1715"/>
    </row>
    <row r="22414" spans="11:12" ht="15" customHeight="1">
      <c r="K22414" s="1715"/>
      <c r="L22414" s="1715"/>
    </row>
    <row r="22415" spans="11:12" ht="15" customHeight="1">
      <c r="K22415" s="1715"/>
      <c r="L22415" s="1715"/>
    </row>
    <row r="22416" spans="11:12" ht="15" customHeight="1">
      <c r="K22416" s="1715"/>
      <c r="L22416" s="1715"/>
    </row>
    <row r="22417" spans="11:12" ht="15" customHeight="1">
      <c r="K22417" s="1715"/>
      <c r="L22417" s="1715"/>
    </row>
    <row r="22418" spans="11:12" ht="15" customHeight="1">
      <c r="K22418" s="1715"/>
      <c r="L22418" s="1715"/>
    </row>
    <row r="22419" spans="11:12" ht="15" customHeight="1">
      <c r="K22419" s="1715"/>
      <c r="L22419" s="1715"/>
    </row>
    <row r="22420" spans="11:12" ht="15" customHeight="1">
      <c r="K22420" s="1715"/>
      <c r="L22420" s="1715"/>
    </row>
    <row r="22421" spans="11:12" ht="15" customHeight="1">
      <c r="K22421" s="1715"/>
      <c r="L22421" s="1715"/>
    </row>
    <row r="22422" spans="11:12" ht="15" customHeight="1">
      <c r="K22422" s="1715"/>
      <c r="L22422" s="1715"/>
    </row>
    <row r="22423" spans="11:12" ht="15" customHeight="1">
      <c r="K22423" s="1715"/>
      <c r="L22423" s="1715"/>
    </row>
    <row r="22424" spans="11:12" ht="15" customHeight="1">
      <c r="K22424" s="1715"/>
      <c r="L22424" s="1715"/>
    </row>
    <row r="22425" spans="11:12" ht="15" customHeight="1">
      <c r="K22425" s="1715"/>
      <c r="L22425" s="1715"/>
    </row>
    <row r="22426" spans="11:12" ht="15" customHeight="1">
      <c r="K22426" s="1715"/>
      <c r="L22426" s="1715"/>
    </row>
    <row r="22427" spans="11:12" ht="15" customHeight="1">
      <c r="K22427" s="1715"/>
      <c r="L22427" s="1715"/>
    </row>
    <row r="22428" spans="11:12" ht="15" customHeight="1">
      <c r="K22428" s="1715"/>
      <c r="L22428" s="1715"/>
    </row>
    <row r="22429" spans="11:12" ht="15" customHeight="1">
      <c r="K22429" s="1715"/>
      <c r="L22429" s="1715"/>
    </row>
    <row r="22430" spans="11:12" ht="15" customHeight="1">
      <c r="K22430" s="1715"/>
      <c r="L22430" s="1715"/>
    </row>
    <row r="22431" spans="11:12" ht="15" customHeight="1">
      <c r="K22431" s="1715"/>
      <c r="L22431" s="1715"/>
    </row>
    <row r="22432" spans="11:12" ht="15" customHeight="1">
      <c r="K22432" s="1715"/>
      <c r="L22432" s="1715"/>
    </row>
    <row r="22433" spans="11:12" ht="15" customHeight="1">
      <c r="K22433" s="1715"/>
      <c r="L22433" s="1715"/>
    </row>
    <row r="22434" spans="11:12" ht="15" customHeight="1">
      <c r="K22434" s="1715"/>
      <c r="L22434" s="1715"/>
    </row>
    <row r="22435" spans="11:12" ht="15" customHeight="1">
      <c r="K22435" s="1715"/>
      <c r="L22435" s="1715"/>
    </row>
    <row r="22436" spans="11:12" ht="15" customHeight="1">
      <c r="K22436" s="1715"/>
      <c r="L22436" s="1715"/>
    </row>
    <row r="22437" spans="11:12" ht="15" customHeight="1">
      <c r="K22437" s="1715"/>
      <c r="L22437" s="1715"/>
    </row>
    <row r="22438" spans="11:12" ht="15" customHeight="1">
      <c r="K22438" s="1715"/>
      <c r="L22438" s="1715"/>
    </row>
    <row r="22439" spans="11:12" ht="15" customHeight="1">
      <c r="K22439" s="1715"/>
      <c r="L22439" s="1715"/>
    </row>
    <row r="22440" spans="11:12" ht="15" customHeight="1">
      <c r="K22440" s="1715"/>
      <c r="L22440" s="1715"/>
    </row>
    <row r="22441" spans="11:12" ht="15" customHeight="1">
      <c r="K22441" s="1715"/>
      <c r="L22441" s="1715"/>
    </row>
    <row r="22442" spans="11:12" ht="15" customHeight="1">
      <c r="K22442" s="1715"/>
      <c r="L22442" s="1715"/>
    </row>
    <row r="22443" spans="11:12" ht="15" customHeight="1">
      <c r="K22443" s="1715"/>
      <c r="L22443" s="1715"/>
    </row>
    <row r="22444" spans="11:12" ht="15" customHeight="1">
      <c r="K22444" s="1715"/>
      <c r="L22444" s="1715"/>
    </row>
    <row r="22445" spans="11:12" ht="15" customHeight="1">
      <c r="K22445" s="1715"/>
      <c r="L22445" s="1715"/>
    </row>
    <row r="22446" spans="11:12" ht="15" customHeight="1">
      <c r="K22446" s="1715"/>
      <c r="L22446" s="1715"/>
    </row>
    <row r="22447" spans="11:12" ht="15" customHeight="1">
      <c r="K22447" s="1715"/>
      <c r="L22447" s="1715"/>
    </row>
    <row r="22448" spans="11:12" ht="15" customHeight="1">
      <c r="K22448" s="1715"/>
      <c r="L22448" s="1715"/>
    </row>
    <row r="22449" spans="11:12" ht="15" customHeight="1">
      <c r="K22449" s="1715"/>
      <c r="L22449" s="1715"/>
    </row>
    <row r="22450" spans="11:12" ht="15" customHeight="1">
      <c r="K22450" s="1715"/>
      <c r="L22450" s="1715"/>
    </row>
    <row r="22451" spans="11:12" ht="15" customHeight="1">
      <c r="K22451" s="1715"/>
      <c r="L22451" s="1715"/>
    </row>
    <row r="22452" spans="11:12" ht="15" customHeight="1">
      <c r="K22452" s="1715"/>
      <c r="L22452" s="1715"/>
    </row>
    <row r="22453" spans="11:12" ht="15" customHeight="1">
      <c r="K22453" s="1715"/>
      <c r="L22453" s="1715"/>
    </row>
    <row r="22454" spans="11:12" ht="15" customHeight="1">
      <c r="K22454" s="1715"/>
      <c r="L22454" s="1715"/>
    </row>
    <row r="22455" spans="11:12" ht="15" customHeight="1">
      <c r="K22455" s="1715"/>
      <c r="L22455" s="1715"/>
    </row>
    <row r="22456" spans="11:12" ht="15" customHeight="1">
      <c r="K22456" s="1715"/>
      <c r="L22456" s="1715"/>
    </row>
    <row r="22457" spans="11:12" ht="15" customHeight="1">
      <c r="K22457" s="1715"/>
      <c r="L22457" s="1715"/>
    </row>
    <row r="22458" spans="11:12" ht="15" customHeight="1">
      <c r="K22458" s="1715"/>
      <c r="L22458" s="1715"/>
    </row>
    <row r="22459" spans="11:12" ht="15" customHeight="1">
      <c r="K22459" s="1715"/>
      <c r="L22459" s="1715"/>
    </row>
    <row r="22460" spans="11:12" ht="15" customHeight="1">
      <c r="K22460" s="1715"/>
      <c r="L22460" s="1715"/>
    </row>
    <row r="22461" spans="11:12" ht="15" customHeight="1">
      <c r="K22461" s="1715"/>
      <c r="L22461" s="1715"/>
    </row>
    <row r="22462" spans="11:12" ht="15" customHeight="1">
      <c r="K22462" s="1715"/>
      <c r="L22462" s="1715"/>
    </row>
    <row r="22463" spans="11:12" ht="15" customHeight="1">
      <c r="K22463" s="1715"/>
      <c r="L22463" s="1715"/>
    </row>
    <row r="22464" spans="11:12" ht="15" customHeight="1">
      <c r="K22464" s="1715"/>
      <c r="L22464" s="1715"/>
    </row>
    <row r="22465" spans="11:12" ht="15" customHeight="1">
      <c r="K22465" s="1715"/>
      <c r="L22465" s="1715"/>
    </row>
    <row r="22466" spans="11:12" ht="15" customHeight="1">
      <c r="K22466" s="1715"/>
      <c r="L22466" s="1715"/>
    </row>
    <row r="22467" spans="11:12" ht="15" customHeight="1">
      <c r="K22467" s="1715"/>
      <c r="L22467" s="1715"/>
    </row>
    <row r="22468" spans="11:12" ht="15" customHeight="1">
      <c r="K22468" s="1715"/>
      <c r="L22468" s="1715"/>
    </row>
    <row r="22469" spans="11:12" ht="15" customHeight="1">
      <c r="K22469" s="1715"/>
      <c r="L22469" s="1715"/>
    </row>
    <row r="22470" spans="11:12" ht="15" customHeight="1">
      <c r="K22470" s="1715"/>
      <c r="L22470" s="1715"/>
    </row>
    <row r="22471" spans="11:12" ht="15" customHeight="1">
      <c r="K22471" s="1715"/>
      <c r="L22471" s="1715"/>
    </row>
    <row r="22472" spans="11:12" ht="15" customHeight="1">
      <c r="K22472" s="1715"/>
      <c r="L22472" s="1715"/>
    </row>
    <row r="22473" spans="11:12" ht="15" customHeight="1">
      <c r="K22473" s="1715"/>
      <c r="L22473" s="1715"/>
    </row>
    <row r="22474" spans="11:12" ht="15" customHeight="1">
      <c r="K22474" s="1715"/>
      <c r="L22474" s="1715"/>
    </row>
    <row r="22475" spans="11:12" ht="15" customHeight="1">
      <c r="K22475" s="1715"/>
      <c r="L22475" s="1715"/>
    </row>
    <row r="22476" spans="11:12" ht="15" customHeight="1">
      <c r="K22476" s="1715"/>
      <c r="L22476" s="1715"/>
    </row>
    <row r="22477" spans="11:12" ht="15" customHeight="1">
      <c r="K22477" s="1715"/>
      <c r="L22477" s="1715"/>
    </row>
    <row r="22478" spans="11:12" ht="15" customHeight="1">
      <c r="K22478" s="1715"/>
      <c r="L22478" s="1715"/>
    </row>
    <row r="22479" spans="11:12" ht="15" customHeight="1">
      <c r="K22479" s="1715"/>
      <c r="L22479" s="1715"/>
    </row>
    <row r="22480" spans="11:12" ht="15" customHeight="1">
      <c r="K22480" s="1715"/>
      <c r="L22480" s="1715"/>
    </row>
    <row r="22481" spans="11:12" ht="15" customHeight="1">
      <c r="K22481" s="1715"/>
      <c r="L22481" s="1715"/>
    </row>
    <row r="22482" spans="11:12" ht="15" customHeight="1">
      <c r="K22482" s="1715"/>
      <c r="L22482" s="1715"/>
    </row>
    <row r="22483" spans="11:12" ht="15" customHeight="1">
      <c r="K22483" s="1715"/>
      <c r="L22483" s="1715"/>
    </row>
    <row r="22484" spans="11:12" ht="15" customHeight="1">
      <c r="K22484" s="1715"/>
      <c r="L22484" s="1715"/>
    </row>
    <row r="22485" spans="11:12" ht="15" customHeight="1">
      <c r="K22485" s="1715"/>
      <c r="L22485" s="1715"/>
    </row>
    <row r="22486" spans="11:12" ht="15" customHeight="1">
      <c r="K22486" s="1715"/>
      <c r="L22486" s="1715"/>
    </row>
    <row r="22487" spans="11:12" ht="15" customHeight="1">
      <c r="K22487" s="1715"/>
      <c r="L22487" s="1715"/>
    </row>
    <row r="22488" spans="11:12" ht="15" customHeight="1">
      <c r="K22488" s="1715"/>
      <c r="L22488" s="1715"/>
    </row>
    <row r="22489" spans="11:12" ht="15" customHeight="1">
      <c r="K22489" s="1715"/>
      <c r="L22489" s="1715"/>
    </row>
    <row r="22490" spans="11:12" ht="15" customHeight="1">
      <c r="K22490" s="1715"/>
      <c r="L22490" s="1715"/>
    </row>
    <row r="22491" spans="11:12" ht="15" customHeight="1">
      <c r="K22491" s="1715"/>
      <c r="L22491" s="1715"/>
    </row>
    <row r="22492" spans="11:12" ht="15" customHeight="1">
      <c r="K22492" s="1715"/>
      <c r="L22492" s="1715"/>
    </row>
    <row r="22493" spans="11:12" ht="15" customHeight="1">
      <c r="K22493" s="1715"/>
      <c r="L22493" s="1715"/>
    </row>
    <row r="22494" spans="11:12" ht="15" customHeight="1">
      <c r="K22494" s="1715"/>
      <c r="L22494" s="1715"/>
    </row>
    <row r="22495" spans="11:12" ht="15" customHeight="1">
      <c r="K22495" s="1715"/>
      <c r="L22495" s="1715"/>
    </row>
    <row r="22496" spans="11:12" ht="15" customHeight="1">
      <c r="K22496" s="1715"/>
      <c r="L22496" s="1715"/>
    </row>
    <row r="22497" spans="11:12" ht="15" customHeight="1">
      <c r="K22497" s="1715"/>
      <c r="L22497" s="1715"/>
    </row>
    <row r="22498" spans="11:12" ht="15" customHeight="1">
      <c r="K22498" s="1715"/>
      <c r="L22498" s="1715"/>
    </row>
    <row r="22499" spans="11:12" ht="15" customHeight="1">
      <c r="K22499" s="1715"/>
      <c r="L22499" s="1715"/>
    </row>
    <row r="22500" spans="11:12" ht="15" customHeight="1">
      <c r="K22500" s="1715"/>
      <c r="L22500" s="1715"/>
    </row>
    <row r="22501" spans="11:12" ht="15" customHeight="1">
      <c r="K22501" s="1715"/>
      <c r="L22501" s="1715"/>
    </row>
    <row r="22502" spans="11:12" ht="15" customHeight="1">
      <c r="K22502" s="1715"/>
      <c r="L22502" s="1715"/>
    </row>
    <row r="22503" spans="11:12" ht="15" customHeight="1">
      <c r="K22503" s="1715"/>
      <c r="L22503" s="1715"/>
    </row>
    <row r="22504" spans="11:12" ht="15" customHeight="1">
      <c r="K22504" s="1715"/>
      <c r="L22504" s="1715"/>
    </row>
    <row r="22505" spans="11:12" ht="15" customHeight="1">
      <c r="K22505" s="1715"/>
      <c r="L22505" s="1715"/>
    </row>
    <row r="22506" spans="11:12" ht="15" customHeight="1">
      <c r="K22506" s="1715"/>
      <c r="L22506" s="1715"/>
    </row>
    <row r="22507" spans="11:12" ht="15" customHeight="1">
      <c r="K22507" s="1715"/>
      <c r="L22507" s="1715"/>
    </row>
    <row r="22508" spans="11:12" ht="15" customHeight="1">
      <c r="K22508" s="1715"/>
      <c r="L22508" s="1715"/>
    </row>
    <row r="22509" spans="11:12" ht="15" customHeight="1">
      <c r="K22509" s="1715"/>
      <c r="L22509" s="1715"/>
    </row>
    <row r="22510" spans="11:12" ht="15" customHeight="1">
      <c r="K22510" s="1715"/>
      <c r="L22510" s="1715"/>
    </row>
    <row r="22511" spans="11:12" ht="15" customHeight="1">
      <c r="K22511" s="1715"/>
      <c r="L22511" s="1715"/>
    </row>
    <row r="22512" spans="11:12" ht="15" customHeight="1">
      <c r="K22512" s="1715"/>
      <c r="L22512" s="1715"/>
    </row>
    <row r="22513" spans="11:12" ht="15" customHeight="1">
      <c r="K22513" s="1715"/>
      <c r="L22513" s="1715"/>
    </row>
    <row r="22514" spans="11:12" ht="15" customHeight="1">
      <c r="K22514" s="1715"/>
      <c r="L22514" s="1715"/>
    </row>
    <row r="22515" spans="11:12" ht="15" customHeight="1">
      <c r="K22515" s="1715"/>
      <c r="L22515" s="1715"/>
    </row>
    <row r="22516" spans="11:12" ht="15" customHeight="1">
      <c r="K22516" s="1715"/>
      <c r="L22516" s="1715"/>
    </row>
    <row r="22517" spans="11:12" ht="15" customHeight="1">
      <c r="K22517" s="1715"/>
      <c r="L22517" s="1715"/>
    </row>
    <row r="22518" spans="11:12" ht="15" customHeight="1">
      <c r="K22518" s="1715"/>
      <c r="L22518" s="1715"/>
    </row>
    <row r="22519" spans="11:12" ht="15" customHeight="1">
      <c r="K22519" s="1715"/>
      <c r="L22519" s="1715"/>
    </row>
    <row r="22520" spans="11:12" ht="15" customHeight="1">
      <c r="K22520" s="1715"/>
      <c r="L22520" s="1715"/>
    </row>
    <row r="22521" spans="11:12" ht="15" customHeight="1">
      <c r="K22521" s="1715"/>
      <c r="L22521" s="1715"/>
    </row>
    <row r="22522" spans="11:12" ht="15" customHeight="1">
      <c r="K22522" s="1715"/>
      <c r="L22522" s="1715"/>
    </row>
    <row r="22523" spans="11:12" ht="15" customHeight="1">
      <c r="K22523" s="1715"/>
      <c r="L22523" s="1715"/>
    </row>
    <row r="22524" spans="11:12" ht="15" customHeight="1">
      <c r="K22524" s="1715"/>
      <c r="L22524" s="1715"/>
    </row>
    <row r="22525" spans="11:12" ht="15" customHeight="1">
      <c r="K22525" s="1715"/>
      <c r="L22525" s="1715"/>
    </row>
    <row r="22526" spans="11:12" ht="15" customHeight="1">
      <c r="K22526" s="1715"/>
      <c r="L22526" s="1715"/>
    </row>
    <row r="22527" spans="11:12" ht="15" customHeight="1">
      <c r="K22527" s="1715"/>
      <c r="L22527" s="1715"/>
    </row>
    <row r="22528" spans="11:12" ht="15" customHeight="1">
      <c r="K22528" s="1715"/>
      <c r="L22528" s="1715"/>
    </row>
    <row r="22529" spans="11:12" ht="15" customHeight="1">
      <c r="K22529" s="1715"/>
      <c r="L22529" s="1715"/>
    </row>
    <row r="22530" spans="11:12" ht="15" customHeight="1">
      <c r="K22530" s="1715"/>
      <c r="L22530" s="1715"/>
    </row>
    <row r="22531" spans="11:12" ht="15" customHeight="1">
      <c r="K22531" s="1715"/>
      <c r="L22531" s="1715"/>
    </row>
    <row r="22532" spans="11:12" ht="15" customHeight="1">
      <c r="K22532" s="1715"/>
      <c r="L22532" s="1715"/>
    </row>
    <row r="22533" spans="11:12" ht="15" customHeight="1">
      <c r="K22533" s="1715"/>
      <c r="L22533" s="1715"/>
    </row>
    <row r="22534" spans="11:12" ht="15" customHeight="1">
      <c r="K22534" s="1715"/>
      <c r="L22534" s="1715"/>
    </row>
    <row r="22535" spans="11:12" ht="15" customHeight="1">
      <c r="K22535" s="1715"/>
      <c r="L22535" s="1715"/>
    </row>
    <row r="22536" spans="11:12" ht="15" customHeight="1">
      <c r="K22536" s="1715"/>
      <c r="L22536" s="1715"/>
    </row>
    <row r="22537" spans="11:12" ht="15" customHeight="1">
      <c r="K22537" s="1715"/>
      <c r="L22537" s="1715"/>
    </row>
    <row r="22538" spans="11:12" ht="15" customHeight="1">
      <c r="K22538" s="1715"/>
      <c r="L22538" s="1715"/>
    </row>
    <row r="22539" spans="11:12" ht="15" customHeight="1">
      <c r="K22539" s="1715"/>
      <c r="L22539" s="1715"/>
    </row>
    <row r="22540" spans="11:12" ht="15" customHeight="1">
      <c r="K22540" s="1715"/>
      <c r="L22540" s="1715"/>
    </row>
    <row r="22541" spans="11:12" ht="15" customHeight="1">
      <c r="K22541" s="1715"/>
      <c r="L22541" s="1715"/>
    </row>
    <row r="22542" spans="11:12" ht="15" customHeight="1">
      <c r="K22542" s="1715"/>
      <c r="L22542" s="1715"/>
    </row>
    <row r="22543" spans="11:12" ht="15" customHeight="1">
      <c r="K22543" s="1715"/>
      <c r="L22543" s="1715"/>
    </row>
    <row r="22544" spans="11:12" ht="15" customHeight="1">
      <c r="K22544" s="1715"/>
      <c r="L22544" s="1715"/>
    </row>
    <row r="22545" spans="11:12" ht="15" customHeight="1">
      <c r="K22545" s="1715"/>
      <c r="L22545" s="1715"/>
    </row>
    <row r="22546" spans="11:12" ht="15" customHeight="1">
      <c r="K22546" s="1715"/>
      <c r="L22546" s="1715"/>
    </row>
    <row r="22547" spans="11:12" ht="15" customHeight="1">
      <c r="K22547" s="1715"/>
      <c r="L22547" s="1715"/>
    </row>
    <row r="22548" spans="11:12" ht="15" customHeight="1">
      <c r="K22548" s="1715"/>
      <c r="L22548" s="1715"/>
    </row>
    <row r="22549" spans="11:12" ht="15" customHeight="1">
      <c r="K22549" s="1715"/>
      <c r="L22549" s="1715"/>
    </row>
    <row r="22550" spans="11:12" ht="15" customHeight="1">
      <c r="K22550" s="1715"/>
      <c r="L22550" s="1715"/>
    </row>
    <row r="22551" spans="11:12" ht="15" customHeight="1">
      <c r="K22551" s="1715"/>
      <c r="L22551" s="1715"/>
    </row>
    <row r="22552" spans="11:12" ht="15" customHeight="1">
      <c r="K22552" s="1715"/>
      <c r="L22552" s="1715"/>
    </row>
    <row r="22553" spans="11:12" ht="15" customHeight="1">
      <c r="K22553" s="1715"/>
      <c r="L22553" s="1715"/>
    </row>
    <row r="22554" spans="11:12" ht="15" customHeight="1">
      <c r="K22554" s="1715"/>
      <c r="L22554" s="1715"/>
    </row>
    <row r="22555" spans="11:12" ht="15" customHeight="1">
      <c r="K22555" s="1715"/>
      <c r="L22555" s="1715"/>
    </row>
    <row r="22556" spans="11:12" ht="15" customHeight="1">
      <c r="K22556" s="1715"/>
      <c r="L22556" s="1715"/>
    </row>
    <row r="22557" spans="11:12" ht="15" customHeight="1">
      <c r="K22557" s="1715"/>
      <c r="L22557" s="1715"/>
    </row>
    <row r="22558" spans="11:12" ht="15" customHeight="1">
      <c r="K22558" s="1715"/>
      <c r="L22558" s="1715"/>
    </row>
    <row r="22559" spans="11:12" ht="15" customHeight="1">
      <c r="K22559" s="1715"/>
      <c r="L22559" s="1715"/>
    </row>
    <row r="22560" spans="11:12" ht="15" customHeight="1">
      <c r="K22560" s="1715"/>
      <c r="L22560" s="1715"/>
    </row>
    <row r="22561" spans="11:12" ht="15" customHeight="1">
      <c r="K22561" s="1715"/>
      <c r="L22561" s="1715"/>
    </row>
    <row r="22562" spans="11:12" ht="15" customHeight="1">
      <c r="K22562" s="1715"/>
      <c r="L22562" s="1715"/>
    </row>
    <row r="22563" spans="11:12" ht="15" customHeight="1">
      <c r="K22563" s="1715"/>
      <c r="L22563" s="1715"/>
    </row>
    <row r="22564" spans="11:12" ht="15" customHeight="1">
      <c r="K22564" s="1715"/>
      <c r="L22564" s="1715"/>
    </row>
    <row r="22565" spans="11:12" ht="15" customHeight="1">
      <c r="K22565" s="1715"/>
      <c r="L22565" s="1715"/>
    </row>
    <row r="22566" spans="11:12" ht="15" customHeight="1">
      <c r="K22566" s="1715"/>
      <c r="L22566" s="1715"/>
    </row>
    <row r="22567" spans="11:12" ht="15" customHeight="1">
      <c r="K22567" s="1715"/>
      <c r="L22567" s="1715"/>
    </row>
    <row r="22568" spans="11:12" ht="15" customHeight="1">
      <c r="K22568" s="1715"/>
      <c r="L22568" s="1715"/>
    </row>
    <row r="22569" spans="11:12" ht="15" customHeight="1">
      <c r="K22569" s="1715"/>
      <c r="L22569" s="1715"/>
    </row>
    <row r="22570" spans="11:12" ht="15" customHeight="1">
      <c r="K22570" s="1715"/>
      <c r="L22570" s="1715"/>
    </row>
    <row r="22571" spans="11:12" ht="15" customHeight="1">
      <c r="K22571" s="1715"/>
      <c r="L22571" s="1715"/>
    </row>
    <row r="22572" spans="11:12" ht="15" customHeight="1">
      <c r="K22572" s="1715"/>
      <c r="L22572" s="1715"/>
    </row>
    <row r="22573" spans="11:12" ht="15" customHeight="1">
      <c r="K22573" s="1715"/>
      <c r="L22573" s="1715"/>
    </row>
    <row r="22574" spans="11:12" ht="15" customHeight="1">
      <c r="K22574" s="1715"/>
      <c r="L22574" s="1715"/>
    </row>
    <row r="22575" spans="11:12" ht="15" customHeight="1">
      <c r="K22575" s="1715"/>
      <c r="L22575" s="1715"/>
    </row>
    <row r="22576" spans="11:12" ht="15" customHeight="1">
      <c r="K22576" s="1715"/>
      <c r="L22576" s="1715"/>
    </row>
    <row r="22577" spans="11:12" ht="15" customHeight="1">
      <c r="K22577" s="1715"/>
      <c r="L22577" s="1715"/>
    </row>
    <row r="22578" spans="11:12" ht="15" customHeight="1">
      <c r="K22578" s="1715"/>
      <c r="L22578" s="1715"/>
    </row>
    <row r="22579" spans="11:12" ht="15" customHeight="1">
      <c r="K22579" s="1715"/>
      <c r="L22579" s="1715"/>
    </row>
    <row r="22580" spans="11:12" ht="15" customHeight="1">
      <c r="K22580" s="1715"/>
      <c r="L22580" s="1715"/>
    </row>
    <row r="22581" spans="11:12" ht="15" customHeight="1">
      <c r="K22581" s="1715"/>
      <c r="L22581" s="1715"/>
    </row>
    <row r="22582" spans="11:12" ht="15" customHeight="1">
      <c r="K22582" s="1715"/>
      <c r="L22582" s="1715"/>
    </row>
    <row r="22583" spans="11:12" ht="15" customHeight="1">
      <c r="K22583" s="1715"/>
      <c r="L22583" s="1715"/>
    </row>
    <row r="22584" spans="11:12" ht="15" customHeight="1">
      <c r="K22584" s="1715"/>
      <c r="L22584" s="1715"/>
    </row>
    <row r="22585" spans="11:12" ht="15" customHeight="1">
      <c r="K22585" s="1715"/>
      <c r="L22585" s="1715"/>
    </row>
    <row r="22586" spans="11:12" ht="15" customHeight="1">
      <c r="K22586" s="1715"/>
      <c r="L22586" s="1715"/>
    </row>
    <row r="22587" spans="11:12" ht="15" customHeight="1">
      <c r="K22587" s="1715"/>
      <c r="L22587" s="1715"/>
    </row>
    <row r="22588" spans="11:12" ht="15" customHeight="1">
      <c r="K22588" s="1715"/>
      <c r="L22588" s="1715"/>
    </row>
    <row r="22589" spans="11:12" ht="15" customHeight="1">
      <c r="K22589" s="1715"/>
      <c r="L22589" s="1715"/>
    </row>
    <row r="22590" spans="11:12" ht="15" customHeight="1">
      <c r="K22590" s="1715"/>
      <c r="L22590" s="1715"/>
    </row>
    <row r="22591" spans="11:12" ht="15" customHeight="1">
      <c r="K22591" s="1715"/>
      <c r="L22591" s="1715"/>
    </row>
    <row r="22592" spans="11:12" ht="15" customHeight="1">
      <c r="K22592" s="1715"/>
      <c r="L22592" s="1715"/>
    </row>
    <row r="22593" spans="11:12" ht="15" customHeight="1">
      <c r="K22593" s="1715"/>
      <c r="L22593" s="1715"/>
    </row>
    <row r="22594" spans="11:12" ht="15" customHeight="1">
      <c r="K22594" s="1715"/>
      <c r="L22594" s="1715"/>
    </row>
    <row r="22595" spans="11:12" ht="15" customHeight="1">
      <c r="K22595" s="1715"/>
      <c r="L22595" s="1715"/>
    </row>
    <row r="22596" spans="11:12" ht="15" customHeight="1">
      <c r="K22596" s="1715"/>
      <c r="L22596" s="1715"/>
    </row>
    <row r="22597" spans="11:12" ht="15" customHeight="1">
      <c r="K22597" s="1715"/>
      <c r="L22597" s="1715"/>
    </row>
    <row r="22598" spans="11:12" ht="15" customHeight="1">
      <c r="K22598" s="1715"/>
      <c r="L22598" s="1715"/>
    </row>
    <row r="22599" spans="11:12" ht="15" customHeight="1">
      <c r="K22599" s="1715"/>
      <c r="L22599" s="1715"/>
    </row>
    <row r="22600" spans="11:12" ht="15" customHeight="1">
      <c r="K22600" s="1715"/>
      <c r="L22600" s="1715"/>
    </row>
    <row r="22601" spans="11:12" ht="15" customHeight="1">
      <c r="K22601" s="1715"/>
      <c r="L22601" s="1715"/>
    </row>
    <row r="22602" spans="11:12" ht="15" customHeight="1">
      <c r="K22602" s="1715"/>
      <c r="L22602" s="1715"/>
    </row>
    <row r="22603" spans="11:12" ht="15" customHeight="1">
      <c r="K22603" s="1715"/>
      <c r="L22603" s="1715"/>
    </row>
    <row r="22604" spans="11:12" ht="15" customHeight="1">
      <c r="K22604" s="1715"/>
      <c r="L22604" s="1715"/>
    </row>
    <row r="22605" spans="11:12" ht="15" customHeight="1">
      <c r="K22605" s="1715"/>
      <c r="L22605" s="1715"/>
    </row>
    <row r="22606" spans="11:12" ht="15" customHeight="1">
      <c r="K22606" s="1715"/>
      <c r="L22606" s="1715"/>
    </row>
    <row r="22607" spans="11:12" ht="15" customHeight="1">
      <c r="K22607" s="1715"/>
      <c r="L22607" s="1715"/>
    </row>
    <row r="22608" spans="11:12" ht="15" customHeight="1">
      <c r="K22608" s="1715"/>
      <c r="L22608" s="1715"/>
    </row>
    <row r="22609" spans="11:12" ht="15" customHeight="1">
      <c r="K22609" s="1715"/>
      <c r="L22609" s="1715"/>
    </row>
    <row r="22610" spans="11:12" ht="15" customHeight="1">
      <c r="K22610" s="1715"/>
      <c r="L22610" s="1715"/>
    </row>
    <row r="22611" spans="11:12" ht="15" customHeight="1">
      <c r="K22611" s="1715"/>
      <c r="L22611" s="1715"/>
    </row>
    <row r="22612" spans="11:12" ht="15" customHeight="1">
      <c r="K22612" s="1715"/>
      <c r="L22612" s="1715"/>
    </row>
    <row r="22613" spans="11:12" ht="15" customHeight="1">
      <c r="K22613" s="1715"/>
      <c r="L22613" s="1715"/>
    </row>
    <row r="22614" spans="11:12" ht="15" customHeight="1">
      <c r="K22614" s="1715"/>
      <c r="L22614" s="1715"/>
    </row>
    <row r="22615" spans="11:12" ht="15" customHeight="1">
      <c r="K22615" s="1715"/>
      <c r="L22615" s="1715"/>
    </row>
    <row r="22616" spans="11:12" ht="15" customHeight="1">
      <c r="K22616" s="1715"/>
      <c r="L22616" s="1715"/>
    </row>
    <row r="22617" spans="11:12" ht="15" customHeight="1">
      <c r="K22617" s="1715"/>
      <c r="L22617" s="1715"/>
    </row>
    <row r="22618" spans="11:12" ht="15" customHeight="1">
      <c r="K22618" s="1715"/>
      <c r="L22618" s="1715"/>
    </row>
    <row r="22619" spans="11:12" ht="15" customHeight="1">
      <c r="K22619" s="1715"/>
      <c r="L22619" s="1715"/>
    </row>
    <row r="22620" spans="11:12" ht="15" customHeight="1">
      <c r="K22620" s="1715"/>
      <c r="L22620" s="1715"/>
    </row>
    <row r="22621" spans="11:12" ht="15" customHeight="1">
      <c r="K22621" s="1715"/>
      <c r="L22621" s="1715"/>
    </row>
    <row r="22622" spans="11:12" ht="15" customHeight="1">
      <c r="K22622" s="1715"/>
      <c r="L22622" s="1715"/>
    </row>
    <row r="22623" spans="11:12" ht="15" customHeight="1">
      <c r="K22623" s="1715"/>
      <c r="L22623" s="1715"/>
    </row>
    <row r="22624" spans="11:12" ht="15" customHeight="1">
      <c r="K22624" s="1715"/>
      <c r="L22624" s="1715"/>
    </row>
    <row r="22625" spans="11:12" ht="15" customHeight="1">
      <c r="K22625" s="1715"/>
      <c r="L22625" s="1715"/>
    </row>
    <row r="22626" spans="11:12" ht="15" customHeight="1">
      <c r="K22626" s="1715"/>
      <c r="L22626" s="1715"/>
    </row>
    <row r="22627" spans="11:12" ht="15" customHeight="1">
      <c r="K22627" s="1715"/>
      <c r="L22627" s="1715"/>
    </row>
    <row r="22628" spans="11:12" ht="15" customHeight="1">
      <c r="K22628" s="1715"/>
      <c r="L22628" s="1715"/>
    </row>
    <row r="22629" spans="11:12" ht="15" customHeight="1">
      <c r="K22629" s="1715"/>
      <c r="L22629" s="1715"/>
    </row>
    <row r="22630" spans="11:12" ht="15" customHeight="1">
      <c r="K22630" s="1715"/>
      <c r="L22630" s="1715"/>
    </row>
    <row r="22631" spans="11:12" ht="15" customHeight="1">
      <c r="K22631" s="1715"/>
      <c r="L22631" s="1715"/>
    </row>
    <row r="22632" spans="11:12" ht="15" customHeight="1">
      <c r="K22632" s="1715"/>
      <c r="L22632" s="1715"/>
    </row>
    <row r="22633" spans="11:12" ht="15" customHeight="1">
      <c r="K22633" s="1715"/>
      <c r="L22633" s="1715"/>
    </row>
    <row r="22634" spans="11:12" ht="15" customHeight="1">
      <c r="K22634" s="1715"/>
      <c r="L22634" s="1715"/>
    </row>
    <row r="22635" spans="11:12" ht="15" customHeight="1">
      <c r="K22635" s="1715"/>
      <c r="L22635" s="1715"/>
    </row>
    <row r="22636" spans="11:12" ht="15" customHeight="1">
      <c r="K22636" s="1715"/>
      <c r="L22636" s="1715"/>
    </row>
    <row r="22637" spans="11:12" ht="15" customHeight="1">
      <c r="K22637" s="1715"/>
      <c r="L22637" s="1715"/>
    </row>
    <row r="22638" spans="11:12" ht="15" customHeight="1">
      <c r="K22638" s="1715"/>
      <c r="L22638" s="1715"/>
    </row>
    <row r="22639" spans="11:12" ht="15" customHeight="1">
      <c r="K22639" s="1715"/>
      <c r="L22639" s="1715"/>
    </row>
    <row r="22640" spans="11:12" ht="15" customHeight="1">
      <c r="K22640" s="1715"/>
      <c r="L22640" s="1715"/>
    </row>
    <row r="22641" spans="11:12" ht="15" customHeight="1">
      <c r="K22641" s="1715"/>
      <c r="L22641" s="1715"/>
    </row>
    <row r="22642" spans="11:12" ht="15" customHeight="1">
      <c r="K22642" s="1715"/>
      <c r="L22642" s="1715"/>
    </row>
    <row r="22643" spans="11:12" ht="15" customHeight="1">
      <c r="K22643" s="1715"/>
      <c r="L22643" s="1715"/>
    </row>
    <row r="22644" spans="11:12" ht="15" customHeight="1">
      <c r="K22644" s="1715"/>
      <c r="L22644" s="1715"/>
    </row>
    <row r="22645" spans="11:12" ht="15" customHeight="1">
      <c r="K22645" s="1715"/>
      <c r="L22645" s="1715"/>
    </row>
    <row r="22646" spans="11:12" ht="15" customHeight="1">
      <c r="K22646" s="1715"/>
      <c r="L22646" s="1715"/>
    </row>
    <row r="22647" spans="11:12" ht="15" customHeight="1">
      <c r="K22647" s="1715"/>
      <c r="L22647" s="1715"/>
    </row>
    <row r="22648" spans="11:12" ht="15" customHeight="1">
      <c r="K22648" s="1715"/>
      <c r="L22648" s="1715"/>
    </row>
    <row r="22649" spans="11:12" ht="15" customHeight="1">
      <c r="K22649" s="1715"/>
      <c r="L22649" s="1715"/>
    </row>
    <row r="22650" spans="11:12" ht="15" customHeight="1">
      <c r="K22650" s="1715"/>
      <c r="L22650" s="1715"/>
    </row>
    <row r="22651" spans="11:12" ht="15" customHeight="1">
      <c r="K22651" s="1715"/>
      <c r="L22651" s="1715"/>
    </row>
    <row r="22652" spans="11:12" ht="15" customHeight="1">
      <c r="K22652" s="1715"/>
      <c r="L22652" s="1715"/>
    </row>
    <row r="22653" spans="11:12" ht="15" customHeight="1">
      <c r="K22653" s="1715"/>
      <c r="L22653" s="1715"/>
    </row>
    <row r="22654" spans="11:12" ht="15" customHeight="1">
      <c r="K22654" s="1715"/>
      <c r="L22654" s="1715"/>
    </row>
    <row r="22655" spans="11:12" ht="15" customHeight="1">
      <c r="K22655" s="1715"/>
      <c r="L22655" s="1715"/>
    </row>
    <row r="22656" spans="11:12" ht="15" customHeight="1">
      <c r="K22656" s="1715"/>
      <c r="L22656" s="1715"/>
    </row>
    <row r="22657" spans="11:12" ht="15" customHeight="1">
      <c r="K22657" s="1715"/>
      <c r="L22657" s="1715"/>
    </row>
    <row r="22658" spans="11:12" ht="15" customHeight="1">
      <c r="K22658" s="1715"/>
      <c r="L22658" s="1715"/>
    </row>
    <row r="22659" spans="11:12" ht="15" customHeight="1">
      <c r="K22659" s="1715"/>
      <c r="L22659" s="1715"/>
    </row>
    <row r="22660" spans="11:12" ht="15" customHeight="1">
      <c r="K22660" s="1715"/>
      <c r="L22660" s="1715"/>
    </row>
    <row r="22661" spans="11:12" ht="15" customHeight="1">
      <c r="K22661" s="1715"/>
      <c r="L22661" s="1715"/>
    </row>
    <row r="22662" spans="11:12" ht="15" customHeight="1">
      <c r="K22662" s="1715"/>
      <c r="L22662" s="1715"/>
    </row>
    <row r="22663" spans="11:12" ht="15" customHeight="1">
      <c r="K22663" s="1715"/>
      <c r="L22663" s="1715"/>
    </row>
    <row r="22664" spans="11:12" ht="15" customHeight="1">
      <c r="K22664" s="1715"/>
      <c r="L22664" s="1715"/>
    </row>
    <row r="22665" spans="11:12" ht="15" customHeight="1">
      <c r="K22665" s="1715"/>
      <c r="L22665" s="1715"/>
    </row>
    <row r="22666" spans="11:12" ht="15" customHeight="1">
      <c r="K22666" s="1715"/>
      <c r="L22666" s="1715"/>
    </row>
    <row r="22667" spans="11:12" ht="15" customHeight="1">
      <c r="K22667" s="1715"/>
      <c r="L22667" s="1715"/>
    </row>
    <row r="22668" spans="11:12" ht="15" customHeight="1">
      <c r="K22668" s="1715"/>
      <c r="L22668" s="1715"/>
    </row>
    <row r="22669" spans="11:12" ht="15" customHeight="1">
      <c r="K22669" s="1715"/>
      <c r="L22669" s="1715"/>
    </row>
    <row r="22670" spans="11:12" ht="15" customHeight="1">
      <c r="K22670" s="1715"/>
      <c r="L22670" s="1715"/>
    </row>
    <row r="22671" spans="11:12" ht="15" customHeight="1">
      <c r="K22671" s="1715"/>
      <c r="L22671" s="1715"/>
    </row>
    <row r="22672" spans="11:12" ht="15" customHeight="1">
      <c r="K22672" s="1715"/>
      <c r="L22672" s="1715"/>
    </row>
    <row r="22673" spans="11:12" ht="15" customHeight="1">
      <c r="K22673" s="1715"/>
      <c r="L22673" s="1715"/>
    </row>
    <row r="22674" spans="11:12" ht="15" customHeight="1">
      <c r="K22674" s="1715"/>
      <c r="L22674" s="1715"/>
    </row>
    <row r="22675" spans="11:12" ht="15" customHeight="1">
      <c r="K22675" s="1715"/>
      <c r="L22675" s="1715"/>
    </row>
    <row r="22676" spans="11:12" ht="15" customHeight="1">
      <c r="K22676" s="1715"/>
      <c r="L22676" s="1715"/>
    </row>
    <row r="22677" spans="11:12" ht="15" customHeight="1">
      <c r="K22677" s="1715"/>
      <c r="L22677" s="1715"/>
    </row>
    <row r="22678" spans="11:12" ht="15" customHeight="1">
      <c r="K22678" s="1715"/>
      <c r="L22678" s="1715"/>
    </row>
    <row r="22679" spans="11:12" ht="15" customHeight="1">
      <c r="K22679" s="1715"/>
      <c r="L22679" s="1715"/>
    </row>
    <row r="22680" spans="11:12" ht="15" customHeight="1">
      <c r="K22680" s="1715"/>
      <c r="L22680" s="1715"/>
    </row>
    <row r="22681" spans="11:12" ht="15" customHeight="1">
      <c r="K22681" s="1715"/>
      <c r="L22681" s="1715"/>
    </row>
    <row r="22682" spans="11:12" ht="15" customHeight="1">
      <c r="K22682" s="1715"/>
      <c r="L22682" s="1715"/>
    </row>
    <row r="22683" spans="11:12" ht="15" customHeight="1">
      <c r="K22683" s="1715"/>
      <c r="L22683" s="1715"/>
    </row>
    <row r="22684" spans="11:12" ht="15" customHeight="1">
      <c r="K22684" s="1715"/>
      <c r="L22684" s="1715"/>
    </row>
    <row r="22685" spans="11:12" ht="15" customHeight="1">
      <c r="K22685" s="1715"/>
      <c r="L22685" s="1715"/>
    </row>
    <row r="22686" spans="11:12" ht="15" customHeight="1">
      <c r="K22686" s="1715"/>
      <c r="L22686" s="1715"/>
    </row>
    <row r="22687" spans="11:12" ht="15" customHeight="1">
      <c r="K22687" s="1715"/>
      <c r="L22687" s="1715"/>
    </row>
    <row r="22688" spans="11:12" ht="15" customHeight="1">
      <c r="K22688" s="1715"/>
      <c r="L22688" s="1715"/>
    </row>
    <row r="22689" spans="11:12" ht="15" customHeight="1">
      <c r="K22689" s="1715"/>
      <c r="L22689" s="1715"/>
    </row>
    <row r="22690" spans="11:12" ht="15" customHeight="1">
      <c r="K22690" s="1715"/>
      <c r="L22690" s="1715"/>
    </row>
    <row r="22691" spans="11:12" ht="15" customHeight="1">
      <c r="K22691" s="1715"/>
      <c r="L22691" s="1715"/>
    </row>
    <row r="22692" spans="11:12" ht="15" customHeight="1">
      <c r="K22692" s="1715"/>
      <c r="L22692" s="1715"/>
    </row>
    <row r="22693" spans="11:12" ht="15" customHeight="1">
      <c r="K22693" s="1715"/>
      <c r="L22693" s="1715"/>
    </row>
    <row r="22694" spans="11:12" ht="15" customHeight="1">
      <c r="K22694" s="1715"/>
      <c r="L22694" s="1715"/>
    </row>
    <row r="22695" spans="11:12" ht="15" customHeight="1">
      <c r="K22695" s="1715"/>
      <c r="L22695" s="1715"/>
    </row>
    <row r="22696" spans="11:12" ht="15" customHeight="1">
      <c r="K22696" s="1715"/>
      <c r="L22696" s="1715"/>
    </row>
    <row r="22697" spans="11:12" ht="15" customHeight="1">
      <c r="K22697" s="1715"/>
      <c r="L22697" s="1715"/>
    </row>
    <row r="22698" spans="11:12" ht="15" customHeight="1">
      <c r="K22698" s="1715"/>
      <c r="L22698" s="1715"/>
    </row>
    <row r="22699" spans="11:12" ht="15" customHeight="1">
      <c r="K22699" s="1715"/>
      <c r="L22699" s="1715"/>
    </row>
    <row r="22700" spans="11:12" ht="15" customHeight="1">
      <c r="K22700" s="1715"/>
      <c r="L22700" s="1715"/>
    </row>
    <row r="22701" spans="11:12" ht="15" customHeight="1">
      <c r="K22701" s="1715"/>
      <c r="L22701" s="1715"/>
    </row>
    <row r="22702" spans="11:12" ht="15" customHeight="1">
      <c r="K22702" s="1715"/>
      <c r="L22702" s="1715"/>
    </row>
    <row r="22703" spans="11:12" ht="15" customHeight="1">
      <c r="K22703" s="1715"/>
      <c r="L22703" s="1715"/>
    </row>
    <row r="22704" spans="11:12" ht="15" customHeight="1">
      <c r="K22704" s="1715"/>
      <c r="L22704" s="1715"/>
    </row>
    <row r="22705" spans="11:12" ht="15" customHeight="1">
      <c r="K22705" s="1715"/>
      <c r="L22705" s="1715"/>
    </row>
    <row r="22706" spans="11:12" ht="15" customHeight="1">
      <c r="K22706" s="1715"/>
      <c r="L22706" s="1715"/>
    </row>
    <row r="22707" spans="11:12" ht="15" customHeight="1">
      <c r="K22707" s="1715"/>
      <c r="L22707" s="1715"/>
    </row>
    <row r="22708" spans="11:12" ht="15" customHeight="1">
      <c r="K22708" s="1715"/>
      <c r="L22708" s="1715"/>
    </row>
    <row r="22709" spans="11:12" ht="15" customHeight="1">
      <c r="K22709" s="1715"/>
      <c r="L22709" s="1715"/>
    </row>
    <row r="22710" spans="11:12" ht="15" customHeight="1">
      <c r="K22710" s="1715"/>
      <c r="L22710" s="1715"/>
    </row>
    <row r="22711" spans="11:12" ht="15" customHeight="1">
      <c r="K22711" s="1715"/>
      <c r="L22711" s="1715"/>
    </row>
    <row r="22712" spans="11:12" ht="15" customHeight="1">
      <c r="K22712" s="1715"/>
      <c r="L22712" s="1715"/>
    </row>
    <row r="22713" spans="11:12" ht="15" customHeight="1">
      <c r="K22713" s="1715"/>
      <c r="L22713" s="1715"/>
    </row>
    <row r="22714" spans="11:12" ht="15" customHeight="1">
      <c r="K22714" s="1715"/>
      <c r="L22714" s="1715"/>
    </row>
    <row r="22715" spans="11:12" ht="15" customHeight="1">
      <c r="K22715" s="1715"/>
      <c r="L22715" s="1715"/>
    </row>
    <row r="22716" spans="11:12" ht="15" customHeight="1">
      <c r="K22716" s="1715"/>
      <c r="L22716" s="1715"/>
    </row>
    <row r="22717" spans="11:12" ht="15" customHeight="1">
      <c r="K22717" s="1715"/>
      <c r="L22717" s="1715"/>
    </row>
    <row r="22718" spans="11:12" ht="15" customHeight="1">
      <c r="K22718" s="1715"/>
      <c r="L22718" s="1715"/>
    </row>
    <row r="22719" spans="11:12" ht="15" customHeight="1">
      <c r="K22719" s="1715"/>
      <c r="L22719" s="1715"/>
    </row>
    <row r="22720" spans="11:12" ht="15" customHeight="1">
      <c r="K22720" s="1715"/>
      <c r="L22720" s="1715"/>
    </row>
    <row r="22721" spans="11:12" ht="15" customHeight="1">
      <c r="K22721" s="1715"/>
      <c r="L22721" s="1715"/>
    </row>
    <row r="22722" spans="11:12" ht="15" customHeight="1">
      <c r="K22722" s="1715"/>
      <c r="L22722" s="1715"/>
    </row>
    <row r="22723" spans="11:12" ht="15" customHeight="1">
      <c r="K22723" s="1715"/>
      <c r="L22723" s="1715"/>
    </row>
    <row r="22724" spans="11:12" ht="15" customHeight="1">
      <c r="K22724" s="1715"/>
      <c r="L22724" s="1715"/>
    </row>
    <row r="22725" spans="11:12" ht="15" customHeight="1">
      <c r="K22725" s="1715"/>
      <c r="L22725" s="1715"/>
    </row>
    <row r="22726" spans="11:12" ht="15" customHeight="1">
      <c r="K22726" s="1715"/>
      <c r="L22726" s="1715"/>
    </row>
    <row r="22727" spans="11:12" ht="15" customHeight="1">
      <c r="K22727" s="1715"/>
      <c r="L22727" s="1715"/>
    </row>
    <row r="22728" spans="11:12" ht="15" customHeight="1">
      <c r="K22728" s="1715"/>
      <c r="L22728" s="1715"/>
    </row>
    <row r="22729" spans="11:12" ht="15" customHeight="1">
      <c r="K22729" s="1715"/>
      <c r="L22729" s="1715"/>
    </row>
    <row r="22730" spans="11:12" ht="15" customHeight="1">
      <c r="K22730" s="1715"/>
      <c r="L22730" s="1715"/>
    </row>
    <row r="22731" spans="11:12" ht="15" customHeight="1">
      <c r="K22731" s="1715"/>
      <c r="L22731" s="1715"/>
    </row>
    <row r="22732" spans="11:12" ht="15" customHeight="1">
      <c r="K22732" s="1715"/>
      <c r="L22732" s="1715"/>
    </row>
    <row r="22733" spans="11:12" ht="15" customHeight="1">
      <c r="K22733" s="1715"/>
      <c r="L22733" s="1715"/>
    </row>
    <row r="22734" spans="11:12" ht="15" customHeight="1">
      <c r="K22734" s="1715"/>
      <c r="L22734" s="1715"/>
    </row>
    <row r="22735" spans="11:12" ht="15" customHeight="1">
      <c r="K22735" s="1715"/>
      <c r="L22735" s="1715"/>
    </row>
    <row r="22736" spans="11:12" ht="15" customHeight="1">
      <c r="K22736" s="1715"/>
      <c r="L22736" s="1715"/>
    </row>
    <row r="22737" spans="11:12" ht="15" customHeight="1">
      <c r="K22737" s="1715"/>
      <c r="L22737" s="1715"/>
    </row>
    <row r="22738" spans="11:12" ht="15" customHeight="1">
      <c r="K22738" s="1715"/>
      <c r="L22738" s="1715"/>
    </row>
    <row r="22739" spans="11:12" ht="15" customHeight="1">
      <c r="K22739" s="1715"/>
      <c r="L22739" s="1715"/>
    </row>
    <row r="22740" spans="11:12" ht="15" customHeight="1">
      <c r="K22740" s="1715"/>
      <c r="L22740" s="1715"/>
    </row>
    <row r="22741" spans="11:12" ht="15" customHeight="1">
      <c r="K22741" s="1715"/>
      <c r="L22741" s="1715"/>
    </row>
    <row r="22742" spans="11:12" ht="15" customHeight="1">
      <c r="K22742" s="1715"/>
      <c r="L22742" s="1715"/>
    </row>
    <row r="22743" spans="11:12" ht="15" customHeight="1">
      <c r="K22743" s="1715"/>
      <c r="L22743" s="1715"/>
    </row>
    <row r="22744" spans="11:12" ht="15" customHeight="1">
      <c r="K22744" s="1715"/>
      <c r="L22744" s="1715"/>
    </row>
    <row r="22745" spans="11:12" ht="15" customHeight="1">
      <c r="K22745" s="1715"/>
      <c r="L22745" s="1715"/>
    </row>
    <row r="22746" spans="11:12" ht="15" customHeight="1">
      <c r="K22746" s="1715"/>
      <c r="L22746" s="1715"/>
    </row>
    <row r="22747" spans="11:12" ht="15" customHeight="1">
      <c r="K22747" s="1715"/>
      <c r="L22747" s="1715"/>
    </row>
    <row r="22748" spans="11:12" ht="15" customHeight="1">
      <c r="K22748" s="1715"/>
      <c r="L22748" s="1715"/>
    </row>
    <row r="22749" spans="11:12" ht="15" customHeight="1">
      <c r="K22749" s="1715"/>
      <c r="L22749" s="1715"/>
    </row>
    <row r="22750" spans="11:12" ht="15" customHeight="1">
      <c r="K22750" s="1715"/>
      <c r="L22750" s="1715"/>
    </row>
    <row r="22751" spans="11:12" ht="15" customHeight="1">
      <c r="K22751" s="1715"/>
      <c r="L22751" s="1715"/>
    </row>
    <row r="22752" spans="11:12" ht="15" customHeight="1">
      <c r="K22752" s="1715"/>
      <c r="L22752" s="1715"/>
    </row>
    <row r="22753" spans="11:12" ht="15" customHeight="1">
      <c r="K22753" s="1715"/>
      <c r="L22753" s="1715"/>
    </row>
    <row r="22754" spans="11:12" ht="15" customHeight="1">
      <c r="K22754" s="1715"/>
      <c r="L22754" s="1715"/>
    </row>
    <row r="22755" spans="11:12" ht="15" customHeight="1">
      <c r="K22755" s="1715"/>
      <c r="L22755" s="1715"/>
    </row>
    <row r="22756" spans="11:12" ht="15" customHeight="1">
      <c r="K22756" s="1715"/>
      <c r="L22756" s="1715"/>
    </row>
    <row r="22757" spans="11:12" ht="15" customHeight="1">
      <c r="K22757" s="1715"/>
      <c r="L22757" s="1715"/>
    </row>
    <row r="22758" spans="11:12" ht="15" customHeight="1">
      <c r="K22758" s="1715"/>
      <c r="L22758" s="1715"/>
    </row>
    <row r="22759" spans="11:12" ht="15" customHeight="1">
      <c r="K22759" s="1715"/>
      <c r="L22759" s="1715"/>
    </row>
    <row r="22760" spans="11:12" ht="15" customHeight="1">
      <c r="K22760" s="1715"/>
      <c r="L22760" s="1715"/>
    </row>
    <row r="22761" spans="11:12" ht="15" customHeight="1">
      <c r="K22761" s="1715"/>
      <c r="L22761" s="1715"/>
    </row>
    <row r="22762" spans="11:12" ht="15" customHeight="1">
      <c r="K22762" s="1715"/>
      <c r="L22762" s="1715"/>
    </row>
    <row r="22763" spans="11:12" ht="15" customHeight="1">
      <c r="K22763" s="1715"/>
      <c r="L22763" s="1715"/>
    </row>
    <row r="22764" spans="11:12" ht="15" customHeight="1">
      <c r="K22764" s="1715"/>
      <c r="L22764" s="1715"/>
    </row>
    <row r="22765" spans="11:12" ht="15" customHeight="1">
      <c r="K22765" s="1715"/>
      <c r="L22765" s="1715"/>
    </row>
    <row r="22766" spans="11:12" ht="15" customHeight="1">
      <c r="K22766" s="1715"/>
      <c r="L22766" s="1715"/>
    </row>
    <row r="22767" spans="11:12" ht="15" customHeight="1">
      <c r="K22767" s="1715"/>
      <c r="L22767" s="1715"/>
    </row>
    <row r="22768" spans="11:12" ht="15" customHeight="1">
      <c r="K22768" s="1715"/>
      <c r="L22768" s="1715"/>
    </row>
    <row r="22769" spans="11:12" ht="15" customHeight="1">
      <c r="K22769" s="1715"/>
      <c r="L22769" s="1715"/>
    </row>
    <row r="22770" spans="11:12" ht="15" customHeight="1">
      <c r="K22770" s="1715"/>
      <c r="L22770" s="1715"/>
    </row>
    <row r="22771" spans="11:12" ht="15" customHeight="1">
      <c r="K22771" s="1715"/>
      <c r="L22771" s="1715"/>
    </row>
    <row r="22772" spans="11:12" ht="15" customHeight="1">
      <c r="K22772" s="1715"/>
      <c r="L22772" s="1715"/>
    </row>
    <row r="22773" spans="11:12" ht="15" customHeight="1">
      <c r="K22773" s="1715"/>
      <c r="L22773" s="1715"/>
    </row>
    <row r="22774" spans="11:12" ht="15" customHeight="1">
      <c r="K22774" s="1715"/>
      <c r="L22774" s="1715"/>
    </row>
    <row r="22775" spans="11:12" ht="15" customHeight="1">
      <c r="K22775" s="1715"/>
      <c r="L22775" s="1715"/>
    </row>
    <row r="22776" spans="11:12" ht="15" customHeight="1">
      <c r="K22776" s="1715"/>
      <c r="L22776" s="1715"/>
    </row>
    <row r="22777" spans="11:12" ht="15" customHeight="1">
      <c r="K22777" s="1715"/>
      <c r="L22777" s="1715"/>
    </row>
    <row r="22778" spans="11:12" ht="15" customHeight="1">
      <c r="K22778" s="1715"/>
      <c r="L22778" s="1715"/>
    </row>
    <row r="22779" spans="11:12" ht="15" customHeight="1">
      <c r="K22779" s="1715"/>
      <c r="L22779" s="1715"/>
    </row>
    <row r="22780" spans="11:12" ht="15" customHeight="1">
      <c r="K22780" s="1715"/>
      <c r="L22780" s="1715"/>
    </row>
    <row r="22781" spans="11:12" ht="15" customHeight="1">
      <c r="K22781" s="1715"/>
      <c r="L22781" s="1715"/>
    </row>
    <row r="22782" spans="11:12" ht="15" customHeight="1">
      <c r="K22782" s="1715"/>
      <c r="L22782" s="1715"/>
    </row>
    <row r="22783" spans="11:12" ht="15" customHeight="1">
      <c r="K22783" s="1715"/>
      <c r="L22783" s="1715"/>
    </row>
    <row r="22784" spans="11:12" ht="15" customHeight="1">
      <c r="K22784" s="1715"/>
      <c r="L22784" s="1715"/>
    </row>
    <row r="22785" spans="11:12" ht="15" customHeight="1">
      <c r="K22785" s="1715"/>
      <c r="L22785" s="1715"/>
    </row>
    <row r="22786" spans="11:12" ht="15" customHeight="1">
      <c r="K22786" s="1715"/>
      <c r="L22786" s="1715"/>
    </row>
    <row r="22787" spans="11:12" ht="15" customHeight="1">
      <c r="K22787" s="1715"/>
      <c r="L22787" s="1715"/>
    </row>
    <row r="22788" spans="11:12" ht="15" customHeight="1">
      <c r="K22788" s="1715"/>
      <c r="L22788" s="1715"/>
    </row>
    <row r="22789" spans="11:12" ht="15" customHeight="1">
      <c r="K22789" s="1715"/>
      <c r="L22789" s="1715"/>
    </row>
    <row r="22790" spans="11:12" ht="15" customHeight="1">
      <c r="K22790" s="1715"/>
      <c r="L22790" s="1715"/>
    </row>
    <row r="22791" spans="11:12" ht="15" customHeight="1">
      <c r="K22791" s="1715"/>
      <c r="L22791" s="1715"/>
    </row>
    <row r="22792" spans="11:12" ht="15" customHeight="1">
      <c r="K22792" s="1715"/>
      <c r="L22792" s="1715"/>
    </row>
    <row r="22793" spans="11:12" ht="15" customHeight="1">
      <c r="K22793" s="1715"/>
      <c r="L22793" s="1715"/>
    </row>
    <row r="22794" spans="11:12" ht="15" customHeight="1">
      <c r="K22794" s="1715"/>
      <c r="L22794" s="1715"/>
    </row>
    <row r="22795" spans="11:12" ht="15" customHeight="1">
      <c r="K22795" s="1715"/>
      <c r="L22795" s="1715"/>
    </row>
    <row r="22796" spans="11:12" ht="15" customHeight="1">
      <c r="K22796" s="1715"/>
      <c r="L22796" s="1715"/>
    </row>
    <row r="22797" spans="11:12" ht="15" customHeight="1">
      <c r="K22797" s="1715"/>
      <c r="L22797" s="1715"/>
    </row>
    <row r="22798" spans="11:12" ht="15" customHeight="1">
      <c r="K22798" s="1715"/>
      <c r="L22798" s="1715"/>
    </row>
    <row r="22799" spans="11:12" ht="15" customHeight="1">
      <c r="K22799" s="1715"/>
      <c r="L22799" s="1715"/>
    </row>
    <row r="22800" spans="11:12" ht="15" customHeight="1">
      <c r="K22800" s="1715"/>
      <c r="L22800" s="1715"/>
    </row>
    <row r="22801" spans="11:12" ht="15" customHeight="1">
      <c r="K22801" s="1715"/>
      <c r="L22801" s="1715"/>
    </row>
    <row r="22802" spans="11:12" ht="15" customHeight="1">
      <c r="K22802" s="1715"/>
      <c r="L22802" s="1715"/>
    </row>
    <row r="22803" spans="11:12" ht="15" customHeight="1">
      <c r="K22803" s="1715"/>
      <c r="L22803" s="1715"/>
    </row>
    <row r="22804" spans="11:12" ht="15" customHeight="1">
      <c r="K22804" s="1715"/>
      <c r="L22804" s="1715"/>
    </row>
    <row r="22805" spans="11:12" ht="15" customHeight="1">
      <c r="K22805" s="1715"/>
      <c r="L22805" s="1715"/>
    </row>
    <row r="22806" spans="11:12" ht="15" customHeight="1">
      <c r="K22806" s="1715"/>
      <c r="L22806" s="1715"/>
    </row>
    <row r="22807" spans="11:12" ht="15" customHeight="1">
      <c r="K22807" s="1715"/>
      <c r="L22807" s="1715"/>
    </row>
    <row r="22808" spans="11:12" ht="15" customHeight="1">
      <c r="K22808" s="1715"/>
      <c r="L22808" s="1715"/>
    </row>
    <row r="22809" spans="11:12" ht="15" customHeight="1">
      <c r="K22809" s="1715"/>
      <c r="L22809" s="1715"/>
    </row>
    <row r="22810" spans="11:12" ht="15" customHeight="1">
      <c r="K22810" s="1715"/>
      <c r="L22810" s="1715"/>
    </row>
    <row r="22811" spans="11:12" ht="15" customHeight="1">
      <c r="K22811" s="1715"/>
      <c r="L22811" s="1715"/>
    </row>
    <row r="22812" spans="11:12" ht="15" customHeight="1">
      <c r="K22812" s="1715"/>
      <c r="L22812" s="1715"/>
    </row>
    <row r="22813" spans="11:12" ht="15" customHeight="1">
      <c r="K22813" s="1715"/>
      <c r="L22813" s="1715"/>
    </row>
    <row r="22814" spans="11:12" ht="15" customHeight="1">
      <c r="K22814" s="1715"/>
      <c r="L22814" s="1715"/>
    </row>
    <row r="22815" spans="11:12" ht="15" customHeight="1">
      <c r="K22815" s="1715"/>
      <c r="L22815" s="1715"/>
    </row>
    <row r="22816" spans="11:12" ht="15" customHeight="1">
      <c r="K22816" s="1715"/>
      <c r="L22816" s="1715"/>
    </row>
    <row r="22817" spans="11:12" ht="15" customHeight="1">
      <c r="K22817" s="1715"/>
      <c r="L22817" s="1715"/>
    </row>
    <row r="22818" spans="11:12" ht="15" customHeight="1">
      <c r="K22818" s="1715"/>
      <c r="L22818" s="1715"/>
    </row>
    <row r="22819" spans="11:12" ht="15" customHeight="1">
      <c r="K22819" s="1715"/>
      <c r="L22819" s="1715"/>
    </row>
    <row r="22820" spans="11:12" ht="15" customHeight="1">
      <c r="K22820" s="1715"/>
      <c r="L22820" s="1715"/>
    </row>
    <row r="22821" spans="11:12" ht="15" customHeight="1">
      <c r="K22821" s="1715"/>
      <c r="L22821" s="1715"/>
    </row>
    <row r="22822" spans="11:12" ht="15" customHeight="1">
      <c r="K22822" s="1715"/>
      <c r="L22822" s="1715"/>
    </row>
    <row r="22823" spans="11:12" ht="15" customHeight="1">
      <c r="K22823" s="1715"/>
      <c r="L22823" s="1715"/>
    </row>
    <row r="22824" spans="11:12" ht="15" customHeight="1">
      <c r="K22824" s="1715"/>
      <c r="L22824" s="1715"/>
    </row>
    <row r="22825" spans="11:12" ht="15" customHeight="1">
      <c r="K22825" s="1715"/>
      <c r="L22825" s="1715"/>
    </row>
    <row r="22826" spans="11:12" ht="15" customHeight="1">
      <c r="K22826" s="1715"/>
      <c r="L22826" s="1715"/>
    </row>
    <row r="22827" spans="11:12" ht="15" customHeight="1">
      <c r="K22827" s="1715"/>
      <c r="L22827" s="1715"/>
    </row>
    <row r="22828" spans="11:12" ht="15" customHeight="1">
      <c r="K22828" s="1715"/>
      <c r="L22828" s="1715"/>
    </row>
    <row r="22829" spans="11:12" ht="15" customHeight="1">
      <c r="K22829" s="1715"/>
      <c r="L22829" s="1715"/>
    </row>
    <row r="22830" spans="11:12" ht="15" customHeight="1">
      <c r="K22830" s="1715"/>
      <c r="L22830" s="1715"/>
    </row>
    <row r="22831" spans="11:12" ht="15" customHeight="1">
      <c r="K22831" s="1715"/>
      <c r="L22831" s="1715"/>
    </row>
    <row r="22832" spans="11:12" ht="15" customHeight="1">
      <c r="K22832" s="1715"/>
      <c r="L22832" s="1715"/>
    </row>
    <row r="22833" spans="11:12" ht="15" customHeight="1">
      <c r="K22833" s="1715"/>
      <c r="L22833" s="1715"/>
    </row>
    <row r="22834" spans="11:12" ht="15" customHeight="1">
      <c r="K22834" s="1715"/>
      <c r="L22834" s="1715"/>
    </row>
    <row r="22835" spans="11:12" ht="15" customHeight="1">
      <c r="K22835" s="1715"/>
      <c r="L22835" s="1715"/>
    </row>
    <row r="22836" spans="11:12" ht="15" customHeight="1">
      <c r="K22836" s="1715"/>
      <c r="L22836" s="1715"/>
    </row>
    <row r="22837" spans="11:12" ht="15" customHeight="1">
      <c r="K22837" s="1715"/>
      <c r="L22837" s="1715"/>
    </row>
    <row r="22838" spans="11:12" ht="15" customHeight="1">
      <c r="K22838" s="1715"/>
      <c r="L22838" s="1715"/>
    </row>
    <row r="22839" spans="11:12" ht="15" customHeight="1">
      <c r="K22839" s="1715"/>
      <c r="L22839" s="1715"/>
    </row>
    <row r="22840" spans="11:12" ht="15" customHeight="1">
      <c r="K22840" s="1715"/>
      <c r="L22840" s="1715"/>
    </row>
    <row r="22841" spans="11:12" ht="15" customHeight="1">
      <c r="K22841" s="1715"/>
      <c r="L22841" s="1715"/>
    </row>
    <row r="22842" spans="11:12" ht="15" customHeight="1">
      <c r="K22842" s="1715"/>
      <c r="L22842" s="1715"/>
    </row>
    <row r="22843" spans="11:12" ht="15" customHeight="1">
      <c r="K22843" s="1715"/>
      <c r="L22843" s="1715"/>
    </row>
    <row r="22844" spans="11:12" ht="15" customHeight="1">
      <c r="K22844" s="1715"/>
      <c r="L22844" s="1715"/>
    </row>
    <row r="22845" spans="11:12" ht="15" customHeight="1">
      <c r="K22845" s="1715"/>
      <c r="L22845" s="1715"/>
    </row>
    <row r="22846" spans="11:12" ht="15" customHeight="1">
      <c r="K22846" s="1715"/>
      <c r="L22846" s="1715"/>
    </row>
    <row r="22847" spans="11:12" ht="15" customHeight="1">
      <c r="K22847" s="1715"/>
      <c r="L22847" s="1715"/>
    </row>
    <row r="22848" spans="11:12" ht="15" customHeight="1">
      <c r="K22848" s="1715"/>
      <c r="L22848" s="1715"/>
    </row>
    <row r="22849" spans="11:12" ht="15" customHeight="1">
      <c r="K22849" s="1715"/>
      <c r="L22849" s="1715"/>
    </row>
    <row r="22850" spans="11:12" ht="15" customHeight="1">
      <c r="K22850" s="1715"/>
      <c r="L22850" s="1715"/>
    </row>
    <row r="22851" spans="11:12" ht="15" customHeight="1">
      <c r="K22851" s="1715"/>
      <c r="L22851" s="1715"/>
    </row>
    <row r="22852" spans="11:12" ht="15" customHeight="1">
      <c r="K22852" s="1715"/>
      <c r="L22852" s="1715"/>
    </row>
    <row r="22853" spans="11:12" ht="15" customHeight="1">
      <c r="K22853" s="1715"/>
      <c r="L22853" s="1715"/>
    </row>
    <row r="22854" spans="11:12" ht="15" customHeight="1">
      <c r="K22854" s="1715"/>
      <c r="L22854" s="1715"/>
    </row>
    <row r="22855" spans="11:12" ht="15" customHeight="1">
      <c r="K22855" s="1715"/>
      <c r="L22855" s="1715"/>
    </row>
    <row r="22856" spans="11:12" ht="15" customHeight="1">
      <c r="K22856" s="1715"/>
      <c r="L22856" s="1715"/>
    </row>
    <row r="22857" spans="11:12" ht="15" customHeight="1">
      <c r="K22857" s="1715"/>
      <c r="L22857" s="1715"/>
    </row>
    <row r="22858" spans="11:12" ht="15" customHeight="1">
      <c r="K22858" s="1715"/>
      <c r="L22858" s="1715"/>
    </row>
    <row r="22859" spans="11:12" ht="15" customHeight="1">
      <c r="K22859" s="1715"/>
      <c r="L22859" s="1715"/>
    </row>
    <row r="22860" spans="11:12" ht="15" customHeight="1">
      <c r="K22860" s="1715"/>
      <c r="L22860" s="1715"/>
    </row>
    <row r="22861" spans="11:12" ht="15" customHeight="1">
      <c r="K22861" s="1715"/>
      <c r="L22861" s="1715"/>
    </row>
    <row r="22862" spans="11:12" ht="15" customHeight="1">
      <c r="K22862" s="1715"/>
      <c r="L22862" s="1715"/>
    </row>
    <row r="22863" spans="11:12" ht="15" customHeight="1">
      <c r="K22863" s="1715"/>
      <c r="L22863" s="1715"/>
    </row>
    <row r="22864" spans="11:12" ht="15" customHeight="1">
      <c r="K22864" s="1715"/>
      <c r="L22864" s="1715"/>
    </row>
    <row r="22865" spans="11:12" ht="15" customHeight="1">
      <c r="K22865" s="1715"/>
      <c r="L22865" s="1715"/>
    </row>
    <row r="22866" spans="11:12" ht="15" customHeight="1">
      <c r="K22866" s="1715"/>
      <c r="L22866" s="1715"/>
    </row>
    <row r="22867" spans="11:12" ht="15" customHeight="1">
      <c r="K22867" s="1715"/>
      <c r="L22867" s="1715"/>
    </row>
    <row r="22868" spans="11:12" ht="15" customHeight="1">
      <c r="K22868" s="1715"/>
      <c r="L22868" s="1715"/>
    </row>
    <row r="22869" spans="11:12" ht="15" customHeight="1">
      <c r="K22869" s="1715"/>
      <c r="L22869" s="1715"/>
    </row>
    <row r="22870" spans="11:12" ht="15" customHeight="1">
      <c r="K22870" s="1715"/>
      <c r="L22870" s="1715"/>
    </row>
    <row r="22871" spans="11:12" ht="15" customHeight="1">
      <c r="K22871" s="1715"/>
      <c r="L22871" s="1715"/>
    </row>
    <row r="22872" spans="11:12" ht="15" customHeight="1">
      <c r="K22872" s="1715"/>
      <c r="L22872" s="1715"/>
    </row>
    <row r="22873" spans="11:12" ht="15" customHeight="1">
      <c r="K22873" s="1715"/>
      <c r="L22873" s="1715"/>
    </row>
    <row r="22874" spans="11:12" ht="15" customHeight="1">
      <c r="K22874" s="1715"/>
      <c r="L22874" s="1715"/>
    </row>
    <row r="22875" spans="11:12" ht="15" customHeight="1">
      <c r="K22875" s="1715"/>
      <c r="L22875" s="1715"/>
    </row>
    <row r="22876" spans="11:12" ht="15" customHeight="1">
      <c r="K22876" s="1715"/>
      <c r="L22876" s="1715"/>
    </row>
    <row r="22877" spans="11:12" ht="15" customHeight="1">
      <c r="K22877" s="1715"/>
      <c r="L22877" s="1715"/>
    </row>
    <row r="22878" spans="11:12" ht="15" customHeight="1">
      <c r="K22878" s="1715"/>
      <c r="L22878" s="1715"/>
    </row>
    <row r="22879" spans="11:12" ht="15" customHeight="1">
      <c r="K22879" s="1715"/>
      <c r="L22879" s="1715"/>
    </row>
    <row r="22880" spans="11:12" ht="15" customHeight="1">
      <c r="K22880" s="1715"/>
      <c r="L22880" s="1715"/>
    </row>
    <row r="22881" spans="11:12" ht="15" customHeight="1">
      <c r="K22881" s="1715"/>
      <c r="L22881" s="1715"/>
    </row>
    <row r="22882" spans="11:12" ht="15" customHeight="1">
      <c r="K22882" s="1715"/>
      <c r="L22882" s="1715"/>
    </row>
    <row r="22883" spans="11:12" ht="15" customHeight="1">
      <c r="K22883" s="1715"/>
      <c r="L22883" s="1715"/>
    </row>
    <row r="22884" spans="11:12" ht="15" customHeight="1">
      <c r="K22884" s="1715"/>
      <c r="L22884" s="1715"/>
    </row>
    <row r="22885" spans="11:12" ht="15" customHeight="1">
      <c r="K22885" s="1715"/>
      <c r="L22885" s="1715"/>
    </row>
    <row r="22886" spans="11:12" ht="15" customHeight="1">
      <c r="K22886" s="1715"/>
      <c r="L22886" s="1715"/>
    </row>
    <row r="22887" spans="11:12" ht="15" customHeight="1">
      <c r="K22887" s="1715"/>
      <c r="L22887" s="1715"/>
    </row>
    <row r="22888" spans="11:12" ht="15" customHeight="1">
      <c r="K22888" s="1715"/>
      <c r="L22888" s="1715"/>
    </row>
    <row r="22889" spans="11:12" ht="15" customHeight="1">
      <c r="K22889" s="1715"/>
      <c r="L22889" s="1715"/>
    </row>
    <row r="22890" spans="11:12" ht="15" customHeight="1">
      <c r="K22890" s="1715"/>
      <c r="L22890" s="1715"/>
    </row>
    <row r="22891" spans="11:12" ht="15" customHeight="1">
      <c r="K22891" s="1715"/>
      <c r="L22891" s="1715"/>
    </row>
    <row r="22892" spans="11:12" ht="15" customHeight="1">
      <c r="K22892" s="1715"/>
      <c r="L22892" s="1715"/>
    </row>
    <row r="22893" spans="11:12" ht="15" customHeight="1">
      <c r="K22893" s="1715"/>
      <c r="L22893" s="1715"/>
    </row>
    <row r="22894" spans="11:12" ht="15" customHeight="1">
      <c r="K22894" s="1715"/>
      <c r="L22894" s="1715"/>
    </row>
    <row r="22895" spans="11:12" ht="15" customHeight="1">
      <c r="K22895" s="1715"/>
      <c r="L22895" s="1715"/>
    </row>
    <row r="22896" spans="11:12" ht="15" customHeight="1">
      <c r="K22896" s="1715"/>
      <c r="L22896" s="1715"/>
    </row>
    <row r="22897" spans="11:12" ht="15" customHeight="1">
      <c r="K22897" s="1715"/>
      <c r="L22897" s="1715"/>
    </row>
    <row r="22898" spans="11:12" ht="15" customHeight="1">
      <c r="K22898" s="1715"/>
      <c r="L22898" s="1715"/>
    </row>
    <row r="22899" spans="11:12" ht="15" customHeight="1">
      <c r="K22899" s="1715"/>
      <c r="L22899" s="1715"/>
    </row>
    <row r="22900" spans="11:12" ht="15" customHeight="1">
      <c r="K22900" s="1715"/>
      <c r="L22900" s="1715"/>
    </row>
    <row r="22901" spans="11:12" ht="15" customHeight="1">
      <c r="K22901" s="1715"/>
      <c r="L22901" s="1715"/>
    </row>
    <row r="22902" spans="11:12" ht="15" customHeight="1">
      <c r="K22902" s="1715"/>
      <c r="L22902" s="1715"/>
    </row>
    <row r="22903" spans="11:12" ht="15" customHeight="1">
      <c r="K22903" s="1715"/>
      <c r="L22903" s="1715"/>
    </row>
    <row r="22904" spans="11:12" ht="15" customHeight="1">
      <c r="K22904" s="1715"/>
      <c r="L22904" s="1715"/>
    </row>
    <row r="22905" spans="11:12" ht="15" customHeight="1">
      <c r="K22905" s="1715"/>
      <c r="L22905" s="1715"/>
    </row>
    <row r="22906" spans="11:12" ht="15" customHeight="1">
      <c r="K22906" s="1715"/>
      <c r="L22906" s="1715"/>
    </row>
    <row r="22907" spans="11:12" ht="15" customHeight="1">
      <c r="K22907" s="1715"/>
      <c r="L22907" s="1715"/>
    </row>
    <row r="22908" spans="11:12" ht="15" customHeight="1">
      <c r="K22908" s="1715"/>
      <c r="L22908" s="1715"/>
    </row>
    <row r="22909" spans="11:12" ht="15" customHeight="1">
      <c r="K22909" s="1715"/>
      <c r="L22909" s="1715"/>
    </row>
    <row r="22910" spans="11:12" ht="15" customHeight="1">
      <c r="K22910" s="1715"/>
      <c r="L22910" s="1715"/>
    </row>
    <row r="22911" spans="11:12" ht="15" customHeight="1">
      <c r="K22911" s="1715"/>
      <c r="L22911" s="1715"/>
    </row>
    <row r="22912" spans="11:12" ht="15" customHeight="1">
      <c r="K22912" s="1715"/>
      <c r="L22912" s="1715"/>
    </row>
    <row r="22913" spans="11:12" ht="15" customHeight="1">
      <c r="K22913" s="1715"/>
      <c r="L22913" s="1715"/>
    </row>
    <row r="22914" spans="11:12" ht="15" customHeight="1">
      <c r="K22914" s="1715"/>
      <c r="L22914" s="1715"/>
    </row>
    <row r="22915" spans="11:12" ht="15" customHeight="1">
      <c r="K22915" s="1715"/>
      <c r="L22915" s="1715"/>
    </row>
    <row r="22916" spans="11:12" ht="15" customHeight="1">
      <c r="K22916" s="1715"/>
      <c r="L22916" s="1715"/>
    </row>
    <row r="22917" spans="11:12" ht="15" customHeight="1">
      <c r="K22917" s="1715"/>
      <c r="L22917" s="1715"/>
    </row>
    <row r="22918" spans="11:12" ht="15" customHeight="1">
      <c r="K22918" s="1715"/>
      <c r="L22918" s="1715"/>
    </row>
    <row r="22919" spans="11:12" ht="15" customHeight="1">
      <c r="K22919" s="1715"/>
      <c r="L22919" s="1715"/>
    </row>
    <row r="22920" spans="11:12" ht="15" customHeight="1">
      <c r="K22920" s="1715"/>
      <c r="L22920" s="1715"/>
    </row>
    <row r="22921" spans="11:12" ht="15" customHeight="1">
      <c r="K22921" s="1715"/>
      <c r="L22921" s="1715"/>
    </row>
    <row r="22922" spans="11:12" ht="15" customHeight="1">
      <c r="K22922" s="1715"/>
      <c r="L22922" s="1715"/>
    </row>
    <row r="22923" spans="11:12" ht="15" customHeight="1">
      <c r="K22923" s="1715"/>
      <c r="L22923" s="1715"/>
    </row>
    <row r="22924" spans="11:12" ht="15" customHeight="1">
      <c r="K22924" s="1715"/>
      <c r="L22924" s="1715"/>
    </row>
    <row r="22925" spans="11:12" ht="15" customHeight="1">
      <c r="K22925" s="1715"/>
      <c r="L22925" s="1715"/>
    </row>
    <row r="22926" spans="11:12" ht="15" customHeight="1">
      <c r="K22926" s="1715"/>
      <c r="L22926" s="1715"/>
    </row>
    <row r="22927" spans="11:12" ht="15" customHeight="1">
      <c r="K22927" s="1715"/>
      <c r="L22927" s="1715"/>
    </row>
    <row r="22928" spans="11:12" ht="15" customHeight="1">
      <c r="K22928" s="1715"/>
      <c r="L22928" s="1715"/>
    </row>
    <row r="22929" spans="11:12" ht="15" customHeight="1">
      <c r="K22929" s="1715"/>
      <c r="L22929" s="1715"/>
    </row>
    <row r="22930" spans="11:12" ht="15" customHeight="1">
      <c r="K22930" s="1715"/>
      <c r="L22930" s="1715"/>
    </row>
    <row r="22931" spans="11:12" ht="15" customHeight="1">
      <c r="K22931" s="1715"/>
      <c r="L22931" s="1715"/>
    </row>
    <row r="22932" spans="11:12" ht="15" customHeight="1">
      <c r="K22932" s="1715"/>
      <c r="L22932" s="1715"/>
    </row>
    <row r="22933" spans="11:12" ht="15" customHeight="1">
      <c r="K22933" s="1715"/>
      <c r="L22933" s="1715"/>
    </row>
    <row r="22934" spans="11:12" ht="15" customHeight="1">
      <c r="K22934" s="1715"/>
      <c r="L22934" s="1715"/>
    </row>
    <row r="22935" spans="11:12" ht="15" customHeight="1">
      <c r="K22935" s="1715"/>
      <c r="L22935" s="1715"/>
    </row>
    <row r="22936" spans="11:12" ht="15" customHeight="1">
      <c r="K22936" s="1715"/>
      <c r="L22936" s="1715"/>
    </row>
    <row r="22937" spans="11:12" ht="15" customHeight="1">
      <c r="K22937" s="1715"/>
      <c r="L22937" s="1715"/>
    </row>
    <row r="22938" spans="11:12" ht="15" customHeight="1">
      <c r="K22938" s="1715"/>
      <c r="L22938" s="1715"/>
    </row>
    <row r="22939" spans="11:12" ht="15" customHeight="1">
      <c r="K22939" s="1715"/>
      <c r="L22939" s="1715"/>
    </row>
    <row r="22940" spans="11:12" ht="15" customHeight="1">
      <c r="K22940" s="1715"/>
      <c r="L22940" s="1715"/>
    </row>
    <row r="22941" spans="11:12" ht="15" customHeight="1">
      <c r="K22941" s="1715"/>
      <c r="L22941" s="1715"/>
    </row>
    <row r="22942" spans="11:12" ht="15" customHeight="1">
      <c r="K22942" s="1715"/>
      <c r="L22942" s="1715"/>
    </row>
    <row r="22943" spans="11:12" ht="15" customHeight="1">
      <c r="K22943" s="1715"/>
      <c r="L22943" s="1715"/>
    </row>
    <row r="22944" spans="11:12" ht="15" customHeight="1">
      <c r="K22944" s="1715"/>
      <c r="L22944" s="1715"/>
    </row>
    <row r="22945" spans="11:12" ht="15" customHeight="1">
      <c r="K22945" s="1715"/>
      <c r="L22945" s="1715"/>
    </row>
    <row r="22946" spans="11:12" ht="15" customHeight="1">
      <c r="K22946" s="1715"/>
      <c r="L22946" s="1715"/>
    </row>
    <row r="22947" spans="11:12" ht="15" customHeight="1">
      <c r="K22947" s="1715"/>
      <c r="L22947" s="1715"/>
    </row>
    <row r="22948" spans="11:12" ht="15" customHeight="1">
      <c r="K22948" s="1715"/>
      <c r="L22948" s="1715"/>
    </row>
    <row r="22949" spans="11:12" ht="15" customHeight="1">
      <c r="K22949" s="1715"/>
      <c r="L22949" s="1715"/>
    </row>
    <row r="22950" spans="11:12" ht="15" customHeight="1">
      <c r="K22950" s="1715"/>
      <c r="L22950" s="1715"/>
    </row>
    <row r="22951" spans="11:12" ht="15" customHeight="1">
      <c r="K22951" s="1715"/>
      <c r="L22951" s="1715"/>
    </row>
    <row r="22952" spans="11:12" ht="15" customHeight="1">
      <c r="K22952" s="1715"/>
      <c r="L22952" s="1715"/>
    </row>
    <row r="22953" spans="11:12" ht="15" customHeight="1">
      <c r="K22953" s="1715"/>
      <c r="L22953" s="1715"/>
    </row>
    <row r="22954" spans="11:12" ht="15" customHeight="1">
      <c r="K22954" s="1715"/>
      <c r="L22954" s="1715"/>
    </row>
    <row r="22955" spans="11:12" ht="15" customHeight="1">
      <c r="K22955" s="1715"/>
      <c r="L22955" s="1715"/>
    </row>
    <row r="22956" spans="11:12" ht="15" customHeight="1">
      <c r="K22956" s="1715"/>
      <c r="L22956" s="1715"/>
    </row>
    <row r="22957" spans="11:12" ht="15" customHeight="1">
      <c r="K22957" s="1715"/>
      <c r="L22957" s="1715"/>
    </row>
    <row r="22958" spans="11:12" ht="15" customHeight="1">
      <c r="K22958" s="1715"/>
      <c r="L22958" s="1715"/>
    </row>
    <row r="22959" spans="11:12" ht="15" customHeight="1">
      <c r="K22959" s="1715"/>
      <c r="L22959" s="1715"/>
    </row>
    <row r="22960" spans="11:12" ht="15" customHeight="1">
      <c r="K22960" s="1715"/>
      <c r="L22960" s="1715"/>
    </row>
    <row r="22961" spans="11:12" ht="15" customHeight="1">
      <c r="K22961" s="1715"/>
      <c r="L22961" s="1715"/>
    </row>
    <row r="22962" spans="11:12" ht="15" customHeight="1">
      <c r="K22962" s="1715"/>
      <c r="L22962" s="1715"/>
    </row>
    <row r="22963" spans="11:12" ht="15" customHeight="1">
      <c r="K22963" s="1715"/>
      <c r="L22963" s="1715"/>
    </row>
    <row r="22964" spans="11:12" ht="15" customHeight="1">
      <c r="K22964" s="1715"/>
      <c r="L22964" s="1715"/>
    </row>
    <row r="22965" spans="11:12" ht="15" customHeight="1">
      <c r="K22965" s="1715"/>
      <c r="L22965" s="1715"/>
    </row>
    <row r="22966" spans="11:12" ht="15" customHeight="1">
      <c r="K22966" s="1715"/>
      <c r="L22966" s="1715"/>
    </row>
    <row r="22967" spans="11:12" ht="15" customHeight="1">
      <c r="K22967" s="1715"/>
      <c r="L22967" s="1715"/>
    </row>
    <row r="22968" spans="11:12" ht="15" customHeight="1">
      <c r="K22968" s="1715"/>
      <c r="L22968" s="1715"/>
    </row>
    <row r="22969" spans="11:12" ht="15" customHeight="1">
      <c r="K22969" s="1715"/>
      <c r="L22969" s="1715"/>
    </row>
    <row r="22970" spans="11:12" ht="15" customHeight="1">
      <c r="K22970" s="1715"/>
      <c r="L22970" s="1715"/>
    </row>
    <row r="22971" spans="11:12" ht="15" customHeight="1">
      <c r="K22971" s="1715"/>
      <c r="L22971" s="1715"/>
    </row>
    <row r="22972" spans="11:12" ht="15" customHeight="1">
      <c r="K22972" s="1715"/>
      <c r="L22972" s="1715"/>
    </row>
    <row r="22973" spans="11:12" ht="15" customHeight="1">
      <c r="K22973" s="1715"/>
      <c r="L22973" s="1715"/>
    </row>
    <row r="22974" spans="11:12" ht="15" customHeight="1">
      <c r="K22974" s="1715"/>
      <c r="L22974" s="1715"/>
    </row>
    <row r="22975" spans="11:12" ht="15" customHeight="1">
      <c r="K22975" s="1715"/>
      <c r="L22975" s="1715"/>
    </row>
    <row r="22976" spans="11:12" ht="15" customHeight="1">
      <c r="K22976" s="1715"/>
      <c r="L22976" s="1715"/>
    </row>
    <row r="22977" spans="11:12" ht="15" customHeight="1">
      <c r="K22977" s="1715"/>
      <c r="L22977" s="1715"/>
    </row>
    <row r="22978" spans="11:12" ht="15" customHeight="1">
      <c r="K22978" s="1715"/>
      <c r="L22978" s="1715"/>
    </row>
    <row r="22979" spans="11:12" ht="15" customHeight="1">
      <c r="K22979" s="1715"/>
      <c r="L22979" s="1715"/>
    </row>
    <row r="22980" spans="11:12" ht="15" customHeight="1">
      <c r="K22980" s="1715"/>
      <c r="L22980" s="1715"/>
    </row>
    <row r="22981" spans="11:12" ht="15" customHeight="1">
      <c r="K22981" s="1715"/>
      <c r="L22981" s="1715"/>
    </row>
    <row r="22982" spans="11:12" ht="15" customHeight="1">
      <c r="K22982" s="1715"/>
      <c r="L22982" s="1715"/>
    </row>
    <row r="22983" spans="11:12" ht="15" customHeight="1">
      <c r="K22983" s="1715"/>
      <c r="L22983" s="1715"/>
    </row>
    <row r="22984" spans="11:12" ht="15" customHeight="1">
      <c r="K22984" s="1715"/>
      <c r="L22984" s="1715"/>
    </row>
    <row r="22985" spans="11:12" ht="15" customHeight="1">
      <c r="K22985" s="1715"/>
      <c r="L22985" s="1715"/>
    </row>
    <row r="22986" spans="11:12" ht="15" customHeight="1">
      <c r="K22986" s="1715"/>
      <c r="L22986" s="1715"/>
    </row>
    <row r="22987" spans="11:12" ht="15" customHeight="1">
      <c r="K22987" s="1715"/>
      <c r="L22987" s="1715"/>
    </row>
    <row r="22988" spans="11:12" ht="15" customHeight="1">
      <c r="K22988" s="1715"/>
      <c r="L22988" s="1715"/>
    </row>
    <row r="22989" spans="11:12" ht="15" customHeight="1">
      <c r="K22989" s="1715"/>
      <c r="L22989" s="1715"/>
    </row>
    <row r="22990" spans="11:12" ht="15" customHeight="1">
      <c r="K22990" s="1715"/>
      <c r="L22990" s="1715"/>
    </row>
    <row r="22991" spans="11:12" ht="15" customHeight="1">
      <c r="K22991" s="1715"/>
      <c r="L22991" s="1715"/>
    </row>
    <row r="22992" spans="11:12" ht="15" customHeight="1">
      <c r="K22992" s="1715"/>
      <c r="L22992" s="1715"/>
    </row>
    <row r="22993" spans="11:12" ht="15" customHeight="1">
      <c r="K22993" s="1715"/>
      <c r="L22993" s="1715"/>
    </row>
    <row r="22994" spans="11:12" ht="15" customHeight="1">
      <c r="K22994" s="1715"/>
      <c r="L22994" s="1715"/>
    </row>
    <row r="22995" spans="11:12" ht="15" customHeight="1">
      <c r="K22995" s="1715"/>
      <c r="L22995" s="1715"/>
    </row>
    <row r="22996" spans="11:12" ht="15" customHeight="1">
      <c r="K22996" s="1715"/>
      <c r="L22996" s="1715"/>
    </row>
    <row r="22997" spans="11:12" ht="15" customHeight="1">
      <c r="K22997" s="1715"/>
      <c r="L22997" s="1715"/>
    </row>
    <row r="22998" spans="11:12" ht="15" customHeight="1">
      <c r="K22998" s="1715"/>
      <c r="L22998" s="1715"/>
    </row>
    <row r="22999" spans="11:12" ht="15" customHeight="1">
      <c r="K22999" s="1715"/>
      <c r="L22999" s="1715"/>
    </row>
    <row r="23000" spans="11:12" ht="15" customHeight="1">
      <c r="K23000" s="1715"/>
      <c r="L23000" s="1715"/>
    </row>
    <row r="23001" spans="11:12" ht="15" customHeight="1">
      <c r="K23001" s="1715"/>
      <c r="L23001" s="1715"/>
    </row>
    <row r="23002" spans="11:12" ht="15" customHeight="1">
      <c r="K23002" s="1715"/>
      <c r="L23002" s="1715"/>
    </row>
    <row r="23003" spans="11:12" ht="15" customHeight="1">
      <c r="K23003" s="1715"/>
      <c r="L23003" s="1715"/>
    </row>
    <row r="23004" spans="11:12" ht="15" customHeight="1">
      <c r="K23004" s="1715"/>
      <c r="L23004" s="1715"/>
    </row>
    <row r="23005" spans="11:12" ht="15" customHeight="1">
      <c r="K23005" s="1715"/>
      <c r="L23005" s="1715"/>
    </row>
    <row r="23006" spans="11:12" ht="15" customHeight="1">
      <c r="K23006" s="1715"/>
      <c r="L23006" s="1715"/>
    </row>
    <row r="23007" spans="11:12" ht="15" customHeight="1">
      <c r="K23007" s="1715"/>
      <c r="L23007" s="1715"/>
    </row>
    <row r="23008" spans="11:12" ht="15" customHeight="1">
      <c r="K23008" s="1715"/>
      <c r="L23008" s="1715"/>
    </row>
    <row r="23009" spans="11:12" ht="15" customHeight="1">
      <c r="K23009" s="1715"/>
      <c r="L23009" s="1715"/>
    </row>
    <row r="23010" spans="11:12" ht="15" customHeight="1">
      <c r="K23010" s="1715"/>
      <c r="L23010" s="1715"/>
    </row>
    <row r="23011" spans="11:12" ht="15" customHeight="1">
      <c r="K23011" s="1715"/>
      <c r="L23011" s="1715"/>
    </row>
    <row r="23012" spans="11:12" ht="15" customHeight="1">
      <c r="K23012" s="1715"/>
      <c r="L23012" s="1715"/>
    </row>
    <row r="23013" spans="11:12" ht="15" customHeight="1">
      <c r="K23013" s="1715"/>
      <c r="L23013" s="1715"/>
    </row>
    <row r="23014" spans="11:12" ht="15" customHeight="1">
      <c r="K23014" s="1715"/>
      <c r="L23014" s="1715"/>
    </row>
    <row r="23015" spans="11:12" ht="15" customHeight="1">
      <c r="K23015" s="1715"/>
      <c r="L23015" s="1715"/>
    </row>
    <row r="23016" spans="11:12" ht="15" customHeight="1">
      <c r="K23016" s="1715"/>
      <c r="L23016" s="1715"/>
    </row>
    <row r="23017" spans="11:12" ht="15" customHeight="1">
      <c r="K23017" s="1715"/>
      <c r="L23017" s="1715"/>
    </row>
    <row r="23018" spans="11:12" ht="15" customHeight="1">
      <c r="K23018" s="1715"/>
      <c r="L23018" s="1715"/>
    </row>
    <row r="23019" spans="11:12" ht="15" customHeight="1">
      <c r="K23019" s="1715"/>
      <c r="L23019" s="1715"/>
    </row>
    <row r="23020" spans="11:12" ht="15" customHeight="1">
      <c r="K23020" s="1715"/>
      <c r="L23020" s="1715"/>
    </row>
    <row r="23021" spans="11:12" ht="15" customHeight="1">
      <c r="K23021" s="1715"/>
      <c r="L23021" s="1715"/>
    </row>
    <row r="23022" spans="11:12" ht="15" customHeight="1">
      <c r="K23022" s="1715"/>
      <c r="L23022" s="1715"/>
    </row>
    <row r="23023" spans="11:12" ht="15" customHeight="1">
      <c r="K23023" s="1715"/>
      <c r="L23023" s="1715"/>
    </row>
    <row r="23024" spans="11:12" ht="15" customHeight="1">
      <c r="K23024" s="1715"/>
      <c r="L23024" s="1715"/>
    </row>
    <row r="23025" spans="11:12" ht="15" customHeight="1">
      <c r="K23025" s="1715"/>
      <c r="L23025" s="1715"/>
    </row>
    <row r="23026" spans="11:12" ht="15" customHeight="1">
      <c r="K23026" s="1715"/>
      <c r="L23026" s="1715"/>
    </row>
    <row r="23027" spans="11:12" ht="15" customHeight="1">
      <c r="K23027" s="1715"/>
      <c r="L23027" s="1715"/>
    </row>
    <row r="23028" spans="11:12" ht="15" customHeight="1">
      <c r="K23028" s="1715"/>
      <c r="L23028" s="1715"/>
    </row>
    <row r="23029" spans="11:12" ht="15" customHeight="1">
      <c r="K23029" s="1715"/>
      <c r="L23029" s="1715"/>
    </row>
    <row r="23030" spans="11:12" ht="15" customHeight="1">
      <c r="K23030" s="1715"/>
      <c r="L23030" s="1715"/>
    </row>
    <row r="23031" spans="11:12" ht="15" customHeight="1">
      <c r="K23031" s="1715"/>
      <c r="L23031" s="1715"/>
    </row>
    <row r="23032" spans="11:12" ht="15" customHeight="1">
      <c r="K23032" s="1715"/>
      <c r="L23032" s="1715"/>
    </row>
    <row r="23033" spans="11:12" ht="15" customHeight="1">
      <c r="K23033" s="1715"/>
      <c r="L23033" s="1715"/>
    </row>
    <row r="23034" spans="11:12" ht="15" customHeight="1">
      <c r="K23034" s="1715"/>
      <c r="L23034" s="1715"/>
    </row>
    <row r="23035" spans="11:12" ht="15" customHeight="1">
      <c r="K23035" s="1715"/>
      <c r="L23035" s="1715"/>
    </row>
    <row r="23036" spans="11:12" ht="15" customHeight="1">
      <c r="K23036" s="1715"/>
      <c r="L23036" s="1715"/>
    </row>
    <row r="23037" spans="11:12" ht="15" customHeight="1">
      <c r="K23037" s="1715"/>
      <c r="L23037" s="1715"/>
    </row>
    <row r="23038" spans="11:12" ht="15" customHeight="1">
      <c r="K23038" s="1715"/>
      <c r="L23038" s="1715"/>
    </row>
    <row r="23039" spans="11:12" ht="15" customHeight="1">
      <c r="K23039" s="1715"/>
      <c r="L23039" s="1715"/>
    </row>
    <row r="23040" spans="11:12" ht="15" customHeight="1">
      <c r="K23040" s="1715"/>
      <c r="L23040" s="1715"/>
    </row>
    <row r="23041" spans="11:12" ht="15" customHeight="1">
      <c r="K23041" s="1715"/>
      <c r="L23041" s="1715"/>
    </row>
    <row r="23042" spans="11:12" ht="15" customHeight="1">
      <c r="K23042" s="1715"/>
      <c r="L23042" s="1715"/>
    </row>
    <row r="23043" spans="11:12" ht="15" customHeight="1">
      <c r="K23043" s="1715"/>
      <c r="L23043" s="1715"/>
    </row>
    <row r="23044" spans="11:12" ht="15" customHeight="1">
      <c r="K23044" s="1715"/>
      <c r="L23044" s="1715"/>
    </row>
    <row r="23045" spans="11:12" ht="15" customHeight="1">
      <c r="K23045" s="1715"/>
      <c r="L23045" s="1715"/>
    </row>
    <row r="23046" spans="11:12" ht="15" customHeight="1">
      <c r="K23046" s="1715"/>
      <c r="L23046" s="1715"/>
    </row>
    <row r="23047" spans="11:12" ht="15" customHeight="1">
      <c r="K23047" s="1715"/>
      <c r="L23047" s="1715"/>
    </row>
    <row r="23048" spans="11:12" ht="15" customHeight="1">
      <c r="K23048" s="1715"/>
      <c r="L23048" s="1715"/>
    </row>
    <row r="23049" spans="11:12" ht="15" customHeight="1">
      <c r="K23049" s="1715"/>
      <c r="L23049" s="1715"/>
    </row>
    <row r="23050" spans="11:12" ht="15" customHeight="1">
      <c r="K23050" s="1715"/>
      <c r="L23050" s="1715"/>
    </row>
    <row r="23051" spans="11:12" ht="15" customHeight="1">
      <c r="K23051" s="1715"/>
      <c r="L23051" s="1715"/>
    </row>
    <row r="23052" spans="11:12" ht="15" customHeight="1">
      <c r="K23052" s="1715"/>
      <c r="L23052" s="1715"/>
    </row>
    <row r="23053" spans="11:12" ht="15" customHeight="1">
      <c r="K23053" s="1715"/>
      <c r="L23053" s="1715"/>
    </row>
    <row r="23054" spans="11:12" ht="15" customHeight="1">
      <c r="K23054" s="1715"/>
      <c r="L23054" s="1715"/>
    </row>
    <row r="23055" spans="11:12" ht="15" customHeight="1">
      <c r="K23055" s="1715"/>
      <c r="L23055" s="1715"/>
    </row>
    <row r="23056" spans="11:12" ht="15" customHeight="1">
      <c r="K23056" s="1715"/>
      <c r="L23056" s="1715"/>
    </row>
    <row r="23057" spans="11:12" ht="15" customHeight="1">
      <c r="K23057" s="1715"/>
      <c r="L23057" s="1715"/>
    </row>
    <row r="23058" spans="11:12" ht="15" customHeight="1">
      <c r="K23058" s="1715"/>
      <c r="L23058" s="1715"/>
    </row>
    <row r="23059" spans="11:12" ht="15" customHeight="1">
      <c r="K23059" s="1715"/>
      <c r="L23059" s="1715"/>
    </row>
    <row r="23060" spans="11:12" ht="15" customHeight="1">
      <c r="K23060" s="1715"/>
      <c r="L23060" s="1715"/>
    </row>
    <row r="23061" spans="11:12" ht="15" customHeight="1">
      <c r="K23061" s="1715"/>
      <c r="L23061" s="1715"/>
    </row>
    <row r="23062" spans="11:12" ht="15" customHeight="1">
      <c r="K23062" s="1715"/>
      <c r="L23062" s="1715"/>
    </row>
    <row r="23063" spans="11:12" ht="15" customHeight="1">
      <c r="K23063" s="1715"/>
      <c r="L23063" s="1715"/>
    </row>
    <row r="23064" spans="11:12" ht="15" customHeight="1">
      <c r="K23064" s="1715"/>
      <c r="L23064" s="1715"/>
    </row>
    <row r="23065" spans="11:12" ht="15" customHeight="1">
      <c r="K23065" s="1715"/>
      <c r="L23065" s="1715"/>
    </row>
    <row r="23066" spans="11:12" ht="15" customHeight="1">
      <c r="K23066" s="1715"/>
      <c r="L23066" s="1715"/>
    </row>
    <row r="23067" spans="11:12" ht="15" customHeight="1">
      <c r="K23067" s="1715"/>
      <c r="L23067" s="1715"/>
    </row>
    <row r="23068" spans="11:12" ht="15" customHeight="1">
      <c r="K23068" s="1715"/>
      <c r="L23068" s="1715"/>
    </row>
    <row r="23069" spans="11:12" ht="15" customHeight="1">
      <c r="K23069" s="1715"/>
      <c r="L23069" s="1715"/>
    </row>
    <row r="23070" spans="11:12" ht="15" customHeight="1">
      <c r="K23070" s="1715"/>
      <c r="L23070" s="1715"/>
    </row>
    <row r="23071" spans="11:12" ht="15" customHeight="1">
      <c r="K23071" s="1715"/>
      <c r="L23071" s="1715"/>
    </row>
    <row r="23072" spans="11:12" ht="15" customHeight="1">
      <c r="K23072" s="1715"/>
      <c r="L23072" s="1715"/>
    </row>
    <row r="23073" spans="11:12" ht="15" customHeight="1">
      <c r="K23073" s="1715"/>
      <c r="L23073" s="1715"/>
    </row>
    <row r="23074" spans="11:12" ht="15" customHeight="1">
      <c r="K23074" s="1715"/>
      <c r="L23074" s="1715"/>
    </row>
    <row r="23075" spans="11:12" ht="15" customHeight="1">
      <c r="K23075" s="1715"/>
      <c r="L23075" s="1715"/>
    </row>
    <row r="23076" spans="11:12" ht="15" customHeight="1">
      <c r="K23076" s="1715"/>
      <c r="L23076" s="1715"/>
    </row>
    <row r="23077" spans="11:12" ht="15" customHeight="1">
      <c r="K23077" s="1715"/>
      <c r="L23077" s="1715"/>
    </row>
    <row r="23078" spans="11:12" ht="15" customHeight="1">
      <c r="K23078" s="1715"/>
      <c r="L23078" s="1715"/>
    </row>
    <row r="23079" spans="11:12" ht="15" customHeight="1">
      <c r="K23079" s="1715"/>
      <c r="L23079" s="1715"/>
    </row>
    <row r="23080" spans="11:12" ht="15" customHeight="1">
      <c r="K23080" s="1715"/>
      <c r="L23080" s="1715"/>
    </row>
    <row r="23081" spans="11:12" ht="15" customHeight="1">
      <c r="K23081" s="1715"/>
      <c r="L23081" s="1715"/>
    </row>
    <row r="23082" spans="11:12" ht="15" customHeight="1">
      <c r="K23082" s="1715"/>
      <c r="L23082" s="1715"/>
    </row>
    <row r="23083" spans="11:12" ht="15" customHeight="1">
      <c r="K23083" s="1715"/>
      <c r="L23083" s="1715"/>
    </row>
    <row r="23084" spans="11:12" ht="15" customHeight="1">
      <c r="K23084" s="1715"/>
      <c r="L23084" s="1715"/>
    </row>
    <row r="23085" spans="11:12" ht="15" customHeight="1">
      <c r="K23085" s="1715"/>
      <c r="L23085" s="1715"/>
    </row>
    <row r="23086" spans="11:12" ht="15" customHeight="1">
      <c r="K23086" s="1715"/>
      <c r="L23086" s="1715"/>
    </row>
    <row r="23087" spans="11:12" ht="15" customHeight="1">
      <c r="K23087" s="1715"/>
      <c r="L23087" s="1715"/>
    </row>
    <row r="23088" spans="11:12" ht="15" customHeight="1">
      <c r="K23088" s="1715"/>
      <c r="L23088" s="1715"/>
    </row>
    <row r="23089" spans="11:12" ht="15" customHeight="1">
      <c r="K23089" s="1715"/>
      <c r="L23089" s="1715"/>
    </row>
    <row r="23090" spans="11:12" ht="15" customHeight="1">
      <c r="K23090" s="1715"/>
      <c r="L23090" s="1715"/>
    </row>
    <row r="23091" spans="11:12" ht="15" customHeight="1">
      <c r="K23091" s="1715"/>
      <c r="L23091" s="1715"/>
    </row>
    <row r="23092" spans="11:12" ht="15" customHeight="1">
      <c r="K23092" s="1715"/>
      <c r="L23092" s="1715"/>
    </row>
    <row r="23093" spans="11:12" ht="15" customHeight="1">
      <c r="K23093" s="1715"/>
      <c r="L23093" s="1715"/>
    </row>
    <row r="23094" spans="11:12" ht="15" customHeight="1">
      <c r="K23094" s="1715"/>
      <c r="L23094" s="1715"/>
    </row>
    <row r="23095" spans="11:12" ht="15" customHeight="1">
      <c r="K23095" s="1715"/>
      <c r="L23095" s="1715"/>
    </row>
    <row r="23096" spans="11:12" ht="15" customHeight="1">
      <c r="K23096" s="1715"/>
      <c r="L23096" s="1715"/>
    </row>
    <row r="23097" spans="11:12" ht="15" customHeight="1">
      <c r="K23097" s="1715"/>
      <c r="L23097" s="1715"/>
    </row>
    <row r="23098" spans="11:12" ht="15" customHeight="1">
      <c r="K23098" s="1715"/>
      <c r="L23098" s="1715"/>
    </row>
    <row r="23099" spans="11:12" ht="15" customHeight="1">
      <c r="K23099" s="1715"/>
      <c r="L23099" s="1715"/>
    </row>
    <row r="23100" spans="11:12" ht="15" customHeight="1">
      <c r="K23100" s="1715"/>
      <c r="L23100" s="1715"/>
    </row>
    <row r="23101" spans="11:12" ht="15" customHeight="1">
      <c r="K23101" s="1715"/>
      <c r="L23101" s="1715"/>
    </row>
    <row r="23102" spans="11:12" ht="15" customHeight="1">
      <c r="K23102" s="1715"/>
      <c r="L23102" s="1715"/>
    </row>
    <row r="23103" spans="11:12" ht="15" customHeight="1">
      <c r="K23103" s="1715"/>
      <c r="L23103" s="1715"/>
    </row>
    <row r="23104" spans="11:12" ht="15" customHeight="1">
      <c r="K23104" s="1715"/>
      <c r="L23104" s="1715"/>
    </row>
    <row r="23105" spans="11:12" ht="15" customHeight="1">
      <c r="K23105" s="1715"/>
      <c r="L23105" s="1715"/>
    </row>
    <row r="23106" spans="11:12" ht="15" customHeight="1">
      <c r="K23106" s="1715"/>
      <c r="L23106" s="1715"/>
    </row>
    <row r="23107" spans="11:12" ht="15" customHeight="1">
      <c r="K23107" s="1715"/>
      <c r="L23107" s="1715"/>
    </row>
    <row r="23108" spans="11:12" ht="15" customHeight="1">
      <c r="K23108" s="1715"/>
      <c r="L23108" s="1715"/>
    </row>
    <row r="23109" spans="11:12" ht="15" customHeight="1">
      <c r="K23109" s="1715"/>
      <c r="L23109" s="1715"/>
    </row>
    <row r="23110" spans="11:12" ht="15" customHeight="1">
      <c r="K23110" s="1715"/>
      <c r="L23110" s="1715"/>
    </row>
    <row r="23111" spans="11:12" ht="15" customHeight="1">
      <c r="K23111" s="1715"/>
      <c r="L23111" s="1715"/>
    </row>
    <row r="23112" spans="11:12" ht="15" customHeight="1">
      <c r="K23112" s="1715"/>
      <c r="L23112" s="1715"/>
    </row>
    <row r="23113" spans="11:12" ht="15" customHeight="1">
      <c r="K23113" s="1715"/>
      <c r="L23113" s="1715"/>
    </row>
    <row r="23114" spans="11:12" ht="15" customHeight="1">
      <c r="K23114" s="1715"/>
      <c r="L23114" s="1715"/>
    </row>
    <row r="23115" spans="11:12" ht="15" customHeight="1">
      <c r="K23115" s="1715"/>
      <c r="L23115" s="1715"/>
    </row>
    <row r="23116" spans="11:12" ht="15" customHeight="1">
      <c r="K23116" s="1715"/>
      <c r="L23116" s="1715"/>
    </row>
    <row r="23117" spans="11:12" ht="15" customHeight="1">
      <c r="K23117" s="1715"/>
      <c r="L23117" s="1715"/>
    </row>
    <row r="23118" spans="11:12" ht="15" customHeight="1">
      <c r="K23118" s="1715"/>
      <c r="L23118" s="1715"/>
    </row>
    <row r="23119" spans="11:12" ht="15" customHeight="1">
      <c r="K23119" s="1715"/>
      <c r="L23119" s="1715"/>
    </row>
    <row r="23120" spans="11:12" ht="15" customHeight="1">
      <c r="K23120" s="1715"/>
      <c r="L23120" s="1715"/>
    </row>
    <row r="23121" spans="11:12" ht="15" customHeight="1">
      <c r="K23121" s="1715"/>
      <c r="L23121" s="1715"/>
    </row>
    <row r="23122" spans="11:12" ht="15" customHeight="1">
      <c r="K23122" s="1715"/>
      <c r="L23122" s="1715"/>
    </row>
    <row r="23123" spans="11:12" ht="15" customHeight="1">
      <c r="K23123" s="1715"/>
      <c r="L23123" s="1715"/>
    </row>
    <row r="23124" spans="11:12" ht="15" customHeight="1">
      <c r="K23124" s="1715"/>
      <c r="L23124" s="1715"/>
    </row>
    <row r="23125" spans="11:12" ht="15" customHeight="1">
      <c r="K23125" s="1715"/>
      <c r="L23125" s="1715"/>
    </row>
    <row r="23126" spans="11:12" ht="15" customHeight="1">
      <c r="K23126" s="1715"/>
      <c r="L23126" s="1715"/>
    </row>
    <row r="23127" spans="11:12" ht="15" customHeight="1">
      <c r="K23127" s="1715"/>
      <c r="L23127" s="1715"/>
    </row>
    <row r="23128" spans="11:12" ht="15" customHeight="1">
      <c r="K23128" s="1715"/>
      <c r="L23128" s="1715"/>
    </row>
    <row r="23129" spans="11:12" ht="15" customHeight="1">
      <c r="K23129" s="1715"/>
      <c r="L23129" s="1715"/>
    </row>
    <row r="23130" spans="11:12" ht="15" customHeight="1">
      <c r="K23130" s="1715"/>
      <c r="L23130" s="1715"/>
    </row>
    <row r="23131" spans="11:12" ht="15" customHeight="1">
      <c r="K23131" s="1715"/>
      <c r="L23131" s="1715"/>
    </row>
    <row r="23132" spans="11:12" ht="15" customHeight="1">
      <c r="K23132" s="1715"/>
      <c r="L23132" s="1715"/>
    </row>
    <row r="23133" spans="11:12" ht="15" customHeight="1">
      <c r="K23133" s="1715"/>
      <c r="L23133" s="1715"/>
    </row>
    <row r="23134" spans="11:12" ht="15" customHeight="1">
      <c r="K23134" s="1715"/>
      <c r="L23134" s="1715"/>
    </row>
    <row r="23135" spans="11:12" ht="15" customHeight="1">
      <c r="K23135" s="1715"/>
      <c r="L23135" s="1715"/>
    </row>
    <row r="23136" spans="11:12" ht="15" customHeight="1">
      <c r="K23136" s="1715"/>
      <c r="L23136" s="1715"/>
    </row>
    <row r="23137" spans="11:12" ht="15" customHeight="1">
      <c r="K23137" s="1715"/>
      <c r="L23137" s="1715"/>
    </row>
    <row r="23138" spans="11:12" ht="15" customHeight="1">
      <c r="K23138" s="1715"/>
      <c r="L23138" s="1715"/>
    </row>
    <row r="23139" spans="11:12" ht="15" customHeight="1">
      <c r="K23139" s="1715"/>
      <c r="L23139" s="1715"/>
    </row>
    <row r="23140" spans="11:12" ht="15" customHeight="1">
      <c r="K23140" s="1715"/>
      <c r="L23140" s="1715"/>
    </row>
    <row r="23141" spans="11:12" ht="15" customHeight="1">
      <c r="K23141" s="1715"/>
      <c r="L23141" s="1715"/>
    </row>
    <row r="23142" spans="11:12" ht="15" customHeight="1">
      <c r="K23142" s="1715"/>
      <c r="L23142" s="1715"/>
    </row>
    <row r="23143" spans="11:12" ht="15" customHeight="1">
      <c r="K23143" s="1715"/>
      <c r="L23143" s="1715"/>
    </row>
    <row r="23144" spans="11:12" ht="15" customHeight="1">
      <c r="K23144" s="1715"/>
      <c r="L23144" s="1715"/>
    </row>
    <row r="23145" spans="11:12" ht="15" customHeight="1">
      <c r="K23145" s="1715"/>
      <c r="L23145" s="1715"/>
    </row>
    <row r="23146" spans="11:12" ht="15" customHeight="1">
      <c r="K23146" s="1715"/>
      <c r="L23146" s="1715"/>
    </row>
    <row r="23147" spans="11:12" ht="15" customHeight="1">
      <c r="K23147" s="1715"/>
      <c r="L23147" s="1715"/>
    </row>
    <row r="23148" spans="11:12" ht="15" customHeight="1">
      <c r="K23148" s="1715"/>
      <c r="L23148" s="1715"/>
    </row>
    <row r="23149" spans="11:12" ht="15" customHeight="1">
      <c r="K23149" s="1715"/>
      <c r="L23149" s="1715"/>
    </row>
    <row r="23150" spans="11:12" ht="15" customHeight="1">
      <c r="K23150" s="1715"/>
      <c r="L23150" s="1715"/>
    </row>
    <row r="23151" spans="11:12" ht="15" customHeight="1">
      <c r="K23151" s="1715"/>
      <c r="L23151" s="1715"/>
    </row>
    <row r="23152" spans="11:12" ht="15" customHeight="1">
      <c r="K23152" s="1715"/>
      <c r="L23152" s="1715"/>
    </row>
    <row r="23153" spans="11:12" ht="15" customHeight="1">
      <c r="K23153" s="1715"/>
      <c r="L23153" s="1715"/>
    </row>
    <row r="23154" spans="11:12" ht="15" customHeight="1">
      <c r="K23154" s="1715"/>
      <c r="L23154" s="1715"/>
    </row>
    <row r="23155" spans="11:12" ht="15" customHeight="1">
      <c r="K23155" s="1715"/>
      <c r="L23155" s="1715"/>
    </row>
    <row r="23156" spans="11:12" ht="15" customHeight="1">
      <c r="K23156" s="1715"/>
      <c r="L23156" s="1715"/>
    </row>
    <row r="23157" spans="11:12" ht="15" customHeight="1">
      <c r="K23157" s="1715"/>
      <c r="L23157" s="1715"/>
    </row>
    <row r="23158" spans="11:12" ht="15" customHeight="1">
      <c r="K23158" s="1715"/>
      <c r="L23158" s="1715"/>
    </row>
    <row r="23159" spans="11:12" ht="15" customHeight="1">
      <c r="K23159" s="1715"/>
      <c r="L23159" s="1715"/>
    </row>
    <row r="23160" spans="11:12" ht="15" customHeight="1">
      <c r="K23160" s="1715"/>
      <c r="L23160" s="1715"/>
    </row>
    <row r="23161" spans="11:12" ht="15" customHeight="1">
      <c r="K23161" s="1715"/>
      <c r="L23161" s="1715"/>
    </row>
    <row r="23162" spans="11:12" ht="15" customHeight="1">
      <c r="K23162" s="1715"/>
      <c r="L23162" s="1715"/>
    </row>
    <row r="23163" spans="11:12" ht="15" customHeight="1">
      <c r="K23163" s="1715"/>
      <c r="L23163" s="1715"/>
    </row>
    <row r="23164" spans="11:12" ht="15" customHeight="1">
      <c r="K23164" s="1715"/>
      <c r="L23164" s="1715"/>
    </row>
    <row r="23165" spans="11:12" ht="15" customHeight="1">
      <c r="K23165" s="1715"/>
      <c r="L23165" s="1715"/>
    </row>
    <row r="23166" spans="11:12" ht="15" customHeight="1">
      <c r="K23166" s="1715"/>
      <c r="L23166" s="1715"/>
    </row>
    <row r="23167" spans="11:12" ht="15" customHeight="1">
      <c r="K23167" s="1715"/>
      <c r="L23167" s="1715"/>
    </row>
    <row r="23168" spans="11:12" ht="15" customHeight="1">
      <c r="K23168" s="1715"/>
      <c r="L23168" s="1715"/>
    </row>
    <row r="23169" spans="11:12" ht="15" customHeight="1">
      <c r="K23169" s="1715"/>
      <c r="L23169" s="1715"/>
    </row>
    <row r="23170" spans="11:12" ht="15" customHeight="1">
      <c r="K23170" s="1715"/>
      <c r="L23170" s="1715"/>
    </row>
    <row r="23171" spans="11:12" ht="15" customHeight="1">
      <c r="K23171" s="1715"/>
      <c r="L23171" s="1715"/>
    </row>
    <row r="23172" spans="11:12" ht="15" customHeight="1">
      <c r="K23172" s="1715"/>
      <c r="L23172" s="1715"/>
    </row>
    <row r="23173" spans="11:12" ht="15" customHeight="1">
      <c r="K23173" s="1715"/>
      <c r="L23173" s="1715"/>
    </row>
    <row r="23174" spans="11:12" ht="15" customHeight="1">
      <c r="K23174" s="1715"/>
      <c r="L23174" s="1715"/>
    </row>
    <row r="23175" spans="11:12" ht="15" customHeight="1">
      <c r="K23175" s="1715"/>
      <c r="L23175" s="1715"/>
    </row>
    <row r="23176" spans="11:12" ht="15" customHeight="1">
      <c r="K23176" s="1715"/>
      <c r="L23176" s="1715"/>
    </row>
    <row r="23177" spans="11:12" ht="15" customHeight="1">
      <c r="K23177" s="1715"/>
      <c r="L23177" s="1715"/>
    </row>
    <row r="23178" spans="11:12" ht="15" customHeight="1">
      <c r="K23178" s="1715"/>
      <c r="L23178" s="1715"/>
    </row>
    <row r="23179" spans="11:12" ht="15" customHeight="1">
      <c r="K23179" s="1715"/>
      <c r="L23179" s="1715"/>
    </row>
    <row r="23180" spans="11:12" ht="15" customHeight="1">
      <c r="K23180" s="1715"/>
      <c r="L23180" s="1715"/>
    </row>
    <row r="23181" spans="11:12" ht="15" customHeight="1">
      <c r="K23181" s="1715"/>
      <c r="L23181" s="1715"/>
    </row>
    <row r="23182" spans="11:12" ht="15" customHeight="1">
      <c r="K23182" s="1715"/>
      <c r="L23182" s="1715"/>
    </row>
    <row r="23183" spans="11:12" ht="15" customHeight="1">
      <c r="K23183" s="1715"/>
      <c r="L23183" s="1715"/>
    </row>
    <row r="23184" spans="11:12" ht="15" customHeight="1">
      <c r="K23184" s="1715"/>
      <c r="L23184" s="1715"/>
    </row>
    <row r="23185" spans="11:12" ht="15" customHeight="1">
      <c r="K23185" s="1715"/>
      <c r="L23185" s="1715"/>
    </row>
    <row r="23186" spans="11:12" ht="15" customHeight="1">
      <c r="K23186" s="1715"/>
      <c r="L23186" s="1715"/>
    </row>
    <row r="23187" spans="11:12" ht="15" customHeight="1">
      <c r="K23187" s="1715"/>
      <c r="L23187" s="1715"/>
    </row>
    <row r="23188" spans="11:12" ht="15" customHeight="1">
      <c r="K23188" s="1715"/>
      <c r="L23188" s="1715"/>
    </row>
    <row r="23189" spans="11:12" ht="15" customHeight="1">
      <c r="K23189" s="1715"/>
      <c r="L23189" s="1715"/>
    </row>
    <row r="23190" spans="11:12" ht="15" customHeight="1">
      <c r="K23190" s="1715"/>
      <c r="L23190" s="1715"/>
    </row>
    <row r="23191" spans="11:12" ht="15" customHeight="1">
      <c r="K23191" s="1715"/>
      <c r="L23191" s="1715"/>
    </row>
    <row r="23192" spans="11:12" ht="15" customHeight="1">
      <c r="K23192" s="1715"/>
      <c r="L23192" s="1715"/>
    </row>
    <row r="23193" spans="11:12" ht="15" customHeight="1">
      <c r="K23193" s="1715"/>
      <c r="L23193" s="1715"/>
    </row>
    <row r="23194" spans="11:12" ht="15" customHeight="1">
      <c r="K23194" s="1715"/>
      <c r="L23194" s="1715"/>
    </row>
    <row r="23195" spans="11:12" ht="15" customHeight="1">
      <c r="K23195" s="1715"/>
      <c r="L23195" s="1715"/>
    </row>
    <row r="23196" spans="11:12" ht="15" customHeight="1">
      <c r="K23196" s="1715"/>
      <c r="L23196" s="1715"/>
    </row>
    <row r="23197" spans="11:12" ht="15" customHeight="1">
      <c r="K23197" s="1715"/>
      <c r="L23197" s="1715"/>
    </row>
    <row r="23198" spans="11:12" ht="15" customHeight="1">
      <c r="K23198" s="1715"/>
      <c r="L23198" s="1715"/>
    </row>
    <row r="23199" spans="11:12" ht="15" customHeight="1">
      <c r="K23199" s="1715"/>
      <c r="L23199" s="1715"/>
    </row>
    <row r="23200" spans="11:12" ht="15" customHeight="1">
      <c r="K23200" s="1715"/>
      <c r="L23200" s="1715"/>
    </row>
    <row r="23201" spans="11:12" ht="15" customHeight="1">
      <c r="K23201" s="1715"/>
      <c r="L23201" s="1715"/>
    </row>
    <row r="23202" spans="11:12" ht="15" customHeight="1">
      <c r="K23202" s="1715"/>
      <c r="L23202" s="1715"/>
    </row>
    <row r="23203" spans="11:12" ht="15" customHeight="1">
      <c r="K23203" s="1715"/>
      <c r="L23203" s="1715"/>
    </row>
    <row r="23204" spans="11:12" ht="15" customHeight="1">
      <c r="K23204" s="1715"/>
      <c r="L23204" s="1715"/>
    </row>
    <row r="23205" spans="11:12" ht="15" customHeight="1">
      <c r="K23205" s="1715"/>
      <c r="L23205" s="1715"/>
    </row>
    <row r="23206" spans="11:12" ht="15" customHeight="1">
      <c r="K23206" s="1715"/>
      <c r="L23206" s="1715"/>
    </row>
    <row r="23207" spans="11:12" ht="15" customHeight="1">
      <c r="K23207" s="1715"/>
      <c r="L23207" s="1715"/>
    </row>
    <row r="23208" spans="11:12" ht="15" customHeight="1">
      <c r="K23208" s="1715"/>
      <c r="L23208" s="1715"/>
    </row>
    <row r="23209" spans="11:12" ht="15" customHeight="1">
      <c r="K23209" s="1715"/>
      <c r="L23209" s="1715"/>
    </row>
    <row r="23210" spans="11:12" ht="15" customHeight="1">
      <c r="K23210" s="1715"/>
      <c r="L23210" s="1715"/>
    </row>
    <row r="23211" spans="11:12" ht="15" customHeight="1">
      <c r="K23211" s="1715"/>
      <c r="L23211" s="1715"/>
    </row>
    <row r="23212" spans="11:12" ht="15" customHeight="1">
      <c r="K23212" s="1715"/>
      <c r="L23212" s="1715"/>
    </row>
    <row r="23213" spans="11:12" ht="15" customHeight="1">
      <c r="K23213" s="1715"/>
      <c r="L23213" s="1715"/>
    </row>
    <row r="23214" spans="11:12" ht="15" customHeight="1">
      <c r="K23214" s="1715"/>
      <c r="L23214" s="1715"/>
    </row>
    <row r="23215" spans="11:12" ht="15" customHeight="1">
      <c r="K23215" s="1715"/>
      <c r="L23215" s="1715"/>
    </row>
    <row r="23216" spans="11:12" ht="15" customHeight="1">
      <c r="K23216" s="1715"/>
      <c r="L23216" s="1715"/>
    </row>
    <row r="23217" spans="11:12" ht="15" customHeight="1">
      <c r="K23217" s="1715"/>
      <c r="L23217" s="1715"/>
    </row>
    <row r="23218" spans="11:12" ht="15" customHeight="1">
      <c r="K23218" s="1715"/>
      <c r="L23218" s="1715"/>
    </row>
    <row r="23219" spans="11:12" ht="15" customHeight="1">
      <c r="K23219" s="1715"/>
      <c r="L23219" s="1715"/>
    </row>
    <row r="23220" spans="11:12" ht="15" customHeight="1">
      <c r="K23220" s="1715"/>
      <c r="L23220" s="1715"/>
    </row>
    <row r="23221" spans="11:12" ht="15" customHeight="1">
      <c r="K23221" s="1715"/>
      <c r="L23221" s="1715"/>
    </row>
    <row r="23222" spans="11:12" ht="15" customHeight="1">
      <c r="K23222" s="1715"/>
      <c r="L23222" s="1715"/>
    </row>
    <row r="23223" spans="11:12" ht="15" customHeight="1">
      <c r="K23223" s="1715"/>
      <c r="L23223" s="1715"/>
    </row>
    <row r="23224" spans="11:12" ht="15" customHeight="1">
      <c r="K23224" s="1715"/>
      <c r="L23224" s="1715"/>
    </row>
    <row r="23225" spans="11:12" ht="15" customHeight="1">
      <c r="K23225" s="1715"/>
      <c r="L23225" s="1715"/>
    </row>
    <row r="23226" spans="11:12" ht="15" customHeight="1">
      <c r="K23226" s="1715"/>
      <c r="L23226" s="1715"/>
    </row>
    <row r="23227" spans="11:12" ht="15" customHeight="1">
      <c r="K23227" s="1715"/>
      <c r="L23227" s="1715"/>
    </row>
    <row r="23228" spans="11:12" ht="15" customHeight="1">
      <c r="K23228" s="1715"/>
      <c r="L23228" s="1715"/>
    </row>
    <row r="23229" spans="11:12" ht="15" customHeight="1">
      <c r="K23229" s="1715"/>
      <c r="L23229" s="1715"/>
    </row>
    <row r="23230" spans="11:12" ht="15" customHeight="1">
      <c r="K23230" s="1715"/>
      <c r="L23230" s="1715"/>
    </row>
    <row r="23231" spans="11:12" ht="15" customHeight="1">
      <c r="K23231" s="1715"/>
      <c r="L23231" s="1715"/>
    </row>
    <row r="23232" spans="11:12" ht="15" customHeight="1">
      <c r="K23232" s="1715"/>
      <c r="L23232" s="1715"/>
    </row>
    <row r="23233" spans="11:12" ht="15" customHeight="1">
      <c r="K23233" s="1715"/>
      <c r="L23233" s="1715"/>
    </row>
    <row r="23234" spans="11:12" ht="15" customHeight="1">
      <c r="K23234" s="1715"/>
      <c r="L23234" s="1715"/>
    </row>
    <row r="23235" spans="11:12" ht="15" customHeight="1">
      <c r="K23235" s="1715"/>
      <c r="L23235" s="1715"/>
    </row>
    <row r="23236" spans="11:12" ht="15" customHeight="1">
      <c r="K23236" s="1715"/>
      <c r="L23236" s="1715"/>
    </row>
    <row r="23237" spans="11:12" ht="15" customHeight="1">
      <c r="K23237" s="1715"/>
      <c r="L23237" s="1715"/>
    </row>
    <row r="23238" spans="11:12" ht="15" customHeight="1">
      <c r="K23238" s="1715"/>
      <c r="L23238" s="1715"/>
    </row>
    <row r="23239" spans="11:12" ht="15" customHeight="1">
      <c r="K23239" s="1715"/>
      <c r="L23239" s="1715"/>
    </row>
    <row r="23240" spans="11:12" ht="15" customHeight="1">
      <c r="K23240" s="1715"/>
      <c r="L23240" s="1715"/>
    </row>
    <row r="23241" spans="11:12" ht="15" customHeight="1">
      <c r="K23241" s="1715"/>
      <c r="L23241" s="1715"/>
    </row>
    <row r="23242" spans="11:12" ht="15" customHeight="1">
      <c r="K23242" s="1715"/>
      <c r="L23242" s="1715"/>
    </row>
    <row r="23243" spans="11:12" ht="15" customHeight="1">
      <c r="K23243" s="1715"/>
      <c r="L23243" s="1715"/>
    </row>
    <row r="23244" spans="11:12" ht="15" customHeight="1">
      <c r="K23244" s="1715"/>
      <c r="L23244" s="1715"/>
    </row>
    <row r="23245" spans="11:12" ht="15" customHeight="1">
      <c r="K23245" s="1715"/>
      <c r="L23245" s="1715"/>
    </row>
    <row r="23246" spans="11:12" ht="15" customHeight="1">
      <c r="K23246" s="1715"/>
      <c r="L23246" s="1715"/>
    </row>
    <row r="23247" spans="11:12" ht="15" customHeight="1">
      <c r="K23247" s="1715"/>
      <c r="L23247" s="1715"/>
    </row>
    <row r="23248" spans="11:12" ht="15" customHeight="1">
      <c r="K23248" s="1715"/>
      <c r="L23248" s="1715"/>
    </row>
    <row r="23249" spans="11:12" ht="15" customHeight="1">
      <c r="K23249" s="1715"/>
      <c r="L23249" s="1715"/>
    </row>
    <row r="23250" spans="11:12" ht="15" customHeight="1">
      <c r="K23250" s="1715"/>
      <c r="L23250" s="1715"/>
    </row>
    <row r="23251" spans="11:12" ht="15" customHeight="1">
      <c r="K23251" s="1715"/>
      <c r="L23251" s="1715"/>
    </row>
    <row r="23252" spans="11:12" ht="15" customHeight="1">
      <c r="K23252" s="1715"/>
      <c r="L23252" s="1715"/>
    </row>
    <row r="23253" spans="11:12" ht="15" customHeight="1">
      <c r="K23253" s="1715"/>
      <c r="L23253" s="1715"/>
    </row>
    <row r="23254" spans="11:12" ht="15" customHeight="1">
      <c r="K23254" s="1715"/>
      <c r="L23254" s="1715"/>
    </row>
    <row r="23255" spans="11:12" ht="15" customHeight="1">
      <c r="K23255" s="1715"/>
      <c r="L23255" s="1715"/>
    </row>
    <row r="23256" spans="11:12" ht="15" customHeight="1">
      <c r="K23256" s="1715"/>
      <c r="L23256" s="1715"/>
    </row>
    <row r="23257" spans="11:12" ht="15" customHeight="1">
      <c r="K23257" s="1715"/>
      <c r="L23257" s="1715"/>
    </row>
    <row r="23258" spans="11:12" ht="15" customHeight="1">
      <c r="K23258" s="1715"/>
      <c r="L23258" s="1715"/>
    </row>
    <row r="23259" spans="11:12" ht="15" customHeight="1">
      <c r="K23259" s="1715"/>
      <c r="L23259" s="1715"/>
    </row>
    <row r="23260" spans="11:12" ht="15" customHeight="1">
      <c r="K23260" s="1715"/>
      <c r="L23260" s="1715"/>
    </row>
    <row r="23261" spans="11:12" ht="15" customHeight="1">
      <c r="K23261" s="1715"/>
      <c r="L23261" s="1715"/>
    </row>
    <row r="23262" spans="11:12" ht="15" customHeight="1">
      <c r="K23262" s="1715"/>
      <c r="L23262" s="1715"/>
    </row>
    <row r="23263" spans="11:12" ht="15" customHeight="1">
      <c r="K23263" s="1715"/>
      <c r="L23263" s="1715"/>
    </row>
    <row r="23264" spans="11:12" ht="15" customHeight="1">
      <c r="K23264" s="1715"/>
      <c r="L23264" s="1715"/>
    </row>
    <row r="23265" spans="11:12" ht="15" customHeight="1">
      <c r="K23265" s="1715"/>
      <c r="L23265" s="1715"/>
    </row>
    <row r="23266" spans="11:12" ht="15" customHeight="1">
      <c r="K23266" s="1715"/>
      <c r="L23266" s="1715"/>
    </row>
    <row r="23267" spans="11:12" ht="15" customHeight="1">
      <c r="K23267" s="1715"/>
      <c r="L23267" s="1715"/>
    </row>
    <row r="23268" spans="11:12" ht="15" customHeight="1">
      <c r="K23268" s="1715"/>
      <c r="L23268" s="1715"/>
    </row>
    <row r="23269" spans="11:12" ht="15" customHeight="1">
      <c r="K23269" s="1715"/>
      <c r="L23269" s="1715"/>
    </row>
    <row r="23270" spans="11:12" ht="15" customHeight="1">
      <c r="K23270" s="1715"/>
      <c r="L23270" s="1715"/>
    </row>
    <row r="23271" spans="11:12" ht="15" customHeight="1">
      <c r="K23271" s="1715"/>
      <c r="L23271" s="1715"/>
    </row>
    <row r="23272" spans="11:12" ht="15" customHeight="1">
      <c r="K23272" s="1715"/>
      <c r="L23272" s="1715"/>
    </row>
    <row r="23273" spans="11:12" ht="15" customHeight="1">
      <c r="K23273" s="1715"/>
      <c r="L23273" s="1715"/>
    </row>
    <row r="23274" spans="11:12" ht="15" customHeight="1">
      <c r="K23274" s="1715"/>
      <c r="L23274" s="1715"/>
    </row>
    <row r="23275" spans="11:12" ht="15" customHeight="1">
      <c r="K23275" s="1715"/>
      <c r="L23275" s="1715"/>
    </row>
    <row r="23276" spans="11:12" ht="15" customHeight="1">
      <c r="K23276" s="1715"/>
      <c r="L23276" s="1715"/>
    </row>
    <row r="23277" spans="11:12" ht="15" customHeight="1">
      <c r="K23277" s="1715"/>
      <c r="L23277" s="1715"/>
    </row>
    <row r="23278" spans="11:12" ht="15" customHeight="1">
      <c r="K23278" s="1715"/>
      <c r="L23278" s="1715"/>
    </row>
    <row r="23279" spans="11:12" ht="15" customHeight="1">
      <c r="K23279" s="1715"/>
      <c r="L23279" s="1715"/>
    </row>
    <row r="23280" spans="11:12" ht="15" customHeight="1">
      <c r="K23280" s="1715"/>
      <c r="L23280" s="1715"/>
    </row>
    <row r="23281" spans="11:12" ht="15" customHeight="1">
      <c r="K23281" s="1715"/>
      <c r="L23281" s="1715"/>
    </row>
    <row r="23282" spans="11:12" ht="15" customHeight="1">
      <c r="K23282" s="1715"/>
      <c r="L23282" s="1715"/>
    </row>
    <row r="23283" spans="11:12" ht="15" customHeight="1">
      <c r="K23283" s="1715"/>
      <c r="L23283" s="1715"/>
    </row>
    <row r="23284" spans="11:12" ht="15" customHeight="1">
      <c r="K23284" s="1715"/>
      <c r="L23284" s="1715"/>
    </row>
    <row r="23285" spans="11:12" ht="15" customHeight="1">
      <c r="K23285" s="1715"/>
      <c r="L23285" s="1715"/>
    </row>
    <row r="23286" spans="11:12" ht="15" customHeight="1">
      <c r="K23286" s="1715"/>
      <c r="L23286" s="1715"/>
    </row>
    <row r="23287" spans="11:12" ht="15" customHeight="1">
      <c r="K23287" s="1715"/>
      <c r="L23287" s="1715"/>
    </row>
    <row r="23288" spans="11:12" ht="15" customHeight="1">
      <c r="K23288" s="1715"/>
      <c r="L23288" s="1715"/>
    </row>
    <row r="23289" spans="11:12" ht="15" customHeight="1">
      <c r="K23289" s="1715"/>
      <c r="L23289" s="1715"/>
    </row>
    <row r="23290" spans="11:12" ht="15" customHeight="1">
      <c r="K23290" s="1715"/>
      <c r="L23290" s="1715"/>
    </row>
    <row r="23291" spans="11:12" ht="15" customHeight="1">
      <c r="K23291" s="1715"/>
      <c r="L23291" s="1715"/>
    </row>
    <row r="23292" spans="11:12" ht="15" customHeight="1">
      <c r="K23292" s="1715"/>
      <c r="L23292" s="1715"/>
    </row>
    <row r="23293" spans="11:12" ht="15" customHeight="1">
      <c r="K23293" s="1715"/>
      <c r="L23293" s="1715"/>
    </row>
    <row r="23294" spans="11:12" ht="15" customHeight="1">
      <c r="K23294" s="1715"/>
      <c r="L23294" s="1715"/>
    </row>
    <row r="23295" spans="11:12" ht="15" customHeight="1">
      <c r="K23295" s="1715"/>
      <c r="L23295" s="1715"/>
    </row>
    <row r="23296" spans="11:12" ht="15" customHeight="1">
      <c r="K23296" s="1715"/>
      <c r="L23296" s="1715"/>
    </row>
    <row r="23297" spans="11:12" ht="15" customHeight="1">
      <c r="K23297" s="1715"/>
      <c r="L23297" s="1715"/>
    </row>
    <row r="23298" spans="11:12" ht="15" customHeight="1">
      <c r="K23298" s="1715"/>
      <c r="L23298" s="1715"/>
    </row>
    <row r="23299" spans="11:12" ht="15" customHeight="1">
      <c r="K23299" s="1715"/>
      <c r="L23299" s="1715"/>
    </row>
    <row r="23300" spans="11:12" ht="15" customHeight="1">
      <c r="K23300" s="1715"/>
      <c r="L23300" s="1715"/>
    </row>
    <row r="23301" spans="11:12" ht="15" customHeight="1">
      <c r="K23301" s="1715"/>
      <c r="L23301" s="1715"/>
    </row>
    <row r="23302" spans="11:12" ht="15" customHeight="1">
      <c r="K23302" s="1715"/>
      <c r="L23302" s="1715"/>
    </row>
    <row r="23303" spans="11:12" ht="15" customHeight="1">
      <c r="K23303" s="1715"/>
      <c r="L23303" s="1715"/>
    </row>
    <row r="23304" spans="11:12" ht="15" customHeight="1">
      <c r="K23304" s="1715"/>
      <c r="L23304" s="1715"/>
    </row>
    <row r="23305" spans="11:12" ht="15" customHeight="1">
      <c r="K23305" s="1715"/>
      <c r="L23305" s="1715"/>
    </row>
    <row r="23306" spans="11:12" ht="15" customHeight="1">
      <c r="K23306" s="1715"/>
      <c r="L23306" s="1715"/>
    </row>
    <row r="23307" spans="11:12" ht="15" customHeight="1">
      <c r="K23307" s="1715"/>
      <c r="L23307" s="1715"/>
    </row>
    <row r="23308" spans="11:12" ht="15" customHeight="1">
      <c r="K23308" s="1715"/>
      <c r="L23308" s="1715"/>
    </row>
    <row r="23309" spans="11:12" ht="15" customHeight="1">
      <c r="K23309" s="1715"/>
      <c r="L23309" s="1715"/>
    </row>
    <row r="23310" spans="11:12" ht="15" customHeight="1">
      <c r="K23310" s="1715"/>
      <c r="L23310" s="1715"/>
    </row>
    <row r="23311" spans="11:12" ht="15" customHeight="1">
      <c r="K23311" s="1715"/>
      <c r="L23311" s="1715"/>
    </row>
    <row r="23312" spans="11:12" ht="15" customHeight="1">
      <c r="K23312" s="1715"/>
      <c r="L23312" s="1715"/>
    </row>
    <row r="23313" spans="11:12" ht="15" customHeight="1">
      <c r="K23313" s="1715"/>
      <c r="L23313" s="1715"/>
    </row>
    <row r="23314" spans="11:12" ht="15" customHeight="1">
      <c r="K23314" s="1715"/>
      <c r="L23314" s="1715"/>
    </row>
    <row r="23315" spans="11:12" ht="15" customHeight="1">
      <c r="K23315" s="1715"/>
      <c r="L23315" s="1715"/>
    </row>
    <row r="23316" spans="11:12" ht="15" customHeight="1">
      <c r="K23316" s="1715"/>
      <c r="L23316" s="1715"/>
    </row>
    <row r="23317" spans="11:12" ht="15" customHeight="1">
      <c r="K23317" s="1715"/>
      <c r="L23317" s="1715"/>
    </row>
    <row r="23318" spans="11:12" ht="15" customHeight="1">
      <c r="K23318" s="1715"/>
      <c r="L23318" s="1715"/>
    </row>
    <row r="23319" spans="11:12" ht="15" customHeight="1">
      <c r="K23319" s="1715"/>
      <c r="L23319" s="1715"/>
    </row>
    <row r="23320" spans="11:12" ht="15" customHeight="1">
      <c r="K23320" s="1715"/>
      <c r="L23320" s="1715"/>
    </row>
    <row r="23321" spans="11:12" ht="15" customHeight="1">
      <c r="K23321" s="1715"/>
      <c r="L23321" s="1715"/>
    </row>
    <row r="23322" spans="11:12" ht="15" customHeight="1">
      <c r="K23322" s="1715"/>
      <c r="L23322" s="1715"/>
    </row>
    <row r="23323" spans="11:12" ht="15" customHeight="1">
      <c r="K23323" s="1715"/>
      <c r="L23323" s="1715"/>
    </row>
    <row r="23324" spans="11:12" ht="15" customHeight="1">
      <c r="K23324" s="1715"/>
      <c r="L23324" s="1715"/>
    </row>
    <row r="23325" spans="11:12" ht="15" customHeight="1">
      <c r="K23325" s="1715"/>
      <c r="L23325" s="1715"/>
    </row>
    <row r="23326" spans="11:12" ht="15" customHeight="1">
      <c r="K23326" s="1715"/>
      <c r="L23326" s="1715"/>
    </row>
    <row r="23327" spans="11:12" ht="15" customHeight="1">
      <c r="K23327" s="1715"/>
      <c r="L23327" s="1715"/>
    </row>
    <row r="23328" spans="11:12" ht="15" customHeight="1">
      <c r="K23328" s="1715"/>
      <c r="L23328" s="1715"/>
    </row>
    <row r="23329" spans="11:12" ht="15" customHeight="1">
      <c r="K23329" s="1715"/>
      <c r="L23329" s="1715"/>
    </row>
    <row r="23330" spans="11:12" ht="15" customHeight="1">
      <c r="K23330" s="1715"/>
      <c r="L23330" s="1715"/>
    </row>
    <row r="23331" spans="11:12" ht="15" customHeight="1">
      <c r="K23331" s="1715"/>
      <c r="L23331" s="1715"/>
    </row>
    <row r="23332" spans="11:12" ht="15" customHeight="1">
      <c r="K23332" s="1715"/>
      <c r="L23332" s="1715"/>
    </row>
    <row r="23333" spans="11:12" ht="15" customHeight="1">
      <c r="K23333" s="1715"/>
      <c r="L23333" s="1715"/>
    </row>
    <row r="23334" spans="11:12" ht="15" customHeight="1">
      <c r="K23334" s="1715"/>
      <c r="L23334" s="1715"/>
    </row>
    <row r="23335" spans="11:12" ht="15" customHeight="1">
      <c r="K23335" s="1715"/>
      <c r="L23335" s="1715"/>
    </row>
    <row r="23336" spans="11:12" ht="15" customHeight="1">
      <c r="K23336" s="1715"/>
      <c r="L23336" s="1715"/>
    </row>
    <row r="23337" spans="11:12" ht="15" customHeight="1">
      <c r="K23337" s="1715"/>
      <c r="L23337" s="1715"/>
    </row>
    <row r="23338" spans="11:12" ht="15" customHeight="1">
      <c r="K23338" s="1715"/>
      <c r="L23338" s="1715"/>
    </row>
    <row r="23339" spans="11:12" ht="15" customHeight="1">
      <c r="K23339" s="1715"/>
      <c r="L23339" s="1715"/>
    </row>
    <row r="23340" spans="11:12" ht="15" customHeight="1">
      <c r="K23340" s="1715"/>
      <c r="L23340" s="1715"/>
    </row>
    <row r="23341" spans="11:12" ht="15" customHeight="1">
      <c r="K23341" s="1715"/>
      <c r="L23341" s="1715"/>
    </row>
    <row r="23342" spans="11:12" ht="15" customHeight="1">
      <c r="K23342" s="1715"/>
      <c r="L23342" s="1715"/>
    </row>
    <row r="23343" spans="11:12" ht="15" customHeight="1">
      <c r="K23343" s="1715"/>
      <c r="L23343" s="1715"/>
    </row>
    <row r="23344" spans="11:12" ht="15" customHeight="1">
      <c r="K23344" s="1715"/>
      <c r="L23344" s="1715"/>
    </row>
    <row r="23345" spans="11:12" ht="15" customHeight="1">
      <c r="K23345" s="1715"/>
      <c r="L23345" s="1715"/>
    </row>
    <row r="23346" spans="11:12" ht="15" customHeight="1">
      <c r="K23346" s="1715"/>
      <c r="L23346" s="1715"/>
    </row>
    <row r="23347" spans="11:12" ht="15" customHeight="1">
      <c r="K23347" s="1715"/>
      <c r="L23347" s="1715"/>
    </row>
    <row r="23348" spans="11:12" ht="15" customHeight="1">
      <c r="K23348" s="1715"/>
      <c r="L23348" s="1715"/>
    </row>
    <row r="23349" spans="11:12" ht="15" customHeight="1">
      <c r="K23349" s="1715"/>
      <c r="L23349" s="1715"/>
    </row>
    <row r="23350" spans="11:12" ht="15" customHeight="1">
      <c r="K23350" s="1715"/>
      <c r="L23350" s="1715"/>
    </row>
    <row r="23351" spans="11:12" ht="15" customHeight="1">
      <c r="K23351" s="1715"/>
      <c r="L23351" s="1715"/>
    </row>
    <row r="23352" spans="11:12" ht="15" customHeight="1">
      <c r="K23352" s="1715"/>
      <c r="L23352" s="1715"/>
    </row>
    <row r="23353" spans="11:12" ht="15" customHeight="1">
      <c r="K23353" s="1715"/>
      <c r="L23353" s="1715"/>
    </row>
    <row r="23354" spans="11:12" ht="15" customHeight="1">
      <c r="K23354" s="1715"/>
      <c r="L23354" s="1715"/>
    </row>
    <row r="23355" spans="11:12" ht="15" customHeight="1">
      <c r="K23355" s="1715"/>
      <c r="L23355" s="1715"/>
    </row>
    <row r="23356" spans="11:12" ht="15" customHeight="1">
      <c r="K23356" s="1715"/>
      <c r="L23356" s="1715"/>
    </row>
    <row r="23357" spans="11:12" ht="15" customHeight="1">
      <c r="K23357" s="1715"/>
      <c r="L23357" s="1715"/>
    </row>
    <row r="23358" spans="11:12" ht="15" customHeight="1">
      <c r="K23358" s="1715"/>
      <c r="L23358" s="1715"/>
    </row>
    <row r="23359" spans="11:12" ht="15" customHeight="1">
      <c r="K23359" s="1715"/>
      <c r="L23359" s="1715"/>
    </row>
    <row r="23360" spans="11:12" ht="15" customHeight="1">
      <c r="K23360" s="1715"/>
      <c r="L23360" s="1715"/>
    </row>
    <row r="23361" spans="11:12" ht="15" customHeight="1">
      <c r="K23361" s="1715"/>
      <c r="L23361" s="1715"/>
    </row>
    <row r="23362" spans="11:12" ht="15" customHeight="1">
      <c r="K23362" s="1715"/>
      <c r="L23362" s="1715"/>
    </row>
    <row r="23363" spans="11:12" ht="15" customHeight="1">
      <c r="K23363" s="1715"/>
      <c r="L23363" s="1715"/>
    </row>
    <row r="23364" spans="11:12" ht="15" customHeight="1">
      <c r="K23364" s="1715"/>
      <c r="L23364" s="1715"/>
    </row>
    <row r="23365" spans="11:12" ht="15" customHeight="1">
      <c r="K23365" s="1715"/>
      <c r="L23365" s="1715"/>
    </row>
    <row r="23366" spans="11:12" ht="15" customHeight="1">
      <c r="K23366" s="1715"/>
      <c r="L23366" s="1715"/>
    </row>
    <row r="23367" spans="11:12" ht="15" customHeight="1">
      <c r="K23367" s="1715"/>
      <c r="L23367" s="1715"/>
    </row>
    <row r="23368" spans="11:12" ht="15" customHeight="1">
      <c r="K23368" s="1715"/>
      <c r="L23368" s="1715"/>
    </row>
    <row r="23369" spans="11:12" ht="15" customHeight="1">
      <c r="K23369" s="1715"/>
      <c r="L23369" s="1715"/>
    </row>
    <row r="23370" spans="11:12" ht="15" customHeight="1">
      <c r="K23370" s="1715"/>
      <c r="L23370" s="1715"/>
    </row>
    <row r="23371" spans="11:12" ht="15" customHeight="1">
      <c r="K23371" s="1715"/>
      <c r="L23371" s="1715"/>
    </row>
    <row r="23372" spans="11:12" ht="15" customHeight="1">
      <c r="K23372" s="1715"/>
      <c r="L23372" s="1715"/>
    </row>
    <row r="23373" spans="11:12" ht="15" customHeight="1">
      <c r="K23373" s="1715"/>
      <c r="L23373" s="1715"/>
    </row>
    <row r="23374" spans="11:12" ht="15" customHeight="1">
      <c r="K23374" s="1715"/>
      <c r="L23374" s="1715"/>
    </row>
    <row r="23375" spans="11:12" ht="15" customHeight="1">
      <c r="K23375" s="1715"/>
      <c r="L23375" s="1715"/>
    </row>
    <row r="23376" spans="11:12" ht="15" customHeight="1">
      <c r="K23376" s="1715"/>
      <c r="L23376" s="1715"/>
    </row>
    <row r="23377" spans="11:12" ht="15" customHeight="1">
      <c r="K23377" s="1715"/>
      <c r="L23377" s="1715"/>
    </row>
    <row r="23378" spans="11:12" ht="15" customHeight="1">
      <c r="K23378" s="1715"/>
      <c r="L23378" s="1715"/>
    </row>
    <row r="23379" spans="11:12" ht="15" customHeight="1">
      <c r="K23379" s="1715"/>
      <c r="L23379" s="1715"/>
    </row>
    <row r="23380" spans="11:12" ht="15" customHeight="1">
      <c r="K23380" s="1715"/>
      <c r="L23380" s="1715"/>
    </row>
    <row r="23381" spans="11:12" ht="15" customHeight="1">
      <c r="K23381" s="1715"/>
      <c r="L23381" s="1715"/>
    </row>
    <row r="23382" spans="11:12" ht="15" customHeight="1">
      <c r="K23382" s="1715"/>
      <c r="L23382" s="1715"/>
    </row>
    <row r="23383" spans="11:12" ht="15" customHeight="1">
      <c r="K23383" s="1715"/>
      <c r="L23383" s="1715"/>
    </row>
    <row r="23384" spans="11:12" ht="15" customHeight="1">
      <c r="K23384" s="1715"/>
      <c r="L23384" s="1715"/>
    </row>
    <row r="23385" spans="11:12" ht="15" customHeight="1">
      <c r="K23385" s="1715"/>
      <c r="L23385" s="1715"/>
    </row>
    <row r="23386" spans="11:12" ht="15" customHeight="1">
      <c r="K23386" s="1715"/>
      <c r="L23386" s="1715"/>
    </row>
    <row r="23387" spans="11:12" ht="15" customHeight="1">
      <c r="K23387" s="1715"/>
      <c r="L23387" s="1715"/>
    </row>
    <row r="23388" spans="11:12" ht="15" customHeight="1">
      <c r="K23388" s="1715"/>
      <c r="L23388" s="1715"/>
    </row>
    <row r="23389" spans="11:12" ht="15" customHeight="1">
      <c r="K23389" s="1715"/>
      <c r="L23389" s="1715"/>
    </row>
    <row r="23390" spans="11:12" ht="15" customHeight="1">
      <c r="K23390" s="1715"/>
      <c r="L23390" s="1715"/>
    </row>
    <row r="23391" spans="11:12" ht="15" customHeight="1">
      <c r="K23391" s="1715"/>
      <c r="L23391" s="1715"/>
    </row>
    <row r="23392" spans="11:12" ht="15" customHeight="1">
      <c r="K23392" s="1715"/>
      <c r="L23392" s="1715"/>
    </row>
    <row r="23393" spans="11:12" ht="15" customHeight="1">
      <c r="K23393" s="1715"/>
      <c r="L23393" s="1715"/>
    </row>
    <row r="23394" spans="11:12" ht="15" customHeight="1">
      <c r="K23394" s="1715"/>
      <c r="L23394" s="1715"/>
    </row>
    <row r="23395" spans="11:12" ht="15" customHeight="1">
      <c r="K23395" s="1715"/>
      <c r="L23395" s="1715"/>
    </row>
    <row r="23396" spans="11:12" ht="15" customHeight="1">
      <c r="K23396" s="1715"/>
      <c r="L23396" s="1715"/>
    </row>
    <row r="23397" spans="11:12" ht="15" customHeight="1">
      <c r="K23397" s="1715"/>
      <c r="L23397" s="1715"/>
    </row>
    <row r="23398" spans="11:12" ht="15" customHeight="1">
      <c r="K23398" s="1715"/>
      <c r="L23398" s="1715"/>
    </row>
    <row r="23399" spans="11:12" ht="15" customHeight="1">
      <c r="K23399" s="1715"/>
      <c r="L23399" s="1715"/>
    </row>
    <row r="23400" spans="11:12" ht="15" customHeight="1">
      <c r="K23400" s="1715"/>
      <c r="L23400" s="1715"/>
    </row>
    <row r="23401" spans="11:12" ht="15" customHeight="1">
      <c r="K23401" s="1715"/>
      <c r="L23401" s="1715"/>
    </row>
    <row r="23402" spans="11:12" ht="15" customHeight="1">
      <c r="K23402" s="1715"/>
      <c r="L23402" s="1715"/>
    </row>
    <row r="23403" spans="11:12" ht="15" customHeight="1">
      <c r="K23403" s="1715"/>
      <c r="L23403" s="1715"/>
    </row>
    <row r="23404" spans="11:12" ht="15" customHeight="1">
      <c r="K23404" s="1715"/>
      <c r="L23404" s="1715"/>
    </row>
    <row r="23405" spans="11:12" ht="15" customHeight="1">
      <c r="K23405" s="1715"/>
      <c r="L23405" s="1715"/>
    </row>
    <row r="23406" spans="11:12" ht="15" customHeight="1">
      <c r="K23406" s="1715"/>
      <c r="L23406" s="1715"/>
    </row>
    <row r="23407" spans="11:12" ht="15" customHeight="1">
      <c r="K23407" s="1715"/>
      <c r="L23407" s="1715"/>
    </row>
    <row r="23408" spans="11:12" ht="15" customHeight="1">
      <c r="K23408" s="1715"/>
      <c r="L23408" s="1715"/>
    </row>
    <row r="23409" spans="11:12" ht="15" customHeight="1">
      <c r="K23409" s="1715"/>
      <c r="L23409" s="1715"/>
    </row>
    <row r="23410" spans="11:12" ht="15" customHeight="1">
      <c r="K23410" s="1715"/>
      <c r="L23410" s="1715"/>
    </row>
    <row r="23411" spans="11:12" ht="15" customHeight="1">
      <c r="K23411" s="1715"/>
      <c r="L23411" s="1715"/>
    </row>
    <row r="23412" spans="11:12" ht="15" customHeight="1">
      <c r="K23412" s="1715"/>
      <c r="L23412" s="1715"/>
    </row>
    <row r="23413" spans="11:12" ht="15" customHeight="1">
      <c r="K23413" s="1715"/>
      <c r="L23413" s="1715"/>
    </row>
    <row r="23414" spans="11:12" ht="15" customHeight="1">
      <c r="K23414" s="1715"/>
      <c r="L23414" s="1715"/>
    </row>
    <row r="23415" spans="11:12" ht="15" customHeight="1">
      <c r="K23415" s="1715"/>
      <c r="L23415" s="1715"/>
    </row>
    <row r="23416" spans="11:12" ht="15" customHeight="1">
      <c r="K23416" s="1715"/>
      <c r="L23416" s="1715"/>
    </row>
    <row r="23417" spans="11:12" ht="15" customHeight="1">
      <c r="K23417" s="1715"/>
      <c r="L23417" s="1715"/>
    </row>
    <row r="23418" spans="11:12" ht="15" customHeight="1">
      <c r="K23418" s="1715"/>
      <c r="L23418" s="1715"/>
    </row>
    <row r="23419" spans="11:12" ht="15" customHeight="1">
      <c r="K23419" s="1715"/>
      <c r="L23419" s="1715"/>
    </row>
    <row r="23420" spans="11:12" ht="15" customHeight="1">
      <c r="K23420" s="1715"/>
      <c r="L23420" s="1715"/>
    </row>
    <row r="23421" spans="11:12" ht="15" customHeight="1">
      <c r="K23421" s="1715"/>
      <c r="L23421" s="1715"/>
    </row>
    <row r="23422" spans="11:12" ht="15" customHeight="1">
      <c r="K23422" s="1715"/>
      <c r="L23422" s="1715"/>
    </row>
    <row r="23423" spans="11:12" ht="15" customHeight="1">
      <c r="K23423" s="1715"/>
      <c r="L23423" s="1715"/>
    </row>
    <row r="23424" spans="11:12" ht="15" customHeight="1">
      <c r="K23424" s="1715"/>
      <c r="L23424" s="1715"/>
    </row>
    <row r="23425" spans="11:12" ht="15" customHeight="1">
      <c r="K23425" s="1715"/>
      <c r="L23425" s="1715"/>
    </row>
    <row r="23426" spans="11:12" ht="15" customHeight="1">
      <c r="K23426" s="1715"/>
      <c r="L23426" s="1715"/>
    </row>
    <row r="23427" spans="11:12" ht="15" customHeight="1">
      <c r="K23427" s="1715"/>
      <c r="L23427" s="1715"/>
    </row>
    <row r="23428" spans="11:12" ht="15" customHeight="1">
      <c r="K23428" s="1715"/>
      <c r="L23428" s="1715"/>
    </row>
    <row r="23429" spans="11:12" ht="15" customHeight="1">
      <c r="K23429" s="1715"/>
      <c r="L23429" s="1715"/>
    </row>
    <row r="23430" spans="11:12" ht="15" customHeight="1">
      <c r="K23430" s="1715"/>
      <c r="L23430" s="1715"/>
    </row>
    <row r="23431" spans="11:12" ht="15" customHeight="1">
      <c r="K23431" s="1715"/>
      <c r="L23431" s="1715"/>
    </row>
    <row r="23432" spans="11:12" ht="15" customHeight="1">
      <c r="K23432" s="1715"/>
      <c r="L23432" s="1715"/>
    </row>
    <row r="23433" spans="11:12" ht="15" customHeight="1">
      <c r="K23433" s="1715"/>
      <c r="L23433" s="1715"/>
    </row>
    <row r="23434" spans="11:12" ht="15" customHeight="1">
      <c r="K23434" s="1715"/>
      <c r="L23434" s="1715"/>
    </row>
    <row r="23435" spans="11:12" ht="15" customHeight="1">
      <c r="K23435" s="1715"/>
      <c r="L23435" s="1715"/>
    </row>
    <row r="23436" spans="11:12" ht="15" customHeight="1">
      <c r="K23436" s="1715"/>
      <c r="L23436" s="1715"/>
    </row>
    <row r="23437" spans="11:12" ht="15" customHeight="1">
      <c r="K23437" s="1715"/>
      <c r="L23437" s="1715"/>
    </row>
    <row r="23438" spans="11:12" ht="15" customHeight="1">
      <c r="K23438" s="1715"/>
      <c r="L23438" s="1715"/>
    </row>
    <row r="23439" spans="11:12" ht="15" customHeight="1">
      <c r="K23439" s="1715"/>
      <c r="L23439" s="1715"/>
    </row>
    <row r="23440" spans="11:12" ht="15" customHeight="1">
      <c r="K23440" s="1715"/>
      <c r="L23440" s="1715"/>
    </row>
    <row r="23441" spans="11:12" ht="15" customHeight="1">
      <c r="K23441" s="1715"/>
      <c r="L23441" s="1715"/>
    </row>
    <row r="23442" spans="11:12" ht="15" customHeight="1">
      <c r="K23442" s="1715"/>
      <c r="L23442" s="1715"/>
    </row>
    <row r="23443" spans="11:12" ht="15" customHeight="1">
      <c r="K23443" s="1715"/>
      <c r="L23443" s="1715"/>
    </row>
    <row r="23444" spans="11:12" ht="15" customHeight="1">
      <c r="K23444" s="1715"/>
      <c r="L23444" s="1715"/>
    </row>
    <row r="23445" spans="11:12" ht="15" customHeight="1">
      <c r="K23445" s="1715"/>
      <c r="L23445" s="1715"/>
    </row>
    <row r="23446" spans="11:12" ht="15" customHeight="1">
      <c r="K23446" s="1715"/>
      <c r="L23446" s="1715"/>
    </row>
    <row r="23447" spans="11:12" ht="15" customHeight="1">
      <c r="K23447" s="1715"/>
      <c r="L23447" s="1715"/>
    </row>
    <row r="23448" spans="11:12" ht="15" customHeight="1">
      <c r="K23448" s="1715"/>
      <c r="L23448" s="1715"/>
    </row>
    <row r="23449" spans="11:12" ht="15" customHeight="1">
      <c r="K23449" s="1715"/>
      <c r="L23449" s="1715"/>
    </row>
    <row r="23450" spans="11:12" ht="15" customHeight="1">
      <c r="K23450" s="1715"/>
      <c r="L23450" s="1715"/>
    </row>
    <row r="23451" spans="11:12" ht="15" customHeight="1">
      <c r="K23451" s="1715"/>
      <c r="L23451" s="1715"/>
    </row>
    <row r="23452" spans="11:12" ht="15" customHeight="1">
      <c r="K23452" s="1715"/>
      <c r="L23452" s="1715"/>
    </row>
    <row r="23453" spans="11:12" ht="15" customHeight="1">
      <c r="K23453" s="1715"/>
      <c r="L23453" s="1715"/>
    </row>
    <row r="23454" spans="11:12" ht="15" customHeight="1">
      <c r="K23454" s="1715"/>
      <c r="L23454" s="1715"/>
    </row>
    <row r="23455" spans="11:12" ht="15" customHeight="1">
      <c r="K23455" s="1715"/>
      <c r="L23455" s="1715"/>
    </row>
    <row r="23456" spans="11:12" ht="15" customHeight="1">
      <c r="K23456" s="1715"/>
      <c r="L23456" s="1715"/>
    </row>
    <row r="23457" spans="11:12" ht="15" customHeight="1">
      <c r="K23457" s="1715"/>
      <c r="L23457" s="1715"/>
    </row>
    <row r="23458" spans="11:12" ht="15" customHeight="1">
      <c r="K23458" s="1715"/>
      <c r="L23458" s="1715"/>
    </row>
    <row r="23459" spans="11:12" ht="15" customHeight="1">
      <c r="K23459" s="1715"/>
      <c r="L23459" s="1715"/>
    </row>
    <row r="23460" spans="11:12" ht="15" customHeight="1">
      <c r="K23460" s="1715"/>
      <c r="L23460" s="1715"/>
    </row>
    <row r="23461" spans="11:12" ht="15" customHeight="1">
      <c r="K23461" s="1715"/>
      <c r="L23461" s="1715"/>
    </row>
    <row r="23462" spans="11:12" ht="15" customHeight="1">
      <c r="K23462" s="1715"/>
      <c r="L23462" s="1715"/>
    </row>
    <row r="23463" spans="11:12" ht="15" customHeight="1">
      <c r="K23463" s="1715"/>
      <c r="L23463" s="1715"/>
    </row>
    <row r="23464" spans="11:12" ht="15" customHeight="1">
      <c r="K23464" s="1715"/>
      <c r="L23464" s="1715"/>
    </row>
    <row r="23465" spans="11:12" ht="15" customHeight="1">
      <c r="K23465" s="1715"/>
      <c r="L23465" s="1715"/>
    </row>
    <row r="23466" spans="11:12" ht="15" customHeight="1">
      <c r="K23466" s="1715"/>
      <c r="L23466" s="1715"/>
    </row>
    <row r="23467" spans="11:12" ht="15" customHeight="1">
      <c r="K23467" s="1715"/>
      <c r="L23467" s="1715"/>
    </row>
    <row r="23468" spans="11:12" ht="15" customHeight="1">
      <c r="K23468" s="1715"/>
      <c r="L23468" s="1715"/>
    </row>
    <row r="23469" spans="11:12" ht="15" customHeight="1">
      <c r="K23469" s="1715"/>
      <c r="L23469" s="1715"/>
    </row>
    <row r="23470" spans="11:12" ht="15" customHeight="1">
      <c r="K23470" s="1715"/>
      <c r="L23470" s="1715"/>
    </row>
    <row r="23471" spans="11:12" ht="15" customHeight="1">
      <c r="K23471" s="1715"/>
      <c r="L23471" s="1715"/>
    </row>
    <row r="23472" spans="11:12" ht="15" customHeight="1">
      <c r="K23472" s="1715"/>
      <c r="L23472" s="1715"/>
    </row>
    <row r="23473" spans="11:12" ht="15" customHeight="1">
      <c r="K23473" s="1715"/>
      <c r="L23473" s="1715"/>
    </row>
    <row r="23474" spans="11:12" ht="15" customHeight="1">
      <c r="K23474" s="1715"/>
      <c r="L23474" s="1715"/>
    </row>
    <row r="23475" spans="11:12" ht="15" customHeight="1">
      <c r="K23475" s="1715"/>
      <c r="L23475" s="1715"/>
    </row>
    <row r="23476" spans="11:12" ht="15" customHeight="1">
      <c r="K23476" s="1715"/>
      <c r="L23476" s="1715"/>
    </row>
    <row r="23477" spans="11:12" ht="15" customHeight="1">
      <c r="K23477" s="1715"/>
      <c r="L23477" s="1715"/>
    </row>
    <row r="23478" spans="11:12" ht="15" customHeight="1">
      <c r="K23478" s="1715"/>
      <c r="L23478" s="1715"/>
    </row>
    <row r="23479" spans="11:12" ht="15" customHeight="1">
      <c r="K23479" s="1715"/>
      <c r="L23479" s="1715"/>
    </row>
    <row r="23480" spans="11:12" ht="15" customHeight="1">
      <c r="K23480" s="1715"/>
      <c r="L23480" s="1715"/>
    </row>
    <row r="23481" spans="11:12" ht="15" customHeight="1">
      <c r="K23481" s="1715"/>
      <c r="L23481" s="1715"/>
    </row>
    <row r="23482" spans="11:12" ht="15" customHeight="1">
      <c r="K23482" s="1715"/>
      <c r="L23482" s="1715"/>
    </row>
    <row r="23483" spans="11:12" ht="15" customHeight="1">
      <c r="K23483" s="1715"/>
      <c r="L23483" s="1715"/>
    </row>
    <row r="23484" spans="11:12" ht="15" customHeight="1">
      <c r="K23484" s="1715"/>
      <c r="L23484" s="1715"/>
    </row>
    <row r="23485" spans="11:12" ht="15" customHeight="1">
      <c r="K23485" s="1715"/>
      <c r="L23485" s="1715"/>
    </row>
    <row r="23486" spans="11:12" ht="15" customHeight="1">
      <c r="K23486" s="1715"/>
      <c r="L23486" s="1715"/>
    </row>
    <row r="23487" spans="11:12" ht="15" customHeight="1">
      <c r="K23487" s="1715"/>
      <c r="L23487" s="1715"/>
    </row>
    <row r="23488" spans="11:12" ht="15" customHeight="1">
      <c r="K23488" s="1715"/>
      <c r="L23488" s="1715"/>
    </row>
    <row r="23489" spans="11:12" ht="15" customHeight="1">
      <c r="K23489" s="1715"/>
      <c r="L23489" s="1715"/>
    </row>
    <row r="23490" spans="11:12" ht="15" customHeight="1">
      <c r="K23490" s="1715"/>
      <c r="L23490" s="1715"/>
    </row>
    <row r="23491" spans="11:12" ht="15" customHeight="1">
      <c r="K23491" s="1715"/>
      <c r="L23491" s="1715"/>
    </row>
    <row r="23492" spans="11:12" ht="15" customHeight="1">
      <c r="K23492" s="1715"/>
      <c r="L23492" s="1715"/>
    </row>
    <row r="23493" spans="11:12" ht="15" customHeight="1">
      <c r="K23493" s="1715"/>
      <c r="L23493" s="1715"/>
    </row>
    <row r="23494" spans="11:12" ht="15" customHeight="1">
      <c r="K23494" s="1715"/>
      <c r="L23494" s="1715"/>
    </row>
    <row r="23495" spans="11:12" ht="15" customHeight="1">
      <c r="K23495" s="1715"/>
      <c r="L23495" s="1715"/>
    </row>
    <row r="23496" spans="11:12" ht="15" customHeight="1">
      <c r="K23496" s="1715"/>
      <c r="L23496" s="1715"/>
    </row>
    <row r="23497" spans="11:12" ht="15" customHeight="1">
      <c r="K23497" s="1715"/>
      <c r="L23497" s="1715"/>
    </row>
    <row r="23498" spans="11:12" ht="15" customHeight="1">
      <c r="K23498" s="1715"/>
      <c r="L23498" s="1715"/>
    </row>
    <row r="23499" spans="11:12" ht="15" customHeight="1">
      <c r="K23499" s="1715"/>
      <c r="L23499" s="1715"/>
    </row>
    <row r="23500" spans="11:12" ht="15" customHeight="1">
      <c r="K23500" s="1715"/>
      <c r="L23500" s="1715"/>
    </row>
    <row r="23501" spans="11:12" ht="15" customHeight="1">
      <c r="K23501" s="1715"/>
      <c r="L23501" s="1715"/>
    </row>
    <row r="23502" spans="11:12" ht="15" customHeight="1">
      <c r="K23502" s="1715"/>
      <c r="L23502" s="1715"/>
    </row>
    <row r="23503" spans="11:12" ht="15" customHeight="1">
      <c r="K23503" s="1715"/>
      <c r="L23503" s="1715"/>
    </row>
    <row r="23504" spans="11:12" ht="15" customHeight="1">
      <c r="K23504" s="1715"/>
      <c r="L23504" s="1715"/>
    </row>
    <row r="23505" spans="11:12" ht="15" customHeight="1">
      <c r="K23505" s="1715"/>
      <c r="L23505" s="1715"/>
    </row>
    <row r="23506" spans="11:12" ht="15" customHeight="1">
      <c r="K23506" s="1715"/>
      <c r="L23506" s="1715"/>
    </row>
    <row r="23507" spans="11:12" ht="15" customHeight="1">
      <c r="K23507" s="1715"/>
      <c r="L23507" s="1715"/>
    </row>
    <row r="23508" spans="11:12" ht="15" customHeight="1">
      <c r="K23508" s="1715"/>
      <c r="L23508" s="1715"/>
    </row>
    <row r="23509" spans="11:12" ht="15" customHeight="1">
      <c r="K23509" s="1715"/>
      <c r="L23509" s="1715"/>
    </row>
    <row r="23510" spans="11:12" ht="15" customHeight="1">
      <c r="K23510" s="1715"/>
      <c r="L23510" s="1715"/>
    </row>
    <row r="23511" spans="11:12" ht="15" customHeight="1">
      <c r="K23511" s="1715"/>
      <c r="L23511" s="1715"/>
    </row>
    <row r="23512" spans="11:12" ht="15" customHeight="1">
      <c r="K23512" s="1715"/>
      <c r="L23512" s="1715"/>
    </row>
    <row r="23513" spans="11:12" ht="15" customHeight="1">
      <c r="K23513" s="1715"/>
      <c r="L23513" s="1715"/>
    </row>
    <row r="23514" spans="11:12" ht="15" customHeight="1">
      <c r="K23514" s="1715"/>
      <c r="L23514" s="1715"/>
    </row>
    <row r="23515" spans="11:12" ht="15" customHeight="1">
      <c r="K23515" s="1715"/>
      <c r="L23515" s="1715"/>
    </row>
    <row r="23516" spans="11:12" ht="15" customHeight="1">
      <c r="K23516" s="1715"/>
      <c r="L23516" s="1715"/>
    </row>
    <row r="23517" spans="11:12" ht="15" customHeight="1">
      <c r="K23517" s="1715"/>
      <c r="L23517" s="1715"/>
    </row>
    <row r="23518" spans="11:12" ht="15" customHeight="1">
      <c r="K23518" s="1715"/>
      <c r="L23518" s="1715"/>
    </row>
    <row r="23519" spans="11:12" ht="15" customHeight="1">
      <c r="K23519" s="1715"/>
      <c r="L23519" s="1715"/>
    </row>
    <row r="23520" spans="11:12" ht="15" customHeight="1">
      <c r="K23520" s="1715"/>
      <c r="L23520" s="1715"/>
    </row>
    <row r="23521" spans="11:12" ht="15" customHeight="1">
      <c r="K23521" s="1715"/>
      <c r="L23521" s="1715"/>
    </row>
    <row r="23522" spans="11:12" ht="15" customHeight="1">
      <c r="K23522" s="1715"/>
      <c r="L23522" s="1715"/>
    </row>
    <row r="23523" spans="11:12" ht="15" customHeight="1">
      <c r="K23523" s="1715"/>
      <c r="L23523" s="1715"/>
    </row>
    <row r="23524" spans="11:12" ht="15" customHeight="1">
      <c r="K23524" s="1715"/>
      <c r="L23524" s="1715"/>
    </row>
    <row r="23525" spans="11:12" ht="15" customHeight="1">
      <c r="K23525" s="1715"/>
      <c r="L23525" s="1715"/>
    </row>
    <row r="23526" spans="11:12" ht="15" customHeight="1">
      <c r="K23526" s="1715"/>
      <c r="L23526" s="1715"/>
    </row>
    <row r="23527" spans="11:12" ht="15" customHeight="1">
      <c r="K23527" s="1715"/>
      <c r="L23527" s="1715"/>
    </row>
    <row r="23528" spans="11:12" ht="15" customHeight="1">
      <c r="K23528" s="1715"/>
      <c r="L23528" s="1715"/>
    </row>
    <row r="23529" spans="11:12" ht="15" customHeight="1">
      <c r="K23529" s="1715"/>
      <c r="L23529" s="1715"/>
    </row>
    <row r="23530" spans="11:12" ht="15" customHeight="1">
      <c r="K23530" s="1715"/>
      <c r="L23530" s="1715"/>
    </row>
    <row r="23531" spans="11:12" ht="15" customHeight="1">
      <c r="K23531" s="1715"/>
      <c r="L23531" s="1715"/>
    </row>
    <row r="23532" spans="11:12" ht="15" customHeight="1">
      <c r="K23532" s="1715"/>
      <c r="L23532" s="1715"/>
    </row>
    <row r="23533" spans="11:12" ht="15" customHeight="1">
      <c r="K23533" s="1715"/>
      <c r="L23533" s="1715"/>
    </row>
    <row r="23534" spans="11:12" ht="15" customHeight="1">
      <c r="K23534" s="1715"/>
      <c r="L23534" s="1715"/>
    </row>
    <row r="23535" spans="11:12" ht="15" customHeight="1">
      <c r="K23535" s="1715"/>
      <c r="L23535" s="1715"/>
    </row>
    <row r="23536" spans="11:12" ht="15" customHeight="1">
      <c r="K23536" s="1715"/>
      <c r="L23536" s="1715"/>
    </row>
    <row r="23537" spans="11:12" ht="15" customHeight="1">
      <c r="K23537" s="1715"/>
      <c r="L23537" s="1715"/>
    </row>
    <row r="23538" spans="11:12" ht="15" customHeight="1">
      <c r="K23538" s="1715"/>
      <c r="L23538" s="1715"/>
    </row>
    <row r="23539" spans="11:12" ht="15" customHeight="1">
      <c r="K23539" s="1715"/>
      <c r="L23539" s="1715"/>
    </row>
    <row r="23540" spans="11:12" ht="15" customHeight="1">
      <c r="K23540" s="1715"/>
      <c r="L23540" s="1715"/>
    </row>
    <row r="23541" spans="11:12" ht="15" customHeight="1">
      <c r="K23541" s="1715"/>
      <c r="L23541" s="1715"/>
    </row>
    <row r="23542" spans="11:12" ht="15" customHeight="1">
      <c r="K23542" s="1715"/>
      <c r="L23542" s="1715"/>
    </row>
    <row r="23543" spans="11:12" ht="15" customHeight="1">
      <c r="K23543" s="1715"/>
      <c r="L23543" s="1715"/>
    </row>
    <row r="23544" spans="11:12" ht="15" customHeight="1">
      <c r="K23544" s="1715"/>
      <c r="L23544" s="1715"/>
    </row>
    <row r="23545" spans="11:12" ht="15" customHeight="1">
      <c r="K23545" s="1715"/>
      <c r="L23545" s="1715"/>
    </row>
    <row r="23546" spans="11:12" ht="15" customHeight="1">
      <c r="K23546" s="1715"/>
      <c r="L23546" s="1715"/>
    </row>
    <row r="23547" spans="11:12" ht="15" customHeight="1">
      <c r="K23547" s="1715"/>
      <c r="L23547" s="1715"/>
    </row>
    <row r="23548" spans="11:12" ht="15" customHeight="1">
      <c r="K23548" s="1715"/>
      <c r="L23548" s="1715"/>
    </row>
    <row r="23549" spans="11:12" ht="15" customHeight="1">
      <c r="K23549" s="1715"/>
      <c r="L23549" s="1715"/>
    </row>
    <row r="23550" spans="11:12" ht="15" customHeight="1">
      <c r="K23550" s="1715"/>
      <c r="L23550" s="1715"/>
    </row>
    <row r="23551" spans="11:12" ht="15" customHeight="1">
      <c r="K23551" s="1715"/>
      <c r="L23551" s="1715"/>
    </row>
    <row r="23552" spans="11:12" ht="15" customHeight="1">
      <c r="K23552" s="1715"/>
      <c r="L23552" s="1715"/>
    </row>
    <row r="23553" spans="11:12" ht="15" customHeight="1">
      <c r="K23553" s="1715"/>
      <c r="L23553" s="1715"/>
    </row>
    <row r="23554" spans="11:12" ht="15" customHeight="1">
      <c r="K23554" s="1715"/>
      <c r="L23554" s="1715"/>
    </row>
    <row r="23555" spans="11:12" ht="15" customHeight="1">
      <c r="K23555" s="1715"/>
      <c r="L23555" s="1715"/>
    </row>
    <row r="23556" spans="11:12" ht="15" customHeight="1">
      <c r="K23556" s="1715"/>
      <c r="L23556" s="1715"/>
    </row>
    <row r="23557" spans="11:12" ht="15" customHeight="1">
      <c r="K23557" s="1715"/>
      <c r="L23557" s="1715"/>
    </row>
    <row r="23558" spans="11:12" ht="15" customHeight="1">
      <c r="K23558" s="1715"/>
      <c r="L23558" s="1715"/>
    </row>
    <row r="23559" spans="11:12" ht="15" customHeight="1">
      <c r="K23559" s="1715"/>
      <c r="L23559" s="1715"/>
    </row>
    <row r="23560" spans="11:12" ht="15" customHeight="1">
      <c r="K23560" s="1715"/>
      <c r="L23560" s="1715"/>
    </row>
    <row r="23561" spans="11:12" ht="15" customHeight="1">
      <c r="K23561" s="1715"/>
      <c r="L23561" s="1715"/>
    </row>
    <row r="23562" spans="11:12" ht="15" customHeight="1">
      <c r="K23562" s="1715"/>
      <c r="L23562" s="1715"/>
    </row>
    <row r="23563" spans="11:12" ht="15" customHeight="1">
      <c r="K23563" s="1715"/>
      <c r="L23563" s="1715"/>
    </row>
    <row r="23564" spans="11:12" ht="15" customHeight="1">
      <c r="K23564" s="1715"/>
      <c r="L23564" s="1715"/>
    </row>
    <row r="23565" spans="11:12" ht="15" customHeight="1">
      <c r="K23565" s="1715"/>
      <c r="L23565" s="1715"/>
    </row>
    <row r="23566" spans="11:12" ht="15" customHeight="1">
      <c r="K23566" s="1715"/>
      <c r="L23566" s="1715"/>
    </row>
    <row r="23567" spans="11:12" ht="15" customHeight="1">
      <c r="K23567" s="1715"/>
      <c r="L23567" s="1715"/>
    </row>
    <row r="23568" spans="11:12" ht="15" customHeight="1">
      <c r="K23568" s="1715"/>
      <c r="L23568" s="1715"/>
    </row>
    <row r="23569" spans="11:12" ht="15" customHeight="1">
      <c r="K23569" s="1715"/>
      <c r="L23569" s="1715"/>
    </row>
    <row r="23570" spans="11:12" ht="15" customHeight="1">
      <c r="K23570" s="1715"/>
      <c r="L23570" s="1715"/>
    </row>
    <row r="23571" spans="11:12" ht="15" customHeight="1">
      <c r="K23571" s="1715"/>
      <c r="L23571" s="1715"/>
    </row>
    <row r="23572" spans="11:12" ht="15" customHeight="1">
      <c r="K23572" s="1715"/>
      <c r="L23572" s="1715"/>
    </row>
    <row r="23573" spans="11:12" ht="15" customHeight="1">
      <c r="K23573" s="1715"/>
      <c r="L23573" s="1715"/>
    </row>
    <row r="23574" spans="11:12" ht="15" customHeight="1">
      <c r="K23574" s="1715"/>
      <c r="L23574" s="1715"/>
    </row>
    <row r="23575" spans="11:12" ht="15" customHeight="1">
      <c r="K23575" s="1715"/>
      <c r="L23575" s="1715"/>
    </row>
    <row r="23576" spans="11:12" ht="15" customHeight="1">
      <c r="K23576" s="1715"/>
      <c r="L23576" s="1715"/>
    </row>
    <row r="23577" spans="11:12" ht="15" customHeight="1">
      <c r="K23577" s="1715"/>
      <c r="L23577" s="1715"/>
    </row>
    <row r="23578" spans="11:12" ht="15" customHeight="1">
      <c r="K23578" s="1715"/>
      <c r="L23578" s="1715"/>
    </row>
    <row r="23579" spans="11:12" ht="15" customHeight="1">
      <c r="K23579" s="1715"/>
      <c r="L23579" s="1715"/>
    </row>
    <row r="23580" spans="11:12" ht="15" customHeight="1">
      <c r="K23580" s="1715"/>
      <c r="L23580" s="1715"/>
    </row>
    <row r="23581" spans="11:12" ht="15" customHeight="1">
      <c r="K23581" s="1715"/>
      <c r="L23581" s="1715"/>
    </row>
    <row r="23582" spans="11:12" ht="15" customHeight="1">
      <c r="K23582" s="1715"/>
      <c r="L23582" s="1715"/>
    </row>
    <row r="23583" spans="11:12" ht="15" customHeight="1">
      <c r="K23583" s="1715"/>
      <c r="L23583" s="1715"/>
    </row>
    <row r="23584" spans="11:12" ht="15" customHeight="1">
      <c r="K23584" s="1715"/>
      <c r="L23584" s="1715"/>
    </row>
    <row r="23585" spans="11:12" ht="15" customHeight="1">
      <c r="K23585" s="1715"/>
      <c r="L23585" s="1715"/>
    </row>
    <row r="23586" spans="11:12" ht="15" customHeight="1">
      <c r="K23586" s="1715"/>
      <c r="L23586" s="1715"/>
    </row>
    <row r="23587" spans="11:12" ht="15" customHeight="1">
      <c r="K23587" s="1715"/>
      <c r="L23587" s="1715"/>
    </row>
    <row r="23588" spans="11:12" ht="15" customHeight="1">
      <c r="K23588" s="1715"/>
      <c r="L23588" s="1715"/>
    </row>
    <row r="23589" spans="11:12" ht="15" customHeight="1">
      <c r="K23589" s="1715"/>
      <c r="L23589" s="1715"/>
    </row>
    <row r="23590" spans="11:12" ht="15" customHeight="1">
      <c r="K23590" s="1715"/>
      <c r="L23590" s="1715"/>
    </row>
    <row r="23591" spans="11:12" ht="15" customHeight="1">
      <c r="K23591" s="1715"/>
      <c r="L23591" s="1715"/>
    </row>
    <row r="23592" spans="11:12" ht="15" customHeight="1">
      <c r="K23592" s="1715"/>
      <c r="L23592" s="1715"/>
    </row>
    <row r="23593" spans="11:12" ht="15" customHeight="1">
      <c r="K23593" s="1715"/>
      <c r="L23593" s="1715"/>
    </row>
    <row r="23594" spans="11:12" ht="15" customHeight="1">
      <c r="K23594" s="1715"/>
      <c r="L23594" s="1715"/>
    </row>
    <row r="23595" spans="11:12" ht="15" customHeight="1">
      <c r="K23595" s="1715"/>
      <c r="L23595" s="1715"/>
    </row>
    <row r="23596" spans="11:12" ht="15" customHeight="1">
      <c r="K23596" s="1715"/>
      <c r="L23596" s="1715"/>
    </row>
    <row r="23597" spans="11:12" ht="15" customHeight="1">
      <c r="K23597" s="1715"/>
      <c r="L23597" s="1715"/>
    </row>
    <row r="23598" spans="11:12" ht="15" customHeight="1">
      <c r="K23598" s="1715"/>
      <c r="L23598" s="1715"/>
    </row>
    <row r="23599" spans="11:12" ht="15" customHeight="1">
      <c r="K23599" s="1715"/>
      <c r="L23599" s="1715"/>
    </row>
    <row r="23600" spans="11:12" ht="15" customHeight="1">
      <c r="K23600" s="1715"/>
      <c r="L23600" s="1715"/>
    </row>
    <row r="23601" spans="11:12" ht="15" customHeight="1">
      <c r="K23601" s="1715"/>
      <c r="L23601" s="1715"/>
    </row>
    <row r="23602" spans="11:12" ht="15" customHeight="1">
      <c r="K23602" s="1715"/>
      <c r="L23602" s="1715"/>
    </row>
    <row r="23603" spans="11:12" ht="15" customHeight="1">
      <c r="K23603" s="1715"/>
      <c r="L23603" s="1715"/>
    </row>
    <row r="23604" spans="11:12" ht="15" customHeight="1">
      <c r="K23604" s="1715"/>
      <c r="L23604" s="1715"/>
    </row>
    <row r="23605" spans="11:12" ht="15" customHeight="1">
      <c r="K23605" s="1715"/>
      <c r="L23605" s="1715"/>
    </row>
    <row r="23606" spans="11:12" ht="15" customHeight="1">
      <c r="K23606" s="1715"/>
      <c r="L23606" s="1715"/>
    </row>
    <row r="23607" spans="11:12" ht="15" customHeight="1">
      <c r="K23607" s="1715"/>
      <c r="L23607" s="1715"/>
    </row>
    <row r="23608" spans="11:12" ht="15" customHeight="1">
      <c r="K23608" s="1715"/>
      <c r="L23608" s="1715"/>
    </row>
    <row r="23609" spans="11:12" ht="15" customHeight="1">
      <c r="K23609" s="1715"/>
      <c r="L23609" s="1715"/>
    </row>
    <row r="23610" spans="11:12" ht="15" customHeight="1">
      <c r="K23610" s="1715"/>
      <c r="L23610" s="1715"/>
    </row>
    <row r="23611" spans="11:12" ht="15" customHeight="1">
      <c r="K23611" s="1715"/>
      <c r="L23611" s="1715"/>
    </row>
    <row r="23612" spans="11:12" ht="15" customHeight="1">
      <c r="K23612" s="1715"/>
      <c r="L23612" s="1715"/>
    </row>
    <row r="23613" spans="11:12" ht="15" customHeight="1">
      <c r="K23613" s="1715"/>
      <c r="L23613" s="1715"/>
    </row>
    <row r="23614" spans="11:12" ht="15" customHeight="1">
      <c r="K23614" s="1715"/>
      <c r="L23614" s="1715"/>
    </row>
    <row r="23615" spans="11:12" ht="15" customHeight="1">
      <c r="K23615" s="1715"/>
      <c r="L23615" s="1715"/>
    </row>
    <row r="23616" spans="11:12" ht="15" customHeight="1">
      <c r="K23616" s="1715"/>
      <c r="L23616" s="1715"/>
    </row>
    <row r="23617" spans="11:12" ht="15" customHeight="1">
      <c r="K23617" s="1715"/>
      <c r="L23617" s="1715"/>
    </row>
    <row r="23618" spans="11:12" ht="15" customHeight="1">
      <c r="K23618" s="1715"/>
      <c r="L23618" s="1715"/>
    </row>
    <row r="23619" spans="11:12" ht="15" customHeight="1">
      <c r="K23619" s="1715"/>
      <c r="L23619" s="1715"/>
    </row>
    <row r="23620" spans="11:12" ht="15" customHeight="1">
      <c r="K23620" s="1715"/>
      <c r="L23620" s="1715"/>
    </row>
    <row r="23621" spans="11:12" ht="15" customHeight="1">
      <c r="K23621" s="1715"/>
      <c r="L23621" s="1715"/>
    </row>
    <row r="23622" spans="11:12" ht="15" customHeight="1">
      <c r="K23622" s="1715"/>
      <c r="L23622" s="1715"/>
    </row>
    <row r="23623" spans="11:12" ht="15" customHeight="1">
      <c r="K23623" s="1715"/>
      <c r="L23623" s="1715"/>
    </row>
    <row r="23624" spans="11:12" ht="15" customHeight="1">
      <c r="K23624" s="1715"/>
      <c r="L23624" s="1715"/>
    </row>
    <row r="23625" spans="11:12" ht="15" customHeight="1">
      <c r="K23625" s="1715"/>
      <c r="L23625" s="1715"/>
    </row>
    <row r="23626" spans="11:12" ht="15" customHeight="1">
      <c r="K23626" s="1715"/>
      <c r="L23626" s="1715"/>
    </row>
    <row r="23627" spans="11:12" ht="15" customHeight="1">
      <c r="K23627" s="1715"/>
      <c r="L23627" s="1715"/>
    </row>
    <row r="23628" spans="11:12" ht="15" customHeight="1">
      <c r="K23628" s="1715"/>
      <c r="L23628" s="1715"/>
    </row>
    <row r="23629" spans="11:12" ht="15" customHeight="1">
      <c r="K23629" s="1715"/>
      <c r="L23629" s="1715"/>
    </row>
    <row r="23630" spans="11:12" ht="15" customHeight="1">
      <c r="K23630" s="1715"/>
      <c r="L23630" s="1715"/>
    </row>
    <row r="23631" spans="11:12" ht="15" customHeight="1">
      <c r="K23631" s="1715"/>
      <c r="L23631" s="1715"/>
    </row>
    <row r="23632" spans="11:12" ht="15" customHeight="1">
      <c r="K23632" s="1715"/>
      <c r="L23632" s="1715"/>
    </row>
    <row r="23633" spans="11:12" ht="15" customHeight="1">
      <c r="K23633" s="1715"/>
      <c r="L23633" s="1715"/>
    </row>
    <row r="23634" spans="11:12" ht="15" customHeight="1">
      <c r="K23634" s="1715"/>
      <c r="L23634" s="1715"/>
    </row>
    <row r="23635" spans="11:12" ht="15" customHeight="1">
      <c r="K23635" s="1715"/>
      <c r="L23635" s="1715"/>
    </row>
    <row r="23636" spans="11:12" ht="15" customHeight="1">
      <c r="K23636" s="1715"/>
      <c r="L23636" s="1715"/>
    </row>
    <row r="23637" spans="11:12" ht="15" customHeight="1">
      <c r="K23637" s="1715"/>
      <c r="L23637" s="1715"/>
    </row>
    <row r="23638" spans="11:12" ht="15" customHeight="1">
      <c r="K23638" s="1715"/>
      <c r="L23638" s="1715"/>
    </row>
    <row r="23639" spans="11:12" ht="15" customHeight="1">
      <c r="K23639" s="1715"/>
      <c r="L23639" s="1715"/>
    </row>
    <row r="23640" spans="11:12" ht="15" customHeight="1">
      <c r="K23640" s="1715"/>
      <c r="L23640" s="1715"/>
    </row>
    <row r="23641" spans="11:12" ht="15" customHeight="1">
      <c r="K23641" s="1715"/>
      <c r="L23641" s="1715"/>
    </row>
    <row r="23642" spans="11:12" ht="15" customHeight="1">
      <c r="K23642" s="1715"/>
      <c r="L23642" s="1715"/>
    </row>
    <row r="23643" spans="11:12" ht="15" customHeight="1">
      <c r="K23643" s="1715"/>
      <c r="L23643" s="1715"/>
    </row>
    <row r="23644" spans="11:12" ht="15" customHeight="1">
      <c r="K23644" s="1715"/>
      <c r="L23644" s="1715"/>
    </row>
    <row r="23645" spans="11:12" ht="15" customHeight="1">
      <c r="K23645" s="1715"/>
      <c r="L23645" s="1715"/>
    </row>
    <row r="23646" spans="11:12" ht="15" customHeight="1">
      <c r="K23646" s="1715"/>
      <c r="L23646" s="1715"/>
    </row>
    <row r="23647" spans="11:12" ht="15" customHeight="1">
      <c r="K23647" s="1715"/>
      <c r="L23647" s="1715"/>
    </row>
    <row r="23648" spans="11:12" ht="15" customHeight="1">
      <c r="K23648" s="1715"/>
      <c r="L23648" s="1715"/>
    </row>
    <row r="23649" spans="11:12" ht="15" customHeight="1">
      <c r="K23649" s="1715"/>
      <c r="L23649" s="1715"/>
    </row>
    <row r="23650" spans="11:12" ht="15" customHeight="1">
      <c r="K23650" s="1715"/>
      <c r="L23650" s="1715"/>
    </row>
    <row r="23651" spans="11:12" ht="15" customHeight="1">
      <c r="K23651" s="1715"/>
      <c r="L23651" s="1715"/>
    </row>
    <row r="23652" spans="11:12" ht="15" customHeight="1">
      <c r="K23652" s="1715"/>
      <c r="L23652" s="1715"/>
    </row>
    <row r="23653" spans="11:12" ht="15" customHeight="1">
      <c r="K23653" s="1715"/>
      <c r="L23653" s="1715"/>
    </row>
    <row r="23654" spans="11:12" ht="15" customHeight="1">
      <c r="K23654" s="1715"/>
      <c r="L23654" s="1715"/>
    </row>
    <row r="23655" spans="11:12" ht="15" customHeight="1">
      <c r="K23655" s="1715"/>
      <c r="L23655" s="1715"/>
    </row>
    <row r="23656" spans="11:12" ht="15" customHeight="1">
      <c r="K23656" s="1715"/>
      <c r="L23656" s="1715"/>
    </row>
    <row r="23657" spans="11:12" ht="15" customHeight="1">
      <c r="K23657" s="1715"/>
      <c r="L23657" s="1715"/>
    </row>
    <row r="23658" spans="11:12" ht="15" customHeight="1">
      <c r="K23658" s="1715"/>
      <c r="L23658" s="1715"/>
    </row>
    <row r="23659" spans="11:12" ht="15" customHeight="1">
      <c r="K23659" s="1715"/>
      <c r="L23659" s="1715"/>
    </row>
    <row r="23660" spans="11:12" ht="15" customHeight="1">
      <c r="K23660" s="1715"/>
      <c r="L23660" s="1715"/>
    </row>
    <row r="23661" spans="11:12" ht="15" customHeight="1">
      <c r="K23661" s="1715"/>
      <c r="L23661" s="1715"/>
    </row>
    <row r="23662" spans="11:12" ht="15" customHeight="1">
      <c r="K23662" s="1715"/>
      <c r="L23662" s="1715"/>
    </row>
    <row r="23663" spans="11:12" ht="15" customHeight="1">
      <c r="K23663" s="1715"/>
      <c r="L23663" s="1715"/>
    </row>
    <row r="23664" spans="11:12" ht="15" customHeight="1">
      <c r="K23664" s="1715"/>
      <c r="L23664" s="1715"/>
    </row>
    <row r="23665" spans="11:12" ht="15" customHeight="1">
      <c r="K23665" s="1715"/>
      <c r="L23665" s="1715"/>
    </row>
    <row r="23666" spans="11:12" ht="15" customHeight="1">
      <c r="K23666" s="1715"/>
      <c r="L23666" s="1715"/>
    </row>
    <row r="23667" spans="11:12" ht="15" customHeight="1">
      <c r="K23667" s="1715"/>
      <c r="L23667" s="1715"/>
    </row>
    <row r="23668" spans="11:12" ht="15" customHeight="1">
      <c r="K23668" s="1715"/>
      <c r="L23668" s="1715"/>
    </row>
    <row r="23669" spans="11:12" ht="15" customHeight="1">
      <c r="K23669" s="1715"/>
      <c r="L23669" s="1715"/>
    </row>
    <row r="23670" spans="11:12" ht="15" customHeight="1">
      <c r="K23670" s="1715"/>
      <c r="L23670" s="1715"/>
    </row>
    <row r="23671" spans="11:12" ht="15" customHeight="1">
      <c r="K23671" s="1715"/>
      <c r="L23671" s="1715"/>
    </row>
    <row r="23672" spans="11:12" ht="15" customHeight="1">
      <c r="K23672" s="1715"/>
      <c r="L23672" s="1715"/>
    </row>
    <row r="23673" spans="11:12" ht="15" customHeight="1">
      <c r="K23673" s="1715"/>
      <c r="L23673" s="1715"/>
    </row>
    <row r="23674" spans="11:12" ht="15" customHeight="1">
      <c r="K23674" s="1715"/>
      <c r="L23674" s="1715"/>
    </row>
    <row r="23675" spans="11:12" ht="15" customHeight="1">
      <c r="K23675" s="1715"/>
      <c r="L23675" s="1715"/>
    </row>
    <row r="23676" spans="11:12" ht="15" customHeight="1">
      <c r="K23676" s="1715"/>
      <c r="L23676" s="1715"/>
    </row>
    <row r="23677" spans="11:12" ht="15" customHeight="1">
      <c r="K23677" s="1715"/>
      <c r="L23677" s="1715"/>
    </row>
    <row r="23678" spans="11:12" ht="15" customHeight="1">
      <c r="K23678" s="1715"/>
      <c r="L23678" s="1715"/>
    </row>
    <row r="23679" spans="11:12" ht="15" customHeight="1">
      <c r="K23679" s="1715"/>
      <c r="L23679" s="1715"/>
    </row>
    <row r="23680" spans="11:12" ht="15" customHeight="1">
      <c r="K23680" s="1715"/>
      <c r="L23680" s="1715"/>
    </row>
    <row r="23681" spans="11:12" ht="15" customHeight="1">
      <c r="K23681" s="1715"/>
      <c r="L23681" s="1715"/>
    </row>
    <row r="23682" spans="11:12" ht="15" customHeight="1">
      <c r="K23682" s="1715"/>
      <c r="L23682" s="1715"/>
    </row>
    <row r="23683" spans="11:12" ht="15" customHeight="1">
      <c r="K23683" s="1715"/>
      <c r="L23683" s="1715"/>
    </row>
    <row r="23684" spans="11:12" ht="15" customHeight="1">
      <c r="K23684" s="1715"/>
      <c r="L23684" s="1715"/>
    </row>
    <row r="23685" spans="11:12" ht="15" customHeight="1">
      <c r="K23685" s="1715"/>
      <c r="L23685" s="1715"/>
    </row>
    <row r="23686" spans="11:12" ht="15" customHeight="1">
      <c r="K23686" s="1715"/>
      <c r="L23686" s="1715"/>
    </row>
    <row r="23687" spans="11:12" ht="15" customHeight="1">
      <c r="K23687" s="1715"/>
      <c r="L23687" s="1715"/>
    </row>
    <row r="23688" spans="11:12" ht="15" customHeight="1">
      <c r="K23688" s="1715"/>
      <c r="L23688" s="1715"/>
    </row>
    <row r="23689" spans="11:12" ht="15" customHeight="1">
      <c r="K23689" s="1715"/>
      <c r="L23689" s="1715"/>
    </row>
    <row r="23690" spans="11:12" ht="15" customHeight="1">
      <c r="K23690" s="1715"/>
      <c r="L23690" s="1715"/>
    </row>
    <row r="23691" spans="11:12" ht="15" customHeight="1">
      <c r="K23691" s="1715"/>
      <c r="L23691" s="1715"/>
    </row>
    <row r="23692" spans="11:12" ht="15" customHeight="1">
      <c r="K23692" s="1715"/>
      <c r="L23692" s="1715"/>
    </row>
    <row r="23693" spans="11:12" ht="15" customHeight="1">
      <c r="K23693" s="1715"/>
      <c r="L23693" s="1715"/>
    </row>
    <row r="23694" spans="11:12" ht="15" customHeight="1">
      <c r="K23694" s="1715"/>
      <c r="L23694" s="1715"/>
    </row>
    <row r="23695" spans="11:12" ht="15" customHeight="1">
      <c r="K23695" s="1715"/>
      <c r="L23695" s="1715"/>
    </row>
    <row r="23696" spans="11:12" ht="15" customHeight="1">
      <c r="K23696" s="1715"/>
      <c r="L23696" s="1715"/>
    </row>
    <row r="23697" spans="11:12" ht="15" customHeight="1">
      <c r="K23697" s="1715"/>
      <c r="L23697" s="1715"/>
    </row>
    <row r="23698" spans="11:12" ht="15" customHeight="1">
      <c r="K23698" s="1715"/>
      <c r="L23698" s="1715"/>
    </row>
    <row r="23699" spans="11:12" ht="15" customHeight="1">
      <c r="K23699" s="1715"/>
      <c r="L23699" s="1715"/>
    </row>
    <row r="23700" spans="11:12" ht="15" customHeight="1">
      <c r="K23700" s="1715"/>
      <c r="L23700" s="1715"/>
    </row>
    <row r="23701" spans="11:12" ht="15" customHeight="1">
      <c r="K23701" s="1715"/>
      <c r="L23701" s="1715"/>
    </row>
    <row r="23702" spans="11:12" ht="15" customHeight="1">
      <c r="K23702" s="1715"/>
      <c r="L23702" s="1715"/>
    </row>
    <row r="23703" spans="11:12" ht="15" customHeight="1">
      <c r="K23703" s="1715"/>
      <c r="L23703" s="1715"/>
    </row>
    <row r="23704" spans="11:12" ht="15" customHeight="1">
      <c r="K23704" s="1715"/>
      <c r="L23704" s="1715"/>
    </row>
    <row r="23705" spans="11:12" ht="15" customHeight="1">
      <c r="K23705" s="1715"/>
      <c r="L23705" s="1715"/>
    </row>
    <row r="23706" spans="11:12" ht="15" customHeight="1">
      <c r="K23706" s="1715"/>
      <c r="L23706" s="1715"/>
    </row>
    <row r="23707" spans="11:12" ht="15" customHeight="1">
      <c r="K23707" s="1715"/>
      <c r="L23707" s="1715"/>
    </row>
    <row r="23708" spans="11:12" ht="15" customHeight="1">
      <c r="K23708" s="1715"/>
      <c r="L23708" s="1715"/>
    </row>
    <row r="23709" spans="11:12" ht="15" customHeight="1">
      <c r="K23709" s="1715"/>
      <c r="L23709" s="1715"/>
    </row>
    <row r="23710" spans="11:12" ht="15" customHeight="1">
      <c r="K23710" s="1715"/>
      <c r="L23710" s="1715"/>
    </row>
    <row r="23711" spans="11:12" ht="15" customHeight="1">
      <c r="K23711" s="1715"/>
      <c r="L23711" s="1715"/>
    </row>
    <row r="23712" spans="11:12" ht="15" customHeight="1">
      <c r="K23712" s="1715"/>
      <c r="L23712" s="1715"/>
    </row>
    <row r="23713" spans="11:12" ht="15" customHeight="1">
      <c r="K23713" s="1715"/>
      <c r="L23713" s="1715"/>
    </row>
    <row r="23714" spans="11:12" ht="15" customHeight="1">
      <c r="K23714" s="1715"/>
      <c r="L23714" s="1715"/>
    </row>
    <row r="23715" spans="11:12" ht="15" customHeight="1">
      <c r="K23715" s="1715"/>
      <c r="L23715" s="1715"/>
    </row>
    <row r="23716" spans="11:12" ht="15" customHeight="1">
      <c r="K23716" s="1715"/>
      <c r="L23716" s="1715"/>
    </row>
    <row r="23717" spans="11:12" ht="15" customHeight="1">
      <c r="K23717" s="1715"/>
      <c r="L23717" s="1715"/>
    </row>
    <row r="23718" spans="11:12" ht="15" customHeight="1">
      <c r="K23718" s="1715"/>
      <c r="L23718" s="1715"/>
    </row>
    <row r="23719" spans="11:12" ht="15" customHeight="1">
      <c r="K23719" s="1715"/>
      <c r="L23719" s="1715"/>
    </row>
    <row r="23720" spans="11:12" ht="15" customHeight="1">
      <c r="K23720" s="1715"/>
      <c r="L23720" s="1715"/>
    </row>
    <row r="23721" spans="11:12" ht="15" customHeight="1">
      <c r="K23721" s="1715"/>
      <c r="L23721" s="1715"/>
    </row>
    <row r="23722" spans="11:12" ht="15" customHeight="1">
      <c r="K23722" s="1715"/>
      <c r="L23722" s="1715"/>
    </row>
    <row r="23723" spans="11:12" ht="15" customHeight="1">
      <c r="K23723" s="1715"/>
      <c r="L23723" s="1715"/>
    </row>
    <row r="23724" spans="11:12" ht="15" customHeight="1">
      <c r="K23724" s="1715"/>
      <c r="L23724" s="1715"/>
    </row>
    <row r="23725" spans="11:12" ht="15" customHeight="1">
      <c r="K23725" s="1715"/>
      <c r="L23725" s="1715"/>
    </row>
    <row r="23726" spans="11:12" ht="15" customHeight="1">
      <c r="K23726" s="1715"/>
      <c r="L23726" s="1715"/>
    </row>
    <row r="23727" spans="11:12" ht="15" customHeight="1">
      <c r="K23727" s="1715"/>
      <c r="L23727" s="1715"/>
    </row>
    <row r="23728" spans="11:12" ht="15" customHeight="1">
      <c r="K23728" s="1715"/>
      <c r="L23728" s="1715"/>
    </row>
    <row r="23729" spans="11:12" ht="15" customHeight="1">
      <c r="K23729" s="1715"/>
      <c r="L23729" s="1715"/>
    </row>
    <row r="23730" spans="11:12" ht="15" customHeight="1">
      <c r="K23730" s="1715"/>
      <c r="L23730" s="1715"/>
    </row>
    <row r="23731" spans="11:12" ht="15" customHeight="1">
      <c r="K23731" s="1715"/>
      <c r="L23731" s="1715"/>
    </row>
    <row r="23732" spans="11:12" ht="15" customHeight="1">
      <c r="K23732" s="1715"/>
      <c r="L23732" s="1715"/>
    </row>
    <row r="23733" spans="11:12" ht="15" customHeight="1">
      <c r="K23733" s="1715"/>
      <c r="L23733" s="1715"/>
    </row>
    <row r="23734" spans="11:12" ht="15" customHeight="1">
      <c r="K23734" s="1715"/>
      <c r="L23734" s="1715"/>
    </row>
    <row r="23735" spans="11:12" ht="15" customHeight="1">
      <c r="K23735" s="1715"/>
      <c r="L23735" s="1715"/>
    </row>
    <row r="23736" spans="11:12" ht="15" customHeight="1">
      <c r="K23736" s="1715"/>
      <c r="L23736" s="1715"/>
    </row>
    <row r="23737" spans="11:12" ht="15" customHeight="1">
      <c r="K23737" s="1715"/>
      <c r="L23737" s="1715"/>
    </row>
    <row r="23738" spans="11:12" ht="15" customHeight="1">
      <c r="K23738" s="1715"/>
      <c r="L23738" s="1715"/>
    </row>
    <row r="23739" spans="11:12" ht="15" customHeight="1">
      <c r="K23739" s="1715"/>
      <c r="L23739" s="1715"/>
    </row>
    <row r="23740" spans="11:12" ht="15" customHeight="1">
      <c r="K23740" s="1715"/>
      <c r="L23740" s="1715"/>
    </row>
    <row r="23741" spans="11:12" ht="15" customHeight="1">
      <c r="K23741" s="1715"/>
      <c r="L23741" s="1715"/>
    </row>
    <row r="23742" spans="11:12" ht="15" customHeight="1">
      <c r="K23742" s="1715"/>
      <c r="L23742" s="1715"/>
    </row>
    <row r="23743" spans="11:12" ht="15" customHeight="1">
      <c r="K23743" s="1715"/>
      <c r="L23743" s="1715"/>
    </row>
    <row r="23744" spans="11:12" ht="15" customHeight="1">
      <c r="K23744" s="1715"/>
      <c r="L23744" s="1715"/>
    </row>
    <row r="23745" spans="11:12" ht="15" customHeight="1">
      <c r="K23745" s="1715"/>
      <c r="L23745" s="1715"/>
    </row>
    <row r="23746" spans="11:12" ht="15" customHeight="1">
      <c r="K23746" s="1715"/>
      <c r="L23746" s="1715"/>
    </row>
    <row r="23747" spans="11:12" ht="15" customHeight="1">
      <c r="K23747" s="1715"/>
      <c r="L23747" s="1715"/>
    </row>
    <row r="23748" spans="11:12" ht="15" customHeight="1">
      <c r="K23748" s="1715"/>
      <c r="L23748" s="1715"/>
    </row>
    <row r="23749" spans="11:12" ht="15" customHeight="1">
      <c r="K23749" s="1715"/>
      <c r="L23749" s="1715"/>
    </row>
    <row r="23750" spans="11:12" ht="15" customHeight="1">
      <c r="K23750" s="1715"/>
      <c r="L23750" s="1715"/>
    </row>
    <row r="23751" spans="11:12" ht="15" customHeight="1">
      <c r="K23751" s="1715"/>
      <c r="L23751" s="1715"/>
    </row>
    <row r="23752" spans="11:12" ht="15" customHeight="1">
      <c r="K23752" s="1715"/>
      <c r="L23752" s="1715"/>
    </row>
    <row r="23753" spans="11:12" ht="15" customHeight="1">
      <c r="K23753" s="1715"/>
      <c r="L23753" s="1715"/>
    </row>
    <row r="23754" spans="11:12" ht="15" customHeight="1">
      <c r="K23754" s="1715"/>
      <c r="L23754" s="1715"/>
    </row>
    <row r="23755" spans="11:12" ht="15" customHeight="1">
      <c r="K23755" s="1715"/>
      <c r="L23755" s="1715"/>
    </row>
    <row r="23756" spans="11:12" ht="15" customHeight="1">
      <c r="K23756" s="1715"/>
      <c r="L23756" s="1715"/>
    </row>
    <row r="23757" spans="11:12" ht="15" customHeight="1">
      <c r="K23757" s="1715"/>
      <c r="L23757" s="1715"/>
    </row>
    <row r="23758" spans="11:12" ht="15" customHeight="1">
      <c r="K23758" s="1715"/>
      <c r="L23758" s="1715"/>
    </row>
    <row r="23759" spans="11:12" ht="15" customHeight="1">
      <c r="K23759" s="1715"/>
      <c r="L23759" s="1715"/>
    </row>
    <row r="23760" spans="11:12" ht="15" customHeight="1">
      <c r="K23760" s="1715"/>
      <c r="L23760" s="1715"/>
    </row>
    <row r="23761" spans="11:12" ht="15" customHeight="1">
      <c r="K23761" s="1715"/>
      <c r="L23761" s="1715"/>
    </row>
    <row r="23762" spans="11:12" ht="15" customHeight="1">
      <c r="K23762" s="1715"/>
      <c r="L23762" s="1715"/>
    </row>
    <row r="23763" spans="11:12" ht="15" customHeight="1">
      <c r="K23763" s="1715"/>
      <c r="L23763" s="1715"/>
    </row>
    <row r="23764" spans="11:12" ht="15" customHeight="1">
      <c r="K23764" s="1715"/>
      <c r="L23764" s="1715"/>
    </row>
    <row r="23765" spans="11:12" ht="15" customHeight="1">
      <c r="K23765" s="1715"/>
      <c r="L23765" s="1715"/>
    </row>
    <row r="23766" spans="11:12" ht="15" customHeight="1">
      <c r="K23766" s="1715"/>
      <c r="L23766" s="1715"/>
    </row>
    <row r="23767" spans="11:12" ht="15" customHeight="1">
      <c r="K23767" s="1715"/>
      <c r="L23767" s="1715"/>
    </row>
    <row r="23768" spans="11:12" ht="15" customHeight="1">
      <c r="K23768" s="1715"/>
      <c r="L23768" s="1715"/>
    </row>
    <row r="23769" spans="11:12" ht="15" customHeight="1">
      <c r="K23769" s="1715"/>
      <c r="L23769" s="1715"/>
    </row>
    <row r="23770" spans="11:12" ht="15" customHeight="1">
      <c r="K23770" s="1715"/>
      <c r="L23770" s="1715"/>
    </row>
    <row r="23771" spans="11:12" ht="15" customHeight="1">
      <c r="K23771" s="1715"/>
      <c r="L23771" s="1715"/>
    </row>
    <row r="23772" spans="11:12" ht="15" customHeight="1">
      <c r="K23772" s="1715"/>
      <c r="L23772" s="1715"/>
    </row>
    <row r="23773" spans="11:12" ht="15" customHeight="1">
      <c r="K23773" s="1715"/>
      <c r="L23773" s="1715"/>
    </row>
    <row r="23774" spans="11:12" ht="15" customHeight="1">
      <c r="K23774" s="1715"/>
      <c r="L23774" s="1715"/>
    </row>
    <row r="23775" spans="11:12" ht="15" customHeight="1">
      <c r="K23775" s="1715"/>
      <c r="L23775" s="1715"/>
    </row>
    <row r="23776" spans="11:12" ht="15" customHeight="1">
      <c r="K23776" s="1715"/>
      <c r="L23776" s="1715"/>
    </row>
    <row r="23777" spans="11:12" ht="15" customHeight="1">
      <c r="K23777" s="1715"/>
      <c r="L23777" s="1715"/>
    </row>
    <row r="23778" spans="11:12" ht="15" customHeight="1">
      <c r="K23778" s="1715"/>
      <c r="L23778" s="1715"/>
    </row>
    <row r="23779" spans="11:12" ht="15" customHeight="1">
      <c r="K23779" s="1715"/>
      <c r="L23779" s="1715"/>
    </row>
    <row r="23780" spans="11:12" ht="15" customHeight="1">
      <c r="K23780" s="1715"/>
      <c r="L23780" s="1715"/>
    </row>
    <row r="23781" spans="11:12" ht="15" customHeight="1">
      <c r="K23781" s="1715"/>
      <c r="L23781" s="1715"/>
    </row>
    <row r="23782" spans="11:12" ht="15" customHeight="1">
      <c r="K23782" s="1715"/>
      <c r="L23782" s="1715"/>
    </row>
    <row r="23783" spans="11:12" ht="15" customHeight="1">
      <c r="K23783" s="1715"/>
      <c r="L23783" s="1715"/>
    </row>
    <row r="23784" spans="11:12" ht="15" customHeight="1">
      <c r="K23784" s="1715"/>
      <c r="L23784" s="1715"/>
    </row>
    <row r="23785" spans="11:12" ht="15" customHeight="1">
      <c r="K23785" s="1715"/>
      <c r="L23785" s="1715"/>
    </row>
    <row r="23786" spans="11:12" ht="15" customHeight="1">
      <c r="K23786" s="1715"/>
      <c r="L23786" s="1715"/>
    </row>
    <row r="23787" spans="11:12" ht="15" customHeight="1">
      <c r="K23787" s="1715"/>
      <c r="L23787" s="1715"/>
    </row>
    <row r="23788" spans="11:12" ht="15" customHeight="1">
      <c r="K23788" s="1715"/>
      <c r="L23788" s="1715"/>
    </row>
    <row r="23789" spans="11:12" ht="15" customHeight="1">
      <c r="K23789" s="1715"/>
      <c r="L23789" s="1715"/>
    </row>
    <row r="23790" spans="11:12" ht="15" customHeight="1">
      <c r="K23790" s="1715"/>
      <c r="L23790" s="1715"/>
    </row>
    <row r="23791" spans="11:12" ht="15" customHeight="1">
      <c r="K23791" s="1715"/>
      <c r="L23791" s="1715"/>
    </row>
    <row r="23792" spans="11:12" ht="15" customHeight="1">
      <c r="K23792" s="1715"/>
      <c r="L23792" s="1715"/>
    </row>
    <row r="23793" spans="11:12" ht="15" customHeight="1">
      <c r="K23793" s="1715"/>
      <c r="L23793" s="1715"/>
    </row>
    <row r="23794" spans="11:12" ht="15" customHeight="1">
      <c r="K23794" s="1715"/>
      <c r="L23794" s="1715"/>
    </row>
    <row r="23795" spans="11:12" ht="15" customHeight="1">
      <c r="K23795" s="1715"/>
      <c r="L23795" s="1715"/>
    </row>
    <row r="23796" spans="11:12" ht="15" customHeight="1">
      <c r="K23796" s="1715"/>
      <c r="L23796" s="1715"/>
    </row>
    <row r="23797" spans="11:12" ht="15" customHeight="1">
      <c r="K23797" s="1715"/>
      <c r="L23797" s="1715"/>
    </row>
    <row r="23798" spans="11:12" ht="15" customHeight="1">
      <c r="K23798" s="1715"/>
      <c r="L23798" s="1715"/>
    </row>
    <row r="23799" spans="11:12" ht="15" customHeight="1">
      <c r="K23799" s="1715"/>
      <c r="L23799" s="1715"/>
    </row>
    <row r="23800" spans="11:12" ht="15" customHeight="1">
      <c r="K23800" s="1715"/>
      <c r="L23800" s="1715"/>
    </row>
    <row r="23801" spans="11:12" ht="15" customHeight="1">
      <c r="K23801" s="1715"/>
      <c r="L23801" s="1715"/>
    </row>
    <row r="23802" spans="11:12" ht="15" customHeight="1">
      <c r="K23802" s="1715"/>
      <c r="L23802" s="1715"/>
    </row>
    <row r="23803" spans="11:12" ht="15" customHeight="1">
      <c r="K23803" s="1715"/>
      <c r="L23803" s="1715"/>
    </row>
    <row r="23804" spans="11:12" ht="15" customHeight="1">
      <c r="K23804" s="1715"/>
      <c r="L23804" s="1715"/>
    </row>
    <row r="23805" spans="11:12" ht="15" customHeight="1">
      <c r="K23805" s="1715"/>
      <c r="L23805" s="1715"/>
    </row>
    <row r="23806" spans="11:12" ht="15" customHeight="1">
      <c r="K23806" s="1715"/>
      <c r="L23806" s="1715"/>
    </row>
    <row r="23807" spans="11:12" ht="15" customHeight="1">
      <c r="K23807" s="1715"/>
      <c r="L23807" s="1715"/>
    </row>
    <row r="23808" spans="11:12" ht="15" customHeight="1">
      <c r="K23808" s="1715"/>
      <c r="L23808" s="1715"/>
    </row>
    <row r="23809" spans="11:12" ht="15" customHeight="1">
      <c r="K23809" s="1715"/>
      <c r="L23809" s="1715"/>
    </row>
    <row r="23810" spans="11:12" ht="15" customHeight="1">
      <c r="K23810" s="1715"/>
      <c r="L23810" s="1715"/>
    </row>
    <row r="23811" spans="11:12" ht="15" customHeight="1">
      <c r="K23811" s="1715"/>
      <c r="L23811" s="1715"/>
    </row>
    <row r="23812" spans="11:12" ht="15" customHeight="1">
      <c r="K23812" s="1715"/>
      <c r="L23812" s="1715"/>
    </row>
    <row r="23813" spans="11:12" ht="15" customHeight="1">
      <c r="K23813" s="1715"/>
      <c r="L23813" s="1715"/>
    </row>
    <row r="23814" spans="11:12" ht="15" customHeight="1">
      <c r="K23814" s="1715"/>
      <c r="L23814" s="1715"/>
    </row>
    <row r="23815" spans="11:12" ht="15" customHeight="1">
      <c r="K23815" s="1715"/>
      <c r="L23815" s="1715"/>
    </row>
    <row r="23816" spans="11:12" ht="15" customHeight="1">
      <c r="K23816" s="1715"/>
      <c r="L23816" s="1715"/>
    </row>
    <row r="23817" spans="11:12" ht="15" customHeight="1">
      <c r="K23817" s="1715"/>
      <c r="L23817" s="1715"/>
    </row>
    <row r="23818" spans="11:12" ht="15" customHeight="1">
      <c r="K23818" s="1715"/>
      <c r="L23818" s="1715"/>
    </row>
    <row r="23819" spans="11:12" ht="15" customHeight="1">
      <c r="K23819" s="1715"/>
      <c r="L23819" s="1715"/>
    </row>
    <row r="23820" spans="11:12" ht="15" customHeight="1">
      <c r="K23820" s="1715"/>
      <c r="L23820" s="1715"/>
    </row>
    <row r="23821" spans="11:12" ht="15" customHeight="1">
      <c r="K23821" s="1715"/>
      <c r="L23821" s="1715"/>
    </row>
    <row r="23822" spans="11:12" ht="15" customHeight="1">
      <c r="K23822" s="1715"/>
      <c r="L23822" s="1715"/>
    </row>
    <row r="23823" spans="11:12" ht="15" customHeight="1">
      <c r="K23823" s="1715"/>
      <c r="L23823" s="1715"/>
    </row>
    <row r="23824" spans="11:12" ht="15" customHeight="1">
      <c r="K23824" s="1715"/>
      <c r="L23824" s="1715"/>
    </row>
    <row r="23825" spans="11:12" ht="15" customHeight="1">
      <c r="K23825" s="1715"/>
      <c r="L23825" s="1715"/>
    </row>
    <row r="23826" spans="11:12" ht="15" customHeight="1">
      <c r="K23826" s="1715"/>
      <c r="L23826" s="1715"/>
    </row>
    <row r="23827" spans="11:12" ht="15" customHeight="1">
      <c r="K23827" s="1715"/>
      <c r="L23827" s="1715"/>
    </row>
    <row r="23828" spans="11:12" ht="15" customHeight="1">
      <c r="K23828" s="1715"/>
      <c r="L23828" s="1715"/>
    </row>
    <row r="23829" spans="11:12" ht="15" customHeight="1">
      <c r="K23829" s="1715"/>
      <c r="L23829" s="1715"/>
    </row>
    <row r="23830" spans="11:12" ht="15" customHeight="1">
      <c r="K23830" s="1715"/>
      <c r="L23830" s="1715"/>
    </row>
    <row r="23831" spans="11:12" ht="15" customHeight="1">
      <c r="K23831" s="1715"/>
      <c r="L23831" s="1715"/>
    </row>
    <row r="23832" spans="11:12" ht="15" customHeight="1">
      <c r="K23832" s="1715"/>
      <c r="L23832" s="1715"/>
    </row>
    <row r="23833" spans="11:12" ht="15" customHeight="1">
      <c r="K23833" s="1715"/>
      <c r="L23833" s="1715"/>
    </row>
    <row r="23834" spans="11:12" ht="15" customHeight="1">
      <c r="K23834" s="1715"/>
      <c r="L23834" s="1715"/>
    </row>
    <row r="23835" spans="11:12" ht="15" customHeight="1">
      <c r="K23835" s="1715"/>
      <c r="L23835" s="1715"/>
    </row>
    <row r="23836" spans="11:12" ht="15" customHeight="1">
      <c r="K23836" s="1715"/>
      <c r="L23836" s="1715"/>
    </row>
    <row r="23837" spans="11:12" ht="15" customHeight="1">
      <c r="K23837" s="1715"/>
      <c r="L23837" s="1715"/>
    </row>
    <row r="23838" spans="11:12" ht="15" customHeight="1">
      <c r="K23838" s="1715"/>
      <c r="L23838" s="1715"/>
    </row>
    <row r="23839" spans="11:12" ht="15" customHeight="1">
      <c r="K23839" s="1715"/>
      <c r="L23839" s="1715"/>
    </row>
    <row r="23840" spans="11:12" ht="15" customHeight="1">
      <c r="K23840" s="1715"/>
      <c r="L23840" s="1715"/>
    </row>
    <row r="23841" spans="11:12" ht="15" customHeight="1">
      <c r="K23841" s="1715"/>
      <c r="L23841" s="1715"/>
    </row>
    <row r="23842" spans="11:12" ht="15" customHeight="1">
      <c r="K23842" s="1715"/>
      <c r="L23842" s="1715"/>
    </row>
    <row r="23843" spans="11:12" ht="15" customHeight="1">
      <c r="K23843" s="1715"/>
      <c r="L23843" s="1715"/>
    </row>
    <row r="23844" spans="11:12" ht="15" customHeight="1">
      <c r="K23844" s="1715"/>
      <c r="L23844" s="1715"/>
    </row>
    <row r="23845" spans="11:12" ht="15" customHeight="1">
      <c r="K23845" s="1715"/>
      <c r="L23845" s="1715"/>
    </row>
    <row r="23846" spans="11:12" ht="15" customHeight="1">
      <c r="K23846" s="1715"/>
      <c r="L23846" s="1715"/>
    </row>
    <row r="23847" spans="11:12" ht="15" customHeight="1">
      <c r="K23847" s="1715"/>
      <c r="L23847" s="1715"/>
    </row>
    <row r="23848" spans="11:12" ht="15" customHeight="1">
      <c r="K23848" s="1715"/>
      <c r="L23848" s="1715"/>
    </row>
    <row r="23849" spans="11:12" ht="15" customHeight="1">
      <c r="K23849" s="1715"/>
      <c r="L23849" s="1715"/>
    </row>
    <row r="23850" spans="11:12" ht="15" customHeight="1">
      <c r="K23850" s="1715"/>
      <c r="L23850" s="1715"/>
    </row>
    <row r="23851" spans="11:12" ht="15" customHeight="1">
      <c r="K23851" s="1715"/>
      <c r="L23851" s="1715"/>
    </row>
    <row r="23852" spans="11:12" ht="15" customHeight="1">
      <c r="K23852" s="1715"/>
      <c r="L23852" s="1715"/>
    </row>
    <row r="23853" spans="11:12" ht="15" customHeight="1">
      <c r="K23853" s="1715"/>
      <c r="L23853" s="1715"/>
    </row>
    <row r="23854" spans="11:12" ht="15" customHeight="1">
      <c r="K23854" s="1715"/>
      <c r="L23854" s="1715"/>
    </row>
    <row r="23855" spans="11:12" ht="15" customHeight="1">
      <c r="K23855" s="1715"/>
      <c r="L23855" s="1715"/>
    </row>
    <row r="23856" spans="11:12" ht="15" customHeight="1">
      <c r="K23856" s="1715"/>
      <c r="L23856" s="1715"/>
    </row>
    <row r="23857" spans="11:12" ht="15" customHeight="1">
      <c r="K23857" s="1715"/>
      <c r="L23857" s="1715"/>
    </row>
    <row r="23858" spans="11:12" ht="15" customHeight="1">
      <c r="K23858" s="1715"/>
      <c r="L23858" s="1715"/>
    </row>
    <row r="23859" spans="11:12" ht="15" customHeight="1">
      <c r="K23859" s="1715"/>
      <c r="L23859" s="1715"/>
    </row>
    <row r="23860" spans="11:12" ht="15" customHeight="1">
      <c r="K23860" s="1715"/>
      <c r="L23860" s="1715"/>
    </row>
    <row r="23861" spans="11:12" ht="15" customHeight="1">
      <c r="K23861" s="1715"/>
      <c r="L23861" s="1715"/>
    </row>
    <row r="23862" spans="11:12" ht="15" customHeight="1">
      <c r="K23862" s="1715"/>
      <c r="L23862" s="1715"/>
    </row>
    <row r="23863" spans="11:12" ht="15" customHeight="1">
      <c r="K23863" s="1715"/>
      <c r="L23863" s="1715"/>
    </row>
    <row r="23864" spans="11:12" ht="15" customHeight="1">
      <c r="K23864" s="1715"/>
      <c r="L23864" s="1715"/>
    </row>
    <row r="23865" spans="11:12" ht="15" customHeight="1">
      <c r="K23865" s="1715"/>
      <c r="L23865" s="1715"/>
    </row>
    <row r="23866" spans="11:12" ht="15" customHeight="1">
      <c r="K23866" s="1715"/>
      <c r="L23866" s="1715"/>
    </row>
    <row r="23867" spans="11:12" ht="15" customHeight="1">
      <c r="K23867" s="1715"/>
      <c r="L23867" s="1715"/>
    </row>
    <row r="23868" spans="11:12" ht="15" customHeight="1">
      <c r="K23868" s="1715"/>
      <c r="L23868" s="1715"/>
    </row>
    <row r="23869" spans="11:12" ht="15" customHeight="1">
      <c r="K23869" s="1715"/>
      <c r="L23869" s="1715"/>
    </row>
    <row r="23870" spans="11:12" ht="15" customHeight="1">
      <c r="K23870" s="1715"/>
      <c r="L23870" s="1715"/>
    </row>
    <row r="23871" spans="11:12" ht="15" customHeight="1">
      <c r="K23871" s="1715"/>
      <c r="L23871" s="1715"/>
    </row>
    <row r="23872" spans="11:12" ht="15" customHeight="1">
      <c r="K23872" s="1715"/>
      <c r="L23872" s="1715"/>
    </row>
    <row r="23873" spans="11:12" ht="15" customHeight="1">
      <c r="K23873" s="1715"/>
      <c r="L23873" s="1715"/>
    </row>
    <row r="23874" spans="11:12" ht="15" customHeight="1">
      <c r="K23874" s="1715"/>
      <c r="L23874" s="1715"/>
    </row>
    <row r="23875" spans="11:12" ht="15" customHeight="1">
      <c r="K23875" s="1715"/>
      <c r="L23875" s="1715"/>
    </row>
    <row r="23876" spans="11:12" ht="15" customHeight="1">
      <c r="K23876" s="1715"/>
      <c r="L23876" s="1715"/>
    </row>
    <row r="23877" spans="11:12" ht="15" customHeight="1">
      <c r="K23877" s="1715"/>
      <c r="L23877" s="1715"/>
    </row>
    <row r="23878" spans="11:12" ht="15" customHeight="1">
      <c r="K23878" s="1715"/>
      <c r="L23878" s="1715"/>
    </row>
    <row r="23879" spans="11:12" ht="15" customHeight="1">
      <c r="K23879" s="1715"/>
      <c r="L23879" s="1715"/>
    </row>
    <row r="23880" spans="11:12" ht="15" customHeight="1">
      <c r="K23880" s="1715"/>
      <c r="L23880" s="1715"/>
    </row>
    <row r="23881" spans="11:12" ht="15" customHeight="1">
      <c r="K23881" s="1715"/>
      <c r="L23881" s="1715"/>
    </row>
    <row r="23882" spans="11:12" ht="15" customHeight="1">
      <c r="K23882" s="1715"/>
      <c r="L23882" s="1715"/>
    </row>
    <row r="23883" spans="11:12" ht="15" customHeight="1">
      <c r="K23883" s="1715"/>
      <c r="L23883" s="1715"/>
    </row>
    <row r="23884" spans="11:12" ht="15" customHeight="1">
      <c r="K23884" s="1715"/>
      <c r="L23884" s="1715"/>
    </row>
    <row r="23885" spans="11:12" ht="15" customHeight="1">
      <c r="K23885" s="1715"/>
      <c r="L23885" s="1715"/>
    </row>
    <row r="23886" spans="11:12" ht="15" customHeight="1">
      <c r="K23886" s="1715"/>
      <c r="L23886" s="1715"/>
    </row>
    <row r="23887" spans="11:12" ht="15" customHeight="1">
      <c r="K23887" s="1715"/>
      <c r="L23887" s="1715"/>
    </row>
    <row r="23888" spans="11:12" ht="15" customHeight="1">
      <c r="K23888" s="1715"/>
      <c r="L23888" s="1715"/>
    </row>
    <row r="23889" spans="11:12" ht="15" customHeight="1">
      <c r="K23889" s="1715"/>
      <c r="L23889" s="1715"/>
    </row>
    <row r="23890" spans="11:12" ht="15" customHeight="1">
      <c r="K23890" s="1715"/>
      <c r="L23890" s="1715"/>
    </row>
    <row r="23891" spans="11:12" ht="15" customHeight="1">
      <c r="K23891" s="1715"/>
      <c r="L23891" s="1715"/>
    </row>
    <row r="23892" spans="11:12" ht="15" customHeight="1">
      <c r="K23892" s="1715"/>
      <c r="L23892" s="1715"/>
    </row>
    <row r="23893" spans="11:12" ht="15" customHeight="1">
      <c r="K23893" s="1715"/>
      <c r="L23893" s="1715"/>
    </row>
    <row r="23894" spans="11:12" ht="15" customHeight="1">
      <c r="K23894" s="1715"/>
      <c r="L23894" s="1715"/>
    </row>
    <row r="23895" spans="11:12" ht="15" customHeight="1">
      <c r="K23895" s="1715"/>
      <c r="L23895" s="1715"/>
    </row>
    <row r="23896" spans="11:12" ht="15" customHeight="1">
      <c r="K23896" s="1715"/>
      <c r="L23896" s="1715"/>
    </row>
    <row r="23897" spans="11:12" ht="15" customHeight="1">
      <c r="K23897" s="1715"/>
      <c r="L23897" s="1715"/>
    </row>
    <row r="23898" spans="11:12" ht="15" customHeight="1">
      <c r="K23898" s="1715"/>
      <c r="L23898" s="1715"/>
    </row>
    <row r="23899" spans="11:12" ht="15" customHeight="1">
      <c r="K23899" s="1715"/>
      <c r="L23899" s="1715"/>
    </row>
    <row r="23900" spans="11:12" ht="15" customHeight="1">
      <c r="K23900" s="1715"/>
      <c r="L23900" s="1715"/>
    </row>
    <row r="23901" spans="11:12" ht="15" customHeight="1">
      <c r="K23901" s="1715"/>
      <c r="L23901" s="1715"/>
    </row>
    <row r="23902" spans="11:12" ht="15" customHeight="1">
      <c r="K23902" s="1715"/>
      <c r="L23902" s="1715"/>
    </row>
    <row r="23903" spans="11:12" ht="15" customHeight="1">
      <c r="K23903" s="1715"/>
      <c r="L23903" s="1715"/>
    </row>
    <row r="23904" spans="11:12" ht="15" customHeight="1">
      <c r="K23904" s="1715"/>
      <c r="L23904" s="1715"/>
    </row>
    <row r="23905" spans="11:12" ht="15" customHeight="1">
      <c r="K23905" s="1715"/>
      <c r="L23905" s="1715"/>
    </row>
    <row r="23906" spans="11:12" ht="15" customHeight="1">
      <c r="K23906" s="1715"/>
      <c r="L23906" s="1715"/>
    </row>
    <row r="23907" spans="11:12" ht="15" customHeight="1">
      <c r="K23907" s="1715"/>
      <c r="L23907" s="1715"/>
    </row>
    <row r="23908" spans="11:12" ht="15" customHeight="1">
      <c r="K23908" s="1715"/>
      <c r="L23908" s="1715"/>
    </row>
    <row r="23909" spans="11:12" ht="15" customHeight="1">
      <c r="K23909" s="1715"/>
      <c r="L23909" s="1715"/>
    </row>
    <row r="23910" spans="11:12" ht="15" customHeight="1">
      <c r="K23910" s="1715"/>
      <c r="L23910" s="1715"/>
    </row>
    <row r="23911" spans="11:12" ht="15" customHeight="1">
      <c r="K23911" s="1715"/>
      <c r="L23911" s="1715"/>
    </row>
    <row r="23912" spans="11:12" ht="15" customHeight="1">
      <c r="K23912" s="1715"/>
      <c r="L23912" s="1715"/>
    </row>
    <row r="23913" spans="11:12" ht="15" customHeight="1">
      <c r="K23913" s="1715"/>
      <c r="L23913" s="1715"/>
    </row>
    <row r="23914" spans="11:12" ht="15" customHeight="1">
      <c r="K23914" s="1715"/>
      <c r="L23914" s="1715"/>
    </row>
    <row r="23915" spans="11:12" ht="15" customHeight="1">
      <c r="K23915" s="1715"/>
      <c r="L23915" s="1715"/>
    </row>
    <row r="23916" spans="11:12" ht="15" customHeight="1">
      <c r="K23916" s="1715"/>
      <c r="L23916" s="1715"/>
    </row>
    <row r="23917" spans="11:12" ht="15" customHeight="1">
      <c r="K23917" s="1715"/>
      <c r="L23917" s="1715"/>
    </row>
    <row r="23918" spans="11:12" ht="15" customHeight="1">
      <c r="K23918" s="1715"/>
      <c r="L23918" s="1715"/>
    </row>
    <row r="23919" spans="11:12" ht="15" customHeight="1">
      <c r="K23919" s="1715"/>
      <c r="L23919" s="1715"/>
    </row>
    <row r="23920" spans="11:12" ht="15" customHeight="1">
      <c r="K23920" s="1715"/>
      <c r="L23920" s="1715"/>
    </row>
    <row r="23921" spans="11:12" ht="15" customHeight="1">
      <c r="K23921" s="1715"/>
      <c r="L23921" s="1715"/>
    </row>
    <row r="23922" spans="11:12" ht="15" customHeight="1">
      <c r="K23922" s="1715"/>
      <c r="L23922" s="1715"/>
    </row>
    <row r="23923" spans="11:12" ht="15" customHeight="1">
      <c r="K23923" s="1715"/>
      <c r="L23923" s="1715"/>
    </row>
    <row r="23924" spans="11:12" ht="15" customHeight="1">
      <c r="K23924" s="1715"/>
      <c r="L23924" s="1715"/>
    </row>
    <row r="23925" spans="11:12" ht="15" customHeight="1">
      <c r="K23925" s="1715"/>
      <c r="L23925" s="1715"/>
    </row>
    <row r="23926" spans="11:12" ht="15" customHeight="1">
      <c r="K23926" s="1715"/>
      <c r="L23926" s="1715"/>
    </row>
    <row r="23927" spans="11:12" ht="15" customHeight="1">
      <c r="K23927" s="1715"/>
      <c r="L23927" s="1715"/>
    </row>
    <row r="23928" spans="11:12" ht="15" customHeight="1">
      <c r="K23928" s="1715"/>
      <c r="L23928" s="1715"/>
    </row>
    <row r="23929" spans="11:12" ht="15" customHeight="1">
      <c r="K23929" s="1715"/>
      <c r="L23929" s="1715"/>
    </row>
    <row r="23930" spans="11:12" ht="15" customHeight="1">
      <c r="K23930" s="1715"/>
      <c r="L23930" s="1715"/>
    </row>
    <row r="23931" spans="11:12" ht="15" customHeight="1">
      <c r="K23931" s="1715"/>
      <c r="L23931" s="1715"/>
    </row>
    <row r="23932" spans="11:12" ht="15" customHeight="1">
      <c r="K23932" s="1715"/>
      <c r="L23932" s="1715"/>
    </row>
    <row r="23933" spans="11:12" ht="15" customHeight="1">
      <c r="K23933" s="1715"/>
      <c r="L23933" s="1715"/>
    </row>
    <row r="23934" spans="11:12" ht="15" customHeight="1">
      <c r="K23934" s="1715"/>
      <c r="L23934" s="1715"/>
    </row>
    <row r="23935" spans="11:12" ht="15" customHeight="1">
      <c r="K23935" s="1715"/>
      <c r="L23935" s="1715"/>
    </row>
    <row r="23936" spans="11:12" ht="15" customHeight="1">
      <c r="K23936" s="1715"/>
      <c r="L23936" s="1715"/>
    </row>
    <row r="23937" spans="11:12" ht="15" customHeight="1">
      <c r="K23937" s="1715"/>
      <c r="L23937" s="1715"/>
    </row>
    <row r="23938" spans="11:12" ht="15" customHeight="1">
      <c r="K23938" s="1715"/>
      <c r="L23938" s="1715"/>
    </row>
    <row r="23939" spans="11:12" ht="15" customHeight="1">
      <c r="K23939" s="1715"/>
      <c r="L23939" s="1715"/>
    </row>
    <row r="23940" spans="11:12" ht="15" customHeight="1">
      <c r="K23940" s="1715"/>
      <c r="L23940" s="1715"/>
    </row>
    <row r="23941" spans="11:12" ht="15" customHeight="1">
      <c r="K23941" s="1715"/>
      <c r="L23941" s="1715"/>
    </row>
    <row r="23942" spans="11:12" ht="15" customHeight="1">
      <c r="K23942" s="1715"/>
      <c r="L23942" s="1715"/>
    </row>
    <row r="23943" spans="11:12" ht="15" customHeight="1">
      <c r="K23943" s="1715"/>
      <c r="L23943" s="1715"/>
    </row>
    <row r="23944" spans="11:12" ht="15" customHeight="1">
      <c r="K23944" s="1715"/>
      <c r="L23944" s="1715"/>
    </row>
    <row r="23945" spans="11:12" ht="15" customHeight="1">
      <c r="K23945" s="1715"/>
      <c r="L23945" s="1715"/>
    </row>
    <row r="23946" spans="11:12" ht="15" customHeight="1">
      <c r="K23946" s="1715"/>
      <c r="L23946" s="1715"/>
    </row>
    <row r="23947" spans="11:12" ht="15" customHeight="1">
      <c r="K23947" s="1715"/>
      <c r="L23947" s="1715"/>
    </row>
    <row r="23948" spans="11:12" ht="15" customHeight="1">
      <c r="K23948" s="1715"/>
      <c r="L23948" s="1715"/>
    </row>
    <row r="23949" spans="11:12" ht="15" customHeight="1">
      <c r="K23949" s="1715"/>
      <c r="L23949" s="1715"/>
    </row>
    <row r="23950" spans="11:12" ht="15" customHeight="1">
      <c r="K23950" s="1715"/>
      <c r="L23950" s="1715"/>
    </row>
    <row r="23951" spans="11:12" ht="15" customHeight="1">
      <c r="K23951" s="1715"/>
      <c r="L23951" s="1715"/>
    </row>
    <row r="23952" spans="11:12" ht="15" customHeight="1">
      <c r="K23952" s="1715"/>
      <c r="L23952" s="1715"/>
    </row>
    <row r="23953" spans="11:12" ht="15" customHeight="1">
      <c r="K23953" s="1715"/>
      <c r="L23953" s="1715"/>
    </row>
    <row r="23954" spans="11:12" ht="15" customHeight="1">
      <c r="K23954" s="1715"/>
      <c r="L23954" s="1715"/>
    </row>
    <row r="23955" spans="11:12" ht="15" customHeight="1">
      <c r="K23955" s="1715"/>
      <c r="L23955" s="1715"/>
    </row>
    <row r="23956" spans="11:12" ht="15" customHeight="1">
      <c r="K23956" s="1715"/>
      <c r="L23956" s="1715"/>
    </row>
    <row r="23957" spans="11:12" ht="15" customHeight="1">
      <c r="K23957" s="1715"/>
      <c r="L23957" s="1715"/>
    </row>
    <row r="23958" spans="11:12" ht="15" customHeight="1">
      <c r="K23958" s="1715"/>
      <c r="L23958" s="1715"/>
    </row>
    <row r="23959" spans="11:12" ht="15" customHeight="1">
      <c r="K23959" s="1715"/>
      <c r="L23959" s="1715"/>
    </row>
    <row r="23960" spans="11:12" ht="15" customHeight="1">
      <c r="K23960" s="1715"/>
      <c r="L23960" s="1715"/>
    </row>
    <row r="23961" spans="11:12" ht="15" customHeight="1">
      <c r="K23961" s="1715"/>
      <c r="L23961" s="1715"/>
    </row>
    <row r="23962" spans="11:12" ht="15" customHeight="1">
      <c r="K23962" s="1715"/>
      <c r="L23962" s="1715"/>
    </row>
    <row r="23963" spans="11:12" ht="15" customHeight="1">
      <c r="K23963" s="1715"/>
      <c r="L23963" s="1715"/>
    </row>
    <row r="23964" spans="11:12" ht="15" customHeight="1">
      <c r="K23964" s="1715"/>
      <c r="L23964" s="1715"/>
    </row>
    <row r="23965" spans="11:12" ht="15" customHeight="1">
      <c r="K23965" s="1715"/>
      <c r="L23965" s="1715"/>
    </row>
    <row r="23966" spans="11:12" ht="15" customHeight="1">
      <c r="K23966" s="1715"/>
      <c r="L23966" s="1715"/>
    </row>
    <row r="23967" spans="11:12" ht="15" customHeight="1">
      <c r="K23967" s="1715"/>
      <c r="L23967" s="1715"/>
    </row>
    <row r="23968" spans="11:12" ht="15" customHeight="1">
      <c r="K23968" s="1715"/>
      <c r="L23968" s="1715"/>
    </row>
    <row r="23969" spans="11:12" ht="15" customHeight="1">
      <c r="K23969" s="1715"/>
      <c r="L23969" s="1715"/>
    </row>
    <row r="23970" spans="11:12" ht="15" customHeight="1">
      <c r="K23970" s="1715"/>
      <c r="L23970" s="1715"/>
    </row>
    <row r="23971" spans="11:12" ht="15" customHeight="1">
      <c r="K23971" s="1715"/>
      <c r="L23971" s="1715"/>
    </row>
    <row r="23972" spans="11:12" ht="15" customHeight="1">
      <c r="K23972" s="1715"/>
      <c r="L23972" s="1715"/>
    </row>
    <row r="23973" spans="11:12" ht="15" customHeight="1">
      <c r="K23973" s="1715"/>
      <c r="L23973" s="1715"/>
    </row>
    <row r="23974" spans="11:12" ht="15" customHeight="1">
      <c r="K23974" s="1715"/>
      <c r="L23974" s="1715"/>
    </row>
    <row r="23975" spans="11:12" ht="15" customHeight="1">
      <c r="K23975" s="1715"/>
      <c r="L23975" s="1715"/>
    </row>
    <row r="23976" spans="11:12" ht="15" customHeight="1">
      <c r="K23976" s="1715"/>
      <c r="L23976" s="1715"/>
    </row>
    <row r="23977" spans="11:12" ht="15" customHeight="1">
      <c r="K23977" s="1715"/>
      <c r="L23977" s="1715"/>
    </row>
    <row r="23978" spans="11:12" ht="15" customHeight="1">
      <c r="K23978" s="1715"/>
      <c r="L23978" s="1715"/>
    </row>
    <row r="23979" spans="11:12" ht="15" customHeight="1">
      <c r="K23979" s="1715"/>
      <c r="L23979" s="1715"/>
    </row>
    <row r="23980" spans="11:12" ht="15" customHeight="1">
      <c r="K23980" s="1715"/>
      <c r="L23980" s="1715"/>
    </row>
    <row r="23981" spans="11:12" ht="15" customHeight="1">
      <c r="K23981" s="1715"/>
      <c r="L23981" s="1715"/>
    </row>
    <row r="23982" spans="11:12" ht="15" customHeight="1">
      <c r="K23982" s="1715"/>
      <c r="L23982" s="1715"/>
    </row>
    <row r="23983" spans="11:12" ht="15" customHeight="1">
      <c r="K23983" s="1715"/>
      <c r="L23983" s="1715"/>
    </row>
    <row r="23984" spans="11:12" ht="15" customHeight="1">
      <c r="K23984" s="1715"/>
      <c r="L23984" s="1715"/>
    </row>
    <row r="23985" spans="11:12" ht="15" customHeight="1">
      <c r="K23985" s="1715"/>
      <c r="L23985" s="1715"/>
    </row>
    <row r="23986" spans="11:12" ht="15" customHeight="1">
      <c r="K23986" s="1715"/>
      <c r="L23986" s="1715"/>
    </row>
    <row r="23987" spans="11:12" ht="15" customHeight="1">
      <c r="K23987" s="1715"/>
      <c r="L23987" s="1715"/>
    </row>
    <row r="23988" spans="11:12" ht="15" customHeight="1">
      <c r="K23988" s="1715"/>
      <c r="L23988" s="1715"/>
    </row>
    <row r="23989" spans="11:12" ht="15" customHeight="1">
      <c r="K23989" s="1715"/>
      <c r="L23989" s="1715"/>
    </row>
    <row r="23990" spans="11:12" ht="15" customHeight="1">
      <c r="K23990" s="1715"/>
      <c r="L23990" s="1715"/>
    </row>
    <row r="23991" spans="11:12" ht="15" customHeight="1">
      <c r="K23991" s="1715"/>
      <c r="L23991" s="1715"/>
    </row>
    <row r="23992" spans="11:12" ht="15" customHeight="1">
      <c r="K23992" s="1715"/>
      <c r="L23992" s="1715"/>
    </row>
    <row r="23993" spans="11:12" ht="15" customHeight="1">
      <c r="K23993" s="1715"/>
      <c r="L23993" s="1715"/>
    </row>
    <row r="23994" spans="11:12" ht="15" customHeight="1">
      <c r="K23994" s="1715"/>
      <c r="L23994" s="1715"/>
    </row>
    <row r="23995" spans="11:12" ht="15" customHeight="1">
      <c r="K23995" s="1715"/>
      <c r="L23995" s="1715"/>
    </row>
    <row r="23996" spans="11:12" ht="15" customHeight="1">
      <c r="K23996" s="1715"/>
      <c r="L23996" s="1715"/>
    </row>
    <row r="23997" spans="11:12" ht="15" customHeight="1">
      <c r="K23997" s="1715"/>
      <c r="L23997" s="1715"/>
    </row>
    <row r="23998" spans="11:12" ht="15" customHeight="1">
      <c r="K23998" s="1715"/>
      <c r="L23998" s="1715"/>
    </row>
    <row r="23999" spans="11:12" ht="15" customHeight="1">
      <c r="K23999" s="1715"/>
      <c r="L23999" s="1715"/>
    </row>
    <row r="24000" spans="11:12" ht="15" customHeight="1">
      <c r="K24000" s="1715"/>
      <c r="L24000" s="1715"/>
    </row>
    <row r="24001" spans="11:12" ht="15" customHeight="1">
      <c r="K24001" s="1715"/>
      <c r="L24001" s="1715"/>
    </row>
    <row r="24002" spans="11:12" ht="15" customHeight="1">
      <c r="K24002" s="1715"/>
      <c r="L24002" s="1715"/>
    </row>
    <row r="24003" spans="11:12" ht="15" customHeight="1">
      <c r="K24003" s="1715"/>
      <c r="L24003" s="1715"/>
    </row>
    <row r="24004" spans="11:12" ht="15" customHeight="1">
      <c r="K24004" s="1715"/>
      <c r="L24004" s="1715"/>
    </row>
    <row r="24005" spans="11:12" ht="15" customHeight="1">
      <c r="K24005" s="1715"/>
      <c r="L24005" s="1715"/>
    </row>
    <row r="24006" spans="11:12" ht="15" customHeight="1">
      <c r="K24006" s="1715"/>
      <c r="L24006" s="1715"/>
    </row>
    <row r="24007" spans="11:12" ht="15" customHeight="1">
      <c r="K24007" s="1715"/>
      <c r="L24007" s="1715"/>
    </row>
    <row r="24008" spans="11:12" ht="15" customHeight="1">
      <c r="K24008" s="1715"/>
      <c r="L24008" s="1715"/>
    </row>
    <row r="24009" spans="11:12" ht="15" customHeight="1">
      <c r="K24009" s="1715"/>
      <c r="L24009" s="1715"/>
    </row>
    <row r="24010" spans="11:12" ht="15" customHeight="1">
      <c r="K24010" s="1715"/>
      <c r="L24010" s="1715"/>
    </row>
    <row r="24011" spans="11:12" ht="15" customHeight="1">
      <c r="K24011" s="1715"/>
      <c r="L24011" s="1715"/>
    </row>
    <row r="24012" spans="11:12" ht="15" customHeight="1">
      <c r="K24012" s="1715"/>
      <c r="L24012" s="1715"/>
    </row>
    <row r="24013" spans="11:12" ht="15" customHeight="1">
      <c r="K24013" s="1715"/>
      <c r="L24013" s="1715"/>
    </row>
    <row r="24014" spans="11:12" ht="15" customHeight="1">
      <c r="K24014" s="1715"/>
      <c r="L24014" s="1715"/>
    </row>
    <row r="24015" spans="11:12" ht="15" customHeight="1">
      <c r="K24015" s="1715"/>
      <c r="L24015" s="1715"/>
    </row>
    <row r="24016" spans="11:12" ht="15" customHeight="1">
      <c r="K24016" s="1715"/>
      <c r="L24016" s="1715"/>
    </row>
    <row r="24017" spans="11:12" ht="15" customHeight="1">
      <c r="K24017" s="1715"/>
      <c r="L24017" s="1715"/>
    </row>
    <row r="24018" spans="11:12" ht="15" customHeight="1">
      <c r="K24018" s="1715"/>
      <c r="L24018" s="1715"/>
    </row>
    <row r="24019" spans="11:12" ht="15" customHeight="1">
      <c r="K24019" s="1715"/>
      <c r="L24019" s="1715"/>
    </row>
    <row r="24020" spans="11:12" ht="15" customHeight="1">
      <c r="K24020" s="1715"/>
      <c r="L24020" s="1715"/>
    </row>
    <row r="24021" spans="11:12" ht="15" customHeight="1">
      <c r="K24021" s="1715"/>
      <c r="L24021" s="1715"/>
    </row>
    <row r="24022" spans="11:12" ht="15" customHeight="1">
      <c r="K24022" s="1715"/>
      <c r="L24022" s="1715"/>
    </row>
    <row r="24023" spans="11:12" ht="15" customHeight="1">
      <c r="K24023" s="1715"/>
      <c r="L24023" s="1715"/>
    </row>
    <row r="24024" spans="11:12" ht="15" customHeight="1">
      <c r="K24024" s="1715"/>
      <c r="L24024" s="1715"/>
    </row>
    <row r="24025" spans="11:12" ht="15" customHeight="1">
      <c r="K24025" s="1715"/>
      <c r="L24025" s="1715"/>
    </row>
    <row r="24026" spans="11:12" ht="15" customHeight="1">
      <c r="K24026" s="1715"/>
      <c r="L24026" s="1715"/>
    </row>
    <row r="24027" spans="11:12" ht="15" customHeight="1">
      <c r="K24027" s="1715"/>
      <c r="L24027" s="1715"/>
    </row>
    <row r="24028" spans="11:12" ht="15" customHeight="1">
      <c r="K24028" s="1715"/>
      <c r="L24028" s="1715"/>
    </row>
    <row r="24029" spans="11:12" ht="15" customHeight="1">
      <c r="K24029" s="1715"/>
      <c r="L24029" s="1715"/>
    </row>
    <row r="24030" spans="11:12" ht="15" customHeight="1">
      <c r="K24030" s="1715"/>
      <c r="L24030" s="1715"/>
    </row>
    <row r="24031" spans="11:12" ht="15" customHeight="1">
      <c r="K24031" s="1715"/>
      <c r="L24031" s="1715"/>
    </row>
    <row r="24032" spans="11:12" ht="15" customHeight="1">
      <c r="K24032" s="1715"/>
      <c r="L24032" s="1715"/>
    </row>
    <row r="24033" spans="11:12" ht="15" customHeight="1">
      <c r="K24033" s="1715"/>
      <c r="L24033" s="1715"/>
    </row>
    <row r="24034" spans="11:12" ht="15" customHeight="1">
      <c r="K24034" s="1715"/>
      <c r="L24034" s="1715"/>
    </row>
    <row r="24035" spans="11:12" ht="15" customHeight="1">
      <c r="K24035" s="1715"/>
      <c r="L24035" s="1715"/>
    </row>
    <row r="24036" spans="11:12" ht="15" customHeight="1">
      <c r="K24036" s="1715"/>
      <c r="L24036" s="1715"/>
    </row>
    <row r="24037" spans="11:12" ht="15" customHeight="1">
      <c r="K24037" s="1715"/>
      <c r="L24037" s="1715"/>
    </row>
    <row r="24038" spans="11:12" ht="15" customHeight="1">
      <c r="K24038" s="1715"/>
      <c r="L24038" s="1715"/>
    </row>
    <row r="24039" spans="11:12" ht="15" customHeight="1">
      <c r="K24039" s="1715"/>
      <c r="L24039" s="1715"/>
    </row>
    <row r="24040" spans="11:12" ht="15" customHeight="1">
      <c r="K24040" s="1715"/>
      <c r="L24040" s="1715"/>
    </row>
    <row r="24041" spans="11:12" ht="15" customHeight="1">
      <c r="K24041" s="1715"/>
      <c r="L24041" s="1715"/>
    </row>
    <row r="24042" spans="11:12" ht="15" customHeight="1">
      <c r="K24042" s="1715"/>
      <c r="L24042" s="1715"/>
    </row>
    <row r="24043" spans="11:12" ht="15" customHeight="1">
      <c r="K24043" s="1715"/>
      <c r="L24043" s="1715"/>
    </row>
    <row r="24044" spans="11:12" ht="15" customHeight="1">
      <c r="K24044" s="1715"/>
      <c r="L24044" s="1715"/>
    </row>
    <row r="24045" spans="11:12" ht="15" customHeight="1">
      <c r="K24045" s="1715"/>
      <c r="L24045" s="1715"/>
    </row>
    <row r="24046" spans="11:12" ht="15" customHeight="1">
      <c r="K24046" s="1715"/>
      <c r="L24046" s="1715"/>
    </row>
    <row r="24047" spans="11:12" ht="15" customHeight="1">
      <c r="K24047" s="1715"/>
      <c r="L24047" s="1715"/>
    </row>
    <row r="24048" spans="11:12" ht="15" customHeight="1">
      <c r="K24048" s="1715"/>
      <c r="L24048" s="1715"/>
    </row>
    <row r="24049" spans="11:12" ht="15" customHeight="1">
      <c r="K24049" s="1715"/>
      <c r="L24049" s="1715"/>
    </row>
    <row r="24050" spans="11:12" ht="15" customHeight="1">
      <c r="K24050" s="1715"/>
      <c r="L24050" s="1715"/>
    </row>
    <row r="24051" spans="11:12" ht="15" customHeight="1">
      <c r="K24051" s="1715"/>
      <c r="L24051" s="1715"/>
    </row>
    <row r="24052" spans="11:12" ht="15" customHeight="1">
      <c r="K24052" s="1715"/>
      <c r="L24052" s="1715"/>
    </row>
    <row r="24053" spans="11:12" ht="15" customHeight="1">
      <c r="K24053" s="1715"/>
      <c r="L24053" s="1715"/>
    </row>
    <row r="24054" spans="11:12" ht="15" customHeight="1">
      <c r="K24054" s="1715"/>
      <c r="L24054" s="1715"/>
    </row>
    <row r="24055" spans="11:12" ht="15" customHeight="1">
      <c r="K24055" s="1715"/>
      <c r="L24055" s="1715"/>
    </row>
    <row r="24056" spans="11:12" ht="15" customHeight="1">
      <c r="K24056" s="1715"/>
      <c r="L24056" s="1715"/>
    </row>
    <row r="24057" spans="11:12" ht="15" customHeight="1">
      <c r="K24057" s="1715"/>
      <c r="L24057" s="1715"/>
    </row>
    <row r="24058" spans="11:12" ht="15" customHeight="1">
      <c r="K24058" s="1715"/>
      <c r="L24058" s="1715"/>
    </row>
    <row r="24059" spans="11:12" ht="15" customHeight="1">
      <c r="K24059" s="1715"/>
      <c r="L24059" s="1715"/>
    </row>
    <row r="24060" spans="11:12" ht="15" customHeight="1">
      <c r="K24060" s="1715"/>
      <c r="L24060" s="1715"/>
    </row>
    <row r="24061" spans="11:12" ht="15" customHeight="1">
      <c r="K24061" s="1715"/>
      <c r="L24061" s="1715"/>
    </row>
    <row r="24062" spans="11:12" ht="15" customHeight="1">
      <c r="K24062" s="1715"/>
      <c r="L24062" s="1715"/>
    </row>
    <row r="24063" spans="11:12" ht="15" customHeight="1">
      <c r="K24063" s="1715"/>
      <c r="L24063" s="1715"/>
    </row>
    <row r="24064" spans="11:12" ht="15" customHeight="1">
      <c r="K24064" s="1715"/>
      <c r="L24064" s="1715"/>
    </row>
    <row r="24065" spans="11:12" ht="15" customHeight="1">
      <c r="K24065" s="1715"/>
      <c r="L24065" s="1715"/>
    </row>
    <row r="24066" spans="11:12" ht="15" customHeight="1">
      <c r="K24066" s="1715"/>
      <c r="L24066" s="1715"/>
    </row>
    <row r="24067" spans="11:12" ht="15" customHeight="1">
      <c r="K24067" s="1715"/>
      <c r="L24067" s="1715"/>
    </row>
    <row r="24068" spans="11:12" ht="15" customHeight="1">
      <c r="K24068" s="1715"/>
      <c r="L24068" s="1715"/>
    </row>
    <row r="24069" spans="11:12" ht="15" customHeight="1">
      <c r="K24069" s="1715"/>
      <c r="L24069" s="1715"/>
    </row>
    <row r="24070" spans="11:12" ht="15" customHeight="1">
      <c r="K24070" s="1715"/>
      <c r="L24070" s="1715"/>
    </row>
    <row r="24071" spans="11:12" ht="15" customHeight="1">
      <c r="K24071" s="1715"/>
      <c r="L24071" s="1715"/>
    </row>
    <row r="24072" spans="11:12" ht="15" customHeight="1">
      <c r="K24072" s="1715"/>
      <c r="L24072" s="1715"/>
    </row>
    <row r="24073" spans="11:12" ht="15" customHeight="1">
      <c r="K24073" s="1715"/>
      <c r="L24073" s="1715"/>
    </row>
    <row r="24074" spans="11:12" ht="15" customHeight="1">
      <c r="K24074" s="1715"/>
      <c r="L24074" s="1715"/>
    </row>
    <row r="24075" spans="11:12" ht="15" customHeight="1">
      <c r="K24075" s="1715"/>
      <c r="L24075" s="1715"/>
    </row>
    <row r="24076" spans="11:12" ht="15" customHeight="1">
      <c r="K24076" s="1715"/>
      <c r="L24076" s="1715"/>
    </row>
    <row r="24077" spans="11:12" ht="15" customHeight="1">
      <c r="K24077" s="1715"/>
      <c r="L24077" s="1715"/>
    </row>
    <row r="24078" spans="11:12" ht="15" customHeight="1">
      <c r="K24078" s="1715"/>
      <c r="L24078" s="1715"/>
    </row>
    <row r="24079" spans="11:12" ht="15" customHeight="1">
      <c r="K24079" s="1715"/>
      <c r="L24079" s="1715"/>
    </row>
    <row r="24080" spans="11:12" ht="15" customHeight="1">
      <c r="K24080" s="1715"/>
      <c r="L24080" s="1715"/>
    </row>
    <row r="24081" spans="11:12" ht="15" customHeight="1">
      <c r="K24081" s="1715"/>
      <c r="L24081" s="1715"/>
    </row>
    <row r="24082" spans="11:12" ht="15" customHeight="1">
      <c r="K24082" s="1715"/>
      <c r="L24082" s="1715"/>
    </row>
    <row r="24083" spans="11:12" ht="15" customHeight="1">
      <c r="K24083" s="1715"/>
      <c r="L24083" s="1715"/>
    </row>
    <row r="24084" spans="11:12" ht="15" customHeight="1">
      <c r="K24084" s="1715"/>
      <c r="L24084" s="1715"/>
    </row>
    <row r="24085" spans="11:12" ht="15" customHeight="1">
      <c r="K24085" s="1715"/>
      <c r="L24085" s="1715"/>
    </row>
    <row r="24086" spans="11:12" ht="15" customHeight="1">
      <c r="K24086" s="1715"/>
      <c r="L24086" s="1715"/>
    </row>
    <row r="24087" spans="11:12" ht="15" customHeight="1">
      <c r="K24087" s="1715"/>
      <c r="L24087" s="1715"/>
    </row>
    <row r="24088" spans="11:12" ht="15" customHeight="1">
      <c r="K24088" s="1715"/>
      <c r="L24088" s="1715"/>
    </row>
    <row r="24089" spans="11:12" ht="15" customHeight="1">
      <c r="K24089" s="1715"/>
      <c r="L24089" s="1715"/>
    </row>
    <row r="24090" spans="11:12" ht="15" customHeight="1">
      <c r="K24090" s="1715"/>
      <c r="L24090" s="1715"/>
    </row>
    <row r="24091" spans="11:12" ht="15" customHeight="1">
      <c r="K24091" s="1715"/>
      <c r="L24091" s="1715"/>
    </row>
    <row r="24092" spans="11:12" ht="15" customHeight="1">
      <c r="K24092" s="1715"/>
      <c r="L24092" s="1715"/>
    </row>
    <row r="24093" spans="11:12" ht="15" customHeight="1">
      <c r="K24093" s="1715"/>
      <c r="L24093" s="1715"/>
    </row>
    <row r="24094" spans="11:12" ht="15" customHeight="1">
      <c r="K24094" s="1715"/>
      <c r="L24094" s="1715"/>
    </row>
    <row r="24095" spans="11:12" ht="15" customHeight="1">
      <c r="K24095" s="1715"/>
      <c r="L24095" s="1715"/>
    </row>
    <row r="24096" spans="11:12" ht="15" customHeight="1">
      <c r="K24096" s="1715"/>
      <c r="L24096" s="1715"/>
    </row>
    <row r="24097" spans="11:12" ht="15" customHeight="1">
      <c r="K24097" s="1715"/>
      <c r="L24097" s="1715"/>
    </row>
    <row r="24098" spans="11:12" ht="15" customHeight="1">
      <c r="K24098" s="1715"/>
      <c r="L24098" s="1715"/>
    </row>
    <row r="24099" spans="11:12" ht="15" customHeight="1">
      <c r="K24099" s="1715"/>
      <c r="L24099" s="1715"/>
    </row>
    <row r="24100" spans="11:12" ht="15" customHeight="1">
      <c r="K24100" s="1715"/>
      <c r="L24100" s="1715"/>
    </row>
    <row r="24101" spans="11:12" ht="15" customHeight="1">
      <c r="K24101" s="1715"/>
      <c r="L24101" s="1715"/>
    </row>
    <row r="24102" spans="11:12" ht="15" customHeight="1">
      <c r="K24102" s="1715"/>
      <c r="L24102" s="1715"/>
    </row>
    <row r="24103" spans="11:12" ht="15" customHeight="1">
      <c r="K24103" s="1715"/>
      <c r="L24103" s="1715"/>
    </row>
    <row r="24104" spans="11:12" ht="15" customHeight="1">
      <c r="K24104" s="1715"/>
      <c r="L24104" s="1715"/>
    </row>
    <row r="24105" spans="11:12" ht="15" customHeight="1">
      <c r="K24105" s="1715"/>
      <c r="L24105" s="1715"/>
    </row>
    <row r="24106" spans="11:12" ht="15" customHeight="1">
      <c r="K24106" s="1715"/>
      <c r="L24106" s="1715"/>
    </row>
    <row r="24107" spans="11:12" ht="15" customHeight="1">
      <c r="K24107" s="1715"/>
      <c r="L24107" s="1715"/>
    </row>
    <row r="24108" spans="11:12" ht="15" customHeight="1">
      <c r="K24108" s="1715"/>
      <c r="L24108" s="1715"/>
    </row>
    <row r="24109" spans="11:12" ht="15" customHeight="1">
      <c r="K24109" s="1715"/>
      <c r="L24109" s="1715"/>
    </row>
    <row r="24110" spans="11:12" ht="15" customHeight="1">
      <c r="K24110" s="1715"/>
      <c r="L24110" s="1715"/>
    </row>
    <row r="24111" spans="11:12" ht="15" customHeight="1">
      <c r="K24111" s="1715"/>
      <c r="L24111" s="1715"/>
    </row>
    <row r="24112" spans="11:12" ht="15" customHeight="1">
      <c r="K24112" s="1715"/>
      <c r="L24112" s="1715"/>
    </row>
    <row r="24113" spans="11:12" ht="15" customHeight="1">
      <c r="K24113" s="1715"/>
      <c r="L24113" s="1715"/>
    </row>
    <row r="24114" spans="11:12" ht="15" customHeight="1">
      <c r="K24114" s="1715"/>
      <c r="L24114" s="1715"/>
    </row>
    <row r="24115" spans="11:12" ht="15" customHeight="1">
      <c r="K24115" s="1715"/>
      <c r="L24115" s="1715"/>
    </row>
    <row r="24116" spans="11:12" ht="15" customHeight="1">
      <c r="K24116" s="1715"/>
      <c r="L24116" s="1715"/>
    </row>
    <row r="24117" spans="11:12" ht="15" customHeight="1">
      <c r="K24117" s="1715"/>
      <c r="L24117" s="1715"/>
    </row>
    <row r="24118" spans="11:12" ht="15" customHeight="1">
      <c r="K24118" s="1715"/>
      <c r="L24118" s="1715"/>
    </row>
    <row r="24119" spans="11:12" ht="15" customHeight="1">
      <c r="K24119" s="1715"/>
      <c r="L24119" s="1715"/>
    </row>
    <row r="24120" spans="11:12" ht="15" customHeight="1">
      <c r="K24120" s="1715"/>
      <c r="L24120" s="1715"/>
    </row>
    <row r="24121" spans="11:12" ht="15" customHeight="1">
      <c r="K24121" s="1715"/>
      <c r="L24121" s="1715"/>
    </row>
    <row r="24122" spans="11:12" ht="15" customHeight="1">
      <c r="K24122" s="1715"/>
      <c r="L24122" s="1715"/>
    </row>
    <row r="24123" spans="11:12" ht="15" customHeight="1">
      <c r="K24123" s="1715"/>
      <c r="L24123" s="1715"/>
    </row>
    <row r="24124" spans="11:12" ht="15" customHeight="1">
      <c r="K24124" s="1715"/>
      <c r="L24124" s="1715"/>
    </row>
    <row r="24125" spans="11:12" ht="15" customHeight="1">
      <c r="K24125" s="1715"/>
      <c r="L24125" s="1715"/>
    </row>
    <row r="24126" spans="11:12" ht="15" customHeight="1">
      <c r="K24126" s="1715"/>
      <c r="L24126" s="1715"/>
    </row>
    <row r="24127" spans="11:12" ht="15" customHeight="1">
      <c r="K24127" s="1715"/>
      <c r="L24127" s="1715"/>
    </row>
    <row r="24128" spans="11:12" ht="15" customHeight="1">
      <c r="K24128" s="1715"/>
      <c r="L24128" s="1715"/>
    </row>
    <row r="24129" spans="11:12" ht="15" customHeight="1">
      <c r="K24129" s="1715"/>
      <c r="L24129" s="1715"/>
    </row>
    <row r="24130" spans="11:12" ht="15" customHeight="1">
      <c r="K24130" s="1715"/>
      <c r="L24130" s="1715"/>
    </row>
    <row r="24131" spans="11:12" ht="15" customHeight="1">
      <c r="K24131" s="1715"/>
      <c r="L24131" s="1715"/>
    </row>
    <row r="24132" spans="11:12" ht="15" customHeight="1">
      <c r="K24132" s="1715"/>
      <c r="L24132" s="1715"/>
    </row>
    <row r="24133" spans="11:12" ht="15" customHeight="1">
      <c r="K24133" s="1715"/>
      <c r="L24133" s="1715"/>
    </row>
    <row r="24134" spans="11:12" ht="15" customHeight="1">
      <c r="K24134" s="1715"/>
      <c r="L24134" s="1715"/>
    </row>
    <row r="24135" spans="11:12" ht="15" customHeight="1">
      <c r="K24135" s="1715"/>
      <c r="L24135" s="1715"/>
    </row>
    <row r="24136" spans="11:12" ht="15" customHeight="1">
      <c r="K24136" s="1715"/>
      <c r="L24136" s="1715"/>
    </row>
    <row r="24137" spans="11:12" ht="15" customHeight="1">
      <c r="K24137" s="1715"/>
      <c r="L24137" s="1715"/>
    </row>
    <row r="24138" spans="11:12" ht="15" customHeight="1">
      <c r="K24138" s="1715"/>
      <c r="L24138" s="1715"/>
    </row>
    <row r="24139" spans="11:12" ht="15" customHeight="1">
      <c r="K24139" s="1715"/>
      <c r="L24139" s="1715"/>
    </row>
    <row r="24140" spans="11:12" ht="15" customHeight="1">
      <c r="K24140" s="1715"/>
      <c r="L24140" s="1715"/>
    </row>
    <row r="24141" spans="11:12" ht="15" customHeight="1">
      <c r="K24141" s="1715"/>
      <c r="L24141" s="1715"/>
    </row>
    <row r="24142" spans="11:12" ht="15" customHeight="1">
      <c r="K24142" s="1715"/>
      <c r="L24142" s="1715"/>
    </row>
    <row r="24143" spans="11:12" ht="15" customHeight="1">
      <c r="K24143" s="1715"/>
      <c r="L24143" s="1715"/>
    </row>
    <row r="24144" spans="11:12" ht="15" customHeight="1">
      <c r="K24144" s="1715"/>
      <c r="L24144" s="1715"/>
    </row>
    <row r="24145" spans="11:12" ht="15" customHeight="1">
      <c r="K24145" s="1715"/>
      <c r="L24145" s="1715"/>
    </row>
    <row r="24146" spans="11:12" ht="15" customHeight="1">
      <c r="K24146" s="1715"/>
      <c r="L24146" s="1715"/>
    </row>
    <row r="24147" spans="11:12" ht="15" customHeight="1">
      <c r="K24147" s="1715"/>
      <c r="L24147" s="1715"/>
    </row>
    <row r="24148" spans="11:12" ht="15" customHeight="1">
      <c r="K24148" s="1715"/>
      <c r="L24148" s="1715"/>
    </row>
    <row r="24149" spans="11:12" ht="15" customHeight="1">
      <c r="K24149" s="1715"/>
      <c r="L24149" s="1715"/>
    </row>
    <row r="24150" spans="11:12" ht="15" customHeight="1">
      <c r="K24150" s="1715"/>
      <c r="L24150" s="1715"/>
    </row>
    <row r="24151" spans="11:12" ht="15" customHeight="1">
      <c r="K24151" s="1715"/>
      <c r="L24151" s="1715"/>
    </row>
    <row r="24152" spans="11:12" ht="15" customHeight="1">
      <c r="K24152" s="1715"/>
      <c r="L24152" s="1715"/>
    </row>
    <row r="24153" spans="11:12" ht="15" customHeight="1">
      <c r="K24153" s="1715"/>
      <c r="L24153" s="1715"/>
    </row>
    <row r="24154" spans="11:12" ht="15" customHeight="1">
      <c r="K24154" s="1715"/>
      <c r="L24154" s="1715"/>
    </row>
    <row r="24155" spans="11:12" ht="15" customHeight="1">
      <c r="K24155" s="1715"/>
      <c r="L24155" s="1715"/>
    </row>
    <row r="24156" spans="11:12" ht="15" customHeight="1">
      <c r="K24156" s="1715"/>
      <c r="L24156" s="1715"/>
    </row>
    <row r="24157" spans="11:12" ht="15" customHeight="1">
      <c r="K24157" s="1715"/>
      <c r="L24157" s="1715"/>
    </row>
    <row r="24158" spans="11:12" ht="15" customHeight="1">
      <c r="K24158" s="1715"/>
      <c r="L24158" s="1715"/>
    </row>
    <row r="24159" spans="11:12" ht="15" customHeight="1">
      <c r="K24159" s="1715"/>
      <c r="L24159" s="1715"/>
    </row>
    <row r="24160" spans="11:12" ht="15" customHeight="1">
      <c r="K24160" s="1715"/>
      <c r="L24160" s="1715"/>
    </row>
    <row r="24161" spans="11:12" ht="15" customHeight="1">
      <c r="K24161" s="1715"/>
      <c r="L24161" s="1715"/>
    </row>
    <row r="24162" spans="11:12" ht="15" customHeight="1">
      <c r="K24162" s="1715"/>
      <c r="L24162" s="1715"/>
    </row>
    <row r="24163" spans="11:12" ht="15" customHeight="1">
      <c r="K24163" s="1715"/>
      <c r="L24163" s="1715"/>
    </row>
    <row r="24164" spans="11:12" ht="15" customHeight="1">
      <c r="K24164" s="1715"/>
      <c r="L24164" s="1715"/>
    </row>
    <row r="24165" spans="11:12" ht="15" customHeight="1">
      <c r="K24165" s="1715"/>
      <c r="L24165" s="1715"/>
    </row>
    <row r="24166" spans="11:12" ht="15" customHeight="1">
      <c r="K24166" s="1715"/>
      <c r="L24166" s="1715"/>
    </row>
    <row r="24167" spans="11:12" ht="15" customHeight="1">
      <c r="K24167" s="1715"/>
      <c r="L24167" s="1715"/>
    </row>
    <row r="24168" spans="11:12" ht="15" customHeight="1">
      <c r="K24168" s="1715"/>
      <c r="L24168" s="1715"/>
    </row>
    <row r="24169" spans="11:12" ht="15" customHeight="1">
      <c r="K24169" s="1715"/>
      <c r="L24169" s="1715"/>
    </row>
    <row r="24170" spans="11:12" ht="15" customHeight="1">
      <c r="K24170" s="1715"/>
      <c r="L24170" s="1715"/>
    </row>
    <row r="24171" spans="11:12" ht="15" customHeight="1">
      <c r="K24171" s="1715"/>
      <c r="L24171" s="1715"/>
    </row>
    <row r="24172" spans="11:12" ht="15" customHeight="1">
      <c r="K24172" s="1715"/>
      <c r="L24172" s="1715"/>
    </row>
    <row r="24173" spans="11:12" ht="15" customHeight="1">
      <c r="K24173" s="1715"/>
      <c r="L24173" s="1715"/>
    </row>
    <row r="24174" spans="11:12" ht="15" customHeight="1">
      <c r="K24174" s="1715"/>
      <c r="L24174" s="1715"/>
    </row>
    <row r="24175" spans="11:12" ht="15" customHeight="1">
      <c r="K24175" s="1715"/>
      <c r="L24175" s="1715"/>
    </row>
    <row r="24176" spans="11:12" ht="15" customHeight="1">
      <c r="K24176" s="1715"/>
      <c r="L24176" s="1715"/>
    </row>
    <row r="24177" spans="11:12" ht="15" customHeight="1">
      <c r="K24177" s="1715"/>
      <c r="L24177" s="1715"/>
    </row>
    <row r="24178" spans="11:12" ht="15" customHeight="1">
      <c r="K24178" s="1715"/>
      <c r="L24178" s="1715"/>
    </row>
    <row r="24179" spans="11:12" ht="15" customHeight="1">
      <c r="K24179" s="1715"/>
      <c r="L24179" s="1715"/>
    </row>
    <row r="24180" spans="11:12" ht="15" customHeight="1">
      <c r="K24180" s="1715"/>
      <c r="L24180" s="1715"/>
    </row>
    <row r="24181" spans="11:12" ht="15" customHeight="1">
      <c r="K24181" s="1715"/>
      <c r="L24181" s="1715"/>
    </row>
    <row r="24182" spans="11:12" ht="15" customHeight="1">
      <c r="K24182" s="1715"/>
      <c r="L24182" s="1715"/>
    </row>
    <row r="24183" spans="11:12" ht="15" customHeight="1">
      <c r="K24183" s="1715"/>
      <c r="L24183" s="1715"/>
    </row>
    <row r="24184" spans="11:12" ht="15" customHeight="1">
      <c r="K24184" s="1715"/>
      <c r="L24184" s="1715"/>
    </row>
    <row r="24185" spans="11:12" ht="15" customHeight="1">
      <c r="K24185" s="1715"/>
      <c r="L24185" s="1715"/>
    </row>
    <row r="24186" spans="11:12" ht="15" customHeight="1">
      <c r="K24186" s="1715"/>
      <c r="L24186" s="1715"/>
    </row>
    <row r="24187" spans="11:12" ht="15" customHeight="1">
      <c r="K24187" s="1715"/>
      <c r="L24187" s="1715"/>
    </row>
    <row r="24188" spans="11:12" ht="15" customHeight="1">
      <c r="K24188" s="1715"/>
      <c r="L24188" s="1715"/>
    </row>
    <row r="24189" spans="11:12" ht="15" customHeight="1">
      <c r="K24189" s="1715"/>
      <c r="L24189" s="1715"/>
    </row>
    <row r="24190" spans="11:12" ht="15" customHeight="1">
      <c r="K24190" s="1715"/>
      <c r="L24190" s="1715"/>
    </row>
    <row r="24191" spans="11:12" ht="15" customHeight="1">
      <c r="K24191" s="1715"/>
      <c r="L24191" s="1715"/>
    </row>
    <row r="24192" spans="11:12" ht="15" customHeight="1">
      <c r="K24192" s="1715"/>
      <c r="L24192" s="1715"/>
    </row>
    <row r="24193" spans="11:12" ht="15" customHeight="1">
      <c r="K24193" s="1715"/>
      <c r="L24193" s="1715"/>
    </row>
    <row r="24194" spans="11:12" ht="15" customHeight="1">
      <c r="K24194" s="1715"/>
      <c r="L24194" s="1715"/>
    </row>
    <row r="24195" spans="11:12" ht="15" customHeight="1">
      <c r="K24195" s="1715"/>
      <c r="L24195" s="1715"/>
    </row>
    <row r="24196" spans="11:12" ht="15" customHeight="1">
      <c r="K24196" s="1715"/>
      <c r="L24196" s="1715"/>
    </row>
    <row r="24197" spans="11:12" ht="15" customHeight="1">
      <c r="K24197" s="1715"/>
      <c r="L24197" s="1715"/>
    </row>
    <row r="24198" spans="11:12" ht="15" customHeight="1">
      <c r="K24198" s="1715"/>
      <c r="L24198" s="1715"/>
    </row>
    <row r="24199" spans="11:12" ht="15" customHeight="1">
      <c r="K24199" s="1715"/>
      <c r="L24199" s="1715"/>
    </row>
    <row r="24200" spans="11:12" ht="15" customHeight="1">
      <c r="K24200" s="1715"/>
      <c r="L24200" s="1715"/>
    </row>
    <row r="24201" spans="11:12" ht="15" customHeight="1">
      <c r="K24201" s="1715"/>
      <c r="L24201" s="1715"/>
    </row>
    <row r="24202" spans="11:12" ht="15" customHeight="1">
      <c r="K24202" s="1715"/>
      <c r="L24202" s="1715"/>
    </row>
    <row r="24203" spans="11:12" ht="15" customHeight="1">
      <c r="K24203" s="1715"/>
      <c r="L24203" s="1715"/>
    </row>
    <row r="24204" spans="11:12" ht="15" customHeight="1">
      <c r="K24204" s="1715"/>
      <c r="L24204" s="1715"/>
    </row>
    <row r="24205" spans="11:12" ht="15" customHeight="1">
      <c r="K24205" s="1715"/>
      <c r="L24205" s="1715"/>
    </row>
    <row r="24206" spans="11:12" ht="15" customHeight="1">
      <c r="K24206" s="1715"/>
      <c r="L24206" s="1715"/>
    </row>
    <row r="24207" spans="11:12" ht="15" customHeight="1">
      <c r="K24207" s="1715"/>
      <c r="L24207" s="1715"/>
    </row>
    <row r="24208" spans="11:12" ht="15" customHeight="1">
      <c r="K24208" s="1715"/>
      <c r="L24208" s="1715"/>
    </row>
    <row r="24209" spans="11:12" ht="15" customHeight="1">
      <c r="K24209" s="1715"/>
      <c r="L24209" s="1715"/>
    </row>
    <row r="24210" spans="11:12" ht="15" customHeight="1">
      <c r="K24210" s="1715"/>
      <c r="L24210" s="1715"/>
    </row>
    <row r="24211" spans="11:12" ht="15" customHeight="1">
      <c r="K24211" s="1715"/>
      <c r="L24211" s="1715"/>
    </row>
    <row r="24212" spans="11:12" ht="15" customHeight="1">
      <c r="K24212" s="1715"/>
      <c r="L24212" s="1715"/>
    </row>
    <row r="24213" spans="11:12" ht="15" customHeight="1">
      <c r="K24213" s="1715"/>
      <c r="L24213" s="1715"/>
    </row>
    <row r="24214" spans="11:12" ht="15" customHeight="1">
      <c r="K24214" s="1715"/>
      <c r="L24214" s="1715"/>
    </row>
    <row r="24215" spans="11:12" ht="15" customHeight="1">
      <c r="K24215" s="1715"/>
      <c r="L24215" s="1715"/>
    </row>
    <row r="24216" spans="11:12" ht="15" customHeight="1">
      <c r="K24216" s="1715"/>
      <c r="L24216" s="1715"/>
    </row>
    <row r="24217" spans="11:12" ht="15" customHeight="1">
      <c r="K24217" s="1715"/>
      <c r="L24217" s="1715"/>
    </row>
    <row r="24218" spans="11:12" ht="15" customHeight="1">
      <c r="K24218" s="1715"/>
      <c r="L24218" s="1715"/>
    </row>
    <row r="24219" spans="11:12" ht="15" customHeight="1">
      <c r="K24219" s="1715"/>
      <c r="L24219" s="1715"/>
    </row>
    <row r="24220" spans="11:12" ht="15" customHeight="1">
      <c r="K24220" s="1715"/>
      <c r="L24220" s="1715"/>
    </row>
    <row r="24221" spans="11:12" ht="15" customHeight="1">
      <c r="K24221" s="1715"/>
      <c r="L24221" s="1715"/>
    </row>
    <row r="24222" spans="11:12" ht="15" customHeight="1">
      <c r="K24222" s="1715"/>
      <c r="L24222" s="1715"/>
    </row>
    <row r="24223" spans="11:12" ht="15" customHeight="1">
      <c r="K24223" s="1715"/>
      <c r="L24223" s="1715"/>
    </row>
    <row r="24224" spans="11:12" ht="15" customHeight="1">
      <c r="K24224" s="1715"/>
      <c r="L24224" s="1715"/>
    </row>
    <row r="24225" spans="11:12" ht="15" customHeight="1">
      <c r="K24225" s="1715"/>
      <c r="L24225" s="1715"/>
    </row>
    <row r="24226" spans="11:12" ht="15" customHeight="1">
      <c r="K24226" s="1715"/>
      <c r="L24226" s="1715"/>
    </row>
    <row r="24227" spans="11:12" ht="15" customHeight="1">
      <c r="K24227" s="1715"/>
      <c r="L24227" s="1715"/>
    </row>
    <row r="24228" spans="11:12" ht="15" customHeight="1">
      <c r="K24228" s="1715"/>
      <c r="L24228" s="1715"/>
    </row>
    <row r="24229" spans="11:12" ht="15" customHeight="1">
      <c r="K24229" s="1715"/>
      <c r="L24229" s="1715"/>
    </row>
    <row r="24230" spans="11:12" ht="15" customHeight="1">
      <c r="K24230" s="1715"/>
      <c r="L24230" s="1715"/>
    </row>
    <row r="24231" spans="11:12" ht="15" customHeight="1">
      <c r="K24231" s="1715"/>
      <c r="L24231" s="1715"/>
    </row>
    <row r="24232" spans="11:12" ht="15" customHeight="1">
      <c r="K24232" s="1715"/>
      <c r="L24232" s="1715"/>
    </row>
    <row r="24233" spans="11:12" ht="15" customHeight="1">
      <c r="K24233" s="1715"/>
      <c r="L24233" s="1715"/>
    </row>
    <row r="24234" spans="11:12" ht="15" customHeight="1">
      <c r="K24234" s="1715"/>
      <c r="L24234" s="1715"/>
    </row>
    <row r="24235" spans="11:12" ht="15" customHeight="1">
      <c r="K24235" s="1715"/>
      <c r="L24235" s="1715"/>
    </row>
    <row r="24236" spans="11:12" ht="15" customHeight="1">
      <c r="K24236" s="1715"/>
      <c r="L24236" s="1715"/>
    </row>
    <row r="24237" spans="11:12" ht="15" customHeight="1">
      <c r="K24237" s="1715"/>
      <c r="L24237" s="1715"/>
    </row>
    <row r="24238" spans="11:12" ht="15" customHeight="1">
      <c r="K24238" s="1715"/>
      <c r="L24238" s="1715"/>
    </row>
    <row r="24239" spans="11:12" ht="15" customHeight="1">
      <c r="K24239" s="1715"/>
      <c r="L24239" s="1715"/>
    </row>
    <row r="24240" spans="11:12" ht="15" customHeight="1">
      <c r="K24240" s="1715"/>
      <c r="L24240" s="1715"/>
    </row>
    <row r="24241" spans="11:12" ht="15" customHeight="1">
      <c r="K24241" s="1715"/>
      <c r="L24241" s="1715"/>
    </row>
    <row r="24242" spans="11:12" ht="15" customHeight="1">
      <c r="K24242" s="1715"/>
      <c r="L24242" s="1715"/>
    </row>
    <row r="24243" spans="11:12" ht="15" customHeight="1">
      <c r="K24243" s="1715"/>
      <c r="L24243" s="1715"/>
    </row>
    <row r="24244" spans="11:12" ht="15" customHeight="1">
      <c r="K24244" s="1715"/>
      <c r="L24244" s="1715"/>
    </row>
    <row r="24245" spans="11:12" ht="15" customHeight="1">
      <c r="K24245" s="1715"/>
      <c r="L24245" s="1715"/>
    </row>
    <row r="24246" spans="11:12" ht="15" customHeight="1">
      <c r="K24246" s="1715"/>
      <c r="L24246" s="1715"/>
    </row>
    <row r="24247" spans="11:12" ht="15" customHeight="1">
      <c r="K24247" s="1715"/>
      <c r="L24247" s="1715"/>
    </row>
    <row r="24248" spans="11:12" ht="15" customHeight="1">
      <c r="K24248" s="1715"/>
      <c r="L24248" s="1715"/>
    </row>
    <row r="24249" spans="11:12" ht="15" customHeight="1">
      <c r="K24249" s="1715"/>
      <c r="L24249" s="1715"/>
    </row>
    <row r="24250" spans="11:12" ht="15" customHeight="1">
      <c r="K24250" s="1715"/>
      <c r="L24250" s="1715"/>
    </row>
    <row r="24251" spans="11:12" ht="15" customHeight="1">
      <c r="K24251" s="1715"/>
      <c r="L24251" s="1715"/>
    </row>
    <row r="24252" spans="11:12" ht="15" customHeight="1">
      <c r="K24252" s="1715"/>
      <c r="L24252" s="1715"/>
    </row>
    <row r="24253" spans="11:12" ht="15" customHeight="1">
      <c r="K24253" s="1715"/>
      <c r="L24253" s="1715"/>
    </row>
    <row r="24254" spans="11:12" ht="15" customHeight="1">
      <c r="K24254" s="1715"/>
      <c r="L24254" s="1715"/>
    </row>
    <row r="24255" spans="11:12" ht="15" customHeight="1">
      <c r="K24255" s="1715"/>
      <c r="L24255" s="1715"/>
    </row>
    <row r="24256" spans="11:12" ht="15" customHeight="1">
      <c r="K24256" s="1715"/>
      <c r="L24256" s="1715"/>
    </row>
    <row r="24257" spans="11:12" ht="15" customHeight="1">
      <c r="K24257" s="1715"/>
      <c r="L24257" s="1715"/>
    </row>
    <row r="24258" spans="11:12" ht="15" customHeight="1">
      <c r="K24258" s="1715"/>
      <c r="L24258" s="1715"/>
    </row>
    <row r="24259" spans="11:12" ht="15" customHeight="1">
      <c r="K24259" s="1715"/>
      <c r="L24259" s="1715"/>
    </row>
    <row r="24260" spans="11:12" ht="15" customHeight="1">
      <c r="K24260" s="1715"/>
      <c r="L24260" s="1715"/>
    </row>
    <row r="24261" spans="11:12" ht="15" customHeight="1">
      <c r="K24261" s="1715"/>
      <c r="L24261" s="1715"/>
    </row>
    <row r="24262" spans="11:12" ht="15" customHeight="1">
      <c r="K24262" s="1715"/>
      <c r="L24262" s="1715"/>
    </row>
    <row r="24263" spans="11:12" ht="15" customHeight="1">
      <c r="K24263" s="1715"/>
      <c r="L24263" s="1715"/>
    </row>
    <row r="24264" spans="11:12" ht="15" customHeight="1">
      <c r="K24264" s="1715"/>
      <c r="L24264" s="1715"/>
    </row>
    <row r="24265" spans="11:12" ht="15" customHeight="1">
      <c r="K24265" s="1715"/>
      <c r="L24265" s="1715"/>
    </row>
    <row r="24266" spans="11:12" ht="15" customHeight="1">
      <c r="K24266" s="1715"/>
      <c r="L24266" s="1715"/>
    </row>
    <row r="24267" spans="11:12" ht="15" customHeight="1">
      <c r="K24267" s="1715"/>
      <c r="L24267" s="1715"/>
    </row>
    <row r="24268" spans="11:12" ht="15" customHeight="1">
      <c r="K24268" s="1715"/>
      <c r="L24268" s="1715"/>
    </row>
    <row r="24269" spans="11:12" ht="15" customHeight="1">
      <c r="K24269" s="1715"/>
      <c r="L24269" s="1715"/>
    </row>
    <row r="24270" spans="11:12" ht="15" customHeight="1">
      <c r="K24270" s="1715"/>
      <c r="L24270" s="1715"/>
    </row>
    <row r="24271" spans="11:12" ht="15" customHeight="1">
      <c r="K24271" s="1715"/>
      <c r="L24271" s="1715"/>
    </row>
    <row r="24272" spans="11:12" ht="15" customHeight="1">
      <c r="K24272" s="1715"/>
      <c r="L24272" s="1715"/>
    </row>
    <row r="24273" spans="11:12" ht="15" customHeight="1">
      <c r="K24273" s="1715"/>
      <c r="L24273" s="1715"/>
    </row>
    <row r="24274" spans="11:12" ht="15" customHeight="1">
      <c r="K24274" s="1715"/>
      <c r="L24274" s="1715"/>
    </row>
    <row r="24275" spans="11:12" ht="15" customHeight="1">
      <c r="K24275" s="1715"/>
      <c r="L24275" s="1715"/>
    </row>
    <row r="24276" spans="11:12" ht="15" customHeight="1">
      <c r="K24276" s="1715"/>
      <c r="L24276" s="1715"/>
    </row>
    <row r="24277" spans="11:12" ht="15" customHeight="1">
      <c r="K24277" s="1715"/>
      <c r="L24277" s="1715"/>
    </row>
    <row r="24278" spans="11:12" ht="15" customHeight="1">
      <c r="K24278" s="1715"/>
      <c r="L24278" s="1715"/>
    </row>
    <row r="24279" spans="11:12" ht="15" customHeight="1">
      <c r="K24279" s="1715"/>
      <c r="L24279" s="1715"/>
    </row>
    <row r="24280" spans="11:12" ht="15" customHeight="1">
      <c r="K24280" s="1715"/>
      <c r="L24280" s="1715"/>
    </row>
    <row r="24281" spans="11:12" ht="15" customHeight="1">
      <c r="K24281" s="1715"/>
      <c r="L24281" s="1715"/>
    </row>
    <row r="24282" spans="11:12" ht="15" customHeight="1">
      <c r="K24282" s="1715"/>
      <c r="L24282" s="1715"/>
    </row>
    <row r="24283" spans="11:12" ht="15" customHeight="1">
      <c r="K24283" s="1715"/>
      <c r="L24283" s="1715"/>
    </row>
    <row r="24284" spans="11:12" ht="15" customHeight="1">
      <c r="K24284" s="1715"/>
      <c r="L24284" s="1715"/>
    </row>
    <row r="24285" spans="11:12" ht="15" customHeight="1">
      <c r="K24285" s="1715"/>
      <c r="L24285" s="1715"/>
    </row>
    <row r="24286" spans="11:12" ht="15" customHeight="1">
      <c r="K24286" s="1715"/>
      <c r="L24286" s="1715"/>
    </row>
    <row r="24287" spans="11:12" ht="15" customHeight="1">
      <c r="K24287" s="1715"/>
      <c r="L24287" s="1715"/>
    </row>
    <row r="24288" spans="11:12" ht="15" customHeight="1">
      <c r="K24288" s="1715"/>
      <c r="L24288" s="1715"/>
    </row>
    <row r="24289" spans="11:12" ht="15" customHeight="1">
      <c r="K24289" s="1715"/>
      <c r="L24289" s="1715"/>
    </row>
    <row r="24290" spans="11:12" ht="15" customHeight="1">
      <c r="K24290" s="1715"/>
      <c r="L24290" s="1715"/>
    </row>
    <row r="24291" spans="11:12" ht="15" customHeight="1">
      <c r="K24291" s="1715"/>
      <c r="L24291" s="1715"/>
    </row>
    <row r="24292" spans="11:12" ht="15" customHeight="1">
      <c r="K24292" s="1715"/>
      <c r="L24292" s="1715"/>
    </row>
    <row r="24293" spans="11:12" ht="15" customHeight="1">
      <c r="K24293" s="1715"/>
      <c r="L24293" s="1715"/>
    </row>
    <row r="24294" spans="11:12" ht="15" customHeight="1">
      <c r="K24294" s="1715"/>
      <c r="L24294" s="1715"/>
    </row>
    <row r="24295" spans="11:12" ht="15" customHeight="1">
      <c r="K24295" s="1715"/>
      <c r="L24295" s="1715"/>
    </row>
    <row r="24296" spans="11:12" ht="15" customHeight="1">
      <c r="K24296" s="1715"/>
      <c r="L24296" s="1715"/>
    </row>
    <row r="24297" spans="11:12" ht="15" customHeight="1">
      <c r="K24297" s="1715"/>
      <c r="L24297" s="1715"/>
    </row>
    <row r="24298" spans="11:12" ht="15" customHeight="1">
      <c r="K24298" s="1715"/>
      <c r="L24298" s="1715"/>
    </row>
    <row r="24299" spans="11:12" ht="15" customHeight="1">
      <c r="K24299" s="1715"/>
      <c r="L24299" s="1715"/>
    </row>
    <row r="24300" spans="11:12" ht="15" customHeight="1">
      <c r="K24300" s="1715"/>
      <c r="L24300" s="1715"/>
    </row>
    <row r="24301" spans="11:12" ht="15" customHeight="1">
      <c r="K24301" s="1715"/>
      <c r="L24301" s="1715"/>
    </row>
    <row r="24302" spans="11:12" ht="15" customHeight="1">
      <c r="K24302" s="1715"/>
      <c r="L24302" s="1715"/>
    </row>
    <row r="24303" spans="11:12" ht="15" customHeight="1">
      <c r="K24303" s="1715"/>
      <c r="L24303" s="1715"/>
    </row>
    <row r="24304" spans="11:12" ht="15" customHeight="1">
      <c r="K24304" s="1715"/>
      <c r="L24304" s="1715"/>
    </row>
    <row r="24305" spans="11:12" ht="15" customHeight="1">
      <c r="K24305" s="1715"/>
      <c r="L24305" s="1715"/>
    </row>
    <row r="24306" spans="11:12" ht="15" customHeight="1">
      <c r="K24306" s="1715"/>
      <c r="L24306" s="1715"/>
    </row>
    <row r="24307" spans="11:12" ht="15" customHeight="1">
      <c r="K24307" s="1715"/>
      <c r="L24307" s="1715"/>
    </row>
    <row r="24308" spans="11:12" ht="15" customHeight="1">
      <c r="K24308" s="1715"/>
      <c r="L24308" s="1715"/>
    </row>
    <row r="24309" spans="11:12" ht="15" customHeight="1">
      <c r="K24309" s="1715"/>
      <c r="L24309" s="1715"/>
    </row>
    <row r="24310" spans="11:12" ht="15" customHeight="1">
      <c r="K24310" s="1715"/>
      <c r="L24310" s="1715"/>
    </row>
    <row r="24311" spans="11:12" ht="15" customHeight="1">
      <c r="K24311" s="1715"/>
      <c r="L24311" s="1715"/>
    </row>
    <row r="24312" spans="11:12" ht="15" customHeight="1">
      <c r="K24312" s="1715"/>
      <c r="L24312" s="1715"/>
    </row>
    <row r="24313" spans="11:12" ht="15" customHeight="1">
      <c r="K24313" s="1715"/>
      <c r="L24313" s="1715"/>
    </row>
    <row r="24314" spans="11:12" ht="15" customHeight="1">
      <c r="K24314" s="1715"/>
      <c r="L24314" s="1715"/>
    </row>
    <row r="24315" spans="11:12" ht="15" customHeight="1">
      <c r="K24315" s="1715"/>
      <c r="L24315" s="1715"/>
    </row>
    <row r="24316" spans="11:12" ht="15" customHeight="1">
      <c r="K24316" s="1715"/>
      <c r="L24316" s="1715"/>
    </row>
    <row r="24317" spans="11:12" ht="15" customHeight="1">
      <c r="K24317" s="1715"/>
      <c r="L24317" s="1715"/>
    </row>
    <row r="24318" spans="11:12" ht="15" customHeight="1">
      <c r="K24318" s="1715"/>
      <c r="L24318" s="1715"/>
    </row>
    <row r="24319" spans="11:12" ht="15" customHeight="1">
      <c r="K24319" s="1715"/>
      <c r="L24319" s="1715"/>
    </row>
    <row r="24320" spans="11:12" ht="15" customHeight="1">
      <c r="K24320" s="1715"/>
      <c r="L24320" s="1715"/>
    </row>
    <row r="24321" spans="11:12" ht="15" customHeight="1">
      <c r="K24321" s="1715"/>
      <c r="L24321" s="1715"/>
    </row>
    <row r="24322" spans="11:12" ht="15" customHeight="1">
      <c r="K24322" s="1715"/>
      <c r="L24322" s="1715"/>
    </row>
    <row r="24323" spans="11:12" ht="15" customHeight="1">
      <c r="K24323" s="1715"/>
      <c r="L24323" s="1715"/>
    </row>
    <row r="24324" spans="11:12" ht="15" customHeight="1">
      <c r="K24324" s="1715"/>
      <c r="L24324" s="1715"/>
    </row>
    <row r="24325" spans="11:12" ht="15" customHeight="1">
      <c r="K24325" s="1715"/>
      <c r="L24325" s="1715"/>
    </row>
    <row r="24326" spans="11:12" ht="15" customHeight="1">
      <c r="K24326" s="1715"/>
      <c r="L24326" s="1715"/>
    </row>
    <row r="24327" spans="11:12" ht="15" customHeight="1">
      <c r="K24327" s="1715"/>
      <c r="L24327" s="1715"/>
    </row>
    <row r="24328" spans="11:12" ht="15" customHeight="1">
      <c r="K24328" s="1715"/>
      <c r="L24328" s="1715"/>
    </row>
    <row r="24329" spans="11:12" ht="15" customHeight="1">
      <c r="K24329" s="1715"/>
      <c r="L24329" s="1715"/>
    </row>
    <row r="24330" spans="11:12" ht="15" customHeight="1">
      <c r="K24330" s="1715"/>
      <c r="L24330" s="1715"/>
    </row>
    <row r="24331" spans="11:12" ht="15" customHeight="1">
      <c r="K24331" s="1715"/>
      <c r="L24331" s="1715"/>
    </row>
    <row r="24332" spans="11:12" ht="15" customHeight="1">
      <c r="K24332" s="1715"/>
      <c r="L24332" s="1715"/>
    </row>
    <row r="24333" spans="11:12" ht="15" customHeight="1">
      <c r="K24333" s="1715"/>
      <c r="L24333" s="1715"/>
    </row>
    <row r="24334" spans="11:12" ht="15" customHeight="1">
      <c r="K24334" s="1715"/>
      <c r="L24334" s="1715"/>
    </row>
    <row r="24335" spans="11:12" ht="15" customHeight="1">
      <c r="K24335" s="1715"/>
      <c r="L24335" s="1715"/>
    </row>
    <row r="24336" spans="11:12" ht="15" customHeight="1">
      <c r="K24336" s="1715"/>
      <c r="L24336" s="1715"/>
    </row>
    <row r="24337" spans="11:12" ht="15" customHeight="1">
      <c r="K24337" s="1715"/>
      <c r="L24337" s="1715"/>
    </row>
    <row r="24338" spans="11:12" ht="15" customHeight="1">
      <c r="K24338" s="1715"/>
      <c r="L24338" s="1715"/>
    </row>
    <row r="24339" spans="11:12" ht="15" customHeight="1">
      <c r="K24339" s="1715"/>
      <c r="L24339" s="1715"/>
    </row>
    <row r="24340" spans="11:12" ht="15" customHeight="1">
      <c r="K24340" s="1715"/>
      <c r="L24340" s="1715"/>
    </row>
    <row r="24341" spans="11:12" ht="15" customHeight="1">
      <c r="K24341" s="1715"/>
      <c r="L24341" s="1715"/>
    </row>
    <row r="24342" spans="11:12" ht="15" customHeight="1">
      <c r="K24342" s="1715"/>
      <c r="L24342" s="1715"/>
    </row>
    <row r="24343" spans="11:12" ht="15" customHeight="1">
      <c r="K24343" s="1715"/>
      <c r="L24343" s="1715"/>
    </row>
    <row r="24344" spans="11:12" ht="15" customHeight="1">
      <c r="K24344" s="1715"/>
      <c r="L24344" s="1715"/>
    </row>
    <row r="24345" spans="11:12" ht="15" customHeight="1">
      <c r="K24345" s="1715"/>
      <c r="L24345" s="1715"/>
    </row>
    <row r="24346" spans="11:12" ht="15" customHeight="1">
      <c r="K24346" s="1715"/>
      <c r="L24346" s="1715"/>
    </row>
    <row r="24347" spans="11:12" ht="15" customHeight="1">
      <c r="K24347" s="1715"/>
      <c r="L24347" s="1715"/>
    </row>
    <row r="24348" spans="11:12" ht="15" customHeight="1">
      <c r="K24348" s="1715"/>
      <c r="L24348" s="1715"/>
    </row>
    <row r="24349" spans="11:12" ht="15" customHeight="1">
      <c r="K24349" s="1715"/>
      <c r="L24349" s="1715"/>
    </row>
    <row r="24350" spans="11:12" ht="15" customHeight="1">
      <c r="K24350" s="1715"/>
      <c r="L24350" s="1715"/>
    </row>
    <row r="24351" spans="11:12" ht="15" customHeight="1">
      <c r="K24351" s="1715"/>
      <c r="L24351" s="1715"/>
    </row>
    <row r="24352" spans="11:12" ht="15" customHeight="1">
      <c r="K24352" s="1715"/>
      <c r="L24352" s="1715"/>
    </row>
    <row r="24353" spans="11:12" ht="15" customHeight="1">
      <c r="K24353" s="1715"/>
      <c r="L24353" s="1715"/>
    </row>
    <row r="24354" spans="11:12" ht="15" customHeight="1">
      <c r="K24354" s="1715"/>
      <c r="L24354" s="1715"/>
    </row>
    <row r="24355" spans="11:12" ht="15" customHeight="1">
      <c r="K24355" s="1715"/>
      <c r="L24355" s="1715"/>
    </row>
    <row r="24356" spans="11:12" ht="15" customHeight="1">
      <c r="K24356" s="1715"/>
      <c r="L24356" s="1715"/>
    </row>
    <row r="24357" spans="11:12" ht="15" customHeight="1">
      <c r="K24357" s="1715"/>
      <c r="L24357" s="1715"/>
    </row>
    <row r="24358" spans="11:12" ht="15" customHeight="1">
      <c r="K24358" s="1715"/>
      <c r="L24358" s="1715"/>
    </row>
    <row r="24359" spans="11:12" ht="15" customHeight="1">
      <c r="K24359" s="1715"/>
      <c r="L24359" s="1715"/>
    </row>
    <row r="24360" spans="11:12" ht="15" customHeight="1">
      <c r="K24360" s="1715"/>
      <c r="L24360" s="1715"/>
    </row>
    <row r="24361" spans="11:12" ht="15" customHeight="1">
      <c r="K24361" s="1715"/>
      <c r="L24361" s="1715"/>
    </row>
    <row r="24362" spans="11:12" ht="15" customHeight="1">
      <c r="K24362" s="1715"/>
      <c r="L24362" s="1715"/>
    </row>
    <row r="24363" spans="11:12" ht="15" customHeight="1">
      <c r="K24363" s="1715"/>
      <c r="L24363" s="1715"/>
    </row>
    <row r="24364" spans="11:12" ht="15" customHeight="1">
      <c r="K24364" s="1715"/>
      <c r="L24364" s="1715"/>
    </row>
    <row r="24365" spans="11:12" ht="15" customHeight="1">
      <c r="K24365" s="1715"/>
      <c r="L24365" s="1715"/>
    </row>
    <row r="24366" spans="11:12" ht="15" customHeight="1">
      <c r="K24366" s="1715"/>
      <c r="L24366" s="1715"/>
    </row>
    <row r="24367" spans="11:12" ht="15" customHeight="1">
      <c r="K24367" s="1715"/>
      <c r="L24367" s="1715"/>
    </row>
    <row r="24368" spans="11:12" ht="15" customHeight="1">
      <c r="K24368" s="1715"/>
      <c r="L24368" s="1715"/>
    </row>
    <row r="24369" spans="11:12" ht="15" customHeight="1">
      <c r="K24369" s="1715"/>
      <c r="L24369" s="1715"/>
    </row>
    <row r="24370" spans="11:12" ht="15" customHeight="1">
      <c r="K24370" s="1715"/>
      <c r="L24370" s="1715"/>
    </row>
    <row r="24371" spans="11:12" ht="15" customHeight="1">
      <c r="K24371" s="1715"/>
      <c r="L24371" s="1715"/>
    </row>
    <row r="24372" spans="11:12" ht="15" customHeight="1">
      <c r="K24372" s="1715"/>
      <c r="L24372" s="1715"/>
    </row>
    <row r="24373" spans="11:12" ht="15" customHeight="1">
      <c r="K24373" s="1715"/>
      <c r="L24373" s="1715"/>
    </row>
    <row r="24374" spans="11:12" ht="15" customHeight="1">
      <c r="K24374" s="1715"/>
      <c r="L24374" s="1715"/>
    </row>
    <row r="24375" spans="11:12" ht="15" customHeight="1">
      <c r="K24375" s="1715"/>
      <c r="L24375" s="1715"/>
    </row>
    <row r="24376" spans="11:12" ht="15" customHeight="1">
      <c r="K24376" s="1715"/>
      <c r="L24376" s="1715"/>
    </row>
    <row r="24377" spans="11:12" ht="15" customHeight="1">
      <c r="K24377" s="1715"/>
      <c r="L24377" s="1715"/>
    </row>
    <row r="24378" spans="11:12" ht="15" customHeight="1">
      <c r="K24378" s="1715"/>
      <c r="L24378" s="1715"/>
    </row>
    <row r="24379" spans="11:12" ht="15" customHeight="1">
      <c r="K24379" s="1715"/>
      <c r="L24379" s="1715"/>
    </row>
    <row r="24380" spans="11:12" ht="15" customHeight="1">
      <c r="K24380" s="1715"/>
      <c r="L24380" s="1715"/>
    </row>
    <row r="24381" spans="11:12" ht="15" customHeight="1">
      <c r="K24381" s="1715"/>
      <c r="L24381" s="1715"/>
    </row>
    <row r="24382" spans="11:12" ht="15" customHeight="1">
      <c r="K24382" s="1715"/>
      <c r="L24382" s="1715"/>
    </row>
    <row r="24383" spans="11:12" ht="15" customHeight="1">
      <c r="K24383" s="1715"/>
      <c r="L24383" s="1715"/>
    </row>
    <row r="24384" spans="11:12" ht="15" customHeight="1">
      <c r="K24384" s="1715"/>
      <c r="L24384" s="1715"/>
    </row>
    <row r="24385" spans="11:12" ht="15" customHeight="1">
      <c r="K24385" s="1715"/>
      <c r="L24385" s="1715"/>
    </row>
    <row r="24386" spans="11:12" ht="15" customHeight="1">
      <c r="K24386" s="1715"/>
      <c r="L24386" s="1715"/>
    </row>
    <row r="24387" spans="11:12" ht="15" customHeight="1">
      <c r="K24387" s="1715"/>
      <c r="L24387" s="1715"/>
    </row>
    <row r="24388" spans="11:12" ht="15" customHeight="1">
      <c r="K24388" s="1715"/>
      <c r="L24388" s="1715"/>
    </row>
    <row r="24389" spans="11:12" ht="15" customHeight="1">
      <c r="K24389" s="1715"/>
      <c r="L24389" s="1715"/>
    </row>
    <row r="24390" spans="11:12" ht="15" customHeight="1">
      <c r="K24390" s="1715"/>
      <c r="L24390" s="1715"/>
    </row>
    <row r="24391" spans="11:12" ht="15" customHeight="1">
      <c r="K24391" s="1715"/>
      <c r="L24391" s="1715"/>
    </row>
    <row r="24392" spans="11:12" ht="15" customHeight="1">
      <c r="K24392" s="1715"/>
      <c r="L24392" s="1715"/>
    </row>
    <row r="24393" spans="11:12" ht="15" customHeight="1">
      <c r="K24393" s="1715"/>
      <c r="L24393" s="1715"/>
    </row>
    <row r="24394" spans="11:12" ht="15" customHeight="1">
      <c r="K24394" s="1715"/>
      <c r="L24394" s="1715"/>
    </row>
    <row r="24395" spans="11:12" ht="15" customHeight="1">
      <c r="K24395" s="1715"/>
      <c r="L24395" s="1715"/>
    </row>
    <row r="24396" spans="11:12" ht="15" customHeight="1">
      <c r="K24396" s="1715"/>
      <c r="L24396" s="1715"/>
    </row>
    <row r="24397" spans="11:12" ht="15" customHeight="1">
      <c r="K24397" s="1715"/>
      <c r="L24397" s="1715"/>
    </row>
    <row r="24398" spans="11:12" ht="15" customHeight="1">
      <c r="K24398" s="1715"/>
      <c r="L24398" s="1715"/>
    </row>
    <row r="24399" spans="11:12" ht="15" customHeight="1">
      <c r="K24399" s="1715"/>
      <c r="L24399" s="1715"/>
    </row>
    <row r="24400" spans="11:12" ht="15" customHeight="1">
      <c r="K24400" s="1715"/>
      <c r="L24400" s="1715"/>
    </row>
    <row r="24401" spans="11:12" ht="15" customHeight="1">
      <c r="K24401" s="1715"/>
      <c r="L24401" s="1715"/>
    </row>
    <row r="24402" spans="11:12" ht="15" customHeight="1">
      <c r="K24402" s="1715"/>
      <c r="L24402" s="1715"/>
    </row>
    <row r="24403" spans="11:12" ht="15" customHeight="1">
      <c r="K24403" s="1715"/>
      <c r="L24403" s="1715"/>
    </row>
    <row r="24404" spans="11:12" ht="15" customHeight="1">
      <c r="K24404" s="1715"/>
      <c r="L24404" s="1715"/>
    </row>
    <row r="24405" spans="11:12" ht="15" customHeight="1">
      <c r="K24405" s="1715"/>
      <c r="L24405" s="1715"/>
    </row>
    <row r="24406" spans="11:12" ht="15" customHeight="1">
      <c r="K24406" s="1715"/>
      <c r="L24406" s="1715"/>
    </row>
    <row r="24407" spans="11:12" ht="15" customHeight="1">
      <c r="K24407" s="1715"/>
      <c r="L24407" s="1715"/>
    </row>
    <row r="24408" spans="11:12" ht="15" customHeight="1">
      <c r="K24408" s="1715"/>
      <c r="L24408" s="1715"/>
    </row>
    <row r="24409" spans="11:12" ht="15" customHeight="1">
      <c r="K24409" s="1715"/>
      <c r="L24409" s="1715"/>
    </row>
    <row r="24410" spans="11:12" ht="15" customHeight="1">
      <c r="K24410" s="1715"/>
      <c r="L24410" s="1715"/>
    </row>
    <row r="24411" spans="11:12" ht="15" customHeight="1">
      <c r="K24411" s="1715"/>
      <c r="L24411" s="1715"/>
    </row>
    <row r="24412" spans="11:12" ht="15" customHeight="1">
      <c r="K24412" s="1715"/>
      <c r="L24412" s="1715"/>
    </row>
    <row r="24413" spans="11:12" ht="15" customHeight="1">
      <c r="K24413" s="1715"/>
      <c r="L24413" s="1715"/>
    </row>
    <row r="24414" spans="11:12" ht="15" customHeight="1">
      <c r="K24414" s="1715"/>
      <c r="L24414" s="1715"/>
    </row>
    <row r="24415" spans="11:12" ht="15" customHeight="1">
      <c r="K24415" s="1715"/>
      <c r="L24415" s="1715"/>
    </row>
    <row r="24416" spans="11:12" ht="15" customHeight="1">
      <c r="K24416" s="1715"/>
      <c r="L24416" s="1715"/>
    </row>
    <row r="24417" spans="11:12" ht="15" customHeight="1">
      <c r="K24417" s="1715"/>
      <c r="L24417" s="1715"/>
    </row>
    <row r="24418" spans="11:12" ht="15" customHeight="1">
      <c r="K24418" s="1715"/>
      <c r="L24418" s="1715"/>
    </row>
    <row r="24419" spans="11:12" ht="15" customHeight="1">
      <c r="K24419" s="1715"/>
      <c r="L24419" s="1715"/>
    </row>
    <row r="24420" spans="11:12" ht="15" customHeight="1">
      <c r="K24420" s="1715"/>
      <c r="L24420" s="1715"/>
    </row>
    <row r="24421" spans="11:12" ht="15" customHeight="1">
      <c r="K24421" s="1715"/>
      <c r="L24421" s="1715"/>
    </row>
    <row r="24422" spans="11:12" ht="15" customHeight="1">
      <c r="K24422" s="1715"/>
      <c r="L24422" s="1715"/>
    </row>
    <row r="24423" spans="11:12" ht="15" customHeight="1">
      <c r="K24423" s="1715"/>
      <c r="L24423" s="1715"/>
    </row>
    <row r="24424" spans="11:12" ht="15" customHeight="1">
      <c r="K24424" s="1715"/>
      <c r="L24424" s="1715"/>
    </row>
    <row r="24425" spans="11:12" ht="15" customHeight="1">
      <c r="K24425" s="1715"/>
      <c r="L24425" s="1715"/>
    </row>
    <row r="24426" spans="11:12" ht="15" customHeight="1">
      <c r="K24426" s="1715"/>
      <c r="L24426" s="1715"/>
    </row>
    <row r="24427" spans="11:12" ht="15" customHeight="1">
      <c r="K24427" s="1715"/>
      <c r="L24427" s="1715"/>
    </row>
    <row r="24428" spans="11:12" ht="15" customHeight="1">
      <c r="K24428" s="1715"/>
      <c r="L24428" s="1715"/>
    </row>
    <row r="24429" spans="11:12" ht="15" customHeight="1">
      <c r="K24429" s="1715"/>
      <c r="L24429" s="1715"/>
    </row>
    <row r="24430" spans="11:12" ht="15" customHeight="1">
      <c r="K24430" s="1715"/>
      <c r="L24430" s="1715"/>
    </row>
    <row r="24431" spans="11:12" ht="15" customHeight="1">
      <c r="K24431" s="1715"/>
      <c r="L24431" s="1715"/>
    </row>
    <row r="24432" spans="11:12" ht="15" customHeight="1">
      <c r="K24432" s="1715"/>
      <c r="L24432" s="1715"/>
    </row>
    <row r="24433" spans="11:12" ht="15" customHeight="1">
      <c r="K24433" s="1715"/>
      <c r="L24433" s="1715"/>
    </row>
    <row r="24434" spans="11:12" ht="15" customHeight="1">
      <c r="K24434" s="1715"/>
      <c r="L24434" s="1715"/>
    </row>
    <row r="24435" spans="11:12" ht="15" customHeight="1">
      <c r="K24435" s="1715"/>
      <c r="L24435" s="1715"/>
    </row>
    <row r="24436" spans="11:12" ht="15" customHeight="1">
      <c r="K24436" s="1715"/>
      <c r="L24436" s="1715"/>
    </row>
    <row r="24437" spans="11:12" ht="15" customHeight="1">
      <c r="K24437" s="1715"/>
      <c r="L24437" s="1715"/>
    </row>
    <row r="24438" spans="11:12" ht="15" customHeight="1">
      <c r="K24438" s="1715"/>
      <c r="L24438" s="1715"/>
    </row>
    <row r="24439" spans="11:12" ht="15" customHeight="1">
      <c r="K24439" s="1715"/>
      <c r="L24439" s="1715"/>
    </row>
    <row r="24440" spans="11:12" ht="15" customHeight="1">
      <c r="K24440" s="1715"/>
      <c r="L24440" s="1715"/>
    </row>
    <row r="24441" spans="11:12" ht="15" customHeight="1">
      <c r="K24441" s="1715"/>
      <c r="L24441" s="1715"/>
    </row>
    <row r="24442" spans="11:12" ht="15" customHeight="1">
      <c r="K24442" s="1715"/>
      <c r="L24442" s="1715"/>
    </row>
    <row r="24443" spans="11:12" ht="15" customHeight="1">
      <c r="K24443" s="1715"/>
      <c r="L24443" s="1715"/>
    </row>
    <row r="24444" spans="11:12" ht="15" customHeight="1">
      <c r="K24444" s="1715"/>
      <c r="L24444" s="1715"/>
    </row>
    <row r="24445" spans="11:12" ht="15" customHeight="1">
      <c r="K24445" s="1715"/>
      <c r="L24445" s="1715"/>
    </row>
    <row r="24446" spans="11:12" ht="15" customHeight="1">
      <c r="K24446" s="1715"/>
      <c r="L24446" s="1715"/>
    </row>
    <row r="24447" spans="11:12" ht="15" customHeight="1">
      <c r="K24447" s="1715"/>
      <c r="L24447" s="1715"/>
    </row>
    <row r="24448" spans="11:12" ht="15" customHeight="1">
      <c r="K24448" s="1715"/>
      <c r="L24448" s="1715"/>
    </row>
    <row r="24449" spans="11:12" ht="15" customHeight="1">
      <c r="K24449" s="1715"/>
      <c r="L24449" s="1715"/>
    </row>
    <row r="24450" spans="11:12" ht="15" customHeight="1">
      <c r="K24450" s="1715"/>
      <c r="L24450" s="1715"/>
    </row>
    <row r="24451" spans="11:12" ht="15" customHeight="1">
      <c r="K24451" s="1715"/>
      <c r="L24451" s="1715"/>
    </row>
    <row r="24452" spans="11:12" ht="15" customHeight="1">
      <c r="K24452" s="1715"/>
      <c r="L24452" s="1715"/>
    </row>
    <row r="24453" spans="11:12" ht="15" customHeight="1">
      <c r="K24453" s="1715"/>
      <c r="L24453" s="1715"/>
    </row>
    <row r="24454" spans="11:12" ht="15" customHeight="1">
      <c r="K24454" s="1715"/>
      <c r="L24454" s="1715"/>
    </row>
    <row r="24455" spans="11:12" ht="15" customHeight="1">
      <c r="K24455" s="1715"/>
      <c r="L24455" s="1715"/>
    </row>
    <row r="24456" spans="11:12" ht="15" customHeight="1">
      <c r="K24456" s="1715"/>
      <c r="L24456" s="1715"/>
    </row>
    <row r="24457" spans="11:12" ht="15" customHeight="1">
      <c r="K24457" s="1715"/>
      <c r="L24457" s="1715"/>
    </row>
    <row r="24458" spans="11:12" ht="15" customHeight="1">
      <c r="K24458" s="1715"/>
      <c r="L24458" s="1715"/>
    </row>
    <row r="24459" spans="11:12" ht="15" customHeight="1">
      <c r="K24459" s="1715"/>
      <c r="L24459" s="1715"/>
    </row>
    <row r="24460" spans="11:12" ht="15" customHeight="1">
      <c r="K24460" s="1715"/>
      <c r="L24460" s="1715"/>
    </row>
    <row r="24461" spans="11:12" ht="15" customHeight="1">
      <c r="K24461" s="1715"/>
      <c r="L24461" s="1715"/>
    </row>
    <row r="24462" spans="11:12" ht="15" customHeight="1">
      <c r="K24462" s="1715"/>
      <c r="L24462" s="1715"/>
    </row>
    <row r="24463" spans="11:12" ht="15" customHeight="1">
      <c r="K24463" s="1715"/>
      <c r="L24463" s="1715"/>
    </row>
    <row r="24464" spans="11:12" ht="15" customHeight="1">
      <c r="K24464" s="1715"/>
      <c r="L24464" s="1715"/>
    </row>
    <row r="24465" spans="11:12" ht="15" customHeight="1">
      <c r="K24465" s="1715"/>
      <c r="L24465" s="1715"/>
    </row>
    <row r="24466" spans="11:12" ht="15" customHeight="1">
      <c r="K24466" s="1715"/>
      <c r="L24466" s="1715"/>
    </row>
    <row r="24467" spans="11:12" ht="15" customHeight="1">
      <c r="K24467" s="1715"/>
      <c r="L24467" s="1715"/>
    </row>
    <row r="24468" spans="11:12" ht="15" customHeight="1">
      <c r="K24468" s="1715"/>
      <c r="L24468" s="1715"/>
    </row>
    <row r="24469" spans="11:12" ht="15" customHeight="1">
      <c r="K24469" s="1715"/>
      <c r="L24469" s="1715"/>
    </row>
    <row r="24470" spans="11:12" ht="15" customHeight="1">
      <c r="K24470" s="1715"/>
      <c r="L24470" s="1715"/>
    </row>
    <row r="24471" spans="11:12" ht="15" customHeight="1">
      <c r="K24471" s="1715"/>
      <c r="L24471" s="1715"/>
    </row>
    <row r="24472" spans="11:12" ht="15" customHeight="1">
      <c r="K24472" s="1715"/>
      <c r="L24472" s="1715"/>
    </row>
    <row r="24473" spans="11:12" ht="15" customHeight="1">
      <c r="K24473" s="1715"/>
      <c r="L24473" s="1715"/>
    </row>
    <row r="24474" spans="11:12" ht="15" customHeight="1">
      <c r="K24474" s="1715"/>
      <c r="L24474" s="1715"/>
    </row>
    <row r="24475" spans="11:12" ht="15" customHeight="1">
      <c r="K24475" s="1715"/>
      <c r="L24475" s="1715"/>
    </row>
    <row r="24476" spans="11:12" ht="15" customHeight="1">
      <c r="K24476" s="1715"/>
      <c r="L24476" s="1715"/>
    </row>
    <row r="24477" spans="11:12" ht="15" customHeight="1">
      <c r="K24477" s="1715"/>
      <c r="L24477" s="1715"/>
    </row>
    <row r="24478" spans="11:12" ht="15" customHeight="1">
      <c r="K24478" s="1715"/>
      <c r="L24478" s="1715"/>
    </row>
    <row r="24479" spans="11:12" ht="15" customHeight="1">
      <c r="K24479" s="1715"/>
      <c r="L24479" s="1715"/>
    </row>
    <row r="24480" spans="11:12" ht="15" customHeight="1">
      <c r="K24480" s="1715"/>
      <c r="L24480" s="1715"/>
    </row>
    <row r="24481" spans="11:12" ht="15" customHeight="1">
      <c r="K24481" s="1715"/>
      <c r="L24481" s="1715"/>
    </row>
    <row r="24482" spans="11:12" ht="15" customHeight="1">
      <c r="K24482" s="1715"/>
      <c r="L24482" s="1715"/>
    </row>
    <row r="24483" spans="11:12" ht="15" customHeight="1">
      <c r="K24483" s="1715"/>
      <c r="L24483" s="1715"/>
    </row>
    <row r="24484" spans="11:12" ht="15" customHeight="1">
      <c r="K24484" s="1715"/>
      <c r="L24484" s="1715"/>
    </row>
    <row r="24485" spans="11:12" ht="15" customHeight="1">
      <c r="K24485" s="1715"/>
      <c r="L24485" s="1715"/>
    </row>
    <row r="24486" spans="11:12" ht="15" customHeight="1">
      <c r="K24486" s="1715"/>
      <c r="L24486" s="1715"/>
    </row>
    <row r="24487" spans="11:12" ht="15" customHeight="1">
      <c r="K24487" s="1715"/>
      <c r="L24487" s="1715"/>
    </row>
    <row r="24488" spans="11:12" ht="15" customHeight="1">
      <c r="K24488" s="1715"/>
      <c r="L24488" s="1715"/>
    </row>
    <row r="24489" spans="11:12" ht="15" customHeight="1">
      <c r="K24489" s="1715"/>
      <c r="L24489" s="1715"/>
    </row>
    <row r="24490" spans="11:12" ht="15" customHeight="1">
      <c r="K24490" s="1715"/>
      <c r="L24490" s="1715"/>
    </row>
    <row r="24491" spans="11:12" ht="15" customHeight="1">
      <c r="K24491" s="1715"/>
      <c r="L24491" s="1715"/>
    </row>
    <row r="24492" spans="11:12" ht="15" customHeight="1">
      <c r="K24492" s="1715"/>
      <c r="L24492" s="1715"/>
    </row>
    <row r="24493" spans="11:12" ht="15" customHeight="1">
      <c r="K24493" s="1715"/>
      <c r="L24493" s="1715"/>
    </row>
    <row r="24494" spans="11:12" ht="15" customHeight="1">
      <c r="K24494" s="1715"/>
      <c r="L24494" s="1715"/>
    </row>
    <row r="24495" spans="11:12" ht="15" customHeight="1">
      <c r="K24495" s="1715"/>
      <c r="L24495" s="1715"/>
    </row>
    <row r="24496" spans="11:12" ht="15" customHeight="1">
      <c r="K24496" s="1715"/>
      <c r="L24496" s="1715"/>
    </row>
    <row r="24497" spans="11:12" ht="15" customHeight="1">
      <c r="K24497" s="1715"/>
      <c r="L24497" s="1715"/>
    </row>
    <row r="24498" spans="11:12" ht="15" customHeight="1">
      <c r="K24498" s="1715"/>
      <c r="L24498" s="1715"/>
    </row>
    <row r="24499" spans="11:12" ht="15" customHeight="1">
      <c r="K24499" s="1715"/>
      <c r="L24499" s="1715"/>
    </row>
    <row r="24500" spans="11:12" ht="15" customHeight="1">
      <c r="K24500" s="1715"/>
      <c r="L24500" s="1715"/>
    </row>
    <row r="24501" spans="11:12" ht="15" customHeight="1">
      <c r="K24501" s="1715"/>
      <c r="L24501" s="1715"/>
    </row>
    <row r="24502" spans="11:12" ht="15" customHeight="1">
      <c r="K24502" s="1715"/>
      <c r="L24502" s="1715"/>
    </row>
    <row r="24503" spans="11:12" ht="15" customHeight="1">
      <c r="K24503" s="1715"/>
      <c r="L24503" s="1715"/>
    </row>
    <row r="24504" spans="11:12" ht="15" customHeight="1">
      <c r="K24504" s="1715"/>
      <c r="L24504" s="1715"/>
    </row>
    <row r="24505" spans="11:12" ht="15" customHeight="1">
      <c r="K24505" s="1715"/>
      <c r="L24505" s="1715"/>
    </row>
    <row r="24506" spans="11:12" ht="15" customHeight="1">
      <c r="K24506" s="1715"/>
      <c r="L24506" s="1715"/>
    </row>
    <row r="24507" spans="11:12" ht="15" customHeight="1">
      <c r="K24507" s="1715"/>
      <c r="L24507" s="1715"/>
    </row>
    <row r="24508" spans="11:12" ht="15" customHeight="1">
      <c r="K24508" s="1715"/>
      <c r="L24508" s="1715"/>
    </row>
    <row r="24509" spans="11:12" ht="15" customHeight="1">
      <c r="K24509" s="1715"/>
      <c r="L24509" s="1715"/>
    </row>
    <row r="24510" spans="11:12" ht="15" customHeight="1">
      <c r="K24510" s="1715"/>
      <c r="L24510" s="1715"/>
    </row>
    <row r="24511" spans="11:12" ht="15" customHeight="1">
      <c r="K24511" s="1715"/>
      <c r="L24511" s="1715"/>
    </row>
    <row r="24512" spans="11:12" ht="15" customHeight="1">
      <c r="K24512" s="1715"/>
      <c r="L24512" s="1715"/>
    </row>
    <row r="24513" spans="11:12" ht="15" customHeight="1">
      <c r="K24513" s="1715"/>
      <c r="L24513" s="1715"/>
    </row>
    <row r="24514" spans="11:12" ht="15" customHeight="1">
      <c r="K24514" s="1715"/>
      <c r="L24514" s="1715"/>
    </row>
    <row r="24515" spans="11:12" ht="15" customHeight="1">
      <c r="K24515" s="1715"/>
      <c r="L24515" s="1715"/>
    </row>
    <row r="24516" spans="11:12" ht="15" customHeight="1">
      <c r="K24516" s="1715"/>
      <c r="L24516" s="1715"/>
    </row>
    <row r="24517" spans="11:12" ht="15" customHeight="1">
      <c r="K24517" s="1715"/>
      <c r="L24517" s="1715"/>
    </row>
    <row r="24518" spans="11:12" ht="15" customHeight="1">
      <c r="K24518" s="1715"/>
      <c r="L24518" s="1715"/>
    </row>
    <row r="24519" spans="11:12" ht="15" customHeight="1">
      <c r="K24519" s="1715"/>
      <c r="L24519" s="1715"/>
    </row>
    <row r="24520" spans="11:12" ht="15" customHeight="1">
      <c r="K24520" s="1715"/>
      <c r="L24520" s="1715"/>
    </row>
    <row r="24521" spans="11:12" ht="15" customHeight="1">
      <c r="K24521" s="1715"/>
      <c r="L24521" s="1715"/>
    </row>
    <row r="24522" spans="11:12" ht="15" customHeight="1">
      <c r="K24522" s="1715"/>
      <c r="L24522" s="1715"/>
    </row>
    <row r="24523" spans="11:12" ht="15" customHeight="1">
      <c r="K24523" s="1715"/>
      <c r="L24523" s="1715"/>
    </row>
    <row r="24524" spans="11:12" ht="15" customHeight="1">
      <c r="K24524" s="1715"/>
      <c r="L24524" s="1715"/>
    </row>
    <row r="24525" spans="11:12" ht="15" customHeight="1">
      <c r="K24525" s="1715"/>
      <c r="L24525" s="1715"/>
    </row>
    <row r="24526" spans="11:12" ht="15" customHeight="1">
      <c r="K24526" s="1715"/>
      <c r="L24526" s="1715"/>
    </row>
    <row r="24527" spans="11:12" ht="15" customHeight="1">
      <c r="K24527" s="1715"/>
      <c r="L24527" s="1715"/>
    </row>
    <row r="24528" spans="11:12" ht="15" customHeight="1">
      <c r="K24528" s="1715"/>
      <c r="L24528" s="1715"/>
    </row>
    <row r="24529" spans="11:12" ht="15" customHeight="1">
      <c r="K24529" s="1715"/>
      <c r="L24529" s="1715"/>
    </row>
    <row r="24530" spans="11:12" ht="15" customHeight="1">
      <c r="K24530" s="1715"/>
      <c r="L24530" s="1715"/>
    </row>
    <row r="24531" spans="11:12" ht="15" customHeight="1">
      <c r="K24531" s="1715"/>
      <c r="L24531" s="1715"/>
    </row>
    <row r="24532" spans="11:12" ht="15" customHeight="1">
      <c r="K24532" s="1715"/>
      <c r="L24532" s="1715"/>
    </row>
    <row r="24533" spans="11:12" ht="15" customHeight="1">
      <c r="K24533" s="1715"/>
      <c r="L24533" s="1715"/>
    </row>
    <row r="24534" spans="11:12" ht="15" customHeight="1">
      <c r="K24534" s="1715"/>
      <c r="L24534" s="1715"/>
    </row>
    <row r="24535" spans="11:12" ht="15" customHeight="1">
      <c r="K24535" s="1715"/>
      <c r="L24535" s="1715"/>
    </row>
    <row r="24536" spans="11:12" ht="15" customHeight="1">
      <c r="K24536" s="1715"/>
      <c r="L24536" s="1715"/>
    </row>
    <row r="24537" spans="11:12" ht="15" customHeight="1">
      <c r="K24537" s="1715"/>
      <c r="L24537" s="1715"/>
    </row>
    <row r="24538" spans="11:12" ht="15" customHeight="1">
      <c r="K24538" s="1715"/>
      <c r="L24538" s="1715"/>
    </row>
    <row r="24539" spans="11:12" ht="15" customHeight="1">
      <c r="K24539" s="1715"/>
      <c r="L24539" s="1715"/>
    </row>
    <row r="24540" spans="11:12" ht="15" customHeight="1">
      <c r="K24540" s="1715"/>
      <c r="L24540" s="1715"/>
    </row>
    <row r="24541" spans="11:12" ht="15" customHeight="1">
      <c r="K24541" s="1715"/>
      <c r="L24541" s="1715"/>
    </row>
    <row r="24542" spans="11:12" ht="15" customHeight="1">
      <c r="K24542" s="1715"/>
      <c r="L24542" s="1715"/>
    </row>
    <row r="24543" spans="11:12" ht="15" customHeight="1">
      <c r="K24543" s="1715"/>
      <c r="L24543" s="1715"/>
    </row>
    <row r="24544" spans="11:12" ht="15" customHeight="1">
      <c r="K24544" s="1715"/>
      <c r="L24544" s="1715"/>
    </row>
    <row r="24545" spans="11:12" ht="15" customHeight="1">
      <c r="K24545" s="1715"/>
      <c r="L24545" s="1715"/>
    </row>
    <row r="24546" spans="11:12" ht="15" customHeight="1">
      <c r="K24546" s="1715"/>
      <c r="L24546" s="1715"/>
    </row>
    <row r="24547" spans="11:12" ht="15" customHeight="1">
      <c r="K24547" s="1715"/>
      <c r="L24547" s="1715"/>
    </row>
    <row r="24548" spans="11:12" ht="15" customHeight="1">
      <c r="K24548" s="1715"/>
      <c r="L24548" s="1715"/>
    </row>
    <row r="24549" spans="11:12" ht="15" customHeight="1">
      <c r="K24549" s="1715"/>
      <c r="L24549" s="1715"/>
    </row>
    <row r="24550" spans="11:12" ht="15" customHeight="1">
      <c r="K24550" s="1715"/>
      <c r="L24550" s="1715"/>
    </row>
    <row r="24551" spans="11:12" ht="15" customHeight="1">
      <c r="K24551" s="1715"/>
      <c r="L24551" s="1715"/>
    </row>
    <row r="24552" spans="11:12" ht="15" customHeight="1">
      <c r="K24552" s="1715"/>
      <c r="L24552" s="1715"/>
    </row>
    <row r="24553" spans="11:12" ht="15" customHeight="1">
      <c r="K24553" s="1715"/>
      <c r="L24553" s="1715"/>
    </row>
    <row r="24554" spans="11:12" ht="15" customHeight="1">
      <c r="K24554" s="1715"/>
      <c r="L24554" s="1715"/>
    </row>
    <row r="24555" spans="11:12" ht="15" customHeight="1">
      <c r="K24555" s="1715"/>
      <c r="L24555" s="1715"/>
    </row>
    <row r="24556" spans="11:12" ht="15" customHeight="1">
      <c r="K24556" s="1715"/>
      <c r="L24556" s="1715"/>
    </row>
    <row r="24557" spans="11:12" ht="15" customHeight="1">
      <c r="K24557" s="1715"/>
      <c r="L24557" s="1715"/>
    </row>
    <row r="24558" spans="11:12" ht="15" customHeight="1">
      <c r="K24558" s="1715"/>
      <c r="L24558" s="1715"/>
    </row>
    <row r="24559" spans="11:12" ht="15" customHeight="1">
      <c r="K24559" s="1715"/>
      <c r="L24559" s="1715"/>
    </row>
    <row r="24560" spans="11:12" ht="15" customHeight="1">
      <c r="K24560" s="1715"/>
      <c r="L24560" s="1715"/>
    </row>
    <row r="24561" spans="11:12" ht="15" customHeight="1">
      <c r="K24561" s="1715"/>
      <c r="L24561" s="1715"/>
    </row>
    <row r="24562" spans="11:12" ht="15" customHeight="1">
      <c r="K24562" s="1715"/>
      <c r="L24562" s="1715"/>
    </row>
    <row r="24563" spans="11:12" ht="15" customHeight="1">
      <c r="K24563" s="1715"/>
      <c r="L24563" s="1715"/>
    </row>
    <row r="24564" spans="11:12" ht="15" customHeight="1">
      <c r="K24564" s="1715"/>
      <c r="L24564" s="1715"/>
    </row>
    <row r="24565" spans="11:12" ht="15" customHeight="1">
      <c r="K24565" s="1715"/>
      <c r="L24565" s="1715"/>
    </row>
    <row r="24566" spans="11:12" ht="15" customHeight="1">
      <c r="K24566" s="1715"/>
      <c r="L24566" s="1715"/>
    </row>
    <row r="24567" spans="11:12" ht="15" customHeight="1">
      <c r="K24567" s="1715"/>
      <c r="L24567" s="1715"/>
    </row>
    <row r="24568" spans="11:12" ht="15" customHeight="1">
      <c r="K24568" s="1715"/>
      <c r="L24568" s="1715"/>
    </row>
    <row r="24569" spans="11:12" ht="15" customHeight="1">
      <c r="K24569" s="1715"/>
      <c r="L24569" s="1715"/>
    </row>
    <row r="24570" spans="11:12" ht="15" customHeight="1">
      <c r="K24570" s="1715"/>
      <c r="L24570" s="1715"/>
    </row>
    <row r="24571" spans="11:12" ht="15" customHeight="1">
      <c r="K24571" s="1715"/>
      <c r="L24571" s="1715"/>
    </row>
    <row r="24572" spans="11:12" ht="15" customHeight="1">
      <c r="K24572" s="1715"/>
      <c r="L24572" s="1715"/>
    </row>
    <row r="24573" spans="11:12" ht="15" customHeight="1">
      <c r="K24573" s="1715"/>
      <c r="L24573" s="1715"/>
    </row>
    <row r="24574" spans="11:12" ht="15" customHeight="1">
      <c r="K24574" s="1715"/>
      <c r="L24574" s="1715"/>
    </row>
    <row r="24575" spans="11:12" ht="15" customHeight="1">
      <c r="K24575" s="1715"/>
      <c r="L24575" s="1715"/>
    </row>
    <row r="24576" spans="11:12" ht="15" customHeight="1">
      <c r="K24576" s="1715"/>
      <c r="L24576" s="1715"/>
    </row>
    <row r="24577" spans="11:12" ht="15" customHeight="1">
      <c r="K24577" s="1715"/>
      <c r="L24577" s="1715"/>
    </row>
    <row r="24578" spans="11:12" ht="15" customHeight="1">
      <c r="K24578" s="1715"/>
      <c r="L24578" s="1715"/>
    </row>
    <row r="24579" spans="11:12" ht="15" customHeight="1">
      <c r="K24579" s="1715"/>
      <c r="L24579" s="1715"/>
    </row>
    <row r="24580" spans="11:12" ht="15" customHeight="1">
      <c r="K24580" s="1715"/>
      <c r="L24580" s="1715"/>
    </row>
    <row r="24581" spans="11:12" ht="15" customHeight="1">
      <c r="K24581" s="1715"/>
      <c r="L24581" s="1715"/>
    </row>
    <row r="24582" spans="11:12" ht="15" customHeight="1">
      <c r="K24582" s="1715"/>
      <c r="L24582" s="1715"/>
    </row>
    <row r="24583" spans="11:12" ht="15" customHeight="1">
      <c r="K24583" s="1715"/>
      <c r="L24583" s="1715"/>
    </row>
    <row r="24584" spans="11:12" ht="15" customHeight="1">
      <c r="K24584" s="1715"/>
      <c r="L24584" s="1715"/>
    </row>
    <row r="24585" spans="11:12" ht="15" customHeight="1">
      <c r="K24585" s="1715"/>
      <c r="L24585" s="1715"/>
    </row>
    <row r="24586" spans="11:12" ht="15" customHeight="1">
      <c r="K24586" s="1715"/>
      <c r="L24586" s="1715"/>
    </row>
    <row r="24587" spans="11:12" ht="15" customHeight="1">
      <c r="K24587" s="1715"/>
      <c r="L24587" s="1715"/>
    </row>
    <row r="24588" spans="11:12" ht="15" customHeight="1">
      <c r="K24588" s="1715"/>
      <c r="L24588" s="1715"/>
    </row>
    <row r="24589" spans="11:12" ht="15" customHeight="1">
      <c r="K24589" s="1715"/>
      <c r="L24589" s="1715"/>
    </row>
    <row r="24590" spans="11:12" ht="15" customHeight="1">
      <c r="K24590" s="1715"/>
      <c r="L24590" s="1715"/>
    </row>
    <row r="24591" spans="11:12" ht="15" customHeight="1">
      <c r="K24591" s="1715"/>
      <c r="L24591" s="1715"/>
    </row>
    <row r="24592" spans="11:12" ht="15" customHeight="1">
      <c r="K24592" s="1715"/>
      <c r="L24592" s="1715"/>
    </row>
    <row r="24593" spans="11:12" ht="15" customHeight="1">
      <c r="K24593" s="1715"/>
      <c r="L24593" s="1715"/>
    </row>
    <row r="24594" spans="11:12" ht="15" customHeight="1">
      <c r="K24594" s="1715"/>
      <c r="L24594" s="1715"/>
    </row>
    <row r="24595" spans="11:12" ht="15" customHeight="1">
      <c r="K24595" s="1715"/>
      <c r="L24595" s="1715"/>
    </row>
    <row r="24596" spans="11:12" ht="15" customHeight="1">
      <c r="K24596" s="1715"/>
      <c r="L24596" s="1715"/>
    </row>
    <row r="24597" spans="11:12" ht="15" customHeight="1">
      <c r="K24597" s="1715"/>
      <c r="L24597" s="1715"/>
    </row>
    <row r="24598" spans="11:12" ht="15" customHeight="1">
      <c r="K24598" s="1715"/>
      <c r="L24598" s="1715"/>
    </row>
    <row r="24599" spans="11:12" ht="15" customHeight="1">
      <c r="K24599" s="1715"/>
      <c r="L24599" s="1715"/>
    </row>
    <row r="24600" spans="11:12" ht="15" customHeight="1">
      <c r="K24600" s="1715"/>
      <c r="L24600" s="1715"/>
    </row>
    <row r="24601" spans="11:12" ht="15" customHeight="1">
      <c r="K24601" s="1715"/>
      <c r="L24601" s="1715"/>
    </row>
    <row r="24602" spans="11:12" ht="15" customHeight="1">
      <c r="K24602" s="1715"/>
      <c r="L24602" s="1715"/>
    </row>
    <row r="24603" spans="11:12" ht="15" customHeight="1">
      <c r="K24603" s="1715"/>
      <c r="L24603" s="1715"/>
    </row>
    <row r="24604" spans="11:12" ht="15" customHeight="1">
      <c r="K24604" s="1715"/>
      <c r="L24604" s="1715"/>
    </row>
    <row r="24605" spans="11:12" ht="15" customHeight="1">
      <c r="K24605" s="1715"/>
      <c r="L24605" s="1715"/>
    </row>
    <row r="24606" spans="11:12" ht="15" customHeight="1">
      <c r="K24606" s="1715"/>
      <c r="L24606" s="1715"/>
    </row>
    <row r="24607" spans="11:12" ht="15" customHeight="1">
      <c r="K24607" s="1715"/>
      <c r="L24607" s="1715"/>
    </row>
    <row r="24608" spans="11:12" ht="15" customHeight="1">
      <c r="K24608" s="1715"/>
      <c r="L24608" s="1715"/>
    </row>
    <row r="24609" spans="11:12" ht="15" customHeight="1">
      <c r="K24609" s="1715"/>
      <c r="L24609" s="1715"/>
    </row>
    <row r="24610" spans="11:12" ht="15" customHeight="1">
      <c r="K24610" s="1715"/>
      <c r="L24610" s="1715"/>
    </row>
    <row r="24611" spans="11:12" ht="15" customHeight="1">
      <c r="K24611" s="1715"/>
      <c r="L24611" s="1715"/>
    </row>
    <row r="24612" spans="11:12" ht="15" customHeight="1">
      <c r="K24612" s="1715"/>
      <c r="L24612" s="1715"/>
    </row>
    <row r="24613" spans="11:12" ht="15" customHeight="1">
      <c r="K24613" s="1715"/>
      <c r="L24613" s="1715"/>
    </row>
    <row r="24614" spans="11:12" ht="15" customHeight="1">
      <c r="K24614" s="1715"/>
      <c r="L24614" s="1715"/>
    </row>
    <row r="24615" spans="11:12" ht="15" customHeight="1">
      <c r="K24615" s="1715"/>
      <c r="L24615" s="1715"/>
    </row>
    <row r="24616" spans="11:12" ht="15" customHeight="1">
      <c r="K24616" s="1715"/>
      <c r="L24616" s="1715"/>
    </row>
    <row r="24617" spans="11:12" ht="15" customHeight="1">
      <c r="K24617" s="1715"/>
      <c r="L24617" s="1715"/>
    </row>
    <row r="24618" spans="11:12" ht="15" customHeight="1">
      <c r="K24618" s="1715"/>
      <c r="L24618" s="1715"/>
    </row>
    <row r="24619" spans="11:12" ht="15" customHeight="1">
      <c r="K24619" s="1715"/>
      <c r="L24619" s="1715"/>
    </row>
    <row r="24620" spans="11:12" ht="15" customHeight="1">
      <c r="K24620" s="1715"/>
      <c r="L24620" s="1715"/>
    </row>
    <row r="24621" spans="11:12" ht="15" customHeight="1">
      <c r="K24621" s="1715"/>
      <c r="L24621" s="1715"/>
    </row>
    <row r="24622" spans="11:12" ht="15" customHeight="1">
      <c r="K24622" s="1715"/>
      <c r="L24622" s="1715"/>
    </row>
    <row r="24623" spans="11:12" ht="15" customHeight="1">
      <c r="K24623" s="1715"/>
      <c r="L24623" s="1715"/>
    </row>
    <row r="24624" spans="11:12" ht="15" customHeight="1">
      <c r="K24624" s="1715"/>
      <c r="L24624" s="1715"/>
    </row>
    <row r="24625" spans="11:12" ht="15" customHeight="1">
      <c r="K24625" s="1715"/>
      <c r="L24625" s="1715"/>
    </row>
    <row r="24626" spans="11:12" ht="15" customHeight="1">
      <c r="K24626" s="1715"/>
      <c r="L24626" s="1715"/>
    </row>
    <row r="24627" spans="11:12" ht="15" customHeight="1">
      <c r="K24627" s="1715"/>
      <c r="L24627" s="1715"/>
    </row>
    <row r="24628" spans="11:12" ht="15" customHeight="1">
      <c r="K24628" s="1715"/>
      <c r="L24628" s="1715"/>
    </row>
    <row r="24629" spans="11:12" ht="15" customHeight="1">
      <c r="K24629" s="1715"/>
      <c r="L24629" s="1715"/>
    </row>
    <row r="24630" spans="11:12" ht="15" customHeight="1">
      <c r="K24630" s="1715"/>
      <c r="L24630" s="1715"/>
    </row>
    <row r="24631" spans="11:12" ht="15" customHeight="1">
      <c r="K24631" s="1715"/>
      <c r="L24631" s="1715"/>
    </row>
    <row r="24632" spans="11:12" ht="15" customHeight="1">
      <c r="K24632" s="1715"/>
      <c r="L24632" s="1715"/>
    </row>
    <row r="24633" spans="11:12" ht="15" customHeight="1">
      <c r="K24633" s="1715"/>
      <c r="L24633" s="1715"/>
    </row>
    <row r="24634" spans="11:12" ht="15" customHeight="1">
      <c r="K24634" s="1715"/>
      <c r="L24634" s="1715"/>
    </row>
    <row r="24635" spans="11:12" ht="15" customHeight="1">
      <c r="K24635" s="1715"/>
      <c r="L24635" s="1715"/>
    </row>
    <row r="24636" spans="11:12" ht="15" customHeight="1">
      <c r="K24636" s="1715"/>
      <c r="L24636" s="1715"/>
    </row>
    <row r="24637" spans="11:12" ht="15" customHeight="1">
      <c r="K24637" s="1715"/>
      <c r="L24637" s="1715"/>
    </row>
    <row r="24638" spans="11:12" ht="15" customHeight="1">
      <c r="K24638" s="1715"/>
      <c r="L24638" s="1715"/>
    </row>
    <row r="24639" spans="11:12" ht="15" customHeight="1">
      <c r="K24639" s="1715"/>
      <c r="L24639" s="1715"/>
    </row>
    <row r="24640" spans="11:12" ht="15" customHeight="1">
      <c r="K24640" s="1715"/>
      <c r="L24640" s="1715"/>
    </row>
    <row r="24641" spans="11:12" ht="15" customHeight="1">
      <c r="K24641" s="1715"/>
      <c r="L24641" s="1715"/>
    </row>
    <row r="24642" spans="11:12" ht="15" customHeight="1">
      <c r="K24642" s="1715"/>
      <c r="L24642" s="1715"/>
    </row>
    <row r="24643" spans="11:12" ht="15" customHeight="1">
      <c r="K24643" s="1715"/>
      <c r="L24643" s="1715"/>
    </row>
    <row r="24644" spans="11:12" ht="15" customHeight="1">
      <c r="K24644" s="1715"/>
      <c r="L24644" s="1715"/>
    </row>
    <row r="24645" spans="11:12" ht="15" customHeight="1">
      <c r="K24645" s="1715"/>
      <c r="L24645" s="1715"/>
    </row>
    <row r="24646" spans="11:12" ht="15" customHeight="1">
      <c r="K24646" s="1715"/>
      <c r="L24646" s="1715"/>
    </row>
    <row r="24647" spans="11:12" ht="15" customHeight="1">
      <c r="K24647" s="1715"/>
      <c r="L24647" s="1715"/>
    </row>
    <row r="24648" spans="11:12" ht="15" customHeight="1">
      <c r="K24648" s="1715"/>
      <c r="L24648" s="1715"/>
    </row>
    <row r="24649" spans="11:12" ht="15" customHeight="1">
      <c r="K24649" s="1715"/>
      <c r="L24649" s="1715"/>
    </row>
    <row r="24650" spans="11:12" ht="15" customHeight="1">
      <c r="K24650" s="1715"/>
      <c r="L24650" s="1715"/>
    </row>
    <row r="24651" spans="11:12" ht="15" customHeight="1">
      <c r="K24651" s="1715"/>
      <c r="L24651" s="1715"/>
    </row>
    <row r="24652" spans="11:12" ht="15" customHeight="1">
      <c r="K24652" s="1715"/>
      <c r="L24652" s="1715"/>
    </row>
    <row r="24653" spans="11:12" ht="15" customHeight="1">
      <c r="K24653" s="1715"/>
      <c r="L24653" s="1715"/>
    </row>
    <row r="24654" spans="11:12" ht="15" customHeight="1">
      <c r="K24654" s="1715"/>
      <c r="L24654" s="1715"/>
    </row>
    <row r="24655" spans="11:12" ht="15" customHeight="1">
      <c r="K24655" s="1715"/>
      <c r="L24655" s="1715"/>
    </row>
    <row r="24656" spans="11:12" ht="15" customHeight="1">
      <c r="K24656" s="1715"/>
      <c r="L24656" s="1715"/>
    </row>
    <row r="24657" spans="11:12" ht="15" customHeight="1">
      <c r="K24657" s="1715"/>
      <c r="L24657" s="1715"/>
    </row>
    <row r="24658" spans="11:12" ht="15" customHeight="1">
      <c r="K24658" s="1715"/>
      <c r="L24658" s="1715"/>
    </row>
    <row r="24659" spans="11:12" ht="15" customHeight="1">
      <c r="K24659" s="1715"/>
      <c r="L24659" s="1715"/>
    </row>
    <row r="24660" spans="11:12" ht="15" customHeight="1">
      <c r="K24660" s="1715"/>
      <c r="L24660" s="1715"/>
    </row>
    <row r="24661" spans="11:12" ht="15" customHeight="1">
      <c r="K24661" s="1715"/>
      <c r="L24661" s="1715"/>
    </row>
    <row r="24662" spans="11:12" ht="15" customHeight="1">
      <c r="K24662" s="1715"/>
      <c r="L24662" s="1715"/>
    </row>
    <row r="24663" spans="11:12" ht="15" customHeight="1">
      <c r="K24663" s="1715"/>
      <c r="L24663" s="1715"/>
    </row>
    <row r="24664" spans="11:12" ht="15" customHeight="1">
      <c r="K24664" s="1715"/>
      <c r="L24664" s="1715"/>
    </row>
    <row r="24665" spans="11:12" ht="15" customHeight="1">
      <c r="K24665" s="1715"/>
      <c r="L24665" s="1715"/>
    </row>
    <row r="24666" spans="11:12" ht="15" customHeight="1">
      <c r="K24666" s="1715"/>
      <c r="L24666" s="1715"/>
    </row>
    <row r="24667" spans="11:12" ht="15" customHeight="1">
      <c r="K24667" s="1715"/>
      <c r="L24667" s="1715"/>
    </row>
    <row r="24668" spans="11:12" ht="15" customHeight="1">
      <c r="K24668" s="1715"/>
      <c r="L24668" s="1715"/>
    </row>
    <row r="24669" spans="11:12" ht="15" customHeight="1">
      <c r="K24669" s="1715"/>
      <c r="L24669" s="1715"/>
    </row>
    <row r="24670" spans="11:12" ht="15" customHeight="1">
      <c r="K24670" s="1715"/>
      <c r="L24670" s="1715"/>
    </row>
    <row r="24671" spans="11:12" ht="15" customHeight="1">
      <c r="K24671" s="1715"/>
      <c r="L24671" s="1715"/>
    </row>
    <row r="24672" spans="11:12" ht="15" customHeight="1">
      <c r="K24672" s="1715"/>
      <c r="L24672" s="1715"/>
    </row>
    <row r="24673" spans="11:12" ht="15" customHeight="1">
      <c r="K24673" s="1715"/>
      <c r="L24673" s="1715"/>
    </row>
    <row r="24674" spans="11:12" ht="15" customHeight="1">
      <c r="K24674" s="1715"/>
      <c r="L24674" s="1715"/>
    </row>
    <row r="24675" spans="11:12" ht="15" customHeight="1">
      <c r="K24675" s="1715"/>
      <c r="L24675" s="1715"/>
    </row>
    <row r="24676" spans="11:12" ht="15" customHeight="1">
      <c r="K24676" s="1715"/>
      <c r="L24676" s="1715"/>
    </row>
    <row r="24677" spans="11:12" ht="15" customHeight="1">
      <c r="K24677" s="1715"/>
      <c r="L24677" s="1715"/>
    </row>
    <row r="24678" spans="11:12" ht="15" customHeight="1">
      <c r="K24678" s="1715"/>
      <c r="L24678" s="1715"/>
    </row>
    <row r="24679" spans="11:12" ht="15" customHeight="1">
      <c r="K24679" s="1715"/>
      <c r="L24679" s="1715"/>
    </row>
    <row r="24680" spans="11:12" ht="15" customHeight="1">
      <c r="K24680" s="1715"/>
      <c r="L24680" s="1715"/>
    </row>
    <row r="24681" spans="11:12" ht="15" customHeight="1">
      <c r="K24681" s="1715"/>
      <c r="L24681" s="1715"/>
    </row>
    <row r="24682" spans="11:12" ht="15" customHeight="1">
      <c r="K24682" s="1715"/>
      <c r="L24682" s="1715"/>
    </row>
    <row r="24683" spans="11:12" ht="15" customHeight="1">
      <c r="K24683" s="1715"/>
      <c r="L24683" s="1715"/>
    </row>
    <row r="24684" spans="11:12" ht="15" customHeight="1">
      <c r="K24684" s="1715"/>
      <c r="L24684" s="1715"/>
    </row>
    <row r="24685" spans="11:12" ht="15" customHeight="1">
      <c r="K24685" s="1715"/>
      <c r="L24685" s="1715"/>
    </row>
    <row r="24686" spans="11:12" ht="15" customHeight="1">
      <c r="K24686" s="1715"/>
      <c r="L24686" s="1715"/>
    </row>
    <row r="24687" spans="11:12" ht="15" customHeight="1">
      <c r="K24687" s="1715"/>
      <c r="L24687" s="1715"/>
    </row>
    <row r="24688" spans="11:12" ht="15" customHeight="1">
      <c r="K24688" s="1715"/>
      <c r="L24688" s="1715"/>
    </row>
    <row r="24689" spans="11:12" ht="15" customHeight="1">
      <c r="K24689" s="1715"/>
      <c r="L24689" s="1715"/>
    </row>
    <row r="24690" spans="11:12" ht="15" customHeight="1">
      <c r="K24690" s="1715"/>
      <c r="L24690" s="1715"/>
    </row>
    <row r="24691" spans="11:12" ht="15" customHeight="1">
      <c r="K24691" s="1715"/>
      <c r="L24691" s="1715"/>
    </row>
    <row r="24692" spans="11:12" ht="15" customHeight="1">
      <c r="K24692" s="1715"/>
      <c r="L24692" s="1715"/>
    </row>
    <row r="24693" spans="11:12" ht="15" customHeight="1">
      <c r="K24693" s="1715"/>
      <c r="L24693" s="1715"/>
    </row>
    <row r="24694" spans="11:12" ht="15" customHeight="1">
      <c r="K24694" s="1715"/>
      <c r="L24694" s="1715"/>
    </row>
    <row r="24695" spans="11:12" ht="15" customHeight="1">
      <c r="K24695" s="1715"/>
      <c r="L24695" s="1715"/>
    </row>
    <row r="24696" spans="11:12" ht="15" customHeight="1">
      <c r="K24696" s="1715"/>
      <c r="L24696" s="1715"/>
    </row>
    <row r="24697" spans="11:12" ht="15" customHeight="1">
      <c r="K24697" s="1715"/>
      <c r="L24697" s="1715"/>
    </row>
    <row r="24698" spans="11:12" ht="15" customHeight="1">
      <c r="K24698" s="1715"/>
      <c r="L24698" s="1715"/>
    </row>
    <row r="24699" spans="11:12" ht="15" customHeight="1">
      <c r="K24699" s="1715"/>
      <c r="L24699" s="1715"/>
    </row>
    <row r="24700" spans="11:12" ht="15" customHeight="1">
      <c r="K24700" s="1715"/>
      <c r="L24700" s="1715"/>
    </row>
    <row r="24701" spans="11:12" ht="15" customHeight="1">
      <c r="K24701" s="1715"/>
      <c r="L24701" s="1715"/>
    </row>
    <row r="24702" spans="11:12" ht="15" customHeight="1">
      <c r="K24702" s="1715"/>
      <c r="L24702" s="1715"/>
    </row>
    <row r="24703" spans="11:12" ht="15" customHeight="1">
      <c r="K24703" s="1715"/>
      <c r="L24703" s="1715"/>
    </row>
    <row r="24704" spans="11:12" ht="15" customHeight="1">
      <c r="K24704" s="1715"/>
      <c r="L24704" s="1715"/>
    </row>
    <row r="24705" spans="11:12" ht="15" customHeight="1">
      <c r="K24705" s="1715"/>
      <c r="L24705" s="1715"/>
    </row>
    <row r="24706" spans="11:12" ht="15" customHeight="1">
      <c r="K24706" s="1715"/>
      <c r="L24706" s="1715"/>
    </row>
    <row r="24707" spans="11:12" ht="15" customHeight="1">
      <c r="K24707" s="1715"/>
      <c r="L24707" s="1715"/>
    </row>
    <row r="24708" spans="11:12" ht="15" customHeight="1">
      <c r="K24708" s="1715"/>
      <c r="L24708" s="1715"/>
    </row>
    <row r="24709" spans="11:12" ht="15" customHeight="1">
      <c r="K24709" s="1715"/>
      <c r="L24709" s="1715"/>
    </row>
    <row r="24710" spans="11:12" ht="15" customHeight="1">
      <c r="K24710" s="1715"/>
      <c r="L24710" s="1715"/>
    </row>
    <row r="24711" spans="11:12" ht="15" customHeight="1">
      <c r="K24711" s="1715"/>
      <c r="L24711" s="1715"/>
    </row>
    <row r="24712" spans="11:12" ht="15" customHeight="1">
      <c r="K24712" s="1715"/>
      <c r="L24712" s="1715"/>
    </row>
    <row r="24713" spans="11:12" ht="15" customHeight="1">
      <c r="K24713" s="1715"/>
      <c r="L24713" s="1715"/>
    </row>
    <row r="24714" spans="11:12" ht="15" customHeight="1">
      <c r="K24714" s="1715"/>
      <c r="L24714" s="1715"/>
    </row>
    <row r="24715" spans="11:12" ht="15" customHeight="1">
      <c r="K24715" s="1715"/>
      <c r="L24715" s="1715"/>
    </row>
    <row r="24716" spans="11:12" ht="15" customHeight="1">
      <c r="K24716" s="1715"/>
      <c r="L24716" s="1715"/>
    </row>
    <row r="24717" spans="11:12" ht="15" customHeight="1">
      <c r="K24717" s="1715"/>
      <c r="L24717" s="1715"/>
    </row>
    <row r="24718" spans="11:12" ht="15" customHeight="1">
      <c r="K24718" s="1715"/>
      <c r="L24718" s="1715"/>
    </row>
    <row r="24719" spans="11:12" ht="15" customHeight="1">
      <c r="K24719" s="1715"/>
      <c r="L24719" s="1715"/>
    </row>
    <row r="24720" spans="11:12" ht="15" customHeight="1">
      <c r="K24720" s="1715"/>
      <c r="L24720" s="1715"/>
    </row>
    <row r="24721" spans="11:12" ht="15" customHeight="1">
      <c r="K24721" s="1715"/>
      <c r="L24721" s="1715"/>
    </row>
    <row r="24722" spans="11:12" ht="15" customHeight="1">
      <c r="K24722" s="1715"/>
      <c r="L24722" s="1715"/>
    </row>
    <row r="24723" spans="11:12" ht="15" customHeight="1">
      <c r="K24723" s="1715"/>
      <c r="L24723" s="1715"/>
    </row>
    <row r="24724" spans="11:12" ht="15" customHeight="1">
      <c r="K24724" s="1715"/>
      <c r="L24724" s="1715"/>
    </row>
    <row r="24725" spans="11:12" ht="15" customHeight="1">
      <c r="K24725" s="1715"/>
      <c r="L24725" s="1715"/>
    </row>
    <row r="24726" spans="11:12" ht="15" customHeight="1">
      <c r="K24726" s="1715"/>
      <c r="L24726" s="1715"/>
    </row>
    <row r="24727" spans="11:12" ht="15" customHeight="1">
      <c r="K24727" s="1715"/>
      <c r="L24727" s="1715"/>
    </row>
    <row r="24728" spans="11:12" ht="15" customHeight="1">
      <c r="K24728" s="1715"/>
      <c r="L24728" s="1715"/>
    </row>
    <row r="24729" spans="11:12" ht="15" customHeight="1">
      <c r="K24729" s="1715"/>
      <c r="L24729" s="1715"/>
    </row>
    <row r="24730" spans="11:12" ht="15" customHeight="1">
      <c r="K24730" s="1715"/>
      <c r="L24730" s="1715"/>
    </row>
    <row r="24731" spans="11:12" ht="15" customHeight="1">
      <c r="K24731" s="1715"/>
      <c r="L24731" s="1715"/>
    </row>
    <row r="24732" spans="11:12" ht="15" customHeight="1">
      <c r="K24732" s="1715"/>
      <c r="L24732" s="1715"/>
    </row>
    <row r="24733" spans="11:12" ht="15" customHeight="1">
      <c r="K24733" s="1715"/>
      <c r="L24733" s="1715"/>
    </row>
    <row r="24734" spans="11:12" ht="15" customHeight="1">
      <c r="K24734" s="1715"/>
      <c r="L24734" s="1715"/>
    </row>
    <row r="24735" spans="11:12" ht="15" customHeight="1">
      <c r="K24735" s="1715"/>
      <c r="L24735" s="1715"/>
    </row>
    <row r="24736" spans="11:12" ht="15" customHeight="1">
      <c r="K24736" s="1715"/>
      <c r="L24736" s="1715"/>
    </row>
    <row r="24737" spans="11:12" ht="15" customHeight="1">
      <c r="K24737" s="1715"/>
      <c r="L24737" s="1715"/>
    </row>
    <row r="24738" spans="11:12" ht="15" customHeight="1">
      <c r="K24738" s="1715"/>
      <c r="L24738" s="1715"/>
    </row>
    <row r="24739" spans="11:12" ht="15" customHeight="1">
      <c r="K24739" s="1715"/>
      <c r="L24739" s="1715"/>
    </row>
    <row r="24740" spans="11:12" ht="15" customHeight="1">
      <c r="K24740" s="1715"/>
      <c r="L24740" s="1715"/>
    </row>
    <row r="24741" spans="11:12" ht="15" customHeight="1">
      <c r="K24741" s="1715"/>
      <c r="L24741" s="1715"/>
    </row>
    <row r="24742" spans="11:12" ht="15" customHeight="1">
      <c r="K24742" s="1715"/>
      <c r="L24742" s="1715"/>
    </row>
    <row r="24743" spans="11:12" ht="15" customHeight="1">
      <c r="K24743" s="1715"/>
      <c r="L24743" s="1715"/>
    </row>
    <row r="24744" spans="11:12" ht="15" customHeight="1">
      <c r="K24744" s="1715"/>
      <c r="L24744" s="1715"/>
    </row>
    <row r="24745" spans="11:12" ht="15" customHeight="1">
      <c r="K24745" s="1715"/>
      <c r="L24745" s="1715"/>
    </row>
    <row r="24746" spans="11:12" ht="15" customHeight="1">
      <c r="K24746" s="1715"/>
      <c r="L24746" s="1715"/>
    </row>
    <row r="24747" spans="11:12" ht="15" customHeight="1">
      <c r="K24747" s="1715"/>
      <c r="L24747" s="1715"/>
    </row>
    <row r="24748" spans="11:12" ht="15" customHeight="1">
      <c r="K24748" s="1715"/>
      <c r="L24748" s="1715"/>
    </row>
    <row r="24749" spans="11:12" ht="15" customHeight="1">
      <c r="K24749" s="1715"/>
      <c r="L24749" s="1715"/>
    </row>
    <row r="24750" spans="11:12" ht="15" customHeight="1">
      <c r="K24750" s="1715"/>
      <c r="L24750" s="1715"/>
    </row>
    <row r="24751" spans="11:12" ht="15" customHeight="1">
      <c r="K24751" s="1715"/>
      <c r="L24751" s="1715"/>
    </row>
    <row r="24752" spans="11:12" ht="15" customHeight="1">
      <c r="K24752" s="1715"/>
      <c r="L24752" s="1715"/>
    </row>
    <row r="24753" spans="11:12" ht="15" customHeight="1">
      <c r="K24753" s="1715"/>
      <c r="L24753" s="1715"/>
    </row>
    <row r="24754" spans="11:12" ht="15" customHeight="1">
      <c r="K24754" s="1715"/>
      <c r="L24754" s="1715"/>
    </row>
    <row r="24755" spans="11:12" ht="15" customHeight="1">
      <c r="K24755" s="1715"/>
      <c r="L24755" s="1715"/>
    </row>
    <row r="24756" spans="11:12" ht="15" customHeight="1">
      <c r="K24756" s="1715"/>
      <c r="L24756" s="1715"/>
    </row>
    <row r="24757" spans="11:12" ht="15" customHeight="1">
      <c r="K24757" s="1715"/>
      <c r="L24757" s="1715"/>
    </row>
    <row r="24758" spans="11:12" ht="15" customHeight="1">
      <c r="K24758" s="1715"/>
      <c r="L24758" s="1715"/>
    </row>
    <row r="24759" spans="11:12" ht="15" customHeight="1">
      <c r="K24759" s="1715"/>
      <c r="L24759" s="1715"/>
    </row>
    <row r="24760" spans="11:12" ht="15" customHeight="1">
      <c r="K24760" s="1715"/>
      <c r="L24760" s="1715"/>
    </row>
    <row r="24761" spans="11:12" ht="15" customHeight="1">
      <c r="K24761" s="1715"/>
      <c r="L24761" s="1715"/>
    </row>
    <row r="24762" spans="11:12" ht="15" customHeight="1">
      <c r="K24762" s="1715"/>
      <c r="L24762" s="1715"/>
    </row>
    <row r="24763" spans="11:12" ht="15" customHeight="1">
      <c r="K24763" s="1715"/>
      <c r="L24763" s="1715"/>
    </row>
    <row r="24764" spans="11:12" ht="15" customHeight="1">
      <c r="K24764" s="1715"/>
      <c r="L24764" s="1715"/>
    </row>
    <row r="24765" spans="11:12" ht="15" customHeight="1">
      <c r="K24765" s="1715"/>
      <c r="L24765" s="1715"/>
    </row>
    <row r="24766" spans="11:12" ht="15" customHeight="1">
      <c r="K24766" s="1715"/>
      <c r="L24766" s="1715"/>
    </row>
    <row r="24767" spans="11:12" ht="15" customHeight="1">
      <c r="K24767" s="1715"/>
      <c r="L24767" s="1715"/>
    </row>
    <row r="24768" spans="11:12" ht="15" customHeight="1">
      <c r="K24768" s="1715"/>
      <c r="L24768" s="1715"/>
    </row>
    <row r="24769" spans="11:12" ht="15" customHeight="1">
      <c r="K24769" s="1715"/>
      <c r="L24769" s="1715"/>
    </row>
    <row r="24770" spans="11:12" ht="15" customHeight="1">
      <c r="K24770" s="1715"/>
      <c r="L24770" s="1715"/>
    </row>
    <row r="24771" spans="11:12" ht="15" customHeight="1">
      <c r="K24771" s="1715"/>
      <c r="L24771" s="1715"/>
    </row>
    <row r="24772" spans="11:12" ht="15" customHeight="1">
      <c r="K24772" s="1715"/>
      <c r="L24772" s="1715"/>
    </row>
    <row r="24773" spans="11:12" ht="15" customHeight="1">
      <c r="K24773" s="1715"/>
      <c r="L24773" s="1715"/>
    </row>
    <row r="24774" spans="11:12" ht="15" customHeight="1">
      <c r="K24774" s="1715"/>
      <c r="L24774" s="1715"/>
    </row>
    <row r="24775" spans="11:12" ht="15" customHeight="1">
      <c r="K24775" s="1715"/>
      <c r="L24775" s="1715"/>
    </row>
    <row r="24776" spans="11:12" ht="15" customHeight="1">
      <c r="K24776" s="1715"/>
      <c r="L24776" s="1715"/>
    </row>
    <row r="24777" spans="11:12" ht="15" customHeight="1">
      <c r="K24777" s="1715"/>
      <c r="L24777" s="1715"/>
    </row>
    <row r="24778" spans="11:12" ht="15" customHeight="1">
      <c r="K24778" s="1715"/>
      <c r="L24778" s="1715"/>
    </row>
    <row r="24779" spans="11:12" ht="15" customHeight="1">
      <c r="K24779" s="1715"/>
      <c r="L24779" s="1715"/>
    </row>
    <row r="24780" spans="11:12" ht="15" customHeight="1">
      <c r="K24780" s="1715"/>
      <c r="L24780" s="1715"/>
    </row>
    <row r="24781" spans="11:12" ht="15" customHeight="1">
      <c r="K24781" s="1715"/>
      <c r="L24781" s="1715"/>
    </row>
    <row r="24782" spans="11:12" ht="15" customHeight="1">
      <c r="K24782" s="1715"/>
      <c r="L24782" s="1715"/>
    </row>
    <row r="24783" spans="11:12" ht="15" customHeight="1">
      <c r="K24783" s="1715"/>
      <c r="L24783" s="1715"/>
    </row>
    <row r="24784" spans="11:12" ht="15" customHeight="1">
      <c r="K24784" s="1715"/>
      <c r="L24784" s="1715"/>
    </row>
    <row r="24785" spans="11:12" ht="15" customHeight="1">
      <c r="K24785" s="1715"/>
      <c r="L24785" s="1715"/>
    </row>
    <row r="24786" spans="11:12" ht="15" customHeight="1">
      <c r="K24786" s="1715"/>
      <c r="L24786" s="1715"/>
    </row>
    <row r="24787" spans="11:12" ht="15" customHeight="1">
      <c r="K24787" s="1715"/>
      <c r="L24787" s="1715"/>
    </row>
    <row r="24788" spans="11:12" ht="15" customHeight="1">
      <c r="K24788" s="1715"/>
      <c r="L24788" s="1715"/>
    </row>
    <row r="24789" spans="11:12" ht="15" customHeight="1">
      <c r="K24789" s="1715"/>
      <c r="L24789" s="1715"/>
    </row>
    <row r="24790" spans="11:12" ht="15" customHeight="1">
      <c r="K24790" s="1715"/>
      <c r="L24790" s="1715"/>
    </row>
    <row r="24791" spans="11:12" ht="15" customHeight="1">
      <c r="K24791" s="1715"/>
      <c r="L24791" s="1715"/>
    </row>
    <row r="24792" spans="11:12" ht="15" customHeight="1">
      <c r="K24792" s="1715"/>
      <c r="L24792" s="1715"/>
    </row>
    <row r="24793" spans="11:12" ht="15" customHeight="1">
      <c r="K24793" s="1715"/>
      <c r="L24793" s="1715"/>
    </row>
    <row r="24794" spans="11:12" ht="15" customHeight="1">
      <c r="K24794" s="1715"/>
      <c r="L24794" s="1715"/>
    </row>
    <row r="24795" spans="11:12" ht="15" customHeight="1">
      <c r="K24795" s="1715"/>
      <c r="L24795" s="1715"/>
    </row>
    <row r="24796" spans="11:12" ht="15" customHeight="1">
      <c r="K24796" s="1715"/>
      <c r="L24796" s="1715"/>
    </row>
    <row r="24797" spans="11:12" ht="15" customHeight="1">
      <c r="K24797" s="1715"/>
      <c r="L24797" s="1715"/>
    </row>
    <row r="24798" spans="11:12" ht="15" customHeight="1">
      <c r="K24798" s="1715"/>
      <c r="L24798" s="1715"/>
    </row>
    <row r="24799" spans="11:12" ht="15" customHeight="1">
      <c r="K24799" s="1715"/>
      <c r="L24799" s="1715"/>
    </row>
    <row r="24800" spans="11:12" ht="15" customHeight="1">
      <c r="K24800" s="1715"/>
      <c r="L24800" s="1715"/>
    </row>
    <row r="24801" spans="11:12" ht="15" customHeight="1">
      <c r="K24801" s="1715"/>
      <c r="L24801" s="1715"/>
    </row>
    <row r="24802" spans="11:12" ht="15" customHeight="1">
      <c r="K24802" s="1715"/>
      <c r="L24802" s="1715"/>
    </row>
    <row r="24803" spans="11:12" ht="15" customHeight="1">
      <c r="K24803" s="1715"/>
      <c r="L24803" s="1715"/>
    </row>
    <row r="24804" spans="11:12" ht="15" customHeight="1">
      <c r="K24804" s="1715"/>
      <c r="L24804" s="1715"/>
    </row>
    <row r="24805" spans="11:12" ht="15" customHeight="1">
      <c r="K24805" s="1715"/>
      <c r="L24805" s="1715"/>
    </row>
    <row r="24806" spans="11:12" ht="15" customHeight="1">
      <c r="K24806" s="1715"/>
      <c r="L24806" s="1715"/>
    </row>
    <row r="24807" spans="11:12" ht="15" customHeight="1">
      <c r="K24807" s="1715"/>
      <c r="L24807" s="1715"/>
    </row>
    <row r="24808" spans="11:12" ht="15" customHeight="1">
      <c r="K24808" s="1715"/>
      <c r="L24808" s="1715"/>
    </row>
    <row r="24809" spans="11:12" ht="15" customHeight="1">
      <c r="K24809" s="1715"/>
      <c r="L24809" s="1715"/>
    </row>
    <row r="24810" spans="11:12" ht="15" customHeight="1">
      <c r="K24810" s="1715"/>
      <c r="L24810" s="1715"/>
    </row>
    <row r="24811" spans="11:12" ht="15" customHeight="1">
      <c r="K24811" s="1715"/>
      <c r="L24811" s="1715"/>
    </row>
    <row r="24812" spans="11:12" ht="15" customHeight="1">
      <c r="K24812" s="1715"/>
      <c r="L24812" s="1715"/>
    </row>
    <row r="24813" spans="11:12" ht="15" customHeight="1">
      <c r="K24813" s="1715"/>
      <c r="L24813" s="1715"/>
    </row>
    <row r="24814" spans="11:12" ht="15" customHeight="1">
      <c r="K24814" s="1715"/>
      <c r="L24814" s="1715"/>
    </row>
    <row r="24815" spans="11:12" ht="15" customHeight="1">
      <c r="K24815" s="1715"/>
      <c r="L24815" s="1715"/>
    </row>
    <row r="24816" spans="11:12" ht="15" customHeight="1">
      <c r="K24816" s="1715"/>
      <c r="L24816" s="1715"/>
    </row>
    <row r="24817" spans="11:12" ht="15" customHeight="1">
      <c r="K24817" s="1715"/>
      <c r="L24817" s="1715"/>
    </row>
    <row r="24818" spans="11:12" ht="15" customHeight="1">
      <c r="K24818" s="1715"/>
      <c r="L24818" s="1715"/>
    </row>
    <row r="24819" spans="11:12" ht="15" customHeight="1">
      <c r="K24819" s="1715"/>
      <c r="L24819" s="1715"/>
    </row>
    <row r="24820" spans="11:12" ht="15" customHeight="1">
      <c r="K24820" s="1715"/>
      <c r="L24820" s="1715"/>
    </row>
    <row r="24821" spans="11:12" ht="15" customHeight="1">
      <c r="K24821" s="1715"/>
      <c r="L24821" s="1715"/>
    </row>
    <row r="24822" spans="11:12" ht="15" customHeight="1">
      <c r="K24822" s="1715"/>
      <c r="L24822" s="1715"/>
    </row>
    <row r="24823" spans="11:12" ht="15" customHeight="1">
      <c r="K24823" s="1715"/>
      <c r="L24823" s="1715"/>
    </row>
    <row r="24824" spans="11:12" ht="15" customHeight="1">
      <c r="K24824" s="1715"/>
      <c r="L24824" s="1715"/>
    </row>
    <row r="24825" spans="11:12" ht="15" customHeight="1">
      <c r="K24825" s="1715"/>
      <c r="L24825" s="1715"/>
    </row>
    <row r="24826" spans="11:12" ht="15" customHeight="1">
      <c r="K24826" s="1715"/>
      <c r="L24826" s="1715"/>
    </row>
    <row r="24827" spans="11:12" ht="15" customHeight="1">
      <c r="K24827" s="1715"/>
      <c r="L24827" s="1715"/>
    </row>
    <row r="24828" spans="11:12" ht="15" customHeight="1">
      <c r="K24828" s="1715"/>
      <c r="L24828" s="1715"/>
    </row>
    <row r="24829" spans="11:12" ht="15" customHeight="1">
      <c r="K24829" s="1715"/>
      <c r="L24829" s="1715"/>
    </row>
    <row r="24830" spans="11:12" ht="15" customHeight="1">
      <c r="K24830" s="1715"/>
      <c r="L24830" s="1715"/>
    </row>
    <row r="24831" spans="11:12" ht="15" customHeight="1">
      <c r="K24831" s="1715"/>
      <c r="L24831" s="1715"/>
    </row>
    <row r="24832" spans="11:12" ht="15" customHeight="1">
      <c r="K24832" s="1715"/>
      <c r="L24832" s="1715"/>
    </row>
    <row r="24833" spans="11:12" ht="15" customHeight="1">
      <c r="K24833" s="1715"/>
      <c r="L24833" s="1715"/>
    </row>
    <row r="24834" spans="11:12" ht="15" customHeight="1">
      <c r="K24834" s="1715"/>
      <c r="L24834" s="1715"/>
    </row>
    <row r="24835" spans="11:12" ht="15" customHeight="1">
      <c r="K24835" s="1715"/>
      <c r="L24835" s="1715"/>
    </row>
    <row r="24836" spans="11:12" ht="15" customHeight="1">
      <c r="K24836" s="1715"/>
      <c r="L24836" s="1715"/>
    </row>
    <row r="24837" spans="11:12" ht="15" customHeight="1">
      <c r="K24837" s="1715"/>
      <c r="L24837" s="1715"/>
    </row>
    <row r="24838" spans="11:12" ht="15" customHeight="1">
      <c r="K24838" s="1715"/>
      <c r="L24838" s="1715"/>
    </row>
    <row r="24839" spans="11:12" ht="15" customHeight="1">
      <c r="K24839" s="1715"/>
      <c r="L24839" s="1715"/>
    </row>
    <row r="24840" spans="11:12" ht="15" customHeight="1">
      <c r="K24840" s="1715"/>
      <c r="L24840" s="1715"/>
    </row>
    <row r="24841" spans="11:12" ht="15" customHeight="1">
      <c r="K24841" s="1715"/>
      <c r="L24841" s="1715"/>
    </row>
    <row r="24842" spans="11:12" ht="15" customHeight="1">
      <c r="K24842" s="1715"/>
      <c r="L24842" s="1715"/>
    </row>
    <row r="24843" spans="11:12" ht="15" customHeight="1">
      <c r="K24843" s="1715"/>
      <c r="L24843" s="1715"/>
    </row>
    <row r="24844" spans="11:12" ht="15" customHeight="1">
      <c r="K24844" s="1715"/>
      <c r="L24844" s="1715"/>
    </row>
    <row r="24845" spans="11:12" ht="15" customHeight="1">
      <c r="K24845" s="1715"/>
      <c r="L24845" s="1715"/>
    </row>
    <row r="24846" spans="11:12" ht="15" customHeight="1">
      <c r="K24846" s="1715"/>
      <c r="L24846" s="1715"/>
    </row>
    <row r="24847" spans="11:12" ht="15" customHeight="1">
      <c r="K24847" s="1715"/>
      <c r="L24847" s="1715"/>
    </row>
    <row r="24848" spans="11:12" ht="15" customHeight="1">
      <c r="K24848" s="1715"/>
      <c r="L24848" s="1715"/>
    </row>
    <row r="24849" spans="11:12" ht="15" customHeight="1">
      <c r="K24849" s="1715"/>
      <c r="L24849" s="1715"/>
    </row>
    <row r="24850" spans="11:12" ht="15" customHeight="1">
      <c r="K24850" s="1715"/>
      <c r="L24850" s="1715"/>
    </row>
    <row r="24851" spans="11:12" ht="15" customHeight="1">
      <c r="K24851" s="1715"/>
      <c r="L24851" s="1715"/>
    </row>
    <row r="24852" spans="11:12" ht="15" customHeight="1">
      <c r="K24852" s="1715"/>
      <c r="L24852" s="1715"/>
    </row>
    <row r="24853" spans="11:12" ht="15" customHeight="1">
      <c r="K24853" s="1715"/>
      <c r="L24853" s="1715"/>
    </row>
    <row r="24854" spans="11:12" ht="15" customHeight="1">
      <c r="K24854" s="1715"/>
      <c r="L24854" s="1715"/>
    </row>
    <row r="24855" spans="11:12" ht="15" customHeight="1">
      <c r="K24855" s="1715"/>
      <c r="L24855" s="1715"/>
    </row>
    <row r="24856" spans="11:12" ht="15" customHeight="1">
      <c r="K24856" s="1715"/>
      <c r="L24856" s="1715"/>
    </row>
    <row r="24857" spans="11:12" ht="15" customHeight="1">
      <c r="K24857" s="1715"/>
      <c r="L24857" s="1715"/>
    </row>
    <row r="24858" spans="11:12" ht="15" customHeight="1">
      <c r="K24858" s="1715"/>
      <c r="L24858" s="1715"/>
    </row>
    <row r="24859" spans="11:12" ht="15" customHeight="1">
      <c r="K24859" s="1715"/>
      <c r="L24859" s="1715"/>
    </row>
    <row r="24860" spans="11:12" ht="15" customHeight="1">
      <c r="K24860" s="1715"/>
      <c r="L24860" s="1715"/>
    </row>
    <row r="24861" spans="11:12" ht="15" customHeight="1">
      <c r="K24861" s="1715"/>
      <c r="L24861" s="1715"/>
    </row>
    <row r="24862" spans="11:12" ht="15" customHeight="1">
      <c r="K24862" s="1715"/>
      <c r="L24862" s="1715"/>
    </row>
    <row r="24863" spans="11:12" ht="15" customHeight="1">
      <c r="K24863" s="1715"/>
      <c r="L24863" s="1715"/>
    </row>
    <row r="24864" spans="11:12" ht="15" customHeight="1">
      <c r="K24864" s="1715"/>
      <c r="L24864" s="1715"/>
    </row>
    <row r="24865" spans="11:12" ht="15" customHeight="1">
      <c r="K24865" s="1715"/>
      <c r="L24865" s="1715"/>
    </row>
    <row r="24866" spans="11:12" ht="15" customHeight="1">
      <c r="K24866" s="1715"/>
      <c r="L24866" s="1715"/>
    </row>
    <row r="24867" spans="11:12" ht="15" customHeight="1">
      <c r="K24867" s="1715"/>
      <c r="L24867" s="1715"/>
    </row>
    <row r="24868" spans="11:12" ht="15" customHeight="1">
      <c r="K24868" s="1715"/>
      <c r="L24868" s="1715"/>
    </row>
    <row r="24869" spans="11:12" ht="15" customHeight="1">
      <c r="K24869" s="1715"/>
      <c r="L24869" s="1715"/>
    </row>
    <row r="24870" spans="11:12" ht="15" customHeight="1">
      <c r="K24870" s="1715"/>
      <c r="L24870" s="1715"/>
    </row>
    <row r="24871" spans="11:12" ht="15" customHeight="1">
      <c r="K24871" s="1715"/>
      <c r="L24871" s="1715"/>
    </row>
    <row r="24872" spans="11:12" ht="15" customHeight="1">
      <c r="K24872" s="1715"/>
      <c r="L24872" s="1715"/>
    </row>
    <row r="24873" spans="11:12" ht="15" customHeight="1">
      <c r="K24873" s="1715"/>
      <c r="L24873" s="1715"/>
    </row>
    <row r="24874" spans="11:12" ht="15" customHeight="1">
      <c r="K24874" s="1715"/>
      <c r="L24874" s="1715"/>
    </row>
    <row r="24875" spans="11:12" ht="15" customHeight="1">
      <c r="K24875" s="1715"/>
      <c r="L24875" s="1715"/>
    </row>
    <row r="24876" spans="11:12" ht="15" customHeight="1">
      <c r="K24876" s="1715"/>
      <c r="L24876" s="1715"/>
    </row>
    <row r="24877" spans="11:12" ht="15" customHeight="1">
      <c r="K24877" s="1715"/>
      <c r="L24877" s="1715"/>
    </row>
    <row r="24878" spans="11:12" ht="15" customHeight="1">
      <c r="K24878" s="1715"/>
      <c r="L24878" s="1715"/>
    </row>
    <row r="24879" spans="11:12" ht="15" customHeight="1">
      <c r="K24879" s="1715"/>
      <c r="L24879" s="1715"/>
    </row>
    <row r="24880" spans="11:12" ht="15" customHeight="1">
      <c r="K24880" s="1715"/>
      <c r="L24880" s="1715"/>
    </row>
    <row r="24881" spans="11:12" ht="15" customHeight="1">
      <c r="K24881" s="1715"/>
      <c r="L24881" s="1715"/>
    </row>
    <row r="24882" spans="11:12" ht="15" customHeight="1">
      <c r="K24882" s="1715"/>
      <c r="L24882" s="1715"/>
    </row>
    <row r="24883" spans="11:12" ht="15" customHeight="1">
      <c r="K24883" s="1715"/>
      <c r="L24883" s="1715"/>
    </row>
    <row r="24884" spans="11:12" ht="15" customHeight="1">
      <c r="K24884" s="1715"/>
      <c r="L24884" s="1715"/>
    </row>
    <row r="24885" spans="11:12" ht="15" customHeight="1">
      <c r="K24885" s="1715"/>
      <c r="L24885" s="1715"/>
    </row>
    <row r="24886" spans="11:12" ht="15" customHeight="1">
      <c r="K24886" s="1715"/>
      <c r="L24886" s="1715"/>
    </row>
    <row r="24887" spans="11:12" ht="15" customHeight="1">
      <c r="K24887" s="1715"/>
      <c r="L24887" s="1715"/>
    </row>
    <row r="24888" spans="11:12" ht="15" customHeight="1">
      <c r="K24888" s="1715"/>
      <c r="L24888" s="1715"/>
    </row>
    <row r="24889" spans="11:12" ht="15" customHeight="1">
      <c r="K24889" s="1715"/>
      <c r="L24889" s="1715"/>
    </row>
    <row r="24890" spans="11:12" ht="15" customHeight="1">
      <c r="K24890" s="1715"/>
      <c r="L24890" s="1715"/>
    </row>
    <row r="24891" spans="11:12" ht="15" customHeight="1">
      <c r="K24891" s="1715"/>
      <c r="L24891" s="1715"/>
    </row>
    <row r="24892" spans="11:12" ht="15" customHeight="1">
      <c r="K24892" s="1715"/>
      <c r="L24892" s="1715"/>
    </row>
    <row r="24893" spans="11:12" ht="15" customHeight="1">
      <c r="K24893" s="1715"/>
      <c r="L24893" s="1715"/>
    </row>
    <row r="24894" spans="11:12" ht="15" customHeight="1">
      <c r="K24894" s="1715"/>
      <c r="L24894" s="1715"/>
    </row>
    <row r="24895" spans="11:12" ht="15" customHeight="1">
      <c r="K24895" s="1715"/>
      <c r="L24895" s="1715"/>
    </row>
    <row r="24896" spans="11:12" ht="15" customHeight="1">
      <c r="K24896" s="1715"/>
      <c r="L24896" s="1715"/>
    </row>
    <row r="24897" spans="11:12" ht="15" customHeight="1">
      <c r="K24897" s="1715"/>
      <c r="L24897" s="1715"/>
    </row>
    <row r="24898" spans="11:12" ht="15" customHeight="1">
      <c r="K24898" s="1715"/>
      <c r="L24898" s="1715"/>
    </row>
    <row r="24899" spans="11:12" ht="15" customHeight="1">
      <c r="K24899" s="1715"/>
      <c r="L24899" s="1715"/>
    </row>
    <row r="24900" spans="11:12" ht="15" customHeight="1">
      <c r="K24900" s="1715"/>
      <c r="L24900" s="1715"/>
    </row>
    <row r="24901" spans="11:12" ht="15" customHeight="1">
      <c r="K24901" s="1715"/>
      <c r="L24901" s="1715"/>
    </row>
    <row r="24902" spans="11:12" ht="15" customHeight="1">
      <c r="K24902" s="1715"/>
      <c r="L24902" s="1715"/>
    </row>
    <row r="24903" spans="11:12" ht="15" customHeight="1">
      <c r="K24903" s="1715"/>
      <c r="L24903" s="1715"/>
    </row>
    <row r="24904" spans="11:12" ht="15" customHeight="1">
      <c r="K24904" s="1715"/>
      <c r="L24904" s="1715"/>
    </row>
    <row r="24905" spans="11:12" ht="15" customHeight="1">
      <c r="K24905" s="1715"/>
      <c r="L24905" s="1715"/>
    </row>
    <row r="24906" spans="11:12" ht="15" customHeight="1">
      <c r="K24906" s="1715"/>
      <c r="L24906" s="1715"/>
    </row>
    <row r="24907" spans="11:12" ht="15" customHeight="1">
      <c r="K24907" s="1715"/>
      <c r="L24907" s="1715"/>
    </row>
    <row r="24908" spans="11:12" ht="15" customHeight="1">
      <c r="K24908" s="1715"/>
      <c r="L24908" s="1715"/>
    </row>
    <row r="24909" spans="11:12" ht="15" customHeight="1">
      <c r="K24909" s="1715"/>
      <c r="L24909" s="1715"/>
    </row>
    <row r="24910" spans="11:12" ht="15" customHeight="1">
      <c r="K24910" s="1715"/>
      <c r="L24910" s="1715"/>
    </row>
    <row r="24911" spans="11:12" ht="15" customHeight="1">
      <c r="K24911" s="1715"/>
      <c r="L24911" s="1715"/>
    </row>
    <row r="24912" spans="11:12" ht="15" customHeight="1">
      <c r="K24912" s="1715"/>
      <c r="L24912" s="1715"/>
    </row>
    <row r="24913" spans="11:12" ht="15" customHeight="1">
      <c r="K24913" s="1715"/>
      <c r="L24913" s="1715"/>
    </row>
    <row r="24914" spans="11:12" ht="15" customHeight="1">
      <c r="K24914" s="1715"/>
      <c r="L24914" s="1715"/>
    </row>
    <row r="24915" spans="11:12" ht="15" customHeight="1">
      <c r="K24915" s="1715"/>
      <c r="L24915" s="1715"/>
    </row>
    <row r="24916" spans="11:12" ht="15" customHeight="1">
      <c r="K24916" s="1715"/>
      <c r="L24916" s="1715"/>
    </row>
    <row r="24917" spans="11:12" ht="15" customHeight="1">
      <c r="K24917" s="1715"/>
      <c r="L24917" s="1715"/>
    </row>
    <row r="24918" spans="11:12" ht="15" customHeight="1">
      <c r="K24918" s="1715"/>
      <c r="L24918" s="1715"/>
    </row>
    <row r="24919" spans="11:12" ht="15" customHeight="1">
      <c r="K24919" s="1715"/>
      <c r="L24919" s="1715"/>
    </row>
    <row r="24920" spans="11:12" ht="15" customHeight="1">
      <c r="K24920" s="1715"/>
      <c r="L24920" s="1715"/>
    </row>
    <row r="24921" spans="11:12" ht="15" customHeight="1">
      <c r="K24921" s="1715"/>
      <c r="L24921" s="1715"/>
    </row>
    <row r="24922" spans="11:12" ht="15" customHeight="1">
      <c r="K24922" s="1715"/>
      <c r="L24922" s="1715"/>
    </row>
    <row r="24923" spans="11:12" ht="15" customHeight="1">
      <c r="K24923" s="1715"/>
      <c r="L24923" s="1715"/>
    </row>
    <row r="24924" spans="11:12" ht="15" customHeight="1">
      <c r="K24924" s="1715"/>
      <c r="L24924" s="1715"/>
    </row>
    <row r="24925" spans="11:12" ht="15" customHeight="1">
      <c r="K24925" s="1715"/>
      <c r="L24925" s="1715"/>
    </row>
    <row r="24926" spans="11:12" ht="15" customHeight="1">
      <c r="K24926" s="1715"/>
      <c r="L24926" s="1715"/>
    </row>
    <row r="24927" spans="11:12" ht="15" customHeight="1">
      <c r="K24927" s="1715"/>
      <c r="L24927" s="1715"/>
    </row>
    <row r="24928" spans="11:12" ht="15" customHeight="1">
      <c r="K24928" s="1715"/>
      <c r="L24928" s="1715"/>
    </row>
    <row r="24929" spans="11:12" ht="15" customHeight="1">
      <c r="K24929" s="1715"/>
      <c r="L24929" s="1715"/>
    </row>
    <row r="24930" spans="11:12" ht="15" customHeight="1">
      <c r="K24930" s="1715"/>
      <c r="L24930" s="1715"/>
    </row>
    <row r="24931" spans="11:12" ht="15" customHeight="1">
      <c r="K24931" s="1715"/>
      <c r="L24931" s="1715"/>
    </row>
    <row r="24932" spans="11:12" ht="15" customHeight="1">
      <c r="K24932" s="1715"/>
      <c r="L24932" s="1715"/>
    </row>
    <row r="24933" spans="11:12" ht="15" customHeight="1">
      <c r="K24933" s="1715"/>
      <c r="L24933" s="1715"/>
    </row>
    <row r="24934" spans="11:12" ht="15" customHeight="1">
      <c r="K24934" s="1715"/>
      <c r="L24934" s="1715"/>
    </row>
    <row r="24935" spans="11:12" ht="15" customHeight="1">
      <c r="K24935" s="1715"/>
      <c r="L24935" s="1715"/>
    </row>
    <row r="24936" spans="11:12" ht="15" customHeight="1">
      <c r="K24936" s="1715"/>
      <c r="L24936" s="1715"/>
    </row>
    <row r="24937" spans="11:12" ht="15" customHeight="1">
      <c r="K24937" s="1715"/>
      <c r="L24937" s="1715"/>
    </row>
    <row r="24938" spans="11:12" ht="15" customHeight="1">
      <c r="K24938" s="1715"/>
      <c r="L24938" s="1715"/>
    </row>
    <row r="24939" spans="11:12" ht="15" customHeight="1">
      <c r="K24939" s="1715"/>
      <c r="L24939" s="1715"/>
    </row>
    <row r="24940" spans="11:12" ht="15" customHeight="1">
      <c r="K24940" s="1715"/>
      <c r="L24940" s="1715"/>
    </row>
    <row r="24941" spans="11:12" ht="15" customHeight="1">
      <c r="K24941" s="1715"/>
      <c r="L24941" s="1715"/>
    </row>
    <row r="24942" spans="11:12" ht="15" customHeight="1">
      <c r="K24942" s="1715"/>
      <c r="L24942" s="1715"/>
    </row>
    <row r="24943" spans="11:12" ht="15" customHeight="1">
      <c r="K24943" s="1715"/>
      <c r="L24943" s="1715"/>
    </row>
    <row r="24944" spans="11:12" ht="15" customHeight="1">
      <c r="K24944" s="1715"/>
      <c r="L24944" s="1715"/>
    </row>
    <row r="24945" spans="11:12" ht="15" customHeight="1">
      <c r="K24945" s="1715"/>
      <c r="L24945" s="1715"/>
    </row>
    <row r="24946" spans="11:12" ht="15" customHeight="1">
      <c r="K24946" s="1715"/>
      <c r="L24946" s="1715"/>
    </row>
    <row r="24947" spans="11:12" ht="15" customHeight="1">
      <c r="K24947" s="1715"/>
      <c r="L24947" s="1715"/>
    </row>
    <row r="24948" spans="11:12" ht="15" customHeight="1">
      <c r="K24948" s="1715"/>
      <c r="L24948" s="1715"/>
    </row>
    <row r="24949" spans="11:12" ht="15" customHeight="1">
      <c r="K24949" s="1715"/>
      <c r="L24949" s="1715"/>
    </row>
    <row r="24950" spans="11:12" ht="15" customHeight="1">
      <c r="K24950" s="1715"/>
      <c r="L24950" s="1715"/>
    </row>
    <row r="24951" spans="11:12" ht="15" customHeight="1">
      <c r="K24951" s="1715"/>
      <c r="L24951" s="1715"/>
    </row>
    <row r="24952" spans="11:12" ht="15" customHeight="1">
      <c r="K24952" s="1715"/>
      <c r="L24952" s="1715"/>
    </row>
    <row r="24953" spans="11:12" ht="15" customHeight="1">
      <c r="K24953" s="1715"/>
      <c r="L24953" s="1715"/>
    </row>
    <row r="24954" spans="11:12" ht="15" customHeight="1">
      <c r="K24954" s="1715"/>
      <c r="L24954" s="1715"/>
    </row>
    <row r="24955" spans="11:12" ht="15" customHeight="1">
      <c r="K24955" s="1715"/>
      <c r="L24955" s="1715"/>
    </row>
    <row r="24956" spans="11:12" ht="15" customHeight="1">
      <c r="K24956" s="1715"/>
      <c r="L24956" s="1715"/>
    </row>
    <row r="24957" spans="11:12" ht="15" customHeight="1">
      <c r="K24957" s="1715"/>
      <c r="L24957" s="1715"/>
    </row>
    <row r="24958" spans="11:12" ht="15" customHeight="1">
      <c r="K24958" s="1715"/>
      <c r="L24958" s="1715"/>
    </row>
    <row r="24959" spans="11:12" ht="15" customHeight="1">
      <c r="K24959" s="1715"/>
      <c r="L24959" s="1715"/>
    </row>
    <row r="24960" spans="11:12" ht="15" customHeight="1">
      <c r="K24960" s="1715"/>
      <c r="L24960" s="1715"/>
    </row>
    <row r="24961" spans="11:12" ht="15" customHeight="1">
      <c r="K24961" s="1715"/>
      <c r="L24961" s="1715"/>
    </row>
    <row r="24962" spans="11:12" ht="15" customHeight="1">
      <c r="K24962" s="1715"/>
      <c r="L24962" s="1715"/>
    </row>
    <row r="24963" spans="11:12" ht="15" customHeight="1">
      <c r="K24963" s="1715"/>
      <c r="L24963" s="1715"/>
    </row>
    <row r="24964" spans="11:12" ht="15" customHeight="1">
      <c r="K24964" s="1715"/>
      <c r="L24964" s="1715"/>
    </row>
    <row r="24965" spans="11:12" ht="15" customHeight="1">
      <c r="K24965" s="1715"/>
      <c r="L24965" s="1715"/>
    </row>
    <row r="24966" spans="11:12" ht="15" customHeight="1">
      <c r="K24966" s="1715"/>
      <c r="L24966" s="1715"/>
    </row>
    <row r="24967" spans="11:12" ht="15" customHeight="1">
      <c r="K24967" s="1715"/>
      <c r="L24967" s="1715"/>
    </row>
    <row r="24968" spans="11:12" ht="15" customHeight="1">
      <c r="K24968" s="1715"/>
      <c r="L24968" s="1715"/>
    </row>
    <row r="24969" spans="11:12" ht="15" customHeight="1">
      <c r="K24969" s="1715"/>
      <c r="L24969" s="1715"/>
    </row>
    <row r="24970" spans="11:12" ht="15" customHeight="1">
      <c r="K24970" s="1715"/>
      <c r="L24970" s="1715"/>
    </row>
    <row r="24971" spans="11:12" ht="15" customHeight="1">
      <c r="K24971" s="1715"/>
      <c r="L24971" s="1715"/>
    </row>
    <row r="24972" spans="11:12" ht="15" customHeight="1">
      <c r="K24972" s="1715"/>
      <c r="L24972" s="1715"/>
    </row>
    <row r="24973" spans="11:12" ht="15" customHeight="1">
      <c r="K24973" s="1715"/>
      <c r="L24973" s="1715"/>
    </row>
    <row r="24974" spans="11:12" ht="15" customHeight="1">
      <c r="K24974" s="1715"/>
      <c r="L24974" s="1715"/>
    </row>
    <row r="24975" spans="11:12" ht="15" customHeight="1">
      <c r="K24975" s="1715"/>
      <c r="L24975" s="1715"/>
    </row>
    <row r="24976" spans="11:12" ht="15" customHeight="1">
      <c r="K24976" s="1715"/>
      <c r="L24976" s="1715"/>
    </row>
    <row r="24977" spans="11:12" ht="15" customHeight="1">
      <c r="K24977" s="1715"/>
      <c r="L24977" s="1715"/>
    </row>
    <row r="24978" spans="11:12" ht="15" customHeight="1">
      <c r="K24978" s="1715"/>
      <c r="L24978" s="1715"/>
    </row>
    <row r="24979" spans="11:12" ht="15" customHeight="1">
      <c r="K24979" s="1715"/>
      <c r="L24979" s="1715"/>
    </row>
    <row r="24980" spans="11:12" ht="15" customHeight="1">
      <c r="K24980" s="1715"/>
      <c r="L24980" s="1715"/>
    </row>
    <row r="24981" spans="11:12" ht="15" customHeight="1">
      <c r="K24981" s="1715"/>
      <c r="L24981" s="1715"/>
    </row>
    <row r="24982" spans="11:12" ht="15" customHeight="1">
      <c r="K24982" s="1715"/>
      <c r="L24982" s="1715"/>
    </row>
    <row r="24983" spans="11:12" ht="15" customHeight="1">
      <c r="K24983" s="1715"/>
      <c r="L24983" s="1715"/>
    </row>
    <row r="24984" spans="11:12" ht="15" customHeight="1">
      <c r="K24984" s="1715"/>
      <c r="L24984" s="1715"/>
    </row>
    <row r="24985" spans="11:12" ht="15" customHeight="1">
      <c r="K24985" s="1715"/>
      <c r="L24985" s="1715"/>
    </row>
    <row r="24986" spans="11:12" ht="15" customHeight="1">
      <c r="K24986" s="1715"/>
      <c r="L24986" s="1715"/>
    </row>
    <row r="24987" spans="11:12" ht="15" customHeight="1">
      <c r="K24987" s="1715"/>
      <c r="L24987" s="1715"/>
    </row>
    <row r="24988" spans="11:12" ht="15" customHeight="1">
      <c r="K24988" s="1715"/>
      <c r="L24988" s="1715"/>
    </row>
    <row r="24989" spans="11:12" ht="15" customHeight="1">
      <c r="K24989" s="1715"/>
      <c r="L24989" s="1715"/>
    </row>
    <row r="24990" spans="11:12" ht="15" customHeight="1">
      <c r="K24990" s="1715"/>
      <c r="L24990" s="1715"/>
    </row>
    <row r="24991" spans="11:12" ht="15" customHeight="1">
      <c r="K24991" s="1715"/>
      <c r="L24991" s="1715"/>
    </row>
    <row r="24992" spans="11:12" ht="15" customHeight="1">
      <c r="K24992" s="1715"/>
      <c r="L24992" s="1715"/>
    </row>
    <row r="24993" spans="11:12" ht="15" customHeight="1">
      <c r="K24993" s="1715"/>
      <c r="L24993" s="1715"/>
    </row>
    <row r="24994" spans="11:12" ht="15" customHeight="1">
      <c r="K24994" s="1715"/>
      <c r="L24994" s="1715"/>
    </row>
    <row r="24995" spans="11:12" ht="15" customHeight="1">
      <c r="K24995" s="1715"/>
      <c r="L24995" s="1715"/>
    </row>
    <row r="24996" spans="11:12" ht="15" customHeight="1">
      <c r="K24996" s="1715"/>
      <c r="L24996" s="1715"/>
    </row>
    <row r="24997" spans="11:12" ht="15" customHeight="1">
      <c r="K24997" s="1715"/>
      <c r="L24997" s="1715"/>
    </row>
    <row r="24998" spans="11:12" ht="15" customHeight="1">
      <c r="K24998" s="1715"/>
      <c r="L24998" s="1715"/>
    </row>
    <row r="24999" spans="11:12" ht="15" customHeight="1">
      <c r="K24999" s="1715"/>
      <c r="L24999" s="1715"/>
    </row>
    <row r="25000" spans="11:12" ht="15" customHeight="1">
      <c r="K25000" s="1715"/>
      <c r="L25000" s="1715"/>
    </row>
    <row r="25001" spans="11:12" ht="15" customHeight="1">
      <c r="K25001" s="1715"/>
      <c r="L25001" s="1715"/>
    </row>
    <row r="25002" spans="11:12" ht="15" customHeight="1">
      <c r="K25002" s="1715"/>
      <c r="L25002" s="1715"/>
    </row>
    <row r="25003" spans="11:12" ht="15" customHeight="1">
      <c r="K25003" s="1715"/>
      <c r="L25003" s="1715"/>
    </row>
    <row r="25004" spans="11:12" ht="15" customHeight="1">
      <c r="K25004" s="1715"/>
      <c r="L25004" s="1715"/>
    </row>
    <row r="25005" spans="11:12" ht="15" customHeight="1">
      <c r="K25005" s="1715"/>
      <c r="L25005" s="1715"/>
    </row>
    <row r="25006" spans="11:12" ht="15" customHeight="1">
      <c r="K25006" s="1715"/>
      <c r="L25006" s="1715"/>
    </row>
    <row r="25007" spans="11:12" ht="15" customHeight="1">
      <c r="K25007" s="1715"/>
      <c r="L25007" s="1715"/>
    </row>
    <row r="25008" spans="11:12" ht="15" customHeight="1">
      <c r="K25008" s="1715"/>
      <c r="L25008" s="1715"/>
    </row>
    <row r="25009" spans="11:12" ht="15" customHeight="1">
      <c r="K25009" s="1715"/>
      <c r="L25009" s="1715"/>
    </row>
    <row r="25010" spans="11:12" ht="15" customHeight="1">
      <c r="K25010" s="1715"/>
      <c r="L25010" s="1715"/>
    </row>
    <row r="25011" spans="11:12" ht="15" customHeight="1">
      <c r="K25011" s="1715"/>
      <c r="L25011" s="1715"/>
    </row>
    <row r="25012" spans="11:12" ht="15" customHeight="1">
      <c r="K25012" s="1715"/>
      <c r="L25012" s="1715"/>
    </row>
    <row r="25013" spans="11:12" ht="15" customHeight="1">
      <c r="K25013" s="1715"/>
      <c r="L25013" s="1715"/>
    </row>
    <row r="25014" spans="11:12" ht="15" customHeight="1">
      <c r="K25014" s="1715"/>
      <c r="L25014" s="1715"/>
    </row>
    <row r="25015" spans="11:12" ht="15" customHeight="1">
      <c r="K25015" s="1715"/>
      <c r="L25015" s="1715"/>
    </row>
    <row r="25016" spans="11:12" ht="15" customHeight="1">
      <c r="K25016" s="1715"/>
      <c r="L25016" s="1715"/>
    </row>
    <row r="25017" spans="11:12" ht="15" customHeight="1">
      <c r="K25017" s="1715"/>
      <c r="L25017" s="1715"/>
    </row>
    <row r="25018" spans="11:12" ht="15" customHeight="1">
      <c r="K25018" s="1715"/>
      <c r="L25018" s="1715"/>
    </row>
    <row r="25019" spans="11:12" ht="15" customHeight="1">
      <c r="K25019" s="1715"/>
      <c r="L25019" s="1715"/>
    </row>
    <row r="25020" spans="11:12" ht="15" customHeight="1">
      <c r="K25020" s="1715"/>
      <c r="L25020" s="1715"/>
    </row>
    <row r="25021" spans="11:12" ht="15" customHeight="1">
      <c r="K25021" s="1715"/>
      <c r="L25021" s="1715"/>
    </row>
    <row r="25022" spans="11:12" ht="15" customHeight="1">
      <c r="K25022" s="1715"/>
      <c r="L25022" s="1715"/>
    </row>
    <row r="25023" spans="11:12" ht="15" customHeight="1">
      <c r="K25023" s="1715"/>
      <c r="L25023" s="1715"/>
    </row>
    <row r="25024" spans="11:12" ht="15" customHeight="1">
      <c r="K25024" s="1715"/>
      <c r="L25024" s="1715"/>
    </row>
    <row r="25025" spans="11:12" ht="15" customHeight="1">
      <c r="K25025" s="1715"/>
      <c r="L25025" s="1715"/>
    </row>
    <row r="25026" spans="11:12" ht="15" customHeight="1">
      <c r="K25026" s="1715"/>
      <c r="L25026" s="1715"/>
    </row>
    <row r="25027" spans="11:12" ht="15" customHeight="1">
      <c r="K25027" s="1715"/>
      <c r="L25027" s="1715"/>
    </row>
    <row r="25028" spans="11:12" ht="15" customHeight="1">
      <c r="K25028" s="1715"/>
      <c r="L25028" s="1715"/>
    </row>
    <row r="25029" spans="11:12" ht="15" customHeight="1">
      <c r="K25029" s="1715"/>
      <c r="L25029" s="1715"/>
    </row>
    <row r="25030" spans="11:12" ht="15" customHeight="1">
      <c r="K25030" s="1715"/>
      <c r="L25030" s="1715"/>
    </row>
    <row r="25031" spans="11:12" ht="15" customHeight="1">
      <c r="K25031" s="1715"/>
      <c r="L25031" s="1715"/>
    </row>
    <row r="25032" spans="11:12" ht="15" customHeight="1">
      <c r="K25032" s="1715"/>
      <c r="L25032" s="1715"/>
    </row>
    <row r="25033" spans="11:12" ht="15" customHeight="1">
      <c r="K25033" s="1715"/>
      <c r="L25033" s="1715"/>
    </row>
    <row r="25034" spans="11:12" ht="15" customHeight="1">
      <c r="K25034" s="1715"/>
      <c r="L25034" s="1715"/>
    </row>
    <row r="25035" spans="11:12" ht="15" customHeight="1">
      <c r="K25035" s="1715"/>
      <c r="L25035" s="1715"/>
    </row>
    <row r="25036" spans="11:12" ht="15" customHeight="1">
      <c r="K25036" s="1715"/>
      <c r="L25036" s="1715"/>
    </row>
    <row r="25037" spans="11:12" ht="15" customHeight="1">
      <c r="K25037" s="1715"/>
      <c r="L25037" s="1715"/>
    </row>
    <row r="25038" spans="11:12" ht="15" customHeight="1">
      <c r="K25038" s="1715"/>
      <c r="L25038" s="1715"/>
    </row>
    <row r="25039" spans="11:12" ht="15" customHeight="1">
      <c r="K25039" s="1715"/>
      <c r="L25039" s="1715"/>
    </row>
    <row r="25040" spans="11:12" ht="15" customHeight="1">
      <c r="K25040" s="1715"/>
      <c r="L25040" s="1715"/>
    </row>
    <row r="25041" spans="11:12" ht="15" customHeight="1">
      <c r="K25041" s="1715"/>
      <c r="L25041" s="1715"/>
    </row>
    <row r="25042" spans="11:12" ht="15" customHeight="1">
      <c r="K25042" s="1715"/>
      <c r="L25042" s="1715"/>
    </row>
    <row r="25043" spans="11:12" ht="15" customHeight="1">
      <c r="K25043" s="1715"/>
      <c r="L25043" s="1715"/>
    </row>
    <row r="25044" spans="11:12" ht="15" customHeight="1">
      <c r="K25044" s="1715"/>
      <c r="L25044" s="1715"/>
    </row>
    <row r="25045" spans="11:12" ht="15" customHeight="1">
      <c r="K25045" s="1715"/>
      <c r="L25045" s="1715"/>
    </row>
    <row r="25046" spans="11:12" ht="15" customHeight="1">
      <c r="K25046" s="1715"/>
      <c r="L25046" s="1715"/>
    </row>
    <row r="25047" spans="11:12" ht="15" customHeight="1">
      <c r="K25047" s="1715"/>
      <c r="L25047" s="1715"/>
    </row>
    <row r="25048" spans="11:12" ht="15" customHeight="1">
      <c r="K25048" s="1715"/>
      <c r="L25048" s="1715"/>
    </row>
    <row r="25049" spans="11:12" ht="15" customHeight="1">
      <c r="K25049" s="1715"/>
      <c r="L25049" s="1715"/>
    </row>
    <row r="25050" spans="11:12" ht="15" customHeight="1">
      <c r="K25050" s="1715"/>
      <c r="L25050" s="1715"/>
    </row>
    <row r="25051" spans="11:12" ht="15" customHeight="1">
      <c r="K25051" s="1715"/>
      <c r="L25051" s="1715"/>
    </row>
    <row r="25052" spans="11:12" ht="15" customHeight="1">
      <c r="K25052" s="1715"/>
      <c r="L25052" s="1715"/>
    </row>
    <row r="25053" spans="11:12" ht="15" customHeight="1">
      <c r="K25053" s="1715"/>
      <c r="L25053" s="1715"/>
    </row>
    <row r="25054" spans="11:12" ht="15" customHeight="1">
      <c r="K25054" s="1715"/>
      <c r="L25054" s="1715"/>
    </row>
    <row r="25055" spans="11:12" ht="15" customHeight="1">
      <c r="K25055" s="1715"/>
      <c r="L25055" s="1715"/>
    </row>
    <row r="25056" spans="11:12" ht="15" customHeight="1">
      <c r="K25056" s="1715"/>
      <c r="L25056" s="1715"/>
    </row>
    <row r="25057" spans="11:12" ht="15" customHeight="1">
      <c r="K25057" s="1715"/>
      <c r="L25057" s="1715"/>
    </row>
    <row r="25058" spans="11:12" ht="15" customHeight="1">
      <c r="K25058" s="1715"/>
      <c r="L25058" s="1715"/>
    </row>
    <row r="25059" spans="11:12" ht="15" customHeight="1">
      <c r="K25059" s="1715"/>
      <c r="L25059" s="1715"/>
    </row>
    <row r="25060" spans="11:12" ht="15" customHeight="1">
      <c r="K25060" s="1715"/>
      <c r="L25060" s="1715"/>
    </row>
    <row r="25061" spans="11:12" ht="15" customHeight="1">
      <c r="K25061" s="1715"/>
      <c r="L25061" s="1715"/>
    </row>
    <row r="25062" spans="11:12" ht="15" customHeight="1">
      <c r="K25062" s="1715"/>
      <c r="L25062" s="1715"/>
    </row>
    <row r="25063" spans="11:12" ht="15" customHeight="1">
      <c r="K25063" s="1715"/>
      <c r="L25063" s="1715"/>
    </row>
    <row r="25064" spans="11:12" ht="15" customHeight="1">
      <c r="K25064" s="1715"/>
      <c r="L25064" s="1715"/>
    </row>
    <row r="25065" spans="11:12" ht="15" customHeight="1">
      <c r="K25065" s="1715"/>
      <c r="L25065" s="1715"/>
    </row>
    <row r="25066" spans="11:12" ht="15" customHeight="1">
      <c r="K25066" s="1715"/>
      <c r="L25066" s="1715"/>
    </row>
    <row r="25067" spans="11:12" ht="15" customHeight="1">
      <c r="K25067" s="1715"/>
      <c r="L25067" s="1715"/>
    </row>
    <row r="25068" spans="11:12" ht="15" customHeight="1">
      <c r="K25068" s="1715"/>
      <c r="L25068" s="1715"/>
    </row>
    <row r="25069" spans="11:12" ht="15" customHeight="1">
      <c r="K25069" s="1715"/>
      <c r="L25069" s="1715"/>
    </row>
    <row r="25070" spans="11:12" ht="15" customHeight="1">
      <c r="K25070" s="1715"/>
      <c r="L25070" s="1715"/>
    </row>
    <row r="25071" spans="11:12" ht="15" customHeight="1">
      <c r="K25071" s="1715"/>
      <c r="L25071" s="1715"/>
    </row>
    <row r="25072" spans="11:12" ht="15" customHeight="1">
      <c r="K25072" s="1715"/>
      <c r="L25072" s="1715"/>
    </row>
    <row r="25073" spans="11:12" ht="15" customHeight="1">
      <c r="K25073" s="1715"/>
      <c r="L25073" s="1715"/>
    </row>
    <row r="25074" spans="11:12" ht="15" customHeight="1">
      <c r="K25074" s="1715"/>
      <c r="L25074" s="1715"/>
    </row>
    <row r="25075" spans="11:12" ht="15" customHeight="1">
      <c r="K25075" s="1715"/>
      <c r="L25075" s="1715"/>
    </row>
    <row r="25076" spans="11:12" ht="15" customHeight="1">
      <c r="K25076" s="1715"/>
      <c r="L25076" s="1715"/>
    </row>
    <row r="25077" spans="11:12" ht="15" customHeight="1">
      <c r="K25077" s="1715"/>
      <c r="L25077" s="1715"/>
    </row>
    <row r="25078" spans="11:12" ht="15" customHeight="1">
      <c r="K25078" s="1715"/>
      <c r="L25078" s="1715"/>
    </row>
    <row r="25079" spans="11:12" ht="15" customHeight="1">
      <c r="K25079" s="1715"/>
      <c r="L25079" s="1715"/>
    </row>
    <row r="25080" spans="11:12" ht="15" customHeight="1">
      <c r="K25080" s="1715"/>
      <c r="L25080" s="1715"/>
    </row>
    <row r="25081" spans="11:12" ht="15" customHeight="1">
      <c r="K25081" s="1715"/>
      <c r="L25081" s="1715"/>
    </row>
    <row r="25082" spans="11:12" ht="15" customHeight="1">
      <c r="K25082" s="1715"/>
      <c r="L25082" s="1715"/>
    </row>
    <row r="25083" spans="11:12" ht="15" customHeight="1">
      <c r="K25083" s="1715"/>
      <c r="L25083" s="1715"/>
    </row>
    <row r="25084" spans="11:12" ht="15" customHeight="1">
      <c r="K25084" s="1715"/>
      <c r="L25084" s="1715"/>
    </row>
    <row r="25085" spans="11:12" ht="15" customHeight="1">
      <c r="K25085" s="1715"/>
      <c r="L25085" s="1715"/>
    </row>
    <row r="25086" spans="11:12" ht="15" customHeight="1">
      <c r="K25086" s="1715"/>
      <c r="L25086" s="1715"/>
    </row>
    <row r="25087" spans="11:12" ht="15" customHeight="1">
      <c r="K25087" s="1715"/>
      <c r="L25087" s="1715"/>
    </row>
    <row r="25088" spans="11:12" ht="15" customHeight="1">
      <c r="K25088" s="1715"/>
      <c r="L25088" s="1715"/>
    </row>
    <row r="25089" spans="11:12" ht="15" customHeight="1">
      <c r="K25089" s="1715"/>
      <c r="L25089" s="1715"/>
    </row>
    <row r="25090" spans="11:12" ht="15" customHeight="1">
      <c r="K25090" s="1715"/>
      <c r="L25090" s="1715"/>
    </row>
    <row r="25091" spans="11:12" ht="15" customHeight="1">
      <c r="K25091" s="1715"/>
      <c r="L25091" s="1715"/>
    </row>
    <row r="25092" spans="11:12" ht="15" customHeight="1">
      <c r="K25092" s="1715"/>
      <c r="L25092" s="1715"/>
    </row>
    <row r="25093" spans="11:12" ht="15" customHeight="1">
      <c r="K25093" s="1715"/>
      <c r="L25093" s="1715"/>
    </row>
    <row r="25094" spans="11:12" ht="15" customHeight="1">
      <c r="K25094" s="1715"/>
      <c r="L25094" s="1715"/>
    </row>
    <row r="25095" spans="11:12" ht="15" customHeight="1">
      <c r="K25095" s="1715"/>
      <c r="L25095" s="1715"/>
    </row>
    <row r="25096" spans="11:12" ht="15" customHeight="1">
      <c r="K25096" s="1715"/>
      <c r="L25096" s="1715"/>
    </row>
    <row r="25097" spans="11:12" ht="15" customHeight="1">
      <c r="K25097" s="1715"/>
      <c r="L25097" s="1715"/>
    </row>
    <row r="25098" spans="11:12" ht="15" customHeight="1">
      <c r="K25098" s="1715"/>
      <c r="L25098" s="1715"/>
    </row>
    <row r="25099" spans="11:12" ht="15" customHeight="1">
      <c r="K25099" s="1715"/>
      <c r="L25099" s="1715"/>
    </row>
    <row r="25100" spans="11:12" ht="15" customHeight="1">
      <c r="K25100" s="1715"/>
      <c r="L25100" s="1715"/>
    </row>
    <row r="25101" spans="11:12" ht="15" customHeight="1">
      <c r="K25101" s="1715"/>
      <c r="L25101" s="1715"/>
    </row>
    <row r="25102" spans="11:12" ht="15" customHeight="1">
      <c r="K25102" s="1715"/>
      <c r="L25102" s="1715"/>
    </row>
    <row r="25103" spans="11:12" ht="15" customHeight="1">
      <c r="K25103" s="1715"/>
      <c r="L25103" s="1715"/>
    </row>
    <row r="25104" spans="11:12" ht="15" customHeight="1">
      <c r="K25104" s="1715"/>
      <c r="L25104" s="1715"/>
    </row>
    <row r="25105" spans="11:12" ht="15" customHeight="1">
      <c r="K25105" s="1715"/>
      <c r="L25105" s="1715"/>
    </row>
    <row r="25106" spans="11:12" ht="15" customHeight="1">
      <c r="K25106" s="1715"/>
      <c r="L25106" s="1715"/>
    </row>
    <row r="25107" spans="11:12" ht="15" customHeight="1">
      <c r="K25107" s="1715"/>
      <c r="L25107" s="1715"/>
    </row>
    <row r="25108" spans="11:12" ht="15" customHeight="1">
      <c r="K25108" s="1715"/>
      <c r="L25108" s="1715"/>
    </row>
    <row r="25109" spans="11:12" ht="15" customHeight="1">
      <c r="K25109" s="1715"/>
      <c r="L25109" s="1715"/>
    </row>
    <row r="25110" spans="11:12" ht="15" customHeight="1">
      <c r="K25110" s="1715"/>
      <c r="L25110" s="1715"/>
    </row>
    <row r="25111" spans="11:12" ht="15" customHeight="1">
      <c r="K25111" s="1715"/>
      <c r="L25111" s="1715"/>
    </row>
    <row r="25112" spans="11:12" ht="15" customHeight="1">
      <c r="K25112" s="1715"/>
      <c r="L25112" s="1715"/>
    </row>
    <row r="25113" spans="11:12" ht="15" customHeight="1">
      <c r="K25113" s="1715"/>
      <c r="L25113" s="1715"/>
    </row>
    <row r="25114" spans="11:12" ht="15" customHeight="1">
      <c r="K25114" s="1715"/>
      <c r="L25114" s="1715"/>
    </row>
    <row r="25115" spans="11:12" ht="15" customHeight="1">
      <c r="K25115" s="1715"/>
      <c r="L25115" s="1715"/>
    </row>
    <row r="25116" spans="11:12" ht="15" customHeight="1">
      <c r="K25116" s="1715"/>
      <c r="L25116" s="1715"/>
    </row>
    <row r="25117" spans="11:12" ht="15" customHeight="1">
      <c r="K25117" s="1715"/>
      <c r="L25117" s="1715"/>
    </row>
    <row r="25118" spans="11:12" ht="15" customHeight="1">
      <c r="K25118" s="1715"/>
      <c r="L25118" s="1715"/>
    </row>
    <row r="25119" spans="11:12" ht="15" customHeight="1">
      <c r="K25119" s="1715"/>
      <c r="L25119" s="1715"/>
    </row>
    <row r="25120" spans="11:12" ht="15" customHeight="1">
      <c r="K25120" s="1715"/>
      <c r="L25120" s="1715"/>
    </row>
    <row r="25121" spans="11:12" ht="15" customHeight="1">
      <c r="K25121" s="1715"/>
      <c r="L25121" s="1715"/>
    </row>
    <row r="25122" spans="11:12" ht="15" customHeight="1">
      <c r="K25122" s="1715"/>
      <c r="L25122" s="1715"/>
    </row>
    <row r="25123" spans="11:12" ht="15" customHeight="1">
      <c r="K25123" s="1715"/>
      <c r="L25123" s="1715"/>
    </row>
    <row r="25124" spans="11:12" ht="15" customHeight="1">
      <c r="K25124" s="1715"/>
      <c r="L25124" s="1715"/>
    </row>
    <row r="25125" spans="11:12" ht="15" customHeight="1">
      <c r="K25125" s="1715"/>
      <c r="L25125" s="1715"/>
    </row>
    <row r="25126" spans="11:12" ht="15" customHeight="1">
      <c r="K25126" s="1715"/>
      <c r="L25126" s="1715"/>
    </row>
    <row r="25127" spans="11:12" ht="15" customHeight="1">
      <c r="K25127" s="1715"/>
      <c r="L25127" s="1715"/>
    </row>
    <row r="25128" spans="11:12" ht="15" customHeight="1">
      <c r="K25128" s="1715"/>
      <c r="L25128" s="1715"/>
    </row>
    <row r="25129" spans="11:12" ht="15" customHeight="1">
      <c r="K25129" s="1715"/>
      <c r="L25129" s="1715"/>
    </row>
    <row r="25130" spans="11:12" ht="15" customHeight="1">
      <c r="K25130" s="1715"/>
      <c r="L25130" s="1715"/>
    </row>
    <row r="25131" spans="11:12" ht="15" customHeight="1">
      <c r="K25131" s="1715"/>
      <c r="L25131" s="1715"/>
    </row>
    <row r="25132" spans="11:12" ht="15" customHeight="1">
      <c r="K25132" s="1715"/>
      <c r="L25132" s="1715"/>
    </row>
    <row r="25133" spans="11:12" ht="15" customHeight="1">
      <c r="K25133" s="1715"/>
      <c r="L25133" s="1715"/>
    </row>
    <row r="25134" spans="11:12" ht="15" customHeight="1">
      <c r="K25134" s="1715"/>
      <c r="L25134" s="1715"/>
    </row>
    <row r="25135" spans="11:12" ht="15" customHeight="1">
      <c r="K25135" s="1715"/>
      <c r="L25135" s="1715"/>
    </row>
    <row r="25136" spans="11:12" ht="15" customHeight="1">
      <c r="K25136" s="1715"/>
      <c r="L25136" s="1715"/>
    </row>
    <row r="25137" spans="11:12" ht="15" customHeight="1">
      <c r="K25137" s="1715"/>
      <c r="L25137" s="1715"/>
    </row>
    <row r="25138" spans="11:12" ht="15" customHeight="1">
      <c r="K25138" s="1715"/>
      <c r="L25138" s="1715"/>
    </row>
    <row r="25139" spans="11:12" ht="15" customHeight="1">
      <c r="K25139" s="1715"/>
      <c r="L25139" s="1715"/>
    </row>
    <row r="25140" spans="11:12" ht="15" customHeight="1">
      <c r="K25140" s="1715"/>
      <c r="L25140" s="1715"/>
    </row>
    <row r="25141" spans="11:12" ht="15" customHeight="1">
      <c r="K25141" s="1715"/>
      <c r="L25141" s="1715"/>
    </row>
    <row r="25142" spans="11:12" ht="15" customHeight="1">
      <c r="K25142" s="1715"/>
      <c r="L25142" s="1715"/>
    </row>
    <row r="25143" spans="11:12" ht="15" customHeight="1">
      <c r="K25143" s="1715"/>
      <c r="L25143" s="1715"/>
    </row>
    <row r="25144" spans="11:12" ht="15" customHeight="1">
      <c r="K25144" s="1715"/>
      <c r="L25144" s="1715"/>
    </row>
    <row r="25145" spans="11:12" ht="15" customHeight="1">
      <c r="K25145" s="1715"/>
      <c r="L25145" s="1715"/>
    </row>
    <row r="25146" spans="11:12" ht="15" customHeight="1">
      <c r="K25146" s="1715"/>
      <c r="L25146" s="1715"/>
    </row>
    <row r="25147" spans="11:12" ht="15" customHeight="1">
      <c r="K25147" s="1715"/>
      <c r="L25147" s="1715"/>
    </row>
    <row r="25148" spans="11:12" ht="15" customHeight="1">
      <c r="K25148" s="1715"/>
      <c r="L25148" s="1715"/>
    </row>
    <row r="25149" spans="11:12" ht="15" customHeight="1">
      <c r="K25149" s="1715"/>
      <c r="L25149" s="1715"/>
    </row>
    <row r="25150" spans="11:12" ht="15" customHeight="1">
      <c r="K25150" s="1715"/>
      <c r="L25150" s="1715"/>
    </row>
    <row r="25151" spans="11:12" ht="15" customHeight="1">
      <c r="K25151" s="1715"/>
      <c r="L25151" s="1715"/>
    </row>
    <row r="25152" spans="11:12" ht="15" customHeight="1">
      <c r="K25152" s="1715"/>
      <c r="L25152" s="1715"/>
    </row>
    <row r="25153" spans="11:12" ht="15" customHeight="1">
      <c r="K25153" s="1715"/>
      <c r="L25153" s="1715"/>
    </row>
    <row r="25154" spans="11:12" ht="15" customHeight="1">
      <c r="K25154" s="1715"/>
      <c r="L25154" s="1715"/>
    </row>
    <row r="25155" spans="11:12" ht="15" customHeight="1">
      <c r="K25155" s="1715"/>
      <c r="L25155" s="1715"/>
    </row>
    <row r="25156" spans="11:12" ht="15" customHeight="1">
      <c r="K25156" s="1715"/>
      <c r="L25156" s="1715"/>
    </row>
    <row r="25157" spans="11:12" ht="15" customHeight="1">
      <c r="K25157" s="1715"/>
      <c r="L25157" s="1715"/>
    </row>
    <row r="25158" spans="11:12" ht="15" customHeight="1">
      <c r="K25158" s="1715"/>
      <c r="L25158" s="1715"/>
    </row>
    <row r="25159" spans="11:12" ht="15" customHeight="1">
      <c r="K25159" s="1715"/>
      <c r="L25159" s="1715"/>
    </row>
    <row r="25160" spans="11:12" ht="15" customHeight="1">
      <c r="K25160" s="1715"/>
      <c r="L25160" s="1715"/>
    </row>
    <row r="25161" spans="11:12" ht="15" customHeight="1">
      <c r="K25161" s="1715"/>
      <c r="L25161" s="1715"/>
    </row>
    <row r="25162" spans="11:12" ht="15" customHeight="1">
      <c r="K25162" s="1715"/>
      <c r="L25162" s="1715"/>
    </row>
    <row r="25163" spans="11:12" ht="15" customHeight="1">
      <c r="K25163" s="1715"/>
      <c r="L25163" s="1715"/>
    </row>
    <row r="25164" spans="11:12" ht="15" customHeight="1">
      <c r="K25164" s="1715"/>
      <c r="L25164" s="1715"/>
    </row>
    <row r="25165" spans="11:12" ht="15" customHeight="1">
      <c r="K25165" s="1715"/>
      <c r="L25165" s="1715"/>
    </row>
    <row r="25166" spans="11:12" ht="15" customHeight="1">
      <c r="K25166" s="1715"/>
      <c r="L25166" s="1715"/>
    </row>
    <row r="25167" spans="11:12" ht="15" customHeight="1">
      <c r="K25167" s="1715"/>
      <c r="L25167" s="1715"/>
    </row>
    <row r="25168" spans="11:12" ht="15" customHeight="1">
      <c r="K25168" s="1715"/>
      <c r="L25168" s="1715"/>
    </row>
    <row r="25169" spans="11:12" ht="15" customHeight="1">
      <c r="K25169" s="1715"/>
      <c r="L25169" s="1715"/>
    </row>
    <row r="25170" spans="11:12" ht="15" customHeight="1">
      <c r="K25170" s="1715"/>
      <c r="L25170" s="1715"/>
    </row>
    <row r="25171" spans="11:12" ht="15" customHeight="1">
      <c r="K25171" s="1715"/>
      <c r="L25171" s="1715"/>
    </row>
    <row r="25172" spans="11:12" ht="15" customHeight="1">
      <c r="K25172" s="1715"/>
      <c r="L25172" s="1715"/>
    </row>
    <row r="25173" spans="11:12" ht="15" customHeight="1">
      <c r="K25173" s="1715"/>
      <c r="L25173" s="1715"/>
    </row>
    <row r="25174" spans="11:12" ht="15" customHeight="1">
      <c r="K25174" s="1715"/>
      <c r="L25174" s="1715"/>
    </row>
    <row r="25175" spans="11:12" ht="15" customHeight="1">
      <c r="K25175" s="1715"/>
      <c r="L25175" s="1715"/>
    </row>
    <row r="25176" spans="11:12" ht="15" customHeight="1">
      <c r="K25176" s="1715"/>
      <c r="L25176" s="1715"/>
    </row>
    <row r="25177" spans="11:12" ht="15" customHeight="1">
      <c r="K25177" s="1715"/>
      <c r="L25177" s="1715"/>
    </row>
    <row r="25178" spans="11:12" ht="15" customHeight="1">
      <c r="K25178" s="1715"/>
      <c r="L25178" s="1715"/>
    </row>
    <row r="25179" spans="11:12" ht="15" customHeight="1">
      <c r="K25179" s="1715"/>
      <c r="L25179" s="1715"/>
    </row>
    <row r="25180" spans="11:12" ht="15" customHeight="1">
      <c r="K25180" s="1715"/>
      <c r="L25180" s="1715"/>
    </row>
    <row r="25181" spans="11:12" ht="15" customHeight="1">
      <c r="K25181" s="1715"/>
      <c r="L25181" s="1715"/>
    </row>
    <row r="25182" spans="11:12" ht="15" customHeight="1">
      <c r="K25182" s="1715"/>
      <c r="L25182" s="1715"/>
    </row>
    <row r="25183" spans="11:12" ht="15" customHeight="1">
      <c r="K25183" s="1715"/>
      <c r="L25183" s="1715"/>
    </row>
    <row r="25184" spans="11:12" ht="15" customHeight="1">
      <c r="K25184" s="1715"/>
      <c r="L25184" s="1715"/>
    </row>
    <row r="25185" spans="11:12" ht="15" customHeight="1">
      <c r="K25185" s="1715"/>
      <c r="L25185" s="1715"/>
    </row>
    <row r="25186" spans="11:12" ht="15" customHeight="1">
      <c r="K25186" s="1715"/>
      <c r="L25186" s="1715"/>
    </row>
    <row r="25187" spans="11:12" ht="15" customHeight="1">
      <c r="K25187" s="1715"/>
      <c r="L25187" s="1715"/>
    </row>
    <row r="25188" spans="11:12" ht="15" customHeight="1">
      <c r="K25188" s="1715"/>
      <c r="L25188" s="1715"/>
    </row>
    <row r="25189" spans="11:12" ht="15" customHeight="1">
      <c r="K25189" s="1715"/>
      <c r="L25189" s="1715"/>
    </row>
    <row r="25190" spans="11:12" ht="15" customHeight="1">
      <c r="K25190" s="1715"/>
      <c r="L25190" s="1715"/>
    </row>
    <row r="25191" spans="11:12" ht="15" customHeight="1">
      <c r="K25191" s="1715"/>
      <c r="L25191" s="1715"/>
    </row>
    <row r="25192" spans="11:12" ht="15" customHeight="1">
      <c r="K25192" s="1715"/>
      <c r="L25192" s="1715"/>
    </row>
    <row r="25193" spans="11:12" ht="15" customHeight="1">
      <c r="K25193" s="1715"/>
      <c r="L25193" s="1715"/>
    </row>
    <row r="25194" spans="11:12" ht="15" customHeight="1">
      <c r="K25194" s="1715"/>
      <c r="L25194" s="1715"/>
    </row>
    <row r="25195" spans="11:12" ht="15" customHeight="1">
      <c r="K25195" s="1715"/>
      <c r="L25195" s="1715"/>
    </row>
    <row r="25196" spans="11:12" ht="15" customHeight="1">
      <c r="K25196" s="1715"/>
      <c r="L25196" s="1715"/>
    </row>
    <row r="25197" spans="11:12" ht="15" customHeight="1">
      <c r="K25197" s="1715"/>
      <c r="L25197" s="1715"/>
    </row>
    <row r="25198" spans="11:12" ht="15" customHeight="1">
      <c r="K25198" s="1715"/>
      <c r="L25198" s="1715"/>
    </row>
    <row r="25199" spans="11:12" ht="15" customHeight="1">
      <c r="K25199" s="1715"/>
      <c r="L25199" s="1715"/>
    </row>
    <row r="25200" spans="11:12" ht="15" customHeight="1">
      <c r="K25200" s="1715"/>
      <c r="L25200" s="1715"/>
    </row>
    <row r="25201" spans="11:12" ht="15" customHeight="1">
      <c r="K25201" s="1715"/>
      <c r="L25201" s="1715"/>
    </row>
    <row r="25202" spans="11:12" ht="15" customHeight="1">
      <c r="K25202" s="1715"/>
      <c r="L25202" s="1715"/>
    </row>
    <row r="25203" spans="11:12" ht="15" customHeight="1">
      <c r="K25203" s="1715"/>
      <c r="L25203" s="1715"/>
    </row>
    <row r="25204" spans="11:12" ht="15" customHeight="1">
      <c r="K25204" s="1715"/>
      <c r="L25204" s="1715"/>
    </row>
    <row r="25205" spans="11:12" ht="15" customHeight="1">
      <c r="K25205" s="1715"/>
      <c r="L25205" s="1715"/>
    </row>
    <row r="25206" spans="11:12" ht="15" customHeight="1">
      <c r="K25206" s="1715"/>
      <c r="L25206" s="1715"/>
    </row>
    <row r="25207" spans="11:12" ht="15" customHeight="1">
      <c r="K25207" s="1715"/>
      <c r="L25207" s="1715"/>
    </row>
    <row r="25208" spans="11:12" ht="15" customHeight="1">
      <c r="K25208" s="1715"/>
      <c r="L25208" s="1715"/>
    </row>
    <row r="25209" spans="11:12" ht="15" customHeight="1">
      <c r="K25209" s="1715"/>
      <c r="L25209" s="1715"/>
    </row>
    <row r="25210" spans="11:12" ht="15" customHeight="1">
      <c r="K25210" s="1715"/>
      <c r="L25210" s="1715"/>
    </row>
    <row r="25211" spans="11:12" ht="15" customHeight="1">
      <c r="K25211" s="1715"/>
      <c r="L25211" s="1715"/>
    </row>
    <row r="25212" spans="11:12" ht="15" customHeight="1">
      <c r="K25212" s="1715"/>
      <c r="L25212" s="1715"/>
    </row>
    <row r="25213" spans="11:12" ht="15" customHeight="1">
      <c r="K25213" s="1715"/>
      <c r="L25213" s="1715"/>
    </row>
    <row r="25214" spans="11:12" ht="15" customHeight="1">
      <c r="K25214" s="1715"/>
      <c r="L25214" s="1715"/>
    </row>
    <row r="25215" spans="11:12" ht="15" customHeight="1">
      <c r="K25215" s="1715"/>
      <c r="L25215" s="1715"/>
    </row>
    <row r="25216" spans="11:12" ht="15" customHeight="1">
      <c r="K25216" s="1715"/>
      <c r="L25216" s="1715"/>
    </row>
    <row r="25217" spans="11:12" ht="15" customHeight="1">
      <c r="K25217" s="1715"/>
      <c r="L25217" s="1715"/>
    </row>
    <row r="25218" spans="11:12" ht="15" customHeight="1">
      <c r="K25218" s="1715"/>
      <c r="L25218" s="1715"/>
    </row>
    <row r="25219" spans="11:12" ht="15" customHeight="1">
      <c r="K25219" s="1715"/>
      <c r="L25219" s="1715"/>
    </row>
    <row r="25220" spans="11:12" ht="15" customHeight="1">
      <c r="K25220" s="1715"/>
      <c r="L25220" s="1715"/>
    </row>
    <row r="25221" spans="11:12" ht="15" customHeight="1">
      <c r="K25221" s="1715"/>
      <c r="L25221" s="1715"/>
    </row>
    <row r="25222" spans="11:12" ht="15" customHeight="1">
      <c r="K25222" s="1715"/>
      <c r="L25222" s="1715"/>
    </row>
    <row r="25223" spans="11:12" ht="15" customHeight="1">
      <c r="K25223" s="1715"/>
      <c r="L25223" s="1715"/>
    </row>
    <row r="25224" spans="11:12" ht="15" customHeight="1">
      <c r="K25224" s="1715"/>
      <c r="L25224" s="1715"/>
    </row>
    <row r="25225" spans="11:12" ht="15" customHeight="1">
      <c r="K25225" s="1715"/>
      <c r="L25225" s="1715"/>
    </row>
    <row r="25226" spans="11:12" ht="15" customHeight="1">
      <c r="K25226" s="1715"/>
      <c r="L25226" s="1715"/>
    </row>
    <row r="25227" spans="11:12" ht="15" customHeight="1">
      <c r="K25227" s="1715"/>
      <c r="L25227" s="1715"/>
    </row>
    <row r="25228" spans="11:12" ht="15" customHeight="1">
      <c r="K25228" s="1715"/>
      <c r="L25228" s="1715"/>
    </row>
    <row r="25229" spans="11:12" ht="15" customHeight="1">
      <c r="K25229" s="1715"/>
      <c r="L25229" s="1715"/>
    </row>
    <row r="25230" spans="11:12" ht="15" customHeight="1">
      <c r="K25230" s="1715"/>
      <c r="L25230" s="1715"/>
    </row>
    <row r="25231" spans="11:12" ht="15" customHeight="1">
      <c r="K25231" s="1715"/>
      <c r="L25231" s="1715"/>
    </row>
    <row r="25232" spans="11:12" ht="15" customHeight="1">
      <c r="K25232" s="1715"/>
      <c r="L25232" s="1715"/>
    </row>
    <row r="25233" spans="11:12" ht="15" customHeight="1">
      <c r="K25233" s="1715"/>
      <c r="L25233" s="1715"/>
    </row>
    <row r="25234" spans="11:12" ht="15" customHeight="1">
      <c r="K25234" s="1715"/>
      <c r="L25234" s="1715"/>
    </row>
    <row r="25235" spans="11:12" ht="15" customHeight="1">
      <c r="K25235" s="1715"/>
      <c r="L25235" s="1715"/>
    </row>
    <row r="25236" spans="11:12" ht="15" customHeight="1">
      <c r="K25236" s="1715"/>
      <c r="L25236" s="1715"/>
    </row>
    <row r="25237" spans="11:12" ht="15" customHeight="1">
      <c r="K25237" s="1715"/>
      <c r="L25237" s="1715"/>
    </row>
    <row r="25238" spans="11:12" ht="15" customHeight="1">
      <c r="K25238" s="1715"/>
      <c r="L25238" s="1715"/>
    </row>
    <row r="25239" spans="11:12" ht="15" customHeight="1">
      <c r="K25239" s="1715"/>
      <c r="L25239" s="1715"/>
    </row>
    <row r="25240" spans="11:12" ht="15" customHeight="1">
      <c r="K25240" s="1715"/>
      <c r="L25240" s="1715"/>
    </row>
    <row r="25241" spans="11:12" ht="15" customHeight="1">
      <c r="K25241" s="1715"/>
      <c r="L25241" s="1715"/>
    </row>
    <row r="25242" spans="11:12" ht="15" customHeight="1">
      <c r="K25242" s="1715"/>
      <c r="L25242" s="1715"/>
    </row>
    <row r="25243" spans="11:12" ht="15" customHeight="1">
      <c r="K25243" s="1715"/>
      <c r="L25243" s="1715"/>
    </row>
    <row r="25244" spans="11:12" ht="15" customHeight="1">
      <c r="K25244" s="1715"/>
      <c r="L25244" s="1715"/>
    </row>
    <row r="25245" spans="11:12" ht="15" customHeight="1">
      <c r="K25245" s="1715"/>
      <c r="L25245" s="1715"/>
    </row>
    <row r="25246" spans="11:12" ht="15" customHeight="1">
      <c r="K25246" s="1715"/>
      <c r="L25246" s="1715"/>
    </row>
    <row r="25247" spans="11:12" ht="15" customHeight="1">
      <c r="K25247" s="1715"/>
      <c r="L25247" s="1715"/>
    </row>
    <row r="25248" spans="11:12" ht="15" customHeight="1">
      <c r="K25248" s="1715"/>
      <c r="L25248" s="1715"/>
    </row>
    <row r="25249" spans="11:12" ht="15" customHeight="1">
      <c r="K25249" s="1715"/>
      <c r="L25249" s="1715"/>
    </row>
    <row r="25250" spans="11:12" ht="15" customHeight="1">
      <c r="K25250" s="1715"/>
      <c r="L25250" s="1715"/>
    </row>
    <row r="25251" spans="11:12" ht="15" customHeight="1">
      <c r="K25251" s="1715"/>
      <c r="L25251" s="1715"/>
    </row>
    <row r="25252" spans="11:12" ht="15" customHeight="1">
      <c r="K25252" s="1715"/>
      <c r="L25252" s="1715"/>
    </row>
    <row r="25253" spans="11:12" ht="15" customHeight="1">
      <c r="K25253" s="1715"/>
      <c r="L25253" s="1715"/>
    </row>
    <row r="25254" spans="11:12" ht="15" customHeight="1">
      <c r="K25254" s="1715"/>
      <c r="L25254" s="1715"/>
    </row>
    <row r="25255" spans="11:12" ht="15" customHeight="1">
      <c r="K25255" s="1715"/>
      <c r="L25255" s="1715"/>
    </row>
    <row r="25256" spans="11:12" ht="15" customHeight="1">
      <c r="K25256" s="1715"/>
      <c r="L25256" s="1715"/>
    </row>
    <row r="25257" spans="11:12" ht="15" customHeight="1">
      <c r="K25257" s="1715"/>
      <c r="L25257" s="1715"/>
    </row>
    <row r="25258" spans="11:12" ht="15" customHeight="1">
      <c r="K25258" s="1715"/>
      <c r="L25258" s="1715"/>
    </row>
    <row r="25259" spans="11:12" ht="15" customHeight="1">
      <c r="K25259" s="1715"/>
      <c r="L25259" s="1715"/>
    </row>
    <row r="25260" spans="11:12" ht="15" customHeight="1">
      <c r="K25260" s="1715"/>
      <c r="L25260" s="1715"/>
    </row>
    <row r="25261" spans="11:12" ht="15" customHeight="1">
      <c r="K25261" s="1715"/>
      <c r="L25261" s="1715"/>
    </row>
    <row r="25262" spans="11:12" ht="15" customHeight="1">
      <c r="K25262" s="1715"/>
      <c r="L25262" s="1715"/>
    </row>
    <row r="25263" spans="11:12" ht="15" customHeight="1">
      <c r="K25263" s="1715"/>
      <c r="L25263" s="1715"/>
    </row>
    <row r="25264" spans="11:12" ht="15" customHeight="1">
      <c r="K25264" s="1715"/>
      <c r="L25264" s="1715"/>
    </row>
    <row r="25265" spans="11:12" ht="15" customHeight="1">
      <c r="K25265" s="1715"/>
      <c r="L25265" s="1715"/>
    </row>
    <row r="25266" spans="11:12" ht="15" customHeight="1">
      <c r="K25266" s="1715"/>
      <c r="L25266" s="1715"/>
    </row>
    <row r="25267" spans="11:12" ht="15" customHeight="1">
      <c r="K25267" s="1715"/>
      <c r="L25267" s="1715"/>
    </row>
    <row r="25268" spans="11:12" ht="15" customHeight="1">
      <c r="K25268" s="1715"/>
      <c r="L25268" s="1715"/>
    </row>
    <row r="25269" spans="11:12" ht="15" customHeight="1">
      <c r="K25269" s="1715"/>
      <c r="L25269" s="1715"/>
    </row>
    <row r="25270" spans="11:12" ht="15" customHeight="1">
      <c r="K25270" s="1715"/>
      <c r="L25270" s="1715"/>
    </row>
    <row r="25271" spans="11:12" ht="15" customHeight="1">
      <c r="K25271" s="1715"/>
      <c r="L25271" s="1715"/>
    </row>
    <row r="25272" spans="11:12" ht="15" customHeight="1">
      <c r="K25272" s="1715"/>
      <c r="L25272" s="1715"/>
    </row>
    <row r="25273" spans="11:12" ht="15" customHeight="1">
      <c r="K25273" s="1715"/>
      <c r="L25273" s="1715"/>
    </row>
    <row r="25274" spans="11:12" ht="15" customHeight="1">
      <c r="K25274" s="1715"/>
      <c r="L25274" s="1715"/>
    </row>
    <row r="25275" spans="11:12" ht="15" customHeight="1">
      <c r="K25275" s="1715"/>
      <c r="L25275" s="1715"/>
    </row>
    <row r="25276" spans="11:12" ht="15" customHeight="1">
      <c r="K25276" s="1715"/>
      <c r="L25276" s="1715"/>
    </row>
    <row r="25277" spans="11:12" ht="15" customHeight="1">
      <c r="K25277" s="1715"/>
      <c r="L25277" s="1715"/>
    </row>
    <row r="25278" spans="11:12" ht="15" customHeight="1">
      <c r="K25278" s="1715"/>
      <c r="L25278" s="1715"/>
    </row>
    <row r="25279" spans="11:12" ht="15" customHeight="1">
      <c r="K25279" s="1715"/>
      <c r="L25279" s="1715"/>
    </row>
    <row r="25280" spans="11:12" ht="15" customHeight="1">
      <c r="K25280" s="1715"/>
      <c r="L25280" s="1715"/>
    </row>
    <row r="25281" spans="11:12" ht="15" customHeight="1">
      <c r="K25281" s="1715"/>
      <c r="L25281" s="1715"/>
    </row>
    <row r="25282" spans="11:12" ht="15" customHeight="1">
      <c r="K25282" s="1715"/>
      <c r="L25282" s="1715"/>
    </row>
    <row r="25283" spans="11:12" ht="15" customHeight="1">
      <c r="K25283" s="1715"/>
      <c r="L25283" s="1715"/>
    </row>
    <row r="25284" spans="11:12" ht="15" customHeight="1">
      <c r="K25284" s="1715"/>
      <c r="L25284" s="1715"/>
    </row>
    <row r="25285" spans="11:12" ht="15" customHeight="1">
      <c r="K25285" s="1715"/>
      <c r="L25285" s="1715"/>
    </row>
    <row r="25286" spans="11:12" ht="15" customHeight="1">
      <c r="K25286" s="1715"/>
      <c r="L25286" s="1715"/>
    </row>
    <row r="25287" spans="11:12" ht="15" customHeight="1">
      <c r="K25287" s="1715"/>
      <c r="L25287" s="1715"/>
    </row>
    <row r="25288" spans="11:12" ht="15" customHeight="1">
      <c r="K25288" s="1715"/>
      <c r="L25288" s="1715"/>
    </row>
    <row r="25289" spans="11:12" ht="15" customHeight="1">
      <c r="K25289" s="1715"/>
      <c r="L25289" s="1715"/>
    </row>
    <row r="25290" spans="11:12" ht="15" customHeight="1">
      <c r="K25290" s="1715"/>
      <c r="L25290" s="1715"/>
    </row>
    <row r="25291" spans="11:12" ht="15" customHeight="1">
      <c r="K25291" s="1715"/>
      <c r="L25291" s="1715"/>
    </row>
    <row r="25292" spans="11:12" ht="15" customHeight="1">
      <c r="K25292" s="1715"/>
      <c r="L25292" s="1715"/>
    </row>
    <row r="25293" spans="11:12" ht="15" customHeight="1">
      <c r="K25293" s="1715"/>
      <c r="L25293" s="1715"/>
    </row>
    <row r="25294" spans="11:12" ht="15" customHeight="1">
      <c r="K25294" s="1715"/>
      <c r="L25294" s="1715"/>
    </row>
    <row r="25295" spans="11:12" ht="15" customHeight="1">
      <c r="K25295" s="1715"/>
      <c r="L25295" s="1715"/>
    </row>
    <row r="25296" spans="11:12" ht="15" customHeight="1">
      <c r="K25296" s="1715"/>
      <c r="L25296" s="1715"/>
    </row>
    <row r="25297" spans="11:12" ht="15" customHeight="1">
      <c r="K25297" s="1715"/>
      <c r="L25297" s="1715"/>
    </row>
    <row r="25298" spans="11:12" ht="15" customHeight="1">
      <c r="K25298" s="1715"/>
      <c r="L25298" s="1715"/>
    </row>
    <row r="25299" spans="11:12" ht="15" customHeight="1">
      <c r="K25299" s="1715"/>
      <c r="L25299" s="1715"/>
    </row>
    <row r="25300" spans="11:12" ht="15" customHeight="1">
      <c r="K25300" s="1715"/>
      <c r="L25300" s="1715"/>
    </row>
    <row r="25301" spans="11:12" ht="15" customHeight="1">
      <c r="K25301" s="1715"/>
      <c r="L25301" s="1715"/>
    </row>
    <row r="25302" spans="11:12" ht="15" customHeight="1">
      <c r="K25302" s="1715"/>
      <c r="L25302" s="1715"/>
    </row>
    <row r="25303" spans="11:12" ht="15" customHeight="1">
      <c r="K25303" s="1715"/>
      <c r="L25303" s="1715"/>
    </row>
    <row r="25304" spans="11:12" ht="15" customHeight="1">
      <c r="K25304" s="1715"/>
      <c r="L25304" s="1715"/>
    </row>
    <row r="25305" spans="11:12" ht="15" customHeight="1">
      <c r="K25305" s="1715"/>
      <c r="L25305" s="1715"/>
    </row>
    <row r="25306" spans="11:12" ht="15" customHeight="1">
      <c r="K25306" s="1715"/>
      <c r="L25306" s="1715"/>
    </row>
    <row r="25307" spans="11:12" ht="15" customHeight="1">
      <c r="K25307" s="1715"/>
      <c r="L25307" s="1715"/>
    </row>
    <row r="25308" spans="11:12" ht="15" customHeight="1">
      <c r="K25308" s="1715"/>
      <c r="L25308" s="1715"/>
    </row>
    <row r="25309" spans="11:12" ht="15" customHeight="1">
      <c r="K25309" s="1715"/>
      <c r="L25309" s="1715"/>
    </row>
    <row r="25310" spans="11:12" ht="15" customHeight="1">
      <c r="K25310" s="1715"/>
      <c r="L25310" s="1715"/>
    </row>
    <row r="25311" spans="11:12" ht="15" customHeight="1">
      <c r="K25311" s="1715"/>
      <c r="L25311" s="1715"/>
    </row>
    <row r="25312" spans="11:12" ht="15" customHeight="1">
      <c r="K25312" s="1715"/>
      <c r="L25312" s="1715"/>
    </row>
    <row r="25313" spans="11:12" ht="15" customHeight="1">
      <c r="K25313" s="1715"/>
      <c r="L25313" s="1715"/>
    </row>
    <row r="25314" spans="11:12" ht="15" customHeight="1">
      <c r="K25314" s="1715"/>
      <c r="L25314" s="1715"/>
    </row>
    <row r="25315" spans="11:12" ht="15" customHeight="1">
      <c r="K25315" s="1715"/>
      <c r="L25315" s="1715"/>
    </row>
    <row r="25316" spans="11:12" ht="15" customHeight="1">
      <c r="K25316" s="1715"/>
      <c r="L25316" s="1715"/>
    </row>
    <row r="25317" spans="11:12" ht="15" customHeight="1">
      <c r="K25317" s="1715"/>
      <c r="L25317" s="1715"/>
    </row>
    <row r="25318" spans="11:12" ht="15" customHeight="1">
      <c r="K25318" s="1715"/>
      <c r="L25318" s="1715"/>
    </row>
    <row r="25319" spans="11:12" ht="15" customHeight="1">
      <c r="K25319" s="1715"/>
      <c r="L25319" s="1715"/>
    </row>
    <row r="25320" spans="11:12" ht="15" customHeight="1">
      <c r="K25320" s="1715"/>
      <c r="L25320" s="1715"/>
    </row>
    <row r="25321" spans="11:12" ht="15" customHeight="1">
      <c r="K25321" s="1715"/>
      <c r="L25321" s="1715"/>
    </row>
    <row r="25322" spans="11:12" ht="15" customHeight="1">
      <c r="K25322" s="1715"/>
      <c r="L25322" s="1715"/>
    </row>
    <row r="25323" spans="11:12" ht="15" customHeight="1">
      <c r="K25323" s="1715"/>
      <c r="L25323" s="1715"/>
    </row>
    <row r="25324" spans="11:12" ht="15" customHeight="1">
      <c r="K25324" s="1715"/>
      <c r="L25324" s="1715"/>
    </row>
    <row r="25325" spans="11:12" ht="15" customHeight="1">
      <c r="K25325" s="1715"/>
      <c r="L25325" s="1715"/>
    </row>
    <row r="25326" spans="11:12" ht="15" customHeight="1">
      <c r="K25326" s="1715"/>
      <c r="L25326" s="1715"/>
    </row>
    <row r="25327" spans="11:12" ht="15" customHeight="1">
      <c r="K25327" s="1715"/>
      <c r="L25327" s="1715"/>
    </row>
    <row r="25328" spans="11:12" ht="15" customHeight="1">
      <c r="K25328" s="1715"/>
      <c r="L25328" s="1715"/>
    </row>
    <row r="25329" spans="11:12" ht="15" customHeight="1">
      <c r="K25329" s="1715"/>
      <c r="L25329" s="1715"/>
    </row>
    <row r="25330" spans="11:12" ht="15" customHeight="1">
      <c r="K25330" s="1715"/>
      <c r="L25330" s="1715"/>
    </row>
    <row r="25331" spans="11:12" ht="15" customHeight="1">
      <c r="K25331" s="1715"/>
      <c r="L25331" s="1715"/>
    </row>
    <row r="25332" spans="11:12" ht="15" customHeight="1">
      <c r="K25332" s="1715"/>
      <c r="L25332" s="1715"/>
    </row>
    <row r="25333" spans="11:12" ht="15" customHeight="1">
      <c r="K25333" s="1715"/>
      <c r="L25333" s="1715"/>
    </row>
    <row r="25334" spans="11:12" ht="15" customHeight="1">
      <c r="K25334" s="1715"/>
      <c r="L25334" s="1715"/>
    </row>
    <row r="25335" spans="11:12" ht="15" customHeight="1">
      <c r="K25335" s="1715"/>
      <c r="L25335" s="1715"/>
    </row>
    <row r="25336" spans="11:12" ht="15" customHeight="1">
      <c r="K25336" s="1715"/>
      <c r="L25336" s="1715"/>
    </row>
    <row r="25337" spans="11:12" ht="15" customHeight="1">
      <c r="K25337" s="1715"/>
      <c r="L25337" s="1715"/>
    </row>
    <row r="25338" spans="11:12" ht="15" customHeight="1">
      <c r="K25338" s="1715"/>
      <c r="L25338" s="1715"/>
    </row>
    <row r="25339" spans="11:12" ht="15" customHeight="1">
      <c r="K25339" s="1715"/>
      <c r="L25339" s="1715"/>
    </row>
    <row r="25340" spans="11:12" ht="15" customHeight="1">
      <c r="K25340" s="1715"/>
      <c r="L25340" s="1715"/>
    </row>
    <row r="25341" spans="11:12" ht="15" customHeight="1">
      <c r="K25341" s="1715"/>
      <c r="L25341" s="1715"/>
    </row>
    <row r="25342" spans="11:12" ht="15" customHeight="1">
      <c r="K25342" s="1715"/>
      <c r="L25342" s="1715"/>
    </row>
    <row r="25343" spans="11:12" ht="15" customHeight="1">
      <c r="K25343" s="1715"/>
      <c r="L25343" s="1715"/>
    </row>
    <row r="25344" spans="11:12" ht="15" customHeight="1">
      <c r="K25344" s="1715"/>
      <c r="L25344" s="1715"/>
    </row>
    <row r="25345" spans="11:12" ht="15" customHeight="1">
      <c r="K25345" s="1715"/>
      <c r="L25345" s="1715"/>
    </row>
    <row r="25346" spans="11:12" ht="15" customHeight="1">
      <c r="K25346" s="1715"/>
      <c r="L25346" s="1715"/>
    </row>
    <row r="25347" spans="11:12" ht="15" customHeight="1">
      <c r="K25347" s="1715"/>
      <c r="L25347" s="1715"/>
    </row>
    <row r="25348" spans="11:12" ht="15" customHeight="1">
      <c r="K25348" s="1715"/>
      <c r="L25348" s="1715"/>
    </row>
    <row r="25349" spans="11:12" ht="15" customHeight="1">
      <c r="K25349" s="1715"/>
      <c r="L25349" s="1715"/>
    </row>
    <row r="25350" spans="11:12" ht="15" customHeight="1">
      <c r="K25350" s="1715"/>
      <c r="L25350" s="1715"/>
    </row>
    <row r="25351" spans="11:12" ht="15" customHeight="1">
      <c r="K25351" s="1715"/>
      <c r="L25351" s="1715"/>
    </row>
    <row r="25352" spans="11:12" ht="15" customHeight="1">
      <c r="K25352" s="1715"/>
      <c r="L25352" s="1715"/>
    </row>
    <row r="25353" spans="11:12" ht="15" customHeight="1">
      <c r="K25353" s="1715"/>
      <c r="L25353" s="1715"/>
    </row>
    <row r="25354" spans="11:12" ht="15" customHeight="1">
      <c r="K25354" s="1715"/>
      <c r="L25354" s="1715"/>
    </row>
    <row r="25355" spans="11:12" ht="15" customHeight="1">
      <c r="K25355" s="1715"/>
      <c r="L25355" s="1715"/>
    </row>
    <row r="25356" spans="11:12" ht="15" customHeight="1">
      <c r="K25356" s="1715"/>
      <c r="L25356" s="1715"/>
    </row>
    <row r="25357" spans="11:12" ht="15" customHeight="1">
      <c r="K25357" s="1715"/>
      <c r="L25357" s="1715"/>
    </row>
    <row r="25358" spans="11:12" ht="15" customHeight="1">
      <c r="K25358" s="1715"/>
      <c r="L25358" s="1715"/>
    </row>
    <row r="25359" spans="11:12" ht="15" customHeight="1">
      <c r="K25359" s="1715"/>
      <c r="L25359" s="1715"/>
    </row>
    <row r="25360" spans="11:12" ht="15" customHeight="1">
      <c r="K25360" s="1715"/>
      <c r="L25360" s="1715"/>
    </row>
    <row r="25361" spans="11:12" ht="15" customHeight="1">
      <c r="K25361" s="1715"/>
      <c r="L25361" s="1715"/>
    </row>
    <row r="25362" spans="11:12" ht="15" customHeight="1">
      <c r="K25362" s="1715"/>
      <c r="L25362" s="1715"/>
    </row>
    <row r="25363" spans="11:12" ht="15" customHeight="1">
      <c r="K25363" s="1715"/>
      <c r="L25363" s="1715"/>
    </row>
    <row r="25364" spans="11:12" ht="15" customHeight="1">
      <c r="K25364" s="1715"/>
      <c r="L25364" s="1715"/>
    </row>
    <row r="25365" spans="11:12" ht="15" customHeight="1">
      <c r="K25365" s="1715"/>
      <c r="L25365" s="1715"/>
    </row>
    <row r="25366" spans="11:12" ht="15" customHeight="1">
      <c r="K25366" s="1715"/>
      <c r="L25366" s="1715"/>
    </row>
    <row r="25367" spans="11:12" ht="15" customHeight="1">
      <c r="K25367" s="1715"/>
      <c r="L25367" s="1715"/>
    </row>
    <row r="25368" spans="11:12" ht="15" customHeight="1">
      <c r="K25368" s="1715"/>
      <c r="L25368" s="1715"/>
    </row>
    <row r="25369" spans="11:12" ht="15" customHeight="1">
      <c r="K25369" s="1715"/>
      <c r="L25369" s="1715"/>
    </row>
    <row r="25370" spans="11:12" ht="15" customHeight="1">
      <c r="K25370" s="1715"/>
      <c r="L25370" s="1715"/>
    </row>
    <row r="25371" spans="11:12" ht="15" customHeight="1">
      <c r="K25371" s="1715"/>
      <c r="L25371" s="1715"/>
    </row>
    <row r="25372" spans="11:12" ht="15" customHeight="1">
      <c r="K25372" s="1715"/>
      <c r="L25372" s="1715"/>
    </row>
    <row r="25373" spans="11:12" ht="15" customHeight="1">
      <c r="K25373" s="1715"/>
      <c r="L25373" s="1715"/>
    </row>
    <row r="25374" spans="11:12" ht="15" customHeight="1">
      <c r="K25374" s="1715"/>
      <c r="L25374" s="1715"/>
    </row>
    <row r="25375" spans="11:12" ht="15" customHeight="1">
      <c r="K25375" s="1715"/>
      <c r="L25375" s="1715"/>
    </row>
    <row r="25376" spans="11:12" ht="15" customHeight="1">
      <c r="K25376" s="1715"/>
      <c r="L25376" s="1715"/>
    </row>
    <row r="25377" spans="11:12" ht="15" customHeight="1">
      <c r="K25377" s="1715"/>
      <c r="L25377" s="1715"/>
    </row>
    <row r="25378" spans="11:12" ht="15" customHeight="1">
      <c r="K25378" s="1715"/>
      <c r="L25378" s="1715"/>
    </row>
    <row r="25379" spans="11:12" ht="15" customHeight="1">
      <c r="K25379" s="1715"/>
      <c r="L25379" s="1715"/>
    </row>
    <row r="25380" spans="11:12" ht="15" customHeight="1">
      <c r="K25380" s="1715"/>
      <c r="L25380" s="1715"/>
    </row>
    <row r="25381" spans="11:12" ht="15" customHeight="1">
      <c r="K25381" s="1715"/>
      <c r="L25381" s="1715"/>
    </row>
    <row r="25382" spans="11:12" ht="15" customHeight="1">
      <c r="K25382" s="1715"/>
      <c r="L25382" s="1715"/>
    </row>
    <row r="25383" spans="11:12" ht="15" customHeight="1">
      <c r="K25383" s="1715"/>
      <c r="L25383" s="1715"/>
    </row>
    <row r="25384" spans="11:12" ht="15" customHeight="1">
      <c r="K25384" s="1715"/>
      <c r="L25384" s="1715"/>
    </row>
    <row r="25385" spans="11:12" ht="15" customHeight="1">
      <c r="K25385" s="1715"/>
      <c r="L25385" s="1715"/>
    </row>
    <row r="25386" spans="11:12" ht="15" customHeight="1">
      <c r="K25386" s="1715"/>
      <c r="L25386" s="1715"/>
    </row>
    <row r="25387" spans="11:12" ht="15" customHeight="1">
      <c r="K25387" s="1715"/>
      <c r="L25387" s="1715"/>
    </row>
    <row r="25388" spans="11:12" ht="15" customHeight="1">
      <c r="K25388" s="1715"/>
      <c r="L25388" s="1715"/>
    </row>
    <row r="25389" spans="11:12" ht="15" customHeight="1">
      <c r="K25389" s="1715"/>
      <c r="L25389" s="1715"/>
    </row>
    <row r="25390" spans="11:12" ht="15" customHeight="1">
      <c r="K25390" s="1715"/>
      <c r="L25390" s="1715"/>
    </row>
    <row r="25391" spans="11:12" ht="15" customHeight="1">
      <c r="K25391" s="1715"/>
      <c r="L25391" s="1715"/>
    </row>
    <row r="25392" spans="11:12" ht="15" customHeight="1">
      <c r="K25392" s="1715"/>
      <c r="L25392" s="1715"/>
    </row>
    <row r="25393" spans="11:12" ht="15" customHeight="1">
      <c r="K25393" s="1715"/>
      <c r="L25393" s="1715"/>
    </row>
    <row r="25394" spans="11:12" ht="15" customHeight="1">
      <c r="K25394" s="1715"/>
      <c r="L25394" s="1715"/>
    </row>
    <row r="25395" spans="11:12" ht="15" customHeight="1">
      <c r="K25395" s="1715"/>
      <c r="L25395" s="1715"/>
    </row>
    <row r="25396" spans="11:12" ht="15" customHeight="1">
      <c r="K25396" s="1715"/>
      <c r="L25396" s="1715"/>
    </row>
    <row r="25397" spans="11:12" ht="15" customHeight="1">
      <c r="K25397" s="1715"/>
      <c r="L25397" s="1715"/>
    </row>
    <row r="25398" spans="11:12" ht="15" customHeight="1">
      <c r="K25398" s="1715"/>
      <c r="L25398" s="1715"/>
    </row>
    <row r="25399" spans="11:12" ht="15" customHeight="1">
      <c r="K25399" s="1715"/>
      <c r="L25399" s="1715"/>
    </row>
    <row r="25400" spans="11:12" ht="15" customHeight="1">
      <c r="K25400" s="1715"/>
      <c r="L25400" s="1715"/>
    </row>
    <row r="25401" spans="11:12" ht="15" customHeight="1">
      <c r="K25401" s="1715"/>
      <c r="L25401" s="1715"/>
    </row>
    <row r="25402" spans="11:12" ht="15" customHeight="1">
      <c r="K25402" s="1715"/>
      <c r="L25402" s="1715"/>
    </row>
    <row r="25403" spans="11:12" ht="15" customHeight="1">
      <c r="K25403" s="1715"/>
      <c r="L25403" s="1715"/>
    </row>
    <row r="25404" spans="11:12" ht="15" customHeight="1">
      <c r="K25404" s="1715"/>
      <c r="L25404" s="1715"/>
    </row>
    <row r="25405" spans="11:12" ht="15" customHeight="1">
      <c r="K25405" s="1715"/>
      <c r="L25405" s="1715"/>
    </row>
    <row r="25406" spans="11:12" ht="15" customHeight="1">
      <c r="K25406" s="1715"/>
      <c r="L25406" s="1715"/>
    </row>
    <row r="25407" spans="11:12" ht="15" customHeight="1">
      <c r="K25407" s="1715"/>
      <c r="L25407" s="1715"/>
    </row>
    <row r="25408" spans="11:12" ht="15" customHeight="1">
      <c r="K25408" s="1715"/>
      <c r="L25408" s="1715"/>
    </row>
    <row r="25409" spans="11:12" ht="15" customHeight="1">
      <c r="K25409" s="1715"/>
      <c r="L25409" s="1715"/>
    </row>
    <row r="25410" spans="11:12" ht="15" customHeight="1">
      <c r="K25410" s="1715"/>
      <c r="L25410" s="1715"/>
    </row>
    <row r="25411" spans="11:12" ht="15" customHeight="1">
      <c r="K25411" s="1715"/>
      <c r="L25411" s="1715"/>
    </row>
    <row r="25412" spans="11:12" ht="15" customHeight="1">
      <c r="K25412" s="1715"/>
      <c r="L25412" s="1715"/>
    </row>
    <row r="25413" spans="11:12" ht="15" customHeight="1">
      <c r="K25413" s="1715"/>
      <c r="L25413" s="1715"/>
    </row>
    <row r="25414" spans="11:12" ht="15" customHeight="1">
      <c r="K25414" s="1715"/>
      <c r="L25414" s="1715"/>
    </row>
    <row r="25415" spans="11:12" ht="15" customHeight="1">
      <c r="K25415" s="1715"/>
      <c r="L25415" s="1715"/>
    </row>
    <row r="25416" spans="11:12" ht="15" customHeight="1">
      <c r="K25416" s="1715"/>
      <c r="L25416" s="1715"/>
    </row>
    <row r="25417" spans="11:12" ht="15" customHeight="1">
      <c r="K25417" s="1715"/>
      <c r="L25417" s="1715"/>
    </row>
    <row r="25418" spans="11:12" ht="15" customHeight="1">
      <c r="K25418" s="1715"/>
      <c r="L25418" s="1715"/>
    </row>
    <row r="25419" spans="11:12" ht="15" customHeight="1">
      <c r="K25419" s="1715"/>
      <c r="L25419" s="1715"/>
    </row>
    <row r="25420" spans="11:12" ht="15" customHeight="1">
      <c r="K25420" s="1715"/>
      <c r="L25420" s="1715"/>
    </row>
    <row r="25421" spans="11:12" ht="15" customHeight="1">
      <c r="K25421" s="1715"/>
      <c r="L25421" s="1715"/>
    </row>
    <row r="25422" spans="11:12" ht="15" customHeight="1">
      <c r="K25422" s="1715"/>
      <c r="L25422" s="1715"/>
    </row>
    <row r="25423" spans="11:12" ht="15" customHeight="1">
      <c r="K25423" s="1715"/>
      <c r="L25423" s="1715"/>
    </row>
    <row r="25424" spans="11:12" ht="15" customHeight="1">
      <c r="K25424" s="1715"/>
      <c r="L25424" s="1715"/>
    </row>
    <row r="25425" spans="11:12" ht="15" customHeight="1">
      <c r="K25425" s="1715"/>
      <c r="L25425" s="1715"/>
    </row>
    <row r="25426" spans="11:12" ht="15" customHeight="1">
      <c r="K25426" s="1715"/>
      <c r="L25426" s="1715"/>
    </row>
    <row r="25427" spans="11:12" ht="15" customHeight="1">
      <c r="K25427" s="1715"/>
      <c r="L25427" s="1715"/>
    </row>
    <row r="25428" spans="11:12" ht="15" customHeight="1">
      <c r="K25428" s="1715"/>
      <c r="L25428" s="1715"/>
    </row>
    <row r="25429" spans="11:12" ht="15" customHeight="1">
      <c r="K25429" s="1715"/>
      <c r="L25429" s="1715"/>
    </row>
    <row r="25430" spans="11:12" ht="15" customHeight="1">
      <c r="K25430" s="1715"/>
      <c r="L25430" s="1715"/>
    </row>
    <row r="25431" spans="11:12" ht="15" customHeight="1">
      <c r="K25431" s="1715"/>
      <c r="L25431" s="1715"/>
    </row>
    <row r="25432" spans="11:12" ht="15" customHeight="1">
      <c r="K25432" s="1715"/>
      <c r="L25432" s="1715"/>
    </row>
    <row r="25433" spans="11:12" ht="15" customHeight="1">
      <c r="K25433" s="1715"/>
      <c r="L25433" s="1715"/>
    </row>
    <row r="25434" spans="11:12" ht="15" customHeight="1">
      <c r="K25434" s="1715"/>
      <c r="L25434" s="1715"/>
    </row>
    <row r="25435" spans="11:12" ht="15" customHeight="1">
      <c r="K25435" s="1715"/>
      <c r="L25435" s="1715"/>
    </row>
    <row r="25436" spans="11:12" ht="15" customHeight="1">
      <c r="K25436" s="1715"/>
      <c r="L25436" s="1715"/>
    </row>
    <row r="25437" spans="11:12" ht="15" customHeight="1">
      <c r="K25437" s="1715"/>
      <c r="L25437" s="1715"/>
    </row>
    <row r="25438" spans="11:12" ht="15" customHeight="1">
      <c r="K25438" s="1715"/>
      <c r="L25438" s="1715"/>
    </row>
    <row r="25439" spans="11:12" ht="15" customHeight="1">
      <c r="K25439" s="1715"/>
      <c r="L25439" s="1715"/>
    </row>
    <row r="25440" spans="11:12" ht="15" customHeight="1">
      <c r="K25440" s="1715"/>
      <c r="L25440" s="1715"/>
    </row>
    <row r="25441" spans="11:12" ht="15" customHeight="1">
      <c r="K25441" s="1715"/>
      <c r="L25441" s="1715"/>
    </row>
    <row r="25442" spans="11:12" ht="15" customHeight="1">
      <c r="K25442" s="1715"/>
      <c r="L25442" s="1715"/>
    </row>
    <row r="25443" spans="11:12" ht="15" customHeight="1">
      <c r="K25443" s="1715"/>
      <c r="L25443" s="1715"/>
    </row>
    <row r="25444" spans="11:12" ht="15" customHeight="1">
      <c r="K25444" s="1715"/>
      <c r="L25444" s="1715"/>
    </row>
    <row r="25445" spans="11:12" ht="15" customHeight="1">
      <c r="K25445" s="1715"/>
      <c r="L25445" s="1715"/>
    </row>
    <row r="25446" spans="11:12" ht="15" customHeight="1">
      <c r="K25446" s="1715"/>
      <c r="L25446" s="1715"/>
    </row>
    <row r="25447" spans="11:12" ht="15" customHeight="1">
      <c r="K25447" s="1715"/>
      <c r="L25447" s="1715"/>
    </row>
    <row r="25448" spans="11:12" ht="15" customHeight="1">
      <c r="K25448" s="1715"/>
      <c r="L25448" s="1715"/>
    </row>
    <row r="25449" spans="11:12" ht="15" customHeight="1">
      <c r="K25449" s="1715"/>
      <c r="L25449" s="1715"/>
    </row>
    <row r="25450" spans="11:12" ht="15" customHeight="1">
      <c r="K25450" s="1715"/>
      <c r="L25450" s="1715"/>
    </row>
    <row r="25451" spans="11:12" ht="15" customHeight="1">
      <c r="K25451" s="1715"/>
      <c r="L25451" s="1715"/>
    </row>
    <row r="25452" spans="11:12" ht="15" customHeight="1">
      <c r="K25452" s="1715"/>
      <c r="L25452" s="1715"/>
    </row>
    <row r="25453" spans="11:12" ht="15" customHeight="1">
      <c r="K25453" s="1715"/>
      <c r="L25453" s="1715"/>
    </row>
    <row r="25454" spans="11:12" ht="15" customHeight="1">
      <c r="K25454" s="1715"/>
      <c r="L25454" s="1715"/>
    </row>
    <row r="25455" spans="11:12" ht="15" customHeight="1">
      <c r="K25455" s="1715"/>
      <c r="L25455" s="1715"/>
    </row>
    <row r="25456" spans="11:12" ht="15" customHeight="1">
      <c r="K25456" s="1715"/>
      <c r="L25456" s="1715"/>
    </row>
    <row r="25457" spans="11:12" ht="15" customHeight="1">
      <c r="K25457" s="1715"/>
      <c r="L25457" s="1715"/>
    </row>
    <row r="25458" spans="11:12" ht="15" customHeight="1">
      <c r="K25458" s="1715"/>
      <c r="L25458" s="1715"/>
    </row>
    <row r="25459" spans="11:12" ht="15" customHeight="1">
      <c r="K25459" s="1715"/>
      <c r="L25459" s="1715"/>
    </row>
    <row r="25460" spans="11:12" ht="15" customHeight="1">
      <c r="K25460" s="1715"/>
      <c r="L25460" s="1715"/>
    </row>
    <row r="25461" spans="11:12" ht="15" customHeight="1">
      <c r="K25461" s="1715"/>
      <c r="L25461" s="1715"/>
    </row>
    <row r="25462" spans="11:12" ht="15" customHeight="1">
      <c r="K25462" s="1715"/>
      <c r="L25462" s="1715"/>
    </row>
    <row r="25463" spans="11:12" ht="15" customHeight="1">
      <c r="K25463" s="1715"/>
      <c r="L25463" s="1715"/>
    </row>
    <row r="25464" spans="11:12" ht="15" customHeight="1">
      <c r="K25464" s="1715"/>
      <c r="L25464" s="1715"/>
    </row>
    <row r="25465" spans="11:12" ht="15" customHeight="1">
      <c r="K25465" s="1715"/>
      <c r="L25465" s="1715"/>
    </row>
    <row r="25466" spans="11:12" ht="15" customHeight="1">
      <c r="K25466" s="1715"/>
      <c r="L25466" s="1715"/>
    </row>
    <row r="25467" spans="11:12" ht="15" customHeight="1">
      <c r="K25467" s="1715"/>
      <c r="L25467" s="1715"/>
    </row>
    <row r="25468" spans="11:12" ht="15" customHeight="1">
      <c r="K25468" s="1715"/>
      <c r="L25468" s="1715"/>
    </row>
    <row r="25469" spans="11:12" ht="15" customHeight="1">
      <c r="K25469" s="1715"/>
      <c r="L25469" s="1715"/>
    </row>
    <row r="25470" spans="11:12" ht="15" customHeight="1">
      <c r="K25470" s="1715"/>
      <c r="L25470" s="1715"/>
    </row>
    <row r="25471" spans="11:12" ht="15" customHeight="1">
      <c r="K25471" s="1715"/>
      <c r="L25471" s="1715"/>
    </row>
    <row r="25472" spans="11:12" ht="15" customHeight="1">
      <c r="K25472" s="1715"/>
      <c r="L25472" s="1715"/>
    </row>
    <row r="25473" spans="11:12" ht="15" customHeight="1">
      <c r="K25473" s="1715"/>
      <c r="L25473" s="1715"/>
    </row>
    <row r="25474" spans="11:12" ht="15" customHeight="1">
      <c r="K25474" s="1715"/>
      <c r="L25474" s="1715"/>
    </row>
    <row r="25475" spans="11:12" ht="15" customHeight="1">
      <c r="K25475" s="1715"/>
      <c r="L25475" s="1715"/>
    </row>
    <row r="25476" spans="11:12" ht="15" customHeight="1">
      <c r="K25476" s="1715"/>
      <c r="L25476" s="1715"/>
    </row>
    <row r="25477" spans="11:12" ht="15" customHeight="1">
      <c r="K25477" s="1715"/>
      <c r="L25477" s="1715"/>
    </row>
    <row r="25478" spans="11:12" ht="15" customHeight="1">
      <c r="K25478" s="1715"/>
      <c r="L25478" s="1715"/>
    </row>
    <row r="25479" spans="11:12" ht="15" customHeight="1">
      <c r="K25479" s="1715"/>
      <c r="L25479" s="1715"/>
    </row>
    <row r="25480" spans="11:12" ht="15" customHeight="1">
      <c r="K25480" s="1715"/>
      <c r="L25480" s="1715"/>
    </row>
    <row r="25481" spans="11:12" ht="15" customHeight="1">
      <c r="K25481" s="1715"/>
      <c r="L25481" s="1715"/>
    </row>
    <row r="25482" spans="11:12" ht="15" customHeight="1">
      <c r="K25482" s="1715"/>
      <c r="L25482" s="1715"/>
    </row>
    <row r="25483" spans="11:12" ht="15" customHeight="1">
      <c r="K25483" s="1715"/>
      <c r="L25483" s="1715"/>
    </row>
    <row r="25484" spans="11:12" ht="15" customHeight="1">
      <c r="K25484" s="1715"/>
      <c r="L25484" s="1715"/>
    </row>
    <row r="25485" spans="11:12" ht="15" customHeight="1">
      <c r="K25485" s="1715"/>
      <c r="L25485" s="1715"/>
    </row>
    <row r="25486" spans="11:12" ht="15" customHeight="1">
      <c r="K25486" s="1715"/>
      <c r="L25486" s="1715"/>
    </row>
    <row r="25487" spans="11:12" ht="15" customHeight="1">
      <c r="K25487" s="1715"/>
      <c r="L25487" s="1715"/>
    </row>
    <row r="25488" spans="11:12" ht="15" customHeight="1">
      <c r="K25488" s="1715"/>
      <c r="L25488" s="1715"/>
    </row>
    <row r="25489" spans="11:12" ht="15" customHeight="1">
      <c r="K25489" s="1715"/>
      <c r="L25489" s="1715"/>
    </row>
    <row r="25490" spans="11:12" ht="15" customHeight="1">
      <c r="K25490" s="1715"/>
      <c r="L25490" s="1715"/>
    </row>
    <row r="25491" spans="11:12" ht="15" customHeight="1">
      <c r="K25491" s="1715"/>
      <c r="L25491" s="1715"/>
    </row>
    <row r="25492" spans="11:12" ht="15" customHeight="1">
      <c r="K25492" s="1715"/>
      <c r="L25492" s="1715"/>
    </row>
    <row r="25493" spans="11:12" ht="15" customHeight="1">
      <c r="K25493" s="1715"/>
      <c r="L25493" s="1715"/>
    </row>
    <row r="25494" spans="11:12" ht="15" customHeight="1">
      <c r="K25494" s="1715"/>
      <c r="L25494" s="1715"/>
    </row>
    <row r="25495" spans="11:12" ht="15" customHeight="1">
      <c r="K25495" s="1715"/>
      <c r="L25495" s="1715"/>
    </row>
    <row r="25496" spans="11:12" ht="15" customHeight="1">
      <c r="K25496" s="1715"/>
      <c r="L25496" s="1715"/>
    </row>
    <row r="25497" spans="11:12" ht="15" customHeight="1">
      <c r="K25497" s="1715"/>
      <c r="L25497" s="1715"/>
    </row>
    <row r="25498" spans="11:12" ht="15" customHeight="1">
      <c r="K25498" s="1715"/>
      <c r="L25498" s="1715"/>
    </row>
    <row r="25499" spans="11:12" ht="15" customHeight="1">
      <c r="K25499" s="1715"/>
      <c r="L25499" s="1715"/>
    </row>
    <row r="25500" spans="11:12" ht="15" customHeight="1">
      <c r="K25500" s="1715"/>
      <c r="L25500" s="1715"/>
    </row>
    <row r="25501" spans="11:12" ht="15" customHeight="1">
      <c r="K25501" s="1715"/>
      <c r="L25501" s="1715"/>
    </row>
    <row r="25502" spans="11:12" ht="15" customHeight="1">
      <c r="K25502" s="1715"/>
      <c r="L25502" s="1715"/>
    </row>
    <row r="25503" spans="11:12" ht="15" customHeight="1">
      <c r="K25503" s="1715"/>
      <c r="L25503" s="1715"/>
    </row>
    <row r="25504" spans="11:12" ht="15" customHeight="1">
      <c r="K25504" s="1715"/>
      <c r="L25504" s="1715"/>
    </row>
    <row r="25505" spans="11:12" ht="15" customHeight="1">
      <c r="K25505" s="1715"/>
      <c r="L25505" s="1715"/>
    </row>
    <row r="25506" spans="11:12" ht="15" customHeight="1">
      <c r="K25506" s="1715"/>
      <c r="L25506" s="1715"/>
    </row>
    <row r="25507" spans="11:12" ht="15" customHeight="1">
      <c r="K25507" s="1715"/>
      <c r="L25507" s="1715"/>
    </row>
    <row r="25508" spans="11:12" ht="15" customHeight="1">
      <c r="K25508" s="1715"/>
      <c r="L25508" s="1715"/>
    </row>
    <row r="25509" spans="11:12" ht="15" customHeight="1">
      <c r="K25509" s="1715"/>
      <c r="L25509" s="1715"/>
    </row>
    <row r="25510" spans="11:12" ht="15" customHeight="1">
      <c r="K25510" s="1715"/>
      <c r="L25510" s="1715"/>
    </row>
    <row r="25511" spans="11:12" ht="15" customHeight="1">
      <c r="K25511" s="1715"/>
      <c r="L25511" s="1715"/>
    </row>
    <row r="25512" spans="11:12" ht="15" customHeight="1">
      <c r="K25512" s="1715"/>
      <c r="L25512" s="1715"/>
    </row>
    <row r="25513" spans="11:12" ht="15" customHeight="1">
      <c r="K25513" s="1715"/>
      <c r="L25513" s="1715"/>
    </row>
    <row r="25514" spans="11:12" ht="15" customHeight="1">
      <c r="K25514" s="1715"/>
      <c r="L25514" s="1715"/>
    </row>
    <row r="25515" spans="11:12" ht="15" customHeight="1">
      <c r="K25515" s="1715"/>
      <c r="L25515" s="1715"/>
    </row>
    <row r="25516" spans="11:12" ht="15" customHeight="1">
      <c r="K25516" s="1715"/>
      <c r="L25516" s="1715"/>
    </row>
    <row r="25517" spans="11:12" ht="15" customHeight="1">
      <c r="K25517" s="1715"/>
      <c r="L25517" s="1715"/>
    </row>
    <row r="25518" spans="11:12" ht="15" customHeight="1">
      <c r="K25518" s="1715"/>
      <c r="L25518" s="1715"/>
    </row>
    <row r="25519" spans="11:12" ht="15" customHeight="1">
      <c r="K25519" s="1715"/>
      <c r="L25519" s="1715"/>
    </row>
    <row r="25520" spans="11:12" ht="15" customHeight="1">
      <c r="K25520" s="1715"/>
      <c r="L25520" s="1715"/>
    </row>
    <row r="25521" spans="11:12" ht="15" customHeight="1">
      <c r="K25521" s="1715"/>
      <c r="L25521" s="1715"/>
    </row>
    <row r="25522" spans="11:12" ht="15" customHeight="1">
      <c r="K25522" s="1715"/>
      <c r="L25522" s="1715"/>
    </row>
    <row r="25523" spans="11:12" ht="15" customHeight="1">
      <c r="K25523" s="1715"/>
      <c r="L25523" s="1715"/>
    </row>
    <row r="25524" spans="11:12" ht="15" customHeight="1">
      <c r="K25524" s="1715"/>
      <c r="L25524" s="1715"/>
    </row>
    <row r="25525" spans="11:12" ht="15" customHeight="1">
      <c r="K25525" s="1715"/>
      <c r="L25525" s="1715"/>
    </row>
    <row r="25526" spans="11:12" ht="15" customHeight="1">
      <c r="K25526" s="1715"/>
      <c r="L25526" s="1715"/>
    </row>
    <row r="25527" spans="11:12" ht="15" customHeight="1">
      <c r="K25527" s="1715"/>
      <c r="L25527" s="1715"/>
    </row>
    <row r="25528" spans="11:12" ht="15" customHeight="1">
      <c r="K25528" s="1715"/>
      <c r="L25528" s="1715"/>
    </row>
    <row r="25529" spans="11:12" ht="15" customHeight="1">
      <c r="K25529" s="1715"/>
      <c r="L25529" s="1715"/>
    </row>
    <row r="25530" spans="11:12" ht="15" customHeight="1">
      <c r="K25530" s="1715"/>
      <c r="L25530" s="1715"/>
    </row>
    <row r="25531" spans="11:12" ht="15" customHeight="1">
      <c r="K25531" s="1715"/>
      <c r="L25531" s="1715"/>
    </row>
    <row r="25532" spans="11:12" ht="15" customHeight="1">
      <c r="K25532" s="1715"/>
      <c r="L25532" s="1715"/>
    </row>
    <row r="25533" spans="11:12" ht="15" customHeight="1">
      <c r="K25533" s="1715"/>
      <c r="L25533" s="1715"/>
    </row>
    <row r="25534" spans="11:12" ht="15" customHeight="1">
      <c r="K25534" s="1715"/>
      <c r="L25534" s="1715"/>
    </row>
    <row r="25535" spans="11:12" ht="15" customHeight="1">
      <c r="K25535" s="1715"/>
      <c r="L25535" s="1715"/>
    </row>
    <row r="25536" spans="11:12" ht="15" customHeight="1">
      <c r="K25536" s="1715"/>
      <c r="L25536" s="1715"/>
    </row>
    <row r="25537" spans="11:12" ht="15" customHeight="1">
      <c r="K25537" s="1715"/>
      <c r="L25537" s="1715"/>
    </row>
    <row r="25538" spans="11:12" ht="15" customHeight="1">
      <c r="K25538" s="1715"/>
      <c r="L25538" s="1715"/>
    </row>
    <row r="25539" spans="11:12" ht="15" customHeight="1">
      <c r="K25539" s="1715"/>
      <c r="L25539" s="1715"/>
    </row>
    <row r="25540" spans="11:12" ht="15" customHeight="1">
      <c r="K25540" s="1715"/>
      <c r="L25540" s="1715"/>
    </row>
    <row r="25541" spans="11:12" ht="15" customHeight="1">
      <c r="K25541" s="1715"/>
      <c r="L25541" s="1715"/>
    </row>
    <row r="25542" spans="11:12" ht="15" customHeight="1">
      <c r="K25542" s="1715"/>
      <c r="L25542" s="1715"/>
    </row>
    <row r="25543" spans="11:12" ht="15" customHeight="1">
      <c r="K25543" s="1715"/>
      <c r="L25543" s="1715"/>
    </row>
    <row r="25544" spans="11:12" ht="15" customHeight="1">
      <c r="K25544" s="1715"/>
      <c r="L25544" s="1715"/>
    </row>
    <row r="25545" spans="11:12" ht="15" customHeight="1">
      <c r="K25545" s="1715"/>
      <c r="L25545" s="1715"/>
    </row>
    <row r="25546" spans="11:12" ht="15" customHeight="1">
      <c r="K25546" s="1715"/>
      <c r="L25546" s="1715"/>
    </row>
    <row r="25547" spans="11:12" ht="15" customHeight="1">
      <c r="K25547" s="1715"/>
      <c r="L25547" s="1715"/>
    </row>
    <row r="25548" spans="11:12" ht="15" customHeight="1">
      <c r="K25548" s="1715"/>
      <c r="L25548" s="1715"/>
    </row>
    <row r="25549" spans="11:12" ht="15" customHeight="1">
      <c r="K25549" s="1715"/>
      <c r="L25549" s="1715"/>
    </row>
    <row r="25550" spans="11:12" ht="15" customHeight="1">
      <c r="K25550" s="1715"/>
      <c r="L25550" s="1715"/>
    </row>
    <row r="25551" spans="11:12" ht="15" customHeight="1">
      <c r="K25551" s="1715"/>
      <c r="L25551" s="1715"/>
    </row>
    <row r="25552" spans="11:12" ht="15" customHeight="1">
      <c r="K25552" s="1715"/>
      <c r="L25552" s="1715"/>
    </row>
    <row r="25553" spans="11:12" ht="15" customHeight="1">
      <c r="K25553" s="1715"/>
      <c r="L25553" s="1715"/>
    </row>
    <row r="25554" spans="11:12" ht="15" customHeight="1">
      <c r="K25554" s="1715"/>
      <c r="L25554" s="1715"/>
    </row>
    <row r="25555" spans="11:12" ht="15" customHeight="1">
      <c r="K25555" s="1715"/>
      <c r="L25555" s="1715"/>
    </row>
    <row r="25556" spans="11:12" ht="15" customHeight="1">
      <c r="K25556" s="1715"/>
      <c r="L25556" s="1715"/>
    </row>
    <row r="25557" spans="11:12" ht="15" customHeight="1">
      <c r="K25557" s="1715"/>
      <c r="L25557" s="1715"/>
    </row>
    <row r="25558" spans="11:12" ht="15" customHeight="1">
      <c r="K25558" s="1715"/>
      <c r="L25558" s="1715"/>
    </row>
    <row r="25559" spans="11:12" ht="15" customHeight="1">
      <c r="K25559" s="1715"/>
      <c r="L25559" s="1715"/>
    </row>
    <row r="25560" spans="11:12" ht="15" customHeight="1">
      <c r="K25560" s="1715"/>
      <c r="L25560" s="1715"/>
    </row>
    <row r="25561" spans="11:12" ht="15" customHeight="1">
      <c r="K25561" s="1715"/>
      <c r="L25561" s="1715"/>
    </row>
    <row r="25562" spans="11:12" ht="15" customHeight="1">
      <c r="K25562" s="1715"/>
      <c r="L25562" s="1715"/>
    </row>
    <row r="25563" spans="11:12" ht="15" customHeight="1">
      <c r="K25563" s="1715"/>
      <c r="L25563" s="1715"/>
    </row>
    <row r="25564" spans="11:12" ht="15" customHeight="1">
      <c r="K25564" s="1715"/>
      <c r="L25564" s="1715"/>
    </row>
    <row r="25565" spans="11:12" ht="15" customHeight="1">
      <c r="K25565" s="1715"/>
      <c r="L25565" s="1715"/>
    </row>
    <row r="25566" spans="11:12" ht="15" customHeight="1">
      <c r="K25566" s="1715"/>
      <c r="L25566" s="1715"/>
    </row>
    <row r="25567" spans="11:12" ht="15" customHeight="1">
      <c r="K25567" s="1715"/>
      <c r="L25567" s="1715"/>
    </row>
    <row r="25568" spans="11:12" ht="15" customHeight="1">
      <c r="K25568" s="1715"/>
      <c r="L25568" s="1715"/>
    </row>
    <row r="25569" spans="11:12" ht="15" customHeight="1">
      <c r="K25569" s="1715"/>
      <c r="L25569" s="1715"/>
    </row>
    <row r="25570" spans="11:12" ht="15" customHeight="1">
      <c r="K25570" s="1715"/>
      <c r="L25570" s="1715"/>
    </row>
    <row r="25571" spans="11:12" ht="15" customHeight="1">
      <c r="K25571" s="1715"/>
      <c r="L25571" s="1715"/>
    </row>
    <row r="25572" spans="11:12" ht="15" customHeight="1">
      <c r="K25572" s="1715"/>
      <c r="L25572" s="1715"/>
    </row>
    <row r="25573" spans="11:12" ht="15" customHeight="1">
      <c r="K25573" s="1715"/>
      <c r="L25573" s="1715"/>
    </row>
    <row r="25574" spans="11:12" ht="15" customHeight="1">
      <c r="K25574" s="1715"/>
      <c r="L25574" s="1715"/>
    </row>
    <row r="25575" spans="11:12" ht="15" customHeight="1">
      <c r="K25575" s="1715"/>
      <c r="L25575" s="1715"/>
    </row>
    <row r="25576" spans="11:12" ht="15" customHeight="1">
      <c r="K25576" s="1715"/>
      <c r="L25576" s="1715"/>
    </row>
    <row r="25577" spans="11:12" ht="15" customHeight="1">
      <c r="K25577" s="1715"/>
      <c r="L25577" s="1715"/>
    </row>
    <row r="25578" spans="11:12" ht="15" customHeight="1">
      <c r="K25578" s="1715"/>
      <c r="L25578" s="1715"/>
    </row>
    <row r="25579" spans="11:12" ht="15" customHeight="1">
      <c r="K25579" s="1715"/>
      <c r="L25579" s="1715"/>
    </row>
    <row r="25580" spans="11:12" ht="15" customHeight="1">
      <c r="K25580" s="1715"/>
      <c r="L25580" s="1715"/>
    </row>
    <row r="25581" spans="11:12" ht="15" customHeight="1">
      <c r="K25581" s="1715"/>
      <c r="L25581" s="1715"/>
    </row>
    <row r="25582" spans="11:12" ht="15" customHeight="1">
      <c r="K25582" s="1715"/>
      <c r="L25582" s="1715"/>
    </row>
    <row r="25583" spans="11:12" ht="15" customHeight="1">
      <c r="K25583" s="1715"/>
      <c r="L25583" s="1715"/>
    </row>
    <row r="25584" spans="11:12" ht="15" customHeight="1">
      <c r="K25584" s="1715"/>
      <c r="L25584" s="1715"/>
    </row>
    <row r="25585" spans="11:12" ht="15" customHeight="1">
      <c r="K25585" s="1715"/>
      <c r="L25585" s="1715"/>
    </row>
    <row r="25586" spans="11:12" ht="15" customHeight="1">
      <c r="K25586" s="1715"/>
      <c r="L25586" s="1715"/>
    </row>
    <row r="25587" spans="11:12" ht="15" customHeight="1">
      <c r="K25587" s="1715"/>
      <c r="L25587" s="1715"/>
    </row>
    <row r="25588" spans="11:12" ht="15" customHeight="1">
      <c r="K25588" s="1715"/>
      <c r="L25588" s="1715"/>
    </row>
    <row r="25589" spans="11:12" ht="15" customHeight="1">
      <c r="K25589" s="1715"/>
      <c r="L25589" s="1715"/>
    </row>
    <row r="25590" spans="11:12" ht="15" customHeight="1">
      <c r="K25590" s="1715"/>
      <c r="L25590" s="1715"/>
    </row>
    <row r="25591" spans="11:12" ht="15" customHeight="1">
      <c r="K25591" s="1715"/>
      <c r="L25591" s="1715"/>
    </row>
    <row r="25592" spans="11:12" ht="15" customHeight="1">
      <c r="K25592" s="1715"/>
      <c r="L25592" s="1715"/>
    </row>
    <row r="25593" spans="11:12" ht="15" customHeight="1">
      <c r="K25593" s="1715"/>
      <c r="L25593" s="1715"/>
    </row>
    <row r="25594" spans="11:12" ht="15" customHeight="1">
      <c r="K25594" s="1715"/>
      <c r="L25594" s="1715"/>
    </row>
    <row r="25595" spans="11:12" ht="15" customHeight="1">
      <c r="K25595" s="1715"/>
      <c r="L25595" s="1715"/>
    </row>
    <row r="25596" spans="11:12" ht="15" customHeight="1">
      <c r="K25596" s="1715"/>
      <c r="L25596" s="1715"/>
    </row>
    <row r="25597" spans="11:12" ht="15" customHeight="1">
      <c r="K25597" s="1715"/>
      <c r="L25597" s="1715"/>
    </row>
    <row r="25598" spans="11:12" ht="15" customHeight="1">
      <c r="K25598" s="1715"/>
      <c r="L25598" s="1715"/>
    </row>
    <row r="25599" spans="11:12" ht="15" customHeight="1">
      <c r="K25599" s="1715"/>
      <c r="L25599" s="1715"/>
    </row>
    <row r="25600" spans="11:12" ht="15" customHeight="1">
      <c r="K25600" s="1715"/>
      <c r="L25600" s="1715"/>
    </row>
    <row r="25601" spans="11:12" ht="15" customHeight="1">
      <c r="K25601" s="1715"/>
      <c r="L25601" s="1715"/>
    </row>
    <row r="25602" spans="11:12" ht="15" customHeight="1">
      <c r="K25602" s="1715"/>
      <c r="L25602" s="1715"/>
    </row>
    <row r="25603" spans="11:12" ht="15" customHeight="1">
      <c r="K25603" s="1715"/>
      <c r="L25603" s="1715"/>
    </row>
    <row r="25604" spans="11:12" ht="15" customHeight="1">
      <c r="K25604" s="1715"/>
      <c r="L25604" s="1715"/>
    </row>
    <row r="25605" spans="11:12" ht="15" customHeight="1">
      <c r="K25605" s="1715"/>
      <c r="L25605" s="1715"/>
    </row>
    <row r="25606" spans="11:12" ht="15" customHeight="1">
      <c r="K25606" s="1715"/>
      <c r="L25606" s="1715"/>
    </row>
    <row r="25607" spans="11:12" ht="15" customHeight="1">
      <c r="K25607" s="1715"/>
      <c r="L25607" s="1715"/>
    </row>
    <row r="25608" spans="11:12" ht="15" customHeight="1">
      <c r="K25608" s="1715"/>
      <c r="L25608" s="1715"/>
    </row>
    <row r="25609" spans="11:12" ht="15" customHeight="1">
      <c r="K25609" s="1715"/>
      <c r="L25609" s="1715"/>
    </row>
    <row r="25610" spans="11:12" ht="15" customHeight="1">
      <c r="K25610" s="1715"/>
      <c r="L25610" s="1715"/>
    </row>
    <row r="25611" spans="11:12" ht="15" customHeight="1">
      <c r="K25611" s="1715"/>
      <c r="L25611" s="1715"/>
    </row>
    <row r="25612" spans="11:12" ht="15" customHeight="1">
      <c r="K25612" s="1715"/>
      <c r="L25612" s="1715"/>
    </row>
    <row r="25613" spans="11:12" ht="15" customHeight="1">
      <c r="K25613" s="1715"/>
      <c r="L25613" s="1715"/>
    </row>
    <row r="25614" spans="11:12" ht="15" customHeight="1">
      <c r="K25614" s="1715"/>
      <c r="L25614" s="1715"/>
    </row>
    <row r="25615" spans="11:12" ht="15" customHeight="1">
      <c r="K25615" s="1715"/>
      <c r="L25615" s="1715"/>
    </row>
    <row r="25616" spans="11:12" ht="15" customHeight="1">
      <c r="K25616" s="1715"/>
      <c r="L25616" s="1715"/>
    </row>
    <row r="25617" spans="11:12" ht="15" customHeight="1">
      <c r="K25617" s="1715"/>
      <c r="L25617" s="1715"/>
    </row>
    <row r="25618" spans="11:12" ht="15" customHeight="1">
      <c r="K25618" s="1715"/>
      <c r="L25618" s="1715"/>
    </row>
    <row r="25619" spans="11:12" ht="15" customHeight="1">
      <c r="K25619" s="1715"/>
      <c r="L25619" s="1715"/>
    </row>
    <row r="25620" spans="11:12" ht="15" customHeight="1">
      <c r="K25620" s="1715"/>
      <c r="L25620" s="1715"/>
    </row>
    <row r="25621" spans="11:12" ht="15" customHeight="1">
      <c r="K25621" s="1715"/>
      <c r="L25621" s="1715"/>
    </row>
    <row r="25622" spans="11:12" ht="15" customHeight="1">
      <c r="K25622" s="1715"/>
      <c r="L25622" s="1715"/>
    </row>
    <row r="25623" spans="11:12" ht="15" customHeight="1">
      <c r="K25623" s="1715"/>
      <c r="L25623" s="1715"/>
    </row>
    <row r="25624" spans="11:12" ht="15" customHeight="1">
      <c r="K25624" s="1715"/>
      <c r="L25624" s="1715"/>
    </row>
    <row r="25625" spans="11:12" ht="15" customHeight="1">
      <c r="K25625" s="1715"/>
      <c r="L25625" s="1715"/>
    </row>
    <row r="25626" spans="11:12" ht="15" customHeight="1">
      <c r="K25626" s="1715"/>
      <c r="L25626" s="1715"/>
    </row>
    <row r="25627" spans="11:12" ht="15" customHeight="1">
      <c r="K25627" s="1715"/>
      <c r="L25627" s="1715"/>
    </row>
    <row r="25628" spans="11:12" ht="15" customHeight="1">
      <c r="K25628" s="1715"/>
      <c r="L25628" s="1715"/>
    </row>
    <row r="25629" spans="11:12" ht="15" customHeight="1">
      <c r="K25629" s="1715"/>
      <c r="L25629" s="1715"/>
    </row>
    <row r="25630" spans="11:12" ht="15" customHeight="1">
      <c r="K25630" s="1715"/>
      <c r="L25630" s="1715"/>
    </row>
    <row r="25631" spans="11:12" ht="15" customHeight="1">
      <c r="K25631" s="1715"/>
      <c r="L25631" s="1715"/>
    </row>
    <row r="25632" spans="11:12" ht="15" customHeight="1">
      <c r="K25632" s="1715"/>
      <c r="L25632" s="1715"/>
    </row>
    <row r="25633" spans="11:12" ht="15" customHeight="1">
      <c r="K25633" s="1715"/>
      <c r="L25633" s="1715"/>
    </row>
    <row r="25634" spans="11:12" ht="15" customHeight="1">
      <c r="K25634" s="1715"/>
      <c r="L25634" s="1715"/>
    </row>
    <row r="25635" spans="11:12" ht="15" customHeight="1">
      <c r="K25635" s="1715"/>
      <c r="L25635" s="1715"/>
    </row>
    <row r="25636" spans="11:12" ht="15" customHeight="1">
      <c r="K25636" s="1715"/>
      <c r="L25636" s="1715"/>
    </row>
    <row r="25637" spans="11:12" ht="15" customHeight="1">
      <c r="K25637" s="1715"/>
      <c r="L25637" s="1715"/>
    </row>
    <row r="25638" spans="11:12" ht="15" customHeight="1">
      <c r="K25638" s="1715"/>
      <c r="L25638" s="1715"/>
    </row>
    <row r="25639" spans="11:12" ht="15" customHeight="1">
      <c r="K25639" s="1715"/>
      <c r="L25639" s="1715"/>
    </row>
    <row r="25640" spans="11:12" ht="15" customHeight="1">
      <c r="K25640" s="1715"/>
      <c r="L25640" s="1715"/>
    </row>
    <row r="25641" spans="11:12" ht="15" customHeight="1">
      <c r="K25641" s="1715"/>
      <c r="L25641" s="1715"/>
    </row>
    <row r="25642" spans="11:12" ht="15" customHeight="1">
      <c r="K25642" s="1715"/>
      <c r="L25642" s="1715"/>
    </row>
    <row r="25643" spans="11:12" ht="15" customHeight="1">
      <c r="K25643" s="1715"/>
      <c r="L25643" s="1715"/>
    </row>
    <row r="25644" spans="11:12" ht="15" customHeight="1">
      <c r="K25644" s="1715"/>
      <c r="L25644" s="1715"/>
    </row>
    <row r="25645" spans="11:12" ht="15" customHeight="1">
      <c r="K25645" s="1715"/>
      <c r="L25645" s="1715"/>
    </row>
    <row r="25646" spans="11:12" ht="15" customHeight="1">
      <c r="K25646" s="1715"/>
      <c r="L25646" s="1715"/>
    </row>
    <row r="25647" spans="11:12" ht="15" customHeight="1">
      <c r="K25647" s="1715"/>
      <c r="L25647" s="1715"/>
    </row>
    <row r="25648" spans="11:12" ht="15" customHeight="1">
      <c r="K25648" s="1715"/>
      <c r="L25648" s="1715"/>
    </row>
    <row r="25649" spans="11:12" ht="15" customHeight="1">
      <c r="K25649" s="1715"/>
      <c r="L25649" s="1715"/>
    </row>
    <row r="25650" spans="11:12" ht="15" customHeight="1">
      <c r="K25650" s="1715"/>
      <c r="L25650" s="1715"/>
    </row>
    <row r="25651" spans="11:12" ht="15" customHeight="1">
      <c r="K25651" s="1715"/>
      <c r="L25651" s="1715"/>
    </row>
    <row r="25652" spans="11:12" ht="15" customHeight="1">
      <c r="K25652" s="1715"/>
      <c r="L25652" s="1715"/>
    </row>
    <row r="25653" spans="11:12" ht="15" customHeight="1">
      <c r="K25653" s="1715"/>
      <c r="L25653" s="1715"/>
    </row>
    <row r="25654" spans="11:12" ht="15" customHeight="1">
      <c r="K25654" s="1715"/>
      <c r="L25654" s="1715"/>
    </row>
    <row r="25655" spans="11:12" ht="15" customHeight="1">
      <c r="K25655" s="1715"/>
      <c r="L25655" s="1715"/>
    </row>
    <row r="25656" spans="11:12" ht="15" customHeight="1">
      <c r="K25656" s="1715"/>
      <c r="L25656" s="1715"/>
    </row>
    <row r="25657" spans="11:12" ht="15" customHeight="1">
      <c r="K25657" s="1715"/>
      <c r="L25657" s="1715"/>
    </row>
    <row r="25658" spans="11:12" ht="15" customHeight="1">
      <c r="K25658" s="1715"/>
      <c r="L25658" s="1715"/>
    </row>
    <row r="25659" spans="11:12" ht="15" customHeight="1">
      <c r="K25659" s="1715"/>
      <c r="L25659" s="1715"/>
    </row>
    <row r="25660" spans="11:12" ht="15" customHeight="1">
      <c r="K25660" s="1715"/>
      <c r="L25660" s="1715"/>
    </row>
    <row r="25661" spans="11:12" ht="15" customHeight="1">
      <c r="K25661" s="1715"/>
      <c r="L25661" s="1715"/>
    </row>
    <row r="25662" spans="11:12" ht="15" customHeight="1">
      <c r="K25662" s="1715"/>
      <c r="L25662" s="1715"/>
    </row>
    <row r="25663" spans="11:12" ht="15" customHeight="1">
      <c r="K25663" s="1715"/>
      <c r="L25663" s="1715"/>
    </row>
    <row r="25664" spans="11:12" ht="15" customHeight="1">
      <c r="K25664" s="1715"/>
      <c r="L25664" s="1715"/>
    </row>
    <row r="25665" spans="11:12" ht="15" customHeight="1">
      <c r="K25665" s="1715"/>
      <c r="L25665" s="1715"/>
    </row>
    <row r="25666" spans="11:12" ht="15" customHeight="1">
      <c r="K25666" s="1715"/>
      <c r="L25666" s="1715"/>
    </row>
    <row r="25667" spans="11:12" ht="15" customHeight="1">
      <c r="K25667" s="1715"/>
      <c r="L25667" s="1715"/>
    </row>
    <row r="25668" spans="11:12" ht="15" customHeight="1">
      <c r="K25668" s="1715"/>
      <c r="L25668" s="1715"/>
    </row>
    <row r="25669" spans="11:12" ht="15" customHeight="1">
      <c r="K25669" s="1715"/>
      <c r="L25669" s="1715"/>
    </row>
    <row r="25670" spans="11:12" ht="15" customHeight="1">
      <c r="K25670" s="1715"/>
      <c r="L25670" s="1715"/>
    </row>
    <row r="25671" spans="11:12" ht="15" customHeight="1">
      <c r="K25671" s="1715"/>
      <c r="L25671" s="1715"/>
    </row>
    <row r="25672" spans="11:12" ht="15" customHeight="1">
      <c r="K25672" s="1715"/>
      <c r="L25672" s="1715"/>
    </row>
    <row r="25673" spans="11:12" ht="15" customHeight="1">
      <c r="K25673" s="1715"/>
      <c r="L25673" s="1715"/>
    </row>
    <row r="25674" spans="11:12" ht="15" customHeight="1">
      <c r="K25674" s="1715"/>
      <c r="L25674" s="1715"/>
    </row>
    <row r="25675" spans="11:12" ht="15" customHeight="1">
      <c r="K25675" s="1715"/>
      <c r="L25675" s="1715"/>
    </row>
    <row r="25676" spans="11:12" ht="15" customHeight="1">
      <c r="K25676" s="1715"/>
      <c r="L25676" s="1715"/>
    </row>
    <row r="25677" spans="11:12" ht="15" customHeight="1">
      <c r="K25677" s="1715"/>
      <c r="L25677" s="1715"/>
    </row>
    <row r="25678" spans="11:12" ht="15" customHeight="1">
      <c r="K25678" s="1715"/>
      <c r="L25678" s="1715"/>
    </row>
    <row r="25679" spans="11:12" ht="15" customHeight="1">
      <c r="K25679" s="1715"/>
      <c r="L25679" s="1715"/>
    </row>
    <row r="25680" spans="11:12" ht="15" customHeight="1">
      <c r="K25680" s="1715"/>
      <c r="L25680" s="1715"/>
    </row>
    <row r="25681" spans="11:12" ht="15" customHeight="1">
      <c r="K25681" s="1715"/>
      <c r="L25681" s="1715"/>
    </row>
    <row r="25682" spans="11:12" ht="15" customHeight="1">
      <c r="K25682" s="1715"/>
      <c r="L25682" s="1715"/>
    </row>
    <row r="25683" spans="11:12" ht="15" customHeight="1">
      <c r="K25683" s="1715"/>
      <c r="L25683" s="1715"/>
    </row>
    <row r="25684" spans="11:12" ht="15" customHeight="1">
      <c r="K25684" s="1715"/>
      <c r="L25684" s="1715"/>
    </row>
    <row r="25685" spans="11:12" ht="15" customHeight="1">
      <c r="K25685" s="1715"/>
      <c r="L25685" s="1715"/>
    </row>
    <row r="25686" spans="11:12" ht="15" customHeight="1">
      <c r="K25686" s="1715"/>
      <c r="L25686" s="1715"/>
    </row>
    <row r="25687" spans="11:12" ht="15" customHeight="1">
      <c r="K25687" s="1715"/>
      <c r="L25687" s="1715"/>
    </row>
    <row r="25688" spans="11:12" ht="15" customHeight="1">
      <c r="K25688" s="1715"/>
      <c r="L25688" s="1715"/>
    </row>
    <row r="25689" spans="11:12" ht="15" customHeight="1">
      <c r="K25689" s="1715"/>
      <c r="L25689" s="1715"/>
    </row>
    <row r="25690" spans="11:12" ht="15" customHeight="1">
      <c r="K25690" s="1715"/>
      <c r="L25690" s="1715"/>
    </row>
    <row r="25691" spans="11:12" ht="15" customHeight="1">
      <c r="K25691" s="1715"/>
      <c r="L25691" s="1715"/>
    </row>
    <row r="25692" spans="11:12" ht="15" customHeight="1">
      <c r="K25692" s="1715"/>
      <c r="L25692" s="1715"/>
    </row>
    <row r="25693" spans="11:12" ht="15" customHeight="1">
      <c r="K25693" s="1715"/>
      <c r="L25693" s="1715"/>
    </row>
    <row r="25694" spans="11:12" ht="15" customHeight="1">
      <c r="K25694" s="1715"/>
      <c r="L25694" s="1715"/>
    </row>
    <row r="25695" spans="11:12" ht="15" customHeight="1">
      <c r="K25695" s="1715"/>
      <c r="L25695" s="1715"/>
    </row>
    <row r="25696" spans="11:12" ht="15" customHeight="1">
      <c r="K25696" s="1715"/>
      <c r="L25696" s="1715"/>
    </row>
    <row r="25697" spans="11:12" ht="15" customHeight="1">
      <c r="K25697" s="1715"/>
      <c r="L25697" s="1715"/>
    </row>
    <row r="25698" spans="11:12" ht="15" customHeight="1">
      <c r="K25698" s="1715"/>
      <c r="L25698" s="1715"/>
    </row>
    <row r="25699" spans="11:12" ht="15" customHeight="1">
      <c r="K25699" s="1715"/>
      <c r="L25699" s="1715"/>
    </row>
    <row r="25700" spans="11:12" ht="15" customHeight="1">
      <c r="K25700" s="1715"/>
      <c r="L25700" s="1715"/>
    </row>
    <row r="25701" spans="11:12" ht="15" customHeight="1">
      <c r="K25701" s="1715"/>
      <c r="L25701" s="1715"/>
    </row>
    <row r="25702" spans="11:12" ht="15" customHeight="1">
      <c r="K25702" s="1715"/>
      <c r="L25702" s="1715"/>
    </row>
    <row r="25703" spans="11:12" ht="15" customHeight="1">
      <c r="K25703" s="1715"/>
      <c r="L25703" s="1715"/>
    </row>
    <row r="25704" spans="11:12" ht="15" customHeight="1">
      <c r="K25704" s="1715"/>
      <c r="L25704" s="1715"/>
    </row>
    <row r="25705" spans="11:12" ht="15" customHeight="1">
      <c r="K25705" s="1715"/>
      <c r="L25705" s="1715"/>
    </row>
    <row r="25706" spans="11:12" ht="15" customHeight="1">
      <c r="K25706" s="1715"/>
      <c r="L25706" s="1715"/>
    </row>
    <row r="25707" spans="11:12" ht="15" customHeight="1">
      <c r="K25707" s="1715"/>
      <c r="L25707" s="1715"/>
    </row>
    <row r="25708" spans="11:12" ht="15" customHeight="1">
      <c r="K25708" s="1715"/>
      <c r="L25708" s="1715"/>
    </row>
    <row r="25709" spans="11:12" ht="15" customHeight="1">
      <c r="K25709" s="1715"/>
      <c r="L25709" s="1715"/>
    </row>
    <row r="25710" spans="11:12" ht="15" customHeight="1">
      <c r="K25710" s="1715"/>
      <c r="L25710" s="1715"/>
    </row>
    <row r="25711" spans="11:12" ht="15" customHeight="1">
      <c r="K25711" s="1715"/>
      <c r="L25711" s="1715"/>
    </row>
    <row r="25712" spans="11:12" ht="15" customHeight="1">
      <c r="K25712" s="1715"/>
      <c r="L25712" s="1715"/>
    </row>
    <row r="25713" spans="11:12" ht="15" customHeight="1">
      <c r="K25713" s="1715"/>
      <c r="L25713" s="1715"/>
    </row>
    <row r="25714" spans="11:12" ht="15" customHeight="1">
      <c r="K25714" s="1715"/>
      <c r="L25714" s="1715"/>
    </row>
    <row r="25715" spans="11:12" ht="15" customHeight="1">
      <c r="K25715" s="1715"/>
      <c r="L25715" s="1715"/>
    </row>
    <row r="25716" spans="11:12" ht="15" customHeight="1">
      <c r="K25716" s="1715"/>
      <c r="L25716" s="1715"/>
    </row>
    <row r="25717" spans="11:12" ht="15" customHeight="1">
      <c r="K25717" s="1715"/>
      <c r="L25717" s="1715"/>
    </row>
    <row r="25718" spans="11:12" ht="15" customHeight="1">
      <c r="K25718" s="1715"/>
      <c r="L25718" s="1715"/>
    </row>
    <row r="25719" spans="11:12" ht="15" customHeight="1">
      <c r="K25719" s="1715"/>
      <c r="L25719" s="1715"/>
    </row>
    <row r="25720" spans="11:12" ht="15" customHeight="1">
      <c r="K25720" s="1715"/>
      <c r="L25720" s="1715"/>
    </row>
    <row r="25721" spans="11:12" ht="15" customHeight="1">
      <c r="K25721" s="1715"/>
      <c r="L25721" s="1715"/>
    </row>
    <row r="25722" spans="11:12" ht="15" customHeight="1">
      <c r="K25722" s="1715"/>
      <c r="L25722" s="1715"/>
    </row>
    <row r="25723" spans="11:12" ht="15" customHeight="1">
      <c r="K25723" s="1715"/>
      <c r="L25723" s="1715"/>
    </row>
    <row r="25724" spans="11:12" ht="15" customHeight="1">
      <c r="K25724" s="1715"/>
      <c r="L25724" s="1715"/>
    </row>
    <row r="25725" spans="11:12" ht="15" customHeight="1">
      <c r="K25725" s="1715"/>
      <c r="L25725" s="1715"/>
    </row>
    <row r="25726" spans="11:12" ht="15" customHeight="1">
      <c r="K25726" s="1715"/>
      <c r="L25726" s="1715"/>
    </row>
    <row r="25727" spans="11:12" ht="15" customHeight="1">
      <c r="K25727" s="1715"/>
      <c r="L25727" s="1715"/>
    </row>
    <row r="25728" spans="11:12" ht="15" customHeight="1">
      <c r="K25728" s="1715"/>
      <c r="L25728" s="1715"/>
    </row>
    <row r="25729" spans="11:12" ht="15" customHeight="1">
      <c r="K25729" s="1715"/>
      <c r="L25729" s="1715"/>
    </row>
    <row r="25730" spans="11:12" ht="15" customHeight="1">
      <c r="K25730" s="1715"/>
      <c r="L25730" s="1715"/>
    </row>
    <row r="25731" spans="11:12" ht="15" customHeight="1">
      <c r="K25731" s="1715"/>
      <c r="L25731" s="1715"/>
    </row>
    <row r="25732" spans="11:12" ht="15" customHeight="1">
      <c r="K25732" s="1715"/>
      <c r="L25732" s="1715"/>
    </row>
    <row r="25733" spans="11:12" ht="15" customHeight="1">
      <c r="K25733" s="1715"/>
      <c r="L25733" s="1715"/>
    </row>
    <row r="25734" spans="11:12" ht="15" customHeight="1">
      <c r="K25734" s="1715"/>
      <c r="L25734" s="1715"/>
    </row>
    <row r="25735" spans="11:12" ht="15" customHeight="1">
      <c r="K25735" s="1715"/>
      <c r="L25735" s="1715"/>
    </row>
    <row r="25736" spans="11:12" ht="15" customHeight="1">
      <c r="K25736" s="1715"/>
      <c r="L25736" s="1715"/>
    </row>
    <row r="25737" spans="11:12" ht="15" customHeight="1">
      <c r="K25737" s="1715"/>
      <c r="L25737" s="1715"/>
    </row>
    <row r="25738" spans="11:12" ht="15" customHeight="1">
      <c r="K25738" s="1715"/>
      <c r="L25738" s="1715"/>
    </row>
    <row r="25739" spans="11:12" ht="15" customHeight="1">
      <c r="K25739" s="1715"/>
      <c r="L25739" s="1715"/>
    </row>
    <row r="25740" spans="11:12" ht="15" customHeight="1">
      <c r="K25740" s="1715"/>
      <c r="L25740" s="1715"/>
    </row>
    <row r="25741" spans="11:12" ht="15" customHeight="1">
      <c r="K25741" s="1715"/>
      <c r="L25741" s="1715"/>
    </row>
    <row r="25742" spans="11:12" ht="15" customHeight="1">
      <c r="K25742" s="1715"/>
      <c r="L25742" s="1715"/>
    </row>
    <row r="25743" spans="11:12" ht="15" customHeight="1">
      <c r="K25743" s="1715"/>
      <c r="L25743" s="1715"/>
    </row>
    <row r="25744" spans="11:12" ht="15" customHeight="1">
      <c r="K25744" s="1715"/>
      <c r="L25744" s="1715"/>
    </row>
    <row r="25745" spans="11:12" ht="15" customHeight="1">
      <c r="K25745" s="1715"/>
      <c r="L25745" s="1715"/>
    </row>
    <row r="25746" spans="11:12" ht="15" customHeight="1">
      <c r="K25746" s="1715"/>
      <c r="L25746" s="1715"/>
    </row>
    <row r="25747" spans="11:12" ht="15" customHeight="1">
      <c r="K25747" s="1715"/>
      <c r="L25747" s="1715"/>
    </row>
    <row r="25748" spans="11:12" ht="15" customHeight="1">
      <c r="K25748" s="1715"/>
      <c r="L25748" s="1715"/>
    </row>
    <row r="25749" spans="11:12" ht="15" customHeight="1">
      <c r="K25749" s="1715"/>
      <c r="L25749" s="1715"/>
    </row>
    <row r="25750" spans="11:12" ht="15" customHeight="1">
      <c r="K25750" s="1715"/>
      <c r="L25750" s="1715"/>
    </row>
    <row r="25751" spans="11:12" ht="15" customHeight="1">
      <c r="K25751" s="1715"/>
      <c r="L25751" s="1715"/>
    </row>
    <row r="25752" spans="11:12" ht="15" customHeight="1">
      <c r="K25752" s="1715"/>
      <c r="L25752" s="1715"/>
    </row>
    <row r="25753" spans="11:12" ht="15" customHeight="1">
      <c r="K25753" s="1715"/>
      <c r="L25753" s="1715"/>
    </row>
    <row r="25754" spans="11:12" ht="15" customHeight="1">
      <c r="K25754" s="1715"/>
      <c r="L25754" s="1715"/>
    </row>
    <row r="25755" spans="11:12" ht="15" customHeight="1">
      <c r="K25755" s="1715"/>
      <c r="L25755" s="1715"/>
    </row>
    <row r="25756" spans="11:12" ht="15" customHeight="1">
      <c r="K25756" s="1715"/>
      <c r="L25756" s="1715"/>
    </row>
    <row r="25757" spans="11:12" ht="15" customHeight="1">
      <c r="K25757" s="1715"/>
      <c r="L25757" s="1715"/>
    </row>
    <row r="25758" spans="11:12" ht="15" customHeight="1">
      <c r="K25758" s="1715"/>
      <c r="L25758" s="1715"/>
    </row>
    <row r="25759" spans="11:12" ht="15" customHeight="1">
      <c r="K25759" s="1715"/>
      <c r="L25759" s="1715"/>
    </row>
    <row r="25760" spans="11:12" ht="15" customHeight="1">
      <c r="K25760" s="1715"/>
      <c r="L25760" s="1715"/>
    </row>
    <row r="25761" spans="11:12" ht="15" customHeight="1">
      <c r="K25761" s="1715"/>
      <c r="L25761" s="1715"/>
    </row>
    <row r="25762" spans="11:12" ht="15" customHeight="1">
      <c r="K25762" s="1715"/>
      <c r="L25762" s="1715"/>
    </row>
    <row r="25763" spans="11:12" ht="15" customHeight="1">
      <c r="K25763" s="1715"/>
      <c r="L25763" s="1715"/>
    </row>
    <row r="25764" spans="11:12" ht="15" customHeight="1">
      <c r="K25764" s="1715"/>
      <c r="L25764" s="1715"/>
    </row>
    <row r="25765" spans="11:12" ht="15" customHeight="1">
      <c r="K25765" s="1715"/>
      <c r="L25765" s="1715"/>
    </row>
    <row r="25766" spans="11:12" ht="15" customHeight="1">
      <c r="K25766" s="1715"/>
      <c r="L25766" s="1715"/>
    </row>
    <row r="25767" spans="11:12" ht="15" customHeight="1">
      <c r="K25767" s="1715"/>
      <c r="L25767" s="1715"/>
    </row>
    <row r="25768" spans="11:12" ht="15" customHeight="1">
      <c r="K25768" s="1715"/>
      <c r="L25768" s="1715"/>
    </row>
    <row r="25769" spans="11:12" ht="15" customHeight="1">
      <c r="K25769" s="1715"/>
      <c r="L25769" s="1715"/>
    </row>
    <row r="25770" spans="11:12" ht="15" customHeight="1">
      <c r="K25770" s="1715"/>
      <c r="L25770" s="1715"/>
    </row>
    <row r="25771" spans="11:12" ht="15" customHeight="1">
      <c r="K25771" s="1715"/>
      <c r="L25771" s="1715"/>
    </row>
    <row r="25772" spans="11:12" ht="15" customHeight="1">
      <c r="K25772" s="1715"/>
      <c r="L25772" s="1715"/>
    </row>
    <row r="25773" spans="11:12" ht="15" customHeight="1">
      <c r="K25773" s="1715"/>
      <c r="L25773" s="1715"/>
    </row>
    <row r="25774" spans="11:12" ht="15" customHeight="1">
      <c r="K25774" s="1715"/>
      <c r="L25774" s="1715"/>
    </row>
    <row r="25775" spans="11:12" ht="15" customHeight="1">
      <c r="K25775" s="1715"/>
      <c r="L25775" s="1715"/>
    </row>
    <row r="25776" spans="11:12" ht="15" customHeight="1">
      <c r="K25776" s="1715"/>
      <c r="L25776" s="1715"/>
    </row>
    <row r="25777" spans="11:12" ht="15" customHeight="1">
      <c r="K25777" s="1715"/>
      <c r="L25777" s="1715"/>
    </row>
    <row r="25778" spans="11:12" ht="15" customHeight="1">
      <c r="K25778" s="1715"/>
      <c r="L25778" s="1715"/>
    </row>
    <row r="25779" spans="11:12" ht="15" customHeight="1">
      <c r="K25779" s="1715"/>
      <c r="L25779" s="1715"/>
    </row>
    <row r="25780" spans="11:12" ht="15" customHeight="1">
      <c r="K25780" s="1715"/>
      <c r="L25780" s="1715"/>
    </row>
    <row r="25781" spans="11:12" ht="15" customHeight="1">
      <c r="K25781" s="1715"/>
      <c r="L25781" s="1715"/>
    </row>
    <row r="25782" spans="11:12" ht="15" customHeight="1">
      <c r="K25782" s="1715"/>
      <c r="L25782" s="1715"/>
    </row>
    <row r="25783" spans="11:12" ht="15" customHeight="1">
      <c r="K25783" s="1715"/>
      <c r="L25783" s="1715"/>
    </row>
    <row r="25784" spans="11:12" ht="15" customHeight="1">
      <c r="K25784" s="1715"/>
      <c r="L25784" s="1715"/>
    </row>
    <row r="25785" spans="11:12" ht="15" customHeight="1">
      <c r="K25785" s="1715"/>
      <c r="L25785" s="1715"/>
    </row>
    <row r="25786" spans="11:12" ht="15" customHeight="1">
      <c r="K25786" s="1715"/>
      <c r="L25786" s="1715"/>
    </row>
    <row r="25787" spans="11:12" ht="15" customHeight="1">
      <c r="K25787" s="1715"/>
      <c r="L25787" s="1715"/>
    </row>
    <row r="25788" spans="11:12" ht="15" customHeight="1">
      <c r="K25788" s="1715"/>
      <c r="L25788" s="1715"/>
    </row>
    <row r="25789" spans="11:12" ht="15" customHeight="1">
      <c r="K25789" s="1715"/>
      <c r="L25789" s="1715"/>
    </row>
    <row r="25790" spans="11:12" ht="15" customHeight="1">
      <c r="K25790" s="1715"/>
      <c r="L25790" s="1715"/>
    </row>
    <row r="25791" spans="11:12" ht="15" customHeight="1">
      <c r="K25791" s="1715"/>
      <c r="L25791" s="1715"/>
    </row>
    <row r="25792" spans="11:12" ht="15" customHeight="1">
      <c r="K25792" s="1715"/>
      <c r="L25792" s="1715"/>
    </row>
    <row r="25793" spans="11:12" ht="15" customHeight="1">
      <c r="K25793" s="1715"/>
      <c r="L25793" s="1715"/>
    </row>
    <row r="25794" spans="11:12" ht="15" customHeight="1">
      <c r="K25794" s="1715"/>
      <c r="L25794" s="1715"/>
    </row>
    <row r="25795" spans="11:12" ht="15" customHeight="1">
      <c r="K25795" s="1715"/>
      <c r="L25795" s="1715"/>
    </row>
    <row r="25796" spans="11:12" ht="15" customHeight="1">
      <c r="K25796" s="1715"/>
      <c r="L25796" s="1715"/>
    </row>
    <row r="25797" spans="11:12" ht="15" customHeight="1">
      <c r="K25797" s="1715"/>
      <c r="L25797" s="1715"/>
    </row>
    <row r="25798" spans="11:12" ht="15" customHeight="1">
      <c r="K25798" s="1715"/>
      <c r="L25798" s="1715"/>
    </row>
    <row r="25799" spans="11:12" ht="15" customHeight="1">
      <c r="K25799" s="1715"/>
      <c r="L25799" s="1715"/>
    </row>
    <row r="25800" spans="11:12" ht="15" customHeight="1">
      <c r="K25800" s="1715"/>
      <c r="L25800" s="1715"/>
    </row>
    <row r="25801" spans="11:12" ht="15" customHeight="1">
      <c r="K25801" s="1715"/>
      <c r="L25801" s="1715"/>
    </row>
    <row r="25802" spans="11:12" ht="15" customHeight="1">
      <c r="K25802" s="1715"/>
      <c r="L25802" s="1715"/>
    </row>
    <row r="25803" spans="11:12" ht="15" customHeight="1">
      <c r="K25803" s="1715"/>
      <c r="L25803" s="1715"/>
    </row>
    <row r="25804" spans="11:12" ht="15" customHeight="1">
      <c r="K25804" s="1715"/>
      <c r="L25804" s="1715"/>
    </row>
    <row r="25805" spans="11:12" ht="15" customHeight="1">
      <c r="K25805" s="1715"/>
      <c r="L25805" s="1715"/>
    </row>
    <row r="25806" spans="11:12" ht="15" customHeight="1">
      <c r="K25806" s="1715"/>
      <c r="L25806" s="1715"/>
    </row>
    <row r="25807" spans="11:12" ht="15" customHeight="1">
      <c r="K25807" s="1715"/>
      <c r="L25807" s="1715"/>
    </row>
    <row r="25808" spans="11:12" ht="15" customHeight="1">
      <c r="K25808" s="1715"/>
      <c r="L25808" s="1715"/>
    </row>
    <row r="25809" spans="11:12" ht="15" customHeight="1">
      <c r="K25809" s="1715"/>
      <c r="L25809" s="1715"/>
    </row>
    <row r="25810" spans="11:12" ht="15" customHeight="1">
      <c r="K25810" s="1715"/>
      <c r="L25810" s="1715"/>
    </row>
    <row r="25811" spans="11:12" ht="15" customHeight="1">
      <c r="K25811" s="1715"/>
      <c r="L25811" s="1715"/>
    </row>
    <row r="25812" spans="11:12" ht="15" customHeight="1">
      <c r="K25812" s="1715"/>
      <c r="L25812" s="1715"/>
    </row>
    <row r="25813" spans="11:12" ht="15" customHeight="1">
      <c r="K25813" s="1715"/>
      <c r="L25813" s="1715"/>
    </row>
    <row r="25814" spans="11:12" ht="15" customHeight="1">
      <c r="K25814" s="1715"/>
      <c r="L25814" s="1715"/>
    </row>
    <row r="25815" spans="11:12" ht="15" customHeight="1">
      <c r="K25815" s="1715"/>
      <c r="L25815" s="1715"/>
    </row>
    <row r="25816" spans="11:12" ht="15" customHeight="1">
      <c r="K25816" s="1715"/>
      <c r="L25816" s="1715"/>
    </row>
    <row r="25817" spans="11:12" ht="15" customHeight="1">
      <c r="K25817" s="1715"/>
      <c r="L25817" s="1715"/>
    </row>
    <row r="25818" spans="11:12" ht="15" customHeight="1">
      <c r="K25818" s="1715"/>
      <c r="L25818" s="1715"/>
    </row>
    <row r="25819" spans="11:12" ht="15" customHeight="1">
      <c r="K25819" s="1715"/>
      <c r="L25819" s="1715"/>
    </row>
    <row r="25820" spans="11:12" ht="15" customHeight="1">
      <c r="K25820" s="1715"/>
      <c r="L25820" s="1715"/>
    </row>
    <row r="25821" spans="11:12" ht="15" customHeight="1">
      <c r="K25821" s="1715"/>
      <c r="L25821" s="1715"/>
    </row>
    <row r="25822" spans="11:12" ht="15" customHeight="1">
      <c r="K25822" s="1715"/>
      <c r="L25822" s="1715"/>
    </row>
    <row r="25823" spans="11:12" ht="15" customHeight="1">
      <c r="K25823" s="1715"/>
      <c r="L25823" s="1715"/>
    </row>
    <row r="25824" spans="11:12" ht="15" customHeight="1">
      <c r="K25824" s="1715"/>
      <c r="L25824" s="1715"/>
    </row>
    <row r="25825" spans="11:12" ht="15" customHeight="1">
      <c r="K25825" s="1715"/>
      <c r="L25825" s="1715"/>
    </row>
    <row r="25826" spans="11:12" ht="15" customHeight="1">
      <c r="K25826" s="1715"/>
      <c r="L25826" s="1715"/>
    </row>
    <row r="25827" spans="11:12" ht="15" customHeight="1">
      <c r="K25827" s="1715"/>
      <c r="L25827" s="1715"/>
    </row>
    <row r="25828" spans="11:12" ht="15" customHeight="1">
      <c r="K25828" s="1715"/>
      <c r="L25828" s="1715"/>
    </row>
    <row r="25829" spans="11:12" ht="15" customHeight="1">
      <c r="K25829" s="1715"/>
      <c r="L25829" s="1715"/>
    </row>
    <row r="25830" spans="11:12" ht="15" customHeight="1">
      <c r="K25830" s="1715"/>
      <c r="L25830" s="1715"/>
    </row>
    <row r="25831" spans="11:12" ht="15" customHeight="1">
      <c r="K25831" s="1715"/>
      <c r="L25831" s="1715"/>
    </row>
    <row r="25832" spans="11:12" ht="15" customHeight="1">
      <c r="K25832" s="1715"/>
      <c r="L25832" s="1715"/>
    </row>
    <row r="25833" spans="11:12" ht="15" customHeight="1">
      <c r="K25833" s="1715"/>
      <c r="L25833" s="1715"/>
    </row>
    <row r="25834" spans="11:12" ht="15" customHeight="1">
      <c r="K25834" s="1715"/>
      <c r="L25834" s="1715"/>
    </row>
    <row r="25835" spans="11:12" ht="15" customHeight="1">
      <c r="K25835" s="1715"/>
      <c r="L25835" s="1715"/>
    </row>
    <row r="25836" spans="11:12" ht="15" customHeight="1">
      <c r="K25836" s="1715"/>
      <c r="L25836" s="1715"/>
    </row>
    <row r="25837" spans="11:12" ht="15" customHeight="1">
      <c r="K25837" s="1715"/>
      <c r="L25837" s="1715"/>
    </row>
    <row r="25838" spans="11:12" ht="15" customHeight="1">
      <c r="K25838" s="1715"/>
      <c r="L25838" s="1715"/>
    </row>
    <row r="25839" spans="11:12" ht="15" customHeight="1">
      <c r="K25839" s="1715"/>
      <c r="L25839" s="1715"/>
    </row>
    <row r="25840" spans="11:12" ht="15" customHeight="1">
      <c r="K25840" s="1715"/>
      <c r="L25840" s="1715"/>
    </row>
    <row r="25841" spans="11:12" ht="15" customHeight="1">
      <c r="K25841" s="1715"/>
      <c r="L25841" s="1715"/>
    </row>
    <row r="25842" spans="11:12" ht="15" customHeight="1">
      <c r="K25842" s="1715"/>
      <c r="L25842" s="1715"/>
    </row>
    <row r="25843" spans="11:12" ht="15" customHeight="1">
      <c r="K25843" s="1715"/>
      <c r="L25843" s="1715"/>
    </row>
    <row r="25844" spans="11:12" ht="15" customHeight="1">
      <c r="K25844" s="1715"/>
      <c r="L25844" s="1715"/>
    </row>
    <row r="25845" spans="11:12" ht="15" customHeight="1">
      <c r="K25845" s="1715"/>
      <c r="L25845" s="1715"/>
    </row>
    <row r="25846" spans="11:12" ht="15" customHeight="1">
      <c r="K25846" s="1715"/>
      <c r="L25846" s="1715"/>
    </row>
    <row r="25847" spans="11:12" ht="15" customHeight="1">
      <c r="K25847" s="1715"/>
      <c r="L25847" s="1715"/>
    </row>
    <row r="25848" spans="11:12" ht="15" customHeight="1">
      <c r="K25848" s="1715"/>
      <c r="L25848" s="1715"/>
    </row>
    <row r="25849" spans="11:12" ht="15" customHeight="1">
      <c r="K25849" s="1715"/>
      <c r="L25849" s="1715"/>
    </row>
    <row r="25850" spans="11:12" ht="15" customHeight="1">
      <c r="K25850" s="1715"/>
      <c r="L25850" s="1715"/>
    </row>
    <row r="25851" spans="11:12" ht="15" customHeight="1">
      <c r="K25851" s="1715"/>
      <c r="L25851" s="1715"/>
    </row>
    <row r="25852" spans="11:12" ht="15" customHeight="1">
      <c r="K25852" s="1715"/>
      <c r="L25852" s="1715"/>
    </row>
    <row r="25853" spans="11:12" ht="15" customHeight="1">
      <c r="K25853" s="1715"/>
      <c r="L25853" s="1715"/>
    </row>
    <row r="25854" spans="11:12" ht="15" customHeight="1">
      <c r="K25854" s="1715"/>
      <c r="L25854" s="1715"/>
    </row>
    <row r="25855" spans="11:12" ht="15" customHeight="1">
      <c r="K25855" s="1715"/>
      <c r="L25855" s="1715"/>
    </row>
    <row r="25856" spans="11:12" ht="15" customHeight="1">
      <c r="K25856" s="1715"/>
      <c r="L25856" s="1715"/>
    </row>
    <row r="25857" spans="11:12" ht="15" customHeight="1">
      <c r="K25857" s="1715"/>
      <c r="L25857" s="1715"/>
    </row>
    <row r="25858" spans="11:12" ht="15" customHeight="1">
      <c r="K25858" s="1715"/>
      <c r="L25858" s="1715"/>
    </row>
    <row r="25859" spans="11:12" ht="15" customHeight="1">
      <c r="K25859" s="1715"/>
      <c r="L25859" s="1715"/>
    </row>
    <row r="25860" spans="11:12" ht="15" customHeight="1">
      <c r="K25860" s="1715"/>
      <c r="L25860" s="1715"/>
    </row>
    <row r="25861" spans="11:12" ht="15" customHeight="1">
      <c r="K25861" s="1715"/>
      <c r="L25861" s="1715"/>
    </row>
    <row r="25862" spans="11:12" ht="15" customHeight="1">
      <c r="K25862" s="1715"/>
      <c r="L25862" s="1715"/>
    </row>
    <row r="25863" spans="11:12" ht="15" customHeight="1">
      <c r="K25863" s="1715"/>
      <c r="L25863" s="1715"/>
    </row>
    <row r="25864" spans="11:12" ht="15" customHeight="1">
      <c r="K25864" s="1715"/>
      <c r="L25864" s="1715"/>
    </row>
    <row r="25865" spans="11:12" ht="15" customHeight="1">
      <c r="K25865" s="1715"/>
      <c r="L25865" s="1715"/>
    </row>
    <row r="25866" spans="11:12" ht="15" customHeight="1">
      <c r="K25866" s="1715"/>
      <c r="L25866" s="1715"/>
    </row>
    <row r="25867" spans="11:12" ht="15" customHeight="1">
      <c r="K25867" s="1715"/>
      <c r="L25867" s="1715"/>
    </row>
    <row r="25868" spans="11:12" ht="15" customHeight="1">
      <c r="K25868" s="1715"/>
      <c r="L25868" s="1715"/>
    </row>
    <row r="25869" spans="11:12" ht="15" customHeight="1">
      <c r="K25869" s="1715"/>
      <c r="L25869" s="1715"/>
    </row>
    <row r="25870" spans="11:12" ht="15" customHeight="1">
      <c r="K25870" s="1715"/>
      <c r="L25870" s="1715"/>
    </row>
    <row r="25871" spans="11:12" ht="15" customHeight="1">
      <c r="K25871" s="1715"/>
      <c r="L25871" s="1715"/>
    </row>
    <row r="25872" spans="11:12" ht="15" customHeight="1">
      <c r="K25872" s="1715"/>
      <c r="L25872" s="1715"/>
    </row>
    <row r="25873" spans="11:12" ht="15" customHeight="1">
      <c r="K25873" s="1715"/>
      <c r="L25873" s="1715"/>
    </row>
    <row r="25874" spans="11:12" ht="15" customHeight="1">
      <c r="K25874" s="1715"/>
      <c r="L25874" s="1715"/>
    </row>
    <row r="25875" spans="11:12" ht="15" customHeight="1">
      <c r="K25875" s="1715"/>
      <c r="L25875" s="1715"/>
    </row>
    <row r="25876" spans="11:12" ht="15" customHeight="1">
      <c r="K25876" s="1715"/>
      <c r="L25876" s="1715"/>
    </row>
    <row r="25877" spans="11:12" ht="15" customHeight="1">
      <c r="K25877" s="1715"/>
      <c r="L25877" s="1715"/>
    </row>
    <row r="25878" spans="11:12" ht="15" customHeight="1">
      <c r="K25878" s="1715"/>
      <c r="L25878" s="1715"/>
    </row>
    <row r="25879" spans="11:12" ht="15" customHeight="1">
      <c r="K25879" s="1715"/>
      <c r="L25879" s="1715"/>
    </row>
    <row r="25880" spans="11:12" ht="15" customHeight="1">
      <c r="K25880" s="1715"/>
      <c r="L25880" s="1715"/>
    </row>
    <row r="25881" spans="11:12" ht="15" customHeight="1">
      <c r="K25881" s="1715"/>
      <c r="L25881" s="1715"/>
    </row>
    <row r="25882" spans="11:12" ht="15" customHeight="1">
      <c r="K25882" s="1715"/>
      <c r="L25882" s="1715"/>
    </row>
    <row r="25883" spans="11:12" ht="15" customHeight="1">
      <c r="K25883" s="1715"/>
      <c r="L25883" s="1715"/>
    </row>
    <row r="25884" spans="11:12" ht="15" customHeight="1">
      <c r="K25884" s="1715"/>
      <c r="L25884" s="1715"/>
    </row>
    <row r="25885" spans="11:12" ht="15" customHeight="1">
      <c r="K25885" s="1715"/>
      <c r="L25885" s="1715"/>
    </row>
    <row r="25886" spans="11:12" ht="15" customHeight="1">
      <c r="K25886" s="1715"/>
      <c r="L25886" s="1715"/>
    </row>
    <row r="25887" spans="11:12" ht="15" customHeight="1">
      <c r="K25887" s="1715"/>
      <c r="L25887" s="1715"/>
    </row>
    <row r="25888" spans="11:12" ht="15" customHeight="1">
      <c r="K25888" s="1715"/>
      <c r="L25888" s="1715"/>
    </row>
    <row r="25889" spans="11:12" ht="15" customHeight="1">
      <c r="K25889" s="1715"/>
      <c r="L25889" s="1715"/>
    </row>
    <row r="25890" spans="11:12" ht="15" customHeight="1">
      <c r="K25890" s="1715"/>
      <c r="L25890" s="1715"/>
    </row>
    <row r="25891" spans="11:12" ht="15" customHeight="1">
      <c r="K25891" s="1715"/>
      <c r="L25891" s="1715"/>
    </row>
    <row r="25892" spans="11:12" ht="15" customHeight="1">
      <c r="K25892" s="1715"/>
      <c r="L25892" s="1715"/>
    </row>
    <row r="25893" spans="11:12" ht="15" customHeight="1">
      <c r="K25893" s="1715"/>
      <c r="L25893" s="1715"/>
    </row>
    <row r="25894" spans="11:12" ht="15" customHeight="1">
      <c r="K25894" s="1715"/>
      <c r="L25894" s="1715"/>
    </row>
    <row r="25895" spans="11:12" ht="15" customHeight="1">
      <c r="K25895" s="1715"/>
      <c r="L25895" s="1715"/>
    </row>
    <row r="25896" spans="11:12" ht="15" customHeight="1">
      <c r="K25896" s="1715"/>
      <c r="L25896" s="1715"/>
    </row>
    <row r="25897" spans="11:12" ht="15" customHeight="1">
      <c r="K25897" s="1715"/>
      <c r="L25897" s="1715"/>
    </row>
    <row r="25898" spans="11:12" ht="15" customHeight="1">
      <c r="K25898" s="1715"/>
      <c r="L25898" s="1715"/>
    </row>
    <row r="25899" spans="11:12" ht="15" customHeight="1">
      <c r="K25899" s="1715"/>
      <c r="L25899" s="1715"/>
    </row>
    <row r="25900" spans="11:12" ht="15" customHeight="1">
      <c r="K25900" s="1715"/>
      <c r="L25900" s="1715"/>
    </row>
    <row r="25901" spans="11:12" ht="15" customHeight="1">
      <c r="K25901" s="1715"/>
      <c r="L25901" s="1715"/>
    </row>
    <row r="25902" spans="11:12" ht="15" customHeight="1">
      <c r="K25902" s="1715"/>
      <c r="L25902" s="1715"/>
    </row>
    <row r="25903" spans="11:12" ht="15" customHeight="1">
      <c r="K25903" s="1715"/>
      <c r="L25903" s="1715"/>
    </row>
    <row r="25904" spans="11:12" ht="15" customHeight="1">
      <c r="K25904" s="1715"/>
      <c r="L25904" s="1715"/>
    </row>
    <row r="25905" spans="11:12" ht="15" customHeight="1">
      <c r="K25905" s="1715"/>
      <c r="L25905" s="1715"/>
    </row>
    <row r="25906" spans="11:12" ht="15" customHeight="1">
      <c r="K25906" s="1715"/>
      <c r="L25906" s="1715"/>
    </row>
    <row r="25907" spans="11:12" ht="15" customHeight="1">
      <c r="K25907" s="1715"/>
      <c r="L25907" s="1715"/>
    </row>
    <row r="25908" spans="11:12" ht="15" customHeight="1">
      <c r="K25908" s="1715"/>
      <c r="L25908" s="1715"/>
    </row>
    <row r="25909" spans="11:12" ht="15" customHeight="1">
      <c r="K25909" s="1715"/>
      <c r="L25909" s="1715"/>
    </row>
    <row r="25910" spans="11:12" ht="15" customHeight="1">
      <c r="K25910" s="1715"/>
      <c r="L25910" s="1715"/>
    </row>
    <row r="25911" spans="11:12" ht="15" customHeight="1">
      <c r="K25911" s="1715"/>
      <c r="L25911" s="1715"/>
    </row>
    <row r="25912" spans="11:12" ht="15" customHeight="1">
      <c r="K25912" s="1715"/>
      <c r="L25912" s="1715"/>
    </row>
    <row r="25913" spans="11:12" ht="15" customHeight="1">
      <c r="K25913" s="1715"/>
      <c r="L25913" s="1715"/>
    </row>
    <row r="25914" spans="11:12" ht="15" customHeight="1">
      <c r="K25914" s="1715"/>
      <c r="L25914" s="1715"/>
    </row>
    <row r="25915" spans="11:12" ht="15" customHeight="1">
      <c r="K25915" s="1715"/>
      <c r="L25915" s="1715"/>
    </row>
    <row r="25916" spans="11:12" ht="15" customHeight="1">
      <c r="K25916" s="1715"/>
      <c r="L25916" s="1715"/>
    </row>
    <row r="25917" spans="11:12" ht="15" customHeight="1">
      <c r="K25917" s="1715"/>
      <c r="L25917" s="1715"/>
    </row>
    <row r="25918" spans="11:12" ht="15" customHeight="1">
      <c r="K25918" s="1715"/>
      <c r="L25918" s="1715"/>
    </row>
    <row r="25919" spans="11:12" ht="15" customHeight="1">
      <c r="K25919" s="1715"/>
      <c r="L25919" s="1715"/>
    </row>
    <row r="25920" spans="11:12" ht="15" customHeight="1">
      <c r="K25920" s="1715"/>
      <c r="L25920" s="1715"/>
    </row>
    <row r="25921" spans="11:12" ht="15" customHeight="1">
      <c r="K25921" s="1715"/>
      <c r="L25921" s="1715"/>
    </row>
    <row r="25922" spans="11:12" ht="15" customHeight="1">
      <c r="K25922" s="1715"/>
      <c r="L25922" s="1715"/>
    </row>
    <row r="25923" spans="11:12" ht="15" customHeight="1">
      <c r="K25923" s="1715"/>
      <c r="L25923" s="1715"/>
    </row>
    <row r="25924" spans="11:12" ht="15" customHeight="1">
      <c r="K25924" s="1715"/>
      <c r="L25924" s="1715"/>
    </row>
    <row r="25925" spans="11:12" ht="15" customHeight="1">
      <c r="K25925" s="1715"/>
      <c r="L25925" s="1715"/>
    </row>
    <row r="25926" spans="11:12" ht="15" customHeight="1">
      <c r="K25926" s="1715"/>
      <c r="L25926" s="1715"/>
    </row>
    <row r="25927" spans="11:12" ht="15" customHeight="1">
      <c r="K25927" s="1715"/>
      <c r="L25927" s="1715"/>
    </row>
    <row r="25928" spans="11:12" ht="15" customHeight="1">
      <c r="K25928" s="1715"/>
      <c r="L25928" s="1715"/>
    </row>
    <row r="25929" spans="11:12" ht="15" customHeight="1">
      <c r="K25929" s="1715"/>
      <c r="L25929" s="1715"/>
    </row>
    <row r="25930" spans="11:12" ht="15" customHeight="1">
      <c r="K25930" s="1715"/>
      <c r="L25930" s="1715"/>
    </row>
    <row r="25931" spans="11:12" ht="15" customHeight="1">
      <c r="K25931" s="1715"/>
      <c r="L25931" s="1715"/>
    </row>
    <row r="25932" spans="11:12" ht="15" customHeight="1">
      <c r="K25932" s="1715"/>
      <c r="L25932" s="1715"/>
    </row>
    <row r="25933" spans="11:12" ht="15" customHeight="1">
      <c r="K25933" s="1715"/>
      <c r="L25933" s="1715"/>
    </row>
    <row r="25934" spans="11:12" ht="15" customHeight="1">
      <c r="K25934" s="1715"/>
      <c r="L25934" s="1715"/>
    </row>
    <row r="25935" spans="11:12" ht="15" customHeight="1">
      <c r="K25935" s="1715"/>
      <c r="L25935" s="1715"/>
    </row>
    <row r="25936" spans="11:12" ht="15" customHeight="1">
      <c r="K25936" s="1715"/>
      <c r="L25936" s="1715"/>
    </row>
    <row r="25937" spans="11:12" ht="15" customHeight="1">
      <c r="K25937" s="1715"/>
      <c r="L25937" s="1715"/>
    </row>
    <row r="25938" spans="11:12" ht="15" customHeight="1">
      <c r="K25938" s="1715"/>
      <c r="L25938" s="1715"/>
    </row>
    <row r="25939" spans="11:12" ht="15" customHeight="1">
      <c r="K25939" s="1715"/>
      <c r="L25939" s="1715"/>
    </row>
    <row r="25940" spans="11:12" ht="15" customHeight="1">
      <c r="K25940" s="1715"/>
      <c r="L25940" s="1715"/>
    </row>
    <row r="25941" spans="11:12" ht="15" customHeight="1">
      <c r="K25941" s="1715"/>
      <c r="L25941" s="1715"/>
    </row>
    <row r="25942" spans="11:12" ht="15" customHeight="1">
      <c r="K25942" s="1715"/>
      <c r="L25942" s="1715"/>
    </row>
    <row r="25943" spans="11:12" ht="15" customHeight="1">
      <c r="K25943" s="1715"/>
      <c r="L25943" s="1715"/>
    </row>
    <row r="25944" spans="11:12" ht="15" customHeight="1">
      <c r="K25944" s="1715"/>
      <c r="L25944" s="1715"/>
    </row>
    <row r="25945" spans="11:12" ht="15" customHeight="1">
      <c r="K25945" s="1715"/>
      <c r="L25945" s="1715"/>
    </row>
    <row r="25946" spans="11:12" ht="15" customHeight="1">
      <c r="K25946" s="1715"/>
      <c r="L25946" s="1715"/>
    </row>
    <row r="25947" spans="11:12" ht="15" customHeight="1">
      <c r="K25947" s="1715"/>
      <c r="L25947" s="1715"/>
    </row>
    <row r="25948" spans="11:12" ht="15" customHeight="1">
      <c r="K25948" s="1715"/>
      <c r="L25948" s="1715"/>
    </row>
    <row r="25949" spans="11:12" ht="15" customHeight="1">
      <c r="K25949" s="1715"/>
      <c r="L25949" s="1715"/>
    </row>
    <row r="25950" spans="11:12" ht="15" customHeight="1">
      <c r="K25950" s="1715"/>
      <c r="L25950" s="1715"/>
    </row>
    <row r="25951" spans="11:12" ht="15" customHeight="1">
      <c r="K25951" s="1715"/>
      <c r="L25951" s="1715"/>
    </row>
    <row r="25952" spans="11:12" ht="15" customHeight="1">
      <c r="K25952" s="1715"/>
      <c r="L25952" s="1715"/>
    </row>
    <row r="25953" spans="11:12" ht="15" customHeight="1">
      <c r="K25953" s="1715"/>
      <c r="L25953" s="1715"/>
    </row>
    <row r="25954" spans="11:12" ht="15" customHeight="1">
      <c r="K25954" s="1715"/>
      <c r="L25954" s="1715"/>
    </row>
    <row r="25955" spans="11:12" ht="15" customHeight="1">
      <c r="K25955" s="1715"/>
      <c r="L25955" s="1715"/>
    </row>
    <row r="25956" spans="11:12" ht="15" customHeight="1">
      <c r="K25956" s="1715"/>
      <c r="L25956" s="1715"/>
    </row>
    <row r="25957" spans="11:12" ht="15" customHeight="1">
      <c r="K25957" s="1715"/>
      <c r="L25957" s="1715"/>
    </row>
    <row r="25958" spans="11:12" ht="15" customHeight="1">
      <c r="K25958" s="1715"/>
      <c r="L25958" s="1715"/>
    </row>
    <row r="25959" spans="11:12" ht="15" customHeight="1">
      <c r="K25959" s="1715"/>
      <c r="L25959" s="1715"/>
    </row>
    <row r="25960" spans="11:12" ht="15" customHeight="1">
      <c r="K25960" s="1715"/>
      <c r="L25960" s="1715"/>
    </row>
    <row r="25961" spans="11:12" ht="15" customHeight="1">
      <c r="K25961" s="1715"/>
      <c r="L25961" s="1715"/>
    </row>
    <row r="25962" spans="11:12" ht="15" customHeight="1">
      <c r="K25962" s="1715"/>
      <c r="L25962" s="1715"/>
    </row>
    <row r="25963" spans="11:12" ht="15" customHeight="1">
      <c r="K25963" s="1715"/>
      <c r="L25963" s="1715"/>
    </row>
    <row r="25964" spans="11:12" ht="15" customHeight="1">
      <c r="K25964" s="1715"/>
      <c r="L25964" s="1715"/>
    </row>
    <row r="25965" spans="11:12" ht="15" customHeight="1">
      <c r="K25965" s="1715"/>
      <c r="L25965" s="1715"/>
    </row>
    <row r="25966" spans="11:12" ht="15" customHeight="1">
      <c r="K25966" s="1715"/>
      <c r="L25966" s="1715"/>
    </row>
    <row r="25967" spans="11:12" ht="15" customHeight="1">
      <c r="K25967" s="1715"/>
      <c r="L25967" s="1715"/>
    </row>
    <row r="25968" spans="11:12" ht="15" customHeight="1">
      <c r="K25968" s="1715"/>
      <c r="L25968" s="1715"/>
    </row>
    <row r="25969" spans="11:12" ht="15" customHeight="1">
      <c r="K25969" s="1715"/>
      <c r="L25969" s="1715"/>
    </row>
    <row r="25970" spans="11:12" ht="15" customHeight="1">
      <c r="K25970" s="1715"/>
      <c r="L25970" s="1715"/>
    </row>
    <row r="25971" spans="11:12" ht="15" customHeight="1">
      <c r="K25971" s="1715"/>
      <c r="L25971" s="1715"/>
    </row>
    <row r="25972" spans="11:12" ht="15" customHeight="1">
      <c r="K25972" s="1715"/>
      <c r="L25972" s="1715"/>
    </row>
    <row r="25973" spans="11:12" ht="15" customHeight="1">
      <c r="K25973" s="1715"/>
      <c r="L25973" s="1715"/>
    </row>
    <row r="25974" spans="11:12" ht="15" customHeight="1">
      <c r="K25974" s="1715"/>
      <c r="L25974" s="1715"/>
    </row>
    <row r="25975" spans="11:12" ht="15" customHeight="1">
      <c r="K25975" s="1715"/>
      <c r="L25975" s="1715"/>
    </row>
    <row r="25976" spans="11:12" ht="15" customHeight="1">
      <c r="K25976" s="1715"/>
      <c r="L25976" s="1715"/>
    </row>
    <row r="25977" spans="11:12" ht="15" customHeight="1">
      <c r="K25977" s="1715"/>
      <c r="L25977" s="1715"/>
    </row>
    <row r="25978" spans="11:12" ht="15" customHeight="1">
      <c r="K25978" s="1715"/>
      <c r="L25978" s="1715"/>
    </row>
    <row r="25979" spans="11:12" ht="15" customHeight="1">
      <c r="K25979" s="1715"/>
      <c r="L25979" s="1715"/>
    </row>
    <row r="25980" spans="11:12" ht="15" customHeight="1">
      <c r="K25980" s="1715"/>
      <c r="L25980" s="1715"/>
    </row>
    <row r="25981" spans="11:12" ht="15" customHeight="1">
      <c r="K25981" s="1715"/>
      <c r="L25981" s="1715"/>
    </row>
    <row r="25982" spans="11:12" ht="15" customHeight="1">
      <c r="K25982" s="1715"/>
      <c r="L25982" s="1715"/>
    </row>
    <row r="25983" spans="11:12" ht="15" customHeight="1">
      <c r="K25983" s="1715"/>
      <c r="L25983" s="1715"/>
    </row>
    <row r="25984" spans="11:12" ht="15" customHeight="1">
      <c r="K25984" s="1715"/>
      <c r="L25984" s="1715"/>
    </row>
    <row r="25985" spans="11:12" ht="15" customHeight="1">
      <c r="K25985" s="1715"/>
      <c r="L25985" s="1715"/>
    </row>
    <row r="25986" spans="11:12" ht="15" customHeight="1">
      <c r="K25986" s="1715"/>
      <c r="L25986" s="1715"/>
    </row>
    <row r="25987" spans="11:12" ht="15" customHeight="1">
      <c r="K25987" s="1715"/>
      <c r="L25987" s="1715"/>
    </row>
    <row r="25988" spans="11:12" ht="15" customHeight="1">
      <c r="K25988" s="1715"/>
      <c r="L25988" s="1715"/>
    </row>
    <row r="25989" spans="11:12" ht="15" customHeight="1">
      <c r="K25989" s="1715"/>
      <c r="L25989" s="1715"/>
    </row>
    <row r="25990" spans="11:12" ht="15" customHeight="1">
      <c r="K25990" s="1715"/>
      <c r="L25990" s="1715"/>
    </row>
    <row r="25991" spans="11:12" ht="15" customHeight="1">
      <c r="K25991" s="1715"/>
      <c r="L25991" s="1715"/>
    </row>
    <row r="25992" spans="11:12" ht="15" customHeight="1">
      <c r="K25992" s="1715"/>
      <c r="L25992" s="1715"/>
    </row>
    <row r="25993" spans="11:12" ht="15" customHeight="1">
      <c r="K25993" s="1715"/>
      <c r="L25993" s="1715"/>
    </row>
    <row r="25994" spans="11:12" ht="15" customHeight="1">
      <c r="K25994" s="1715"/>
      <c r="L25994" s="1715"/>
    </row>
    <row r="25995" spans="11:12" ht="15" customHeight="1">
      <c r="K25995" s="1715"/>
      <c r="L25995" s="1715"/>
    </row>
    <row r="25996" spans="11:12" ht="15" customHeight="1">
      <c r="K25996" s="1715"/>
      <c r="L25996" s="1715"/>
    </row>
    <row r="25997" spans="11:12" ht="15" customHeight="1">
      <c r="K25997" s="1715"/>
      <c r="L25997" s="1715"/>
    </row>
    <row r="25998" spans="11:12" ht="15" customHeight="1">
      <c r="K25998" s="1715"/>
      <c r="L25998" s="1715"/>
    </row>
    <row r="25999" spans="11:12" ht="15" customHeight="1">
      <c r="K25999" s="1715"/>
      <c r="L25999" s="1715"/>
    </row>
    <row r="26000" spans="11:12" ht="15" customHeight="1">
      <c r="K26000" s="1715"/>
      <c r="L26000" s="1715"/>
    </row>
    <row r="26001" spans="11:12" ht="15" customHeight="1">
      <c r="K26001" s="1715"/>
      <c r="L26001" s="1715"/>
    </row>
    <row r="26002" spans="11:12" ht="15" customHeight="1">
      <c r="K26002" s="1715"/>
      <c r="L26002" s="1715"/>
    </row>
    <row r="26003" spans="11:12" ht="15" customHeight="1">
      <c r="K26003" s="1715"/>
      <c r="L26003" s="1715"/>
    </row>
    <row r="26004" spans="11:12" ht="15" customHeight="1">
      <c r="K26004" s="1715"/>
      <c r="L26004" s="1715"/>
    </row>
    <row r="26005" spans="11:12" ht="15" customHeight="1">
      <c r="K26005" s="1715"/>
      <c r="L26005" s="1715"/>
    </row>
    <row r="26006" spans="11:12" ht="15" customHeight="1">
      <c r="K26006" s="1715"/>
      <c r="L26006" s="1715"/>
    </row>
    <row r="26007" spans="11:12" ht="15" customHeight="1">
      <c r="K26007" s="1715"/>
      <c r="L26007" s="1715"/>
    </row>
    <row r="26008" spans="11:12" ht="15" customHeight="1">
      <c r="K26008" s="1715"/>
      <c r="L26008" s="1715"/>
    </row>
    <row r="26009" spans="11:12" ht="15" customHeight="1">
      <c r="K26009" s="1715"/>
      <c r="L26009" s="1715"/>
    </row>
    <row r="26010" spans="11:12" ht="15" customHeight="1">
      <c r="K26010" s="1715"/>
      <c r="L26010" s="1715"/>
    </row>
    <row r="26011" spans="11:12" ht="15" customHeight="1">
      <c r="K26011" s="1715"/>
      <c r="L26011" s="1715"/>
    </row>
    <row r="26012" spans="11:12" ht="15" customHeight="1">
      <c r="K26012" s="1715"/>
      <c r="L26012" s="1715"/>
    </row>
    <row r="26013" spans="11:12" ht="15" customHeight="1">
      <c r="K26013" s="1715"/>
      <c r="L26013" s="1715"/>
    </row>
    <row r="26014" spans="11:12" ht="15" customHeight="1">
      <c r="K26014" s="1715"/>
      <c r="L26014" s="1715"/>
    </row>
    <row r="26015" spans="11:12" ht="15" customHeight="1">
      <c r="K26015" s="1715"/>
      <c r="L26015" s="1715"/>
    </row>
    <row r="26016" spans="11:12" ht="15" customHeight="1">
      <c r="K26016" s="1715"/>
      <c r="L26016" s="1715"/>
    </row>
    <row r="26017" spans="11:12" ht="15" customHeight="1">
      <c r="K26017" s="1715"/>
      <c r="L26017" s="1715"/>
    </row>
    <row r="26018" spans="11:12" ht="15" customHeight="1">
      <c r="K26018" s="1715"/>
      <c r="L26018" s="1715"/>
    </row>
    <row r="26019" spans="11:12" ht="15" customHeight="1">
      <c r="K26019" s="1715"/>
      <c r="L26019" s="1715"/>
    </row>
    <row r="26020" spans="11:12" ht="15" customHeight="1">
      <c r="K26020" s="1715"/>
      <c r="L26020" s="1715"/>
    </row>
    <row r="26021" spans="11:12" ht="15" customHeight="1">
      <c r="K26021" s="1715"/>
      <c r="L26021" s="1715"/>
    </row>
    <row r="26022" spans="11:12" ht="15" customHeight="1">
      <c r="K26022" s="1715"/>
      <c r="L26022" s="1715"/>
    </row>
    <row r="26023" spans="11:12" ht="15" customHeight="1">
      <c r="K26023" s="1715"/>
      <c r="L26023" s="1715"/>
    </row>
    <row r="26024" spans="11:12" ht="15" customHeight="1">
      <c r="K26024" s="1715"/>
      <c r="L26024" s="1715"/>
    </row>
    <row r="26025" spans="11:12" ht="15" customHeight="1">
      <c r="K26025" s="1715"/>
      <c r="L26025" s="1715"/>
    </row>
    <row r="26026" spans="11:12" ht="15" customHeight="1">
      <c r="K26026" s="1715"/>
      <c r="L26026" s="1715"/>
    </row>
    <row r="26027" spans="11:12" ht="15" customHeight="1">
      <c r="K26027" s="1715"/>
      <c r="L26027" s="1715"/>
    </row>
    <row r="26028" spans="11:12" ht="15" customHeight="1">
      <c r="K26028" s="1715"/>
      <c r="L26028" s="1715"/>
    </row>
    <row r="26029" spans="11:12" ht="15" customHeight="1">
      <c r="K26029" s="1715"/>
      <c r="L26029" s="1715"/>
    </row>
    <row r="26030" spans="11:12" ht="15" customHeight="1">
      <c r="K26030" s="1715"/>
      <c r="L26030" s="1715"/>
    </row>
    <row r="26031" spans="11:12" ht="15" customHeight="1">
      <c r="K26031" s="1715"/>
      <c r="L26031" s="1715"/>
    </row>
    <row r="26032" spans="11:12" ht="15" customHeight="1">
      <c r="K26032" s="1715"/>
      <c r="L26032" s="1715"/>
    </row>
    <row r="26033" spans="11:12" ht="15" customHeight="1">
      <c r="K26033" s="1715"/>
      <c r="L26033" s="1715"/>
    </row>
    <row r="26034" spans="11:12" ht="15" customHeight="1">
      <c r="K26034" s="1715"/>
      <c r="L26034" s="1715"/>
    </row>
    <row r="26035" spans="11:12" ht="15" customHeight="1">
      <c r="K26035" s="1715"/>
      <c r="L26035" s="1715"/>
    </row>
    <row r="26036" spans="11:12" ht="15" customHeight="1">
      <c r="K26036" s="1715"/>
      <c r="L26036" s="1715"/>
    </row>
    <row r="26037" spans="11:12" ht="15" customHeight="1">
      <c r="K26037" s="1715"/>
      <c r="L26037" s="1715"/>
    </row>
    <row r="26038" spans="11:12" ht="15" customHeight="1">
      <c r="K26038" s="1715"/>
      <c r="L26038" s="1715"/>
    </row>
    <row r="26039" spans="11:12" ht="15" customHeight="1">
      <c r="K26039" s="1715"/>
      <c r="L26039" s="1715"/>
    </row>
    <row r="26040" spans="11:12" ht="15" customHeight="1">
      <c r="K26040" s="1715"/>
      <c r="L26040" s="1715"/>
    </row>
    <row r="26041" spans="11:12" ht="15" customHeight="1">
      <c r="K26041" s="1715"/>
      <c r="L26041" s="1715"/>
    </row>
    <row r="26042" spans="11:12" ht="15" customHeight="1">
      <c r="K26042" s="1715"/>
      <c r="L26042" s="1715"/>
    </row>
    <row r="26043" spans="11:12" ht="15" customHeight="1">
      <c r="K26043" s="1715"/>
      <c r="L26043" s="1715"/>
    </row>
    <row r="26044" spans="11:12" ht="15" customHeight="1">
      <c r="K26044" s="1715"/>
      <c r="L26044" s="1715"/>
    </row>
    <row r="26045" spans="11:12" ht="15" customHeight="1">
      <c r="K26045" s="1715"/>
      <c r="L26045" s="1715"/>
    </row>
    <row r="26046" spans="11:12" ht="15" customHeight="1">
      <c r="K26046" s="1715"/>
      <c r="L26046" s="1715"/>
    </row>
    <row r="26047" spans="11:12" ht="15" customHeight="1">
      <c r="K26047" s="1715"/>
      <c r="L26047" s="1715"/>
    </row>
    <row r="26048" spans="11:12" ht="15" customHeight="1">
      <c r="K26048" s="1715"/>
      <c r="L26048" s="1715"/>
    </row>
    <row r="26049" spans="11:12" ht="15" customHeight="1">
      <c r="K26049" s="1715"/>
      <c r="L26049" s="1715"/>
    </row>
    <row r="26050" spans="11:12" ht="15" customHeight="1">
      <c r="K26050" s="1715"/>
      <c r="L26050" s="1715"/>
    </row>
    <row r="26051" spans="11:12" ht="15" customHeight="1">
      <c r="K26051" s="1715"/>
      <c r="L26051" s="1715"/>
    </row>
    <row r="26052" spans="11:12" ht="15" customHeight="1">
      <c r="K26052" s="1715"/>
      <c r="L26052" s="1715"/>
    </row>
    <row r="26053" spans="11:12" ht="15" customHeight="1">
      <c r="K26053" s="1715"/>
      <c r="L26053" s="1715"/>
    </row>
    <row r="26054" spans="11:12" ht="15" customHeight="1">
      <c r="K26054" s="1715"/>
      <c r="L26054" s="1715"/>
    </row>
    <row r="26055" spans="11:12" ht="15" customHeight="1">
      <c r="K26055" s="1715"/>
      <c r="L26055" s="1715"/>
    </row>
    <row r="26056" spans="11:12" ht="15" customHeight="1">
      <c r="K26056" s="1715"/>
      <c r="L26056" s="1715"/>
    </row>
    <row r="26057" spans="11:12" ht="15" customHeight="1">
      <c r="K26057" s="1715"/>
      <c r="L26057" s="1715"/>
    </row>
    <row r="26058" spans="11:12" ht="15" customHeight="1">
      <c r="K26058" s="1715"/>
      <c r="L26058" s="1715"/>
    </row>
    <row r="26059" spans="11:12" ht="15" customHeight="1">
      <c r="K26059" s="1715"/>
      <c r="L26059" s="1715"/>
    </row>
    <row r="26060" spans="11:12" ht="15" customHeight="1">
      <c r="K26060" s="1715"/>
      <c r="L26060" s="1715"/>
    </row>
    <row r="26061" spans="11:12" ht="15" customHeight="1">
      <c r="K26061" s="1715"/>
      <c r="L26061" s="1715"/>
    </row>
    <row r="26062" spans="11:12" ht="15" customHeight="1">
      <c r="K26062" s="1715"/>
      <c r="L26062" s="1715"/>
    </row>
    <row r="26063" spans="11:12" ht="15" customHeight="1">
      <c r="K26063" s="1715"/>
      <c r="L26063" s="1715"/>
    </row>
    <row r="26064" spans="11:12" ht="15" customHeight="1">
      <c r="K26064" s="1715"/>
      <c r="L26064" s="1715"/>
    </row>
    <row r="26065" spans="11:12" ht="15" customHeight="1">
      <c r="K26065" s="1715"/>
      <c r="L26065" s="1715"/>
    </row>
    <row r="26066" spans="11:12" ht="15" customHeight="1">
      <c r="K26066" s="1715"/>
      <c r="L26066" s="1715"/>
    </row>
    <row r="26067" spans="11:12" ht="15" customHeight="1">
      <c r="K26067" s="1715"/>
      <c r="L26067" s="1715"/>
    </row>
    <row r="26068" spans="11:12" ht="15" customHeight="1">
      <c r="K26068" s="1715"/>
      <c r="L26068" s="1715"/>
    </row>
    <row r="26069" spans="11:12" ht="15" customHeight="1">
      <c r="K26069" s="1715"/>
      <c r="L26069" s="1715"/>
    </row>
    <row r="26070" spans="11:12" ht="15" customHeight="1">
      <c r="K26070" s="1715"/>
      <c r="L26070" s="1715"/>
    </row>
    <row r="26071" spans="11:12" ht="15" customHeight="1">
      <c r="K26071" s="1715"/>
      <c r="L26071" s="1715"/>
    </row>
    <row r="26072" spans="11:12" ht="15" customHeight="1">
      <c r="K26072" s="1715"/>
      <c r="L26072" s="1715"/>
    </row>
    <row r="26073" spans="11:12" ht="15" customHeight="1">
      <c r="K26073" s="1715"/>
      <c r="L26073" s="1715"/>
    </row>
    <row r="26074" spans="11:12" ht="15" customHeight="1">
      <c r="K26074" s="1715"/>
      <c r="L26074" s="1715"/>
    </row>
    <row r="26075" spans="11:12" ht="15" customHeight="1">
      <c r="K26075" s="1715"/>
      <c r="L26075" s="1715"/>
    </row>
    <row r="26076" spans="11:12" ht="15" customHeight="1">
      <c r="K26076" s="1715"/>
      <c r="L26076" s="1715"/>
    </row>
    <row r="26077" spans="11:12" ht="15" customHeight="1">
      <c r="K26077" s="1715"/>
      <c r="L26077" s="1715"/>
    </row>
    <row r="26078" spans="11:12" ht="15" customHeight="1">
      <c r="K26078" s="1715"/>
      <c r="L26078" s="1715"/>
    </row>
    <row r="26079" spans="11:12" ht="15" customHeight="1">
      <c r="K26079" s="1715"/>
      <c r="L26079" s="1715"/>
    </row>
    <row r="26080" spans="11:12" ht="15" customHeight="1">
      <c r="K26080" s="1715"/>
      <c r="L26080" s="1715"/>
    </row>
    <row r="26081" spans="11:12" ht="15" customHeight="1">
      <c r="K26081" s="1715"/>
      <c r="L26081" s="1715"/>
    </row>
    <row r="26082" spans="11:12" ht="15" customHeight="1">
      <c r="K26082" s="1715"/>
      <c r="L26082" s="1715"/>
    </row>
    <row r="26083" spans="11:12" ht="15" customHeight="1">
      <c r="K26083" s="1715"/>
      <c r="L26083" s="1715"/>
    </row>
    <row r="26084" spans="11:12" ht="15" customHeight="1">
      <c r="K26084" s="1715"/>
      <c r="L26084" s="1715"/>
    </row>
    <row r="26085" spans="11:12" ht="15" customHeight="1">
      <c r="K26085" s="1715"/>
      <c r="L26085" s="1715"/>
    </row>
    <row r="26086" spans="11:12" ht="15" customHeight="1">
      <c r="K26086" s="1715"/>
      <c r="L26086" s="1715"/>
    </row>
    <row r="26087" spans="11:12" ht="15" customHeight="1">
      <c r="K26087" s="1715"/>
      <c r="L26087" s="1715"/>
    </row>
    <row r="26088" spans="11:12" ht="15" customHeight="1">
      <c r="K26088" s="1715"/>
      <c r="L26088" s="1715"/>
    </row>
    <row r="26089" spans="11:12" ht="15" customHeight="1">
      <c r="K26089" s="1715"/>
      <c r="L26089" s="1715"/>
    </row>
    <row r="26090" spans="11:12" ht="15" customHeight="1">
      <c r="K26090" s="1715"/>
      <c r="L26090" s="1715"/>
    </row>
    <row r="26091" spans="11:12" ht="15" customHeight="1">
      <c r="K26091" s="1715"/>
      <c r="L26091" s="1715"/>
    </row>
    <row r="26092" spans="11:12" ht="15" customHeight="1">
      <c r="K26092" s="1715"/>
      <c r="L26092" s="1715"/>
    </row>
    <row r="26093" spans="11:12" ht="15" customHeight="1">
      <c r="K26093" s="1715"/>
      <c r="L26093" s="1715"/>
    </row>
    <row r="26094" spans="11:12" ht="15" customHeight="1">
      <c r="K26094" s="1715"/>
      <c r="L26094" s="1715"/>
    </row>
    <row r="26095" spans="11:12" ht="15" customHeight="1">
      <c r="K26095" s="1715"/>
      <c r="L26095" s="1715"/>
    </row>
    <row r="26096" spans="11:12" ht="15" customHeight="1">
      <c r="K26096" s="1715"/>
      <c r="L26096" s="1715"/>
    </row>
    <row r="26097" spans="11:12" ht="15" customHeight="1">
      <c r="K26097" s="1715"/>
      <c r="L26097" s="1715"/>
    </row>
    <row r="26098" spans="11:12" ht="15" customHeight="1">
      <c r="K26098" s="1715"/>
      <c r="L26098" s="1715"/>
    </row>
    <row r="26099" spans="11:12" ht="15" customHeight="1">
      <c r="K26099" s="1715"/>
      <c r="L26099" s="1715"/>
    </row>
    <row r="26100" spans="11:12" ht="15" customHeight="1">
      <c r="K26100" s="1715"/>
      <c r="L26100" s="1715"/>
    </row>
    <row r="26101" spans="11:12" ht="15" customHeight="1">
      <c r="K26101" s="1715"/>
      <c r="L26101" s="1715"/>
    </row>
    <row r="26102" spans="11:12" ht="15" customHeight="1">
      <c r="K26102" s="1715"/>
      <c r="L26102" s="1715"/>
    </row>
    <row r="26103" spans="11:12" ht="15" customHeight="1">
      <c r="K26103" s="1715"/>
      <c r="L26103" s="1715"/>
    </row>
    <row r="26104" spans="11:12" ht="15" customHeight="1">
      <c r="K26104" s="1715"/>
      <c r="L26104" s="1715"/>
    </row>
    <row r="26105" spans="11:12" ht="15" customHeight="1">
      <c r="K26105" s="1715"/>
      <c r="L26105" s="1715"/>
    </row>
    <row r="26106" spans="11:12" ht="15" customHeight="1">
      <c r="K26106" s="1715"/>
      <c r="L26106" s="1715"/>
    </row>
    <row r="26107" spans="11:12" ht="15" customHeight="1">
      <c r="K26107" s="1715"/>
      <c r="L26107" s="1715"/>
    </row>
    <row r="26108" spans="11:12" ht="15" customHeight="1">
      <c r="K26108" s="1715"/>
      <c r="L26108" s="1715"/>
    </row>
    <row r="26109" spans="11:12" ht="15" customHeight="1">
      <c r="K26109" s="1715"/>
      <c r="L26109" s="1715"/>
    </row>
    <row r="26110" spans="11:12" ht="15" customHeight="1">
      <c r="K26110" s="1715"/>
      <c r="L26110" s="1715"/>
    </row>
    <row r="26111" spans="11:12" ht="15" customHeight="1">
      <c r="K26111" s="1715"/>
      <c r="L26111" s="1715"/>
    </row>
    <row r="26112" spans="11:12" ht="15" customHeight="1">
      <c r="K26112" s="1715"/>
      <c r="L26112" s="1715"/>
    </row>
    <row r="26113" spans="11:12" ht="15" customHeight="1">
      <c r="K26113" s="1715"/>
      <c r="L26113" s="1715"/>
    </row>
    <row r="26114" spans="11:12" ht="15" customHeight="1">
      <c r="K26114" s="1715"/>
      <c r="L26114" s="1715"/>
    </row>
    <row r="26115" spans="11:12" ht="15" customHeight="1">
      <c r="K26115" s="1715"/>
      <c r="L26115" s="1715"/>
    </row>
    <row r="26116" spans="11:12" ht="15" customHeight="1">
      <c r="K26116" s="1715"/>
      <c r="L26116" s="1715"/>
    </row>
    <row r="26117" spans="11:12" ht="15" customHeight="1">
      <c r="K26117" s="1715"/>
      <c r="L26117" s="1715"/>
    </row>
    <row r="26118" spans="11:12" ht="15" customHeight="1">
      <c r="K26118" s="1715"/>
      <c r="L26118" s="1715"/>
    </row>
    <row r="26119" spans="11:12" ht="15" customHeight="1">
      <c r="K26119" s="1715"/>
      <c r="L26119" s="1715"/>
    </row>
    <row r="26120" spans="11:12" ht="15" customHeight="1">
      <c r="K26120" s="1715"/>
      <c r="L26120" s="1715"/>
    </row>
    <row r="26121" spans="11:12" ht="15" customHeight="1">
      <c r="K26121" s="1715"/>
      <c r="L26121" s="1715"/>
    </row>
    <row r="26122" spans="11:12" ht="15" customHeight="1">
      <c r="K26122" s="1715"/>
      <c r="L26122" s="1715"/>
    </row>
    <row r="26123" spans="11:12" ht="15" customHeight="1">
      <c r="K26123" s="1715"/>
      <c r="L26123" s="1715"/>
    </row>
    <row r="26124" spans="11:12" ht="15" customHeight="1">
      <c r="K26124" s="1715"/>
      <c r="L26124" s="1715"/>
    </row>
    <row r="26125" spans="11:12" ht="15" customHeight="1">
      <c r="K26125" s="1715"/>
      <c r="L26125" s="1715"/>
    </row>
    <row r="26126" spans="11:12" ht="15" customHeight="1">
      <c r="K26126" s="1715"/>
      <c r="L26126" s="1715"/>
    </row>
    <row r="26127" spans="11:12" ht="15" customHeight="1">
      <c r="K26127" s="1715"/>
      <c r="L26127" s="1715"/>
    </row>
    <row r="26128" spans="11:12" ht="15" customHeight="1">
      <c r="K26128" s="1715"/>
      <c r="L26128" s="1715"/>
    </row>
    <row r="26129" spans="11:12" ht="15" customHeight="1">
      <c r="K26129" s="1715"/>
      <c r="L26129" s="1715"/>
    </row>
    <row r="26130" spans="11:12" ht="15" customHeight="1">
      <c r="K26130" s="1715"/>
      <c r="L26130" s="1715"/>
    </row>
    <row r="26131" spans="11:12" ht="15" customHeight="1">
      <c r="K26131" s="1715"/>
      <c r="L26131" s="1715"/>
    </row>
    <row r="26132" spans="11:12" ht="15" customHeight="1">
      <c r="K26132" s="1715"/>
      <c r="L26132" s="1715"/>
    </row>
    <row r="26133" spans="11:12" ht="15" customHeight="1">
      <c r="K26133" s="1715"/>
      <c r="L26133" s="1715"/>
    </row>
    <row r="26134" spans="11:12" ht="15" customHeight="1">
      <c r="K26134" s="1715"/>
      <c r="L26134" s="1715"/>
    </row>
    <row r="26135" spans="11:12" ht="15" customHeight="1">
      <c r="K26135" s="1715"/>
      <c r="L26135" s="1715"/>
    </row>
    <row r="26136" spans="11:12" ht="15" customHeight="1">
      <c r="K26136" s="1715"/>
      <c r="L26136" s="1715"/>
    </row>
    <row r="26137" spans="11:12" ht="15" customHeight="1">
      <c r="K26137" s="1715"/>
      <c r="L26137" s="1715"/>
    </row>
    <row r="26138" spans="11:12" ht="15" customHeight="1">
      <c r="K26138" s="1715"/>
      <c r="L26138" s="1715"/>
    </row>
    <row r="26139" spans="11:12" ht="15" customHeight="1">
      <c r="K26139" s="1715"/>
      <c r="L26139" s="1715"/>
    </row>
    <row r="26140" spans="11:12" ht="15" customHeight="1">
      <c r="K26140" s="1715"/>
      <c r="L26140" s="1715"/>
    </row>
    <row r="26141" spans="11:12" ht="15" customHeight="1">
      <c r="K26141" s="1715"/>
      <c r="L26141" s="1715"/>
    </row>
    <row r="26142" spans="11:12" ht="15" customHeight="1">
      <c r="K26142" s="1715"/>
      <c r="L26142" s="1715"/>
    </row>
    <row r="26143" spans="11:12" ht="15" customHeight="1">
      <c r="K26143" s="1715"/>
      <c r="L26143" s="1715"/>
    </row>
    <row r="26144" spans="11:12" ht="15" customHeight="1">
      <c r="K26144" s="1715"/>
      <c r="L26144" s="1715"/>
    </row>
    <row r="26145" spans="11:12" ht="15" customHeight="1">
      <c r="K26145" s="1715"/>
      <c r="L26145" s="1715"/>
    </row>
    <row r="26146" spans="11:12" ht="15" customHeight="1">
      <c r="K26146" s="1715"/>
      <c r="L26146" s="1715"/>
    </row>
    <row r="26147" spans="11:12" ht="15" customHeight="1">
      <c r="K26147" s="1715"/>
      <c r="L26147" s="1715"/>
    </row>
    <row r="26148" spans="11:12" ht="15" customHeight="1">
      <c r="K26148" s="1715"/>
      <c r="L26148" s="1715"/>
    </row>
    <row r="26149" spans="11:12" ht="15" customHeight="1">
      <c r="K26149" s="1715"/>
      <c r="L26149" s="1715"/>
    </row>
    <row r="26150" spans="11:12" ht="15" customHeight="1">
      <c r="K26150" s="1715"/>
      <c r="L26150" s="1715"/>
    </row>
    <row r="26151" spans="11:12" ht="15" customHeight="1">
      <c r="K26151" s="1715"/>
      <c r="L26151" s="1715"/>
    </row>
    <row r="26152" spans="11:12" ht="15" customHeight="1">
      <c r="K26152" s="1715"/>
      <c r="L26152" s="1715"/>
    </row>
    <row r="26153" spans="11:12" ht="15" customHeight="1">
      <c r="K26153" s="1715"/>
      <c r="L26153" s="1715"/>
    </row>
    <row r="26154" spans="11:12" ht="15" customHeight="1">
      <c r="K26154" s="1715"/>
      <c r="L26154" s="1715"/>
    </row>
    <row r="26155" spans="11:12" ht="15" customHeight="1">
      <c r="K26155" s="1715"/>
      <c r="L26155" s="1715"/>
    </row>
    <row r="26156" spans="11:12" ht="15" customHeight="1">
      <c r="K26156" s="1715"/>
      <c r="L26156" s="1715"/>
    </row>
    <row r="26157" spans="11:12" ht="15" customHeight="1">
      <c r="K26157" s="1715"/>
      <c r="L26157" s="1715"/>
    </row>
    <row r="26158" spans="11:12" ht="15" customHeight="1">
      <c r="K26158" s="1715"/>
      <c r="L26158" s="1715"/>
    </row>
    <row r="26159" spans="11:12" ht="15" customHeight="1">
      <c r="K26159" s="1715"/>
      <c r="L26159" s="1715"/>
    </row>
    <row r="26160" spans="11:12" ht="15" customHeight="1">
      <c r="K26160" s="1715"/>
      <c r="L26160" s="1715"/>
    </row>
    <row r="26161" spans="11:12" ht="15" customHeight="1">
      <c r="K26161" s="1715"/>
      <c r="L26161" s="1715"/>
    </row>
    <row r="26162" spans="11:12" ht="15" customHeight="1">
      <c r="K26162" s="1715"/>
      <c r="L26162" s="1715"/>
    </row>
    <row r="26163" spans="11:12" ht="15" customHeight="1">
      <c r="K26163" s="1715"/>
      <c r="L26163" s="1715"/>
    </row>
    <row r="26164" spans="11:12" ht="15" customHeight="1">
      <c r="K26164" s="1715"/>
      <c r="L26164" s="1715"/>
    </row>
    <row r="26165" spans="11:12" ht="15" customHeight="1">
      <c r="K26165" s="1715"/>
      <c r="L26165" s="1715"/>
    </row>
    <row r="26166" spans="11:12" ht="15" customHeight="1">
      <c r="K26166" s="1715"/>
      <c r="L26166" s="1715"/>
    </row>
    <row r="26167" spans="11:12" ht="15" customHeight="1">
      <c r="K26167" s="1715"/>
      <c r="L26167" s="1715"/>
    </row>
    <row r="26168" spans="11:12" ht="15" customHeight="1">
      <c r="K26168" s="1715"/>
      <c r="L26168" s="1715"/>
    </row>
    <row r="26169" spans="11:12" ht="15" customHeight="1">
      <c r="K26169" s="1715"/>
      <c r="L26169" s="1715"/>
    </row>
    <row r="26170" spans="11:12" ht="15" customHeight="1">
      <c r="K26170" s="1715"/>
      <c r="L26170" s="1715"/>
    </row>
    <row r="26171" spans="11:12" ht="15" customHeight="1">
      <c r="K26171" s="1715"/>
      <c r="L26171" s="1715"/>
    </row>
    <row r="26172" spans="11:12" ht="15" customHeight="1">
      <c r="K26172" s="1715"/>
      <c r="L26172" s="1715"/>
    </row>
    <row r="26173" spans="11:12" ht="15" customHeight="1">
      <c r="K26173" s="1715"/>
      <c r="L26173" s="1715"/>
    </row>
    <row r="26174" spans="11:12" ht="15" customHeight="1">
      <c r="K26174" s="1715"/>
      <c r="L26174" s="1715"/>
    </row>
    <row r="26175" spans="11:12" ht="15" customHeight="1">
      <c r="K26175" s="1715"/>
      <c r="L26175" s="1715"/>
    </row>
    <row r="26176" spans="11:12" ht="15" customHeight="1">
      <c r="K26176" s="1715"/>
      <c r="L26176" s="1715"/>
    </row>
    <row r="26177" spans="11:12" ht="15" customHeight="1">
      <c r="K26177" s="1715"/>
      <c r="L26177" s="1715"/>
    </row>
    <row r="26178" spans="11:12" ht="15" customHeight="1">
      <c r="K26178" s="1715"/>
      <c r="L26178" s="1715"/>
    </row>
    <row r="26179" spans="11:12" ht="15" customHeight="1">
      <c r="K26179" s="1715"/>
      <c r="L26179" s="1715"/>
    </row>
    <row r="26180" spans="11:12" ht="15" customHeight="1">
      <c r="K26180" s="1715"/>
      <c r="L26180" s="1715"/>
    </row>
    <row r="26181" spans="11:12" ht="15" customHeight="1">
      <c r="K26181" s="1715"/>
      <c r="L26181" s="1715"/>
    </row>
    <row r="26182" spans="11:12" ht="15" customHeight="1">
      <c r="K26182" s="1715"/>
      <c r="L26182" s="1715"/>
    </row>
    <row r="26183" spans="11:12" ht="15" customHeight="1">
      <c r="K26183" s="1715"/>
      <c r="L26183" s="1715"/>
    </row>
    <row r="26184" spans="11:12" ht="15" customHeight="1">
      <c r="K26184" s="1715"/>
      <c r="L26184" s="1715"/>
    </row>
    <row r="26185" spans="11:12" ht="15" customHeight="1">
      <c r="K26185" s="1715"/>
      <c r="L26185" s="1715"/>
    </row>
    <row r="26186" spans="11:12" ht="15" customHeight="1">
      <c r="K26186" s="1715"/>
      <c r="L26186" s="1715"/>
    </row>
    <row r="26187" spans="11:12" ht="15" customHeight="1">
      <c r="K26187" s="1715"/>
      <c r="L26187" s="1715"/>
    </row>
    <row r="26188" spans="11:12" ht="15" customHeight="1">
      <c r="K26188" s="1715"/>
      <c r="L26188" s="1715"/>
    </row>
    <row r="26189" spans="11:12" ht="15" customHeight="1">
      <c r="K26189" s="1715"/>
      <c r="L26189" s="1715"/>
    </row>
    <row r="26190" spans="11:12" ht="15" customHeight="1">
      <c r="K26190" s="1715"/>
      <c r="L26190" s="1715"/>
    </row>
    <row r="26191" spans="11:12" ht="15" customHeight="1">
      <c r="K26191" s="1715"/>
      <c r="L26191" s="1715"/>
    </row>
    <row r="26192" spans="11:12" ht="15" customHeight="1">
      <c r="K26192" s="1715"/>
      <c r="L26192" s="1715"/>
    </row>
    <row r="26193" spans="11:12" ht="15" customHeight="1">
      <c r="K26193" s="1715"/>
      <c r="L26193" s="1715"/>
    </row>
    <row r="26194" spans="11:12" ht="15" customHeight="1">
      <c r="K26194" s="1715"/>
      <c r="L26194" s="1715"/>
    </row>
    <row r="26195" spans="11:12" ht="15" customHeight="1">
      <c r="K26195" s="1715"/>
      <c r="L26195" s="1715"/>
    </row>
    <row r="26196" spans="11:12" ht="15" customHeight="1">
      <c r="K26196" s="1715"/>
      <c r="L26196" s="1715"/>
    </row>
    <row r="26197" spans="11:12" ht="15" customHeight="1">
      <c r="K26197" s="1715"/>
      <c r="L26197" s="1715"/>
    </row>
    <row r="26198" spans="11:12" ht="15" customHeight="1">
      <c r="K26198" s="1715"/>
      <c r="L26198" s="1715"/>
    </row>
    <row r="26199" spans="11:12" ht="15" customHeight="1">
      <c r="K26199" s="1715"/>
      <c r="L26199" s="1715"/>
    </row>
    <row r="26200" spans="11:12" ht="15" customHeight="1">
      <c r="K26200" s="1715"/>
      <c r="L26200" s="1715"/>
    </row>
    <row r="26201" spans="11:12" ht="15" customHeight="1">
      <c r="K26201" s="1715"/>
      <c r="L26201" s="1715"/>
    </row>
    <row r="26202" spans="11:12" ht="15" customHeight="1">
      <c r="K26202" s="1715"/>
      <c r="L26202" s="1715"/>
    </row>
    <row r="26203" spans="11:12" ht="15" customHeight="1">
      <c r="K26203" s="1715"/>
      <c r="L26203" s="1715"/>
    </row>
    <row r="26204" spans="11:12" ht="15" customHeight="1">
      <c r="K26204" s="1715"/>
      <c r="L26204" s="1715"/>
    </row>
    <row r="26205" spans="11:12" ht="15" customHeight="1">
      <c r="K26205" s="1715"/>
      <c r="L26205" s="1715"/>
    </row>
    <row r="26206" spans="11:12" ht="15" customHeight="1">
      <c r="K26206" s="1715"/>
      <c r="L26206" s="1715"/>
    </row>
    <row r="26207" spans="11:12" ht="15" customHeight="1">
      <c r="K26207" s="1715"/>
      <c r="L26207" s="1715"/>
    </row>
    <row r="26208" spans="11:12" ht="15" customHeight="1">
      <c r="K26208" s="1715"/>
      <c r="L26208" s="1715"/>
    </row>
    <row r="26209" spans="11:12" ht="15" customHeight="1">
      <c r="K26209" s="1715"/>
      <c r="L26209" s="1715"/>
    </row>
    <row r="26210" spans="11:12" ht="15" customHeight="1">
      <c r="K26210" s="1715"/>
      <c r="L26210" s="1715"/>
    </row>
    <row r="26211" spans="11:12" ht="15" customHeight="1">
      <c r="K26211" s="1715"/>
      <c r="L26211" s="1715"/>
    </row>
    <row r="26212" spans="11:12" ht="15" customHeight="1">
      <c r="K26212" s="1715"/>
      <c r="L26212" s="1715"/>
    </row>
    <row r="26213" spans="11:12" ht="15" customHeight="1">
      <c r="K26213" s="1715"/>
      <c r="L26213" s="1715"/>
    </row>
    <row r="26214" spans="11:12" ht="15" customHeight="1">
      <c r="K26214" s="1715"/>
      <c r="L26214" s="1715"/>
    </row>
    <row r="26215" spans="11:12" ht="15" customHeight="1">
      <c r="K26215" s="1715"/>
      <c r="L26215" s="1715"/>
    </row>
    <row r="26216" spans="11:12" ht="15" customHeight="1">
      <c r="K26216" s="1715"/>
      <c r="L26216" s="1715"/>
    </row>
    <row r="26217" spans="11:12" ht="15" customHeight="1">
      <c r="K26217" s="1715"/>
      <c r="L26217" s="1715"/>
    </row>
    <row r="26218" spans="11:12" ht="15" customHeight="1">
      <c r="K26218" s="1715"/>
      <c r="L26218" s="1715"/>
    </row>
    <row r="26219" spans="11:12" ht="15" customHeight="1">
      <c r="K26219" s="1715"/>
      <c r="L26219" s="1715"/>
    </row>
    <row r="26220" spans="11:12" ht="15" customHeight="1">
      <c r="K26220" s="1715"/>
      <c r="L26220" s="1715"/>
    </row>
    <row r="26221" spans="11:12" ht="15" customHeight="1">
      <c r="K26221" s="1715"/>
      <c r="L26221" s="1715"/>
    </row>
    <row r="26222" spans="11:12" ht="15" customHeight="1">
      <c r="K26222" s="1715"/>
      <c r="L26222" s="1715"/>
    </row>
    <row r="26223" spans="11:12" ht="15" customHeight="1">
      <c r="K26223" s="1715"/>
      <c r="L26223" s="1715"/>
    </row>
    <row r="26224" spans="11:12" ht="15" customHeight="1">
      <c r="K26224" s="1715"/>
      <c r="L26224" s="1715"/>
    </row>
    <row r="26225" spans="11:12" ht="15" customHeight="1">
      <c r="K26225" s="1715"/>
      <c r="L26225" s="1715"/>
    </row>
    <row r="26226" spans="11:12" ht="15" customHeight="1">
      <c r="K26226" s="1715"/>
      <c r="L26226" s="1715"/>
    </row>
    <row r="26227" spans="11:12" ht="15" customHeight="1">
      <c r="K26227" s="1715"/>
      <c r="L26227" s="1715"/>
    </row>
    <row r="26228" spans="11:12" ht="15" customHeight="1">
      <c r="K26228" s="1715"/>
      <c r="L26228" s="1715"/>
    </row>
    <row r="26229" spans="11:12" ht="15" customHeight="1">
      <c r="K26229" s="1715"/>
      <c r="L26229" s="1715"/>
    </row>
    <row r="26230" spans="11:12" ht="15" customHeight="1">
      <c r="K26230" s="1715"/>
      <c r="L26230" s="1715"/>
    </row>
    <row r="26231" spans="11:12" ht="15" customHeight="1">
      <c r="K26231" s="1715"/>
      <c r="L26231" s="1715"/>
    </row>
    <row r="26232" spans="11:12" ht="15" customHeight="1">
      <c r="K26232" s="1715"/>
      <c r="L26232" s="1715"/>
    </row>
    <row r="26233" spans="11:12" ht="15" customHeight="1">
      <c r="K26233" s="1715"/>
      <c r="L26233" s="1715"/>
    </row>
    <row r="26234" spans="11:12" ht="15" customHeight="1">
      <c r="K26234" s="1715"/>
      <c r="L26234" s="1715"/>
    </row>
    <row r="26235" spans="11:12" ht="15" customHeight="1">
      <c r="K26235" s="1715"/>
      <c r="L26235" s="1715"/>
    </row>
    <row r="26236" spans="11:12" ht="15" customHeight="1">
      <c r="K26236" s="1715"/>
      <c r="L26236" s="1715"/>
    </row>
    <row r="26237" spans="11:12" ht="15" customHeight="1">
      <c r="K26237" s="1715"/>
      <c r="L26237" s="1715"/>
    </row>
    <row r="26238" spans="11:12" ht="15" customHeight="1">
      <c r="K26238" s="1715"/>
      <c r="L26238" s="1715"/>
    </row>
    <row r="26239" spans="11:12" ht="15" customHeight="1">
      <c r="K26239" s="1715"/>
      <c r="L26239" s="1715"/>
    </row>
    <row r="26240" spans="11:12" ht="15" customHeight="1">
      <c r="K26240" s="1715"/>
      <c r="L26240" s="1715"/>
    </row>
    <row r="26241" spans="11:12" ht="15" customHeight="1">
      <c r="K26241" s="1715"/>
      <c r="L26241" s="1715"/>
    </row>
    <row r="26242" spans="11:12" ht="15" customHeight="1">
      <c r="K26242" s="1715"/>
      <c r="L26242" s="1715"/>
    </row>
    <row r="26243" spans="11:12" ht="15" customHeight="1">
      <c r="K26243" s="1715"/>
      <c r="L26243" s="1715"/>
    </row>
    <row r="26244" spans="11:12" ht="15" customHeight="1">
      <c r="K26244" s="1715"/>
      <c r="L26244" s="1715"/>
    </row>
    <row r="26245" spans="11:12" ht="15" customHeight="1">
      <c r="K26245" s="1715"/>
      <c r="L26245" s="1715"/>
    </row>
    <row r="26246" spans="11:12" ht="15" customHeight="1">
      <c r="K26246" s="1715"/>
      <c r="L26246" s="1715"/>
    </row>
    <row r="26247" spans="11:12" ht="15" customHeight="1">
      <c r="K26247" s="1715"/>
      <c r="L26247" s="1715"/>
    </row>
    <row r="26248" spans="11:12" ht="15" customHeight="1">
      <c r="K26248" s="1715"/>
      <c r="L26248" s="1715"/>
    </row>
    <row r="26249" spans="11:12" ht="15" customHeight="1">
      <c r="K26249" s="1715"/>
      <c r="L26249" s="1715"/>
    </row>
    <row r="26250" spans="11:12" ht="15" customHeight="1">
      <c r="K26250" s="1715"/>
      <c r="L26250" s="1715"/>
    </row>
    <row r="26251" spans="11:12" ht="15" customHeight="1">
      <c r="K26251" s="1715"/>
      <c r="L26251" s="1715"/>
    </row>
    <row r="26252" spans="11:12" ht="15" customHeight="1">
      <c r="K26252" s="1715"/>
      <c r="L26252" s="1715"/>
    </row>
    <row r="26253" spans="11:12" ht="15" customHeight="1">
      <c r="K26253" s="1715"/>
      <c r="L26253" s="1715"/>
    </row>
    <row r="26254" spans="11:12" ht="15" customHeight="1">
      <c r="K26254" s="1715"/>
      <c r="L26254" s="1715"/>
    </row>
    <row r="26255" spans="11:12" ht="15" customHeight="1">
      <c r="K26255" s="1715"/>
      <c r="L26255" s="1715"/>
    </row>
    <row r="26256" spans="11:12" ht="15" customHeight="1">
      <c r="K26256" s="1715"/>
      <c r="L26256" s="1715"/>
    </row>
    <row r="26257" spans="11:12" ht="15" customHeight="1">
      <c r="K26257" s="1715"/>
      <c r="L26257" s="1715"/>
    </row>
    <row r="26258" spans="11:12" ht="15" customHeight="1">
      <c r="K26258" s="1715"/>
      <c r="L26258" s="1715"/>
    </row>
    <row r="26259" spans="11:12" ht="15" customHeight="1">
      <c r="K26259" s="1715"/>
      <c r="L26259" s="1715"/>
    </row>
    <row r="26260" spans="11:12" ht="15" customHeight="1">
      <c r="K26260" s="1715"/>
      <c r="L26260" s="1715"/>
    </row>
    <row r="26261" spans="11:12" ht="15" customHeight="1">
      <c r="K26261" s="1715"/>
      <c r="L26261" s="1715"/>
    </row>
    <row r="26262" spans="11:12" ht="15" customHeight="1">
      <c r="K26262" s="1715"/>
      <c r="L26262" s="1715"/>
    </row>
    <row r="26263" spans="11:12" ht="15" customHeight="1">
      <c r="K26263" s="1715"/>
      <c r="L26263" s="1715"/>
    </row>
    <row r="26264" spans="11:12" ht="15" customHeight="1">
      <c r="K26264" s="1715"/>
      <c r="L26264" s="1715"/>
    </row>
    <row r="26265" spans="11:12" ht="15" customHeight="1">
      <c r="K26265" s="1715"/>
      <c r="L26265" s="1715"/>
    </row>
    <row r="26266" spans="11:12" ht="15" customHeight="1">
      <c r="K26266" s="1715"/>
      <c r="L26266" s="1715"/>
    </row>
    <row r="26267" spans="11:12" ht="15" customHeight="1">
      <c r="K26267" s="1715"/>
      <c r="L26267" s="1715"/>
    </row>
    <row r="26268" spans="11:12" ht="15" customHeight="1">
      <c r="K26268" s="1715"/>
      <c r="L26268" s="1715"/>
    </row>
    <row r="26269" spans="11:12" ht="15" customHeight="1">
      <c r="K26269" s="1715"/>
      <c r="L26269" s="1715"/>
    </row>
    <row r="26270" spans="11:12" ht="15" customHeight="1">
      <c r="K26270" s="1715"/>
      <c r="L26270" s="1715"/>
    </row>
    <row r="26271" spans="11:12" ht="15" customHeight="1">
      <c r="K26271" s="1715"/>
      <c r="L26271" s="1715"/>
    </row>
    <row r="26272" spans="11:12" ht="15" customHeight="1">
      <c r="K26272" s="1715"/>
      <c r="L26272" s="1715"/>
    </row>
    <row r="26273" spans="11:12" ht="15" customHeight="1">
      <c r="K26273" s="1715"/>
      <c r="L26273" s="1715"/>
    </row>
    <row r="26274" spans="11:12" ht="15" customHeight="1">
      <c r="K26274" s="1715"/>
      <c r="L26274" s="1715"/>
    </row>
    <row r="26275" spans="11:12" ht="15" customHeight="1">
      <c r="K26275" s="1715"/>
      <c r="L26275" s="1715"/>
    </row>
    <row r="26276" spans="11:12" ht="15" customHeight="1">
      <c r="K26276" s="1715"/>
      <c r="L26276" s="1715"/>
    </row>
    <row r="26277" spans="11:12" ht="15" customHeight="1">
      <c r="K26277" s="1715"/>
      <c r="L26277" s="1715"/>
    </row>
    <row r="26278" spans="11:12" ht="15" customHeight="1">
      <c r="K26278" s="1715"/>
      <c r="L26278" s="1715"/>
    </row>
    <row r="26279" spans="11:12" ht="15" customHeight="1">
      <c r="K26279" s="1715"/>
      <c r="L26279" s="1715"/>
    </row>
    <row r="26280" spans="11:12" ht="15" customHeight="1">
      <c r="K26280" s="1715"/>
      <c r="L26280" s="1715"/>
    </row>
    <row r="26281" spans="11:12" ht="15" customHeight="1">
      <c r="K26281" s="1715"/>
      <c r="L26281" s="1715"/>
    </row>
    <row r="26282" spans="11:12" ht="15" customHeight="1">
      <c r="K26282" s="1715"/>
      <c r="L26282" s="1715"/>
    </row>
    <row r="26283" spans="11:12" ht="15" customHeight="1">
      <c r="K26283" s="1715"/>
      <c r="L26283" s="1715"/>
    </row>
    <row r="26284" spans="11:12" ht="15" customHeight="1">
      <c r="K26284" s="1715"/>
      <c r="L26284" s="1715"/>
    </row>
    <row r="26285" spans="11:12" ht="15" customHeight="1">
      <c r="K26285" s="1715"/>
      <c r="L26285" s="1715"/>
    </row>
    <row r="26286" spans="11:12" ht="15" customHeight="1">
      <c r="K26286" s="1715"/>
      <c r="L26286" s="1715"/>
    </row>
    <row r="26287" spans="11:12" ht="15" customHeight="1">
      <c r="K26287" s="1715"/>
      <c r="L26287" s="1715"/>
    </row>
    <row r="26288" spans="11:12" ht="15" customHeight="1">
      <c r="K26288" s="1715"/>
      <c r="L26288" s="1715"/>
    </row>
    <row r="26289" spans="11:12" ht="15" customHeight="1">
      <c r="K26289" s="1715"/>
      <c r="L26289" s="1715"/>
    </row>
    <row r="26290" spans="11:12" ht="15" customHeight="1">
      <c r="K26290" s="1715"/>
      <c r="L26290" s="1715"/>
    </row>
    <row r="26291" spans="11:12" ht="15" customHeight="1">
      <c r="K26291" s="1715"/>
      <c r="L26291" s="1715"/>
    </row>
    <row r="26292" spans="11:12" ht="15" customHeight="1">
      <c r="K26292" s="1715"/>
      <c r="L26292" s="1715"/>
    </row>
    <row r="26293" spans="11:12" ht="15" customHeight="1">
      <c r="K26293" s="1715"/>
      <c r="L26293" s="1715"/>
    </row>
    <row r="26294" spans="11:12" ht="15" customHeight="1">
      <c r="K26294" s="1715"/>
      <c r="L26294" s="1715"/>
    </row>
    <row r="26295" spans="11:12" ht="15" customHeight="1">
      <c r="K26295" s="1715"/>
      <c r="L26295" s="1715"/>
    </row>
    <row r="26296" spans="11:12" ht="15" customHeight="1">
      <c r="K26296" s="1715"/>
      <c r="L26296" s="1715"/>
    </row>
    <row r="26297" spans="11:12" ht="15" customHeight="1">
      <c r="K26297" s="1715"/>
      <c r="L26297" s="1715"/>
    </row>
    <row r="26298" spans="11:12" ht="15" customHeight="1">
      <c r="K26298" s="1715"/>
      <c r="L26298" s="1715"/>
    </row>
    <row r="26299" spans="11:12" ht="15" customHeight="1">
      <c r="K26299" s="1715"/>
      <c r="L26299" s="1715"/>
    </row>
    <row r="26300" spans="11:12" ht="15" customHeight="1">
      <c r="K26300" s="1715"/>
      <c r="L26300" s="1715"/>
    </row>
    <row r="26301" spans="11:12" ht="15" customHeight="1">
      <c r="K26301" s="1715"/>
      <c r="L26301" s="1715"/>
    </row>
    <row r="26302" spans="11:12" ht="15" customHeight="1">
      <c r="K26302" s="1715"/>
      <c r="L26302" s="1715"/>
    </row>
    <row r="26303" spans="11:12" ht="15" customHeight="1">
      <c r="K26303" s="1715"/>
      <c r="L26303" s="1715"/>
    </row>
    <row r="26304" spans="11:12" ht="15" customHeight="1">
      <c r="K26304" s="1715"/>
      <c r="L26304" s="1715"/>
    </row>
    <row r="26305" spans="11:12" ht="15" customHeight="1">
      <c r="K26305" s="1715"/>
      <c r="L26305" s="1715"/>
    </row>
    <row r="26306" spans="11:12" ht="15" customHeight="1">
      <c r="K26306" s="1715"/>
      <c r="L26306" s="1715"/>
    </row>
    <row r="26307" spans="11:12" ht="15" customHeight="1">
      <c r="K26307" s="1715"/>
      <c r="L26307" s="1715"/>
    </row>
    <row r="26308" spans="11:12" ht="15" customHeight="1">
      <c r="K26308" s="1715"/>
      <c r="L26308" s="1715"/>
    </row>
    <row r="26309" spans="11:12" ht="15" customHeight="1">
      <c r="K26309" s="1715"/>
      <c r="L26309" s="1715"/>
    </row>
    <row r="26310" spans="11:12" ht="15" customHeight="1">
      <c r="K26310" s="1715"/>
      <c r="L26310" s="1715"/>
    </row>
    <row r="26311" spans="11:12" ht="15" customHeight="1">
      <c r="K26311" s="1715"/>
      <c r="L26311" s="1715"/>
    </row>
    <row r="26312" spans="11:12" ht="15" customHeight="1">
      <c r="K26312" s="1715"/>
      <c r="L26312" s="1715"/>
    </row>
    <row r="26313" spans="11:12" ht="15" customHeight="1">
      <c r="K26313" s="1715"/>
      <c r="L26313" s="1715"/>
    </row>
    <row r="26314" spans="11:12" ht="15" customHeight="1">
      <c r="K26314" s="1715"/>
      <c r="L26314" s="1715"/>
    </row>
    <row r="26315" spans="11:12" ht="15" customHeight="1">
      <c r="K26315" s="1715"/>
      <c r="L26315" s="1715"/>
    </row>
    <row r="26316" spans="11:12" ht="15" customHeight="1">
      <c r="K26316" s="1715"/>
      <c r="L26316" s="1715"/>
    </row>
    <row r="26317" spans="11:12" ht="15" customHeight="1">
      <c r="K26317" s="1715"/>
      <c r="L26317" s="1715"/>
    </row>
    <row r="26318" spans="11:12" ht="15" customHeight="1">
      <c r="K26318" s="1715"/>
      <c r="L26318" s="1715"/>
    </row>
    <row r="26319" spans="11:12" ht="15" customHeight="1">
      <c r="K26319" s="1715"/>
      <c r="L26319" s="1715"/>
    </row>
    <row r="26320" spans="11:12" ht="15" customHeight="1">
      <c r="K26320" s="1715"/>
      <c r="L26320" s="1715"/>
    </row>
    <row r="26321" spans="11:12" ht="15" customHeight="1">
      <c r="K26321" s="1715"/>
      <c r="L26321" s="1715"/>
    </row>
    <row r="26322" spans="11:12" ht="15" customHeight="1">
      <c r="K26322" s="1715"/>
      <c r="L26322" s="1715"/>
    </row>
    <row r="26323" spans="11:12" ht="15" customHeight="1">
      <c r="K26323" s="1715"/>
      <c r="L26323" s="1715"/>
    </row>
    <row r="26324" spans="11:12" ht="15" customHeight="1">
      <c r="K26324" s="1715"/>
      <c r="L26324" s="1715"/>
    </row>
    <row r="26325" spans="11:12" ht="15" customHeight="1">
      <c r="K26325" s="1715"/>
      <c r="L26325" s="1715"/>
    </row>
    <row r="26326" spans="11:12" ht="15" customHeight="1">
      <c r="K26326" s="1715"/>
      <c r="L26326" s="1715"/>
    </row>
    <row r="26327" spans="11:12" ht="15" customHeight="1">
      <c r="K26327" s="1715"/>
      <c r="L26327" s="1715"/>
    </row>
    <row r="26328" spans="11:12" ht="15" customHeight="1">
      <c r="K26328" s="1715"/>
      <c r="L26328" s="1715"/>
    </row>
    <row r="26329" spans="11:12" ht="15" customHeight="1">
      <c r="K26329" s="1715"/>
      <c r="L26329" s="1715"/>
    </row>
    <row r="26330" spans="11:12" ht="15" customHeight="1">
      <c r="K26330" s="1715"/>
      <c r="L26330" s="1715"/>
    </row>
    <row r="26331" spans="11:12" ht="15" customHeight="1">
      <c r="K26331" s="1715"/>
      <c r="L26331" s="1715"/>
    </row>
    <row r="26332" spans="11:12" ht="15" customHeight="1">
      <c r="K26332" s="1715"/>
      <c r="L26332" s="1715"/>
    </row>
    <row r="26333" spans="11:12" ht="15" customHeight="1">
      <c r="K26333" s="1715"/>
      <c r="L26333" s="1715"/>
    </row>
    <row r="26334" spans="11:12" ht="15" customHeight="1">
      <c r="K26334" s="1715"/>
      <c r="L26334" s="1715"/>
    </row>
    <row r="26335" spans="11:12" ht="15" customHeight="1">
      <c r="K26335" s="1715"/>
      <c r="L26335" s="1715"/>
    </row>
    <row r="26336" spans="11:12" ht="15" customHeight="1">
      <c r="K26336" s="1715"/>
      <c r="L26336" s="1715"/>
    </row>
    <row r="26337" spans="11:12" ht="15" customHeight="1">
      <c r="K26337" s="1715"/>
      <c r="L26337" s="1715"/>
    </row>
    <row r="26338" spans="11:12" ht="15" customHeight="1">
      <c r="K26338" s="1715"/>
      <c r="L26338" s="1715"/>
    </row>
    <row r="26339" spans="11:12" ht="15" customHeight="1">
      <c r="K26339" s="1715"/>
      <c r="L26339" s="1715"/>
    </row>
    <row r="26340" spans="11:12" ht="15" customHeight="1">
      <c r="K26340" s="1715"/>
      <c r="L26340" s="1715"/>
    </row>
    <row r="26341" spans="11:12" ht="15" customHeight="1">
      <c r="K26341" s="1715"/>
      <c r="L26341" s="1715"/>
    </row>
    <row r="26342" spans="11:12" ht="15" customHeight="1">
      <c r="K26342" s="1715"/>
      <c r="L26342" s="1715"/>
    </row>
    <row r="26343" spans="11:12" ht="15" customHeight="1">
      <c r="K26343" s="1715"/>
      <c r="L26343" s="1715"/>
    </row>
    <row r="26344" spans="11:12" ht="15" customHeight="1">
      <c r="K26344" s="1715"/>
      <c r="L26344" s="1715"/>
    </row>
    <row r="26345" spans="11:12" ht="15" customHeight="1">
      <c r="K26345" s="1715"/>
      <c r="L26345" s="1715"/>
    </row>
    <row r="26346" spans="11:12" ht="15" customHeight="1">
      <c r="K26346" s="1715"/>
      <c r="L26346" s="1715"/>
    </row>
    <row r="26347" spans="11:12" ht="15" customHeight="1">
      <c r="K26347" s="1715"/>
      <c r="L26347" s="1715"/>
    </row>
    <row r="26348" spans="11:12" ht="15" customHeight="1">
      <c r="K26348" s="1715"/>
      <c r="L26348" s="1715"/>
    </row>
    <row r="26349" spans="11:12" ht="15" customHeight="1">
      <c r="K26349" s="1715"/>
      <c r="L26349" s="1715"/>
    </row>
    <row r="26350" spans="11:12" ht="15" customHeight="1">
      <c r="K26350" s="1715"/>
      <c r="L26350" s="1715"/>
    </row>
    <row r="26351" spans="11:12" ht="15" customHeight="1">
      <c r="K26351" s="1715"/>
      <c r="L26351" s="1715"/>
    </row>
    <row r="26352" spans="11:12" ht="15" customHeight="1">
      <c r="K26352" s="1715"/>
      <c r="L26352" s="1715"/>
    </row>
    <row r="26353" spans="11:12" ht="15" customHeight="1">
      <c r="K26353" s="1715"/>
      <c r="L26353" s="1715"/>
    </row>
    <row r="26354" spans="11:12" ht="15" customHeight="1">
      <c r="K26354" s="1715"/>
      <c r="L26354" s="1715"/>
    </row>
    <row r="26355" spans="11:12" ht="15" customHeight="1">
      <c r="K26355" s="1715"/>
      <c r="L26355" s="1715"/>
    </row>
    <row r="26356" spans="11:12" ht="15" customHeight="1">
      <c r="K26356" s="1715"/>
      <c r="L26356" s="1715"/>
    </row>
    <row r="26357" spans="11:12" ht="15" customHeight="1">
      <c r="K26357" s="1715"/>
      <c r="L26357" s="1715"/>
    </row>
    <row r="26358" spans="11:12" ht="15" customHeight="1">
      <c r="K26358" s="1715"/>
      <c r="L26358" s="1715"/>
    </row>
    <row r="26359" spans="11:12" ht="15" customHeight="1">
      <c r="K26359" s="1715"/>
      <c r="L26359" s="1715"/>
    </row>
    <row r="26360" spans="11:12" ht="15" customHeight="1">
      <c r="K26360" s="1715"/>
      <c r="L26360" s="1715"/>
    </row>
    <row r="26361" spans="11:12" ht="15" customHeight="1">
      <c r="K26361" s="1715"/>
      <c r="L26361" s="1715"/>
    </row>
    <row r="26362" spans="11:12" ht="15" customHeight="1">
      <c r="K26362" s="1715"/>
      <c r="L26362" s="1715"/>
    </row>
    <row r="26363" spans="11:12" ht="15" customHeight="1">
      <c r="K26363" s="1715"/>
      <c r="L26363" s="1715"/>
    </row>
    <row r="26364" spans="11:12" ht="15" customHeight="1">
      <c r="K26364" s="1715"/>
      <c r="L26364" s="1715"/>
    </row>
    <row r="26365" spans="11:12" ht="15" customHeight="1">
      <c r="K26365" s="1715"/>
      <c r="L26365" s="1715"/>
    </row>
    <row r="26366" spans="11:12" ht="15" customHeight="1">
      <c r="K26366" s="1715"/>
      <c r="L26366" s="1715"/>
    </row>
    <row r="26367" spans="11:12" ht="15" customHeight="1">
      <c r="K26367" s="1715"/>
      <c r="L26367" s="1715"/>
    </row>
    <row r="26368" spans="11:12" ht="15" customHeight="1">
      <c r="K26368" s="1715"/>
      <c r="L26368" s="1715"/>
    </row>
    <row r="26369" spans="11:12" ht="15" customHeight="1">
      <c r="K26369" s="1715"/>
      <c r="L26369" s="1715"/>
    </row>
    <row r="26370" spans="11:12" ht="15" customHeight="1">
      <c r="K26370" s="1715"/>
      <c r="L26370" s="1715"/>
    </row>
    <row r="26371" spans="11:12" ht="15" customHeight="1">
      <c r="K26371" s="1715"/>
      <c r="L26371" s="1715"/>
    </row>
    <row r="26372" spans="11:12" ht="15" customHeight="1">
      <c r="K26372" s="1715"/>
      <c r="L26372" s="1715"/>
    </row>
    <row r="26373" spans="11:12" ht="15" customHeight="1">
      <c r="K26373" s="1715"/>
      <c r="L26373" s="1715"/>
    </row>
    <row r="26374" spans="11:12" ht="15" customHeight="1">
      <c r="K26374" s="1715"/>
      <c r="L26374" s="1715"/>
    </row>
    <row r="26375" spans="11:12" ht="15" customHeight="1">
      <c r="K26375" s="1715"/>
      <c r="L26375" s="1715"/>
    </row>
    <row r="26376" spans="11:12" ht="15" customHeight="1">
      <c r="K26376" s="1715"/>
      <c r="L26376" s="1715"/>
    </row>
    <row r="26377" spans="11:12" ht="15" customHeight="1">
      <c r="K26377" s="1715"/>
      <c r="L26377" s="1715"/>
    </row>
    <row r="26378" spans="11:12" ht="15" customHeight="1">
      <c r="K26378" s="1715"/>
      <c r="L26378" s="1715"/>
    </row>
    <row r="26379" spans="11:12" ht="15" customHeight="1">
      <c r="K26379" s="1715"/>
      <c r="L26379" s="1715"/>
    </row>
    <row r="26380" spans="11:12" ht="15" customHeight="1">
      <c r="K26380" s="1715"/>
      <c r="L26380" s="1715"/>
    </row>
    <row r="26381" spans="11:12" ht="15" customHeight="1">
      <c r="K26381" s="1715"/>
      <c r="L26381" s="1715"/>
    </row>
    <row r="26382" spans="11:12" ht="15" customHeight="1">
      <c r="K26382" s="1715"/>
      <c r="L26382" s="1715"/>
    </row>
    <row r="26383" spans="11:12" ht="15" customHeight="1">
      <c r="K26383" s="1715"/>
      <c r="L26383" s="1715"/>
    </row>
    <row r="26384" spans="11:12" ht="15" customHeight="1">
      <c r="K26384" s="1715"/>
      <c r="L26384" s="1715"/>
    </row>
    <row r="26385" spans="11:12" ht="15" customHeight="1">
      <c r="K26385" s="1715"/>
      <c r="L26385" s="1715"/>
    </row>
    <row r="26386" spans="11:12" ht="15" customHeight="1">
      <c r="K26386" s="1715"/>
      <c r="L26386" s="1715"/>
    </row>
    <row r="26387" spans="11:12" ht="15" customHeight="1">
      <c r="K26387" s="1715"/>
      <c r="L26387" s="1715"/>
    </row>
    <row r="26388" spans="11:12" ht="15" customHeight="1">
      <c r="K26388" s="1715"/>
      <c r="L26388" s="1715"/>
    </row>
    <row r="26389" spans="11:12" ht="15" customHeight="1">
      <c r="K26389" s="1715"/>
      <c r="L26389" s="1715"/>
    </row>
    <row r="26390" spans="11:12" ht="15" customHeight="1">
      <c r="K26390" s="1715"/>
      <c r="L26390" s="1715"/>
    </row>
    <row r="26391" spans="11:12" ht="15" customHeight="1">
      <c r="K26391" s="1715"/>
      <c r="L26391" s="1715"/>
    </row>
    <row r="26392" spans="11:12" ht="15" customHeight="1">
      <c r="K26392" s="1715"/>
      <c r="L26392" s="1715"/>
    </row>
    <row r="26393" spans="11:12" ht="15" customHeight="1">
      <c r="K26393" s="1715"/>
      <c r="L26393" s="1715"/>
    </row>
    <row r="26394" spans="11:12" ht="15" customHeight="1">
      <c r="K26394" s="1715"/>
      <c r="L26394" s="1715"/>
    </row>
    <row r="26395" spans="11:12" ht="15" customHeight="1">
      <c r="K26395" s="1715"/>
      <c r="L26395" s="1715"/>
    </row>
    <row r="26396" spans="11:12" ht="15" customHeight="1">
      <c r="K26396" s="1715"/>
      <c r="L26396" s="1715"/>
    </row>
    <row r="26397" spans="11:12" ht="15" customHeight="1">
      <c r="K26397" s="1715"/>
      <c r="L26397" s="1715"/>
    </row>
    <row r="26398" spans="11:12" ht="15" customHeight="1">
      <c r="K26398" s="1715"/>
      <c r="L26398" s="1715"/>
    </row>
    <row r="26399" spans="11:12" ht="15" customHeight="1">
      <c r="K26399" s="1715"/>
      <c r="L26399" s="1715"/>
    </row>
    <row r="26400" spans="11:12" ht="15" customHeight="1">
      <c r="K26400" s="1715"/>
      <c r="L26400" s="1715"/>
    </row>
    <row r="26401" spans="11:12" ht="15" customHeight="1">
      <c r="K26401" s="1715"/>
      <c r="L26401" s="1715"/>
    </row>
    <row r="26402" spans="11:12" ht="15" customHeight="1">
      <c r="K26402" s="1715"/>
      <c r="L26402" s="1715"/>
    </row>
    <row r="26403" spans="11:12" ht="15" customHeight="1">
      <c r="K26403" s="1715"/>
      <c r="L26403" s="1715"/>
    </row>
    <row r="26404" spans="11:12" ht="15" customHeight="1">
      <c r="K26404" s="1715"/>
      <c r="L26404" s="1715"/>
    </row>
    <row r="26405" spans="11:12" ht="15" customHeight="1">
      <c r="K26405" s="1715"/>
      <c r="L26405" s="1715"/>
    </row>
    <row r="26406" spans="11:12" ht="15" customHeight="1">
      <c r="K26406" s="1715"/>
      <c r="L26406" s="1715"/>
    </row>
    <row r="26407" spans="11:12" ht="15" customHeight="1">
      <c r="K26407" s="1715"/>
      <c r="L26407" s="1715"/>
    </row>
    <row r="26408" spans="11:12" ht="15" customHeight="1">
      <c r="K26408" s="1715"/>
      <c r="L26408" s="1715"/>
    </row>
    <row r="26409" spans="11:12" ht="15" customHeight="1">
      <c r="K26409" s="1715"/>
      <c r="L26409" s="1715"/>
    </row>
    <row r="26410" spans="11:12" ht="15" customHeight="1">
      <c r="K26410" s="1715"/>
      <c r="L26410" s="1715"/>
    </row>
    <row r="26411" spans="11:12" ht="15" customHeight="1">
      <c r="K26411" s="1715"/>
      <c r="L26411" s="1715"/>
    </row>
    <row r="26412" spans="11:12" ht="15" customHeight="1">
      <c r="K26412" s="1715"/>
      <c r="L26412" s="1715"/>
    </row>
    <row r="26413" spans="11:12" ht="15" customHeight="1">
      <c r="K26413" s="1715"/>
      <c r="L26413" s="1715"/>
    </row>
    <row r="26414" spans="11:12" ht="15" customHeight="1">
      <c r="K26414" s="1715"/>
      <c r="L26414" s="1715"/>
    </row>
    <row r="26415" spans="11:12" ht="15" customHeight="1">
      <c r="K26415" s="1715"/>
      <c r="L26415" s="1715"/>
    </row>
    <row r="26416" spans="11:12" ht="15" customHeight="1">
      <c r="K26416" s="1715"/>
      <c r="L26416" s="1715"/>
    </row>
    <row r="26417" spans="11:12" ht="15" customHeight="1">
      <c r="K26417" s="1715"/>
      <c r="L26417" s="1715"/>
    </row>
    <row r="26418" spans="11:12" ht="15" customHeight="1">
      <c r="K26418" s="1715"/>
      <c r="L26418" s="1715"/>
    </row>
    <row r="26419" spans="11:12" ht="15" customHeight="1">
      <c r="K26419" s="1715"/>
      <c r="L26419" s="1715"/>
    </row>
    <row r="26420" spans="11:12" ht="15" customHeight="1">
      <c r="K26420" s="1715"/>
      <c r="L26420" s="1715"/>
    </row>
    <row r="26421" spans="11:12" ht="15" customHeight="1">
      <c r="K26421" s="1715"/>
      <c r="L26421" s="1715"/>
    </row>
    <row r="26422" spans="11:12" ht="15" customHeight="1">
      <c r="K26422" s="1715"/>
      <c r="L26422" s="1715"/>
    </row>
    <row r="26423" spans="11:12" ht="15" customHeight="1">
      <c r="K26423" s="1715"/>
      <c r="L26423" s="1715"/>
    </row>
    <row r="26424" spans="11:12" ht="15" customHeight="1">
      <c r="K26424" s="1715"/>
      <c r="L26424" s="1715"/>
    </row>
    <row r="26425" spans="11:12" ht="15" customHeight="1">
      <c r="K26425" s="1715"/>
      <c r="L26425" s="1715"/>
    </row>
    <row r="26426" spans="11:12" ht="15" customHeight="1">
      <c r="K26426" s="1715"/>
      <c r="L26426" s="1715"/>
    </row>
    <row r="26427" spans="11:12" ht="15" customHeight="1">
      <c r="K26427" s="1715"/>
      <c r="L26427" s="1715"/>
    </row>
    <row r="26428" spans="11:12" ht="15" customHeight="1">
      <c r="K26428" s="1715"/>
      <c r="L26428" s="1715"/>
    </row>
    <row r="26429" spans="11:12" ht="15" customHeight="1">
      <c r="K26429" s="1715"/>
      <c r="L26429" s="1715"/>
    </row>
    <row r="26430" spans="11:12" ht="15" customHeight="1">
      <c r="K26430" s="1715"/>
      <c r="L26430" s="1715"/>
    </row>
    <row r="26431" spans="11:12" ht="15" customHeight="1">
      <c r="K26431" s="1715"/>
      <c r="L26431" s="1715"/>
    </row>
    <row r="26432" spans="11:12" ht="15" customHeight="1">
      <c r="K26432" s="1715"/>
      <c r="L26432" s="1715"/>
    </row>
    <row r="26433" spans="11:12" ht="15" customHeight="1">
      <c r="K26433" s="1715"/>
      <c r="L26433" s="1715"/>
    </row>
    <row r="26434" spans="11:12" ht="15" customHeight="1">
      <c r="K26434" s="1715"/>
      <c r="L26434" s="1715"/>
    </row>
    <row r="26435" spans="11:12" ht="15" customHeight="1">
      <c r="K26435" s="1715"/>
      <c r="L26435" s="1715"/>
    </row>
    <row r="26436" spans="11:12" ht="15" customHeight="1">
      <c r="K26436" s="1715"/>
      <c r="L26436" s="1715"/>
    </row>
    <row r="26437" spans="11:12" ht="15" customHeight="1">
      <c r="K26437" s="1715"/>
      <c r="L26437" s="1715"/>
    </row>
    <row r="26438" spans="11:12" ht="15" customHeight="1">
      <c r="K26438" s="1715"/>
      <c r="L26438" s="1715"/>
    </row>
    <row r="26439" spans="11:12" ht="15" customHeight="1">
      <c r="K26439" s="1715"/>
      <c r="L26439" s="1715"/>
    </row>
    <row r="26440" spans="11:12" ht="15" customHeight="1">
      <c r="K26440" s="1715"/>
      <c r="L26440" s="1715"/>
    </row>
    <row r="26441" spans="11:12" ht="15" customHeight="1">
      <c r="K26441" s="1715"/>
      <c r="L26441" s="1715"/>
    </row>
    <row r="26442" spans="11:12" ht="15" customHeight="1">
      <c r="K26442" s="1715"/>
      <c r="L26442" s="1715"/>
    </row>
    <row r="26443" spans="11:12" ht="15" customHeight="1">
      <c r="K26443" s="1715"/>
      <c r="L26443" s="1715"/>
    </row>
    <row r="26444" spans="11:12" ht="15" customHeight="1">
      <c r="K26444" s="1715"/>
      <c r="L26444" s="1715"/>
    </row>
    <row r="26445" spans="11:12" ht="15" customHeight="1">
      <c r="K26445" s="1715"/>
      <c r="L26445" s="1715"/>
    </row>
    <row r="26446" spans="11:12" ht="15" customHeight="1">
      <c r="K26446" s="1715"/>
      <c r="L26446" s="1715"/>
    </row>
    <row r="26447" spans="11:12" ht="15" customHeight="1">
      <c r="K26447" s="1715"/>
      <c r="L26447" s="1715"/>
    </row>
    <row r="26448" spans="11:12" ht="15" customHeight="1">
      <c r="K26448" s="1715"/>
      <c r="L26448" s="1715"/>
    </row>
    <row r="26449" spans="11:12" ht="15" customHeight="1">
      <c r="K26449" s="1715"/>
      <c r="L26449" s="1715"/>
    </row>
    <row r="26450" spans="11:12" ht="15" customHeight="1">
      <c r="K26450" s="1715"/>
      <c r="L26450" s="1715"/>
    </row>
    <row r="26451" spans="11:12" ht="15" customHeight="1">
      <c r="K26451" s="1715"/>
      <c r="L26451" s="1715"/>
    </row>
    <row r="26452" spans="11:12" ht="15" customHeight="1">
      <c r="K26452" s="1715"/>
      <c r="L26452" s="1715"/>
    </row>
    <row r="26453" spans="11:12" ht="15" customHeight="1">
      <c r="K26453" s="1715"/>
      <c r="L26453" s="1715"/>
    </row>
    <row r="26454" spans="11:12" ht="15" customHeight="1">
      <c r="K26454" s="1715"/>
      <c r="L26454" s="1715"/>
    </row>
    <row r="26455" spans="11:12" ht="15" customHeight="1">
      <c r="K26455" s="1715"/>
      <c r="L26455" s="1715"/>
    </row>
    <row r="26456" spans="11:12" ht="15" customHeight="1">
      <c r="K26456" s="1715"/>
      <c r="L26456" s="1715"/>
    </row>
    <row r="26457" spans="11:12" ht="15" customHeight="1">
      <c r="K26457" s="1715"/>
      <c r="L26457" s="1715"/>
    </row>
    <row r="26458" spans="11:12" ht="15" customHeight="1">
      <c r="K26458" s="1715"/>
      <c r="L26458" s="1715"/>
    </row>
    <row r="26459" spans="11:12" ht="15" customHeight="1">
      <c r="K26459" s="1715"/>
      <c r="L26459" s="1715"/>
    </row>
    <row r="26460" spans="11:12" ht="15" customHeight="1">
      <c r="K26460" s="1715"/>
      <c r="L26460" s="1715"/>
    </row>
    <row r="26461" spans="11:12" ht="15" customHeight="1">
      <c r="K26461" s="1715"/>
      <c r="L26461" s="1715"/>
    </row>
    <row r="26462" spans="11:12" ht="15" customHeight="1">
      <c r="K26462" s="1715"/>
      <c r="L26462" s="1715"/>
    </row>
    <row r="26463" spans="11:12" ht="15" customHeight="1">
      <c r="K26463" s="1715"/>
      <c r="L26463" s="1715"/>
    </row>
    <row r="26464" spans="11:12" ht="15" customHeight="1">
      <c r="K26464" s="1715"/>
      <c r="L26464" s="1715"/>
    </row>
    <row r="26465" spans="11:12" ht="15" customHeight="1">
      <c r="K26465" s="1715"/>
      <c r="L26465" s="1715"/>
    </row>
    <row r="26466" spans="11:12" ht="15" customHeight="1">
      <c r="K26466" s="1715"/>
      <c r="L26466" s="1715"/>
    </row>
    <row r="26467" spans="11:12" ht="15" customHeight="1">
      <c r="K26467" s="1715"/>
      <c r="L26467" s="1715"/>
    </row>
    <row r="26468" spans="11:12" ht="15" customHeight="1">
      <c r="K26468" s="1715"/>
      <c r="L26468" s="1715"/>
    </row>
    <row r="26469" spans="11:12" ht="15" customHeight="1">
      <c r="K26469" s="1715"/>
      <c r="L26469" s="1715"/>
    </row>
    <row r="26470" spans="11:12" ht="15" customHeight="1">
      <c r="K26470" s="1715"/>
      <c r="L26470" s="1715"/>
    </row>
    <row r="26471" spans="11:12" ht="15" customHeight="1">
      <c r="K26471" s="1715"/>
      <c r="L26471" s="1715"/>
    </row>
    <row r="26472" spans="11:12" ht="15" customHeight="1">
      <c r="K26472" s="1715"/>
      <c r="L26472" s="1715"/>
    </row>
    <row r="26473" spans="11:12" ht="15" customHeight="1">
      <c r="K26473" s="1715"/>
      <c r="L26473" s="1715"/>
    </row>
    <row r="26474" spans="11:12" ht="15" customHeight="1">
      <c r="K26474" s="1715"/>
      <c r="L26474" s="1715"/>
    </row>
    <row r="26475" spans="11:12" ht="15" customHeight="1">
      <c r="K26475" s="1715"/>
      <c r="L26475" s="1715"/>
    </row>
    <row r="26476" spans="11:12" ht="15" customHeight="1">
      <c r="K26476" s="1715"/>
      <c r="L26476" s="1715"/>
    </row>
    <row r="26477" spans="11:12" ht="15" customHeight="1">
      <c r="K26477" s="1715"/>
      <c r="L26477" s="1715"/>
    </row>
    <row r="26478" spans="11:12" ht="15" customHeight="1">
      <c r="K26478" s="1715"/>
      <c r="L26478" s="1715"/>
    </row>
    <row r="26479" spans="11:12" ht="15" customHeight="1">
      <c r="K26479" s="1715"/>
      <c r="L26479" s="1715"/>
    </row>
    <row r="26480" spans="11:12" ht="15" customHeight="1">
      <c r="K26480" s="1715"/>
      <c r="L26480" s="1715"/>
    </row>
    <row r="26481" spans="11:12" ht="15" customHeight="1">
      <c r="K26481" s="1715"/>
      <c r="L26481" s="1715"/>
    </row>
    <row r="26482" spans="11:12" ht="15" customHeight="1">
      <c r="K26482" s="1715"/>
      <c r="L26482" s="1715"/>
    </row>
    <row r="26483" spans="11:12" ht="15" customHeight="1">
      <c r="K26483" s="1715"/>
      <c r="L26483" s="1715"/>
    </row>
    <row r="26484" spans="11:12" ht="15" customHeight="1">
      <c r="K26484" s="1715"/>
      <c r="L26484" s="1715"/>
    </row>
    <row r="26485" spans="11:12" ht="15" customHeight="1">
      <c r="K26485" s="1715"/>
      <c r="L26485" s="1715"/>
    </row>
    <row r="26486" spans="11:12" ht="15" customHeight="1">
      <c r="K26486" s="1715"/>
      <c r="L26486" s="1715"/>
    </row>
    <row r="26487" spans="11:12" ht="15" customHeight="1">
      <c r="K26487" s="1715"/>
      <c r="L26487" s="1715"/>
    </row>
    <row r="26488" spans="11:12" ht="15" customHeight="1">
      <c r="K26488" s="1715"/>
      <c r="L26488" s="1715"/>
    </row>
    <row r="26489" spans="11:12" ht="15" customHeight="1">
      <c r="K26489" s="1715"/>
      <c r="L26489" s="1715"/>
    </row>
    <row r="26490" spans="11:12" ht="15" customHeight="1">
      <c r="K26490" s="1715"/>
      <c r="L26490" s="1715"/>
    </row>
    <row r="26491" spans="11:12" ht="15" customHeight="1">
      <c r="K26491" s="1715"/>
      <c r="L26491" s="1715"/>
    </row>
    <row r="26492" spans="11:12" ht="15" customHeight="1">
      <c r="K26492" s="1715"/>
      <c r="L26492" s="1715"/>
    </row>
    <row r="26493" spans="11:12" ht="15" customHeight="1">
      <c r="K26493" s="1715"/>
      <c r="L26493" s="1715"/>
    </row>
    <row r="26494" spans="11:12" ht="15" customHeight="1">
      <c r="K26494" s="1715"/>
      <c r="L26494" s="1715"/>
    </row>
    <row r="26495" spans="11:12" ht="15" customHeight="1">
      <c r="K26495" s="1715"/>
      <c r="L26495" s="1715"/>
    </row>
    <row r="26496" spans="11:12" ht="15" customHeight="1">
      <c r="K26496" s="1715"/>
      <c r="L26496" s="1715"/>
    </row>
    <row r="26497" spans="11:12" ht="15" customHeight="1">
      <c r="K26497" s="1715"/>
      <c r="L26497" s="1715"/>
    </row>
    <row r="26498" spans="11:12" ht="15" customHeight="1">
      <c r="K26498" s="1715"/>
      <c r="L26498" s="1715"/>
    </row>
    <row r="26499" spans="11:12" ht="15" customHeight="1">
      <c r="K26499" s="1715"/>
      <c r="L26499" s="1715"/>
    </row>
    <row r="26500" spans="11:12" ht="15" customHeight="1">
      <c r="K26500" s="1715"/>
      <c r="L26500" s="1715"/>
    </row>
    <row r="26501" spans="11:12" ht="15" customHeight="1">
      <c r="K26501" s="1715"/>
      <c r="L26501" s="1715"/>
    </row>
    <row r="26502" spans="11:12" ht="15" customHeight="1">
      <c r="K26502" s="1715"/>
      <c r="L26502" s="1715"/>
    </row>
    <row r="26503" spans="11:12" ht="15" customHeight="1">
      <c r="K26503" s="1715"/>
      <c r="L26503" s="1715"/>
    </row>
    <row r="26504" spans="11:12" ht="15" customHeight="1">
      <c r="K26504" s="1715"/>
      <c r="L26504" s="1715"/>
    </row>
    <row r="26505" spans="11:12" ht="15" customHeight="1">
      <c r="K26505" s="1715"/>
      <c r="L26505" s="1715"/>
    </row>
    <row r="26506" spans="11:12" ht="15" customHeight="1">
      <c r="K26506" s="1715"/>
      <c r="L26506" s="1715"/>
    </row>
    <row r="26507" spans="11:12" ht="15" customHeight="1">
      <c r="K26507" s="1715"/>
      <c r="L26507" s="1715"/>
    </row>
    <row r="26508" spans="11:12" ht="15" customHeight="1">
      <c r="K26508" s="1715"/>
      <c r="L26508" s="1715"/>
    </row>
    <row r="26509" spans="11:12" ht="15" customHeight="1">
      <c r="K26509" s="1715"/>
      <c r="L26509" s="1715"/>
    </row>
    <row r="26510" spans="11:12" ht="15" customHeight="1">
      <c r="K26510" s="1715"/>
      <c r="L26510" s="1715"/>
    </row>
    <row r="26511" spans="11:12" ht="15" customHeight="1">
      <c r="K26511" s="1715"/>
      <c r="L26511" s="1715"/>
    </row>
    <row r="26512" spans="11:12" ht="15" customHeight="1">
      <c r="K26512" s="1715"/>
      <c r="L26512" s="1715"/>
    </row>
    <row r="26513" spans="11:12" ht="15" customHeight="1">
      <c r="K26513" s="1715"/>
      <c r="L26513" s="1715"/>
    </row>
    <row r="26514" spans="11:12" ht="15" customHeight="1">
      <c r="K26514" s="1715"/>
      <c r="L26514" s="1715"/>
    </row>
    <row r="26515" spans="11:12" ht="15" customHeight="1">
      <c r="K26515" s="1715"/>
      <c r="L26515" s="1715"/>
    </row>
    <row r="26516" spans="11:12" ht="15" customHeight="1">
      <c r="K26516" s="1715"/>
      <c r="L26516" s="1715"/>
    </row>
    <row r="26517" spans="11:12" ht="15" customHeight="1">
      <c r="K26517" s="1715"/>
      <c r="L26517" s="1715"/>
    </row>
    <row r="26518" spans="11:12" ht="15" customHeight="1">
      <c r="K26518" s="1715"/>
      <c r="L26518" s="1715"/>
    </row>
    <row r="26519" spans="11:12" ht="15" customHeight="1">
      <c r="K26519" s="1715"/>
      <c r="L26519" s="1715"/>
    </row>
    <row r="26520" spans="11:12" ht="15" customHeight="1">
      <c r="K26520" s="1715"/>
      <c r="L26520" s="1715"/>
    </row>
    <row r="26521" spans="11:12" ht="15" customHeight="1">
      <c r="K26521" s="1715"/>
      <c r="L26521" s="1715"/>
    </row>
    <row r="26522" spans="11:12" ht="15" customHeight="1">
      <c r="K26522" s="1715"/>
      <c r="L26522" s="1715"/>
    </row>
    <row r="26523" spans="11:12" ht="15" customHeight="1">
      <c r="K26523" s="1715"/>
      <c r="L26523" s="1715"/>
    </row>
    <row r="26524" spans="11:12" ht="15" customHeight="1">
      <c r="K26524" s="1715"/>
      <c r="L26524" s="1715"/>
    </row>
    <row r="26525" spans="11:12" ht="15" customHeight="1">
      <c r="K26525" s="1715"/>
      <c r="L26525" s="1715"/>
    </row>
    <row r="26526" spans="11:12" ht="15" customHeight="1">
      <c r="K26526" s="1715"/>
      <c r="L26526" s="1715"/>
    </row>
    <row r="26527" spans="11:12" ht="15" customHeight="1">
      <c r="K26527" s="1715"/>
      <c r="L26527" s="1715"/>
    </row>
    <row r="26528" spans="11:12" ht="15" customHeight="1">
      <c r="K26528" s="1715"/>
      <c r="L26528" s="1715"/>
    </row>
    <row r="26529" spans="11:12" ht="15" customHeight="1">
      <c r="K26529" s="1715"/>
      <c r="L26529" s="1715"/>
    </row>
    <row r="26530" spans="11:12" ht="15" customHeight="1">
      <c r="K26530" s="1715"/>
      <c r="L26530" s="1715"/>
    </row>
    <row r="26531" spans="11:12" ht="15" customHeight="1">
      <c r="K26531" s="1715"/>
      <c r="L26531" s="1715"/>
    </row>
    <row r="26532" spans="11:12" ht="15" customHeight="1">
      <c r="K26532" s="1715"/>
      <c r="L26532" s="1715"/>
    </row>
    <row r="26533" spans="11:12" ht="15" customHeight="1">
      <c r="K26533" s="1715"/>
      <c r="L26533" s="1715"/>
    </row>
    <row r="26534" spans="11:12" ht="15" customHeight="1">
      <c r="K26534" s="1715"/>
      <c r="L26534" s="1715"/>
    </row>
    <row r="26535" spans="11:12" ht="15" customHeight="1">
      <c r="K26535" s="1715"/>
      <c r="L26535" s="1715"/>
    </row>
    <row r="26536" spans="11:12" ht="15" customHeight="1">
      <c r="K26536" s="1715"/>
      <c r="L26536" s="1715"/>
    </row>
    <row r="26537" spans="11:12" ht="15" customHeight="1">
      <c r="K26537" s="1715"/>
      <c r="L26537" s="1715"/>
    </row>
    <row r="26538" spans="11:12" ht="15" customHeight="1">
      <c r="K26538" s="1715"/>
      <c r="L26538" s="1715"/>
    </row>
    <row r="26539" spans="11:12" ht="15" customHeight="1">
      <c r="K26539" s="1715"/>
      <c r="L26539" s="1715"/>
    </row>
    <row r="26540" spans="11:12" ht="15" customHeight="1">
      <c r="K26540" s="1715"/>
      <c r="L26540" s="1715"/>
    </row>
    <row r="26541" spans="11:12" ht="15" customHeight="1">
      <c r="K26541" s="1715"/>
      <c r="L26541" s="1715"/>
    </row>
    <row r="26542" spans="11:12" ht="15" customHeight="1">
      <c r="K26542" s="1715"/>
      <c r="L26542" s="1715"/>
    </row>
    <row r="26543" spans="11:12" ht="15" customHeight="1">
      <c r="K26543" s="1715"/>
      <c r="L26543" s="1715"/>
    </row>
    <row r="26544" spans="11:12" ht="15" customHeight="1">
      <c r="K26544" s="1715"/>
      <c r="L26544" s="1715"/>
    </row>
    <row r="26545" spans="11:12" ht="15" customHeight="1">
      <c r="K26545" s="1715"/>
      <c r="L26545" s="1715"/>
    </row>
    <row r="26546" spans="11:12" ht="15" customHeight="1">
      <c r="K26546" s="1715"/>
      <c r="L26546" s="1715"/>
    </row>
    <row r="26547" spans="11:12" ht="15" customHeight="1">
      <c r="K26547" s="1715"/>
      <c r="L26547" s="1715"/>
    </row>
    <row r="26548" spans="11:12" ht="15" customHeight="1">
      <c r="K26548" s="1715"/>
      <c r="L26548" s="1715"/>
    </row>
    <row r="26549" spans="11:12" ht="15" customHeight="1">
      <c r="K26549" s="1715"/>
      <c r="L26549" s="1715"/>
    </row>
    <row r="26550" spans="11:12" ht="15" customHeight="1">
      <c r="K26550" s="1715"/>
      <c r="L26550" s="1715"/>
    </row>
    <row r="26551" spans="11:12" ht="15" customHeight="1">
      <c r="K26551" s="1715"/>
      <c r="L26551" s="1715"/>
    </row>
    <row r="26552" spans="11:12" ht="15" customHeight="1">
      <c r="K26552" s="1715"/>
      <c r="L26552" s="1715"/>
    </row>
    <row r="26553" spans="11:12" ht="15" customHeight="1">
      <c r="K26553" s="1715"/>
      <c r="L26553" s="1715"/>
    </row>
    <row r="26554" spans="11:12" ht="15" customHeight="1">
      <c r="K26554" s="1715"/>
      <c r="L26554" s="1715"/>
    </row>
    <row r="26555" spans="11:12" ht="15" customHeight="1">
      <c r="K26555" s="1715"/>
      <c r="L26555" s="1715"/>
    </row>
    <row r="26556" spans="11:12" ht="15" customHeight="1">
      <c r="K26556" s="1715"/>
      <c r="L26556" s="1715"/>
    </row>
    <row r="26557" spans="11:12" ht="15" customHeight="1">
      <c r="K26557" s="1715"/>
      <c r="L26557" s="1715"/>
    </row>
    <row r="26558" spans="11:12" ht="15" customHeight="1">
      <c r="K26558" s="1715"/>
      <c r="L26558" s="1715"/>
    </row>
    <row r="26559" spans="11:12" ht="15" customHeight="1">
      <c r="K26559" s="1715"/>
      <c r="L26559" s="1715"/>
    </row>
    <row r="26560" spans="11:12" ht="15" customHeight="1">
      <c r="K26560" s="1715"/>
      <c r="L26560" s="1715"/>
    </row>
    <row r="26561" spans="11:12" ht="15" customHeight="1">
      <c r="K26561" s="1715"/>
      <c r="L26561" s="1715"/>
    </row>
    <row r="26562" spans="11:12" ht="15" customHeight="1">
      <c r="K26562" s="1715"/>
      <c r="L26562" s="1715"/>
    </row>
    <row r="26563" spans="11:12" ht="15" customHeight="1">
      <c r="K26563" s="1715"/>
      <c r="L26563" s="1715"/>
    </row>
    <row r="26564" spans="11:12" ht="15" customHeight="1">
      <c r="K26564" s="1715"/>
      <c r="L26564" s="1715"/>
    </row>
    <row r="26565" spans="11:12" ht="15" customHeight="1">
      <c r="K26565" s="1715"/>
      <c r="L26565" s="1715"/>
    </row>
    <row r="26566" spans="11:12" ht="15" customHeight="1">
      <c r="K26566" s="1715"/>
      <c r="L26566" s="1715"/>
    </row>
    <row r="26567" spans="11:12" ht="15" customHeight="1">
      <c r="K26567" s="1715"/>
      <c r="L26567" s="1715"/>
    </row>
    <row r="26568" spans="11:12" ht="15" customHeight="1">
      <c r="K26568" s="1715"/>
      <c r="L26568" s="1715"/>
    </row>
    <row r="26569" spans="11:12" ht="15" customHeight="1">
      <c r="K26569" s="1715"/>
      <c r="L26569" s="1715"/>
    </row>
    <row r="26570" spans="11:12" ht="15" customHeight="1">
      <c r="K26570" s="1715"/>
      <c r="L26570" s="1715"/>
    </row>
    <row r="26571" spans="11:12" ht="15" customHeight="1">
      <c r="K26571" s="1715"/>
      <c r="L26571" s="1715"/>
    </row>
    <row r="26572" spans="11:12" ht="15" customHeight="1">
      <c r="K26572" s="1715"/>
      <c r="L26572" s="1715"/>
    </row>
    <row r="26573" spans="11:12" ht="15" customHeight="1">
      <c r="K26573" s="1715"/>
      <c r="L26573" s="1715"/>
    </row>
    <row r="26574" spans="11:12" ht="15" customHeight="1">
      <c r="K26574" s="1715"/>
      <c r="L26574" s="1715"/>
    </row>
    <row r="26575" spans="11:12" ht="15" customHeight="1">
      <c r="K26575" s="1715"/>
      <c r="L26575" s="1715"/>
    </row>
    <row r="26576" spans="11:12" ht="15" customHeight="1">
      <c r="K26576" s="1715"/>
      <c r="L26576" s="1715"/>
    </row>
    <row r="26577" spans="11:12" ht="15" customHeight="1">
      <c r="K26577" s="1715"/>
      <c r="L26577" s="1715"/>
    </row>
    <row r="26578" spans="11:12" ht="15" customHeight="1">
      <c r="K26578" s="1715"/>
      <c r="L26578" s="1715"/>
    </row>
    <row r="26579" spans="11:12" ht="15" customHeight="1">
      <c r="K26579" s="1715"/>
      <c r="L26579" s="1715"/>
    </row>
    <row r="26580" spans="11:12" ht="15" customHeight="1">
      <c r="K26580" s="1715"/>
      <c r="L26580" s="1715"/>
    </row>
    <row r="26581" spans="11:12" ht="15" customHeight="1">
      <c r="K26581" s="1715"/>
      <c r="L26581" s="1715"/>
    </row>
    <row r="26582" spans="11:12" ht="15" customHeight="1">
      <c r="K26582" s="1715"/>
      <c r="L26582" s="1715"/>
    </row>
    <row r="26583" spans="11:12" ht="15" customHeight="1">
      <c r="K26583" s="1715"/>
      <c r="L26583" s="1715"/>
    </row>
    <row r="26584" spans="11:12" ht="15" customHeight="1">
      <c r="K26584" s="1715"/>
      <c r="L26584" s="1715"/>
    </row>
    <row r="26585" spans="11:12" ht="15" customHeight="1">
      <c r="K26585" s="1715"/>
      <c r="L26585" s="1715"/>
    </row>
    <row r="26586" spans="11:12" ht="15" customHeight="1">
      <c r="K26586" s="1715"/>
      <c r="L26586" s="1715"/>
    </row>
    <row r="26587" spans="11:12" ht="15" customHeight="1">
      <c r="K26587" s="1715"/>
      <c r="L26587" s="1715"/>
    </row>
    <row r="26588" spans="11:12" ht="15" customHeight="1">
      <c r="K26588" s="1715"/>
      <c r="L26588" s="1715"/>
    </row>
    <row r="26589" spans="11:12" ht="15" customHeight="1">
      <c r="K26589" s="1715"/>
      <c r="L26589" s="1715"/>
    </row>
    <row r="26590" spans="11:12" ht="15" customHeight="1">
      <c r="K26590" s="1715"/>
      <c r="L26590" s="1715"/>
    </row>
    <row r="26591" spans="11:12" ht="15" customHeight="1">
      <c r="K26591" s="1715"/>
      <c r="L26591" s="1715"/>
    </row>
    <row r="26592" spans="11:12" ht="15" customHeight="1">
      <c r="K26592" s="1715"/>
      <c r="L26592" s="1715"/>
    </row>
    <row r="26593" spans="11:12" ht="15" customHeight="1">
      <c r="K26593" s="1715"/>
      <c r="L26593" s="1715"/>
    </row>
    <row r="26594" spans="11:12" ht="15" customHeight="1">
      <c r="K26594" s="1715"/>
      <c r="L26594" s="1715"/>
    </row>
    <row r="26595" spans="11:12" ht="15" customHeight="1">
      <c r="K26595" s="1715"/>
      <c r="L26595" s="1715"/>
    </row>
    <row r="26596" spans="11:12" ht="15" customHeight="1">
      <c r="K26596" s="1715"/>
      <c r="L26596" s="1715"/>
    </row>
    <row r="26597" spans="11:12" ht="15" customHeight="1">
      <c r="K26597" s="1715"/>
      <c r="L26597" s="1715"/>
    </row>
    <row r="26598" spans="11:12" ht="15" customHeight="1">
      <c r="K26598" s="1715"/>
      <c r="L26598" s="1715"/>
    </row>
    <row r="26599" spans="11:12" ht="15" customHeight="1">
      <c r="K26599" s="1715"/>
      <c r="L26599" s="1715"/>
    </row>
    <row r="26600" spans="11:12" ht="15" customHeight="1">
      <c r="K26600" s="1715"/>
      <c r="L26600" s="1715"/>
    </row>
    <row r="26601" spans="11:12" ht="15" customHeight="1">
      <c r="K26601" s="1715"/>
      <c r="L26601" s="1715"/>
    </row>
    <row r="26602" spans="11:12" ht="15" customHeight="1">
      <c r="K26602" s="1715"/>
      <c r="L26602" s="1715"/>
    </row>
    <row r="26603" spans="11:12" ht="15" customHeight="1">
      <c r="K26603" s="1715"/>
      <c r="L26603" s="1715"/>
    </row>
    <row r="26604" spans="11:12" ht="15" customHeight="1">
      <c r="K26604" s="1715"/>
      <c r="L26604" s="1715"/>
    </row>
    <row r="26605" spans="11:12" ht="15" customHeight="1">
      <c r="K26605" s="1715"/>
      <c r="L26605" s="1715"/>
    </row>
    <row r="26606" spans="11:12" ht="15" customHeight="1">
      <c r="K26606" s="1715"/>
      <c r="L26606" s="1715"/>
    </row>
    <row r="26607" spans="11:12" ht="15" customHeight="1">
      <c r="K26607" s="1715"/>
      <c r="L26607" s="1715"/>
    </row>
    <row r="26608" spans="11:12" ht="15" customHeight="1">
      <c r="K26608" s="1715"/>
      <c r="L26608" s="1715"/>
    </row>
    <row r="26609" spans="11:12" ht="15" customHeight="1">
      <c r="K26609" s="1715"/>
      <c r="L26609" s="1715"/>
    </row>
    <row r="26610" spans="11:12" ht="15" customHeight="1">
      <c r="K26610" s="1715"/>
      <c r="L26610" s="1715"/>
    </row>
    <row r="26611" spans="11:12" ht="15" customHeight="1">
      <c r="K26611" s="1715"/>
      <c r="L26611" s="1715"/>
    </row>
    <row r="26612" spans="11:12" ht="15" customHeight="1">
      <c r="K26612" s="1715"/>
      <c r="L26612" s="1715"/>
    </row>
    <row r="26613" spans="11:12" ht="15" customHeight="1">
      <c r="K26613" s="1715"/>
      <c r="L26613" s="1715"/>
    </row>
    <row r="26614" spans="11:12" ht="15" customHeight="1">
      <c r="K26614" s="1715"/>
      <c r="L26614" s="1715"/>
    </row>
    <row r="26615" spans="11:12" ht="15" customHeight="1">
      <c r="K26615" s="1715"/>
      <c r="L26615" s="1715"/>
    </row>
    <row r="26616" spans="11:12" ht="15" customHeight="1">
      <c r="K26616" s="1715"/>
      <c r="L26616" s="1715"/>
    </row>
    <row r="26617" spans="11:12" ht="15" customHeight="1">
      <c r="K26617" s="1715"/>
      <c r="L26617" s="1715"/>
    </row>
    <row r="26618" spans="11:12" ht="15" customHeight="1">
      <c r="K26618" s="1715"/>
      <c r="L26618" s="1715"/>
    </row>
    <row r="26619" spans="11:12" ht="15" customHeight="1">
      <c r="K26619" s="1715"/>
      <c r="L26619" s="1715"/>
    </row>
    <row r="26620" spans="11:12" ht="15" customHeight="1">
      <c r="K26620" s="1715"/>
      <c r="L26620" s="1715"/>
    </row>
    <row r="26621" spans="11:12" ht="15" customHeight="1">
      <c r="K26621" s="1715"/>
      <c r="L26621" s="1715"/>
    </row>
    <row r="26622" spans="11:12" ht="15" customHeight="1">
      <c r="K26622" s="1715"/>
      <c r="L26622" s="1715"/>
    </row>
    <row r="26623" spans="11:12" ht="15" customHeight="1">
      <c r="K26623" s="1715"/>
      <c r="L26623" s="1715"/>
    </row>
    <row r="26624" spans="11:12" ht="15" customHeight="1">
      <c r="K26624" s="1715"/>
      <c r="L26624" s="1715"/>
    </row>
    <row r="26625" spans="11:12" ht="15" customHeight="1">
      <c r="K26625" s="1715"/>
      <c r="L26625" s="1715"/>
    </row>
    <row r="26626" spans="11:12" ht="15" customHeight="1">
      <c r="K26626" s="1715"/>
      <c r="L26626" s="1715"/>
    </row>
    <row r="26627" spans="11:12" ht="15" customHeight="1">
      <c r="K26627" s="1715"/>
      <c r="L26627" s="1715"/>
    </row>
    <row r="26628" spans="11:12" ht="15" customHeight="1">
      <c r="K26628" s="1715"/>
      <c r="L26628" s="1715"/>
    </row>
    <row r="26629" spans="11:12" ht="15" customHeight="1">
      <c r="K26629" s="1715"/>
      <c r="L26629" s="1715"/>
    </row>
    <row r="26630" spans="11:12" ht="15" customHeight="1">
      <c r="K26630" s="1715"/>
      <c r="L26630" s="1715"/>
    </row>
    <row r="26631" spans="11:12" ht="15" customHeight="1">
      <c r="K26631" s="1715"/>
      <c r="L26631" s="1715"/>
    </row>
    <row r="26632" spans="11:12" ht="15" customHeight="1">
      <c r="K26632" s="1715"/>
      <c r="L26632" s="1715"/>
    </row>
    <row r="26633" spans="11:12" ht="15" customHeight="1">
      <c r="K26633" s="1715"/>
      <c r="L26633" s="1715"/>
    </row>
    <row r="26634" spans="11:12" ht="15" customHeight="1">
      <c r="K26634" s="1715"/>
      <c r="L26634" s="1715"/>
    </row>
    <row r="26635" spans="11:12" ht="15" customHeight="1">
      <c r="K26635" s="1715"/>
      <c r="L26635" s="1715"/>
    </row>
    <row r="26636" spans="11:12" ht="15" customHeight="1">
      <c r="K26636" s="1715"/>
      <c r="L26636" s="1715"/>
    </row>
    <row r="26637" spans="11:12" ht="15" customHeight="1">
      <c r="K26637" s="1715"/>
      <c r="L26637" s="1715"/>
    </row>
    <row r="26638" spans="11:12" ht="15" customHeight="1">
      <c r="K26638" s="1715"/>
      <c r="L26638" s="1715"/>
    </row>
    <row r="26639" spans="11:12" ht="15" customHeight="1">
      <c r="K26639" s="1715"/>
      <c r="L26639" s="1715"/>
    </row>
    <row r="26640" spans="11:12" ht="15" customHeight="1">
      <c r="K26640" s="1715"/>
      <c r="L26640" s="1715"/>
    </row>
    <row r="26641" spans="11:12" ht="15" customHeight="1">
      <c r="K26641" s="1715"/>
      <c r="L26641" s="1715"/>
    </row>
    <row r="26642" spans="11:12" ht="15" customHeight="1">
      <c r="K26642" s="1715"/>
      <c r="L26642" s="1715"/>
    </row>
    <row r="26643" spans="11:12" ht="15" customHeight="1">
      <c r="K26643" s="1715"/>
      <c r="L26643" s="1715"/>
    </row>
    <row r="26644" spans="11:12" ht="15" customHeight="1">
      <c r="K26644" s="1715"/>
      <c r="L26644" s="1715"/>
    </row>
    <row r="26645" spans="11:12" ht="15" customHeight="1">
      <c r="K26645" s="1715"/>
      <c r="L26645" s="1715"/>
    </row>
    <row r="26646" spans="11:12" ht="15" customHeight="1">
      <c r="K26646" s="1715"/>
      <c r="L26646" s="1715"/>
    </row>
    <row r="26647" spans="11:12" ht="15" customHeight="1">
      <c r="K26647" s="1715"/>
      <c r="L26647" s="1715"/>
    </row>
    <row r="26648" spans="11:12" ht="15" customHeight="1">
      <c r="K26648" s="1715"/>
      <c r="L26648" s="1715"/>
    </row>
    <row r="26649" spans="11:12" ht="15" customHeight="1">
      <c r="K26649" s="1715"/>
      <c r="L26649" s="1715"/>
    </row>
    <row r="26650" spans="11:12" ht="15" customHeight="1">
      <c r="K26650" s="1715"/>
      <c r="L26650" s="1715"/>
    </row>
    <row r="26651" spans="11:12" ht="15" customHeight="1">
      <c r="K26651" s="1715"/>
      <c r="L26651" s="1715"/>
    </row>
    <row r="26652" spans="11:12" ht="15" customHeight="1">
      <c r="K26652" s="1715"/>
      <c r="L26652" s="1715"/>
    </row>
    <row r="26653" spans="11:12" ht="15" customHeight="1">
      <c r="K26653" s="1715"/>
      <c r="L26653" s="1715"/>
    </row>
    <row r="26654" spans="11:12" ht="15" customHeight="1">
      <c r="K26654" s="1715"/>
      <c r="L26654" s="1715"/>
    </row>
    <row r="26655" spans="11:12" ht="15" customHeight="1">
      <c r="K26655" s="1715"/>
      <c r="L26655" s="1715"/>
    </row>
    <row r="26656" spans="11:12" ht="15" customHeight="1">
      <c r="K26656" s="1715"/>
      <c r="L26656" s="1715"/>
    </row>
    <row r="26657" spans="11:12" ht="15" customHeight="1">
      <c r="K26657" s="1715"/>
      <c r="L26657" s="1715"/>
    </row>
    <row r="26658" spans="11:12" ht="15" customHeight="1">
      <c r="K26658" s="1715"/>
      <c r="L26658" s="1715"/>
    </row>
    <row r="26659" spans="11:12" ht="15" customHeight="1">
      <c r="K26659" s="1715"/>
      <c r="L26659" s="1715"/>
    </row>
    <row r="26660" spans="11:12" ht="15" customHeight="1">
      <c r="K26660" s="1715"/>
      <c r="L26660" s="1715"/>
    </row>
    <row r="26661" spans="11:12" ht="15" customHeight="1">
      <c r="K26661" s="1715"/>
      <c r="L26661" s="1715"/>
    </row>
    <row r="26662" spans="11:12" ht="15" customHeight="1">
      <c r="K26662" s="1715"/>
      <c r="L26662" s="1715"/>
    </row>
    <row r="26663" spans="11:12" ht="15" customHeight="1">
      <c r="K26663" s="1715"/>
      <c r="L26663" s="1715"/>
    </row>
    <row r="26664" spans="11:12" ht="15" customHeight="1">
      <c r="K26664" s="1715"/>
      <c r="L26664" s="1715"/>
    </row>
    <row r="26665" spans="11:12" ht="15" customHeight="1">
      <c r="K26665" s="1715"/>
      <c r="L26665" s="1715"/>
    </row>
    <row r="26666" spans="11:12" ht="15" customHeight="1">
      <c r="K26666" s="1715"/>
      <c r="L26666" s="1715"/>
    </row>
    <row r="26667" spans="11:12" ht="15" customHeight="1">
      <c r="K26667" s="1715"/>
      <c r="L26667" s="1715"/>
    </row>
    <row r="26668" spans="11:12" ht="15" customHeight="1">
      <c r="K26668" s="1715"/>
      <c r="L26668" s="1715"/>
    </row>
    <row r="26669" spans="11:12" ht="15" customHeight="1">
      <c r="K26669" s="1715"/>
      <c r="L26669" s="1715"/>
    </row>
    <row r="26670" spans="11:12" ht="15" customHeight="1">
      <c r="K26670" s="1715"/>
      <c r="L26670" s="1715"/>
    </row>
    <row r="26671" spans="11:12" ht="15" customHeight="1">
      <c r="K26671" s="1715"/>
      <c r="L26671" s="1715"/>
    </row>
    <row r="26672" spans="11:12" ht="15" customHeight="1">
      <c r="K26672" s="1715"/>
      <c r="L26672" s="1715"/>
    </row>
    <row r="26673" spans="11:12" ht="15" customHeight="1">
      <c r="K26673" s="1715"/>
      <c r="L26673" s="1715"/>
    </row>
    <row r="26674" spans="11:12" ht="15" customHeight="1">
      <c r="K26674" s="1715"/>
      <c r="L26674" s="1715"/>
    </row>
    <row r="26675" spans="11:12" ht="15" customHeight="1">
      <c r="K26675" s="1715"/>
      <c r="L26675" s="1715"/>
    </row>
    <row r="26676" spans="11:12" ht="15" customHeight="1">
      <c r="K26676" s="1715"/>
      <c r="L26676" s="1715"/>
    </row>
    <row r="26677" spans="11:12" ht="15" customHeight="1">
      <c r="K26677" s="1715"/>
      <c r="L26677" s="1715"/>
    </row>
    <row r="26678" spans="11:12" ht="15" customHeight="1">
      <c r="K26678" s="1715"/>
      <c r="L26678" s="1715"/>
    </row>
    <row r="26679" spans="11:12" ht="15" customHeight="1">
      <c r="K26679" s="1715"/>
      <c r="L26679" s="1715"/>
    </row>
    <row r="26680" spans="11:12" ht="15" customHeight="1">
      <c r="K26680" s="1715"/>
      <c r="L26680" s="1715"/>
    </row>
    <row r="26681" spans="11:12" ht="15" customHeight="1">
      <c r="K26681" s="1715"/>
      <c r="L26681" s="1715"/>
    </row>
    <row r="26682" spans="11:12" ht="15" customHeight="1">
      <c r="K26682" s="1715"/>
      <c r="L26682" s="1715"/>
    </row>
    <row r="26683" spans="11:12" ht="15" customHeight="1">
      <c r="K26683" s="1715"/>
      <c r="L26683" s="1715"/>
    </row>
    <row r="26684" spans="11:12" ht="15" customHeight="1">
      <c r="K26684" s="1715"/>
      <c r="L26684" s="1715"/>
    </row>
    <row r="26685" spans="11:12" ht="15" customHeight="1">
      <c r="K26685" s="1715"/>
      <c r="L26685" s="1715"/>
    </row>
    <row r="26686" spans="11:12" ht="15" customHeight="1">
      <c r="K26686" s="1715"/>
      <c r="L26686" s="1715"/>
    </row>
    <row r="26687" spans="11:12" ht="15" customHeight="1">
      <c r="K26687" s="1715"/>
      <c r="L26687" s="1715"/>
    </row>
    <row r="26688" spans="11:12" ht="15" customHeight="1">
      <c r="K26688" s="1715"/>
      <c r="L26688" s="1715"/>
    </row>
    <row r="26689" spans="11:12" ht="15" customHeight="1">
      <c r="K26689" s="1715"/>
      <c r="L26689" s="1715"/>
    </row>
    <row r="26690" spans="11:12" ht="15" customHeight="1">
      <c r="K26690" s="1715"/>
      <c r="L26690" s="1715"/>
    </row>
    <row r="26691" spans="11:12" ht="15" customHeight="1">
      <c r="K26691" s="1715"/>
      <c r="L26691" s="1715"/>
    </row>
    <row r="26692" spans="11:12" ht="15" customHeight="1">
      <c r="K26692" s="1715"/>
      <c r="L26692" s="1715"/>
    </row>
    <row r="26693" spans="11:12" ht="15" customHeight="1">
      <c r="K26693" s="1715"/>
      <c r="L26693" s="1715"/>
    </row>
    <row r="26694" spans="11:12" ht="15" customHeight="1">
      <c r="K26694" s="1715"/>
      <c r="L26694" s="1715"/>
    </row>
    <row r="26695" spans="11:12" ht="15" customHeight="1">
      <c r="K26695" s="1715"/>
      <c r="L26695" s="1715"/>
    </row>
    <row r="26696" spans="11:12" ht="15" customHeight="1">
      <c r="K26696" s="1715"/>
      <c r="L26696" s="1715"/>
    </row>
    <row r="26697" spans="11:12" ht="15" customHeight="1">
      <c r="K26697" s="1715"/>
      <c r="L26697" s="1715"/>
    </row>
    <row r="26698" spans="11:12" ht="15" customHeight="1">
      <c r="K26698" s="1715"/>
      <c r="L26698" s="1715"/>
    </row>
    <row r="26699" spans="11:12" ht="15" customHeight="1">
      <c r="K26699" s="1715"/>
      <c r="L26699" s="1715"/>
    </row>
    <row r="26700" spans="11:12" ht="15" customHeight="1">
      <c r="K26700" s="1715"/>
      <c r="L26700" s="1715"/>
    </row>
    <row r="26701" spans="11:12" ht="15" customHeight="1">
      <c r="K26701" s="1715"/>
      <c r="L26701" s="1715"/>
    </row>
    <row r="26702" spans="11:12" ht="15" customHeight="1">
      <c r="K26702" s="1715"/>
      <c r="L26702" s="1715"/>
    </row>
    <row r="26703" spans="11:12" ht="15" customHeight="1">
      <c r="K26703" s="1715"/>
      <c r="L26703" s="1715"/>
    </row>
    <row r="26704" spans="11:12" ht="15" customHeight="1">
      <c r="K26704" s="1715"/>
      <c r="L26704" s="1715"/>
    </row>
    <row r="26705" spans="11:12" ht="15" customHeight="1">
      <c r="K26705" s="1715"/>
      <c r="L26705" s="1715"/>
    </row>
    <row r="26706" spans="11:12" ht="15" customHeight="1">
      <c r="K26706" s="1715"/>
      <c r="L26706" s="1715"/>
    </row>
    <row r="26707" spans="11:12" ht="15" customHeight="1">
      <c r="K26707" s="1715"/>
      <c r="L26707" s="1715"/>
    </row>
    <row r="26708" spans="11:12" ht="15" customHeight="1">
      <c r="K26708" s="1715"/>
      <c r="L26708" s="1715"/>
    </row>
    <row r="26709" spans="11:12" ht="15" customHeight="1">
      <c r="K26709" s="1715"/>
      <c r="L26709" s="1715"/>
    </row>
    <row r="26710" spans="11:12" ht="15" customHeight="1">
      <c r="K26710" s="1715"/>
      <c r="L26710" s="1715"/>
    </row>
    <row r="26711" spans="11:12" ht="15" customHeight="1">
      <c r="K26711" s="1715"/>
      <c r="L26711" s="1715"/>
    </row>
    <row r="26712" spans="11:12" ht="15" customHeight="1">
      <c r="K26712" s="1715"/>
      <c r="L26712" s="1715"/>
    </row>
    <row r="26713" spans="11:12" ht="15" customHeight="1">
      <c r="K26713" s="1715"/>
      <c r="L26713" s="1715"/>
    </row>
    <row r="26714" spans="11:12" ht="15" customHeight="1">
      <c r="K26714" s="1715"/>
      <c r="L26714" s="1715"/>
    </row>
    <row r="26715" spans="11:12" ht="15" customHeight="1">
      <c r="K26715" s="1715"/>
      <c r="L26715" s="1715"/>
    </row>
    <row r="26716" spans="11:12" ht="15" customHeight="1">
      <c r="K26716" s="1715"/>
      <c r="L26716" s="1715"/>
    </row>
    <row r="26717" spans="11:12" ht="15" customHeight="1">
      <c r="K26717" s="1715"/>
      <c r="L26717" s="1715"/>
    </row>
    <row r="26718" spans="11:12" ht="15" customHeight="1">
      <c r="K26718" s="1715"/>
      <c r="L26718" s="1715"/>
    </row>
    <row r="26719" spans="11:12" ht="15" customHeight="1">
      <c r="K26719" s="1715"/>
      <c r="L26719" s="1715"/>
    </row>
    <row r="26720" spans="11:12" ht="15" customHeight="1">
      <c r="K26720" s="1715"/>
      <c r="L26720" s="1715"/>
    </row>
    <row r="26721" spans="11:12" ht="15" customHeight="1">
      <c r="K26721" s="1715"/>
      <c r="L26721" s="1715"/>
    </row>
    <row r="26722" spans="11:12" ht="15" customHeight="1">
      <c r="K26722" s="1715"/>
      <c r="L26722" s="1715"/>
    </row>
    <row r="26723" spans="11:12" ht="15" customHeight="1">
      <c r="K26723" s="1715"/>
      <c r="L26723" s="1715"/>
    </row>
    <row r="26724" spans="11:12" ht="15" customHeight="1">
      <c r="K26724" s="1715"/>
      <c r="L26724" s="1715"/>
    </row>
    <row r="26725" spans="11:12" ht="15" customHeight="1">
      <c r="K26725" s="1715"/>
      <c r="L26725" s="1715"/>
    </row>
    <row r="26726" spans="11:12" ht="15" customHeight="1">
      <c r="K26726" s="1715"/>
      <c r="L26726" s="1715"/>
    </row>
    <row r="26727" spans="11:12" ht="15" customHeight="1">
      <c r="K26727" s="1715"/>
      <c r="L26727" s="1715"/>
    </row>
    <row r="26728" spans="11:12" ht="15" customHeight="1">
      <c r="K26728" s="1715"/>
      <c r="L26728" s="1715"/>
    </row>
    <row r="26729" spans="11:12" ht="15" customHeight="1">
      <c r="K26729" s="1715"/>
      <c r="L26729" s="1715"/>
    </row>
    <row r="26730" spans="11:12" ht="15" customHeight="1">
      <c r="K26730" s="1715"/>
      <c r="L26730" s="1715"/>
    </row>
    <row r="26731" spans="11:12" ht="15" customHeight="1">
      <c r="K26731" s="1715"/>
      <c r="L26731" s="1715"/>
    </row>
    <row r="26732" spans="11:12" ht="15" customHeight="1">
      <c r="K26732" s="1715"/>
      <c r="L26732" s="1715"/>
    </row>
    <row r="26733" spans="11:12" ht="15" customHeight="1">
      <c r="K26733" s="1715"/>
      <c r="L26733" s="1715"/>
    </row>
    <row r="26734" spans="11:12" ht="15" customHeight="1">
      <c r="K26734" s="1715"/>
      <c r="L26734" s="1715"/>
    </row>
    <row r="26735" spans="11:12" ht="15" customHeight="1">
      <c r="K26735" s="1715"/>
      <c r="L26735" s="1715"/>
    </row>
    <row r="26736" spans="11:12" ht="15" customHeight="1">
      <c r="K26736" s="1715"/>
      <c r="L26736" s="1715"/>
    </row>
    <row r="26737" spans="11:12" ht="15" customHeight="1">
      <c r="K26737" s="1715"/>
      <c r="L26737" s="1715"/>
    </row>
    <row r="26738" spans="11:12" ht="15" customHeight="1">
      <c r="K26738" s="1715"/>
      <c r="L26738" s="1715"/>
    </row>
    <row r="26739" spans="11:12" ht="15" customHeight="1">
      <c r="K26739" s="1715"/>
      <c r="L26739" s="1715"/>
    </row>
    <row r="26740" spans="11:12" ht="15" customHeight="1">
      <c r="K26740" s="1715"/>
      <c r="L26740" s="1715"/>
    </row>
    <row r="26741" spans="11:12" ht="15" customHeight="1">
      <c r="K26741" s="1715"/>
      <c r="L26741" s="1715"/>
    </row>
    <row r="26742" spans="11:12" ht="15" customHeight="1">
      <c r="K26742" s="1715"/>
      <c r="L26742" s="1715"/>
    </row>
    <row r="26743" spans="11:12" ht="15" customHeight="1">
      <c r="K26743" s="1715"/>
      <c r="L26743" s="1715"/>
    </row>
    <row r="26744" spans="11:12" ht="15" customHeight="1">
      <c r="K26744" s="1715"/>
      <c r="L26744" s="1715"/>
    </row>
    <row r="26745" spans="11:12" ht="15" customHeight="1">
      <c r="K26745" s="1715"/>
      <c r="L26745" s="1715"/>
    </row>
    <row r="26746" spans="11:12" ht="15" customHeight="1">
      <c r="K26746" s="1715"/>
      <c r="L26746" s="1715"/>
    </row>
    <row r="26747" spans="11:12" ht="15" customHeight="1">
      <c r="K26747" s="1715"/>
      <c r="L26747" s="1715"/>
    </row>
    <row r="26748" spans="11:12" ht="15" customHeight="1">
      <c r="K26748" s="1715"/>
      <c r="L26748" s="1715"/>
    </row>
    <row r="26749" spans="11:12" ht="15" customHeight="1">
      <c r="K26749" s="1715"/>
      <c r="L26749" s="1715"/>
    </row>
    <row r="26750" spans="11:12" ht="15" customHeight="1">
      <c r="K26750" s="1715"/>
      <c r="L26750" s="1715"/>
    </row>
    <row r="26751" spans="11:12" ht="15" customHeight="1">
      <c r="K26751" s="1715"/>
      <c r="L26751" s="1715"/>
    </row>
    <row r="26752" spans="11:12" ht="15" customHeight="1">
      <c r="K26752" s="1715"/>
      <c r="L26752" s="1715"/>
    </row>
    <row r="26753" spans="11:12" ht="15" customHeight="1">
      <c r="K26753" s="1715"/>
      <c r="L26753" s="1715"/>
    </row>
    <row r="26754" spans="11:12" ht="15" customHeight="1">
      <c r="K26754" s="1715"/>
      <c r="L26754" s="1715"/>
    </row>
    <row r="26755" spans="11:12" ht="15" customHeight="1">
      <c r="K26755" s="1715"/>
      <c r="L26755" s="1715"/>
    </row>
    <row r="26756" spans="11:12" ht="15" customHeight="1">
      <c r="K26756" s="1715"/>
      <c r="L26756" s="1715"/>
    </row>
    <row r="26757" spans="11:12" ht="15" customHeight="1">
      <c r="K26757" s="1715"/>
      <c r="L26757" s="1715"/>
    </row>
    <row r="26758" spans="11:12" ht="15" customHeight="1">
      <c r="K26758" s="1715"/>
      <c r="L26758" s="1715"/>
    </row>
    <row r="26759" spans="11:12" ht="15" customHeight="1">
      <c r="K26759" s="1715"/>
      <c r="L26759" s="1715"/>
    </row>
    <row r="26760" spans="11:12" ht="15" customHeight="1">
      <c r="K26760" s="1715"/>
      <c r="L26760" s="1715"/>
    </row>
    <row r="26761" spans="11:12" ht="15" customHeight="1">
      <c r="K26761" s="1715"/>
      <c r="L26761" s="1715"/>
    </row>
    <row r="26762" spans="11:12" ht="15" customHeight="1">
      <c r="K26762" s="1715"/>
      <c r="L26762" s="1715"/>
    </row>
    <row r="26763" spans="11:12" ht="15" customHeight="1">
      <c r="K26763" s="1715"/>
      <c r="L26763" s="1715"/>
    </row>
    <row r="26764" spans="11:12" ht="15" customHeight="1">
      <c r="K26764" s="1715"/>
      <c r="L26764" s="1715"/>
    </row>
    <row r="26765" spans="11:12" ht="15" customHeight="1">
      <c r="K26765" s="1715"/>
      <c r="L26765" s="1715"/>
    </row>
    <row r="26766" spans="11:12" ht="15" customHeight="1">
      <c r="K26766" s="1715"/>
      <c r="L26766" s="1715"/>
    </row>
    <row r="26767" spans="11:12" ht="15" customHeight="1">
      <c r="K26767" s="1715"/>
      <c r="L26767" s="1715"/>
    </row>
    <row r="26768" spans="11:12" ht="15" customHeight="1">
      <c r="K26768" s="1715"/>
      <c r="L26768" s="1715"/>
    </row>
    <row r="26769" spans="11:12" ht="15" customHeight="1">
      <c r="K26769" s="1715"/>
      <c r="L26769" s="1715"/>
    </row>
    <row r="26770" spans="11:12" ht="15" customHeight="1">
      <c r="K26770" s="1715"/>
      <c r="L26770" s="1715"/>
    </row>
    <row r="26771" spans="11:12" ht="15" customHeight="1">
      <c r="K26771" s="1715"/>
      <c r="L26771" s="1715"/>
    </row>
    <row r="26772" spans="11:12" ht="15" customHeight="1">
      <c r="K26772" s="1715"/>
      <c r="L26772" s="1715"/>
    </row>
    <row r="26773" spans="11:12" ht="15" customHeight="1">
      <c r="K26773" s="1715"/>
      <c r="L26773" s="1715"/>
    </row>
    <row r="26774" spans="11:12" ht="15" customHeight="1">
      <c r="K26774" s="1715"/>
      <c r="L26774" s="1715"/>
    </row>
    <row r="26775" spans="11:12" ht="15" customHeight="1">
      <c r="K26775" s="1715"/>
      <c r="L26775" s="1715"/>
    </row>
    <row r="26776" spans="11:12" ht="15" customHeight="1">
      <c r="K26776" s="1715"/>
      <c r="L26776" s="1715"/>
    </row>
    <row r="26777" spans="11:12" ht="15" customHeight="1">
      <c r="K26777" s="1715"/>
      <c r="L26777" s="1715"/>
    </row>
    <row r="26778" spans="11:12" ht="15" customHeight="1">
      <c r="K26778" s="1715"/>
      <c r="L26778" s="1715"/>
    </row>
    <row r="26779" spans="11:12" ht="15" customHeight="1">
      <c r="K26779" s="1715"/>
      <c r="L26779" s="1715"/>
    </row>
    <row r="26780" spans="11:12" ht="15" customHeight="1">
      <c r="K26780" s="1715"/>
      <c r="L26780" s="1715"/>
    </row>
    <row r="26781" spans="11:12" ht="15" customHeight="1">
      <c r="K26781" s="1715"/>
      <c r="L26781" s="1715"/>
    </row>
    <row r="26782" spans="11:12" ht="15" customHeight="1">
      <c r="K26782" s="1715"/>
      <c r="L26782" s="1715"/>
    </row>
    <row r="26783" spans="11:12" ht="15" customHeight="1">
      <c r="K26783" s="1715"/>
      <c r="L26783" s="1715"/>
    </row>
    <row r="26784" spans="11:12" ht="15" customHeight="1">
      <c r="K26784" s="1715"/>
      <c r="L26784" s="1715"/>
    </row>
    <row r="26785" spans="11:12" ht="15" customHeight="1">
      <c r="K26785" s="1715"/>
      <c r="L26785" s="1715"/>
    </row>
    <row r="26786" spans="11:12" ht="15" customHeight="1">
      <c r="K26786" s="1715"/>
      <c r="L26786" s="1715"/>
    </row>
    <row r="26787" spans="11:12" ht="15" customHeight="1">
      <c r="K26787" s="1715"/>
      <c r="L26787" s="1715"/>
    </row>
    <row r="26788" spans="11:12" ht="15" customHeight="1">
      <c r="K26788" s="1715"/>
      <c r="L26788" s="1715"/>
    </row>
    <row r="26789" spans="11:12" ht="15" customHeight="1">
      <c r="K26789" s="1715"/>
      <c r="L26789" s="1715"/>
    </row>
    <row r="26790" spans="11:12" ht="15" customHeight="1">
      <c r="K26790" s="1715"/>
      <c r="L26790" s="1715"/>
    </row>
    <row r="26791" spans="11:12" ht="15" customHeight="1">
      <c r="K26791" s="1715"/>
      <c r="L26791" s="1715"/>
    </row>
    <row r="26792" spans="11:12" ht="15" customHeight="1">
      <c r="K26792" s="1715"/>
      <c r="L26792" s="1715"/>
    </row>
    <row r="26793" spans="11:12" ht="15" customHeight="1">
      <c r="K26793" s="1715"/>
      <c r="L26793" s="1715"/>
    </row>
    <row r="26794" spans="11:12" ht="15" customHeight="1">
      <c r="K26794" s="1715"/>
      <c r="L26794" s="1715"/>
    </row>
    <row r="26795" spans="11:12" ht="15" customHeight="1">
      <c r="K26795" s="1715"/>
      <c r="L26795" s="1715"/>
    </row>
    <row r="26796" spans="11:12" ht="15" customHeight="1">
      <c r="K26796" s="1715"/>
      <c r="L26796" s="1715"/>
    </row>
    <row r="26797" spans="11:12" ht="15" customHeight="1">
      <c r="K26797" s="1715"/>
      <c r="L26797" s="1715"/>
    </row>
    <row r="26798" spans="11:12" ht="15" customHeight="1">
      <c r="K26798" s="1715"/>
      <c r="L26798" s="1715"/>
    </row>
    <row r="26799" spans="11:12" ht="15" customHeight="1">
      <c r="K26799" s="1715"/>
      <c r="L26799" s="1715"/>
    </row>
    <row r="26800" spans="11:12" ht="15" customHeight="1">
      <c r="K26800" s="1715"/>
      <c r="L26800" s="1715"/>
    </row>
    <row r="26801" spans="11:12" ht="15" customHeight="1">
      <c r="K26801" s="1715"/>
      <c r="L26801" s="1715"/>
    </row>
    <row r="26802" spans="11:12" ht="15" customHeight="1">
      <c r="K26802" s="1715"/>
      <c r="L26802" s="1715"/>
    </row>
    <row r="26803" spans="11:12" ht="15" customHeight="1">
      <c r="K26803" s="1715"/>
      <c r="L26803" s="1715"/>
    </row>
    <row r="26804" spans="11:12" ht="15" customHeight="1">
      <c r="K26804" s="1715"/>
      <c r="L26804" s="1715"/>
    </row>
    <row r="26805" spans="11:12" ht="15" customHeight="1">
      <c r="K26805" s="1715"/>
      <c r="L26805" s="1715"/>
    </row>
    <row r="26806" spans="11:12" ht="15" customHeight="1">
      <c r="K26806" s="1715"/>
      <c r="L26806" s="1715"/>
    </row>
    <row r="26807" spans="11:12" ht="15" customHeight="1">
      <c r="K26807" s="1715"/>
      <c r="L26807" s="1715"/>
    </row>
    <row r="26808" spans="11:12" ht="15" customHeight="1">
      <c r="K26808" s="1715"/>
      <c r="L26808" s="1715"/>
    </row>
    <row r="26809" spans="11:12" ht="15" customHeight="1">
      <c r="K26809" s="1715"/>
      <c r="L26809" s="1715"/>
    </row>
    <row r="26810" spans="11:12" ht="15" customHeight="1">
      <c r="K26810" s="1715"/>
      <c r="L26810" s="1715"/>
    </row>
    <row r="26811" spans="11:12" ht="15" customHeight="1">
      <c r="K26811" s="1715"/>
      <c r="L26811" s="1715"/>
    </row>
    <row r="26812" spans="11:12" ht="15" customHeight="1">
      <c r="K26812" s="1715"/>
      <c r="L26812" s="1715"/>
    </row>
    <row r="26813" spans="11:12" ht="15" customHeight="1">
      <c r="K26813" s="1715"/>
      <c r="L26813" s="1715"/>
    </row>
    <row r="26814" spans="11:12" ht="15" customHeight="1">
      <c r="K26814" s="1715"/>
      <c r="L26814" s="1715"/>
    </row>
    <row r="26815" spans="11:12" ht="15" customHeight="1">
      <c r="K26815" s="1715"/>
      <c r="L26815" s="1715"/>
    </row>
    <row r="26816" spans="11:12" ht="15" customHeight="1">
      <c r="K26816" s="1715"/>
      <c r="L26816" s="1715"/>
    </row>
    <row r="26817" spans="11:12" ht="15" customHeight="1">
      <c r="K26817" s="1715"/>
      <c r="L26817" s="1715"/>
    </row>
    <row r="26818" spans="11:12" ht="15" customHeight="1">
      <c r="K26818" s="1715"/>
      <c r="L26818" s="1715"/>
    </row>
    <row r="26819" spans="11:12" ht="15" customHeight="1">
      <c r="K26819" s="1715"/>
      <c r="L26819" s="1715"/>
    </row>
    <row r="26820" spans="11:12" ht="15" customHeight="1">
      <c r="K26820" s="1715"/>
      <c r="L26820" s="1715"/>
    </row>
    <row r="26821" spans="11:12" ht="15" customHeight="1">
      <c r="K26821" s="1715"/>
      <c r="L26821" s="1715"/>
    </row>
    <row r="26822" spans="11:12" ht="15" customHeight="1">
      <c r="K26822" s="1715"/>
      <c r="L26822" s="1715"/>
    </row>
    <row r="26823" spans="11:12" ht="15" customHeight="1">
      <c r="K26823" s="1715"/>
      <c r="L26823" s="1715"/>
    </row>
    <row r="26824" spans="11:12" ht="15" customHeight="1">
      <c r="K26824" s="1715"/>
      <c r="L26824" s="1715"/>
    </row>
    <row r="26825" spans="11:12" ht="15" customHeight="1">
      <c r="K26825" s="1715"/>
      <c r="L26825" s="1715"/>
    </row>
    <row r="26826" spans="11:12" ht="15" customHeight="1">
      <c r="K26826" s="1715"/>
      <c r="L26826" s="1715"/>
    </row>
    <row r="26827" spans="11:12" ht="15" customHeight="1">
      <c r="K26827" s="1715"/>
      <c r="L26827" s="1715"/>
    </row>
    <row r="26828" spans="11:12" ht="15" customHeight="1">
      <c r="K26828" s="1715"/>
      <c r="L26828" s="1715"/>
    </row>
    <row r="26829" spans="11:12" ht="15" customHeight="1">
      <c r="K26829" s="1715"/>
      <c r="L26829" s="1715"/>
    </row>
    <row r="26830" spans="11:12" ht="15" customHeight="1">
      <c r="K26830" s="1715"/>
      <c r="L26830" s="1715"/>
    </row>
    <row r="26831" spans="11:12" ht="15" customHeight="1">
      <c r="K26831" s="1715"/>
      <c r="L26831" s="1715"/>
    </row>
    <row r="26832" spans="11:12" ht="15" customHeight="1">
      <c r="K26832" s="1715"/>
      <c r="L26832" s="1715"/>
    </row>
    <row r="26833" spans="11:12" ht="15" customHeight="1">
      <c r="K26833" s="1715"/>
      <c r="L26833" s="1715"/>
    </row>
    <row r="26834" spans="11:12" ht="15" customHeight="1">
      <c r="K26834" s="1715"/>
      <c r="L26834" s="1715"/>
    </row>
    <row r="26835" spans="11:12" ht="15" customHeight="1">
      <c r="K26835" s="1715"/>
      <c r="L26835" s="1715"/>
    </row>
    <row r="26836" spans="11:12" ht="15" customHeight="1">
      <c r="K26836" s="1715"/>
      <c r="L26836" s="1715"/>
    </row>
    <row r="26837" spans="11:12" ht="15" customHeight="1">
      <c r="K26837" s="1715"/>
      <c r="L26837" s="1715"/>
    </row>
    <row r="26838" spans="11:12" ht="15" customHeight="1">
      <c r="K26838" s="1715"/>
      <c r="L26838" s="1715"/>
    </row>
    <row r="26839" spans="11:12" ht="15" customHeight="1">
      <c r="K26839" s="1715"/>
      <c r="L26839" s="1715"/>
    </row>
    <row r="26840" spans="11:12" ht="15" customHeight="1">
      <c r="K26840" s="1715"/>
      <c r="L26840" s="1715"/>
    </row>
    <row r="26841" spans="11:12" ht="15" customHeight="1">
      <c r="K26841" s="1715"/>
      <c r="L26841" s="1715"/>
    </row>
    <row r="26842" spans="11:12" ht="15" customHeight="1">
      <c r="K26842" s="1715"/>
      <c r="L26842" s="1715"/>
    </row>
    <row r="26843" spans="11:12" ht="15" customHeight="1">
      <c r="K26843" s="1715"/>
      <c r="L26843" s="1715"/>
    </row>
    <row r="26844" spans="11:12" ht="15" customHeight="1">
      <c r="K26844" s="1715"/>
      <c r="L26844" s="1715"/>
    </row>
    <row r="26845" spans="11:12" ht="15" customHeight="1">
      <c r="K26845" s="1715"/>
      <c r="L26845" s="1715"/>
    </row>
    <row r="26846" spans="11:12" ht="15" customHeight="1">
      <c r="K26846" s="1715"/>
      <c r="L26846" s="1715"/>
    </row>
    <row r="26847" spans="11:12" ht="15" customHeight="1">
      <c r="K26847" s="1715"/>
      <c r="L26847" s="1715"/>
    </row>
    <row r="26848" spans="11:12" ht="15" customHeight="1">
      <c r="K26848" s="1715"/>
      <c r="L26848" s="1715"/>
    </row>
    <row r="26849" spans="11:12" ht="15" customHeight="1">
      <c r="K26849" s="1715"/>
      <c r="L26849" s="1715"/>
    </row>
    <row r="26850" spans="11:12" ht="15" customHeight="1">
      <c r="K26850" s="1715"/>
      <c r="L26850" s="1715"/>
    </row>
    <row r="26851" spans="11:12" ht="15" customHeight="1">
      <c r="K26851" s="1715"/>
      <c r="L26851" s="1715"/>
    </row>
    <row r="26852" spans="11:12" ht="15" customHeight="1">
      <c r="K26852" s="1715"/>
      <c r="L26852" s="1715"/>
    </row>
    <row r="26853" spans="11:12" ht="15" customHeight="1">
      <c r="K26853" s="1715"/>
      <c r="L26853" s="1715"/>
    </row>
    <row r="26854" spans="11:12" ht="15" customHeight="1">
      <c r="K26854" s="1715"/>
      <c r="L26854" s="1715"/>
    </row>
    <row r="26855" spans="11:12" ht="15" customHeight="1">
      <c r="K26855" s="1715"/>
      <c r="L26855" s="1715"/>
    </row>
    <row r="26856" spans="11:12" ht="15" customHeight="1">
      <c r="K26856" s="1715"/>
      <c r="L26856" s="1715"/>
    </row>
    <row r="26857" spans="11:12" ht="15" customHeight="1">
      <c r="K26857" s="1715"/>
      <c r="L26857" s="1715"/>
    </row>
    <row r="26858" spans="11:12" ht="15" customHeight="1">
      <c r="K26858" s="1715"/>
      <c r="L26858" s="1715"/>
    </row>
    <row r="26859" spans="11:12" ht="15" customHeight="1">
      <c r="K26859" s="1715"/>
      <c r="L26859" s="1715"/>
    </row>
    <row r="26860" spans="11:12" ht="15" customHeight="1">
      <c r="K26860" s="1715"/>
      <c r="L26860" s="1715"/>
    </row>
    <row r="26861" spans="11:12" ht="15" customHeight="1">
      <c r="K26861" s="1715"/>
      <c r="L26861" s="1715"/>
    </row>
    <row r="26862" spans="11:12" ht="15" customHeight="1">
      <c r="K26862" s="1715"/>
      <c r="L26862" s="1715"/>
    </row>
    <row r="26863" spans="11:12" ht="15" customHeight="1">
      <c r="K26863" s="1715"/>
      <c r="L26863" s="1715"/>
    </row>
    <row r="26864" spans="11:12" ht="15" customHeight="1">
      <c r="K26864" s="1715"/>
      <c r="L26864" s="1715"/>
    </row>
    <row r="26865" spans="11:12" ht="15" customHeight="1">
      <c r="K26865" s="1715"/>
      <c r="L26865" s="1715"/>
    </row>
    <row r="26866" spans="11:12" ht="15" customHeight="1">
      <c r="K26866" s="1715"/>
      <c r="L26866" s="1715"/>
    </row>
    <row r="26867" spans="11:12" ht="15" customHeight="1">
      <c r="K26867" s="1715"/>
      <c r="L26867" s="1715"/>
    </row>
    <row r="26868" spans="11:12" ht="15" customHeight="1">
      <c r="K26868" s="1715"/>
      <c r="L26868" s="1715"/>
    </row>
    <row r="26869" spans="11:12" ht="15" customHeight="1">
      <c r="K26869" s="1715"/>
      <c r="L26869" s="1715"/>
    </row>
    <row r="26870" spans="11:12" ht="15" customHeight="1">
      <c r="K26870" s="1715"/>
      <c r="L26870" s="1715"/>
    </row>
    <row r="26871" spans="11:12" ht="15" customHeight="1">
      <c r="K26871" s="1715"/>
      <c r="L26871" s="1715"/>
    </row>
    <row r="26872" spans="11:12" ht="15" customHeight="1">
      <c r="K26872" s="1715"/>
      <c r="L26872" s="1715"/>
    </row>
    <row r="26873" spans="11:12" ht="15" customHeight="1">
      <c r="K26873" s="1715"/>
      <c r="L26873" s="1715"/>
    </row>
    <row r="26874" spans="11:12" ht="15" customHeight="1">
      <c r="K26874" s="1715"/>
      <c r="L26874" s="1715"/>
    </row>
    <row r="26875" spans="11:12" ht="15" customHeight="1">
      <c r="K26875" s="1715"/>
      <c r="L26875" s="1715"/>
    </row>
    <row r="26876" spans="11:12" ht="15" customHeight="1">
      <c r="K26876" s="1715"/>
      <c r="L26876" s="1715"/>
    </row>
    <row r="26877" spans="11:12" ht="15" customHeight="1">
      <c r="K26877" s="1715"/>
      <c r="L26877" s="1715"/>
    </row>
    <row r="26878" spans="11:12" ht="15" customHeight="1">
      <c r="K26878" s="1715"/>
      <c r="L26878" s="1715"/>
    </row>
    <row r="26879" spans="11:12" ht="15" customHeight="1">
      <c r="K26879" s="1715"/>
      <c r="L26879" s="1715"/>
    </row>
    <row r="26880" spans="11:12" ht="15" customHeight="1">
      <c r="K26880" s="1715"/>
      <c r="L26880" s="1715"/>
    </row>
    <row r="26881" spans="11:12" ht="15" customHeight="1">
      <c r="K26881" s="1715"/>
      <c r="L26881" s="1715"/>
    </row>
    <row r="26882" spans="11:12" ht="15" customHeight="1">
      <c r="K26882" s="1715"/>
      <c r="L26882" s="1715"/>
    </row>
    <row r="26883" spans="11:12" ht="15" customHeight="1">
      <c r="K26883" s="1715"/>
      <c r="L26883" s="1715"/>
    </row>
    <row r="26884" spans="11:12" ht="15" customHeight="1">
      <c r="K26884" s="1715"/>
      <c r="L26884" s="1715"/>
    </row>
    <row r="26885" spans="11:12" ht="15" customHeight="1">
      <c r="K26885" s="1715"/>
      <c r="L26885" s="1715"/>
    </row>
    <row r="26886" spans="11:12" ht="15" customHeight="1">
      <c r="K26886" s="1715"/>
      <c r="L26886" s="1715"/>
    </row>
    <row r="26887" spans="11:12" ht="15" customHeight="1">
      <c r="K26887" s="1715"/>
      <c r="L26887" s="1715"/>
    </row>
    <row r="26888" spans="11:12" ht="15" customHeight="1">
      <c r="K26888" s="1715"/>
      <c r="L26888" s="1715"/>
    </row>
    <row r="26889" spans="11:12" ht="15" customHeight="1">
      <c r="K26889" s="1715"/>
      <c r="L26889" s="1715"/>
    </row>
    <row r="26890" spans="11:12" ht="15" customHeight="1">
      <c r="K26890" s="1715"/>
      <c r="L26890" s="1715"/>
    </row>
    <row r="26891" spans="11:12" ht="15" customHeight="1">
      <c r="K26891" s="1715"/>
      <c r="L26891" s="1715"/>
    </row>
    <row r="26892" spans="11:12" ht="15" customHeight="1">
      <c r="K26892" s="1715"/>
      <c r="L26892" s="1715"/>
    </row>
    <row r="26893" spans="11:12" ht="15" customHeight="1">
      <c r="K26893" s="1715"/>
      <c r="L26893" s="1715"/>
    </row>
    <row r="26894" spans="11:12" ht="15" customHeight="1">
      <c r="K26894" s="1715"/>
      <c r="L26894" s="1715"/>
    </row>
    <row r="26895" spans="11:12" ht="15" customHeight="1">
      <c r="K26895" s="1715"/>
      <c r="L26895" s="1715"/>
    </row>
    <row r="26896" spans="11:12" ht="15" customHeight="1">
      <c r="K26896" s="1715"/>
      <c r="L26896" s="1715"/>
    </row>
    <row r="26897" spans="11:12" ht="15" customHeight="1">
      <c r="K26897" s="1715"/>
      <c r="L26897" s="1715"/>
    </row>
    <row r="26898" spans="11:12" ht="15" customHeight="1">
      <c r="K26898" s="1715"/>
      <c r="L26898" s="1715"/>
    </row>
    <row r="26899" spans="11:12" ht="15" customHeight="1">
      <c r="K26899" s="1715"/>
      <c r="L26899" s="1715"/>
    </row>
    <row r="26900" spans="11:12" ht="15" customHeight="1">
      <c r="K26900" s="1715"/>
      <c r="L26900" s="1715"/>
    </row>
    <row r="26901" spans="11:12" ht="15" customHeight="1">
      <c r="K26901" s="1715"/>
      <c r="L26901" s="1715"/>
    </row>
    <row r="26902" spans="11:12" ht="15" customHeight="1">
      <c r="K26902" s="1715"/>
      <c r="L26902" s="1715"/>
    </row>
    <row r="26903" spans="11:12" ht="15" customHeight="1">
      <c r="K26903" s="1715"/>
      <c r="L26903" s="1715"/>
    </row>
    <row r="26904" spans="11:12" ht="15" customHeight="1">
      <c r="K26904" s="1715"/>
      <c r="L26904" s="1715"/>
    </row>
    <row r="26905" spans="11:12" ht="15" customHeight="1">
      <c r="K26905" s="1715"/>
      <c r="L26905" s="1715"/>
    </row>
    <row r="26906" spans="11:12" ht="15" customHeight="1">
      <c r="K26906" s="1715"/>
      <c r="L26906" s="1715"/>
    </row>
    <row r="26907" spans="11:12" ht="15" customHeight="1">
      <c r="K26907" s="1715"/>
      <c r="L26907" s="1715"/>
    </row>
    <row r="26908" spans="11:12" ht="15" customHeight="1">
      <c r="K26908" s="1715"/>
      <c r="L26908" s="1715"/>
    </row>
    <row r="26909" spans="11:12" ht="15" customHeight="1">
      <c r="K26909" s="1715"/>
      <c r="L26909" s="1715"/>
    </row>
    <row r="26910" spans="11:12" ht="15" customHeight="1">
      <c r="K26910" s="1715"/>
      <c r="L26910" s="1715"/>
    </row>
    <row r="26911" spans="11:12" ht="15" customHeight="1">
      <c r="K26911" s="1715"/>
      <c r="L26911" s="1715"/>
    </row>
    <row r="26912" spans="11:12" ht="15" customHeight="1">
      <c r="K26912" s="1715"/>
      <c r="L26912" s="1715"/>
    </row>
    <row r="26913" spans="11:12" ht="15" customHeight="1">
      <c r="K26913" s="1715"/>
      <c r="L26913" s="1715"/>
    </row>
    <row r="26914" spans="11:12" ht="15" customHeight="1">
      <c r="K26914" s="1715"/>
      <c r="L26914" s="1715"/>
    </row>
    <row r="26915" spans="11:12" ht="15" customHeight="1">
      <c r="K26915" s="1715"/>
      <c r="L26915" s="1715"/>
    </row>
    <row r="26916" spans="11:12" ht="15" customHeight="1">
      <c r="K26916" s="1715"/>
      <c r="L26916" s="1715"/>
    </row>
    <row r="26917" spans="11:12" ht="15" customHeight="1">
      <c r="K26917" s="1715"/>
      <c r="L26917" s="1715"/>
    </row>
    <row r="26918" spans="11:12" ht="15" customHeight="1">
      <c r="K26918" s="1715"/>
      <c r="L26918" s="1715"/>
    </row>
    <row r="26919" spans="11:12" ht="15" customHeight="1">
      <c r="K26919" s="1715"/>
      <c r="L26919" s="1715"/>
    </row>
    <row r="26920" spans="11:12" ht="15" customHeight="1">
      <c r="K26920" s="1715"/>
      <c r="L26920" s="1715"/>
    </row>
    <row r="26921" spans="11:12" ht="15" customHeight="1">
      <c r="K26921" s="1715"/>
      <c r="L26921" s="1715"/>
    </row>
    <row r="26922" spans="11:12" ht="15" customHeight="1">
      <c r="K26922" s="1715"/>
      <c r="L26922" s="1715"/>
    </row>
    <row r="26923" spans="11:12" ht="15" customHeight="1">
      <c r="K26923" s="1715"/>
      <c r="L26923" s="1715"/>
    </row>
    <row r="26924" spans="11:12" ht="15" customHeight="1">
      <c r="K26924" s="1715"/>
      <c r="L26924" s="1715"/>
    </row>
    <row r="26925" spans="11:12" ht="15" customHeight="1">
      <c r="K26925" s="1715"/>
      <c r="L26925" s="1715"/>
    </row>
    <row r="26926" spans="11:12" ht="15" customHeight="1">
      <c r="K26926" s="1715"/>
      <c r="L26926" s="1715"/>
    </row>
    <row r="26927" spans="11:12" ht="15" customHeight="1">
      <c r="K26927" s="1715"/>
      <c r="L26927" s="1715"/>
    </row>
    <row r="26928" spans="11:12" ht="15" customHeight="1">
      <c r="K26928" s="1715"/>
      <c r="L26928" s="1715"/>
    </row>
    <row r="26929" spans="11:12" ht="15" customHeight="1">
      <c r="K26929" s="1715"/>
      <c r="L26929" s="1715"/>
    </row>
    <row r="26930" spans="11:12" ht="15" customHeight="1">
      <c r="K26930" s="1715"/>
      <c r="L26930" s="1715"/>
    </row>
    <row r="26931" spans="11:12" ht="15" customHeight="1">
      <c r="K26931" s="1715"/>
      <c r="L26931" s="1715"/>
    </row>
    <row r="26932" spans="11:12" ht="15" customHeight="1">
      <c r="K26932" s="1715"/>
      <c r="L26932" s="1715"/>
    </row>
    <row r="26933" spans="11:12" ht="15" customHeight="1">
      <c r="K26933" s="1715"/>
      <c r="L26933" s="1715"/>
    </row>
    <row r="26934" spans="11:12" ht="15" customHeight="1">
      <c r="K26934" s="1715"/>
      <c r="L26934" s="1715"/>
    </row>
    <row r="26935" spans="11:12" ht="15" customHeight="1">
      <c r="K26935" s="1715"/>
      <c r="L26935" s="1715"/>
    </row>
    <row r="26936" spans="11:12" ht="15" customHeight="1">
      <c r="K26936" s="1715"/>
      <c r="L26936" s="1715"/>
    </row>
    <row r="26937" spans="11:12" ht="15" customHeight="1">
      <c r="K26937" s="1715"/>
      <c r="L26937" s="1715"/>
    </row>
    <row r="26938" spans="11:12" ht="15" customHeight="1">
      <c r="K26938" s="1715"/>
      <c r="L26938" s="1715"/>
    </row>
    <row r="26939" spans="11:12" ht="15" customHeight="1">
      <c r="K26939" s="1715"/>
      <c r="L26939" s="1715"/>
    </row>
    <row r="26940" spans="11:12" ht="15" customHeight="1">
      <c r="K26940" s="1715"/>
      <c r="L26940" s="1715"/>
    </row>
    <row r="26941" spans="11:12" ht="15" customHeight="1">
      <c r="K26941" s="1715"/>
      <c r="L26941" s="1715"/>
    </row>
    <row r="26942" spans="11:12" ht="15" customHeight="1">
      <c r="K26942" s="1715"/>
      <c r="L26942" s="1715"/>
    </row>
    <row r="26943" spans="11:12" ht="15" customHeight="1">
      <c r="K26943" s="1715"/>
      <c r="L26943" s="1715"/>
    </row>
    <row r="26944" spans="11:12" ht="15" customHeight="1">
      <c r="K26944" s="1715"/>
      <c r="L26944" s="1715"/>
    </row>
    <row r="26945" spans="11:12" ht="15" customHeight="1">
      <c r="K26945" s="1715"/>
      <c r="L26945" s="1715"/>
    </row>
    <row r="26946" spans="11:12" ht="15" customHeight="1">
      <c r="K26946" s="1715"/>
      <c r="L26946" s="1715"/>
    </row>
    <row r="26947" spans="11:12" ht="15" customHeight="1">
      <c r="K26947" s="1715"/>
      <c r="L26947" s="1715"/>
    </row>
    <row r="26948" spans="11:12" ht="15" customHeight="1">
      <c r="K26948" s="1715"/>
      <c r="L26948" s="1715"/>
    </row>
    <row r="26949" spans="11:12" ht="15" customHeight="1">
      <c r="K26949" s="1715"/>
      <c r="L26949" s="1715"/>
    </row>
    <row r="26950" spans="11:12" ht="15" customHeight="1">
      <c r="K26950" s="1715"/>
      <c r="L26950" s="1715"/>
    </row>
    <row r="26951" spans="11:12" ht="15" customHeight="1">
      <c r="K26951" s="1715"/>
      <c r="L26951" s="1715"/>
    </row>
    <row r="26952" spans="11:12" ht="15" customHeight="1">
      <c r="K26952" s="1715"/>
      <c r="L26952" s="1715"/>
    </row>
    <row r="26953" spans="11:12" ht="15" customHeight="1">
      <c r="K26953" s="1715"/>
      <c r="L26953" s="1715"/>
    </row>
    <row r="26954" spans="11:12" ht="15" customHeight="1">
      <c r="K26954" s="1715"/>
      <c r="L26954" s="1715"/>
    </row>
    <row r="26955" spans="11:12" ht="15" customHeight="1">
      <c r="K26955" s="1715"/>
      <c r="L26955" s="1715"/>
    </row>
    <row r="26956" spans="11:12" ht="15" customHeight="1">
      <c r="K26956" s="1715"/>
      <c r="L26956" s="1715"/>
    </row>
    <row r="26957" spans="11:12" ht="15" customHeight="1">
      <c r="K26957" s="1715"/>
      <c r="L26957" s="1715"/>
    </row>
    <row r="26958" spans="11:12" ht="15" customHeight="1">
      <c r="K26958" s="1715"/>
      <c r="L26958" s="1715"/>
    </row>
    <row r="26959" spans="11:12" ht="15" customHeight="1">
      <c r="K26959" s="1715"/>
      <c r="L26959" s="1715"/>
    </row>
    <row r="26960" spans="11:12" ht="15" customHeight="1">
      <c r="K26960" s="1715"/>
      <c r="L26960" s="1715"/>
    </row>
    <row r="26961" spans="11:12" ht="15" customHeight="1">
      <c r="K26961" s="1715"/>
      <c r="L26961" s="1715"/>
    </row>
    <row r="26962" spans="11:12" ht="15" customHeight="1">
      <c r="K26962" s="1715"/>
      <c r="L26962" s="1715"/>
    </row>
    <row r="26963" spans="11:12" ht="15" customHeight="1">
      <c r="K26963" s="1715"/>
      <c r="L26963" s="1715"/>
    </row>
    <row r="26964" spans="11:12" ht="15" customHeight="1">
      <c r="K26964" s="1715"/>
      <c r="L26964" s="1715"/>
    </row>
    <row r="26965" spans="11:12" ht="15" customHeight="1">
      <c r="K26965" s="1715"/>
      <c r="L26965" s="1715"/>
    </row>
    <row r="26966" spans="11:12" ht="15" customHeight="1">
      <c r="K26966" s="1715"/>
      <c r="L26966" s="1715"/>
    </row>
    <row r="26967" spans="11:12" ht="15" customHeight="1">
      <c r="K26967" s="1715"/>
      <c r="L26967" s="1715"/>
    </row>
    <row r="26968" spans="11:12" ht="15" customHeight="1">
      <c r="K26968" s="1715"/>
      <c r="L26968" s="1715"/>
    </row>
    <row r="26969" spans="11:12" ht="15" customHeight="1">
      <c r="K26969" s="1715"/>
      <c r="L26969" s="1715"/>
    </row>
    <row r="26970" spans="11:12" ht="15" customHeight="1">
      <c r="K26970" s="1715"/>
      <c r="L26970" s="1715"/>
    </row>
    <row r="26971" spans="11:12" ht="15" customHeight="1">
      <c r="K26971" s="1715"/>
      <c r="L26971" s="1715"/>
    </row>
    <row r="26972" spans="11:12" ht="15" customHeight="1">
      <c r="K26972" s="1715"/>
      <c r="L26972" s="1715"/>
    </row>
    <row r="26973" spans="11:12" ht="15" customHeight="1">
      <c r="K26973" s="1715"/>
      <c r="L26973" s="1715"/>
    </row>
    <row r="26974" spans="11:12" ht="15" customHeight="1">
      <c r="K26974" s="1715"/>
      <c r="L26974" s="1715"/>
    </row>
    <row r="26975" spans="11:12" ht="15" customHeight="1">
      <c r="K26975" s="1715"/>
      <c r="L26975" s="1715"/>
    </row>
    <row r="26976" spans="11:12" ht="15" customHeight="1">
      <c r="K26976" s="1715"/>
      <c r="L26976" s="1715"/>
    </row>
    <row r="26977" spans="11:12" ht="15" customHeight="1">
      <c r="K26977" s="1715"/>
      <c r="L26977" s="1715"/>
    </row>
    <row r="26978" spans="11:12" ht="15" customHeight="1">
      <c r="K26978" s="1715"/>
      <c r="L26978" s="1715"/>
    </row>
    <row r="26979" spans="11:12" ht="15" customHeight="1">
      <c r="K26979" s="1715"/>
      <c r="L26979" s="1715"/>
    </row>
    <row r="26980" spans="11:12" ht="15" customHeight="1">
      <c r="K26980" s="1715"/>
      <c r="L26980" s="1715"/>
    </row>
    <row r="26981" spans="11:12" ht="15" customHeight="1">
      <c r="K26981" s="1715"/>
      <c r="L26981" s="1715"/>
    </row>
    <row r="26982" spans="11:12" ht="15" customHeight="1">
      <c r="K26982" s="1715"/>
      <c r="L26982" s="1715"/>
    </row>
    <row r="26983" spans="11:12" ht="15" customHeight="1">
      <c r="K26983" s="1715"/>
      <c r="L26983" s="1715"/>
    </row>
    <row r="26984" spans="11:12" ht="15" customHeight="1">
      <c r="K26984" s="1715"/>
      <c r="L26984" s="1715"/>
    </row>
    <row r="26985" spans="11:12" ht="15" customHeight="1">
      <c r="K26985" s="1715"/>
      <c r="L26985" s="1715"/>
    </row>
    <row r="26986" spans="11:12" ht="15" customHeight="1">
      <c r="K26986" s="1715"/>
      <c r="L26986" s="1715"/>
    </row>
    <row r="26987" spans="11:12" ht="15" customHeight="1">
      <c r="K26987" s="1715"/>
      <c r="L26987" s="1715"/>
    </row>
    <row r="26988" spans="11:12" ht="15" customHeight="1">
      <c r="K26988" s="1715"/>
      <c r="L26988" s="1715"/>
    </row>
    <row r="26989" spans="11:12" ht="15" customHeight="1">
      <c r="K26989" s="1715"/>
      <c r="L26989" s="1715"/>
    </row>
    <row r="26990" spans="11:12" ht="15" customHeight="1">
      <c r="K26990" s="1715"/>
      <c r="L26990" s="1715"/>
    </row>
    <row r="26991" spans="11:12" ht="15" customHeight="1">
      <c r="K26991" s="1715"/>
      <c r="L26991" s="1715"/>
    </row>
    <row r="26992" spans="11:12" ht="15" customHeight="1">
      <c r="K26992" s="1715"/>
      <c r="L26992" s="1715"/>
    </row>
    <row r="26993" spans="11:12" ht="15" customHeight="1">
      <c r="K26993" s="1715"/>
      <c r="L26993" s="1715"/>
    </row>
    <row r="26994" spans="11:12" ht="15" customHeight="1">
      <c r="K26994" s="1715"/>
      <c r="L26994" s="1715"/>
    </row>
    <row r="26995" spans="11:12" ht="15" customHeight="1">
      <c r="K26995" s="1715"/>
      <c r="L26995" s="1715"/>
    </row>
    <row r="26996" spans="11:12" ht="15" customHeight="1">
      <c r="K26996" s="1715"/>
      <c r="L26996" s="1715"/>
    </row>
    <row r="26997" spans="11:12" ht="15" customHeight="1">
      <c r="K26997" s="1715"/>
      <c r="L26997" s="1715"/>
    </row>
    <row r="26998" spans="11:12" ht="15" customHeight="1">
      <c r="K26998" s="1715"/>
      <c r="L26998" s="1715"/>
    </row>
    <row r="26999" spans="11:12" ht="15" customHeight="1">
      <c r="K26999" s="1715"/>
      <c r="L26999" s="1715"/>
    </row>
    <row r="27000" spans="11:12" ht="15" customHeight="1">
      <c r="K27000" s="1715"/>
      <c r="L27000" s="1715"/>
    </row>
    <row r="27001" spans="11:12" ht="15" customHeight="1">
      <c r="K27001" s="1715"/>
      <c r="L27001" s="1715"/>
    </row>
    <row r="27002" spans="11:12" ht="15" customHeight="1">
      <c r="K27002" s="1715"/>
      <c r="L27002" s="1715"/>
    </row>
    <row r="27003" spans="11:12" ht="15" customHeight="1">
      <c r="K27003" s="1715"/>
      <c r="L27003" s="1715"/>
    </row>
    <row r="27004" spans="11:12" ht="15" customHeight="1">
      <c r="K27004" s="1715"/>
      <c r="L27004" s="1715"/>
    </row>
    <row r="27005" spans="11:12" ht="15" customHeight="1">
      <c r="K27005" s="1715"/>
      <c r="L27005" s="1715"/>
    </row>
    <row r="27006" spans="11:12" ht="15" customHeight="1">
      <c r="K27006" s="1715"/>
      <c r="L27006" s="1715"/>
    </row>
    <row r="27007" spans="11:12" ht="15" customHeight="1">
      <c r="K27007" s="1715"/>
      <c r="L27007" s="1715"/>
    </row>
    <row r="27008" spans="11:12" ht="15" customHeight="1">
      <c r="K27008" s="1715"/>
      <c r="L27008" s="1715"/>
    </row>
    <row r="27009" spans="11:12" ht="15" customHeight="1">
      <c r="K27009" s="1715"/>
      <c r="L27009" s="1715"/>
    </row>
    <row r="27010" spans="11:12" ht="15" customHeight="1">
      <c r="K27010" s="1715"/>
      <c r="L27010" s="1715"/>
    </row>
    <row r="27011" spans="11:12" ht="15" customHeight="1">
      <c r="K27011" s="1715"/>
      <c r="L27011" s="1715"/>
    </row>
    <row r="27012" spans="11:12" ht="15" customHeight="1">
      <c r="K27012" s="1715"/>
      <c r="L27012" s="1715"/>
    </row>
    <row r="27013" spans="11:12" ht="15" customHeight="1">
      <c r="K27013" s="1715"/>
      <c r="L27013" s="1715"/>
    </row>
    <row r="27014" spans="11:12" ht="15" customHeight="1">
      <c r="K27014" s="1715"/>
      <c r="L27014" s="1715"/>
    </row>
    <row r="27015" spans="11:12" ht="15" customHeight="1">
      <c r="K27015" s="1715"/>
      <c r="L27015" s="1715"/>
    </row>
    <row r="27016" spans="11:12" ht="15" customHeight="1">
      <c r="K27016" s="1715"/>
      <c r="L27016" s="1715"/>
    </row>
    <row r="27017" spans="11:12" ht="15" customHeight="1">
      <c r="K27017" s="1715"/>
      <c r="L27017" s="1715"/>
    </row>
    <row r="27018" spans="11:12" ht="15" customHeight="1">
      <c r="K27018" s="1715"/>
      <c r="L27018" s="1715"/>
    </row>
    <row r="27019" spans="11:12" ht="15" customHeight="1">
      <c r="K27019" s="1715"/>
      <c r="L27019" s="1715"/>
    </row>
    <row r="27020" spans="11:12" ht="15" customHeight="1">
      <c r="K27020" s="1715"/>
      <c r="L27020" s="1715"/>
    </row>
    <row r="27021" spans="11:12" ht="15" customHeight="1">
      <c r="K27021" s="1715"/>
      <c r="L27021" s="1715"/>
    </row>
    <row r="27022" spans="11:12" ht="15" customHeight="1">
      <c r="K27022" s="1715"/>
      <c r="L27022" s="1715"/>
    </row>
    <row r="27023" spans="11:12" ht="15" customHeight="1">
      <c r="K27023" s="1715"/>
      <c r="L27023" s="1715"/>
    </row>
    <row r="27024" spans="11:12" ht="15" customHeight="1">
      <c r="K27024" s="1715"/>
      <c r="L27024" s="1715"/>
    </row>
    <row r="27025" spans="11:12" ht="15" customHeight="1">
      <c r="K27025" s="1715"/>
      <c r="L27025" s="1715"/>
    </row>
    <row r="27026" spans="11:12" ht="15" customHeight="1">
      <c r="K27026" s="1715"/>
      <c r="L27026" s="1715"/>
    </row>
    <row r="27027" spans="11:12" ht="15" customHeight="1">
      <c r="K27027" s="1715"/>
      <c r="L27027" s="1715"/>
    </row>
    <row r="27028" spans="11:12" ht="15" customHeight="1">
      <c r="K27028" s="1715"/>
      <c r="L27028" s="1715"/>
    </row>
    <row r="27029" spans="11:12" ht="15" customHeight="1">
      <c r="K27029" s="1715"/>
      <c r="L27029" s="1715"/>
    </row>
    <row r="27030" spans="11:12" ht="15" customHeight="1">
      <c r="K27030" s="1715"/>
      <c r="L27030" s="1715"/>
    </row>
    <row r="27031" spans="11:12" ht="15" customHeight="1">
      <c r="K27031" s="1715"/>
      <c r="L27031" s="1715"/>
    </row>
    <row r="27032" spans="11:12" ht="15" customHeight="1">
      <c r="K27032" s="1715"/>
      <c r="L27032" s="1715"/>
    </row>
    <row r="27033" spans="11:12" ht="15" customHeight="1">
      <c r="K27033" s="1715"/>
      <c r="L27033" s="1715"/>
    </row>
    <row r="27034" spans="11:12" ht="15" customHeight="1">
      <c r="K27034" s="1715"/>
      <c r="L27034" s="1715"/>
    </row>
    <row r="27035" spans="11:12" ht="15" customHeight="1">
      <c r="K27035" s="1715"/>
      <c r="L27035" s="1715"/>
    </row>
    <row r="27036" spans="11:12" ht="15" customHeight="1">
      <c r="K27036" s="1715"/>
      <c r="L27036" s="1715"/>
    </row>
    <row r="27037" spans="11:12" ht="15" customHeight="1">
      <c r="K27037" s="1715"/>
      <c r="L27037" s="1715"/>
    </row>
    <row r="27038" spans="11:12" ht="15" customHeight="1">
      <c r="K27038" s="1715"/>
      <c r="L27038" s="1715"/>
    </row>
    <row r="27039" spans="11:12" ht="15" customHeight="1">
      <c r="K27039" s="1715"/>
      <c r="L27039" s="1715"/>
    </row>
    <row r="27040" spans="11:12" ht="15" customHeight="1">
      <c r="K27040" s="1715"/>
      <c r="L27040" s="1715"/>
    </row>
    <row r="27041" spans="11:12" ht="15" customHeight="1">
      <c r="K27041" s="1715"/>
      <c r="L27041" s="1715"/>
    </row>
    <row r="27042" spans="11:12" ht="15" customHeight="1">
      <c r="K27042" s="1715"/>
      <c r="L27042" s="1715"/>
    </row>
    <row r="27043" spans="11:12" ht="15" customHeight="1">
      <c r="K27043" s="1715"/>
      <c r="L27043" s="1715"/>
    </row>
    <row r="27044" spans="11:12" ht="15" customHeight="1">
      <c r="K27044" s="1715"/>
      <c r="L27044" s="1715"/>
    </row>
    <row r="27045" spans="11:12" ht="15" customHeight="1">
      <c r="K27045" s="1715"/>
      <c r="L27045" s="1715"/>
    </row>
    <row r="27046" spans="11:12" ht="15" customHeight="1">
      <c r="K27046" s="1715"/>
      <c r="L27046" s="1715"/>
    </row>
    <row r="27047" spans="11:12" ht="15" customHeight="1">
      <c r="K27047" s="1715"/>
      <c r="L27047" s="1715"/>
    </row>
    <row r="27048" spans="11:12" ht="15" customHeight="1">
      <c r="K27048" s="1715"/>
      <c r="L27048" s="1715"/>
    </row>
    <row r="27049" spans="11:12" ht="15" customHeight="1">
      <c r="K27049" s="1715"/>
      <c r="L27049" s="1715"/>
    </row>
    <row r="27050" spans="11:12" ht="15" customHeight="1">
      <c r="K27050" s="1715"/>
      <c r="L27050" s="1715"/>
    </row>
    <row r="27051" spans="11:12" ht="15" customHeight="1">
      <c r="K27051" s="1715"/>
      <c r="L27051" s="1715"/>
    </row>
    <row r="27052" spans="11:12" ht="15" customHeight="1">
      <c r="K27052" s="1715"/>
      <c r="L27052" s="1715"/>
    </row>
    <row r="27053" spans="11:12" ht="15" customHeight="1">
      <c r="K27053" s="1715"/>
      <c r="L27053" s="1715"/>
    </row>
    <row r="27054" spans="11:12" ht="15" customHeight="1">
      <c r="K27054" s="1715"/>
      <c r="L27054" s="1715"/>
    </row>
    <row r="27055" spans="11:12" ht="15" customHeight="1">
      <c r="K27055" s="1715"/>
      <c r="L27055" s="1715"/>
    </row>
    <row r="27056" spans="11:12" ht="15" customHeight="1">
      <c r="K27056" s="1715"/>
      <c r="L27056" s="1715"/>
    </row>
    <row r="27057" spans="11:12" ht="15" customHeight="1">
      <c r="K27057" s="1715"/>
      <c r="L27057" s="1715"/>
    </row>
    <row r="27058" spans="11:12" ht="15" customHeight="1">
      <c r="K27058" s="1715"/>
      <c r="L27058" s="1715"/>
    </row>
    <row r="27059" spans="11:12" ht="15" customHeight="1">
      <c r="K27059" s="1715"/>
      <c r="L27059" s="1715"/>
    </row>
    <row r="27060" spans="11:12" ht="15" customHeight="1">
      <c r="K27060" s="1715"/>
      <c r="L27060" s="1715"/>
    </row>
    <row r="27061" spans="11:12" ht="15" customHeight="1">
      <c r="K27061" s="1715"/>
      <c r="L27061" s="1715"/>
    </row>
    <row r="27062" spans="11:12" ht="15" customHeight="1">
      <c r="K27062" s="1715"/>
      <c r="L27062" s="1715"/>
    </row>
    <row r="27063" spans="11:12" ht="15" customHeight="1">
      <c r="K27063" s="1715"/>
      <c r="L27063" s="1715"/>
    </row>
    <row r="27064" spans="11:12" ht="15" customHeight="1">
      <c r="K27064" s="1715"/>
      <c r="L27064" s="1715"/>
    </row>
    <row r="27065" spans="11:12" ht="15" customHeight="1">
      <c r="K27065" s="1715"/>
      <c r="L27065" s="1715"/>
    </row>
    <row r="27066" spans="11:12" ht="15" customHeight="1">
      <c r="K27066" s="1715"/>
      <c r="L27066" s="1715"/>
    </row>
    <row r="27067" spans="11:12" ht="15" customHeight="1">
      <c r="K27067" s="1715"/>
      <c r="L27067" s="1715"/>
    </row>
    <row r="27068" spans="11:12" ht="15" customHeight="1">
      <c r="K27068" s="1715"/>
      <c r="L27068" s="1715"/>
    </row>
    <row r="27069" spans="11:12" ht="15" customHeight="1">
      <c r="K27069" s="1715"/>
      <c r="L27069" s="1715"/>
    </row>
    <row r="27070" spans="11:12" ht="15" customHeight="1">
      <c r="K27070" s="1715"/>
      <c r="L27070" s="1715"/>
    </row>
    <row r="27071" spans="11:12" ht="15" customHeight="1">
      <c r="K27071" s="1715"/>
      <c r="L27071" s="1715"/>
    </row>
    <row r="27072" spans="11:12" ht="15" customHeight="1">
      <c r="K27072" s="1715"/>
      <c r="L27072" s="1715"/>
    </row>
    <row r="27073" spans="11:12" ht="15" customHeight="1">
      <c r="K27073" s="1715"/>
      <c r="L27073" s="1715"/>
    </row>
    <row r="27074" spans="11:12" ht="15" customHeight="1">
      <c r="K27074" s="1715"/>
      <c r="L27074" s="1715"/>
    </row>
    <row r="27075" spans="11:12" ht="15" customHeight="1">
      <c r="K27075" s="1715"/>
      <c r="L27075" s="1715"/>
    </row>
    <row r="27076" spans="11:12" ht="15" customHeight="1">
      <c r="K27076" s="1715"/>
      <c r="L27076" s="1715"/>
    </row>
    <row r="27077" spans="11:12" ht="15" customHeight="1">
      <c r="K27077" s="1715"/>
      <c r="L27077" s="1715"/>
    </row>
    <row r="27078" spans="11:12" ht="15" customHeight="1">
      <c r="K27078" s="1715"/>
      <c r="L27078" s="1715"/>
    </row>
    <row r="27079" spans="11:12" ht="15" customHeight="1">
      <c r="K27079" s="1715"/>
      <c r="L27079" s="1715"/>
    </row>
    <row r="27080" spans="11:12" ht="15" customHeight="1">
      <c r="K27080" s="1715"/>
      <c r="L27080" s="1715"/>
    </row>
    <row r="27081" spans="11:12" ht="15" customHeight="1">
      <c r="K27081" s="1715"/>
      <c r="L27081" s="1715"/>
    </row>
    <row r="27082" spans="11:12" ht="15" customHeight="1">
      <c r="K27082" s="1715"/>
      <c r="L27082" s="1715"/>
    </row>
    <row r="27083" spans="11:12" ht="15" customHeight="1">
      <c r="K27083" s="1715"/>
      <c r="L27083" s="1715"/>
    </row>
    <row r="27084" spans="11:12" ht="15" customHeight="1">
      <c r="K27084" s="1715"/>
      <c r="L27084" s="1715"/>
    </row>
    <row r="27085" spans="11:12" ht="15" customHeight="1">
      <c r="K27085" s="1715"/>
      <c r="L27085" s="1715"/>
    </row>
    <row r="27086" spans="11:12" ht="15" customHeight="1">
      <c r="K27086" s="1715"/>
      <c r="L27086" s="1715"/>
    </row>
    <row r="27087" spans="11:12" ht="15" customHeight="1">
      <c r="K27087" s="1715"/>
      <c r="L27087" s="1715"/>
    </row>
    <row r="27088" spans="11:12" ht="15" customHeight="1">
      <c r="K27088" s="1715"/>
      <c r="L27088" s="1715"/>
    </row>
    <row r="27089" spans="11:12" ht="15" customHeight="1">
      <c r="K27089" s="1715"/>
      <c r="L27089" s="1715"/>
    </row>
    <row r="27090" spans="11:12" ht="15" customHeight="1">
      <c r="K27090" s="1715"/>
      <c r="L27090" s="1715"/>
    </row>
    <row r="27091" spans="11:12" ht="15" customHeight="1">
      <c r="K27091" s="1715"/>
      <c r="L27091" s="1715"/>
    </row>
    <row r="27092" spans="11:12" ht="15" customHeight="1">
      <c r="K27092" s="1715"/>
      <c r="L27092" s="1715"/>
    </row>
    <row r="27093" spans="11:12" ht="15" customHeight="1">
      <c r="K27093" s="1715"/>
      <c r="L27093" s="1715"/>
    </row>
    <row r="27094" spans="11:12" ht="15" customHeight="1">
      <c r="K27094" s="1715"/>
      <c r="L27094" s="1715"/>
    </row>
    <row r="27095" spans="11:12" ht="15" customHeight="1">
      <c r="K27095" s="1715"/>
      <c r="L27095" s="1715"/>
    </row>
    <row r="27096" spans="11:12" ht="15" customHeight="1">
      <c r="K27096" s="1715"/>
      <c r="L27096" s="1715"/>
    </row>
    <row r="27097" spans="11:12" ht="15" customHeight="1">
      <c r="K27097" s="1715"/>
      <c r="L27097" s="1715"/>
    </row>
    <row r="27098" spans="11:12" ht="15" customHeight="1">
      <c r="K27098" s="1715"/>
      <c r="L27098" s="1715"/>
    </row>
    <row r="27099" spans="11:12" ht="15" customHeight="1">
      <c r="K27099" s="1715"/>
      <c r="L27099" s="1715"/>
    </row>
    <row r="27100" spans="11:12" ht="15" customHeight="1">
      <c r="K27100" s="1715"/>
      <c r="L27100" s="1715"/>
    </row>
    <row r="27101" spans="11:12" ht="15" customHeight="1">
      <c r="K27101" s="1715"/>
      <c r="L27101" s="1715"/>
    </row>
    <row r="27102" spans="11:12" ht="15" customHeight="1">
      <c r="K27102" s="1715"/>
      <c r="L27102" s="1715"/>
    </row>
    <row r="27103" spans="11:12" ht="15" customHeight="1">
      <c r="K27103" s="1715"/>
      <c r="L27103" s="1715"/>
    </row>
    <row r="27104" spans="11:12" ht="15" customHeight="1">
      <c r="K27104" s="1715"/>
      <c r="L27104" s="1715"/>
    </row>
    <row r="27105" spans="11:12" ht="15" customHeight="1">
      <c r="K27105" s="1715"/>
      <c r="L27105" s="1715"/>
    </row>
    <row r="27106" spans="11:12" ht="15" customHeight="1">
      <c r="K27106" s="1715"/>
      <c r="L27106" s="1715"/>
    </row>
    <row r="27107" spans="11:12" ht="15" customHeight="1">
      <c r="K27107" s="1715"/>
      <c r="L27107" s="1715"/>
    </row>
    <row r="27108" spans="11:12" ht="15" customHeight="1">
      <c r="K27108" s="1715"/>
      <c r="L27108" s="1715"/>
    </row>
    <row r="27109" spans="11:12" ht="15" customHeight="1">
      <c r="K27109" s="1715"/>
      <c r="L27109" s="1715"/>
    </row>
    <row r="27110" spans="11:12" ht="15" customHeight="1">
      <c r="K27110" s="1715"/>
      <c r="L27110" s="1715"/>
    </row>
    <row r="27111" spans="11:12" ht="15" customHeight="1">
      <c r="K27111" s="1715"/>
      <c r="L27111" s="1715"/>
    </row>
    <row r="27112" spans="11:12" ht="15" customHeight="1">
      <c r="K27112" s="1715"/>
      <c r="L27112" s="1715"/>
    </row>
    <row r="27113" spans="11:12" ht="15" customHeight="1">
      <c r="K27113" s="1715"/>
      <c r="L27113" s="1715"/>
    </row>
    <row r="27114" spans="11:12" ht="15" customHeight="1">
      <c r="K27114" s="1715"/>
      <c r="L27114" s="1715"/>
    </row>
    <row r="27115" spans="11:12" ht="15" customHeight="1">
      <c r="K27115" s="1715"/>
      <c r="L27115" s="1715"/>
    </row>
    <row r="27116" spans="11:12" ht="15" customHeight="1">
      <c r="K27116" s="1715"/>
      <c r="L27116" s="1715"/>
    </row>
    <row r="27117" spans="11:12" ht="15" customHeight="1">
      <c r="K27117" s="1715"/>
      <c r="L27117" s="1715"/>
    </row>
    <row r="27118" spans="11:12" ht="15" customHeight="1">
      <c r="K27118" s="1715"/>
      <c r="L27118" s="1715"/>
    </row>
    <row r="27119" spans="11:12" ht="15" customHeight="1">
      <c r="K27119" s="1715"/>
      <c r="L27119" s="1715"/>
    </row>
    <row r="27120" spans="11:12" ht="15" customHeight="1">
      <c r="K27120" s="1715"/>
      <c r="L27120" s="1715"/>
    </row>
    <row r="27121" spans="11:12" ht="15" customHeight="1">
      <c r="K27121" s="1715"/>
      <c r="L27121" s="1715"/>
    </row>
    <row r="27122" spans="11:12" ht="15" customHeight="1">
      <c r="K27122" s="1715"/>
      <c r="L27122" s="1715"/>
    </row>
    <row r="27123" spans="11:12" ht="15" customHeight="1">
      <c r="K27123" s="1715"/>
      <c r="L27123" s="1715"/>
    </row>
    <row r="27124" spans="11:12" ht="15" customHeight="1">
      <c r="K27124" s="1715"/>
      <c r="L27124" s="1715"/>
    </row>
    <row r="27125" spans="11:12" ht="15" customHeight="1">
      <c r="K27125" s="1715"/>
      <c r="L27125" s="1715"/>
    </row>
    <row r="27126" spans="11:12" ht="15" customHeight="1">
      <c r="K27126" s="1715"/>
      <c r="L27126" s="1715"/>
    </row>
    <row r="27127" spans="11:12" ht="15" customHeight="1">
      <c r="K27127" s="1715"/>
      <c r="L27127" s="1715"/>
    </row>
    <row r="27128" spans="11:12" ht="15" customHeight="1">
      <c r="K27128" s="1715"/>
      <c r="L27128" s="1715"/>
    </row>
    <row r="27129" spans="11:12" ht="15" customHeight="1">
      <c r="K27129" s="1715"/>
      <c r="L27129" s="1715"/>
    </row>
    <row r="27130" spans="11:12" ht="15" customHeight="1">
      <c r="K27130" s="1715"/>
      <c r="L27130" s="1715"/>
    </row>
    <row r="27131" spans="11:12" ht="15" customHeight="1">
      <c r="K27131" s="1715"/>
      <c r="L27131" s="1715"/>
    </row>
    <row r="27132" spans="11:12" ht="15" customHeight="1">
      <c r="K27132" s="1715"/>
      <c r="L27132" s="1715"/>
    </row>
    <row r="27133" spans="11:12" ht="15" customHeight="1">
      <c r="K27133" s="1715"/>
      <c r="L27133" s="1715"/>
    </row>
    <row r="27134" spans="11:12" ht="15" customHeight="1">
      <c r="K27134" s="1715"/>
      <c r="L27134" s="1715"/>
    </row>
    <row r="27135" spans="11:12" ht="15" customHeight="1">
      <c r="K27135" s="1715"/>
      <c r="L27135" s="1715"/>
    </row>
    <row r="27136" spans="11:12" ht="15" customHeight="1">
      <c r="K27136" s="1715"/>
      <c r="L27136" s="1715"/>
    </row>
    <row r="27137" spans="11:12" ht="15" customHeight="1">
      <c r="K27137" s="1715"/>
      <c r="L27137" s="1715"/>
    </row>
    <row r="27138" spans="11:12" ht="15" customHeight="1">
      <c r="K27138" s="1715"/>
      <c r="L27138" s="1715"/>
    </row>
    <row r="27139" spans="11:12" ht="15" customHeight="1">
      <c r="K27139" s="1715"/>
      <c r="L27139" s="1715"/>
    </row>
    <row r="27140" spans="11:12" ht="15" customHeight="1">
      <c r="K27140" s="1715"/>
      <c r="L27140" s="1715"/>
    </row>
    <row r="27141" spans="11:12" ht="15" customHeight="1">
      <c r="K27141" s="1715"/>
      <c r="L27141" s="1715"/>
    </row>
    <row r="27142" spans="11:12" ht="15" customHeight="1">
      <c r="K27142" s="1715"/>
      <c r="L27142" s="1715"/>
    </row>
    <row r="27143" spans="11:12" ht="15" customHeight="1">
      <c r="K27143" s="1715"/>
      <c r="L27143" s="1715"/>
    </row>
    <row r="27144" spans="11:12" ht="15" customHeight="1">
      <c r="K27144" s="1715"/>
      <c r="L27144" s="1715"/>
    </row>
    <row r="27145" spans="11:12" ht="15" customHeight="1">
      <c r="K27145" s="1715"/>
      <c r="L27145" s="1715"/>
    </row>
    <row r="27146" spans="11:12" ht="15" customHeight="1">
      <c r="K27146" s="1715"/>
      <c r="L27146" s="1715"/>
    </row>
    <row r="27147" spans="11:12" ht="15" customHeight="1">
      <c r="K27147" s="1715"/>
      <c r="L27147" s="1715"/>
    </row>
    <row r="27148" spans="11:12" ht="15" customHeight="1">
      <c r="K27148" s="1715"/>
      <c r="L27148" s="1715"/>
    </row>
    <row r="27149" spans="11:12" ht="15" customHeight="1">
      <c r="K27149" s="1715"/>
      <c r="L27149" s="1715"/>
    </row>
    <row r="27150" spans="11:12" ht="15" customHeight="1">
      <c r="K27150" s="1715"/>
      <c r="L27150" s="1715"/>
    </row>
    <row r="27151" spans="11:12" ht="15" customHeight="1">
      <c r="K27151" s="1715"/>
      <c r="L27151" s="1715"/>
    </row>
    <row r="27152" spans="11:12" ht="15" customHeight="1">
      <c r="K27152" s="1715"/>
      <c r="L27152" s="1715"/>
    </row>
    <row r="27153" spans="11:12" ht="15" customHeight="1">
      <c r="K27153" s="1715"/>
      <c r="L27153" s="1715"/>
    </row>
    <row r="27154" spans="11:12" ht="15" customHeight="1">
      <c r="K27154" s="1715"/>
      <c r="L27154" s="1715"/>
    </row>
    <row r="27155" spans="11:12" ht="15" customHeight="1">
      <c r="K27155" s="1715"/>
      <c r="L27155" s="1715"/>
    </row>
    <row r="27156" spans="11:12" ht="15" customHeight="1">
      <c r="K27156" s="1715"/>
      <c r="L27156" s="1715"/>
    </row>
    <row r="27157" spans="11:12" ht="15" customHeight="1">
      <c r="K27157" s="1715"/>
      <c r="L27157" s="1715"/>
    </row>
    <row r="27158" spans="11:12" ht="15" customHeight="1">
      <c r="K27158" s="1715"/>
      <c r="L27158" s="1715"/>
    </row>
    <row r="27159" spans="11:12" ht="15" customHeight="1">
      <c r="K27159" s="1715"/>
      <c r="L27159" s="1715"/>
    </row>
    <row r="27160" spans="11:12" ht="15" customHeight="1">
      <c r="K27160" s="1715"/>
      <c r="L27160" s="1715"/>
    </row>
    <row r="27161" spans="11:12" ht="15" customHeight="1">
      <c r="K27161" s="1715"/>
      <c r="L27161" s="1715"/>
    </row>
    <row r="27162" spans="11:12" ht="15" customHeight="1">
      <c r="K27162" s="1715"/>
      <c r="L27162" s="1715"/>
    </row>
    <row r="27163" spans="11:12" ht="15" customHeight="1">
      <c r="K27163" s="1715"/>
      <c r="L27163" s="1715"/>
    </row>
    <row r="27164" spans="11:12" ht="15" customHeight="1">
      <c r="K27164" s="1715"/>
      <c r="L27164" s="1715"/>
    </row>
    <row r="27165" spans="11:12" ht="15" customHeight="1">
      <c r="K27165" s="1715"/>
      <c r="L27165" s="1715"/>
    </row>
    <row r="27166" spans="11:12" ht="15" customHeight="1">
      <c r="K27166" s="1715"/>
      <c r="L27166" s="1715"/>
    </row>
    <row r="27167" spans="11:12" ht="15" customHeight="1">
      <c r="K27167" s="1715"/>
      <c r="L27167" s="1715"/>
    </row>
    <row r="27168" spans="11:12" ht="15" customHeight="1">
      <c r="K27168" s="1715"/>
      <c r="L27168" s="1715"/>
    </row>
    <row r="27169" spans="11:12" ht="15" customHeight="1">
      <c r="K27169" s="1715"/>
      <c r="L27169" s="1715"/>
    </row>
    <row r="27170" spans="11:12" ht="15" customHeight="1">
      <c r="K27170" s="1715"/>
      <c r="L27170" s="1715"/>
    </row>
    <row r="27171" spans="11:12" ht="15" customHeight="1">
      <c r="K27171" s="1715"/>
      <c r="L27171" s="1715"/>
    </row>
    <row r="27172" spans="11:12" ht="15" customHeight="1">
      <c r="K27172" s="1715"/>
      <c r="L27172" s="1715"/>
    </row>
    <row r="27173" spans="11:12" ht="15" customHeight="1">
      <c r="K27173" s="1715"/>
      <c r="L27173" s="1715"/>
    </row>
    <row r="27174" spans="11:12" ht="15" customHeight="1">
      <c r="K27174" s="1715"/>
      <c r="L27174" s="1715"/>
    </row>
    <row r="27175" spans="11:12" ht="15" customHeight="1">
      <c r="K27175" s="1715"/>
      <c r="L27175" s="1715"/>
    </row>
    <row r="27176" spans="11:12" ht="15" customHeight="1">
      <c r="K27176" s="1715"/>
      <c r="L27176" s="1715"/>
    </row>
    <row r="27177" spans="11:12" ht="15" customHeight="1">
      <c r="K27177" s="1715"/>
      <c r="L27177" s="1715"/>
    </row>
    <row r="27178" spans="11:12" ht="15" customHeight="1">
      <c r="K27178" s="1715"/>
      <c r="L27178" s="1715"/>
    </row>
    <row r="27179" spans="11:12" ht="15" customHeight="1">
      <c r="K27179" s="1715"/>
      <c r="L27179" s="1715"/>
    </row>
    <row r="27180" spans="11:12" ht="15" customHeight="1">
      <c r="K27180" s="1715"/>
      <c r="L27180" s="1715"/>
    </row>
    <row r="27181" spans="11:12" ht="15" customHeight="1">
      <c r="K27181" s="1715"/>
      <c r="L27181" s="1715"/>
    </row>
    <row r="27182" spans="11:12" ht="15" customHeight="1">
      <c r="K27182" s="1715"/>
      <c r="L27182" s="1715"/>
    </row>
    <row r="27183" spans="11:12" ht="15" customHeight="1">
      <c r="K27183" s="1715"/>
      <c r="L27183" s="1715"/>
    </row>
    <row r="27184" spans="11:12" ht="15" customHeight="1">
      <c r="K27184" s="1715"/>
      <c r="L27184" s="1715"/>
    </row>
    <row r="27185" spans="11:12" ht="15" customHeight="1">
      <c r="K27185" s="1715"/>
      <c r="L27185" s="1715"/>
    </row>
    <row r="27186" spans="11:12" ht="15" customHeight="1">
      <c r="K27186" s="1715"/>
      <c r="L27186" s="1715"/>
    </row>
    <row r="27187" spans="11:12" ht="15" customHeight="1">
      <c r="K27187" s="1715"/>
      <c r="L27187" s="1715"/>
    </row>
    <row r="27188" spans="11:12" ht="15" customHeight="1">
      <c r="K27188" s="1715"/>
      <c r="L27188" s="1715"/>
    </row>
    <row r="27189" spans="11:12" ht="15" customHeight="1">
      <c r="K27189" s="1715"/>
      <c r="L27189" s="1715"/>
    </row>
    <row r="27190" spans="11:12" ht="15" customHeight="1">
      <c r="K27190" s="1715"/>
      <c r="L27190" s="1715"/>
    </row>
    <row r="27191" spans="11:12" ht="15" customHeight="1">
      <c r="K27191" s="1715"/>
      <c r="L27191" s="1715"/>
    </row>
    <row r="27192" spans="11:12" ht="15" customHeight="1">
      <c r="K27192" s="1715"/>
      <c r="L27192" s="1715"/>
    </row>
    <row r="27193" spans="11:12" ht="15" customHeight="1">
      <c r="K27193" s="1715"/>
      <c r="L27193" s="1715"/>
    </row>
    <row r="27194" spans="11:12" ht="15" customHeight="1">
      <c r="K27194" s="1715"/>
      <c r="L27194" s="1715"/>
    </row>
    <row r="27195" spans="11:12" ht="15" customHeight="1">
      <c r="K27195" s="1715"/>
      <c r="L27195" s="1715"/>
    </row>
    <row r="27196" spans="11:12" ht="15" customHeight="1">
      <c r="K27196" s="1715"/>
      <c r="L27196" s="1715"/>
    </row>
    <row r="27197" spans="11:12" ht="15" customHeight="1">
      <c r="K27197" s="1715"/>
      <c r="L27197" s="1715"/>
    </row>
    <row r="27198" spans="11:12" ht="15" customHeight="1">
      <c r="K27198" s="1715"/>
      <c r="L27198" s="1715"/>
    </row>
    <row r="27199" spans="11:12" ht="15" customHeight="1">
      <c r="K27199" s="1715"/>
      <c r="L27199" s="1715"/>
    </row>
    <row r="27200" spans="11:12" ht="15" customHeight="1">
      <c r="K27200" s="1715"/>
      <c r="L27200" s="1715"/>
    </row>
    <row r="27201" spans="11:12" ht="15" customHeight="1">
      <c r="K27201" s="1715"/>
      <c r="L27201" s="1715"/>
    </row>
    <row r="27202" spans="11:12" ht="15" customHeight="1">
      <c r="K27202" s="1715"/>
      <c r="L27202" s="1715"/>
    </row>
    <row r="27203" spans="11:12" ht="15" customHeight="1">
      <c r="K27203" s="1715"/>
      <c r="L27203" s="1715"/>
    </row>
    <row r="27204" spans="11:12" ht="15" customHeight="1">
      <c r="K27204" s="1715"/>
      <c r="L27204" s="1715"/>
    </row>
    <row r="27205" spans="11:12" ht="15" customHeight="1">
      <c r="K27205" s="1715"/>
      <c r="L27205" s="1715"/>
    </row>
    <row r="27206" spans="11:12" ht="15" customHeight="1">
      <c r="K27206" s="1715"/>
      <c r="L27206" s="1715"/>
    </row>
    <row r="27207" spans="11:12" ht="15" customHeight="1">
      <c r="K27207" s="1715"/>
      <c r="L27207" s="1715"/>
    </row>
    <row r="27208" spans="11:12" ht="15" customHeight="1">
      <c r="K27208" s="1715"/>
      <c r="L27208" s="1715"/>
    </row>
    <row r="27209" spans="11:12" ht="15" customHeight="1">
      <c r="K27209" s="1715"/>
      <c r="L27209" s="1715"/>
    </row>
    <row r="27210" spans="11:12" ht="15" customHeight="1">
      <c r="K27210" s="1715"/>
      <c r="L27210" s="1715"/>
    </row>
    <row r="27211" spans="11:12" ht="15" customHeight="1">
      <c r="K27211" s="1715"/>
      <c r="L27211" s="1715"/>
    </row>
    <row r="27212" spans="11:12" ht="15" customHeight="1">
      <c r="K27212" s="1715"/>
      <c r="L27212" s="1715"/>
    </row>
    <row r="27213" spans="11:12" ht="15" customHeight="1">
      <c r="K27213" s="1715"/>
      <c r="L27213" s="1715"/>
    </row>
    <row r="27214" spans="11:12" ht="15" customHeight="1">
      <c r="K27214" s="1715"/>
      <c r="L27214" s="1715"/>
    </row>
    <row r="27215" spans="11:12" ht="15" customHeight="1">
      <c r="K27215" s="1715"/>
      <c r="L27215" s="1715"/>
    </row>
    <row r="27216" spans="11:12" ht="15" customHeight="1">
      <c r="K27216" s="1715"/>
      <c r="L27216" s="1715"/>
    </row>
    <row r="27217" spans="11:12" ht="15" customHeight="1">
      <c r="K27217" s="1715"/>
      <c r="L27217" s="1715"/>
    </row>
    <row r="27218" spans="11:12" ht="15" customHeight="1">
      <c r="K27218" s="1715"/>
      <c r="L27218" s="1715"/>
    </row>
    <row r="27219" spans="11:12" ht="15" customHeight="1">
      <c r="K27219" s="1715"/>
      <c r="L27219" s="1715"/>
    </row>
    <row r="27220" spans="11:12" ht="15" customHeight="1">
      <c r="K27220" s="1715"/>
      <c r="L27220" s="1715"/>
    </row>
    <row r="27221" spans="11:12" ht="15" customHeight="1">
      <c r="K27221" s="1715"/>
      <c r="L27221" s="1715"/>
    </row>
    <row r="27222" spans="11:12" ht="15" customHeight="1">
      <c r="K27222" s="1715"/>
      <c r="L27222" s="1715"/>
    </row>
    <row r="27223" spans="11:12" ht="15" customHeight="1">
      <c r="K27223" s="1715"/>
      <c r="L27223" s="1715"/>
    </row>
    <row r="27224" spans="11:12" ht="15" customHeight="1">
      <c r="K27224" s="1715"/>
      <c r="L27224" s="1715"/>
    </row>
    <row r="27225" spans="11:12" ht="15" customHeight="1">
      <c r="K27225" s="1715"/>
      <c r="L27225" s="1715"/>
    </row>
    <row r="27226" spans="11:12" ht="15" customHeight="1">
      <c r="K27226" s="1715"/>
      <c r="L27226" s="1715"/>
    </row>
    <row r="27227" spans="11:12" ht="15" customHeight="1">
      <c r="K27227" s="1715"/>
      <c r="L27227" s="1715"/>
    </row>
    <row r="27228" spans="11:12" ht="15" customHeight="1">
      <c r="K27228" s="1715"/>
      <c r="L27228" s="1715"/>
    </row>
    <row r="27229" spans="11:12" ht="15" customHeight="1">
      <c r="K27229" s="1715"/>
      <c r="L27229" s="1715"/>
    </row>
    <row r="27230" spans="11:12" ht="15" customHeight="1">
      <c r="K27230" s="1715"/>
      <c r="L27230" s="1715"/>
    </row>
    <row r="27231" spans="11:12" ht="15" customHeight="1">
      <c r="K27231" s="1715"/>
      <c r="L27231" s="1715"/>
    </row>
    <row r="27232" spans="11:12" ht="15" customHeight="1">
      <c r="K27232" s="1715"/>
      <c r="L27232" s="1715"/>
    </row>
    <row r="27233" spans="11:12" ht="15" customHeight="1">
      <c r="K27233" s="1715"/>
      <c r="L27233" s="1715"/>
    </row>
    <row r="27234" spans="11:12" ht="15" customHeight="1">
      <c r="K27234" s="1715"/>
      <c r="L27234" s="1715"/>
    </row>
    <row r="27235" spans="11:12" ht="15" customHeight="1">
      <c r="K27235" s="1715"/>
      <c r="L27235" s="1715"/>
    </row>
    <row r="27236" spans="11:12" ht="15" customHeight="1">
      <c r="K27236" s="1715"/>
      <c r="L27236" s="1715"/>
    </row>
    <row r="27237" spans="11:12" ht="15" customHeight="1">
      <c r="K27237" s="1715"/>
      <c r="L27237" s="1715"/>
    </row>
    <row r="27238" spans="11:12" ht="15" customHeight="1">
      <c r="K27238" s="1715"/>
      <c r="L27238" s="1715"/>
    </row>
    <row r="27239" spans="11:12" ht="15" customHeight="1">
      <c r="K27239" s="1715"/>
      <c r="L27239" s="1715"/>
    </row>
    <row r="27240" spans="11:12" ht="15" customHeight="1">
      <c r="K27240" s="1715"/>
      <c r="L27240" s="1715"/>
    </row>
    <row r="27241" spans="11:12" ht="15" customHeight="1">
      <c r="K27241" s="1715"/>
      <c r="L27241" s="1715"/>
    </row>
    <row r="27242" spans="11:12" ht="15" customHeight="1">
      <c r="K27242" s="1715"/>
      <c r="L27242" s="1715"/>
    </row>
    <row r="27243" spans="11:12" ht="15" customHeight="1">
      <c r="K27243" s="1715"/>
      <c r="L27243" s="1715"/>
    </row>
    <row r="27244" spans="11:12" ht="15" customHeight="1">
      <c r="K27244" s="1715"/>
      <c r="L27244" s="1715"/>
    </row>
    <row r="27245" spans="11:12" ht="15" customHeight="1">
      <c r="K27245" s="1715"/>
      <c r="L27245" s="1715"/>
    </row>
    <row r="27246" spans="11:12" ht="15" customHeight="1">
      <c r="K27246" s="1715"/>
      <c r="L27246" s="1715"/>
    </row>
    <row r="27247" spans="11:12" ht="15" customHeight="1">
      <c r="K27247" s="1715"/>
      <c r="L27247" s="1715"/>
    </row>
    <row r="27248" spans="11:12" ht="15" customHeight="1">
      <c r="K27248" s="1715"/>
      <c r="L27248" s="1715"/>
    </row>
    <row r="27249" spans="11:12" ht="15" customHeight="1">
      <c r="K27249" s="1715"/>
      <c r="L27249" s="1715"/>
    </row>
    <row r="27250" spans="11:12" ht="15" customHeight="1">
      <c r="K27250" s="1715"/>
      <c r="L27250" s="1715"/>
    </row>
    <row r="27251" spans="11:12" ht="15" customHeight="1">
      <c r="K27251" s="1715"/>
      <c r="L27251" s="1715"/>
    </row>
    <row r="27252" spans="11:12" ht="15" customHeight="1">
      <c r="K27252" s="1715"/>
      <c r="L27252" s="1715"/>
    </row>
    <row r="27253" spans="11:12" ht="15" customHeight="1">
      <c r="K27253" s="1715"/>
      <c r="L27253" s="1715"/>
    </row>
    <row r="27254" spans="11:12" ht="15" customHeight="1">
      <c r="K27254" s="1715"/>
      <c r="L27254" s="1715"/>
    </row>
    <row r="27255" spans="11:12" ht="15" customHeight="1">
      <c r="K27255" s="1715"/>
      <c r="L27255" s="1715"/>
    </row>
    <row r="27256" spans="11:12" ht="15" customHeight="1">
      <c r="K27256" s="1715"/>
      <c r="L27256" s="1715"/>
    </row>
    <row r="27257" spans="11:12" ht="15" customHeight="1">
      <c r="K27257" s="1715"/>
      <c r="L27257" s="1715"/>
    </row>
    <row r="27258" spans="11:12" ht="15" customHeight="1">
      <c r="K27258" s="1715"/>
      <c r="L27258" s="1715"/>
    </row>
    <row r="27259" spans="11:12" ht="15" customHeight="1">
      <c r="K27259" s="1715"/>
      <c r="L27259" s="1715"/>
    </row>
    <row r="27260" spans="11:12" ht="15" customHeight="1">
      <c r="K27260" s="1715"/>
      <c r="L27260" s="1715"/>
    </row>
    <row r="27261" spans="11:12" ht="15" customHeight="1">
      <c r="K27261" s="1715"/>
      <c r="L27261" s="1715"/>
    </row>
    <row r="27262" spans="11:12" ht="15" customHeight="1">
      <c r="K27262" s="1715"/>
      <c r="L27262" s="1715"/>
    </row>
    <row r="27263" spans="11:12" ht="15" customHeight="1">
      <c r="K27263" s="1715"/>
      <c r="L27263" s="1715"/>
    </row>
    <row r="27264" spans="11:12" ht="15" customHeight="1">
      <c r="K27264" s="1715"/>
      <c r="L27264" s="1715"/>
    </row>
    <row r="27265" spans="11:12" ht="15" customHeight="1">
      <c r="K27265" s="1715"/>
      <c r="L27265" s="1715"/>
    </row>
    <row r="27266" spans="11:12" ht="15" customHeight="1">
      <c r="K27266" s="1715"/>
      <c r="L27266" s="1715"/>
    </row>
    <row r="27267" spans="11:12" ht="15" customHeight="1">
      <c r="K27267" s="1715"/>
      <c r="L27267" s="1715"/>
    </row>
    <row r="27268" spans="11:12" ht="15" customHeight="1">
      <c r="K27268" s="1715"/>
      <c r="L27268" s="1715"/>
    </row>
    <row r="27269" spans="11:12" ht="15" customHeight="1">
      <c r="K27269" s="1715"/>
      <c r="L27269" s="1715"/>
    </row>
    <row r="27270" spans="11:12" ht="15" customHeight="1">
      <c r="K27270" s="1715"/>
      <c r="L27270" s="1715"/>
    </row>
    <row r="27271" spans="11:12" ht="15" customHeight="1">
      <c r="K27271" s="1715"/>
      <c r="L27271" s="1715"/>
    </row>
    <row r="27272" spans="11:12" ht="15" customHeight="1">
      <c r="K27272" s="1715"/>
      <c r="L27272" s="1715"/>
    </row>
    <row r="27273" spans="11:12" ht="15" customHeight="1">
      <c r="K27273" s="1715"/>
      <c r="L27273" s="1715"/>
    </row>
    <row r="27274" spans="11:12" ht="15" customHeight="1">
      <c r="K27274" s="1715"/>
      <c r="L27274" s="1715"/>
    </row>
    <row r="27275" spans="11:12" ht="15" customHeight="1">
      <c r="K27275" s="1715"/>
      <c r="L27275" s="1715"/>
    </row>
    <row r="27276" spans="11:12" ht="15" customHeight="1">
      <c r="K27276" s="1715"/>
      <c r="L27276" s="1715"/>
    </row>
    <row r="27277" spans="11:12" ht="15" customHeight="1">
      <c r="K27277" s="1715"/>
      <c r="L27277" s="1715"/>
    </row>
    <row r="27278" spans="11:12" ht="15" customHeight="1">
      <c r="K27278" s="1715"/>
      <c r="L27278" s="1715"/>
    </row>
    <row r="27279" spans="11:12" ht="15" customHeight="1">
      <c r="K27279" s="1715"/>
      <c r="L27279" s="1715"/>
    </row>
    <row r="27280" spans="11:12" ht="15" customHeight="1">
      <c r="K27280" s="1715"/>
      <c r="L27280" s="1715"/>
    </row>
    <row r="27281" spans="11:12" ht="15" customHeight="1">
      <c r="K27281" s="1715"/>
      <c r="L27281" s="1715"/>
    </row>
    <row r="27282" spans="11:12" ht="15" customHeight="1">
      <c r="K27282" s="1715"/>
      <c r="L27282" s="1715"/>
    </row>
    <row r="27283" spans="11:12" ht="15" customHeight="1">
      <c r="K27283" s="1715"/>
      <c r="L27283" s="1715"/>
    </row>
    <row r="27284" spans="11:12" ht="15" customHeight="1">
      <c r="K27284" s="1715"/>
      <c r="L27284" s="1715"/>
    </row>
    <row r="27285" spans="11:12" ht="15" customHeight="1">
      <c r="K27285" s="1715"/>
      <c r="L27285" s="1715"/>
    </row>
    <row r="27286" spans="11:12" ht="15" customHeight="1">
      <c r="K27286" s="1715"/>
      <c r="L27286" s="1715"/>
    </row>
    <row r="27287" spans="11:12" ht="15" customHeight="1">
      <c r="K27287" s="1715"/>
      <c r="L27287" s="1715"/>
    </row>
    <row r="27288" spans="11:12" ht="15" customHeight="1">
      <c r="K27288" s="1715"/>
      <c r="L27288" s="1715"/>
    </row>
    <row r="27289" spans="11:12" ht="15" customHeight="1">
      <c r="K27289" s="1715"/>
      <c r="L27289" s="1715"/>
    </row>
    <row r="27290" spans="11:12" ht="15" customHeight="1">
      <c r="K27290" s="1715"/>
      <c r="L27290" s="1715"/>
    </row>
    <row r="27291" spans="11:12" ht="15" customHeight="1">
      <c r="K27291" s="1715"/>
      <c r="L27291" s="1715"/>
    </row>
    <row r="27292" spans="11:12" ht="15" customHeight="1">
      <c r="K27292" s="1715"/>
      <c r="L27292" s="1715"/>
    </row>
    <row r="27293" spans="11:12" ht="15" customHeight="1">
      <c r="K27293" s="1715"/>
      <c r="L27293" s="1715"/>
    </row>
    <row r="27294" spans="11:12" ht="15" customHeight="1">
      <c r="K27294" s="1715"/>
      <c r="L27294" s="1715"/>
    </row>
    <row r="27295" spans="11:12" ht="15" customHeight="1">
      <c r="K27295" s="1715"/>
      <c r="L27295" s="1715"/>
    </row>
    <row r="27296" spans="11:12" ht="15" customHeight="1">
      <c r="K27296" s="1715"/>
      <c r="L27296" s="1715"/>
    </row>
    <row r="27297" spans="11:12" ht="15" customHeight="1">
      <c r="K27297" s="1715"/>
      <c r="L27297" s="1715"/>
    </row>
    <row r="27298" spans="11:12" ht="15" customHeight="1">
      <c r="K27298" s="1715"/>
      <c r="L27298" s="1715"/>
    </row>
    <row r="27299" spans="11:12" ht="15" customHeight="1">
      <c r="K27299" s="1715"/>
      <c r="L27299" s="1715"/>
    </row>
    <row r="27300" spans="11:12" ht="15" customHeight="1">
      <c r="K27300" s="1715"/>
      <c r="L27300" s="1715"/>
    </row>
    <row r="27301" spans="11:12" ht="15" customHeight="1">
      <c r="K27301" s="1715"/>
      <c r="L27301" s="1715"/>
    </row>
    <row r="27302" spans="11:12" ht="15" customHeight="1">
      <c r="K27302" s="1715"/>
      <c r="L27302" s="1715"/>
    </row>
    <row r="27303" spans="11:12" ht="15" customHeight="1">
      <c r="K27303" s="1715"/>
      <c r="L27303" s="1715"/>
    </row>
    <row r="27304" spans="11:12" ht="15" customHeight="1">
      <c r="K27304" s="1715"/>
      <c r="L27304" s="1715"/>
    </row>
    <row r="27305" spans="11:12" ht="15" customHeight="1">
      <c r="K27305" s="1715"/>
      <c r="L27305" s="1715"/>
    </row>
    <row r="27306" spans="11:12" ht="15" customHeight="1">
      <c r="K27306" s="1715"/>
      <c r="L27306" s="1715"/>
    </row>
    <row r="27307" spans="11:12" ht="15" customHeight="1">
      <c r="K27307" s="1715"/>
      <c r="L27307" s="1715"/>
    </row>
    <row r="27308" spans="11:12" ht="15" customHeight="1">
      <c r="K27308" s="1715"/>
      <c r="L27308" s="1715"/>
    </row>
    <row r="27309" spans="11:12" ht="15" customHeight="1">
      <c r="K27309" s="1715"/>
      <c r="L27309" s="1715"/>
    </row>
    <row r="27310" spans="11:12" ht="15" customHeight="1">
      <c r="K27310" s="1715"/>
      <c r="L27310" s="1715"/>
    </row>
    <row r="27311" spans="11:12" ht="15" customHeight="1">
      <c r="K27311" s="1715"/>
      <c r="L27311" s="1715"/>
    </row>
    <row r="27312" spans="11:12" ht="15" customHeight="1">
      <c r="K27312" s="1715"/>
      <c r="L27312" s="1715"/>
    </row>
    <row r="27313" spans="11:12" ht="15" customHeight="1">
      <c r="K27313" s="1715"/>
      <c r="L27313" s="1715"/>
    </row>
    <row r="27314" spans="11:12" ht="15" customHeight="1">
      <c r="K27314" s="1715"/>
      <c r="L27314" s="1715"/>
    </row>
    <row r="27315" spans="11:12" ht="15" customHeight="1">
      <c r="K27315" s="1715"/>
      <c r="L27315" s="1715"/>
    </row>
    <row r="27316" spans="11:12" ht="15" customHeight="1">
      <c r="K27316" s="1715"/>
      <c r="L27316" s="1715"/>
    </row>
    <row r="27317" spans="11:12" ht="15" customHeight="1">
      <c r="K27317" s="1715"/>
      <c r="L27317" s="1715"/>
    </row>
    <row r="27318" spans="11:12" ht="15" customHeight="1">
      <c r="K27318" s="1715"/>
      <c r="L27318" s="1715"/>
    </row>
    <row r="27319" spans="11:12" ht="15" customHeight="1">
      <c r="K27319" s="1715"/>
      <c r="L27319" s="1715"/>
    </row>
    <row r="27320" spans="11:12" ht="15" customHeight="1">
      <c r="K27320" s="1715"/>
      <c r="L27320" s="1715"/>
    </row>
    <row r="27321" spans="11:12" ht="15" customHeight="1">
      <c r="K27321" s="1715"/>
      <c r="L27321" s="1715"/>
    </row>
    <row r="27322" spans="11:12" ht="15" customHeight="1">
      <c r="K27322" s="1715"/>
      <c r="L27322" s="1715"/>
    </row>
    <row r="27323" spans="11:12" ht="15" customHeight="1">
      <c r="K27323" s="1715"/>
      <c r="L27323" s="1715"/>
    </row>
    <row r="27324" spans="11:12" ht="15" customHeight="1">
      <c r="K27324" s="1715"/>
      <c r="L27324" s="1715"/>
    </row>
    <row r="27325" spans="11:12" ht="15" customHeight="1">
      <c r="K27325" s="1715"/>
      <c r="L27325" s="1715"/>
    </row>
    <row r="27326" spans="11:12" ht="15" customHeight="1">
      <c r="K27326" s="1715"/>
      <c r="L27326" s="1715"/>
    </row>
    <row r="27327" spans="11:12" ht="15" customHeight="1">
      <c r="K27327" s="1715"/>
      <c r="L27327" s="1715"/>
    </row>
    <row r="27328" spans="11:12" ht="15" customHeight="1">
      <c r="K27328" s="1715"/>
      <c r="L27328" s="1715"/>
    </row>
    <row r="27329" spans="11:12" ht="15" customHeight="1">
      <c r="K27329" s="1715"/>
      <c r="L27329" s="1715"/>
    </row>
    <row r="27330" spans="11:12" ht="15" customHeight="1">
      <c r="K27330" s="1715"/>
      <c r="L27330" s="1715"/>
    </row>
    <row r="27331" spans="11:12" ht="15" customHeight="1">
      <c r="K27331" s="1715"/>
      <c r="L27331" s="1715"/>
    </row>
    <row r="27332" spans="11:12" ht="15" customHeight="1">
      <c r="K27332" s="1715"/>
      <c r="L27332" s="1715"/>
    </row>
    <row r="27333" spans="11:12" ht="15" customHeight="1">
      <c r="K27333" s="1715"/>
      <c r="L27333" s="1715"/>
    </row>
    <row r="27334" spans="11:12" ht="15" customHeight="1">
      <c r="K27334" s="1715"/>
      <c r="L27334" s="1715"/>
    </row>
    <row r="27335" spans="11:12" ht="15" customHeight="1">
      <c r="K27335" s="1715"/>
      <c r="L27335" s="1715"/>
    </row>
    <row r="27336" spans="11:12" ht="15" customHeight="1">
      <c r="K27336" s="1715"/>
      <c r="L27336" s="1715"/>
    </row>
    <row r="27337" spans="11:12" ht="15" customHeight="1">
      <c r="K27337" s="1715"/>
      <c r="L27337" s="1715"/>
    </row>
    <row r="27338" spans="11:12" ht="15" customHeight="1">
      <c r="K27338" s="1715"/>
      <c r="L27338" s="1715"/>
    </row>
    <row r="27339" spans="11:12" ht="15" customHeight="1">
      <c r="K27339" s="1715"/>
      <c r="L27339" s="1715"/>
    </row>
    <row r="27340" spans="11:12" ht="15" customHeight="1">
      <c r="K27340" s="1715"/>
      <c r="L27340" s="1715"/>
    </row>
    <row r="27341" spans="11:12" ht="15" customHeight="1">
      <c r="K27341" s="1715"/>
      <c r="L27341" s="1715"/>
    </row>
    <row r="27342" spans="11:12" ht="15" customHeight="1">
      <c r="K27342" s="1715"/>
      <c r="L27342" s="1715"/>
    </row>
    <row r="27343" spans="11:12" ht="15" customHeight="1">
      <c r="K27343" s="1715"/>
      <c r="L27343" s="1715"/>
    </row>
    <row r="27344" spans="11:12" ht="15" customHeight="1">
      <c r="K27344" s="1715"/>
      <c r="L27344" s="1715"/>
    </row>
    <row r="27345" spans="11:12" ht="15" customHeight="1">
      <c r="K27345" s="1715"/>
      <c r="L27345" s="1715"/>
    </row>
    <row r="27346" spans="11:12" ht="15" customHeight="1">
      <c r="K27346" s="1715"/>
      <c r="L27346" s="1715"/>
    </row>
    <row r="27347" spans="11:12" ht="15" customHeight="1">
      <c r="K27347" s="1715"/>
      <c r="L27347" s="1715"/>
    </row>
    <row r="27348" spans="11:12" ht="15" customHeight="1">
      <c r="K27348" s="1715"/>
      <c r="L27348" s="1715"/>
    </row>
    <row r="27349" spans="11:12" ht="15" customHeight="1">
      <c r="K27349" s="1715"/>
      <c r="L27349" s="1715"/>
    </row>
    <row r="27350" spans="11:12" ht="15" customHeight="1">
      <c r="K27350" s="1715"/>
      <c r="L27350" s="1715"/>
    </row>
    <row r="27351" spans="11:12" ht="15" customHeight="1">
      <c r="K27351" s="1715"/>
      <c r="L27351" s="1715"/>
    </row>
    <row r="27352" spans="11:12" ht="15" customHeight="1">
      <c r="K27352" s="1715"/>
      <c r="L27352" s="1715"/>
    </row>
    <row r="27353" spans="11:12" ht="15" customHeight="1">
      <c r="K27353" s="1715"/>
      <c r="L27353" s="1715"/>
    </row>
    <row r="27354" spans="11:12" ht="15" customHeight="1">
      <c r="K27354" s="1715"/>
      <c r="L27354" s="1715"/>
    </row>
    <row r="27355" spans="11:12" ht="15" customHeight="1">
      <c r="K27355" s="1715"/>
      <c r="L27355" s="1715"/>
    </row>
    <row r="27356" spans="11:12" ht="15" customHeight="1">
      <c r="K27356" s="1715"/>
      <c r="L27356" s="1715"/>
    </row>
    <row r="27357" spans="11:12" ht="15" customHeight="1">
      <c r="K27357" s="1715"/>
      <c r="L27357" s="1715"/>
    </row>
    <row r="27358" spans="11:12" ht="15" customHeight="1">
      <c r="K27358" s="1715"/>
      <c r="L27358" s="1715"/>
    </row>
    <row r="27359" spans="11:12" ht="15" customHeight="1">
      <c r="K27359" s="1715"/>
      <c r="L27359" s="1715"/>
    </row>
    <row r="27360" spans="11:12" ht="15" customHeight="1">
      <c r="K27360" s="1715"/>
      <c r="L27360" s="1715"/>
    </row>
    <row r="27361" spans="11:12" ht="15" customHeight="1">
      <c r="K27361" s="1715"/>
      <c r="L27361" s="1715"/>
    </row>
    <row r="27362" spans="11:12" ht="15" customHeight="1">
      <c r="K27362" s="1715"/>
      <c r="L27362" s="1715"/>
    </row>
    <row r="27363" spans="11:12" ht="15" customHeight="1">
      <c r="K27363" s="1715"/>
      <c r="L27363" s="1715"/>
    </row>
    <row r="27364" spans="11:12" ht="15" customHeight="1">
      <c r="K27364" s="1715"/>
      <c r="L27364" s="1715"/>
    </row>
    <row r="27365" spans="11:12" ht="15" customHeight="1">
      <c r="K27365" s="1715"/>
      <c r="L27365" s="1715"/>
    </row>
    <row r="27366" spans="11:12" ht="15" customHeight="1">
      <c r="K27366" s="1715"/>
      <c r="L27366" s="1715"/>
    </row>
    <row r="27367" spans="11:12" ht="15" customHeight="1">
      <c r="K27367" s="1715"/>
      <c r="L27367" s="1715"/>
    </row>
    <row r="27368" spans="11:12" ht="15" customHeight="1">
      <c r="K27368" s="1715"/>
      <c r="L27368" s="1715"/>
    </row>
    <row r="27369" spans="11:12" ht="15" customHeight="1">
      <c r="K27369" s="1715"/>
      <c r="L27369" s="1715"/>
    </row>
    <row r="27370" spans="11:12" ht="15" customHeight="1">
      <c r="K27370" s="1715"/>
      <c r="L27370" s="1715"/>
    </row>
    <row r="27371" spans="11:12" ht="15" customHeight="1">
      <c r="K27371" s="1715"/>
      <c r="L27371" s="1715"/>
    </row>
    <row r="27372" spans="11:12" ht="15" customHeight="1">
      <c r="K27372" s="1715"/>
      <c r="L27372" s="1715"/>
    </row>
    <row r="27373" spans="11:12" ht="15" customHeight="1">
      <c r="K27373" s="1715"/>
      <c r="L27373" s="1715"/>
    </row>
    <row r="27374" spans="11:12" ht="15" customHeight="1">
      <c r="K27374" s="1715"/>
      <c r="L27374" s="1715"/>
    </row>
    <row r="27375" spans="11:12" ht="15" customHeight="1">
      <c r="K27375" s="1715"/>
      <c r="L27375" s="1715"/>
    </row>
    <row r="27376" spans="11:12" ht="15" customHeight="1">
      <c r="K27376" s="1715"/>
      <c r="L27376" s="1715"/>
    </row>
    <row r="27377" spans="11:12" ht="15" customHeight="1">
      <c r="K27377" s="1715"/>
      <c r="L27377" s="1715"/>
    </row>
    <row r="27378" spans="11:12" ht="15" customHeight="1">
      <c r="K27378" s="1715"/>
      <c r="L27378" s="1715"/>
    </row>
    <row r="27379" spans="11:12" ht="15" customHeight="1">
      <c r="K27379" s="1715"/>
      <c r="L27379" s="1715"/>
    </row>
    <row r="27380" spans="11:12" ht="15" customHeight="1">
      <c r="K27380" s="1715"/>
      <c r="L27380" s="1715"/>
    </row>
    <row r="27381" spans="11:12" ht="15" customHeight="1">
      <c r="K27381" s="1715"/>
      <c r="L27381" s="1715"/>
    </row>
    <row r="27382" spans="11:12" ht="15" customHeight="1">
      <c r="K27382" s="1715"/>
      <c r="L27382" s="1715"/>
    </row>
    <row r="27383" spans="11:12" ht="15" customHeight="1">
      <c r="K27383" s="1715"/>
      <c r="L27383" s="1715"/>
    </row>
    <row r="27384" spans="11:12" ht="15" customHeight="1">
      <c r="K27384" s="1715"/>
      <c r="L27384" s="1715"/>
    </row>
    <row r="27385" spans="11:12" ht="15" customHeight="1">
      <c r="K27385" s="1715"/>
      <c r="L27385" s="1715"/>
    </row>
    <row r="27386" spans="11:12" ht="15" customHeight="1">
      <c r="K27386" s="1715"/>
      <c r="L27386" s="1715"/>
    </row>
    <row r="27387" spans="11:12" ht="15" customHeight="1">
      <c r="K27387" s="1715"/>
      <c r="L27387" s="1715"/>
    </row>
    <row r="27388" spans="11:12" ht="15" customHeight="1">
      <c r="K27388" s="1715"/>
      <c r="L27388" s="1715"/>
    </row>
    <row r="27389" spans="11:12" ht="15" customHeight="1">
      <c r="K27389" s="1715"/>
      <c r="L27389" s="1715"/>
    </row>
    <row r="27390" spans="11:12" ht="15" customHeight="1">
      <c r="K27390" s="1715"/>
      <c r="L27390" s="1715"/>
    </row>
    <row r="27391" spans="11:12" ht="15" customHeight="1">
      <c r="K27391" s="1715"/>
      <c r="L27391" s="1715"/>
    </row>
    <row r="27392" spans="11:12" ht="15" customHeight="1">
      <c r="K27392" s="1715"/>
      <c r="L27392" s="1715"/>
    </row>
    <row r="27393" spans="11:12" ht="15" customHeight="1">
      <c r="K27393" s="1715"/>
      <c r="L27393" s="1715"/>
    </row>
    <row r="27394" spans="11:12" ht="15" customHeight="1">
      <c r="K27394" s="1715"/>
      <c r="L27394" s="1715"/>
    </row>
    <row r="27395" spans="11:12" ht="15" customHeight="1">
      <c r="K27395" s="1715"/>
      <c r="L27395" s="1715"/>
    </row>
    <row r="27396" spans="11:12" ht="15" customHeight="1">
      <c r="K27396" s="1715"/>
      <c r="L27396" s="1715"/>
    </row>
    <row r="27397" spans="11:12" ht="15" customHeight="1">
      <c r="K27397" s="1715"/>
      <c r="L27397" s="1715"/>
    </row>
    <row r="27398" spans="11:12" ht="15" customHeight="1">
      <c r="K27398" s="1715"/>
      <c r="L27398" s="1715"/>
    </row>
    <row r="27399" spans="11:12" ht="15" customHeight="1">
      <c r="K27399" s="1715"/>
      <c r="L27399" s="1715"/>
    </row>
    <row r="27400" spans="11:12" ht="15" customHeight="1">
      <c r="K27400" s="1715"/>
      <c r="L27400" s="1715"/>
    </row>
    <row r="27401" spans="11:12" ht="15" customHeight="1">
      <c r="K27401" s="1715"/>
      <c r="L27401" s="1715"/>
    </row>
    <row r="27402" spans="11:12" ht="15" customHeight="1">
      <c r="K27402" s="1715"/>
      <c r="L27402" s="1715"/>
    </row>
    <row r="27403" spans="11:12" ht="15" customHeight="1">
      <c r="K27403" s="1715"/>
      <c r="L27403" s="1715"/>
    </row>
    <row r="27404" spans="11:12" ht="15" customHeight="1">
      <c r="K27404" s="1715"/>
      <c r="L27404" s="1715"/>
    </row>
    <row r="27405" spans="11:12" ht="15" customHeight="1">
      <c r="K27405" s="1715"/>
      <c r="L27405" s="1715"/>
    </row>
    <row r="27406" spans="11:12" ht="15" customHeight="1">
      <c r="K27406" s="1715"/>
      <c r="L27406" s="1715"/>
    </row>
    <row r="27407" spans="11:12" ht="15" customHeight="1">
      <c r="K27407" s="1715"/>
      <c r="L27407" s="1715"/>
    </row>
    <row r="27408" spans="11:12" ht="15" customHeight="1">
      <c r="K27408" s="1715"/>
      <c r="L27408" s="1715"/>
    </row>
    <row r="27409" spans="11:12" ht="15" customHeight="1">
      <c r="K27409" s="1715"/>
      <c r="L27409" s="1715"/>
    </row>
    <row r="27410" spans="11:12" ht="15" customHeight="1">
      <c r="K27410" s="1715"/>
      <c r="L27410" s="1715"/>
    </row>
    <row r="27411" spans="11:12" ht="15" customHeight="1">
      <c r="K27411" s="1715"/>
      <c r="L27411" s="1715"/>
    </row>
    <row r="27412" spans="11:12" ht="15" customHeight="1">
      <c r="K27412" s="1715"/>
      <c r="L27412" s="1715"/>
    </row>
    <row r="27413" spans="11:12" ht="15" customHeight="1">
      <c r="K27413" s="1715"/>
      <c r="L27413" s="1715"/>
    </row>
    <row r="27414" spans="11:12" ht="15" customHeight="1">
      <c r="K27414" s="1715"/>
      <c r="L27414" s="1715"/>
    </row>
    <row r="27415" spans="11:12" ht="15" customHeight="1">
      <c r="K27415" s="1715"/>
      <c r="L27415" s="1715"/>
    </row>
    <row r="27416" spans="11:12" ht="15" customHeight="1">
      <c r="K27416" s="1715"/>
      <c r="L27416" s="1715"/>
    </row>
    <row r="27417" spans="11:12" ht="15" customHeight="1">
      <c r="K27417" s="1715"/>
      <c r="L27417" s="1715"/>
    </row>
    <row r="27418" spans="11:12" ht="15" customHeight="1">
      <c r="K27418" s="1715"/>
      <c r="L27418" s="1715"/>
    </row>
    <row r="27419" spans="11:12" ht="15" customHeight="1">
      <c r="K27419" s="1715"/>
      <c r="L27419" s="1715"/>
    </row>
    <row r="27420" spans="11:12" ht="15" customHeight="1">
      <c r="K27420" s="1715"/>
      <c r="L27420" s="1715"/>
    </row>
    <row r="27421" spans="11:12" ht="15" customHeight="1">
      <c r="K27421" s="1715"/>
      <c r="L27421" s="1715"/>
    </row>
    <row r="27422" spans="11:12" ht="15" customHeight="1">
      <c r="K27422" s="1715"/>
      <c r="L27422" s="1715"/>
    </row>
    <row r="27423" spans="11:12" ht="15" customHeight="1">
      <c r="K27423" s="1715"/>
      <c r="L27423" s="1715"/>
    </row>
    <row r="27424" spans="11:12" ht="15" customHeight="1">
      <c r="K27424" s="1715"/>
      <c r="L27424" s="1715"/>
    </row>
    <row r="27425" spans="11:12" ht="15" customHeight="1">
      <c r="K27425" s="1715"/>
      <c r="L27425" s="1715"/>
    </row>
    <row r="27426" spans="11:12" ht="15" customHeight="1">
      <c r="K27426" s="1715"/>
      <c r="L27426" s="1715"/>
    </row>
    <row r="27427" spans="11:12" ht="15" customHeight="1">
      <c r="K27427" s="1715"/>
      <c r="L27427" s="1715"/>
    </row>
    <row r="27428" spans="11:12" ht="15" customHeight="1">
      <c r="K27428" s="1715"/>
      <c r="L27428" s="1715"/>
    </row>
    <row r="27429" spans="11:12" ht="15" customHeight="1">
      <c r="K27429" s="1715"/>
      <c r="L27429" s="1715"/>
    </row>
    <row r="27430" spans="11:12" ht="15" customHeight="1">
      <c r="K27430" s="1715"/>
      <c r="L27430" s="1715"/>
    </row>
    <row r="27431" spans="11:12" ht="15" customHeight="1">
      <c r="K27431" s="1715"/>
      <c r="L27431" s="1715"/>
    </row>
    <row r="27432" spans="11:12" ht="15" customHeight="1">
      <c r="K27432" s="1715"/>
      <c r="L27432" s="1715"/>
    </row>
    <row r="27433" spans="11:12" ht="15" customHeight="1">
      <c r="K27433" s="1715"/>
      <c r="L27433" s="1715"/>
    </row>
    <row r="27434" spans="11:12" ht="15" customHeight="1">
      <c r="K27434" s="1715"/>
      <c r="L27434" s="1715"/>
    </row>
    <row r="27435" spans="11:12" ht="15" customHeight="1">
      <c r="K27435" s="1715"/>
      <c r="L27435" s="1715"/>
    </row>
    <row r="27436" spans="11:12" ht="15" customHeight="1">
      <c r="K27436" s="1715"/>
      <c r="L27436" s="1715"/>
    </row>
    <row r="27437" spans="11:12" ht="15" customHeight="1">
      <c r="K27437" s="1715"/>
      <c r="L27437" s="1715"/>
    </row>
    <row r="27438" spans="11:12" ht="15" customHeight="1">
      <c r="K27438" s="1715"/>
      <c r="L27438" s="1715"/>
    </row>
    <row r="27439" spans="11:12" ht="15" customHeight="1">
      <c r="K27439" s="1715"/>
      <c r="L27439" s="1715"/>
    </row>
    <row r="27440" spans="11:12" ht="15" customHeight="1">
      <c r="K27440" s="1715"/>
      <c r="L27440" s="1715"/>
    </row>
    <row r="27441" spans="11:12" ht="15" customHeight="1">
      <c r="K27441" s="1715"/>
      <c r="L27441" s="1715"/>
    </row>
    <row r="27442" spans="11:12" ht="15" customHeight="1">
      <c r="K27442" s="1715"/>
      <c r="L27442" s="1715"/>
    </row>
    <row r="27443" spans="11:12" ht="15" customHeight="1">
      <c r="K27443" s="1715"/>
      <c r="L27443" s="1715"/>
    </row>
    <row r="27444" spans="11:12" ht="15" customHeight="1">
      <c r="K27444" s="1715"/>
      <c r="L27444" s="1715"/>
    </row>
    <row r="27445" spans="11:12" ht="15" customHeight="1">
      <c r="K27445" s="1715"/>
      <c r="L27445" s="1715"/>
    </row>
    <row r="27446" spans="11:12" ht="15" customHeight="1">
      <c r="K27446" s="1715"/>
      <c r="L27446" s="1715"/>
    </row>
    <row r="27447" spans="11:12" ht="15" customHeight="1">
      <c r="K27447" s="1715"/>
      <c r="L27447" s="1715"/>
    </row>
    <row r="27448" spans="11:12" ht="15" customHeight="1">
      <c r="K27448" s="1715"/>
      <c r="L27448" s="1715"/>
    </row>
    <row r="27449" spans="11:12" ht="15" customHeight="1">
      <c r="K27449" s="1715"/>
      <c r="L27449" s="1715"/>
    </row>
    <row r="27450" spans="11:12" ht="15" customHeight="1">
      <c r="K27450" s="1715"/>
      <c r="L27450" s="1715"/>
    </row>
    <row r="27451" spans="11:12" ht="15" customHeight="1">
      <c r="K27451" s="1715"/>
      <c r="L27451" s="1715"/>
    </row>
    <row r="27452" spans="11:12" ht="15" customHeight="1">
      <c r="K27452" s="1715"/>
      <c r="L27452" s="1715"/>
    </row>
    <row r="27453" spans="11:12" ht="15" customHeight="1">
      <c r="K27453" s="1715"/>
      <c r="L27453" s="1715"/>
    </row>
    <row r="27454" spans="11:12" ht="15" customHeight="1">
      <c r="K27454" s="1715"/>
      <c r="L27454" s="1715"/>
    </row>
    <row r="27455" spans="11:12" ht="15" customHeight="1">
      <c r="K27455" s="1715"/>
      <c r="L27455" s="1715"/>
    </row>
    <row r="27456" spans="11:12" ht="15" customHeight="1">
      <c r="K27456" s="1715"/>
      <c r="L27456" s="1715"/>
    </row>
    <row r="27457" spans="11:12" ht="15" customHeight="1">
      <c r="K27457" s="1715"/>
      <c r="L27457" s="1715"/>
    </row>
    <row r="27458" spans="11:12" ht="15" customHeight="1">
      <c r="K27458" s="1715"/>
      <c r="L27458" s="1715"/>
    </row>
    <row r="27459" spans="11:12" ht="15" customHeight="1">
      <c r="K27459" s="1715"/>
      <c r="L27459" s="1715"/>
    </row>
    <row r="27460" spans="11:12" ht="15" customHeight="1">
      <c r="K27460" s="1715"/>
      <c r="L27460" s="1715"/>
    </row>
    <row r="27461" spans="11:12" ht="15" customHeight="1">
      <c r="K27461" s="1715"/>
      <c r="L27461" s="1715"/>
    </row>
    <row r="27462" spans="11:12" ht="15" customHeight="1">
      <c r="K27462" s="1715"/>
      <c r="L27462" s="1715"/>
    </row>
    <row r="27463" spans="11:12" ht="15" customHeight="1">
      <c r="K27463" s="1715"/>
      <c r="L27463" s="1715"/>
    </row>
    <row r="27464" spans="11:12" ht="15" customHeight="1">
      <c r="K27464" s="1715"/>
      <c r="L27464" s="1715"/>
    </row>
    <row r="27465" spans="11:12" ht="15" customHeight="1">
      <c r="K27465" s="1715"/>
      <c r="L27465" s="1715"/>
    </row>
    <row r="27466" spans="11:12" ht="15" customHeight="1">
      <c r="K27466" s="1715"/>
      <c r="L27466" s="1715"/>
    </row>
    <row r="27467" spans="11:12" ht="15" customHeight="1">
      <c r="K27467" s="1715"/>
      <c r="L27467" s="1715"/>
    </row>
    <row r="27468" spans="11:12" ht="15" customHeight="1">
      <c r="K27468" s="1715"/>
      <c r="L27468" s="1715"/>
    </row>
    <row r="27469" spans="11:12" ht="15" customHeight="1">
      <c r="K27469" s="1715"/>
      <c r="L27469" s="1715"/>
    </row>
    <row r="27470" spans="11:12" ht="15" customHeight="1">
      <c r="K27470" s="1715"/>
      <c r="L27470" s="1715"/>
    </row>
    <row r="27471" spans="11:12" ht="15" customHeight="1">
      <c r="K27471" s="1715"/>
      <c r="L27471" s="1715"/>
    </row>
    <row r="27472" spans="11:12" ht="15" customHeight="1">
      <c r="K27472" s="1715"/>
      <c r="L27472" s="1715"/>
    </row>
    <row r="27473" spans="11:12" ht="15" customHeight="1">
      <c r="K27473" s="1715"/>
      <c r="L27473" s="1715"/>
    </row>
    <row r="27474" spans="11:12" ht="15" customHeight="1">
      <c r="K27474" s="1715"/>
      <c r="L27474" s="1715"/>
    </row>
    <row r="27475" spans="11:12" ht="15" customHeight="1">
      <c r="K27475" s="1715"/>
      <c r="L27475" s="1715"/>
    </row>
    <row r="27476" spans="11:12" ht="15" customHeight="1">
      <c r="K27476" s="1715"/>
      <c r="L27476" s="1715"/>
    </row>
    <row r="27477" spans="11:12" ht="15" customHeight="1">
      <c r="K27477" s="1715"/>
      <c r="L27477" s="1715"/>
    </row>
    <row r="27478" spans="11:12" ht="15" customHeight="1">
      <c r="K27478" s="1715"/>
      <c r="L27478" s="1715"/>
    </row>
    <row r="27479" spans="11:12" ht="15" customHeight="1">
      <c r="K27479" s="1715"/>
      <c r="L27479" s="1715"/>
    </row>
    <row r="27480" spans="11:12" ht="15" customHeight="1">
      <c r="K27480" s="1715"/>
      <c r="L27480" s="1715"/>
    </row>
    <row r="27481" spans="11:12" ht="15" customHeight="1">
      <c r="K27481" s="1715"/>
      <c r="L27481" s="1715"/>
    </row>
    <row r="27482" spans="11:12" ht="15" customHeight="1">
      <c r="K27482" s="1715"/>
      <c r="L27482" s="1715"/>
    </row>
    <row r="27483" spans="11:12" ht="15" customHeight="1">
      <c r="K27483" s="1715"/>
      <c r="L27483" s="1715"/>
    </row>
    <row r="27484" spans="11:12" ht="15" customHeight="1">
      <c r="K27484" s="1715"/>
      <c r="L27484" s="1715"/>
    </row>
    <row r="27485" spans="11:12" ht="15" customHeight="1">
      <c r="K27485" s="1715"/>
      <c r="L27485" s="1715"/>
    </row>
    <row r="27486" spans="11:12" ht="15" customHeight="1">
      <c r="K27486" s="1715"/>
      <c r="L27486" s="1715"/>
    </row>
    <row r="27487" spans="11:12" ht="15" customHeight="1">
      <c r="K27487" s="1715"/>
      <c r="L27487" s="1715"/>
    </row>
    <row r="27488" spans="11:12" ht="15" customHeight="1">
      <c r="K27488" s="1715"/>
      <c r="L27488" s="1715"/>
    </row>
    <row r="27489" spans="11:12" ht="15" customHeight="1">
      <c r="K27489" s="1715"/>
      <c r="L27489" s="1715"/>
    </row>
    <row r="27490" spans="11:12" ht="15" customHeight="1">
      <c r="K27490" s="1715"/>
      <c r="L27490" s="1715"/>
    </row>
    <row r="27491" spans="11:12" ht="15" customHeight="1">
      <c r="K27491" s="1715"/>
      <c r="L27491" s="1715"/>
    </row>
    <row r="27492" spans="11:12" ht="15" customHeight="1">
      <c r="K27492" s="1715"/>
      <c r="L27492" s="1715"/>
    </row>
    <row r="27493" spans="11:12" ht="15" customHeight="1">
      <c r="K27493" s="1715"/>
      <c r="L27493" s="1715"/>
    </row>
    <row r="27494" spans="11:12" ht="15" customHeight="1">
      <c r="K27494" s="1715"/>
      <c r="L27494" s="1715"/>
    </row>
    <row r="27495" spans="11:12" ht="15" customHeight="1">
      <c r="K27495" s="1715"/>
      <c r="L27495" s="1715"/>
    </row>
    <row r="27496" spans="11:12" ht="15" customHeight="1">
      <c r="K27496" s="1715"/>
      <c r="L27496" s="1715"/>
    </row>
    <row r="27497" spans="11:12" ht="15" customHeight="1">
      <c r="K27497" s="1715"/>
      <c r="L27497" s="1715"/>
    </row>
    <row r="27498" spans="11:12" ht="15" customHeight="1">
      <c r="K27498" s="1715"/>
      <c r="L27498" s="1715"/>
    </row>
    <row r="27499" spans="11:12" ht="15" customHeight="1">
      <c r="K27499" s="1715"/>
      <c r="L27499" s="1715"/>
    </row>
    <row r="27500" spans="11:12" ht="15" customHeight="1">
      <c r="K27500" s="1715"/>
      <c r="L27500" s="1715"/>
    </row>
    <row r="27501" spans="11:12" ht="15" customHeight="1">
      <c r="K27501" s="1715"/>
      <c r="L27501" s="1715"/>
    </row>
    <row r="27502" spans="11:12" ht="15" customHeight="1">
      <c r="K27502" s="1715"/>
      <c r="L27502" s="1715"/>
    </row>
    <row r="27503" spans="11:12" ht="15" customHeight="1">
      <c r="K27503" s="1715"/>
      <c r="L27503" s="1715"/>
    </row>
    <row r="27504" spans="11:12" ht="15" customHeight="1">
      <c r="K27504" s="1715"/>
      <c r="L27504" s="1715"/>
    </row>
    <row r="27505" spans="11:12" ht="15" customHeight="1">
      <c r="K27505" s="1715"/>
      <c r="L27505" s="1715"/>
    </row>
    <row r="27506" spans="11:12" ht="15" customHeight="1">
      <c r="K27506" s="1715"/>
      <c r="L27506" s="1715"/>
    </row>
    <row r="27507" spans="11:12" ht="15" customHeight="1">
      <c r="K27507" s="1715"/>
      <c r="L27507" s="1715"/>
    </row>
    <row r="27508" spans="11:12" ht="15" customHeight="1">
      <c r="K27508" s="1715"/>
      <c r="L27508" s="1715"/>
    </row>
    <row r="27509" spans="11:12" ht="15" customHeight="1">
      <c r="K27509" s="1715"/>
      <c r="L27509" s="1715"/>
    </row>
    <row r="27510" spans="11:12" ht="15" customHeight="1">
      <c r="K27510" s="1715"/>
      <c r="L27510" s="1715"/>
    </row>
    <row r="27511" spans="11:12" ht="15" customHeight="1">
      <c r="K27511" s="1715"/>
      <c r="L27511" s="1715"/>
    </row>
    <row r="27512" spans="11:12" ht="15" customHeight="1">
      <c r="K27512" s="1715"/>
      <c r="L27512" s="1715"/>
    </row>
    <row r="27513" spans="11:12" ht="15" customHeight="1">
      <c r="K27513" s="1715"/>
      <c r="L27513" s="1715"/>
    </row>
    <row r="27514" spans="11:12" ht="15" customHeight="1">
      <c r="K27514" s="1715"/>
      <c r="L27514" s="1715"/>
    </row>
    <row r="27515" spans="11:12" ht="15" customHeight="1">
      <c r="K27515" s="1715"/>
      <c r="L27515" s="1715"/>
    </row>
    <row r="27516" spans="11:12" ht="15" customHeight="1">
      <c r="K27516" s="1715"/>
      <c r="L27516" s="1715"/>
    </row>
    <row r="27517" spans="11:12" ht="15" customHeight="1">
      <c r="K27517" s="1715"/>
      <c r="L27517" s="1715"/>
    </row>
    <row r="27518" spans="11:12" ht="15" customHeight="1">
      <c r="K27518" s="1715"/>
      <c r="L27518" s="1715"/>
    </row>
    <row r="27519" spans="11:12" ht="15" customHeight="1">
      <c r="K27519" s="1715"/>
      <c r="L27519" s="1715"/>
    </row>
    <row r="27520" spans="11:12" ht="15" customHeight="1">
      <c r="K27520" s="1715"/>
      <c r="L27520" s="1715"/>
    </row>
    <row r="27521" spans="11:12" ht="15" customHeight="1">
      <c r="K27521" s="1715"/>
      <c r="L27521" s="1715"/>
    </row>
    <row r="27522" spans="11:12" ht="15" customHeight="1">
      <c r="K27522" s="1715"/>
      <c r="L27522" s="1715"/>
    </row>
    <row r="27523" spans="11:12" ht="15" customHeight="1">
      <c r="K27523" s="1715"/>
      <c r="L27523" s="1715"/>
    </row>
    <row r="27524" spans="11:12" ht="15" customHeight="1">
      <c r="K27524" s="1715"/>
      <c r="L27524" s="1715"/>
    </row>
    <row r="27525" spans="11:12" ht="15" customHeight="1">
      <c r="K27525" s="1715"/>
      <c r="L27525" s="1715"/>
    </row>
    <row r="27526" spans="11:12" ht="15" customHeight="1">
      <c r="K27526" s="1715"/>
      <c r="L27526" s="1715"/>
    </row>
    <row r="27527" spans="11:12" ht="15" customHeight="1">
      <c r="K27527" s="1715"/>
      <c r="L27527" s="1715"/>
    </row>
    <row r="27528" spans="11:12" ht="15" customHeight="1">
      <c r="K27528" s="1715"/>
      <c r="L27528" s="1715"/>
    </row>
    <row r="27529" spans="11:12" ht="15" customHeight="1">
      <c r="K27529" s="1715"/>
      <c r="L27529" s="1715"/>
    </row>
    <row r="27530" spans="11:12" ht="15" customHeight="1">
      <c r="K27530" s="1715"/>
      <c r="L27530" s="1715"/>
    </row>
    <row r="27531" spans="11:12" ht="15" customHeight="1">
      <c r="K27531" s="1715"/>
      <c r="L27531" s="1715"/>
    </row>
    <row r="27532" spans="11:12" ht="15" customHeight="1">
      <c r="K27532" s="1715"/>
      <c r="L27532" s="1715"/>
    </row>
    <row r="27533" spans="11:12" ht="15" customHeight="1">
      <c r="K27533" s="1715"/>
      <c r="L27533" s="1715"/>
    </row>
    <row r="27534" spans="11:12" ht="15" customHeight="1">
      <c r="K27534" s="1715"/>
      <c r="L27534" s="1715"/>
    </row>
    <row r="27535" spans="11:12" ht="15" customHeight="1">
      <c r="K27535" s="1715"/>
      <c r="L27535" s="1715"/>
    </row>
    <row r="27536" spans="11:12" ht="15" customHeight="1">
      <c r="K27536" s="1715"/>
      <c r="L27536" s="1715"/>
    </row>
    <row r="27537" spans="11:12" ht="15" customHeight="1">
      <c r="K27537" s="1715"/>
      <c r="L27537" s="1715"/>
    </row>
    <row r="27538" spans="11:12" ht="15" customHeight="1">
      <c r="K27538" s="1715"/>
      <c r="L27538" s="1715"/>
    </row>
    <row r="27539" spans="11:12" ht="15" customHeight="1">
      <c r="K27539" s="1715"/>
      <c r="L27539" s="1715"/>
    </row>
    <row r="27540" spans="11:12" ht="15" customHeight="1">
      <c r="K27540" s="1715"/>
      <c r="L27540" s="1715"/>
    </row>
    <row r="27541" spans="11:12" ht="15" customHeight="1">
      <c r="K27541" s="1715"/>
      <c r="L27541" s="1715"/>
    </row>
    <row r="27542" spans="11:12" ht="15" customHeight="1">
      <c r="K27542" s="1715"/>
      <c r="L27542" s="1715"/>
    </row>
    <row r="27543" spans="11:12" ht="15" customHeight="1">
      <c r="K27543" s="1715"/>
      <c r="L27543" s="1715"/>
    </row>
    <row r="27544" spans="11:12" ht="15" customHeight="1">
      <c r="K27544" s="1715"/>
      <c r="L27544" s="1715"/>
    </row>
    <row r="27545" spans="11:12" ht="15" customHeight="1">
      <c r="K27545" s="1715"/>
      <c r="L27545" s="1715"/>
    </row>
    <row r="27546" spans="11:12" ht="15" customHeight="1">
      <c r="K27546" s="1715"/>
      <c r="L27546" s="1715"/>
    </row>
    <row r="27547" spans="11:12" ht="15" customHeight="1">
      <c r="K27547" s="1715"/>
      <c r="L27547" s="1715"/>
    </row>
    <row r="27548" spans="11:12" ht="15" customHeight="1">
      <c r="K27548" s="1715"/>
      <c r="L27548" s="1715"/>
    </row>
    <row r="27549" spans="11:12" ht="15" customHeight="1">
      <c r="K27549" s="1715"/>
      <c r="L27549" s="1715"/>
    </row>
    <row r="27550" spans="11:12" ht="15" customHeight="1">
      <c r="K27550" s="1715"/>
      <c r="L27550" s="1715"/>
    </row>
    <row r="27551" spans="11:12" ht="15" customHeight="1">
      <c r="K27551" s="1715"/>
      <c r="L27551" s="1715"/>
    </row>
    <row r="27552" spans="11:12" ht="15" customHeight="1">
      <c r="K27552" s="1715"/>
      <c r="L27552" s="1715"/>
    </row>
    <row r="27553" spans="11:12" ht="15" customHeight="1">
      <c r="K27553" s="1715"/>
      <c r="L27553" s="1715"/>
    </row>
    <row r="27554" spans="11:12" ht="15" customHeight="1">
      <c r="K27554" s="1715"/>
      <c r="L27554" s="1715"/>
    </row>
    <row r="27555" spans="11:12" ht="15" customHeight="1">
      <c r="K27555" s="1715"/>
      <c r="L27555" s="1715"/>
    </row>
    <row r="27556" spans="11:12" ht="15" customHeight="1">
      <c r="K27556" s="1715"/>
      <c r="L27556" s="1715"/>
    </row>
    <row r="27557" spans="11:12" ht="15" customHeight="1">
      <c r="K27557" s="1715"/>
      <c r="L27557" s="1715"/>
    </row>
    <row r="27558" spans="11:12" ht="15" customHeight="1">
      <c r="K27558" s="1715"/>
      <c r="L27558" s="1715"/>
    </row>
    <row r="27559" spans="11:12" ht="15" customHeight="1">
      <c r="K27559" s="1715"/>
      <c r="L27559" s="1715"/>
    </row>
    <row r="27560" spans="11:12" ht="15" customHeight="1">
      <c r="K27560" s="1715"/>
      <c r="L27560" s="1715"/>
    </row>
    <row r="27561" spans="11:12" ht="15" customHeight="1">
      <c r="K27561" s="1715"/>
      <c r="L27561" s="1715"/>
    </row>
    <row r="27562" spans="11:12" ht="15" customHeight="1">
      <c r="K27562" s="1715"/>
      <c r="L27562" s="1715"/>
    </row>
    <row r="27563" spans="11:12" ht="15" customHeight="1">
      <c r="K27563" s="1715"/>
      <c r="L27563" s="1715"/>
    </row>
    <row r="27564" spans="11:12" ht="15" customHeight="1">
      <c r="K27564" s="1715"/>
      <c r="L27564" s="1715"/>
    </row>
    <row r="27565" spans="11:12" ht="15" customHeight="1">
      <c r="K27565" s="1715"/>
      <c r="L27565" s="1715"/>
    </row>
    <row r="27566" spans="11:12" ht="15" customHeight="1">
      <c r="K27566" s="1715"/>
      <c r="L27566" s="1715"/>
    </row>
    <row r="27567" spans="11:12" ht="15" customHeight="1">
      <c r="K27567" s="1715"/>
      <c r="L27567" s="1715"/>
    </row>
    <row r="27568" spans="11:12" ht="15" customHeight="1">
      <c r="K27568" s="1715"/>
      <c r="L27568" s="1715"/>
    </row>
    <row r="27569" spans="11:12" ht="15" customHeight="1">
      <c r="K27569" s="1715"/>
      <c r="L27569" s="1715"/>
    </row>
    <row r="27570" spans="11:12" ht="15" customHeight="1">
      <c r="K27570" s="1715"/>
      <c r="L27570" s="1715"/>
    </row>
    <row r="27571" spans="11:12" ht="15" customHeight="1">
      <c r="K27571" s="1715"/>
      <c r="L27571" s="1715"/>
    </row>
    <row r="27572" spans="11:12" ht="15" customHeight="1">
      <c r="K27572" s="1715"/>
      <c r="L27572" s="1715"/>
    </row>
    <row r="27573" spans="11:12" ht="15" customHeight="1">
      <c r="K27573" s="1715"/>
      <c r="L27573" s="1715"/>
    </row>
    <row r="27574" spans="11:12" ht="15" customHeight="1">
      <c r="K27574" s="1715"/>
      <c r="L27574" s="1715"/>
    </row>
    <row r="27575" spans="11:12" ht="15" customHeight="1">
      <c r="K27575" s="1715"/>
      <c r="L27575" s="1715"/>
    </row>
    <row r="27576" spans="11:12" ht="15" customHeight="1">
      <c r="K27576" s="1715"/>
      <c r="L27576" s="1715"/>
    </row>
    <row r="27577" spans="11:12" ht="15" customHeight="1">
      <c r="K27577" s="1715"/>
      <c r="L27577" s="1715"/>
    </row>
    <row r="27578" spans="11:12" ht="15" customHeight="1">
      <c r="K27578" s="1715"/>
      <c r="L27578" s="1715"/>
    </row>
    <row r="27579" spans="11:12" ht="15" customHeight="1">
      <c r="K27579" s="1715"/>
      <c r="L27579" s="1715"/>
    </row>
    <row r="27580" spans="11:12" ht="15" customHeight="1">
      <c r="K27580" s="1715"/>
      <c r="L27580" s="1715"/>
    </row>
    <row r="27581" spans="11:12" ht="15" customHeight="1">
      <c r="K27581" s="1715"/>
      <c r="L27581" s="1715"/>
    </row>
    <row r="27582" spans="11:12" ht="15" customHeight="1">
      <c r="K27582" s="1715"/>
      <c r="L27582" s="1715"/>
    </row>
    <row r="27583" spans="11:12" ht="15" customHeight="1">
      <c r="K27583" s="1715"/>
      <c r="L27583" s="1715"/>
    </row>
    <row r="27584" spans="11:12" ht="15" customHeight="1">
      <c r="K27584" s="1715"/>
      <c r="L27584" s="1715"/>
    </row>
    <row r="27585" spans="11:12" ht="15" customHeight="1">
      <c r="K27585" s="1715"/>
      <c r="L27585" s="1715"/>
    </row>
    <row r="27586" spans="11:12" ht="15" customHeight="1">
      <c r="K27586" s="1715"/>
      <c r="L27586" s="1715"/>
    </row>
    <row r="27587" spans="11:12" ht="15" customHeight="1">
      <c r="K27587" s="1715"/>
      <c r="L27587" s="1715"/>
    </row>
    <row r="27588" spans="11:12" ht="15" customHeight="1">
      <c r="K27588" s="1715"/>
      <c r="L27588" s="1715"/>
    </row>
    <row r="27589" spans="11:12" ht="15" customHeight="1">
      <c r="K27589" s="1715"/>
      <c r="L27589" s="1715"/>
    </row>
    <row r="27590" spans="11:12" ht="15" customHeight="1">
      <c r="K27590" s="1715"/>
      <c r="L27590" s="1715"/>
    </row>
    <row r="27591" spans="11:12" ht="15" customHeight="1">
      <c r="K27591" s="1715"/>
      <c r="L27591" s="1715"/>
    </row>
    <row r="27592" spans="11:12" ht="15" customHeight="1">
      <c r="K27592" s="1715"/>
      <c r="L27592" s="1715"/>
    </row>
    <row r="27593" spans="11:12" ht="15" customHeight="1">
      <c r="K27593" s="1715"/>
      <c r="L27593" s="1715"/>
    </row>
    <row r="27594" spans="11:12" ht="15" customHeight="1">
      <c r="K27594" s="1715"/>
      <c r="L27594" s="1715"/>
    </row>
    <row r="27595" spans="11:12" ht="15" customHeight="1">
      <c r="K27595" s="1715"/>
      <c r="L27595" s="1715"/>
    </row>
    <row r="27596" spans="11:12" ht="15" customHeight="1">
      <c r="K27596" s="1715"/>
      <c r="L27596" s="1715"/>
    </row>
    <row r="27597" spans="11:12" ht="15" customHeight="1">
      <c r="K27597" s="1715"/>
      <c r="L27597" s="1715"/>
    </row>
    <row r="27598" spans="11:12" ht="15" customHeight="1">
      <c r="K27598" s="1715"/>
      <c r="L27598" s="1715"/>
    </row>
    <row r="27599" spans="11:12" ht="15" customHeight="1">
      <c r="K27599" s="1715"/>
      <c r="L27599" s="1715"/>
    </row>
    <row r="27600" spans="11:12" ht="15" customHeight="1">
      <c r="K27600" s="1715"/>
      <c r="L27600" s="1715"/>
    </row>
    <row r="27601" spans="11:12" ht="15" customHeight="1">
      <c r="K27601" s="1715"/>
      <c r="L27601" s="1715"/>
    </row>
    <row r="27602" spans="11:12" ht="15" customHeight="1">
      <c r="K27602" s="1715"/>
      <c r="L27602" s="1715"/>
    </row>
    <row r="27603" spans="11:12" ht="15" customHeight="1">
      <c r="K27603" s="1715"/>
      <c r="L27603" s="1715"/>
    </row>
    <row r="27604" spans="11:12" ht="15" customHeight="1">
      <c r="K27604" s="1715"/>
      <c r="L27604" s="1715"/>
    </row>
    <row r="27605" spans="11:12" ht="15" customHeight="1">
      <c r="K27605" s="1715"/>
      <c r="L27605" s="1715"/>
    </row>
    <row r="27606" spans="11:12" ht="15" customHeight="1">
      <c r="K27606" s="1715"/>
      <c r="L27606" s="1715"/>
    </row>
    <row r="27607" spans="11:12" ht="15" customHeight="1">
      <c r="K27607" s="1715"/>
      <c r="L27607" s="1715"/>
    </row>
    <row r="27608" spans="11:12" ht="15" customHeight="1">
      <c r="K27608" s="1715"/>
      <c r="L27608" s="1715"/>
    </row>
    <row r="27609" spans="11:12" ht="15" customHeight="1">
      <c r="K27609" s="1715"/>
      <c r="L27609" s="1715"/>
    </row>
    <row r="27610" spans="11:12" ht="15" customHeight="1">
      <c r="K27610" s="1715"/>
      <c r="L27610" s="1715"/>
    </row>
    <row r="27611" spans="11:12" ht="15" customHeight="1">
      <c r="K27611" s="1715"/>
      <c r="L27611" s="1715"/>
    </row>
    <row r="27612" spans="11:12" ht="15" customHeight="1">
      <c r="K27612" s="1715"/>
      <c r="L27612" s="1715"/>
    </row>
    <row r="27613" spans="11:12" ht="15" customHeight="1">
      <c r="K27613" s="1715"/>
      <c r="L27613" s="1715"/>
    </row>
    <row r="27614" spans="11:12" ht="15" customHeight="1">
      <c r="K27614" s="1715"/>
      <c r="L27614" s="1715"/>
    </row>
    <row r="27615" spans="11:12" ht="15" customHeight="1">
      <c r="K27615" s="1715"/>
      <c r="L27615" s="1715"/>
    </row>
    <row r="27616" spans="11:12" ht="15" customHeight="1">
      <c r="K27616" s="1715"/>
      <c r="L27616" s="1715"/>
    </row>
    <row r="27617" spans="11:12" ht="15" customHeight="1">
      <c r="K27617" s="1715"/>
      <c r="L27617" s="1715"/>
    </row>
    <row r="27618" spans="11:12" ht="15" customHeight="1">
      <c r="K27618" s="1715"/>
      <c r="L27618" s="1715"/>
    </row>
    <row r="27619" spans="11:12" ht="15" customHeight="1">
      <c r="K27619" s="1715"/>
      <c r="L27619" s="1715"/>
    </row>
    <row r="27620" spans="11:12" ht="15" customHeight="1">
      <c r="K27620" s="1715"/>
      <c r="L27620" s="1715"/>
    </row>
    <row r="27621" spans="11:12" ht="15" customHeight="1">
      <c r="K27621" s="1715"/>
      <c r="L27621" s="1715"/>
    </row>
    <row r="27622" spans="11:12" ht="15" customHeight="1">
      <c r="K27622" s="1715"/>
      <c r="L27622" s="1715"/>
    </row>
    <row r="27623" spans="11:12" ht="15" customHeight="1">
      <c r="K27623" s="1715"/>
      <c r="L27623" s="1715"/>
    </row>
    <row r="27624" spans="11:12" ht="15" customHeight="1">
      <c r="K27624" s="1715"/>
      <c r="L27624" s="1715"/>
    </row>
    <row r="27625" spans="11:12" ht="15" customHeight="1">
      <c r="K27625" s="1715"/>
      <c r="L27625" s="1715"/>
    </row>
    <row r="27626" spans="11:12" ht="15" customHeight="1">
      <c r="K27626" s="1715"/>
      <c r="L27626" s="1715"/>
    </row>
    <row r="27627" spans="11:12" ht="15" customHeight="1">
      <c r="K27627" s="1715"/>
      <c r="L27627" s="1715"/>
    </row>
    <row r="27628" spans="11:12" ht="15" customHeight="1">
      <c r="K27628" s="1715"/>
      <c r="L27628" s="1715"/>
    </row>
    <row r="27629" spans="11:12" ht="15" customHeight="1">
      <c r="K27629" s="1715"/>
      <c r="L27629" s="1715"/>
    </row>
    <row r="27630" spans="11:12" ht="15" customHeight="1">
      <c r="K27630" s="1715"/>
      <c r="L27630" s="1715"/>
    </row>
    <row r="27631" spans="11:12" ht="15" customHeight="1">
      <c r="K27631" s="1715"/>
      <c r="L27631" s="1715"/>
    </row>
    <row r="27632" spans="11:12" ht="15" customHeight="1">
      <c r="K27632" s="1715"/>
      <c r="L27632" s="1715"/>
    </row>
    <row r="27633" spans="11:12" ht="15" customHeight="1">
      <c r="K27633" s="1715"/>
      <c r="L27633" s="1715"/>
    </row>
    <row r="27634" spans="11:12" ht="15" customHeight="1">
      <c r="K27634" s="1715"/>
      <c r="L27634" s="1715"/>
    </row>
    <row r="27635" spans="11:12" ht="15" customHeight="1">
      <c r="K27635" s="1715"/>
      <c r="L27635" s="1715"/>
    </row>
    <row r="27636" spans="11:12" ht="15" customHeight="1">
      <c r="K27636" s="1715"/>
      <c r="L27636" s="1715"/>
    </row>
    <row r="27637" spans="11:12" ht="15" customHeight="1">
      <c r="K27637" s="1715"/>
      <c r="L27637" s="1715"/>
    </row>
    <row r="27638" spans="11:12" ht="15" customHeight="1">
      <c r="K27638" s="1715"/>
      <c r="L27638" s="1715"/>
    </row>
    <row r="27639" spans="11:12" ht="15" customHeight="1">
      <c r="K27639" s="1715"/>
      <c r="L27639" s="1715"/>
    </row>
    <row r="27640" spans="11:12" ht="15" customHeight="1">
      <c r="K27640" s="1715"/>
      <c r="L27640" s="1715"/>
    </row>
    <row r="27641" spans="11:12" ht="15" customHeight="1">
      <c r="K27641" s="1715"/>
      <c r="L27641" s="1715"/>
    </row>
    <row r="27642" spans="11:12" ht="15" customHeight="1">
      <c r="K27642" s="1715"/>
      <c r="L27642" s="1715"/>
    </row>
    <row r="27643" spans="11:12" ht="15" customHeight="1">
      <c r="K27643" s="1715"/>
      <c r="L27643" s="1715"/>
    </row>
    <row r="27644" spans="11:12" ht="15" customHeight="1">
      <c r="K27644" s="1715"/>
      <c r="L27644" s="1715"/>
    </row>
    <row r="27645" spans="11:12" ht="15" customHeight="1">
      <c r="K27645" s="1715"/>
      <c r="L27645" s="1715"/>
    </row>
    <row r="27646" spans="11:12" ht="15" customHeight="1">
      <c r="K27646" s="1715"/>
      <c r="L27646" s="1715"/>
    </row>
    <row r="27647" spans="11:12" ht="15" customHeight="1">
      <c r="K27647" s="1715"/>
      <c r="L27647" s="1715"/>
    </row>
    <row r="27648" spans="11:12" ht="15" customHeight="1">
      <c r="K27648" s="1715"/>
      <c r="L27648" s="1715"/>
    </row>
    <row r="27649" spans="11:12" ht="15" customHeight="1">
      <c r="K27649" s="1715"/>
      <c r="L27649" s="1715"/>
    </row>
    <row r="27650" spans="11:12" ht="15" customHeight="1">
      <c r="K27650" s="1715"/>
      <c r="L27650" s="1715"/>
    </row>
    <row r="27651" spans="11:12" ht="15" customHeight="1">
      <c r="K27651" s="1715"/>
      <c r="L27651" s="1715"/>
    </row>
    <row r="27652" spans="11:12" ht="15" customHeight="1">
      <c r="K27652" s="1715"/>
      <c r="L27652" s="1715"/>
    </row>
    <row r="27653" spans="11:12" ht="15" customHeight="1">
      <c r="K27653" s="1715"/>
      <c r="L27653" s="1715"/>
    </row>
    <row r="27654" spans="11:12" ht="15" customHeight="1">
      <c r="K27654" s="1715"/>
      <c r="L27654" s="1715"/>
    </row>
    <row r="27655" spans="11:12" ht="15" customHeight="1">
      <c r="K27655" s="1715"/>
      <c r="L27655" s="1715"/>
    </row>
    <row r="27656" spans="11:12" ht="15" customHeight="1">
      <c r="K27656" s="1715"/>
      <c r="L27656" s="1715"/>
    </row>
    <row r="27657" spans="11:12" ht="15" customHeight="1">
      <c r="K27657" s="1715"/>
      <c r="L27657" s="1715"/>
    </row>
    <row r="27658" spans="11:12" ht="15" customHeight="1">
      <c r="K27658" s="1715"/>
      <c r="L27658" s="1715"/>
    </row>
    <row r="27659" spans="11:12" ht="15" customHeight="1">
      <c r="K27659" s="1715"/>
      <c r="L27659" s="1715"/>
    </row>
    <row r="27660" spans="11:12" ht="15" customHeight="1">
      <c r="K27660" s="1715"/>
      <c r="L27660" s="1715"/>
    </row>
    <row r="27661" spans="11:12" ht="15" customHeight="1">
      <c r="K27661" s="1715"/>
      <c r="L27661" s="1715"/>
    </row>
    <row r="27662" spans="11:12" ht="15" customHeight="1">
      <c r="K27662" s="1715"/>
      <c r="L27662" s="1715"/>
    </row>
    <row r="27663" spans="11:12" ht="15" customHeight="1">
      <c r="K27663" s="1715"/>
      <c r="L27663" s="1715"/>
    </row>
    <row r="27664" spans="11:12" ht="15" customHeight="1">
      <c r="K27664" s="1715"/>
      <c r="L27664" s="1715"/>
    </row>
    <row r="27665" spans="11:12" ht="15" customHeight="1">
      <c r="K27665" s="1715"/>
      <c r="L27665" s="1715"/>
    </row>
    <row r="27666" spans="11:12" ht="15" customHeight="1">
      <c r="K27666" s="1715"/>
      <c r="L27666" s="1715"/>
    </row>
    <row r="27667" spans="11:12" ht="15" customHeight="1">
      <c r="K27667" s="1715"/>
      <c r="L27667" s="1715"/>
    </row>
    <row r="27668" spans="11:12" ht="15" customHeight="1">
      <c r="K27668" s="1715"/>
      <c r="L27668" s="1715"/>
    </row>
    <row r="27669" spans="11:12" ht="15" customHeight="1">
      <c r="K27669" s="1715"/>
      <c r="L27669" s="1715"/>
    </row>
    <row r="27670" spans="11:12" ht="15" customHeight="1">
      <c r="K27670" s="1715"/>
      <c r="L27670" s="1715"/>
    </row>
    <row r="27671" spans="11:12" ht="15" customHeight="1">
      <c r="K27671" s="1715"/>
      <c r="L27671" s="1715"/>
    </row>
    <row r="27672" spans="11:12" ht="15" customHeight="1">
      <c r="K27672" s="1715"/>
      <c r="L27672" s="1715"/>
    </row>
    <row r="27673" spans="11:12" ht="15" customHeight="1">
      <c r="K27673" s="1715"/>
      <c r="L27673" s="1715"/>
    </row>
    <row r="27674" spans="11:12" ht="15" customHeight="1">
      <c r="K27674" s="1715"/>
      <c r="L27674" s="1715"/>
    </row>
    <row r="27675" spans="11:12" ht="15" customHeight="1">
      <c r="K27675" s="1715"/>
      <c r="L27675" s="1715"/>
    </row>
    <row r="27676" spans="11:12" ht="15" customHeight="1">
      <c r="K27676" s="1715"/>
      <c r="L27676" s="1715"/>
    </row>
    <row r="27677" spans="11:12" ht="15" customHeight="1">
      <c r="K27677" s="1715"/>
      <c r="L27677" s="1715"/>
    </row>
    <row r="27678" spans="11:12" ht="15" customHeight="1">
      <c r="K27678" s="1715"/>
      <c r="L27678" s="1715"/>
    </row>
    <row r="27679" spans="11:12" ht="15" customHeight="1">
      <c r="K27679" s="1715"/>
      <c r="L27679" s="1715"/>
    </row>
    <row r="27680" spans="11:12" ht="15" customHeight="1">
      <c r="K27680" s="1715"/>
      <c r="L27680" s="1715"/>
    </row>
    <row r="27681" spans="11:12" ht="15" customHeight="1">
      <c r="K27681" s="1715"/>
      <c r="L27681" s="1715"/>
    </row>
    <row r="27682" spans="11:12" ht="15" customHeight="1">
      <c r="K27682" s="1715"/>
      <c r="L27682" s="1715"/>
    </row>
    <row r="27683" spans="11:12" ht="15" customHeight="1">
      <c r="K27683" s="1715"/>
      <c r="L27683" s="1715"/>
    </row>
    <row r="27684" spans="11:12" ht="15" customHeight="1">
      <c r="K27684" s="1715"/>
      <c r="L27684" s="1715"/>
    </row>
    <row r="27685" spans="11:12" ht="15" customHeight="1">
      <c r="K27685" s="1715"/>
      <c r="L27685" s="1715"/>
    </row>
    <row r="27686" spans="11:12" ht="15" customHeight="1">
      <c r="K27686" s="1715"/>
      <c r="L27686" s="1715"/>
    </row>
    <row r="27687" spans="11:12" ht="15" customHeight="1">
      <c r="K27687" s="1715"/>
      <c r="L27687" s="1715"/>
    </row>
    <row r="27688" spans="11:12" ht="15" customHeight="1">
      <c r="K27688" s="1715"/>
      <c r="L27688" s="1715"/>
    </row>
    <row r="27689" spans="11:12" ht="15" customHeight="1">
      <c r="K27689" s="1715"/>
      <c r="L27689" s="1715"/>
    </row>
    <row r="27690" spans="11:12" ht="15" customHeight="1">
      <c r="K27690" s="1715"/>
      <c r="L27690" s="1715"/>
    </row>
    <row r="27691" spans="11:12" ht="15" customHeight="1">
      <c r="K27691" s="1715"/>
      <c r="L27691" s="1715"/>
    </row>
    <row r="27692" spans="11:12" ht="15" customHeight="1">
      <c r="K27692" s="1715"/>
      <c r="L27692" s="1715"/>
    </row>
    <row r="27693" spans="11:12" ht="15" customHeight="1">
      <c r="K27693" s="1715"/>
      <c r="L27693" s="1715"/>
    </row>
    <row r="27694" spans="11:12" ht="15" customHeight="1">
      <c r="K27694" s="1715"/>
      <c r="L27694" s="1715"/>
    </row>
    <row r="27695" spans="11:12" ht="15" customHeight="1">
      <c r="K27695" s="1715"/>
      <c r="L27695" s="1715"/>
    </row>
    <row r="27696" spans="11:12" ht="15" customHeight="1">
      <c r="K27696" s="1715"/>
      <c r="L27696" s="1715"/>
    </row>
    <row r="27697" spans="11:12" ht="15" customHeight="1">
      <c r="K27697" s="1715"/>
      <c r="L27697" s="1715"/>
    </row>
    <row r="27698" spans="11:12" ht="15" customHeight="1">
      <c r="K27698" s="1715"/>
      <c r="L27698" s="1715"/>
    </row>
    <row r="27699" spans="11:12" ht="15" customHeight="1">
      <c r="K27699" s="1715"/>
      <c r="L27699" s="1715"/>
    </row>
    <row r="27700" spans="11:12" ht="15" customHeight="1">
      <c r="K27700" s="1715"/>
      <c r="L27700" s="1715"/>
    </row>
    <row r="27701" spans="11:12" ht="15" customHeight="1">
      <c r="K27701" s="1715"/>
      <c r="L27701" s="1715"/>
    </row>
    <row r="27702" spans="11:12" ht="15" customHeight="1">
      <c r="K27702" s="1715"/>
      <c r="L27702" s="1715"/>
    </row>
    <row r="27703" spans="11:12" ht="15" customHeight="1">
      <c r="K27703" s="1715"/>
      <c r="L27703" s="1715"/>
    </row>
    <row r="27704" spans="11:12" ht="15" customHeight="1">
      <c r="K27704" s="1715"/>
      <c r="L27704" s="1715"/>
    </row>
    <row r="27705" spans="11:12" ht="15" customHeight="1">
      <c r="K27705" s="1715"/>
      <c r="L27705" s="1715"/>
    </row>
    <row r="27706" spans="11:12" ht="15" customHeight="1">
      <c r="K27706" s="1715"/>
      <c r="L27706" s="1715"/>
    </row>
    <row r="27707" spans="11:12" ht="15" customHeight="1">
      <c r="K27707" s="1715"/>
      <c r="L27707" s="1715"/>
    </row>
    <row r="27708" spans="11:12" ht="15" customHeight="1">
      <c r="K27708" s="1715"/>
      <c r="L27708" s="1715"/>
    </row>
    <row r="27709" spans="11:12" ht="15" customHeight="1">
      <c r="K27709" s="1715"/>
      <c r="L27709" s="1715"/>
    </row>
    <row r="27710" spans="11:12" ht="15" customHeight="1">
      <c r="K27710" s="1715"/>
      <c r="L27710" s="1715"/>
    </row>
    <row r="27711" spans="11:12" ht="15" customHeight="1">
      <c r="K27711" s="1715"/>
      <c r="L27711" s="1715"/>
    </row>
    <row r="27712" spans="11:12" ht="15" customHeight="1">
      <c r="K27712" s="1715"/>
      <c r="L27712" s="1715"/>
    </row>
    <row r="27713" spans="11:12" ht="15" customHeight="1">
      <c r="K27713" s="1715"/>
      <c r="L27713" s="1715"/>
    </row>
    <row r="27714" spans="11:12" ht="15" customHeight="1">
      <c r="K27714" s="1715"/>
      <c r="L27714" s="1715"/>
    </row>
    <row r="27715" spans="11:12" ht="15" customHeight="1">
      <c r="K27715" s="1715"/>
      <c r="L27715" s="1715"/>
    </row>
    <row r="27716" spans="11:12" ht="15" customHeight="1">
      <c r="K27716" s="1715"/>
      <c r="L27716" s="1715"/>
    </row>
    <row r="27717" spans="11:12" ht="15" customHeight="1">
      <c r="K27717" s="1715"/>
      <c r="L27717" s="1715"/>
    </row>
    <row r="27718" spans="11:12" ht="15" customHeight="1">
      <c r="K27718" s="1715"/>
      <c r="L27718" s="1715"/>
    </row>
    <row r="27719" spans="11:12" ht="15" customHeight="1">
      <c r="K27719" s="1715"/>
      <c r="L27719" s="1715"/>
    </row>
    <row r="27720" spans="11:12" ht="15" customHeight="1">
      <c r="K27720" s="1715"/>
      <c r="L27720" s="1715"/>
    </row>
    <row r="27721" spans="11:12" ht="15" customHeight="1">
      <c r="K27721" s="1715"/>
      <c r="L27721" s="1715"/>
    </row>
    <row r="27722" spans="11:12" ht="15" customHeight="1">
      <c r="K27722" s="1715"/>
      <c r="L27722" s="1715"/>
    </row>
    <row r="27723" spans="11:12" ht="15" customHeight="1">
      <c r="K27723" s="1715"/>
      <c r="L27723" s="1715"/>
    </row>
    <row r="27724" spans="11:12" ht="15" customHeight="1">
      <c r="K27724" s="1715"/>
      <c r="L27724" s="1715"/>
    </row>
    <row r="27725" spans="11:12" ht="15" customHeight="1">
      <c r="K27725" s="1715"/>
      <c r="L27725" s="1715"/>
    </row>
    <row r="27726" spans="11:12" ht="15" customHeight="1">
      <c r="K27726" s="1715"/>
      <c r="L27726" s="1715"/>
    </row>
    <row r="27727" spans="11:12" ht="15" customHeight="1">
      <c r="K27727" s="1715"/>
      <c r="L27727" s="1715"/>
    </row>
    <row r="27728" spans="11:12" ht="15" customHeight="1">
      <c r="K27728" s="1715"/>
      <c r="L27728" s="1715"/>
    </row>
    <row r="27729" spans="11:12" ht="15" customHeight="1">
      <c r="K27729" s="1715"/>
      <c r="L27729" s="1715"/>
    </row>
    <row r="27730" spans="11:12" ht="15" customHeight="1">
      <c r="K27730" s="1715"/>
      <c r="L27730" s="1715"/>
    </row>
    <row r="27731" spans="11:12" ht="15" customHeight="1">
      <c r="K27731" s="1715"/>
      <c r="L27731" s="1715"/>
    </row>
    <row r="27732" spans="11:12" ht="15" customHeight="1">
      <c r="K27732" s="1715"/>
      <c r="L27732" s="1715"/>
    </row>
    <row r="27733" spans="11:12" ht="15" customHeight="1">
      <c r="K27733" s="1715"/>
      <c r="L27733" s="1715"/>
    </row>
    <row r="27734" spans="11:12" ht="15" customHeight="1">
      <c r="K27734" s="1715"/>
      <c r="L27734" s="1715"/>
    </row>
    <row r="27735" spans="11:12" ht="15" customHeight="1">
      <c r="K27735" s="1715"/>
      <c r="L27735" s="1715"/>
    </row>
    <row r="27736" spans="11:12" ht="15" customHeight="1">
      <c r="K27736" s="1715"/>
      <c r="L27736" s="1715"/>
    </row>
    <row r="27737" spans="11:12" ht="15" customHeight="1">
      <c r="K27737" s="1715"/>
      <c r="L27737" s="1715"/>
    </row>
    <row r="27738" spans="11:12" ht="15" customHeight="1">
      <c r="K27738" s="1715"/>
      <c r="L27738" s="1715"/>
    </row>
    <row r="27739" spans="11:12" ht="15" customHeight="1">
      <c r="K27739" s="1715"/>
      <c r="L27739" s="1715"/>
    </row>
    <row r="27740" spans="11:12" ht="15" customHeight="1">
      <c r="K27740" s="1715"/>
      <c r="L27740" s="1715"/>
    </row>
    <row r="27741" spans="11:12" ht="15" customHeight="1">
      <c r="K27741" s="1715"/>
      <c r="L27741" s="1715"/>
    </row>
    <row r="27742" spans="11:12" ht="15" customHeight="1">
      <c r="K27742" s="1715"/>
      <c r="L27742" s="1715"/>
    </row>
    <row r="27743" spans="11:12" ht="15" customHeight="1">
      <c r="K27743" s="1715"/>
      <c r="L27743" s="1715"/>
    </row>
    <row r="27744" spans="11:12" ht="15" customHeight="1">
      <c r="K27744" s="1715"/>
      <c r="L27744" s="1715"/>
    </row>
    <row r="27745" spans="11:12" ht="15" customHeight="1">
      <c r="K27745" s="1715"/>
      <c r="L27745" s="1715"/>
    </row>
    <row r="27746" spans="11:12" ht="15" customHeight="1">
      <c r="K27746" s="1715"/>
      <c r="L27746" s="1715"/>
    </row>
    <row r="27747" spans="11:12" ht="15" customHeight="1">
      <c r="K27747" s="1715"/>
      <c r="L27747" s="1715"/>
    </row>
    <row r="27748" spans="11:12" ht="15" customHeight="1">
      <c r="K27748" s="1715"/>
      <c r="L27748" s="1715"/>
    </row>
    <row r="27749" spans="11:12" ht="15" customHeight="1">
      <c r="K27749" s="1715"/>
      <c r="L27749" s="1715"/>
    </row>
    <row r="27750" spans="11:12" ht="15" customHeight="1">
      <c r="K27750" s="1715"/>
      <c r="L27750" s="1715"/>
    </row>
    <row r="27751" spans="11:12" ht="15" customHeight="1">
      <c r="K27751" s="1715"/>
      <c r="L27751" s="1715"/>
    </row>
    <row r="27752" spans="11:12" ht="15" customHeight="1">
      <c r="K27752" s="1715"/>
      <c r="L27752" s="1715"/>
    </row>
    <row r="27753" spans="11:12" ht="15" customHeight="1">
      <c r="K27753" s="1715"/>
      <c r="L27753" s="1715"/>
    </row>
    <row r="27754" spans="11:12" ht="15" customHeight="1">
      <c r="K27754" s="1715"/>
      <c r="L27754" s="1715"/>
    </row>
    <row r="27755" spans="11:12" ht="15" customHeight="1">
      <c r="K27755" s="1715"/>
      <c r="L27755" s="1715"/>
    </row>
    <row r="27756" spans="11:12" ht="15" customHeight="1">
      <c r="K27756" s="1715"/>
      <c r="L27756" s="1715"/>
    </row>
    <row r="27757" spans="11:12" ht="15" customHeight="1">
      <c r="K27757" s="1715"/>
      <c r="L27757" s="1715"/>
    </row>
    <row r="27758" spans="11:12" ht="15" customHeight="1">
      <c r="K27758" s="1715"/>
      <c r="L27758" s="1715"/>
    </row>
    <row r="27759" spans="11:12" ht="15" customHeight="1">
      <c r="K27759" s="1715"/>
      <c r="L27759" s="1715"/>
    </row>
    <row r="27760" spans="11:12" ht="15" customHeight="1">
      <c r="K27760" s="1715"/>
      <c r="L27760" s="1715"/>
    </row>
    <row r="27761" spans="11:12" ht="15" customHeight="1">
      <c r="K27761" s="1715"/>
      <c r="L27761" s="1715"/>
    </row>
    <row r="27762" spans="11:12" ht="15" customHeight="1">
      <c r="K27762" s="1715"/>
      <c r="L27762" s="1715"/>
    </row>
    <row r="27763" spans="11:12" ht="15" customHeight="1">
      <c r="K27763" s="1715"/>
      <c r="L27763" s="1715"/>
    </row>
    <row r="27764" spans="11:12" ht="15" customHeight="1">
      <c r="K27764" s="1715"/>
      <c r="L27764" s="1715"/>
    </row>
    <row r="27765" spans="11:12" ht="15" customHeight="1">
      <c r="K27765" s="1715"/>
      <c r="L27765" s="1715"/>
    </row>
    <row r="27766" spans="11:12" ht="15" customHeight="1">
      <c r="K27766" s="1715"/>
      <c r="L27766" s="1715"/>
    </row>
    <row r="27767" spans="11:12" ht="15" customHeight="1">
      <c r="K27767" s="1715"/>
      <c r="L27767" s="1715"/>
    </row>
    <row r="27768" spans="11:12" ht="15" customHeight="1">
      <c r="K27768" s="1715"/>
      <c r="L27768" s="1715"/>
    </row>
    <row r="27769" spans="11:12" ht="15" customHeight="1">
      <c r="K27769" s="1715"/>
      <c r="L27769" s="1715"/>
    </row>
    <row r="27770" spans="11:12" ht="15" customHeight="1">
      <c r="K27770" s="1715"/>
      <c r="L27770" s="1715"/>
    </row>
    <row r="27771" spans="11:12" ht="15" customHeight="1">
      <c r="K27771" s="1715"/>
      <c r="L27771" s="1715"/>
    </row>
    <row r="27772" spans="11:12" ht="15" customHeight="1">
      <c r="K27772" s="1715"/>
      <c r="L27772" s="1715"/>
    </row>
    <row r="27773" spans="11:12" ht="15" customHeight="1">
      <c r="K27773" s="1715"/>
      <c r="L27773" s="1715"/>
    </row>
    <row r="27774" spans="11:12" ht="15" customHeight="1">
      <c r="K27774" s="1715"/>
      <c r="L27774" s="1715"/>
    </row>
    <row r="27775" spans="11:12" ht="15" customHeight="1">
      <c r="K27775" s="1715"/>
      <c r="L27775" s="1715"/>
    </row>
    <row r="27776" spans="11:12" ht="15" customHeight="1">
      <c r="K27776" s="1715"/>
      <c r="L27776" s="1715"/>
    </row>
    <row r="27777" spans="11:12" ht="15" customHeight="1">
      <c r="K27777" s="1715"/>
      <c r="L27777" s="1715"/>
    </row>
    <row r="27778" spans="11:12" ht="15" customHeight="1">
      <c r="K27778" s="1715"/>
      <c r="L27778" s="1715"/>
    </row>
    <row r="27779" spans="11:12" ht="15" customHeight="1">
      <c r="K27779" s="1715"/>
      <c r="L27779" s="1715"/>
    </row>
    <row r="27780" spans="11:12" ht="15" customHeight="1">
      <c r="K27780" s="1715"/>
      <c r="L27780" s="1715"/>
    </row>
    <row r="27781" spans="11:12" ht="15" customHeight="1">
      <c r="K27781" s="1715"/>
      <c r="L27781" s="1715"/>
    </row>
    <row r="27782" spans="11:12" ht="15" customHeight="1">
      <c r="K27782" s="1715"/>
      <c r="L27782" s="1715"/>
    </row>
    <row r="27783" spans="11:12" ht="15" customHeight="1">
      <c r="K27783" s="1715"/>
      <c r="L27783" s="1715"/>
    </row>
    <row r="27784" spans="11:12" ht="15" customHeight="1">
      <c r="K27784" s="1715"/>
      <c r="L27784" s="1715"/>
    </row>
    <row r="27785" spans="11:12" ht="15" customHeight="1">
      <c r="K27785" s="1715"/>
      <c r="L27785" s="1715"/>
    </row>
    <row r="27786" spans="11:12" ht="15" customHeight="1">
      <c r="K27786" s="1715"/>
      <c r="L27786" s="1715"/>
    </row>
    <row r="27787" spans="11:12" ht="15" customHeight="1">
      <c r="K27787" s="1715"/>
      <c r="L27787" s="1715"/>
    </row>
    <row r="27788" spans="11:12" ht="15" customHeight="1">
      <c r="K27788" s="1715"/>
      <c r="L27788" s="1715"/>
    </row>
    <row r="27789" spans="11:12" ht="15" customHeight="1">
      <c r="K27789" s="1715"/>
      <c r="L27789" s="1715"/>
    </row>
    <row r="27790" spans="11:12" ht="15" customHeight="1">
      <c r="K27790" s="1715"/>
      <c r="L27790" s="1715"/>
    </row>
    <row r="27791" spans="11:12" ht="15" customHeight="1">
      <c r="K27791" s="1715"/>
      <c r="L27791" s="1715"/>
    </row>
    <row r="27792" spans="11:12" ht="15" customHeight="1">
      <c r="K27792" s="1715"/>
      <c r="L27792" s="1715"/>
    </row>
    <row r="27793" spans="11:12" ht="15" customHeight="1">
      <c r="K27793" s="1715"/>
      <c r="L27793" s="1715"/>
    </row>
    <row r="27794" spans="11:12" ht="15" customHeight="1">
      <c r="K27794" s="1715"/>
      <c r="L27794" s="1715"/>
    </row>
    <row r="27795" spans="11:12" ht="15" customHeight="1">
      <c r="K27795" s="1715"/>
      <c r="L27795" s="1715"/>
    </row>
    <row r="27796" spans="11:12" ht="15" customHeight="1">
      <c r="K27796" s="1715"/>
      <c r="L27796" s="1715"/>
    </row>
    <row r="27797" spans="11:12" ht="15" customHeight="1">
      <c r="K27797" s="1715"/>
      <c r="L27797" s="1715"/>
    </row>
    <row r="27798" spans="11:12" ht="15" customHeight="1">
      <c r="K27798" s="1715"/>
      <c r="L27798" s="1715"/>
    </row>
    <row r="27799" spans="11:12" ht="15" customHeight="1">
      <c r="K27799" s="1715"/>
      <c r="L27799" s="1715"/>
    </row>
    <row r="27800" spans="11:12" ht="15" customHeight="1">
      <c r="K27800" s="1715"/>
      <c r="L27800" s="1715"/>
    </row>
    <row r="27801" spans="11:12" ht="15" customHeight="1">
      <c r="K27801" s="1715"/>
      <c r="L27801" s="1715"/>
    </row>
    <row r="27802" spans="11:12" ht="15" customHeight="1">
      <c r="K27802" s="1715"/>
      <c r="L27802" s="1715"/>
    </row>
    <row r="27803" spans="11:12" ht="15" customHeight="1">
      <c r="K27803" s="1715"/>
      <c r="L27803" s="1715"/>
    </row>
    <row r="27804" spans="11:12" ht="15" customHeight="1">
      <c r="K27804" s="1715"/>
      <c r="L27804" s="1715"/>
    </row>
    <row r="27805" spans="11:12" ht="15" customHeight="1">
      <c r="K27805" s="1715"/>
      <c r="L27805" s="1715"/>
    </row>
    <row r="27806" spans="11:12" ht="15" customHeight="1">
      <c r="K27806" s="1715"/>
      <c r="L27806" s="1715"/>
    </row>
    <row r="27807" spans="11:12" ht="15" customHeight="1">
      <c r="K27807" s="1715"/>
      <c r="L27807" s="1715"/>
    </row>
    <row r="27808" spans="11:12" ht="15" customHeight="1">
      <c r="K27808" s="1715"/>
      <c r="L27808" s="1715"/>
    </row>
    <row r="27809" spans="11:12" ht="15" customHeight="1">
      <c r="K27809" s="1715"/>
      <c r="L27809" s="1715"/>
    </row>
    <row r="27810" spans="11:12" ht="15" customHeight="1">
      <c r="K27810" s="1715"/>
      <c r="L27810" s="1715"/>
    </row>
    <row r="27811" spans="11:12" ht="15" customHeight="1">
      <c r="K27811" s="1715"/>
      <c r="L27811" s="1715"/>
    </row>
    <row r="27812" spans="11:12" ht="15" customHeight="1">
      <c r="K27812" s="1715"/>
      <c r="L27812" s="1715"/>
    </row>
    <row r="27813" spans="11:12" ht="15" customHeight="1">
      <c r="K27813" s="1715"/>
      <c r="L27813" s="1715"/>
    </row>
    <row r="27814" spans="11:12" ht="15" customHeight="1">
      <c r="K27814" s="1715"/>
      <c r="L27814" s="1715"/>
    </row>
    <row r="27815" spans="11:12" ht="15" customHeight="1">
      <c r="K27815" s="1715"/>
      <c r="L27815" s="1715"/>
    </row>
    <row r="27816" spans="11:12" ht="15" customHeight="1">
      <c r="K27816" s="1715"/>
      <c r="L27816" s="1715"/>
    </row>
    <row r="27817" spans="11:12" ht="15" customHeight="1">
      <c r="K27817" s="1715"/>
      <c r="L27817" s="1715"/>
    </row>
    <row r="27818" spans="11:12" ht="15" customHeight="1">
      <c r="K27818" s="1715"/>
      <c r="L27818" s="1715"/>
    </row>
    <row r="27819" spans="11:12" ht="15" customHeight="1">
      <c r="K27819" s="1715"/>
      <c r="L27819" s="1715"/>
    </row>
    <row r="27820" spans="11:12" ht="15" customHeight="1">
      <c r="K27820" s="1715"/>
      <c r="L27820" s="1715"/>
    </row>
    <row r="27821" spans="11:12" ht="15" customHeight="1">
      <c r="K27821" s="1715"/>
      <c r="L27821" s="1715"/>
    </row>
    <row r="27822" spans="11:12" ht="15" customHeight="1">
      <c r="K27822" s="1715"/>
      <c r="L27822" s="1715"/>
    </row>
    <row r="27823" spans="11:12" ht="15" customHeight="1">
      <c r="K27823" s="1715"/>
      <c r="L27823" s="1715"/>
    </row>
    <row r="27824" spans="11:12" ht="15" customHeight="1">
      <c r="K27824" s="1715"/>
      <c r="L27824" s="1715"/>
    </row>
    <row r="27825" spans="11:12" ht="15" customHeight="1">
      <c r="K27825" s="1715"/>
      <c r="L27825" s="1715"/>
    </row>
    <row r="27826" spans="11:12" ht="15" customHeight="1">
      <c r="K27826" s="1715"/>
      <c r="L27826" s="1715"/>
    </row>
    <row r="27827" spans="11:12" ht="15" customHeight="1">
      <c r="K27827" s="1715"/>
      <c r="L27827" s="1715"/>
    </row>
    <row r="27828" spans="11:12" ht="15" customHeight="1">
      <c r="K27828" s="1715"/>
      <c r="L27828" s="1715"/>
    </row>
    <row r="27829" spans="11:12" ht="15" customHeight="1">
      <c r="K27829" s="1715"/>
      <c r="L27829" s="1715"/>
    </row>
    <row r="27830" spans="11:12" ht="15" customHeight="1">
      <c r="K27830" s="1715"/>
      <c r="L27830" s="1715"/>
    </row>
    <row r="27831" spans="11:12" ht="15" customHeight="1">
      <c r="K27831" s="1715"/>
      <c r="L27831" s="1715"/>
    </row>
    <row r="27832" spans="11:12" ht="15" customHeight="1">
      <c r="K27832" s="1715"/>
      <c r="L27832" s="1715"/>
    </row>
    <row r="27833" spans="11:12" ht="15" customHeight="1">
      <c r="K27833" s="1715"/>
      <c r="L27833" s="1715"/>
    </row>
    <row r="27834" spans="11:12" ht="15" customHeight="1">
      <c r="K27834" s="1715"/>
      <c r="L27834" s="1715"/>
    </row>
    <row r="27835" spans="11:12" ht="15" customHeight="1">
      <c r="K27835" s="1715"/>
      <c r="L27835" s="1715"/>
    </row>
    <row r="27836" spans="11:12" ht="15" customHeight="1">
      <c r="K27836" s="1715"/>
      <c r="L27836" s="1715"/>
    </row>
    <row r="27837" spans="11:12" ht="15" customHeight="1">
      <c r="K27837" s="1715"/>
      <c r="L27837" s="1715"/>
    </row>
    <row r="27838" spans="11:12" ht="15" customHeight="1">
      <c r="K27838" s="1715"/>
      <c r="L27838" s="1715"/>
    </row>
    <row r="27839" spans="11:12" ht="15" customHeight="1">
      <c r="K27839" s="1715"/>
      <c r="L27839" s="1715"/>
    </row>
    <row r="27840" spans="11:12" ht="15" customHeight="1">
      <c r="K27840" s="1715"/>
      <c r="L27840" s="1715"/>
    </row>
    <row r="27841" spans="11:12" ht="15" customHeight="1">
      <c r="K27841" s="1715"/>
      <c r="L27841" s="1715"/>
    </row>
    <row r="27842" spans="11:12" ht="15" customHeight="1">
      <c r="K27842" s="1715"/>
      <c r="L27842" s="1715"/>
    </row>
    <row r="27843" spans="11:12" ht="15" customHeight="1">
      <c r="K27843" s="1715"/>
      <c r="L27843" s="1715"/>
    </row>
    <row r="27844" spans="11:12" ht="15" customHeight="1">
      <c r="K27844" s="1715"/>
      <c r="L27844" s="1715"/>
    </row>
    <row r="27845" spans="11:12" ht="15" customHeight="1">
      <c r="K27845" s="1715"/>
      <c r="L27845" s="1715"/>
    </row>
    <row r="27846" spans="11:12" ht="15" customHeight="1">
      <c r="K27846" s="1715"/>
      <c r="L27846" s="1715"/>
    </row>
    <row r="27847" spans="11:12" ht="15" customHeight="1">
      <c r="K27847" s="1715"/>
      <c r="L27847" s="1715"/>
    </row>
    <row r="27848" spans="11:12" ht="15" customHeight="1">
      <c r="K27848" s="1715"/>
      <c r="L27848" s="1715"/>
    </row>
    <row r="27849" spans="11:12" ht="15" customHeight="1">
      <c r="K27849" s="1715"/>
      <c r="L27849" s="1715"/>
    </row>
    <row r="27850" spans="11:12" ht="15" customHeight="1">
      <c r="K27850" s="1715"/>
      <c r="L27850" s="1715"/>
    </row>
    <row r="27851" spans="11:12" ht="15" customHeight="1">
      <c r="K27851" s="1715"/>
      <c r="L27851" s="1715"/>
    </row>
    <row r="27852" spans="11:12" ht="15" customHeight="1">
      <c r="K27852" s="1715"/>
      <c r="L27852" s="1715"/>
    </row>
    <row r="27853" spans="11:12" ht="15" customHeight="1">
      <c r="K27853" s="1715"/>
      <c r="L27853" s="1715"/>
    </row>
    <row r="27854" spans="11:12" ht="15" customHeight="1">
      <c r="K27854" s="1715"/>
      <c r="L27854" s="1715"/>
    </row>
    <row r="27855" spans="11:12" ht="15" customHeight="1">
      <c r="K27855" s="1715"/>
      <c r="L27855" s="1715"/>
    </row>
    <row r="27856" spans="11:12" ht="15" customHeight="1">
      <c r="K27856" s="1715"/>
      <c r="L27856" s="1715"/>
    </row>
    <row r="27857" spans="11:12" ht="15" customHeight="1">
      <c r="K27857" s="1715"/>
      <c r="L27857" s="1715"/>
    </row>
    <row r="27858" spans="11:12" ht="15" customHeight="1">
      <c r="K27858" s="1715"/>
      <c r="L27858" s="1715"/>
    </row>
    <row r="27859" spans="11:12" ht="15" customHeight="1">
      <c r="K27859" s="1715"/>
      <c r="L27859" s="1715"/>
    </row>
    <row r="27860" spans="11:12" ht="15" customHeight="1">
      <c r="K27860" s="1715"/>
      <c r="L27860" s="1715"/>
    </row>
    <row r="27861" spans="11:12" ht="15" customHeight="1">
      <c r="K27861" s="1715"/>
      <c r="L27861" s="1715"/>
    </row>
    <row r="27862" spans="11:12" ht="15" customHeight="1">
      <c r="K27862" s="1715"/>
      <c r="L27862" s="1715"/>
    </row>
    <row r="27863" spans="11:12" ht="15" customHeight="1">
      <c r="K27863" s="1715"/>
      <c r="L27863" s="1715"/>
    </row>
    <row r="27864" spans="11:12" ht="15" customHeight="1">
      <c r="K27864" s="1715"/>
      <c r="L27864" s="1715"/>
    </row>
    <row r="27865" spans="11:12" ht="15" customHeight="1">
      <c r="K27865" s="1715"/>
      <c r="L27865" s="1715"/>
    </row>
    <row r="27866" spans="11:12" ht="15" customHeight="1">
      <c r="K27866" s="1715"/>
      <c r="L27866" s="1715"/>
    </row>
    <row r="27867" spans="11:12" ht="15" customHeight="1">
      <c r="K27867" s="1715"/>
      <c r="L27867" s="1715"/>
    </row>
    <row r="27868" spans="11:12" ht="15" customHeight="1">
      <c r="K27868" s="1715"/>
      <c r="L27868" s="1715"/>
    </row>
    <row r="27869" spans="11:12" ht="15" customHeight="1">
      <c r="K27869" s="1715"/>
      <c r="L27869" s="1715"/>
    </row>
    <row r="27870" spans="11:12" ht="15" customHeight="1">
      <c r="K27870" s="1715"/>
      <c r="L27870" s="1715"/>
    </row>
    <row r="27871" spans="11:12" ht="15" customHeight="1">
      <c r="K27871" s="1715"/>
      <c r="L27871" s="1715"/>
    </row>
    <row r="27872" spans="11:12" ht="15" customHeight="1">
      <c r="K27872" s="1715"/>
      <c r="L27872" s="1715"/>
    </row>
    <row r="27873" spans="11:12" ht="15" customHeight="1">
      <c r="K27873" s="1715"/>
      <c r="L27873" s="1715"/>
    </row>
    <row r="27874" spans="11:12" ht="15" customHeight="1">
      <c r="K27874" s="1715"/>
      <c r="L27874" s="1715"/>
    </row>
    <row r="27875" spans="11:12" ht="15" customHeight="1">
      <c r="K27875" s="1715"/>
      <c r="L27875" s="1715"/>
    </row>
    <row r="27876" spans="11:12" ht="15" customHeight="1">
      <c r="K27876" s="1715"/>
      <c r="L27876" s="1715"/>
    </row>
    <row r="27877" spans="11:12" ht="15" customHeight="1">
      <c r="K27877" s="1715"/>
      <c r="L27877" s="1715"/>
    </row>
    <row r="27878" spans="11:12" ht="15" customHeight="1">
      <c r="K27878" s="1715"/>
      <c r="L27878" s="1715"/>
    </row>
    <row r="27879" spans="11:12" ht="15" customHeight="1">
      <c r="K27879" s="1715"/>
      <c r="L27879" s="1715"/>
    </row>
    <row r="27880" spans="11:12" ht="15" customHeight="1">
      <c r="K27880" s="1715"/>
      <c r="L27880" s="1715"/>
    </row>
    <row r="27881" spans="11:12" ht="15" customHeight="1">
      <c r="K27881" s="1715"/>
      <c r="L27881" s="1715"/>
    </row>
    <row r="27882" spans="11:12" ht="15" customHeight="1">
      <c r="K27882" s="1715"/>
      <c r="L27882" s="1715"/>
    </row>
    <row r="27883" spans="11:12" ht="15" customHeight="1">
      <c r="K27883" s="1715"/>
      <c r="L27883" s="1715"/>
    </row>
    <row r="27884" spans="11:12" ht="15" customHeight="1">
      <c r="K27884" s="1715"/>
      <c r="L27884" s="1715"/>
    </row>
    <row r="27885" spans="11:12" ht="15" customHeight="1">
      <c r="K27885" s="1715"/>
      <c r="L27885" s="1715"/>
    </row>
    <row r="27886" spans="11:12" ht="15" customHeight="1">
      <c r="K27886" s="1715"/>
      <c r="L27886" s="1715"/>
    </row>
    <row r="27887" spans="11:12" ht="15" customHeight="1">
      <c r="K27887" s="1715"/>
      <c r="L27887" s="1715"/>
    </row>
    <row r="27888" spans="11:12" ht="15" customHeight="1">
      <c r="K27888" s="1715"/>
      <c r="L27888" s="1715"/>
    </row>
    <row r="27889" spans="11:12" ht="15" customHeight="1">
      <c r="K27889" s="1715"/>
      <c r="L27889" s="1715"/>
    </row>
    <row r="27890" spans="11:12" ht="15" customHeight="1">
      <c r="K27890" s="1715"/>
      <c r="L27890" s="1715"/>
    </row>
    <row r="27891" spans="11:12" ht="15" customHeight="1">
      <c r="K27891" s="1715"/>
      <c r="L27891" s="1715"/>
    </row>
    <row r="27892" spans="11:12" ht="15" customHeight="1">
      <c r="K27892" s="1715"/>
      <c r="L27892" s="1715"/>
    </row>
    <row r="27893" spans="11:12" ht="15" customHeight="1">
      <c r="K27893" s="1715"/>
      <c r="L27893" s="1715"/>
    </row>
    <row r="27894" spans="11:12" ht="15" customHeight="1">
      <c r="K27894" s="1715"/>
      <c r="L27894" s="1715"/>
    </row>
    <row r="27895" spans="11:12" ht="15" customHeight="1">
      <c r="K27895" s="1715"/>
      <c r="L27895" s="1715"/>
    </row>
    <row r="27896" spans="11:12" ht="15" customHeight="1">
      <c r="K27896" s="1715"/>
      <c r="L27896" s="1715"/>
    </row>
    <row r="27897" spans="11:12" ht="15" customHeight="1">
      <c r="K27897" s="1715"/>
      <c r="L27897" s="1715"/>
    </row>
    <row r="27898" spans="11:12" ht="15" customHeight="1">
      <c r="K27898" s="1715"/>
      <c r="L27898" s="1715"/>
    </row>
    <row r="27899" spans="11:12" ht="15" customHeight="1">
      <c r="K27899" s="1715"/>
      <c r="L27899" s="1715"/>
    </row>
    <row r="27900" spans="11:12" ht="15" customHeight="1">
      <c r="K27900" s="1715"/>
      <c r="L27900" s="1715"/>
    </row>
    <row r="27901" spans="11:12" ht="15" customHeight="1">
      <c r="K27901" s="1715"/>
      <c r="L27901" s="1715"/>
    </row>
    <row r="27902" spans="11:12" ht="15" customHeight="1">
      <c r="K27902" s="1715"/>
      <c r="L27902" s="1715"/>
    </row>
    <row r="27903" spans="11:12" ht="15" customHeight="1">
      <c r="K27903" s="1715"/>
      <c r="L27903" s="1715"/>
    </row>
    <row r="27904" spans="11:12" ht="15" customHeight="1">
      <c r="K27904" s="1715"/>
      <c r="L27904" s="1715"/>
    </row>
    <row r="27905" spans="11:12" ht="15" customHeight="1">
      <c r="K27905" s="1715"/>
      <c r="L27905" s="1715"/>
    </row>
    <row r="27906" spans="11:12" ht="15" customHeight="1">
      <c r="K27906" s="1715"/>
      <c r="L27906" s="1715"/>
    </row>
    <row r="27907" spans="11:12" ht="15" customHeight="1">
      <c r="K27907" s="1715"/>
      <c r="L27907" s="1715"/>
    </row>
    <row r="27908" spans="11:12" ht="15" customHeight="1">
      <c r="K27908" s="1715"/>
      <c r="L27908" s="1715"/>
    </row>
    <row r="27909" spans="11:12" ht="15" customHeight="1">
      <c r="K27909" s="1715"/>
      <c r="L27909" s="1715"/>
    </row>
    <row r="27910" spans="11:12" ht="15" customHeight="1">
      <c r="K27910" s="1715"/>
      <c r="L27910" s="1715"/>
    </row>
    <row r="27911" spans="11:12" ht="15" customHeight="1">
      <c r="K27911" s="1715"/>
      <c r="L27911" s="1715"/>
    </row>
    <row r="27912" spans="11:12" ht="15" customHeight="1">
      <c r="K27912" s="1715"/>
      <c r="L27912" s="1715"/>
    </row>
    <row r="27913" spans="11:12" ht="15" customHeight="1">
      <c r="K27913" s="1715"/>
      <c r="L27913" s="1715"/>
    </row>
    <row r="27914" spans="11:12" ht="15" customHeight="1">
      <c r="K27914" s="1715"/>
      <c r="L27914" s="1715"/>
    </row>
    <row r="27915" spans="11:12" ht="15" customHeight="1">
      <c r="K27915" s="1715"/>
      <c r="L27915" s="1715"/>
    </row>
    <row r="27916" spans="11:12" ht="15" customHeight="1">
      <c r="K27916" s="1715"/>
      <c r="L27916" s="1715"/>
    </row>
    <row r="27917" spans="11:12" ht="15" customHeight="1">
      <c r="K27917" s="1715"/>
      <c r="L27917" s="1715"/>
    </row>
    <row r="27918" spans="11:12" ht="15" customHeight="1">
      <c r="K27918" s="1715"/>
      <c r="L27918" s="1715"/>
    </row>
    <row r="27919" spans="11:12" ht="15" customHeight="1">
      <c r="K27919" s="1715"/>
      <c r="L27919" s="1715"/>
    </row>
    <row r="27920" spans="11:12" ht="15" customHeight="1">
      <c r="K27920" s="1715"/>
      <c r="L27920" s="1715"/>
    </row>
    <row r="27921" spans="11:12" ht="15" customHeight="1">
      <c r="K27921" s="1715"/>
      <c r="L27921" s="1715"/>
    </row>
    <row r="27922" spans="11:12" ht="15" customHeight="1">
      <c r="K27922" s="1715"/>
      <c r="L27922" s="1715"/>
    </row>
    <row r="27923" spans="11:12" ht="15" customHeight="1">
      <c r="K27923" s="1715"/>
      <c r="L27923" s="1715"/>
    </row>
    <row r="27924" spans="11:12" ht="15" customHeight="1">
      <c r="K27924" s="1715"/>
      <c r="L27924" s="1715"/>
    </row>
    <row r="27925" spans="11:12" ht="15" customHeight="1">
      <c r="K27925" s="1715"/>
      <c r="L27925" s="1715"/>
    </row>
    <row r="27926" spans="11:12" ht="15" customHeight="1">
      <c r="K27926" s="1715"/>
      <c r="L27926" s="1715"/>
    </row>
    <row r="27927" spans="11:12" ht="15" customHeight="1">
      <c r="K27927" s="1715"/>
      <c r="L27927" s="1715"/>
    </row>
    <row r="27928" spans="11:12" ht="15" customHeight="1">
      <c r="K27928" s="1715"/>
      <c r="L27928" s="1715"/>
    </row>
    <row r="27929" spans="11:12" ht="15" customHeight="1">
      <c r="K27929" s="1715"/>
      <c r="L27929" s="1715"/>
    </row>
    <row r="27930" spans="11:12" ht="15" customHeight="1">
      <c r="K27930" s="1715"/>
      <c r="L27930" s="1715"/>
    </row>
    <row r="27931" spans="11:12" ht="15" customHeight="1">
      <c r="K27931" s="1715"/>
      <c r="L27931" s="1715"/>
    </row>
    <row r="27932" spans="11:12" ht="15" customHeight="1">
      <c r="K27932" s="1715"/>
      <c r="L27932" s="1715"/>
    </row>
    <row r="27933" spans="11:12" ht="15" customHeight="1">
      <c r="K27933" s="1715"/>
      <c r="L27933" s="1715"/>
    </row>
    <row r="27934" spans="11:12" ht="15" customHeight="1">
      <c r="K27934" s="1715"/>
      <c r="L27934" s="1715"/>
    </row>
    <row r="27935" spans="11:12" ht="15" customHeight="1">
      <c r="K27935" s="1715"/>
      <c r="L27935" s="1715"/>
    </row>
    <row r="27936" spans="11:12" ht="15" customHeight="1">
      <c r="K27936" s="1715"/>
      <c r="L27936" s="1715"/>
    </row>
    <row r="27937" spans="11:12" ht="15" customHeight="1">
      <c r="K27937" s="1715"/>
      <c r="L27937" s="1715"/>
    </row>
    <row r="27938" spans="11:12" ht="15" customHeight="1">
      <c r="K27938" s="1715"/>
      <c r="L27938" s="1715"/>
    </row>
    <row r="27939" spans="11:12" ht="15" customHeight="1">
      <c r="K27939" s="1715"/>
      <c r="L27939" s="1715"/>
    </row>
    <row r="27940" spans="11:12" ht="15" customHeight="1">
      <c r="K27940" s="1715"/>
      <c r="L27940" s="1715"/>
    </row>
    <row r="27941" spans="11:12" ht="15" customHeight="1">
      <c r="K27941" s="1715"/>
      <c r="L27941" s="1715"/>
    </row>
    <row r="27942" spans="11:12" ht="15" customHeight="1">
      <c r="K27942" s="1715"/>
      <c r="L27942" s="1715"/>
    </row>
    <row r="27943" spans="11:12" ht="15" customHeight="1">
      <c r="K27943" s="1715"/>
      <c r="L27943" s="1715"/>
    </row>
    <row r="27944" spans="11:12" ht="15" customHeight="1">
      <c r="K27944" s="1715"/>
      <c r="L27944" s="1715"/>
    </row>
    <row r="27945" spans="11:12" ht="15" customHeight="1">
      <c r="K27945" s="1715"/>
      <c r="L27945" s="1715"/>
    </row>
    <row r="27946" spans="11:12" ht="15" customHeight="1">
      <c r="K27946" s="1715"/>
      <c r="L27946" s="1715"/>
    </row>
    <row r="27947" spans="11:12" ht="15" customHeight="1">
      <c r="K27947" s="1715"/>
      <c r="L27947" s="1715"/>
    </row>
    <row r="27948" spans="11:12" ht="15" customHeight="1">
      <c r="K27948" s="1715"/>
      <c r="L27948" s="1715"/>
    </row>
    <row r="27949" spans="11:12" ht="15" customHeight="1">
      <c r="K27949" s="1715"/>
      <c r="L27949" s="1715"/>
    </row>
    <row r="27950" spans="11:12" ht="15" customHeight="1">
      <c r="K27950" s="1715"/>
      <c r="L27950" s="1715"/>
    </row>
    <row r="27951" spans="11:12" ht="15" customHeight="1">
      <c r="K27951" s="1715"/>
      <c r="L27951" s="1715"/>
    </row>
    <row r="27952" spans="11:12" ht="15" customHeight="1">
      <c r="K27952" s="1715"/>
      <c r="L27952" s="1715"/>
    </row>
    <row r="27953" spans="11:12" ht="15" customHeight="1">
      <c r="K27953" s="1715"/>
      <c r="L27953" s="1715"/>
    </row>
    <row r="27954" spans="11:12" ht="15" customHeight="1">
      <c r="K27954" s="1715"/>
      <c r="L27954" s="1715"/>
    </row>
    <row r="27955" spans="11:12" ht="15" customHeight="1">
      <c r="K27955" s="1715"/>
      <c r="L27955" s="1715"/>
    </row>
    <row r="27956" spans="11:12" ht="15" customHeight="1">
      <c r="K27956" s="1715"/>
      <c r="L27956" s="1715"/>
    </row>
    <row r="27957" spans="11:12" ht="15" customHeight="1">
      <c r="K27957" s="1715"/>
      <c r="L27957" s="1715"/>
    </row>
    <row r="27958" spans="11:12" ht="15" customHeight="1">
      <c r="K27958" s="1715"/>
      <c r="L27958" s="1715"/>
    </row>
    <row r="27959" spans="11:12" ht="15" customHeight="1">
      <c r="K27959" s="1715"/>
      <c r="L27959" s="1715"/>
    </row>
    <row r="27960" spans="11:12" ht="15" customHeight="1">
      <c r="K27960" s="1715"/>
      <c r="L27960" s="1715"/>
    </row>
    <row r="27961" spans="11:12" ht="15" customHeight="1">
      <c r="K27961" s="1715"/>
      <c r="L27961" s="1715"/>
    </row>
    <row r="27962" spans="11:12" ht="15" customHeight="1">
      <c r="K27962" s="1715"/>
      <c r="L27962" s="1715"/>
    </row>
    <row r="27963" spans="11:12" ht="15" customHeight="1">
      <c r="K27963" s="1715"/>
      <c r="L27963" s="1715"/>
    </row>
    <row r="27964" spans="11:12" ht="15" customHeight="1">
      <c r="K27964" s="1715"/>
      <c r="L27964" s="1715"/>
    </row>
    <row r="27965" spans="11:12" ht="15" customHeight="1">
      <c r="K27965" s="1715"/>
      <c r="L27965" s="1715"/>
    </row>
    <row r="27966" spans="11:12" ht="15" customHeight="1">
      <c r="K27966" s="1715"/>
      <c r="L27966" s="1715"/>
    </row>
    <row r="27967" spans="11:12" ht="15" customHeight="1">
      <c r="K27967" s="1715"/>
      <c r="L27967" s="1715"/>
    </row>
    <row r="27968" spans="11:12" ht="15" customHeight="1">
      <c r="K27968" s="1715"/>
      <c r="L27968" s="1715"/>
    </row>
    <row r="27969" spans="11:12" ht="15" customHeight="1">
      <c r="K27969" s="1715"/>
      <c r="L27969" s="1715"/>
    </row>
    <row r="27970" spans="11:12" ht="15" customHeight="1">
      <c r="K27970" s="1715"/>
      <c r="L27970" s="1715"/>
    </row>
    <row r="27971" spans="11:12" ht="15" customHeight="1">
      <c r="K27971" s="1715"/>
      <c r="L27971" s="1715"/>
    </row>
    <row r="27972" spans="11:12" ht="15" customHeight="1">
      <c r="K27972" s="1715"/>
      <c r="L27972" s="1715"/>
    </row>
    <row r="27973" spans="11:12" ht="15" customHeight="1">
      <c r="K27973" s="1715"/>
      <c r="L27973" s="1715"/>
    </row>
    <row r="27974" spans="11:12" ht="15" customHeight="1">
      <c r="K27974" s="1715"/>
      <c r="L27974" s="1715"/>
    </row>
    <row r="27975" spans="11:12" ht="15" customHeight="1">
      <c r="K27975" s="1715"/>
      <c r="L27975" s="1715"/>
    </row>
    <row r="27976" spans="11:12" ht="15" customHeight="1">
      <c r="K27976" s="1715"/>
      <c r="L27976" s="1715"/>
    </row>
    <row r="27977" spans="11:12" ht="15" customHeight="1">
      <c r="K27977" s="1715"/>
      <c r="L27977" s="1715"/>
    </row>
    <row r="27978" spans="11:12" ht="15" customHeight="1">
      <c r="K27978" s="1715"/>
      <c r="L27978" s="1715"/>
    </row>
    <row r="27979" spans="11:12" ht="15" customHeight="1">
      <c r="K27979" s="1715"/>
      <c r="L27979" s="1715"/>
    </row>
    <row r="27980" spans="11:12" ht="15" customHeight="1">
      <c r="K27980" s="1715"/>
      <c r="L27980" s="1715"/>
    </row>
    <row r="27981" spans="11:12" ht="15" customHeight="1">
      <c r="K27981" s="1715"/>
      <c r="L27981" s="1715"/>
    </row>
    <row r="27982" spans="11:12" ht="15" customHeight="1">
      <c r="K27982" s="1715"/>
      <c r="L27982" s="1715"/>
    </row>
    <row r="27983" spans="11:12" ht="15" customHeight="1">
      <c r="K27983" s="1715"/>
      <c r="L27983" s="1715"/>
    </row>
    <row r="27984" spans="11:12" ht="15" customHeight="1">
      <c r="K27984" s="1715"/>
      <c r="L27984" s="1715"/>
    </row>
    <row r="27985" spans="11:12" ht="15" customHeight="1">
      <c r="K27985" s="1715"/>
      <c r="L27985" s="1715"/>
    </row>
    <row r="27986" spans="11:12" ht="15" customHeight="1">
      <c r="K27986" s="1715"/>
      <c r="L27986" s="1715"/>
    </row>
    <row r="27987" spans="11:12" ht="15" customHeight="1">
      <c r="K27987" s="1715"/>
      <c r="L27987" s="1715"/>
    </row>
    <row r="27988" spans="11:12" ht="15" customHeight="1">
      <c r="K27988" s="1715"/>
      <c r="L27988" s="1715"/>
    </row>
    <row r="27989" spans="11:12" ht="15" customHeight="1">
      <c r="K27989" s="1715"/>
      <c r="L27989" s="1715"/>
    </row>
    <row r="27990" spans="11:12" ht="15" customHeight="1">
      <c r="K27990" s="1715"/>
      <c r="L27990" s="1715"/>
    </row>
    <row r="27991" spans="11:12" ht="15" customHeight="1">
      <c r="K27991" s="1715"/>
      <c r="L27991" s="1715"/>
    </row>
    <row r="27992" spans="11:12" ht="15" customHeight="1">
      <c r="K27992" s="1715"/>
      <c r="L27992" s="1715"/>
    </row>
    <row r="27993" spans="11:12" ht="15" customHeight="1">
      <c r="K27993" s="1715"/>
      <c r="L27993" s="1715"/>
    </row>
    <row r="27994" spans="11:12" ht="15" customHeight="1">
      <c r="K27994" s="1715"/>
      <c r="L27994" s="1715"/>
    </row>
    <row r="27995" spans="11:12" ht="15" customHeight="1">
      <c r="K27995" s="1715"/>
      <c r="L27995" s="1715"/>
    </row>
    <row r="27996" spans="11:12" ht="15" customHeight="1">
      <c r="K27996" s="1715"/>
      <c r="L27996" s="1715"/>
    </row>
    <row r="27997" spans="11:12" ht="15" customHeight="1">
      <c r="K27997" s="1715"/>
      <c r="L27997" s="1715"/>
    </row>
    <row r="27998" spans="11:12" ht="15" customHeight="1">
      <c r="K27998" s="1715"/>
      <c r="L27998" s="1715"/>
    </row>
    <row r="27999" spans="11:12" ht="15" customHeight="1">
      <c r="K27999" s="1715"/>
      <c r="L27999" s="1715"/>
    </row>
    <row r="28000" spans="11:12" ht="15" customHeight="1">
      <c r="K28000" s="1715"/>
      <c r="L28000" s="1715"/>
    </row>
    <row r="28001" spans="11:12" ht="15" customHeight="1">
      <c r="K28001" s="1715"/>
      <c r="L28001" s="1715"/>
    </row>
    <row r="28002" spans="11:12" ht="15" customHeight="1">
      <c r="K28002" s="1715"/>
      <c r="L28002" s="1715"/>
    </row>
    <row r="28003" spans="11:12" ht="15" customHeight="1">
      <c r="K28003" s="1715"/>
      <c r="L28003" s="1715"/>
    </row>
    <row r="28004" spans="11:12" ht="15" customHeight="1">
      <c r="K28004" s="1715"/>
      <c r="L28004" s="1715"/>
    </row>
    <row r="28005" spans="11:12" ht="15" customHeight="1">
      <c r="K28005" s="1715"/>
      <c r="L28005" s="1715"/>
    </row>
    <row r="28006" spans="11:12" ht="15" customHeight="1">
      <c r="K28006" s="1715"/>
      <c r="L28006" s="1715"/>
    </row>
    <row r="28007" spans="11:12" ht="15" customHeight="1">
      <c r="K28007" s="1715"/>
      <c r="L28007" s="1715"/>
    </row>
    <row r="28008" spans="11:12" ht="15" customHeight="1">
      <c r="K28008" s="1715"/>
      <c r="L28008" s="1715"/>
    </row>
    <row r="28009" spans="11:12" ht="15" customHeight="1">
      <c r="K28009" s="1715"/>
      <c r="L28009" s="1715"/>
    </row>
    <row r="28010" spans="11:12" ht="15" customHeight="1">
      <c r="K28010" s="1715"/>
      <c r="L28010" s="1715"/>
    </row>
    <row r="28011" spans="11:12" ht="15" customHeight="1">
      <c r="K28011" s="1715"/>
      <c r="L28011" s="1715"/>
    </row>
    <row r="28012" spans="11:12" ht="15" customHeight="1">
      <c r="K28012" s="1715"/>
      <c r="L28012" s="1715"/>
    </row>
    <row r="28013" spans="11:12" ht="15" customHeight="1">
      <c r="K28013" s="1715"/>
      <c r="L28013" s="1715"/>
    </row>
    <row r="28014" spans="11:12" ht="15" customHeight="1">
      <c r="K28014" s="1715"/>
      <c r="L28014" s="1715"/>
    </row>
    <row r="28015" spans="11:12" ht="15" customHeight="1">
      <c r="K28015" s="1715"/>
      <c r="L28015" s="1715"/>
    </row>
    <row r="28016" spans="11:12" ht="15" customHeight="1">
      <c r="K28016" s="1715"/>
      <c r="L28016" s="1715"/>
    </row>
    <row r="28017" spans="11:12" ht="15" customHeight="1">
      <c r="K28017" s="1715"/>
      <c r="L28017" s="1715"/>
    </row>
    <row r="28018" spans="11:12" ht="15" customHeight="1">
      <c r="K28018" s="1715"/>
      <c r="L28018" s="1715"/>
    </row>
    <row r="28019" spans="11:12" ht="15" customHeight="1">
      <c r="K28019" s="1715"/>
      <c r="L28019" s="1715"/>
    </row>
    <row r="28020" spans="11:12" ht="15" customHeight="1">
      <c r="K28020" s="1715"/>
      <c r="L28020" s="1715"/>
    </row>
    <row r="28021" spans="11:12" ht="15" customHeight="1">
      <c r="K28021" s="1715"/>
      <c r="L28021" s="1715"/>
    </row>
    <row r="28022" spans="11:12" ht="15" customHeight="1">
      <c r="K28022" s="1715"/>
      <c r="L28022" s="1715"/>
    </row>
    <row r="28023" spans="11:12" ht="15" customHeight="1">
      <c r="K28023" s="1715"/>
      <c r="L28023" s="1715"/>
    </row>
    <row r="28024" spans="11:12" ht="15" customHeight="1">
      <c r="K28024" s="1715"/>
      <c r="L28024" s="1715"/>
    </row>
    <row r="28025" spans="11:12" ht="15" customHeight="1">
      <c r="K28025" s="1715"/>
      <c r="L28025" s="1715"/>
    </row>
    <row r="28026" spans="11:12" ht="15" customHeight="1">
      <c r="K28026" s="1715"/>
      <c r="L28026" s="1715"/>
    </row>
    <row r="28027" spans="11:12" ht="15" customHeight="1">
      <c r="K28027" s="1715"/>
      <c r="L28027" s="1715"/>
    </row>
    <row r="28028" spans="11:12" ht="15" customHeight="1">
      <c r="K28028" s="1715"/>
      <c r="L28028" s="1715"/>
    </row>
    <row r="28029" spans="11:12" ht="15" customHeight="1">
      <c r="K28029" s="1715"/>
      <c r="L28029" s="1715"/>
    </row>
    <row r="28030" spans="11:12" ht="15" customHeight="1">
      <c r="K28030" s="1715"/>
      <c r="L28030" s="1715"/>
    </row>
    <row r="28031" spans="11:12" ht="15" customHeight="1">
      <c r="K28031" s="1715"/>
      <c r="L28031" s="1715"/>
    </row>
    <row r="28032" spans="11:12" ht="15" customHeight="1">
      <c r="K28032" s="1715"/>
      <c r="L28032" s="1715"/>
    </row>
    <row r="28033" spans="11:12" ht="15" customHeight="1">
      <c r="K28033" s="1715"/>
      <c r="L28033" s="1715"/>
    </row>
    <row r="28034" spans="11:12" ht="15" customHeight="1">
      <c r="K28034" s="1715"/>
      <c r="L28034" s="1715"/>
    </row>
    <row r="28035" spans="11:12" ht="15" customHeight="1">
      <c r="K28035" s="1715"/>
      <c r="L28035" s="1715"/>
    </row>
    <row r="28036" spans="11:12" ht="15" customHeight="1">
      <c r="K28036" s="1715"/>
      <c r="L28036" s="1715"/>
    </row>
    <row r="28037" spans="11:12" ht="15" customHeight="1">
      <c r="K28037" s="1715"/>
      <c r="L28037" s="1715"/>
    </row>
    <row r="28038" spans="11:12" ht="15" customHeight="1">
      <c r="K28038" s="1715"/>
      <c r="L28038" s="1715"/>
    </row>
    <row r="28039" spans="11:12" ht="15" customHeight="1">
      <c r="K28039" s="1715"/>
      <c r="L28039" s="1715"/>
    </row>
    <row r="28040" spans="11:12" ht="15" customHeight="1">
      <c r="K28040" s="1715"/>
      <c r="L28040" s="1715"/>
    </row>
    <row r="28041" spans="11:12" ht="15" customHeight="1">
      <c r="K28041" s="1715"/>
      <c r="L28041" s="1715"/>
    </row>
    <row r="28042" spans="11:12" ht="15" customHeight="1">
      <c r="K28042" s="1715"/>
      <c r="L28042" s="1715"/>
    </row>
    <row r="28043" spans="11:12" ht="15" customHeight="1">
      <c r="K28043" s="1715"/>
      <c r="L28043" s="1715"/>
    </row>
    <row r="28044" spans="11:12" ht="15" customHeight="1">
      <c r="K28044" s="1715"/>
      <c r="L28044" s="1715"/>
    </row>
    <row r="28045" spans="11:12" ht="15" customHeight="1">
      <c r="K28045" s="1715"/>
      <c r="L28045" s="1715"/>
    </row>
    <row r="28046" spans="11:12" ht="15" customHeight="1">
      <c r="K28046" s="1715"/>
      <c r="L28046" s="1715"/>
    </row>
    <row r="28047" spans="11:12" ht="15" customHeight="1">
      <c r="K28047" s="1715"/>
      <c r="L28047" s="1715"/>
    </row>
    <row r="28048" spans="11:12" ht="15" customHeight="1">
      <c r="K28048" s="1715"/>
      <c r="L28048" s="1715"/>
    </row>
    <row r="28049" spans="11:12" ht="15" customHeight="1">
      <c r="K28049" s="1715"/>
      <c r="L28049" s="1715"/>
    </row>
    <row r="28050" spans="11:12" ht="15" customHeight="1">
      <c r="K28050" s="1715"/>
      <c r="L28050" s="1715"/>
    </row>
    <row r="28051" spans="11:12" ht="15" customHeight="1">
      <c r="K28051" s="1715"/>
      <c r="L28051" s="1715"/>
    </row>
    <row r="28052" spans="11:12" ht="15" customHeight="1">
      <c r="K28052" s="1715"/>
      <c r="L28052" s="1715"/>
    </row>
    <row r="28053" spans="11:12" ht="15" customHeight="1">
      <c r="K28053" s="1715"/>
      <c r="L28053" s="1715"/>
    </row>
    <row r="28054" spans="11:12" ht="15" customHeight="1">
      <c r="K28054" s="1715"/>
      <c r="L28054" s="1715"/>
    </row>
    <row r="28055" spans="11:12" ht="15" customHeight="1">
      <c r="K28055" s="1715"/>
      <c r="L28055" s="1715"/>
    </row>
    <row r="28056" spans="11:12" ht="15" customHeight="1">
      <c r="K28056" s="1715"/>
      <c r="L28056" s="1715"/>
    </row>
    <row r="28057" spans="11:12" ht="15" customHeight="1">
      <c r="K28057" s="1715"/>
      <c r="L28057" s="1715"/>
    </row>
    <row r="28058" spans="11:12" ht="15" customHeight="1">
      <c r="K28058" s="1715"/>
      <c r="L28058" s="1715"/>
    </row>
    <row r="28059" spans="11:12" ht="15" customHeight="1">
      <c r="K28059" s="1715"/>
      <c r="L28059" s="1715"/>
    </row>
    <row r="28060" spans="11:12" ht="15" customHeight="1">
      <c r="K28060" s="1715"/>
      <c r="L28060" s="1715"/>
    </row>
    <row r="28061" spans="11:12" ht="15" customHeight="1">
      <c r="K28061" s="1715"/>
      <c r="L28061" s="1715"/>
    </row>
    <row r="28062" spans="11:12" ht="15" customHeight="1">
      <c r="K28062" s="1715"/>
      <c r="L28062" s="1715"/>
    </row>
    <row r="28063" spans="11:12" ht="15" customHeight="1">
      <c r="K28063" s="1715"/>
      <c r="L28063" s="1715"/>
    </row>
    <row r="28064" spans="11:12" ht="15" customHeight="1">
      <c r="K28064" s="1715"/>
      <c r="L28064" s="1715"/>
    </row>
    <row r="28065" spans="11:12" ht="15" customHeight="1">
      <c r="K28065" s="1715"/>
      <c r="L28065" s="1715"/>
    </row>
    <row r="28066" spans="11:12" ht="15" customHeight="1">
      <c r="K28066" s="1715"/>
      <c r="L28066" s="1715"/>
    </row>
    <row r="28067" spans="11:12" ht="15" customHeight="1">
      <c r="K28067" s="1715"/>
      <c r="L28067" s="1715"/>
    </row>
    <row r="28068" spans="11:12" ht="15" customHeight="1">
      <c r="K28068" s="1715"/>
      <c r="L28068" s="1715"/>
    </row>
    <row r="28069" spans="11:12" ht="15" customHeight="1">
      <c r="K28069" s="1715"/>
      <c r="L28069" s="1715"/>
    </row>
    <row r="28070" spans="11:12" ht="15" customHeight="1">
      <c r="K28070" s="1715"/>
      <c r="L28070" s="1715"/>
    </row>
    <row r="28071" spans="11:12" ht="15" customHeight="1">
      <c r="K28071" s="1715"/>
      <c r="L28071" s="1715"/>
    </row>
    <row r="28072" spans="11:12" ht="15" customHeight="1">
      <c r="K28072" s="1715"/>
      <c r="L28072" s="1715"/>
    </row>
    <row r="28073" spans="11:12" ht="15" customHeight="1">
      <c r="K28073" s="1715"/>
      <c r="L28073" s="1715"/>
    </row>
    <row r="28074" spans="11:12" ht="15" customHeight="1">
      <c r="K28074" s="1715"/>
      <c r="L28074" s="1715"/>
    </row>
    <row r="28075" spans="11:12" ht="15" customHeight="1">
      <c r="K28075" s="1715"/>
      <c r="L28075" s="1715"/>
    </row>
    <row r="28076" spans="11:12" ht="15" customHeight="1">
      <c r="K28076" s="1715"/>
      <c r="L28076" s="1715"/>
    </row>
    <row r="28077" spans="11:12" ht="15" customHeight="1">
      <c r="K28077" s="1715"/>
      <c r="L28077" s="1715"/>
    </row>
    <row r="28078" spans="11:12" ht="15" customHeight="1">
      <c r="K28078" s="1715"/>
      <c r="L28078" s="1715"/>
    </row>
    <row r="28079" spans="11:12" ht="15" customHeight="1">
      <c r="K28079" s="1715"/>
      <c r="L28079" s="1715"/>
    </row>
    <row r="28080" spans="11:12" ht="15" customHeight="1">
      <c r="K28080" s="1715"/>
      <c r="L28080" s="1715"/>
    </row>
    <row r="28081" spans="11:12" ht="15" customHeight="1">
      <c r="K28081" s="1715"/>
      <c r="L28081" s="1715"/>
    </row>
    <row r="28082" spans="11:12" ht="15" customHeight="1">
      <c r="K28082" s="1715"/>
      <c r="L28082" s="1715"/>
    </row>
    <row r="28083" spans="11:12" ht="15" customHeight="1">
      <c r="K28083" s="1715"/>
      <c r="L28083" s="1715"/>
    </row>
    <row r="28084" spans="11:12" ht="15" customHeight="1">
      <c r="K28084" s="1715"/>
      <c r="L28084" s="1715"/>
    </row>
    <row r="28085" spans="11:12" ht="15" customHeight="1">
      <c r="K28085" s="1715"/>
      <c r="L28085" s="1715"/>
    </row>
    <row r="28086" spans="11:12" ht="15" customHeight="1">
      <c r="K28086" s="1715"/>
      <c r="L28086" s="1715"/>
    </row>
    <row r="28087" spans="11:12" ht="15" customHeight="1">
      <c r="K28087" s="1715"/>
      <c r="L28087" s="1715"/>
    </row>
    <row r="28088" spans="11:12" ht="15" customHeight="1">
      <c r="K28088" s="1715"/>
      <c r="L28088" s="1715"/>
    </row>
    <row r="28089" spans="11:12" ht="15" customHeight="1">
      <c r="K28089" s="1715"/>
      <c r="L28089" s="1715"/>
    </row>
    <row r="28090" spans="11:12" ht="15" customHeight="1">
      <c r="K28090" s="1715"/>
      <c r="L28090" s="1715"/>
    </row>
    <row r="28091" spans="11:12" ht="15" customHeight="1">
      <c r="K28091" s="1715"/>
      <c r="L28091" s="1715"/>
    </row>
    <row r="28092" spans="11:12" ht="15" customHeight="1">
      <c r="K28092" s="1715"/>
      <c r="L28092" s="1715"/>
    </row>
    <row r="28093" spans="11:12" ht="15" customHeight="1">
      <c r="K28093" s="1715"/>
      <c r="L28093" s="1715"/>
    </row>
    <row r="28094" spans="11:12" ht="15" customHeight="1">
      <c r="K28094" s="1715"/>
      <c r="L28094" s="1715"/>
    </row>
    <row r="28095" spans="11:12" ht="15" customHeight="1">
      <c r="K28095" s="1715"/>
      <c r="L28095" s="1715"/>
    </row>
    <row r="28096" spans="11:12" ht="15" customHeight="1">
      <c r="K28096" s="1715"/>
      <c r="L28096" s="1715"/>
    </row>
    <row r="28097" spans="11:12" ht="15" customHeight="1">
      <c r="K28097" s="1715"/>
      <c r="L28097" s="1715"/>
    </row>
    <row r="28098" spans="11:12" ht="15" customHeight="1">
      <c r="K28098" s="1715"/>
      <c r="L28098" s="1715"/>
    </row>
    <row r="28099" spans="11:12" ht="15" customHeight="1">
      <c r="K28099" s="1715"/>
      <c r="L28099" s="1715"/>
    </row>
    <row r="28100" spans="11:12" ht="15" customHeight="1">
      <c r="K28100" s="1715"/>
      <c r="L28100" s="1715"/>
    </row>
    <row r="28101" spans="11:12" ht="15" customHeight="1">
      <c r="K28101" s="1715"/>
      <c r="L28101" s="1715"/>
    </row>
    <row r="28102" spans="11:12" ht="15" customHeight="1">
      <c r="K28102" s="1715"/>
      <c r="L28102" s="1715"/>
    </row>
    <row r="28103" spans="11:12" ht="15" customHeight="1">
      <c r="K28103" s="1715"/>
      <c r="L28103" s="1715"/>
    </row>
    <row r="28104" spans="11:12" ht="15" customHeight="1">
      <c r="K28104" s="1715"/>
      <c r="L28104" s="1715"/>
    </row>
    <row r="28105" spans="11:12" ht="15" customHeight="1">
      <c r="K28105" s="1715"/>
      <c r="L28105" s="1715"/>
    </row>
    <row r="28106" spans="11:12" ht="15" customHeight="1">
      <c r="K28106" s="1715"/>
      <c r="L28106" s="1715"/>
    </row>
    <row r="28107" spans="11:12" ht="15" customHeight="1">
      <c r="K28107" s="1715"/>
      <c r="L28107" s="1715"/>
    </row>
    <row r="28108" spans="11:12" ht="15" customHeight="1">
      <c r="K28108" s="1715"/>
      <c r="L28108" s="1715"/>
    </row>
    <row r="28109" spans="11:12" ht="15" customHeight="1">
      <c r="K28109" s="1715"/>
      <c r="L28109" s="1715"/>
    </row>
    <row r="28110" spans="11:12" ht="15" customHeight="1">
      <c r="K28110" s="1715"/>
      <c r="L28110" s="1715"/>
    </row>
    <row r="28111" spans="11:12" ht="15" customHeight="1">
      <c r="K28111" s="1715"/>
      <c r="L28111" s="1715"/>
    </row>
    <row r="28112" spans="11:12" ht="15" customHeight="1">
      <c r="K28112" s="1715"/>
      <c r="L28112" s="1715"/>
    </row>
    <row r="28113" spans="11:12" ht="15" customHeight="1">
      <c r="K28113" s="1715"/>
      <c r="L28113" s="1715"/>
    </row>
    <row r="28114" spans="11:12" ht="15" customHeight="1">
      <c r="K28114" s="1715"/>
      <c r="L28114" s="1715"/>
    </row>
    <row r="28115" spans="11:12" ht="15" customHeight="1">
      <c r="K28115" s="1715"/>
      <c r="L28115" s="1715"/>
    </row>
    <row r="28116" spans="11:12" ht="15" customHeight="1">
      <c r="K28116" s="1715"/>
      <c r="L28116" s="1715"/>
    </row>
    <row r="28117" spans="11:12" ht="15" customHeight="1">
      <c r="K28117" s="1715"/>
      <c r="L28117" s="1715"/>
    </row>
    <row r="28118" spans="11:12" ht="15" customHeight="1">
      <c r="K28118" s="1715"/>
      <c r="L28118" s="1715"/>
    </row>
    <row r="28119" spans="11:12" ht="15" customHeight="1">
      <c r="K28119" s="1715"/>
      <c r="L28119" s="1715"/>
    </row>
    <row r="28120" spans="11:12" ht="15" customHeight="1">
      <c r="K28120" s="1715"/>
      <c r="L28120" s="1715"/>
    </row>
    <row r="28121" spans="11:12" ht="15" customHeight="1">
      <c r="K28121" s="1715"/>
      <c r="L28121" s="1715"/>
    </row>
    <row r="28122" spans="11:12" ht="15" customHeight="1">
      <c r="K28122" s="1715"/>
      <c r="L28122" s="1715"/>
    </row>
    <row r="28123" spans="11:12" ht="15" customHeight="1">
      <c r="K28123" s="1715"/>
      <c r="L28123" s="1715"/>
    </row>
    <row r="28124" spans="11:12" ht="15" customHeight="1">
      <c r="K28124" s="1715"/>
      <c r="L28124" s="1715"/>
    </row>
    <row r="28125" spans="11:12" ht="15" customHeight="1">
      <c r="K28125" s="1715"/>
      <c r="L28125" s="1715"/>
    </row>
    <row r="28126" spans="11:12" ht="15" customHeight="1">
      <c r="K28126" s="1715"/>
      <c r="L28126" s="1715"/>
    </row>
    <row r="28127" spans="11:12" ht="15" customHeight="1">
      <c r="K28127" s="1715"/>
      <c r="L28127" s="1715"/>
    </row>
    <row r="28128" spans="11:12" ht="15" customHeight="1">
      <c r="K28128" s="1715"/>
      <c r="L28128" s="1715"/>
    </row>
    <row r="28129" spans="11:12" ht="15" customHeight="1">
      <c r="K28129" s="1715"/>
      <c r="L28129" s="1715"/>
    </row>
    <row r="28130" spans="11:12" ht="15" customHeight="1">
      <c r="K28130" s="1715"/>
      <c r="L28130" s="1715"/>
    </row>
    <row r="28131" spans="11:12" ht="15" customHeight="1">
      <c r="K28131" s="1715"/>
      <c r="L28131" s="1715"/>
    </row>
    <row r="28132" spans="11:12" ht="15" customHeight="1">
      <c r="K28132" s="1715"/>
      <c r="L28132" s="1715"/>
    </row>
    <row r="28133" spans="11:12" ht="15" customHeight="1">
      <c r="K28133" s="1715"/>
      <c r="L28133" s="1715"/>
    </row>
    <row r="28134" spans="11:12" ht="15" customHeight="1">
      <c r="K28134" s="1715"/>
      <c r="L28134" s="1715"/>
    </row>
    <row r="28135" spans="11:12" ht="15" customHeight="1">
      <c r="K28135" s="1715"/>
      <c r="L28135" s="1715"/>
    </row>
    <row r="28136" spans="11:12" ht="15" customHeight="1">
      <c r="K28136" s="1715"/>
      <c r="L28136" s="1715"/>
    </row>
    <row r="28137" spans="11:12" ht="15" customHeight="1">
      <c r="K28137" s="1715"/>
      <c r="L28137" s="1715"/>
    </row>
    <row r="28138" spans="11:12" ht="15" customHeight="1">
      <c r="K28138" s="1715"/>
      <c r="L28138" s="1715"/>
    </row>
    <row r="28139" spans="11:12" ht="15" customHeight="1">
      <c r="K28139" s="1715"/>
      <c r="L28139" s="1715"/>
    </row>
    <row r="28140" spans="11:12" ht="15" customHeight="1">
      <c r="K28140" s="1715"/>
      <c r="L28140" s="1715"/>
    </row>
    <row r="28141" spans="11:12" ht="15" customHeight="1">
      <c r="K28141" s="1715"/>
      <c r="L28141" s="1715"/>
    </row>
    <row r="28142" spans="11:12" ht="15" customHeight="1">
      <c r="K28142" s="1715"/>
      <c r="L28142" s="1715"/>
    </row>
    <row r="28143" spans="11:12" ht="15" customHeight="1">
      <c r="K28143" s="1715"/>
      <c r="L28143" s="1715"/>
    </row>
    <row r="28144" spans="11:12" ht="15" customHeight="1">
      <c r="K28144" s="1715"/>
      <c r="L28144" s="1715"/>
    </row>
    <row r="28145" spans="11:12" ht="15" customHeight="1">
      <c r="K28145" s="1715"/>
      <c r="L28145" s="1715"/>
    </row>
    <row r="28146" spans="11:12" ht="15" customHeight="1">
      <c r="K28146" s="1715"/>
      <c r="L28146" s="1715"/>
    </row>
    <row r="28147" spans="11:12" ht="15" customHeight="1">
      <c r="K28147" s="1715"/>
      <c r="L28147" s="1715"/>
    </row>
    <row r="28148" spans="11:12" ht="15" customHeight="1">
      <c r="K28148" s="1715"/>
      <c r="L28148" s="1715"/>
    </row>
    <row r="28149" spans="11:12" ht="15" customHeight="1">
      <c r="K28149" s="1715"/>
      <c r="L28149" s="1715"/>
    </row>
    <row r="28150" spans="11:12" ht="15" customHeight="1">
      <c r="K28150" s="1715"/>
      <c r="L28150" s="1715"/>
    </row>
    <row r="28151" spans="11:12" ht="15" customHeight="1">
      <c r="K28151" s="1715"/>
      <c r="L28151" s="1715"/>
    </row>
    <row r="28152" spans="11:12" ht="15" customHeight="1">
      <c r="K28152" s="1715"/>
      <c r="L28152" s="1715"/>
    </row>
    <row r="28153" spans="11:12" ht="15" customHeight="1">
      <c r="K28153" s="1715"/>
      <c r="L28153" s="1715"/>
    </row>
    <row r="28154" spans="11:12" ht="15" customHeight="1">
      <c r="K28154" s="1715"/>
      <c r="L28154" s="1715"/>
    </row>
    <row r="28155" spans="11:12" ht="15" customHeight="1">
      <c r="K28155" s="1715"/>
      <c r="L28155" s="1715"/>
    </row>
    <row r="28156" spans="11:12" ht="15" customHeight="1">
      <c r="K28156" s="1715"/>
      <c r="L28156" s="1715"/>
    </row>
    <row r="28157" spans="11:12" ht="15" customHeight="1">
      <c r="K28157" s="1715"/>
      <c r="L28157" s="1715"/>
    </row>
    <row r="28158" spans="11:12" ht="15" customHeight="1">
      <c r="K28158" s="1715"/>
      <c r="L28158" s="1715"/>
    </row>
    <row r="28159" spans="11:12" ht="15" customHeight="1">
      <c r="K28159" s="1715"/>
      <c r="L28159" s="1715"/>
    </row>
    <row r="28160" spans="11:12" ht="15" customHeight="1">
      <c r="K28160" s="1715"/>
      <c r="L28160" s="1715"/>
    </row>
    <row r="28161" spans="11:12" ht="15" customHeight="1">
      <c r="K28161" s="1715"/>
      <c r="L28161" s="1715"/>
    </row>
    <row r="28162" spans="11:12" ht="15" customHeight="1">
      <c r="K28162" s="1715"/>
      <c r="L28162" s="1715"/>
    </row>
    <row r="28163" spans="11:12" ht="15" customHeight="1">
      <c r="K28163" s="1715"/>
      <c r="L28163" s="1715"/>
    </row>
    <row r="28164" spans="11:12" ht="15" customHeight="1">
      <c r="K28164" s="1715"/>
      <c r="L28164" s="1715"/>
    </row>
    <row r="28165" spans="11:12" ht="15" customHeight="1">
      <c r="K28165" s="1715"/>
      <c r="L28165" s="1715"/>
    </row>
    <row r="28166" spans="11:12" ht="15" customHeight="1">
      <c r="K28166" s="1715"/>
      <c r="L28166" s="1715"/>
    </row>
    <row r="28167" spans="11:12" ht="15" customHeight="1">
      <c r="K28167" s="1715"/>
      <c r="L28167" s="1715"/>
    </row>
    <row r="28168" spans="11:12" ht="15" customHeight="1">
      <c r="K28168" s="1715"/>
      <c r="L28168" s="1715"/>
    </row>
    <row r="28169" spans="11:12" ht="15" customHeight="1">
      <c r="K28169" s="1715"/>
      <c r="L28169" s="1715"/>
    </row>
    <row r="28170" spans="11:12" ht="15" customHeight="1">
      <c r="K28170" s="1715"/>
      <c r="L28170" s="1715"/>
    </row>
    <row r="28171" spans="11:12" ht="15" customHeight="1">
      <c r="K28171" s="1715"/>
      <c r="L28171" s="1715"/>
    </row>
    <row r="28172" spans="11:12" ht="15" customHeight="1">
      <c r="K28172" s="1715"/>
      <c r="L28172" s="1715"/>
    </row>
    <row r="28173" spans="11:12" ht="15" customHeight="1">
      <c r="K28173" s="1715"/>
      <c r="L28173" s="1715"/>
    </row>
    <row r="28174" spans="11:12" ht="15" customHeight="1">
      <c r="K28174" s="1715"/>
      <c r="L28174" s="1715"/>
    </row>
    <row r="28175" spans="11:12" ht="15" customHeight="1">
      <c r="K28175" s="1715"/>
      <c r="L28175" s="1715"/>
    </row>
    <row r="28176" spans="11:12" ht="15" customHeight="1">
      <c r="K28176" s="1715"/>
      <c r="L28176" s="1715"/>
    </row>
    <row r="28177" spans="11:12" ht="15" customHeight="1">
      <c r="K28177" s="1715"/>
      <c r="L28177" s="1715"/>
    </row>
    <row r="28178" spans="11:12" ht="15" customHeight="1">
      <c r="K28178" s="1715"/>
      <c r="L28178" s="1715"/>
    </row>
    <row r="28179" spans="11:12" ht="15" customHeight="1">
      <c r="K28179" s="1715"/>
      <c r="L28179" s="1715"/>
    </row>
    <row r="28180" spans="11:12" ht="15" customHeight="1">
      <c r="K28180" s="1715"/>
      <c r="L28180" s="1715"/>
    </row>
    <row r="28181" spans="11:12" ht="15" customHeight="1">
      <c r="K28181" s="1715"/>
      <c r="L28181" s="1715"/>
    </row>
    <row r="28182" spans="11:12" ht="15" customHeight="1">
      <c r="K28182" s="1715"/>
      <c r="L28182" s="1715"/>
    </row>
    <row r="28183" spans="11:12" ht="15" customHeight="1">
      <c r="K28183" s="1715"/>
      <c r="L28183" s="1715"/>
    </row>
    <row r="28184" spans="11:12" ht="15" customHeight="1">
      <c r="K28184" s="1715"/>
      <c r="L28184" s="1715"/>
    </row>
    <row r="28185" spans="11:12" ht="15" customHeight="1">
      <c r="K28185" s="1715"/>
      <c r="L28185" s="1715"/>
    </row>
    <row r="28186" spans="11:12" ht="15" customHeight="1">
      <c r="K28186" s="1715"/>
      <c r="L28186" s="1715"/>
    </row>
    <row r="28187" spans="11:12" ht="15" customHeight="1">
      <c r="K28187" s="1715"/>
      <c r="L28187" s="1715"/>
    </row>
    <row r="28188" spans="11:12" ht="15" customHeight="1">
      <c r="K28188" s="1715"/>
      <c r="L28188" s="1715"/>
    </row>
    <row r="28189" spans="11:12" ht="15" customHeight="1">
      <c r="K28189" s="1715"/>
      <c r="L28189" s="1715"/>
    </row>
    <row r="28190" spans="11:12" ht="15" customHeight="1">
      <c r="K28190" s="1715"/>
      <c r="L28190" s="1715"/>
    </row>
    <row r="28191" spans="11:12" ht="15" customHeight="1">
      <c r="K28191" s="1715"/>
      <c r="L28191" s="1715"/>
    </row>
    <row r="28192" spans="11:12" ht="15" customHeight="1">
      <c r="K28192" s="1715"/>
      <c r="L28192" s="1715"/>
    </row>
    <row r="28193" spans="11:12" ht="15" customHeight="1">
      <c r="K28193" s="1715"/>
      <c r="L28193" s="1715"/>
    </row>
    <row r="28194" spans="11:12" ht="15" customHeight="1">
      <c r="K28194" s="1715"/>
      <c r="L28194" s="1715"/>
    </row>
    <row r="28195" spans="11:12" ht="15" customHeight="1">
      <c r="K28195" s="1715"/>
      <c r="L28195" s="1715"/>
    </row>
    <row r="28196" spans="11:12" ht="15" customHeight="1">
      <c r="K28196" s="1715"/>
      <c r="L28196" s="1715"/>
    </row>
    <row r="28197" spans="11:12" ht="15" customHeight="1">
      <c r="K28197" s="1715"/>
      <c r="L28197" s="1715"/>
    </row>
    <row r="28198" spans="11:12" ht="15" customHeight="1">
      <c r="K28198" s="1715"/>
      <c r="L28198" s="1715"/>
    </row>
    <row r="28199" spans="11:12" ht="15" customHeight="1">
      <c r="K28199" s="1715"/>
      <c r="L28199" s="1715"/>
    </row>
    <row r="28200" spans="11:12" ht="15" customHeight="1">
      <c r="K28200" s="1715"/>
      <c r="L28200" s="1715"/>
    </row>
    <row r="28201" spans="11:12" ht="15" customHeight="1">
      <c r="K28201" s="1715"/>
      <c r="L28201" s="1715"/>
    </row>
    <row r="28202" spans="11:12" ht="15" customHeight="1">
      <c r="K28202" s="1715"/>
      <c r="L28202" s="1715"/>
    </row>
    <row r="28203" spans="11:12" ht="15" customHeight="1">
      <c r="K28203" s="1715"/>
      <c r="L28203" s="1715"/>
    </row>
    <row r="28204" spans="11:12" ht="15" customHeight="1">
      <c r="K28204" s="1715"/>
      <c r="L28204" s="1715"/>
    </row>
    <row r="28205" spans="11:12" ht="15" customHeight="1">
      <c r="K28205" s="1715"/>
      <c r="L28205" s="1715"/>
    </row>
    <row r="28206" spans="11:12" ht="15" customHeight="1">
      <c r="K28206" s="1715"/>
      <c r="L28206" s="1715"/>
    </row>
    <row r="28207" spans="11:12" ht="15" customHeight="1">
      <c r="K28207" s="1715"/>
      <c r="L28207" s="1715"/>
    </row>
    <row r="28208" spans="11:12" ht="15" customHeight="1">
      <c r="K28208" s="1715"/>
      <c r="L28208" s="1715"/>
    </row>
    <row r="28209" spans="11:12" ht="15" customHeight="1">
      <c r="K28209" s="1715"/>
      <c r="L28209" s="1715"/>
    </row>
    <row r="28210" spans="11:12" ht="15" customHeight="1">
      <c r="K28210" s="1715"/>
      <c r="L28210" s="1715"/>
    </row>
    <row r="28211" spans="11:12" ht="15" customHeight="1">
      <c r="K28211" s="1715"/>
      <c r="L28211" s="1715"/>
    </row>
    <row r="28212" spans="11:12" ht="15" customHeight="1">
      <c r="K28212" s="1715"/>
      <c r="L28212" s="1715"/>
    </row>
    <row r="28213" spans="11:12" ht="15" customHeight="1">
      <c r="K28213" s="1715"/>
      <c r="L28213" s="1715"/>
    </row>
    <row r="28214" spans="11:12" ht="15" customHeight="1">
      <c r="K28214" s="1715"/>
      <c r="L28214" s="1715"/>
    </row>
    <row r="28215" spans="11:12" ht="15" customHeight="1">
      <c r="K28215" s="1715"/>
      <c r="L28215" s="1715"/>
    </row>
    <row r="28216" spans="11:12" ht="15" customHeight="1">
      <c r="K28216" s="1715"/>
      <c r="L28216" s="1715"/>
    </row>
    <row r="28217" spans="11:12" ht="15" customHeight="1">
      <c r="K28217" s="1715"/>
      <c r="L28217" s="1715"/>
    </row>
    <row r="28218" spans="11:12" ht="15" customHeight="1">
      <c r="K28218" s="1715"/>
      <c r="L28218" s="1715"/>
    </row>
    <row r="28219" spans="11:12" ht="15" customHeight="1">
      <c r="K28219" s="1715"/>
      <c r="L28219" s="1715"/>
    </row>
    <row r="28220" spans="11:12" ht="15" customHeight="1">
      <c r="K28220" s="1715"/>
      <c r="L28220" s="1715"/>
    </row>
    <row r="28221" spans="11:12" ht="15" customHeight="1">
      <c r="K28221" s="1715"/>
      <c r="L28221" s="1715"/>
    </row>
    <row r="28222" spans="11:12" ht="15" customHeight="1">
      <c r="K28222" s="1715"/>
      <c r="L28222" s="1715"/>
    </row>
    <row r="28223" spans="11:12" ht="15" customHeight="1">
      <c r="K28223" s="1715"/>
      <c r="L28223" s="1715"/>
    </row>
    <row r="28224" spans="11:12" ht="15" customHeight="1">
      <c r="K28224" s="1715"/>
      <c r="L28224" s="1715"/>
    </row>
    <row r="28225" spans="11:12" ht="15" customHeight="1">
      <c r="K28225" s="1715"/>
      <c r="L28225" s="1715"/>
    </row>
    <row r="28226" spans="11:12" ht="15" customHeight="1">
      <c r="K28226" s="1715"/>
      <c r="L28226" s="1715"/>
    </row>
    <row r="28227" spans="11:12" ht="15" customHeight="1">
      <c r="K28227" s="1715"/>
      <c r="L28227" s="1715"/>
    </row>
    <row r="28228" spans="11:12" ht="15" customHeight="1">
      <c r="K28228" s="1715"/>
      <c r="L28228" s="1715"/>
    </row>
    <row r="28229" spans="11:12" ht="15" customHeight="1">
      <c r="K28229" s="1715"/>
      <c r="L28229" s="1715"/>
    </row>
    <row r="28230" spans="11:12" ht="15" customHeight="1">
      <c r="K28230" s="1715"/>
      <c r="L28230" s="1715"/>
    </row>
    <row r="28231" spans="11:12" ht="15" customHeight="1">
      <c r="K28231" s="1715"/>
      <c r="L28231" s="1715"/>
    </row>
    <row r="28232" spans="11:12" ht="15" customHeight="1">
      <c r="K28232" s="1715"/>
      <c r="L28232" s="1715"/>
    </row>
    <row r="28233" spans="11:12" ht="15" customHeight="1">
      <c r="K28233" s="1715"/>
      <c r="L28233" s="1715"/>
    </row>
    <row r="28234" spans="11:12" ht="15" customHeight="1">
      <c r="K28234" s="1715"/>
      <c r="L28234" s="1715"/>
    </row>
    <row r="28235" spans="11:12" ht="15" customHeight="1">
      <c r="K28235" s="1715"/>
      <c r="L28235" s="1715"/>
    </row>
    <row r="28236" spans="11:12" ht="15" customHeight="1">
      <c r="K28236" s="1715"/>
      <c r="L28236" s="1715"/>
    </row>
    <row r="28237" spans="11:12" ht="15" customHeight="1">
      <c r="K28237" s="1715"/>
      <c r="L28237" s="1715"/>
    </row>
    <row r="28238" spans="11:12" ht="15" customHeight="1">
      <c r="K28238" s="1715"/>
      <c r="L28238" s="1715"/>
    </row>
    <row r="28239" spans="11:12" ht="15" customHeight="1">
      <c r="K28239" s="1715"/>
      <c r="L28239" s="1715"/>
    </row>
    <row r="28240" spans="11:12" ht="15" customHeight="1">
      <c r="K28240" s="1715"/>
      <c r="L28240" s="1715"/>
    </row>
    <row r="28241" spans="11:12" ht="15" customHeight="1">
      <c r="K28241" s="1715"/>
      <c r="L28241" s="1715"/>
    </row>
    <row r="28242" spans="11:12" ht="15" customHeight="1">
      <c r="K28242" s="1715"/>
      <c r="L28242" s="1715"/>
    </row>
    <row r="28243" spans="11:12" ht="15" customHeight="1">
      <c r="K28243" s="1715"/>
      <c r="L28243" s="1715"/>
    </row>
    <row r="28244" spans="11:12" ht="15" customHeight="1">
      <c r="K28244" s="1715"/>
      <c r="L28244" s="1715"/>
    </row>
    <row r="28245" spans="11:12" ht="15" customHeight="1">
      <c r="K28245" s="1715"/>
      <c r="L28245" s="1715"/>
    </row>
    <row r="28246" spans="11:12" ht="15" customHeight="1">
      <c r="K28246" s="1715"/>
      <c r="L28246" s="1715"/>
    </row>
    <row r="28247" spans="11:12" ht="15" customHeight="1">
      <c r="K28247" s="1715"/>
      <c r="L28247" s="1715"/>
    </row>
    <row r="28248" spans="11:12" ht="15" customHeight="1">
      <c r="K28248" s="1715"/>
      <c r="L28248" s="1715"/>
    </row>
    <row r="28249" spans="11:12" ht="15" customHeight="1">
      <c r="K28249" s="1715"/>
      <c r="L28249" s="1715"/>
    </row>
    <row r="28250" spans="11:12" ht="15" customHeight="1">
      <c r="K28250" s="1715"/>
      <c r="L28250" s="1715"/>
    </row>
    <row r="28251" spans="11:12" ht="15" customHeight="1">
      <c r="K28251" s="1715"/>
      <c r="L28251" s="1715"/>
    </row>
    <row r="28252" spans="11:12" ht="15" customHeight="1">
      <c r="K28252" s="1715"/>
      <c r="L28252" s="1715"/>
    </row>
    <row r="28253" spans="11:12" ht="15" customHeight="1">
      <c r="K28253" s="1715"/>
      <c r="L28253" s="1715"/>
    </row>
    <row r="28254" spans="11:12" ht="15" customHeight="1">
      <c r="K28254" s="1715"/>
      <c r="L28254" s="1715"/>
    </row>
    <row r="28255" spans="11:12" ht="15" customHeight="1">
      <c r="K28255" s="1715"/>
      <c r="L28255" s="1715"/>
    </row>
    <row r="28256" spans="11:12" ht="15" customHeight="1">
      <c r="K28256" s="1715"/>
      <c r="L28256" s="1715"/>
    </row>
    <row r="28257" spans="11:12" ht="15" customHeight="1">
      <c r="K28257" s="1715"/>
      <c r="L28257" s="1715"/>
    </row>
    <row r="28258" spans="11:12" ht="15" customHeight="1">
      <c r="K28258" s="1715"/>
      <c r="L28258" s="1715"/>
    </row>
    <row r="28259" spans="11:12" ht="15" customHeight="1">
      <c r="K28259" s="1715"/>
      <c r="L28259" s="1715"/>
    </row>
    <row r="28260" spans="11:12" ht="15" customHeight="1">
      <c r="K28260" s="1715"/>
      <c r="L28260" s="1715"/>
    </row>
    <row r="28261" spans="11:12" ht="15" customHeight="1">
      <c r="K28261" s="1715"/>
      <c r="L28261" s="1715"/>
    </row>
    <row r="28262" spans="11:12" ht="15" customHeight="1">
      <c r="K28262" s="1715"/>
      <c r="L28262" s="1715"/>
    </row>
    <row r="28263" spans="11:12" ht="15" customHeight="1">
      <c r="K28263" s="1715"/>
      <c r="L28263" s="1715"/>
    </row>
    <row r="28264" spans="11:12" ht="15" customHeight="1">
      <c r="K28264" s="1715"/>
      <c r="L28264" s="1715"/>
    </row>
    <row r="28265" spans="11:12" ht="15" customHeight="1">
      <c r="K28265" s="1715"/>
      <c r="L28265" s="1715"/>
    </row>
    <row r="28266" spans="11:12" ht="15" customHeight="1">
      <c r="K28266" s="1715"/>
      <c r="L28266" s="1715"/>
    </row>
    <row r="28267" spans="11:12" ht="15" customHeight="1">
      <c r="K28267" s="1715"/>
      <c r="L28267" s="1715"/>
    </row>
    <row r="28268" spans="11:12" ht="15" customHeight="1">
      <c r="K28268" s="1715"/>
      <c r="L28268" s="1715"/>
    </row>
    <row r="28269" spans="11:12" ht="15" customHeight="1">
      <c r="K28269" s="1715"/>
      <c r="L28269" s="1715"/>
    </row>
    <row r="28270" spans="11:12" ht="15" customHeight="1">
      <c r="K28270" s="1715"/>
      <c r="L28270" s="1715"/>
    </row>
    <row r="28271" spans="11:12" ht="15" customHeight="1">
      <c r="K28271" s="1715"/>
      <c r="L28271" s="1715"/>
    </row>
    <row r="28272" spans="11:12" ht="15" customHeight="1">
      <c r="K28272" s="1715"/>
      <c r="L28272" s="1715"/>
    </row>
    <row r="28273" spans="11:12" ht="15" customHeight="1">
      <c r="K28273" s="1715"/>
      <c r="L28273" s="1715"/>
    </row>
    <row r="28274" spans="11:12" ht="15" customHeight="1">
      <c r="K28274" s="1715"/>
      <c r="L28274" s="1715"/>
    </row>
    <row r="28275" spans="11:12" ht="15" customHeight="1">
      <c r="K28275" s="1715"/>
      <c r="L28275" s="1715"/>
    </row>
    <row r="28276" spans="11:12" ht="15" customHeight="1">
      <c r="K28276" s="1715"/>
      <c r="L28276" s="1715"/>
    </row>
    <row r="28277" spans="11:12" ht="15" customHeight="1">
      <c r="K28277" s="1715"/>
      <c r="L28277" s="1715"/>
    </row>
    <row r="28278" spans="11:12" ht="15" customHeight="1">
      <c r="K28278" s="1715"/>
      <c r="L28278" s="1715"/>
    </row>
    <row r="28279" spans="11:12" ht="15" customHeight="1">
      <c r="K28279" s="1715"/>
      <c r="L28279" s="1715"/>
    </row>
    <row r="28280" spans="11:12" ht="15" customHeight="1">
      <c r="K28280" s="1715"/>
      <c r="L28280" s="1715"/>
    </row>
    <row r="28281" spans="11:12" ht="15" customHeight="1">
      <c r="K28281" s="1715"/>
      <c r="L28281" s="1715"/>
    </row>
    <row r="28282" spans="11:12" ht="15" customHeight="1">
      <c r="K28282" s="1715"/>
      <c r="L28282" s="1715"/>
    </row>
    <row r="28283" spans="11:12" ht="15" customHeight="1">
      <c r="K28283" s="1715"/>
      <c r="L28283" s="1715"/>
    </row>
    <row r="28284" spans="11:12" ht="15" customHeight="1">
      <c r="K28284" s="1715"/>
      <c r="L28284" s="1715"/>
    </row>
    <row r="28285" spans="11:12" ht="15" customHeight="1">
      <c r="K28285" s="1715"/>
      <c r="L28285" s="1715"/>
    </row>
    <row r="28286" spans="11:12" ht="15" customHeight="1">
      <c r="K28286" s="1715"/>
      <c r="L28286" s="1715"/>
    </row>
    <row r="28287" spans="11:12" ht="15" customHeight="1">
      <c r="K28287" s="1715"/>
      <c r="L28287" s="1715"/>
    </row>
    <row r="28288" spans="11:12" ht="15" customHeight="1">
      <c r="K28288" s="1715"/>
      <c r="L28288" s="1715"/>
    </row>
    <row r="28289" spans="11:12" ht="15" customHeight="1">
      <c r="K28289" s="1715"/>
      <c r="L28289" s="1715"/>
    </row>
    <row r="28290" spans="11:12" ht="15" customHeight="1">
      <c r="K28290" s="1715"/>
      <c r="L28290" s="1715"/>
    </row>
    <row r="28291" spans="11:12" ht="15" customHeight="1">
      <c r="K28291" s="1715"/>
      <c r="L28291" s="1715"/>
    </row>
    <row r="28292" spans="11:12" ht="15" customHeight="1">
      <c r="K28292" s="1715"/>
      <c r="L28292" s="1715"/>
    </row>
    <row r="28293" spans="11:12" ht="15" customHeight="1">
      <c r="K28293" s="1715"/>
      <c r="L28293" s="1715"/>
    </row>
    <row r="28294" spans="11:12" ht="15" customHeight="1">
      <c r="K28294" s="1715"/>
      <c r="L28294" s="1715"/>
    </row>
    <row r="28295" spans="11:12" ht="15" customHeight="1">
      <c r="K28295" s="1715"/>
      <c r="L28295" s="1715"/>
    </row>
    <row r="28296" spans="11:12" ht="15" customHeight="1">
      <c r="K28296" s="1715"/>
      <c r="L28296" s="1715"/>
    </row>
    <row r="28297" spans="11:12" ht="15" customHeight="1">
      <c r="K28297" s="1715"/>
      <c r="L28297" s="1715"/>
    </row>
    <row r="28298" spans="11:12" ht="15" customHeight="1">
      <c r="K28298" s="1715"/>
      <c r="L28298" s="1715"/>
    </row>
    <row r="28299" spans="11:12" ht="15" customHeight="1">
      <c r="K28299" s="1715"/>
      <c r="L28299" s="1715"/>
    </row>
    <row r="28300" spans="11:12" ht="15" customHeight="1">
      <c r="K28300" s="1715"/>
      <c r="L28300" s="1715"/>
    </row>
    <row r="28301" spans="11:12" ht="15" customHeight="1">
      <c r="K28301" s="1715"/>
      <c r="L28301" s="1715"/>
    </row>
    <row r="28302" spans="11:12" ht="15" customHeight="1">
      <c r="K28302" s="1715"/>
      <c r="L28302" s="1715"/>
    </row>
    <row r="28303" spans="11:12" ht="15" customHeight="1">
      <c r="K28303" s="1715"/>
      <c r="L28303" s="1715"/>
    </row>
    <row r="28304" spans="11:12" ht="15" customHeight="1">
      <c r="K28304" s="1715"/>
      <c r="L28304" s="1715"/>
    </row>
    <row r="28305" spans="11:12" ht="15" customHeight="1">
      <c r="K28305" s="1715"/>
      <c r="L28305" s="1715"/>
    </row>
    <row r="28306" spans="11:12" ht="15" customHeight="1">
      <c r="K28306" s="1715"/>
      <c r="L28306" s="1715"/>
    </row>
    <row r="28307" spans="11:12" ht="15" customHeight="1">
      <c r="K28307" s="1715"/>
      <c r="L28307" s="1715"/>
    </row>
    <row r="28308" spans="11:12" ht="15" customHeight="1">
      <c r="K28308" s="1715"/>
      <c r="L28308" s="1715"/>
    </row>
    <row r="28309" spans="11:12" ht="15" customHeight="1">
      <c r="K28309" s="1715"/>
      <c r="L28309" s="1715"/>
    </row>
    <row r="28310" spans="11:12" ht="15" customHeight="1">
      <c r="K28310" s="1715"/>
      <c r="L28310" s="1715"/>
    </row>
    <row r="28311" spans="11:12" ht="15" customHeight="1">
      <c r="K28311" s="1715"/>
      <c r="L28311" s="1715"/>
    </row>
    <row r="28312" spans="11:12" ht="15" customHeight="1">
      <c r="K28312" s="1715"/>
      <c r="L28312" s="1715"/>
    </row>
    <row r="28313" spans="11:12" ht="15" customHeight="1">
      <c r="K28313" s="1715"/>
      <c r="L28313" s="1715"/>
    </row>
    <row r="28314" spans="11:12" ht="15" customHeight="1">
      <c r="K28314" s="1715"/>
      <c r="L28314" s="1715"/>
    </row>
    <row r="28315" spans="11:12" ht="15" customHeight="1">
      <c r="K28315" s="1715"/>
      <c r="L28315" s="1715"/>
    </row>
    <row r="28316" spans="11:12" ht="15" customHeight="1">
      <c r="K28316" s="1715"/>
      <c r="L28316" s="1715"/>
    </row>
    <row r="28317" spans="11:12" ht="15" customHeight="1">
      <c r="K28317" s="1715"/>
      <c r="L28317" s="1715"/>
    </row>
    <row r="28318" spans="11:12" ht="15" customHeight="1">
      <c r="K28318" s="1715"/>
      <c r="L28318" s="1715"/>
    </row>
    <row r="28319" spans="11:12" ht="15" customHeight="1">
      <c r="K28319" s="1715"/>
      <c r="L28319" s="1715"/>
    </row>
    <row r="28320" spans="11:12" ht="15" customHeight="1">
      <c r="K28320" s="1715"/>
      <c r="L28320" s="1715"/>
    </row>
    <row r="28321" spans="11:12" ht="15" customHeight="1">
      <c r="K28321" s="1715"/>
      <c r="L28321" s="1715"/>
    </row>
    <row r="28322" spans="11:12" ht="15" customHeight="1">
      <c r="K28322" s="1715"/>
      <c r="L28322" s="1715"/>
    </row>
    <row r="28323" spans="11:12" ht="15" customHeight="1">
      <c r="K28323" s="1715"/>
      <c r="L28323" s="1715"/>
    </row>
    <row r="28324" spans="11:12" ht="15" customHeight="1">
      <c r="K28324" s="1715"/>
      <c r="L28324" s="1715"/>
    </row>
    <row r="28325" spans="11:12" ht="15" customHeight="1">
      <c r="K28325" s="1715"/>
      <c r="L28325" s="1715"/>
    </row>
    <row r="28326" spans="11:12" ht="15" customHeight="1">
      <c r="K28326" s="1715"/>
      <c r="L28326" s="1715"/>
    </row>
    <row r="28327" spans="11:12" ht="15" customHeight="1">
      <c r="K28327" s="1715"/>
      <c r="L28327" s="1715"/>
    </row>
    <row r="28328" spans="11:12" ht="15" customHeight="1">
      <c r="K28328" s="1715"/>
      <c r="L28328" s="1715"/>
    </row>
    <row r="28329" spans="11:12" ht="15" customHeight="1">
      <c r="K28329" s="1715"/>
      <c r="L28329" s="1715"/>
    </row>
    <row r="28330" spans="11:12" ht="15" customHeight="1">
      <c r="K28330" s="1715"/>
      <c r="L28330" s="1715"/>
    </row>
    <row r="28331" spans="11:12" ht="15" customHeight="1">
      <c r="K28331" s="1715"/>
      <c r="L28331" s="1715"/>
    </row>
    <row r="28332" spans="11:12" ht="15" customHeight="1">
      <c r="K28332" s="1715"/>
      <c r="L28332" s="1715"/>
    </row>
    <row r="28333" spans="11:12" ht="15" customHeight="1">
      <c r="K28333" s="1715"/>
      <c r="L28333" s="1715"/>
    </row>
    <row r="28334" spans="11:12" ht="15" customHeight="1">
      <c r="K28334" s="1715"/>
      <c r="L28334" s="1715"/>
    </row>
    <row r="28335" spans="11:12" ht="15" customHeight="1">
      <c r="K28335" s="1715"/>
      <c r="L28335" s="1715"/>
    </row>
    <row r="28336" spans="11:12" ht="15" customHeight="1">
      <c r="K28336" s="1715"/>
      <c r="L28336" s="1715"/>
    </row>
    <row r="28337" spans="11:12" ht="15" customHeight="1">
      <c r="K28337" s="1715"/>
      <c r="L28337" s="1715"/>
    </row>
    <row r="28338" spans="11:12" ht="15" customHeight="1">
      <c r="K28338" s="1715"/>
      <c r="L28338" s="1715"/>
    </row>
    <row r="28339" spans="11:12" ht="15" customHeight="1">
      <c r="K28339" s="1715"/>
      <c r="L28339" s="1715"/>
    </row>
    <row r="28340" spans="11:12" ht="15" customHeight="1">
      <c r="K28340" s="1715"/>
      <c r="L28340" s="1715"/>
    </row>
    <row r="28341" spans="11:12" ht="15" customHeight="1">
      <c r="K28341" s="1715"/>
      <c r="L28341" s="1715"/>
    </row>
    <row r="28342" spans="11:12" ht="15" customHeight="1">
      <c r="K28342" s="1715"/>
      <c r="L28342" s="1715"/>
    </row>
    <row r="28343" spans="11:12" ht="15" customHeight="1">
      <c r="K28343" s="1715"/>
      <c r="L28343" s="1715"/>
    </row>
    <row r="28344" spans="11:12" ht="15" customHeight="1">
      <c r="K28344" s="1715"/>
      <c r="L28344" s="1715"/>
    </row>
    <row r="28345" spans="11:12" ht="15" customHeight="1">
      <c r="K28345" s="1715"/>
      <c r="L28345" s="1715"/>
    </row>
    <row r="28346" spans="11:12" ht="15" customHeight="1">
      <c r="K28346" s="1715"/>
      <c r="L28346" s="1715"/>
    </row>
    <row r="28347" spans="11:12" ht="15" customHeight="1">
      <c r="K28347" s="1715"/>
      <c r="L28347" s="1715"/>
    </row>
    <row r="28348" spans="11:12" ht="15" customHeight="1">
      <c r="K28348" s="1715"/>
      <c r="L28348" s="1715"/>
    </row>
    <row r="28349" spans="11:12" ht="15" customHeight="1">
      <c r="K28349" s="1715"/>
      <c r="L28349" s="1715"/>
    </row>
    <row r="28350" spans="11:12" ht="15" customHeight="1">
      <c r="K28350" s="1715"/>
      <c r="L28350" s="1715"/>
    </row>
    <row r="28351" spans="11:12" ht="15" customHeight="1">
      <c r="K28351" s="1715"/>
      <c r="L28351" s="1715"/>
    </row>
    <row r="28352" spans="11:12" ht="15" customHeight="1">
      <c r="K28352" s="1715"/>
      <c r="L28352" s="1715"/>
    </row>
    <row r="28353" spans="11:12" ht="15" customHeight="1">
      <c r="K28353" s="1715"/>
      <c r="L28353" s="1715"/>
    </row>
    <row r="28354" spans="11:12" ht="15" customHeight="1">
      <c r="K28354" s="1715"/>
      <c r="L28354" s="1715"/>
    </row>
    <row r="28355" spans="11:12" ht="15" customHeight="1">
      <c r="K28355" s="1715"/>
      <c r="L28355" s="1715"/>
    </row>
    <row r="28356" spans="11:12" ht="15" customHeight="1">
      <c r="K28356" s="1715"/>
      <c r="L28356" s="1715"/>
    </row>
    <row r="28357" spans="11:12" ht="15" customHeight="1">
      <c r="K28357" s="1715"/>
      <c r="L28357" s="1715"/>
    </row>
    <row r="28358" spans="11:12" ht="15" customHeight="1">
      <c r="K28358" s="1715"/>
      <c r="L28358" s="1715"/>
    </row>
    <row r="28359" spans="11:12" ht="15" customHeight="1">
      <c r="K28359" s="1715"/>
      <c r="L28359" s="1715"/>
    </row>
    <row r="28360" spans="11:12" ht="15" customHeight="1">
      <c r="K28360" s="1715"/>
      <c r="L28360" s="1715"/>
    </row>
    <row r="28361" spans="11:12" ht="15" customHeight="1">
      <c r="K28361" s="1715"/>
      <c r="L28361" s="1715"/>
    </row>
    <row r="28362" spans="11:12" ht="15" customHeight="1">
      <c r="K28362" s="1715"/>
      <c r="L28362" s="1715"/>
    </row>
    <row r="28363" spans="11:12" ht="15" customHeight="1">
      <c r="K28363" s="1715"/>
      <c r="L28363" s="1715"/>
    </row>
    <row r="28364" spans="11:12" ht="15" customHeight="1">
      <c r="K28364" s="1715"/>
      <c r="L28364" s="1715"/>
    </row>
    <row r="28365" spans="11:12" ht="15" customHeight="1">
      <c r="K28365" s="1715"/>
      <c r="L28365" s="1715"/>
    </row>
    <row r="28366" spans="11:12" ht="15" customHeight="1">
      <c r="K28366" s="1715"/>
      <c r="L28366" s="1715"/>
    </row>
    <row r="28367" spans="11:12" ht="15" customHeight="1">
      <c r="K28367" s="1715"/>
      <c r="L28367" s="1715"/>
    </row>
    <row r="28368" spans="11:12" ht="15" customHeight="1">
      <c r="K28368" s="1715"/>
      <c r="L28368" s="1715"/>
    </row>
    <row r="28369" spans="11:12" ht="15" customHeight="1">
      <c r="K28369" s="1715"/>
      <c r="L28369" s="1715"/>
    </row>
    <row r="28370" spans="11:12" ht="15" customHeight="1">
      <c r="K28370" s="1715"/>
      <c r="L28370" s="1715"/>
    </row>
    <row r="28371" spans="11:12" ht="15" customHeight="1">
      <c r="K28371" s="1715"/>
      <c r="L28371" s="1715"/>
    </row>
    <row r="28372" spans="11:12" ht="15" customHeight="1">
      <c r="K28372" s="1715"/>
      <c r="L28372" s="1715"/>
    </row>
    <row r="28373" spans="11:12" ht="15" customHeight="1">
      <c r="K28373" s="1715"/>
      <c r="L28373" s="1715"/>
    </row>
    <row r="28374" spans="11:12" ht="15" customHeight="1">
      <c r="K28374" s="1715"/>
      <c r="L28374" s="1715"/>
    </row>
    <row r="28375" spans="11:12" ht="15" customHeight="1">
      <c r="K28375" s="1715"/>
      <c r="L28375" s="1715"/>
    </row>
    <row r="28376" spans="11:12" ht="15" customHeight="1">
      <c r="K28376" s="1715"/>
      <c r="L28376" s="1715"/>
    </row>
    <row r="28377" spans="11:12" ht="15" customHeight="1">
      <c r="K28377" s="1715"/>
      <c r="L28377" s="1715"/>
    </row>
    <row r="28378" spans="11:12" ht="15" customHeight="1">
      <c r="K28378" s="1715"/>
      <c r="L28378" s="1715"/>
    </row>
    <row r="28379" spans="11:12" ht="15" customHeight="1">
      <c r="K28379" s="1715"/>
      <c r="L28379" s="1715"/>
    </row>
    <row r="28380" spans="11:12" ht="15" customHeight="1">
      <c r="K28380" s="1715"/>
      <c r="L28380" s="1715"/>
    </row>
    <row r="28381" spans="11:12" ht="15" customHeight="1">
      <c r="K28381" s="1715"/>
      <c r="L28381" s="1715"/>
    </row>
    <row r="28382" spans="11:12" ht="15" customHeight="1">
      <c r="K28382" s="1715"/>
      <c r="L28382" s="1715"/>
    </row>
    <row r="28383" spans="11:12" ht="15" customHeight="1">
      <c r="K28383" s="1715"/>
      <c r="L28383" s="1715"/>
    </row>
    <row r="28384" spans="11:12" ht="15" customHeight="1">
      <c r="K28384" s="1715"/>
      <c r="L28384" s="1715"/>
    </row>
    <row r="28385" spans="11:12" ht="15" customHeight="1">
      <c r="K28385" s="1715"/>
      <c r="L28385" s="1715"/>
    </row>
    <row r="28386" spans="11:12" ht="15" customHeight="1">
      <c r="K28386" s="1715"/>
      <c r="L28386" s="1715"/>
    </row>
    <row r="28387" spans="11:12" ht="15" customHeight="1">
      <c r="K28387" s="1715"/>
      <c r="L28387" s="1715"/>
    </row>
    <row r="28388" spans="11:12" ht="15" customHeight="1">
      <c r="K28388" s="1715"/>
      <c r="L28388" s="1715"/>
    </row>
    <row r="28389" spans="11:12" ht="15" customHeight="1">
      <c r="K28389" s="1715"/>
      <c r="L28389" s="1715"/>
    </row>
    <row r="28390" spans="11:12" ht="15" customHeight="1">
      <c r="K28390" s="1715"/>
      <c r="L28390" s="1715"/>
    </row>
    <row r="28391" spans="11:12" ht="15" customHeight="1">
      <c r="K28391" s="1715"/>
      <c r="L28391" s="1715"/>
    </row>
    <row r="28392" spans="11:12" ht="15" customHeight="1">
      <c r="K28392" s="1715"/>
      <c r="L28392" s="1715"/>
    </row>
    <row r="28393" spans="11:12" ht="15" customHeight="1">
      <c r="K28393" s="1715"/>
      <c r="L28393" s="1715"/>
    </row>
    <row r="28394" spans="11:12" ht="15" customHeight="1">
      <c r="K28394" s="1715"/>
      <c r="L28394" s="1715"/>
    </row>
    <row r="28395" spans="11:12" ht="15" customHeight="1">
      <c r="K28395" s="1715"/>
      <c r="L28395" s="1715"/>
    </row>
    <row r="28396" spans="11:12" ht="15" customHeight="1">
      <c r="K28396" s="1715"/>
      <c r="L28396" s="1715"/>
    </row>
    <row r="28397" spans="11:12" ht="15" customHeight="1">
      <c r="K28397" s="1715"/>
      <c r="L28397" s="1715"/>
    </row>
    <row r="28398" spans="11:12" ht="15" customHeight="1">
      <c r="K28398" s="1715"/>
      <c r="L28398" s="1715"/>
    </row>
    <row r="28399" spans="11:12" ht="15" customHeight="1">
      <c r="K28399" s="1715"/>
      <c r="L28399" s="1715"/>
    </row>
    <row r="28400" spans="11:12" ht="15" customHeight="1">
      <c r="K28400" s="1715"/>
      <c r="L28400" s="1715"/>
    </row>
    <row r="28401" spans="11:12" ht="15" customHeight="1">
      <c r="K28401" s="1715"/>
      <c r="L28401" s="1715"/>
    </row>
    <row r="28402" spans="11:12" ht="15" customHeight="1">
      <c r="K28402" s="1715"/>
      <c r="L28402" s="1715"/>
    </row>
    <row r="28403" spans="11:12" ht="15" customHeight="1">
      <c r="K28403" s="1715"/>
      <c r="L28403" s="1715"/>
    </row>
    <row r="28404" spans="11:12" ht="15" customHeight="1">
      <c r="K28404" s="1715"/>
      <c r="L28404" s="1715"/>
    </row>
    <row r="28405" spans="11:12" ht="15" customHeight="1">
      <c r="K28405" s="1715"/>
      <c r="L28405" s="1715"/>
    </row>
    <row r="28406" spans="11:12" ht="15" customHeight="1">
      <c r="K28406" s="1715"/>
      <c r="L28406" s="1715"/>
    </row>
    <row r="28407" spans="11:12" ht="15" customHeight="1">
      <c r="K28407" s="1715"/>
      <c r="L28407" s="1715"/>
    </row>
    <row r="28408" spans="11:12" ht="15" customHeight="1">
      <c r="K28408" s="1715"/>
      <c r="L28408" s="1715"/>
    </row>
    <row r="28409" spans="11:12" ht="15" customHeight="1">
      <c r="K28409" s="1715"/>
      <c r="L28409" s="1715"/>
    </row>
    <row r="28410" spans="11:12" ht="15" customHeight="1">
      <c r="K28410" s="1715"/>
      <c r="L28410" s="1715"/>
    </row>
    <row r="28411" spans="11:12" ht="15" customHeight="1">
      <c r="K28411" s="1715"/>
      <c r="L28411" s="1715"/>
    </row>
    <row r="28412" spans="11:12" ht="15" customHeight="1">
      <c r="K28412" s="1715"/>
      <c r="L28412" s="1715"/>
    </row>
    <row r="28413" spans="11:12" ht="15" customHeight="1">
      <c r="K28413" s="1715"/>
      <c r="L28413" s="1715"/>
    </row>
    <row r="28414" spans="11:12" ht="15" customHeight="1">
      <c r="K28414" s="1715"/>
      <c r="L28414" s="1715"/>
    </row>
    <row r="28415" spans="11:12" ht="15" customHeight="1">
      <c r="K28415" s="1715"/>
      <c r="L28415" s="1715"/>
    </row>
    <row r="28416" spans="11:12" ht="15" customHeight="1">
      <c r="K28416" s="1715"/>
      <c r="L28416" s="1715"/>
    </row>
    <row r="28417" spans="11:12" ht="15" customHeight="1">
      <c r="K28417" s="1715"/>
      <c r="L28417" s="1715"/>
    </row>
    <row r="28418" spans="11:12" ht="15" customHeight="1">
      <c r="K28418" s="1715"/>
      <c r="L28418" s="1715"/>
    </row>
    <row r="28419" spans="11:12" ht="15" customHeight="1">
      <c r="K28419" s="1715"/>
      <c r="L28419" s="1715"/>
    </row>
    <row r="28420" spans="11:12" ht="15" customHeight="1">
      <c r="K28420" s="1715"/>
      <c r="L28420" s="1715"/>
    </row>
    <row r="28421" spans="11:12" ht="15" customHeight="1">
      <c r="K28421" s="1715"/>
      <c r="L28421" s="1715"/>
    </row>
    <row r="28422" spans="11:12" ht="15" customHeight="1">
      <c r="K28422" s="1715"/>
      <c r="L28422" s="1715"/>
    </row>
    <row r="28423" spans="11:12" ht="15" customHeight="1">
      <c r="K28423" s="1715"/>
      <c r="L28423" s="1715"/>
    </row>
    <row r="28424" spans="11:12" ht="15" customHeight="1">
      <c r="K28424" s="1715"/>
      <c r="L28424" s="1715"/>
    </row>
    <row r="28425" spans="11:12" ht="15" customHeight="1">
      <c r="K28425" s="1715"/>
      <c r="L28425" s="1715"/>
    </row>
    <row r="28426" spans="11:12" ht="15" customHeight="1">
      <c r="K28426" s="1715"/>
      <c r="L28426" s="1715"/>
    </row>
    <row r="28427" spans="11:12" ht="15" customHeight="1">
      <c r="K28427" s="1715"/>
      <c r="L28427" s="1715"/>
    </row>
    <row r="28428" spans="11:12" ht="15" customHeight="1">
      <c r="K28428" s="1715"/>
      <c r="L28428" s="1715"/>
    </row>
    <row r="28429" spans="11:12" ht="15" customHeight="1">
      <c r="K28429" s="1715"/>
      <c r="L28429" s="1715"/>
    </row>
    <row r="28430" spans="11:12" ht="15" customHeight="1">
      <c r="K28430" s="1715"/>
      <c r="L28430" s="1715"/>
    </row>
    <row r="28431" spans="11:12" ht="15" customHeight="1">
      <c r="K28431" s="1715"/>
      <c r="L28431" s="1715"/>
    </row>
    <row r="28432" spans="11:12" ht="15" customHeight="1">
      <c r="K28432" s="1715"/>
      <c r="L28432" s="1715"/>
    </row>
    <row r="28433" spans="11:12" ht="15" customHeight="1">
      <c r="K28433" s="1715"/>
      <c r="L28433" s="1715"/>
    </row>
    <row r="28434" spans="11:12" ht="15" customHeight="1">
      <c r="K28434" s="1715"/>
      <c r="L28434" s="1715"/>
    </row>
    <row r="28435" spans="11:12" ht="15" customHeight="1">
      <c r="K28435" s="1715"/>
      <c r="L28435" s="1715"/>
    </row>
    <row r="28436" spans="11:12" ht="15" customHeight="1">
      <c r="K28436" s="1715"/>
      <c r="L28436" s="1715"/>
    </row>
    <row r="28437" spans="11:12" ht="15" customHeight="1">
      <c r="K28437" s="1715"/>
      <c r="L28437" s="1715"/>
    </row>
    <row r="28438" spans="11:12" ht="15" customHeight="1">
      <c r="K28438" s="1715"/>
      <c r="L28438" s="1715"/>
    </row>
    <row r="28439" spans="11:12" ht="15" customHeight="1">
      <c r="K28439" s="1715"/>
      <c r="L28439" s="1715"/>
    </row>
    <row r="28440" spans="11:12" ht="15" customHeight="1">
      <c r="K28440" s="1715"/>
      <c r="L28440" s="1715"/>
    </row>
    <row r="28441" spans="11:12" ht="15" customHeight="1">
      <c r="K28441" s="1715"/>
      <c r="L28441" s="1715"/>
    </row>
    <row r="28442" spans="11:12" ht="15" customHeight="1">
      <c r="K28442" s="1715"/>
      <c r="L28442" s="1715"/>
    </row>
    <row r="28443" spans="11:12" ht="15" customHeight="1">
      <c r="K28443" s="1715"/>
      <c r="L28443" s="1715"/>
    </row>
    <row r="28444" spans="11:12" ht="15" customHeight="1">
      <c r="K28444" s="1715"/>
      <c r="L28444" s="1715"/>
    </row>
    <row r="28445" spans="11:12" ht="15" customHeight="1">
      <c r="K28445" s="1715"/>
      <c r="L28445" s="1715"/>
    </row>
    <row r="28446" spans="11:12" ht="15" customHeight="1">
      <c r="K28446" s="1715"/>
      <c r="L28446" s="1715"/>
    </row>
    <row r="28447" spans="11:12" ht="15" customHeight="1">
      <c r="K28447" s="1715"/>
      <c r="L28447" s="1715"/>
    </row>
    <row r="28448" spans="11:12" ht="15" customHeight="1">
      <c r="K28448" s="1715"/>
      <c r="L28448" s="1715"/>
    </row>
    <row r="28449" spans="11:12" ht="15" customHeight="1">
      <c r="K28449" s="1715"/>
      <c r="L28449" s="1715"/>
    </row>
    <row r="28450" spans="11:12" ht="15" customHeight="1">
      <c r="K28450" s="1715"/>
      <c r="L28450" s="1715"/>
    </row>
    <row r="28451" spans="11:12" ht="15" customHeight="1">
      <c r="K28451" s="1715"/>
      <c r="L28451" s="1715"/>
    </row>
    <row r="28452" spans="11:12" ht="15" customHeight="1">
      <c r="K28452" s="1715"/>
      <c r="L28452" s="1715"/>
    </row>
    <row r="28453" spans="11:12" ht="15" customHeight="1">
      <c r="K28453" s="1715"/>
      <c r="L28453" s="1715"/>
    </row>
    <row r="28454" spans="11:12" ht="15" customHeight="1">
      <c r="K28454" s="1715"/>
      <c r="L28454" s="1715"/>
    </row>
    <row r="28455" spans="11:12" ht="15" customHeight="1">
      <c r="K28455" s="1715"/>
      <c r="L28455" s="1715"/>
    </row>
    <row r="28456" spans="11:12" ht="15" customHeight="1">
      <c r="K28456" s="1715"/>
      <c r="L28456" s="1715"/>
    </row>
    <row r="28457" spans="11:12" ht="15" customHeight="1">
      <c r="K28457" s="1715"/>
      <c r="L28457" s="1715"/>
    </row>
    <row r="28458" spans="11:12" ht="15" customHeight="1">
      <c r="K28458" s="1715"/>
      <c r="L28458" s="1715"/>
    </row>
    <row r="28459" spans="11:12" ht="15" customHeight="1">
      <c r="K28459" s="1715"/>
      <c r="L28459" s="1715"/>
    </row>
    <row r="28460" spans="11:12" ht="15" customHeight="1">
      <c r="K28460" s="1715"/>
      <c r="L28460" s="1715"/>
    </row>
    <row r="28461" spans="11:12" ht="15" customHeight="1">
      <c r="K28461" s="1715"/>
      <c r="L28461" s="1715"/>
    </row>
    <row r="28462" spans="11:12" ht="15" customHeight="1">
      <c r="K28462" s="1715"/>
      <c r="L28462" s="1715"/>
    </row>
    <row r="28463" spans="11:12" ht="15" customHeight="1">
      <c r="K28463" s="1715"/>
      <c r="L28463" s="1715"/>
    </row>
    <row r="28464" spans="11:12" ht="15" customHeight="1">
      <c r="K28464" s="1715"/>
      <c r="L28464" s="1715"/>
    </row>
    <row r="28465" spans="11:12" ht="15" customHeight="1">
      <c r="K28465" s="1715"/>
      <c r="L28465" s="1715"/>
    </row>
    <row r="28466" spans="11:12" ht="15" customHeight="1">
      <c r="K28466" s="1715"/>
      <c r="L28466" s="1715"/>
    </row>
    <row r="28467" spans="11:12" ht="15" customHeight="1">
      <c r="K28467" s="1715"/>
      <c r="L28467" s="1715"/>
    </row>
    <row r="28468" spans="11:12" ht="15" customHeight="1">
      <c r="K28468" s="1715"/>
      <c r="L28468" s="1715"/>
    </row>
    <row r="28469" spans="11:12" ht="15" customHeight="1">
      <c r="K28469" s="1715"/>
      <c r="L28469" s="1715"/>
    </row>
    <row r="28470" spans="11:12" ht="15" customHeight="1">
      <c r="K28470" s="1715"/>
      <c r="L28470" s="1715"/>
    </row>
    <row r="28471" spans="11:12" ht="15" customHeight="1">
      <c r="K28471" s="1715"/>
      <c r="L28471" s="1715"/>
    </row>
    <row r="28472" spans="11:12" ht="15" customHeight="1">
      <c r="K28472" s="1715"/>
      <c r="L28472" s="1715"/>
    </row>
    <row r="28473" spans="11:12" ht="15" customHeight="1">
      <c r="K28473" s="1715"/>
      <c r="L28473" s="1715"/>
    </row>
    <row r="28474" spans="11:12" ht="15" customHeight="1">
      <c r="K28474" s="1715"/>
      <c r="L28474" s="1715"/>
    </row>
    <row r="28475" spans="11:12" ht="15" customHeight="1">
      <c r="K28475" s="1715"/>
      <c r="L28475" s="1715"/>
    </row>
    <row r="28476" spans="11:12" ht="15" customHeight="1">
      <c r="K28476" s="1715"/>
      <c r="L28476" s="1715"/>
    </row>
    <row r="28477" spans="11:12" ht="15" customHeight="1">
      <c r="K28477" s="1715"/>
      <c r="L28477" s="1715"/>
    </row>
    <row r="28478" spans="11:12" ht="15" customHeight="1">
      <c r="K28478" s="1715"/>
      <c r="L28478" s="1715"/>
    </row>
    <row r="28479" spans="11:12" ht="15" customHeight="1">
      <c r="K28479" s="1715"/>
      <c r="L28479" s="1715"/>
    </row>
    <row r="28480" spans="11:12" ht="15" customHeight="1">
      <c r="K28480" s="1715"/>
      <c r="L28480" s="1715"/>
    </row>
    <row r="28481" spans="11:12" ht="15" customHeight="1">
      <c r="K28481" s="1715"/>
      <c r="L28481" s="1715"/>
    </row>
    <row r="28482" spans="11:12" ht="15" customHeight="1">
      <c r="K28482" s="1715"/>
      <c r="L28482" s="1715"/>
    </row>
    <row r="28483" spans="11:12" ht="15" customHeight="1">
      <c r="K28483" s="1715"/>
      <c r="L28483" s="1715"/>
    </row>
    <row r="28484" spans="11:12" ht="15" customHeight="1">
      <c r="K28484" s="1715"/>
      <c r="L28484" s="1715"/>
    </row>
    <row r="28485" spans="11:12" ht="15" customHeight="1">
      <c r="K28485" s="1715"/>
      <c r="L28485" s="1715"/>
    </row>
    <row r="28486" spans="11:12" ht="15" customHeight="1">
      <c r="K28486" s="1715"/>
      <c r="L28486" s="1715"/>
    </row>
    <row r="28487" spans="11:12" ht="15" customHeight="1">
      <c r="K28487" s="1715"/>
      <c r="L28487" s="1715"/>
    </row>
    <row r="28488" spans="11:12" ht="15" customHeight="1">
      <c r="K28488" s="1715"/>
      <c r="L28488" s="1715"/>
    </row>
    <row r="28489" spans="11:12" ht="15" customHeight="1">
      <c r="K28489" s="1715"/>
      <c r="L28489" s="1715"/>
    </row>
    <row r="28490" spans="11:12" ht="15" customHeight="1">
      <c r="K28490" s="1715"/>
      <c r="L28490" s="1715"/>
    </row>
    <row r="28491" spans="11:12" ht="15" customHeight="1">
      <c r="K28491" s="1715"/>
      <c r="L28491" s="1715"/>
    </row>
    <row r="28492" spans="11:12" ht="15" customHeight="1">
      <c r="K28492" s="1715"/>
      <c r="L28492" s="1715"/>
    </row>
    <row r="28493" spans="11:12" ht="15" customHeight="1">
      <c r="K28493" s="1715"/>
      <c r="L28493" s="1715"/>
    </row>
    <row r="28494" spans="11:12" ht="15" customHeight="1">
      <c r="K28494" s="1715"/>
      <c r="L28494" s="1715"/>
    </row>
    <row r="28495" spans="11:12" ht="15" customHeight="1">
      <c r="K28495" s="1715"/>
      <c r="L28495" s="1715"/>
    </row>
    <row r="28496" spans="11:12" ht="15" customHeight="1">
      <c r="K28496" s="1715"/>
      <c r="L28496" s="1715"/>
    </row>
    <row r="28497" spans="11:12" ht="15" customHeight="1">
      <c r="K28497" s="1715"/>
      <c r="L28497" s="1715"/>
    </row>
    <row r="28498" spans="11:12" ht="15" customHeight="1">
      <c r="K28498" s="1715"/>
      <c r="L28498" s="1715"/>
    </row>
    <row r="28499" spans="11:12" ht="15" customHeight="1">
      <c r="K28499" s="1715"/>
      <c r="L28499" s="1715"/>
    </row>
    <row r="28500" spans="11:12" ht="15" customHeight="1">
      <c r="K28500" s="1715"/>
      <c r="L28500" s="1715"/>
    </row>
    <row r="28501" spans="11:12" ht="15" customHeight="1">
      <c r="K28501" s="1715"/>
      <c r="L28501" s="1715"/>
    </row>
    <row r="28502" spans="11:12" ht="15" customHeight="1">
      <c r="K28502" s="1715"/>
      <c r="L28502" s="1715"/>
    </row>
    <row r="28503" spans="11:12" ht="15" customHeight="1">
      <c r="K28503" s="1715"/>
      <c r="L28503" s="1715"/>
    </row>
    <row r="28504" spans="11:12" ht="15" customHeight="1">
      <c r="K28504" s="1715"/>
      <c r="L28504" s="1715"/>
    </row>
    <row r="28505" spans="11:12" ht="15" customHeight="1">
      <c r="K28505" s="1715"/>
      <c r="L28505" s="1715"/>
    </row>
    <row r="28506" spans="11:12" ht="15" customHeight="1">
      <c r="K28506" s="1715"/>
      <c r="L28506" s="1715"/>
    </row>
    <row r="28507" spans="11:12" ht="15" customHeight="1">
      <c r="K28507" s="1715"/>
      <c r="L28507" s="1715"/>
    </row>
    <row r="28508" spans="11:12" ht="15" customHeight="1">
      <c r="K28508" s="1715"/>
      <c r="L28508" s="1715"/>
    </row>
    <row r="28509" spans="11:12" ht="15" customHeight="1">
      <c r="K28509" s="1715"/>
      <c r="L28509" s="1715"/>
    </row>
    <row r="28510" spans="11:12" ht="15" customHeight="1">
      <c r="K28510" s="1715"/>
      <c r="L28510" s="1715"/>
    </row>
    <row r="28511" spans="11:12" ht="15" customHeight="1">
      <c r="K28511" s="1715"/>
      <c r="L28511" s="1715"/>
    </row>
    <row r="28512" spans="11:12" ht="15" customHeight="1">
      <c r="K28512" s="1715"/>
      <c r="L28512" s="1715"/>
    </row>
    <row r="28513" spans="11:12" ht="15" customHeight="1">
      <c r="K28513" s="1715"/>
      <c r="L28513" s="1715"/>
    </row>
    <row r="28514" spans="11:12" ht="15" customHeight="1">
      <c r="K28514" s="1715"/>
      <c r="L28514" s="1715"/>
    </row>
    <row r="28515" spans="11:12" ht="15" customHeight="1">
      <c r="K28515" s="1715"/>
      <c r="L28515" s="1715"/>
    </row>
    <row r="28516" spans="11:12" ht="15" customHeight="1">
      <c r="K28516" s="1715"/>
      <c r="L28516" s="1715"/>
    </row>
    <row r="28517" spans="11:12" ht="15" customHeight="1">
      <c r="K28517" s="1715"/>
      <c r="L28517" s="1715"/>
    </row>
    <row r="28518" spans="11:12" ht="15" customHeight="1">
      <c r="K28518" s="1715"/>
      <c r="L28518" s="1715"/>
    </row>
    <row r="28519" spans="11:12" ht="15" customHeight="1">
      <c r="K28519" s="1715"/>
      <c r="L28519" s="1715"/>
    </row>
    <row r="28520" spans="11:12" ht="15" customHeight="1">
      <c r="K28520" s="1715"/>
      <c r="L28520" s="1715"/>
    </row>
    <row r="28521" spans="11:12" ht="15" customHeight="1">
      <c r="K28521" s="1715"/>
      <c r="L28521" s="1715"/>
    </row>
    <row r="28522" spans="11:12" ht="15" customHeight="1">
      <c r="K28522" s="1715"/>
      <c r="L28522" s="1715"/>
    </row>
    <row r="28523" spans="11:12" ht="15" customHeight="1">
      <c r="K28523" s="1715"/>
      <c r="L28523" s="1715"/>
    </row>
    <row r="28524" spans="11:12" ht="15" customHeight="1">
      <c r="K28524" s="1715"/>
      <c r="L28524" s="1715"/>
    </row>
    <row r="28525" spans="11:12" ht="15" customHeight="1">
      <c r="K28525" s="1715"/>
      <c r="L28525" s="1715"/>
    </row>
    <row r="28526" spans="11:12" ht="15" customHeight="1">
      <c r="K28526" s="1715"/>
      <c r="L28526" s="1715"/>
    </row>
    <row r="28527" spans="11:12" ht="15" customHeight="1">
      <c r="K28527" s="1715"/>
      <c r="L28527" s="1715"/>
    </row>
    <row r="28528" spans="11:12" ht="15" customHeight="1">
      <c r="K28528" s="1715"/>
      <c r="L28528" s="1715"/>
    </row>
    <row r="28529" spans="11:12" ht="15" customHeight="1">
      <c r="K28529" s="1715"/>
      <c r="L28529" s="1715"/>
    </row>
    <row r="28530" spans="11:12" ht="15" customHeight="1">
      <c r="K28530" s="1715"/>
      <c r="L28530" s="1715"/>
    </row>
    <row r="28531" spans="11:12" ht="15" customHeight="1">
      <c r="K28531" s="1715"/>
      <c r="L28531" s="1715"/>
    </row>
    <row r="28532" spans="11:12" ht="15" customHeight="1">
      <c r="K28532" s="1715"/>
      <c r="L28532" s="1715"/>
    </row>
    <row r="28533" spans="11:12" ht="15" customHeight="1">
      <c r="K28533" s="1715"/>
      <c r="L28533" s="1715"/>
    </row>
    <row r="28534" spans="11:12" ht="15" customHeight="1">
      <c r="K28534" s="1715"/>
      <c r="L28534" s="1715"/>
    </row>
    <row r="28535" spans="11:12" ht="15" customHeight="1">
      <c r="K28535" s="1715"/>
      <c r="L28535" s="1715"/>
    </row>
    <row r="28536" spans="11:12" ht="15" customHeight="1">
      <c r="K28536" s="1715"/>
      <c r="L28536" s="1715"/>
    </row>
    <row r="28537" spans="11:12" ht="15" customHeight="1">
      <c r="K28537" s="1715"/>
      <c r="L28537" s="1715"/>
    </row>
    <row r="28538" spans="11:12" ht="15" customHeight="1">
      <c r="K28538" s="1715"/>
      <c r="L28538" s="1715"/>
    </row>
    <row r="28539" spans="11:12" ht="15" customHeight="1">
      <c r="K28539" s="1715"/>
      <c r="L28539" s="1715"/>
    </row>
    <row r="28540" spans="11:12" ht="15" customHeight="1">
      <c r="K28540" s="1715"/>
      <c r="L28540" s="1715"/>
    </row>
    <row r="28541" spans="11:12" ht="15" customHeight="1">
      <c r="K28541" s="1715"/>
      <c r="L28541" s="1715"/>
    </row>
    <row r="28542" spans="11:12" ht="15" customHeight="1">
      <c r="K28542" s="1715"/>
      <c r="L28542" s="1715"/>
    </row>
    <row r="28543" spans="11:12" ht="15" customHeight="1">
      <c r="K28543" s="1715"/>
      <c r="L28543" s="1715"/>
    </row>
    <row r="28544" spans="11:12" ht="15" customHeight="1">
      <c r="K28544" s="1715"/>
      <c r="L28544" s="1715"/>
    </row>
    <row r="28545" spans="11:12" ht="15" customHeight="1">
      <c r="K28545" s="1715"/>
      <c r="L28545" s="1715"/>
    </row>
    <row r="28546" spans="11:12" ht="15" customHeight="1">
      <c r="K28546" s="1715"/>
      <c r="L28546" s="1715"/>
    </row>
    <row r="28547" spans="11:12" ht="15" customHeight="1">
      <c r="K28547" s="1715"/>
      <c r="L28547" s="1715"/>
    </row>
    <row r="28548" spans="11:12" ht="15" customHeight="1">
      <c r="K28548" s="1715"/>
      <c r="L28548" s="1715"/>
    </row>
    <row r="28549" spans="11:12" ht="15" customHeight="1">
      <c r="K28549" s="1715"/>
      <c r="L28549" s="1715"/>
    </row>
    <row r="28550" spans="11:12" ht="15" customHeight="1">
      <c r="K28550" s="1715"/>
      <c r="L28550" s="1715"/>
    </row>
    <row r="28551" spans="11:12" ht="15" customHeight="1">
      <c r="K28551" s="1715"/>
      <c r="L28551" s="1715"/>
    </row>
    <row r="28552" spans="11:12" ht="15" customHeight="1">
      <c r="K28552" s="1715"/>
      <c r="L28552" s="1715"/>
    </row>
    <row r="28553" spans="11:12" ht="15" customHeight="1">
      <c r="K28553" s="1715"/>
      <c r="L28553" s="1715"/>
    </row>
    <row r="28554" spans="11:12" ht="15" customHeight="1">
      <c r="K28554" s="1715"/>
      <c r="L28554" s="1715"/>
    </row>
    <row r="28555" spans="11:12" ht="15" customHeight="1">
      <c r="K28555" s="1715"/>
      <c r="L28555" s="1715"/>
    </row>
    <row r="28556" spans="11:12" ht="15" customHeight="1">
      <c r="K28556" s="1715"/>
      <c r="L28556" s="1715"/>
    </row>
    <row r="28557" spans="11:12" ht="15" customHeight="1">
      <c r="K28557" s="1715"/>
      <c r="L28557" s="1715"/>
    </row>
    <row r="28558" spans="11:12" ht="15" customHeight="1">
      <c r="K28558" s="1715"/>
      <c r="L28558" s="1715"/>
    </row>
    <row r="28559" spans="11:12" ht="15" customHeight="1">
      <c r="K28559" s="1715"/>
      <c r="L28559" s="1715"/>
    </row>
    <row r="28560" spans="11:12" ht="15" customHeight="1">
      <c r="K28560" s="1715"/>
      <c r="L28560" s="1715"/>
    </row>
    <row r="28561" spans="11:12" ht="15" customHeight="1">
      <c r="K28561" s="1715"/>
      <c r="L28561" s="1715"/>
    </row>
    <row r="28562" spans="11:12" ht="15" customHeight="1">
      <c r="K28562" s="1715"/>
      <c r="L28562" s="1715"/>
    </row>
    <row r="28563" spans="11:12" ht="15" customHeight="1">
      <c r="K28563" s="1715"/>
      <c r="L28563" s="1715"/>
    </row>
    <row r="28564" spans="11:12" ht="15" customHeight="1">
      <c r="K28564" s="1715"/>
      <c r="L28564" s="1715"/>
    </row>
    <row r="28565" spans="11:12" ht="15" customHeight="1">
      <c r="K28565" s="1715"/>
      <c r="L28565" s="1715"/>
    </row>
    <row r="28566" spans="11:12" ht="15" customHeight="1">
      <c r="K28566" s="1715"/>
      <c r="L28566" s="1715"/>
    </row>
    <row r="28567" spans="11:12" ht="15" customHeight="1">
      <c r="K28567" s="1715"/>
      <c r="L28567" s="1715"/>
    </row>
    <row r="28568" spans="11:12" ht="15" customHeight="1">
      <c r="K28568" s="1715"/>
      <c r="L28568" s="1715"/>
    </row>
    <row r="28569" spans="11:12" ht="15" customHeight="1">
      <c r="K28569" s="1715"/>
      <c r="L28569" s="1715"/>
    </row>
    <row r="28570" spans="11:12" ht="15" customHeight="1">
      <c r="K28570" s="1715"/>
      <c r="L28570" s="1715"/>
    </row>
    <row r="28571" spans="11:12" ht="15" customHeight="1">
      <c r="K28571" s="1715"/>
      <c r="L28571" s="1715"/>
    </row>
    <row r="28572" spans="11:12" ht="15" customHeight="1">
      <c r="K28572" s="1715"/>
      <c r="L28572" s="1715"/>
    </row>
    <row r="28573" spans="11:12" ht="15" customHeight="1">
      <c r="K28573" s="1715"/>
      <c r="L28573" s="1715"/>
    </row>
    <row r="28574" spans="11:12" ht="15" customHeight="1">
      <c r="K28574" s="1715"/>
      <c r="L28574" s="1715"/>
    </row>
    <row r="28575" spans="11:12" ht="15" customHeight="1">
      <c r="K28575" s="1715"/>
      <c r="L28575" s="1715"/>
    </row>
    <row r="28576" spans="11:12" ht="15" customHeight="1">
      <c r="K28576" s="1715"/>
      <c r="L28576" s="1715"/>
    </row>
    <row r="28577" spans="11:12" ht="15" customHeight="1">
      <c r="K28577" s="1715"/>
      <c r="L28577" s="1715"/>
    </row>
    <row r="28578" spans="11:12" ht="15" customHeight="1">
      <c r="K28578" s="1715"/>
      <c r="L28578" s="1715"/>
    </row>
    <row r="28579" spans="11:12" ht="15" customHeight="1">
      <c r="K28579" s="1715"/>
      <c r="L28579" s="1715"/>
    </row>
    <row r="28580" spans="11:12" ht="15" customHeight="1">
      <c r="K28580" s="1715"/>
      <c r="L28580" s="1715"/>
    </row>
    <row r="28581" spans="11:12" ht="15" customHeight="1">
      <c r="K28581" s="1715"/>
      <c r="L28581" s="1715"/>
    </row>
    <row r="28582" spans="11:12" ht="15" customHeight="1">
      <c r="K28582" s="1715"/>
      <c r="L28582" s="1715"/>
    </row>
    <row r="28583" spans="11:12" ht="15" customHeight="1">
      <c r="K28583" s="1715"/>
      <c r="L28583" s="1715"/>
    </row>
    <row r="28584" spans="11:12" ht="15" customHeight="1">
      <c r="K28584" s="1715"/>
      <c r="L28584" s="1715"/>
    </row>
    <row r="28585" spans="11:12" ht="15" customHeight="1">
      <c r="K28585" s="1715"/>
      <c r="L28585" s="1715"/>
    </row>
    <row r="28586" spans="11:12" ht="15" customHeight="1">
      <c r="K28586" s="1715"/>
      <c r="L28586" s="1715"/>
    </row>
    <row r="28587" spans="11:12" ht="15" customHeight="1">
      <c r="K28587" s="1715"/>
      <c r="L28587" s="1715"/>
    </row>
    <row r="28588" spans="11:12" ht="15" customHeight="1">
      <c r="K28588" s="1715"/>
      <c r="L28588" s="1715"/>
    </row>
    <row r="28589" spans="11:12" ht="15" customHeight="1">
      <c r="K28589" s="1715"/>
      <c r="L28589" s="1715"/>
    </row>
    <row r="28590" spans="11:12" ht="15" customHeight="1">
      <c r="K28590" s="1715"/>
      <c r="L28590" s="1715"/>
    </row>
    <row r="28591" spans="11:12" ht="15" customHeight="1">
      <c r="K28591" s="1715"/>
      <c r="L28591" s="1715"/>
    </row>
    <row r="28592" spans="11:12" ht="15" customHeight="1">
      <c r="K28592" s="1715"/>
      <c r="L28592" s="1715"/>
    </row>
    <row r="28593" spans="11:12" ht="15" customHeight="1">
      <c r="K28593" s="1715"/>
      <c r="L28593" s="1715"/>
    </row>
    <row r="28594" spans="11:12" ht="15" customHeight="1">
      <c r="K28594" s="1715"/>
      <c r="L28594" s="1715"/>
    </row>
    <row r="28595" spans="11:12" ht="15" customHeight="1">
      <c r="K28595" s="1715"/>
      <c r="L28595" s="1715"/>
    </row>
    <row r="28596" spans="11:12" ht="15" customHeight="1">
      <c r="K28596" s="1715"/>
      <c r="L28596" s="1715"/>
    </row>
    <row r="28597" spans="11:12" ht="15" customHeight="1">
      <c r="K28597" s="1715"/>
      <c r="L28597" s="1715"/>
    </row>
    <row r="28598" spans="11:12" ht="15" customHeight="1">
      <c r="K28598" s="1715"/>
      <c r="L28598" s="1715"/>
    </row>
    <row r="28599" spans="11:12" ht="15" customHeight="1">
      <c r="K28599" s="1715"/>
      <c r="L28599" s="1715"/>
    </row>
    <row r="28600" spans="11:12" ht="15" customHeight="1">
      <c r="K28600" s="1715"/>
      <c r="L28600" s="1715"/>
    </row>
    <row r="28601" spans="11:12" ht="15" customHeight="1">
      <c r="K28601" s="1715"/>
      <c r="L28601" s="1715"/>
    </row>
    <row r="28602" spans="11:12" ht="15" customHeight="1">
      <c r="K28602" s="1715"/>
      <c r="L28602" s="1715"/>
    </row>
    <row r="28603" spans="11:12" ht="15" customHeight="1">
      <c r="K28603" s="1715"/>
      <c r="L28603" s="1715"/>
    </row>
    <row r="28604" spans="11:12" ht="15" customHeight="1">
      <c r="K28604" s="1715"/>
      <c r="L28604" s="1715"/>
    </row>
    <row r="28605" spans="11:12" ht="15" customHeight="1">
      <c r="K28605" s="1715"/>
      <c r="L28605" s="1715"/>
    </row>
    <row r="28606" spans="11:12" ht="15" customHeight="1">
      <c r="K28606" s="1715"/>
      <c r="L28606" s="1715"/>
    </row>
    <row r="28607" spans="11:12" ht="15" customHeight="1">
      <c r="K28607" s="1715"/>
      <c r="L28607" s="1715"/>
    </row>
    <row r="28608" spans="11:12" ht="15" customHeight="1">
      <c r="K28608" s="1715"/>
      <c r="L28608" s="1715"/>
    </row>
    <row r="28609" spans="11:12" ht="15" customHeight="1">
      <c r="K28609" s="1715"/>
      <c r="L28609" s="1715"/>
    </row>
    <row r="28610" spans="11:12" ht="15" customHeight="1">
      <c r="K28610" s="1715"/>
      <c r="L28610" s="1715"/>
    </row>
    <row r="28611" spans="11:12" ht="15" customHeight="1">
      <c r="K28611" s="1715"/>
      <c r="L28611" s="1715"/>
    </row>
    <row r="28612" spans="11:12" ht="15" customHeight="1">
      <c r="K28612" s="1715"/>
      <c r="L28612" s="1715"/>
    </row>
    <row r="28613" spans="11:12" ht="15" customHeight="1">
      <c r="K28613" s="1715"/>
      <c r="L28613" s="1715"/>
    </row>
    <row r="28614" spans="11:12" ht="15" customHeight="1">
      <c r="K28614" s="1715"/>
      <c r="L28614" s="1715"/>
    </row>
    <row r="28615" spans="11:12" ht="15" customHeight="1">
      <c r="K28615" s="1715"/>
      <c r="L28615" s="1715"/>
    </row>
    <row r="28616" spans="11:12" ht="15" customHeight="1">
      <c r="K28616" s="1715"/>
      <c r="L28616" s="1715"/>
    </row>
    <row r="28617" spans="11:12" ht="15" customHeight="1">
      <c r="K28617" s="1715"/>
      <c r="L28617" s="1715"/>
    </row>
    <row r="28618" spans="11:12" ht="15" customHeight="1">
      <c r="K28618" s="1715"/>
      <c r="L28618" s="1715"/>
    </row>
    <row r="28619" spans="11:12" ht="15" customHeight="1">
      <c r="K28619" s="1715"/>
      <c r="L28619" s="1715"/>
    </row>
    <row r="28620" spans="11:12" ht="15" customHeight="1">
      <c r="K28620" s="1715"/>
      <c r="L28620" s="1715"/>
    </row>
    <row r="28621" spans="11:12" ht="15" customHeight="1">
      <c r="K28621" s="1715"/>
      <c r="L28621" s="1715"/>
    </row>
    <row r="28622" spans="11:12" ht="15" customHeight="1">
      <c r="K28622" s="1715"/>
      <c r="L28622" s="1715"/>
    </row>
    <row r="28623" spans="11:12" ht="15" customHeight="1">
      <c r="K28623" s="1715"/>
      <c r="L28623" s="1715"/>
    </row>
    <row r="28624" spans="11:12" ht="15" customHeight="1">
      <c r="K28624" s="1715"/>
      <c r="L28624" s="1715"/>
    </row>
    <row r="28625" spans="11:12" ht="15" customHeight="1">
      <c r="K28625" s="1715"/>
      <c r="L28625" s="1715"/>
    </row>
    <row r="28626" spans="11:12" ht="15" customHeight="1">
      <c r="K28626" s="1715"/>
      <c r="L28626" s="1715"/>
    </row>
    <row r="28627" spans="11:12" ht="15" customHeight="1">
      <c r="K28627" s="1715"/>
      <c r="L28627" s="1715"/>
    </row>
    <row r="28628" spans="11:12" ht="15" customHeight="1">
      <c r="K28628" s="1715"/>
      <c r="L28628" s="1715"/>
    </row>
    <row r="28629" spans="11:12" ht="15" customHeight="1">
      <c r="K28629" s="1715"/>
      <c r="L28629" s="1715"/>
    </row>
    <row r="28630" spans="11:12" ht="15" customHeight="1">
      <c r="K28630" s="1715"/>
      <c r="L28630" s="1715"/>
    </row>
    <row r="28631" spans="11:12" ht="15" customHeight="1">
      <c r="K28631" s="1715"/>
      <c r="L28631" s="1715"/>
    </row>
    <row r="28632" spans="11:12" ht="15" customHeight="1">
      <c r="K28632" s="1715"/>
      <c r="L28632" s="1715"/>
    </row>
    <row r="28633" spans="11:12" ht="15" customHeight="1">
      <c r="K28633" s="1715"/>
      <c r="L28633" s="1715"/>
    </row>
    <row r="28634" spans="11:12" ht="15" customHeight="1">
      <c r="K28634" s="1715"/>
      <c r="L28634" s="1715"/>
    </row>
    <row r="28635" spans="11:12" ht="15" customHeight="1">
      <c r="K28635" s="1715"/>
      <c r="L28635" s="1715"/>
    </row>
    <row r="28636" spans="11:12" ht="15" customHeight="1">
      <c r="K28636" s="1715"/>
      <c r="L28636" s="1715"/>
    </row>
    <row r="28637" spans="11:12" ht="15" customHeight="1">
      <c r="K28637" s="1715"/>
      <c r="L28637" s="1715"/>
    </row>
    <row r="28638" spans="11:12" ht="15" customHeight="1">
      <c r="K28638" s="1715"/>
      <c r="L28638" s="1715"/>
    </row>
    <row r="28639" spans="11:12" ht="15" customHeight="1">
      <c r="K28639" s="1715"/>
      <c r="L28639" s="1715"/>
    </row>
    <row r="28640" spans="11:12" ht="15" customHeight="1">
      <c r="K28640" s="1715"/>
      <c r="L28640" s="1715"/>
    </row>
    <row r="28641" spans="11:12" ht="15" customHeight="1">
      <c r="K28641" s="1715"/>
      <c r="L28641" s="1715"/>
    </row>
    <row r="28642" spans="11:12" ht="15" customHeight="1">
      <c r="K28642" s="1715"/>
      <c r="L28642" s="1715"/>
    </row>
    <row r="28643" spans="11:12" ht="15" customHeight="1">
      <c r="K28643" s="1715"/>
      <c r="L28643" s="1715"/>
    </row>
    <row r="28644" spans="11:12" ht="15" customHeight="1">
      <c r="K28644" s="1715"/>
      <c r="L28644" s="1715"/>
    </row>
    <row r="28645" spans="11:12" ht="15" customHeight="1">
      <c r="K28645" s="1715"/>
      <c r="L28645" s="1715"/>
    </row>
    <row r="28646" spans="11:12" ht="15" customHeight="1">
      <c r="K28646" s="1715"/>
      <c r="L28646" s="1715"/>
    </row>
    <row r="28647" spans="11:12" ht="15" customHeight="1">
      <c r="K28647" s="1715"/>
      <c r="L28647" s="1715"/>
    </row>
    <row r="28648" spans="11:12" ht="15" customHeight="1">
      <c r="K28648" s="1715"/>
      <c r="L28648" s="1715"/>
    </row>
    <row r="28649" spans="11:12" ht="15" customHeight="1">
      <c r="K28649" s="1715"/>
      <c r="L28649" s="1715"/>
    </row>
    <row r="28650" spans="11:12" ht="15" customHeight="1">
      <c r="K28650" s="1715"/>
      <c r="L28650" s="1715"/>
    </row>
    <row r="28651" spans="11:12" ht="15" customHeight="1">
      <c r="K28651" s="1715"/>
      <c r="L28651" s="1715"/>
    </row>
    <row r="28652" spans="11:12" ht="15" customHeight="1">
      <c r="K28652" s="1715"/>
      <c r="L28652" s="1715"/>
    </row>
    <row r="28653" spans="11:12" ht="15" customHeight="1">
      <c r="K28653" s="1715"/>
      <c r="L28653" s="1715"/>
    </row>
    <row r="28654" spans="11:12" ht="15" customHeight="1">
      <c r="K28654" s="1715"/>
      <c r="L28654" s="1715"/>
    </row>
    <row r="28655" spans="11:12" ht="15" customHeight="1">
      <c r="K28655" s="1715"/>
      <c r="L28655" s="1715"/>
    </row>
    <row r="28656" spans="11:12" ht="15" customHeight="1">
      <c r="K28656" s="1715"/>
      <c r="L28656" s="1715"/>
    </row>
    <row r="28657" spans="11:12" ht="15" customHeight="1">
      <c r="K28657" s="1715"/>
      <c r="L28657" s="1715"/>
    </row>
    <row r="28658" spans="11:12" ht="15" customHeight="1">
      <c r="K28658" s="1715"/>
      <c r="L28658" s="1715"/>
    </row>
    <row r="28659" spans="11:12" ht="15" customHeight="1">
      <c r="K28659" s="1715"/>
      <c r="L28659" s="1715"/>
    </row>
    <row r="28660" spans="11:12" ht="15" customHeight="1">
      <c r="K28660" s="1715"/>
      <c r="L28660" s="1715"/>
    </row>
    <row r="28661" spans="11:12" ht="15" customHeight="1">
      <c r="K28661" s="1715"/>
      <c r="L28661" s="1715"/>
    </row>
    <row r="28662" spans="11:12" ht="15" customHeight="1">
      <c r="K28662" s="1715"/>
      <c r="L28662" s="1715"/>
    </row>
    <row r="28663" spans="11:12" ht="15" customHeight="1">
      <c r="K28663" s="1715"/>
      <c r="L28663" s="1715"/>
    </row>
    <row r="28664" spans="11:12" ht="15" customHeight="1">
      <c r="K28664" s="1715"/>
      <c r="L28664" s="1715"/>
    </row>
    <row r="28665" spans="11:12" ht="15" customHeight="1">
      <c r="K28665" s="1715"/>
      <c r="L28665" s="1715"/>
    </row>
    <row r="28666" spans="11:12" ht="15" customHeight="1">
      <c r="K28666" s="1715"/>
      <c r="L28666" s="1715"/>
    </row>
    <row r="28667" spans="11:12" ht="15" customHeight="1">
      <c r="K28667" s="1715"/>
      <c r="L28667" s="1715"/>
    </row>
    <row r="28668" spans="11:12" ht="15" customHeight="1">
      <c r="K28668" s="1715"/>
      <c r="L28668" s="1715"/>
    </row>
    <row r="28669" spans="11:12" ht="15" customHeight="1">
      <c r="K28669" s="1715"/>
      <c r="L28669" s="1715"/>
    </row>
    <row r="28670" spans="11:12" ht="15" customHeight="1">
      <c r="K28670" s="1715"/>
      <c r="L28670" s="1715"/>
    </row>
    <row r="28671" spans="11:12" ht="15" customHeight="1">
      <c r="K28671" s="1715"/>
      <c r="L28671" s="1715"/>
    </row>
    <row r="28672" spans="11:12" ht="15" customHeight="1">
      <c r="K28672" s="1715"/>
      <c r="L28672" s="1715"/>
    </row>
    <row r="28673" spans="11:12" ht="15" customHeight="1">
      <c r="K28673" s="1715"/>
      <c r="L28673" s="1715"/>
    </row>
    <row r="28674" spans="11:12" ht="15" customHeight="1">
      <c r="K28674" s="1715"/>
      <c r="L28674" s="1715"/>
    </row>
    <row r="28675" spans="11:12" ht="15" customHeight="1">
      <c r="K28675" s="1715"/>
      <c r="L28675" s="1715"/>
    </row>
    <row r="28676" spans="11:12" ht="15" customHeight="1">
      <c r="K28676" s="1715"/>
      <c r="L28676" s="1715"/>
    </row>
    <row r="28677" spans="11:12" ht="15" customHeight="1">
      <c r="K28677" s="1715"/>
      <c r="L28677" s="1715"/>
    </row>
    <row r="28678" spans="11:12" ht="15" customHeight="1">
      <c r="K28678" s="1715"/>
      <c r="L28678" s="1715"/>
    </row>
    <row r="28679" spans="11:12" ht="15" customHeight="1">
      <c r="K28679" s="1715"/>
      <c r="L28679" s="1715"/>
    </row>
    <row r="28680" spans="11:12" ht="15" customHeight="1">
      <c r="K28680" s="1715"/>
      <c r="L28680" s="1715"/>
    </row>
    <row r="28681" spans="11:12" ht="15" customHeight="1">
      <c r="K28681" s="1715"/>
      <c r="L28681" s="1715"/>
    </row>
    <row r="28682" spans="11:12" ht="15" customHeight="1">
      <c r="K28682" s="1715"/>
      <c r="L28682" s="1715"/>
    </row>
    <row r="28683" spans="11:12" ht="15" customHeight="1">
      <c r="K28683" s="1715"/>
      <c r="L28683" s="1715"/>
    </row>
    <row r="28684" spans="11:12" ht="15" customHeight="1">
      <c r="K28684" s="1715"/>
      <c r="L28684" s="1715"/>
    </row>
    <row r="28685" spans="11:12" ht="15" customHeight="1">
      <c r="K28685" s="1715"/>
      <c r="L28685" s="1715"/>
    </row>
    <row r="28686" spans="11:12" ht="15" customHeight="1">
      <c r="K28686" s="1715"/>
      <c r="L28686" s="1715"/>
    </row>
    <row r="28687" spans="11:12" ht="15" customHeight="1">
      <c r="K28687" s="1715"/>
      <c r="L28687" s="1715"/>
    </row>
    <row r="28688" spans="11:12" ht="15" customHeight="1">
      <c r="K28688" s="1715"/>
      <c r="L28688" s="1715"/>
    </row>
    <row r="28689" spans="11:12" ht="15" customHeight="1">
      <c r="K28689" s="1715"/>
      <c r="L28689" s="1715"/>
    </row>
    <row r="28690" spans="11:12" ht="15" customHeight="1">
      <c r="K28690" s="1715"/>
      <c r="L28690" s="1715"/>
    </row>
    <row r="28691" spans="11:12" ht="15" customHeight="1">
      <c r="K28691" s="1715"/>
      <c r="L28691" s="1715"/>
    </row>
    <row r="28692" spans="11:12" ht="15" customHeight="1">
      <c r="K28692" s="1715"/>
      <c r="L28692" s="1715"/>
    </row>
    <row r="28693" spans="11:12" ht="15" customHeight="1">
      <c r="K28693" s="1715"/>
      <c r="L28693" s="1715"/>
    </row>
    <row r="28694" spans="11:12" ht="15" customHeight="1">
      <c r="K28694" s="1715"/>
      <c r="L28694" s="1715"/>
    </row>
    <row r="28695" spans="11:12" ht="15" customHeight="1">
      <c r="K28695" s="1715"/>
      <c r="L28695" s="1715"/>
    </row>
    <row r="28696" spans="11:12" ht="15" customHeight="1">
      <c r="K28696" s="1715"/>
      <c r="L28696" s="1715"/>
    </row>
    <row r="28697" spans="11:12" ht="15" customHeight="1">
      <c r="K28697" s="1715"/>
      <c r="L28697" s="1715"/>
    </row>
    <row r="28698" spans="11:12" ht="15" customHeight="1">
      <c r="K28698" s="1715"/>
      <c r="L28698" s="1715"/>
    </row>
    <row r="28699" spans="11:12" ht="15" customHeight="1">
      <c r="K28699" s="1715"/>
      <c r="L28699" s="1715"/>
    </row>
    <row r="28700" spans="11:12" ht="15" customHeight="1">
      <c r="K28700" s="1715"/>
      <c r="L28700" s="1715"/>
    </row>
    <row r="28701" spans="11:12" ht="15" customHeight="1">
      <c r="K28701" s="1715"/>
      <c r="L28701" s="1715"/>
    </row>
    <row r="28702" spans="11:12" ht="15" customHeight="1">
      <c r="K28702" s="1715"/>
      <c r="L28702" s="1715"/>
    </row>
    <row r="28703" spans="11:12" ht="15" customHeight="1">
      <c r="K28703" s="1715"/>
      <c r="L28703" s="1715"/>
    </row>
    <row r="28704" spans="11:12" ht="15" customHeight="1">
      <c r="K28704" s="1715"/>
      <c r="L28704" s="1715"/>
    </row>
    <row r="28705" spans="11:12" ht="15" customHeight="1">
      <c r="K28705" s="1715"/>
      <c r="L28705" s="1715"/>
    </row>
    <row r="28706" spans="11:12" ht="15" customHeight="1">
      <c r="K28706" s="1715"/>
      <c r="L28706" s="1715"/>
    </row>
    <row r="28707" spans="11:12" ht="15" customHeight="1">
      <c r="K28707" s="1715"/>
      <c r="L28707" s="1715"/>
    </row>
    <row r="28708" spans="11:12" ht="15" customHeight="1">
      <c r="K28708" s="1715"/>
      <c r="L28708" s="1715"/>
    </row>
    <row r="28709" spans="11:12" ht="15" customHeight="1">
      <c r="K28709" s="1715"/>
      <c r="L28709" s="1715"/>
    </row>
    <row r="28710" spans="11:12" ht="15" customHeight="1">
      <c r="K28710" s="1715"/>
      <c r="L28710" s="1715"/>
    </row>
    <row r="28711" spans="11:12" ht="15" customHeight="1">
      <c r="K28711" s="1715"/>
      <c r="L28711" s="1715"/>
    </row>
    <row r="28712" spans="11:12" ht="15" customHeight="1">
      <c r="K28712" s="1715"/>
      <c r="L28712" s="1715"/>
    </row>
    <row r="28713" spans="11:12" ht="15" customHeight="1">
      <c r="K28713" s="1715"/>
      <c r="L28713" s="1715"/>
    </row>
    <row r="28714" spans="11:12" ht="15" customHeight="1">
      <c r="K28714" s="1715"/>
      <c r="L28714" s="1715"/>
    </row>
    <row r="28715" spans="11:12" ht="15" customHeight="1">
      <c r="K28715" s="1715"/>
      <c r="L28715" s="1715"/>
    </row>
    <row r="28716" spans="11:12" ht="15" customHeight="1">
      <c r="K28716" s="1715"/>
      <c r="L28716" s="1715"/>
    </row>
    <row r="28717" spans="11:12" ht="15" customHeight="1">
      <c r="K28717" s="1715"/>
      <c r="L28717" s="1715"/>
    </row>
    <row r="28718" spans="11:12" ht="15" customHeight="1">
      <c r="K28718" s="1715"/>
      <c r="L28718" s="1715"/>
    </row>
    <row r="28719" spans="11:12" ht="15" customHeight="1">
      <c r="K28719" s="1715"/>
      <c r="L28719" s="1715"/>
    </row>
    <row r="28720" spans="11:12" ht="15" customHeight="1">
      <c r="K28720" s="1715"/>
      <c r="L28720" s="1715"/>
    </row>
    <row r="28721" spans="11:12" ht="15" customHeight="1">
      <c r="K28721" s="1715"/>
      <c r="L28721" s="1715"/>
    </row>
    <row r="28722" spans="11:12" ht="15" customHeight="1">
      <c r="K28722" s="1715"/>
      <c r="L28722" s="1715"/>
    </row>
    <row r="28723" spans="11:12" ht="15" customHeight="1">
      <c r="K28723" s="1715"/>
      <c r="L28723" s="1715"/>
    </row>
    <row r="28724" spans="11:12" ht="15" customHeight="1">
      <c r="K28724" s="1715"/>
      <c r="L28724" s="1715"/>
    </row>
    <row r="28725" spans="11:12" ht="15" customHeight="1">
      <c r="K28725" s="1715"/>
      <c r="L28725" s="1715"/>
    </row>
    <row r="28726" spans="11:12" ht="15" customHeight="1">
      <c r="K28726" s="1715"/>
      <c r="L28726" s="1715"/>
    </row>
    <row r="28727" spans="11:12" ht="15" customHeight="1">
      <c r="K28727" s="1715"/>
      <c r="L28727" s="1715"/>
    </row>
    <row r="28728" spans="11:12" ht="15" customHeight="1">
      <c r="K28728" s="1715"/>
      <c r="L28728" s="1715"/>
    </row>
    <row r="28729" spans="11:12" ht="15" customHeight="1">
      <c r="K28729" s="1715"/>
      <c r="L28729" s="1715"/>
    </row>
    <row r="28730" spans="11:12" ht="15" customHeight="1">
      <c r="K28730" s="1715"/>
      <c r="L28730" s="1715"/>
    </row>
    <row r="28731" spans="11:12" ht="15" customHeight="1">
      <c r="K28731" s="1715"/>
      <c r="L28731" s="1715"/>
    </row>
    <row r="28732" spans="11:12" ht="15" customHeight="1">
      <c r="K28732" s="1715"/>
      <c r="L28732" s="1715"/>
    </row>
    <row r="28733" spans="11:12" ht="15" customHeight="1">
      <c r="K28733" s="1715"/>
      <c r="L28733" s="1715"/>
    </row>
    <row r="28734" spans="11:12" ht="15" customHeight="1">
      <c r="K28734" s="1715"/>
      <c r="L28734" s="1715"/>
    </row>
    <row r="28735" spans="11:12" ht="15" customHeight="1">
      <c r="K28735" s="1715"/>
      <c r="L28735" s="1715"/>
    </row>
    <row r="28736" spans="11:12" ht="15" customHeight="1">
      <c r="K28736" s="1715"/>
      <c r="L28736" s="1715"/>
    </row>
    <row r="28737" spans="11:12" ht="15" customHeight="1">
      <c r="K28737" s="1715"/>
      <c r="L28737" s="1715"/>
    </row>
    <row r="28738" spans="11:12" ht="15" customHeight="1">
      <c r="K28738" s="1715"/>
      <c r="L28738" s="1715"/>
    </row>
    <row r="28739" spans="11:12" ht="15" customHeight="1">
      <c r="K28739" s="1715"/>
      <c r="L28739" s="1715"/>
    </row>
    <row r="28740" spans="11:12" ht="15" customHeight="1">
      <c r="K28740" s="1715"/>
      <c r="L28740" s="1715"/>
    </row>
    <row r="28741" spans="11:12" ht="15" customHeight="1">
      <c r="K28741" s="1715"/>
      <c r="L28741" s="1715"/>
    </row>
    <row r="28742" spans="11:12" ht="15" customHeight="1">
      <c r="K28742" s="1715"/>
      <c r="L28742" s="1715"/>
    </row>
    <row r="28743" spans="11:12" ht="15" customHeight="1">
      <c r="K28743" s="1715"/>
      <c r="L28743" s="1715"/>
    </row>
    <row r="28744" spans="11:12" ht="15" customHeight="1">
      <c r="K28744" s="1715"/>
      <c r="L28744" s="1715"/>
    </row>
    <row r="28745" spans="11:12" ht="15" customHeight="1">
      <c r="K28745" s="1715"/>
      <c r="L28745" s="1715"/>
    </row>
    <row r="28746" spans="11:12" ht="15" customHeight="1">
      <c r="K28746" s="1715"/>
      <c r="L28746" s="1715"/>
    </row>
    <row r="28747" spans="11:12" ht="15" customHeight="1">
      <c r="K28747" s="1715"/>
      <c r="L28747" s="1715"/>
    </row>
    <row r="28748" spans="11:12" ht="15" customHeight="1">
      <c r="K28748" s="1715"/>
      <c r="L28748" s="1715"/>
    </row>
    <row r="28749" spans="11:12" ht="15" customHeight="1">
      <c r="K28749" s="1715"/>
      <c r="L28749" s="1715"/>
    </row>
    <row r="28750" spans="11:12" ht="15" customHeight="1">
      <c r="K28750" s="1715"/>
      <c r="L28750" s="1715"/>
    </row>
    <row r="28751" spans="11:12" ht="15" customHeight="1">
      <c r="K28751" s="1715"/>
      <c r="L28751" s="1715"/>
    </row>
    <row r="28752" spans="11:12" ht="15" customHeight="1">
      <c r="K28752" s="1715"/>
      <c r="L28752" s="1715"/>
    </row>
    <row r="28753" spans="11:12" ht="15" customHeight="1">
      <c r="K28753" s="1715"/>
      <c r="L28753" s="1715"/>
    </row>
    <row r="28754" spans="11:12" ht="15" customHeight="1">
      <c r="K28754" s="1715"/>
      <c r="L28754" s="1715"/>
    </row>
    <row r="28755" spans="11:12" ht="15" customHeight="1">
      <c r="K28755" s="1715"/>
      <c r="L28755" s="1715"/>
    </row>
    <row r="28756" spans="11:12" ht="15" customHeight="1">
      <c r="K28756" s="1715"/>
      <c r="L28756" s="1715"/>
    </row>
    <row r="28757" spans="11:12" ht="15" customHeight="1">
      <c r="K28757" s="1715"/>
      <c r="L28757" s="1715"/>
    </row>
    <row r="28758" spans="11:12" ht="15" customHeight="1">
      <c r="K28758" s="1715"/>
      <c r="L28758" s="1715"/>
    </row>
    <row r="28759" spans="11:12" ht="15" customHeight="1">
      <c r="K28759" s="1715"/>
      <c r="L28759" s="1715"/>
    </row>
    <row r="28760" spans="11:12" ht="15" customHeight="1">
      <c r="K28760" s="1715"/>
      <c r="L28760" s="1715"/>
    </row>
    <row r="28761" spans="11:12" ht="15" customHeight="1">
      <c r="K28761" s="1715"/>
      <c r="L28761" s="1715"/>
    </row>
    <row r="28762" spans="11:12" ht="15" customHeight="1">
      <c r="K28762" s="1715"/>
      <c r="L28762" s="1715"/>
    </row>
    <row r="28763" spans="11:12" ht="15" customHeight="1">
      <c r="K28763" s="1715"/>
      <c r="L28763" s="1715"/>
    </row>
    <row r="28764" spans="11:12" ht="15" customHeight="1">
      <c r="K28764" s="1715"/>
      <c r="L28764" s="1715"/>
    </row>
    <row r="28765" spans="11:12" ht="15" customHeight="1">
      <c r="K28765" s="1715"/>
      <c r="L28765" s="1715"/>
    </row>
    <row r="28766" spans="11:12" ht="15" customHeight="1">
      <c r="K28766" s="1715"/>
      <c r="L28766" s="1715"/>
    </row>
    <row r="28767" spans="11:12" ht="15" customHeight="1">
      <c r="K28767" s="1715"/>
      <c r="L28767" s="1715"/>
    </row>
    <row r="28768" spans="11:12" ht="15" customHeight="1">
      <c r="K28768" s="1715"/>
      <c r="L28768" s="1715"/>
    </row>
    <row r="28769" spans="11:12" ht="15" customHeight="1">
      <c r="K28769" s="1715"/>
      <c r="L28769" s="1715"/>
    </row>
    <row r="28770" spans="11:12" ht="15" customHeight="1">
      <c r="K28770" s="1715"/>
      <c r="L28770" s="1715"/>
    </row>
    <row r="28771" spans="11:12" ht="15" customHeight="1">
      <c r="K28771" s="1715"/>
      <c r="L28771" s="1715"/>
    </row>
    <row r="28772" spans="11:12" ht="15" customHeight="1">
      <c r="K28772" s="1715"/>
      <c r="L28772" s="1715"/>
    </row>
    <row r="28773" spans="11:12" ht="15" customHeight="1">
      <c r="K28773" s="1715"/>
      <c r="L28773" s="1715"/>
    </row>
    <row r="28774" spans="11:12" ht="15" customHeight="1">
      <c r="K28774" s="1715"/>
      <c r="L28774" s="1715"/>
    </row>
    <row r="28775" spans="11:12" ht="15" customHeight="1">
      <c r="K28775" s="1715"/>
      <c r="L28775" s="1715"/>
    </row>
    <row r="28776" spans="11:12" ht="15" customHeight="1">
      <c r="K28776" s="1715"/>
      <c r="L28776" s="1715"/>
    </row>
    <row r="28777" spans="11:12" ht="15" customHeight="1">
      <c r="K28777" s="1715"/>
      <c r="L28777" s="1715"/>
    </row>
    <row r="28778" spans="11:12" ht="15" customHeight="1">
      <c r="K28778" s="1715"/>
      <c r="L28778" s="1715"/>
    </row>
    <row r="28779" spans="11:12" ht="15" customHeight="1">
      <c r="K28779" s="1715"/>
      <c r="L28779" s="1715"/>
    </row>
    <row r="28780" spans="11:12" ht="15" customHeight="1">
      <c r="K28780" s="1715"/>
      <c r="L28780" s="1715"/>
    </row>
    <row r="28781" spans="11:12" ht="15" customHeight="1">
      <c r="K28781" s="1715"/>
      <c r="L28781" s="1715"/>
    </row>
    <row r="28782" spans="11:12" ht="15" customHeight="1">
      <c r="K28782" s="1715"/>
      <c r="L28782" s="1715"/>
    </row>
    <row r="28783" spans="11:12" ht="15" customHeight="1">
      <c r="K28783" s="1715"/>
      <c r="L28783" s="1715"/>
    </row>
    <row r="28784" spans="11:12" ht="15" customHeight="1">
      <c r="K28784" s="1715"/>
      <c r="L28784" s="1715"/>
    </row>
    <row r="28785" spans="11:12" ht="15" customHeight="1">
      <c r="K28785" s="1715"/>
      <c r="L28785" s="1715"/>
    </row>
    <row r="28786" spans="11:12" ht="15" customHeight="1">
      <c r="K28786" s="1715"/>
      <c r="L28786" s="1715"/>
    </row>
    <row r="28787" spans="11:12" ht="15" customHeight="1">
      <c r="K28787" s="1715"/>
      <c r="L28787" s="1715"/>
    </row>
    <row r="28788" spans="11:12" ht="15" customHeight="1">
      <c r="K28788" s="1715"/>
      <c r="L28788" s="1715"/>
    </row>
    <row r="28789" spans="11:12" ht="15" customHeight="1">
      <c r="K28789" s="1715"/>
      <c r="L28789" s="1715"/>
    </row>
    <row r="28790" spans="11:12" ht="15" customHeight="1">
      <c r="K28790" s="1715"/>
      <c r="L28790" s="1715"/>
    </row>
    <row r="28791" spans="11:12" ht="15" customHeight="1">
      <c r="K28791" s="1715"/>
      <c r="L28791" s="1715"/>
    </row>
    <row r="28792" spans="11:12" ht="15" customHeight="1">
      <c r="K28792" s="1715"/>
      <c r="L28792" s="1715"/>
    </row>
    <row r="28793" spans="11:12" ht="15" customHeight="1">
      <c r="K28793" s="1715"/>
      <c r="L28793" s="1715"/>
    </row>
    <row r="28794" spans="11:12" ht="15" customHeight="1">
      <c r="K28794" s="1715"/>
      <c r="L28794" s="1715"/>
    </row>
    <row r="28795" spans="11:12" ht="15" customHeight="1">
      <c r="K28795" s="1715"/>
      <c r="L28795" s="1715"/>
    </row>
    <row r="28796" spans="11:12" ht="15" customHeight="1">
      <c r="K28796" s="1715"/>
      <c r="L28796" s="1715"/>
    </row>
    <row r="28797" spans="11:12" ht="15" customHeight="1">
      <c r="K28797" s="1715"/>
      <c r="L28797" s="1715"/>
    </row>
    <row r="28798" spans="11:12" ht="15" customHeight="1">
      <c r="K28798" s="1715"/>
      <c r="L28798" s="1715"/>
    </row>
    <row r="28799" spans="11:12" ht="15" customHeight="1">
      <c r="K28799" s="1715"/>
      <c r="L28799" s="1715"/>
    </row>
    <row r="28800" spans="11:12" ht="15" customHeight="1">
      <c r="K28800" s="1715"/>
      <c r="L28800" s="1715"/>
    </row>
    <row r="28801" spans="11:12" ht="15" customHeight="1">
      <c r="K28801" s="1715"/>
      <c r="L28801" s="1715"/>
    </row>
    <row r="28802" spans="11:12" ht="15" customHeight="1">
      <c r="K28802" s="1715"/>
      <c r="L28802" s="1715"/>
    </row>
    <row r="28803" spans="11:12" ht="15" customHeight="1">
      <c r="K28803" s="1715"/>
      <c r="L28803" s="1715"/>
    </row>
    <row r="28804" spans="11:12" ht="15" customHeight="1">
      <c r="K28804" s="1715"/>
      <c r="L28804" s="1715"/>
    </row>
    <row r="28805" spans="11:12" ht="15" customHeight="1">
      <c r="K28805" s="1715"/>
      <c r="L28805" s="1715"/>
    </row>
    <row r="28806" spans="11:12" ht="15" customHeight="1">
      <c r="K28806" s="1715"/>
      <c r="L28806" s="1715"/>
    </row>
    <row r="28807" spans="11:12" ht="15" customHeight="1">
      <c r="K28807" s="1715"/>
      <c r="L28807" s="1715"/>
    </row>
    <row r="28808" spans="11:12" ht="15" customHeight="1">
      <c r="K28808" s="1715"/>
      <c r="L28808" s="1715"/>
    </row>
    <row r="28809" spans="11:12" ht="15" customHeight="1">
      <c r="K28809" s="1715"/>
      <c r="L28809" s="1715"/>
    </row>
    <row r="28810" spans="11:12" ht="15" customHeight="1">
      <c r="K28810" s="1715"/>
      <c r="L28810" s="1715"/>
    </row>
    <row r="28811" spans="11:12" ht="15" customHeight="1">
      <c r="K28811" s="1715"/>
      <c r="L28811" s="1715"/>
    </row>
    <row r="28812" spans="11:12" ht="15" customHeight="1">
      <c r="K28812" s="1715"/>
      <c r="L28812" s="1715"/>
    </row>
    <row r="28813" spans="11:12" ht="15" customHeight="1">
      <c r="K28813" s="1715"/>
      <c r="L28813" s="1715"/>
    </row>
    <row r="28814" spans="11:12" ht="15" customHeight="1">
      <c r="K28814" s="1715"/>
      <c r="L28814" s="1715"/>
    </row>
    <row r="28815" spans="11:12" ht="15" customHeight="1">
      <c r="K28815" s="1715"/>
      <c r="L28815" s="1715"/>
    </row>
    <row r="28816" spans="11:12" ht="15" customHeight="1">
      <c r="K28816" s="1715"/>
      <c r="L28816" s="1715"/>
    </row>
    <row r="28817" spans="11:12" ht="15" customHeight="1">
      <c r="K28817" s="1715"/>
      <c r="L28817" s="1715"/>
    </row>
    <row r="28818" spans="11:12" ht="15" customHeight="1">
      <c r="K28818" s="1715"/>
      <c r="L28818" s="1715"/>
    </row>
    <row r="28819" spans="11:12" ht="15" customHeight="1">
      <c r="K28819" s="1715"/>
      <c r="L28819" s="1715"/>
    </row>
    <row r="28820" spans="11:12" ht="15" customHeight="1">
      <c r="K28820" s="1715"/>
      <c r="L28820" s="1715"/>
    </row>
    <row r="28821" spans="11:12" ht="15" customHeight="1">
      <c r="K28821" s="1715"/>
      <c r="L28821" s="1715"/>
    </row>
    <row r="28822" spans="11:12" ht="15" customHeight="1">
      <c r="K28822" s="1715"/>
      <c r="L28822" s="1715"/>
    </row>
    <row r="28823" spans="11:12" ht="15" customHeight="1">
      <c r="K28823" s="1715"/>
      <c r="L28823" s="1715"/>
    </row>
    <row r="28824" spans="11:12" ht="15" customHeight="1">
      <c r="K28824" s="1715"/>
      <c r="L28824" s="1715"/>
    </row>
    <row r="28825" spans="11:12" ht="15" customHeight="1">
      <c r="K28825" s="1715"/>
      <c r="L28825" s="1715"/>
    </row>
    <row r="28826" spans="11:12" ht="15" customHeight="1">
      <c r="K28826" s="1715"/>
      <c r="L28826" s="1715"/>
    </row>
    <row r="28827" spans="11:12" ht="15" customHeight="1">
      <c r="K28827" s="1715"/>
      <c r="L28827" s="1715"/>
    </row>
    <row r="28828" spans="11:12" ht="15" customHeight="1">
      <c r="K28828" s="1715"/>
      <c r="L28828" s="1715"/>
    </row>
    <row r="28829" spans="11:12" ht="15" customHeight="1">
      <c r="K28829" s="1715"/>
      <c r="L28829" s="1715"/>
    </row>
    <row r="28830" spans="11:12" ht="15" customHeight="1">
      <c r="K28830" s="1715"/>
      <c r="L28830" s="1715"/>
    </row>
    <row r="28831" spans="11:12" ht="15" customHeight="1">
      <c r="K28831" s="1715"/>
      <c r="L28831" s="1715"/>
    </row>
    <row r="28832" spans="11:12" ht="15" customHeight="1">
      <c r="K28832" s="1715"/>
      <c r="L28832" s="1715"/>
    </row>
    <row r="28833" spans="11:12" ht="15" customHeight="1">
      <c r="K28833" s="1715"/>
      <c r="L28833" s="1715"/>
    </row>
    <row r="28834" spans="11:12" ht="15" customHeight="1">
      <c r="K28834" s="1715"/>
      <c r="L28834" s="1715"/>
    </row>
    <row r="28835" spans="11:12" ht="15" customHeight="1">
      <c r="K28835" s="1715"/>
      <c r="L28835" s="1715"/>
    </row>
    <row r="28836" spans="11:12" ht="15" customHeight="1">
      <c r="K28836" s="1715"/>
      <c r="L28836" s="1715"/>
    </row>
    <row r="28837" spans="11:12" ht="15" customHeight="1">
      <c r="K28837" s="1715"/>
      <c r="L28837" s="1715"/>
    </row>
    <row r="28838" spans="11:12" ht="15" customHeight="1">
      <c r="K28838" s="1715"/>
      <c r="L28838" s="1715"/>
    </row>
    <row r="28839" spans="11:12" ht="15" customHeight="1">
      <c r="K28839" s="1715"/>
      <c r="L28839" s="1715"/>
    </row>
    <row r="28840" spans="11:12" ht="15" customHeight="1">
      <c r="K28840" s="1715"/>
      <c r="L28840" s="1715"/>
    </row>
    <row r="28841" spans="11:12" ht="15" customHeight="1">
      <c r="K28841" s="1715"/>
      <c r="L28841" s="1715"/>
    </row>
    <row r="28842" spans="11:12" ht="15" customHeight="1">
      <c r="K28842" s="1715"/>
      <c r="L28842" s="1715"/>
    </row>
    <row r="28843" spans="11:12" ht="15" customHeight="1">
      <c r="K28843" s="1715"/>
      <c r="L28843" s="1715"/>
    </row>
    <row r="28844" spans="11:12" ht="15" customHeight="1">
      <c r="K28844" s="1715"/>
      <c r="L28844" s="1715"/>
    </row>
    <row r="28845" spans="11:12" ht="15" customHeight="1">
      <c r="K28845" s="1715"/>
      <c r="L28845" s="1715"/>
    </row>
    <row r="28846" spans="11:12" ht="15" customHeight="1">
      <c r="K28846" s="1715"/>
      <c r="L28846" s="1715"/>
    </row>
    <row r="28847" spans="11:12" ht="15" customHeight="1">
      <c r="K28847" s="1715"/>
      <c r="L28847" s="1715"/>
    </row>
    <row r="28848" spans="11:12" ht="15" customHeight="1">
      <c r="K28848" s="1715"/>
      <c r="L28848" s="1715"/>
    </row>
    <row r="28849" spans="11:12" ht="15" customHeight="1">
      <c r="K28849" s="1715"/>
      <c r="L28849" s="1715"/>
    </row>
    <row r="28850" spans="11:12" ht="15" customHeight="1">
      <c r="K28850" s="1715"/>
      <c r="L28850" s="1715"/>
    </row>
    <row r="28851" spans="11:12" ht="15" customHeight="1">
      <c r="K28851" s="1715"/>
      <c r="L28851" s="1715"/>
    </row>
    <row r="28852" spans="11:12" ht="15" customHeight="1">
      <c r="K28852" s="1715"/>
      <c r="L28852" s="1715"/>
    </row>
    <row r="28853" spans="11:12" ht="15" customHeight="1">
      <c r="K28853" s="1715"/>
      <c r="L28853" s="1715"/>
    </row>
    <row r="28854" spans="11:12" ht="15" customHeight="1">
      <c r="K28854" s="1715"/>
      <c r="L28854" s="1715"/>
    </row>
    <row r="28855" spans="11:12" ht="15" customHeight="1">
      <c r="K28855" s="1715"/>
      <c r="L28855" s="1715"/>
    </row>
    <row r="28856" spans="11:12" ht="15" customHeight="1">
      <c r="K28856" s="1715"/>
      <c r="L28856" s="1715"/>
    </row>
    <row r="28857" spans="11:12" ht="15" customHeight="1">
      <c r="K28857" s="1715"/>
      <c r="L28857" s="1715"/>
    </row>
    <row r="28858" spans="11:12" ht="15" customHeight="1">
      <c r="K28858" s="1715"/>
      <c r="L28858" s="1715"/>
    </row>
    <row r="28859" spans="11:12" ht="15" customHeight="1">
      <c r="K28859" s="1715"/>
      <c r="L28859" s="1715"/>
    </row>
    <row r="28860" spans="11:12" ht="15" customHeight="1">
      <c r="K28860" s="1715"/>
      <c r="L28860" s="1715"/>
    </row>
    <row r="28861" spans="11:12" ht="15" customHeight="1">
      <c r="K28861" s="1715"/>
      <c r="L28861" s="1715"/>
    </row>
    <row r="28862" spans="11:12" ht="15" customHeight="1">
      <c r="K28862" s="1715"/>
      <c r="L28862" s="1715"/>
    </row>
    <row r="28863" spans="11:12" ht="15" customHeight="1">
      <c r="K28863" s="1715"/>
      <c r="L28863" s="1715"/>
    </row>
    <row r="28864" spans="11:12" ht="15" customHeight="1">
      <c r="K28864" s="1715"/>
      <c r="L28864" s="1715"/>
    </row>
    <row r="28865" spans="11:12" ht="15" customHeight="1">
      <c r="K28865" s="1715"/>
      <c r="L28865" s="1715"/>
    </row>
    <row r="28866" spans="11:12" ht="15" customHeight="1">
      <c r="K28866" s="1715"/>
      <c r="L28866" s="1715"/>
    </row>
    <row r="28867" spans="11:12" ht="15" customHeight="1">
      <c r="K28867" s="1715"/>
      <c r="L28867" s="1715"/>
    </row>
    <row r="28868" spans="11:12" ht="15" customHeight="1">
      <c r="K28868" s="1715"/>
      <c r="L28868" s="1715"/>
    </row>
    <row r="28869" spans="11:12" ht="15" customHeight="1">
      <c r="K28869" s="1715"/>
      <c r="L28869" s="1715"/>
    </row>
    <row r="28870" spans="11:12" ht="15" customHeight="1">
      <c r="K28870" s="1715"/>
      <c r="L28870" s="1715"/>
    </row>
    <row r="28871" spans="11:12" ht="15" customHeight="1">
      <c r="K28871" s="1715"/>
      <c r="L28871" s="1715"/>
    </row>
    <row r="28872" spans="11:12" ht="15" customHeight="1">
      <c r="K28872" s="1715"/>
      <c r="L28872" s="1715"/>
    </row>
    <row r="28873" spans="11:12" ht="15" customHeight="1">
      <c r="K28873" s="1715"/>
      <c r="L28873" s="1715"/>
    </row>
    <row r="28874" spans="11:12" ht="15" customHeight="1">
      <c r="K28874" s="1715"/>
      <c r="L28874" s="1715"/>
    </row>
    <row r="28875" spans="11:12" ht="15" customHeight="1">
      <c r="K28875" s="1715"/>
      <c r="L28875" s="1715"/>
    </row>
    <row r="28876" spans="11:12" ht="15" customHeight="1">
      <c r="K28876" s="1715"/>
      <c r="L28876" s="1715"/>
    </row>
    <row r="28877" spans="11:12" ht="15" customHeight="1">
      <c r="K28877" s="1715"/>
      <c r="L28877" s="1715"/>
    </row>
    <row r="28878" spans="11:12" ht="15" customHeight="1">
      <c r="K28878" s="1715"/>
      <c r="L28878" s="1715"/>
    </row>
    <row r="28879" spans="11:12" ht="15" customHeight="1">
      <c r="K28879" s="1715"/>
      <c r="L28879" s="1715"/>
    </row>
    <row r="28880" spans="11:12" ht="15" customHeight="1">
      <c r="K28880" s="1715"/>
      <c r="L28880" s="1715"/>
    </row>
    <row r="28881" spans="11:12" ht="15" customHeight="1">
      <c r="K28881" s="1715"/>
      <c r="L28881" s="1715"/>
    </row>
    <row r="28882" spans="11:12" ht="15" customHeight="1">
      <c r="K28882" s="1715"/>
      <c r="L28882" s="1715"/>
    </row>
    <row r="28883" spans="11:12" ht="15" customHeight="1">
      <c r="K28883" s="1715"/>
      <c r="L28883" s="1715"/>
    </row>
    <row r="28884" spans="11:12" ht="15" customHeight="1">
      <c r="K28884" s="1715"/>
      <c r="L28884" s="1715"/>
    </row>
    <row r="28885" spans="11:12" ht="15" customHeight="1">
      <c r="K28885" s="1715"/>
      <c r="L28885" s="1715"/>
    </row>
    <row r="28886" spans="11:12" ht="15" customHeight="1">
      <c r="K28886" s="1715"/>
      <c r="L28886" s="1715"/>
    </row>
    <row r="28887" spans="11:12" ht="15" customHeight="1">
      <c r="K28887" s="1715"/>
      <c r="L28887" s="1715"/>
    </row>
    <row r="28888" spans="11:12" ht="15" customHeight="1">
      <c r="K28888" s="1715"/>
      <c r="L28888" s="1715"/>
    </row>
    <row r="28889" spans="11:12" ht="15" customHeight="1">
      <c r="K28889" s="1715"/>
      <c r="L28889" s="1715"/>
    </row>
    <row r="28890" spans="11:12" ht="15" customHeight="1">
      <c r="K28890" s="1715"/>
      <c r="L28890" s="1715"/>
    </row>
    <row r="28891" spans="11:12" ht="15" customHeight="1">
      <c r="K28891" s="1715"/>
      <c r="L28891" s="1715"/>
    </row>
    <row r="28892" spans="11:12" ht="15" customHeight="1">
      <c r="K28892" s="1715"/>
      <c r="L28892" s="1715"/>
    </row>
    <row r="28893" spans="11:12" ht="15" customHeight="1">
      <c r="K28893" s="1715"/>
      <c r="L28893" s="1715"/>
    </row>
    <row r="28894" spans="11:12" ht="15" customHeight="1">
      <c r="K28894" s="1715"/>
      <c r="L28894" s="1715"/>
    </row>
    <row r="28895" spans="11:12" ht="15" customHeight="1">
      <c r="K28895" s="1715"/>
      <c r="L28895" s="1715"/>
    </row>
    <row r="28896" spans="11:12" ht="15" customHeight="1">
      <c r="K28896" s="1715"/>
      <c r="L28896" s="1715"/>
    </row>
    <row r="28897" spans="11:12" ht="15" customHeight="1">
      <c r="K28897" s="1715"/>
      <c r="L28897" s="1715"/>
    </row>
    <row r="28898" spans="11:12" ht="15" customHeight="1">
      <c r="K28898" s="1715"/>
      <c r="L28898" s="1715"/>
    </row>
    <row r="28899" spans="11:12" ht="15" customHeight="1">
      <c r="K28899" s="1715"/>
      <c r="L28899" s="1715"/>
    </row>
    <row r="28900" spans="11:12" ht="15" customHeight="1">
      <c r="K28900" s="1715"/>
      <c r="L28900" s="1715"/>
    </row>
    <row r="28901" spans="11:12" ht="15" customHeight="1">
      <c r="K28901" s="1715"/>
      <c r="L28901" s="1715"/>
    </row>
    <row r="28902" spans="11:12" ht="15" customHeight="1">
      <c r="K28902" s="1715"/>
      <c r="L28902" s="1715"/>
    </row>
    <row r="28903" spans="11:12" ht="15" customHeight="1">
      <c r="K28903" s="1715"/>
      <c r="L28903" s="1715"/>
    </row>
    <row r="28904" spans="11:12" ht="15" customHeight="1">
      <c r="K28904" s="1715"/>
      <c r="L28904" s="1715"/>
    </row>
    <row r="28905" spans="11:12" ht="15" customHeight="1">
      <c r="K28905" s="1715"/>
      <c r="L28905" s="1715"/>
    </row>
    <row r="28906" spans="11:12" ht="15" customHeight="1">
      <c r="K28906" s="1715"/>
      <c r="L28906" s="1715"/>
    </row>
    <row r="28907" spans="11:12" ht="15" customHeight="1">
      <c r="K28907" s="1715"/>
      <c r="L28907" s="1715"/>
    </row>
    <row r="28908" spans="11:12" ht="15" customHeight="1">
      <c r="K28908" s="1715"/>
      <c r="L28908" s="1715"/>
    </row>
    <row r="28909" spans="11:12" ht="15" customHeight="1">
      <c r="K28909" s="1715"/>
      <c r="L28909" s="1715"/>
    </row>
    <row r="28910" spans="11:12" ht="15" customHeight="1">
      <c r="K28910" s="1715"/>
      <c r="L28910" s="1715"/>
    </row>
    <row r="28911" spans="11:12" ht="15" customHeight="1">
      <c r="K28911" s="1715"/>
      <c r="L28911" s="1715"/>
    </row>
    <row r="28912" spans="11:12" ht="15" customHeight="1">
      <c r="K28912" s="1715"/>
      <c r="L28912" s="1715"/>
    </row>
    <row r="28913" spans="11:12" ht="15" customHeight="1">
      <c r="K28913" s="1715"/>
      <c r="L28913" s="1715"/>
    </row>
    <row r="28914" spans="11:12" ht="15" customHeight="1">
      <c r="K28914" s="1715"/>
      <c r="L28914" s="1715"/>
    </row>
    <row r="28915" spans="11:12" ht="15" customHeight="1">
      <c r="K28915" s="1715"/>
      <c r="L28915" s="1715"/>
    </row>
    <row r="28916" spans="11:12" ht="15" customHeight="1">
      <c r="K28916" s="1715"/>
      <c r="L28916" s="1715"/>
    </row>
    <row r="28917" spans="11:12" ht="15" customHeight="1">
      <c r="K28917" s="1715"/>
      <c r="L28917" s="1715"/>
    </row>
    <row r="28918" spans="11:12" ht="15" customHeight="1">
      <c r="K28918" s="1715"/>
      <c r="L28918" s="1715"/>
    </row>
    <row r="28919" spans="11:12" ht="15" customHeight="1">
      <c r="K28919" s="1715"/>
      <c r="L28919" s="1715"/>
    </row>
    <row r="28920" spans="11:12" ht="15" customHeight="1">
      <c r="K28920" s="1715"/>
      <c r="L28920" s="1715"/>
    </row>
    <row r="28921" spans="11:12" ht="15" customHeight="1">
      <c r="K28921" s="1715"/>
      <c r="L28921" s="1715"/>
    </row>
    <row r="28922" spans="11:12" ht="15" customHeight="1">
      <c r="K28922" s="1715"/>
      <c r="L28922" s="1715"/>
    </row>
    <row r="28923" spans="11:12" ht="15" customHeight="1">
      <c r="K28923" s="1715"/>
      <c r="L28923" s="1715"/>
    </row>
    <row r="28924" spans="11:12" ht="15" customHeight="1">
      <c r="K28924" s="1715"/>
      <c r="L28924" s="1715"/>
    </row>
    <row r="28925" spans="11:12" ht="15" customHeight="1">
      <c r="K28925" s="1715"/>
      <c r="L28925" s="1715"/>
    </row>
    <row r="28926" spans="11:12" ht="15" customHeight="1">
      <c r="K28926" s="1715"/>
      <c r="L28926" s="1715"/>
    </row>
    <row r="28927" spans="11:12" ht="15" customHeight="1">
      <c r="K28927" s="1715"/>
      <c r="L28927" s="1715"/>
    </row>
    <row r="28928" spans="11:12" ht="15" customHeight="1">
      <c r="K28928" s="1715"/>
      <c r="L28928" s="1715"/>
    </row>
    <row r="28929" spans="11:12" ht="15" customHeight="1">
      <c r="K28929" s="1715"/>
      <c r="L28929" s="1715"/>
    </row>
    <row r="28930" spans="11:12" ht="15" customHeight="1">
      <c r="K28930" s="1715"/>
      <c r="L28930" s="1715"/>
    </row>
    <row r="28931" spans="11:12" ht="15" customHeight="1">
      <c r="K28931" s="1715"/>
      <c r="L28931" s="1715"/>
    </row>
    <row r="28932" spans="11:12" ht="15" customHeight="1">
      <c r="K28932" s="1715"/>
      <c r="L28932" s="1715"/>
    </row>
    <row r="28933" spans="11:12" ht="15" customHeight="1">
      <c r="K28933" s="1715"/>
      <c r="L28933" s="1715"/>
    </row>
    <row r="28934" spans="11:12" ht="15" customHeight="1">
      <c r="K28934" s="1715"/>
      <c r="L28934" s="1715"/>
    </row>
    <row r="28935" spans="11:12" ht="15" customHeight="1">
      <c r="K28935" s="1715"/>
      <c r="L28935" s="1715"/>
    </row>
    <row r="28936" spans="11:12" ht="15" customHeight="1">
      <c r="K28936" s="1715"/>
      <c r="L28936" s="1715"/>
    </row>
    <row r="28937" spans="11:12" ht="15" customHeight="1">
      <c r="K28937" s="1715"/>
      <c r="L28937" s="1715"/>
    </row>
    <row r="28938" spans="11:12" ht="15" customHeight="1">
      <c r="K28938" s="1715"/>
      <c r="L28938" s="1715"/>
    </row>
    <row r="28939" spans="11:12" ht="15" customHeight="1">
      <c r="K28939" s="1715"/>
      <c r="L28939" s="1715"/>
    </row>
    <row r="28940" spans="11:12" ht="15" customHeight="1">
      <c r="K28940" s="1715"/>
      <c r="L28940" s="1715"/>
    </row>
    <row r="28941" spans="11:12" ht="15" customHeight="1">
      <c r="K28941" s="1715"/>
      <c r="L28941" s="1715"/>
    </row>
    <row r="28942" spans="11:12" ht="15" customHeight="1">
      <c r="K28942" s="1715"/>
      <c r="L28942" s="1715"/>
    </row>
    <row r="28943" spans="11:12" ht="15" customHeight="1">
      <c r="K28943" s="1715"/>
      <c r="L28943" s="1715"/>
    </row>
    <row r="28944" spans="11:12" ht="15" customHeight="1">
      <c r="K28944" s="1715"/>
      <c r="L28944" s="1715"/>
    </row>
    <row r="28945" spans="11:12" ht="15" customHeight="1">
      <c r="K28945" s="1715"/>
      <c r="L28945" s="1715"/>
    </row>
    <row r="28946" spans="11:12" ht="15" customHeight="1">
      <c r="K28946" s="1715"/>
      <c r="L28946" s="1715"/>
    </row>
    <row r="28947" spans="11:12" ht="15" customHeight="1">
      <c r="K28947" s="1715"/>
      <c r="L28947" s="1715"/>
    </row>
    <row r="28948" spans="11:12" ht="15" customHeight="1">
      <c r="K28948" s="1715"/>
      <c r="L28948" s="1715"/>
    </row>
    <row r="28949" spans="11:12" ht="15" customHeight="1">
      <c r="K28949" s="1715"/>
      <c r="L28949" s="1715"/>
    </row>
    <row r="28950" spans="11:12" ht="15" customHeight="1">
      <c r="K28950" s="1715"/>
      <c r="L28950" s="1715"/>
    </row>
    <row r="28951" spans="11:12" ht="15" customHeight="1">
      <c r="K28951" s="1715"/>
      <c r="L28951" s="1715"/>
    </row>
    <row r="28952" spans="11:12" ht="15" customHeight="1">
      <c r="K28952" s="1715"/>
      <c r="L28952" s="1715"/>
    </row>
    <row r="28953" spans="11:12" ht="15" customHeight="1">
      <c r="K28953" s="1715"/>
      <c r="L28953" s="1715"/>
    </row>
    <row r="28954" spans="11:12" ht="15" customHeight="1">
      <c r="K28954" s="1715"/>
      <c r="L28954" s="1715"/>
    </row>
    <row r="28955" spans="11:12" ht="15" customHeight="1">
      <c r="K28955" s="1715"/>
      <c r="L28955" s="1715"/>
    </row>
    <row r="28956" spans="11:12" ht="15" customHeight="1">
      <c r="K28956" s="1715"/>
      <c r="L28956" s="1715"/>
    </row>
    <row r="28957" spans="11:12" ht="15" customHeight="1">
      <c r="K28957" s="1715"/>
      <c r="L28957" s="1715"/>
    </row>
    <row r="28958" spans="11:12" ht="15" customHeight="1">
      <c r="K28958" s="1715"/>
      <c r="L28958" s="1715"/>
    </row>
    <row r="28959" spans="11:12" ht="15" customHeight="1">
      <c r="K28959" s="1715"/>
      <c r="L28959" s="1715"/>
    </row>
    <row r="28960" spans="11:12" ht="15" customHeight="1">
      <c r="K28960" s="1715"/>
      <c r="L28960" s="1715"/>
    </row>
    <row r="28961" spans="11:12" ht="15" customHeight="1">
      <c r="K28961" s="1715"/>
      <c r="L28961" s="1715"/>
    </row>
    <row r="28962" spans="11:12" ht="15" customHeight="1">
      <c r="K28962" s="1715"/>
      <c r="L28962" s="1715"/>
    </row>
    <row r="28963" spans="11:12" ht="15" customHeight="1">
      <c r="K28963" s="1715"/>
      <c r="L28963" s="1715"/>
    </row>
    <row r="28964" spans="11:12" ht="15" customHeight="1">
      <c r="K28964" s="1715"/>
      <c r="L28964" s="1715"/>
    </row>
    <row r="28965" spans="11:12" ht="15" customHeight="1">
      <c r="K28965" s="1715"/>
      <c r="L28965" s="1715"/>
    </row>
    <row r="28966" spans="11:12" ht="15" customHeight="1">
      <c r="K28966" s="1715"/>
      <c r="L28966" s="1715"/>
    </row>
    <row r="28967" spans="11:12" ht="15" customHeight="1">
      <c r="K28967" s="1715"/>
      <c r="L28967" s="1715"/>
    </row>
    <row r="28968" spans="11:12" ht="15" customHeight="1">
      <c r="K28968" s="1715"/>
      <c r="L28968" s="1715"/>
    </row>
    <row r="28969" spans="11:12" ht="15" customHeight="1">
      <c r="K28969" s="1715"/>
      <c r="L28969" s="1715"/>
    </row>
    <row r="28970" spans="11:12" ht="15" customHeight="1">
      <c r="K28970" s="1715"/>
      <c r="L28970" s="1715"/>
    </row>
    <row r="28971" spans="11:12" ht="15" customHeight="1">
      <c r="K28971" s="1715"/>
      <c r="L28971" s="1715"/>
    </row>
    <row r="28972" spans="11:12" ht="15" customHeight="1">
      <c r="K28972" s="1715"/>
      <c r="L28972" s="1715"/>
    </row>
    <row r="28973" spans="11:12" ht="15" customHeight="1">
      <c r="K28973" s="1715"/>
      <c r="L28973" s="1715"/>
    </row>
    <row r="28974" spans="11:12" ht="15" customHeight="1">
      <c r="K28974" s="1715"/>
      <c r="L28974" s="1715"/>
    </row>
    <row r="28975" spans="11:12" ht="15" customHeight="1">
      <c r="K28975" s="1715"/>
      <c r="L28975" s="1715"/>
    </row>
    <row r="28976" spans="11:12" ht="15" customHeight="1">
      <c r="K28976" s="1715"/>
      <c r="L28976" s="1715"/>
    </row>
    <row r="28977" spans="11:12" ht="15" customHeight="1">
      <c r="K28977" s="1715"/>
      <c r="L28977" s="1715"/>
    </row>
    <row r="28978" spans="11:12" ht="15" customHeight="1">
      <c r="K28978" s="1715"/>
      <c r="L28978" s="1715"/>
    </row>
    <row r="28979" spans="11:12" ht="15" customHeight="1">
      <c r="K28979" s="1715"/>
      <c r="L28979" s="1715"/>
    </row>
    <row r="28980" spans="11:12" ht="15" customHeight="1">
      <c r="K28980" s="1715"/>
      <c r="L28980" s="1715"/>
    </row>
    <row r="28981" spans="11:12" ht="15" customHeight="1">
      <c r="K28981" s="1715"/>
      <c r="L28981" s="1715"/>
    </row>
    <row r="28982" spans="11:12" ht="15" customHeight="1">
      <c r="K28982" s="1715"/>
      <c r="L28982" s="1715"/>
    </row>
    <row r="28983" spans="11:12" ht="15" customHeight="1">
      <c r="K28983" s="1715"/>
      <c r="L28983" s="1715"/>
    </row>
    <row r="28984" spans="11:12" ht="15" customHeight="1">
      <c r="K28984" s="1715"/>
      <c r="L28984" s="1715"/>
    </row>
    <row r="28985" spans="11:12" ht="15" customHeight="1">
      <c r="K28985" s="1715"/>
      <c r="L28985" s="1715"/>
    </row>
    <row r="28986" spans="11:12" ht="15" customHeight="1">
      <c r="K28986" s="1715"/>
      <c r="L28986" s="1715"/>
    </row>
    <row r="28987" spans="11:12" ht="15" customHeight="1">
      <c r="K28987" s="1715"/>
      <c r="L28987" s="1715"/>
    </row>
    <row r="28988" spans="11:12" ht="15" customHeight="1">
      <c r="K28988" s="1715"/>
      <c r="L28988" s="1715"/>
    </row>
    <row r="28989" spans="11:12" ht="15" customHeight="1">
      <c r="K28989" s="1715"/>
      <c r="L28989" s="1715"/>
    </row>
    <row r="28990" spans="11:12" ht="15" customHeight="1">
      <c r="K28990" s="1715"/>
      <c r="L28990" s="1715"/>
    </row>
    <row r="28991" spans="11:12" ht="15" customHeight="1">
      <c r="K28991" s="1715"/>
      <c r="L28991" s="1715"/>
    </row>
    <row r="28992" spans="11:12" ht="15" customHeight="1">
      <c r="K28992" s="1715"/>
      <c r="L28992" s="1715"/>
    </row>
    <row r="28993" spans="11:12" ht="15" customHeight="1">
      <c r="K28993" s="1715"/>
      <c r="L28993" s="1715"/>
    </row>
    <row r="28994" spans="11:12" ht="15" customHeight="1">
      <c r="K28994" s="1715"/>
      <c r="L28994" s="1715"/>
    </row>
    <row r="28995" spans="11:12" ht="15" customHeight="1">
      <c r="K28995" s="1715"/>
      <c r="L28995" s="1715"/>
    </row>
    <row r="28996" spans="11:12" ht="15" customHeight="1">
      <c r="K28996" s="1715"/>
      <c r="L28996" s="1715"/>
    </row>
    <row r="28997" spans="11:12" ht="15" customHeight="1">
      <c r="K28997" s="1715"/>
      <c r="L28997" s="1715"/>
    </row>
    <row r="28998" spans="11:12" ht="15" customHeight="1">
      <c r="K28998" s="1715"/>
      <c r="L28998" s="1715"/>
    </row>
    <row r="28999" spans="11:12" ht="15" customHeight="1">
      <c r="K28999" s="1715"/>
      <c r="L28999" s="1715"/>
    </row>
    <row r="29000" spans="11:12" ht="15" customHeight="1">
      <c r="K29000" s="1715"/>
      <c r="L29000" s="1715"/>
    </row>
    <row r="29001" spans="11:12" ht="15" customHeight="1">
      <c r="K29001" s="1715"/>
      <c r="L29001" s="1715"/>
    </row>
    <row r="29002" spans="11:12" ht="15" customHeight="1">
      <c r="K29002" s="1715"/>
      <c r="L29002" s="1715"/>
    </row>
    <row r="29003" spans="11:12" ht="15" customHeight="1">
      <c r="K29003" s="1715"/>
      <c r="L29003" s="1715"/>
    </row>
    <row r="29004" spans="11:12" ht="15" customHeight="1">
      <c r="K29004" s="1715"/>
      <c r="L29004" s="1715"/>
    </row>
    <row r="29005" spans="11:12" ht="15" customHeight="1">
      <c r="K29005" s="1715"/>
      <c r="L29005" s="1715"/>
    </row>
    <row r="29006" spans="11:12" ht="15" customHeight="1">
      <c r="K29006" s="1715"/>
      <c r="L29006" s="1715"/>
    </row>
    <row r="29007" spans="11:12" ht="15" customHeight="1">
      <c r="K29007" s="1715"/>
      <c r="L29007" s="1715"/>
    </row>
    <row r="29008" spans="11:12" ht="15" customHeight="1">
      <c r="K29008" s="1715"/>
      <c r="L29008" s="1715"/>
    </row>
    <row r="29009" spans="11:12" ht="15" customHeight="1">
      <c r="K29009" s="1715"/>
      <c r="L29009" s="1715"/>
    </row>
    <row r="29010" spans="11:12" ht="15" customHeight="1">
      <c r="K29010" s="1715"/>
      <c r="L29010" s="1715"/>
    </row>
    <row r="29011" spans="11:12" ht="15" customHeight="1">
      <c r="K29011" s="1715"/>
      <c r="L29011" s="1715"/>
    </row>
    <row r="29012" spans="11:12" ht="15" customHeight="1">
      <c r="K29012" s="1715"/>
      <c r="L29012" s="1715"/>
    </row>
    <row r="29013" spans="11:12" ht="15" customHeight="1">
      <c r="K29013" s="1715"/>
      <c r="L29013" s="1715"/>
    </row>
    <row r="29014" spans="11:12" ht="15" customHeight="1">
      <c r="K29014" s="1715"/>
      <c r="L29014" s="1715"/>
    </row>
    <row r="29015" spans="11:12" ht="15" customHeight="1">
      <c r="K29015" s="1715"/>
      <c r="L29015" s="1715"/>
    </row>
    <row r="29016" spans="11:12" ht="15" customHeight="1">
      <c r="K29016" s="1715"/>
      <c r="L29016" s="1715"/>
    </row>
    <row r="29017" spans="11:12" ht="15" customHeight="1">
      <c r="K29017" s="1715"/>
      <c r="L29017" s="1715"/>
    </row>
    <row r="29018" spans="11:12" ht="15" customHeight="1">
      <c r="K29018" s="1715"/>
      <c r="L29018" s="1715"/>
    </row>
    <row r="29019" spans="11:12" ht="15" customHeight="1">
      <c r="K29019" s="1715"/>
      <c r="L29019" s="1715"/>
    </row>
    <row r="29020" spans="11:12" ht="15" customHeight="1">
      <c r="K29020" s="1715"/>
      <c r="L29020" s="1715"/>
    </row>
    <row r="29021" spans="11:12" ht="15" customHeight="1">
      <c r="K29021" s="1715"/>
      <c r="L29021" s="1715"/>
    </row>
    <row r="29022" spans="11:12" ht="15" customHeight="1">
      <c r="K29022" s="1715"/>
      <c r="L29022" s="1715"/>
    </row>
    <row r="29023" spans="11:12" ht="15" customHeight="1">
      <c r="K29023" s="1715"/>
      <c r="L29023" s="1715"/>
    </row>
    <row r="29024" spans="11:12" ht="15" customHeight="1">
      <c r="K29024" s="1715"/>
      <c r="L29024" s="1715"/>
    </row>
    <row r="29025" spans="11:12" ht="15" customHeight="1">
      <c r="K29025" s="1715"/>
      <c r="L29025" s="1715"/>
    </row>
    <row r="29026" spans="11:12" ht="15" customHeight="1">
      <c r="K29026" s="1715"/>
      <c r="L29026" s="1715"/>
    </row>
    <row r="29027" spans="11:12" ht="15" customHeight="1">
      <c r="K29027" s="1715"/>
      <c r="L29027" s="1715"/>
    </row>
    <row r="29028" spans="11:12" ht="15" customHeight="1">
      <c r="K29028" s="1715"/>
      <c r="L29028" s="1715"/>
    </row>
    <row r="29029" spans="11:12" ht="15" customHeight="1">
      <c r="K29029" s="1715"/>
      <c r="L29029" s="1715"/>
    </row>
    <row r="29030" spans="11:12" ht="15" customHeight="1">
      <c r="K29030" s="1715"/>
      <c r="L29030" s="1715"/>
    </row>
    <row r="29031" spans="11:12" ht="15" customHeight="1">
      <c r="K29031" s="1715"/>
      <c r="L29031" s="1715"/>
    </row>
    <row r="29032" spans="11:12" ht="15" customHeight="1">
      <c r="K29032" s="1715"/>
      <c r="L29032" s="1715"/>
    </row>
    <row r="29033" spans="11:12" ht="15" customHeight="1">
      <c r="K29033" s="1715"/>
      <c r="L29033" s="1715"/>
    </row>
    <row r="29034" spans="11:12" ht="15" customHeight="1">
      <c r="K29034" s="1715"/>
      <c r="L29034" s="1715"/>
    </row>
    <row r="29035" spans="11:12" ht="15" customHeight="1">
      <c r="K29035" s="1715"/>
      <c r="L29035" s="1715"/>
    </row>
    <row r="29036" spans="11:12" ht="15" customHeight="1">
      <c r="K29036" s="1715"/>
      <c r="L29036" s="1715"/>
    </row>
    <row r="29037" spans="11:12" ht="15" customHeight="1">
      <c r="K29037" s="1715"/>
      <c r="L29037" s="1715"/>
    </row>
    <row r="29038" spans="11:12" ht="15" customHeight="1">
      <c r="K29038" s="1715"/>
      <c r="L29038" s="1715"/>
    </row>
    <row r="29039" spans="11:12" ht="15" customHeight="1">
      <c r="K29039" s="1715"/>
      <c r="L29039" s="1715"/>
    </row>
    <row r="29040" spans="11:12" ht="15" customHeight="1">
      <c r="K29040" s="1715"/>
      <c r="L29040" s="1715"/>
    </row>
    <row r="29041" spans="11:12" ht="15" customHeight="1">
      <c r="K29041" s="1715"/>
      <c r="L29041" s="1715"/>
    </row>
    <row r="29042" spans="11:12" ht="15" customHeight="1">
      <c r="K29042" s="1715"/>
      <c r="L29042" s="1715"/>
    </row>
    <row r="29043" spans="11:12" ht="15" customHeight="1">
      <c r="K29043" s="1715"/>
      <c r="L29043" s="1715"/>
    </row>
    <row r="29044" spans="11:12" ht="15" customHeight="1">
      <c r="K29044" s="1715"/>
      <c r="L29044" s="1715"/>
    </row>
    <row r="29045" spans="11:12" ht="15" customHeight="1">
      <c r="K29045" s="1715"/>
      <c r="L29045" s="1715"/>
    </row>
    <row r="29046" spans="11:12" ht="15" customHeight="1">
      <c r="K29046" s="1715"/>
      <c r="L29046" s="1715"/>
    </row>
    <row r="29047" spans="11:12" ht="15" customHeight="1">
      <c r="K29047" s="1715"/>
      <c r="L29047" s="1715"/>
    </row>
    <row r="29048" spans="11:12" ht="15" customHeight="1">
      <c r="K29048" s="1715"/>
      <c r="L29048" s="1715"/>
    </row>
    <row r="29049" spans="11:12" ht="15" customHeight="1">
      <c r="K29049" s="1715"/>
      <c r="L29049" s="1715"/>
    </row>
    <row r="29050" spans="11:12" ht="15" customHeight="1">
      <c r="K29050" s="1715"/>
      <c r="L29050" s="1715"/>
    </row>
    <row r="29051" spans="11:12" ht="15" customHeight="1">
      <c r="K29051" s="1715"/>
      <c r="L29051" s="1715"/>
    </row>
    <row r="29052" spans="11:12" ht="15" customHeight="1">
      <c r="K29052" s="1715"/>
      <c r="L29052" s="1715"/>
    </row>
    <row r="29053" spans="11:12" ht="15" customHeight="1">
      <c r="K29053" s="1715"/>
      <c r="L29053" s="1715"/>
    </row>
    <row r="29054" spans="11:12" ht="15" customHeight="1">
      <c r="K29054" s="1715"/>
      <c r="L29054" s="1715"/>
    </row>
    <row r="29055" spans="11:12" ht="15" customHeight="1">
      <c r="K29055" s="1715"/>
      <c r="L29055" s="1715"/>
    </row>
    <row r="29056" spans="11:12" ht="15" customHeight="1">
      <c r="K29056" s="1715"/>
      <c r="L29056" s="1715"/>
    </row>
    <row r="29057" spans="11:12" ht="15" customHeight="1">
      <c r="K29057" s="1715"/>
      <c r="L29057" s="1715"/>
    </row>
    <row r="29058" spans="11:12" ht="15" customHeight="1">
      <c r="K29058" s="1715"/>
      <c r="L29058" s="1715"/>
    </row>
    <row r="29059" spans="11:12" ht="15" customHeight="1">
      <c r="K29059" s="1715"/>
      <c r="L29059" s="1715"/>
    </row>
    <row r="29060" spans="11:12" ht="15" customHeight="1">
      <c r="K29060" s="1715"/>
      <c r="L29060" s="1715"/>
    </row>
    <row r="29061" spans="11:12" ht="15" customHeight="1">
      <c r="K29061" s="1715"/>
      <c r="L29061" s="1715"/>
    </row>
    <row r="29062" spans="11:12" ht="15" customHeight="1">
      <c r="K29062" s="1715"/>
      <c r="L29062" s="1715"/>
    </row>
    <row r="29063" spans="11:12" ht="15" customHeight="1">
      <c r="K29063" s="1715"/>
      <c r="L29063" s="1715"/>
    </row>
    <row r="29064" spans="11:12" ht="15" customHeight="1">
      <c r="K29064" s="1715"/>
      <c r="L29064" s="1715"/>
    </row>
    <row r="29065" spans="11:12" ht="15" customHeight="1">
      <c r="K29065" s="1715"/>
      <c r="L29065" s="1715"/>
    </row>
    <row r="29066" spans="11:12" ht="15" customHeight="1">
      <c r="K29066" s="1715"/>
      <c r="L29066" s="1715"/>
    </row>
    <row r="29067" spans="11:12" ht="15" customHeight="1">
      <c r="K29067" s="1715"/>
      <c r="L29067" s="1715"/>
    </row>
    <row r="29068" spans="11:12" ht="15" customHeight="1">
      <c r="K29068" s="1715"/>
      <c r="L29068" s="1715"/>
    </row>
    <row r="29069" spans="11:12" ht="15" customHeight="1">
      <c r="K29069" s="1715"/>
      <c r="L29069" s="1715"/>
    </row>
    <row r="29070" spans="11:12" ht="15" customHeight="1">
      <c r="K29070" s="1715"/>
      <c r="L29070" s="1715"/>
    </row>
    <row r="29071" spans="11:12" ht="15" customHeight="1">
      <c r="K29071" s="1715"/>
      <c r="L29071" s="1715"/>
    </row>
    <row r="29072" spans="11:12" ht="15" customHeight="1">
      <c r="K29072" s="1715"/>
      <c r="L29072" s="1715"/>
    </row>
    <row r="29073" spans="11:12" ht="15" customHeight="1">
      <c r="K29073" s="1715"/>
      <c r="L29073" s="1715"/>
    </row>
    <row r="29074" spans="11:12" ht="15" customHeight="1">
      <c r="K29074" s="1715"/>
      <c r="L29074" s="1715"/>
    </row>
    <row r="29075" spans="11:12" ht="15" customHeight="1">
      <c r="K29075" s="1715"/>
      <c r="L29075" s="1715"/>
    </row>
    <row r="29076" spans="11:12" ht="15" customHeight="1">
      <c r="K29076" s="1715"/>
      <c r="L29076" s="1715"/>
    </row>
    <row r="29077" spans="11:12" ht="15" customHeight="1">
      <c r="K29077" s="1715"/>
      <c r="L29077" s="1715"/>
    </row>
    <row r="29078" spans="11:12" ht="15" customHeight="1">
      <c r="K29078" s="1715"/>
      <c r="L29078" s="1715"/>
    </row>
    <row r="29079" spans="11:12" ht="15" customHeight="1">
      <c r="K29079" s="1715"/>
      <c r="L29079" s="1715"/>
    </row>
    <row r="29080" spans="11:12" ht="15" customHeight="1">
      <c r="K29080" s="1715"/>
      <c r="L29080" s="1715"/>
    </row>
    <row r="29081" spans="11:12" ht="15" customHeight="1">
      <c r="K29081" s="1715"/>
      <c r="L29081" s="1715"/>
    </row>
    <row r="29082" spans="11:12" ht="15" customHeight="1">
      <c r="K29082" s="1715"/>
      <c r="L29082" s="1715"/>
    </row>
    <row r="29083" spans="11:12" ht="15" customHeight="1">
      <c r="K29083" s="1715"/>
      <c r="L29083" s="1715"/>
    </row>
    <row r="29084" spans="11:12" ht="15" customHeight="1">
      <c r="K29084" s="1715"/>
      <c r="L29084" s="1715"/>
    </row>
    <row r="29085" spans="11:12" ht="15" customHeight="1">
      <c r="K29085" s="1715"/>
      <c r="L29085" s="1715"/>
    </row>
    <row r="29086" spans="11:12" ht="15" customHeight="1">
      <c r="K29086" s="1715"/>
      <c r="L29086" s="1715"/>
    </row>
    <row r="29087" spans="11:12" ht="15" customHeight="1">
      <c r="K29087" s="1715"/>
      <c r="L29087" s="1715"/>
    </row>
    <row r="29088" spans="11:12" ht="15" customHeight="1">
      <c r="K29088" s="1715"/>
      <c r="L29088" s="1715"/>
    </row>
    <row r="29089" spans="11:12" ht="15" customHeight="1">
      <c r="K29089" s="1715"/>
      <c r="L29089" s="1715"/>
    </row>
    <row r="29090" spans="11:12" ht="15" customHeight="1">
      <c r="K29090" s="1715"/>
      <c r="L29090" s="1715"/>
    </row>
    <row r="29091" spans="11:12" ht="15" customHeight="1">
      <c r="K29091" s="1715"/>
      <c r="L29091" s="1715"/>
    </row>
    <row r="29092" spans="11:12" ht="15" customHeight="1">
      <c r="K29092" s="1715"/>
      <c r="L29092" s="1715"/>
    </row>
    <row r="29093" spans="11:12" ht="15" customHeight="1">
      <c r="K29093" s="1715"/>
      <c r="L29093" s="1715"/>
    </row>
    <row r="29094" spans="11:12" ht="15" customHeight="1">
      <c r="K29094" s="1715"/>
      <c r="L29094" s="1715"/>
    </row>
    <row r="29095" spans="11:12" ht="15" customHeight="1">
      <c r="K29095" s="1715"/>
      <c r="L29095" s="1715"/>
    </row>
    <row r="29096" spans="11:12" ht="15" customHeight="1">
      <c r="K29096" s="1715"/>
      <c r="L29096" s="1715"/>
    </row>
    <row r="29097" spans="11:12" ht="15" customHeight="1">
      <c r="K29097" s="1715"/>
      <c r="L29097" s="1715"/>
    </row>
    <row r="29098" spans="11:12" ht="15" customHeight="1">
      <c r="K29098" s="1715"/>
      <c r="L29098" s="1715"/>
    </row>
    <row r="29099" spans="11:12" ht="15" customHeight="1">
      <c r="K29099" s="1715"/>
      <c r="L29099" s="1715"/>
    </row>
    <row r="29100" spans="11:12" ht="15" customHeight="1">
      <c r="K29100" s="1715"/>
      <c r="L29100" s="1715"/>
    </row>
    <row r="29101" spans="11:12" ht="15" customHeight="1">
      <c r="K29101" s="1715"/>
      <c r="L29101" s="1715"/>
    </row>
    <row r="29102" spans="11:12" ht="15" customHeight="1">
      <c r="K29102" s="1715"/>
      <c r="L29102" s="1715"/>
    </row>
    <row r="29103" spans="11:12" ht="15" customHeight="1">
      <c r="K29103" s="1715"/>
      <c r="L29103" s="1715"/>
    </row>
    <row r="29104" spans="11:12" ht="15" customHeight="1">
      <c r="K29104" s="1715"/>
      <c r="L29104" s="1715"/>
    </row>
    <row r="29105" spans="11:12" ht="15" customHeight="1">
      <c r="K29105" s="1715"/>
      <c r="L29105" s="1715"/>
    </row>
    <row r="29106" spans="11:12" ht="15" customHeight="1">
      <c r="K29106" s="1715"/>
      <c r="L29106" s="1715"/>
    </row>
    <row r="29107" spans="11:12" ht="15" customHeight="1">
      <c r="K29107" s="1715"/>
      <c r="L29107" s="1715"/>
    </row>
    <row r="29108" spans="11:12" ht="15" customHeight="1">
      <c r="K29108" s="1715"/>
      <c r="L29108" s="1715"/>
    </row>
    <row r="29109" spans="11:12" ht="15" customHeight="1">
      <c r="K29109" s="1715"/>
      <c r="L29109" s="1715"/>
    </row>
    <row r="29110" spans="11:12" ht="15" customHeight="1">
      <c r="K29110" s="1715"/>
      <c r="L29110" s="1715"/>
    </row>
    <row r="29111" spans="11:12" ht="15" customHeight="1">
      <c r="K29111" s="1715"/>
      <c r="L29111" s="1715"/>
    </row>
    <row r="29112" spans="11:12" ht="15" customHeight="1">
      <c r="K29112" s="1715"/>
      <c r="L29112" s="1715"/>
    </row>
    <row r="29113" spans="11:12" ht="15" customHeight="1">
      <c r="K29113" s="1715"/>
      <c r="L29113" s="1715"/>
    </row>
    <row r="29114" spans="11:12" ht="15" customHeight="1">
      <c r="K29114" s="1715"/>
      <c r="L29114" s="1715"/>
    </row>
    <row r="29115" spans="11:12" ht="15" customHeight="1">
      <c r="K29115" s="1715"/>
      <c r="L29115" s="1715"/>
    </row>
    <row r="29116" spans="11:12" ht="15" customHeight="1">
      <c r="K29116" s="1715"/>
      <c r="L29116" s="1715"/>
    </row>
    <row r="29117" spans="11:12" ht="15" customHeight="1">
      <c r="K29117" s="1715"/>
      <c r="L29117" s="1715"/>
    </row>
    <row r="29118" spans="11:12" ht="15" customHeight="1">
      <c r="K29118" s="1715"/>
      <c r="L29118" s="1715"/>
    </row>
    <row r="29119" spans="11:12" ht="15" customHeight="1">
      <c r="K29119" s="1715"/>
      <c r="L29119" s="1715"/>
    </row>
    <row r="29120" spans="11:12" ht="15" customHeight="1">
      <c r="K29120" s="1715"/>
      <c r="L29120" s="1715"/>
    </row>
    <row r="29121" spans="11:12" ht="15" customHeight="1">
      <c r="K29121" s="1715"/>
      <c r="L29121" s="1715"/>
    </row>
    <row r="29122" spans="11:12" ht="15" customHeight="1">
      <c r="K29122" s="1715"/>
      <c r="L29122" s="1715"/>
    </row>
    <row r="29123" spans="11:12" ht="15" customHeight="1">
      <c r="K29123" s="1715"/>
      <c r="L29123" s="1715"/>
    </row>
    <row r="29124" spans="11:12" ht="15" customHeight="1">
      <c r="K29124" s="1715"/>
      <c r="L29124" s="1715"/>
    </row>
    <row r="29125" spans="11:12" ht="15" customHeight="1">
      <c r="K29125" s="1715"/>
      <c r="L29125" s="1715"/>
    </row>
    <row r="29126" spans="11:12" ht="15" customHeight="1">
      <c r="K29126" s="1715"/>
      <c r="L29126" s="1715"/>
    </row>
    <row r="29127" spans="11:12" ht="15" customHeight="1">
      <c r="K29127" s="1715"/>
      <c r="L29127" s="1715"/>
    </row>
    <row r="29128" spans="11:12" ht="15" customHeight="1">
      <c r="K29128" s="1715"/>
      <c r="L29128" s="1715"/>
    </row>
    <row r="29129" spans="11:12" ht="15" customHeight="1">
      <c r="K29129" s="1715"/>
      <c r="L29129" s="1715"/>
    </row>
    <row r="29130" spans="11:12" ht="15" customHeight="1">
      <c r="K29130" s="1715"/>
      <c r="L29130" s="1715"/>
    </row>
    <row r="29131" spans="11:12" ht="15" customHeight="1">
      <c r="K29131" s="1715"/>
      <c r="L29131" s="1715"/>
    </row>
    <row r="29132" spans="11:12" ht="15" customHeight="1">
      <c r="K29132" s="1715"/>
      <c r="L29132" s="1715"/>
    </row>
    <row r="29133" spans="11:12" ht="15" customHeight="1">
      <c r="K29133" s="1715"/>
      <c r="L29133" s="1715"/>
    </row>
    <row r="29134" spans="11:12" ht="15" customHeight="1">
      <c r="K29134" s="1715"/>
      <c r="L29134" s="1715"/>
    </row>
    <row r="29135" spans="11:12" ht="15" customHeight="1">
      <c r="K29135" s="1715"/>
      <c r="L29135" s="1715"/>
    </row>
    <row r="29136" spans="11:12" ht="15" customHeight="1">
      <c r="K29136" s="1715"/>
      <c r="L29136" s="1715"/>
    </row>
    <row r="29137" spans="11:12" ht="15" customHeight="1">
      <c r="K29137" s="1715"/>
      <c r="L29137" s="1715"/>
    </row>
    <row r="29138" spans="11:12" ht="15" customHeight="1">
      <c r="K29138" s="1715"/>
      <c r="L29138" s="1715"/>
    </row>
    <row r="29139" spans="11:12" ht="15" customHeight="1">
      <c r="K29139" s="1715"/>
      <c r="L29139" s="1715"/>
    </row>
    <row r="29140" spans="11:12" ht="15" customHeight="1">
      <c r="K29140" s="1715"/>
      <c r="L29140" s="1715"/>
    </row>
    <row r="29141" spans="11:12" ht="15" customHeight="1">
      <c r="K29141" s="1715"/>
      <c r="L29141" s="1715"/>
    </row>
    <row r="29142" spans="11:12" ht="15" customHeight="1">
      <c r="K29142" s="1715"/>
      <c r="L29142" s="1715"/>
    </row>
    <row r="29143" spans="11:12" ht="15" customHeight="1">
      <c r="K29143" s="1715"/>
      <c r="L29143" s="1715"/>
    </row>
    <row r="29144" spans="11:12" ht="15" customHeight="1">
      <c r="K29144" s="1715"/>
      <c r="L29144" s="1715"/>
    </row>
    <row r="29145" spans="11:12" ht="15" customHeight="1">
      <c r="K29145" s="1715"/>
      <c r="L29145" s="1715"/>
    </row>
    <row r="29146" spans="11:12" ht="15" customHeight="1">
      <c r="K29146" s="1715"/>
      <c r="L29146" s="1715"/>
    </row>
    <row r="29147" spans="11:12" ht="15" customHeight="1">
      <c r="K29147" s="1715"/>
      <c r="L29147" s="1715"/>
    </row>
    <row r="29148" spans="11:12" ht="15" customHeight="1">
      <c r="K29148" s="1715"/>
      <c r="L29148" s="1715"/>
    </row>
    <row r="29149" spans="11:12" ht="15" customHeight="1">
      <c r="K29149" s="1715"/>
      <c r="L29149" s="1715"/>
    </row>
    <row r="29150" spans="11:12" ht="15" customHeight="1">
      <c r="K29150" s="1715"/>
      <c r="L29150" s="1715"/>
    </row>
    <row r="29151" spans="11:12" ht="15" customHeight="1">
      <c r="K29151" s="1715"/>
      <c r="L29151" s="1715"/>
    </row>
    <row r="29152" spans="11:12" ht="15" customHeight="1">
      <c r="K29152" s="1715"/>
      <c r="L29152" s="1715"/>
    </row>
    <row r="29153" spans="11:12" ht="15" customHeight="1">
      <c r="K29153" s="1715"/>
      <c r="L29153" s="1715"/>
    </row>
    <row r="29154" spans="11:12" ht="15" customHeight="1">
      <c r="K29154" s="1715"/>
      <c r="L29154" s="1715"/>
    </row>
    <row r="29155" spans="11:12" ht="15" customHeight="1">
      <c r="K29155" s="1715"/>
      <c r="L29155" s="1715"/>
    </row>
    <row r="29156" spans="11:12" ht="15" customHeight="1">
      <c r="K29156" s="1715"/>
      <c r="L29156" s="1715"/>
    </row>
    <row r="29157" spans="11:12" ht="15" customHeight="1">
      <c r="K29157" s="1715"/>
      <c r="L29157" s="1715"/>
    </row>
    <row r="29158" spans="11:12" ht="15" customHeight="1">
      <c r="K29158" s="1715"/>
      <c r="L29158" s="1715"/>
    </row>
    <row r="29159" spans="11:12" ht="15" customHeight="1">
      <c r="K29159" s="1715"/>
      <c r="L29159" s="1715"/>
    </row>
    <row r="29160" spans="11:12" ht="15" customHeight="1">
      <c r="K29160" s="1715"/>
      <c r="L29160" s="1715"/>
    </row>
    <row r="29161" spans="11:12" ht="15" customHeight="1">
      <c r="K29161" s="1715"/>
      <c r="L29161" s="1715"/>
    </row>
    <row r="29162" spans="11:12" ht="15" customHeight="1">
      <c r="K29162" s="1715"/>
      <c r="L29162" s="1715"/>
    </row>
    <row r="29163" spans="11:12" ht="15" customHeight="1">
      <c r="K29163" s="1715"/>
      <c r="L29163" s="1715"/>
    </row>
    <row r="29164" spans="11:12" ht="15" customHeight="1">
      <c r="K29164" s="1715"/>
      <c r="L29164" s="1715"/>
    </row>
    <row r="29165" spans="11:12" ht="15" customHeight="1">
      <c r="K29165" s="1715"/>
      <c r="L29165" s="1715"/>
    </row>
    <row r="29166" spans="11:12" ht="15" customHeight="1">
      <c r="K29166" s="1715"/>
      <c r="L29166" s="1715"/>
    </row>
    <row r="29167" spans="11:12" ht="15" customHeight="1">
      <c r="K29167" s="1715"/>
      <c r="L29167" s="1715"/>
    </row>
    <row r="29168" spans="11:12" ht="15" customHeight="1">
      <c r="K29168" s="1715"/>
      <c r="L29168" s="1715"/>
    </row>
    <row r="29169" spans="11:12" ht="15" customHeight="1">
      <c r="K29169" s="1715"/>
      <c r="L29169" s="1715"/>
    </row>
    <row r="29170" spans="11:12" ht="15" customHeight="1">
      <c r="K29170" s="1715"/>
      <c r="L29170" s="1715"/>
    </row>
    <row r="29171" spans="11:12" ht="15" customHeight="1">
      <c r="K29171" s="1715"/>
      <c r="L29171" s="1715"/>
    </row>
    <row r="29172" spans="11:12" ht="15" customHeight="1">
      <c r="K29172" s="1715"/>
      <c r="L29172" s="1715"/>
    </row>
    <row r="29173" spans="11:12" ht="15" customHeight="1">
      <c r="K29173" s="1715"/>
      <c r="L29173" s="1715"/>
    </row>
    <row r="29174" spans="11:12" ht="15" customHeight="1">
      <c r="K29174" s="1715"/>
      <c r="L29174" s="1715"/>
    </row>
    <row r="29175" spans="11:12" ht="15" customHeight="1">
      <c r="K29175" s="1715"/>
      <c r="L29175" s="1715"/>
    </row>
    <row r="29176" spans="11:12" ht="15" customHeight="1">
      <c r="K29176" s="1715"/>
      <c r="L29176" s="1715"/>
    </row>
    <row r="29177" spans="11:12" ht="15" customHeight="1">
      <c r="K29177" s="1715"/>
      <c r="L29177" s="1715"/>
    </row>
    <row r="29178" spans="11:12" ht="15" customHeight="1">
      <c r="K29178" s="1715"/>
      <c r="L29178" s="1715"/>
    </row>
    <row r="29179" spans="11:12" ht="15" customHeight="1">
      <c r="K29179" s="1715"/>
      <c r="L29179" s="1715"/>
    </row>
    <row r="29180" spans="11:12" ht="15" customHeight="1">
      <c r="K29180" s="1715"/>
      <c r="L29180" s="1715"/>
    </row>
    <row r="29181" spans="11:12" ht="15" customHeight="1">
      <c r="K29181" s="1715"/>
      <c r="L29181" s="1715"/>
    </row>
    <row r="29182" spans="11:12" ht="15" customHeight="1">
      <c r="K29182" s="1715"/>
      <c r="L29182" s="1715"/>
    </row>
    <row r="29183" spans="11:12" ht="15" customHeight="1">
      <c r="K29183" s="1715"/>
      <c r="L29183" s="1715"/>
    </row>
    <row r="29184" spans="11:12" ht="15" customHeight="1">
      <c r="K29184" s="1715"/>
      <c r="L29184" s="1715"/>
    </row>
    <row r="29185" spans="11:12" ht="15" customHeight="1">
      <c r="K29185" s="1715"/>
      <c r="L29185" s="1715"/>
    </row>
    <row r="29186" spans="11:12" ht="15" customHeight="1">
      <c r="K29186" s="1715"/>
      <c r="L29186" s="1715"/>
    </row>
    <row r="29187" spans="11:12" ht="15" customHeight="1">
      <c r="K29187" s="1715"/>
      <c r="L29187" s="1715"/>
    </row>
    <row r="29188" spans="11:12" ht="15" customHeight="1">
      <c r="K29188" s="1715"/>
      <c r="L29188" s="1715"/>
    </row>
    <row r="29189" spans="11:12" ht="15" customHeight="1">
      <c r="K29189" s="1715"/>
      <c r="L29189" s="1715"/>
    </row>
    <row r="29190" spans="11:12" ht="15" customHeight="1">
      <c r="K29190" s="1715"/>
      <c r="L29190" s="1715"/>
    </row>
    <row r="29191" spans="11:12" ht="15" customHeight="1">
      <c r="K29191" s="1715"/>
      <c r="L29191" s="1715"/>
    </row>
    <row r="29192" spans="11:12" ht="15" customHeight="1">
      <c r="K29192" s="1715"/>
      <c r="L29192" s="1715"/>
    </row>
    <row r="29193" spans="11:12" ht="15" customHeight="1">
      <c r="K29193" s="1715"/>
      <c r="L29193" s="1715"/>
    </row>
    <row r="29194" spans="11:12" ht="15" customHeight="1">
      <c r="K29194" s="1715"/>
      <c r="L29194" s="1715"/>
    </row>
    <row r="29195" spans="11:12" ht="15" customHeight="1">
      <c r="K29195" s="1715"/>
      <c r="L29195" s="1715"/>
    </row>
    <row r="29196" spans="11:12" ht="15" customHeight="1">
      <c r="K29196" s="1715"/>
      <c r="L29196" s="1715"/>
    </row>
    <row r="29197" spans="11:12" ht="15" customHeight="1">
      <c r="K29197" s="1715"/>
      <c r="L29197" s="1715"/>
    </row>
    <row r="29198" spans="11:12" ht="15" customHeight="1">
      <c r="K29198" s="1715"/>
      <c r="L29198" s="1715"/>
    </row>
    <row r="29199" spans="11:12" ht="15" customHeight="1">
      <c r="K29199" s="1715"/>
      <c r="L29199" s="1715"/>
    </row>
    <row r="29200" spans="11:12" ht="15" customHeight="1">
      <c r="K29200" s="1715"/>
      <c r="L29200" s="1715"/>
    </row>
    <row r="29201" spans="11:12" ht="15" customHeight="1">
      <c r="K29201" s="1715"/>
      <c r="L29201" s="1715"/>
    </row>
    <row r="29202" spans="11:12" ht="15" customHeight="1">
      <c r="K29202" s="1715"/>
      <c r="L29202" s="1715"/>
    </row>
    <row r="29203" spans="11:12" ht="15" customHeight="1">
      <c r="K29203" s="1715"/>
      <c r="L29203" s="1715"/>
    </row>
    <row r="29204" spans="11:12" ht="15" customHeight="1">
      <c r="K29204" s="1715"/>
      <c r="L29204" s="1715"/>
    </row>
    <row r="29205" spans="11:12" ht="15" customHeight="1">
      <c r="K29205" s="1715"/>
      <c r="L29205" s="1715"/>
    </row>
    <row r="29206" spans="11:12" ht="15" customHeight="1">
      <c r="K29206" s="1715"/>
      <c r="L29206" s="1715"/>
    </row>
    <row r="29207" spans="11:12" ht="15" customHeight="1">
      <c r="K29207" s="1715"/>
      <c r="L29207" s="1715"/>
    </row>
    <row r="29208" spans="11:12" ht="15" customHeight="1">
      <c r="K29208" s="1715"/>
      <c r="L29208" s="1715"/>
    </row>
    <row r="29209" spans="11:12" ht="15" customHeight="1">
      <c r="K29209" s="1715"/>
      <c r="L29209" s="1715"/>
    </row>
    <row r="29210" spans="11:12" ht="15" customHeight="1">
      <c r="K29210" s="1715"/>
      <c r="L29210" s="1715"/>
    </row>
    <row r="29211" spans="11:12" ht="15" customHeight="1">
      <c r="K29211" s="1715"/>
      <c r="L29211" s="1715"/>
    </row>
    <row r="29212" spans="11:12" ht="15" customHeight="1">
      <c r="K29212" s="1715"/>
      <c r="L29212" s="1715"/>
    </row>
    <row r="29213" spans="11:12" ht="15" customHeight="1">
      <c r="K29213" s="1715"/>
      <c r="L29213" s="1715"/>
    </row>
    <row r="29214" spans="11:12" ht="15" customHeight="1">
      <c r="K29214" s="1715"/>
      <c r="L29214" s="1715"/>
    </row>
    <row r="29215" spans="11:12" ht="15" customHeight="1">
      <c r="K29215" s="1715"/>
      <c r="L29215" s="1715"/>
    </row>
    <row r="29216" spans="11:12" ht="15" customHeight="1">
      <c r="K29216" s="1715"/>
      <c r="L29216" s="1715"/>
    </row>
    <row r="29217" spans="11:12" ht="15" customHeight="1">
      <c r="K29217" s="1715"/>
      <c r="L29217" s="1715"/>
    </row>
    <row r="29218" spans="11:12" ht="15" customHeight="1">
      <c r="K29218" s="1715"/>
      <c r="L29218" s="1715"/>
    </row>
    <row r="29219" spans="11:12" ht="15" customHeight="1">
      <c r="K29219" s="1715"/>
      <c r="L29219" s="1715"/>
    </row>
    <row r="29220" spans="11:12" ht="15" customHeight="1">
      <c r="K29220" s="1715"/>
      <c r="L29220" s="1715"/>
    </row>
    <row r="29221" spans="11:12" ht="15" customHeight="1">
      <c r="K29221" s="1715"/>
      <c r="L29221" s="1715"/>
    </row>
    <row r="29222" spans="11:12" ht="15" customHeight="1">
      <c r="K29222" s="1715"/>
      <c r="L29222" s="1715"/>
    </row>
    <row r="29223" spans="11:12" ht="15" customHeight="1">
      <c r="K29223" s="1715"/>
      <c r="L29223" s="1715"/>
    </row>
    <row r="29224" spans="11:12" ht="15" customHeight="1">
      <c r="K29224" s="1715"/>
      <c r="L29224" s="1715"/>
    </row>
    <row r="29225" spans="11:12" ht="15" customHeight="1">
      <c r="K29225" s="1715"/>
      <c r="L29225" s="1715"/>
    </row>
    <row r="29226" spans="11:12" ht="15" customHeight="1">
      <c r="K29226" s="1715"/>
      <c r="L29226" s="1715"/>
    </row>
    <row r="29227" spans="11:12" ht="15" customHeight="1">
      <c r="K29227" s="1715"/>
      <c r="L29227" s="1715"/>
    </row>
    <row r="29228" spans="11:12" ht="15" customHeight="1">
      <c r="K29228" s="1715"/>
      <c r="L29228" s="1715"/>
    </row>
    <row r="29229" spans="11:12" ht="15" customHeight="1">
      <c r="K29229" s="1715"/>
      <c r="L29229" s="1715"/>
    </row>
    <row r="29230" spans="11:12" ht="15" customHeight="1">
      <c r="K29230" s="1715"/>
      <c r="L29230" s="1715"/>
    </row>
    <row r="29231" spans="11:12" ht="15" customHeight="1">
      <c r="K29231" s="1715"/>
      <c r="L29231" s="1715"/>
    </row>
    <row r="29232" spans="11:12" ht="15" customHeight="1">
      <c r="K29232" s="1715"/>
      <c r="L29232" s="1715"/>
    </row>
    <row r="29233" spans="11:12" ht="15" customHeight="1">
      <c r="K29233" s="1715"/>
      <c r="L29233" s="1715"/>
    </row>
    <row r="29234" spans="11:12" ht="15" customHeight="1">
      <c r="K29234" s="1715"/>
      <c r="L29234" s="1715"/>
    </row>
    <row r="29235" spans="11:12" ht="15" customHeight="1">
      <c r="K29235" s="1715"/>
      <c r="L29235" s="1715"/>
    </row>
    <row r="29236" spans="11:12" ht="15" customHeight="1">
      <c r="K29236" s="1715"/>
      <c r="L29236" s="1715"/>
    </row>
    <row r="29237" spans="11:12" ht="15" customHeight="1">
      <c r="K29237" s="1715"/>
      <c r="L29237" s="1715"/>
    </row>
    <row r="29238" spans="11:12" ht="15" customHeight="1">
      <c r="K29238" s="1715"/>
      <c r="L29238" s="1715"/>
    </row>
    <row r="29239" spans="11:12" ht="15" customHeight="1">
      <c r="K29239" s="1715"/>
      <c r="L29239" s="1715"/>
    </row>
    <row r="29240" spans="11:12" ht="15" customHeight="1">
      <c r="K29240" s="1715"/>
      <c r="L29240" s="1715"/>
    </row>
    <row r="29241" spans="11:12" ht="15" customHeight="1">
      <c r="K29241" s="1715"/>
      <c r="L29241" s="1715"/>
    </row>
    <row r="29242" spans="11:12" ht="15" customHeight="1">
      <c r="K29242" s="1715"/>
      <c r="L29242" s="1715"/>
    </row>
    <row r="29243" spans="11:12" ht="15" customHeight="1">
      <c r="K29243" s="1715"/>
      <c r="L29243" s="1715"/>
    </row>
    <row r="29244" spans="11:12" ht="15" customHeight="1">
      <c r="K29244" s="1715"/>
      <c r="L29244" s="1715"/>
    </row>
    <row r="29245" spans="11:12" ht="15" customHeight="1">
      <c r="K29245" s="1715"/>
      <c r="L29245" s="1715"/>
    </row>
    <row r="29246" spans="11:12" ht="15" customHeight="1">
      <c r="K29246" s="1715"/>
      <c r="L29246" s="1715"/>
    </row>
    <row r="29247" spans="11:12" ht="15" customHeight="1">
      <c r="K29247" s="1715"/>
      <c r="L29247" s="1715"/>
    </row>
    <row r="29248" spans="11:12" ht="15" customHeight="1">
      <c r="K29248" s="1715"/>
      <c r="L29248" s="1715"/>
    </row>
    <row r="29249" spans="11:12" ht="15" customHeight="1">
      <c r="K29249" s="1715"/>
      <c r="L29249" s="1715"/>
    </row>
    <row r="29250" spans="11:12" ht="15" customHeight="1">
      <c r="K29250" s="1715"/>
      <c r="L29250" s="1715"/>
    </row>
    <row r="29251" spans="11:12" ht="15" customHeight="1">
      <c r="K29251" s="1715"/>
      <c r="L29251" s="1715"/>
    </row>
    <row r="29252" spans="11:12" ht="15" customHeight="1">
      <c r="K29252" s="1715"/>
      <c r="L29252" s="1715"/>
    </row>
    <row r="29253" spans="11:12" ht="15" customHeight="1">
      <c r="K29253" s="1715"/>
      <c r="L29253" s="1715"/>
    </row>
    <row r="29254" spans="11:12" ht="15" customHeight="1">
      <c r="K29254" s="1715"/>
      <c r="L29254" s="1715"/>
    </row>
    <row r="29255" spans="11:12" ht="15" customHeight="1">
      <c r="K29255" s="1715"/>
      <c r="L29255" s="1715"/>
    </row>
    <row r="29256" spans="11:12" ht="15" customHeight="1">
      <c r="K29256" s="1715"/>
      <c r="L29256" s="1715"/>
    </row>
    <row r="29257" spans="11:12" ht="15" customHeight="1">
      <c r="K29257" s="1715"/>
      <c r="L29257" s="1715"/>
    </row>
    <row r="29258" spans="11:12" ht="15" customHeight="1">
      <c r="K29258" s="1715"/>
      <c r="L29258" s="1715"/>
    </row>
    <row r="29259" spans="11:12" ht="15" customHeight="1">
      <c r="K29259" s="1715"/>
      <c r="L29259" s="1715"/>
    </row>
    <row r="29260" spans="11:12" ht="15" customHeight="1">
      <c r="K29260" s="1715"/>
      <c r="L29260" s="1715"/>
    </row>
    <row r="29261" spans="11:12" ht="15" customHeight="1">
      <c r="K29261" s="1715"/>
      <c r="L29261" s="1715"/>
    </row>
    <row r="29262" spans="11:12" ht="15" customHeight="1">
      <c r="K29262" s="1715"/>
      <c r="L29262" s="1715"/>
    </row>
    <row r="29263" spans="11:12" ht="15" customHeight="1">
      <c r="K29263" s="1715"/>
      <c r="L29263" s="1715"/>
    </row>
    <row r="29264" spans="11:12" ht="15" customHeight="1">
      <c r="K29264" s="1715"/>
      <c r="L29264" s="1715"/>
    </row>
    <row r="29265" spans="11:12" ht="15" customHeight="1">
      <c r="K29265" s="1715"/>
      <c r="L29265" s="1715"/>
    </row>
    <row r="29266" spans="11:12" ht="15" customHeight="1">
      <c r="K29266" s="1715"/>
      <c r="L29266" s="1715"/>
    </row>
    <row r="29267" spans="11:12" ht="15" customHeight="1">
      <c r="K29267" s="1715"/>
      <c r="L29267" s="1715"/>
    </row>
    <row r="29268" spans="11:12" ht="15" customHeight="1">
      <c r="K29268" s="1715"/>
      <c r="L29268" s="1715"/>
    </row>
    <row r="29269" spans="11:12" ht="15" customHeight="1">
      <c r="K29269" s="1715"/>
      <c r="L29269" s="1715"/>
    </row>
    <row r="29270" spans="11:12" ht="15" customHeight="1">
      <c r="K29270" s="1715"/>
      <c r="L29270" s="1715"/>
    </row>
    <row r="29271" spans="11:12" ht="15" customHeight="1">
      <c r="K29271" s="1715"/>
      <c r="L29271" s="1715"/>
    </row>
    <row r="29272" spans="11:12" ht="15" customHeight="1">
      <c r="K29272" s="1715"/>
      <c r="L29272" s="1715"/>
    </row>
    <row r="29273" spans="11:12" ht="15" customHeight="1">
      <c r="K29273" s="1715"/>
      <c r="L29273" s="1715"/>
    </row>
    <row r="29274" spans="11:12" ht="15" customHeight="1">
      <c r="K29274" s="1715"/>
      <c r="L29274" s="1715"/>
    </row>
    <row r="29275" spans="11:12" ht="15" customHeight="1">
      <c r="K29275" s="1715"/>
      <c r="L29275" s="1715"/>
    </row>
    <row r="29276" spans="11:12" ht="15" customHeight="1">
      <c r="K29276" s="1715"/>
      <c r="L29276" s="1715"/>
    </row>
    <row r="29277" spans="11:12" ht="15" customHeight="1">
      <c r="K29277" s="1715"/>
      <c r="L29277" s="1715"/>
    </row>
    <row r="29278" spans="11:12" ht="15" customHeight="1">
      <c r="K29278" s="1715"/>
      <c r="L29278" s="1715"/>
    </row>
    <row r="29279" spans="11:12" ht="15" customHeight="1">
      <c r="K29279" s="1715"/>
      <c r="L29279" s="1715"/>
    </row>
    <row r="29280" spans="11:12" ht="15" customHeight="1">
      <c r="K29280" s="1715"/>
      <c r="L29280" s="1715"/>
    </row>
    <row r="29281" spans="11:12" ht="15" customHeight="1">
      <c r="K29281" s="1715"/>
      <c r="L29281" s="1715"/>
    </row>
    <row r="29282" spans="11:12" ht="15" customHeight="1">
      <c r="K29282" s="1715"/>
      <c r="L29282" s="1715"/>
    </row>
    <row r="29283" spans="11:12" ht="15" customHeight="1">
      <c r="K29283" s="1715"/>
      <c r="L29283" s="1715"/>
    </row>
    <row r="29284" spans="11:12" ht="15" customHeight="1">
      <c r="K29284" s="1715"/>
      <c r="L29284" s="1715"/>
    </row>
    <row r="29285" spans="11:12" ht="15" customHeight="1">
      <c r="K29285" s="1715"/>
      <c r="L29285" s="1715"/>
    </row>
    <row r="29286" spans="11:12" ht="15" customHeight="1">
      <c r="K29286" s="1715"/>
      <c r="L29286" s="1715"/>
    </row>
    <row r="29287" spans="11:12" ht="15" customHeight="1">
      <c r="K29287" s="1715"/>
      <c r="L29287" s="1715"/>
    </row>
    <row r="29288" spans="11:12" ht="15" customHeight="1">
      <c r="K29288" s="1715"/>
      <c r="L29288" s="1715"/>
    </row>
    <row r="29289" spans="11:12" ht="15" customHeight="1">
      <c r="K29289" s="1715"/>
      <c r="L29289" s="1715"/>
    </row>
    <row r="29290" spans="11:12" ht="15" customHeight="1">
      <c r="K29290" s="1715"/>
      <c r="L29290" s="1715"/>
    </row>
    <row r="29291" spans="11:12" ht="15" customHeight="1">
      <c r="K29291" s="1715"/>
      <c r="L29291" s="1715"/>
    </row>
    <row r="29292" spans="11:12" ht="15" customHeight="1">
      <c r="K29292" s="1715"/>
      <c r="L29292" s="1715"/>
    </row>
    <row r="29293" spans="11:12" ht="15" customHeight="1">
      <c r="K29293" s="1715"/>
      <c r="L29293" s="1715"/>
    </row>
    <row r="29294" spans="11:12" ht="15" customHeight="1">
      <c r="K29294" s="1715"/>
      <c r="L29294" s="1715"/>
    </row>
    <row r="29295" spans="11:12" ht="15" customHeight="1">
      <c r="K29295" s="1715"/>
      <c r="L29295" s="1715"/>
    </row>
    <row r="29296" spans="11:12" ht="15" customHeight="1">
      <c r="K29296" s="1715"/>
      <c r="L29296" s="1715"/>
    </row>
    <row r="29297" spans="11:12" ht="15" customHeight="1">
      <c r="K29297" s="1715"/>
      <c r="L29297" s="1715"/>
    </row>
    <row r="29298" spans="11:12" ht="15" customHeight="1">
      <c r="K29298" s="1715"/>
      <c r="L29298" s="1715"/>
    </row>
    <row r="29299" spans="11:12" ht="15" customHeight="1">
      <c r="K29299" s="1715"/>
      <c r="L29299" s="1715"/>
    </row>
    <row r="29300" spans="11:12" ht="15" customHeight="1">
      <c r="K29300" s="1715"/>
      <c r="L29300" s="1715"/>
    </row>
    <row r="29301" spans="11:12" ht="15" customHeight="1">
      <c r="K29301" s="1715"/>
      <c r="L29301" s="1715"/>
    </row>
    <row r="29302" spans="11:12" ht="15" customHeight="1">
      <c r="K29302" s="1715"/>
      <c r="L29302" s="1715"/>
    </row>
    <row r="29303" spans="11:12" ht="15" customHeight="1">
      <c r="K29303" s="1715"/>
      <c r="L29303" s="1715"/>
    </row>
    <row r="29304" spans="11:12" ht="15" customHeight="1">
      <c r="K29304" s="1715"/>
      <c r="L29304" s="1715"/>
    </row>
    <row r="29305" spans="11:12" ht="15" customHeight="1">
      <c r="K29305" s="1715"/>
      <c r="L29305" s="1715"/>
    </row>
    <row r="29306" spans="11:12" ht="15" customHeight="1">
      <c r="K29306" s="1715"/>
      <c r="L29306" s="1715"/>
    </row>
    <row r="29307" spans="11:12" ht="15" customHeight="1">
      <c r="K29307" s="1715"/>
      <c r="L29307" s="1715"/>
    </row>
    <row r="29308" spans="11:12" ht="15" customHeight="1">
      <c r="K29308" s="1715"/>
      <c r="L29308" s="1715"/>
    </row>
    <row r="29309" spans="11:12" ht="15" customHeight="1">
      <c r="K29309" s="1715"/>
      <c r="L29309" s="1715"/>
    </row>
    <row r="29310" spans="11:12" ht="15" customHeight="1">
      <c r="K29310" s="1715"/>
      <c r="L29310" s="1715"/>
    </row>
    <row r="29311" spans="11:12" ht="15" customHeight="1">
      <c r="K29311" s="1715"/>
      <c r="L29311" s="1715"/>
    </row>
    <row r="29312" spans="11:12" ht="15" customHeight="1">
      <c r="K29312" s="1715"/>
      <c r="L29312" s="1715"/>
    </row>
    <row r="29313" spans="11:12" ht="15" customHeight="1">
      <c r="K29313" s="1715"/>
      <c r="L29313" s="1715"/>
    </row>
    <row r="29314" spans="11:12" ht="15" customHeight="1">
      <c r="K29314" s="1715"/>
      <c r="L29314" s="1715"/>
    </row>
    <row r="29315" spans="11:12" ht="15" customHeight="1">
      <c r="K29315" s="1715"/>
      <c r="L29315" s="1715"/>
    </row>
    <row r="29316" spans="11:12" ht="15" customHeight="1">
      <c r="K29316" s="1715"/>
      <c r="L29316" s="1715"/>
    </row>
    <row r="29317" spans="11:12" ht="15" customHeight="1">
      <c r="K29317" s="1715"/>
      <c r="L29317" s="1715"/>
    </row>
    <row r="29318" spans="11:12" ht="15" customHeight="1">
      <c r="K29318" s="1715"/>
      <c r="L29318" s="1715"/>
    </row>
    <row r="29319" spans="11:12" ht="15" customHeight="1">
      <c r="K29319" s="1715"/>
      <c r="L29319" s="1715"/>
    </row>
    <row r="29320" spans="11:12" ht="15" customHeight="1">
      <c r="K29320" s="1715"/>
      <c r="L29320" s="1715"/>
    </row>
    <row r="29321" spans="11:12" ht="15" customHeight="1">
      <c r="K29321" s="1715"/>
      <c r="L29321" s="1715"/>
    </row>
    <row r="29322" spans="11:12" ht="15" customHeight="1">
      <c r="K29322" s="1715"/>
      <c r="L29322" s="1715"/>
    </row>
    <row r="29323" spans="11:12" ht="15" customHeight="1">
      <c r="K29323" s="1715"/>
      <c r="L29323" s="1715"/>
    </row>
    <row r="29324" spans="11:12" ht="15" customHeight="1">
      <c r="K29324" s="1715"/>
      <c r="L29324" s="1715"/>
    </row>
    <row r="29325" spans="11:12" ht="15" customHeight="1">
      <c r="K29325" s="1715"/>
      <c r="L29325" s="1715"/>
    </row>
    <row r="29326" spans="11:12" ht="15" customHeight="1">
      <c r="K29326" s="1715"/>
      <c r="L29326" s="1715"/>
    </row>
    <row r="29327" spans="11:12" ht="15" customHeight="1">
      <c r="K29327" s="1715"/>
      <c r="L29327" s="1715"/>
    </row>
    <row r="29328" spans="11:12" ht="15" customHeight="1">
      <c r="K29328" s="1715"/>
      <c r="L29328" s="1715"/>
    </row>
    <row r="29329" spans="11:12" ht="15" customHeight="1">
      <c r="K29329" s="1715"/>
      <c r="L29329" s="1715"/>
    </row>
    <row r="29330" spans="11:12" ht="15" customHeight="1">
      <c r="K29330" s="1715"/>
      <c r="L29330" s="1715"/>
    </row>
    <row r="29331" spans="11:12" ht="15" customHeight="1">
      <c r="K29331" s="1715"/>
      <c r="L29331" s="1715"/>
    </row>
    <row r="29332" spans="11:12" ht="15" customHeight="1">
      <c r="K29332" s="1715"/>
      <c r="L29332" s="1715"/>
    </row>
    <row r="29333" spans="11:12" ht="15" customHeight="1">
      <c r="K29333" s="1715"/>
      <c r="L29333" s="1715"/>
    </row>
    <row r="29334" spans="11:12" ht="15" customHeight="1">
      <c r="K29334" s="1715"/>
      <c r="L29334" s="1715"/>
    </row>
    <row r="29335" spans="11:12" ht="15" customHeight="1">
      <c r="K29335" s="1715"/>
      <c r="L29335" s="1715"/>
    </row>
    <row r="29336" spans="11:12" ht="15" customHeight="1">
      <c r="K29336" s="1715"/>
      <c r="L29336" s="1715"/>
    </row>
    <row r="29337" spans="11:12" ht="15" customHeight="1">
      <c r="K29337" s="1715"/>
      <c r="L29337" s="1715"/>
    </row>
    <row r="29338" spans="11:12" ht="15" customHeight="1">
      <c r="K29338" s="1715"/>
      <c r="L29338" s="1715"/>
    </row>
    <row r="29339" spans="11:12" ht="15" customHeight="1">
      <c r="K29339" s="1715"/>
      <c r="L29339" s="1715"/>
    </row>
    <row r="29340" spans="11:12" ht="15" customHeight="1">
      <c r="K29340" s="1715"/>
      <c r="L29340" s="1715"/>
    </row>
    <row r="29341" spans="11:12" ht="15" customHeight="1">
      <c r="K29341" s="1715"/>
      <c r="L29341" s="1715"/>
    </row>
    <row r="29342" spans="11:12" ht="15" customHeight="1">
      <c r="K29342" s="1715"/>
      <c r="L29342" s="1715"/>
    </row>
    <row r="29343" spans="11:12" ht="15" customHeight="1">
      <c r="K29343" s="1715"/>
      <c r="L29343" s="1715"/>
    </row>
    <row r="29344" spans="11:12" ht="15" customHeight="1">
      <c r="K29344" s="1715"/>
      <c r="L29344" s="1715"/>
    </row>
    <row r="29345" spans="11:12" ht="15" customHeight="1">
      <c r="K29345" s="1715"/>
      <c r="L29345" s="1715"/>
    </row>
    <row r="29346" spans="11:12" ht="15" customHeight="1">
      <c r="K29346" s="1715"/>
      <c r="L29346" s="1715"/>
    </row>
    <row r="29347" spans="11:12" ht="15" customHeight="1">
      <c r="K29347" s="1715"/>
      <c r="L29347" s="1715"/>
    </row>
    <row r="29348" spans="11:12" ht="15" customHeight="1">
      <c r="K29348" s="1715"/>
      <c r="L29348" s="1715"/>
    </row>
    <row r="29349" spans="11:12" ht="15" customHeight="1">
      <c r="K29349" s="1715"/>
      <c r="L29349" s="1715"/>
    </row>
    <row r="29350" spans="11:12" ht="15" customHeight="1">
      <c r="K29350" s="1715"/>
      <c r="L29350" s="1715"/>
    </row>
    <row r="29351" spans="11:12" ht="15" customHeight="1">
      <c r="K29351" s="1715"/>
      <c r="L29351" s="1715"/>
    </row>
    <row r="29352" spans="11:12" ht="15" customHeight="1">
      <c r="K29352" s="1715"/>
      <c r="L29352" s="1715"/>
    </row>
    <row r="29353" spans="11:12" ht="15" customHeight="1">
      <c r="K29353" s="1715"/>
      <c r="L29353" s="1715"/>
    </row>
    <row r="29354" spans="11:12" ht="15" customHeight="1">
      <c r="K29354" s="1715"/>
      <c r="L29354" s="1715"/>
    </row>
    <row r="29355" spans="11:12" ht="15" customHeight="1">
      <c r="K29355" s="1715"/>
      <c r="L29355" s="1715"/>
    </row>
    <row r="29356" spans="11:12" ht="15" customHeight="1">
      <c r="K29356" s="1715"/>
      <c r="L29356" s="1715"/>
    </row>
    <row r="29357" spans="11:12" ht="15" customHeight="1">
      <c r="K29357" s="1715"/>
      <c r="L29357" s="1715"/>
    </row>
    <row r="29358" spans="11:12" ht="15" customHeight="1">
      <c r="K29358" s="1715"/>
      <c r="L29358" s="1715"/>
    </row>
    <row r="29359" spans="11:12" ht="15" customHeight="1">
      <c r="K29359" s="1715"/>
      <c r="L29359" s="1715"/>
    </row>
    <row r="29360" spans="11:12" ht="15" customHeight="1">
      <c r="K29360" s="1715"/>
      <c r="L29360" s="1715"/>
    </row>
    <row r="29361" spans="11:12" ht="15" customHeight="1">
      <c r="K29361" s="1715"/>
      <c r="L29361" s="1715"/>
    </row>
    <row r="29362" spans="11:12" ht="15" customHeight="1">
      <c r="K29362" s="1715"/>
      <c r="L29362" s="1715"/>
    </row>
    <row r="29363" spans="11:12" ht="15" customHeight="1">
      <c r="K29363" s="1715"/>
      <c r="L29363" s="1715"/>
    </row>
    <row r="29364" spans="11:12" ht="15" customHeight="1">
      <c r="K29364" s="1715"/>
      <c r="L29364" s="1715"/>
    </row>
    <row r="29365" spans="11:12" ht="15" customHeight="1">
      <c r="K29365" s="1715"/>
      <c r="L29365" s="1715"/>
    </row>
    <row r="29366" spans="11:12" ht="15" customHeight="1">
      <c r="K29366" s="1715"/>
      <c r="L29366" s="1715"/>
    </row>
    <row r="29367" spans="11:12" ht="15" customHeight="1">
      <c r="K29367" s="1715"/>
      <c r="L29367" s="1715"/>
    </row>
    <row r="29368" spans="11:12" ht="15" customHeight="1">
      <c r="K29368" s="1715"/>
      <c r="L29368" s="1715"/>
    </row>
    <row r="29369" spans="11:12" ht="15" customHeight="1">
      <c r="K29369" s="1715"/>
      <c r="L29369" s="1715"/>
    </row>
    <row r="29370" spans="11:12" ht="15" customHeight="1">
      <c r="K29370" s="1715"/>
      <c r="L29370" s="1715"/>
    </row>
    <row r="29371" spans="11:12" ht="15" customHeight="1">
      <c r="K29371" s="1715"/>
      <c r="L29371" s="1715"/>
    </row>
    <row r="29372" spans="11:12" ht="15" customHeight="1">
      <c r="K29372" s="1715"/>
      <c r="L29372" s="1715"/>
    </row>
    <row r="29373" spans="11:12" ht="15" customHeight="1">
      <c r="K29373" s="1715"/>
      <c r="L29373" s="1715"/>
    </row>
    <row r="29374" spans="11:12" ht="15" customHeight="1">
      <c r="K29374" s="1715"/>
      <c r="L29374" s="1715"/>
    </row>
    <row r="29375" spans="11:12" ht="15" customHeight="1">
      <c r="K29375" s="1715"/>
      <c r="L29375" s="1715"/>
    </row>
    <row r="29376" spans="11:12" ht="15" customHeight="1">
      <c r="K29376" s="1715"/>
      <c r="L29376" s="1715"/>
    </row>
    <row r="29377" spans="11:12" ht="15" customHeight="1">
      <c r="K29377" s="1715"/>
      <c r="L29377" s="1715"/>
    </row>
    <row r="29378" spans="11:12" ht="15" customHeight="1">
      <c r="K29378" s="1715"/>
      <c r="L29378" s="1715"/>
    </row>
    <row r="29379" spans="11:12" ht="15" customHeight="1">
      <c r="K29379" s="1715"/>
      <c r="L29379" s="1715"/>
    </row>
    <row r="29380" spans="11:12" ht="15" customHeight="1">
      <c r="K29380" s="1715"/>
      <c r="L29380" s="1715"/>
    </row>
    <row r="29381" spans="11:12" ht="15" customHeight="1">
      <c r="K29381" s="1715"/>
      <c r="L29381" s="1715"/>
    </row>
    <row r="29382" spans="11:12" ht="15" customHeight="1">
      <c r="K29382" s="1715"/>
      <c r="L29382" s="1715"/>
    </row>
    <row r="29383" spans="11:12" ht="15" customHeight="1">
      <c r="K29383" s="1715"/>
      <c r="L29383" s="1715"/>
    </row>
    <row r="29384" spans="11:12" ht="15" customHeight="1">
      <c r="K29384" s="1715"/>
      <c r="L29384" s="1715"/>
    </row>
    <row r="29385" spans="11:12" ht="15" customHeight="1">
      <c r="K29385" s="1715"/>
      <c r="L29385" s="1715"/>
    </row>
    <row r="29386" spans="11:12" ht="15" customHeight="1">
      <c r="K29386" s="1715"/>
      <c r="L29386" s="1715"/>
    </row>
    <row r="29387" spans="11:12" ht="15" customHeight="1">
      <c r="K29387" s="1715"/>
      <c r="L29387" s="1715"/>
    </row>
    <row r="29388" spans="11:12" ht="15" customHeight="1">
      <c r="K29388" s="1715"/>
      <c r="L29388" s="1715"/>
    </row>
    <row r="29389" spans="11:12" ht="15" customHeight="1">
      <c r="K29389" s="1715"/>
      <c r="L29389" s="1715"/>
    </row>
    <row r="29390" spans="11:12" ht="15" customHeight="1">
      <c r="K29390" s="1715"/>
      <c r="L29390" s="1715"/>
    </row>
    <row r="29391" spans="11:12" ht="15" customHeight="1">
      <c r="K29391" s="1715"/>
      <c r="L29391" s="1715"/>
    </row>
    <row r="29392" spans="11:12" ht="15" customHeight="1">
      <c r="K29392" s="1715"/>
      <c r="L29392" s="1715"/>
    </row>
    <row r="29393" spans="11:12" ht="15" customHeight="1">
      <c r="K29393" s="1715"/>
      <c r="L29393" s="1715"/>
    </row>
    <row r="29394" spans="11:12" ht="15" customHeight="1">
      <c r="K29394" s="1715"/>
      <c r="L29394" s="1715"/>
    </row>
    <row r="29395" spans="11:12" ht="15" customHeight="1">
      <c r="K29395" s="1715"/>
      <c r="L29395" s="1715"/>
    </row>
    <row r="29396" spans="11:12" ht="15" customHeight="1">
      <c r="K29396" s="1715"/>
      <c r="L29396" s="1715"/>
    </row>
    <row r="29397" spans="11:12" ht="15" customHeight="1">
      <c r="K29397" s="1715"/>
      <c r="L29397" s="1715"/>
    </row>
    <row r="29398" spans="11:12" ht="15" customHeight="1">
      <c r="K29398" s="1715"/>
      <c r="L29398" s="1715"/>
    </row>
    <row r="29399" spans="11:12" ht="15" customHeight="1">
      <c r="K29399" s="1715"/>
      <c r="L29399" s="1715"/>
    </row>
    <row r="29400" spans="11:12" ht="15" customHeight="1">
      <c r="K29400" s="1715"/>
      <c r="L29400" s="1715"/>
    </row>
    <row r="29401" spans="11:12" ht="15" customHeight="1">
      <c r="K29401" s="1715"/>
      <c r="L29401" s="1715"/>
    </row>
    <row r="29402" spans="11:12" ht="15" customHeight="1">
      <c r="K29402" s="1715"/>
      <c r="L29402" s="1715"/>
    </row>
    <row r="29403" spans="11:12" ht="15" customHeight="1">
      <c r="K29403" s="1715"/>
      <c r="L29403" s="1715"/>
    </row>
    <row r="29404" spans="11:12" ht="15" customHeight="1">
      <c r="K29404" s="1715"/>
      <c r="L29404" s="1715"/>
    </row>
    <row r="29405" spans="11:12" ht="15" customHeight="1">
      <c r="K29405" s="1715"/>
      <c r="L29405" s="1715"/>
    </row>
    <row r="29406" spans="11:12" ht="15" customHeight="1">
      <c r="K29406" s="1715"/>
      <c r="L29406" s="1715"/>
    </row>
    <row r="29407" spans="11:12" ht="15" customHeight="1">
      <c r="K29407" s="1715"/>
      <c r="L29407" s="1715"/>
    </row>
    <row r="29408" spans="11:12" ht="15" customHeight="1">
      <c r="K29408" s="1715"/>
      <c r="L29408" s="1715"/>
    </row>
    <row r="29409" spans="11:12" ht="15" customHeight="1">
      <c r="K29409" s="1715"/>
      <c r="L29409" s="1715"/>
    </row>
    <row r="29410" spans="11:12" ht="15" customHeight="1">
      <c r="K29410" s="1715"/>
      <c r="L29410" s="1715"/>
    </row>
    <row r="29411" spans="11:12" ht="15" customHeight="1">
      <c r="K29411" s="1715"/>
      <c r="L29411" s="1715"/>
    </row>
    <row r="29412" spans="11:12" ht="15" customHeight="1">
      <c r="K29412" s="1715"/>
      <c r="L29412" s="1715"/>
    </row>
    <row r="29413" spans="11:12" ht="15" customHeight="1">
      <c r="K29413" s="1715"/>
      <c r="L29413" s="1715"/>
    </row>
    <row r="29414" spans="11:12" ht="15" customHeight="1">
      <c r="K29414" s="1715"/>
      <c r="L29414" s="1715"/>
    </row>
    <row r="29415" spans="11:12" ht="15" customHeight="1">
      <c r="K29415" s="1715"/>
      <c r="L29415" s="1715"/>
    </row>
    <row r="29416" spans="11:12" ht="15" customHeight="1">
      <c r="K29416" s="1715"/>
      <c r="L29416" s="1715"/>
    </row>
    <row r="29417" spans="11:12" ht="15" customHeight="1">
      <c r="K29417" s="1715"/>
      <c r="L29417" s="1715"/>
    </row>
    <row r="29418" spans="11:12" ht="15" customHeight="1">
      <c r="K29418" s="1715"/>
      <c r="L29418" s="1715"/>
    </row>
    <row r="29419" spans="11:12" ht="15" customHeight="1">
      <c r="K29419" s="1715"/>
      <c r="L29419" s="1715"/>
    </row>
    <row r="29420" spans="11:12" ht="15" customHeight="1">
      <c r="K29420" s="1715"/>
      <c r="L29420" s="1715"/>
    </row>
    <row r="29421" spans="11:12" ht="15" customHeight="1">
      <c r="K29421" s="1715"/>
      <c r="L29421" s="1715"/>
    </row>
    <row r="29422" spans="11:12" ht="15" customHeight="1">
      <c r="K29422" s="1715"/>
      <c r="L29422" s="1715"/>
    </row>
    <row r="29423" spans="11:12" ht="15" customHeight="1">
      <c r="K29423" s="1715"/>
      <c r="L29423" s="1715"/>
    </row>
    <row r="29424" spans="11:12" ht="15" customHeight="1">
      <c r="K29424" s="1715"/>
      <c r="L29424" s="1715"/>
    </row>
    <row r="29425" spans="11:12" ht="15" customHeight="1">
      <c r="K29425" s="1715"/>
      <c r="L29425" s="1715"/>
    </row>
    <row r="29426" spans="11:12" ht="15" customHeight="1">
      <c r="K29426" s="1715"/>
      <c r="L29426" s="1715"/>
    </row>
    <row r="29427" spans="11:12" ht="15" customHeight="1">
      <c r="K29427" s="1715"/>
      <c r="L29427" s="1715"/>
    </row>
    <row r="29428" spans="11:12" ht="15" customHeight="1">
      <c r="K29428" s="1715"/>
      <c r="L29428" s="1715"/>
    </row>
    <row r="29429" spans="11:12" ht="15" customHeight="1">
      <c r="K29429" s="1715"/>
      <c r="L29429" s="1715"/>
    </row>
    <row r="29430" spans="11:12" ht="15" customHeight="1">
      <c r="K29430" s="1715"/>
      <c r="L29430" s="1715"/>
    </row>
    <row r="29431" spans="11:12" ht="15" customHeight="1">
      <c r="K29431" s="1715"/>
      <c r="L29431" s="1715"/>
    </row>
    <row r="29432" spans="11:12" ht="15" customHeight="1">
      <c r="K29432" s="1715"/>
      <c r="L29432" s="1715"/>
    </row>
    <row r="29433" spans="11:12" ht="15" customHeight="1">
      <c r="K29433" s="1715"/>
      <c r="L29433" s="1715"/>
    </row>
    <row r="29434" spans="11:12" ht="15" customHeight="1">
      <c r="K29434" s="1715"/>
      <c r="L29434" s="1715"/>
    </row>
    <row r="29435" spans="11:12" ht="15" customHeight="1">
      <c r="K29435" s="1715"/>
      <c r="L29435" s="1715"/>
    </row>
    <row r="29436" spans="11:12" ht="15" customHeight="1">
      <c r="K29436" s="1715"/>
      <c r="L29436" s="1715"/>
    </row>
    <row r="29437" spans="11:12" ht="15" customHeight="1">
      <c r="K29437" s="1715"/>
      <c r="L29437" s="1715"/>
    </row>
    <row r="29438" spans="11:12" ht="15" customHeight="1">
      <c r="K29438" s="1715"/>
      <c r="L29438" s="1715"/>
    </row>
    <row r="29439" spans="11:12" ht="15" customHeight="1">
      <c r="K29439" s="1715"/>
      <c r="L29439" s="1715"/>
    </row>
    <row r="29440" spans="11:12" ht="15" customHeight="1">
      <c r="K29440" s="1715"/>
      <c r="L29440" s="1715"/>
    </row>
    <row r="29441" spans="11:12" ht="15" customHeight="1">
      <c r="K29441" s="1715"/>
      <c r="L29441" s="1715"/>
    </row>
    <row r="29442" spans="11:12" ht="15" customHeight="1">
      <c r="K29442" s="1715"/>
      <c r="L29442" s="1715"/>
    </row>
    <row r="29443" spans="11:12" ht="15" customHeight="1">
      <c r="K29443" s="1715"/>
      <c r="L29443" s="1715"/>
    </row>
    <row r="29444" spans="11:12" ht="15" customHeight="1">
      <c r="K29444" s="1715"/>
      <c r="L29444" s="1715"/>
    </row>
    <row r="29445" spans="11:12" ht="15" customHeight="1">
      <c r="K29445" s="1715"/>
      <c r="L29445" s="1715"/>
    </row>
    <row r="29446" spans="11:12" ht="15" customHeight="1">
      <c r="K29446" s="1715"/>
      <c r="L29446" s="1715"/>
    </row>
    <row r="29447" spans="11:12" ht="15" customHeight="1">
      <c r="K29447" s="1715"/>
      <c r="L29447" s="1715"/>
    </row>
    <row r="29448" spans="11:12" ht="15" customHeight="1">
      <c r="K29448" s="1715"/>
      <c r="L29448" s="1715"/>
    </row>
    <row r="29449" spans="11:12" ht="15" customHeight="1">
      <c r="K29449" s="1715"/>
      <c r="L29449" s="1715"/>
    </row>
    <row r="29450" spans="11:12" ht="15" customHeight="1">
      <c r="K29450" s="1715"/>
      <c r="L29450" s="1715"/>
    </row>
    <row r="29451" spans="11:12" ht="15" customHeight="1">
      <c r="K29451" s="1715"/>
      <c r="L29451" s="1715"/>
    </row>
    <row r="29452" spans="11:12" ht="15" customHeight="1">
      <c r="K29452" s="1715"/>
      <c r="L29452" s="1715"/>
    </row>
    <row r="29453" spans="11:12" ht="15" customHeight="1">
      <c r="K29453" s="1715"/>
      <c r="L29453" s="1715"/>
    </row>
    <row r="29454" spans="11:12" ht="15" customHeight="1">
      <c r="K29454" s="1715"/>
      <c r="L29454" s="1715"/>
    </row>
    <row r="29455" spans="11:12" ht="15" customHeight="1">
      <c r="K29455" s="1715"/>
      <c r="L29455" s="1715"/>
    </row>
    <row r="29456" spans="11:12" ht="15" customHeight="1">
      <c r="K29456" s="1715"/>
      <c r="L29456" s="1715"/>
    </row>
    <row r="29457" spans="11:12" ht="15" customHeight="1">
      <c r="K29457" s="1715"/>
      <c r="L29457" s="1715"/>
    </row>
    <row r="29458" spans="11:12" ht="15" customHeight="1">
      <c r="K29458" s="1715"/>
      <c r="L29458" s="1715"/>
    </row>
    <row r="29459" spans="11:12" ht="15" customHeight="1">
      <c r="K29459" s="1715"/>
      <c r="L29459" s="1715"/>
    </row>
    <row r="29460" spans="11:12" ht="15" customHeight="1">
      <c r="K29460" s="1715"/>
      <c r="L29460" s="1715"/>
    </row>
    <row r="29461" spans="11:12" ht="15" customHeight="1">
      <c r="K29461" s="1715"/>
      <c r="L29461" s="1715"/>
    </row>
    <row r="29462" spans="11:12" ht="15" customHeight="1">
      <c r="K29462" s="1715"/>
      <c r="L29462" s="1715"/>
    </row>
    <row r="29463" spans="11:12" ht="15" customHeight="1">
      <c r="K29463" s="1715"/>
      <c r="L29463" s="1715"/>
    </row>
    <row r="29464" spans="11:12" ht="15" customHeight="1">
      <c r="K29464" s="1715"/>
      <c r="L29464" s="1715"/>
    </row>
    <row r="29465" spans="11:12" ht="15" customHeight="1">
      <c r="K29465" s="1715"/>
      <c r="L29465" s="1715"/>
    </row>
    <row r="29466" spans="11:12" ht="15" customHeight="1">
      <c r="K29466" s="1715"/>
      <c r="L29466" s="1715"/>
    </row>
    <row r="29467" spans="11:12" ht="15" customHeight="1">
      <c r="K29467" s="1715"/>
      <c r="L29467" s="1715"/>
    </row>
    <row r="29468" spans="11:12" ht="15" customHeight="1">
      <c r="K29468" s="1715"/>
      <c r="L29468" s="1715"/>
    </row>
    <row r="29469" spans="11:12" ht="15" customHeight="1">
      <c r="K29469" s="1715"/>
      <c r="L29469" s="1715"/>
    </row>
    <row r="29470" spans="11:12" ht="15" customHeight="1">
      <c r="K29470" s="1715"/>
      <c r="L29470" s="1715"/>
    </row>
    <row r="29471" spans="11:12" ht="15" customHeight="1">
      <c r="K29471" s="1715"/>
      <c r="L29471" s="1715"/>
    </row>
    <row r="29472" spans="11:12" ht="15" customHeight="1">
      <c r="K29472" s="1715"/>
      <c r="L29472" s="1715"/>
    </row>
    <row r="29473" spans="11:12" ht="15" customHeight="1">
      <c r="K29473" s="1715"/>
      <c r="L29473" s="1715"/>
    </row>
    <row r="29474" spans="11:12" ht="15" customHeight="1">
      <c r="K29474" s="1715"/>
      <c r="L29474" s="1715"/>
    </row>
    <row r="29475" spans="11:12" ht="15" customHeight="1">
      <c r="K29475" s="1715"/>
      <c r="L29475" s="1715"/>
    </row>
    <row r="29476" spans="11:12" ht="15" customHeight="1">
      <c r="K29476" s="1715"/>
      <c r="L29476" s="1715"/>
    </row>
    <row r="29477" spans="11:12" ht="15" customHeight="1">
      <c r="K29477" s="1715"/>
      <c r="L29477" s="1715"/>
    </row>
    <row r="29478" spans="11:12" ht="15" customHeight="1">
      <c r="K29478" s="1715"/>
      <c r="L29478" s="1715"/>
    </row>
    <row r="29479" spans="11:12" ht="15" customHeight="1">
      <c r="K29479" s="1715"/>
      <c r="L29479" s="1715"/>
    </row>
    <row r="29480" spans="11:12" ht="15" customHeight="1">
      <c r="K29480" s="1715"/>
      <c r="L29480" s="1715"/>
    </row>
    <row r="29481" spans="11:12" ht="15" customHeight="1">
      <c r="K29481" s="1715"/>
      <c r="L29481" s="1715"/>
    </row>
    <row r="29482" spans="11:12" ht="15" customHeight="1">
      <c r="K29482" s="1715"/>
      <c r="L29482" s="1715"/>
    </row>
    <row r="29483" spans="11:12" ht="15" customHeight="1">
      <c r="K29483" s="1715"/>
      <c r="L29483" s="1715"/>
    </row>
    <row r="29484" spans="11:12" ht="15" customHeight="1">
      <c r="K29484" s="1715"/>
      <c r="L29484" s="1715"/>
    </row>
    <row r="29485" spans="11:12" ht="15" customHeight="1">
      <c r="K29485" s="1715"/>
      <c r="L29485" s="1715"/>
    </row>
    <row r="29486" spans="11:12" ht="15" customHeight="1">
      <c r="K29486" s="1715"/>
      <c r="L29486" s="1715"/>
    </row>
    <row r="29487" spans="11:12" ht="15" customHeight="1">
      <c r="K29487" s="1715"/>
      <c r="L29487" s="1715"/>
    </row>
    <row r="29488" spans="11:12" ht="15" customHeight="1">
      <c r="K29488" s="1715"/>
      <c r="L29488" s="1715"/>
    </row>
    <row r="29489" spans="11:12" ht="15" customHeight="1">
      <c r="K29489" s="1715"/>
      <c r="L29489" s="1715"/>
    </row>
    <row r="29490" spans="11:12" ht="15" customHeight="1">
      <c r="K29490" s="1715"/>
      <c r="L29490" s="1715"/>
    </row>
    <row r="29491" spans="11:12" ht="15" customHeight="1">
      <c r="K29491" s="1715"/>
      <c r="L29491" s="1715"/>
    </row>
    <row r="29492" spans="11:12" ht="15" customHeight="1">
      <c r="K29492" s="1715"/>
      <c r="L29492" s="1715"/>
    </row>
    <row r="29493" spans="11:12" ht="15" customHeight="1">
      <c r="K29493" s="1715"/>
      <c r="L29493" s="1715"/>
    </row>
    <row r="29494" spans="11:12" ht="15" customHeight="1">
      <c r="K29494" s="1715"/>
      <c r="L29494" s="1715"/>
    </row>
    <row r="29495" spans="11:12" ht="15" customHeight="1">
      <c r="K29495" s="1715"/>
      <c r="L29495" s="1715"/>
    </row>
    <row r="29496" spans="11:12" ht="15" customHeight="1">
      <c r="K29496" s="1715"/>
      <c r="L29496" s="1715"/>
    </row>
    <row r="29497" spans="11:12" ht="15" customHeight="1">
      <c r="K29497" s="1715"/>
      <c r="L29497" s="1715"/>
    </row>
    <row r="29498" spans="11:12" ht="15" customHeight="1">
      <c r="K29498" s="1715"/>
      <c r="L29498" s="1715"/>
    </row>
    <row r="29499" spans="11:12" ht="15" customHeight="1">
      <c r="K29499" s="1715"/>
      <c r="L29499" s="1715"/>
    </row>
    <row r="29500" spans="11:12" ht="15" customHeight="1">
      <c r="K29500" s="1715"/>
      <c r="L29500" s="1715"/>
    </row>
    <row r="29501" spans="11:12" ht="15" customHeight="1">
      <c r="K29501" s="1715"/>
      <c r="L29501" s="1715"/>
    </row>
    <row r="29502" spans="11:12" ht="15" customHeight="1">
      <c r="K29502" s="1715"/>
      <c r="L29502" s="1715"/>
    </row>
    <row r="29503" spans="11:12" ht="15" customHeight="1">
      <c r="K29503" s="1715"/>
      <c r="L29503" s="1715"/>
    </row>
    <row r="29504" spans="11:12" ht="15" customHeight="1">
      <c r="K29504" s="1715"/>
      <c r="L29504" s="1715"/>
    </row>
    <row r="29505" spans="11:12" ht="15" customHeight="1">
      <c r="K29505" s="1715"/>
      <c r="L29505" s="1715"/>
    </row>
    <row r="29506" spans="11:12" ht="15" customHeight="1">
      <c r="K29506" s="1715"/>
      <c r="L29506" s="1715"/>
    </row>
    <row r="29507" spans="11:12" ht="15" customHeight="1">
      <c r="K29507" s="1715"/>
      <c r="L29507" s="1715"/>
    </row>
    <row r="29508" spans="11:12" ht="15" customHeight="1">
      <c r="K29508" s="1715"/>
      <c r="L29508" s="1715"/>
    </row>
    <row r="29509" spans="11:12" ht="15" customHeight="1">
      <c r="K29509" s="1715"/>
      <c r="L29509" s="1715"/>
    </row>
    <row r="29510" spans="11:12" ht="15" customHeight="1">
      <c r="K29510" s="1715"/>
      <c r="L29510" s="1715"/>
    </row>
    <row r="29511" spans="11:12" ht="15" customHeight="1">
      <c r="K29511" s="1715"/>
      <c r="L29511" s="1715"/>
    </row>
    <row r="29512" spans="11:12" ht="15" customHeight="1">
      <c r="K29512" s="1715"/>
      <c r="L29512" s="1715"/>
    </row>
    <row r="29513" spans="11:12" ht="15" customHeight="1">
      <c r="K29513" s="1715"/>
      <c r="L29513" s="1715"/>
    </row>
    <row r="29514" spans="11:12" ht="15" customHeight="1">
      <c r="K29514" s="1715"/>
      <c r="L29514" s="1715"/>
    </row>
    <row r="29515" spans="11:12" ht="15" customHeight="1">
      <c r="K29515" s="1715"/>
      <c r="L29515" s="1715"/>
    </row>
    <row r="29516" spans="11:12" ht="15" customHeight="1">
      <c r="K29516" s="1715"/>
      <c r="L29516" s="1715"/>
    </row>
    <row r="29517" spans="11:12" ht="15" customHeight="1">
      <c r="K29517" s="1715"/>
      <c r="L29517" s="1715"/>
    </row>
    <row r="29518" spans="11:12" ht="15" customHeight="1">
      <c r="K29518" s="1715"/>
      <c r="L29518" s="1715"/>
    </row>
    <row r="29519" spans="11:12" ht="15" customHeight="1">
      <c r="K29519" s="1715"/>
      <c r="L29519" s="1715"/>
    </row>
    <row r="29520" spans="11:12" ht="15" customHeight="1">
      <c r="K29520" s="1715"/>
      <c r="L29520" s="1715"/>
    </row>
    <row r="29521" spans="11:12" ht="15" customHeight="1">
      <c r="K29521" s="1715"/>
      <c r="L29521" s="1715"/>
    </row>
    <row r="29522" spans="11:12" ht="15" customHeight="1">
      <c r="K29522" s="1715"/>
      <c r="L29522" s="1715"/>
    </row>
    <row r="29523" spans="11:12" ht="15" customHeight="1">
      <c r="K29523" s="1715"/>
      <c r="L29523" s="1715"/>
    </row>
    <row r="29524" spans="11:12" ht="15" customHeight="1">
      <c r="K29524" s="1715"/>
      <c r="L29524" s="1715"/>
    </row>
    <row r="29525" spans="11:12" ht="15" customHeight="1">
      <c r="K29525" s="1715"/>
      <c r="L29525" s="1715"/>
    </row>
    <row r="29526" spans="11:12" ht="15" customHeight="1">
      <c r="K29526" s="1715"/>
      <c r="L29526" s="1715"/>
    </row>
    <row r="29527" spans="11:12" ht="15" customHeight="1">
      <c r="K29527" s="1715"/>
      <c r="L29527" s="1715"/>
    </row>
    <row r="29528" spans="11:12" ht="15" customHeight="1">
      <c r="K29528" s="1715"/>
      <c r="L29528" s="1715"/>
    </row>
    <row r="29529" spans="11:12" ht="15" customHeight="1">
      <c r="K29529" s="1715"/>
      <c r="L29529" s="1715"/>
    </row>
    <row r="29530" spans="11:12" ht="15" customHeight="1">
      <c r="K29530" s="1715"/>
      <c r="L29530" s="1715"/>
    </row>
    <row r="29531" spans="11:12" ht="15" customHeight="1">
      <c r="K29531" s="1715"/>
      <c r="L29531" s="1715"/>
    </row>
    <row r="29532" spans="11:12" ht="15" customHeight="1">
      <c r="K29532" s="1715"/>
      <c r="L29532" s="1715"/>
    </row>
    <row r="29533" spans="11:12" ht="15" customHeight="1">
      <c r="K29533" s="1715"/>
      <c r="L29533" s="1715"/>
    </row>
    <row r="29534" spans="11:12" ht="15" customHeight="1">
      <c r="K29534" s="1715"/>
      <c r="L29534" s="1715"/>
    </row>
    <row r="29535" spans="11:12" ht="15" customHeight="1">
      <c r="K29535" s="1715"/>
      <c r="L29535" s="1715"/>
    </row>
    <row r="29536" spans="11:12" ht="15" customHeight="1">
      <c r="K29536" s="1715"/>
      <c r="L29536" s="1715"/>
    </row>
    <row r="29537" spans="11:12" ht="15" customHeight="1">
      <c r="K29537" s="1715"/>
      <c r="L29537" s="1715"/>
    </row>
    <row r="29538" spans="11:12" ht="15" customHeight="1">
      <c r="K29538" s="1715"/>
      <c r="L29538" s="1715"/>
    </row>
    <row r="29539" spans="11:12" ht="15" customHeight="1">
      <c r="K29539" s="1715"/>
      <c r="L29539" s="1715"/>
    </row>
    <row r="29540" spans="11:12" ht="15" customHeight="1">
      <c r="K29540" s="1715"/>
      <c r="L29540" s="1715"/>
    </row>
    <row r="29541" spans="11:12" ht="15" customHeight="1">
      <c r="K29541" s="1715"/>
      <c r="L29541" s="1715"/>
    </row>
    <row r="29542" spans="11:12" ht="15" customHeight="1">
      <c r="K29542" s="1715"/>
      <c r="L29542" s="1715"/>
    </row>
    <row r="29543" spans="11:12" ht="15" customHeight="1">
      <c r="K29543" s="1715"/>
      <c r="L29543" s="1715"/>
    </row>
    <row r="29544" spans="11:12" ht="15" customHeight="1">
      <c r="K29544" s="1715"/>
      <c r="L29544" s="1715"/>
    </row>
    <row r="29545" spans="11:12" ht="15" customHeight="1">
      <c r="K29545" s="1715"/>
      <c r="L29545" s="1715"/>
    </row>
    <row r="29546" spans="11:12" ht="15" customHeight="1">
      <c r="K29546" s="1715"/>
      <c r="L29546" s="1715"/>
    </row>
    <row r="29547" spans="11:12" ht="15" customHeight="1">
      <c r="K29547" s="1715"/>
      <c r="L29547" s="1715"/>
    </row>
    <row r="29548" spans="11:12" ht="15" customHeight="1">
      <c r="K29548" s="1715"/>
      <c r="L29548" s="1715"/>
    </row>
    <row r="29549" spans="11:12" ht="15" customHeight="1">
      <c r="K29549" s="1715"/>
      <c r="L29549" s="1715"/>
    </row>
    <row r="29550" spans="11:12" ht="15" customHeight="1">
      <c r="K29550" s="1715"/>
      <c r="L29550" s="1715"/>
    </row>
    <row r="29551" spans="11:12" ht="15" customHeight="1">
      <c r="K29551" s="1715"/>
      <c r="L29551" s="1715"/>
    </row>
    <row r="29552" spans="11:12" ht="15" customHeight="1">
      <c r="K29552" s="1715"/>
      <c r="L29552" s="1715"/>
    </row>
    <row r="29553" spans="11:12" ht="15" customHeight="1">
      <c r="K29553" s="1715"/>
      <c r="L29553" s="1715"/>
    </row>
    <row r="29554" spans="11:12" ht="15" customHeight="1">
      <c r="K29554" s="1715"/>
      <c r="L29554" s="1715"/>
    </row>
    <row r="29555" spans="11:12" ht="15" customHeight="1">
      <c r="K29555" s="1715"/>
      <c r="L29555" s="1715"/>
    </row>
    <row r="29556" spans="11:12" ht="15" customHeight="1">
      <c r="K29556" s="1715"/>
      <c r="L29556" s="1715"/>
    </row>
    <row r="29557" spans="11:12" ht="15" customHeight="1">
      <c r="K29557" s="1715"/>
      <c r="L29557" s="1715"/>
    </row>
    <row r="29558" spans="11:12" ht="15" customHeight="1">
      <c r="K29558" s="1715"/>
      <c r="L29558" s="1715"/>
    </row>
    <row r="29559" spans="11:12" ht="15" customHeight="1">
      <c r="K29559" s="1715"/>
      <c r="L29559" s="1715"/>
    </row>
    <row r="29560" spans="11:12" ht="15" customHeight="1">
      <c r="K29560" s="1715"/>
      <c r="L29560" s="1715"/>
    </row>
    <row r="29561" spans="11:12" ht="15" customHeight="1">
      <c r="K29561" s="1715"/>
      <c r="L29561" s="1715"/>
    </row>
    <row r="29562" spans="11:12" ht="15" customHeight="1">
      <c r="K29562" s="1715"/>
      <c r="L29562" s="1715"/>
    </row>
    <row r="29563" spans="11:12" ht="15" customHeight="1">
      <c r="K29563" s="1715"/>
      <c r="L29563" s="1715"/>
    </row>
    <row r="29564" spans="11:12" ht="15" customHeight="1">
      <c r="K29564" s="1715"/>
      <c r="L29564" s="1715"/>
    </row>
    <row r="29565" spans="11:12" ht="15" customHeight="1">
      <c r="K29565" s="1715"/>
      <c r="L29565" s="1715"/>
    </row>
    <row r="29566" spans="11:12" ht="15" customHeight="1">
      <c r="K29566" s="1715"/>
      <c r="L29566" s="1715"/>
    </row>
    <row r="29567" spans="11:12" ht="15" customHeight="1">
      <c r="K29567" s="1715"/>
      <c r="L29567" s="1715"/>
    </row>
    <row r="29568" spans="11:12" ht="15" customHeight="1">
      <c r="K29568" s="1715"/>
      <c r="L29568" s="1715"/>
    </row>
    <row r="29569" spans="11:12" ht="15" customHeight="1">
      <c r="K29569" s="1715"/>
      <c r="L29569" s="1715"/>
    </row>
    <row r="29570" spans="11:12" ht="15" customHeight="1">
      <c r="K29570" s="1715"/>
      <c r="L29570" s="1715"/>
    </row>
    <row r="29571" spans="11:12" ht="15" customHeight="1">
      <c r="K29571" s="1715"/>
      <c r="L29571" s="1715"/>
    </row>
    <row r="29572" spans="11:12" ht="15" customHeight="1">
      <c r="K29572" s="1715"/>
      <c r="L29572" s="1715"/>
    </row>
    <row r="29573" spans="11:12" ht="15" customHeight="1">
      <c r="K29573" s="1715"/>
      <c r="L29573" s="1715"/>
    </row>
    <row r="29574" spans="11:12" ht="15" customHeight="1">
      <c r="K29574" s="1715"/>
      <c r="L29574" s="1715"/>
    </row>
    <row r="29575" spans="11:12" ht="15" customHeight="1">
      <c r="K29575" s="1715"/>
      <c r="L29575" s="1715"/>
    </row>
    <row r="29576" spans="11:12" ht="15" customHeight="1">
      <c r="K29576" s="1715"/>
      <c r="L29576" s="1715"/>
    </row>
    <row r="29577" spans="11:12" ht="15" customHeight="1">
      <c r="K29577" s="1715"/>
      <c r="L29577" s="1715"/>
    </row>
    <row r="29578" spans="11:12" ht="15" customHeight="1">
      <c r="K29578" s="1715"/>
      <c r="L29578" s="1715"/>
    </row>
    <row r="29579" spans="11:12" ht="15" customHeight="1">
      <c r="K29579" s="1715"/>
      <c r="L29579" s="1715"/>
    </row>
    <row r="29580" spans="11:12" ht="15" customHeight="1">
      <c r="K29580" s="1715"/>
      <c r="L29580" s="1715"/>
    </row>
    <row r="29581" spans="11:12" ht="15" customHeight="1">
      <c r="K29581" s="1715"/>
      <c r="L29581" s="1715"/>
    </row>
    <row r="29582" spans="11:12" ht="15" customHeight="1">
      <c r="K29582" s="1715"/>
      <c r="L29582" s="1715"/>
    </row>
    <row r="29583" spans="11:12" ht="15" customHeight="1">
      <c r="K29583" s="1715"/>
      <c r="L29583" s="1715"/>
    </row>
    <row r="29584" spans="11:12" ht="15" customHeight="1">
      <c r="K29584" s="1715"/>
      <c r="L29584" s="1715"/>
    </row>
    <row r="29585" spans="11:12" ht="15" customHeight="1">
      <c r="K29585" s="1715"/>
      <c r="L29585" s="1715"/>
    </row>
    <row r="29586" spans="11:12" ht="15" customHeight="1">
      <c r="K29586" s="1715"/>
      <c r="L29586" s="1715"/>
    </row>
    <row r="29587" spans="11:12" ht="15" customHeight="1">
      <c r="K29587" s="1715"/>
      <c r="L29587" s="1715"/>
    </row>
    <row r="29588" spans="11:12" ht="15" customHeight="1">
      <c r="K29588" s="1715"/>
      <c r="L29588" s="1715"/>
    </row>
    <row r="29589" spans="11:12" ht="15" customHeight="1">
      <c r="K29589" s="1715"/>
      <c r="L29589" s="1715"/>
    </row>
    <row r="29590" spans="11:12" ht="15" customHeight="1">
      <c r="K29590" s="1715"/>
      <c r="L29590" s="1715"/>
    </row>
    <row r="29591" spans="11:12" ht="15" customHeight="1">
      <c r="K29591" s="1715"/>
      <c r="L29591" s="1715"/>
    </row>
    <row r="29592" spans="11:12" ht="15" customHeight="1">
      <c r="K29592" s="1715"/>
      <c r="L29592" s="1715"/>
    </row>
    <row r="29593" spans="11:12" ht="15" customHeight="1">
      <c r="K29593" s="1715"/>
      <c r="L29593" s="1715"/>
    </row>
    <row r="29594" spans="11:12" ht="15" customHeight="1">
      <c r="K29594" s="1715"/>
      <c r="L29594" s="1715"/>
    </row>
    <row r="29595" spans="11:12" ht="15" customHeight="1">
      <c r="K29595" s="1715"/>
      <c r="L29595" s="1715"/>
    </row>
    <row r="29596" spans="11:12" ht="15" customHeight="1">
      <c r="K29596" s="1715"/>
      <c r="L29596" s="1715"/>
    </row>
    <row r="29597" spans="11:12" ht="15" customHeight="1">
      <c r="K29597" s="1715"/>
      <c r="L29597" s="1715"/>
    </row>
    <row r="29598" spans="11:12" ht="15" customHeight="1">
      <c r="K29598" s="1715"/>
      <c r="L29598" s="1715"/>
    </row>
    <row r="29599" spans="11:12" ht="15" customHeight="1">
      <c r="K29599" s="1715"/>
      <c r="L29599" s="1715"/>
    </row>
    <row r="29600" spans="11:12" ht="15" customHeight="1">
      <c r="K29600" s="1715"/>
      <c r="L29600" s="1715"/>
    </row>
    <row r="29601" spans="11:12" ht="15" customHeight="1">
      <c r="K29601" s="1715"/>
      <c r="L29601" s="1715"/>
    </row>
    <row r="29602" spans="11:12" ht="15" customHeight="1">
      <c r="K29602" s="1715"/>
      <c r="L29602" s="1715"/>
    </row>
    <row r="29603" spans="11:12" ht="15" customHeight="1">
      <c r="K29603" s="1715"/>
      <c r="L29603" s="1715"/>
    </row>
    <row r="29604" spans="11:12" ht="15" customHeight="1">
      <c r="K29604" s="1715"/>
      <c r="L29604" s="1715"/>
    </row>
    <row r="29605" spans="11:12" ht="15" customHeight="1">
      <c r="K29605" s="1715"/>
      <c r="L29605" s="1715"/>
    </row>
    <row r="29606" spans="11:12" ht="15" customHeight="1">
      <c r="K29606" s="1715"/>
      <c r="L29606" s="1715"/>
    </row>
    <row r="29607" spans="11:12" ht="15" customHeight="1">
      <c r="K29607" s="1715"/>
      <c r="L29607" s="1715"/>
    </row>
    <row r="29608" spans="11:12" ht="15" customHeight="1">
      <c r="K29608" s="1715"/>
      <c r="L29608" s="1715"/>
    </row>
    <row r="29609" spans="11:12" ht="15" customHeight="1">
      <c r="K29609" s="1715"/>
      <c r="L29609" s="1715"/>
    </row>
    <row r="29610" spans="11:12" ht="15" customHeight="1">
      <c r="K29610" s="1715"/>
      <c r="L29610" s="1715"/>
    </row>
    <row r="29611" spans="11:12" ht="15" customHeight="1">
      <c r="K29611" s="1715"/>
      <c r="L29611" s="1715"/>
    </row>
    <row r="29612" spans="11:12" ht="15" customHeight="1">
      <c r="K29612" s="1715"/>
      <c r="L29612" s="1715"/>
    </row>
    <row r="29613" spans="11:12" ht="15" customHeight="1">
      <c r="K29613" s="1715"/>
      <c r="L29613" s="1715"/>
    </row>
    <row r="29614" spans="11:12" ht="15" customHeight="1">
      <c r="K29614" s="1715"/>
      <c r="L29614" s="1715"/>
    </row>
    <row r="29615" spans="11:12" ht="15" customHeight="1">
      <c r="K29615" s="1715"/>
      <c r="L29615" s="1715"/>
    </row>
    <row r="29616" spans="11:12" ht="15" customHeight="1">
      <c r="K29616" s="1715"/>
      <c r="L29616" s="1715"/>
    </row>
    <row r="29617" spans="11:12" ht="15" customHeight="1">
      <c r="K29617" s="1715"/>
      <c r="L29617" s="1715"/>
    </row>
    <row r="29618" spans="11:12" ht="15" customHeight="1">
      <c r="K29618" s="1715"/>
      <c r="L29618" s="1715"/>
    </row>
    <row r="29619" spans="11:12" ht="15" customHeight="1">
      <c r="K29619" s="1715"/>
      <c r="L29619" s="1715"/>
    </row>
    <row r="29620" spans="11:12" ht="15" customHeight="1">
      <c r="K29620" s="1715"/>
      <c r="L29620" s="1715"/>
    </row>
    <row r="29621" spans="11:12" ht="15" customHeight="1">
      <c r="K29621" s="1715"/>
      <c r="L29621" s="1715"/>
    </row>
    <row r="29622" spans="11:12" ht="15" customHeight="1">
      <c r="K29622" s="1715"/>
      <c r="L29622" s="1715"/>
    </row>
    <row r="29623" spans="11:12" ht="15" customHeight="1">
      <c r="K29623" s="1715"/>
      <c r="L29623" s="1715"/>
    </row>
    <row r="29624" spans="11:12" ht="15" customHeight="1">
      <c r="K29624" s="1715"/>
      <c r="L29624" s="1715"/>
    </row>
    <row r="29625" spans="11:12" ht="15" customHeight="1">
      <c r="K29625" s="1715"/>
      <c r="L29625" s="1715"/>
    </row>
    <row r="29626" spans="11:12" ht="15" customHeight="1">
      <c r="K29626" s="1715"/>
      <c r="L29626" s="1715"/>
    </row>
    <row r="29627" spans="11:12" ht="15" customHeight="1">
      <c r="K29627" s="1715"/>
      <c r="L29627" s="1715"/>
    </row>
    <row r="29628" spans="11:12" ht="15" customHeight="1">
      <c r="K29628" s="1715"/>
      <c r="L29628" s="1715"/>
    </row>
    <row r="29629" spans="11:12" ht="15" customHeight="1">
      <c r="K29629" s="1715"/>
      <c r="L29629" s="1715"/>
    </row>
    <row r="29630" spans="11:12" ht="15" customHeight="1">
      <c r="K29630" s="1715"/>
      <c r="L29630" s="1715"/>
    </row>
    <row r="29631" spans="11:12" ht="15" customHeight="1">
      <c r="K29631" s="1715"/>
      <c r="L29631" s="1715"/>
    </row>
    <row r="29632" spans="11:12" ht="15" customHeight="1">
      <c r="K29632" s="1715"/>
      <c r="L29632" s="1715"/>
    </row>
    <row r="29633" spans="11:12" ht="15" customHeight="1">
      <c r="K29633" s="1715"/>
      <c r="L29633" s="1715"/>
    </row>
    <row r="29634" spans="11:12" ht="15" customHeight="1">
      <c r="K29634" s="1715"/>
      <c r="L29634" s="1715"/>
    </row>
    <row r="29635" spans="11:12" ht="15" customHeight="1">
      <c r="K29635" s="1715"/>
      <c r="L29635" s="1715"/>
    </row>
    <row r="29636" spans="11:12" ht="15" customHeight="1">
      <c r="K29636" s="1715"/>
      <c r="L29636" s="1715"/>
    </row>
    <row r="29637" spans="11:12" ht="15" customHeight="1">
      <c r="K29637" s="1715"/>
      <c r="L29637" s="1715"/>
    </row>
    <row r="29638" spans="11:12" ht="15" customHeight="1">
      <c r="K29638" s="1715"/>
      <c r="L29638" s="1715"/>
    </row>
    <row r="29639" spans="11:12" ht="15" customHeight="1">
      <c r="K29639" s="1715"/>
      <c r="L29639" s="1715"/>
    </row>
    <row r="29640" spans="11:12" ht="15" customHeight="1">
      <c r="K29640" s="1715"/>
      <c r="L29640" s="1715"/>
    </row>
    <row r="29641" spans="11:12" ht="15" customHeight="1">
      <c r="K29641" s="1715"/>
      <c r="L29641" s="1715"/>
    </row>
    <row r="29642" spans="11:12" ht="15" customHeight="1">
      <c r="K29642" s="1715"/>
      <c r="L29642" s="1715"/>
    </row>
    <row r="29643" spans="11:12" ht="15" customHeight="1">
      <c r="K29643" s="1715"/>
      <c r="L29643" s="1715"/>
    </row>
    <row r="29644" spans="11:12" ht="15" customHeight="1">
      <c r="K29644" s="1715"/>
      <c r="L29644" s="1715"/>
    </row>
    <row r="29645" spans="11:12" ht="15" customHeight="1">
      <c r="K29645" s="1715"/>
      <c r="L29645" s="1715"/>
    </row>
    <row r="29646" spans="11:12" ht="15" customHeight="1">
      <c r="K29646" s="1715"/>
      <c r="L29646" s="1715"/>
    </row>
    <row r="29647" spans="11:12" ht="15" customHeight="1">
      <c r="K29647" s="1715"/>
      <c r="L29647" s="1715"/>
    </row>
    <row r="29648" spans="11:12" ht="15" customHeight="1">
      <c r="K29648" s="1715"/>
      <c r="L29648" s="1715"/>
    </row>
    <row r="29649" spans="11:12" ht="15" customHeight="1">
      <c r="K29649" s="1715"/>
      <c r="L29649" s="1715"/>
    </row>
    <row r="29650" spans="11:12" ht="15" customHeight="1">
      <c r="K29650" s="1715"/>
      <c r="L29650" s="1715"/>
    </row>
    <row r="29651" spans="11:12" ht="15" customHeight="1">
      <c r="K29651" s="1715"/>
      <c r="L29651" s="1715"/>
    </row>
    <row r="29652" spans="11:12" ht="15" customHeight="1">
      <c r="K29652" s="1715"/>
      <c r="L29652" s="1715"/>
    </row>
    <row r="29653" spans="11:12" ht="15" customHeight="1">
      <c r="K29653" s="1715"/>
      <c r="L29653" s="1715"/>
    </row>
    <row r="29654" spans="11:12" ht="15" customHeight="1">
      <c r="K29654" s="1715"/>
      <c r="L29654" s="1715"/>
    </row>
    <row r="29655" spans="11:12" ht="15" customHeight="1">
      <c r="K29655" s="1715"/>
      <c r="L29655" s="1715"/>
    </row>
    <row r="29656" spans="11:12" ht="15" customHeight="1">
      <c r="K29656" s="1715"/>
      <c r="L29656" s="1715"/>
    </row>
    <row r="29657" spans="11:12" ht="15" customHeight="1">
      <c r="K29657" s="1715"/>
      <c r="L29657" s="1715"/>
    </row>
    <row r="29658" spans="11:12" ht="15" customHeight="1">
      <c r="K29658" s="1715"/>
      <c r="L29658" s="1715"/>
    </row>
    <row r="29659" spans="11:12" ht="15" customHeight="1">
      <c r="K29659" s="1715"/>
      <c r="L29659" s="1715"/>
    </row>
    <row r="29660" spans="11:12" ht="15" customHeight="1">
      <c r="K29660" s="1715"/>
      <c r="L29660" s="1715"/>
    </row>
    <row r="29661" spans="11:12" ht="15" customHeight="1">
      <c r="K29661" s="1715"/>
      <c r="L29661" s="1715"/>
    </row>
    <row r="29662" spans="11:12" ht="15" customHeight="1">
      <c r="K29662" s="1715"/>
      <c r="L29662" s="1715"/>
    </row>
    <row r="29663" spans="11:12" ht="15" customHeight="1">
      <c r="K29663" s="1715"/>
      <c r="L29663" s="1715"/>
    </row>
    <row r="29664" spans="11:12" ht="15" customHeight="1">
      <c r="K29664" s="1715"/>
      <c r="L29664" s="1715"/>
    </row>
    <row r="29665" spans="11:12" ht="15" customHeight="1">
      <c r="K29665" s="1715"/>
      <c r="L29665" s="1715"/>
    </row>
    <row r="29666" spans="11:12" ht="15" customHeight="1">
      <c r="K29666" s="1715"/>
      <c r="L29666" s="1715"/>
    </row>
    <row r="29667" spans="11:12" ht="15" customHeight="1">
      <c r="K29667" s="1715"/>
      <c r="L29667" s="1715"/>
    </row>
    <row r="29668" spans="11:12" ht="15" customHeight="1">
      <c r="K29668" s="1715"/>
      <c r="L29668" s="1715"/>
    </row>
    <row r="29669" spans="11:12" ht="15" customHeight="1">
      <c r="K29669" s="1715"/>
      <c r="L29669" s="1715"/>
    </row>
    <row r="29670" spans="11:12" ht="15" customHeight="1">
      <c r="K29670" s="1715"/>
      <c r="L29670" s="1715"/>
    </row>
    <row r="29671" spans="11:12" ht="15" customHeight="1">
      <c r="K29671" s="1715"/>
      <c r="L29671" s="1715"/>
    </row>
    <row r="29672" spans="11:12" ht="15" customHeight="1">
      <c r="K29672" s="1715"/>
      <c r="L29672" s="1715"/>
    </row>
    <row r="29673" spans="11:12" ht="15" customHeight="1">
      <c r="K29673" s="1715"/>
      <c r="L29673" s="1715"/>
    </row>
    <row r="29674" spans="11:12" ht="15" customHeight="1">
      <c r="K29674" s="1715"/>
      <c r="L29674" s="1715"/>
    </row>
    <row r="29675" spans="11:12" ht="15" customHeight="1">
      <c r="K29675" s="1715"/>
      <c r="L29675" s="1715"/>
    </row>
    <row r="29676" spans="11:12" ht="15" customHeight="1">
      <c r="K29676" s="1715"/>
      <c r="L29676" s="1715"/>
    </row>
    <row r="29677" spans="11:12" ht="15" customHeight="1">
      <c r="K29677" s="1715"/>
      <c r="L29677" s="1715"/>
    </row>
    <row r="29678" spans="11:12" ht="15" customHeight="1">
      <c r="K29678" s="1715"/>
      <c r="L29678" s="1715"/>
    </row>
    <row r="29679" spans="11:12" ht="15" customHeight="1">
      <c r="K29679" s="1715"/>
      <c r="L29679" s="1715"/>
    </row>
    <row r="29680" spans="11:12" ht="15" customHeight="1">
      <c r="K29680" s="1715"/>
      <c r="L29680" s="1715"/>
    </row>
    <row r="29681" spans="11:12" ht="15" customHeight="1">
      <c r="K29681" s="1715"/>
      <c r="L29681" s="1715"/>
    </row>
    <row r="29682" spans="11:12" ht="15" customHeight="1">
      <c r="K29682" s="1715"/>
      <c r="L29682" s="1715"/>
    </row>
    <row r="29683" spans="11:12" ht="15" customHeight="1">
      <c r="K29683" s="1715"/>
      <c r="L29683" s="1715"/>
    </row>
    <row r="29684" spans="11:12" ht="15" customHeight="1">
      <c r="K29684" s="1715"/>
      <c r="L29684" s="1715"/>
    </row>
    <row r="29685" spans="11:12" ht="15" customHeight="1">
      <c r="K29685" s="1715"/>
      <c r="L29685" s="1715"/>
    </row>
    <row r="29686" spans="11:12" ht="15" customHeight="1">
      <c r="K29686" s="1715"/>
      <c r="L29686" s="1715"/>
    </row>
    <row r="29687" spans="11:12" ht="15" customHeight="1">
      <c r="K29687" s="1715"/>
      <c r="L29687" s="1715"/>
    </row>
    <row r="29688" spans="11:12" ht="15" customHeight="1">
      <c r="K29688" s="1715"/>
      <c r="L29688" s="1715"/>
    </row>
    <row r="29689" spans="11:12" ht="15" customHeight="1">
      <c r="K29689" s="1715"/>
      <c r="L29689" s="1715"/>
    </row>
    <row r="29690" spans="11:12" ht="15" customHeight="1">
      <c r="K29690" s="1715"/>
      <c r="L29690" s="1715"/>
    </row>
    <row r="29691" spans="11:12" ht="15" customHeight="1">
      <c r="K29691" s="1715"/>
      <c r="L29691" s="1715"/>
    </row>
    <row r="29692" spans="11:12" ht="15" customHeight="1">
      <c r="K29692" s="1715"/>
      <c r="L29692" s="1715"/>
    </row>
    <row r="29693" spans="11:12" ht="15" customHeight="1">
      <c r="K29693" s="1715"/>
      <c r="L29693" s="1715"/>
    </row>
    <row r="29694" spans="11:12" ht="15" customHeight="1">
      <c r="K29694" s="1715"/>
      <c r="L29694" s="1715"/>
    </row>
    <row r="29695" spans="11:12" ht="15" customHeight="1">
      <c r="K29695" s="1715"/>
      <c r="L29695" s="1715"/>
    </row>
    <row r="29696" spans="11:12" ht="15" customHeight="1">
      <c r="K29696" s="1715"/>
      <c r="L29696" s="1715"/>
    </row>
    <row r="29697" spans="11:12" ht="15" customHeight="1">
      <c r="K29697" s="1715"/>
      <c r="L29697" s="1715"/>
    </row>
    <row r="29698" spans="11:12" ht="15" customHeight="1">
      <c r="K29698" s="1715"/>
      <c r="L29698" s="1715"/>
    </row>
    <row r="29699" spans="11:12" ht="15" customHeight="1">
      <c r="K29699" s="1715"/>
      <c r="L29699" s="1715"/>
    </row>
    <row r="29700" spans="11:12" ht="15" customHeight="1">
      <c r="K29700" s="1715"/>
      <c r="L29700" s="1715"/>
    </row>
    <row r="29701" spans="11:12" ht="15" customHeight="1">
      <c r="K29701" s="1715"/>
      <c r="L29701" s="1715"/>
    </row>
    <row r="29702" spans="11:12" ht="15" customHeight="1">
      <c r="K29702" s="1715"/>
      <c r="L29702" s="1715"/>
    </row>
    <row r="29703" spans="11:12" ht="15" customHeight="1">
      <c r="K29703" s="1715"/>
      <c r="L29703" s="1715"/>
    </row>
    <row r="29704" spans="11:12" ht="15" customHeight="1">
      <c r="K29704" s="1715"/>
      <c r="L29704" s="1715"/>
    </row>
    <row r="29705" spans="11:12" ht="15" customHeight="1">
      <c r="K29705" s="1715"/>
      <c r="L29705" s="1715"/>
    </row>
    <row r="29706" spans="11:12" ht="15" customHeight="1">
      <c r="K29706" s="1715"/>
      <c r="L29706" s="1715"/>
    </row>
    <row r="29707" spans="11:12" ht="15" customHeight="1">
      <c r="K29707" s="1715"/>
      <c r="L29707" s="1715"/>
    </row>
    <row r="29708" spans="11:12" ht="15" customHeight="1">
      <c r="K29708" s="1715"/>
      <c r="L29708" s="1715"/>
    </row>
    <row r="29709" spans="11:12" ht="15" customHeight="1">
      <c r="K29709" s="1715"/>
      <c r="L29709" s="1715"/>
    </row>
    <row r="29710" spans="11:12" ht="15" customHeight="1">
      <c r="K29710" s="1715"/>
      <c r="L29710" s="1715"/>
    </row>
    <row r="29711" spans="11:12" ht="15" customHeight="1">
      <c r="K29711" s="1715"/>
      <c r="L29711" s="1715"/>
    </row>
    <row r="29712" spans="11:12" ht="15" customHeight="1">
      <c r="K29712" s="1715"/>
      <c r="L29712" s="1715"/>
    </row>
    <row r="29713" spans="11:12" ht="15" customHeight="1">
      <c r="K29713" s="1715"/>
      <c r="L29713" s="1715"/>
    </row>
    <row r="29714" spans="11:12" ht="15" customHeight="1">
      <c r="K29714" s="1715"/>
      <c r="L29714" s="1715"/>
    </row>
    <row r="29715" spans="11:12" ht="15" customHeight="1">
      <c r="K29715" s="1715"/>
      <c r="L29715" s="1715"/>
    </row>
    <row r="29716" spans="11:12" ht="15" customHeight="1">
      <c r="K29716" s="1715"/>
      <c r="L29716" s="1715"/>
    </row>
    <row r="29717" spans="11:12" ht="15" customHeight="1">
      <c r="K29717" s="1715"/>
      <c r="L29717" s="1715"/>
    </row>
    <row r="29718" spans="11:12" ht="15" customHeight="1">
      <c r="K29718" s="1715"/>
      <c r="L29718" s="1715"/>
    </row>
    <row r="29719" spans="11:12" ht="15" customHeight="1">
      <c r="K29719" s="1715"/>
      <c r="L29719" s="1715"/>
    </row>
    <row r="29720" spans="11:12" ht="15" customHeight="1">
      <c r="K29720" s="1715"/>
      <c r="L29720" s="1715"/>
    </row>
    <row r="29721" spans="11:12" ht="15" customHeight="1">
      <c r="K29721" s="1715"/>
      <c r="L29721" s="1715"/>
    </row>
    <row r="29722" spans="11:12" ht="15" customHeight="1">
      <c r="K29722" s="1715"/>
      <c r="L29722" s="1715"/>
    </row>
    <row r="29723" spans="11:12" ht="15" customHeight="1">
      <c r="K29723" s="1715"/>
      <c r="L29723" s="1715"/>
    </row>
    <row r="29724" spans="11:12" ht="15" customHeight="1">
      <c r="K29724" s="1715"/>
      <c r="L29724" s="1715"/>
    </row>
    <row r="29725" spans="11:12" ht="15" customHeight="1">
      <c r="K29725" s="1715"/>
      <c r="L29725" s="1715"/>
    </row>
    <row r="29726" spans="11:12" ht="15" customHeight="1">
      <c r="K29726" s="1715"/>
      <c r="L29726" s="1715"/>
    </row>
    <row r="29727" spans="11:12" ht="15" customHeight="1">
      <c r="K29727" s="1715"/>
      <c r="L29727" s="1715"/>
    </row>
    <row r="29728" spans="11:12" ht="15" customHeight="1">
      <c r="K29728" s="1715"/>
      <c r="L29728" s="1715"/>
    </row>
    <row r="29729" spans="11:12" ht="15" customHeight="1">
      <c r="K29729" s="1715"/>
      <c r="L29729" s="1715"/>
    </row>
    <row r="29730" spans="11:12" ht="15" customHeight="1">
      <c r="K29730" s="1715"/>
      <c r="L29730" s="1715"/>
    </row>
    <row r="29731" spans="11:12" ht="15" customHeight="1">
      <c r="K29731" s="1715"/>
      <c r="L29731" s="1715"/>
    </row>
    <row r="29732" spans="11:12" ht="15" customHeight="1">
      <c r="K29732" s="1715"/>
      <c r="L29732" s="1715"/>
    </row>
    <row r="29733" spans="11:12" ht="15" customHeight="1">
      <c r="K29733" s="1715"/>
      <c r="L29733" s="1715"/>
    </row>
    <row r="29734" spans="11:12" ht="15" customHeight="1">
      <c r="K29734" s="1715"/>
      <c r="L29734" s="1715"/>
    </row>
    <row r="29735" spans="11:12" ht="15" customHeight="1">
      <c r="K29735" s="1715"/>
      <c r="L29735" s="1715"/>
    </row>
    <row r="29736" spans="11:12" ht="15" customHeight="1">
      <c r="K29736" s="1715"/>
      <c r="L29736" s="1715"/>
    </row>
    <row r="29737" spans="11:12" ht="15" customHeight="1">
      <c r="K29737" s="1715"/>
      <c r="L29737" s="1715"/>
    </row>
    <row r="29738" spans="11:12" ht="15" customHeight="1">
      <c r="K29738" s="1715"/>
      <c r="L29738" s="1715"/>
    </row>
    <row r="29739" spans="11:12" ht="15" customHeight="1">
      <c r="K29739" s="1715"/>
      <c r="L29739" s="1715"/>
    </row>
    <row r="29740" spans="11:12" ht="15" customHeight="1">
      <c r="K29740" s="1715"/>
      <c r="L29740" s="1715"/>
    </row>
    <row r="29741" spans="11:12" ht="15" customHeight="1">
      <c r="K29741" s="1715"/>
      <c r="L29741" s="1715"/>
    </row>
    <row r="29742" spans="11:12" ht="15" customHeight="1">
      <c r="K29742" s="1715"/>
      <c r="L29742" s="1715"/>
    </row>
    <row r="29743" spans="11:12" ht="15" customHeight="1">
      <c r="K29743" s="1715"/>
      <c r="L29743" s="1715"/>
    </row>
    <row r="29744" spans="11:12" ht="15" customHeight="1">
      <c r="K29744" s="1715"/>
      <c r="L29744" s="1715"/>
    </row>
    <row r="29745" spans="11:12" ht="15" customHeight="1">
      <c r="K29745" s="1715"/>
      <c r="L29745" s="1715"/>
    </row>
    <row r="29746" spans="11:12" ht="15" customHeight="1">
      <c r="K29746" s="1715"/>
      <c r="L29746" s="1715"/>
    </row>
    <row r="29747" spans="11:12" ht="15" customHeight="1">
      <c r="K29747" s="1715"/>
      <c r="L29747" s="1715"/>
    </row>
    <row r="29748" spans="11:12" ht="15" customHeight="1">
      <c r="K29748" s="1715"/>
      <c r="L29748" s="1715"/>
    </row>
    <row r="29749" spans="11:12" ht="15" customHeight="1">
      <c r="K29749" s="1715"/>
      <c r="L29749" s="1715"/>
    </row>
    <row r="29750" spans="11:12" ht="15" customHeight="1">
      <c r="K29750" s="1715"/>
      <c r="L29750" s="1715"/>
    </row>
    <row r="29751" spans="11:12" ht="15" customHeight="1">
      <c r="K29751" s="1715"/>
      <c r="L29751" s="1715"/>
    </row>
    <row r="29752" spans="11:12" ht="15" customHeight="1">
      <c r="K29752" s="1715"/>
      <c r="L29752" s="1715"/>
    </row>
    <row r="29753" spans="11:12" ht="15" customHeight="1">
      <c r="K29753" s="1715"/>
      <c r="L29753" s="1715"/>
    </row>
    <row r="29754" spans="11:12" ht="15" customHeight="1">
      <c r="K29754" s="1715"/>
      <c r="L29754" s="1715"/>
    </row>
    <row r="29755" spans="11:12" ht="15" customHeight="1">
      <c r="K29755" s="1715"/>
      <c r="L29755" s="1715"/>
    </row>
    <row r="29756" spans="11:12" ht="15" customHeight="1">
      <c r="K29756" s="1715"/>
      <c r="L29756" s="1715"/>
    </row>
    <row r="29757" spans="11:12" ht="15" customHeight="1">
      <c r="K29757" s="1715"/>
      <c r="L29757" s="1715"/>
    </row>
    <row r="29758" spans="11:12" ht="15" customHeight="1">
      <c r="K29758" s="1715"/>
      <c r="L29758" s="1715"/>
    </row>
    <row r="29759" spans="11:12" ht="15" customHeight="1">
      <c r="K29759" s="1715"/>
      <c r="L29759" s="1715"/>
    </row>
    <row r="29760" spans="11:12" ht="15" customHeight="1">
      <c r="K29760" s="1715"/>
      <c r="L29760" s="1715"/>
    </row>
    <row r="29761" spans="11:12" ht="15" customHeight="1">
      <c r="K29761" s="1715"/>
      <c r="L29761" s="1715"/>
    </row>
    <row r="29762" spans="11:12" ht="15" customHeight="1">
      <c r="K29762" s="1715"/>
      <c r="L29762" s="1715"/>
    </row>
    <row r="29763" spans="11:12" ht="15" customHeight="1">
      <c r="K29763" s="1715"/>
      <c r="L29763" s="1715"/>
    </row>
    <row r="29764" spans="11:12" ht="15" customHeight="1">
      <c r="K29764" s="1715"/>
      <c r="L29764" s="1715"/>
    </row>
    <row r="29765" spans="11:12" ht="15" customHeight="1">
      <c r="K29765" s="1715"/>
      <c r="L29765" s="1715"/>
    </row>
    <row r="29766" spans="11:12" ht="15" customHeight="1">
      <c r="K29766" s="1715"/>
      <c r="L29766" s="1715"/>
    </row>
    <row r="29767" spans="11:12" ht="15" customHeight="1">
      <c r="K29767" s="1715"/>
      <c r="L29767" s="1715"/>
    </row>
    <row r="29768" spans="11:12" ht="15" customHeight="1">
      <c r="K29768" s="1715"/>
      <c r="L29768" s="1715"/>
    </row>
    <row r="29769" spans="11:12" ht="15" customHeight="1">
      <c r="K29769" s="1715"/>
      <c r="L29769" s="1715"/>
    </row>
    <row r="29770" spans="11:12" ht="15" customHeight="1">
      <c r="K29770" s="1715"/>
      <c r="L29770" s="1715"/>
    </row>
    <row r="29771" spans="11:12" ht="15" customHeight="1">
      <c r="K29771" s="1715"/>
      <c r="L29771" s="1715"/>
    </row>
    <row r="29772" spans="11:12" ht="15" customHeight="1">
      <c r="K29772" s="1715"/>
      <c r="L29772" s="1715"/>
    </row>
    <row r="29773" spans="11:12" ht="15" customHeight="1">
      <c r="K29773" s="1715"/>
      <c r="L29773" s="1715"/>
    </row>
    <row r="29774" spans="11:12" ht="15" customHeight="1">
      <c r="K29774" s="1715"/>
      <c r="L29774" s="1715"/>
    </row>
    <row r="29775" spans="11:12" ht="15" customHeight="1">
      <c r="K29775" s="1715"/>
      <c r="L29775" s="1715"/>
    </row>
    <row r="29776" spans="11:12" ht="15" customHeight="1">
      <c r="K29776" s="1715"/>
      <c r="L29776" s="1715"/>
    </row>
    <row r="29777" spans="11:12" ht="15" customHeight="1">
      <c r="K29777" s="1715"/>
      <c r="L29777" s="1715"/>
    </row>
    <row r="29778" spans="11:12" ht="15" customHeight="1">
      <c r="K29778" s="1715"/>
      <c r="L29778" s="1715"/>
    </row>
    <row r="29779" spans="11:12" ht="15" customHeight="1">
      <c r="K29779" s="1715"/>
      <c r="L29779" s="1715"/>
    </row>
    <row r="29780" spans="11:12" ht="15" customHeight="1">
      <c r="K29780" s="1715"/>
      <c r="L29780" s="1715"/>
    </row>
    <row r="29781" spans="11:12" ht="15" customHeight="1">
      <c r="K29781" s="1715"/>
      <c r="L29781" s="1715"/>
    </row>
    <row r="29782" spans="11:12" ht="15" customHeight="1">
      <c r="K29782" s="1715"/>
      <c r="L29782" s="1715"/>
    </row>
    <row r="29783" spans="11:12" ht="15" customHeight="1">
      <c r="K29783" s="1715"/>
      <c r="L29783" s="1715"/>
    </row>
    <row r="29784" spans="11:12" ht="15" customHeight="1">
      <c r="K29784" s="1715"/>
      <c r="L29784" s="1715"/>
    </row>
    <row r="29785" spans="11:12" ht="15" customHeight="1">
      <c r="K29785" s="1715"/>
      <c r="L29785" s="1715"/>
    </row>
    <row r="29786" spans="11:12" ht="15" customHeight="1">
      <c r="K29786" s="1715"/>
      <c r="L29786" s="1715"/>
    </row>
    <row r="29787" spans="11:12" ht="15" customHeight="1">
      <c r="K29787" s="1715"/>
      <c r="L29787" s="1715"/>
    </row>
    <row r="29788" spans="11:12" ht="15" customHeight="1">
      <c r="K29788" s="1715"/>
      <c r="L29788" s="1715"/>
    </row>
    <row r="29789" spans="11:12" ht="15" customHeight="1">
      <c r="K29789" s="1715"/>
      <c r="L29789" s="1715"/>
    </row>
    <row r="29790" spans="11:12" ht="15" customHeight="1">
      <c r="K29790" s="1715"/>
      <c r="L29790" s="1715"/>
    </row>
    <row r="29791" spans="11:12" ht="15" customHeight="1">
      <c r="K29791" s="1715"/>
      <c r="L29791" s="1715"/>
    </row>
    <row r="29792" spans="11:12" ht="15" customHeight="1">
      <c r="K29792" s="1715"/>
      <c r="L29792" s="1715"/>
    </row>
    <row r="29793" spans="11:12" ht="15" customHeight="1">
      <c r="K29793" s="1715"/>
      <c r="L29793" s="1715"/>
    </row>
    <row r="29794" spans="11:12" ht="15" customHeight="1">
      <c r="K29794" s="1715"/>
      <c r="L29794" s="1715"/>
    </row>
    <row r="29795" spans="11:12" ht="15" customHeight="1">
      <c r="K29795" s="1715"/>
      <c r="L29795" s="1715"/>
    </row>
    <row r="29796" spans="11:12" ht="15" customHeight="1">
      <c r="K29796" s="1715"/>
      <c r="L29796" s="1715"/>
    </row>
    <row r="29797" spans="11:12" ht="15" customHeight="1">
      <c r="K29797" s="1715"/>
      <c r="L29797" s="1715"/>
    </row>
    <row r="29798" spans="11:12" ht="15" customHeight="1">
      <c r="K29798" s="1715"/>
      <c r="L29798" s="1715"/>
    </row>
    <row r="29799" spans="11:12" ht="15" customHeight="1">
      <c r="K29799" s="1715"/>
      <c r="L29799" s="1715"/>
    </row>
    <row r="29800" spans="11:12" ht="15" customHeight="1">
      <c r="K29800" s="1715"/>
      <c r="L29800" s="1715"/>
    </row>
    <row r="29801" spans="11:12" ht="15" customHeight="1">
      <c r="K29801" s="1715"/>
      <c r="L29801" s="1715"/>
    </row>
    <row r="29802" spans="11:12" ht="15" customHeight="1">
      <c r="K29802" s="1715"/>
      <c r="L29802" s="1715"/>
    </row>
    <row r="29803" spans="11:12" ht="15" customHeight="1">
      <c r="K29803" s="1715"/>
      <c r="L29803" s="1715"/>
    </row>
    <row r="29804" spans="11:12" ht="15" customHeight="1">
      <c r="K29804" s="1715"/>
      <c r="L29804" s="1715"/>
    </row>
    <row r="29805" spans="11:12" ht="15" customHeight="1">
      <c r="K29805" s="1715"/>
      <c r="L29805" s="1715"/>
    </row>
    <row r="29806" spans="11:12" ht="15" customHeight="1">
      <c r="K29806" s="1715"/>
      <c r="L29806" s="1715"/>
    </row>
    <row r="29807" spans="11:12" ht="15" customHeight="1">
      <c r="K29807" s="1715"/>
      <c r="L29807" s="1715"/>
    </row>
    <row r="29808" spans="11:12" ht="15" customHeight="1">
      <c r="K29808" s="1715"/>
      <c r="L29808" s="1715"/>
    </row>
    <row r="29809" spans="11:12" ht="15" customHeight="1">
      <c r="K29809" s="1715"/>
      <c r="L29809" s="1715"/>
    </row>
    <row r="29810" spans="11:12" ht="15" customHeight="1">
      <c r="K29810" s="1715"/>
      <c r="L29810" s="1715"/>
    </row>
    <row r="29811" spans="11:12" ht="15" customHeight="1">
      <c r="K29811" s="1715"/>
      <c r="L29811" s="1715"/>
    </row>
    <row r="29812" spans="11:12" ht="15" customHeight="1">
      <c r="K29812" s="1715"/>
      <c r="L29812" s="1715"/>
    </row>
    <row r="29813" spans="11:12" ht="15" customHeight="1">
      <c r="K29813" s="1715"/>
      <c r="L29813" s="1715"/>
    </row>
    <row r="29814" spans="11:12" ht="15" customHeight="1">
      <c r="K29814" s="1715"/>
      <c r="L29814" s="1715"/>
    </row>
    <row r="29815" spans="11:12" ht="15" customHeight="1">
      <c r="K29815" s="1715"/>
      <c r="L29815" s="1715"/>
    </row>
    <row r="29816" spans="11:12" ht="15" customHeight="1">
      <c r="K29816" s="1715"/>
      <c r="L29816" s="1715"/>
    </row>
    <row r="29817" spans="11:12" ht="15" customHeight="1">
      <c r="K29817" s="1715"/>
      <c r="L29817" s="1715"/>
    </row>
    <row r="29818" spans="11:12" ht="15" customHeight="1">
      <c r="K29818" s="1715"/>
      <c r="L29818" s="1715"/>
    </row>
    <row r="29819" spans="11:12" ht="15" customHeight="1">
      <c r="K29819" s="1715"/>
      <c r="L29819" s="1715"/>
    </row>
    <row r="29820" spans="11:12" ht="15" customHeight="1">
      <c r="K29820" s="1715"/>
      <c r="L29820" s="1715"/>
    </row>
    <row r="29821" spans="11:12" ht="15" customHeight="1">
      <c r="K29821" s="1715"/>
      <c r="L29821" s="1715"/>
    </row>
    <row r="29822" spans="11:12" ht="15" customHeight="1">
      <c r="K29822" s="1715"/>
      <c r="L29822" s="1715"/>
    </row>
    <row r="29823" spans="11:12" ht="15" customHeight="1">
      <c r="K29823" s="1715"/>
      <c r="L29823" s="1715"/>
    </row>
    <row r="29824" spans="11:12" ht="15" customHeight="1">
      <c r="K29824" s="1715"/>
      <c r="L29824" s="1715"/>
    </row>
    <row r="29825" spans="11:12" ht="15" customHeight="1">
      <c r="K29825" s="1715"/>
      <c r="L29825" s="1715"/>
    </row>
    <row r="29826" spans="11:12" ht="15" customHeight="1">
      <c r="K29826" s="1715"/>
      <c r="L29826" s="1715"/>
    </row>
    <row r="29827" spans="11:12" ht="15" customHeight="1">
      <c r="K29827" s="1715"/>
      <c r="L29827" s="1715"/>
    </row>
    <row r="29828" spans="11:12" ht="15" customHeight="1">
      <c r="K29828" s="1715"/>
      <c r="L29828" s="1715"/>
    </row>
    <row r="29829" spans="11:12" ht="15" customHeight="1">
      <c r="K29829" s="1715"/>
      <c r="L29829" s="1715"/>
    </row>
    <row r="29830" spans="11:12" ht="15" customHeight="1">
      <c r="K29830" s="1715"/>
      <c r="L29830" s="1715"/>
    </row>
    <row r="29831" spans="11:12" ht="15" customHeight="1">
      <c r="K29831" s="1715"/>
      <c r="L29831" s="1715"/>
    </row>
    <row r="29832" spans="11:12" ht="15" customHeight="1">
      <c r="K29832" s="1715"/>
      <c r="L29832" s="1715"/>
    </row>
    <row r="29833" spans="11:12" ht="15" customHeight="1">
      <c r="K29833" s="1715"/>
      <c r="L29833" s="1715"/>
    </row>
    <row r="29834" spans="11:12" ht="15" customHeight="1">
      <c r="K29834" s="1715"/>
      <c r="L29834" s="1715"/>
    </row>
    <row r="29835" spans="11:12" ht="15" customHeight="1">
      <c r="K29835" s="1715"/>
      <c r="L29835" s="1715"/>
    </row>
    <row r="29836" spans="11:12" ht="15" customHeight="1">
      <c r="K29836" s="1715"/>
      <c r="L29836" s="1715"/>
    </row>
    <row r="29837" spans="11:12" ht="15" customHeight="1">
      <c r="K29837" s="1715"/>
      <c r="L29837" s="1715"/>
    </row>
    <row r="29838" spans="11:12" ht="15" customHeight="1">
      <c r="K29838" s="1715"/>
      <c r="L29838" s="1715"/>
    </row>
    <row r="29839" spans="11:12" ht="15" customHeight="1">
      <c r="K29839" s="1715"/>
      <c r="L29839" s="1715"/>
    </row>
    <row r="29840" spans="11:12" ht="15" customHeight="1">
      <c r="K29840" s="1715"/>
      <c r="L29840" s="1715"/>
    </row>
    <row r="29841" spans="11:12" ht="15" customHeight="1">
      <c r="K29841" s="1715"/>
      <c r="L29841" s="1715"/>
    </row>
    <row r="29842" spans="11:12" ht="15" customHeight="1">
      <c r="K29842" s="1715"/>
      <c r="L29842" s="1715"/>
    </row>
    <row r="29843" spans="11:12" ht="15" customHeight="1">
      <c r="K29843" s="1715"/>
      <c r="L29843" s="1715"/>
    </row>
    <row r="29844" spans="11:12" ht="15" customHeight="1">
      <c r="K29844" s="1715"/>
      <c r="L29844" s="1715"/>
    </row>
    <row r="29845" spans="11:12" ht="15" customHeight="1">
      <c r="K29845" s="1715"/>
      <c r="L29845" s="1715"/>
    </row>
    <row r="29846" spans="11:12" ht="15" customHeight="1">
      <c r="K29846" s="1715"/>
      <c r="L29846" s="1715"/>
    </row>
    <row r="29847" spans="11:12" ht="15" customHeight="1">
      <c r="K29847" s="1715"/>
      <c r="L29847" s="1715"/>
    </row>
    <row r="29848" spans="11:12" ht="15" customHeight="1">
      <c r="K29848" s="1715"/>
      <c r="L29848" s="1715"/>
    </row>
    <row r="29849" spans="11:12" ht="15" customHeight="1">
      <c r="K29849" s="1715"/>
      <c r="L29849" s="1715"/>
    </row>
    <row r="29850" spans="11:12" ht="15" customHeight="1">
      <c r="K29850" s="1715"/>
      <c r="L29850" s="1715"/>
    </row>
    <row r="29851" spans="11:12" ht="15" customHeight="1">
      <c r="K29851" s="1715"/>
      <c r="L29851" s="1715"/>
    </row>
    <row r="29852" spans="11:12" ht="15" customHeight="1">
      <c r="K29852" s="1715"/>
      <c r="L29852" s="1715"/>
    </row>
    <row r="29853" spans="11:12" ht="15" customHeight="1">
      <c r="K29853" s="1715"/>
      <c r="L29853" s="1715"/>
    </row>
    <row r="29854" spans="11:12" ht="15" customHeight="1">
      <c r="K29854" s="1715"/>
      <c r="L29854" s="1715"/>
    </row>
    <row r="29855" spans="11:12" ht="15" customHeight="1">
      <c r="K29855" s="1715"/>
      <c r="L29855" s="1715"/>
    </row>
    <row r="29856" spans="11:12" ht="15" customHeight="1">
      <c r="K29856" s="1715"/>
      <c r="L29856" s="1715"/>
    </row>
    <row r="29857" spans="11:12" ht="15" customHeight="1">
      <c r="K29857" s="1715"/>
      <c r="L29857" s="1715"/>
    </row>
    <row r="29858" spans="11:12" ht="15" customHeight="1">
      <c r="K29858" s="1715"/>
      <c r="L29858" s="1715"/>
    </row>
    <row r="29859" spans="11:12" ht="15" customHeight="1">
      <c r="K29859" s="1715"/>
      <c r="L29859" s="1715"/>
    </row>
    <row r="29860" spans="11:12" ht="15" customHeight="1">
      <c r="K29860" s="1715"/>
      <c r="L29860" s="1715"/>
    </row>
    <row r="29861" spans="11:12" ht="15" customHeight="1">
      <c r="K29861" s="1715"/>
      <c r="L29861" s="1715"/>
    </row>
    <row r="29862" spans="11:12" ht="15" customHeight="1">
      <c r="K29862" s="1715"/>
      <c r="L29862" s="1715"/>
    </row>
    <row r="29863" spans="11:12" ht="15" customHeight="1">
      <c r="K29863" s="1715"/>
      <c r="L29863" s="1715"/>
    </row>
    <row r="29864" spans="11:12" ht="15" customHeight="1">
      <c r="K29864" s="1715"/>
      <c r="L29864" s="1715"/>
    </row>
    <row r="29865" spans="11:12" ht="15" customHeight="1">
      <c r="K29865" s="1715"/>
      <c r="L29865" s="1715"/>
    </row>
    <row r="29866" spans="11:12" ht="15" customHeight="1">
      <c r="K29866" s="1715"/>
      <c r="L29866" s="1715"/>
    </row>
    <row r="29867" spans="11:12" ht="15" customHeight="1">
      <c r="K29867" s="1715"/>
      <c r="L29867" s="1715"/>
    </row>
    <row r="29868" spans="11:12" ht="15" customHeight="1">
      <c r="K29868" s="1715"/>
      <c r="L29868" s="1715"/>
    </row>
    <row r="29869" spans="11:12" ht="15" customHeight="1">
      <c r="K29869" s="1715"/>
      <c r="L29869" s="1715"/>
    </row>
    <row r="29870" spans="11:12" ht="15" customHeight="1">
      <c r="K29870" s="1715"/>
      <c r="L29870" s="1715"/>
    </row>
    <row r="29871" spans="11:12" ht="15" customHeight="1">
      <c r="K29871" s="1715"/>
      <c r="L29871" s="1715"/>
    </row>
    <row r="29872" spans="11:12" ht="15" customHeight="1">
      <c r="K29872" s="1715"/>
      <c r="L29872" s="1715"/>
    </row>
    <row r="29873" spans="11:12" ht="15" customHeight="1">
      <c r="K29873" s="1715"/>
      <c r="L29873" s="1715"/>
    </row>
    <row r="29874" spans="11:12" ht="15" customHeight="1">
      <c r="K29874" s="1715"/>
      <c r="L29874" s="1715"/>
    </row>
    <row r="29875" spans="11:12" ht="15" customHeight="1">
      <c r="K29875" s="1715"/>
      <c r="L29875" s="1715"/>
    </row>
    <row r="29876" spans="11:12" ht="15" customHeight="1">
      <c r="K29876" s="1715"/>
      <c r="L29876" s="1715"/>
    </row>
    <row r="29877" spans="11:12" ht="15" customHeight="1">
      <c r="K29877" s="1715"/>
      <c r="L29877" s="1715"/>
    </row>
    <row r="29878" spans="11:12" ht="15" customHeight="1">
      <c r="K29878" s="1715"/>
      <c r="L29878" s="1715"/>
    </row>
    <row r="29879" spans="11:12" ht="15" customHeight="1">
      <c r="K29879" s="1715"/>
      <c r="L29879" s="1715"/>
    </row>
    <row r="29880" spans="11:12" ht="15" customHeight="1">
      <c r="K29880" s="1715"/>
      <c r="L29880" s="1715"/>
    </row>
    <row r="29881" spans="11:12" ht="15" customHeight="1">
      <c r="K29881" s="1715"/>
      <c r="L29881" s="1715"/>
    </row>
    <row r="29882" spans="11:12" ht="15" customHeight="1">
      <c r="K29882" s="1715"/>
      <c r="L29882" s="1715"/>
    </row>
    <row r="29883" spans="11:12" ht="15" customHeight="1">
      <c r="K29883" s="1715"/>
      <c r="L29883" s="1715"/>
    </row>
    <row r="29884" spans="11:12" ht="15" customHeight="1">
      <c r="K29884" s="1715"/>
      <c r="L29884" s="1715"/>
    </row>
    <row r="29885" spans="11:12" ht="15" customHeight="1">
      <c r="K29885" s="1715"/>
      <c r="L29885" s="1715"/>
    </row>
    <row r="29886" spans="11:12" ht="15" customHeight="1">
      <c r="K29886" s="1715"/>
      <c r="L29886" s="1715"/>
    </row>
    <row r="29887" spans="11:12" ht="15" customHeight="1">
      <c r="K29887" s="1715"/>
      <c r="L29887" s="1715"/>
    </row>
    <row r="29888" spans="11:12" ht="15" customHeight="1">
      <c r="K29888" s="1715"/>
      <c r="L29888" s="1715"/>
    </row>
    <row r="29889" spans="11:12" ht="15" customHeight="1">
      <c r="K29889" s="1715"/>
      <c r="L29889" s="1715"/>
    </row>
    <row r="29890" spans="11:12" ht="15" customHeight="1">
      <c r="K29890" s="1715"/>
      <c r="L29890" s="1715"/>
    </row>
    <row r="29891" spans="11:12" ht="15" customHeight="1">
      <c r="K29891" s="1715"/>
      <c r="L29891" s="1715"/>
    </row>
    <row r="29892" spans="11:12" ht="15" customHeight="1">
      <c r="K29892" s="1715"/>
      <c r="L29892" s="1715"/>
    </row>
    <row r="29893" spans="11:12" ht="15" customHeight="1">
      <c r="K29893" s="1715"/>
      <c r="L29893" s="1715"/>
    </row>
    <row r="29894" spans="11:12" ht="15" customHeight="1">
      <c r="K29894" s="1715"/>
      <c r="L29894" s="1715"/>
    </row>
    <row r="29895" spans="11:12" ht="15" customHeight="1">
      <c r="K29895" s="1715"/>
      <c r="L29895" s="1715"/>
    </row>
    <row r="29896" spans="11:12" ht="15" customHeight="1">
      <c r="K29896" s="1715"/>
      <c r="L29896" s="1715"/>
    </row>
    <row r="29897" spans="11:12" ht="15" customHeight="1">
      <c r="K29897" s="1715"/>
      <c r="L29897" s="1715"/>
    </row>
    <row r="29898" spans="11:12" ht="15" customHeight="1">
      <c r="K29898" s="1715"/>
      <c r="L29898" s="1715"/>
    </row>
    <row r="29899" spans="11:12" ht="15" customHeight="1">
      <c r="K29899" s="1715"/>
      <c r="L29899" s="1715"/>
    </row>
    <row r="29900" spans="11:12" ht="15" customHeight="1">
      <c r="K29900" s="1715"/>
      <c r="L29900" s="1715"/>
    </row>
    <row r="29901" spans="11:12" ht="15" customHeight="1">
      <c r="K29901" s="1715"/>
      <c r="L29901" s="1715"/>
    </row>
    <row r="29902" spans="11:12" ht="15" customHeight="1">
      <c r="K29902" s="1715"/>
      <c r="L29902" s="1715"/>
    </row>
    <row r="29903" spans="11:12" ht="15" customHeight="1">
      <c r="K29903" s="1715"/>
      <c r="L29903" s="1715"/>
    </row>
    <row r="29904" spans="11:12" ht="15" customHeight="1">
      <c r="K29904" s="1715"/>
      <c r="L29904" s="1715"/>
    </row>
    <row r="29905" spans="11:12" ht="15" customHeight="1">
      <c r="K29905" s="1715"/>
      <c r="L29905" s="1715"/>
    </row>
    <row r="29906" spans="11:12" ht="15" customHeight="1">
      <c r="K29906" s="1715"/>
      <c r="L29906" s="1715"/>
    </row>
    <row r="29907" spans="11:12" ht="15" customHeight="1">
      <c r="K29907" s="1715"/>
      <c r="L29907" s="1715"/>
    </row>
    <row r="29908" spans="11:12" ht="15" customHeight="1">
      <c r="K29908" s="1715"/>
      <c r="L29908" s="1715"/>
    </row>
    <row r="29909" spans="11:12" ht="15" customHeight="1">
      <c r="K29909" s="1715"/>
      <c r="L29909" s="1715"/>
    </row>
    <row r="29910" spans="11:12" ht="15" customHeight="1">
      <c r="K29910" s="1715"/>
      <c r="L29910" s="1715"/>
    </row>
    <row r="29911" spans="11:12" ht="15" customHeight="1">
      <c r="K29911" s="1715"/>
      <c r="L29911" s="1715"/>
    </row>
    <row r="29912" spans="11:12" ht="15" customHeight="1">
      <c r="K29912" s="1715"/>
      <c r="L29912" s="1715"/>
    </row>
    <row r="29913" spans="11:12" ht="15" customHeight="1">
      <c r="K29913" s="1715"/>
      <c r="L29913" s="1715"/>
    </row>
    <row r="29914" spans="11:12" ht="15" customHeight="1">
      <c r="K29914" s="1715"/>
      <c r="L29914" s="1715"/>
    </row>
    <row r="29915" spans="11:12" ht="15" customHeight="1">
      <c r="K29915" s="1715"/>
      <c r="L29915" s="1715"/>
    </row>
    <row r="29916" spans="11:12" ht="15" customHeight="1">
      <c r="K29916" s="1715"/>
      <c r="L29916" s="1715"/>
    </row>
    <row r="29917" spans="11:12" ht="15" customHeight="1">
      <c r="K29917" s="1715"/>
      <c r="L29917" s="1715"/>
    </row>
    <row r="29918" spans="11:12" ht="15" customHeight="1">
      <c r="K29918" s="1715"/>
      <c r="L29918" s="1715"/>
    </row>
    <row r="29919" spans="11:12" ht="15" customHeight="1">
      <c r="K29919" s="1715"/>
      <c r="L29919" s="1715"/>
    </row>
    <row r="29920" spans="11:12" ht="15" customHeight="1">
      <c r="K29920" s="1715"/>
      <c r="L29920" s="1715"/>
    </row>
    <row r="29921" spans="11:12" ht="15" customHeight="1">
      <c r="K29921" s="1715"/>
      <c r="L29921" s="1715"/>
    </row>
    <row r="29922" spans="11:12" ht="15" customHeight="1">
      <c r="K29922" s="1715"/>
      <c r="L29922" s="1715"/>
    </row>
    <row r="29923" spans="11:12" ht="15" customHeight="1">
      <c r="K29923" s="1715"/>
      <c r="L29923" s="1715"/>
    </row>
    <row r="29924" spans="11:12" ht="15" customHeight="1">
      <c r="K29924" s="1715"/>
      <c r="L29924" s="1715"/>
    </row>
    <row r="29925" spans="11:12" ht="15" customHeight="1">
      <c r="K29925" s="1715"/>
      <c r="L29925" s="1715"/>
    </row>
    <row r="29926" spans="11:12" ht="15" customHeight="1">
      <c r="K29926" s="1715"/>
      <c r="L29926" s="1715"/>
    </row>
    <row r="29927" spans="11:12" ht="15" customHeight="1">
      <c r="K29927" s="1715"/>
      <c r="L29927" s="1715"/>
    </row>
    <row r="29928" spans="11:12" ht="15" customHeight="1">
      <c r="K29928" s="1715"/>
      <c r="L29928" s="1715"/>
    </row>
    <row r="29929" spans="11:12" ht="15" customHeight="1">
      <c r="K29929" s="1715"/>
      <c r="L29929" s="1715"/>
    </row>
    <row r="29930" spans="11:12" ht="15" customHeight="1">
      <c r="K29930" s="1715"/>
      <c r="L29930" s="1715"/>
    </row>
    <row r="29931" spans="11:12" ht="15" customHeight="1">
      <c r="K29931" s="1715"/>
      <c r="L29931" s="1715"/>
    </row>
    <row r="29932" spans="11:12" ht="15" customHeight="1">
      <c r="K29932" s="1715"/>
      <c r="L29932" s="1715"/>
    </row>
    <row r="29933" spans="11:12" ht="15" customHeight="1">
      <c r="K29933" s="1715"/>
      <c r="L29933" s="1715"/>
    </row>
    <row r="29934" spans="11:12" ht="15" customHeight="1">
      <c r="K29934" s="1715"/>
      <c r="L29934" s="1715"/>
    </row>
    <row r="29935" spans="11:12" ht="15" customHeight="1">
      <c r="K29935" s="1715"/>
      <c r="L29935" s="1715"/>
    </row>
    <row r="29936" spans="11:12" ht="15" customHeight="1">
      <c r="K29936" s="1715"/>
      <c r="L29936" s="1715"/>
    </row>
    <row r="29937" spans="11:12" ht="15" customHeight="1">
      <c r="K29937" s="1715"/>
      <c r="L29937" s="1715"/>
    </row>
    <row r="29938" spans="11:12" ht="15" customHeight="1">
      <c r="K29938" s="1715"/>
      <c r="L29938" s="1715"/>
    </row>
    <row r="29939" spans="11:12" ht="15" customHeight="1">
      <c r="K29939" s="1715"/>
      <c r="L29939" s="1715"/>
    </row>
    <row r="29940" spans="11:12" ht="15" customHeight="1">
      <c r="K29940" s="1715"/>
      <c r="L29940" s="1715"/>
    </row>
    <row r="29941" spans="11:12" ht="15" customHeight="1">
      <c r="K29941" s="1715"/>
      <c r="L29941" s="1715"/>
    </row>
    <row r="29942" spans="11:12" ht="15" customHeight="1">
      <c r="K29942" s="1715"/>
      <c r="L29942" s="1715"/>
    </row>
    <row r="29943" spans="11:12" ht="15" customHeight="1">
      <c r="K29943" s="1715"/>
      <c r="L29943" s="1715"/>
    </row>
    <row r="29944" spans="11:12" ht="15" customHeight="1">
      <c r="K29944" s="1715"/>
      <c r="L29944" s="1715"/>
    </row>
    <row r="29945" spans="11:12" ht="15" customHeight="1">
      <c r="K29945" s="1715"/>
      <c r="L29945" s="1715"/>
    </row>
    <row r="29946" spans="11:12" ht="15" customHeight="1">
      <c r="K29946" s="1715"/>
      <c r="L29946" s="1715"/>
    </row>
    <row r="29947" spans="11:12" ht="15" customHeight="1">
      <c r="K29947" s="1715"/>
      <c r="L29947" s="1715"/>
    </row>
    <row r="29948" spans="11:12" ht="15" customHeight="1">
      <c r="K29948" s="1715"/>
      <c r="L29948" s="1715"/>
    </row>
    <row r="29949" spans="11:12" ht="15" customHeight="1">
      <c r="K29949" s="1715"/>
      <c r="L29949" s="1715"/>
    </row>
    <row r="29950" spans="11:12" ht="15" customHeight="1">
      <c r="K29950" s="1715"/>
      <c r="L29950" s="1715"/>
    </row>
    <row r="29951" spans="11:12" ht="15" customHeight="1">
      <c r="K29951" s="1715"/>
      <c r="L29951" s="1715"/>
    </row>
    <row r="29952" spans="11:12" ht="15" customHeight="1">
      <c r="K29952" s="1715"/>
      <c r="L29952" s="1715"/>
    </row>
    <row r="29953" spans="11:12" ht="15" customHeight="1">
      <c r="K29953" s="1715"/>
      <c r="L29953" s="1715"/>
    </row>
    <row r="29954" spans="11:12" ht="15" customHeight="1">
      <c r="K29954" s="1715"/>
      <c r="L29954" s="1715"/>
    </row>
    <row r="29955" spans="11:12" ht="15" customHeight="1">
      <c r="K29955" s="1715"/>
      <c r="L29955" s="1715"/>
    </row>
    <row r="29956" spans="11:12" ht="15" customHeight="1">
      <c r="K29956" s="1715"/>
      <c r="L29956" s="1715"/>
    </row>
    <row r="29957" spans="11:12" ht="15" customHeight="1">
      <c r="K29957" s="1715"/>
      <c r="L29957" s="1715"/>
    </row>
    <row r="29958" spans="11:12" ht="15" customHeight="1">
      <c r="K29958" s="1715"/>
      <c r="L29958" s="1715"/>
    </row>
    <row r="29959" spans="11:12" ht="15" customHeight="1">
      <c r="K29959" s="1715"/>
      <c r="L29959" s="1715"/>
    </row>
    <row r="29960" spans="11:12" ht="15" customHeight="1">
      <c r="K29960" s="1715"/>
      <c r="L29960" s="1715"/>
    </row>
    <row r="29961" spans="11:12" ht="15" customHeight="1">
      <c r="K29961" s="1715"/>
      <c r="L29961" s="1715"/>
    </row>
    <row r="29962" spans="11:12" ht="15" customHeight="1">
      <c r="K29962" s="1715"/>
      <c r="L29962" s="1715"/>
    </row>
    <row r="29963" spans="11:12" ht="15" customHeight="1">
      <c r="K29963" s="1715"/>
      <c r="L29963" s="1715"/>
    </row>
    <row r="29964" spans="11:12" ht="15" customHeight="1">
      <c r="K29964" s="1715"/>
      <c r="L29964" s="1715"/>
    </row>
    <row r="29965" spans="11:12" ht="15" customHeight="1">
      <c r="K29965" s="1715"/>
      <c r="L29965" s="1715"/>
    </row>
    <row r="29966" spans="11:12" ht="15" customHeight="1">
      <c r="K29966" s="1715"/>
      <c r="L29966" s="1715"/>
    </row>
    <row r="29967" spans="11:12" ht="15" customHeight="1">
      <c r="K29967" s="1715"/>
      <c r="L29967" s="1715"/>
    </row>
    <row r="29968" spans="11:12" ht="15" customHeight="1">
      <c r="K29968" s="1715"/>
      <c r="L29968" s="1715"/>
    </row>
    <row r="29969" spans="11:12" ht="15" customHeight="1">
      <c r="K29969" s="1715"/>
      <c r="L29969" s="1715"/>
    </row>
    <row r="29970" spans="11:12" ht="15" customHeight="1">
      <c r="K29970" s="1715"/>
      <c r="L29970" s="1715"/>
    </row>
    <row r="29971" spans="11:12" ht="15" customHeight="1">
      <c r="K29971" s="1715"/>
      <c r="L29971" s="1715"/>
    </row>
    <row r="29972" spans="11:12" ht="15" customHeight="1">
      <c r="K29972" s="1715"/>
      <c r="L29972" s="1715"/>
    </row>
    <row r="29973" spans="11:12" ht="15" customHeight="1">
      <c r="K29973" s="1715"/>
      <c r="L29973" s="1715"/>
    </row>
    <row r="29974" spans="11:12" ht="15" customHeight="1">
      <c r="K29974" s="1715"/>
      <c r="L29974" s="1715"/>
    </row>
    <row r="29975" spans="11:12" ht="15" customHeight="1">
      <c r="K29975" s="1715"/>
      <c r="L29975" s="1715"/>
    </row>
    <row r="29976" spans="11:12" ht="15" customHeight="1">
      <c r="K29976" s="1715"/>
      <c r="L29976" s="1715"/>
    </row>
    <row r="29977" spans="11:12" ht="15" customHeight="1">
      <c r="K29977" s="1715"/>
      <c r="L29977" s="1715"/>
    </row>
    <row r="29978" spans="11:12" ht="15" customHeight="1">
      <c r="K29978" s="1715"/>
      <c r="L29978" s="1715"/>
    </row>
    <row r="29979" spans="11:12" ht="15" customHeight="1">
      <c r="K29979" s="1715"/>
      <c r="L29979" s="1715"/>
    </row>
    <row r="29980" spans="11:12" ht="15" customHeight="1">
      <c r="K29980" s="1715"/>
      <c r="L29980" s="1715"/>
    </row>
    <row r="29981" spans="11:12" ht="15" customHeight="1">
      <c r="K29981" s="1715"/>
      <c r="L29981" s="1715"/>
    </row>
    <row r="29982" spans="11:12" ht="15" customHeight="1">
      <c r="K29982" s="1715"/>
      <c r="L29982" s="1715"/>
    </row>
    <row r="29983" spans="11:12" ht="15" customHeight="1">
      <c r="K29983" s="1715"/>
      <c r="L29983" s="1715"/>
    </row>
    <row r="29984" spans="11:12" ht="15" customHeight="1">
      <c r="K29984" s="1715"/>
      <c r="L29984" s="1715"/>
    </row>
    <row r="29985" spans="11:12" ht="15" customHeight="1">
      <c r="K29985" s="1715"/>
      <c r="L29985" s="1715"/>
    </row>
    <row r="29986" spans="11:12" ht="15" customHeight="1">
      <c r="K29986" s="1715"/>
      <c r="L29986" s="1715"/>
    </row>
    <row r="29987" spans="11:12" ht="15" customHeight="1">
      <c r="K29987" s="1715"/>
      <c r="L29987" s="1715"/>
    </row>
    <row r="29988" spans="11:12" ht="15" customHeight="1">
      <c r="K29988" s="1715"/>
      <c r="L29988" s="1715"/>
    </row>
    <row r="29989" spans="11:12" ht="15" customHeight="1">
      <c r="K29989" s="1715"/>
      <c r="L29989" s="1715"/>
    </row>
    <row r="29990" spans="11:12" ht="15" customHeight="1">
      <c r="K29990" s="1715"/>
      <c r="L29990" s="1715"/>
    </row>
    <row r="29991" spans="11:12" ht="15" customHeight="1">
      <c r="K29991" s="1715"/>
      <c r="L29991" s="1715"/>
    </row>
    <row r="29992" spans="11:12" ht="15" customHeight="1">
      <c r="K29992" s="1715"/>
      <c r="L29992" s="1715"/>
    </row>
    <row r="29993" spans="11:12" ht="15" customHeight="1">
      <c r="K29993" s="1715"/>
      <c r="L29993" s="1715"/>
    </row>
    <row r="29994" spans="11:12" ht="15" customHeight="1">
      <c r="K29994" s="1715"/>
      <c r="L29994" s="1715"/>
    </row>
    <row r="29995" spans="11:12" ht="15" customHeight="1">
      <c r="K29995" s="1715"/>
      <c r="L29995" s="1715"/>
    </row>
    <row r="29996" spans="11:12" ht="15" customHeight="1">
      <c r="K29996" s="1715"/>
      <c r="L29996" s="1715"/>
    </row>
    <row r="29997" spans="11:12" ht="15" customHeight="1">
      <c r="K29997" s="1715"/>
      <c r="L29997" s="1715"/>
    </row>
    <row r="29998" spans="11:12" ht="15" customHeight="1">
      <c r="K29998" s="1715"/>
      <c r="L29998" s="1715"/>
    </row>
    <row r="29999" spans="11:12" ht="15" customHeight="1">
      <c r="K29999" s="1715"/>
      <c r="L29999" s="1715"/>
    </row>
    <row r="30000" spans="11:12" ht="15" customHeight="1">
      <c r="K30000" s="1715"/>
      <c r="L30000" s="1715"/>
    </row>
    <row r="30001" spans="11:12" ht="15" customHeight="1">
      <c r="K30001" s="1715"/>
      <c r="L30001" s="1715"/>
    </row>
    <row r="30002" spans="11:12" ht="15" customHeight="1">
      <c r="K30002" s="1715"/>
      <c r="L30002" s="1715"/>
    </row>
    <row r="30003" spans="11:12" ht="15" customHeight="1">
      <c r="K30003" s="1715"/>
      <c r="L30003" s="1715"/>
    </row>
    <row r="30004" spans="11:12" ht="15" customHeight="1">
      <c r="K30004" s="1715"/>
      <c r="L30004" s="1715"/>
    </row>
    <row r="30005" spans="11:12" ht="15" customHeight="1">
      <c r="K30005" s="1715"/>
      <c r="L30005" s="1715"/>
    </row>
    <row r="30006" spans="11:12" ht="15" customHeight="1">
      <c r="K30006" s="1715"/>
      <c r="L30006" s="1715"/>
    </row>
    <row r="30007" spans="11:12" ht="15" customHeight="1">
      <c r="K30007" s="1715"/>
      <c r="L30007" s="1715"/>
    </row>
    <row r="30008" spans="11:12" ht="15" customHeight="1">
      <c r="K30008" s="1715"/>
      <c r="L30008" s="1715"/>
    </row>
    <row r="30009" spans="11:12" ht="15" customHeight="1">
      <c r="K30009" s="1715"/>
      <c r="L30009" s="1715"/>
    </row>
    <row r="30010" spans="11:12" ht="15" customHeight="1">
      <c r="K30010" s="1715"/>
      <c r="L30010" s="1715"/>
    </row>
    <row r="30011" spans="11:12" ht="15" customHeight="1">
      <c r="K30011" s="1715"/>
      <c r="L30011" s="1715"/>
    </row>
    <row r="30012" spans="11:12" ht="15" customHeight="1">
      <c r="K30012" s="1715"/>
      <c r="L30012" s="1715"/>
    </row>
    <row r="30013" spans="11:12" ht="15" customHeight="1">
      <c r="K30013" s="1715"/>
      <c r="L30013" s="1715"/>
    </row>
    <row r="30014" spans="11:12" ht="15" customHeight="1">
      <c r="K30014" s="1715"/>
      <c r="L30014" s="1715"/>
    </row>
    <row r="30015" spans="11:12" ht="15" customHeight="1">
      <c r="K30015" s="1715"/>
      <c r="L30015" s="1715"/>
    </row>
    <row r="30016" spans="11:12" ht="15" customHeight="1">
      <c r="K30016" s="1715"/>
      <c r="L30016" s="1715"/>
    </row>
    <row r="30017" spans="11:12" ht="15" customHeight="1">
      <c r="K30017" s="1715"/>
      <c r="L30017" s="1715"/>
    </row>
    <row r="30018" spans="11:12" ht="15" customHeight="1">
      <c r="K30018" s="1715"/>
      <c r="L30018" s="1715"/>
    </row>
    <row r="30019" spans="11:12" ht="15" customHeight="1">
      <c r="K30019" s="1715"/>
      <c r="L30019" s="1715"/>
    </row>
    <row r="30020" spans="11:12" ht="15" customHeight="1">
      <c r="K30020" s="1715"/>
      <c r="L30020" s="1715"/>
    </row>
    <row r="30021" spans="11:12" ht="15" customHeight="1">
      <c r="K30021" s="1715"/>
      <c r="L30021" s="1715"/>
    </row>
    <row r="30022" spans="11:12" ht="15" customHeight="1">
      <c r="K30022" s="1715"/>
      <c r="L30022" s="1715"/>
    </row>
    <row r="30023" spans="11:12" ht="15" customHeight="1">
      <c r="K30023" s="1715"/>
      <c r="L30023" s="1715"/>
    </row>
    <row r="30024" spans="11:12" ht="15" customHeight="1">
      <c r="K30024" s="1715"/>
      <c r="L30024" s="1715"/>
    </row>
    <row r="30025" spans="11:12" ht="15" customHeight="1">
      <c r="K30025" s="1715"/>
      <c r="L30025" s="1715"/>
    </row>
    <row r="30026" spans="11:12" ht="15" customHeight="1">
      <c r="K30026" s="1715"/>
      <c r="L30026" s="1715"/>
    </row>
    <row r="30027" spans="11:12" ht="15" customHeight="1">
      <c r="K30027" s="1715"/>
      <c r="L30027" s="1715"/>
    </row>
    <row r="30028" spans="11:12" ht="15" customHeight="1">
      <c r="K30028" s="1715"/>
      <c r="L30028" s="1715"/>
    </row>
    <row r="30029" spans="11:12" ht="15" customHeight="1">
      <c r="K30029" s="1715"/>
      <c r="L30029" s="1715"/>
    </row>
    <row r="30030" spans="11:12" ht="15" customHeight="1">
      <c r="K30030" s="1715"/>
      <c r="L30030" s="1715"/>
    </row>
    <row r="30031" spans="11:12" ht="15" customHeight="1">
      <c r="K30031" s="1715"/>
      <c r="L30031" s="1715"/>
    </row>
    <row r="30032" spans="11:12" ht="15" customHeight="1">
      <c r="K30032" s="1715"/>
      <c r="L30032" s="1715"/>
    </row>
    <row r="30033" spans="11:12" ht="15" customHeight="1">
      <c r="K30033" s="1715"/>
      <c r="L30033" s="1715"/>
    </row>
    <row r="30034" spans="11:12" ht="15" customHeight="1">
      <c r="K30034" s="1715"/>
      <c r="L30034" s="1715"/>
    </row>
    <row r="30035" spans="11:12" ht="15" customHeight="1">
      <c r="K30035" s="1715"/>
      <c r="L30035" s="1715"/>
    </row>
    <row r="30036" spans="11:12" ht="15" customHeight="1">
      <c r="K30036" s="1715"/>
      <c r="L30036" s="1715"/>
    </row>
    <row r="30037" spans="11:12" ht="15" customHeight="1">
      <c r="K30037" s="1715"/>
      <c r="L30037" s="1715"/>
    </row>
    <row r="30038" spans="11:12" ht="15" customHeight="1">
      <c r="K30038" s="1715"/>
      <c r="L30038" s="1715"/>
    </row>
    <row r="30039" spans="11:12" ht="15" customHeight="1">
      <c r="K30039" s="1715"/>
      <c r="L30039" s="1715"/>
    </row>
    <row r="30040" spans="11:12" ht="15" customHeight="1">
      <c r="K30040" s="1715"/>
      <c r="L30040" s="1715"/>
    </row>
    <row r="30041" spans="11:12" ht="15" customHeight="1">
      <c r="K30041" s="1715"/>
      <c r="L30041" s="1715"/>
    </row>
    <row r="30042" spans="11:12" ht="15" customHeight="1">
      <c r="K30042" s="1715"/>
      <c r="L30042" s="1715"/>
    </row>
    <row r="30043" spans="11:12" ht="15" customHeight="1">
      <c r="K30043" s="1715"/>
      <c r="L30043" s="1715"/>
    </row>
    <row r="30044" spans="11:12" ht="15" customHeight="1">
      <c r="K30044" s="1715"/>
      <c r="L30044" s="1715"/>
    </row>
    <row r="30045" spans="11:12" ht="15" customHeight="1">
      <c r="K30045" s="1715"/>
      <c r="L30045" s="1715"/>
    </row>
    <row r="30046" spans="11:12" ht="15" customHeight="1">
      <c r="K30046" s="1715"/>
      <c r="L30046" s="1715"/>
    </row>
    <row r="30047" spans="11:12" ht="15" customHeight="1">
      <c r="K30047" s="1715"/>
      <c r="L30047" s="1715"/>
    </row>
    <row r="30048" spans="11:12" ht="15" customHeight="1">
      <c r="K30048" s="1715"/>
      <c r="L30048" s="1715"/>
    </row>
    <row r="30049" spans="11:12" ht="15" customHeight="1">
      <c r="K30049" s="1715"/>
      <c r="L30049" s="1715"/>
    </row>
    <row r="30050" spans="11:12" ht="15" customHeight="1">
      <c r="K30050" s="1715"/>
      <c r="L30050" s="1715"/>
    </row>
    <row r="30051" spans="11:12" ht="15" customHeight="1">
      <c r="K30051" s="1715"/>
      <c r="L30051" s="1715"/>
    </row>
    <row r="30052" spans="11:12" ht="15" customHeight="1">
      <c r="K30052" s="1715"/>
      <c r="L30052" s="1715"/>
    </row>
    <row r="30053" spans="11:12" ht="15" customHeight="1">
      <c r="K30053" s="1715"/>
      <c r="L30053" s="1715"/>
    </row>
    <row r="30054" spans="11:12" ht="15" customHeight="1">
      <c r="K30054" s="1715"/>
      <c r="L30054" s="1715"/>
    </row>
    <row r="30055" spans="11:12" ht="15" customHeight="1">
      <c r="K30055" s="1715"/>
      <c r="L30055" s="1715"/>
    </row>
    <row r="30056" spans="11:12" ht="15" customHeight="1">
      <c r="K30056" s="1715"/>
      <c r="L30056" s="1715"/>
    </row>
    <row r="30057" spans="11:12" ht="15" customHeight="1">
      <c r="K30057" s="1715"/>
      <c r="L30057" s="1715"/>
    </row>
    <row r="30058" spans="11:12" ht="15" customHeight="1">
      <c r="K30058" s="1715"/>
      <c r="L30058" s="1715"/>
    </row>
    <row r="30059" spans="11:12" ht="15" customHeight="1">
      <c r="K30059" s="1715"/>
      <c r="L30059" s="1715"/>
    </row>
    <row r="30060" spans="11:12" ht="15" customHeight="1">
      <c r="K30060" s="1715"/>
      <c r="L30060" s="1715"/>
    </row>
    <row r="30061" spans="11:12" ht="15" customHeight="1">
      <c r="K30061" s="1715"/>
      <c r="L30061" s="1715"/>
    </row>
    <row r="30062" spans="11:12" ht="15" customHeight="1">
      <c r="K30062" s="1715"/>
      <c r="L30062" s="1715"/>
    </row>
    <row r="30063" spans="11:12" ht="15" customHeight="1">
      <c r="K30063" s="1715"/>
      <c r="L30063" s="1715"/>
    </row>
    <row r="30064" spans="11:12" ht="15" customHeight="1">
      <c r="K30064" s="1715"/>
      <c r="L30064" s="1715"/>
    </row>
    <row r="30065" spans="11:12" ht="15" customHeight="1">
      <c r="K30065" s="1715"/>
      <c r="L30065" s="1715"/>
    </row>
    <row r="30066" spans="11:12" ht="15" customHeight="1">
      <c r="K30066" s="1715"/>
      <c r="L30066" s="1715"/>
    </row>
    <row r="30067" spans="11:12" ht="15" customHeight="1">
      <c r="K30067" s="1715"/>
      <c r="L30067" s="1715"/>
    </row>
    <row r="30068" spans="11:12" ht="15" customHeight="1">
      <c r="K30068" s="1715"/>
      <c r="L30068" s="1715"/>
    </row>
    <row r="30069" spans="11:12" ht="15" customHeight="1">
      <c r="K30069" s="1715"/>
      <c r="L30069" s="1715"/>
    </row>
    <row r="30070" spans="11:12" ht="15" customHeight="1">
      <c r="K30070" s="1715"/>
      <c r="L30070" s="1715"/>
    </row>
    <row r="30071" spans="11:12" ht="15" customHeight="1">
      <c r="K30071" s="1715"/>
      <c r="L30071" s="1715"/>
    </row>
    <row r="30072" spans="11:12" ht="15" customHeight="1">
      <c r="K30072" s="1715"/>
      <c r="L30072" s="1715"/>
    </row>
    <row r="30073" spans="11:12" ht="15" customHeight="1">
      <c r="K30073" s="1715"/>
      <c r="L30073" s="1715"/>
    </row>
    <row r="30074" spans="11:12" ht="15" customHeight="1">
      <c r="K30074" s="1715"/>
      <c r="L30074" s="1715"/>
    </row>
    <row r="30075" spans="11:12" ht="15" customHeight="1">
      <c r="K30075" s="1715"/>
      <c r="L30075" s="1715"/>
    </row>
    <row r="30076" spans="11:12" ht="15" customHeight="1">
      <c r="K30076" s="1715"/>
      <c r="L30076" s="1715"/>
    </row>
    <row r="30077" spans="11:12" ht="15" customHeight="1">
      <c r="K30077" s="1715"/>
      <c r="L30077" s="1715"/>
    </row>
    <row r="30078" spans="11:12" ht="15" customHeight="1">
      <c r="K30078" s="1715"/>
      <c r="L30078" s="1715"/>
    </row>
    <row r="30079" spans="11:12" ht="15" customHeight="1">
      <c r="K30079" s="1715"/>
      <c r="L30079" s="1715"/>
    </row>
    <row r="30080" spans="11:12" ht="15" customHeight="1">
      <c r="K30080" s="1715"/>
      <c r="L30080" s="1715"/>
    </row>
    <row r="30081" spans="11:12" ht="15" customHeight="1">
      <c r="K30081" s="1715"/>
      <c r="L30081" s="1715"/>
    </row>
    <row r="30082" spans="11:12" ht="15" customHeight="1">
      <c r="K30082" s="1715"/>
      <c r="L30082" s="1715"/>
    </row>
    <row r="30083" spans="11:12" ht="15" customHeight="1">
      <c r="K30083" s="1715"/>
      <c r="L30083" s="1715"/>
    </row>
    <row r="30084" spans="11:12" ht="15" customHeight="1">
      <c r="K30084" s="1715"/>
      <c r="L30084" s="1715"/>
    </row>
    <row r="30085" spans="11:12" ht="15" customHeight="1">
      <c r="K30085" s="1715"/>
      <c r="L30085" s="1715"/>
    </row>
    <row r="30086" spans="11:12" ht="15" customHeight="1">
      <c r="K30086" s="1715"/>
      <c r="L30086" s="1715"/>
    </row>
    <row r="30087" spans="11:12" ht="15" customHeight="1">
      <c r="K30087" s="1715"/>
      <c r="L30087" s="1715"/>
    </row>
    <row r="30088" spans="11:12" ht="15" customHeight="1">
      <c r="K30088" s="1715"/>
      <c r="L30088" s="1715"/>
    </row>
    <row r="30089" spans="11:12" ht="15" customHeight="1">
      <c r="K30089" s="1715"/>
      <c r="L30089" s="1715"/>
    </row>
    <row r="30090" spans="11:12" ht="15" customHeight="1">
      <c r="K30090" s="1715"/>
      <c r="L30090" s="1715"/>
    </row>
    <row r="30091" spans="11:12" ht="15" customHeight="1">
      <c r="K30091" s="1715"/>
      <c r="L30091" s="1715"/>
    </row>
    <row r="30092" spans="11:12" ht="15" customHeight="1">
      <c r="K30092" s="1715"/>
      <c r="L30092" s="1715"/>
    </row>
    <row r="30093" spans="11:12" ht="15" customHeight="1">
      <c r="K30093" s="1715"/>
      <c r="L30093" s="1715"/>
    </row>
    <row r="30094" spans="11:12" ht="15" customHeight="1">
      <c r="K30094" s="1715"/>
      <c r="L30094" s="1715"/>
    </row>
    <row r="30095" spans="11:12" ht="15" customHeight="1">
      <c r="K30095" s="1715"/>
      <c r="L30095" s="1715"/>
    </row>
    <row r="30096" spans="11:12" ht="15" customHeight="1">
      <c r="K30096" s="1715"/>
      <c r="L30096" s="1715"/>
    </row>
    <row r="30097" spans="11:12" ht="15" customHeight="1">
      <c r="K30097" s="1715"/>
      <c r="L30097" s="1715"/>
    </row>
    <row r="30098" spans="11:12" ht="15" customHeight="1">
      <c r="K30098" s="1715"/>
      <c r="L30098" s="1715"/>
    </row>
    <row r="30099" spans="11:12" ht="15" customHeight="1">
      <c r="K30099" s="1715"/>
      <c r="L30099" s="1715"/>
    </row>
    <row r="30100" spans="11:12" ht="15" customHeight="1">
      <c r="K30100" s="1715"/>
      <c r="L30100" s="1715"/>
    </row>
    <row r="30101" spans="11:12" ht="15" customHeight="1">
      <c r="K30101" s="1715"/>
      <c r="L30101" s="1715"/>
    </row>
    <row r="30102" spans="11:12" ht="15" customHeight="1">
      <c r="K30102" s="1715"/>
      <c r="L30102" s="1715"/>
    </row>
    <row r="30103" spans="11:12" ht="15" customHeight="1">
      <c r="K30103" s="1715"/>
      <c r="L30103" s="1715"/>
    </row>
    <row r="30104" spans="11:12" ht="15" customHeight="1">
      <c r="K30104" s="1715"/>
      <c r="L30104" s="1715"/>
    </row>
    <row r="30105" spans="11:12" ht="15" customHeight="1">
      <c r="K30105" s="1715"/>
      <c r="L30105" s="1715"/>
    </row>
    <row r="30106" spans="11:12" ht="15" customHeight="1">
      <c r="K30106" s="1715"/>
      <c r="L30106" s="1715"/>
    </row>
    <row r="30107" spans="11:12" ht="15" customHeight="1">
      <c r="K30107" s="1715"/>
      <c r="L30107" s="1715"/>
    </row>
    <row r="30108" spans="11:12" ht="15" customHeight="1">
      <c r="K30108" s="1715"/>
      <c r="L30108" s="1715"/>
    </row>
    <row r="30109" spans="11:12" ht="15" customHeight="1">
      <c r="K30109" s="1715"/>
      <c r="L30109" s="1715"/>
    </row>
    <row r="30110" spans="11:12" ht="15" customHeight="1">
      <c r="K30110" s="1715"/>
      <c r="L30110" s="1715"/>
    </row>
    <row r="30111" spans="11:12" ht="15" customHeight="1">
      <c r="K30111" s="1715"/>
      <c r="L30111" s="1715"/>
    </row>
    <row r="30112" spans="11:12" ht="15" customHeight="1">
      <c r="K30112" s="1715"/>
      <c r="L30112" s="1715"/>
    </row>
    <row r="30113" spans="11:12" ht="15" customHeight="1">
      <c r="K30113" s="1715"/>
      <c r="L30113" s="1715"/>
    </row>
    <row r="30114" spans="11:12" ht="15" customHeight="1">
      <c r="K30114" s="1715"/>
      <c r="L30114" s="1715"/>
    </row>
    <row r="30115" spans="11:12" ht="15" customHeight="1">
      <c r="K30115" s="1715"/>
      <c r="L30115" s="1715"/>
    </row>
    <row r="30116" spans="11:12" ht="15" customHeight="1">
      <c r="K30116" s="1715"/>
      <c r="L30116" s="1715"/>
    </row>
    <row r="30117" spans="11:12" ht="15" customHeight="1">
      <c r="K30117" s="1715"/>
      <c r="L30117" s="1715"/>
    </row>
    <row r="30118" spans="11:12" ht="15" customHeight="1">
      <c r="K30118" s="1715"/>
      <c r="L30118" s="1715"/>
    </row>
    <row r="30119" spans="11:12" ht="15" customHeight="1">
      <c r="K30119" s="1715"/>
      <c r="L30119" s="1715"/>
    </row>
    <row r="30120" spans="11:12" ht="15" customHeight="1">
      <c r="K30120" s="1715"/>
      <c r="L30120" s="1715"/>
    </row>
    <row r="30121" spans="11:12" ht="15" customHeight="1">
      <c r="K30121" s="1715"/>
      <c r="L30121" s="1715"/>
    </row>
    <row r="30122" spans="11:12" ht="15" customHeight="1">
      <c r="K30122" s="1715"/>
      <c r="L30122" s="1715"/>
    </row>
    <row r="30123" spans="11:12" ht="15" customHeight="1">
      <c r="K30123" s="1715"/>
      <c r="L30123" s="1715"/>
    </row>
    <row r="30124" spans="11:12" ht="15" customHeight="1">
      <c r="K30124" s="1715"/>
      <c r="L30124" s="1715"/>
    </row>
    <row r="30125" spans="11:12" ht="15" customHeight="1">
      <c r="K30125" s="1715"/>
      <c r="L30125" s="1715"/>
    </row>
    <row r="30126" spans="11:12" ht="15" customHeight="1">
      <c r="K30126" s="1715"/>
      <c r="L30126" s="1715"/>
    </row>
    <row r="30127" spans="11:12" ht="15" customHeight="1">
      <c r="K30127" s="1715"/>
      <c r="L30127" s="1715"/>
    </row>
    <row r="30128" spans="11:12" ht="15" customHeight="1">
      <c r="K30128" s="1715"/>
      <c r="L30128" s="1715"/>
    </row>
    <row r="30129" spans="11:12" ht="15" customHeight="1">
      <c r="K30129" s="1715"/>
      <c r="L30129" s="1715"/>
    </row>
    <row r="30130" spans="11:12" ht="15" customHeight="1">
      <c r="K30130" s="1715"/>
      <c r="L30130" s="1715"/>
    </row>
    <row r="30131" spans="11:12" ht="15" customHeight="1">
      <c r="K30131" s="1715"/>
      <c r="L30131" s="1715"/>
    </row>
    <row r="30132" spans="11:12" ht="15" customHeight="1">
      <c r="K30132" s="1715"/>
      <c r="L30132" s="1715"/>
    </row>
    <row r="30133" spans="11:12" ht="15" customHeight="1">
      <c r="K30133" s="1715"/>
      <c r="L30133" s="1715"/>
    </row>
    <row r="30134" spans="11:12" ht="15" customHeight="1">
      <c r="K30134" s="1715"/>
      <c r="L30134" s="1715"/>
    </row>
    <row r="30135" spans="11:12" ht="15" customHeight="1">
      <c r="K30135" s="1715"/>
      <c r="L30135" s="1715"/>
    </row>
    <row r="30136" spans="11:12" ht="15" customHeight="1">
      <c r="K30136" s="1715"/>
      <c r="L30136" s="1715"/>
    </row>
    <row r="30137" spans="11:12" ht="15" customHeight="1">
      <c r="K30137" s="1715"/>
      <c r="L30137" s="1715"/>
    </row>
    <row r="30138" spans="11:12" ht="15" customHeight="1">
      <c r="K30138" s="1715"/>
      <c r="L30138" s="1715"/>
    </row>
    <row r="30139" spans="11:12" ht="15" customHeight="1">
      <c r="K30139" s="1715"/>
      <c r="L30139" s="1715"/>
    </row>
    <row r="30140" spans="11:12" ht="15" customHeight="1">
      <c r="K30140" s="1715"/>
      <c r="L30140" s="1715"/>
    </row>
    <row r="30141" spans="11:12" ht="15" customHeight="1">
      <c r="K30141" s="1715"/>
      <c r="L30141" s="1715"/>
    </row>
    <row r="30142" spans="11:12" ht="15" customHeight="1">
      <c r="K30142" s="1715"/>
      <c r="L30142" s="1715"/>
    </row>
    <row r="30143" spans="11:12" ht="15" customHeight="1">
      <c r="K30143" s="1715"/>
      <c r="L30143" s="1715"/>
    </row>
    <row r="30144" spans="11:12" ht="15" customHeight="1">
      <c r="K30144" s="1715"/>
      <c r="L30144" s="1715"/>
    </row>
    <row r="30145" spans="11:12" ht="15" customHeight="1">
      <c r="K30145" s="1715"/>
      <c r="L30145" s="1715"/>
    </row>
    <row r="30146" spans="11:12" ht="15" customHeight="1">
      <c r="K30146" s="1715"/>
      <c r="L30146" s="1715"/>
    </row>
    <row r="30147" spans="11:12" ht="15" customHeight="1">
      <c r="K30147" s="1715"/>
      <c r="L30147" s="1715"/>
    </row>
    <row r="30148" spans="11:12" ht="15" customHeight="1">
      <c r="K30148" s="1715"/>
      <c r="L30148" s="1715"/>
    </row>
    <row r="30149" spans="11:12" ht="15" customHeight="1">
      <c r="K30149" s="1715"/>
      <c r="L30149" s="1715"/>
    </row>
    <row r="30150" spans="11:12" ht="15" customHeight="1">
      <c r="K30150" s="1715"/>
      <c r="L30150" s="1715"/>
    </row>
    <row r="30151" spans="11:12" ht="15" customHeight="1">
      <c r="K30151" s="1715"/>
      <c r="L30151" s="1715"/>
    </row>
    <row r="30152" spans="11:12" ht="15" customHeight="1">
      <c r="K30152" s="1715"/>
      <c r="L30152" s="1715"/>
    </row>
    <row r="30153" spans="11:12" ht="15" customHeight="1">
      <c r="K30153" s="1715"/>
      <c r="L30153" s="1715"/>
    </row>
    <row r="30154" spans="11:12" ht="15" customHeight="1">
      <c r="K30154" s="1715"/>
      <c r="L30154" s="1715"/>
    </row>
    <row r="30155" spans="11:12" ht="15" customHeight="1">
      <c r="K30155" s="1715"/>
      <c r="L30155" s="1715"/>
    </row>
    <row r="30156" spans="11:12" ht="15" customHeight="1">
      <c r="K30156" s="1715"/>
      <c r="L30156" s="1715"/>
    </row>
    <row r="30157" spans="11:12" ht="15" customHeight="1">
      <c r="K30157" s="1715"/>
      <c r="L30157" s="1715"/>
    </row>
    <row r="30158" spans="11:12" ht="15" customHeight="1">
      <c r="K30158" s="1715"/>
      <c r="L30158" s="1715"/>
    </row>
    <row r="30159" spans="11:12" ht="15" customHeight="1">
      <c r="K30159" s="1715"/>
      <c r="L30159" s="1715"/>
    </row>
    <row r="30160" spans="11:12" ht="15" customHeight="1">
      <c r="K30160" s="1715"/>
      <c r="L30160" s="1715"/>
    </row>
    <row r="30161" spans="11:12" ht="15" customHeight="1">
      <c r="K30161" s="1715"/>
      <c r="L30161" s="1715"/>
    </row>
    <row r="30162" spans="11:12" ht="15" customHeight="1">
      <c r="K30162" s="1715"/>
      <c r="L30162" s="1715"/>
    </row>
    <row r="30163" spans="11:12" ht="15" customHeight="1">
      <c r="K30163" s="1715"/>
      <c r="L30163" s="1715"/>
    </row>
    <row r="30164" spans="11:12" ht="15" customHeight="1">
      <c r="K30164" s="1715"/>
      <c r="L30164" s="1715"/>
    </row>
    <row r="30165" spans="11:12" ht="15" customHeight="1">
      <c r="K30165" s="1715"/>
      <c r="L30165" s="1715"/>
    </row>
    <row r="30166" spans="11:12" ht="15" customHeight="1">
      <c r="K30166" s="1715"/>
      <c r="L30166" s="1715"/>
    </row>
    <row r="30167" spans="11:12" ht="15" customHeight="1">
      <c r="K30167" s="1715"/>
      <c r="L30167" s="1715"/>
    </row>
    <row r="30168" spans="11:12" ht="15" customHeight="1">
      <c r="K30168" s="1715"/>
      <c r="L30168" s="1715"/>
    </row>
    <row r="30169" spans="11:12" ht="15" customHeight="1">
      <c r="K30169" s="1715"/>
      <c r="L30169" s="1715"/>
    </row>
    <row r="30170" spans="11:12" ht="15" customHeight="1">
      <c r="K30170" s="1715"/>
      <c r="L30170" s="1715"/>
    </row>
    <row r="30171" spans="11:12" ht="15" customHeight="1">
      <c r="K30171" s="1715"/>
      <c r="L30171" s="1715"/>
    </row>
    <row r="30172" spans="11:12" ht="15" customHeight="1">
      <c r="K30172" s="1715"/>
      <c r="L30172" s="1715"/>
    </row>
    <row r="30173" spans="11:12" ht="15" customHeight="1">
      <c r="K30173" s="1715"/>
      <c r="L30173" s="1715"/>
    </row>
    <row r="30174" spans="11:12" ht="15" customHeight="1">
      <c r="K30174" s="1715"/>
      <c r="L30174" s="1715"/>
    </row>
    <row r="30175" spans="11:12" ht="15" customHeight="1">
      <c r="K30175" s="1715"/>
      <c r="L30175" s="1715"/>
    </row>
    <row r="30176" spans="11:12" ht="15" customHeight="1">
      <c r="K30176" s="1715"/>
      <c r="L30176" s="1715"/>
    </row>
    <row r="30177" spans="11:12" ht="15" customHeight="1">
      <c r="K30177" s="1715"/>
      <c r="L30177" s="1715"/>
    </row>
    <row r="30178" spans="11:12" ht="15" customHeight="1">
      <c r="K30178" s="1715"/>
      <c r="L30178" s="1715"/>
    </row>
    <row r="30179" spans="11:12" ht="15" customHeight="1">
      <c r="K30179" s="1715"/>
      <c r="L30179" s="1715"/>
    </row>
    <row r="30180" spans="11:12" ht="15" customHeight="1">
      <c r="K30180" s="1715"/>
      <c r="L30180" s="1715"/>
    </row>
    <row r="30181" spans="11:12" ht="15" customHeight="1">
      <c r="K30181" s="1715"/>
      <c r="L30181" s="1715"/>
    </row>
    <row r="30182" spans="11:12" ht="15" customHeight="1">
      <c r="K30182" s="1715"/>
      <c r="L30182" s="1715"/>
    </row>
    <row r="30183" spans="11:12" ht="15" customHeight="1">
      <c r="K30183" s="1715"/>
      <c r="L30183" s="1715"/>
    </row>
    <row r="30184" spans="11:12" ht="15" customHeight="1">
      <c r="K30184" s="1715"/>
      <c r="L30184" s="1715"/>
    </row>
    <row r="30185" spans="11:12" ht="15" customHeight="1">
      <c r="K30185" s="1715"/>
      <c r="L30185" s="1715"/>
    </row>
    <row r="30186" spans="11:12" ht="15" customHeight="1">
      <c r="K30186" s="1715"/>
      <c r="L30186" s="1715"/>
    </row>
    <row r="30187" spans="11:12" ht="15" customHeight="1">
      <c r="K30187" s="1715"/>
      <c r="L30187" s="1715"/>
    </row>
    <row r="30188" spans="11:12" ht="15" customHeight="1">
      <c r="K30188" s="1715"/>
      <c r="L30188" s="1715"/>
    </row>
    <row r="30189" spans="11:12" ht="15" customHeight="1">
      <c r="K30189" s="1715"/>
      <c r="L30189" s="1715"/>
    </row>
    <row r="30190" spans="11:12" ht="15" customHeight="1">
      <c r="K30190" s="1715"/>
      <c r="L30190" s="1715"/>
    </row>
    <row r="30191" spans="11:12" ht="15" customHeight="1">
      <c r="K30191" s="1715"/>
      <c r="L30191" s="1715"/>
    </row>
    <row r="30192" spans="11:12" ht="15" customHeight="1">
      <c r="K30192" s="1715"/>
      <c r="L30192" s="1715"/>
    </row>
    <row r="30193" spans="11:12" ht="15" customHeight="1">
      <c r="K30193" s="1715"/>
      <c r="L30193" s="1715"/>
    </row>
    <row r="30194" spans="11:12" ht="15" customHeight="1">
      <c r="K30194" s="1715"/>
      <c r="L30194" s="1715"/>
    </row>
    <row r="30195" spans="11:12" ht="15" customHeight="1">
      <c r="K30195" s="1715"/>
      <c r="L30195" s="1715"/>
    </row>
    <row r="30196" spans="11:12" ht="15" customHeight="1">
      <c r="K30196" s="1715"/>
      <c r="L30196" s="1715"/>
    </row>
    <row r="30197" spans="11:12" ht="15" customHeight="1">
      <c r="K30197" s="1715"/>
      <c r="L30197" s="1715"/>
    </row>
    <row r="30198" spans="11:12" ht="15" customHeight="1">
      <c r="K30198" s="1715"/>
      <c r="L30198" s="1715"/>
    </row>
    <row r="30199" spans="11:12" ht="15" customHeight="1">
      <c r="K30199" s="1715"/>
      <c r="L30199" s="1715"/>
    </row>
    <row r="30200" spans="11:12" ht="15" customHeight="1">
      <c r="K30200" s="1715"/>
      <c r="L30200" s="1715"/>
    </row>
    <row r="30201" spans="11:12" ht="15" customHeight="1">
      <c r="K30201" s="1715"/>
      <c r="L30201" s="1715"/>
    </row>
    <row r="30202" spans="11:12" ht="15" customHeight="1">
      <c r="K30202" s="1715"/>
      <c r="L30202" s="1715"/>
    </row>
    <row r="30203" spans="11:12" ht="15" customHeight="1">
      <c r="K30203" s="1715"/>
      <c r="L30203" s="1715"/>
    </row>
    <row r="30204" spans="11:12" ht="15" customHeight="1">
      <c r="K30204" s="1715"/>
      <c r="L30204" s="1715"/>
    </row>
    <row r="30205" spans="11:12" ht="15" customHeight="1">
      <c r="K30205" s="1715"/>
      <c r="L30205" s="1715"/>
    </row>
    <row r="30206" spans="11:12" ht="15" customHeight="1">
      <c r="K30206" s="1715"/>
      <c r="L30206" s="1715"/>
    </row>
    <row r="30207" spans="11:12" ht="15" customHeight="1">
      <c r="K30207" s="1715"/>
      <c r="L30207" s="1715"/>
    </row>
    <row r="30208" spans="11:12" ht="15" customHeight="1">
      <c r="K30208" s="1715"/>
      <c r="L30208" s="1715"/>
    </row>
    <row r="30209" spans="11:12" ht="15" customHeight="1">
      <c r="K30209" s="1715"/>
      <c r="L30209" s="1715"/>
    </row>
    <row r="30210" spans="11:12" ht="15" customHeight="1">
      <c r="K30210" s="1715"/>
      <c r="L30210" s="1715"/>
    </row>
    <row r="30211" spans="11:12" ht="15" customHeight="1">
      <c r="K30211" s="1715"/>
      <c r="L30211" s="1715"/>
    </row>
    <row r="30212" spans="11:12" ht="15" customHeight="1">
      <c r="K30212" s="1715"/>
      <c r="L30212" s="1715"/>
    </row>
    <row r="30213" spans="11:12" ht="15" customHeight="1">
      <c r="K30213" s="1715"/>
      <c r="L30213" s="1715"/>
    </row>
    <row r="30214" spans="11:12" ht="15" customHeight="1">
      <c r="K30214" s="1715"/>
      <c r="L30214" s="1715"/>
    </row>
    <row r="30215" spans="11:12" ht="15" customHeight="1">
      <c r="K30215" s="1715"/>
      <c r="L30215" s="1715"/>
    </row>
    <row r="30216" spans="11:12" ht="15" customHeight="1">
      <c r="K30216" s="1715"/>
      <c r="L30216" s="1715"/>
    </row>
    <row r="30217" spans="11:12" ht="15" customHeight="1">
      <c r="K30217" s="1715"/>
      <c r="L30217" s="1715"/>
    </row>
    <row r="30218" spans="11:12" ht="15" customHeight="1">
      <c r="K30218" s="1715"/>
      <c r="L30218" s="1715"/>
    </row>
    <row r="30219" spans="11:12" ht="15" customHeight="1">
      <c r="K30219" s="1715"/>
      <c r="L30219" s="1715"/>
    </row>
    <row r="30220" spans="11:12" ht="15" customHeight="1">
      <c r="K30220" s="1715"/>
      <c r="L30220" s="1715"/>
    </row>
    <row r="30221" spans="11:12" ht="15" customHeight="1">
      <c r="K30221" s="1715"/>
      <c r="L30221" s="1715"/>
    </row>
    <row r="30222" spans="11:12" ht="15" customHeight="1">
      <c r="K30222" s="1715"/>
      <c r="L30222" s="1715"/>
    </row>
    <row r="30223" spans="11:12" ht="15" customHeight="1">
      <c r="K30223" s="1715"/>
      <c r="L30223" s="1715"/>
    </row>
    <row r="30224" spans="11:12" ht="15" customHeight="1">
      <c r="K30224" s="1715"/>
      <c r="L30224" s="1715"/>
    </row>
    <row r="30225" spans="11:12" ht="15" customHeight="1">
      <c r="K30225" s="1715"/>
      <c r="L30225" s="1715"/>
    </row>
    <row r="30226" spans="11:12" ht="15" customHeight="1">
      <c r="K30226" s="1715"/>
      <c r="L30226" s="1715"/>
    </row>
    <row r="30227" spans="11:12" ht="15" customHeight="1">
      <c r="K30227" s="1715"/>
      <c r="L30227" s="1715"/>
    </row>
    <row r="30228" spans="11:12" ht="15" customHeight="1">
      <c r="K30228" s="1715"/>
      <c r="L30228" s="1715"/>
    </row>
    <row r="30229" spans="11:12" ht="15" customHeight="1">
      <c r="K30229" s="1715"/>
      <c r="L30229" s="1715"/>
    </row>
    <row r="30230" spans="11:12" ht="15" customHeight="1">
      <c r="K30230" s="1715"/>
      <c r="L30230" s="1715"/>
    </row>
    <row r="30231" spans="11:12" ht="15" customHeight="1">
      <c r="K30231" s="1715"/>
      <c r="L30231" s="1715"/>
    </row>
    <row r="30232" spans="11:12" ht="15" customHeight="1">
      <c r="K30232" s="1715"/>
      <c r="L30232" s="1715"/>
    </row>
    <row r="30233" spans="11:12" ht="15" customHeight="1">
      <c r="K30233" s="1715"/>
      <c r="L30233" s="1715"/>
    </row>
    <row r="30234" spans="11:12" ht="15" customHeight="1">
      <c r="K30234" s="1715"/>
      <c r="L30234" s="1715"/>
    </row>
    <row r="30235" spans="11:12" ht="15" customHeight="1">
      <c r="K30235" s="1715"/>
      <c r="L30235" s="1715"/>
    </row>
    <row r="30236" spans="11:12" ht="15" customHeight="1">
      <c r="K30236" s="1715"/>
      <c r="L30236" s="1715"/>
    </row>
    <row r="30237" spans="11:12" ht="15" customHeight="1">
      <c r="K30237" s="1715"/>
      <c r="L30237" s="1715"/>
    </row>
    <row r="30238" spans="11:12" ht="15" customHeight="1">
      <c r="K30238" s="1715"/>
      <c r="L30238" s="1715"/>
    </row>
    <row r="30239" spans="11:12" ht="15" customHeight="1">
      <c r="K30239" s="1715"/>
      <c r="L30239" s="1715"/>
    </row>
    <row r="30240" spans="11:12" ht="15" customHeight="1">
      <c r="K30240" s="1715"/>
      <c r="L30240" s="1715"/>
    </row>
    <row r="30241" spans="11:12" ht="15" customHeight="1">
      <c r="K30241" s="1715"/>
      <c r="L30241" s="1715"/>
    </row>
    <row r="30242" spans="11:12" ht="15" customHeight="1">
      <c r="K30242" s="1715"/>
      <c r="L30242" s="1715"/>
    </row>
    <row r="30243" spans="11:12" ht="15" customHeight="1">
      <c r="K30243" s="1715"/>
      <c r="L30243" s="1715"/>
    </row>
    <row r="30244" spans="11:12" ht="15" customHeight="1">
      <c r="K30244" s="1715"/>
      <c r="L30244" s="1715"/>
    </row>
    <row r="30245" spans="11:12" ht="15" customHeight="1">
      <c r="K30245" s="1715"/>
      <c r="L30245" s="1715"/>
    </row>
    <row r="30246" spans="11:12" ht="15" customHeight="1">
      <c r="K30246" s="1715"/>
      <c r="L30246" s="1715"/>
    </row>
    <row r="30247" spans="11:12" ht="15" customHeight="1">
      <c r="K30247" s="1715"/>
      <c r="L30247" s="1715"/>
    </row>
    <row r="30248" spans="11:12" ht="15" customHeight="1">
      <c r="K30248" s="1715"/>
      <c r="L30248" s="1715"/>
    </row>
    <row r="30249" spans="11:12" ht="15" customHeight="1">
      <c r="K30249" s="1715"/>
      <c r="L30249" s="1715"/>
    </row>
    <row r="30250" spans="11:12" ht="15" customHeight="1">
      <c r="K30250" s="1715"/>
      <c r="L30250" s="1715"/>
    </row>
    <row r="30251" spans="11:12" ht="15" customHeight="1">
      <c r="K30251" s="1715"/>
      <c r="L30251" s="1715"/>
    </row>
    <row r="30252" spans="11:12" ht="15" customHeight="1">
      <c r="K30252" s="1715"/>
      <c r="L30252" s="1715"/>
    </row>
    <row r="30253" spans="11:12" ht="15" customHeight="1">
      <c r="K30253" s="1715"/>
      <c r="L30253" s="1715"/>
    </row>
    <row r="30254" spans="11:12" ht="15" customHeight="1">
      <c r="K30254" s="1715"/>
      <c r="L30254" s="1715"/>
    </row>
    <row r="30255" spans="11:12" ht="15" customHeight="1">
      <c r="K30255" s="1715"/>
      <c r="L30255" s="1715"/>
    </row>
    <row r="30256" spans="11:12" ht="15" customHeight="1">
      <c r="K30256" s="1715"/>
      <c r="L30256" s="1715"/>
    </row>
    <row r="30257" spans="11:12" ht="15" customHeight="1">
      <c r="K30257" s="1715"/>
      <c r="L30257" s="1715"/>
    </row>
    <row r="30258" spans="11:12" ht="15" customHeight="1">
      <c r="K30258" s="1715"/>
      <c r="L30258" s="1715"/>
    </row>
    <row r="30259" spans="11:12" ht="15" customHeight="1">
      <c r="K30259" s="1715"/>
      <c r="L30259" s="1715"/>
    </row>
    <row r="30260" spans="11:12" ht="15" customHeight="1">
      <c r="K30260" s="1715"/>
      <c r="L30260" s="1715"/>
    </row>
    <row r="30261" spans="11:12" ht="15" customHeight="1">
      <c r="K30261" s="1715"/>
      <c r="L30261" s="1715"/>
    </row>
    <row r="30262" spans="11:12" ht="15" customHeight="1">
      <c r="K30262" s="1715"/>
      <c r="L30262" s="1715"/>
    </row>
    <row r="30263" spans="11:12" ht="15" customHeight="1">
      <c r="K30263" s="1715"/>
      <c r="L30263" s="1715"/>
    </row>
    <row r="30264" spans="11:12" ht="15" customHeight="1">
      <c r="K30264" s="1715"/>
      <c r="L30264" s="1715"/>
    </row>
    <row r="30265" spans="11:12" ht="15" customHeight="1">
      <c r="K30265" s="1715"/>
      <c r="L30265" s="1715"/>
    </row>
    <row r="30266" spans="11:12" ht="15" customHeight="1">
      <c r="K30266" s="1715"/>
      <c r="L30266" s="1715"/>
    </row>
    <row r="30267" spans="11:12" ht="15" customHeight="1">
      <c r="K30267" s="1715"/>
      <c r="L30267" s="1715"/>
    </row>
    <row r="30268" spans="11:12" ht="15" customHeight="1">
      <c r="K30268" s="1715"/>
      <c r="L30268" s="1715"/>
    </row>
    <row r="30269" spans="11:12" ht="15" customHeight="1">
      <c r="K30269" s="1715"/>
      <c r="L30269" s="1715"/>
    </row>
    <row r="30270" spans="11:12" ht="15" customHeight="1">
      <c r="K30270" s="1715"/>
      <c r="L30270" s="1715"/>
    </row>
    <row r="30271" spans="11:12" ht="15" customHeight="1">
      <c r="K30271" s="1715"/>
      <c r="L30271" s="1715"/>
    </row>
    <row r="30272" spans="11:12" ht="15" customHeight="1">
      <c r="K30272" s="1715"/>
      <c r="L30272" s="1715"/>
    </row>
    <row r="30273" spans="11:12" ht="15" customHeight="1">
      <c r="K30273" s="1715"/>
      <c r="L30273" s="1715"/>
    </row>
    <row r="30274" spans="11:12" ht="15" customHeight="1">
      <c r="K30274" s="1715"/>
      <c r="L30274" s="1715"/>
    </row>
    <row r="30275" spans="11:12" ht="15" customHeight="1">
      <c r="K30275" s="1715"/>
      <c r="L30275" s="1715"/>
    </row>
    <row r="30276" spans="11:12" ht="15" customHeight="1">
      <c r="K30276" s="1715"/>
      <c r="L30276" s="1715"/>
    </row>
    <row r="30277" spans="11:12" ht="15" customHeight="1">
      <c r="K30277" s="1715"/>
      <c r="L30277" s="1715"/>
    </row>
    <row r="30278" spans="11:12" ht="15" customHeight="1">
      <c r="K30278" s="1715"/>
      <c r="L30278" s="1715"/>
    </row>
    <row r="30279" spans="11:12" ht="15" customHeight="1">
      <c r="K30279" s="1715"/>
      <c r="L30279" s="1715"/>
    </row>
    <row r="30280" spans="11:12" ht="15" customHeight="1">
      <c r="K30280" s="1715"/>
      <c r="L30280" s="1715"/>
    </row>
    <row r="30281" spans="11:12" ht="15" customHeight="1">
      <c r="K30281" s="1715"/>
      <c r="L30281" s="1715"/>
    </row>
    <row r="30282" spans="11:12" ht="15" customHeight="1">
      <c r="K30282" s="1715"/>
      <c r="L30282" s="1715"/>
    </row>
    <row r="30283" spans="11:12" ht="15" customHeight="1">
      <c r="K30283" s="1715"/>
      <c r="L30283" s="1715"/>
    </row>
    <row r="30284" spans="11:12" ht="15" customHeight="1">
      <c r="K30284" s="1715"/>
      <c r="L30284" s="1715"/>
    </row>
    <row r="30285" spans="11:12" ht="15" customHeight="1">
      <c r="K30285" s="1715"/>
      <c r="L30285" s="1715"/>
    </row>
    <row r="30286" spans="11:12" ht="15" customHeight="1">
      <c r="K30286" s="1715"/>
      <c r="L30286" s="1715"/>
    </row>
    <row r="30287" spans="11:12" ht="15" customHeight="1">
      <c r="K30287" s="1715"/>
      <c r="L30287" s="1715"/>
    </row>
    <row r="30288" spans="11:12" ht="15" customHeight="1">
      <c r="K30288" s="1715"/>
      <c r="L30288" s="1715"/>
    </row>
    <row r="30289" spans="11:12" ht="15" customHeight="1">
      <c r="K30289" s="1715"/>
      <c r="L30289" s="1715"/>
    </row>
    <row r="30290" spans="11:12" ht="15" customHeight="1">
      <c r="K30290" s="1715"/>
      <c r="L30290" s="1715"/>
    </row>
    <row r="30291" spans="11:12" ht="15" customHeight="1">
      <c r="K30291" s="1715"/>
      <c r="L30291" s="1715"/>
    </row>
    <row r="30292" spans="11:12" ht="15" customHeight="1">
      <c r="K30292" s="1715"/>
      <c r="L30292" s="1715"/>
    </row>
    <row r="30293" spans="11:12" ht="15" customHeight="1">
      <c r="K30293" s="1715"/>
      <c r="L30293" s="1715"/>
    </row>
    <row r="30294" spans="11:12" ht="15" customHeight="1">
      <c r="K30294" s="1715"/>
      <c r="L30294" s="1715"/>
    </row>
    <row r="30295" spans="11:12" ht="15" customHeight="1">
      <c r="K30295" s="1715"/>
      <c r="L30295" s="1715"/>
    </row>
    <row r="30296" spans="11:12" ht="15" customHeight="1">
      <c r="K30296" s="1715"/>
      <c r="L30296" s="1715"/>
    </row>
    <row r="30297" spans="11:12" ht="15" customHeight="1">
      <c r="K30297" s="1715"/>
      <c r="L30297" s="1715"/>
    </row>
    <row r="30298" spans="11:12" ht="15" customHeight="1">
      <c r="K30298" s="1715"/>
      <c r="L30298" s="1715"/>
    </row>
    <row r="30299" spans="11:12" ht="15" customHeight="1">
      <c r="K30299" s="1715"/>
      <c r="L30299" s="1715"/>
    </row>
    <row r="30300" spans="11:12" ht="15" customHeight="1">
      <c r="K30300" s="1715"/>
      <c r="L30300" s="1715"/>
    </row>
    <row r="30301" spans="11:12" ht="15" customHeight="1">
      <c r="K30301" s="1715"/>
      <c r="L30301" s="1715"/>
    </row>
    <row r="30302" spans="11:12" ht="15" customHeight="1">
      <c r="K30302" s="1715"/>
      <c r="L30302" s="1715"/>
    </row>
    <row r="30303" spans="11:12" ht="15" customHeight="1">
      <c r="K30303" s="1715"/>
      <c r="L30303" s="1715"/>
    </row>
    <row r="30304" spans="11:12" ht="15" customHeight="1">
      <c r="K30304" s="1715"/>
      <c r="L30304" s="1715"/>
    </row>
    <row r="30305" spans="11:12" ht="15" customHeight="1">
      <c r="K30305" s="1715"/>
      <c r="L30305" s="1715"/>
    </row>
    <row r="30306" spans="11:12" ht="15" customHeight="1">
      <c r="K30306" s="1715"/>
      <c r="L30306" s="1715"/>
    </row>
    <row r="30307" spans="11:12" ht="15" customHeight="1">
      <c r="K30307" s="1715"/>
      <c r="L30307" s="1715"/>
    </row>
    <row r="30308" spans="11:12" ht="15" customHeight="1">
      <c r="K30308" s="1715"/>
      <c r="L30308" s="1715"/>
    </row>
    <row r="30309" spans="11:12" ht="15" customHeight="1">
      <c r="K30309" s="1715"/>
      <c r="L30309" s="1715"/>
    </row>
    <row r="30310" spans="11:12" ht="15" customHeight="1">
      <c r="K30310" s="1715"/>
      <c r="L30310" s="1715"/>
    </row>
    <row r="30311" spans="11:12" ht="15" customHeight="1">
      <c r="K30311" s="1715"/>
      <c r="L30311" s="1715"/>
    </row>
    <row r="30312" spans="11:12" ht="15" customHeight="1">
      <c r="K30312" s="1715"/>
      <c r="L30312" s="1715"/>
    </row>
    <row r="30313" spans="11:12" ht="15" customHeight="1">
      <c r="K30313" s="1715"/>
      <c r="L30313" s="1715"/>
    </row>
    <row r="30314" spans="11:12" ht="15" customHeight="1">
      <c r="K30314" s="1715"/>
      <c r="L30314" s="1715"/>
    </row>
    <row r="30315" spans="11:12" ht="15" customHeight="1">
      <c r="K30315" s="1715"/>
      <c r="L30315" s="1715"/>
    </row>
    <row r="30316" spans="11:12" ht="15" customHeight="1">
      <c r="K30316" s="1715"/>
      <c r="L30316" s="1715"/>
    </row>
    <row r="30317" spans="11:12" ht="15" customHeight="1">
      <c r="K30317" s="1715"/>
      <c r="L30317" s="1715"/>
    </row>
    <row r="30318" spans="11:12" ht="15" customHeight="1">
      <c r="K30318" s="1715"/>
      <c r="L30318" s="1715"/>
    </row>
    <row r="30319" spans="11:12" ht="15" customHeight="1">
      <c r="K30319" s="1715"/>
      <c r="L30319" s="1715"/>
    </row>
    <row r="30320" spans="11:12" ht="15" customHeight="1">
      <c r="K30320" s="1715"/>
      <c r="L30320" s="1715"/>
    </row>
    <row r="30321" spans="11:12" ht="15" customHeight="1">
      <c r="K30321" s="1715"/>
      <c r="L30321" s="1715"/>
    </row>
    <row r="30322" spans="11:12" ht="15" customHeight="1">
      <c r="K30322" s="1715"/>
      <c r="L30322" s="1715"/>
    </row>
    <row r="30323" spans="11:12" ht="15" customHeight="1">
      <c r="K30323" s="1715"/>
      <c r="L30323" s="1715"/>
    </row>
    <row r="30324" spans="11:12" ht="15" customHeight="1">
      <c r="K30324" s="1715"/>
      <c r="L30324" s="1715"/>
    </row>
    <row r="30325" spans="11:12" ht="15" customHeight="1">
      <c r="K30325" s="1715"/>
      <c r="L30325" s="1715"/>
    </row>
    <row r="30326" spans="11:12" ht="15" customHeight="1">
      <c r="K30326" s="1715"/>
      <c r="L30326" s="1715"/>
    </row>
    <row r="30327" spans="11:12" ht="15" customHeight="1">
      <c r="K30327" s="1715"/>
      <c r="L30327" s="1715"/>
    </row>
    <row r="30328" spans="11:12" ht="15" customHeight="1">
      <c r="K30328" s="1715"/>
      <c r="L30328" s="1715"/>
    </row>
    <row r="30329" spans="11:12" ht="15" customHeight="1">
      <c r="K30329" s="1715"/>
      <c r="L30329" s="1715"/>
    </row>
    <row r="30330" spans="11:12" ht="15" customHeight="1">
      <c r="K30330" s="1715"/>
      <c r="L30330" s="1715"/>
    </row>
    <row r="30331" spans="11:12" ht="15" customHeight="1">
      <c r="K30331" s="1715"/>
      <c r="L30331" s="1715"/>
    </row>
    <row r="30332" spans="11:12" ht="15" customHeight="1">
      <c r="K30332" s="1715"/>
      <c r="L30332" s="1715"/>
    </row>
    <row r="30333" spans="11:12" ht="15" customHeight="1">
      <c r="K30333" s="1715"/>
      <c r="L30333" s="1715"/>
    </row>
    <row r="30334" spans="11:12" ht="15" customHeight="1">
      <c r="K30334" s="1715"/>
      <c r="L30334" s="1715"/>
    </row>
    <row r="30335" spans="11:12" ht="15" customHeight="1">
      <c r="K30335" s="1715"/>
      <c r="L30335" s="1715"/>
    </row>
    <row r="30336" spans="11:12" ht="15" customHeight="1">
      <c r="K30336" s="1715"/>
      <c r="L30336" s="1715"/>
    </row>
    <row r="30337" spans="11:12" ht="15" customHeight="1">
      <c r="K30337" s="1715"/>
      <c r="L30337" s="1715"/>
    </row>
    <row r="30338" spans="11:12" ht="15" customHeight="1">
      <c r="K30338" s="1715"/>
      <c r="L30338" s="1715"/>
    </row>
    <row r="30339" spans="11:12" ht="15" customHeight="1">
      <c r="K30339" s="1715"/>
      <c r="L30339" s="1715"/>
    </row>
    <row r="30340" spans="11:12" ht="15" customHeight="1">
      <c r="K30340" s="1715"/>
      <c r="L30340" s="1715"/>
    </row>
    <row r="30341" spans="11:12" ht="15" customHeight="1">
      <c r="K30341" s="1715"/>
      <c r="L30341" s="1715"/>
    </row>
    <row r="30342" spans="11:12" ht="15" customHeight="1">
      <c r="K30342" s="1715"/>
      <c r="L30342" s="1715"/>
    </row>
    <row r="30343" spans="11:12" ht="15" customHeight="1">
      <c r="K30343" s="1715"/>
      <c r="L30343" s="1715"/>
    </row>
    <row r="30344" spans="11:12" ht="15" customHeight="1">
      <c r="K30344" s="1715"/>
      <c r="L30344" s="1715"/>
    </row>
    <row r="30345" spans="11:12" ht="15" customHeight="1">
      <c r="K30345" s="1715"/>
      <c r="L30345" s="1715"/>
    </row>
    <row r="30346" spans="11:12" ht="15" customHeight="1">
      <c r="K30346" s="1715"/>
      <c r="L30346" s="1715"/>
    </row>
    <row r="30347" spans="11:12" ht="15" customHeight="1">
      <c r="K30347" s="1715"/>
      <c r="L30347" s="1715"/>
    </row>
    <row r="30348" spans="11:12" ht="15" customHeight="1">
      <c r="K30348" s="1715"/>
      <c r="L30348" s="1715"/>
    </row>
    <row r="30349" spans="11:12" ht="15" customHeight="1">
      <c r="K30349" s="1715"/>
      <c r="L30349" s="1715"/>
    </row>
    <row r="30350" spans="11:12" ht="15" customHeight="1">
      <c r="K30350" s="1715"/>
      <c r="L30350" s="1715"/>
    </row>
    <row r="30351" spans="11:12" ht="15" customHeight="1">
      <c r="K30351" s="1715"/>
      <c r="L30351" s="1715"/>
    </row>
    <row r="30352" spans="11:12" ht="15" customHeight="1">
      <c r="K30352" s="1715"/>
      <c r="L30352" s="1715"/>
    </row>
    <row r="30353" spans="11:12" ht="15" customHeight="1">
      <c r="K30353" s="1715"/>
      <c r="L30353" s="1715"/>
    </row>
    <row r="30354" spans="11:12" ht="15" customHeight="1">
      <c r="K30354" s="1715"/>
      <c r="L30354" s="1715"/>
    </row>
    <row r="30355" spans="11:12" ht="15" customHeight="1">
      <c r="K30355" s="1715"/>
      <c r="L30355" s="1715"/>
    </row>
    <row r="30356" spans="11:12" ht="15" customHeight="1">
      <c r="K30356" s="1715"/>
      <c r="L30356" s="1715"/>
    </row>
    <row r="30357" spans="11:12" ht="15" customHeight="1">
      <c r="K30357" s="1715"/>
      <c r="L30357" s="1715"/>
    </row>
    <row r="30358" spans="11:12" ht="15" customHeight="1">
      <c r="K30358" s="1715"/>
      <c r="L30358" s="1715"/>
    </row>
    <row r="30359" spans="11:12" ht="15" customHeight="1">
      <c r="K30359" s="1715"/>
      <c r="L30359" s="1715"/>
    </row>
    <row r="30360" spans="11:12" ht="15" customHeight="1">
      <c r="K30360" s="1715"/>
      <c r="L30360" s="1715"/>
    </row>
    <row r="30361" spans="11:12" ht="15" customHeight="1">
      <c r="K30361" s="1715"/>
      <c r="L30361" s="1715"/>
    </row>
    <row r="30362" spans="11:12" ht="15" customHeight="1">
      <c r="K30362" s="1715"/>
      <c r="L30362" s="1715"/>
    </row>
    <row r="30363" spans="11:12" ht="15" customHeight="1">
      <c r="K30363" s="1715"/>
      <c r="L30363" s="1715"/>
    </row>
    <row r="30364" spans="11:12" ht="15" customHeight="1">
      <c r="K30364" s="1715"/>
      <c r="L30364" s="1715"/>
    </row>
    <row r="30365" spans="11:12" ht="15" customHeight="1">
      <c r="K30365" s="1715"/>
      <c r="L30365" s="1715"/>
    </row>
    <row r="30366" spans="11:12" ht="15" customHeight="1">
      <c r="K30366" s="1715"/>
      <c r="L30366" s="1715"/>
    </row>
    <row r="30367" spans="11:12" ht="15" customHeight="1">
      <c r="K30367" s="1715"/>
      <c r="L30367" s="1715"/>
    </row>
    <row r="30368" spans="11:12" ht="15" customHeight="1">
      <c r="K30368" s="1715"/>
      <c r="L30368" s="1715"/>
    </row>
    <row r="30369" spans="11:12" ht="15" customHeight="1">
      <c r="K30369" s="1715"/>
      <c r="L30369" s="1715"/>
    </row>
    <row r="30370" spans="11:12" ht="15" customHeight="1">
      <c r="K30370" s="1715"/>
      <c r="L30370" s="1715"/>
    </row>
    <row r="30371" spans="11:12" ht="15" customHeight="1">
      <c r="K30371" s="1715"/>
      <c r="L30371" s="1715"/>
    </row>
    <row r="30372" spans="11:12" ht="15" customHeight="1">
      <c r="K30372" s="1715"/>
      <c r="L30372" s="1715"/>
    </row>
    <row r="30373" spans="11:12" ht="15" customHeight="1">
      <c r="K30373" s="1715"/>
      <c r="L30373" s="1715"/>
    </row>
    <row r="30374" spans="11:12" ht="15" customHeight="1">
      <c r="K30374" s="1715"/>
      <c r="L30374" s="1715"/>
    </row>
    <row r="30375" spans="11:12" ht="15" customHeight="1">
      <c r="K30375" s="1715"/>
      <c r="L30375" s="1715"/>
    </row>
    <row r="30376" spans="11:12" ht="15" customHeight="1">
      <c r="K30376" s="1715"/>
      <c r="L30376" s="1715"/>
    </row>
    <row r="30377" spans="11:12" ht="15" customHeight="1">
      <c r="K30377" s="1715"/>
      <c r="L30377" s="1715"/>
    </row>
    <row r="30378" spans="11:12" ht="15" customHeight="1">
      <c r="K30378" s="1715"/>
      <c r="L30378" s="1715"/>
    </row>
    <row r="30379" spans="11:12" ht="15" customHeight="1">
      <c r="K30379" s="1715"/>
      <c r="L30379" s="1715"/>
    </row>
    <row r="30380" spans="11:12" ht="15" customHeight="1">
      <c r="K30380" s="1715"/>
      <c r="L30380" s="1715"/>
    </row>
    <row r="30381" spans="11:12" ht="15" customHeight="1">
      <c r="K30381" s="1715"/>
      <c r="L30381" s="1715"/>
    </row>
    <row r="30382" spans="11:12" ht="15" customHeight="1">
      <c r="K30382" s="1715"/>
      <c r="L30382" s="1715"/>
    </row>
    <row r="30383" spans="11:12" ht="15" customHeight="1">
      <c r="K30383" s="1715"/>
      <c r="L30383" s="1715"/>
    </row>
    <row r="30384" spans="11:12" ht="15" customHeight="1">
      <c r="K30384" s="1715"/>
      <c r="L30384" s="1715"/>
    </row>
    <row r="30385" spans="11:12" ht="15" customHeight="1">
      <c r="K30385" s="1715"/>
      <c r="L30385" s="1715"/>
    </row>
    <row r="30386" spans="11:12" ht="15" customHeight="1">
      <c r="K30386" s="1715"/>
      <c r="L30386" s="1715"/>
    </row>
    <row r="30387" spans="11:12" ht="15" customHeight="1">
      <c r="K30387" s="1715"/>
      <c r="L30387" s="1715"/>
    </row>
    <row r="30388" spans="11:12" ht="15" customHeight="1">
      <c r="K30388" s="1715"/>
      <c r="L30388" s="1715"/>
    </row>
    <row r="30389" spans="11:12" ht="15" customHeight="1">
      <c r="K30389" s="1715"/>
      <c r="L30389" s="1715"/>
    </row>
    <row r="30390" spans="11:12" ht="15" customHeight="1">
      <c r="K30390" s="1715"/>
      <c r="L30390" s="1715"/>
    </row>
    <row r="30391" spans="11:12" ht="15" customHeight="1">
      <c r="K30391" s="1715"/>
      <c r="L30391" s="1715"/>
    </row>
    <row r="30392" spans="11:12" ht="15" customHeight="1">
      <c r="K30392" s="1715"/>
      <c r="L30392" s="1715"/>
    </row>
    <row r="30393" spans="11:12" ht="15" customHeight="1">
      <c r="K30393" s="1715"/>
      <c r="L30393" s="1715"/>
    </row>
    <row r="30394" spans="11:12" ht="15" customHeight="1">
      <c r="K30394" s="1715"/>
      <c r="L30394" s="1715"/>
    </row>
    <row r="30395" spans="11:12" ht="15" customHeight="1">
      <c r="K30395" s="1715"/>
      <c r="L30395" s="1715"/>
    </row>
    <row r="30396" spans="11:12" ht="15" customHeight="1">
      <c r="K30396" s="1715"/>
      <c r="L30396" s="1715"/>
    </row>
    <row r="30397" spans="11:12" ht="15" customHeight="1">
      <c r="K30397" s="1715"/>
      <c r="L30397" s="1715"/>
    </row>
    <row r="30398" spans="11:12" ht="15" customHeight="1">
      <c r="K30398" s="1715"/>
      <c r="L30398" s="1715"/>
    </row>
    <row r="30399" spans="11:12" ht="15" customHeight="1">
      <c r="K30399" s="1715"/>
      <c r="L30399" s="1715"/>
    </row>
    <row r="30400" spans="11:12" ht="15" customHeight="1">
      <c r="K30400" s="1715"/>
      <c r="L30400" s="1715"/>
    </row>
    <row r="30401" spans="11:12" ht="15" customHeight="1">
      <c r="K30401" s="1715"/>
      <c r="L30401" s="1715"/>
    </row>
    <row r="30402" spans="11:12" ht="15" customHeight="1">
      <c r="K30402" s="1715"/>
      <c r="L30402" s="1715"/>
    </row>
    <row r="30403" spans="11:12" ht="15" customHeight="1">
      <c r="K30403" s="1715"/>
      <c r="L30403" s="1715"/>
    </row>
    <row r="30404" spans="11:12" ht="15" customHeight="1">
      <c r="K30404" s="1715"/>
      <c r="L30404" s="1715"/>
    </row>
    <row r="30405" spans="11:12" ht="15" customHeight="1">
      <c r="K30405" s="1715"/>
      <c r="L30405" s="1715"/>
    </row>
    <row r="30406" spans="11:12" ht="15" customHeight="1">
      <c r="K30406" s="1715"/>
      <c r="L30406" s="1715"/>
    </row>
    <row r="30407" spans="11:12" ht="15" customHeight="1">
      <c r="K30407" s="1715"/>
      <c r="L30407" s="1715"/>
    </row>
    <row r="30408" spans="11:12" ht="15" customHeight="1">
      <c r="K30408" s="1715"/>
      <c r="L30408" s="1715"/>
    </row>
    <row r="30409" spans="11:12" ht="15" customHeight="1">
      <c r="K30409" s="1715"/>
      <c r="L30409" s="1715"/>
    </row>
    <row r="30410" spans="11:12" ht="15" customHeight="1">
      <c r="K30410" s="1715"/>
      <c r="L30410" s="1715"/>
    </row>
    <row r="30411" spans="11:12" ht="15" customHeight="1">
      <c r="K30411" s="1715"/>
      <c r="L30411" s="1715"/>
    </row>
    <row r="30412" spans="11:12" ht="15" customHeight="1">
      <c r="K30412" s="1715"/>
      <c r="L30412" s="1715"/>
    </row>
    <row r="30413" spans="11:12" ht="15" customHeight="1">
      <c r="K30413" s="1715"/>
      <c r="L30413" s="1715"/>
    </row>
    <row r="30414" spans="11:12" ht="15" customHeight="1">
      <c r="K30414" s="1715"/>
      <c r="L30414" s="1715"/>
    </row>
    <row r="30415" spans="11:12" ht="15" customHeight="1">
      <c r="K30415" s="1715"/>
      <c r="L30415" s="1715"/>
    </row>
    <row r="30416" spans="11:12" ht="15" customHeight="1">
      <c r="K30416" s="1715"/>
      <c r="L30416" s="1715"/>
    </row>
    <row r="30417" spans="11:12" ht="15" customHeight="1">
      <c r="K30417" s="1715"/>
      <c r="L30417" s="1715"/>
    </row>
    <row r="30418" spans="11:12" ht="15" customHeight="1">
      <c r="K30418" s="1715"/>
      <c r="L30418" s="1715"/>
    </row>
    <row r="30419" spans="11:12" ht="15" customHeight="1">
      <c r="K30419" s="1715"/>
      <c r="L30419" s="1715"/>
    </row>
    <row r="30420" spans="11:12" ht="15" customHeight="1">
      <c r="K30420" s="1715"/>
      <c r="L30420" s="1715"/>
    </row>
    <row r="30421" spans="11:12" ht="15" customHeight="1">
      <c r="K30421" s="1715"/>
      <c r="L30421" s="1715"/>
    </row>
    <row r="30422" spans="11:12" ht="15" customHeight="1">
      <c r="K30422" s="1715"/>
      <c r="L30422" s="1715"/>
    </row>
    <row r="30423" spans="11:12" ht="15" customHeight="1">
      <c r="K30423" s="1715"/>
      <c r="L30423" s="1715"/>
    </row>
    <row r="30424" spans="11:12" ht="15" customHeight="1">
      <c r="K30424" s="1715"/>
      <c r="L30424" s="1715"/>
    </row>
    <row r="30425" spans="11:12" ht="15" customHeight="1">
      <c r="K30425" s="1715"/>
      <c r="L30425" s="1715"/>
    </row>
    <row r="30426" spans="11:12" ht="15" customHeight="1">
      <c r="K30426" s="1715"/>
      <c r="L30426" s="1715"/>
    </row>
    <row r="30427" spans="11:12" ht="15" customHeight="1">
      <c r="K30427" s="1715"/>
      <c r="L30427" s="1715"/>
    </row>
    <row r="30428" spans="11:12" ht="15" customHeight="1">
      <c r="K30428" s="1715"/>
      <c r="L30428" s="1715"/>
    </row>
    <row r="30429" spans="11:12" ht="15" customHeight="1">
      <c r="K30429" s="1715"/>
      <c r="L30429" s="1715"/>
    </row>
    <row r="30430" spans="11:12" ht="15" customHeight="1">
      <c r="K30430" s="1715"/>
      <c r="L30430" s="1715"/>
    </row>
    <row r="30431" spans="11:12" ht="15" customHeight="1">
      <c r="K30431" s="1715"/>
      <c r="L30431" s="1715"/>
    </row>
    <row r="30432" spans="11:12" ht="15" customHeight="1">
      <c r="K30432" s="1715"/>
      <c r="L30432" s="1715"/>
    </row>
    <row r="30433" spans="11:12" ht="15" customHeight="1">
      <c r="K30433" s="1715"/>
      <c r="L30433" s="1715"/>
    </row>
    <row r="30434" spans="11:12" ht="15" customHeight="1">
      <c r="K30434" s="1715"/>
      <c r="L30434" s="1715"/>
    </row>
    <row r="30435" spans="11:12" ht="15" customHeight="1">
      <c r="K30435" s="1715"/>
      <c r="L30435" s="1715"/>
    </row>
    <row r="30436" spans="11:12" ht="15" customHeight="1">
      <c r="K30436" s="1715"/>
      <c r="L30436" s="1715"/>
    </row>
    <row r="30437" spans="11:12" ht="15" customHeight="1">
      <c r="K30437" s="1715"/>
      <c r="L30437" s="1715"/>
    </row>
    <row r="30438" spans="11:12" ht="15" customHeight="1">
      <c r="K30438" s="1715"/>
      <c r="L30438" s="1715"/>
    </row>
    <row r="30439" spans="11:12" ht="15" customHeight="1">
      <c r="K30439" s="1715"/>
      <c r="L30439" s="1715"/>
    </row>
    <row r="30440" spans="11:12" ht="15" customHeight="1">
      <c r="K30440" s="1715"/>
      <c r="L30440" s="1715"/>
    </row>
    <row r="30441" spans="11:12" ht="15" customHeight="1">
      <c r="K30441" s="1715"/>
      <c r="L30441" s="1715"/>
    </row>
    <row r="30442" spans="11:12" ht="15" customHeight="1">
      <c r="K30442" s="1715"/>
      <c r="L30442" s="1715"/>
    </row>
    <row r="30443" spans="11:12" ht="15" customHeight="1">
      <c r="K30443" s="1715"/>
      <c r="L30443" s="1715"/>
    </row>
    <row r="30444" spans="11:12" ht="15" customHeight="1">
      <c r="K30444" s="1715"/>
      <c r="L30444" s="1715"/>
    </row>
    <row r="30445" spans="11:12" ht="15" customHeight="1">
      <c r="K30445" s="1715"/>
      <c r="L30445" s="1715"/>
    </row>
    <row r="30446" spans="11:12" ht="15" customHeight="1">
      <c r="K30446" s="1715"/>
      <c r="L30446" s="1715"/>
    </row>
    <row r="30447" spans="11:12" ht="15" customHeight="1">
      <c r="K30447" s="1715"/>
      <c r="L30447" s="1715"/>
    </row>
    <row r="30448" spans="11:12" ht="15" customHeight="1">
      <c r="K30448" s="1715"/>
      <c r="L30448" s="1715"/>
    </row>
    <row r="30449" spans="11:12" ht="15" customHeight="1">
      <c r="K30449" s="1715"/>
      <c r="L30449" s="1715"/>
    </row>
    <row r="30450" spans="11:12" ht="15" customHeight="1">
      <c r="K30450" s="1715"/>
      <c r="L30450" s="1715"/>
    </row>
    <row r="30451" spans="11:12" ht="15" customHeight="1">
      <c r="K30451" s="1715"/>
      <c r="L30451" s="1715"/>
    </row>
    <row r="30452" spans="11:12" ht="15" customHeight="1">
      <c r="K30452" s="1715"/>
      <c r="L30452" s="1715"/>
    </row>
    <row r="30453" spans="11:12" ht="15" customHeight="1">
      <c r="K30453" s="1715"/>
      <c r="L30453" s="1715"/>
    </row>
    <row r="30454" spans="11:12" ht="15" customHeight="1">
      <c r="K30454" s="1715"/>
      <c r="L30454" s="1715"/>
    </row>
    <row r="30455" spans="11:12" ht="15" customHeight="1">
      <c r="K30455" s="1715"/>
      <c r="L30455" s="1715"/>
    </row>
    <row r="30456" spans="11:12" ht="15" customHeight="1">
      <c r="K30456" s="1715"/>
      <c r="L30456" s="1715"/>
    </row>
    <row r="30457" spans="11:12" ht="15" customHeight="1">
      <c r="K30457" s="1715"/>
      <c r="L30457" s="1715"/>
    </row>
    <row r="30458" spans="11:12" ht="15" customHeight="1">
      <c r="K30458" s="1715"/>
      <c r="L30458" s="1715"/>
    </row>
    <row r="30459" spans="11:12" ht="15" customHeight="1">
      <c r="K30459" s="1715"/>
      <c r="L30459" s="1715"/>
    </row>
    <row r="30460" spans="11:12" ht="15" customHeight="1">
      <c r="K30460" s="1715"/>
      <c r="L30460" s="1715"/>
    </row>
    <row r="30461" spans="11:12" ht="15" customHeight="1">
      <c r="K30461" s="1715"/>
      <c r="L30461" s="1715"/>
    </row>
    <row r="30462" spans="11:12" ht="15" customHeight="1">
      <c r="K30462" s="1715"/>
      <c r="L30462" s="1715"/>
    </row>
    <row r="30463" spans="11:12" ht="15" customHeight="1">
      <c r="K30463" s="1715"/>
      <c r="L30463" s="1715"/>
    </row>
    <row r="30464" spans="11:12" ht="15" customHeight="1">
      <c r="K30464" s="1715"/>
      <c r="L30464" s="1715"/>
    </row>
    <row r="30465" spans="11:12" ht="15" customHeight="1">
      <c r="K30465" s="1715"/>
      <c r="L30465" s="1715"/>
    </row>
    <row r="30466" spans="11:12" ht="15" customHeight="1">
      <c r="K30466" s="1715"/>
      <c r="L30466" s="1715"/>
    </row>
    <row r="30467" spans="11:12" ht="15" customHeight="1">
      <c r="K30467" s="1715"/>
      <c r="L30467" s="1715"/>
    </row>
    <row r="30468" spans="11:12" ht="15" customHeight="1">
      <c r="K30468" s="1715"/>
      <c r="L30468" s="1715"/>
    </row>
    <row r="30469" spans="11:12" ht="15" customHeight="1">
      <c r="K30469" s="1715"/>
      <c r="L30469" s="1715"/>
    </row>
    <row r="30470" spans="11:12" ht="15" customHeight="1">
      <c r="K30470" s="1715"/>
      <c r="L30470" s="1715"/>
    </row>
    <row r="30471" spans="11:12" ht="15" customHeight="1">
      <c r="K30471" s="1715"/>
      <c r="L30471" s="1715"/>
    </row>
    <row r="30472" spans="11:12" ht="15" customHeight="1">
      <c r="K30472" s="1715"/>
      <c r="L30472" s="1715"/>
    </row>
    <row r="30473" spans="11:12" ht="15" customHeight="1">
      <c r="K30473" s="1715"/>
      <c r="L30473" s="1715"/>
    </row>
    <row r="30474" spans="11:12" ht="15" customHeight="1">
      <c r="K30474" s="1715"/>
      <c r="L30474" s="1715"/>
    </row>
    <row r="30475" spans="11:12" ht="15" customHeight="1">
      <c r="K30475" s="1715"/>
      <c r="L30475" s="1715"/>
    </row>
    <row r="30476" spans="11:12" ht="15" customHeight="1">
      <c r="K30476" s="1715"/>
      <c r="L30476" s="1715"/>
    </row>
    <row r="30477" spans="11:12" ht="15" customHeight="1">
      <c r="K30477" s="1715"/>
      <c r="L30477" s="1715"/>
    </row>
    <row r="30478" spans="11:12" ht="15" customHeight="1">
      <c r="K30478" s="1715"/>
      <c r="L30478" s="1715"/>
    </row>
    <row r="30479" spans="11:12" ht="15" customHeight="1">
      <c r="K30479" s="1715"/>
      <c r="L30479" s="1715"/>
    </row>
    <row r="30480" spans="11:12" ht="15" customHeight="1">
      <c r="K30480" s="1715"/>
      <c r="L30480" s="1715"/>
    </row>
    <row r="30481" spans="11:12" ht="15" customHeight="1">
      <c r="K30481" s="1715"/>
      <c r="L30481" s="1715"/>
    </row>
    <row r="30482" spans="11:12" ht="15" customHeight="1">
      <c r="K30482" s="1715"/>
      <c r="L30482" s="1715"/>
    </row>
    <row r="30483" spans="11:12" ht="15" customHeight="1">
      <c r="K30483" s="1715"/>
      <c r="L30483" s="1715"/>
    </row>
    <row r="30484" spans="11:12" ht="15" customHeight="1">
      <c r="K30484" s="1715"/>
      <c r="L30484" s="1715"/>
    </row>
    <row r="30485" spans="11:12" ht="15" customHeight="1">
      <c r="K30485" s="1715"/>
      <c r="L30485" s="1715"/>
    </row>
    <row r="30486" spans="11:12" ht="15" customHeight="1">
      <c r="K30486" s="1715"/>
      <c r="L30486" s="1715"/>
    </row>
    <row r="30487" spans="11:12" ht="15" customHeight="1">
      <c r="K30487" s="1715"/>
      <c r="L30487" s="1715"/>
    </row>
    <row r="30488" spans="11:12" ht="15" customHeight="1">
      <c r="K30488" s="1715"/>
      <c r="L30488" s="1715"/>
    </row>
    <row r="30489" spans="11:12" ht="15" customHeight="1">
      <c r="K30489" s="1715"/>
      <c r="L30489" s="1715"/>
    </row>
    <row r="30490" spans="11:12" ht="15" customHeight="1">
      <c r="K30490" s="1715"/>
      <c r="L30490" s="1715"/>
    </row>
    <row r="30491" spans="11:12" ht="15" customHeight="1">
      <c r="K30491" s="1715"/>
      <c r="L30491" s="1715"/>
    </row>
    <row r="30492" spans="11:12" ht="15" customHeight="1">
      <c r="K30492" s="1715"/>
      <c r="L30492" s="1715"/>
    </row>
    <row r="30493" spans="11:12" ht="15" customHeight="1">
      <c r="K30493" s="1715"/>
      <c r="L30493" s="1715"/>
    </row>
    <row r="30494" spans="11:12" ht="15" customHeight="1">
      <c r="K30494" s="1715"/>
      <c r="L30494" s="1715"/>
    </row>
    <row r="30495" spans="11:12" ht="15" customHeight="1">
      <c r="K30495" s="1715"/>
      <c r="L30495" s="1715"/>
    </row>
    <row r="30496" spans="11:12" ht="15" customHeight="1">
      <c r="K30496" s="1715"/>
      <c r="L30496" s="1715"/>
    </row>
    <row r="30497" spans="11:12" ht="15" customHeight="1">
      <c r="K30497" s="1715"/>
      <c r="L30497" s="1715"/>
    </row>
    <row r="30498" spans="11:12" ht="15" customHeight="1">
      <c r="K30498" s="1715"/>
      <c r="L30498" s="1715"/>
    </row>
    <row r="30499" spans="11:12" ht="15" customHeight="1">
      <c r="K30499" s="1715"/>
      <c r="L30499" s="1715"/>
    </row>
    <row r="30500" spans="11:12" ht="15" customHeight="1">
      <c r="K30500" s="1715"/>
      <c r="L30500" s="1715"/>
    </row>
    <row r="30501" spans="11:12" ht="15" customHeight="1">
      <c r="K30501" s="1715"/>
      <c r="L30501" s="1715"/>
    </row>
    <row r="30502" spans="11:12" ht="15" customHeight="1">
      <c r="K30502" s="1715"/>
      <c r="L30502" s="1715"/>
    </row>
    <row r="30503" spans="11:12" ht="15" customHeight="1">
      <c r="K30503" s="1715"/>
      <c r="L30503" s="1715"/>
    </row>
    <row r="30504" spans="11:12" ht="15" customHeight="1">
      <c r="K30504" s="1715"/>
      <c r="L30504" s="1715"/>
    </row>
    <row r="30505" spans="11:12" ht="15" customHeight="1">
      <c r="K30505" s="1715"/>
      <c r="L30505" s="1715"/>
    </row>
    <row r="30506" spans="11:12" ht="15" customHeight="1">
      <c r="K30506" s="1715"/>
      <c r="L30506" s="1715"/>
    </row>
    <row r="30507" spans="11:12" ht="15" customHeight="1">
      <c r="K30507" s="1715"/>
      <c r="L30507" s="1715"/>
    </row>
    <row r="30508" spans="11:12" ht="15" customHeight="1">
      <c r="K30508" s="1715"/>
      <c r="L30508" s="1715"/>
    </row>
    <row r="30509" spans="11:12" ht="15" customHeight="1">
      <c r="K30509" s="1715"/>
      <c r="L30509" s="1715"/>
    </row>
    <row r="30510" spans="11:12" ht="15" customHeight="1">
      <c r="K30510" s="1715"/>
      <c r="L30510" s="1715"/>
    </row>
    <row r="30511" spans="11:12" ht="15" customHeight="1">
      <c r="K30511" s="1715"/>
      <c r="L30511" s="1715"/>
    </row>
    <row r="30512" spans="11:12" ht="15" customHeight="1">
      <c r="K30512" s="1715"/>
      <c r="L30512" s="1715"/>
    </row>
    <row r="30513" spans="11:12" ht="15" customHeight="1">
      <c r="K30513" s="1715"/>
      <c r="L30513" s="1715"/>
    </row>
    <row r="30514" spans="11:12" ht="15" customHeight="1">
      <c r="K30514" s="1715"/>
      <c r="L30514" s="1715"/>
    </row>
    <row r="30515" spans="11:12" ht="15" customHeight="1">
      <c r="K30515" s="1715"/>
      <c r="L30515" s="1715"/>
    </row>
    <row r="30516" spans="11:12" ht="15" customHeight="1">
      <c r="K30516" s="1715"/>
      <c r="L30516" s="1715"/>
    </row>
    <row r="30517" spans="11:12" ht="15" customHeight="1">
      <c r="K30517" s="1715"/>
      <c r="L30517" s="1715"/>
    </row>
    <row r="30518" spans="11:12" ht="15" customHeight="1">
      <c r="K30518" s="1715"/>
      <c r="L30518" s="1715"/>
    </row>
    <row r="30519" spans="11:12" ht="15" customHeight="1">
      <c r="K30519" s="1715"/>
      <c r="L30519" s="1715"/>
    </row>
    <row r="30520" spans="11:12" ht="15" customHeight="1">
      <c r="K30520" s="1715"/>
      <c r="L30520" s="1715"/>
    </row>
    <row r="30521" spans="11:12" ht="15" customHeight="1">
      <c r="K30521" s="1715"/>
      <c r="L30521" s="1715"/>
    </row>
    <row r="30522" spans="11:12" ht="15" customHeight="1">
      <c r="K30522" s="1715"/>
      <c r="L30522" s="1715"/>
    </row>
    <row r="30523" spans="11:12" ht="15" customHeight="1">
      <c r="K30523" s="1715"/>
      <c r="L30523" s="1715"/>
    </row>
    <row r="30524" spans="11:12" ht="15" customHeight="1">
      <c r="K30524" s="1715"/>
      <c r="L30524" s="1715"/>
    </row>
    <row r="30525" spans="11:12" ht="15" customHeight="1">
      <c r="K30525" s="1715"/>
      <c r="L30525" s="1715"/>
    </row>
    <row r="30526" spans="11:12" ht="15" customHeight="1">
      <c r="K30526" s="1715"/>
      <c r="L30526" s="1715"/>
    </row>
    <row r="30527" spans="11:12" ht="15" customHeight="1">
      <c r="K30527" s="1715"/>
      <c r="L30527" s="1715"/>
    </row>
    <row r="30528" spans="11:12" ht="15" customHeight="1">
      <c r="K30528" s="1715"/>
      <c r="L30528" s="1715"/>
    </row>
    <row r="30529" spans="11:12" ht="15" customHeight="1">
      <c r="K30529" s="1715"/>
      <c r="L30529" s="1715"/>
    </row>
    <row r="30530" spans="11:12" ht="15" customHeight="1">
      <c r="K30530" s="1715"/>
      <c r="L30530" s="1715"/>
    </row>
    <row r="30531" spans="11:12" ht="15" customHeight="1">
      <c r="K30531" s="1715"/>
      <c r="L30531" s="1715"/>
    </row>
    <row r="30532" spans="11:12" ht="15" customHeight="1">
      <c r="K30532" s="1715"/>
      <c r="L30532" s="1715"/>
    </row>
    <row r="30533" spans="11:12" ht="15" customHeight="1">
      <c r="K30533" s="1715"/>
      <c r="L30533" s="1715"/>
    </row>
    <row r="30534" spans="11:12" ht="15" customHeight="1">
      <c r="K30534" s="1715"/>
      <c r="L30534" s="1715"/>
    </row>
    <row r="30535" spans="11:12" ht="15" customHeight="1">
      <c r="K30535" s="1715"/>
      <c r="L30535" s="1715"/>
    </row>
    <row r="30536" spans="11:12" ht="15" customHeight="1">
      <c r="K30536" s="1715"/>
      <c r="L30536" s="1715"/>
    </row>
    <row r="30537" spans="11:12" ht="15" customHeight="1">
      <c r="K30537" s="1715"/>
      <c r="L30537" s="1715"/>
    </row>
    <row r="30538" spans="11:12" ht="15" customHeight="1">
      <c r="K30538" s="1715"/>
      <c r="L30538" s="1715"/>
    </row>
    <row r="30539" spans="11:12" ht="15" customHeight="1">
      <c r="K30539" s="1715"/>
      <c r="L30539" s="1715"/>
    </row>
    <row r="30540" spans="11:12" ht="15" customHeight="1">
      <c r="K30540" s="1715"/>
      <c r="L30540" s="1715"/>
    </row>
    <row r="30541" spans="11:12" ht="15" customHeight="1">
      <c r="K30541" s="1715"/>
      <c r="L30541" s="1715"/>
    </row>
    <row r="30542" spans="11:12" ht="15" customHeight="1">
      <c r="K30542" s="1715"/>
      <c r="L30542" s="1715"/>
    </row>
    <row r="30543" spans="11:12" ht="15" customHeight="1">
      <c r="K30543" s="1715"/>
      <c r="L30543" s="1715"/>
    </row>
    <row r="30544" spans="11:12" ht="15" customHeight="1">
      <c r="K30544" s="1715"/>
      <c r="L30544" s="1715"/>
    </row>
    <row r="30545" spans="11:12" ht="15" customHeight="1">
      <c r="K30545" s="1715"/>
      <c r="L30545" s="1715"/>
    </row>
    <row r="30546" spans="11:12" ht="15" customHeight="1">
      <c r="K30546" s="1715"/>
      <c r="L30546" s="1715"/>
    </row>
    <row r="30547" spans="11:12" ht="15" customHeight="1">
      <c r="K30547" s="1715"/>
      <c r="L30547" s="1715"/>
    </row>
    <row r="30548" spans="11:12" ht="15" customHeight="1">
      <c r="K30548" s="1715"/>
      <c r="L30548" s="1715"/>
    </row>
    <row r="30549" spans="11:12" ht="15" customHeight="1">
      <c r="K30549" s="1715"/>
      <c r="L30549" s="1715"/>
    </row>
    <row r="30550" spans="11:12" ht="15" customHeight="1">
      <c r="K30550" s="1715"/>
      <c r="L30550" s="1715"/>
    </row>
    <row r="30551" spans="11:12" ht="15" customHeight="1">
      <c r="K30551" s="1715"/>
      <c r="L30551" s="1715"/>
    </row>
    <row r="30552" spans="11:12" ht="15" customHeight="1">
      <c r="K30552" s="1715"/>
      <c r="L30552" s="1715"/>
    </row>
    <row r="30553" spans="11:12" ht="15" customHeight="1">
      <c r="K30553" s="1715"/>
      <c r="L30553" s="1715"/>
    </row>
    <row r="30554" spans="11:12" ht="15" customHeight="1">
      <c r="K30554" s="1715"/>
      <c r="L30554" s="1715"/>
    </row>
    <row r="30555" spans="11:12" ht="15" customHeight="1">
      <c r="K30555" s="1715"/>
      <c r="L30555" s="1715"/>
    </row>
    <row r="30556" spans="11:12" ht="15" customHeight="1">
      <c r="K30556" s="1715"/>
      <c r="L30556" s="1715"/>
    </row>
    <row r="30557" spans="11:12" ht="15" customHeight="1">
      <c r="K30557" s="1715"/>
      <c r="L30557" s="1715"/>
    </row>
    <row r="30558" spans="11:12" ht="15" customHeight="1">
      <c r="K30558" s="1715"/>
      <c r="L30558" s="1715"/>
    </row>
    <row r="30559" spans="11:12" ht="15" customHeight="1">
      <c r="K30559" s="1715"/>
      <c r="L30559" s="1715"/>
    </row>
    <row r="30560" spans="11:12" ht="15" customHeight="1">
      <c r="K30560" s="1715"/>
      <c r="L30560" s="1715"/>
    </row>
    <row r="30561" spans="11:12" ht="15" customHeight="1">
      <c r="K30561" s="1715"/>
      <c r="L30561" s="1715"/>
    </row>
    <row r="30562" spans="11:12" ht="15" customHeight="1">
      <c r="K30562" s="1715"/>
      <c r="L30562" s="1715"/>
    </row>
    <row r="30563" spans="11:12" ht="15" customHeight="1">
      <c r="K30563" s="1715"/>
      <c r="L30563" s="1715"/>
    </row>
    <row r="30564" spans="11:12" ht="15" customHeight="1">
      <c r="K30564" s="1715"/>
      <c r="L30564" s="1715"/>
    </row>
    <row r="30565" spans="11:12" ht="15" customHeight="1">
      <c r="K30565" s="1715"/>
      <c r="L30565" s="1715"/>
    </row>
    <row r="30566" spans="11:12" ht="15" customHeight="1">
      <c r="K30566" s="1715"/>
      <c r="L30566" s="1715"/>
    </row>
    <row r="30567" spans="11:12" ht="15" customHeight="1">
      <c r="K30567" s="1715"/>
      <c r="L30567" s="1715"/>
    </row>
    <row r="30568" spans="11:12" ht="15" customHeight="1">
      <c r="K30568" s="1715"/>
      <c r="L30568" s="1715"/>
    </row>
    <row r="30569" spans="11:12" ht="15" customHeight="1">
      <c r="K30569" s="1715"/>
      <c r="L30569" s="1715"/>
    </row>
    <row r="30570" spans="11:12" ht="15" customHeight="1">
      <c r="K30570" s="1715"/>
      <c r="L30570" s="1715"/>
    </row>
    <row r="30571" spans="11:12" ht="15" customHeight="1">
      <c r="K30571" s="1715"/>
      <c r="L30571" s="1715"/>
    </row>
    <row r="30572" spans="11:12" ht="15" customHeight="1">
      <c r="K30572" s="1715"/>
      <c r="L30572" s="1715"/>
    </row>
    <row r="30573" spans="11:12" ht="15" customHeight="1">
      <c r="K30573" s="1715"/>
      <c r="L30573" s="1715"/>
    </row>
    <row r="30574" spans="11:12" ht="15" customHeight="1">
      <c r="K30574" s="1715"/>
      <c r="L30574" s="1715"/>
    </row>
    <row r="30575" spans="11:12" ht="15" customHeight="1">
      <c r="K30575" s="1715"/>
      <c r="L30575" s="1715"/>
    </row>
    <row r="30576" spans="11:12" ht="15" customHeight="1">
      <c r="K30576" s="1715"/>
      <c r="L30576" s="1715"/>
    </row>
    <row r="30577" spans="11:12" ht="15" customHeight="1">
      <c r="K30577" s="1715"/>
      <c r="L30577" s="1715"/>
    </row>
    <row r="30578" spans="11:12" ht="15" customHeight="1">
      <c r="K30578" s="1715"/>
      <c r="L30578" s="1715"/>
    </row>
    <row r="30579" spans="11:12" ht="15" customHeight="1">
      <c r="K30579" s="1715"/>
      <c r="L30579" s="1715"/>
    </row>
    <row r="30580" spans="11:12" ht="15" customHeight="1">
      <c r="K30580" s="1715"/>
      <c r="L30580" s="1715"/>
    </row>
    <row r="30581" spans="11:12" ht="15" customHeight="1">
      <c r="K30581" s="1715"/>
      <c r="L30581" s="1715"/>
    </row>
    <row r="30582" spans="11:12" ht="15" customHeight="1">
      <c r="K30582" s="1715"/>
      <c r="L30582" s="1715"/>
    </row>
    <row r="30583" spans="11:12" ht="15" customHeight="1">
      <c r="K30583" s="1715"/>
      <c r="L30583" s="1715"/>
    </row>
    <row r="30584" spans="11:12" ht="15" customHeight="1">
      <c r="K30584" s="1715"/>
      <c r="L30584" s="1715"/>
    </row>
    <row r="30585" spans="11:12" ht="15" customHeight="1">
      <c r="K30585" s="1715"/>
      <c r="L30585" s="1715"/>
    </row>
    <row r="30586" spans="11:12" ht="15" customHeight="1">
      <c r="K30586" s="1715"/>
      <c r="L30586" s="1715"/>
    </row>
    <row r="30587" spans="11:12" ht="15" customHeight="1">
      <c r="K30587" s="1715"/>
      <c r="L30587" s="1715"/>
    </row>
    <row r="30588" spans="11:12" ht="15" customHeight="1">
      <c r="K30588" s="1715"/>
      <c r="L30588" s="1715"/>
    </row>
    <row r="30589" spans="11:12" ht="15" customHeight="1">
      <c r="K30589" s="1715"/>
      <c r="L30589" s="1715"/>
    </row>
    <row r="30590" spans="11:12" ht="15" customHeight="1">
      <c r="K30590" s="1715"/>
      <c r="L30590" s="1715"/>
    </row>
    <row r="30591" spans="11:12" ht="15" customHeight="1">
      <c r="K30591" s="1715"/>
      <c r="L30591" s="1715"/>
    </row>
    <row r="30592" spans="11:12" ht="15" customHeight="1">
      <c r="K30592" s="1715"/>
      <c r="L30592" s="1715"/>
    </row>
    <row r="30593" spans="11:12" ht="15" customHeight="1">
      <c r="K30593" s="1715"/>
      <c r="L30593" s="1715"/>
    </row>
    <row r="30594" spans="11:12" ht="15" customHeight="1">
      <c r="K30594" s="1715"/>
      <c r="L30594" s="1715"/>
    </row>
    <row r="30595" spans="11:12" ht="15" customHeight="1">
      <c r="K30595" s="1715"/>
      <c r="L30595" s="1715"/>
    </row>
    <row r="30596" spans="11:12" ht="15" customHeight="1">
      <c r="K30596" s="1715"/>
      <c r="L30596" s="1715"/>
    </row>
    <row r="30597" spans="11:12" ht="15" customHeight="1">
      <c r="K30597" s="1715"/>
      <c r="L30597" s="1715"/>
    </row>
    <row r="30598" spans="11:12" ht="15" customHeight="1">
      <c r="K30598" s="1715"/>
      <c r="L30598" s="1715"/>
    </row>
    <row r="30599" spans="11:12" ht="15" customHeight="1">
      <c r="K30599" s="1715"/>
      <c r="L30599" s="1715"/>
    </row>
    <row r="30600" spans="11:12" ht="15" customHeight="1">
      <c r="K30600" s="1715"/>
      <c r="L30600" s="1715"/>
    </row>
    <row r="30601" spans="11:12" ht="15" customHeight="1">
      <c r="K30601" s="1715"/>
      <c r="L30601" s="1715"/>
    </row>
    <row r="30602" spans="11:12" ht="15" customHeight="1">
      <c r="K30602" s="1715"/>
      <c r="L30602" s="1715"/>
    </row>
    <row r="30603" spans="11:12" ht="15" customHeight="1">
      <c r="K30603" s="1715"/>
      <c r="L30603" s="1715"/>
    </row>
    <row r="30604" spans="11:12" ht="15" customHeight="1">
      <c r="K30604" s="1715"/>
      <c r="L30604" s="1715"/>
    </row>
    <row r="30605" spans="11:12" ht="15" customHeight="1">
      <c r="K30605" s="1715"/>
      <c r="L30605" s="1715"/>
    </row>
    <row r="30606" spans="11:12" ht="15" customHeight="1">
      <c r="K30606" s="1715"/>
      <c r="L30606" s="1715"/>
    </row>
    <row r="30607" spans="11:12" ht="15" customHeight="1">
      <c r="K30607" s="1715"/>
      <c r="L30607" s="1715"/>
    </row>
    <row r="30608" spans="11:12" ht="15" customHeight="1">
      <c r="K30608" s="1715"/>
      <c r="L30608" s="1715"/>
    </row>
    <row r="30609" spans="11:12" ht="15" customHeight="1">
      <c r="K30609" s="1715"/>
      <c r="L30609" s="1715"/>
    </row>
    <row r="30610" spans="11:12" ht="15" customHeight="1">
      <c r="K30610" s="1715"/>
      <c r="L30610" s="1715"/>
    </row>
    <row r="30611" spans="11:12" ht="15" customHeight="1">
      <c r="K30611" s="1715"/>
      <c r="L30611" s="1715"/>
    </row>
    <row r="30612" spans="11:12" ht="15" customHeight="1">
      <c r="K30612" s="1715"/>
      <c r="L30612" s="1715"/>
    </row>
    <row r="30613" spans="11:12" ht="15" customHeight="1">
      <c r="K30613" s="1715"/>
      <c r="L30613" s="1715"/>
    </row>
    <row r="30614" spans="11:12" ht="15" customHeight="1">
      <c r="K30614" s="1715"/>
      <c r="L30614" s="1715"/>
    </row>
    <row r="30615" spans="11:12" ht="15" customHeight="1">
      <c r="K30615" s="1715"/>
      <c r="L30615" s="1715"/>
    </row>
    <row r="30616" spans="11:12" ht="15" customHeight="1">
      <c r="K30616" s="1715"/>
      <c r="L30616" s="1715"/>
    </row>
    <row r="30617" spans="11:12" ht="15" customHeight="1">
      <c r="K30617" s="1715"/>
      <c r="L30617" s="1715"/>
    </row>
    <row r="30618" spans="11:12" ht="15" customHeight="1">
      <c r="K30618" s="1715"/>
      <c r="L30618" s="1715"/>
    </row>
    <row r="30619" spans="11:12" ht="15" customHeight="1">
      <c r="K30619" s="1715"/>
      <c r="L30619" s="1715"/>
    </row>
    <row r="30620" spans="11:12" ht="15" customHeight="1">
      <c r="K30620" s="1715"/>
      <c r="L30620" s="1715"/>
    </row>
    <row r="30621" spans="11:12" ht="15" customHeight="1">
      <c r="K30621" s="1715"/>
      <c r="L30621" s="1715"/>
    </row>
    <row r="30622" spans="11:12" ht="15" customHeight="1">
      <c r="K30622" s="1715"/>
      <c r="L30622" s="1715"/>
    </row>
    <row r="30623" spans="11:12" ht="15" customHeight="1">
      <c r="K30623" s="1715"/>
      <c r="L30623" s="1715"/>
    </row>
    <row r="30624" spans="11:12" ht="15" customHeight="1">
      <c r="K30624" s="1715"/>
      <c r="L30624" s="1715"/>
    </row>
    <row r="30625" spans="11:12" ht="15" customHeight="1">
      <c r="K30625" s="1715"/>
      <c r="L30625" s="1715"/>
    </row>
    <row r="30626" spans="11:12" ht="15" customHeight="1">
      <c r="K30626" s="1715"/>
      <c r="L30626" s="1715"/>
    </row>
    <row r="30627" spans="11:12" ht="15" customHeight="1">
      <c r="K30627" s="1715"/>
      <c r="L30627" s="1715"/>
    </row>
    <row r="30628" spans="11:12" ht="15" customHeight="1">
      <c r="K30628" s="1715"/>
      <c r="L30628" s="1715"/>
    </row>
    <row r="30629" spans="11:12" ht="15" customHeight="1">
      <c r="K30629" s="1715"/>
      <c r="L30629" s="1715"/>
    </row>
    <row r="30630" spans="11:12" ht="15" customHeight="1">
      <c r="K30630" s="1715"/>
      <c r="L30630" s="1715"/>
    </row>
    <row r="30631" spans="11:12" ht="15" customHeight="1">
      <c r="K30631" s="1715"/>
      <c r="L30631" s="1715"/>
    </row>
    <row r="30632" spans="11:12" ht="15" customHeight="1">
      <c r="K30632" s="1715"/>
      <c r="L30632" s="1715"/>
    </row>
    <row r="30633" spans="11:12" ht="15" customHeight="1">
      <c r="K30633" s="1715"/>
      <c r="L30633" s="1715"/>
    </row>
    <row r="30634" spans="11:12" ht="15" customHeight="1">
      <c r="K30634" s="1715"/>
      <c r="L30634" s="1715"/>
    </row>
    <row r="30635" spans="11:12" ht="15" customHeight="1">
      <c r="K30635" s="1715"/>
      <c r="L30635" s="1715"/>
    </row>
    <row r="30636" spans="11:12" ht="15" customHeight="1">
      <c r="K30636" s="1715"/>
      <c r="L30636" s="1715"/>
    </row>
    <row r="30637" spans="11:12" ht="15" customHeight="1">
      <c r="K30637" s="1715"/>
      <c r="L30637" s="1715"/>
    </row>
    <row r="30638" spans="11:12" ht="15" customHeight="1">
      <c r="K30638" s="1715"/>
      <c r="L30638" s="1715"/>
    </row>
    <row r="30639" spans="11:12" ht="15" customHeight="1">
      <c r="K30639" s="1715"/>
      <c r="L30639" s="1715"/>
    </row>
    <row r="30640" spans="11:12" ht="15" customHeight="1">
      <c r="K30640" s="1715"/>
      <c r="L30640" s="1715"/>
    </row>
    <row r="30641" spans="11:12" ht="15" customHeight="1">
      <c r="K30641" s="1715"/>
      <c r="L30641" s="1715"/>
    </row>
    <row r="30642" spans="11:12" ht="15" customHeight="1">
      <c r="K30642" s="1715"/>
      <c r="L30642" s="1715"/>
    </row>
    <row r="30643" spans="11:12" ht="15" customHeight="1">
      <c r="K30643" s="1715"/>
      <c r="L30643" s="1715"/>
    </row>
    <row r="30644" spans="11:12" ht="15" customHeight="1">
      <c r="K30644" s="1715"/>
      <c r="L30644" s="1715"/>
    </row>
    <row r="30645" spans="11:12" ht="15" customHeight="1">
      <c r="K30645" s="1715"/>
      <c r="L30645" s="1715"/>
    </row>
    <row r="30646" spans="11:12" ht="15" customHeight="1">
      <c r="K30646" s="1715"/>
      <c r="L30646" s="1715"/>
    </row>
    <row r="30647" spans="11:12" ht="15" customHeight="1">
      <c r="K30647" s="1715"/>
      <c r="L30647" s="1715"/>
    </row>
    <row r="30648" spans="11:12" ht="15" customHeight="1">
      <c r="K30648" s="1715"/>
      <c r="L30648" s="1715"/>
    </row>
    <row r="30649" spans="11:12" ht="15" customHeight="1">
      <c r="K30649" s="1715"/>
      <c r="L30649" s="1715"/>
    </row>
    <row r="30650" spans="11:12" ht="15" customHeight="1">
      <c r="K30650" s="1715"/>
      <c r="L30650" s="1715"/>
    </row>
    <row r="30651" spans="11:12" ht="15" customHeight="1">
      <c r="K30651" s="1715"/>
      <c r="L30651" s="1715"/>
    </row>
    <row r="30652" spans="11:12" ht="15" customHeight="1">
      <c r="K30652" s="1715"/>
      <c r="L30652" s="1715"/>
    </row>
    <row r="30653" spans="11:12" ht="15" customHeight="1">
      <c r="K30653" s="1715"/>
      <c r="L30653" s="1715"/>
    </row>
    <row r="30654" spans="11:12" ht="15" customHeight="1">
      <c r="K30654" s="1715"/>
      <c r="L30654" s="1715"/>
    </row>
    <row r="30655" spans="11:12" ht="15" customHeight="1">
      <c r="K30655" s="1715"/>
      <c r="L30655" s="1715"/>
    </row>
    <row r="30656" spans="11:12" ht="15" customHeight="1">
      <c r="K30656" s="1715"/>
      <c r="L30656" s="1715"/>
    </row>
    <row r="30657" spans="11:12" ht="15" customHeight="1">
      <c r="K30657" s="1715"/>
      <c r="L30657" s="1715"/>
    </row>
    <row r="30658" spans="11:12" ht="15" customHeight="1">
      <c r="K30658" s="1715"/>
      <c r="L30658" s="1715"/>
    </row>
    <row r="30659" spans="11:12" ht="15" customHeight="1">
      <c r="K30659" s="1715"/>
      <c r="L30659" s="1715"/>
    </row>
    <row r="30660" spans="11:12" ht="15" customHeight="1">
      <c r="K30660" s="1715"/>
      <c r="L30660" s="1715"/>
    </row>
    <row r="30661" spans="11:12" ht="15" customHeight="1">
      <c r="K30661" s="1715"/>
      <c r="L30661" s="1715"/>
    </row>
    <row r="30662" spans="11:12" ht="15" customHeight="1">
      <c r="K30662" s="1715"/>
      <c r="L30662" s="1715"/>
    </row>
    <row r="30663" spans="11:12" ht="15" customHeight="1">
      <c r="K30663" s="1715"/>
      <c r="L30663" s="1715"/>
    </row>
    <row r="30664" spans="11:12" ht="15" customHeight="1">
      <c r="K30664" s="1715"/>
      <c r="L30664" s="1715"/>
    </row>
    <row r="30665" spans="11:12" ht="15" customHeight="1">
      <c r="K30665" s="1715"/>
      <c r="L30665" s="1715"/>
    </row>
    <row r="30666" spans="11:12" ht="15" customHeight="1">
      <c r="K30666" s="1715"/>
      <c r="L30666" s="1715"/>
    </row>
    <row r="30667" spans="11:12" ht="15" customHeight="1">
      <c r="K30667" s="1715"/>
      <c r="L30667" s="1715"/>
    </row>
    <row r="30668" spans="11:12" ht="15" customHeight="1">
      <c r="K30668" s="1715"/>
      <c r="L30668" s="1715"/>
    </row>
    <row r="30669" spans="11:12" ht="15" customHeight="1">
      <c r="K30669" s="1715"/>
      <c r="L30669" s="1715"/>
    </row>
    <row r="30670" spans="11:12" ht="15" customHeight="1">
      <c r="K30670" s="1715"/>
      <c r="L30670" s="1715"/>
    </row>
    <row r="30671" spans="11:12" ht="15" customHeight="1">
      <c r="K30671" s="1715"/>
      <c r="L30671" s="1715"/>
    </row>
    <row r="30672" spans="11:12" ht="15" customHeight="1">
      <c r="K30672" s="1715"/>
      <c r="L30672" s="1715"/>
    </row>
    <row r="30673" spans="11:12" ht="15" customHeight="1">
      <c r="K30673" s="1715"/>
      <c r="L30673" s="1715"/>
    </row>
    <row r="30674" spans="11:12" ht="15" customHeight="1">
      <c r="K30674" s="1715"/>
      <c r="L30674" s="1715"/>
    </row>
    <row r="30675" spans="11:12" ht="15" customHeight="1">
      <c r="K30675" s="1715"/>
      <c r="L30675" s="1715"/>
    </row>
    <row r="30676" spans="11:12" ht="15" customHeight="1">
      <c r="K30676" s="1715"/>
      <c r="L30676" s="1715"/>
    </row>
    <row r="30677" spans="11:12" ht="15" customHeight="1">
      <c r="K30677" s="1715"/>
      <c r="L30677" s="1715"/>
    </row>
    <row r="30678" spans="11:12" ht="15" customHeight="1">
      <c r="K30678" s="1715"/>
      <c r="L30678" s="1715"/>
    </row>
    <row r="30679" spans="11:12" ht="15" customHeight="1">
      <c r="K30679" s="1715"/>
      <c r="L30679" s="1715"/>
    </row>
    <row r="30680" spans="11:12" ht="15" customHeight="1">
      <c r="K30680" s="1715"/>
      <c r="L30680" s="1715"/>
    </row>
    <row r="30681" spans="11:12" ht="15" customHeight="1">
      <c r="K30681" s="1715"/>
      <c r="L30681" s="1715"/>
    </row>
    <row r="30682" spans="11:12" ht="15" customHeight="1">
      <c r="K30682" s="1715"/>
      <c r="L30682" s="1715"/>
    </row>
    <row r="30683" spans="11:12" ht="15" customHeight="1">
      <c r="K30683" s="1715"/>
      <c r="L30683" s="1715"/>
    </row>
    <row r="30684" spans="11:12" ht="15" customHeight="1">
      <c r="K30684" s="1715"/>
      <c r="L30684" s="1715"/>
    </row>
    <row r="30685" spans="11:12" ht="15" customHeight="1">
      <c r="K30685" s="1715"/>
      <c r="L30685" s="1715"/>
    </row>
    <row r="30686" spans="11:12" ht="15" customHeight="1">
      <c r="K30686" s="1715"/>
      <c r="L30686" s="1715"/>
    </row>
    <row r="30687" spans="11:12" ht="15" customHeight="1">
      <c r="K30687" s="1715"/>
      <c r="L30687" s="1715"/>
    </row>
    <row r="30688" spans="11:12" ht="15" customHeight="1">
      <c r="K30688" s="1715"/>
      <c r="L30688" s="1715"/>
    </row>
    <row r="30689" spans="11:12" ht="15" customHeight="1">
      <c r="K30689" s="1715"/>
      <c r="L30689" s="1715"/>
    </row>
    <row r="30690" spans="11:12" ht="15" customHeight="1">
      <c r="K30690" s="1715"/>
      <c r="L30690" s="1715"/>
    </row>
    <row r="30691" spans="11:12" ht="15" customHeight="1">
      <c r="K30691" s="1715"/>
      <c r="L30691" s="1715"/>
    </row>
    <row r="30692" spans="11:12" ht="15" customHeight="1">
      <c r="K30692" s="1715"/>
      <c r="L30692" s="1715"/>
    </row>
    <row r="30693" spans="11:12" ht="15" customHeight="1">
      <c r="K30693" s="1715"/>
      <c r="L30693" s="1715"/>
    </row>
    <row r="30694" spans="11:12" ht="15" customHeight="1">
      <c r="K30694" s="1715"/>
      <c r="L30694" s="1715"/>
    </row>
    <row r="30695" spans="11:12" ht="15" customHeight="1">
      <c r="K30695" s="1715"/>
      <c r="L30695" s="1715"/>
    </row>
    <row r="30696" spans="11:12" ht="15" customHeight="1">
      <c r="K30696" s="1715"/>
      <c r="L30696" s="1715"/>
    </row>
    <row r="30697" spans="11:12" ht="15" customHeight="1">
      <c r="K30697" s="1715"/>
      <c r="L30697" s="1715"/>
    </row>
    <row r="30698" spans="11:12" ht="15" customHeight="1">
      <c r="K30698" s="1715"/>
      <c r="L30698" s="1715"/>
    </row>
    <row r="30699" spans="11:12" ht="15" customHeight="1">
      <c r="K30699" s="1715"/>
      <c r="L30699" s="1715"/>
    </row>
    <row r="30700" spans="11:12" ht="15" customHeight="1">
      <c r="K30700" s="1715"/>
      <c r="L30700" s="1715"/>
    </row>
    <row r="30701" spans="11:12" ht="15" customHeight="1">
      <c r="K30701" s="1715"/>
      <c r="L30701" s="1715"/>
    </row>
    <row r="30702" spans="11:12" ht="15" customHeight="1">
      <c r="K30702" s="1715"/>
      <c r="L30702" s="1715"/>
    </row>
    <row r="30703" spans="11:12" ht="15" customHeight="1">
      <c r="K30703" s="1715"/>
      <c r="L30703" s="1715"/>
    </row>
    <row r="30704" spans="11:12" ht="15" customHeight="1">
      <c r="K30704" s="1715"/>
      <c r="L30704" s="1715"/>
    </row>
    <row r="30705" spans="11:12" ht="15" customHeight="1">
      <c r="K30705" s="1715"/>
      <c r="L30705" s="1715"/>
    </row>
    <row r="30706" spans="11:12" ht="15" customHeight="1">
      <c r="K30706" s="1715"/>
      <c r="L30706" s="1715"/>
    </row>
    <row r="30707" spans="11:12" ht="15" customHeight="1">
      <c r="K30707" s="1715"/>
      <c r="L30707" s="1715"/>
    </row>
    <row r="30708" spans="11:12" ht="15" customHeight="1">
      <c r="K30708" s="1715"/>
      <c r="L30708" s="1715"/>
    </row>
    <row r="30709" spans="11:12" ht="15" customHeight="1">
      <c r="K30709" s="1715"/>
      <c r="L30709" s="1715"/>
    </row>
    <row r="30710" spans="11:12" ht="15" customHeight="1">
      <c r="K30710" s="1715"/>
      <c r="L30710" s="1715"/>
    </row>
    <row r="30711" spans="11:12" ht="15" customHeight="1">
      <c r="K30711" s="1715"/>
      <c r="L30711" s="1715"/>
    </row>
    <row r="30712" spans="11:12" ht="15" customHeight="1">
      <c r="K30712" s="1715"/>
      <c r="L30712" s="1715"/>
    </row>
    <row r="30713" spans="11:12" ht="15" customHeight="1">
      <c r="K30713" s="1715"/>
      <c r="L30713" s="1715"/>
    </row>
    <row r="30714" spans="11:12" ht="15" customHeight="1">
      <c r="K30714" s="1715"/>
      <c r="L30714" s="1715"/>
    </row>
    <row r="30715" spans="11:12" ht="15" customHeight="1">
      <c r="K30715" s="1715"/>
      <c r="L30715" s="1715"/>
    </row>
    <row r="30716" spans="11:12" ht="15" customHeight="1">
      <c r="K30716" s="1715"/>
      <c r="L30716" s="1715"/>
    </row>
    <row r="30717" spans="11:12" ht="15" customHeight="1">
      <c r="K30717" s="1715"/>
      <c r="L30717" s="1715"/>
    </row>
    <row r="30718" spans="11:12" ht="15" customHeight="1">
      <c r="K30718" s="1715"/>
      <c r="L30718" s="1715"/>
    </row>
    <row r="30719" spans="11:12" ht="15" customHeight="1">
      <c r="K30719" s="1715"/>
      <c r="L30719" s="1715"/>
    </row>
    <row r="30720" spans="11:12" ht="15" customHeight="1">
      <c r="K30720" s="1715"/>
      <c r="L30720" s="1715"/>
    </row>
    <row r="30721" spans="11:12" ht="15" customHeight="1">
      <c r="K30721" s="1715"/>
      <c r="L30721" s="1715"/>
    </row>
    <row r="30722" spans="11:12" ht="15" customHeight="1">
      <c r="K30722" s="1715"/>
      <c r="L30722" s="1715"/>
    </row>
    <row r="30723" spans="11:12" ht="15" customHeight="1">
      <c r="K30723" s="1715"/>
      <c r="L30723" s="1715"/>
    </row>
    <row r="30724" spans="11:12" ht="15" customHeight="1">
      <c r="K30724" s="1715"/>
      <c r="L30724" s="1715"/>
    </row>
    <row r="30725" spans="11:12" ht="15" customHeight="1">
      <c r="K30725" s="1715"/>
      <c r="L30725" s="1715"/>
    </row>
    <row r="30726" spans="11:12" ht="15" customHeight="1">
      <c r="K30726" s="1715"/>
      <c r="L30726" s="1715"/>
    </row>
    <row r="30727" spans="11:12" ht="15" customHeight="1">
      <c r="K30727" s="1715"/>
      <c r="L30727" s="1715"/>
    </row>
    <row r="30728" spans="11:12" ht="15" customHeight="1">
      <c r="K30728" s="1715"/>
      <c r="L30728" s="1715"/>
    </row>
    <row r="30729" spans="11:12" ht="15" customHeight="1">
      <c r="K30729" s="1715"/>
      <c r="L30729" s="1715"/>
    </row>
    <row r="30730" spans="11:12" ht="15" customHeight="1">
      <c r="K30730" s="1715"/>
      <c r="L30730" s="1715"/>
    </row>
    <row r="30731" spans="11:12" ht="15" customHeight="1">
      <c r="K30731" s="1715"/>
      <c r="L30731" s="1715"/>
    </row>
    <row r="30732" spans="11:12" ht="15" customHeight="1">
      <c r="K30732" s="1715"/>
      <c r="L30732" s="1715"/>
    </row>
    <row r="30733" spans="11:12" ht="15" customHeight="1">
      <c r="K30733" s="1715"/>
      <c r="L30733" s="1715"/>
    </row>
    <row r="30734" spans="11:12" ht="15" customHeight="1">
      <c r="K30734" s="1715"/>
      <c r="L30734" s="1715"/>
    </row>
    <row r="30735" spans="11:12" ht="15" customHeight="1">
      <c r="K30735" s="1715"/>
      <c r="L30735" s="1715"/>
    </row>
    <row r="30736" spans="11:12" ht="15" customHeight="1">
      <c r="K30736" s="1715"/>
      <c r="L30736" s="1715"/>
    </row>
    <row r="30737" spans="11:12" ht="15" customHeight="1">
      <c r="K30737" s="1715"/>
      <c r="L30737" s="1715"/>
    </row>
    <row r="30738" spans="11:12" ht="15" customHeight="1">
      <c r="K30738" s="1715"/>
      <c r="L30738" s="1715"/>
    </row>
    <row r="30739" spans="11:12" ht="15" customHeight="1">
      <c r="K30739" s="1715"/>
      <c r="L30739" s="1715"/>
    </row>
    <row r="30740" spans="11:12" ht="15" customHeight="1">
      <c r="K30740" s="1715"/>
      <c r="L30740" s="1715"/>
    </row>
    <row r="30741" spans="11:12" ht="15" customHeight="1">
      <c r="K30741" s="1715"/>
      <c r="L30741" s="1715"/>
    </row>
    <row r="30742" spans="11:12" ht="15" customHeight="1">
      <c r="K30742" s="1715"/>
      <c r="L30742" s="1715"/>
    </row>
    <row r="30743" spans="11:12" ht="15" customHeight="1">
      <c r="K30743" s="1715"/>
      <c r="L30743" s="1715"/>
    </row>
    <row r="30744" spans="11:12" ht="15" customHeight="1">
      <c r="K30744" s="1715"/>
      <c r="L30744" s="1715"/>
    </row>
    <row r="30745" spans="11:12" ht="15" customHeight="1">
      <c r="K30745" s="1715"/>
      <c r="L30745" s="1715"/>
    </row>
    <row r="30746" spans="11:12" ht="15" customHeight="1">
      <c r="K30746" s="1715"/>
      <c r="L30746" s="1715"/>
    </row>
    <row r="30747" spans="11:12" ht="15" customHeight="1">
      <c r="K30747" s="1715"/>
      <c r="L30747" s="1715"/>
    </row>
    <row r="30748" spans="11:12" ht="15" customHeight="1">
      <c r="K30748" s="1715"/>
      <c r="L30748" s="1715"/>
    </row>
    <row r="30749" spans="11:12" ht="15" customHeight="1">
      <c r="K30749" s="1715"/>
      <c r="L30749" s="1715"/>
    </row>
    <row r="30750" spans="11:12" ht="15" customHeight="1">
      <c r="K30750" s="1715"/>
      <c r="L30750" s="1715"/>
    </row>
    <row r="30751" spans="11:12" ht="15" customHeight="1">
      <c r="K30751" s="1715"/>
      <c r="L30751" s="1715"/>
    </row>
    <row r="30752" spans="11:12" ht="15" customHeight="1">
      <c r="K30752" s="1715"/>
      <c r="L30752" s="1715"/>
    </row>
    <row r="30753" spans="11:12" ht="15" customHeight="1">
      <c r="K30753" s="1715"/>
      <c r="L30753" s="1715"/>
    </row>
    <row r="30754" spans="11:12" ht="15" customHeight="1">
      <c r="K30754" s="1715"/>
      <c r="L30754" s="1715"/>
    </row>
    <row r="30755" spans="11:12" ht="15" customHeight="1">
      <c r="K30755" s="1715"/>
      <c r="L30755" s="1715"/>
    </row>
    <row r="30756" spans="11:12" ht="15" customHeight="1">
      <c r="K30756" s="1715"/>
      <c r="L30756" s="1715"/>
    </row>
    <row r="30757" spans="11:12" ht="15" customHeight="1">
      <c r="K30757" s="1715"/>
      <c r="L30757" s="1715"/>
    </row>
    <row r="30758" spans="11:12" ht="15" customHeight="1">
      <c r="K30758" s="1715"/>
      <c r="L30758" s="1715"/>
    </row>
    <row r="30759" spans="11:12" ht="15" customHeight="1">
      <c r="K30759" s="1715"/>
      <c r="L30759" s="1715"/>
    </row>
    <row r="30760" spans="11:12" ht="15" customHeight="1">
      <c r="K30760" s="1715"/>
      <c r="L30760" s="1715"/>
    </row>
    <row r="30761" spans="11:12" ht="15" customHeight="1">
      <c r="K30761" s="1715"/>
      <c r="L30761" s="1715"/>
    </row>
    <row r="30762" spans="11:12" ht="15" customHeight="1">
      <c r="K30762" s="1715"/>
      <c r="L30762" s="1715"/>
    </row>
    <row r="30763" spans="11:12" ht="15" customHeight="1">
      <c r="K30763" s="1715"/>
      <c r="L30763" s="1715"/>
    </row>
    <row r="30764" spans="11:12" ht="15" customHeight="1">
      <c r="K30764" s="1715"/>
      <c r="L30764" s="1715"/>
    </row>
    <row r="30765" spans="11:12" ht="15" customHeight="1">
      <c r="K30765" s="1715"/>
      <c r="L30765" s="1715"/>
    </row>
    <row r="30766" spans="11:12" ht="15" customHeight="1">
      <c r="K30766" s="1715"/>
      <c r="L30766" s="1715"/>
    </row>
    <row r="30767" spans="11:12" ht="15" customHeight="1">
      <c r="K30767" s="1715"/>
      <c r="L30767" s="1715"/>
    </row>
    <row r="30768" spans="11:12" ht="15" customHeight="1">
      <c r="K30768" s="1715"/>
      <c r="L30768" s="1715"/>
    </row>
    <row r="30769" spans="11:12" ht="15" customHeight="1">
      <c r="K30769" s="1715"/>
      <c r="L30769" s="1715"/>
    </row>
    <row r="30770" spans="11:12" ht="15" customHeight="1">
      <c r="K30770" s="1715"/>
      <c r="L30770" s="1715"/>
    </row>
    <row r="30771" spans="11:12" ht="15" customHeight="1">
      <c r="K30771" s="1715"/>
      <c r="L30771" s="1715"/>
    </row>
    <row r="30772" spans="11:12" ht="15" customHeight="1">
      <c r="K30772" s="1715"/>
      <c r="L30772" s="1715"/>
    </row>
    <row r="30773" spans="11:12" ht="15" customHeight="1">
      <c r="K30773" s="1715"/>
      <c r="L30773" s="1715"/>
    </row>
    <row r="30774" spans="11:12" ht="15" customHeight="1">
      <c r="K30774" s="1715"/>
      <c r="L30774" s="1715"/>
    </row>
    <row r="30775" spans="11:12" ht="15" customHeight="1">
      <c r="K30775" s="1715"/>
      <c r="L30775" s="1715"/>
    </row>
    <row r="30776" spans="11:12" ht="15" customHeight="1">
      <c r="K30776" s="1715"/>
      <c r="L30776" s="1715"/>
    </row>
    <row r="30777" spans="11:12" ht="15" customHeight="1">
      <c r="K30777" s="1715"/>
      <c r="L30777" s="1715"/>
    </row>
    <row r="30778" spans="11:12" ht="15" customHeight="1">
      <c r="K30778" s="1715"/>
      <c r="L30778" s="1715"/>
    </row>
    <row r="30779" spans="11:12" ht="15" customHeight="1">
      <c r="K30779" s="1715"/>
      <c r="L30779" s="1715"/>
    </row>
    <row r="30780" spans="11:12" ht="15" customHeight="1">
      <c r="K30780" s="1715"/>
      <c r="L30780" s="1715"/>
    </row>
    <row r="30781" spans="11:12" ht="15" customHeight="1">
      <c r="K30781" s="1715"/>
      <c r="L30781" s="1715"/>
    </row>
    <row r="30782" spans="11:12" ht="15" customHeight="1">
      <c r="K30782" s="1715"/>
      <c r="L30782" s="1715"/>
    </row>
    <row r="30783" spans="11:12" ht="15" customHeight="1">
      <c r="K30783" s="1715"/>
      <c r="L30783" s="1715"/>
    </row>
    <row r="30784" spans="11:12" ht="15" customHeight="1">
      <c r="K30784" s="1715"/>
      <c r="L30784" s="1715"/>
    </row>
    <row r="30785" spans="11:12" ht="15" customHeight="1">
      <c r="K30785" s="1715"/>
      <c r="L30785" s="1715"/>
    </row>
    <row r="30786" spans="11:12" ht="15" customHeight="1">
      <c r="K30786" s="1715"/>
      <c r="L30786" s="1715"/>
    </row>
    <row r="30787" spans="11:12" ht="15" customHeight="1">
      <c r="K30787" s="1715"/>
      <c r="L30787" s="1715"/>
    </row>
    <row r="30788" spans="11:12" ht="15" customHeight="1">
      <c r="K30788" s="1715"/>
      <c r="L30788" s="1715"/>
    </row>
    <row r="30789" spans="11:12" ht="15" customHeight="1">
      <c r="K30789" s="1715"/>
      <c r="L30789" s="1715"/>
    </row>
    <row r="30790" spans="11:12" ht="15" customHeight="1">
      <c r="K30790" s="1715"/>
      <c r="L30790" s="1715"/>
    </row>
    <row r="30791" spans="11:12" ht="15" customHeight="1">
      <c r="K30791" s="1715"/>
      <c r="L30791" s="1715"/>
    </row>
    <row r="30792" spans="11:12" ht="15" customHeight="1">
      <c r="K30792" s="1715"/>
      <c r="L30792" s="1715"/>
    </row>
    <row r="30793" spans="11:12" ht="15" customHeight="1">
      <c r="K30793" s="1715"/>
      <c r="L30793" s="1715"/>
    </row>
    <row r="30794" spans="11:12" ht="15" customHeight="1">
      <c r="K30794" s="1715"/>
      <c r="L30794" s="1715"/>
    </row>
    <row r="30795" spans="11:12" ht="15" customHeight="1">
      <c r="K30795" s="1715"/>
      <c r="L30795" s="1715"/>
    </row>
    <row r="30796" spans="11:12" ht="15" customHeight="1">
      <c r="K30796" s="1715"/>
      <c r="L30796" s="1715"/>
    </row>
    <row r="30797" spans="11:12" ht="15" customHeight="1">
      <c r="K30797" s="1715"/>
      <c r="L30797" s="1715"/>
    </row>
    <row r="30798" spans="11:12" ht="15" customHeight="1">
      <c r="K30798" s="1715"/>
      <c r="L30798" s="1715"/>
    </row>
    <row r="30799" spans="11:12" ht="15" customHeight="1">
      <c r="K30799" s="1715"/>
      <c r="L30799" s="1715"/>
    </row>
    <row r="30800" spans="11:12" ht="15" customHeight="1">
      <c r="K30800" s="1715"/>
      <c r="L30800" s="1715"/>
    </row>
    <row r="30801" spans="11:12" ht="15" customHeight="1">
      <c r="K30801" s="1715"/>
      <c r="L30801" s="1715"/>
    </row>
    <row r="30802" spans="11:12" ht="15" customHeight="1">
      <c r="K30802" s="1715"/>
      <c r="L30802" s="1715"/>
    </row>
    <row r="30803" spans="11:12" ht="15" customHeight="1">
      <c r="K30803" s="1715"/>
      <c r="L30803" s="1715"/>
    </row>
    <row r="30804" spans="11:12" ht="15" customHeight="1">
      <c r="K30804" s="1715"/>
      <c r="L30804" s="1715"/>
    </row>
    <row r="30805" spans="11:12" ht="15" customHeight="1">
      <c r="K30805" s="1715"/>
      <c r="L30805" s="1715"/>
    </row>
    <row r="30806" spans="11:12" ht="15" customHeight="1">
      <c r="K30806" s="1715"/>
      <c r="L30806" s="1715"/>
    </row>
    <row r="30807" spans="11:12" ht="15" customHeight="1">
      <c r="K30807" s="1715"/>
      <c r="L30807" s="1715"/>
    </row>
    <row r="30808" spans="11:12" ht="15" customHeight="1">
      <c r="K30808" s="1715"/>
      <c r="L30808" s="1715"/>
    </row>
    <row r="30809" spans="11:12" ht="15" customHeight="1">
      <c r="K30809" s="1715"/>
      <c r="L30809" s="1715"/>
    </row>
    <row r="30810" spans="11:12" ht="15" customHeight="1">
      <c r="K30810" s="1715"/>
      <c r="L30810" s="1715"/>
    </row>
    <row r="30811" spans="11:12" ht="15" customHeight="1">
      <c r="K30811" s="1715"/>
      <c r="L30811" s="1715"/>
    </row>
    <row r="30812" spans="11:12" ht="15" customHeight="1">
      <c r="K30812" s="1715"/>
      <c r="L30812" s="1715"/>
    </row>
    <row r="30813" spans="11:12" ht="15" customHeight="1">
      <c r="K30813" s="1715"/>
      <c r="L30813" s="1715"/>
    </row>
    <row r="30814" spans="11:12" ht="15" customHeight="1">
      <c r="K30814" s="1715"/>
      <c r="L30814" s="1715"/>
    </row>
    <row r="30815" spans="11:12" ht="15" customHeight="1">
      <c r="K30815" s="1715"/>
      <c r="L30815" s="1715"/>
    </row>
    <row r="30816" spans="11:12" ht="15" customHeight="1">
      <c r="K30816" s="1715"/>
      <c r="L30816" s="1715"/>
    </row>
    <row r="30817" spans="11:12" ht="15" customHeight="1">
      <c r="K30817" s="1715"/>
      <c r="L30817" s="1715"/>
    </row>
    <row r="30818" spans="11:12" ht="15" customHeight="1">
      <c r="K30818" s="1715"/>
      <c r="L30818" s="1715"/>
    </row>
    <row r="30819" spans="11:12" ht="15" customHeight="1">
      <c r="K30819" s="1715"/>
      <c r="L30819" s="1715"/>
    </row>
    <row r="30820" spans="11:12" ht="15" customHeight="1">
      <c r="K30820" s="1715"/>
      <c r="L30820" s="1715"/>
    </row>
    <row r="30821" spans="11:12" ht="15" customHeight="1">
      <c r="K30821" s="1715"/>
      <c r="L30821" s="1715"/>
    </row>
    <row r="30822" spans="11:12" ht="15" customHeight="1">
      <c r="K30822" s="1715"/>
      <c r="L30822" s="1715"/>
    </row>
    <row r="30823" spans="11:12" ht="15" customHeight="1">
      <c r="K30823" s="1715"/>
      <c r="L30823" s="1715"/>
    </row>
    <row r="30824" spans="11:12" ht="15" customHeight="1">
      <c r="K30824" s="1715"/>
      <c r="L30824" s="1715"/>
    </row>
    <row r="30825" spans="11:12" ht="15" customHeight="1">
      <c r="K30825" s="1715"/>
      <c r="L30825" s="1715"/>
    </row>
    <row r="30826" spans="11:12" ht="15" customHeight="1">
      <c r="K30826" s="1715"/>
      <c r="L30826" s="1715"/>
    </row>
    <row r="30827" spans="11:12" ht="15" customHeight="1">
      <c r="K30827" s="1715"/>
      <c r="L30827" s="1715"/>
    </row>
    <row r="30828" spans="11:12" ht="15" customHeight="1">
      <c r="K30828" s="1715"/>
      <c r="L30828" s="1715"/>
    </row>
    <row r="30829" spans="11:12" ht="15" customHeight="1">
      <c r="K30829" s="1715"/>
      <c r="L30829" s="1715"/>
    </row>
    <row r="30830" spans="11:12" ht="15" customHeight="1">
      <c r="K30830" s="1715"/>
      <c r="L30830" s="1715"/>
    </row>
    <row r="30831" spans="11:12" ht="15" customHeight="1">
      <c r="K30831" s="1715"/>
      <c r="L30831" s="1715"/>
    </row>
    <row r="30832" spans="11:12" ht="15" customHeight="1">
      <c r="K30832" s="1715"/>
      <c r="L30832" s="1715"/>
    </row>
    <row r="30833" spans="11:12" ht="15" customHeight="1">
      <c r="K30833" s="1715"/>
      <c r="L30833" s="1715"/>
    </row>
    <row r="30834" spans="11:12" ht="15" customHeight="1">
      <c r="K30834" s="1715"/>
      <c r="L30834" s="1715"/>
    </row>
    <row r="30835" spans="11:12" ht="15" customHeight="1">
      <c r="K30835" s="1715"/>
      <c r="L30835" s="1715"/>
    </row>
    <row r="30836" spans="11:12" ht="15" customHeight="1">
      <c r="K30836" s="1715"/>
      <c r="L30836" s="1715"/>
    </row>
    <row r="30837" spans="11:12" ht="15" customHeight="1">
      <c r="K30837" s="1715"/>
      <c r="L30837" s="1715"/>
    </row>
    <row r="30838" spans="11:12" ht="15" customHeight="1">
      <c r="K30838" s="1715"/>
      <c r="L30838" s="1715"/>
    </row>
    <row r="30839" spans="11:12" ht="15" customHeight="1">
      <c r="K30839" s="1715"/>
      <c r="L30839" s="1715"/>
    </row>
    <row r="30840" spans="11:12" ht="15" customHeight="1">
      <c r="K30840" s="1715"/>
      <c r="L30840" s="1715"/>
    </row>
    <row r="30841" spans="11:12" ht="15" customHeight="1">
      <c r="K30841" s="1715"/>
      <c r="L30841" s="1715"/>
    </row>
    <row r="30842" spans="11:12" ht="15" customHeight="1">
      <c r="K30842" s="1715"/>
      <c r="L30842" s="1715"/>
    </row>
    <row r="30843" spans="11:12" ht="15" customHeight="1">
      <c r="K30843" s="1715"/>
      <c r="L30843" s="1715"/>
    </row>
    <row r="30844" spans="11:12" ht="15" customHeight="1">
      <c r="K30844" s="1715"/>
      <c r="L30844" s="1715"/>
    </row>
    <row r="30845" spans="11:12" ht="15" customHeight="1">
      <c r="K30845" s="1715"/>
      <c r="L30845" s="1715"/>
    </row>
    <row r="30846" spans="11:12" ht="15" customHeight="1">
      <c r="K30846" s="1715"/>
      <c r="L30846" s="1715"/>
    </row>
    <row r="30847" spans="11:12" ht="15" customHeight="1">
      <c r="K30847" s="1715"/>
      <c r="L30847" s="1715"/>
    </row>
    <row r="30848" spans="11:12" ht="15" customHeight="1">
      <c r="K30848" s="1715"/>
      <c r="L30848" s="1715"/>
    </row>
    <row r="30849" spans="11:12" ht="15" customHeight="1">
      <c r="K30849" s="1715"/>
      <c r="L30849" s="1715"/>
    </row>
    <row r="30850" spans="11:12" ht="15" customHeight="1">
      <c r="K30850" s="1715"/>
      <c r="L30850" s="1715"/>
    </row>
    <row r="30851" spans="11:12" ht="15" customHeight="1">
      <c r="K30851" s="1715"/>
      <c r="L30851" s="1715"/>
    </row>
    <row r="30852" spans="11:12" ht="15" customHeight="1">
      <c r="K30852" s="1715"/>
      <c r="L30852" s="1715"/>
    </row>
    <row r="30853" spans="11:12" ht="15" customHeight="1">
      <c r="K30853" s="1715"/>
      <c r="L30853" s="1715"/>
    </row>
    <row r="30854" spans="11:12" ht="15" customHeight="1">
      <c r="K30854" s="1715"/>
      <c r="L30854" s="1715"/>
    </row>
    <row r="30855" spans="11:12" ht="15" customHeight="1">
      <c r="K30855" s="1715"/>
      <c r="L30855" s="1715"/>
    </row>
    <row r="30856" spans="11:12" ht="15" customHeight="1">
      <c r="K30856" s="1715"/>
      <c r="L30856" s="1715"/>
    </row>
    <row r="30857" spans="11:12" ht="15" customHeight="1">
      <c r="K30857" s="1715"/>
      <c r="L30857" s="1715"/>
    </row>
    <row r="30858" spans="11:12" ht="15" customHeight="1">
      <c r="K30858" s="1715"/>
      <c r="L30858" s="1715"/>
    </row>
    <row r="30859" spans="11:12" ht="15" customHeight="1">
      <c r="K30859" s="1715"/>
      <c r="L30859" s="1715"/>
    </row>
    <row r="30860" spans="11:12" ht="15" customHeight="1">
      <c r="K30860" s="1715"/>
      <c r="L30860" s="1715"/>
    </row>
    <row r="30861" spans="11:12" ht="15" customHeight="1">
      <c r="K30861" s="1715"/>
      <c r="L30861" s="1715"/>
    </row>
    <row r="30862" spans="11:12" ht="15" customHeight="1">
      <c r="K30862" s="1715"/>
      <c r="L30862" s="1715"/>
    </row>
    <row r="30863" spans="11:12" ht="15" customHeight="1">
      <c r="K30863" s="1715"/>
      <c r="L30863" s="1715"/>
    </row>
    <row r="30864" spans="11:12" ht="15" customHeight="1">
      <c r="K30864" s="1715"/>
      <c r="L30864" s="1715"/>
    </row>
    <row r="30865" spans="11:12" ht="15" customHeight="1">
      <c r="K30865" s="1715"/>
      <c r="L30865" s="1715"/>
    </row>
    <row r="30866" spans="11:12" ht="15" customHeight="1">
      <c r="K30866" s="1715"/>
      <c r="L30866" s="1715"/>
    </row>
    <row r="30867" spans="11:12" ht="15" customHeight="1">
      <c r="K30867" s="1715"/>
      <c r="L30867" s="1715"/>
    </row>
    <row r="30868" spans="11:12" ht="15" customHeight="1">
      <c r="K30868" s="1715"/>
      <c r="L30868" s="1715"/>
    </row>
    <row r="30869" spans="11:12" ht="15" customHeight="1">
      <c r="K30869" s="1715"/>
      <c r="L30869" s="1715"/>
    </row>
    <row r="30870" spans="11:12" ht="15" customHeight="1">
      <c r="K30870" s="1715"/>
      <c r="L30870" s="1715"/>
    </row>
    <row r="30871" spans="11:12" ht="15" customHeight="1">
      <c r="K30871" s="1715"/>
      <c r="L30871" s="1715"/>
    </row>
    <row r="30872" spans="11:12" ht="15" customHeight="1">
      <c r="K30872" s="1715"/>
      <c r="L30872" s="1715"/>
    </row>
    <row r="30873" spans="11:12" ht="15" customHeight="1">
      <c r="K30873" s="1715"/>
      <c r="L30873" s="1715"/>
    </row>
    <row r="30874" spans="11:12" ht="15" customHeight="1">
      <c r="K30874" s="1715"/>
      <c r="L30874" s="1715"/>
    </row>
    <row r="30875" spans="11:12" ht="15" customHeight="1">
      <c r="K30875" s="1715"/>
      <c r="L30875" s="1715"/>
    </row>
    <row r="30876" spans="11:12" ht="15" customHeight="1">
      <c r="K30876" s="1715"/>
      <c r="L30876" s="1715"/>
    </row>
    <row r="30877" spans="11:12" ht="15" customHeight="1">
      <c r="K30877" s="1715"/>
      <c r="L30877" s="1715"/>
    </row>
    <row r="30878" spans="11:12" ht="15" customHeight="1">
      <c r="K30878" s="1715"/>
      <c r="L30878" s="1715"/>
    </row>
    <row r="30879" spans="11:12" ht="15" customHeight="1">
      <c r="K30879" s="1715"/>
      <c r="L30879" s="1715"/>
    </row>
    <row r="30880" spans="11:12" ht="15" customHeight="1">
      <c r="K30880" s="1715"/>
      <c r="L30880" s="1715"/>
    </row>
    <row r="30881" spans="11:12" ht="15" customHeight="1">
      <c r="K30881" s="1715"/>
      <c r="L30881" s="1715"/>
    </row>
    <row r="30882" spans="11:12" ht="15" customHeight="1">
      <c r="K30882" s="1715"/>
      <c r="L30882" s="1715"/>
    </row>
    <row r="30883" spans="11:12" ht="15" customHeight="1">
      <c r="K30883" s="1715"/>
      <c r="L30883" s="1715"/>
    </row>
    <row r="30884" spans="11:12" ht="15" customHeight="1">
      <c r="K30884" s="1715"/>
      <c r="L30884" s="1715"/>
    </row>
    <row r="30885" spans="11:12" ht="15" customHeight="1">
      <c r="K30885" s="1715"/>
      <c r="L30885" s="1715"/>
    </row>
    <row r="30886" spans="11:12" ht="15" customHeight="1">
      <c r="K30886" s="1715"/>
      <c r="L30886" s="1715"/>
    </row>
    <row r="30887" spans="11:12" ht="15" customHeight="1">
      <c r="K30887" s="1715"/>
      <c r="L30887" s="1715"/>
    </row>
    <row r="30888" spans="11:12" ht="15" customHeight="1">
      <c r="K30888" s="1715"/>
      <c r="L30888" s="1715"/>
    </row>
    <row r="30889" spans="11:12" ht="15" customHeight="1">
      <c r="K30889" s="1715"/>
      <c r="L30889" s="1715"/>
    </row>
    <row r="30890" spans="11:12" ht="15" customHeight="1">
      <c r="K30890" s="1715"/>
      <c r="L30890" s="1715"/>
    </row>
    <row r="30891" spans="11:12" ht="15" customHeight="1">
      <c r="K30891" s="1715"/>
      <c r="L30891" s="1715"/>
    </row>
    <row r="30892" spans="11:12" ht="15" customHeight="1">
      <c r="K30892" s="1715"/>
      <c r="L30892" s="1715"/>
    </row>
    <row r="30893" spans="11:12" ht="15" customHeight="1">
      <c r="K30893" s="1715"/>
      <c r="L30893" s="1715"/>
    </row>
    <row r="30894" spans="11:12" ht="15" customHeight="1">
      <c r="K30894" s="1715"/>
      <c r="L30894" s="1715"/>
    </row>
    <row r="30895" spans="11:12" ht="15" customHeight="1">
      <c r="K30895" s="1715"/>
      <c r="L30895" s="1715"/>
    </row>
    <row r="30896" spans="11:12" ht="15" customHeight="1">
      <c r="K30896" s="1715"/>
      <c r="L30896" s="1715"/>
    </row>
    <row r="30897" spans="11:12" ht="15" customHeight="1">
      <c r="K30897" s="1715"/>
      <c r="L30897" s="1715"/>
    </row>
    <row r="30898" spans="11:12" ht="15" customHeight="1">
      <c r="K30898" s="1715"/>
      <c r="L30898" s="1715"/>
    </row>
    <row r="30899" spans="11:12" ht="15" customHeight="1">
      <c r="K30899" s="1715"/>
      <c r="L30899" s="1715"/>
    </row>
    <row r="30900" spans="11:12" ht="15" customHeight="1">
      <c r="K30900" s="1715"/>
      <c r="L30900" s="1715"/>
    </row>
    <row r="30901" spans="11:12" ht="15" customHeight="1">
      <c r="K30901" s="1715"/>
      <c r="L30901" s="1715"/>
    </row>
    <row r="30902" spans="11:12" ht="15" customHeight="1">
      <c r="K30902" s="1715"/>
      <c r="L30902" s="1715"/>
    </row>
    <row r="30903" spans="11:12" ht="15" customHeight="1">
      <c r="K30903" s="1715"/>
      <c r="L30903" s="1715"/>
    </row>
    <row r="30904" spans="11:12" ht="15" customHeight="1">
      <c r="K30904" s="1715"/>
      <c r="L30904" s="1715"/>
    </row>
    <row r="30905" spans="11:12" ht="15" customHeight="1">
      <c r="K30905" s="1715"/>
      <c r="L30905" s="1715"/>
    </row>
    <row r="30906" spans="11:12" ht="15" customHeight="1">
      <c r="K30906" s="1715"/>
      <c r="L30906" s="1715"/>
    </row>
    <row r="30907" spans="11:12" ht="15" customHeight="1">
      <c r="K30907" s="1715"/>
      <c r="L30907" s="1715"/>
    </row>
    <row r="30908" spans="11:12" ht="15" customHeight="1">
      <c r="K30908" s="1715"/>
      <c r="L30908" s="1715"/>
    </row>
    <row r="30909" spans="11:12" ht="15" customHeight="1">
      <c r="K30909" s="1715"/>
      <c r="L30909" s="1715"/>
    </row>
    <row r="30910" spans="11:12" ht="15" customHeight="1">
      <c r="K30910" s="1715"/>
      <c r="L30910" s="1715"/>
    </row>
    <row r="30911" spans="11:12" ht="15" customHeight="1">
      <c r="K30911" s="1715"/>
      <c r="L30911" s="1715"/>
    </row>
    <row r="30912" spans="11:12" ht="15" customHeight="1">
      <c r="K30912" s="1715"/>
      <c r="L30912" s="1715"/>
    </row>
    <row r="30913" spans="11:12" ht="15" customHeight="1">
      <c r="K30913" s="1715"/>
      <c r="L30913" s="1715"/>
    </row>
    <row r="30914" spans="11:12" ht="15" customHeight="1">
      <c r="K30914" s="1715"/>
      <c r="L30914" s="1715"/>
    </row>
    <row r="30915" spans="11:12" ht="15" customHeight="1">
      <c r="K30915" s="1715"/>
      <c r="L30915" s="1715"/>
    </row>
    <row r="30916" spans="11:12" ht="15" customHeight="1">
      <c r="K30916" s="1715"/>
      <c r="L30916" s="1715"/>
    </row>
    <row r="30917" spans="11:12" ht="15" customHeight="1">
      <c r="K30917" s="1715"/>
      <c r="L30917" s="1715"/>
    </row>
    <row r="30918" spans="11:12" ht="15" customHeight="1">
      <c r="K30918" s="1715"/>
      <c r="L30918" s="1715"/>
    </row>
    <row r="30919" spans="11:12" ht="15" customHeight="1">
      <c r="K30919" s="1715"/>
      <c r="L30919" s="1715"/>
    </row>
    <row r="30920" spans="11:12" ht="15" customHeight="1">
      <c r="K30920" s="1715"/>
      <c r="L30920" s="1715"/>
    </row>
    <row r="30921" spans="11:12" ht="15" customHeight="1">
      <c r="K30921" s="1715"/>
      <c r="L30921" s="1715"/>
    </row>
    <row r="30922" spans="11:12" ht="15" customHeight="1">
      <c r="K30922" s="1715"/>
      <c r="L30922" s="1715"/>
    </row>
    <row r="30923" spans="11:12" ht="15" customHeight="1">
      <c r="K30923" s="1715"/>
      <c r="L30923" s="1715"/>
    </row>
    <row r="30924" spans="11:12" ht="15" customHeight="1">
      <c r="K30924" s="1715"/>
      <c r="L30924" s="1715"/>
    </row>
    <row r="30925" spans="11:12" ht="15" customHeight="1">
      <c r="K30925" s="1715"/>
      <c r="L30925" s="1715"/>
    </row>
    <row r="30926" spans="11:12" ht="15" customHeight="1">
      <c r="K30926" s="1715"/>
      <c r="L30926" s="1715"/>
    </row>
    <row r="30927" spans="11:12" ht="15" customHeight="1">
      <c r="K30927" s="1715"/>
      <c r="L30927" s="1715"/>
    </row>
    <row r="30928" spans="11:12" ht="15" customHeight="1">
      <c r="K30928" s="1715"/>
      <c r="L30928" s="1715"/>
    </row>
    <row r="30929" spans="11:12" ht="15" customHeight="1">
      <c r="K30929" s="1715"/>
      <c r="L30929" s="1715"/>
    </row>
    <row r="30930" spans="11:12" ht="15" customHeight="1">
      <c r="K30930" s="1715"/>
      <c r="L30930" s="1715"/>
    </row>
    <row r="30931" spans="11:12" ht="15" customHeight="1">
      <c r="K30931" s="1715"/>
      <c r="L30931" s="1715"/>
    </row>
    <row r="30932" spans="11:12" ht="15" customHeight="1">
      <c r="K30932" s="1715"/>
      <c r="L30932" s="1715"/>
    </row>
    <row r="30933" spans="11:12" ht="15" customHeight="1">
      <c r="K30933" s="1715"/>
      <c r="L30933" s="1715"/>
    </row>
    <row r="30934" spans="11:12" ht="15" customHeight="1">
      <c r="K30934" s="1715"/>
      <c r="L30934" s="1715"/>
    </row>
    <row r="30935" spans="11:12" ht="15" customHeight="1">
      <c r="K30935" s="1715"/>
      <c r="L30935" s="1715"/>
    </row>
    <row r="30936" spans="11:12" ht="15" customHeight="1">
      <c r="K30936" s="1715"/>
      <c r="L30936" s="1715"/>
    </row>
    <row r="30937" spans="11:12" ht="15" customHeight="1">
      <c r="K30937" s="1715"/>
      <c r="L30937" s="1715"/>
    </row>
    <row r="30938" spans="11:12" ht="15" customHeight="1">
      <c r="K30938" s="1715"/>
      <c r="L30938" s="1715"/>
    </row>
    <row r="30939" spans="11:12" ht="15" customHeight="1">
      <c r="K30939" s="1715"/>
      <c r="L30939" s="1715"/>
    </row>
    <row r="30940" spans="11:12" ht="15" customHeight="1">
      <c r="K30940" s="1715"/>
      <c r="L30940" s="1715"/>
    </row>
    <row r="30941" spans="11:12" ht="15" customHeight="1">
      <c r="K30941" s="1715"/>
      <c r="L30941" s="1715"/>
    </row>
    <row r="30942" spans="11:12" ht="15" customHeight="1">
      <c r="K30942" s="1715"/>
      <c r="L30942" s="1715"/>
    </row>
    <row r="30943" spans="11:12" ht="15" customHeight="1">
      <c r="K30943" s="1715"/>
      <c r="L30943" s="1715"/>
    </row>
    <row r="30944" spans="11:12" ht="15" customHeight="1">
      <c r="K30944" s="1715"/>
      <c r="L30944" s="1715"/>
    </row>
    <row r="30945" spans="11:12" ht="15" customHeight="1">
      <c r="K30945" s="1715"/>
      <c r="L30945" s="1715"/>
    </row>
    <row r="30946" spans="11:12" ht="15" customHeight="1">
      <c r="K30946" s="1715"/>
      <c r="L30946" s="1715"/>
    </row>
    <row r="30947" spans="11:12" ht="15" customHeight="1">
      <c r="K30947" s="1715"/>
      <c r="L30947" s="1715"/>
    </row>
    <row r="30948" spans="11:12" ht="15" customHeight="1">
      <c r="K30948" s="1715"/>
      <c r="L30948" s="1715"/>
    </row>
    <row r="30949" spans="11:12" ht="15" customHeight="1">
      <c r="K30949" s="1715"/>
      <c r="L30949" s="1715"/>
    </row>
    <row r="30950" spans="11:12" ht="15" customHeight="1">
      <c r="K30950" s="1715"/>
      <c r="L30950" s="1715"/>
    </row>
    <row r="30951" spans="11:12" ht="15" customHeight="1">
      <c r="K30951" s="1715"/>
      <c r="L30951" s="1715"/>
    </row>
    <row r="30952" spans="11:12" ht="15" customHeight="1">
      <c r="K30952" s="1715"/>
      <c r="L30952" s="1715"/>
    </row>
    <row r="30953" spans="11:12" ht="15" customHeight="1">
      <c r="K30953" s="1715"/>
      <c r="L30953" s="1715"/>
    </row>
    <row r="30954" spans="11:12" ht="15" customHeight="1">
      <c r="K30954" s="1715"/>
      <c r="L30954" s="1715"/>
    </row>
    <row r="30955" spans="11:12" ht="15" customHeight="1">
      <c r="K30955" s="1715"/>
      <c r="L30955" s="1715"/>
    </row>
    <row r="30956" spans="11:12" ht="15" customHeight="1">
      <c r="K30956" s="1715"/>
      <c r="L30956" s="1715"/>
    </row>
    <row r="30957" spans="11:12" ht="15" customHeight="1">
      <c r="K30957" s="1715"/>
      <c r="L30957" s="1715"/>
    </row>
    <row r="30958" spans="11:12" ht="15" customHeight="1">
      <c r="K30958" s="1715"/>
      <c r="L30958" s="1715"/>
    </row>
    <row r="30959" spans="11:12" ht="15" customHeight="1">
      <c r="K30959" s="1715"/>
      <c r="L30959" s="1715"/>
    </row>
    <row r="30960" spans="11:12" ht="15" customHeight="1">
      <c r="K30960" s="1715"/>
      <c r="L30960" s="1715"/>
    </row>
    <row r="30961" spans="11:12" ht="15" customHeight="1">
      <c r="K30961" s="1715"/>
      <c r="L30961" s="1715"/>
    </row>
    <row r="30962" spans="11:12" ht="15" customHeight="1">
      <c r="K30962" s="1715"/>
      <c r="L30962" s="1715"/>
    </row>
    <row r="30963" spans="11:12" ht="15" customHeight="1">
      <c r="K30963" s="1715"/>
      <c r="L30963" s="1715"/>
    </row>
    <row r="30964" spans="11:12" ht="15" customHeight="1">
      <c r="K30964" s="1715"/>
      <c r="L30964" s="1715"/>
    </row>
    <row r="30965" spans="11:12" ht="15" customHeight="1">
      <c r="K30965" s="1715"/>
      <c r="L30965" s="1715"/>
    </row>
    <row r="30966" spans="11:12" ht="15" customHeight="1">
      <c r="K30966" s="1715"/>
      <c r="L30966" s="1715"/>
    </row>
    <row r="30967" spans="11:12" ht="15" customHeight="1">
      <c r="K30967" s="1715"/>
      <c r="L30967" s="1715"/>
    </row>
    <row r="30968" spans="11:12" ht="15" customHeight="1">
      <c r="K30968" s="1715"/>
      <c r="L30968" s="1715"/>
    </row>
    <row r="30969" spans="11:12" ht="15" customHeight="1">
      <c r="K30969" s="1715"/>
      <c r="L30969" s="1715"/>
    </row>
    <row r="30970" spans="11:12" ht="15" customHeight="1">
      <c r="K30970" s="1715"/>
      <c r="L30970" s="1715"/>
    </row>
    <row r="30971" spans="11:12" ht="15" customHeight="1">
      <c r="K30971" s="1715"/>
      <c r="L30971" s="1715"/>
    </row>
    <row r="30972" spans="11:12" ht="15" customHeight="1">
      <c r="K30972" s="1715"/>
      <c r="L30972" s="1715"/>
    </row>
    <row r="30973" spans="11:12" ht="15" customHeight="1">
      <c r="K30973" s="1715"/>
      <c r="L30973" s="1715"/>
    </row>
    <row r="30974" spans="11:12" ht="15" customHeight="1">
      <c r="K30974" s="1715"/>
      <c r="L30974" s="1715"/>
    </row>
    <row r="30975" spans="11:12" ht="15" customHeight="1">
      <c r="K30975" s="1715"/>
      <c r="L30975" s="1715"/>
    </row>
    <row r="30976" spans="11:12" ht="15" customHeight="1">
      <c r="K30976" s="1715"/>
      <c r="L30976" s="1715"/>
    </row>
    <row r="30977" spans="11:12" ht="15" customHeight="1">
      <c r="K30977" s="1715"/>
      <c r="L30977" s="1715"/>
    </row>
    <row r="30978" spans="11:12" ht="15" customHeight="1">
      <c r="K30978" s="1715"/>
      <c r="L30978" s="1715"/>
    </row>
    <row r="30979" spans="11:12" ht="15" customHeight="1">
      <c r="K30979" s="1715"/>
      <c r="L30979" s="1715"/>
    </row>
    <row r="30980" spans="11:12" ht="15" customHeight="1">
      <c r="K30980" s="1715"/>
      <c r="L30980" s="1715"/>
    </row>
    <row r="30981" spans="11:12" ht="15" customHeight="1">
      <c r="K30981" s="1715"/>
      <c r="L30981" s="1715"/>
    </row>
    <row r="30982" spans="11:12" ht="15" customHeight="1">
      <c r="K30982" s="1715"/>
      <c r="L30982" s="1715"/>
    </row>
    <row r="30983" spans="11:12" ht="15" customHeight="1">
      <c r="K30983" s="1715"/>
      <c r="L30983" s="1715"/>
    </row>
    <row r="30984" spans="11:12" ht="15" customHeight="1">
      <c r="K30984" s="1715"/>
      <c r="L30984" s="1715"/>
    </row>
    <row r="30985" spans="11:12" ht="15" customHeight="1">
      <c r="K30985" s="1715"/>
      <c r="L30985" s="1715"/>
    </row>
    <row r="30986" spans="11:12" ht="15" customHeight="1">
      <c r="K30986" s="1715"/>
      <c r="L30986" s="1715"/>
    </row>
    <row r="30987" spans="11:12" ht="15" customHeight="1">
      <c r="K30987" s="1715"/>
      <c r="L30987" s="1715"/>
    </row>
    <row r="30988" spans="11:12" ht="15" customHeight="1">
      <c r="K30988" s="1715"/>
      <c r="L30988" s="1715"/>
    </row>
    <row r="30989" spans="11:12" ht="15" customHeight="1">
      <c r="K30989" s="1715"/>
      <c r="L30989" s="1715"/>
    </row>
    <row r="30990" spans="11:12" ht="15" customHeight="1">
      <c r="K30990" s="1715"/>
      <c r="L30990" s="1715"/>
    </row>
    <row r="30991" spans="11:12" ht="15" customHeight="1">
      <c r="K30991" s="1715"/>
      <c r="L30991" s="1715"/>
    </row>
    <row r="30992" spans="11:12" ht="15" customHeight="1">
      <c r="K30992" s="1715"/>
      <c r="L30992" s="1715"/>
    </row>
    <row r="30993" spans="11:12" ht="15" customHeight="1">
      <c r="K30993" s="1715"/>
      <c r="L30993" s="1715"/>
    </row>
    <row r="30994" spans="11:12" ht="15" customHeight="1">
      <c r="K30994" s="1715"/>
      <c r="L30994" s="1715"/>
    </row>
    <row r="30995" spans="11:12" ht="15" customHeight="1">
      <c r="K30995" s="1715"/>
      <c r="L30995" s="1715"/>
    </row>
    <row r="30996" spans="11:12" ht="15" customHeight="1">
      <c r="K30996" s="1715"/>
      <c r="L30996" s="1715"/>
    </row>
    <row r="30997" spans="11:12" ht="15" customHeight="1">
      <c r="K30997" s="1715"/>
      <c r="L30997" s="1715"/>
    </row>
    <row r="30998" spans="11:12" ht="15" customHeight="1">
      <c r="K30998" s="1715"/>
      <c r="L30998" s="1715"/>
    </row>
    <row r="30999" spans="11:12" ht="15" customHeight="1">
      <c r="K30999" s="1715"/>
      <c r="L30999" s="1715"/>
    </row>
    <row r="31000" spans="11:12" ht="15" customHeight="1">
      <c r="K31000" s="1715"/>
      <c r="L31000" s="1715"/>
    </row>
    <row r="31001" spans="11:12" ht="15" customHeight="1">
      <c r="K31001" s="1715"/>
      <c r="L31001" s="1715"/>
    </row>
    <row r="31002" spans="11:12" ht="15" customHeight="1">
      <c r="K31002" s="1715"/>
      <c r="L31002" s="1715"/>
    </row>
    <row r="31003" spans="11:12" ht="15" customHeight="1">
      <c r="K31003" s="1715"/>
      <c r="L31003" s="1715"/>
    </row>
    <row r="31004" spans="11:12" ht="15" customHeight="1">
      <c r="K31004" s="1715"/>
      <c r="L31004" s="1715"/>
    </row>
    <row r="31005" spans="11:12" ht="15" customHeight="1">
      <c r="K31005" s="1715"/>
      <c r="L31005" s="1715"/>
    </row>
    <row r="31006" spans="11:12" ht="15" customHeight="1">
      <c r="K31006" s="1715"/>
      <c r="L31006" s="1715"/>
    </row>
    <row r="31007" spans="11:12" ht="15" customHeight="1">
      <c r="K31007" s="1715"/>
      <c r="L31007" s="1715"/>
    </row>
    <row r="31008" spans="11:12" ht="15" customHeight="1">
      <c r="K31008" s="1715"/>
      <c r="L31008" s="1715"/>
    </row>
    <row r="31009" spans="11:12" ht="15" customHeight="1">
      <c r="K31009" s="1715"/>
      <c r="L31009" s="1715"/>
    </row>
    <row r="31010" spans="11:12" ht="15" customHeight="1">
      <c r="K31010" s="1715"/>
      <c r="L31010" s="1715"/>
    </row>
    <row r="31011" spans="11:12" ht="15" customHeight="1">
      <c r="K31011" s="1715"/>
      <c r="L31011" s="1715"/>
    </row>
    <row r="31012" spans="11:12" ht="15" customHeight="1">
      <c r="K31012" s="1715"/>
      <c r="L31012" s="1715"/>
    </row>
    <row r="31013" spans="11:12" ht="15" customHeight="1">
      <c r="K31013" s="1715"/>
      <c r="L31013" s="1715"/>
    </row>
    <row r="31014" spans="11:12" ht="15" customHeight="1">
      <c r="K31014" s="1715"/>
      <c r="L31014" s="1715"/>
    </row>
    <row r="31015" spans="11:12" ht="15" customHeight="1">
      <c r="K31015" s="1715"/>
      <c r="L31015" s="1715"/>
    </row>
    <row r="31016" spans="11:12" ht="15" customHeight="1">
      <c r="K31016" s="1715"/>
      <c r="L31016" s="1715"/>
    </row>
    <row r="31017" spans="11:12" ht="15" customHeight="1">
      <c r="K31017" s="1715"/>
      <c r="L31017" s="1715"/>
    </row>
    <row r="31018" spans="11:12" ht="15" customHeight="1">
      <c r="K31018" s="1715"/>
      <c r="L31018" s="1715"/>
    </row>
    <row r="31019" spans="11:12" ht="15" customHeight="1">
      <c r="K31019" s="1715"/>
      <c r="L31019" s="1715"/>
    </row>
    <row r="31020" spans="11:12" ht="15" customHeight="1">
      <c r="K31020" s="1715"/>
      <c r="L31020" s="1715"/>
    </row>
    <row r="31021" spans="11:12" ht="15" customHeight="1">
      <c r="K31021" s="1715"/>
      <c r="L31021" s="1715"/>
    </row>
    <row r="31022" spans="11:12" ht="15" customHeight="1">
      <c r="K31022" s="1715"/>
      <c r="L31022" s="1715"/>
    </row>
    <row r="31023" spans="11:12" ht="15" customHeight="1">
      <c r="K31023" s="1715"/>
      <c r="L31023" s="1715"/>
    </row>
    <row r="31024" spans="11:12" ht="15" customHeight="1">
      <c r="K31024" s="1715"/>
      <c r="L31024" s="1715"/>
    </row>
    <row r="31025" spans="11:12" ht="15" customHeight="1">
      <c r="K31025" s="1715"/>
      <c r="L31025" s="1715"/>
    </row>
    <row r="31026" spans="11:12" ht="15" customHeight="1">
      <c r="K31026" s="1715"/>
      <c r="L31026" s="1715"/>
    </row>
    <row r="31027" spans="11:12" ht="15" customHeight="1">
      <c r="K31027" s="1715"/>
      <c r="L31027" s="1715"/>
    </row>
    <row r="31028" spans="11:12" ht="15" customHeight="1">
      <c r="K31028" s="1715"/>
      <c r="L31028" s="1715"/>
    </row>
    <row r="31029" spans="11:12" ht="15" customHeight="1">
      <c r="K31029" s="1715"/>
      <c r="L31029" s="1715"/>
    </row>
    <row r="31030" spans="11:12" ht="15" customHeight="1">
      <c r="K31030" s="1715"/>
      <c r="L31030" s="1715"/>
    </row>
    <row r="31031" spans="11:12" ht="15" customHeight="1">
      <c r="K31031" s="1715"/>
      <c r="L31031" s="1715"/>
    </row>
    <row r="31032" spans="11:12" ht="15" customHeight="1">
      <c r="K31032" s="1715"/>
      <c r="L31032" s="1715"/>
    </row>
    <row r="31033" spans="11:12" ht="15" customHeight="1">
      <c r="K31033" s="1715"/>
      <c r="L31033" s="1715"/>
    </row>
    <row r="31034" spans="11:12" ht="15" customHeight="1">
      <c r="K31034" s="1715"/>
      <c r="L31034" s="1715"/>
    </row>
    <row r="31035" spans="11:12" ht="15" customHeight="1">
      <c r="K31035" s="1715"/>
      <c r="L31035" s="1715"/>
    </row>
    <row r="31036" spans="11:12" ht="15" customHeight="1">
      <c r="K31036" s="1715"/>
      <c r="L31036" s="1715"/>
    </row>
    <row r="31037" spans="11:12" ht="15" customHeight="1">
      <c r="K31037" s="1715"/>
      <c r="L31037" s="1715"/>
    </row>
    <row r="31038" spans="11:12" ht="15" customHeight="1">
      <c r="K31038" s="1715"/>
      <c r="L31038" s="1715"/>
    </row>
    <row r="31039" spans="11:12" ht="15" customHeight="1">
      <c r="K31039" s="1715"/>
      <c r="L31039" s="1715"/>
    </row>
    <row r="31040" spans="11:12" ht="15" customHeight="1">
      <c r="K31040" s="1715"/>
      <c r="L31040" s="1715"/>
    </row>
    <row r="31041" spans="11:12" ht="15" customHeight="1">
      <c r="K31041" s="1715"/>
      <c r="L31041" s="1715"/>
    </row>
    <row r="31042" spans="11:12" ht="15" customHeight="1">
      <c r="K31042" s="1715"/>
      <c r="L31042" s="1715"/>
    </row>
    <row r="31043" spans="11:12" ht="15" customHeight="1">
      <c r="K31043" s="1715"/>
      <c r="L31043" s="1715"/>
    </row>
    <row r="31044" spans="11:12" ht="15" customHeight="1">
      <c r="K31044" s="1715"/>
      <c r="L31044" s="1715"/>
    </row>
    <row r="31045" spans="11:12" ht="15" customHeight="1">
      <c r="K31045" s="1715"/>
      <c r="L31045" s="1715"/>
    </row>
    <row r="31046" spans="11:12" ht="15" customHeight="1">
      <c r="K31046" s="1715"/>
      <c r="L31046" s="1715"/>
    </row>
    <row r="31047" spans="11:12" ht="15" customHeight="1">
      <c r="K31047" s="1715"/>
      <c r="L31047" s="1715"/>
    </row>
    <row r="31048" spans="11:12" ht="15" customHeight="1">
      <c r="K31048" s="1715"/>
      <c r="L31048" s="1715"/>
    </row>
    <row r="31049" spans="11:12" ht="15" customHeight="1">
      <c r="K31049" s="1715"/>
      <c r="L31049" s="1715"/>
    </row>
    <row r="31050" spans="11:12" ht="15" customHeight="1">
      <c r="K31050" s="1715"/>
      <c r="L31050" s="1715"/>
    </row>
    <row r="31051" spans="11:12" ht="15" customHeight="1">
      <c r="K31051" s="1715"/>
      <c r="L31051" s="1715"/>
    </row>
    <row r="31052" spans="11:12" ht="15" customHeight="1">
      <c r="K31052" s="1715"/>
      <c r="L31052" s="1715"/>
    </row>
    <row r="31053" spans="11:12" ht="15" customHeight="1">
      <c r="K31053" s="1715"/>
      <c r="L31053" s="1715"/>
    </row>
    <row r="31054" spans="11:12" ht="15" customHeight="1">
      <c r="K31054" s="1715"/>
      <c r="L31054" s="1715"/>
    </row>
    <row r="31055" spans="11:12" ht="15" customHeight="1">
      <c r="K31055" s="1715"/>
      <c r="L31055" s="1715"/>
    </row>
    <row r="31056" spans="11:12" ht="15" customHeight="1">
      <c r="K31056" s="1715"/>
      <c r="L31056" s="1715"/>
    </row>
    <row r="31057" spans="11:12" ht="15" customHeight="1">
      <c r="K31057" s="1715"/>
      <c r="L31057" s="1715"/>
    </row>
    <row r="31058" spans="11:12" ht="15" customHeight="1">
      <c r="K31058" s="1715"/>
      <c r="L31058" s="1715"/>
    </row>
    <row r="31059" spans="11:12" ht="15" customHeight="1">
      <c r="K31059" s="1715"/>
      <c r="L31059" s="1715"/>
    </row>
    <row r="31060" spans="11:12" ht="15" customHeight="1">
      <c r="K31060" s="1715"/>
      <c r="L31060" s="1715"/>
    </row>
    <row r="31061" spans="11:12" ht="15" customHeight="1">
      <c r="K31061" s="1715"/>
      <c r="L31061" s="1715"/>
    </row>
    <row r="31062" spans="11:12" ht="15" customHeight="1">
      <c r="K31062" s="1715"/>
      <c r="L31062" s="1715"/>
    </row>
    <row r="31063" spans="11:12" ht="15" customHeight="1">
      <c r="K31063" s="1715"/>
      <c r="L31063" s="1715"/>
    </row>
    <row r="31064" spans="11:12" ht="15" customHeight="1">
      <c r="K31064" s="1715"/>
      <c r="L31064" s="1715"/>
    </row>
    <row r="31065" spans="11:12" ht="15" customHeight="1">
      <c r="K31065" s="1715"/>
      <c r="L31065" s="1715"/>
    </row>
    <row r="31066" spans="11:12" ht="15" customHeight="1">
      <c r="K31066" s="1715"/>
      <c r="L31066" s="1715"/>
    </row>
    <row r="31067" spans="11:12" ht="15" customHeight="1">
      <c r="K31067" s="1715"/>
      <c r="L31067" s="1715"/>
    </row>
    <row r="31068" spans="11:12" ht="15" customHeight="1">
      <c r="K31068" s="1715"/>
      <c r="L31068" s="1715"/>
    </row>
    <row r="31069" spans="11:12" ht="15" customHeight="1">
      <c r="K31069" s="1715"/>
      <c r="L31069" s="1715"/>
    </row>
    <row r="31070" spans="11:12" ht="15" customHeight="1">
      <c r="K31070" s="1715"/>
      <c r="L31070" s="1715"/>
    </row>
    <row r="31071" spans="11:12" ht="15" customHeight="1">
      <c r="K31071" s="1715"/>
      <c r="L31071" s="1715"/>
    </row>
    <row r="31072" spans="11:12" ht="15" customHeight="1">
      <c r="K31072" s="1715"/>
      <c r="L31072" s="1715"/>
    </row>
    <row r="31073" spans="11:12" ht="15" customHeight="1">
      <c r="K31073" s="1715"/>
      <c r="L31073" s="1715"/>
    </row>
    <row r="31074" spans="11:12" ht="15" customHeight="1">
      <c r="K31074" s="1715"/>
      <c r="L31074" s="1715"/>
    </row>
    <row r="31075" spans="11:12" ht="15" customHeight="1">
      <c r="K31075" s="1715"/>
      <c r="L31075" s="1715"/>
    </row>
    <row r="31076" spans="11:12" ht="15" customHeight="1">
      <c r="K31076" s="1715"/>
      <c r="L31076" s="1715"/>
    </row>
    <row r="31077" spans="11:12" ht="15" customHeight="1">
      <c r="K31077" s="1715"/>
      <c r="L31077" s="1715"/>
    </row>
    <row r="31078" spans="11:12" ht="15" customHeight="1">
      <c r="K31078" s="1715"/>
      <c r="L31078" s="1715"/>
    </row>
    <row r="31079" spans="11:12" ht="15" customHeight="1">
      <c r="K31079" s="1715"/>
      <c r="L31079" s="1715"/>
    </row>
    <row r="31080" spans="11:12" ht="15" customHeight="1">
      <c r="K31080" s="1715"/>
      <c r="L31080" s="1715"/>
    </row>
    <row r="31081" spans="11:12" ht="15" customHeight="1">
      <c r="K31081" s="1715"/>
      <c r="L31081" s="1715"/>
    </row>
    <row r="31082" spans="11:12" ht="15" customHeight="1">
      <c r="K31082" s="1715"/>
      <c r="L31082" s="1715"/>
    </row>
    <row r="31083" spans="11:12" ht="15" customHeight="1">
      <c r="K31083" s="1715"/>
      <c r="L31083" s="1715"/>
    </row>
    <row r="31084" spans="11:12" ht="15" customHeight="1">
      <c r="K31084" s="1715"/>
      <c r="L31084" s="1715"/>
    </row>
    <row r="31085" spans="11:12" ht="15" customHeight="1">
      <c r="K31085" s="1715"/>
      <c r="L31085" s="1715"/>
    </row>
    <row r="31086" spans="11:12" ht="15" customHeight="1">
      <c r="K31086" s="1715"/>
      <c r="L31086" s="1715"/>
    </row>
    <row r="31087" spans="11:12" ht="15" customHeight="1">
      <c r="K31087" s="1715"/>
      <c r="L31087" s="1715"/>
    </row>
    <row r="31088" spans="11:12" ht="15" customHeight="1">
      <c r="K31088" s="1715"/>
      <c r="L31088" s="1715"/>
    </row>
    <row r="31089" spans="11:12" ht="15" customHeight="1">
      <c r="K31089" s="1715"/>
      <c r="L31089" s="1715"/>
    </row>
    <row r="31090" spans="11:12" ht="15" customHeight="1">
      <c r="K31090" s="1715"/>
      <c r="L31090" s="1715"/>
    </row>
    <row r="31091" spans="11:12" ht="15" customHeight="1">
      <c r="K31091" s="1715"/>
      <c r="L31091" s="1715"/>
    </row>
    <row r="31092" spans="11:12" ht="15" customHeight="1">
      <c r="K31092" s="1715"/>
      <c r="L31092" s="1715"/>
    </row>
    <row r="31093" spans="11:12" ht="15" customHeight="1">
      <c r="K31093" s="1715"/>
      <c r="L31093" s="1715"/>
    </row>
    <row r="31094" spans="11:12" ht="15" customHeight="1">
      <c r="K31094" s="1715"/>
      <c r="L31094" s="1715"/>
    </row>
    <row r="31095" spans="11:12" ht="15" customHeight="1">
      <c r="K31095" s="1715"/>
      <c r="L31095" s="1715"/>
    </row>
    <row r="31096" spans="11:12" ht="15" customHeight="1">
      <c r="K31096" s="1715"/>
      <c r="L31096" s="1715"/>
    </row>
    <row r="31097" spans="11:12" ht="15" customHeight="1">
      <c r="K31097" s="1715"/>
      <c r="L31097" s="1715"/>
    </row>
    <row r="31098" spans="11:12" ht="15" customHeight="1">
      <c r="K31098" s="1715"/>
      <c r="L31098" s="1715"/>
    </row>
    <row r="31099" spans="11:12" ht="15" customHeight="1">
      <c r="K31099" s="1715"/>
      <c r="L31099" s="1715"/>
    </row>
    <row r="31100" spans="11:12" ht="15" customHeight="1">
      <c r="K31100" s="1715"/>
      <c r="L31100" s="1715"/>
    </row>
    <row r="31101" spans="11:12" ht="15" customHeight="1">
      <c r="K31101" s="1715"/>
      <c r="L31101" s="1715"/>
    </row>
    <row r="31102" spans="11:12" ht="15" customHeight="1">
      <c r="K31102" s="1715"/>
      <c r="L31102" s="1715"/>
    </row>
    <row r="31103" spans="11:12" ht="15" customHeight="1">
      <c r="K31103" s="1715"/>
      <c r="L31103" s="1715"/>
    </row>
    <row r="31104" spans="11:12" ht="15" customHeight="1">
      <c r="K31104" s="1715"/>
      <c r="L31104" s="1715"/>
    </row>
    <row r="31105" spans="11:12" ht="15" customHeight="1">
      <c r="K31105" s="1715"/>
      <c r="L31105" s="1715"/>
    </row>
    <row r="31106" spans="11:12" ht="15" customHeight="1">
      <c r="K31106" s="1715"/>
      <c r="L31106" s="1715"/>
    </row>
    <row r="31107" spans="11:12" ht="15" customHeight="1">
      <c r="K31107" s="1715"/>
      <c r="L31107" s="1715"/>
    </row>
    <row r="31108" spans="11:12" ht="15" customHeight="1">
      <c r="K31108" s="1715"/>
      <c r="L31108" s="1715"/>
    </row>
    <row r="31109" spans="11:12" ht="15" customHeight="1">
      <c r="K31109" s="1715"/>
      <c r="L31109" s="1715"/>
    </row>
    <row r="31110" spans="11:12" ht="15" customHeight="1">
      <c r="K31110" s="1715"/>
      <c r="L31110" s="1715"/>
    </row>
    <row r="31111" spans="11:12" ht="15" customHeight="1">
      <c r="K31111" s="1715"/>
      <c r="L31111" s="1715"/>
    </row>
    <row r="31112" spans="11:12" ht="15" customHeight="1">
      <c r="K31112" s="1715"/>
      <c r="L31112" s="1715"/>
    </row>
    <row r="31113" spans="11:12" ht="15" customHeight="1">
      <c r="K31113" s="1715"/>
      <c r="L31113" s="1715"/>
    </row>
    <row r="31114" spans="11:12" ht="15" customHeight="1">
      <c r="K31114" s="1715"/>
      <c r="L31114" s="1715"/>
    </row>
    <row r="31115" spans="11:12" ht="15" customHeight="1">
      <c r="K31115" s="1715"/>
      <c r="L31115" s="1715"/>
    </row>
    <row r="31116" spans="11:12" ht="15" customHeight="1">
      <c r="K31116" s="1715"/>
      <c r="L31116" s="1715"/>
    </row>
    <row r="31117" spans="11:12" ht="15" customHeight="1">
      <c r="K31117" s="1715"/>
      <c r="L31117" s="1715"/>
    </row>
    <row r="31118" spans="11:12" ht="15" customHeight="1">
      <c r="K31118" s="1715"/>
      <c r="L31118" s="1715"/>
    </row>
    <row r="31119" spans="11:12" ht="15" customHeight="1">
      <c r="K31119" s="1715"/>
      <c r="L31119" s="1715"/>
    </row>
    <row r="31120" spans="11:12" ht="15" customHeight="1">
      <c r="K31120" s="1715"/>
      <c r="L31120" s="1715"/>
    </row>
    <row r="31121" spans="11:12" ht="15" customHeight="1">
      <c r="K31121" s="1715"/>
      <c r="L31121" s="1715"/>
    </row>
    <row r="31122" spans="11:12" ht="15" customHeight="1">
      <c r="K31122" s="1715"/>
      <c r="L31122" s="1715"/>
    </row>
    <row r="31123" spans="11:12" ht="15" customHeight="1">
      <c r="K31123" s="1715"/>
      <c r="L31123" s="1715"/>
    </row>
    <row r="31124" spans="11:12" ht="15" customHeight="1">
      <c r="K31124" s="1715"/>
      <c r="L31124" s="1715"/>
    </row>
    <row r="31125" spans="11:12" ht="15" customHeight="1">
      <c r="K31125" s="1715"/>
      <c r="L31125" s="1715"/>
    </row>
    <row r="31126" spans="11:12" ht="15" customHeight="1">
      <c r="K31126" s="1715"/>
      <c r="L31126" s="1715"/>
    </row>
    <row r="31127" spans="11:12" ht="15" customHeight="1">
      <c r="K31127" s="1715"/>
      <c r="L31127" s="1715"/>
    </row>
    <row r="31128" spans="11:12" ht="15" customHeight="1">
      <c r="K31128" s="1715"/>
      <c r="L31128" s="1715"/>
    </row>
    <row r="31129" spans="11:12" ht="15" customHeight="1">
      <c r="K31129" s="1715"/>
      <c r="L31129" s="1715"/>
    </row>
    <row r="31130" spans="11:12" ht="15" customHeight="1">
      <c r="K31130" s="1715"/>
      <c r="L31130" s="1715"/>
    </row>
    <row r="31131" spans="11:12" ht="15" customHeight="1">
      <c r="K31131" s="1715"/>
      <c r="L31131" s="1715"/>
    </row>
    <row r="31132" spans="11:12" ht="15" customHeight="1">
      <c r="K31132" s="1715"/>
      <c r="L31132" s="1715"/>
    </row>
    <row r="31133" spans="11:12" ht="15" customHeight="1">
      <c r="K31133" s="1715"/>
      <c r="L31133" s="1715"/>
    </row>
    <row r="31134" spans="11:12" ht="15" customHeight="1">
      <c r="K31134" s="1715"/>
      <c r="L31134" s="1715"/>
    </row>
    <row r="31135" spans="11:12" ht="15" customHeight="1">
      <c r="K31135" s="1715"/>
      <c r="L31135" s="1715"/>
    </row>
    <row r="31136" spans="11:12" ht="15" customHeight="1">
      <c r="K31136" s="1715"/>
      <c r="L31136" s="1715"/>
    </row>
    <row r="31137" spans="11:12" ht="15" customHeight="1">
      <c r="K31137" s="1715"/>
      <c r="L31137" s="1715"/>
    </row>
    <row r="31138" spans="11:12" ht="15" customHeight="1">
      <c r="K31138" s="1715"/>
      <c r="L31138" s="1715"/>
    </row>
    <row r="31139" spans="11:12" ht="15" customHeight="1">
      <c r="K31139" s="1715"/>
      <c r="L31139" s="1715"/>
    </row>
    <row r="31140" spans="11:12" ht="15" customHeight="1">
      <c r="K31140" s="1715"/>
      <c r="L31140" s="1715"/>
    </row>
    <row r="31141" spans="11:12" ht="15" customHeight="1">
      <c r="K31141" s="1715"/>
      <c r="L31141" s="1715"/>
    </row>
    <row r="31142" spans="11:12" ht="15" customHeight="1">
      <c r="K31142" s="1715"/>
      <c r="L31142" s="1715"/>
    </row>
    <row r="31143" spans="11:12" ht="15" customHeight="1">
      <c r="K31143" s="1715"/>
      <c r="L31143" s="1715"/>
    </row>
    <row r="31144" spans="11:12" ht="15" customHeight="1">
      <c r="K31144" s="1715"/>
      <c r="L31144" s="1715"/>
    </row>
    <row r="31145" spans="11:12" ht="15" customHeight="1">
      <c r="K31145" s="1715"/>
      <c r="L31145" s="1715"/>
    </row>
    <row r="31146" spans="11:12" ht="15" customHeight="1">
      <c r="K31146" s="1715"/>
      <c r="L31146" s="1715"/>
    </row>
    <row r="31147" spans="11:12" ht="15" customHeight="1">
      <c r="K31147" s="1715"/>
      <c r="L31147" s="1715"/>
    </row>
    <row r="31148" spans="11:12" ht="15" customHeight="1">
      <c r="K31148" s="1715"/>
      <c r="L31148" s="1715"/>
    </row>
    <row r="31149" spans="11:12" ht="15" customHeight="1">
      <c r="K31149" s="1715"/>
      <c r="L31149" s="1715"/>
    </row>
    <row r="31150" spans="11:12" ht="15" customHeight="1">
      <c r="K31150" s="1715"/>
      <c r="L31150" s="1715"/>
    </row>
    <row r="31151" spans="11:12" ht="15" customHeight="1">
      <c r="K31151" s="1715"/>
      <c r="L31151" s="1715"/>
    </row>
    <row r="31152" spans="11:12" ht="15" customHeight="1">
      <c r="K31152" s="1715"/>
      <c r="L31152" s="1715"/>
    </row>
    <row r="31153" spans="11:12" ht="15" customHeight="1">
      <c r="K31153" s="1715"/>
      <c r="L31153" s="1715"/>
    </row>
    <row r="31154" spans="11:12" ht="15" customHeight="1">
      <c r="K31154" s="1715"/>
      <c r="L31154" s="1715"/>
    </row>
    <row r="31155" spans="11:12" ht="15" customHeight="1">
      <c r="K31155" s="1715"/>
      <c r="L31155" s="1715"/>
    </row>
    <row r="31156" spans="11:12" ht="15" customHeight="1">
      <c r="K31156" s="1715"/>
      <c r="L31156" s="1715"/>
    </row>
    <row r="31157" spans="11:12" ht="15" customHeight="1">
      <c r="K31157" s="1715"/>
      <c r="L31157" s="1715"/>
    </row>
    <row r="31158" spans="11:12" ht="15" customHeight="1">
      <c r="K31158" s="1715"/>
      <c r="L31158" s="1715"/>
    </row>
    <row r="31159" spans="11:12" ht="15" customHeight="1">
      <c r="K31159" s="1715"/>
      <c r="L31159" s="1715"/>
    </row>
    <row r="31160" spans="11:12" ht="15" customHeight="1">
      <c r="K31160" s="1715"/>
      <c r="L31160" s="1715"/>
    </row>
    <row r="31161" spans="11:12" ht="15" customHeight="1">
      <c r="K31161" s="1715"/>
      <c r="L31161" s="1715"/>
    </row>
    <row r="31162" spans="11:12" ht="15" customHeight="1">
      <c r="K31162" s="1715"/>
      <c r="L31162" s="1715"/>
    </row>
    <row r="31163" spans="11:12" ht="15" customHeight="1">
      <c r="K31163" s="1715"/>
      <c r="L31163" s="1715"/>
    </row>
    <row r="31164" spans="11:12" ht="15" customHeight="1">
      <c r="K31164" s="1715"/>
      <c r="L31164" s="1715"/>
    </row>
    <row r="31165" spans="11:12" ht="15" customHeight="1">
      <c r="K31165" s="1715"/>
      <c r="L31165" s="1715"/>
    </row>
    <row r="31166" spans="11:12" ht="15" customHeight="1">
      <c r="K31166" s="1715"/>
      <c r="L31166" s="1715"/>
    </row>
    <row r="31167" spans="11:12" ht="15" customHeight="1">
      <c r="K31167" s="1715"/>
      <c r="L31167" s="1715"/>
    </row>
    <row r="31168" spans="11:12" ht="15" customHeight="1">
      <c r="K31168" s="1715"/>
      <c r="L31168" s="1715"/>
    </row>
    <row r="31169" spans="11:12" ht="15" customHeight="1">
      <c r="K31169" s="1715"/>
      <c r="L31169" s="1715"/>
    </row>
    <row r="31170" spans="11:12" ht="15" customHeight="1">
      <c r="K31170" s="1715"/>
      <c r="L31170" s="1715"/>
    </row>
    <row r="31171" spans="11:12" ht="15" customHeight="1">
      <c r="K31171" s="1715"/>
      <c r="L31171" s="1715"/>
    </row>
    <row r="31172" spans="11:12" ht="15" customHeight="1">
      <c r="K31172" s="1715"/>
      <c r="L31172" s="1715"/>
    </row>
    <row r="31173" spans="11:12" ht="15" customHeight="1">
      <c r="K31173" s="1715"/>
      <c r="L31173" s="1715"/>
    </row>
    <row r="31174" spans="11:12" ht="15" customHeight="1">
      <c r="K31174" s="1715"/>
      <c r="L31174" s="1715"/>
    </row>
    <row r="31175" spans="11:12" ht="15" customHeight="1">
      <c r="K31175" s="1715"/>
      <c r="L31175" s="1715"/>
    </row>
    <row r="31176" spans="11:12" ht="15" customHeight="1">
      <c r="K31176" s="1715"/>
      <c r="L31176" s="1715"/>
    </row>
    <row r="31177" spans="11:12" ht="15" customHeight="1">
      <c r="K31177" s="1715"/>
      <c r="L31177" s="1715"/>
    </row>
    <row r="31178" spans="11:12" ht="15" customHeight="1">
      <c r="K31178" s="1715"/>
      <c r="L31178" s="1715"/>
    </row>
    <row r="31179" spans="11:12" ht="15" customHeight="1">
      <c r="K31179" s="1715"/>
      <c r="L31179" s="1715"/>
    </row>
    <row r="31180" spans="11:12" ht="15" customHeight="1">
      <c r="K31180" s="1715"/>
      <c r="L31180" s="1715"/>
    </row>
    <row r="31181" spans="11:12" ht="15" customHeight="1">
      <c r="K31181" s="1715"/>
      <c r="L31181" s="1715"/>
    </row>
    <row r="31182" spans="11:12" ht="15" customHeight="1">
      <c r="K31182" s="1715"/>
      <c r="L31182" s="1715"/>
    </row>
    <row r="31183" spans="11:12" ht="15" customHeight="1">
      <c r="K31183" s="1715"/>
      <c r="L31183" s="1715"/>
    </row>
    <row r="31184" spans="11:12" ht="15" customHeight="1">
      <c r="K31184" s="1715"/>
      <c r="L31184" s="1715"/>
    </row>
    <row r="31185" spans="11:12" ht="15" customHeight="1">
      <c r="K31185" s="1715"/>
      <c r="L31185" s="1715"/>
    </row>
    <row r="31186" spans="11:12" ht="15" customHeight="1">
      <c r="K31186" s="1715"/>
      <c r="L31186" s="1715"/>
    </row>
    <row r="31187" spans="11:12" ht="15" customHeight="1">
      <c r="K31187" s="1715"/>
      <c r="L31187" s="1715"/>
    </row>
    <row r="31188" spans="11:12" ht="15" customHeight="1">
      <c r="K31188" s="1715"/>
      <c r="L31188" s="1715"/>
    </row>
    <row r="31189" spans="11:12" ht="15" customHeight="1">
      <c r="K31189" s="1715"/>
      <c r="L31189" s="1715"/>
    </row>
    <row r="31190" spans="11:12" ht="15" customHeight="1">
      <c r="K31190" s="1715"/>
      <c r="L31190" s="1715"/>
    </row>
    <row r="31191" spans="11:12" ht="15" customHeight="1">
      <c r="K31191" s="1715"/>
      <c r="L31191" s="1715"/>
    </row>
    <row r="31192" spans="11:12" ht="15" customHeight="1">
      <c r="K31192" s="1715"/>
      <c r="L31192" s="1715"/>
    </row>
    <row r="31193" spans="11:12" ht="15" customHeight="1">
      <c r="K31193" s="1715"/>
      <c r="L31193" s="1715"/>
    </row>
    <row r="31194" spans="11:12" ht="15" customHeight="1">
      <c r="K31194" s="1715"/>
      <c r="L31194" s="1715"/>
    </row>
    <row r="31195" spans="11:12" ht="15" customHeight="1">
      <c r="K31195" s="1715"/>
      <c r="L31195" s="1715"/>
    </row>
    <row r="31196" spans="11:12" ht="15" customHeight="1">
      <c r="K31196" s="1715"/>
      <c r="L31196" s="1715"/>
    </row>
    <row r="31197" spans="11:12" ht="15" customHeight="1">
      <c r="K31197" s="1715"/>
      <c r="L31197" s="1715"/>
    </row>
    <row r="31198" spans="11:12" ht="15" customHeight="1">
      <c r="K31198" s="1715"/>
      <c r="L31198" s="1715"/>
    </row>
    <row r="31199" spans="11:12" ht="15" customHeight="1">
      <c r="K31199" s="1715"/>
      <c r="L31199" s="1715"/>
    </row>
    <row r="31200" spans="11:12" ht="15" customHeight="1">
      <c r="K31200" s="1715"/>
      <c r="L31200" s="1715"/>
    </row>
    <row r="31201" spans="11:12" ht="15" customHeight="1">
      <c r="K31201" s="1715"/>
      <c r="L31201" s="1715"/>
    </row>
    <row r="31202" spans="11:12" ht="15" customHeight="1">
      <c r="K31202" s="1715"/>
      <c r="L31202" s="1715"/>
    </row>
    <row r="31203" spans="11:12" ht="15" customHeight="1">
      <c r="K31203" s="1715"/>
      <c r="L31203" s="1715"/>
    </row>
    <row r="31204" spans="11:12" ht="15" customHeight="1">
      <c r="K31204" s="1715"/>
      <c r="L31204" s="1715"/>
    </row>
    <row r="31205" spans="11:12" ht="15" customHeight="1">
      <c r="K31205" s="1715"/>
      <c r="L31205" s="1715"/>
    </row>
    <row r="31206" spans="11:12" ht="15" customHeight="1">
      <c r="K31206" s="1715"/>
      <c r="L31206" s="1715"/>
    </row>
    <row r="31207" spans="11:12" ht="15" customHeight="1">
      <c r="K31207" s="1715"/>
      <c r="L31207" s="1715"/>
    </row>
    <row r="31208" spans="11:12" ht="15" customHeight="1">
      <c r="K31208" s="1715"/>
      <c r="L31208" s="1715"/>
    </row>
    <row r="31209" spans="11:12" ht="15" customHeight="1">
      <c r="K31209" s="1715"/>
      <c r="L31209" s="1715"/>
    </row>
    <row r="31210" spans="11:12" ht="15" customHeight="1">
      <c r="K31210" s="1715"/>
      <c r="L31210" s="1715"/>
    </row>
    <row r="31211" spans="11:12" ht="15" customHeight="1">
      <c r="K31211" s="1715"/>
      <c r="L31211" s="1715"/>
    </row>
    <row r="31212" spans="11:12" ht="15" customHeight="1">
      <c r="K31212" s="1715"/>
      <c r="L31212" s="1715"/>
    </row>
    <row r="31213" spans="11:12" ht="15" customHeight="1">
      <c r="K31213" s="1715"/>
      <c r="L31213" s="1715"/>
    </row>
    <row r="31214" spans="11:12" ht="15" customHeight="1">
      <c r="K31214" s="1715"/>
      <c r="L31214" s="1715"/>
    </row>
    <row r="31215" spans="11:12" ht="15" customHeight="1">
      <c r="K31215" s="1715"/>
      <c r="L31215" s="1715"/>
    </row>
    <row r="31216" spans="11:12" ht="15" customHeight="1">
      <c r="K31216" s="1715"/>
      <c r="L31216" s="1715"/>
    </row>
    <row r="31217" spans="11:12" ht="15" customHeight="1">
      <c r="K31217" s="1715"/>
      <c r="L31217" s="1715"/>
    </row>
    <row r="31218" spans="11:12" ht="15" customHeight="1">
      <c r="K31218" s="1715"/>
      <c r="L31218" s="1715"/>
    </row>
    <row r="31219" spans="11:12" ht="15" customHeight="1">
      <c r="K31219" s="1715"/>
      <c r="L31219" s="1715"/>
    </row>
    <row r="31220" spans="11:12" ht="15" customHeight="1">
      <c r="K31220" s="1715"/>
      <c r="L31220" s="1715"/>
    </row>
    <row r="31221" spans="11:12" ht="15" customHeight="1">
      <c r="K31221" s="1715"/>
      <c r="L31221" s="1715"/>
    </row>
    <row r="31222" spans="11:12" ht="15" customHeight="1">
      <c r="K31222" s="1715"/>
      <c r="L31222" s="1715"/>
    </row>
    <row r="31223" spans="11:12" ht="15" customHeight="1">
      <c r="K31223" s="1715"/>
      <c r="L31223" s="1715"/>
    </row>
    <row r="31224" spans="11:12" ht="15" customHeight="1">
      <c r="K31224" s="1715"/>
      <c r="L31224" s="1715"/>
    </row>
    <row r="31225" spans="11:12" ht="15" customHeight="1">
      <c r="K31225" s="1715"/>
      <c r="L31225" s="1715"/>
    </row>
    <row r="31226" spans="11:12" ht="15" customHeight="1">
      <c r="K31226" s="1715"/>
      <c r="L31226" s="1715"/>
    </row>
    <row r="31227" spans="11:12" ht="15" customHeight="1">
      <c r="K31227" s="1715"/>
      <c r="L31227" s="1715"/>
    </row>
    <row r="31228" spans="11:12" ht="15" customHeight="1">
      <c r="K31228" s="1715"/>
      <c r="L31228" s="1715"/>
    </row>
    <row r="31229" spans="11:12" ht="15" customHeight="1">
      <c r="K31229" s="1715"/>
      <c r="L31229" s="1715"/>
    </row>
    <row r="31230" spans="11:12" ht="15" customHeight="1">
      <c r="K31230" s="1715"/>
      <c r="L31230" s="1715"/>
    </row>
    <row r="31231" spans="11:12" ht="15" customHeight="1">
      <c r="K31231" s="1715"/>
      <c r="L31231" s="1715"/>
    </row>
    <row r="31232" spans="11:12" ht="15" customHeight="1">
      <c r="K31232" s="1715"/>
      <c r="L31232" s="1715"/>
    </row>
    <row r="31233" spans="11:12" ht="15" customHeight="1">
      <c r="K31233" s="1715"/>
      <c r="L31233" s="1715"/>
    </row>
    <row r="31234" spans="11:12" ht="15" customHeight="1">
      <c r="K31234" s="1715"/>
      <c r="L31234" s="1715"/>
    </row>
    <row r="31235" spans="11:12" ht="15" customHeight="1">
      <c r="K31235" s="1715"/>
      <c r="L31235" s="1715"/>
    </row>
    <row r="31236" spans="11:12" ht="15" customHeight="1">
      <c r="K31236" s="1715"/>
      <c r="L31236" s="1715"/>
    </row>
    <row r="31237" spans="11:12" ht="15" customHeight="1">
      <c r="K31237" s="1715"/>
      <c r="L31237" s="1715"/>
    </row>
    <row r="31238" spans="11:12" ht="15" customHeight="1">
      <c r="K31238" s="1715"/>
      <c r="L31238" s="1715"/>
    </row>
    <row r="31239" spans="11:12" ht="15" customHeight="1">
      <c r="K31239" s="1715"/>
      <c r="L31239" s="1715"/>
    </row>
    <row r="31240" spans="11:12" ht="15" customHeight="1">
      <c r="K31240" s="1715"/>
      <c r="L31240" s="1715"/>
    </row>
    <row r="31241" spans="11:12" ht="15" customHeight="1">
      <c r="K31241" s="1715"/>
      <c r="L31241" s="1715"/>
    </row>
    <row r="31242" spans="11:12" ht="15" customHeight="1">
      <c r="K31242" s="1715"/>
      <c r="L31242" s="1715"/>
    </row>
    <row r="31243" spans="11:12" ht="15" customHeight="1">
      <c r="K31243" s="1715"/>
      <c r="L31243" s="1715"/>
    </row>
    <row r="31244" spans="11:12" ht="15" customHeight="1">
      <c r="K31244" s="1715"/>
      <c r="L31244" s="1715"/>
    </row>
    <row r="31245" spans="11:12" ht="15" customHeight="1">
      <c r="K31245" s="1715"/>
      <c r="L31245" s="1715"/>
    </row>
    <row r="31246" spans="11:12" ht="15" customHeight="1">
      <c r="K31246" s="1715"/>
      <c r="L31246" s="1715"/>
    </row>
    <row r="31247" spans="11:12" ht="15" customHeight="1">
      <c r="K31247" s="1715"/>
      <c r="L31247" s="1715"/>
    </row>
    <row r="31248" spans="11:12" ht="15" customHeight="1">
      <c r="K31248" s="1715"/>
      <c r="L31248" s="1715"/>
    </row>
    <row r="31249" spans="11:12" ht="15" customHeight="1">
      <c r="K31249" s="1715"/>
      <c r="L31249" s="1715"/>
    </row>
    <row r="31250" spans="11:12" ht="15" customHeight="1">
      <c r="K31250" s="1715"/>
      <c r="L31250" s="1715"/>
    </row>
    <row r="31251" spans="11:12" ht="15" customHeight="1">
      <c r="K31251" s="1715"/>
      <c r="L31251" s="1715"/>
    </row>
    <row r="31252" spans="11:12" ht="15" customHeight="1">
      <c r="K31252" s="1715"/>
      <c r="L31252" s="1715"/>
    </row>
    <row r="31253" spans="11:12" ht="15" customHeight="1">
      <c r="K31253" s="1715"/>
      <c r="L31253" s="1715"/>
    </row>
    <row r="31254" spans="11:12" ht="15" customHeight="1">
      <c r="K31254" s="1715"/>
      <c r="L31254" s="1715"/>
    </row>
    <row r="31255" spans="11:12" ht="15" customHeight="1">
      <c r="K31255" s="1715"/>
      <c r="L31255" s="1715"/>
    </row>
    <row r="31256" spans="11:12" ht="15" customHeight="1">
      <c r="K31256" s="1715"/>
      <c r="L31256" s="1715"/>
    </row>
    <row r="31257" spans="11:12" ht="15" customHeight="1">
      <c r="K31257" s="1715"/>
      <c r="L31257" s="1715"/>
    </row>
    <row r="31258" spans="11:12" ht="15" customHeight="1">
      <c r="K31258" s="1715"/>
      <c r="L31258" s="1715"/>
    </row>
    <row r="31259" spans="11:12" ht="15" customHeight="1">
      <c r="K31259" s="1715"/>
      <c r="L31259" s="1715"/>
    </row>
    <row r="31260" spans="11:12" ht="15" customHeight="1">
      <c r="K31260" s="1715"/>
      <c r="L31260" s="1715"/>
    </row>
    <row r="31261" spans="11:12" ht="15" customHeight="1">
      <c r="K31261" s="1715"/>
      <c r="L31261" s="1715"/>
    </row>
    <row r="31262" spans="11:12" ht="15" customHeight="1">
      <c r="K31262" s="1715"/>
      <c r="L31262" s="1715"/>
    </row>
    <row r="31263" spans="11:12" ht="15" customHeight="1">
      <c r="K31263" s="1715"/>
      <c r="L31263" s="1715"/>
    </row>
    <row r="31264" spans="11:12" ht="15" customHeight="1">
      <c r="K31264" s="1715"/>
      <c r="L31264" s="1715"/>
    </row>
    <row r="31265" spans="11:12" ht="15" customHeight="1">
      <c r="K31265" s="1715"/>
      <c r="L31265" s="1715"/>
    </row>
    <row r="31266" spans="11:12" ht="15" customHeight="1">
      <c r="K31266" s="1715"/>
      <c r="L31266" s="1715"/>
    </row>
    <row r="31267" spans="11:12" ht="15" customHeight="1">
      <c r="K31267" s="1715"/>
      <c r="L31267" s="1715"/>
    </row>
    <row r="31268" spans="11:12" ht="15" customHeight="1">
      <c r="K31268" s="1715"/>
      <c r="L31268" s="1715"/>
    </row>
    <row r="31269" spans="11:12" ht="15" customHeight="1">
      <c r="K31269" s="1715"/>
      <c r="L31269" s="1715"/>
    </row>
    <row r="31270" spans="11:12" ht="15" customHeight="1">
      <c r="K31270" s="1715"/>
      <c r="L31270" s="1715"/>
    </row>
    <row r="31271" spans="11:12" ht="15" customHeight="1">
      <c r="K31271" s="1715"/>
      <c r="L31271" s="1715"/>
    </row>
    <row r="31272" spans="11:12" ht="15" customHeight="1">
      <c r="K31272" s="1715"/>
      <c r="L31272" s="1715"/>
    </row>
    <row r="31273" spans="11:12" ht="15" customHeight="1">
      <c r="K31273" s="1715"/>
      <c r="L31273" s="1715"/>
    </row>
    <row r="31274" spans="11:12" ht="15" customHeight="1">
      <c r="K31274" s="1715"/>
      <c r="L31274" s="1715"/>
    </row>
    <row r="31275" spans="11:12" ht="15" customHeight="1">
      <c r="K31275" s="1715"/>
      <c r="L31275" s="1715"/>
    </row>
    <row r="31276" spans="11:12" ht="15" customHeight="1">
      <c r="K31276" s="1715"/>
      <c r="L31276" s="1715"/>
    </row>
    <row r="31277" spans="11:12" ht="15" customHeight="1">
      <c r="K31277" s="1715"/>
      <c r="L31277" s="1715"/>
    </row>
    <row r="31278" spans="11:12" ht="15" customHeight="1">
      <c r="K31278" s="1715"/>
      <c r="L31278" s="1715"/>
    </row>
    <row r="31279" spans="11:12" ht="15" customHeight="1">
      <c r="K31279" s="1715"/>
      <c r="L31279" s="1715"/>
    </row>
    <row r="31280" spans="11:12" ht="15" customHeight="1">
      <c r="K31280" s="1715"/>
      <c r="L31280" s="1715"/>
    </row>
    <row r="31281" spans="11:12" ht="15" customHeight="1">
      <c r="K31281" s="1715"/>
      <c r="L31281" s="1715"/>
    </row>
    <row r="31282" spans="11:12" ht="15" customHeight="1">
      <c r="K31282" s="1715"/>
      <c r="L31282" s="1715"/>
    </row>
    <row r="31283" spans="11:12" ht="15" customHeight="1">
      <c r="K31283" s="1715"/>
      <c r="L31283" s="1715"/>
    </row>
    <row r="31284" spans="11:12" ht="15" customHeight="1">
      <c r="K31284" s="1715"/>
      <c r="L31284" s="1715"/>
    </row>
    <row r="31285" spans="11:12" ht="15" customHeight="1">
      <c r="K31285" s="1715"/>
      <c r="L31285" s="1715"/>
    </row>
    <row r="31286" spans="11:12" ht="15" customHeight="1">
      <c r="K31286" s="1715"/>
      <c r="L31286" s="1715"/>
    </row>
    <row r="31287" spans="11:12" ht="15" customHeight="1">
      <c r="K31287" s="1715"/>
      <c r="L31287" s="1715"/>
    </row>
    <row r="31288" spans="11:12" ht="15" customHeight="1">
      <c r="K31288" s="1715"/>
      <c r="L31288" s="1715"/>
    </row>
    <row r="31289" spans="11:12" ht="15" customHeight="1">
      <c r="K31289" s="1715"/>
      <c r="L31289" s="1715"/>
    </row>
    <row r="31290" spans="11:12" ht="15" customHeight="1">
      <c r="K31290" s="1715"/>
      <c r="L31290" s="1715"/>
    </row>
    <row r="31291" spans="11:12" ht="15" customHeight="1">
      <c r="K31291" s="1715"/>
      <c r="L31291" s="1715"/>
    </row>
    <row r="31292" spans="11:12" ht="15" customHeight="1">
      <c r="K31292" s="1715"/>
      <c r="L31292" s="1715"/>
    </row>
    <row r="31293" spans="11:12" ht="15" customHeight="1">
      <c r="K31293" s="1715"/>
      <c r="L31293" s="1715"/>
    </row>
    <row r="31294" spans="11:12" ht="15" customHeight="1">
      <c r="K31294" s="1715"/>
      <c r="L31294" s="1715"/>
    </row>
    <row r="31295" spans="11:12" ht="15" customHeight="1">
      <c r="K31295" s="1715"/>
      <c r="L31295" s="1715"/>
    </row>
    <row r="31296" spans="11:12" ht="15" customHeight="1">
      <c r="K31296" s="1715"/>
      <c r="L31296" s="1715"/>
    </row>
    <row r="31297" spans="11:12" ht="15" customHeight="1">
      <c r="K31297" s="1715"/>
      <c r="L31297" s="1715"/>
    </row>
    <row r="31298" spans="11:12" ht="15" customHeight="1">
      <c r="K31298" s="1715"/>
      <c r="L31298" s="1715"/>
    </row>
    <row r="31299" spans="11:12" ht="15" customHeight="1">
      <c r="K31299" s="1715"/>
      <c r="L31299" s="1715"/>
    </row>
    <row r="31300" spans="11:12" ht="15" customHeight="1">
      <c r="K31300" s="1715"/>
      <c r="L31300" s="1715"/>
    </row>
    <row r="31301" spans="11:12" ht="15" customHeight="1">
      <c r="K31301" s="1715"/>
      <c r="L31301" s="1715"/>
    </row>
    <row r="31302" spans="11:12" ht="15" customHeight="1">
      <c r="K31302" s="1715"/>
      <c r="L31302" s="1715"/>
    </row>
    <row r="31303" spans="11:12" ht="15" customHeight="1">
      <c r="K31303" s="1715"/>
      <c r="L31303" s="1715"/>
    </row>
    <row r="31304" spans="11:12" ht="15" customHeight="1">
      <c r="K31304" s="1715"/>
      <c r="L31304" s="1715"/>
    </row>
    <row r="31305" spans="11:12" ht="15" customHeight="1">
      <c r="K31305" s="1715"/>
      <c r="L31305" s="1715"/>
    </row>
    <row r="31306" spans="11:12" ht="15" customHeight="1">
      <c r="K31306" s="1715"/>
      <c r="L31306" s="1715"/>
    </row>
    <row r="31307" spans="11:12" ht="15" customHeight="1">
      <c r="K31307" s="1715"/>
      <c r="L31307" s="1715"/>
    </row>
    <row r="31308" spans="11:12" ht="15" customHeight="1">
      <c r="K31308" s="1715"/>
      <c r="L31308" s="1715"/>
    </row>
    <row r="31309" spans="11:12" ht="15" customHeight="1">
      <c r="K31309" s="1715"/>
      <c r="L31309" s="1715"/>
    </row>
    <row r="31310" spans="11:12" ht="15" customHeight="1">
      <c r="K31310" s="1715"/>
      <c r="L31310" s="1715"/>
    </row>
    <row r="31311" spans="11:12" ht="15" customHeight="1">
      <c r="K31311" s="1715"/>
      <c r="L31311" s="1715"/>
    </row>
    <row r="31312" spans="11:12" ht="15" customHeight="1">
      <c r="K31312" s="1715"/>
      <c r="L31312" s="1715"/>
    </row>
    <row r="31313" spans="11:12" ht="15" customHeight="1">
      <c r="K31313" s="1715"/>
      <c r="L31313" s="1715"/>
    </row>
    <row r="31314" spans="11:12" ht="15" customHeight="1">
      <c r="K31314" s="1715"/>
      <c r="L31314" s="1715"/>
    </row>
    <row r="31315" spans="11:12" ht="15" customHeight="1">
      <c r="K31315" s="1715"/>
      <c r="L31315" s="1715"/>
    </row>
    <row r="31316" spans="11:12" ht="15" customHeight="1">
      <c r="K31316" s="1715"/>
      <c r="L31316" s="1715"/>
    </row>
    <row r="31317" spans="11:12" ht="15" customHeight="1">
      <c r="K31317" s="1715"/>
      <c r="L31317" s="1715"/>
    </row>
    <row r="31318" spans="11:12" ht="15" customHeight="1">
      <c r="K31318" s="1715"/>
      <c r="L31318" s="1715"/>
    </row>
    <row r="31319" spans="11:12" ht="15" customHeight="1">
      <c r="K31319" s="1715"/>
      <c r="L31319" s="1715"/>
    </row>
    <row r="31320" spans="11:12" ht="15" customHeight="1">
      <c r="K31320" s="1715"/>
      <c r="L31320" s="1715"/>
    </row>
    <row r="31321" spans="11:12" ht="15" customHeight="1">
      <c r="K31321" s="1715"/>
      <c r="L31321" s="1715"/>
    </row>
    <row r="31322" spans="11:12" ht="15" customHeight="1">
      <c r="K31322" s="1715"/>
      <c r="L31322" s="1715"/>
    </row>
    <row r="31323" spans="11:12" ht="15" customHeight="1">
      <c r="K31323" s="1715"/>
      <c r="L31323" s="1715"/>
    </row>
    <row r="31324" spans="11:12" ht="15" customHeight="1">
      <c r="K31324" s="1715"/>
      <c r="L31324" s="1715"/>
    </row>
    <row r="31325" spans="11:12" ht="15" customHeight="1">
      <c r="K31325" s="1715"/>
      <c r="L31325" s="1715"/>
    </row>
    <row r="31326" spans="11:12" ht="15" customHeight="1">
      <c r="K31326" s="1715"/>
      <c r="L31326" s="1715"/>
    </row>
    <row r="31327" spans="11:12" ht="15" customHeight="1">
      <c r="K31327" s="1715"/>
      <c r="L31327" s="1715"/>
    </row>
    <row r="31328" spans="11:12" ht="15" customHeight="1">
      <c r="K31328" s="1715"/>
      <c r="L31328" s="1715"/>
    </row>
    <row r="31329" spans="11:12" ht="15" customHeight="1">
      <c r="K31329" s="1715"/>
      <c r="L31329" s="1715"/>
    </row>
    <row r="31330" spans="11:12" ht="15" customHeight="1">
      <c r="K31330" s="1715"/>
      <c r="L31330" s="1715"/>
    </row>
    <row r="31331" spans="11:12" ht="15" customHeight="1">
      <c r="K31331" s="1715"/>
      <c r="L31331" s="1715"/>
    </row>
    <row r="31332" spans="11:12" ht="15" customHeight="1">
      <c r="K31332" s="1715"/>
      <c r="L31332" s="1715"/>
    </row>
    <row r="31333" spans="11:12" ht="15" customHeight="1">
      <c r="K31333" s="1715"/>
      <c r="L31333" s="1715"/>
    </row>
    <row r="31334" spans="11:12" ht="15" customHeight="1">
      <c r="K31334" s="1715"/>
      <c r="L31334" s="1715"/>
    </row>
    <row r="31335" spans="11:12" ht="15" customHeight="1">
      <c r="K31335" s="1715"/>
      <c r="L31335" s="1715"/>
    </row>
    <row r="31336" spans="11:12" ht="15" customHeight="1">
      <c r="K31336" s="1715"/>
      <c r="L31336" s="1715"/>
    </row>
    <row r="31337" spans="11:12" ht="15" customHeight="1">
      <c r="K31337" s="1715"/>
      <c r="L31337" s="1715"/>
    </row>
    <row r="31338" spans="11:12" ht="15" customHeight="1">
      <c r="K31338" s="1715"/>
      <c r="L31338" s="1715"/>
    </row>
    <row r="31339" spans="11:12" ht="15" customHeight="1">
      <c r="K31339" s="1715"/>
      <c r="L31339" s="1715"/>
    </row>
    <row r="31340" spans="11:12" ht="15" customHeight="1">
      <c r="K31340" s="1715"/>
      <c r="L31340" s="1715"/>
    </row>
    <row r="31341" spans="11:12" ht="15" customHeight="1">
      <c r="K31341" s="1715"/>
      <c r="L31341" s="1715"/>
    </row>
    <row r="31342" spans="11:12" ht="15" customHeight="1">
      <c r="K31342" s="1715"/>
      <c r="L31342" s="1715"/>
    </row>
    <row r="31343" spans="11:12" ht="15" customHeight="1">
      <c r="K31343" s="1715"/>
      <c r="L31343" s="1715"/>
    </row>
    <row r="31344" spans="11:12" ht="15" customHeight="1">
      <c r="K31344" s="1715"/>
      <c r="L31344" s="1715"/>
    </row>
    <row r="31345" spans="11:12" ht="15" customHeight="1">
      <c r="K31345" s="1715"/>
      <c r="L31345" s="1715"/>
    </row>
    <row r="31346" spans="11:12" ht="15" customHeight="1">
      <c r="K31346" s="1715"/>
      <c r="L31346" s="1715"/>
    </row>
    <row r="31347" spans="11:12" ht="15" customHeight="1">
      <c r="K31347" s="1715"/>
      <c r="L31347" s="1715"/>
    </row>
    <row r="31348" spans="11:12" ht="15" customHeight="1">
      <c r="K31348" s="1715"/>
      <c r="L31348" s="1715"/>
    </row>
    <row r="31349" spans="11:12" ht="15" customHeight="1">
      <c r="K31349" s="1715"/>
      <c r="L31349" s="1715"/>
    </row>
    <row r="31350" spans="11:12" ht="15" customHeight="1">
      <c r="K31350" s="1715"/>
      <c r="L31350" s="1715"/>
    </row>
    <row r="31351" spans="11:12" ht="15" customHeight="1">
      <c r="K31351" s="1715"/>
      <c r="L31351" s="1715"/>
    </row>
    <row r="31352" spans="11:12" ht="15" customHeight="1">
      <c r="K31352" s="1715"/>
      <c r="L31352" s="1715"/>
    </row>
    <row r="31353" spans="11:12" ht="15" customHeight="1">
      <c r="K31353" s="1715"/>
      <c r="L31353" s="1715"/>
    </row>
    <row r="31354" spans="11:12" ht="15" customHeight="1">
      <c r="K31354" s="1715"/>
      <c r="L31354" s="1715"/>
    </row>
    <row r="31355" spans="11:12" ht="15" customHeight="1">
      <c r="K31355" s="1715"/>
      <c r="L31355" s="1715"/>
    </row>
    <row r="31356" spans="11:12" ht="15" customHeight="1">
      <c r="K31356" s="1715"/>
      <c r="L31356" s="1715"/>
    </row>
    <row r="31357" spans="11:12" ht="15" customHeight="1">
      <c r="K31357" s="1715"/>
      <c r="L31357" s="1715"/>
    </row>
    <row r="31358" spans="11:12" ht="15" customHeight="1">
      <c r="K31358" s="1715"/>
      <c r="L31358" s="1715"/>
    </row>
    <row r="31359" spans="11:12" ht="15" customHeight="1">
      <c r="K31359" s="1715"/>
      <c r="L31359" s="1715"/>
    </row>
    <row r="31360" spans="11:12" ht="15" customHeight="1">
      <c r="K31360" s="1715"/>
      <c r="L31360" s="1715"/>
    </row>
    <row r="31361" spans="11:12" ht="15" customHeight="1">
      <c r="K31361" s="1715"/>
      <c r="L31361" s="1715"/>
    </row>
    <row r="31362" spans="11:12" ht="15" customHeight="1">
      <c r="K31362" s="1715"/>
      <c r="L31362" s="1715"/>
    </row>
    <row r="31363" spans="11:12" ht="15" customHeight="1">
      <c r="K31363" s="1715"/>
      <c r="L31363" s="1715"/>
    </row>
    <row r="31364" spans="11:12" ht="15" customHeight="1">
      <c r="K31364" s="1715"/>
      <c r="L31364" s="1715"/>
    </row>
    <row r="31365" spans="11:12" ht="15" customHeight="1">
      <c r="K31365" s="1715"/>
      <c r="L31365" s="1715"/>
    </row>
    <row r="31366" spans="11:12" ht="15" customHeight="1">
      <c r="K31366" s="1715"/>
      <c r="L31366" s="1715"/>
    </row>
    <row r="31367" spans="11:12" ht="15" customHeight="1">
      <c r="K31367" s="1715"/>
      <c r="L31367" s="1715"/>
    </row>
    <row r="31368" spans="11:12" ht="15" customHeight="1">
      <c r="K31368" s="1715"/>
      <c r="L31368" s="1715"/>
    </row>
    <row r="31369" spans="11:12" ht="15" customHeight="1">
      <c r="K31369" s="1715"/>
      <c r="L31369" s="1715"/>
    </row>
    <row r="31370" spans="11:12" ht="15" customHeight="1">
      <c r="K31370" s="1715"/>
      <c r="L31370" s="1715"/>
    </row>
    <row r="31371" spans="11:12" ht="15" customHeight="1">
      <c r="K31371" s="1715"/>
      <c r="L31371" s="1715"/>
    </row>
    <row r="31372" spans="11:12" ht="15" customHeight="1">
      <c r="K31372" s="1715"/>
      <c r="L31372" s="1715"/>
    </row>
    <row r="31373" spans="11:12" ht="15" customHeight="1">
      <c r="K31373" s="1715"/>
      <c r="L31373" s="1715"/>
    </row>
    <row r="31374" spans="11:12" ht="15" customHeight="1">
      <c r="K31374" s="1715"/>
      <c r="L31374" s="1715"/>
    </row>
    <row r="31375" spans="11:12" ht="15" customHeight="1">
      <c r="K31375" s="1715"/>
      <c r="L31375" s="1715"/>
    </row>
    <row r="31376" spans="11:12" ht="15" customHeight="1">
      <c r="K31376" s="1715"/>
      <c r="L31376" s="1715"/>
    </row>
    <row r="31377" spans="11:12" ht="15" customHeight="1">
      <c r="K31377" s="1715"/>
      <c r="L31377" s="1715"/>
    </row>
    <row r="31378" spans="11:12" ht="15" customHeight="1">
      <c r="K31378" s="1715"/>
      <c r="L31378" s="1715"/>
    </row>
    <row r="31379" spans="11:12" ht="15" customHeight="1">
      <c r="K31379" s="1715"/>
      <c r="L31379" s="1715"/>
    </row>
    <row r="31380" spans="11:12" ht="15" customHeight="1">
      <c r="K31380" s="1715"/>
      <c r="L31380" s="1715"/>
    </row>
    <row r="31381" spans="11:12" ht="15" customHeight="1">
      <c r="K31381" s="1715"/>
      <c r="L31381" s="1715"/>
    </row>
    <row r="31382" spans="11:12" ht="15" customHeight="1">
      <c r="K31382" s="1715"/>
      <c r="L31382" s="1715"/>
    </row>
    <row r="31383" spans="11:12" ht="15" customHeight="1">
      <c r="K31383" s="1715"/>
      <c r="L31383" s="1715"/>
    </row>
    <row r="31384" spans="11:12" ht="15" customHeight="1">
      <c r="K31384" s="1715"/>
      <c r="L31384" s="1715"/>
    </row>
    <row r="31385" spans="11:12" ht="15" customHeight="1">
      <c r="K31385" s="1715"/>
      <c r="L31385" s="1715"/>
    </row>
    <row r="31386" spans="11:12" ht="15" customHeight="1">
      <c r="K31386" s="1715"/>
      <c r="L31386" s="1715"/>
    </row>
    <row r="31387" spans="11:12" ht="15" customHeight="1">
      <c r="K31387" s="1715"/>
      <c r="L31387" s="1715"/>
    </row>
    <row r="31388" spans="11:12" ht="15" customHeight="1">
      <c r="K31388" s="1715"/>
      <c r="L31388" s="1715"/>
    </row>
    <row r="31389" spans="11:12" ht="15" customHeight="1">
      <c r="K31389" s="1715"/>
      <c r="L31389" s="1715"/>
    </row>
    <row r="31390" spans="11:12" ht="15" customHeight="1">
      <c r="K31390" s="1715"/>
      <c r="L31390" s="1715"/>
    </row>
    <row r="31391" spans="11:12" ht="15" customHeight="1">
      <c r="K31391" s="1715"/>
      <c r="L31391" s="1715"/>
    </row>
    <row r="31392" spans="11:12" ht="15" customHeight="1">
      <c r="K31392" s="1715"/>
      <c r="L31392" s="1715"/>
    </row>
    <row r="31393" spans="11:12" ht="15" customHeight="1">
      <c r="K31393" s="1715"/>
      <c r="L31393" s="1715"/>
    </row>
    <row r="31394" spans="11:12" ht="15" customHeight="1">
      <c r="K31394" s="1715"/>
      <c r="L31394" s="1715"/>
    </row>
    <row r="31395" spans="11:12" ht="15" customHeight="1">
      <c r="K31395" s="1715"/>
      <c r="L31395" s="1715"/>
    </row>
    <row r="31396" spans="11:12" ht="15" customHeight="1">
      <c r="K31396" s="1715"/>
      <c r="L31396" s="1715"/>
    </row>
    <row r="31397" spans="11:12" ht="15" customHeight="1">
      <c r="K31397" s="1715"/>
      <c r="L31397" s="1715"/>
    </row>
    <row r="31398" spans="11:12" ht="15" customHeight="1">
      <c r="K31398" s="1715"/>
      <c r="L31398" s="1715"/>
    </row>
    <row r="31399" spans="11:12" ht="15" customHeight="1">
      <c r="K31399" s="1715"/>
      <c r="L31399" s="1715"/>
    </row>
    <row r="31400" spans="11:12" ht="15" customHeight="1">
      <c r="K31400" s="1715"/>
      <c r="L31400" s="1715"/>
    </row>
    <row r="31401" spans="11:12" ht="15" customHeight="1">
      <c r="K31401" s="1715"/>
      <c r="L31401" s="1715"/>
    </row>
    <row r="31402" spans="11:12" ht="15" customHeight="1">
      <c r="K31402" s="1715"/>
      <c r="L31402" s="1715"/>
    </row>
    <row r="31403" spans="11:12" ht="15" customHeight="1">
      <c r="K31403" s="1715"/>
      <c r="L31403" s="1715"/>
    </row>
    <row r="31404" spans="11:12" ht="15" customHeight="1">
      <c r="K31404" s="1715"/>
      <c r="L31404" s="1715"/>
    </row>
    <row r="31405" spans="11:12" ht="15" customHeight="1">
      <c r="K31405" s="1715"/>
      <c r="L31405" s="1715"/>
    </row>
    <row r="31406" spans="11:12" ht="15" customHeight="1">
      <c r="K31406" s="1715"/>
      <c r="L31406" s="1715"/>
    </row>
    <row r="31407" spans="11:12" ht="15" customHeight="1">
      <c r="K31407" s="1715"/>
      <c r="L31407" s="1715"/>
    </row>
    <row r="31408" spans="11:12" ht="15" customHeight="1">
      <c r="K31408" s="1715"/>
      <c r="L31408" s="1715"/>
    </row>
    <row r="31409" spans="11:12" ht="15" customHeight="1">
      <c r="K31409" s="1715"/>
      <c r="L31409" s="1715"/>
    </row>
    <row r="31410" spans="11:12" ht="15" customHeight="1">
      <c r="K31410" s="1715"/>
      <c r="L31410" s="1715"/>
    </row>
    <row r="31411" spans="11:12" ht="15" customHeight="1">
      <c r="K31411" s="1715"/>
      <c r="L31411" s="1715"/>
    </row>
    <row r="31412" spans="11:12" ht="15" customHeight="1">
      <c r="K31412" s="1715"/>
      <c r="L31412" s="1715"/>
    </row>
    <row r="31413" spans="11:12" ht="15" customHeight="1">
      <c r="K31413" s="1715"/>
      <c r="L31413" s="1715"/>
    </row>
    <row r="31414" spans="11:12" ht="15" customHeight="1">
      <c r="K31414" s="1715"/>
      <c r="L31414" s="1715"/>
    </row>
    <row r="31415" spans="11:12" ht="15" customHeight="1">
      <c r="K31415" s="1715"/>
      <c r="L31415" s="1715"/>
    </row>
    <row r="31416" spans="11:12" ht="15" customHeight="1">
      <c r="K31416" s="1715"/>
      <c r="L31416" s="1715"/>
    </row>
    <row r="31417" spans="11:12" ht="15" customHeight="1">
      <c r="K31417" s="1715"/>
      <c r="L31417" s="1715"/>
    </row>
    <row r="31418" spans="11:12" ht="15" customHeight="1">
      <c r="K31418" s="1715"/>
      <c r="L31418" s="1715"/>
    </row>
    <row r="31419" spans="11:12" ht="15" customHeight="1">
      <c r="K31419" s="1715"/>
      <c r="L31419" s="1715"/>
    </row>
    <row r="31420" spans="11:12" ht="15" customHeight="1">
      <c r="K31420" s="1715"/>
      <c r="L31420" s="1715"/>
    </row>
    <row r="31421" spans="11:12" ht="15" customHeight="1">
      <c r="K31421" s="1715"/>
      <c r="L31421" s="1715"/>
    </row>
    <row r="31422" spans="11:12" ht="15" customHeight="1">
      <c r="K31422" s="1715"/>
      <c r="L31422" s="1715"/>
    </row>
    <row r="31423" spans="11:12" ht="15" customHeight="1">
      <c r="K31423" s="1715"/>
      <c r="L31423" s="1715"/>
    </row>
    <row r="31424" spans="11:12" ht="15" customHeight="1">
      <c r="K31424" s="1715"/>
      <c r="L31424" s="1715"/>
    </row>
    <row r="31425" spans="11:12" ht="15" customHeight="1">
      <c r="K31425" s="1715"/>
      <c r="L31425" s="1715"/>
    </row>
    <row r="31426" spans="11:12" ht="15" customHeight="1">
      <c r="K31426" s="1715"/>
      <c r="L31426" s="1715"/>
    </row>
    <row r="31427" spans="11:12" ht="15" customHeight="1">
      <c r="K31427" s="1715"/>
      <c r="L31427" s="1715"/>
    </row>
    <row r="31428" spans="11:12" ht="15" customHeight="1">
      <c r="K31428" s="1715"/>
      <c r="L31428" s="1715"/>
    </row>
    <row r="31429" spans="11:12" ht="15" customHeight="1">
      <c r="K31429" s="1715"/>
      <c r="L31429" s="1715"/>
    </row>
    <row r="31430" spans="11:12" ht="15" customHeight="1">
      <c r="K31430" s="1715"/>
      <c r="L31430" s="1715"/>
    </row>
    <row r="31431" spans="11:12" ht="15" customHeight="1">
      <c r="K31431" s="1715"/>
      <c r="L31431" s="1715"/>
    </row>
    <row r="31432" spans="11:12" ht="15" customHeight="1">
      <c r="K31432" s="1715"/>
      <c r="L31432" s="1715"/>
    </row>
    <row r="31433" spans="11:12" ht="15" customHeight="1">
      <c r="K31433" s="1715"/>
      <c r="L31433" s="1715"/>
    </row>
    <row r="31434" spans="11:12" ht="15" customHeight="1">
      <c r="K31434" s="1715"/>
      <c r="L31434" s="1715"/>
    </row>
    <row r="31435" spans="11:12" ht="15" customHeight="1">
      <c r="K31435" s="1715"/>
      <c r="L31435" s="1715"/>
    </row>
    <row r="31436" spans="11:12" ht="15" customHeight="1">
      <c r="K31436" s="1715"/>
      <c r="L31436" s="1715"/>
    </row>
    <row r="31437" spans="11:12" ht="15" customHeight="1">
      <c r="K31437" s="1715"/>
      <c r="L31437" s="1715"/>
    </row>
    <row r="31438" spans="11:12" ht="15" customHeight="1">
      <c r="K31438" s="1715"/>
      <c r="L31438" s="1715"/>
    </row>
    <row r="31439" spans="11:12" ht="15" customHeight="1">
      <c r="K31439" s="1715"/>
      <c r="L31439" s="1715"/>
    </row>
    <row r="31440" spans="11:12" ht="15" customHeight="1">
      <c r="K31440" s="1715"/>
      <c r="L31440" s="1715"/>
    </row>
    <row r="31441" spans="11:12" ht="15" customHeight="1">
      <c r="K31441" s="1715"/>
      <c r="L31441" s="1715"/>
    </row>
    <row r="31442" spans="11:12" ht="15" customHeight="1">
      <c r="K31442" s="1715"/>
      <c r="L31442" s="1715"/>
    </row>
    <row r="31443" spans="11:12" ht="15" customHeight="1">
      <c r="K31443" s="1715"/>
      <c r="L31443" s="1715"/>
    </row>
    <row r="31444" spans="11:12" ht="15" customHeight="1">
      <c r="K31444" s="1715"/>
      <c r="L31444" s="1715"/>
    </row>
    <row r="31445" spans="11:12" ht="15" customHeight="1">
      <c r="K31445" s="1715"/>
      <c r="L31445" s="1715"/>
    </row>
    <row r="31446" spans="11:12" ht="15" customHeight="1">
      <c r="K31446" s="1715"/>
      <c r="L31446" s="1715"/>
    </row>
    <row r="31447" spans="11:12" ht="15" customHeight="1">
      <c r="K31447" s="1715"/>
      <c r="L31447" s="1715"/>
    </row>
    <row r="31448" spans="11:12" ht="15" customHeight="1">
      <c r="K31448" s="1715"/>
      <c r="L31448" s="1715"/>
    </row>
    <row r="31449" spans="11:12" ht="15" customHeight="1">
      <c r="K31449" s="1715"/>
      <c r="L31449" s="1715"/>
    </row>
    <row r="31450" spans="11:12" ht="15" customHeight="1">
      <c r="K31450" s="1715"/>
      <c r="L31450" s="1715"/>
    </row>
    <row r="31451" spans="11:12" ht="15" customHeight="1">
      <c r="K31451" s="1715"/>
      <c r="L31451" s="1715"/>
    </row>
    <row r="31452" spans="11:12" ht="15" customHeight="1">
      <c r="K31452" s="1715"/>
      <c r="L31452" s="1715"/>
    </row>
    <row r="31453" spans="11:12" ht="15" customHeight="1">
      <c r="K31453" s="1715"/>
      <c r="L31453" s="1715"/>
    </row>
    <row r="31454" spans="11:12" ht="15" customHeight="1">
      <c r="K31454" s="1715"/>
      <c r="L31454" s="1715"/>
    </row>
    <row r="31455" spans="11:12" ht="15" customHeight="1">
      <c r="K31455" s="1715"/>
      <c r="L31455" s="1715"/>
    </row>
    <row r="31456" spans="11:12" ht="15" customHeight="1">
      <c r="K31456" s="1715"/>
      <c r="L31456" s="1715"/>
    </row>
    <row r="31457" spans="11:12" ht="15" customHeight="1">
      <c r="K31457" s="1715"/>
      <c r="L31457" s="1715"/>
    </row>
    <row r="31458" spans="11:12" ht="15" customHeight="1">
      <c r="K31458" s="1715"/>
      <c r="L31458" s="1715"/>
    </row>
    <row r="31459" spans="11:12" ht="15" customHeight="1">
      <c r="K31459" s="1715"/>
      <c r="L31459" s="1715"/>
    </row>
    <row r="31460" spans="11:12" ht="15" customHeight="1">
      <c r="K31460" s="1715"/>
      <c r="L31460" s="1715"/>
    </row>
    <row r="31461" spans="11:12" ht="15" customHeight="1">
      <c r="K31461" s="1715"/>
      <c r="L31461" s="1715"/>
    </row>
    <row r="31462" spans="11:12" ht="15" customHeight="1">
      <c r="K31462" s="1715"/>
      <c r="L31462" s="1715"/>
    </row>
    <row r="31463" spans="11:12" ht="15" customHeight="1">
      <c r="K31463" s="1715"/>
      <c r="L31463" s="1715"/>
    </row>
    <row r="31464" spans="11:12" ht="15" customHeight="1">
      <c r="K31464" s="1715"/>
      <c r="L31464" s="1715"/>
    </row>
    <row r="31465" spans="11:12" ht="15" customHeight="1">
      <c r="K31465" s="1715"/>
      <c r="L31465" s="1715"/>
    </row>
    <row r="31466" spans="11:12" ht="15" customHeight="1">
      <c r="K31466" s="1715"/>
      <c r="L31466" s="1715"/>
    </row>
    <row r="31467" spans="11:12" ht="15" customHeight="1">
      <c r="K31467" s="1715"/>
      <c r="L31467" s="1715"/>
    </row>
    <row r="31468" spans="11:12" ht="15" customHeight="1">
      <c r="K31468" s="1715"/>
      <c r="L31468" s="1715"/>
    </row>
    <row r="31469" spans="11:12" ht="15" customHeight="1">
      <c r="K31469" s="1715"/>
      <c r="L31469" s="1715"/>
    </row>
    <row r="31470" spans="11:12" ht="15" customHeight="1">
      <c r="K31470" s="1715"/>
      <c r="L31470" s="1715"/>
    </row>
    <row r="31471" spans="11:12" ht="15" customHeight="1">
      <c r="K31471" s="1715"/>
      <c r="L31471" s="1715"/>
    </row>
    <row r="31472" spans="11:12" ht="15" customHeight="1">
      <c r="K31472" s="1715"/>
      <c r="L31472" s="1715"/>
    </row>
    <row r="31473" spans="11:12" ht="15" customHeight="1">
      <c r="K31473" s="1715"/>
      <c r="L31473" s="1715"/>
    </row>
    <row r="31474" spans="11:12" ht="15" customHeight="1">
      <c r="K31474" s="1715"/>
      <c r="L31474" s="1715"/>
    </row>
    <row r="31475" spans="11:12" ht="15" customHeight="1">
      <c r="K31475" s="1715"/>
      <c r="L31475" s="1715"/>
    </row>
    <row r="31476" spans="11:12" ht="15" customHeight="1">
      <c r="K31476" s="1715"/>
      <c r="L31476" s="1715"/>
    </row>
    <row r="31477" spans="11:12" ht="15" customHeight="1">
      <c r="K31477" s="1715"/>
      <c r="L31477" s="1715"/>
    </row>
    <row r="31478" spans="11:12" ht="15" customHeight="1">
      <c r="K31478" s="1715"/>
      <c r="L31478" s="1715"/>
    </row>
    <row r="31479" spans="11:12" ht="15" customHeight="1">
      <c r="K31479" s="1715"/>
      <c r="L31479" s="1715"/>
    </row>
    <row r="31480" spans="11:12" ht="15" customHeight="1">
      <c r="K31480" s="1715"/>
      <c r="L31480" s="1715"/>
    </row>
    <row r="31481" spans="11:12" ht="15" customHeight="1">
      <c r="K31481" s="1715"/>
      <c r="L31481" s="1715"/>
    </row>
    <row r="31482" spans="11:12" ht="15" customHeight="1">
      <c r="K31482" s="1715"/>
      <c r="L31482" s="1715"/>
    </row>
    <row r="31483" spans="11:12" ht="15" customHeight="1">
      <c r="K31483" s="1715"/>
      <c r="L31483" s="1715"/>
    </row>
    <row r="31484" spans="11:12" ht="15" customHeight="1">
      <c r="K31484" s="1715"/>
      <c r="L31484" s="1715"/>
    </row>
    <row r="31485" spans="11:12" ht="15" customHeight="1">
      <c r="K31485" s="1715"/>
      <c r="L31485" s="1715"/>
    </row>
    <row r="31486" spans="11:12" ht="15" customHeight="1">
      <c r="K31486" s="1715"/>
      <c r="L31486" s="1715"/>
    </row>
    <row r="31487" spans="11:12" ht="15" customHeight="1">
      <c r="K31487" s="1715"/>
      <c r="L31487" s="1715"/>
    </row>
    <row r="31488" spans="11:12" ht="15" customHeight="1">
      <c r="K31488" s="1715"/>
      <c r="L31488" s="1715"/>
    </row>
    <row r="31489" spans="11:12" ht="15" customHeight="1">
      <c r="K31489" s="1715"/>
      <c r="L31489" s="1715"/>
    </row>
    <row r="31490" spans="11:12" ht="15" customHeight="1">
      <c r="K31490" s="1715"/>
      <c r="L31490" s="1715"/>
    </row>
    <row r="31491" spans="11:12" ht="15" customHeight="1">
      <c r="K31491" s="1715"/>
      <c r="L31491" s="1715"/>
    </row>
    <row r="31492" spans="11:12" ht="15" customHeight="1">
      <c r="K31492" s="1715"/>
      <c r="L31492" s="1715"/>
    </row>
    <row r="31493" spans="11:12" ht="15" customHeight="1">
      <c r="K31493" s="1715"/>
      <c r="L31493" s="1715"/>
    </row>
    <row r="31494" spans="11:12" ht="15" customHeight="1">
      <c r="K31494" s="1715"/>
      <c r="L31494" s="1715"/>
    </row>
    <row r="31495" spans="11:12" ht="15" customHeight="1">
      <c r="K31495" s="1715"/>
      <c r="L31495" s="1715"/>
    </row>
    <row r="31496" spans="11:12" ht="15" customHeight="1">
      <c r="K31496" s="1715"/>
      <c r="L31496" s="1715"/>
    </row>
    <row r="31497" spans="11:12" ht="15" customHeight="1">
      <c r="K31497" s="1715"/>
      <c r="L31497" s="1715"/>
    </row>
    <row r="31498" spans="11:12" ht="15" customHeight="1">
      <c r="K31498" s="1715"/>
      <c r="L31498" s="1715"/>
    </row>
    <row r="31499" spans="11:12" ht="15" customHeight="1">
      <c r="K31499" s="1715"/>
      <c r="L31499" s="1715"/>
    </row>
    <row r="31500" spans="11:12" ht="15" customHeight="1">
      <c r="K31500" s="1715"/>
      <c r="L31500" s="1715"/>
    </row>
    <row r="31501" spans="11:12" ht="15" customHeight="1">
      <c r="K31501" s="1715"/>
      <c r="L31501" s="1715"/>
    </row>
    <row r="31502" spans="11:12" ht="15" customHeight="1">
      <c r="K31502" s="1715"/>
      <c r="L31502" s="1715"/>
    </row>
    <row r="31503" spans="11:12" ht="15" customHeight="1">
      <c r="K31503" s="1715"/>
      <c r="L31503" s="1715"/>
    </row>
    <row r="31504" spans="11:12" ht="15" customHeight="1">
      <c r="K31504" s="1715"/>
      <c r="L31504" s="1715"/>
    </row>
    <row r="31505" spans="11:12" ht="15" customHeight="1">
      <c r="K31505" s="1715"/>
      <c r="L31505" s="1715"/>
    </row>
    <row r="31506" spans="11:12" ht="15" customHeight="1">
      <c r="K31506" s="1715"/>
      <c r="L31506" s="1715"/>
    </row>
    <row r="31507" spans="11:12" ht="15" customHeight="1">
      <c r="K31507" s="1715"/>
      <c r="L31507" s="1715"/>
    </row>
    <row r="31508" spans="11:12" ht="15" customHeight="1">
      <c r="K31508" s="1715"/>
      <c r="L31508" s="1715"/>
    </row>
    <row r="31509" spans="11:12" ht="15" customHeight="1">
      <c r="K31509" s="1715"/>
      <c r="L31509" s="1715"/>
    </row>
    <row r="31510" spans="11:12" ht="15" customHeight="1">
      <c r="K31510" s="1715"/>
      <c r="L31510" s="1715"/>
    </row>
    <row r="31511" spans="11:12" ht="15" customHeight="1">
      <c r="K31511" s="1715"/>
      <c r="L31511" s="1715"/>
    </row>
    <row r="31512" spans="11:12" ht="15" customHeight="1">
      <c r="K31512" s="1715"/>
      <c r="L31512" s="1715"/>
    </row>
    <row r="31513" spans="11:12" ht="15" customHeight="1">
      <c r="K31513" s="1715"/>
      <c r="L31513" s="1715"/>
    </row>
    <row r="31514" spans="11:12" ht="15" customHeight="1">
      <c r="K31514" s="1715"/>
      <c r="L31514" s="1715"/>
    </row>
    <row r="31515" spans="11:12" ht="15" customHeight="1">
      <c r="K31515" s="1715"/>
      <c r="L31515" s="1715"/>
    </row>
    <row r="31516" spans="11:12" ht="15" customHeight="1">
      <c r="K31516" s="1715"/>
      <c r="L31516" s="1715"/>
    </row>
    <row r="31517" spans="11:12" ht="15" customHeight="1">
      <c r="K31517" s="1715"/>
      <c r="L31517" s="1715"/>
    </row>
    <row r="31518" spans="11:12" ht="15" customHeight="1">
      <c r="K31518" s="1715"/>
      <c r="L31518" s="1715"/>
    </row>
    <row r="31519" spans="11:12" ht="15" customHeight="1">
      <c r="K31519" s="1715"/>
      <c r="L31519" s="1715"/>
    </row>
    <row r="31520" spans="11:12" ht="15" customHeight="1">
      <c r="K31520" s="1715"/>
      <c r="L31520" s="1715"/>
    </row>
    <row r="31521" spans="11:12" ht="15" customHeight="1">
      <c r="K31521" s="1715"/>
      <c r="L31521" s="1715"/>
    </row>
    <row r="31522" spans="11:12" ht="15" customHeight="1">
      <c r="K31522" s="1715"/>
      <c r="L31522" s="1715"/>
    </row>
    <row r="31523" spans="11:12" ht="15" customHeight="1">
      <c r="K31523" s="1715"/>
      <c r="L31523" s="1715"/>
    </row>
    <row r="31524" spans="11:12" ht="15" customHeight="1">
      <c r="K31524" s="1715"/>
      <c r="L31524" s="1715"/>
    </row>
    <row r="31525" spans="11:12" ht="15" customHeight="1">
      <c r="K31525" s="1715"/>
      <c r="L31525" s="1715"/>
    </row>
    <row r="31526" spans="11:12" ht="15" customHeight="1">
      <c r="K31526" s="1715"/>
      <c r="L31526" s="1715"/>
    </row>
    <row r="31527" spans="11:12" ht="15" customHeight="1">
      <c r="K31527" s="1715"/>
      <c r="L31527" s="1715"/>
    </row>
    <row r="31528" spans="11:12" ht="15" customHeight="1">
      <c r="K31528" s="1715"/>
      <c r="L31528" s="1715"/>
    </row>
    <row r="31529" spans="11:12" ht="15" customHeight="1">
      <c r="K31529" s="1715"/>
      <c r="L31529" s="1715"/>
    </row>
    <row r="31530" spans="11:12" ht="15" customHeight="1">
      <c r="K31530" s="1715"/>
      <c r="L31530" s="1715"/>
    </row>
    <row r="31531" spans="11:12" ht="15" customHeight="1">
      <c r="K31531" s="1715"/>
      <c r="L31531" s="1715"/>
    </row>
    <row r="31532" spans="11:12" ht="15" customHeight="1">
      <c r="K31532" s="1715"/>
      <c r="L31532" s="1715"/>
    </row>
    <row r="31533" spans="11:12" ht="15" customHeight="1">
      <c r="K31533" s="1715"/>
      <c r="L31533" s="1715"/>
    </row>
    <row r="31534" spans="11:12" ht="15" customHeight="1">
      <c r="K31534" s="1715"/>
      <c r="L31534" s="1715"/>
    </row>
    <row r="31535" spans="11:12" ht="15" customHeight="1">
      <c r="K31535" s="1715"/>
      <c r="L31535" s="1715"/>
    </row>
    <row r="31536" spans="11:12" ht="15" customHeight="1">
      <c r="K31536" s="1715"/>
      <c r="L31536" s="1715"/>
    </row>
    <row r="31537" spans="11:12" ht="15" customHeight="1">
      <c r="K31537" s="1715"/>
      <c r="L31537" s="1715"/>
    </row>
    <row r="31538" spans="11:12" ht="15" customHeight="1">
      <c r="K31538" s="1715"/>
      <c r="L31538" s="1715"/>
    </row>
    <row r="31539" spans="11:12" ht="15" customHeight="1">
      <c r="K31539" s="1715"/>
      <c r="L31539" s="1715"/>
    </row>
    <row r="31540" spans="11:12" ht="15" customHeight="1">
      <c r="K31540" s="1715"/>
      <c r="L31540" s="1715"/>
    </row>
    <row r="31541" spans="11:12" ht="15" customHeight="1">
      <c r="K31541" s="1715"/>
      <c r="L31541" s="1715"/>
    </row>
    <row r="31542" spans="11:12" ht="15" customHeight="1">
      <c r="K31542" s="1715"/>
      <c r="L31542" s="1715"/>
    </row>
    <row r="31543" spans="11:12" ht="15" customHeight="1">
      <c r="K31543" s="1715"/>
      <c r="L31543" s="1715"/>
    </row>
    <row r="31544" spans="11:12" ht="15" customHeight="1">
      <c r="K31544" s="1715"/>
      <c r="L31544" s="1715"/>
    </row>
    <row r="31545" spans="11:12" ht="15" customHeight="1">
      <c r="K31545" s="1715"/>
      <c r="L31545" s="1715"/>
    </row>
    <row r="31546" spans="11:12" ht="15" customHeight="1">
      <c r="K31546" s="1715"/>
      <c r="L31546" s="1715"/>
    </row>
    <row r="31547" spans="11:12" ht="15" customHeight="1">
      <c r="K31547" s="1715"/>
      <c r="L31547" s="1715"/>
    </row>
    <row r="31548" spans="11:12" ht="15" customHeight="1">
      <c r="K31548" s="1715"/>
      <c r="L31548" s="1715"/>
    </row>
    <row r="31549" spans="11:12" ht="15" customHeight="1">
      <c r="K31549" s="1715"/>
      <c r="L31549" s="1715"/>
    </row>
    <row r="31550" spans="11:12" ht="15" customHeight="1">
      <c r="K31550" s="1715"/>
      <c r="L31550" s="1715"/>
    </row>
    <row r="31551" spans="11:12" ht="15" customHeight="1">
      <c r="K31551" s="1715"/>
      <c r="L31551" s="1715"/>
    </row>
    <row r="31552" spans="11:12" ht="15" customHeight="1">
      <c r="K31552" s="1715"/>
      <c r="L31552" s="1715"/>
    </row>
    <row r="31553" spans="11:12" ht="15" customHeight="1">
      <c r="K31553" s="1715"/>
      <c r="L31553" s="1715"/>
    </row>
    <row r="31554" spans="11:12" ht="15" customHeight="1">
      <c r="K31554" s="1715"/>
      <c r="L31554" s="1715"/>
    </row>
    <row r="31555" spans="11:12" ht="15" customHeight="1">
      <c r="K31555" s="1715"/>
      <c r="L31555" s="1715"/>
    </row>
    <row r="31556" spans="11:12" ht="15" customHeight="1">
      <c r="K31556" s="1715"/>
      <c r="L31556" s="1715"/>
    </row>
    <row r="31557" spans="11:12" ht="15" customHeight="1">
      <c r="K31557" s="1715"/>
      <c r="L31557" s="1715"/>
    </row>
    <row r="31558" spans="11:12" ht="15" customHeight="1">
      <c r="K31558" s="1715"/>
      <c r="L31558" s="1715"/>
    </row>
    <row r="31559" spans="11:12" ht="15" customHeight="1">
      <c r="K31559" s="1715"/>
      <c r="L31559" s="1715"/>
    </row>
    <row r="31560" spans="11:12" ht="15" customHeight="1">
      <c r="K31560" s="1715"/>
      <c r="L31560" s="1715"/>
    </row>
    <row r="31561" spans="11:12" ht="15" customHeight="1">
      <c r="K31561" s="1715"/>
      <c r="L31561" s="1715"/>
    </row>
    <row r="31562" spans="11:12" ht="15" customHeight="1">
      <c r="K31562" s="1715"/>
      <c r="L31562" s="1715"/>
    </row>
    <row r="31563" spans="11:12" ht="15" customHeight="1">
      <c r="K31563" s="1715"/>
      <c r="L31563" s="1715"/>
    </row>
    <row r="31564" spans="11:12" ht="15" customHeight="1">
      <c r="K31564" s="1715"/>
      <c r="L31564" s="1715"/>
    </row>
    <row r="31565" spans="11:12" ht="15" customHeight="1">
      <c r="K31565" s="1715"/>
      <c r="L31565" s="1715"/>
    </row>
    <row r="31566" spans="11:12" ht="15" customHeight="1">
      <c r="K31566" s="1715"/>
      <c r="L31566" s="1715"/>
    </row>
    <row r="31567" spans="11:12" ht="15" customHeight="1">
      <c r="K31567" s="1715"/>
      <c r="L31567" s="1715"/>
    </row>
    <row r="31568" spans="11:12" ht="15" customHeight="1">
      <c r="K31568" s="1715"/>
      <c r="L31568" s="1715"/>
    </row>
    <row r="31569" spans="11:12" ht="15" customHeight="1">
      <c r="K31569" s="1715"/>
      <c r="L31569" s="1715"/>
    </row>
    <row r="31570" spans="11:12" ht="15" customHeight="1">
      <c r="K31570" s="1715"/>
      <c r="L31570" s="1715"/>
    </row>
    <row r="31571" spans="11:12" ht="15" customHeight="1">
      <c r="K31571" s="1715"/>
      <c r="L31571" s="1715"/>
    </row>
    <row r="31572" spans="11:12" ht="15" customHeight="1">
      <c r="K31572" s="1715"/>
      <c r="L31572" s="1715"/>
    </row>
    <row r="31573" spans="11:12" ht="15" customHeight="1">
      <c r="K31573" s="1715"/>
      <c r="L31573" s="1715"/>
    </row>
    <row r="31574" spans="11:12" ht="15" customHeight="1">
      <c r="K31574" s="1715"/>
      <c r="L31574" s="1715"/>
    </row>
    <row r="31575" spans="11:12" ht="15" customHeight="1">
      <c r="K31575" s="1715"/>
      <c r="L31575" s="1715"/>
    </row>
    <row r="31576" spans="11:12" ht="15" customHeight="1">
      <c r="K31576" s="1715"/>
      <c r="L31576" s="1715"/>
    </row>
    <row r="31577" spans="11:12" ht="15" customHeight="1">
      <c r="K31577" s="1715"/>
      <c r="L31577" s="1715"/>
    </row>
    <row r="31578" spans="11:12" ht="15" customHeight="1">
      <c r="K31578" s="1715"/>
      <c r="L31578" s="1715"/>
    </row>
    <row r="31579" spans="11:12" ht="15" customHeight="1">
      <c r="K31579" s="1715"/>
      <c r="L31579" s="1715"/>
    </row>
    <row r="31580" spans="11:12" ht="15" customHeight="1">
      <c r="K31580" s="1715"/>
      <c r="L31580" s="1715"/>
    </row>
    <row r="31581" spans="11:12" ht="15" customHeight="1">
      <c r="K31581" s="1715"/>
      <c r="L31581" s="1715"/>
    </row>
    <row r="31582" spans="11:12" ht="15" customHeight="1">
      <c r="K31582" s="1715"/>
      <c r="L31582" s="1715"/>
    </row>
    <row r="31583" spans="11:12" ht="15" customHeight="1">
      <c r="K31583" s="1715"/>
      <c r="L31583" s="1715"/>
    </row>
    <row r="31584" spans="11:12" ht="15" customHeight="1">
      <c r="K31584" s="1715"/>
      <c r="L31584" s="1715"/>
    </row>
    <row r="31585" spans="11:12" ht="15" customHeight="1">
      <c r="K31585" s="1715"/>
      <c r="L31585" s="1715"/>
    </row>
    <row r="31586" spans="11:12" ht="15" customHeight="1">
      <c r="K31586" s="1715"/>
      <c r="L31586" s="1715"/>
    </row>
    <row r="31587" spans="11:12" ht="15" customHeight="1">
      <c r="K31587" s="1715"/>
      <c r="L31587" s="1715"/>
    </row>
    <row r="31588" spans="11:12" ht="15" customHeight="1">
      <c r="K31588" s="1715"/>
      <c r="L31588" s="1715"/>
    </row>
    <row r="31589" spans="11:12" ht="15" customHeight="1">
      <c r="K31589" s="1715"/>
      <c r="L31589" s="1715"/>
    </row>
    <row r="31590" spans="11:12" ht="15" customHeight="1">
      <c r="K31590" s="1715"/>
      <c r="L31590" s="1715"/>
    </row>
    <row r="31591" spans="11:12" ht="15" customHeight="1">
      <c r="K31591" s="1715"/>
      <c r="L31591" s="1715"/>
    </row>
    <row r="31592" spans="11:12" ht="15" customHeight="1">
      <c r="K31592" s="1715"/>
      <c r="L31592" s="1715"/>
    </row>
    <row r="31593" spans="11:12" ht="15" customHeight="1">
      <c r="K31593" s="1715"/>
      <c r="L31593" s="1715"/>
    </row>
    <row r="31594" spans="11:12" ht="15" customHeight="1">
      <c r="K31594" s="1715"/>
      <c r="L31594" s="1715"/>
    </row>
    <row r="31595" spans="11:12" ht="15" customHeight="1">
      <c r="K31595" s="1715"/>
      <c r="L31595" s="1715"/>
    </row>
    <row r="31596" spans="11:12" ht="15" customHeight="1">
      <c r="K31596" s="1715"/>
      <c r="L31596" s="1715"/>
    </row>
    <row r="31597" spans="11:12" ht="15" customHeight="1">
      <c r="K31597" s="1715"/>
      <c r="L31597" s="1715"/>
    </row>
    <row r="31598" spans="11:12" ht="15" customHeight="1">
      <c r="K31598" s="1715"/>
      <c r="L31598" s="1715"/>
    </row>
    <row r="31599" spans="11:12" ht="15" customHeight="1">
      <c r="K31599" s="1715"/>
      <c r="L31599" s="1715"/>
    </row>
    <row r="31600" spans="11:12" ht="15" customHeight="1">
      <c r="K31600" s="1715"/>
      <c r="L31600" s="1715"/>
    </row>
    <row r="31601" spans="11:12" ht="15" customHeight="1">
      <c r="K31601" s="1715"/>
      <c r="L31601" s="1715"/>
    </row>
    <row r="31602" spans="11:12" ht="15" customHeight="1">
      <c r="K31602" s="1715"/>
      <c r="L31602" s="1715"/>
    </row>
    <row r="31603" spans="11:12" ht="15" customHeight="1">
      <c r="K31603" s="1715"/>
      <c r="L31603" s="1715"/>
    </row>
    <row r="31604" spans="11:12" ht="15" customHeight="1">
      <c r="K31604" s="1715"/>
      <c r="L31604" s="1715"/>
    </row>
    <row r="31605" spans="11:12" ht="15" customHeight="1">
      <c r="K31605" s="1715"/>
      <c r="L31605" s="1715"/>
    </row>
    <row r="31606" spans="11:12" ht="15" customHeight="1">
      <c r="K31606" s="1715"/>
      <c r="L31606" s="1715"/>
    </row>
    <row r="31607" spans="11:12" ht="15" customHeight="1">
      <c r="K31607" s="1715"/>
      <c r="L31607" s="1715"/>
    </row>
    <row r="31608" spans="11:12" ht="15" customHeight="1">
      <c r="K31608" s="1715"/>
      <c r="L31608" s="1715"/>
    </row>
    <row r="31609" spans="11:12" ht="15" customHeight="1">
      <c r="K31609" s="1715"/>
      <c r="L31609" s="1715"/>
    </row>
    <row r="31610" spans="11:12" ht="15" customHeight="1">
      <c r="K31610" s="1715"/>
      <c r="L31610" s="1715"/>
    </row>
    <row r="31611" spans="11:12" ht="15" customHeight="1">
      <c r="K31611" s="1715"/>
      <c r="L31611" s="1715"/>
    </row>
    <row r="31612" spans="11:12" ht="15" customHeight="1">
      <c r="K31612" s="1715"/>
      <c r="L31612" s="1715"/>
    </row>
    <row r="31613" spans="11:12" ht="15" customHeight="1">
      <c r="K31613" s="1715"/>
      <c r="L31613" s="1715"/>
    </row>
    <row r="31614" spans="11:12" ht="15" customHeight="1">
      <c r="K31614" s="1715"/>
      <c r="L31614" s="1715"/>
    </row>
    <row r="31615" spans="11:12" ht="15" customHeight="1">
      <c r="K31615" s="1715"/>
      <c r="L31615" s="1715"/>
    </row>
    <row r="31616" spans="11:12" ht="15" customHeight="1">
      <c r="K31616" s="1715"/>
      <c r="L31616" s="1715"/>
    </row>
    <row r="31617" spans="11:12" ht="15" customHeight="1">
      <c r="K31617" s="1715"/>
      <c r="L31617" s="1715"/>
    </row>
    <row r="31618" spans="11:12" ht="15" customHeight="1">
      <c r="K31618" s="1715"/>
      <c r="L31618" s="1715"/>
    </row>
    <row r="31619" spans="11:12" ht="15" customHeight="1">
      <c r="K31619" s="1715"/>
      <c r="L31619" s="1715"/>
    </row>
    <row r="31620" spans="11:12" ht="15" customHeight="1">
      <c r="K31620" s="1715"/>
      <c r="L31620" s="1715"/>
    </row>
    <row r="31621" spans="11:12" ht="15" customHeight="1">
      <c r="K31621" s="1715"/>
      <c r="L31621" s="1715"/>
    </row>
    <row r="31622" spans="11:12" ht="15" customHeight="1">
      <c r="K31622" s="1715"/>
      <c r="L31622" s="1715"/>
    </row>
    <row r="31623" spans="11:12" ht="15" customHeight="1">
      <c r="K31623" s="1715"/>
      <c r="L31623" s="1715"/>
    </row>
    <row r="31624" spans="11:12" ht="15" customHeight="1">
      <c r="K31624" s="1715"/>
      <c r="L31624" s="1715"/>
    </row>
    <row r="31625" spans="11:12" ht="15" customHeight="1">
      <c r="K31625" s="1715"/>
      <c r="L31625" s="1715"/>
    </row>
    <row r="31626" spans="11:12" ht="15" customHeight="1">
      <c r="K31626" s="1715"/>
      <c r="L31626" s="1715"/>
    </row>
    <row r="31627" spans="11:12" ht="15" customHeight="1">
      <c r="K31627" s="1715"/>
      <c r="L31627" s="1715"/>
    </row>
    <row r="31628" spans="11:12" ht="15" customHeight="1">
      <c r="K31628" s="1715"/>
      <c r="L31628" s="1715"/>
    </row>
    <row r="31629" spans="11:12" ht="15" customHeight="1">
      <c r="K31629" s="1715"/>
      <c r="L31629" s="1715"/>
    </row>
    <row r="31630" spans="11:12" ht="15" customHeight="1">
      <c r="K31630" s="1715"/>
      <c r="L31630" s="1715"/>
    </row>
    <row r="31631" spans="11:12" ht="15" customHeight="1">
      <c r="K31631" s="1715"/>
      <c r="L31631" s="1715"/>
    </row>
    <row r="31632" spans="11:12" ht="15" customHeight="1">
      <c r="K31632" s="1715"/>
      <c r="L31632" s="1715"/>
    </row>
    <row r="31633" spans="11:12" ht="15" customHeight="1">
      <c r="K31633" s="1715"/>
      <c r="L31633" s="1715"/>
    </row>
    <row r="31634" spans="11:12" ht="15" customHeight="1">
      <c r="K31634" s="1715"/>
      <c r="L31634" s="1715"/>
    </row>
    <row r="31635" spans="11:12" ht="15" customHeight="1">
      <c r="K31635" s="1715"/>
      <c r="L31635" s="1715"/>
    </row>
    <row r="31636" spans="11:12" ht="15" customHeight="1">
      <c r="K31636" s="1715"/>
      <c r="L31636" s="1715"/>
    </row>
    <row r="31637" spans="11:12" ht="15" customHeight="1">
      <c r="K31637" s="1715"/>
      <c r="L31637" s="1715"/>
    </row>
    <row r="31638" spans="11:12" ht="15" customHeight="1">
      <c r="K31638" s="1715"/>
      <c r="L31638" s="1715"/>
    </row>
    <row r="31639" spans="11:12" ht="15" customHeight="1">
      <c r="K31639" s="1715"/>
      <c r="L31639" s="1715"/>
    </row>
    <row r="31640" spans="11:12" ht="15" customHeight="1">
      <c r="K31640" s="1715"/>
      <c r="L31640" s="1715"/>
    </row>
    <row r="31641" spans="11:12" ht="15" customHeight="1">
      <c r="K31641" s="1715"/>
      <c r="L31641" s="1715"/>
    </row>
    <row r="31642" spans="11:12" ht="15" customHeight="1">
      <c r="K31642" s="1715"/>
      <c r="L31642" s="1715"/>
    </row>
    <row r="31643" spans="11:12" ht="15" customHeight="1">
      <c r="K31643" s="1715"/>
      <c r="L31643" s="1715"/>
    </row>
    <row r="31644" spans="11:12" ht="15" customHeight="1">
      <c r="K31644" s="1715"/>
      <c r="L31644" s="1715"/>
    </row>
    <row r="31645" spans="11:12" ht="15" customHeight="1">
      <c r="K31645" s="1715"/>
      <c r="L31645" s="1715"/>
    </row>
    <row r="31646" spans="11:12" ht="15" customHeight="1">
      <c r="K31646" s="1715"/>
      <c r="L31646" s="1715"/>
    </row>
    <row r="31647" spans="11:12" ht="15" customHeight="1">
      <c r="K31647" s="1715"/>
      <c r="L31647" s="1715"/>
    </row>
    <row r="31648" spans="11:12" ht="15" customHeight="1">
      <c r="K31648" s="1715"/>
      <c r="L31648" s="1715"/>
    </row>
    <row r="31649" spans="11:12" ht="15" customHeight="1">
      <c r="K31649" s="1715"/>
      <c r="L31649" s="1715"/>
    </row>
    <row r="31650" spans="11:12" ht="15" customHeight="1">
      <c r="K31650" s="1715"/>
      <c r="L31650" s="1715"/>
    </row>
    <row r="31651" spans="11:12" ht="15" customHeight="1">
      <c r="K31651" s="1715"/>
      <c r="L31651" s="1715"/>
    </row>
    <row r="31652" spans="11:12" ht="15" customHeight="1">
      <c r="K31652" s="1715"/>
      <c r="L31652" s="1715"/>
    </row>
    <row r="31653" spans="11:12" ht="15" customHeight="1">
      <c r="K31653" s="1715"/>
      <c r="L31653" s="1715"/>
    </row>
    <row r="31654" spans="11:12" ht="15" customHeight="1">
      <c r="K31654" s="1715"/>
      <c r="L31654" s="1715"/>
    </row>
    <row r="31655" spans="11:12" ht="15" customHeight="1">
      <c r="K31655" s="1715"/>
      <c r="L31655" s="1715"/>
    </row>
    <row r="31656" spans="11:12" ht="15" customHeight="1">
      <c r="K31656" s="1715"/>
      <c r="L31656" s="1715"/>
    </row>
    <row r="31657" spans="11:12" ht="15" customHeight="1">
      <c r="K31657" s="1715"/>
      <c r="L31657" s="1715"/>
    </row>
    <row r="31658" spans="11:12" ht="15" customHeight="1">
      <c r="K31658" s="1715"/>
      <c r="L31658" s="1715"/>
    </row>
    <row r="31659" spans="11:12" ht="15" customHeight="1">
      <c r="K31659" s="1715"/>
      <c r="L31659" s="1715"/>
    </row>
    <row r="31660" spans="11:12" ht="15" customHeight="1">
      <c r="K31660" s="1715"/>
      <c r="L31660" s="1715"/>
    </row>
    <row r="31661" spans="11:12" ht="15" customHeight="1">
      <c r="K31661" s="1715"/>
      <c r="L31661" s="1715"/>
    </row>
    <row r="31662" spans="11:12" ht="15" customHeight="1">
      <c r="K31662" s="1715"/>
      <c r="L31662" s="1715"/>
    </row>
    <row r="31663" spans="11:12" ht="15" customHeight="1">
      <c r="K31663" s="1715"/>
      <c r="L31663" s="1715"/>
    </row>
    <row r="31664" spans="11:12" ht="15" customHeight="1">
      <c r="K31664" s="1715"/>
      <c r="L31664" s="1715"/>
    </row>
    <row r="31665" spans="11:12" ht="15" customHeight="1">
      <c r="K31665" s="1715"/>
      <c r="L31665" s="1715"/>
    </row>
    <row r="31666" spans="11:12" ht="15" customHeight="1">
      <c r="K31666" s="1715"/>
      <c r="L31666" s="1715"/>
    </row>
    <row r="31667" spans="11:12" ht="15" customHeight="1">
      <c r="K31667" s="1715"/>
      <c r="L31667" s="1715"/>
    </row>
    <row r="31668" spans="11:12" ht="15" customHeight="1">
      <c r="K31668" s="1715"/>
      <c r="L31668" s="1715"/>
    </row>
    <row r="31669" spans="11:12" ht="15" customHeight="1">
      <c r="K31669" s="1715"/>
      <c r="L31669" s="1715"/>
    </row>
    <row r="31670" spans="11:12" ht="15" customHeight="1">
      <c r="K31670" s="1715"/>
      <c r="L31670" s="1715"/>
    </row>
    <row r="31671" spans="11:12" ht="15" customHeight="1">
      <c r="K31671" s="1715"/>
      <c r="L31671" s="1715"/>
    </row>
    <row r="31672" spans="11:12" ht="15" customHeight="1">
      <c r="K31672" s="1715"/>
      <c r="L31672" s="1715"/>
    </row>
    <row r="31673" spans="11:12" ht="15" customHeight="1">
      <c r="K31673" s="1715"/>
      <c r="L31673" s="1715"/>
    </row>
    <row r="31674" spans="11:12" ht="15" customHeight="1">
      <c r="K31674" s="1715"/>
      <c r="L31674" s="1715"/>
    </row>
    <row r="31675" spans="11:12" ht="15" customHeight="1">
      <c r="K31675" s="1715"/>
      <c r="L31675" s="1715"/>
    </row>
    <row r="31676" spans="11:12" ht="15" customHeight="1">
      <c r="K31676" s="1715"/>
      <c r="L31676" s="1715"/>
    </row>
    <row r="31677" spans="11:12" ht="15" customHeight="1">
      <c r="K31677" s="1715"/>
      <c r="L31677" s="1715"/>
    </row>
    <row r="31678" spans="11:12" ht="15" customHeight="1">
      <c r="K31678" s="1715"/>
      <c r="L31678" s="1715"/>
    </row>
    <row r="31679" spans="11:12" ht="15" customHeight="1">
      <c r="K31679" s="1715"/>
      <c r="L31679" s="1715"/>
    </row>
    <row r="31680" spans="11:12" ht="15" customHeight="1">
      <c r="K31680" s="1715"/>
      <c r="L31680" s="1715"/>
    </row>
    <row r="31681" spans="11:12" ht="15" customHeight="1">
      <c r="K31681" s="1715"/>
      <c r="L31681" s="1715"/>
    </row>
    <row r="31682" spans="11:12" ht="15" customHeight="1">
      <c r="K31682" s="1715"/>
      <c r="L31682" s="1715"/>
    </row>
    <row r="31683" spans="11:12" ht="15" customHeight="1">
      <c r="K31683" s="1715"/>
      <c r="L31683" s="1715"/>
    </row>
    <row r="31684" spans="11:12" ht="15" customHeight="1">
      <c r="K31684" s="1715"/>
      <c r="L31684" s="1715"/>
    </row>
    <row r="31685" spans="11:12" ht="15" customHeight="1">
      <c r="K31685" s="1715"/>
      <c r="L31685" s="1715"/>
    </row>
    <row r="31686" spans="11:12" ht="15" customHeight="1">
      <c r="K31686" s="1715"/>
      <c r="L31686" s="1715"/>
    </row>
    <row r="31687" spans="11:12" ht="15" customHeight="1">
      <c r="K31687" s="1715"/>
      <c r="L31687" s="1715"/>
    </row>
    <row r="31688" spans="11:12" ht="15" customHeight="1">
      <c r="K31688" s="1715"/>
      <c r="L31688" s="1715"/>
    </row>
    <row r="31689" spans="11:12" ht="15" customHeight="1">
      <c r="K31689" s="1715"/>
      <c r="L31689" s="1715"/>
    </row>
    <row r="31690" spans="11:12" ht="15" customHeight="1">
      <c r="K31690" s="1715"/>
      <c r="L31690" s="1715"/>
    </row>
    <row r="31691" spans="11:12" ht="15" customHeight="1">
      <c r="K31691" s="1715"/>
      <c r="L31691" s="1715"/>
    </row>
    <row r="31692" spans="11:12" ht="15" customHeight="1">
      <c r="K31692" s="1715"/>
      <c r="L31692" s="1715"/>
    </row>
    <row r="31693" spans="11:12" ht="15" customHeight="1">
      <c r="K31693" s="1715"/>
      <c r="L31693" s="1715"/>
    </row>
    <row r="31694" spans="11:12" ht="15" customHeight="1">
      <c r="K31694" s="1715"/>
      <c r="L31694" s="1715"/>
    </row>
    <row r="31695" spans="11:12" ht="15" customHeight="1">
      <c r="K31695" s="1715"/>
      <c r="L31695" s="1715"/>
    </row>
    <row r="31696" spans="11:12" ht="15" customHeight="1">
      <c r="K31696" s="1715"/>
      <c r="L31696" s="1715"/>
    </row>
    <row r="31697" spans="11:12" ht="15" customHeight="1">
      <c r="K31697" s="1715"/>
      <c r="L31697" s="1715"/>
    </row>
    <row r="31698" spans="11:12" ht="15" customHeight="1">
      <c r="K31698" s="1715"/>
      <c r="L31698" s="1715"/>
    </row>
    <row r="31699" spans="11:12" ht="15" customHeight="1">
      <c r="K31699" s="1715"/>
      <c r="L31699" s="1715"/>
    </row>
    <row r="31700" spans="11:12" ht="15" customHeight="1">
      <c r="K31700" s="1715"/>
      <c r="L31700" s="1715"/>
    </row>
    <row r="31701" spans="11:12" ht="15" customHeight="1">
      <c r="K31701" s="1715"/>
      <c r="L31701" s="1715"/>
    </row>
    <row r="31702" spans="11:12" ht="15" customHeight="1">
      <c r="K31702" s="1715"/>
      <c r="L31702" s="1715"/>
    </row>
    <row r="31703" spans="11:12" ht="15" customHeight="1">
      <c r="K31703" s="1715"/>
      <c r="L31703" s="1715"/>
    </row>
    <row r="31704" spans="11:12" ht="15" customHeight="1">
      <c r="K31704" s="1715"/>
      <c r="L31704" s="1715"/>
    </row>
    <row r="31705" spans="11:12" ht="15" customHeight="1">
      <c r="K31705" s="1715"/>
      <c r="L31705" s="1715"/>
    </row>
    <row r="31706" spans="11:12" ht="15" customHeight="1">
      <c r="K31706" s="1715"/>
      <c r="L31706" s="1715"/>
    </row>
    <row r="31707" spans="11:12" ht="15" customHeight="1">
      <c r="K31707" s="1715"/>
      <c r="L31707" s="1715"/>
    </row>
    <row r="31708" spans="11:12" ht="15" customHeight="1">
      <c r="K31708" s="1715"/>
      <c r="L31708" s="1715"/>
    </row>
    <row r="31709" spans="11:12" ht="15" customHeight="1">
      <c r="K31709" s="1715"/>
      <c r="L31709" s="1715"/>
    </row>
    <row r="31710" spans="11:12" ht="15" customHeight="1">
      <c r="K31710" s="1715"/>
      <c r="L31710" s="1715"/>
    </row>
    <row r="31711" spans="11:12" ht="15" customHeight="1">
      <c r="K31711" s="1715"/>
      <c r="L31711" s="1715"/>
    </row>
    <row r="31712" spans="11:12" ht="15" customHeight="1">
      <c r="K31712" s="1715"/>
      <c r="L31712" s="1715"/>
    </row>
    <row r="31713" spans="11:12" ht="15" customHeight="1">
      <c r="K31713" s="1715"/>
      <c r="L31713" s="1715"/>
    </row>
    <row r="31714" spans="11:12" ht="15" customHeight="1">
      <c r="K31714" s="1715"/>
      <c r="L31714" s="1715"/>
    </row>
    <row r="31715" spans="11:12" ht="15" customHeight="1">
      <c r="K31715" s="1715"/>
      <c r="L31715" s="1715"/>
    </row>
    <row r="31716" spans="11:12" ht="15" customHeight="1">
      <c r="K31716" s="1715"/>
      <c r="L31716" s="1715"/>
    </row>
    <row r="31717" spans="11:12" ht="15" customHeight="1">
      <c r="K31717" s="1715"/>
      <c r="L31717" s="1715"/>
    </row>
    <row r="31718" spans="11:12" ht="15" customHeight="1">
      <c r="K31718" s="1715"/>
      <c r="L31718" s="1715"/>
    </row>
    <row r="31719" spans="11:12" ht="15" customHeight="1">
      <c r="K31719" s="1715"/>
      <c r="L31719" s="1715"/>
    </row>
    <row r="31720" spans="11:12" ht="15" customHeight="1">
      <c r="K31720" s="1715"/>
      <c r="L31720" s="1715"/>
    </row>
    <row r="31721" spans="11:12" ht="15" customHeight="1">
      <c r="K31721" s="1715"/>
      <c r="L31721" s="1715"/>
    </row>
    <row r="31722" spans="11:12" ht="15" customHeight="1">
      <c r="K31722" s="1715"/>
      <c r="L31722" s="1715"/>
    </row>
    <row r="31723" spans="11:12" ht="15" customHeight="1">
      <c r="K31723" s="1715"/>
      <c r="L31723" s="1715"/>
    </row>
    <row r="31724" spans="11:12" ht="15" customHeight="1">
      <c r="K31724" s="1715"/>
      <c r="L31724" s="1715"/>
    </row>
    <row r="31725" spans="11:12" ht="15" customHeight="1">
      <c r="K31725" s="1715"/>
      <c r="L31725" s="1715"/>
    </row>
    <row r="31726" spans="11:12" ht="15" customHeight="1">
      <c r="K31726" s="1715"/>
      <c r="L31726" s="1715"/>
    </row>
    <row r="31727" spans="11:12" ht="15" customHeight="1">
      <c r="K31727" s="1715"/>
      <c r="L31727" s="1715"/>
    </row>
    <row r="31728" spans="11:12" ht="15" customHeight="1">
      <c r="K31728" s="1715"/>
      <c r="L31728" s="1715"/>
    </row>
    <row r="31729" spans="11:12" ht="15" customHeight="1">
      <c r="K31729" s="1715"/>
      <c r="L31729" s="1715"/>
    </row>
    <row r="31730" spans="11:12" ht="15" customHeight="1">
      <c r="K31730" s="1715"/>
      <c r="L31730" s="1715"/>
    </row>
    <row r="31731" spans="11:12" ht="15" customHeight="1">
      <c r="K31731" s="1715"/>
      <c r="L31731" s="1715"/>
    </row>
    <row r="31732" spans="11:12" ht="15" customHeight="1">
      <c r="K31732" s="1715"/>
      <c r="L31732" s="1715"/>
    </row>
    <row r="31733" spans="11:12" ht="15" customHeight="1">
      <c r="K31733" s="1715"/>
      <c r="L31733" s="1715"/>
    </row>
    <row r="31734" spans="11:12" ht="15" customHeight="1">
      <c r="K31734" s="1715"/>
      <c r="L31734" s="1715"/>
    </row>
    <row r="31735" spans="11:12" ht="15" customHeight="1">
      <c r="K31735" s="1715"/>
      <c r="L31735" s="1715"/>
    </row>
    <row r="31736" spans="11:12" ht="15" customHeight="1">
      <c r="K31736" s="1715"/>
      <c r="L31736" s="1715"/>
    </row>
    <row r="31737" spans="11:12" ht="15" customHeight="1">
      <c r="K31737" s="1715"/>
      <c r="L31737" s="1715"/>
    </row>
    <row r="31738" spans="11:12" ht="15" customHeight="1">
      <c r="K31738" s="1715"/>
      <c r="L31738" s="1715"/>
    </row>
    <row r="31739" spans="11:12" ht="15" customHeight="1">
      <c r="K31739" s="1715"/>
      <c r="L31739" s="1715"/>
    </row>
    <row r="31740" spans="11:12" ht="15" customHeight="1">
      <c r="K31740" s="1715"/>
      <c r="L31740" s="1715"/>
    </row>
    <row r="31741" spans="11:12" ht="15" customHeight="1">
      <c r="K31741" s="1715"/>
      <c r="L31741" s="1715"/>
    </row>
    <row r="31742" spans="11:12" ht="15" customHeight="1">
      <c r="K31742" s="1715"/>
      <c r="L31742" s="1715"/>
    </row>
    <row r="31743" spans="11:12" ht="15" customHeight="1">
      <c r="K31743" s="1715"/>
      <c r="L31743" s="1715"/>
    </row>
    <row r="31744" spans="11:12" ht="15" customHeight="1">
      <c r="K31744" s="1715"/>
      <c r="L31744" s="1715"/>
    </row>
    <row r="31745" spans="11:12" ht="15" customHeight="1">
      <c r="K31745" s="1715"/>
      <c r="L31745" s="1715"/>
    </row>
    <row r="31746" spans="11:12" ht="15" customHeight="1">
      <c r="K31746" s="1715"/>
      <c r="L31746" s="1715"/>
    </row>
    <row r="31747" spans="11:12" ht="15" customHeight="1">
      <c r="K31747" s="1715"/>
      <c r="L31747" s="1715"/>
    </row>
    <row r="31748" spans="11:12" ht="15" customHeight="1">
      <c r="K31748" s="1715"/>
      <c r="L31748" s="1715"/>
    </row>
    <row r="31749" spans="11:12" ht="15" customHeight="1">
      <c r="K31749" s="1715"/>
      <c r="L31749" s="1715"/>
    </row>
    <row r="31750" spans="11:12" ht="15" customHeight="1">
      <c r="K31750" s="1715"/>
      <c r="L31750" s="1715"/>
    </row>
    <row r="31751" spans="11:12" ht="15" customHeight="1">
      <c r="K31751" s="1715"/>
      <c r="L31751" s="1715"/>
    </row>
    <row r="31752" spans="11:12" ht="15" customHeight="1">
      <c r="K31752" s="1715"/>
      <c r="L31752" s="1715"/>
    </row>
    <row r="31753" spans="11:12" ht="15" customHeight="1">
      <c r="K31753" s="1715"/>
      <c r="L31753" s="1715"/>
    </row>
    <row r="31754" spans="11:12" ht="15" customHeight="1">
      <c r="K31754" s="1715"/>
      <c r="L31754" s="1715"/>
    </row>
    <row r="31755" spans="11:12" ht="15" customHeight="1">
      <c r="K31755" s="1715"/>
      <c r="L31755" s="1715"/>
    </row>
    <row r="31756" spans="11:12" ht="15" customHeight="1">
      <c r="K31756" s="1715"/>
      <c r="L31756" s="1715"/>
    </row>
    <row r="31757" spans="11:12" ht="15" customHeight="1">
      <c r="K31757" s="1715"/>
      <c r="L31757" s="1715"/>
    </row>
    <row r="31758" spans="11:12" ht="15" customHeight="1">
      <c r="K31758" s="1715"/>
      <c r="L31758" s="1715"/>
    </row>
    <row r="31759" spans="11:12" ht="15" customHeight="1">
      <c r="K31759" s="1715"/>
      <c r="L31759" s="1715"/>
    </row>
    <row r="31760" spans="11:12" ht="15" customHeight="1">
      <c r="K31760" s="1715"/>
      <c r="L31760" s="1715"/>
    </row>
    <row r="31761" spans="11:12" ht="15" customHeight="1">
      <c r="K31761" s="1715"/>
      <c r="L31761" s="1715"/>
    </row>
    <row r="31762" spans="11:12" ht="15" customHeight="1">
      <c r="K31762" s="1715"/>
      <c r="L31762" s="1715"/>
    </row>
    <row r="31763" spans="11:12" ht="15" customHeight="1">
      <c r="K31763" s="1715"/>
      <c r="L31763" s="1715"/>
    </row>
    <row r="31764" spans="11:12" ht="15" customHeight="1">
      <c r="K31764" s="1715"/>
      <c r="L31764" s="1715"/>
    </row>
    <row r="31765" spans="11:12" ht="15" customHeight="1">
      <c r="K31765" s="1715"/>
      <c r="L31765" s="1715"/>
    </row>
    <row r="31766" spans="11:12" ht="15" customHeight="1">
      <c r="K31766" s="1715"/>
      <c r="L31766" s="1715"/>
    </row>
    <row r="31767" spans="11:12" ht="15" customHeight="1">
      <c r="K31767" s="1715"/>
      <c r="L31767" s="1715"/>
    </row>
    <row r="31768" spans="11:12" ht="15" customHeight="1">
      <c r="K31768" s="1715"/>
      <c r="L31768" s="1715"/>
    </row>
    <row r="31769" spans="11:12" ht="15" customHeight="1">
      <c r="K31769" s="1715"/>
      <c r="L31769" s="1715"/>
    </row>
    <row r="31770" spans="11:12" ht="15" customHeight="1">
      <c r="K31770" s="1715"/>
      <c r="L31770" s="1715"/>
    </row>
    <row r="31771" spans="11:12" ht="15" customHeight="1">
      <c r="K31771" s="1715"/>
      <c r="L31771" s="1715"/>
    </row>
    <row r="31772" spans="11:12" ht="15" customHeight="1">
      <c r="K31772" s="1715"/>
      <c r="L31772" s="1715"/>
    </row>
    <row r="31773" spans="11:12" ht="15" customHeight="1">
      <c r="K31773" s="1715"/>
      <c r="L31773" s="1715"/>
    </row>
    <row r="31774" spans="11:12" ht="15" customHeight="1">
      <c r="K31774" s="1715"/>
      <c r="L31774" s="1715"/>
    </row>
    <row r="31775" spans="11:12" ht="15" customHeight="1">
      <c r="K31775" s="1715"/>
      <c r="L31775" s="1715"/>
    </row>
    <row r="31776" spans="11:12" ht="15" customHeight="1">
      <c r="K31776" s="1715"/>
      <c r="L31776" s="1715"/>
    </row>
    <row r="31777" spans="11:12" ht="15" customHeight="1">
      <c r="K31777" s="1715"/>
      <c r="L31777" s="1715"/>
    </row>
    <row r="31778" spans="11:12" ht="15" customHeight="1">
      <c r="K31778" s="1715"/>
      <c r="L31778" s="1715"/>
    </row>
    <row r="31779" spans="11:12" ht="15" customHeight="1">
      <c r="K31779" s="1715"/>
      <c r="L31779" s="1715"/>
    </row>
    <row r="31780" spans="11:12" ht="15" customHeight="1">
      <c r="K31780" s="1715"/>
      <c r="L31780" s="1715"/>
    </row>
    <row r="31781" spans="11:12" ht="15" customHeight="1">
      <c r="K31781" s="1715"/>
      <c r="L31781" s="1715"/>
    </row>
    <row r="31782" spans="11:12" ht="15" customHeight="1">
      <c r="K31782" s="1715"/>
      <c r="L31782" s="1715"/>
    </row>
    <row r="31783" spans="11:12" ht="15" customHeight="1">
      <c r="K31783" s="1715"/>
      <c r="L31783" s="1715"/>
    </row>
    <row r="31784" spans="11:12" ht="15" customHeight="1">
      <c r="K31784" s="1715"/>
      <c r="L31784" s="1715"/>
    </row>
    <row r="31785" spans="11:12" ht="15" customHeight="1">
      <c r="K31785" s="1715"/>
      <c r="L31785" s="1715"/>
    </row>
    <row r="31786" spans="11:12" ht="15" customHeight="1">
      <c r="K31786" s="1715"/>
      <c r="L31786" s="1715"/>
    </row>
    <row r="31787" spans="11:12" ht="15" customHeight="1">
      <c r="K31787" s="1715"/>
      <c r="L31787" s="1715"/>
    </row>
    <row r="31788" spans="11:12" ht="15" customHeight="1">
      <c r="K31788" s="1715"/>
      <c r="L31788" s="1715"/>
    </row>
    <row r="31789" spans="11:12" ht="15" customHeight="1">
      <c r="K31789" s="1715"/>
      <c r="L31789" s="1715"/>
    </row>
    <row r="31790" spans="11:12" ht="15" customHeight="1">
      <c r="K31790" s="1715"/>
      <c r="L31790" s="1715"/>
    </row>
    <row r="31791" spans="11:12" ht="15" customHeight="1">
      <c r="K31791" s="1715"/>
      <c r="L31791" s="1715"/>
    </row>
    <row r="31792" spans="11:12" ht="15" customHeight="1">
      <c r="K31792" s="1715"/>
      <c r="L31792" s="1715"/>
    </row>
    <row r="31793" spans="11:12" ht="15" customHeight="1">
      <c r="K31793" s="1715"/>
      <c r="L31793" s="1715"/>
    </row>
    <row r="31794" spans="11:12" ht="15" customHeight="1">
      <c r="K31794" s="1715"/>
      <c r="L31794" s="1715"/>
    </row>
    <row r="31795" spans="11:12" ht="15" customHeight="1">
      <c r="K31795" s="1715"/>
      <c r="L31795" s="1715"/>
    </row>
    <row r="31796" spans="11:12" ht="15" customHeight="1">
      <c r="K31796" s="1715"/>
      <c r="L31796" s="1715"/>
    </row>
    <row r="31797" spans="11:12" ht="15" customHeight="1">
      <c r="K31797" s="1715"/>
      <c r="L31797" s="1715"/>
    </row>
    <row r="31798" spans="11:12" ht="15" customHeight="1">
      <c r="K31798" s="1715"/>
      <c r="L31798" s="1715"/>
    </row>
    <row r="31799" spans="11:12" ht="15" customHeight="1">
      <c r="K31799" s="1715"/>
      <c r="L31799" s="1715"/>
    </row>
    <row r="31800" spans="11:12" ht="15" customHeight="1">
      <c r="K31800" s="1715"/>
      <c r="L31800" s="1715"/>
    </row>
    <row r="31801" spans="11:12" ht="15" customHeight="1">
      <c r="K31801" s="1715"/>
      <c r="L31801" s="1715"/>
    </row>
    <row r="31802" spans="11:12" ht="15" customHeight="1">
      <c r="K31802" s="1715"/>
      <c r="L31802" s="1715"/>
    </row>
    <row r="31803" spans="11:12" ht="15" customHeight="1">
      <c r="K31803" s="1715"/>
      <c r="L31803" s="1715"/>
    </row>
    <row r="31804" spans="11:12" ht="15" customHeight="1">
      <c r="K31804" s="1715"/>
      <c r="L31804" s="1715"/>
    </row>
    <row r="31805" spans="11:12" ht="15" customHeight="1">
      <c r="K31805" s="1715"/>
      <c r="L31805" s="1715"/>
    </row>
    <row r="31806" spans="11:12" ht="15" customHeight="1">
      <c r="K31806" s="1715"/>
      <c r="L31806" s="1715"/>
    </row>
    <row r="31807" spans="11:12" ht="15" customHeight="1">
      <c r="K31807" s="1715"/>
      <c r="L31807" s="1715"/>
    </row>
    <row r="31808" spans="11:12" ht="15" customHeight="1">
      <c r="K31808" s="1715"/>
      <c r="L31808" s="1715"/>
    </row>
    <row r="31809" spans="11:12" ht="15" customHeight="1">
      <c r="K31809" s="1715"/>
      <c r="L31809" s="1715"/>
    </row>
    <row r="31810" spans="11:12" ht="15" customHeight="1">
      <c r="K31810" s="1715"/>
      <c r="L31810" s="1715"/>
    </row>
    <row r="31811" spans="11:12" ht="15" customHeight="1">
      <c r="K31811" s="1715"/>
      <c r="L31811" s="1715"/>
    </row>
    <row r="31812" spans="11:12" ht="15" customHeight="1">
      <c r="K31812" s="1715"/>
      <c r="L31812" s="1715"/>
    </row>
    <row r="31813" spans="11:12" ht="15" customHeight="1">
      <c r="K31813" s="1715"/>
      <c r="L31813" s="1715"/>
    </row>
    <row r="31814" spans="11:12" ht="15" customHeight="1">
      <c r="K31814" s="1715"/>
      <c r="L31814" s="1715"/>
    </row>
    <row r="31815" spans="11:12" ht="15" customHeight="1">
      <c r="K31815" s="1715"/>
      <c r="L31815" s="1715"/>
    </row>
    <row r="31816" spans="11:12" ht="15" customHeight="1">
      <c r="K31816" s="1715"/>
      <c r="L31816" s="1715"/>
    </row>
    <row r="31817" spans="11:12" ht="15" customHeight="1">
      <c r="K31817" s="1715"/>
      <c r="L31817" s="1715"/>
    </row>
    <row r="31818" spans="11:12" ht="15" customHeight="1">
      <c r="K31818" s="1715"/>
      <c r="L31818" s="1715"/>
    </row>
    <row r="31819" spans="11:12" ht="15" customHeight="1">
      <c r="K31819" s="1715"/>
      <c r="L31819" s="1715"/>
    </row>
    <row r="31820" spans="11:12" ht="15" customHeight="1">
      <c r="K31820" s="1715"/>
      <c r="L31820" s="1715"/>
    </row>
    <row r="31821" spans="11:12" ht="15" customHeight="1">
      <c r="K31821" s="1715"/>
      <c r="L31821" s="1715"/>
    </row>
    <row r="31822" spans="11:12" ht="15" customHeight="1">
      <c r="K31822" s="1715"/>
      <c r="L31822" s="1715"/>
    </row>
    <row r="31823" spans="11:12" ht="15" customHeight="1">
      <c r="K31823" s="1715"/>
      <c r="L31823" s="1715"/>
    </row>
    <row r="31824" spans="11:12" ht="15" customHeight="1">
      <c r="K31824" s="1715"/>
      <c r="L31824" s="1715"/>
    </row>
    <row r="31825" spans="11:12" ht="15" customHeight="1">
      <c r="K31825" s="1715"/>
      <c r="L31825" s="1715"/>
    </row>
    <row r="31826" spans="11:12" ht="15" customHeight="1">
      <c r="K31826" s="1715"/>
      <c r="L31826" s="1715"/>
    </row>
    <row r="31827" spans="11:12" ht="15" customHeight="1">
      <c r="K31827" s="1715"/>
      <c r="L31827" s="1715"/>
    </row>
    <row r="31828" spans="11:12" ht="15" customHeight="1">
      <c r="K31828" s="1715"/>
      <c r="L31828" s="1715"/>
    </row>
    <row r="31829" spans="11:12" ht="15" customHeight="1">
      <c r="K31829" s="1715"/>
      <c r="L31829" s="1715"/>
    </row>
    <row r="31830" spans="11:12" ht="15" customHeight="1">
      <c r="K31830" s="1715"/>
      <c r="L31830" s="1715"/>
    </row>
    <row r="31831" spans="11:12" ht="15" customHeight="1">
      <c r="K31831" s="1715"/>
      <c r="L31831" s="1715"/>
    </row>
    <row r="31832" spans="11:12" ht="15" customHeight="1">
      <c r="K31832" s="1715"/>
      <c r="L31832" s="1715"/>
    </row>
    <row r="31833" spans="11:12" ht="15" customHeight="1">
      <c r="K31833" s="1715"/>
      <c r="L31833" s="1715"/>
    </row>
    <row r="31834" spans="11:12" ht="15" customHeight="1">
      <c r="K31834" s="1715"/>
      <c r="L31834" s="1715"/>
    </row>
    <row r="31835" spans="11:12" ht="15" customHeight="1">
      <c r="K31835" s="1715"/>
      <c r="L31835" s="1715"/>
    </row>
    <row r="31836" spans="11:12" ht="15" customHeight="1">
      <c r="K31836" s="1715"/>
      <c r="L31836" s="1715"/>
    </row>
    <row r="31837" spans="11:12" ht="15" customHeight="1">
      <c r="K31837" s="1715"/>
      <c r="L31837" s="1715"/>
    </row>
    <row r="31838" spans="11:12" ht="15" customHeight="1">
      <c r="K31838" s="1715"/>
      <c r="L31838" s="1715"/>
    </row>
    <row r="31839" spans="11:12" ht="15" customHeight="1">
      <c r="K31839" s="1715"/>
      <c r="L31839" s="1715"/>
    </row>
    <row r="31840" spans="11:12" ht="15" customHeight="1">
      <c r="K31840" s="1715"/>
      <c r="L31840" s="1715"/>
    </row>
    <row r="31841" spans="11:12" ht="15" customHeight="1">
      <c r="K31841" s="1715"/>
      <c r="L31841" s="1715"/>
    </row>
    <row r="31842" spans="11:12" ht="15" customHeight="1">
      <c r="K31842" s="1715"/>
      <c r="L31842" s="1715"/>
    </row>
    <row r="31843" spans="11:12" ht="15" customHeight="1">
      <c r="K31843" s="1715"/>
      <c r="L31843" s="1715"/>
    </row>
    <row r="31844" spans="11:12" ht="15" customHeight="1">
      <c r="K31844" s="1715"/>
      <c r="L31844" s="1715"/>
    </row>
    <row r="31845" spans="11:12" ht="15" customHeight="1">
      <c r="K31845" s="1715"/>
      <c r="L31845" s="1715"/>
    </row>
    <row r="31846" spans="11:12" ht="15" customHeight="1">
      <c r="K31846" s="1715"/>
      <c r="L31846" s="1715"/>
    </row>
    <row r="31847" spans="11:12" ht="15" customHeight="1">
      <c r="K31847" s="1715"/>
      <c r="L31847" s="1715"/>
    </row>
    <row r="31848" spans="11:12" ht="15" customHeight="1">
      <c r="K31848" s="1715"/>
      <c r="L31848" s="1715"/>
    </row>
    <row r="31849" spans="11:12" ht="15" customHeight="1">
      <c r="K31849" s="1715"/>
      <c r="L31849" s="1715"/>
    </row>
    <row r="31850" spans="11:12" ht="15" customHeight="1">
      <c r="K31850" s="1715"/>
      <c r="L31850" s="1715"/>
    </row>
    <row r="31851" spans="11:12" ht="15" customHeight="1">
      <c r="K31851" s="1715"/>
      <c r="L31851" s="1715"/>
    </row>
    <row r="31852" spans="11:12" ht="15" customHeight="1">
      <c r="K31852" s="1715"/>
      <c r="L31852" s="1715"/>
    </row>
    <row r="31853" spans="11:12" ht="15" customHeight="1">
      <c r="K31853" s="1715"/>
      <c r="L31853" s="1715"/>
    </row>
    <row r="31854" spans="11:12" ht="15" customHeight="1">
      <c r="K31854" s="1715"/>
      <c r="L31854" s="1715"/>
    </row>
    <row r="31855" spans="11:12" ht="15" customHeight="1">
      <c r="K31855" s="1715"/>
      <c r="L31855" s="1715"/>
    </row>
    <row r="31856" spans="11:12" ht="15" customHeight="1">
      <c r="K31856" s="1715"/>
      <c r="L31856" s="1715"/>
    </row>
    <row r="31857" spans="11:12" ht="15" customHeight="1">
      <c r="K31857" s="1715"/>
      <c r="L31857" s="1715"/>
    </row>
    <row r="31858" spans="11:12" ht="15" customHeight="1">
      <c r="K31858" s="1715"/>
      <c r="L31858" s="1715"/>
    </row>
    <row r="31859" spans="11:12" ht="15" customHeight="1">
      <c r="K31859" s="1715"/>
      <c r="L31859" s="1715"/>
    </row>
    <row r="31860" spans="11:12" ht="15" customHeight="1">
      <c r="K31860" s="1715"/>
      <c r="L31860" s="1715"/>
    </row>
    <row r="31861" spans="11:12" ht="15" customHeight="1">
      <c r="K31861" s="1715"/>
      <c r="L31861" s="1715"/>
    </row>
    <row r="31862" spans="11:12" ht="15" customHeight="1">
      <c r="K31862" s="1715"/>
      <c r="L31862" s="1715"/>
    </row>
    <row r="31863" spans="11:12" ht="15" customHeight="1">
      <c r="K31863" s="1715"/>
      <c r="L31863" s="1715"/>
    </row>
    <row r="31864" spans="11:12" ht="15" customHeight="1">
      <c r="K31864" s="1715"/>
      <c r="L31864" s="1715"/>
    </row>
    <row r="31865" spans="11:12" ht="15" customHeight="1">
      <c r="K31865" s="1715"/>
      <c r="L31865" s="1715"/>
    </row>
    <row r="31866" spans="11:12" ht="15" customHeight="1">
      <c r="K31866" s="1715"/>
      <c r="L31866" s="1715"/>
    </row>
    <row r="31867" spans="11:12" ht="15" customHeight="1">
      <c r="K31867" s="1715"/>
      <c r="L31867" s="1715"/>
    </row>
    <row r="31868" spans="11:12" ht="15" customHeight="1">
      <c r="K31868" s="1715"/>
      <c r="L31868" s="1715"/>
    </row>
    <row r="31869" spans="11:12" ht="15" customHeight="1">
      <c r="K31869" s="1715"/>
      <c r="L31869" s="1715"/>
    </row>
    <row r="31870" spans="11:12" ht="15" customHeight="1">
      <c r="K31870" s="1715"/>
      <c r="L31870" s="1715"/>
    </row>
    <row r="31871" spans="11:12" ht="15" customHeight="1">
      <c r="K31871" s="1715"/>
      <c r="L31871" s="1715"/>
    </row>
    <row r="31872" spans="11:12" ht="15" customHeight="1">
      <c r="K31872" s="1715"/>
      <c r="L31872" s="1715"/>
    </row>
    <row r="31873" spans="11:12" ht="15" customHeight="1">
      <c r="K31873" s="1715"/>
      <c r="L31873" s="1715"/>
    </row>
    <row r="31874" spans="11:12" ht="15" customHeight="1">
      <c r="K31874" s="1715"/>
      <c r="L31874" s="1715"/>
    </row>
    <row r="31875" spans="11:12" ht="15" customHeight="1">
      <c r="K31875" s="1715"/>
      <c r="L31875" s="1715"/>
    </row>
    <row r="31876" spans="11:12" ht="15" customHeight="1">
      <c r="K31876" s="1715"/>
      <c r="L31876" s="1715"/>
    </row>
    <row r="31877" spans="11:12" ht="15" customHeight="1">
      <c r="K31877" s="1715"/>
      <c r="L31877" s="1715"/>
    </row>
    <row r="31878" spans="11:12" ht="15" customHeight="1">
      <c r="K31878" s="1715"/>
      <c r="L31878" s="1715"/>
    </row>
    <row r="31879" spans="11:12" ht="15" customHeight="1">
      <c r="K31879" s="1715"/>
      <c r="L31879" s="1715"/>
    </row>
    <row r="31880" spans="11:12" ht="15" customHeight="1">
      <c r="K31880" s="1715"/>
      <c r="L31880" s="1715"/>
    </row>
    <row r="31881" spans="11:12" ht="15" customHeight="1">
      <c r="K31881" s="1715"/>
      <c r="L31881" s="1715"/>
    </row>
    <row r="31882" spans="11:12" ht="15" customHeight="1">
      <c r="K31882" s="1715"/>
      <c r="L31882" s="1715"/>
    </row>
    <row r="31883" spans="11:12" ht="15" customHeight="1">
      <c r="K31883" s="1715"/>
      <c r="L31883" s="1715"/>
    </row>
    <row r="31884" spans="11:12" ht="15" customHeight="1">
      <c r="K31884" s="1715"/>
      <c r="L31884" s="1715"/>
    </row>
    <row r="31885" spans="11:12" ht="15" customHeight="1">
      <c r="K31885" s="1715"/>
      <c r="L31885" s="1715"/>
    </row>
    <row r="31886" spans="11:12" ht="15" customHeight="1">
      <c r="K31886" s="1715"/>
      <c r="L31886" s="1715"/>
    </row>
    <row r="31887" spans="11:12" ht="15" customHeight="1">
      <c r="K31887" s="1715"/>
      <c r="L31887" s="1715"/>
    </row>
    <row r="31888" spans="11:12" ht="15" customHeight="1">
      <c r="K31888" s="1715"/>
      <c r="L31888" s="1715"/>
    </row>
    <row r="31889" spans="11:12" ht="15" customHeight="1">
      <c r="K31889" s="1715"/>
      <c r="L31889" s="1715"/>
    </row>
    <row r="31890" spans="11:12" ht="15" customHeight="1">
      <c r="K31890" s="1715"/>
      <c r="L31890" s="1715"/>
    </row>
    <row r="31891" spans="11:12" ht="15" customHeight="1">
      <c r="K31891" s="1715"/>
      <c r="L31891" s="1715"/>
    </row>
    <row r="31892" spans="11:12" ht="15" customHeight="1">
      <c r="K31892" s="1715"/>
      <c r="L31892" s="1715"/>
    </row>
    <row r="31893" spans="11:12" ht="15" customHeight="1">
      <c r="K31893" s="1715"/>
      <c r="L31893" s="1715"/>
    </row>
    <row r="31894" spans="11:12" ht="15" customHeight="1">
      <c r="K31894" s="1715"/>
      <c r="L31894" s="1715"/>
    </row>
    <row r="31895" spans="11:12" ht="15" customHeight="1">
      <c r="K31895" s="1715"/>
      <c r="L31895" s="1715"/>
    </row>
    <row r="31896" spans="11:12" ht="15" customHeight="1">
      <c r="K31896" s="1715"/>
      <c r="L31896" s="1715"/>
    </row>
    <row r="31897" spans="11:12" ht="15" customHeight="1">
      <c r="K31897" s="1715"/>
      <c r="L31897" s="1715"/>
    </row>
    <row r="31898" spans="11:12" ht="15" customHeight="1">
      <c r="K31898" s="1715"/>
      <c r="L31898" s="1715"/>
    </row>
    <row r="31899" spans="11:12" ht="15" customHeight="1">
      <c r="K31899" s="1715"/>
      <c r="L31899" s="1715"/>
    </row>
    <row r="31900" spans="11:12" ht="15" customHeight="1">
      <c r="K31900" s="1715"/>
      <c r="L31900" s="1715"/>
    </row>
    <row r="31901" spans="11:12" ht="15" customHeight="1">
      <c r="K31901" s="1715"/>
      <c r="L31901" s="1715"/>
    </row>
    <row r="31902" spans="11:12" ht="15" customHeight="1">
      <c r="K31902" s="1715"/>
      <c r="L31902" s="1715"/>
    </row>
    <row r="31903" spans="11:12" ht="15" customHeight="1">
      <c r="K31903" s="1715"/>
      <c r="L31903" s="1715"/>
    </row>
    <row r="31904" spans="11:12" ht="15" customHeight="1">
      <c r="K31904" s="1715"/>
      <c r="L31904" s="1715"/>
    </row>
    <row r="31905" spans="11:12" ht="15" customHeight="1">
      <c r="K31905" s="1715"/>
      <c r="L31905" s="1715"/>
    </row>
    <row r="31906" spans="11:12" ht="15" customHeight="1">
      <c r="K31906" s="1715"/>
      <c r="L31906" s="1715"/>
    </row>
    <row r="31907" spans="11:12" ht="15" customHeight="1">
      <c r="K31907" s="1715"/>
      <c r="L31907" s="1715"/>
    </row>
    <row r="31908" spans="11:12" ht="15" customHeight="1">
      <c r="K31908" s="1715"/>
      <c r="L31908" s="1715"/>
    </row>
    <row r="31909" spans="11:12" ht="15" customHeight="1">
      <c r="K31909" s="1715"/>
      <c r="L31909" s="1715"/>
    </row>
    <row r="31910" spans="11:12" ht="15" customHeight="1">
      <c r="K31910" s="1715"/>
      <c r="L31910" s="1715"/>
    </row>
    <row r="31911" spans="11:12" ht="15" customHeight="1">
      <c r="K31911" s="1715"/>
      <c r="L31911" s="1715"/>
    </row>
    <row r="31912" spans="11:12" ht="15" customHeight="1">
      <c r="K31912" s="1715"/>
      <c r="L31912" s="1715"/>
    </row>
    <row r="31913" spans="11:12" ht="15" customHeight="1">
      <c r="K31913" s="1715"/>
      <c r="L31913" s="1715"/>
    </row>
    <row r="31914" spans="11:12" ht="15" customHeight="1">
      <c r="K31914" s="1715"/>
      <c r="L31914" s="1715"/>
    </row>
    <row r="31915" spans="11:12" ht="15" customHeight="1">
      <c r="K31915" s="1715"/>
      <c r="L31915" s="1715"/>
    </row>
    <row r="31916" spans="11:12" ht="15" customHeight="1">
      <c r="K31916" s="1715"/>
      <c r="L31916" s="1715"/>
    </row>
    <row r="31917" spans="11:12" ht="15" customHeight="1">
      <c r="K31917" s="1715"/>
      <c r="L31917" s="1715"/>
    </row>
    <row r="31918" spans="11:12" ht="15" customHeight="1">
      <c r="K31918" s="1715"/>
      <c r="L31918" s="1715"/>
    </row>
    <row r="31919" spans="11:12" ht="15" customHeight="1">
      <c r="K31919" s="1715"/>
      <c r="L31919" s="1715"/>
    </row>
    <row r="31920" spans="11:12" ht="15" customHeight="1">
      <c r="K31920" s="1715"/>
      <c r="L31920" s="1715"/>
    </row>
    <row r="31921" spans="11:12" ht="15" customHeight="1">
      <c r="K31921" s="1715"/>
      <c r="L31921" s="1715"/>
    </row>
    <row r="31922" spans="11:12" ht="15" customHeight="1">
      <c r="K31922" s="1715"/>
      <c r="L31922" s="1715"/>
    </row>
    <row r="31923" spans="11:12" ht="15" customHeight="1">
      <c r="K31923" s="1715"/>
      <c r="L31923" s="1715"/>
    </row>
    <row r="31924" spans="11:12" ht="15" customHeight="1">
      <c r="K31924" s="1715"/>
      <c r="L31924" s="1715"/>
    </row>
    <row r="31925" spans="11:12" ht="15" customHeight="1">
      <c r="K31925" s="1715"/>
      <c r="L31925" s="1715"/>
    </row>
    <row r="31926" spans="11:12" ht="15" customHeight="1">
      <c r="K31926" s="1715"/>
      <c r="L31926" s="1715"/>
    </row>
    <row r="31927" spans="11:12" ht="15" customHeight="1">
      <c r="K31927" s="1715"/>
      <c r="L31927" s="1715"/>
    </row>
    <row r="31928" spans="11:12" ht="15" customHeight="1">
      <c r="K31928" s="1715"/>
      <c r="L31928" s="1715"/>
    </row>
    <row r="31929" spans="11:12" ht="15" customHeight="1">
      <c r="K31929" s="1715"/>
      <c r="L31929" s="1715"/>
    </row>
    <row r="31930" spans="11:12" ht="15" customHeight="1">
      <c r="K31930" s="1715"/>
      <c r="L31930" s="1715"/>
    </row>
    <row r="31931" spans="11:12" ht="15" customHeight="1">
      <c r="K31931" s="1715"/>
      <c r="L31931" s="1715"/>
    </row>
    <row r="31932" spans="11:12" ht="15" customHeight="1">
      <c r="K31932" s="1715"/>
      <c r="L31932" s="1715"/>
    </row>
    <row r="31933" spans="11:12" ht="15" customHeight="1">
      <c r="K31933" s="1715"/>
      <c r="L31933" s="1715"/>
    </row>
    <row r="31934" spans="11:12" ht="15" customHeight="1">
      <c r="K31934" s="1715"/>
      <c r="L31934" s="1715"/>
    </row>
    <row r="31935" spans="11:12" ht="15" customHeight="1">
      <c r="K31935" s="1715"/>
      <c r="L31935" s="1715"/>
    </row>
    <row r="31936" spans="11:12" ht="15" customHeight="1">
      <c r="K31936" s="1715"/>
      <c r="L31936" s="1715"/>
    </row>
    <row r="31937" spans="11:12" ht="15" customHeight="1">
      <c r="K31937" s="1715"/>
      <c r="L31937" s="1715"/>
    </row>
    <row r="31938" spans="11:12" ht="15" customHeight="1">
      <c r="K31938" s="1715"/>
      <c r="L31938" s="1715"/>
    </row>
    <row r="31939" spans="11:12" ht="15" customHeight="1">
      <c r="K31939" s="1715"/>
      <c r="L31939" s="1715"/>
    </row>
    <row r="31940" spans="11:12" ht="15" customHeight="1">
      <c r="K31940" s="1715"/>
      <c r="L31940" s="1715"/>
    </row>
    <row r="31941" spans="11:12" ht="15" customHeight="1">
      <c r="K31941" s="1715"/>
      <c r="L31941" s="1715"/>
    </row>
    <row r="31942" spans="11:12" ht="15" customHeight="1">
      <c r="K31942" s="1715"/>
      <c r="L31942" s="1715"/>
    </row>
    <row r="31943" spans="11:12" ht="15" customHeight="1">
      <c r="K31943" s="1715"/>
      <c r="L31943" s="1715"/>
    </row>
    <row r="31944" spans="11:12" ht="15" customHeight="1">
      <c r="K31944" s="1715"/>
      <c r="L31944" s="1715"/>
    </row>
    <row r="31945" spans="11:12" ht="15" customHeight="1">
      <c r="K31945" s="1715"/>
      <c r="L31945" s="1715"/>
    </row>
    <row r="31946" spans="11:12" ht="15" customHeight="1">
      <c r="K31946" s="1715"/>
      <c r="L31946" s="1715"/>
    </row>
    <row r="31947" spans="11:12" ht="15" customHeight="1">
      <c r="K31947" s="1715"/>
      <c r="L31947" s="1715"/>
    </row>
    <row r="31948" spans="11:12" ht="15" customHeight="1">
      <c r="K31948" s="1715"/>
      <c r="L31948" s="1715"/>
    </row>
    <row r="31949" spans="11:12" ht="15" customHeight="1">
      <c r="K31949" s="1715"/>
      <c r="L31949" s="1715"/>
    </row>
    <row r="31950" spans="11:12" ht="15" customHeight="1">
      <c r="K31950" s="1715"/>
      <c r="L31950" s="1715"/>
    </row>
    <row r="31951" spans="11:12" ht="15" customHeight="1">
      <c r="K31951" s="1715"/>
      <c r="L31951" s="1715"/>
    </row>
    <row r="31952" spans="11:12" ht="15" customHeight="1">
      <c r="K31952" s="1715"/>
      <c r="L31952" s="1715"/>
    </row>
    <row r="31953" spans="11:12" ht="15" customHeight="1">
      <c r="K31953" s="1715"/>
      <c r="L31953" s="1715"/>
    </row>
    <row r="31954" spans="11:12" ht="15" customHeight="1">
      <c r="K31954" s="1715"/>
      <c r="L31954" s="1715"/>
    </row>
    <row r="31955" spans="11:12" ht="15" customHeight="1">
      <c r="K31955" s="1715"/>
      <c r="L31955" s="1715"/>
    </row>
    <row r="31956" spans="11:12" ht="15" customHeight="1">
      <c r="K31956" s="1715"/>
      <c r="L31956" s="1715"/>
    </row>
    <row r="31957" spans="11:12" ht="15" customHeight="1">
      <c r="K31957" s="1715"/>
      <c r="L31957" s="1715"/>
    </row>
    <row r="31958" spans="11:12" ht="15" customHeight="1">
      <c r="K31958" s="1715"/>
      <c r="L31958" s="1715"/>
    </row>
    <row r="31959" spans="11:12" ht="15" customHeight="1">
      <c r="K31959" s="1715"/>
      <c r="L31959" s="1715"/>
    </row>
    <row r="31960" spans="11:12" ht="15" customHeight="1">
      <c r="K31960" s="1715"/>
      <c r="L31960" s="1715"/>
    </row>
    <row r="31961" spans="11:12" ht="15" customHeight="1">
      <c r="K31961" s="1715"/>
      <c r="L31961" s="1715"/>
    </row>
    <row r="31962" spans="11:12" ht="15" customHeight="1">
      <c r="K31962" s="1715"/>
      <c r="L31962" s="1715"/>
    </row>
    <row r="31963" spans="11:12" ht="15" customHeight="1">
      <c r="K31963" s="1715"/>
      <c r="L31963" s="1715"/>
    </row>
    <row r="31964" spans="11:12" ht="15" customHeight="1">
      <c r="K31964" s="1715"/>
      <c r="L31964" s="1715"/>
    </row>
    <row r="31965" spans="11:12" ht="15" customHeight="1">
      <c r="K31965" s="1715"/>
      <c r="L31965" s="1715"/>
    </row>
    <row r="31966" spans="11:12" ht="15" customHeight="1">
      <c r="K31966" s="1715"/>
      <c r="L31966" s="1715"/>
    </row>
    <row r="31967" spans="11:12" ht="15" customHeight="1">
      <c r="K31967" s="1715"/>
      <c r="L31967" s="1715"/>
    </row>
    <row r="31968" spans="11:12" ht="15" customHeight="1">
      <c r="K31968" s="1715"/>
      <c r="L31968" s="1715"/>
    </row>
    <row r="31969" spans="11:12" ht="15" customHeight="1">
      <c r="K31969" s="1715"/>
      <c r="L31969" s="1715"/>
    </row>
    <row r="31970" spans="11:12" ht="15" customHeight="1">
      <c r="K31970" s="1715"/>
      <c r="L31970" s="1715"/>
    </row>
    <row r="31971" spans="11:12" ht="15" customHeight="1">
      <c r="K31971" s="1715"/>
      <c r="L31971" s="1715"/>
    </row>
    <row r="31972" spans="11:12" ht="15" customHeight="1">
      <c r="K31972" s="1715"/>
      <c r="L31972" s="1715"/>
    </row>
    <row r="31973" spans="11:12" ht="15" customHeight="1">
      <c r="K31973" s="1715"/>
      <c r="L31973" s="1715"/>
    </row>
    <row r="31974" spans="11:12" ht="15" customHeight="1">
      <c r="K31974" s="1715"/>
      <c r="L31974" s="1715"/>
    </row>
    <row r="31975" spans="11:12" ht="15" customHeight="1">
      <c r="K31975" s="1715"/>
      <c r="L31975" s="1715"/>
    </row>
    <row r="31976" spans="11:12" ht="15" customHeight="1">
      <c r="K31976" s="1715"/>
      <c r="L31976" s="1715"/>
    </row>
    <row r="31977" spans="11:12" ht="15" customHeight="1">
      <c r="K31977" s="1715"/>
      <c r="L31977" s="1715"/>
    </row>
    <row r="31978" spans="11:12" ht="15" customHeight="1">
      <c r="K31978" s="1715"/>
      <c r="L31978" s="1715"/>
    </row>
    <row r="31979" spans="11:12" ht="15" customHeight="1">
      <c r="K31979" s="1715"/>
      <c r="L31979" s="1715"/>
    </row>
    <row r="31980" spans="11:12" ht="15" customHeight="1">
      <c r="K31980" s="1715"/>
      <c r="L31980" s="1715"/>
    </row>
    <row r="31981" spans="11:12" ht="15" customHeight="1">
      <c r="K31981" s="1715"/>
      <c r="L31981" s="1715"/>
    </row>
    <row r="31982" spans="11:12" ht="15" customHeight="1">
      <c r="K31982" s="1715"/>
      <c r="L31982" s="1715"/>
    </row>
    <row r="31983" spans="11:12" ht="15" customHeight="1">
      <c r="K31983" s="1715"/>
      <c r="L31983" s="1715"/>
    </row>
    <row r="31984" spans="11:12" ht="15" customHeight="1">
      <c r="K31984" s="1715"/>
      <c r="L31984" s="1715"/>
    </row>
    <row r="31985" spans="11:12" ht="15" customHeight="1">
      <c r="K31985" s="1715"/>
      <c r="L31985" s="1715"/>
    </row>
    <row r="31986" spans="11:12" ht="15" customHeight="1">
      <c r="K31986" s="1715"/>
      <c r="L31986" s="1715"/>
    </row>
    <row r="31987" spans="11:12" ht="15" customHeight="1">
      <c r="K31987" s="1715"/>
      <c r="L31987" s="1715"/>
    </row>
    <row r="31988" spans="11:12" ht="15" customHeight="1">
      <c r="K31988" s="1715"/>
      <c r="L31988" s="1715"/>
    </row>
    <row r="31989" spans="11:12" ht="15" customHeight="1">
      <c r="K31989" s="1715"/>
      <c r="L31989" s="1715"/>
    </row>
    <row r="31990" spans="11:12" ht="15" customHeight="1">
      <c r="K31990" s="1715"/>
      <c r="L31990" s="1715"/>
    </row>
    <row r="31991" spans="11:12" ht="15" customHeight="1">
      <c r="K31991" s="1715"/>
      <c r="L31991" s="1715"/>
    </row>
    <row r="31992" spans="11:12" ht="15" customHeight="1">
      <c r="K31992" s="1715"/>
      <c r="L31992" s="1715"/>
    </row>
    <row r="31993" spans="11:12" ht="15" customHeight="1">
      <c r="K31993" s="1715"/>
      <c r="L31993" s="1715"/>
    </row>
    <row r="31994" spans="11:12" ht="15" customHeight="1">
      <c r="K31994" s="1715"/>
      <c r="L31994" s="1715"/>
    </row>
    <row r="31995" spans="11:12" ht="15" customHeight="1">
      <c r="K31995" s="1715"/>
      <c r="L31995" s="1715"/>
    </row>
    <row r="31996" spans="11:12" ht="15" customHeight="1">
      <c r="K31996" s="1715"/>
      <c r="L31996" s="1715"/>
    </row>
    <row r="31997" spans="11:12" ht="15" customHeight="1">
      <c r="K31997" s="1715"/>
      <c r="L31997" s="1715"/>
    </row>
    <row r="31998" spans="11:12" ht="15" customHeight="1">
      <c r="K31998" s="1715"/>
      <c r="L31998" s="1715"/>
    </row>
    <row r="31999" spans="11:12" ht="15" customHeight="1">
      <c r="K31999" s="1715"/>
      <c r="L31999" s="1715"/>
    </row>
    <row r="32000" spans="11:12" ht="15" customHeight="1">
      <c r="K32000" s="1715"/>
      <c r="L32000" s="1715"/>
    </row>
    <row r="32001" spans="11:12" ht="15" customHeight="1">
      <c r="K32001" s="1715"/>
      <c r="L32001" s="1715"/>
    </row>
    <row r="32002" spans="11:12" ht="15" customHeight="1">
      <c r="K32002" s="1715"/>
      <c r="L32002" s="1715"/>
    </row>
    <row r="32003" spans="11:12" ht="15" customHeight="1">
      <c r="K32003" s="1715"/>
      <c r="L32003" s="1715"/>
    </row>
    <row r="32004" spans="11:12" ht="15" customHeight="1">
      <c r="K32004" s="1715"/>
      <c r="L32004" s="1715"/>
    </row>
    <row r="32005" spans="11:12" ht="15" customHeight="1">
      <c r="K32005" s="1715"/>
      <c r="L32005" s="1715"/>
    </row>
    <row r="32006" spans="11:12" ht="15" customHeight="1">
      <c r="K32006" s="1715"/>
      <c r="L32006" s="1715"/>
    </row>
    <row r="32007" spans="11:12" ht="15" customHeight="1">
      <c r="K32007" s="1715"/>
      <c r="L32007" s="1715"/>
    </row>
    <row r="32008" spans="11:12" ht="15" customHeight="1">
      <c r="K32008" s="1715"/>
      <c r="L32008" s="1715"/>
    </row>
    <row r="32009" spans="11:12" ht="15" customHeight="1">
      <c r="K32009" s="1715"/>
      <c r="L32009" s="1715"/>
    </row>
    <row r="32010" spans="11:12" ht="15" customHeight="1">
      <c r="K32010" s="1715"/>
      <c r="L32010" s="1715"/>
    </row>
    <row r="32011" spans="11:12" ht="15" customHeight="1">
      <c r="K32011" s="1715"/>
      <c r="L32011" s="1715"/>
    </row>
    <row r="32012" spans="11:12" ht="15" customHeight="1">
      <c r="K32012" s="1715"/>
      <c r="L32012" s="1715"/>
    </row>
    <row r="32013" spans="11:12" ht="15" customHeight="1">
      <c r="K32013" s="1715"/>
      <c r="L32013" s="1715"/>
    </row>
    <row r="32014" spans="11:12" ht="15" customHeight="1">
      <c r="K32014" s="1715"/>
      <c r="L32014" s="1715"/>
    </row>
    <row r="32015" spans="11:12" ht="15" customHeight="1">
      <c r="K32015" s="1715"/>
      <c r="L32015" s="1715"/>
    </row>
    <row r="32016" spans="11:12" ht="15" customHeight="1">
      <c r="K32016" s="1715"/>
      <c r="L32016" s="1715"/>
    </row>
    <row r="32017" spans="11:12" ht="15" customHeight="1">
      <c r="K32017" s="1715"/>
      <c r="L32017" s="1715"/>
    </row>
    <row r="32018" spans="11:12" ht="15" customHeight="1">
      <c r="K32018" s="1715"/>
      <c r="L32018" s="1715"/>
    </row>
    <row r="32019" spans="11:12" ht="15" customHeight="1">
      <c r="K32019" s="1715"/>
      <c r="L32019" s="1715"/>
    </row>
    <row r="32020" spans="11:12" ht="15" customHeight="1">
      <c r="K32020" s="1715"/>
      <c r="L32020" s="1715"/>
    </row>
    <row r="32021" spans="11:12" ht="15" customHeight="1">
      <c r="K32021" s="1715"/>
      <c r="L32021" s="1715"/>
    </row>
    <row r="32022" spans="11:12" ht="15" customHeight="1">
      <c r="K32022" s="1715"/>
      <c r="L32022" s="1715"/>
    </row>
    <row r="32023" spans="11:12" ht="15" customHeight="1">
      <c r="K32023" s="1715"/>
      <c r="L32023" s="1715"/>
    </row>
    <row r="32024" spans="11:12" ht="15" customHeight="1">
      <c r="K32024" s="1715"/>
      <c r="L32024" s="1715"/>
    </row>
    <row r="32025" spans="11:12" ht="15" customHeight="1">
      <c r="K32025" s="1715"/>
      <c r="L32025" s="1715"/>
    </row>
    <row r="32026" spans="11:12" ht="15" customHeight="1">
      <c r="K32026" s="1715"/>
      <c r="L32026" s="1715"/>
    </row>
    <row r="32027" spans="11:12" ht="15" customHeight="1">
      <c r="K32027" s="1715"/>
      <c r="L32027" s="1715"/>
    </row>
    <row r="32028" spans="11:12" ht="15" customHeight="1">
      <c r="K32028" s="1715"/>
      <c r="L32028" s="1715"/>
    </row>
    <row r="32029" spans="11:12" ht="15" customHeight="1">
      <c r="K32029" s="1715"/>
      <c r="L32029" s="1715"/>
    </row>
    <row r="32030" spans="11:12" ht="15" customHeight="1">
      <c r="K32030" s="1715"/>
      <c r="L32030" s="1715"/>
    </row>
    <row r="32031" spans="11:12" ht="15" customHeight="1">
      <c r="K32031" s="1715"/>
      <c r="L32031" s="1715"/>
    </row>
    <row r="32032" spans="11:12" ht="15" customHeight="1">
      <c r="K32032" s="1715"/>
      <c r="L32032" s="1715"/>
    </row>
    <row r="32033" spans="11:12" ht="15" customHeight="1">
      <c r="K32033" s="1715"/>
      <c r="L32033" s="1715"/>
    </row>
    <row r="32034" spans="11:12" ht="15" customHeight="1">
      <c r="K32034" s="1715"/>
      <c r="L32034" s="1715"/>
    </row>
    <row r="32035" spans="11:12" ht="15" customHeight="1">
      <c r="K32035" s="1715"/>
      <c r="L32035" s="1715"/>
    </row>
    <row r="32036" spans="11:12" ht="15" customHeight="1">
      <c r="K32036" s="1715"/>
      <c r="L32036" s="1715"/>
    </row>
    <row r="32037" spans="11:12" ht="15" customHeight="1">
      <c r="K32037" s="1715"/>
      <c r="L32037" s="1715"/>
    </row>
    <row r="32038" spans="11:12" ht="15" customHeight="1">
      <c r="K32038" s="1715"/>
      <c r="L32038" s="1715"/>
    </row>
    <row r="32039" spans="11:12" ht="15" customHeight="1">
      <c r="K32039" s="1715"/>
      <c r="L32039" s="1715"/>
    </row>
    <row r="32040" spans="11:12" ht="15" customHeight="1">
      <c r="K32040" s="1715"/>
      <c r="L32040" s="1715"/>
    </row>
    <row r="32041" spans="11:12" ht="15" customHeight="1">
      <c r="K32041" s="1715"/>
      <c r="L32041" s="1715"/>
    </row>
    <row r="32042" spans="11:12" ht="15" customHeight="1">
      <c r="K32042" s="1715"/>
      <c r="L32042" s="1715"/>
    </row>
    <row r="32043" spans="11:12" ht="15" customHeight="1">
      <c r="K32043" s="1715"/>
      <c r="L32043" s="1715"/>
    </row>
    <row r="32044" spans="11:12" ht="15" customHeight="1">
      <c r="K32044" s="1715"/>
      <c r="L32044" s="1715"/>
    </row>
    <row r="32045" spans="11:12" ht="15" customHeight="1">
      <c r="K32045" s="1715"/>
      <c r="L32045" s="1715"/>
    </row>
    <row r="32046" spans="11:12" ht="15" customHeight="1">
      <c r="K32046" s="1715"/>
      <c r="L32046" s="1715"/>
    </row>
    <row r="32047" spans="11:12" ht="15" customHeight="1">
      <c r="K32047" s="1715"/>
      <c r="L32047" s="1715"/>
    </row>
    <row r="32048" spans="11:12" ht="15" customHeight="1">
      <c r="K32048" s="1715"/>
      <c r="L32048" s="1715"/>
    </row>
    <row r="32049" spans="11:12" ht="15" customHeight="1">
      <c r="K32049" s="1715"/>
      <c r="L32049" s="1715"/>
    </row>
    <row r="32050" spans="11:12" ht="15" customHeight="1">
      <c r="K32050" s="1715"/>
      <c r="L32050" s="1715"/>
    </row>
    <row r="32051" spans="11:12" ht="15" customHeight="1">
      <c r="K32051" s="1715"/>
      <c r="L32051" s="1715"/>
    </row>
    <row r="32052" spans="11:12" ht="15" customHeight="1">
      <c r="K32052" s="1715"/>
      <c r="L32052" s="1715"/>
    </row>
    <row r="32053" spans="11:12" ht="15" customHeight="1">
      <c r="K32053" s="1715"/>
      <c r="L32053" s="1715"/>
    </row>
    <row r="32054" spans="11:12" ht="15" customHeight="1">
      <c r="K32054" s="1715"/>
      <c r="L32054" s="1715"/>
    </row>
    <row r="32055" spans="11:12" ht="15" customHeight="1">
      <c r="K32055" s="1715"/>
      <c r="L32055" s="1715"/>
    </row>
    <row r="32056" spans="11:12" ht="15" customHeight="1">
      <c r="K32056" s="1715"/>
      <c r="L32056" s="1715"/>
    </row>
    <row r="32057" spans="11:12" ht="15" customHeight="1">
      <c r="K32057" s="1715"/>
      <c r="L32057" s="1715"/>
    </row>
    <row r="32058" spans="11:12" ht="15" customHeight="1">
      <c r="K32058" s="1715"/>
      <c r="L32058" s="1715"/>
    </row>
    <row r="32059" spans="11:12" ht="15" customHeight="1">
      <c r="K32059" s="1715"/>
      <c r="L32059" s="1715"/>
    </row>
    <row r="32060" spans="11:12" ht="15" customHeight="1">
      <c r="K32060" s="1715"/>
      <c r="L32060" s="1715"/>
    </row>
    <row r="32061" spans="11:12" ht="15" customHeight="1">
      <c r="K32061" s="1715"/>
      <c r="L32061" s="1715"/>
    </row>
    <row r="32062" spans="11:12" ht="15" customHeight="1">
      <c r="K32062" s="1715"/>
      <c r="L32062" s="1715"/>
    </row>
    <row r="32063" spans="11:12" ht="15" customHeight="1">
      <c r="K32063" s="1715"/>
      <c r="L32063" s="1715"/>
    </row>
    <row r="32064" spans="11:12" ht="15" customHeight="1">
      <c r="K32064" s="1715"/>
      <c r="L32064" s="1715"/>
    </row>
    <row r="32065" spans="11:12" ht="15" customHeight="1">
      <c r="K32065" s="1715"/>
      <c r="L32065" s="1715"/>
    </row>
    <row r="32066" spans="11:12" ht="15" customHeight="1">
      <c r="K32066" s="1715"/>
      <c r="L32066" s="1715"/>
    </row>
    <row r="32067" spans="11:12" ht="15" customHeight="1">
      <c r="K32067" s="1715"/>
      <c r="L32067" s="1715"/>
    </row>
    <row r="32068" spans="11:12" ht="15" customHeight="1">
      <c r="K32068" s="1715"/>
      <c r="L32068" s="1715"/>
    </row>
    <row r="32069" spans="11:12" ht="15" customHeight="1">
      <c r="K32069" s="1715"/>
      <c r="L32069" s="1715"/>
    </row>
    <row r="32070" spans="11:12" ht="15" customHeight="1">
      <c r="K32070" s="1715"/>
      <c r="L32070" s="1715"/>
    </row>
    <row r="32071" spans="11:12" ht="15" customHeight="1">
      <c r="K32071" s="1715"/>
      <c r="L32071" s="1715"/>
    </row>
    <row r="32072" spans="11:12" ht="15" customHeight="1">
      <c r="K32072" s="1715"/>
      <c r="L32072" s="1715"/>
    </row>
    <row r="32073" spans="11:12" ht="15" customHeight="1">
      <c r="K32073" s="1715"/>
      <c r="L32073" s="1715"/>
    </row>
    <row r="32074" spans="11:12" ht="15" customHeight="1">
      <c r="K32074" s="1715"/>
      <c r="L32074" s="1715"/>
    </row>
    <row r="32075" spans="11:12" ht="15" customHeight="1">
      <c r="K32075" s="1715"/>
      <c r="L32075" s="1715"/>
    </row>
    <row r="32076" spans="11:12" ht="15" customHeight="1">
      <c r="K32076" s="1715"/>
      <c r="L32076" s="1715"/>
    </row>
    <row r="32077" spans="11:12" ht="15" customHeight="1">
      <c r="K32077" s="1715"/>
      <c r="L32077" s="1715"/>
    </row>
    <row r="32078" spans="11:12" ht="15" customHeight="1">
      <c r="K32078" s="1715"/>
      <c r="L32078" s="1715"/>
    </row>
    <row r="32079" spans="11:12" ht="15" customHeight="1">
      <c r="K32079" s="1715"/>
      <c r="L32079" s="1715"/>
    </row>
    <row r="32080" spans="11:12" ht="15" customHeight="1">
      <c r="K32080" s="1715"/>
      <c r="L32080" s="1715"/>
    </row>
    <row r="32081" spans="11:12" ht="15" customHeight="1">
      <c r="K32081" s="1715"/>
      <c r="L32081" s="1715"/>
    </row>
    <row r="32082" spans="11:12" ht="15" customHeight="1">
      <c r="K32082" s="1715"/>
      <c r="L32082" s="1715"/>
    </row>
    <row r="32083" spans="11:12" ht="15" customHeight="1">
      <c r="K32083" s="1715"/>
      <c r="L32083" s="1715"/>
    </row>
    <row r="32084" spans="11:12" ht="15" customHeight="1">
      <c r="K32084" s="1715"/>
      <c r="L32084" s="1715"/>
    </row>
    <row r="32085" spans="11:12" ht="15" customHeight="1">
      <c r="K32085" s="1715"/>
      <c r="L32085" s="1715"/>
    </row>
    <row r="32086" spans="11:12" ht="15" customHeight="1">
      <c r="K32086" s="1715"/>
      <c r="L32086" s="1715"/>
    </row>
    <row r="32087" spans="11:12" ht="15" customHeight="1">
      <c r="K32087" s="1715"/>
      <c r="L32087" s="1715"/>
    </row>
    <row r="32088" spans="11:12" ht="15" customHeight="1">
      <c r="K32088" s="1715"/>
      <c r="L32088" s="1715"/>
    </row>
    <row r="32089" spans="11:12" ht="15" customHeight="1">
      <c r="K32089" s="1715"/>
      <c r="L32089" s="1715"/>
    </row>
    <row r="32090" spans="11:12" ht="15" customHeight="1">
      <c r="K32090" s="1715"/>
      <c r="L32090" s="1715"/>
    </row>
    <row r="32091" spans="11:12" ht="15" customHeight="1">
      <c r="K32091" s="1715"/>
      <c r="L32091" s="1715"/>
    </row>
    <row r="32092" spans="11:12" ht="15" customHeight="1">
      <c r="K32092" s="1715"/>
      <c r="L32092" s="1715"/>
    </row>
    <row r="32093" spans="11:12" ht="15" customHeight="1">
      <c r="K32093" s="1715"/>
      <c r="L32093" s="1715"/>
    </row>
    <row r="32094" spans="11:12" ht="15" customHeight="1">
      <c r="K32094" s="1715"/>
      <c r="L32094" s="1715"/>
    </row>
    <row r="32095" spans="11:12" ht="15" customHeight="1">
      <c r="K32095" s="1715"/>
      <c r="L32095" s="1715"/>
    </row>
    <row r="32096" spans="11:12" ht="15" customHeight="1">
      <c r="K32096" s="1715"/>
      <c r="L32096" s="1715"/>
    </row>
    <row r="32097" spans="11:12" ht="15" customHeight="1">
      <c r="K32097" s="1715"/>
      <c r="L32097" s="1715"/>
    </row>
    <row r="32098" spans="11:12" ht="15" customHeight="1">
      <c r="K32098" s="1715"/>
      <c r="L32098" s="1715"/>
    </row>
    <row r="32099" spans="11:12" ht="15" customHeight="1">
      <c r="K32099" s="1715"/>
      <c r="L32099" s="1715"/>
    </row>
    <row r="32100" spans="11:12" ht="15" customHeight="1">
      <c r="K32100" s="1715"/>
      <c r="L32100" s="1715"/>
    </row>
    <row r="32101" spans="11:12" ht="15" customHeight="1">
      <c r="K32101" s="1715"/>
      <c r="L32101" s="1715"/>
    </row>
    <row r="32102" spans="11:12" ht="15" customHeight="1">
      <c r="K32102" s="1715"/>
      <c r="L32102" s="1715"/>
    </row>
    <row r="32103" spans="11:12" ht="15" customHeight="1">
      <c r="K32103" s="1715"/>
      <c r="L32103" s="1715"/>
    </row>
    <row r="32104" spans="11:12" ht="15" customHeight="1">
      <c r="K32104" s="1715"/>
      <c r="L32104" s="1715"/>
    </row>
    <row r="32105" spans="11:12" ht="15" customHeight="1">
      <c r="K32105" s="1715"/>
      <c r="L32105" s="1715"/>
    </row>
    <row r="32106" spans="11:12" ht="15" customHeight="1">
      <c r="K32106" s="1715"/>
      <c r="L32106" s="1715"/>
    </row>
    <row r="32107" spans="11:12" ht="15" customHeight="1">
      <c r="K32107" s="1715"/>
      <c r="L32107" s="1715"/>
    </row>
    <row r="32108" spans="11:12" ht="15" customHeight="1">
      <c r="K32108" s="1715"/>
      <c r="L32108" s="1715"/>
    </row>
    <row r="32109" spans="11:12" ht="15" customHeight="1">
      <c r="K32109" s="1715"/>
      <c r="L32109" s="1715"/>
    </row>
    <row r="32110" spans="11:12" ht="15" customHeight="1">
      <c r="K32110" s="1715"/>
      <c r="L32110" s="1715"/>
    </row>
    <row r="32111" spans="11:12" ht="15" customHeight="1">
      <c r="K32111" s="1715"/>
      <c r="L32111" s="1715"/>
    </row>
    <row r="32112" spans="11:12" ht="15" customHeight="1">
      <c r="K32112" s="1715"/>
      <c r="L32112" s="1715"/>
    </row>
    <row r="32113" spans="11:12" ht="15" customHeight="1">
      <c r="K32113" s="1715"/>
      <c r="L32113" s="1715"/>
    </row>
    <row r="32114" spans="11:12" ht="15" customHeight="1">
      <c r="K32114" s="1715"/>
      <c r="L32114" s="1715"/>
    </row>
    <row r="32115" spans="11:12" ht="15" customHeight="1">
      <c r="K32115" s="1715"/>
      <c r="L32115" s="1715"/>
    </row>
    <row r="32116" spans="11:12" ht="15" customHeight="1">
      <c r="K32116" s="1715"/>
      <c r="L32116" s="1715"/>
    </row>
    <row r="32117" spans="11:12" ht="15" customHeight="1">
      <c r="K32117" s="1715"/>
      <c r="L32117" s="1715"/>
    </row>
    <row r="32118" spans="11:12" ht="15" customHeight="1">
      <c r="K32118" s="1715"/>
      <c r="L32118" s="1715"/>
    </row>
    <row r="32119" spans="11:12" ht="15" customHeight="1">
      <c r="K32119" s="1715"/>
      <c r="L32119" s="1715"/>
    </row>
    <row r="32120" spans="11:12" ht="15" customHeight="1">
      <c r="K32120" s="1715"/>
      <c r="L32120" s="1715"/>
    </row>
    <row r="32121" spans="11:12" ht="15" customHeight="1">
      <c r="K32121" s="1715"/>
      <c r="L32121" s="1715"/>
    </row>
    <row r="32122" spans="11:12" ht="15" customHeight="1">
      <c r="K32122" s="1715"/>
      <c r="L32122" s="1715"/>
    </row>
    <row r="32123" spans="11:12" ht="15" customHeight="1">
      <c r="K32123" s="1715"/>
      <c r="L32123" s="1715"/>
    </row>
    <row r="32124" spans="11:12" ht="15" customHeight="1">
      <c r="K32124" s="1715"/>
      <c r="L32124" s="1715"/>
    </row>
    <row r="32125" spans="11:12" ht="15" customHeight="1">
      <c r="K32125" s="1715"/>
      <c r="L32125" s="1715"/>
    </row>
    <row r="32126" spans="11:12" ht="15" customHeight="1">
      <c r="K32126" s="1715"/>
      <c r="L32126" s="1715"/>
    </row>
    <row r="32127" spans="11:12" ht="15" customHeight="1">
      <c r="K32127" s="1715"/>
      <c r="L32127" s="1715"/>
    </row>
    <row r="32128" spans="11:12" ht="15" customHeight="1">
      <c r="K32128" s="1715"/>
      <c r="L32128" s="1715"/>
    </row>
    <row r="32129" spans="11:12" ht="15" customHeight="1">
      <c r="K32129" s="1715"/>
      <c r="L32129" s="1715"/>
    </row>
    <row r="32130" spans="11:12" ht="15" customHeight="1">
      <c r="K32130" s="1715"/>
      <c r="L32130" s="1715"/>
    </row>
    <row r="32131" spans="11:12" ht="15" customHeight="1">
      <c r="K32131" s="1715"/>
      <c r="L32131" s="1715"/>
    </row>
    <row r="32132" spans="11:12" ht="15" customHeight="1">
      <c r="K32132" s="1715"/>
      <c r="L32132" s="1715"/>
    </row>
    <row r="32133" spans="11:12" ht="15" customHeight="1">
      <c r="K32133" s="1715"/>
      <c r="L32133" s="1715"/>
    </row>
    <row r="32134" spans="11:12" ht="15" customHeight="1">
      <c r="K32134" s="1715"/>
      <c r="L32134" s="1715"/>
    </row>
    <row r="32135" spans="11:12" ht="15" customHeight="1">
      <c r="K32135" s="1715"/>
      <c r="L32135" s="1715"/>
    </row>
    <row r="32136" spans="11:12" ht="15" customHeight="1">
      <c r="K32136" s="1715"/>
      <c r="L32136" s="1715"/>
    </row>
    <row r="32137" spans="11:12" ht="15" customHeight="1">
      <c r="K32137" s="1715"/>
      <c r="L32137" s="1715"/>
    </row>
    <row r="32138" spans="11:12" ht="15" customHeight="1">
      <c r="K32138" s="1715"/>
      <c r="L32138" s="1715"/>
    </row>
    <row r="32139" spans="11:12" ht="15" customHeight="1">
      <c r="K32139" s="1715"/>
      <c r="L32139" s="1715"/>
    </row>
    <row r="32140" spans="11:12" ht="15" customHeight="1">
      <c r="K32140" s="1715"/>
      <c r="L32140" s="1715"/>
    </row>
    <row r="32141" spans="11:12" ht="15" customHeight="1">
      <c r="K32141" s="1715"/>
      <c r="L32141" s="1715"/>
    </row>
    <row r="32142" spans="11:12" ht="15" customHeight="1">
      <c r="K32142" s="1715"/>
      <c r="L32142" s="1715"/>
    </row>
    <row r="32143" spans="11:12" ht="15" customHeight="1">
      <c r="K32143" s="1715"/>
      <c r="L32143" s="1715"/>
    </row>
    <row r="32144" spans="11:12" ht="15" customHeight="1">
      <c r="K32144" s="1715"/>
      <c r="L32144" s="1715"/>
    </row>
    <row r="32145" spans="11:12" ht="15" customHeight="1">
      <c r="K32145" s="1715"/>
      <c r="L32145" s="1715"/>
    </row>
    <row r="32146" spans="11:12" ht="15" customHeight="1">
      <c r="K32146" s="1715"/>
      <c r="L32146" s="1715"/>
    </row>
    <row r="32147" spans="11:12" ht="15" customHeight="1">
      <c r="K32147" s="1715"/>
      <c r="L32147" s="1715"/>
    </row>
    <row r="32148" spans="11:12" ht="15" customHeight="1">
      <c r="K32148" s="1715"/>
      <c r="L32148" s="1715"/>
    </row>
    <row r="32149" spans="11:12" ht="15" customHeight="1">
      <c r="K32149" s="1715"/>
      <c r="L32149" s="1715"/>
    </row>
    <row r="32150" spans="11:12" ht="15" customHeight="1">
      <c r="K32150" s="1715"/>
      <c r="L32150" s="1715"/>
    </row>
    <row r="32151" spans="11:12" ht="15" customHeight="1">
      <c r="K32151" s="1715"/>
      <c r="L32151" s="1715"/>
    </row>
    <row r="32152" spans="11:12" ht="15" customHeight="1">
      <c r="K32152" s="1715"/>
      <c r="L32152" s="1715"/>
    </row>
    <row r="32153" spans="11:12" ht="15" customHeight="1">
      <c r="K32153" s="1715"/>
      <c r="L32153" s="1715"/>
    </row>
    <row r="32154" spans="11:12" ht="15" customHeight="1">
      <c r="K32154" s="1715"/>
      <c r="L32154" s="1715"/>
    </row>
    <row r="32155" spans="11:12" ht="15" customHeight="1">
      <c r="K32155" s="1715"/>
      <c r="L32155" s="1715"/>
    </row>
    <row r="32156" spans="11:12" ht="15" customHeight="1">
      <c r="K32156" s="1715"/>
      <c r="L32156" s="1715"/>
    </row>
    <row r="32157" spans="11:12" ht="15" customHeight="1">
      <c r="K32157" s="1715"/>
      <c r="L32157" s="1715"/>
    </row>
    <row r="32158" spans="11:12" ht="15" customHeight="1">
      <c r="K32158" s="1715"/>
      <c r="L32158" s="1715"/>
    </row>
    <row r="32159" spans="11:12" ht="15" customHeight="1">
      <c r="K32159" s="1715"/>
      <c r="L32159" s="1715"/>
    </row>
    <row r="32160" spans="11:12" ht="15" customHeight="1">
      <c r="K32160" s="1715"/>
      <c r="L32160" s="1715"/>
    </row>
    <row r="32161" spans="11:12" ht="15" customHeight="1">
      <c r="K32161" s="1715"/>
      <c r="L32161" s="1715"/>
    </row>
    <row r="32162" spans="11:12" ht="15" customHeight="1">
      <c r="K32162" s="1715"/>
      <c r="L32162" s="1715"/>
    </row>
    <row r="32163" spans="11:12" ht="15" customHeight="1">
      <c r="K32163" s="1715"/>
      <c r="L32163" s="1715"/>
    </row>
    <row r="32164" spans="11:12" ht="15" customHeight="1">
      <c r="K32164" s="1715"/>
      <c r="L32164" s="1715"/>
    </row>
    <row r="32165" spans="11:12" ht="15" customHeight="1">
      <c r="K32165" s="1715"/>
      <c r="L32165" s="1715"/>
    </row>
    <row r="32166" spans="11:12" ht="15" customHeight="1">
      <c r="K32166" s="1715"/>
      <c r="L32166" s="1715"/>
    </row>
    <row r="32167" spans="11:12" ht="15" customHeight="1">
      <c r="K32167" s="1715"/>
      <c r="L32167" s="1715"/>
    </row>
    <row r="32168" spans="11:12" ht="15" customHeight="1">
      <c r="K32168" s="1715"/>
      <c r="L32168" s="1715"/>
    </row>
    <row r="32169" spans="11:12" ht="15" customHeight="1">
      <c r="K32169" s="1715"/>
      <c r="L32169" s="1715"/>
    </row>
    <row r="32170" spans="11:12" ht="15" customHeight="1">
      <c r="K32170" s="1715"/>
      <c r="L32170" s="1715"/>
    </row>
    <row r="32171" spans="11:12" ht="15" customHeight="1">
      <c r="K32171" s="1715"/>
      <c r="L32171" s="1715"/>
    </row>
    <row r="32172" spans="11:12" ht="15" customHeight="1">
      <c r="K32172" s="1715"/>
      <c r="L32172" s="1715"/>
    </row>
    <row r="32173" spans="11:12" ht="15" customHeight="1">
      <c r="K32173" s="1715"/>
      <c r="L32173" s="1715"/>
    </row>
    <row r="32174" spans="11:12" ht="15" customHeight="1">
      <c r="K32174" s="1715"/>
      <c r="L32174" s="1715"/>
    </row>
    <row r="32175" spans="11:12" ht="15" customHeight="1">
      <c r="K32175" s="1715"/>
      <c r="L32175" s="1715"/>
    </row>
    <row r="32176" spans="11:12" ht="15" customHeight="1">
      <c r="K32176" s="1715"/>
      <c r="L32176" s="1715"/>
    </row>
    <row r="32177" spans="11:12" ht="15" customHeight="1">
      <c r="K32177" s="1715"/>
      <c r="L32177" s="1715"/>
    </row>
    <row r="32178" spans="11:12" ht="15" customHeight="1">
      <c r="K32178" s="1715"/>
      <c r="L32178" s="1715"/>
    </row>
    <row r="32179" spans="11:12" ht="15" customHeight="1">
      <c r="K32179" s="1715"/>
      <c r="L32179" s="1715"/>
    </row>
    <row r="32180" spans="11:12" ht="15" customHeight="1">
      <c r="K32180" s="1715"/>
      <c r="L32180" s="1715"/>
    </row>
    <row r="32181" spans="11:12" ht="15" customHeight="1">
      <c r="K32181" s="1715"/>
      <c r="L32181" s="1715"/>
    </row>
    <row r="32182" spans="11:12" ht="15" customHeight="1">
      <c r="K32182" s="1715"/>
      <c r="L32182" s="1715"/>
    </row>
    <row r="32183" spans="11:12" ht="15" customHeight="1">
      <c r="K32183" s="1715"/>
      <c r="L32183" s="1715"/>
    </row>
    <row r="32184" spans="11:12" ht="15" customHeight="1">
      <c r="K32184" s="1715"/>
      <c r="L32184" s="1715"/>
    </row>
    <row r="32185" spans="11:12" ht="15" customHeight="1">
      <c r="K32185" s="1715"/>
      <c r="L32185" s="1715"/>
    </row>
    <row r="32186" spans="11:12" ht="15" customHeight="1">
      <c r="K32186" s="1715"/>
      <c r="L32186" s="1715"/>
    </row>
    <row r="32187" spans="11:12" ht="15" customHeight="1">
      <c r="K32187" s="1715"/>
      <c r="L32187" s="1715"/>
    </row>
    <row r="32188" spans="11:12" ht="15" customHeight="1">
      <c r="K32188" s="1715"/>
      <c r="L32188" s="1715"/>
    </row>
    <row r="32189" spans="11:12" ht="15" customHeight="1">
      <c r="K32189" s="1715"/>
      <c r="L32189" s="1715"/>
    </row>
    <row r="32190" spans="11:12" ht="15" customHeight="1">
      <c r="K32190" s="1715"/>
      <c r="L32190" s="1715"/>
    </row>
    <row r="32191" spans="11:12" ht="15" customHeight="1">
      <c r="K32191" s="1715"/>
      <c r="L32191" s="1715"/>
    </row>
    <row r="32192" spans="11:12" ht="15" customHeight="1">
      <c r="K32192" s="1715"/>
      <c r="L32192" s="1715"/>
    </row>
    <row r="32193" spans="11:12" ht="15" customHeight="1">
      <c r="K32193" s="1715"/>
      <c r="L32193" s="1715"/>
    </row>
    <row r="32194" spans="11:12" ht="15" customHeight="1">
      <c r="K32194" s="1715"/>
      <c r="L32194" s="1715"/>
    </row>
    <row r="32195" spans="11:12" ht="15" customHeight="1">
      <c r="K32195" s="1715"/>
      <c r="L32195" s="1715"/>
    </row>
    <row r="32196" spans="11:12" ht="15" customHeight="1">
      <c r="K32196" s="1715"/>
      <c r="L32196" s="1715"/>
    </row>
    <row r="32197" spans="11:12" ht="15" customHeight="1">
      <c r="K32197" s="1715"/>
      <c r="L32197" s="1715"/>
    </row>
    <row r="32198" spans="11:12" ht="15" customHeight="1">
      <c r="K32198" s="1715"/>
      <c r="L32198" s="1715"/>
    </row>
    <row r="32199" spans="11:12" ht="15" customHeight="1">
      <c r="K32199" s="1715"/>
      <c r="L32199" s="1715"/>
    </row>
    <row r="32200" spans="11:12" ht="15" customHeight="1">
      <c r="K32200" s="1715"/>
      <c r="L32200" s="1715"/>
    </row>
    <row r="32201" spans="11:12" ht="15" customHeight="1">
      <c r="K32201" s="1715"/>
      <c r="L32201" s="1715"/>
    </row>
    <row r="32202" spans="11:12" ht="15" customHeight="1">
      <c r="K32202" s="1715"/>
      <c r="L32202" s="1715"/>
    </row>
    <row r="32203" spans="11:12" ht="15" customHeight="1">
      <c r="K32203" s="1715"/>
      <c r="L32203" s="1715"/>
    </row>
    <row r="32204" spans="11:12" ht="15" customHeight="1">
      <c r="K32204" s="1715"/>
      <c r="L32204" s="1715"/>
    </row>
    <row r="32205" spans="11:12" ht="15" customHeight="1">
      <c r="K32205" s="1715"/>
      <c r="L32205" s="1715"/>
    </row>
    <row r="32206" spans="11:12" ht="15" customHeight="1">
      <c r="K32206" s="1715"/>
      <c r="L32206" s="1715"/>
    </row>
    <row r="32207" spans="11:12" ht="15" customHeight="1">
      <c r="K32207" s="1715"/>
      <c r="L32207" s="1715"/>
    </row>
    <row r="32208" spans="11:12" ht="15" customHeight="1">
      <c r="K32208" s="1715"/>
      <c r="L32208" s="1715"/>
    </row>
    <row r="32209" spans="11:12" ht="15" customHeight="1">
      <c r="K32209" s="1715"/>
      <c r="L32209" s="1715"/>
    </row>
    <row r="32210" spans="11:12" ht="15" customHeight="1">
      <c r="K32210" s="1715"/>
      <c r="L32210" s="1715"/>
    </row>
    <row r="32211" spans="11:12" ht="15" customHeight="1">
      <c r="K32211" s="1715"/>
      <c r="L32211" s="1715"/>
    </row>
    <row r="32212" spans="11:12" ht="15" customHeight="1">
      <c r="K32212" s="1715"/>
      <c r="L32212" s="1715"/>
    </row>
    <row r="32213" spans="11:12" ht="15" customHeight="1">
      <c r="K32213" s="1715"/>
      <c r="L32213" s="1715"/>
    </row>
    <row r="32214" spans="11:12" ht="15" customHeight="1">
      <c r="K32214" s="1715"/>
      <c r="L32214" s="1715"/>
    </row>
    <row r="32215" spans="11:12" ht="15" customHeight="1">
      <c r="K32215" s="1715"/>
      <c r="L32215" s="1715"/>
    </row>
    <row r="32216" spans="11:12" ht="15" customHeight="1">
      <c r="K32216" s="1715"/>
      <c r="L32216" s="1715"/>
    </row>
    <row r="32217" spans="11:12" ht="15" customHeight="1">
      <c r="K32217" s="1715"/>
      <c r="L32217" s="1715"/>
    </row>
    <row r="32218" spans="11:12" ht="15" customHeight="1">
      <c r="K32218" s="1715"/>
      <c r="L32218" s="1715"/>
    </row>
    <row r="32219" spans="11:12" ht="15" customHeight="1">
      <c r="K32219" s="1715"/>
      <c r="L32219" s="1715"/>
    </row>
    <row r="32220" spans="11:12" ht="15" customHeight="1">
      <c r="K32220" s="1715"/>
      <c r="L32220" s="1715"/>
    </row>
    <row r="32221" spans="11:12" ht="15" customHeight="1">
      <c r="K32221" s="1715"/>
      <c r="L32221" s="1715"/>
    </row>
    <row r="32222" spans="11:12" ht="15" customHeight="1">
      <c r="K32222" s="1715"/>
      <c r="L32222" s="1715"/>
    </row>
    <row r="32223" spans="11:12" ht="15" customHeight="1">
      <c r="K32223" s="1715"/>
      <c r="L32223" s="1715"/>
    </row>
    <row r="32224" spans="11:12" ht="15" customHeight="1">
      <c r="K32224" s="1715"/>
      <c r="L32224" s="1715"/>
    </row>
    <row r="32225" spans="11:12" ht="15" customHeight="1">
      <c r="K32225" s="1715"/>
      <c r="L32225" s="1715"/>
    </row>
    <row r="32226" spans="11:12" ht="15" customHeight="1">
      <c r="K32226" s="1715"/>
      <c r="L32226" s="1715"/>
    </row>
    <row r="32227" spans="11:12" ht="15" customHeight="1">
      <c r="K32227" s="1715"/>
      <c r="L32227" s="1715"/>
    </row>
    <row r="32228" spans="11:12" ht="15" customHeight="1">
      <c r="K32228" s="1715"/>
      <c r="L32228" s="1715"/>
    </row>
    <row r="32229" spans="11:12" ht="15" customHeight="1">
      <c r="K32229" s="1715"/>
      <c r="L32229" s="1715"/>
    </row>
    <row r="32230" spans="11:12" ht="15" customHeight="1">
      <c r="K32230" s="1715"/>
      <c r="L32230" s="1715"/>
    </row>
    <row r="32231" spans="11:12" ht="15" customHeight="1">
      <c r="K32231" s="1715"/>
      <c r="L32231" s="1715"/>
    </row>
    <row r="32232" spans="11:12" ht="15" customHeight="1">
      <c r="K32232" s="1715"/>
      <c r="L32232" s="1715"/>
    </row>
    <row r="32233" spans="11:12" ht="15" customHeight="1">
      <c r="K32233" s="1715"/>
      <c r="L32233" s="1715"/>
    </row>
    <row r="32234" spans="11:12" ht="15" customHeight="1">
      <c r="K32234" s="1715"/>
      <c r="L32234" s="1715"/>
    </row>
    <row r="32235" spans="11:12" ht="15" customHeight="1">
      <c r="K32235" s="1715"/>
      <c r="L32235" s="1715"/>
    </row>
    <row r="32236" spans="11:12" ht="15" customHeight="1">
      <c r="K32236" s="1715"/>
      <c r="L32236" s="1715"/>
    </row>
    <row r="32237" spans="11:12" ht="15" customHeight="1">
      <c r="K32237" s="1715"/>
      <c r="L32237" s="1715"/>
    </row>
    <row r="32238" spans="11:12" ht="15" customHeight="1">
      <c r="K32238" s="1715"/>
      <c r="L32238" s="1715"/>
    </row>
    <row r="32239" spans="11:12" ht="15" customHeight="1">
      <c r="K32239" s="1715"/>
      <c r="L32239" s="1715"/>
    </row>
    <row r="32240" spans="11:12" ht="15" customHeight="1">
      <c r="K32240" s="1715"/>
      <c r="L32240" s="1715"/>
    </row>
    <row r="32241" spans="11:12" ht="15" customHeight="1">
      <c r="K32241" s="1715"/>
      <c r="L32241" s="1715"/>
    </row>
    <row r="32242" spans="11:12" ht="15" customHeight="1">
      <c r="K32242" s="1715"/>
      <c r="L32242" s="1715"/>
    </row>
    <row r="32243" spans="11:12" ht="15" customHeight="1">
      <c r="K32243" s="1715"/>
      <c r="L32243" s="1715"/>
    </row>
    <row r="32244" spans="11:12" ht="15" customHeight="1">
      <c r="K32244" s="1715"/>
      <c r="L32244" s="1715"/>
    </row>
    <row r="32245" spans="11:12" ht="15" customHeight="1">
      <c r="K32245" s="1715"/>
      <c r="L32245" s="1715"/>
    </row>
    <row r="32246" spans="11:12" ht="15" customHeight="1">
      <c r="K32246" s="1715"/>
      <c r="L32246" s="1715"/>
    </row>
    <row r="32247" spans="11:12" ht="15" customHeight="1">
      <c r="K32247" s="1715"/>
      <c r="L32247" s="1715"/>
    </row>
    <row r="32248" spans="11:12" ht="15" customHeight="1">
      <c r="K32248" s="1715"/>
      <c r="L32248" s="1715"/>
    </row>
    <row r="32249" spans="11:12" ht="15" customHeight="1">
      <c r="K32249" s="1715"/>
      <c r="L32249" s="1715"/>
    </row>
    <row r="32250" spans="11:12" ht="15" customHeight="1">
      <c r="K32250" s="1715"/>
      <c r="L32250" s="1715"/>
    </row>
    <row r="32251" spans="11:12" ht="15" customHeight="1">
      <c r="K32251" s="1715"/>
      <c r="L32251" s="1715"/>
    </row>
    <row r="32252" spans="11:12" ht="15" customHeight="1">
      <c r="K32252" s="1715"/>
      <c r="L32252" s="1715"/>
    </row>
    <row r="32253" spans="11:12" ht="15" customHeight="1">
      <c r="K32253" s="1715"/>
      <c r="L32253" s="1715"/>
    </row>
    <row r="32254" spans="11:12" ht="15" customHeight="1">
      <c r="K32254" s="1715"/>
      <c r="L32254" s="1715"/>
    </row>
    <row r="32255" spans="11:12" ht="15" customHeight="1">
      <c r="K32255" s="1715"/>
      <c r="L32255" s="1715"/>
    </row>
    <row r="32256" spans="11:12" ht="15" customHeight="1">
      <c r="K32256" s="1715"/>
      <c r="L32256" s="1715"/>
    </row>
    <row r="32257" spans="11:12" ht="15" customHeight="1">
      <c r="K32257" s="1715"/>
      <c r="L32257" s="1715"/>
    </row>
    <row r="32258" spans="11:12" ht="15" customHeight="1">
      <c r="K32258" s="1715"/>
      <c r="L32258" s="1715"/>
    </row>
    <row r="32259" spans="11:12" ht="15" customHeight="1">
      <c r="K32259" s="1715"/>
      <c r="L32259" s="1715"/>
    </row>
    <row r="32260" spans="11:12" ht="15" customHeight="1">
      <c r="K32260" s="1715"/>
      <c r="L32260" s="1715"/>
    </row>
    <row r="32261" spans="11:12" ht="15" customHeight="1">
      <c r="K32261" s="1715"/>
      <c r="L32261" s="1715"/>
    </row>
    <row r="32262" spans="11:12" ht="15" customHeight="1">
      <c r="K32262" s="1715"/>
      <c r="L32262" s="1715"/>
    </row>
    <row r="32263" spans="11:12" ht="15" customHeight="1">
      <c r="K32263" s="1715"/>
      <c r="L32263" s="1715"/>
    </row>
    <row r="32264" spans="11:12" ht="15" customHeight="1">
      <c r="K32264" s="1715"/>
      <c r="L32264" s="1715"/>
    </row>
    <row r="32265" spans="11:12" ht="15" customHeight="1">
      <c r="K32265" s="1715"/>
      <c r="L32265" s="1715"/>
    </row>
    <row r="32266" spans="11:12" ht="15" customHeight="1">
      <c r="K32266" s="1715"/>
      <c r="L32266" s="1715"/>
    </row>
    <row r="32267" spans="11:12" ht="15" customHeight="1">
      <c r="K32267" s="1715"/>
      <c r="L32267" s="1715"/>
    </row>
    <row r="32268" spans="11:12" ht="15" customHeight="1">
      <c r="K32268" s="1715"/>
      <c r="L32268" s="1715"/>
    </row>
    <row r="32269" spans="11:12" ht="15" customHeight="1">
      <c r="K32269" s="1715"/>
      <c r="L32269" s="1715"/>
    </row>
    <row r="32270" spans="11:12" ht="15" customHeight="1">
      <c r="K32270" s="1715"/>
      <c r="L32270" s="1715"/>
    </row>
    <row r="32271" spans="11:12" ht="15" customHeight="1">
      <c r="K32271" s="1715"/>
      <c r="L32271" s="1715"/>
    </row>
    <row r="32272" spans="11:12" ht="15" customHeight="1">
      <c r="K32272" s="1715"/>
      <c r="L32272" s="1715"/>
    </row>
    <row r="32273" spans="11:12" ht="15" customHeight="1">
      <c r="K32273" s="1715"/>
      <c r="L32273" s="1715"/>
    </row>
    <row r="32274" spans="11:12" ht="15" customHeight="1">
      <c r="K32274" s="1715"/>
      <c r="L32274" s="1715"/>
    </row>
    <row r="32275" spans="11:12" ht="15" customHeight="1">
      <c r="K32275" s="1715"/>
      <c r="L32275" s="1715"/>
    </row>
    <row r="32276" spans="11:12" ht="15" customHeight="1">
      <c r="K32276" s="1715"/>
      <c r="L32276" s="1715"/>
    </row>
    <row r="32277" spans="11:12" ht="15" customHeight="1">
      <c r="K32277" s="1715"/>
      <c r="L32277" s="1715"/>
    </row>
    <row r="32278" spans="11:12" ht="15" customHeight="1">
      <c r="K32278" s="1715"/>
      <c r="L32278" s="1715"/>
    </row>
    <row r="32279" spans="11:12" ht="15" customHeight="1">
      <c r="K32279" s="1715"/>
      <c r="L32279" s="1715"/>
    </row>
    <row r="32280" spans="11:12" ht="15" customHeight="1">
      <c r="K32280" s="1715"/>
      <c r="L32280" s="1715"/>
    </row>
    <row r="32281" spans="11:12" ht="15" customHeight="1">
      <c r="K32281" s="1715"/>
      <c r="L32281" s="1715"/>
    </row>
    <row r="32282" spans="11:12" ht="15" customHeight="1">
      <c r="K32282" s="1715"/>
      <c r="L32282" s="1715"/>
    </row>
    <row r="32283" spans="11:12" ht="15" customHeight="1">
      <c r="K32283" s="1715"/>
      <c r="L32283" s="1715"/>
    </row>
    <row r="32284" spans="11:12" ht="15" customHeight="1">
      <c r="K32284" s="1715"/>
      <c r="L32284" s="1715"/>
    </row>
    <row r="32285" spans="11:12" ht="15" customHeight="1">
      <c r="K32285" s="1715"/>
      <c r="L32285" s="1715"/>
    </row>
    <row r="32286" spans="11:12" ht="15" customHeight="1">
      <c r="K32286" s="1715"/>
      <c r="L32286" s="1715"/>
    </row>
    <row r="32287" spans="11:12" ht="15" customHeight="1">
      <c r="K32287" s="1715"/>
      <c r="L32287" s="1715"/>
    </row>
    <row r="32288" spans="11:12" ht="15" customHeight="1">
      <c r="K32288" s="1715"/>
      <c r="L32288" s="1715"/>
    </row>
    <row r="32289" spans="11:12" ht="15" customHeight="1">
      <c r="K32289" s="1715"/>
      <c r="L32289" s="1715"/>
    </row>
    <row r="32290" spans="11:12" ht="15" customHeight="1">
      <c r="K32290" s="1715"/>
      <c r="L32290" s="1715"/>
    </row>
    <row r="32291" spans="11:12" ht="15" customHeight="1">
      <c r="K32291" s="1715"/>
      <c r="L32291" s="1715"/>
    </row>
    <row r="32292" spans="11:12" ht="15" customHeight="1">
      <c r="K32292" s="1715"/>
      <c r="L32292" s="1715"/>
    </row>
    <row r="32293" spans="11:12" ht="15" customHeight="1">
      <c r="K32293" s="1715"/>
      <c r="L32293" s="1715"/>
    </row>
    <row r="32294" spans="11:12" ht="15" customHeight="1">
      <c r="K32294" s="1715"/>
      <c r="L32294" s="1715"/>
    </row>
    <row r="32295" spans="11:12" ht="15" customHeight="1">
      <c r="K32295" s="1715"/>
      <c r="L32295" s="1715"/>
    </row>
    <row r="32296" spans="11:12" ht="15" customHeight="1">
      <c r="K32296" s="1715"/>
      <c r="L32296" s="1715"/>
    </row>
    <row r="32297" spans="11:12" ht="15" customHeight="1">
      <c r="K32297" s="1715"/>
      <c r="L32297" s="1715"/>
    </row>
    <row r="32298" spans="11:12" ht="15" customHeight="1">
      <c r="K32298" s="1715"/>
      <c r="L32298" s="1715"/>
    </row>
    <row r="32299" spans="11:12" ht="15" customHeight="1">
      <c r="K32299" s="1715"/>
      <c r="L32299" s="1715"/>
    </row>
    <row r="32300" spans="11:12" ht="15" customHeight="1">
      <c r="K32300" s="1715"/>
      <c r="L32300" s="1715"/>
    </row>
    <row r="32301" spans="11:12" ht="15" customHeight="1">
      <c r="K32301" s="1715"/>
      <c r="L32301" s="1715"/>
    </row>
    <row r="32302" spans="11:12" ht="15" customHeight="1">
      <c r="K32302" s="1715"/>
      <c r="L32302" s="1715"/>
    </row>
    <row r="32303" spans="11:12" ht="15" customHeight="1">
      <c r="K32303" s="1715"/>
      <c r="L32303" s="1715"/>
    </row>
    <row r="32304" spans="11:12" ht="15" customHeight="1">
      <c r="K32304" s="1715"/>
      <c r="L32304" s="1715"/>
    </row>
    <row r="32305" spans="11:12" ht="15" customHeight="1">
      <c r="K32305" s="1715"/>
      <c r="L32305" s="1715"/>
    </row>
    <row r="32306" spans="11:12" ht="15" customHeight="1">
      <c r="K32306" s="1715"/>
      <c r="L32306" s="1715"/>
    </row>
    <row r="32307" spans="11:12" ht="15" customHeight="1">
      <c r="K32307" s="1715"/>
      <c r="L32307" s="1715"/>
    </row>
    <row r="32308" spans="11:12" ht="15" customHeight="1">
      <c r="K32308" s="1715"/>
      <c r="L32308" s="1715"/>
    </row>
    <row r="32309" spans="11:12" ht="15" customHeight="1">
      <c r="K32309" s="1715"/>
      <c r="L32309" s="1715"/>
    </row>
    <row r="32310" spans="11:12" ht="15" customHeight="1">
      <c r="K32310" s="1715"/>
      <c r="L32310" s="1715"/>
    </row>
    <row r="32311" spans="11:12" ht="15" customHeight="1">
      <c r="K32311" s="1715"/>
      <c r="L32311" s="1715"/>
    </row>
    <row r="32312" spans="11:12" ht="15" customHeight="1">
      <c r="K32312" s="1715"/>
      <c r="L32312" s="1715"/>
    </row>
    <row r="32313" spans="11:12" ht="15" customHeight="1">
      <c r="K32313" s="1715"/>
      <c r="L32313" s="1715"/>
    </row>
    <row r="32314" spans="11:12" ht="15" customHeight="1">
      <c r="K32314" s="1715"/>
      <c r="L32314" s="1715"/>
    </row>
    <row r="32315" spans="11:12" ht="15" customHeight="1">
      <c r="K32315" s="1715"/>
      <c r="L32315" s="1715"/>
    </row>
    <row r="32316" spans="11:12" ht="15" customHeight="1">
      <c r="K32316" s="1715"/>
      <c r="L32316" s="1715"/>
    </row>
    <row r="32317" spans="11:12" ht="15" customHeight="1">
      <c r="K32317" s="1715"/>
      <c r="L32317" s="1715"/>
    </row>
    <row r="32318" spans="11:12" ht="15" customHeight="1">
      <c r="K32318" s="1715"/>
      <c r="L32318" s="1715"/>
    </row>
    <row r="32319" spans="11:12" ht="15" customHeight="1">
      <c r="K32319" s="1715"/>
      <c r="L32319" s="1715"/>
    </row>
    <row r="32320" spans="11:12" ht="15" customHeight="1">
      <c r="K32320" s="1715"/>
      <c r="L32320" s="1715"/>
    </row>
    <row r="32321" spans="11:12" ht="15" customHeight="1">
      <c r="K32321" s="1715"/>
      <c r="L32321" s="1715"/>
    </row>
    <row r="32322" spans="11:12" ht="15" customHeight="1">
      <c r="K32322" s="1715"/>
      <c r="L32322" s="1715"/>
    </row>
    <row r="32323" spans="11:12" ht="15" customHeight="1">
      <c r="K32323" s="1715"/>
      <c r="L32323" s="1715"/>
    </row>
    <row r="32324" spans="11:12" ht="15" customHeight="1">
      <c r="K32324" s="1715"/>
      <c r="L32324" s="1715"/>
    </row>
    <row r="32325" spans="11:12" ht="15" customHeight="1">
      <c r="K32325" s="1715"/>
      <c r="L32325" s="1715"/>
    </row>
    <row r="32326" spans="11:12" ht="15" customHeight="1">
      <c r="K32326" s="1715"/>
      <c r="L32326" s="1715"/>
    </row>
    <row r="32327" spans="11:12" ht="15" customHeight="1">
      <c r="K32327" s="1715"/>
      <c r="L32327" s="1715"/>
    </row>
    <row r="32328" spans="11:12" ht="15" customHeight="1">
      <c r="K32328" s="1715"/>
      <c r="L32328" s="1715"/>
    </row>
    <row r="32329" spans="11:12" ht="15" customHeight="1">
      <c r="K32329" s="1715"/>
      <c r="L32329" s="1715"/>
    </row>
    <row r="32330" spans="11:12" ht="15" customHeight="1">
      <c r="K32330" s="1715"/>
      <c r="L32330" s="1715"/>
    </row>
    <row r="32331" spans="11:12" ht="15" customHeight="1">
      <c r="K32331" s="1715"/>
      <c r="L32331" s="1715"/>
    </row>
    <row r="32332" spans="11:12" ht="15" customHeight="1">
      <c r="K32332" s="1715"/>
      <c r="L32332" s="1715"/>
    </row>
    <row r="32333" spans="11:12" ht="15" customHeight="1">
      <c r="K32333" s="1715"/>
      <c r="L32333" s="1715"/>
    </row>
    <row r="32334" spans="11:12" ht="15" customHeight="1">
      <c r="K32334" s="1715"/>
      <c r="L32334" s="1715"/>
    </row>
    <row r="32335" spans="11:12" ht="15" customHeight="1">
      <c r="K32335" s="1715"/>
      <c r="L32335" s="1715"/>
    </row>
    <row r="32336" spans="11:12" ht="15" customHeight="1">
      <c r="K32336" s="1715"/>
      <c r="L32336" s="1715"/>
    </row>
    <row r="32337" spans="11:12" ht="15" customHeight="1">
      <c r="K32337" s="1715"/>
      <c r="L32337" s="1715"/>
    </row>
    <row r="32338" spans="11:12" ht="15" customHeight="1">
      <c r="K32338" s="1715"/>
      <c r="L32338" s="1715"/>
    </row>
    <row r="32339" spans="11:12" ht="15" customHeight="1">
      <c r="K32339" s="1715"/>
      <c r="L32339" s="1715"/>
    </row>
    <row r="32340" spans="11:12" ht="15" customHeight="1">
      <c r="K32340" s="1715"/>
      <c r="L32340" s="1715"/>
    </row>
    <row r="32341" spans="11:12" ht="15" customHeight="1">
      <c r="K32341" s="1715"/>
      <c r="L32341" s="1715"/>
    </row>
    <row r="32342" spans="11:12" ht="15" customHeight="1">
      <c r="K32342" s="1715"/>
      <c r="L32342" s="1715"/>
    </row>
    <row r="32343" spans="11:12" ht="15" customHeight="1">
      <c r="K32343" s="1715"/>
      <c r="L32343" s="1715"/>
    </row>
    <row r="32344" spans="11:12" ht="15" customHeight="1">
      <c r="K32344" s="1715"/>
      <c r="L32344" s="1715"/>
    </row>
    <row r="32345" spans="11:12" ht="15" customHeight="1">
      <c r="K32345" s="1715"/>
      <c r="L32345" s="1715"/>
    </row>
    <row r="32346" spans="11:12" ht="15" customHeight="1">
      <c r="K32346" s="1715"/>
      <c r="L32346" s="1715"/>
    </row>
    <row r="32347" spans="11:12" ht="15" customHeight="1">
      <c r="K32347" s="1715"/>
      <c r="L32347" s="1715"/>
    </row>
    <row r="32348" spans="11:12" ht="15" customHeight="1">
      <c r="K32348" s="1715"/>
      <c r="L32348" s="1715"/>
    </row>
    <row r="32349" spans="11:12" ht="15" customHeight="1">
      <c r="K32349" s="1715"/>
      <c r="L32349" s="1715"/>
    </row>
    <row r="32350" spans="11:12" ht="15" customHeight="1">
      <c r="K32350" s="1715"/>
      <c r="L32350" s="1715"/>
    </row>
    <row r="32351" spans="11:12" ht="15" customHeight="1">
      <c r="K32351" s="1715"/>
      <c r="L32351" s="1715"/>
    </row>
    <row r="32352" spans="11:12" ht="15" customHeight="1">
      <c r="K32352" s="1715"/>
      <c r="L32352" s="1715"/>
    </row>
    <row r="32353" spans="11:12" ht="15" customHeight="1">
      <c r="K32353" s="1715"/>
      <c r="L32353" s="1715"/>
    </row>
    <row r="32354" spans="11:12" ht="15" customHeight="1">
      <c r="K32354" s="1715"/>
      <c r="L32354" s="1715"/>
    </row>
    <row r="32355" spans="11:12" ht="15" customHeight="1">
      <c r="K32355" s="1715"/>
      <c r="L32355" s="1715"/>
    </row>
    <row r="32356" spans="11:12" ht="15" customHeight="1">
      <c r="K32356" s="1715"/>
      <c r="L32356" s="1715"/>
    </row>
    <row r="32357" spans="11:12" ht="15" customHeight="1">
      <c r="K32357" s="1715"/>
      <c r="L32357" s="1715"/>
    </row>
    <row r="32358" spans="11:12" ht="15" customHeight="1">
      <c r="K32358" s="1715"/>
      <c r="L32358" s="1715"/>
    </row>
    <row r="32359" spans="11:12" ht="15" customHeight="1">
      <c r="K32359" s="1715"/>
      <c r="L32359" s="1715"/>
    </row>
    <row r="32360" spans="11:12" ht="15" customHeight="1">
      <c r="K32360" s="1715"/>
      <c r="L32360" s="1715"/>
    </row>
    <row r="32361" spans="11:12" ht="15" customHeight="1">
      <c r="K32361" s="1715"/>
      <c r="L32361" s="1715"/>
    </row>
    <row r="32362" spans="11:12" ht="15" customHeight="1">
      <c r="K32362" s="1715"/>
      <c r="L32362" s="1715"/>
    </row>
    <row r="32363" spans="11:12" ht="15" customHeight="1">
      <c r="K32363" s="1715"/>
      <c r="L32363" s="1715"/>
    </row>
    <row r="32364" spans="11:12" ht="15" customHeight="1">
      <c r="K32364" s="1715"/>
      <c r="L32364" s="1715"/>
    </row>
    <row r="32365" spans="11:12" ht="15" customHeight="1">
      <c r="K32365" s="1715"/>
      <c r="L32365" s="1715"/>
    </row>
    <row r="32366" spans="11:12" ht="15" customHeight="1">
      <c r="K32366" s="1715"/>
      <c r="L32366" s="1715"/>
    </row>
    <row r="32367" spans="11:12" ht="15" customHeight="1">
      <c r="K32367" s="1715"/>
      <c r="L32367" s="1715"/>
    </row>
    <row r="32368" spans="11:12" ht="15" customHeight="1">
      <c r="K32368" s="1715"/>
      <c r="L32368" s="1715"/>
    </row>
    <row r="32369" spans="11:12" ht="15" customHeight="1">
      <c r="K32369" s="1715"/>
      <c r="L32369" s="1715"/>
    </row>
    <row r="32370" spans="11:12" ht="15" customHeight="1">
      <c r="K32370" s="1715"/>
      <c r="L32370" s="1715"/>
    </row>
    <row r="32371" spans="11:12" ht="15" customHeight="1">
      <c r="K32371" s="1715"/>
      <c r="L32371" s="1715"/>
    </row>
    <row r="32372" spans="11:12" ht="15" customHeight="1">
      <c r="K32372" s="1715"/>
      <c r="L32372" s="1715"/>
    </row>
    <row r="32373" spans="11:12" ht="15" customHeight="1">
      <c r="K32373" s="1715"/>
      <c r="L32373" s="1715"/>
    </row>
    <row r="32374" spans="11:12" ht="15" customHeight="1">
      <c r="K32374" s="1715"/>
      <c r="L32374" s="1715"/>
    </row>
    <row r="32375" spans="11:12" ht="15" customHeight="1">
      <c r="K32375" s="1715"/>
      <c r="L32375" s="1715"/>
    </row>
    <row r="32376" spans="11:12" ht="15" customHeight="1">
      <c r="K32376" s="1715"/>
      <c r="L32376" s="1715"/>
    </row>
    <row r="32377" spans="11:12" ht="15" customHeight="1">
      <c r="K32377" s="1715"/>
      <c r="L32377" s="1715"/>
    </row>
    <row r="32378" spans="11:12" ht="15" customHeight="1">
      <c r="K32378" s="1715"/>
      <c r="L32378" s="1715"/>
    </row>
    <row r="32379" spans="11:12" ht="15" customHeight="1">
      <c r="K32379" s="1715"/>
      <c r="L32379" s="1715"/>
    </row>
    <row r="32380" spans="11:12" ht="15" customHeight="1">
      <c r="K32380" s="1715"/>
      <c r="L32380" s="1715"/>
    </row>
    <row r="32381" spans="11:12" ht="15" customHeight="1">
      <c r="K32381" s="1715"/>
      <c r="L32381" s="1715"/>
    </row>
    <row r="32382" spans="11:12" ht="15" customHeight="1">
      <c r="K32382" s="1715"/>
      <c r="L32382" s="1715"/>
    </row>
    <row r="32383" spans="11:12" ht="15" customHeight="1">
      <c r="K32383" s="1715"/>
      <c r="L32383" s="1715"/>
    </row>
    <row r="32384" spans="11:12" ht="15" customHeight="1">
      <c r="K32384" s="1715"/>
      <c r="L32384" s="1715"/>
    </row>
    <row r="32385" spans="11:12" ht="15" customHeight="1">
      <c r="K32385" s="1715"/>
      <c r="L32385" s="1715"/>
    </row>
    <row r="32386" spans="11:12" ht="15" customHeight="1">
      <c r="K32386" s="1715"/>
      <c r="L32386" s="1715"/>
    </row>
    <row r="32387" spans="11:12" ht="15" customHeight="1">
      <c r="K32387" s="1715"/>
      <c r="L32387" s="1715"/>
    </row>
    <row r="32388" spans="11:12" ht="15" customHeight="1">
      <c r="K32388" s="1715"/>
      <c r="L32388" s="1715"/>
    </row>
    <row r="32389" spans="11:12" ht="15" customHeight="1">
      <c r="K32389" s="1715"/>
      <c r="L32389" s="1715"/>
    </row>
    <row r="32390" spans="11:12" ht="15" customHeight="1">
      <c r="K32390" s="1715"/>
      <c r="L32390" s="1715"/>
    </row>
    <row r="32391" spans="11:12" ht="15" customHeight="1">
      <c r="K32391" s="1715"/>
      <c r="L32391" s="1715"/>
    </row>
    <row r="32392" spans="11:12" ht="15" customHeight="1">
      <c r="K32392" s="1715"/>
      <c r="L32392" s="1715"/>
    </row>
    <row r="32393" spans="11:12" ht="15" customHeight="1">
      <c r="K32393" s="1715"/>
      <c r="L32393" s="1715"/>
    </row>
    <row r="32394" spans="11:12" ht="15" customHeight="1">
      <c r="K32394" s="1715"/>
      <c r="L32394" s="1715"/>
    </row>
    <row r="32395" spans="11:12" ht="15" customHeight="1">
      <c r="K32395" s="1715"/>
      <c r="L32395" s="1715"/>
    </row>
    <row r="32396" spans="11:12" ht="15" customHeight="1">
      <c r="K32396" s="1715"/>
      <c r="L32396" s="1715"/>
    </row>
    <row r="32397" spans="11:12" ht="15" customHeight="1">
      <c r="K32397" s="1715"/>
      <c r="L32397" s="1715"/>
    </row>
    <row r="32398" spans="11:12" ht="15" customHeight="1">
      <c r="K32398" s="1715"/>
      <c r="L32398" s="1715"/>
    </row>
    <row r="32399" spans="11:12" ht="15" customHeight="1">
      <c r="K32399" s="1715"/>
      <c r="L32399" s="1715"/>
    </row>
    <row r="32400" spans="11:12" ht="15" customHeight="1">
      <c r="K32400" s="1715"/>
      <c r="L32400" s="1715"/>
    </row>
    <row r="32401" spans="11:12" ht="15" customHeight="1">
      <c r="K32401" s="1715"/>
      <c r="L32401" s="1715"/>
    </row>
    <row r="32402" spans="11:12" ht="15" customHeight="1">
      <c r="K32402" s="1715"/>
      <c r="L32402" s="1715"/>
    </row>
    <row r="32403" spans="11:12" ht="15" customHeight="1">
      <c r="K32403" s="1715"/>
      <c r="L32403" s="1715"/>
    </row>
    <row r="32404" spans="11:12" ht="15" customHeight="1">
      <c r="K32404" s="1715"/>
      <c r="L32404" s="1715"/>
    </row>
    <row r="32405" spans="11:12" ht="15" customHeight="1">
      <c r="K32405" s="1715"/>
      <c r="L32405" s="1715"/>
    </row>
    <row r="32406" spans="11:12" ht="15" customHeight="1">
      <c r="K32406" s="1715"/>
      <c r="L32406" s="1715"/>
    </row>
    <row r="32407" spans="11:12" ht="15" customHeight="1">
      <c r="K32407" s="1715"/>
      <c r="L32407" s="1715"/>
    </row>
    <row r="32408" spans="11:12" ht="15" customHeight="1">
      <c r="K32408" s="1715"/>
      <c r="L32408" s="1715"/>
    </row>
    <row r="32409" spans="11:12" ht="15" customHeight="1">
      <c r="K32409" s="1715"/>
      <c r="L32409" s="1715"/>
    </row>
    <row r="32410" spans="11:12" ht="15" customHeight="1">
      <c r="K32410" s="1715"/>
      <c r="L32410" s="1715"/>
    </row>
    <row r="32411" spans="11:12" ht="15" customHeight="1">
      <c r="K32411" s="1715"/>
      <c r="L32411" s="1715"/>
    </row>
    <row r="32412" spans="11:12" ht="15" customHeight="1">
      <c r="K32412" s="1715"/>
      <c r="L32412" s="1715"/>
    </row>
    <row r="32413" spans="11:12" ht="15" customHeight="1">
      <c r="K32413" s="1715"/>
      <c r="L32413" s="1715"/>
    </row>
    <row r="32414" spans="11:12" ht="15" customHeight="1">
      <c r="K32414" s="1715"/>
      <c r="L32414" s="1715"/>
    </row>
    <row r="32415" spans="11:12" ht="15" customHeight="1">
      <c r="K32415" s="1715"/>
      <c r="L32415" s="1715"/>
    </row>
    <row r="32416" spans="11:12" ht="15" customHeight="1">
      <c r="K32416" s="1715"/>
      <c r="L32416" s="1715"/>
    </row>
    <row r="32417" spans="11:12" ht="15" customHeight="1">
      <c r="K32417" s="1715"/>
      <c r="L32417" s="1715"/>
    </row>
    <row r="32418" spans="11:12" ht="15" customHeight="1">
      <c r="K32418" s="1715"/>
      <c r="L32418" s="1715"/>
    </row>
    <row r="32419" spans="11:12" ht="15" customHeight="1">
      <c r="K32419" s="1715"/>
      <c r="L32419" s="1715"/>
    </row>
    <row r="32420" spans="11:12" ht="15" customHeight="1">
      <c r="K32420" s="1715"/>
      <c r="L32420" s="1715"/>
    </row>
    <row r="32421" spans="11:12" ht="15" customHeight="1">
      <c r="K32421" s="1715"/>
      <c r="L32421" s="1715"/>
    </row>
    <row r="32422" spans="11:12" ht="15" customHeight="1">
      <c r="K32422" s="1715"/>
      <c r="L32422" s="1715"/>
    </row>
    <row r="32423" spans="11:12" ht="15" customHeight="1">
      <c r="K32423" s="1715"/>
      <c r="L32423" s="1715"/>
    </row>
    <row r="32424" spans="11:12" ht="15" customHeight="1">
      <c r="K32424" s="1715"/>
      <c r="L32424" s="1715"/>
    </row>
    <row r="32425" spans="11:12" ht="15" customHeight="1">
      <c r="K32425" s="1715"/>
      <c r="L32425" s="1715"/>
    </row>
    <row r="32426" spans="11:12" ht="15" customHeight="1">
      <c r="K32426" s="1715"/>
      <c r="L32426" s="1715"/>
    </row>
    <row r="32427" spans="11:12" ht="15" customHeight="1">
      <c r="K32427" s="1715"/>
      <c r="L32427" s="1715"/>
    </row>
    <row r="32428" spans="11:12" ht="15" customHeight="1">
      <c r="K32428" s="1715"/>
      <c r="L32428" s="1715"/>
    </row>
    <row r="32429" spans="11:12" ht="15" customHeight="1">
      <c r="K32429" s="1715"/>
      <c r="L32429" s="1715"/>
    </row>
    <row r="32430" spans="11:12" ht="15" customHeight="1">
      <c r="K32430" s="1715"/>
      <c r="L32430" s="1715"/>
    </row>
    <row r="32431" spans="11:12" ht="15" customHeight="1">
      <c r="K32431" s="1715"/>
      <c r="L32431" s="1715"/>
    </row>
    <row r="32432" spans="11:12" ht="15" customHeight="1">
      <c r="K32432" s="1715"/>
      <c r="L32432" s="1715"/>
    </row>
    <row r="32433" spans="11:12" ht="15" customHeight="1">
      <c r="K32433" s="1715"/>
      <c r="L32433" s="1715"/>
    </row>
    <row r="32434" spans="11:12" ht="15" customHeight="1">
      <c r="K32434" s="1715"/>
      <c r="L32434" s="1715"/>
    </row>
    <row r="32435" spans="11:12" ht="15" customHeight="1">
      <c r="K32435" s="1715"/>
      <c r="L32435" s="1715"/>
    </row>
    <row r="32436" spans="11:12" ht="15" customHeight="1">
      <c r="K32436" s="1715"/>
      <c r="L32436" s="1715"/>
    </row>
    <row r="32437" spans="11:12" ht="15" customHeight="1">
      <c r="K32437" s="1715"/>
      <c r="L32437" s="1715"/>
    </row>
    <row r="32438" spans="11:12" ht="15" customHeight="1">
      <c r="K32438" s="1715"/>
      <c r="L32438" s="1715"/>
    </row>
    <row r="32439" spans="11:12" ht="15" customHeight="1">
      <c r="K32439" s="1715"/>
      <c r="L32439" s="1715"/>
    </row>
    <row r="32440" spans="11:12" ht="15" customHeight="1">
      <c r="K32440" s="1715"/>
      <c r="L32440" s="1715"/>
    </row>
    <row r="32441" spans="11:12" ht="15" customHeight="1">
      <c r="K32441" s="1715"/>
      <c r="L32441" s="1715"/>
    </row>
    <row r="32442" spans="11:12" ht="15" customHeight="1">
      <c r="K32442" s="1715"/>
      <c r="L32442" s="1715"/>
    </row>
    <row r="32443" spans="11:12" ht="15" customHeight="1">
      <c r="K32443" s="1715"/>
      <c r="L32443" s="1715"/>
    </row>
    <row r="32444" spans="11:12" ht="15" customHeight="1">
      <c r="K32444" s="1715"/>
      <c r="L32444" s="1715"/>
    </row>
    <row r="32445" spans="11:12" ht="15" customHeight="1">
      <c r="K32445" s="1715"/>
      <c r="L32445" s="1715"/>
    </row>
    <row r="32446" spans="11:12" ht="15" customHeight="1">
      <c r="K32446" s="1715"/>
      <c r="L32446" s="1715"/>
    </row>
    <row r="32447" spans="11:12" ht="15" customHeight="1">
      <c r="K32447" s="1715"/>
      <c r="L32447" s="1715"/>
    </row>
    <row r="32448" spans="11:12" ht="15" customHeight="1">
      <c r="K32448" s="1715"/>
      <c r="L32448" s="1715"/>
    </row>
    <row r="32449" spans="11:12" ht="15" customHeight="1">
      <c r="K32449" s="1715"/>
      <c r="L32449" s="1715"/>
    </row>
    <row r="32450" spans="11:12" ht="15" customHeight="1">
      <c r="K32450" s="1715"/>
      <c r="L32450" s="1715"/>
    </row>
    <row r="32451" spans="11:12" ht="15" customHeight="1">
      <c r="K32451" s="1715"/>
      <c r="L32451" s="1715"/>
    </row>
    <row r="32452" spans="11:12" ht="15" customHeight="1">
      <c r="K32452" s="1715"/>
      <c r="L32452" s="1715"/>
    </row>
    <row r="32453" spans="11:12" ht="15" customHeight="1">
      <c r="K32453" s="1715"/>
      <c r="L32453" s="1715"/>
    </row>
    <row r="32454" spans="11:12" ht="15" customHeight="1">
      <c r="K32454" s="1715"/>
      <c r="L32454" s="1715"/>
    </row>
    <row r="32455" spans="11:12" ht="15" customHeight="1">
      <c r="K32455" s="1715"/>
      <c r="L32455" s="1715"/>
    </row>
    <row r="32456" spans="11:12" ht="15" customHeight="1">
      <c r="K32456" s="1715"/>
      <c r="L32456" s="1715"/>
    </row>
    <row r="32457" spans="11:12" ht="15" customHeight="1">
      <c r="K32457" s="1715"/>
      <c r="L32457" s="1715"/>
    </row>
    <row r="32458" spans="11:12" ht="15" customHeight="1">
      <c r="K32458" s="1715"/>
      <c r="L32458" s="1715"/>
    </row>
    <row r="32459" spans="11:12" ht="15" customHeight="1">
      <c r="K32459" s="1715"/>
      <c r="L32459" s="1715"/>
    </row>
    <row r="32460" spans="11:12" ht="15" customHeight="1">
      <c r="K32460" s="1715"/>
      <c r="L32460" s="1715"/>
    </row>
    <row r="32461" spans="11:12" ht="15" customHeight="1">
      <c r="K32461" s="1715"/>
      <c r="L32461" s="1715"/>
    </row>
    <row r="32462" spans="11:12" ht="15" customHeight="1">
      <c r="K32462" s="1715"/>
      <c r="L32462" s="1715"/>
    </row>
    <row r="32463" spans="11:12" ht="15" customHeight="1">
      <c r="K32463" s="1715"/>
      <c r="L32463" s="1715"/>
    </row>
    <row r="32464" spans="11:12" ht="15" customHeight="1">
      <c r="K32464" s="1715"/>
      <c r="L32464" s="1715"/>
    </row>
    <row r="32465" spans="11:12" ht="15" customHeight="1">
      <c r="K32465" s="1715"/>
      <c r="L32465" s="1715"/>
    </row>
    <row r="32466" spans="11:12" ht="15" customHeight="1">
      <c r="K32466" s="1715"/>
      <c r="L32466" s="1715"/>
    </row>
    <row r="32467" spans="11:12" ht="15" customHeight="1">
      <c r="K32467" s="1715"/>
      <c r="L32467" s="1715"/>
    </row>
    <row r="32468" spans="11:12" ht="15" customHeight="1">
      <c r="K32468" s="1715"/>
      <c r="L32468" s="1715"/>
    </row>
    <row r="32469" spans="11:12" ht="15" customHeight="1">
      <c r="K32469" s="1715"/>
      <c r="L32469" s="1715"/>
    </row>
    <row r="32470" spans="11:12" ht="15" customHeight="1">
      <c r="K32470" s="1715"/>
      <c r="L32470" s="1715"/>
    </row>
    <row r="32471" spans="11:12" ht="15" customHeight="1">
      <c r="K32471" s="1715"/>
      <c r="L32471" s="1715"/>
    </row>
    <row r="32472" spans="11:12" ht="15" customHeight="1">
      <c r="K32472" s="1715"/>
      <c r="L32472" s="1715"/>
    </row>
    <row r="32473" spans="11:12" ht="15" customHeight="1">
      <c r="K32473" s="1715"/>
      <c r="L32473" s="1715"/>
    </row>
    <row r="32474" spans="11:12" ht="15" customHeight="1">
      <c r="K32474" s="1715"/>
      <c r="L32474" s="1715"/>
    </row>
    <row r="32475" spans="11:12" ht="15" customHeight="1">
      <c r="K32475" s="1715"/>
      <c r="L32475" s="1715"/>
    </row>
    <row r="32476" spans="11:12" ht="15" customHeight="1">
      <c r="K32476" s="1715"/>
      <c r="L32476" s="1715"/>
    </row>
    <row r="32477" spans="11:12" ht="15" customHeight="1">
      <c r="K32477" s="1715"/>
      <c r="L32477" s="1715"/>
    </row>
    <row r="32478" spans="11:12" ht="15" customHeight="1">
      <c r="K32478" s="1715"/>
      <c r="L32478" s="1715"/>
    </row>
    <row r="32479" spans="11:12" ht="15" customHeight="1">
      <c r="K32479" s="1715"/>
      <c r="L32479" s="1715"/>
    </row>
    <row r="32480" spans="11:12" ht="15" customHeight="1">
      <c r="K32480" s="1715"/>
      <c r="L32480" s="1715"/>
    </row>
    <row r="32481" spans="11:12" ht="15" customHeight="1">
      <c r="K32481" s="1715"/>
      <c r="L32481" s="1715"/>
    </row>
    <row r="32482" spans="11:12" ht="15" customHeight="1">
      <c r="K32482" s="1715"/>
      <c r="L32482" s="1715"/>
    </row>
    <row r="32483" spans="11:12" ht="15" customHeight="1">
      <c r="K32483" s="1715"/>
      <c r="L32483" s="1715"/>
    </row>
    <row r="32484" spans="11:12" ht="15" customHeight="1">
      <c r="K32484" s="1715"/>
      <c r="L32484" s="1715"/>
    </row>
    <row r="32485" spans="11:12" ht="15" customHeight="1">
      <c r="K32485" s="1715"/>
      <c r="L32485" s="1715"/>
    </row>
    <row r="32486" spans="11:12" ht="15" customHeight="1">
      <c r="K32486" s="1715"/>
      <c r="L32486" s="1715"/>
    </row>
    <row r="32487" spans="11:12" ht="15" customHeight="1">
      <c r="K32487" s="1715"/>
      <c r="L32487" s="1715"/>
    </row>
    <row r="32488" spans="11:12" ht="15" customHeight="1">
      <c r="K32488" s="1715"/>
      <c r="L32488" s="1715"/>
    </row>
    <row r="32489" spans="11:12" ht="15" customHeight="1">
      <c r="K32489" s="1715"/>
      <c r="L32489" s="1715"/>
    </row>
    <row r="32490" spans="11:12" ht="15" customHeight="1">
      <c r="K32490" s="1715"/>
      <c r="L32490" s="1715"/>
    </row>
    <row r="32491" spans="11:12" ht="15" customHeight="1">
      <c r="K32491" s="1715"/>
      <c r="L32491" s="1715"/>
    </row>
    <row r="32492" spans="11:12" ht="15" customHeight="1">
      <c r="K32492" s="1715"/>
      <c r="L32492" s="1715"/>
    </row>
    <row r="32493" spans="11:12" ht="15" customHeight="1">
      <c r="K32493" s="1715"/>
      <c r="L32493" s="1715"/>
    </row>
    <row r="32494" spans="11:12" ht="15" customHeight="1">
      <c r="K32494" s="1715"/>
      <c r="L32494" s="1715"/>
    </row>
    <row r="32495" spans="11:12" ht="15" customHeight="1">
      <c r="K32495" s="1715"/>
      <c r="L32495" s="1715"/>
    </row>
    <row r="32496" spans="11:12" ht="15" customHeight="1">
      <c r="K32496" s="1715"/>
      <c r="L32496" s="1715"/>
    </row>
    <row r="32497" spans="11:12" ht="15" customHeight="1">
      <c r="K32497" s="1715"/>
      <c r="L32497" s="1715"/>
    </row>
    <row r="32498" spans="11:12" ht="15" customHeight="1">
      <c r="K32498" s="1715"/>
      <c r="L32498" s="1715"/>
    </row>
    <row r="32499" spans="11:12" ht="15" customHeight="1">
      <c r="K32499" s="1715"/>
      <c r="L32499" s="1715"/>
    </row>
    <row r="32500" spans="11:12" ht="15" customHeight="1">
      <c r="K32500" s="1715"/>
      <c r="L32500" s="1715"/>
    </row>
    <row r="32501" spans="11:12" ht="15" customHeight="1">
      <c r="K32501" s="1715"/>
      <c r="L32501" s="1715"/>
    </row>
    <row r="32502" spans="11:12" ht="15" customHeight="1">
      <c r="K32502" s="1715"/>
      <c r="L32502" s="1715"/>
    </row>
    <row r="32503" spans="11:12" ht="15" customHeight="1">
      <c r="K32503" s="1715"/>
      <c r="L32503" s="1715"/>
    </row>
    <row r="32504" spans="11:12" ht="15" customHeight="1">
      <c r="K32504" s="1715"/>
      <c r="L32504" s="1715"/>
    </row>
    <row r="32505" spans="11:12" ht="15" customHeight="1">
      <c r="K32505" s="1715"/>
      <c r="L32505" s="1715"/>
    </row>
    <row r="32506" spans="11:12" ht="15" customHeight="1">
      <c r="K32506" s="1715"/>
      <c r="L32506" s="1715"/>
    </row>
    <row r="32507" spans="11:12" ht="15" customHeight="1">
      <c r="K32507" s="1715"/>
      <c r="L32507" s="1715"/>
    </row>
    <row r="32508" spans="11:12" ht="15" customHeight="1">
      <c r="K32508" s="1715"/>
      <c r="L32508" s="1715"/>
    </row>
    <row r="32509" spans="11:12" ht="15" customHeight="1">
      <c r="K32509" s="1715"/>
      <c r="L32509" s="1715"/>
    </row>
    <row r="32510" spans="11:12" ht="15" customHeight="1">
      <c r="K32510" s="1715"/>
      <c r="L32510" s="1715"/>
    </row>
    <row r="32511" spans="11:12" ht="15" customHeight="1">
      <c r="K32511" s="1715"/>
      <c r="L32511" s="1715"/>
    </row>
    <row r="32512" spans="11:12" ht="15" customHeight="1">
      <c r="K32512" s="1715"/>
      <c r="L32512" s="1715"/>
    </row>
    <row r="32513" spans="11:12" ht="15" customHeight="1">
      <c r="K32513" s="1715"/>
      <c r="L32513" s="1715"/>
    </row>
    <row r="32514" spans="11:12" ht="15" customHeight="1">
      <c r="K32514" s="1715"/>
      <c r="L32514" s="1715"/>
    </row>
    <row r="32515" spans="11:12" ht="15" customHeight="1">
      <c r="K32515" s="1715"/>
      <c r="L32515" s="1715"/>
    </row>
    <row r="32516" spans="11:12" ht="15" customHeight="1">
      <c r="K32516" s="1715"/>
      <c r="L32516" s="1715"/>
    </row>
    <row r="32517" spans="11:12" ht="15" customHeight="1">
      <c r="K32517" s="1715"/>
      <c r="L32517" s="1715"/>
    </row>
    <row r="32518" spans="11:12" ht="15" customHeight="1">
      <c r="K32518" s="1715"/>
      <c r="L32518" s="1715"/>
    </row>
    <row r="32519" spans="11:12" ht="15" customHeight="1">
      <c r="K32519" s="1715"/>
      <c r="L32519" s="1715"/>
    </row>
    <row r="32520" spans="11:12" ht="15" customHeight="1">
      <c r="K32520" s="1715"/>
      <c r="L32520" s="1715"/>
    </row>
    <row r="32521" spans="11:12" ht="15" customHeight="1">
      <c r="K32521" s="1715"/>
      <c r="L32521" s="1715"/>
    </row>
    <row r="32522" spans="11:12" ht="15" customHeight="1">
      <c r="K32522" s="1715"/>
      <c r="L32522" s="1715"/>
    </row>
    <row r="32523" spans="11:12" ht="15" customHeight="1">
      <c r="K32523" s="1715"/>
      <c r="L32523" s="1715"/>
    </row>
    <row r="32524" spans="11:12" ht="15" customHeight="1">
      <c r="K32524" s="1715"/>
      <c r="L32524" s="1715"/>
    </row>
    <row r="32525" spans="11:12" ht="15" customHeight="1">
      <c r="K32525" s="1715"/>
      <c r="L32525" s="1715"/>
    </row>
    <row r="32526" spans="11:12" ht="15" customHeight="1">
      <c r="K32526" s="1715"/>
      <c r="L32526" s="1715"/>
    </row>
    <row r="32527" spans="11:12" ht="15" customHeight="1">
      <c r="K32527" s="1715"/>
      <c r="L32527" s="1715"/>
    </row>
    <row r="32528" spans="11:12" ht="15" customHeight="1">
      <c r="K32528" s="1715"/>
      <c r="L32528" s="1715"/>
    </row>
    <row r="32529" spans="11:12" ht="15" customHeight="1">
      <c r="K32529" s="1715"/>
      <c r="L32529" s="1715"/>
    </row>
    <row r="32530" spans="11:12" ht="15" customHeight="1">
      <c r="K32530" s="1715"/>
      <c r="L32530" s="1715"/>
    </row>
    <row r="32531" spans="11:12" ht="15" customHeight="1">
      <c r="K32531" s="1715"/>
      <c r="L32531" s="1715"/>
    </row>
    <row r="32532" spans="11:12" ht="15" customHeight="1">
      <c r="K32532" s="1715"/>
      <c r="L32532" s="1715"/>
    </row>
    <row r="32533" spans="11:12" ht="15" customHeight="1">
      <c r="K32533" s="1715"/>
      <c r="L32533" s="1715"/>
    </row>
    <row r="32534" spans="11:12" ht="15" customHeight="1">
      <c r="K32534" s="1715"/>
      <c r="L32534" s="1715"/>
    </row>
    <row r="32535" spans="11:12" ht="15" customHeight="1">
      <c r="K32535" s="1715"/>
      <c r="L32535" s="1715"/>
    </row>
    <row r="32536" spans="11:12" ht="15" customHeight="1">
      <c r="K32536" s="1715"/>
      <c r="L32536" s="1715"/>
    </row>
    <row r="32537" spans="11:12" ht="15" customHeight="1">
      <c r="K32537" s="1715"/>
      <c r="L32537" s="1715"/>
    </row>
    <row r="32538" spans="11:12" ht="15" customHeight="1">
      <c r="K32538" s="1715"/>
      <c r="L32538" s="1715"/>
    </row>
    <row r="32539" spans="11:12" ht="15" customHeight="1">
      <c r="K32539" s="1715"/>
      <c r="L32539" s="1715"/>
    </row>
    <row r="32540" spans="11:12" ht="15" customHeight="1">
      <c r="K32540" s="1715"/>
      <c r="L32540" s="1715"/>
    </row>
    <row r="32541" spans="11:12" ht="15" customHeight="1">
      <c r="K32541" s="1715"/>
      <c r="L32541" s="1715"/>
    </row>
    <row r="32542" spans="11:12" ht="15" customHeight="1">
      <c r="K32542" s="1715"/>
      <c r="L32542" s="1715"/>
    </row>
    <row r="32543" spans="11:12" ht="15" customHeight="1">
      <c r="K32543" s="1715"/>
      <c r="L32543" s="1715"/>
    </row>
    <row r="32544" spans="11:12" ht="15" customHeight="1">
      <c r="K32544" s="1715"/>
      <c r="L32544" s="1715"/>
    </row>
    <row r="32545" spans="11:12" ht="15" customHeight="1">
      <c r="K32545" s="1715"/>
      <c r="L32545" s="1715"/>
    </row>
    <row r="32546" spans="11:12" ht="15" customHeight="1">
      <c r="K32546" s="1715"/>
      <c r="L32546" s="1715"/>
    </row>
    <row r="32547" spans="11:12" ht="15" customHeight="1">
      <c r="K32547" s="1715"/>
      <c r="L32547" s="1715"/>
    </row>
    <row r="32548" spans="11:12" ht="15" customHeight="1">
      <c r="K32548" s="1715"/>
      <c r="L32548" s="1715"/>
    </row>
    <row r="32549" spans="11:12" ht="15" customHeight="1">
      <c r="K32549" s="1715"/>
      <c r="L32549" s="1715"/>
    </row>
    <row r="32550" spans="11:12" ht="15" customHeight="1">
      <c r="K32550" s="1715"/>
      <c r="L32550" s="1715"/>
    </row>
    <row r="32551" spans="11:12" ht="15" customHeight="1">
      <c r="K32551" s="1715"/>
      <c r="L32551" s="1715"/>
    </row>
    <row r="32552" spans="11:12" ht="15" customHeight="1">
      <c r="K32552" s="1715"/>
      <c r="L32552" s="1715"/>
    </row>
    <row r="32553" spans="11:12" ht="15" customHeight="1">
      <c r="K32553" s="1715"/>
      <c r="L32553" s="1715"/>
    </row>
    <row r="32554" spans="11:12" ht="15" customHeight="1">
      <c r="K32554" s="1715"/>
      <c r="L32554" s="1715"/>
    </row>
    <row r="32555" spans="11:12" ht="15" customHeight="1">
      <c r="K32555" s="1715"/>
      <c r="L32555" s="1715"/>
    </row>
    <row r="32556" spans="11:12" ht="15" customHeight="1">
      <c r="K32556" s="1715"/>
      <c r="L32556" s="1715"/>
    </row>
    <row r="32557" spans="11:12" ht="15" customHeight="1">
      <c r="K32557" s="1715"/>
      <c r="L32557" s="1715"/>
    </row>
    <row r="32558" spans="11:12" ht="15" customHeight="1">
      <c r="K32558" s="1715"/>
      <c r="L32558" s="1715"/>
    </row>
    <row r="32559" spans="11:12" ht="15" customHeight="1">
      <c r="K32559" s="1715"/>
      <c r="L32559" s="1715"/>
    </row>
    <row r="32560" spans="11:12" ht="15" customHeight="1">
      <c r="K32560" s="1715"/>
      <c r="L32560" s="1715"/>
    </row>
    <row r="32561" spans="11:12" ht="15" customHeight="1">
      <c r="K32561" s="1715"/>
      <c r="L32561" s="1715"/>
    </row>
    <row r="32562" spans="11:12" ht="15" customHeight="1">
      <c r="K32562" s="1715"/>
      <c r="L32562" s="1715"/>
    </row>
    <row r="32563" spans="11:12" ht="15" customHeight="1">
      <c r="K32563" s="1715"/>
      <c r="L32563" s="1715"/>
    </row>
    <row r="32564" spans="11:12" ht="15" customHeight="1">
      <c r="K32564" s="1715"/>
      <c r="L32564" s="1715"/>
    </row>
    <row r="32565" spans="11:12" ht="15" customHeight="1">
      <c r="K32565" s="1715"/>
      <c r="L32565" s="1715"/>
    </row>
    <row r="32566" spans="11:12" ht="15" customHeight="1">
      <c r="K32566" s="1715"/>
      <c r="L32566" s="1715"/>
    </row>
    <row r="32567" spans="11:12" ht="15" customHeight="1">
      <c r="K32567" s="1715"/>
      <c r="L32567" s="1715"/>
    </row>
    <row r="32568" spans="11:12" ht="15" customHeight="1">
      <c r="K32568" s="1715"/>
      <c r="L32568" s="1715"/>
    </row>
    <row r="32569" spans="11:12" ht="15" customHeight="1">
      <c r="K32569" s="1715"/>
      <c r="L32569" s="1715"/>
    </row>
    <row r="32570" spans="11:12" ht="15" customHeight="1">
      <c r="K32570" s="1715"/>
      <c r="L32570" s="1715"/>
    </row>
    <row r="32571" spans="11:12" ht="15" customHeight="1">
      <c r="K32571" s="1715"/>
      <c r="L32571" s="1715"/>
    </row>
    <row r="32572" spans="11:12" ht="15" customHeight="1">
      <c r="K32572" s="1715"/>
      <c r="L32572" s="1715"/>
    </row>
    <row r="32573" spans="11:12" ht="15" customHeight="1">
      <c r="K32573" s="1715"/>
      <c r="L32573" s="1715"/>
    </row>
    <row r="32574" spans="11:12" ht="15" customHeight="1">
      <c r="K32574" s="1715"/>
      <c r="L32574" s="1715"/>
    </row>
    <row r="32575" spans="11:12" ht="15" customHeight="1">
      <c r="K32575" s="1715"/>
      <c r="L32575" s="1715"/>
    </row>
    <row r="32576" spans="11:12" ht="15" customHeight="1">
      <c r="K32576" s="1715"/>
      <c r="L32576" s="1715"/>
    </row>
    <row r="32577" spans="11:12" ht="15" customHeight="1">
      <c r="K32577" s="1715"/>
      <c r="L32577" s="1715"/>
    </row>
    <row r="32578" spans="11:12" ht="15" customHeight="1">
      <c r="K32578" s="1715"/>
      <c r="L32578" s="1715"/>
    </row>
    <row r="32579" spans="11:12" ht="15" customHeight="1">
      <c r="K32579" s="1715"/>
      <c r="L32579" s="1715"/>
    </row>
    <row r="32580" spans="11:12" ht="15" customHeight="1">
      <c r="K32580" s="1715"/>
      <c r="L32580" s="1715"/>
    </row>
    <row r="32581" spans="11:12" ht="15" customHeight="1">
      <c r="K32581" s="1715"/>
      <c r="L32581" s="1715"/>
    </row>
    <row r="32582" spans="11:12" ht="15" customHeight="1">
      <c r="K32582" s="1715"/>
      <c r="L32582" s="1715"/>
    </row>
    <row r="32583" spans="11:12" ht="15" customHeight="1">
      <c r="K32583" s="1715"/>
      <c r="L32583" s="1715"/>
    </row>
    <row r="32584" spans="11:12" ht="15" customHeight="1">
      <c r="K32584" s="1715"/>
      <c r="L32584" s="1715"/>
    </row>
    <row r="32585" spans="11:12" ht="15" customHeight="1">
      <c r="K32585" s="1715"/>
      <c r="L32585" s="1715"/>
    </row>
    <row r="32586" spans="11:12" ht="15" customHeight="1">
      <c r="K32586" s="1715"/>
      <c r="L32586" s="1715"/>
    </row>
    <row r="32587" spans="11:12" ht="15" customHeight="1">
      <c r="K32587" s="1715"/>
      <c r="L32587" s="1715"/>
    </row>
    <row r="32588" spans="11:12" ht="15" customHeight="1">
      <c r="K32588" s="1715"/>
      <c r="L32588" s="1715"/>
    </row>
    <row r="32589" spans="11:12" ht="15" customHeight="1">
      <c r="K32589" s="1715"/>
      <c r="L32589" s="1715"/>
    </row>
    <row r="32590" spans="11:12" ht="15" customHeight="1">
      <c r="K32590" s="1715"/>
      <c r="L32590" s="1715"/>
    </row>
    <row r="32591" spans="11:12" ht="15" customHeight="1">
      <c r="K32591" s="1715"/>
      <c r="L32591" s="1715"/>
    </row>
    <row r="32592" spans="11:12" ht="15" customHeight="1">
      <c r="K32592" s="1715"/>
      <c r="L32592" s="1715"/>
    </row>
    <row r="32593" spans="11:12" ht="15" customHeight="1">
      <c r="K32593" s="1715"/>
      <c r="L32593" s="1715"/>
    </row>
    <row r="32594" spans="11:12" ht="15" customHeight="1">
      <c r="K32594" s="1715"/>
      <c r="L32594" s="1715"/>
    </row>
    <row r="32595" spans="11:12" ht="15" customHeight="1">
      <c r="K32595" s="1715"/>
      <c r="L32595" s="1715"/>
    </row>
    <row r="32596" spans="11:12" ht="15" customHeight="1">
      <c r="K32596" s="1715"/>
      <c r="L32596" s="1715"/>
    </row>
    <row r="32597" spans="11:12" ht="15" customHeight="1">
      <c r="K32597" s="1715"/>
      <c r="L32597" s="1715"/>
    </row>
    <row r="32598" spans="11:12" ht="15" customHeight="1">
      <c r="K32598" s="1715"/>
      <c r="L32598" s="1715"/>
    </row>
    <row r="32599" spans="11:12" ht="15" customHeight="1">
      <c r="K32599" s="1715"/>
      <c r="L32599" s="1715"/>
    </row>
    <row r="32600" spans="11:12" ht="15" customHeight="1">
      <c r="K32600" s="1715"/>
      <c r="L32600" s="1715"/>
    </row>
    <row r="32601" spans="11:12" ht="15" customHeight="1">
      <c r="K32601" s="1715"/>
      <c r="L32601" s="1715"/>
    </row>
    <row r="32602" spans="11:12" ht="15" customHeight="1">
      <c r="K32602" s="1715"/>
      <c r="L32602" s="1715"/>
    </row>
    <row r="32603" spans="11:12" ht="15" customHeight="1">
      <c r="K32603" s="1715"/>
      <c r="L32603" s="1715"/>
    </row>
    <row r="32604" spans="11:12" ht="15" customHeight="1">
      <c r="K32604" s="1715"/>
      <c r="L32604" s="1715"/>
    </row>
    <row r="32605" spans="11:12" ht="15" customHeight="1">
      <c r="K32605" s="1715"/>
      <c r="L32605" s="1715"/>
    </row>
    <row r="32606" spans="11:12" ht="15" customHeight="1">
      <c r="K32606" s="1715"/>
      <c r="L32606" s="1715"/>
    </row>
    <row r="32607" spans="11:12" ht="15" customHeight="1">
      <c r="K32607" s="1715"/>
      <c r="L32607" s="1715"/>
    </row>
    <row r="32608" spans="11:12" ht="15" customHeight="1">
      <c r="K32608" s="1715"/>
      <c r="L32608" s="1715"/>
    </row>
    <row r="32609" spans="11:12" ht="15" customHeight="1">
      <c r="K32609" s="1715"/>
      <c r="L32609" s="1715"/>
    </row>
    <row r="32610" spans="11:12" ht="15" customHeight="1">
      <c r="K32610" s="1715"/>
      <c r="L32610" s="1715"/>
    </row>
    <row r="32611" spans="11:12" ht="15" customHeight="1">
      <c r="K32611" s="1715"/>
      <c r="L32611" s="1715"/>
    </row>
    <row r="32612" spans="11:12" ht="15" customHeight="1">
      <c r="K32612" s="1715"/>
      <c r="L32612" s="1715"/>
    </row>
    <row r="32613" spans="11:12" ht="15" customHeight="1">
      <c r="K32613" s="1715"/>
      <c r="L32613" s="1715"/>
    </row>
    <row r="32614" spans="11:12" ht="15" customHeight="1">
      <c r="K32614" s="1715"/>
      <c r="L32614" s="1715"/>
    </row>
    <row r="32615" spans="11:12" ht="15" customHeight="1">
      <c r="K32615" s="1715"/>
      <c r="L32615" s="1715"/>
    </row>
    <row r="32616" spans="11:12" ht="15" customHeight="1">
      <c r="K32616" s="1715"/>
      <c r="L32616" s="1715"/>
    </row>
    <row r="32617" spans="11:12" ht="15" customHeight="1">
      <c r="K32617" s="1715"/>
      <c r="L32617" s="1715"/>
    </row>
    <row r="32618" spans="11:12" ht="15" customHeight="1">
      <c r="K32618" s="1715"/>
      <c r="L32618" s="1715"/>
    </row>
    <row r="32619" spans="11:12" ht="15" customHeight="1">
      <c r="K32619" s="1715"/>
      <c r="L32619" s="1715"/>
    </row>
    <row r="32620" spans="11:12" ht="15" customHeight="1">
      <c r="K32620" s="1715"/>
      <c r="L32620" s="1715"/>
    </row>
    <row r="32621" spans="11:12" ht="15" customHeight="1">
      <c r="K32621" s="1715"/>
      <c r="L32621" s="1715"/>
    </row>
    <row r="32622" spans="11:12" ht="15" customHeight="1">
      <c r="K32622" s="1715"/>
      <c r="L32622" s="1715"/>
    </row>
    <row r="32623" spans="11:12" ht="15" customHeight="1">
      <c r="K32623" s="1715"/>
      <c r="L32623" s="1715"/>
    </row>
    <row r="32624" spans="11:12" ht="15" customHeight="1">
      <c r="K32624" s="1715"/>
      <c r="L32624" s="1715"/>
    </row>
    <row r="32625" spans="11:12" ht="15" customHeight="1">
      <c r="K32625" s="1715"/>
      <c r="L32625" s="1715"/>
    </row>
    <row r="32626" spans="11:12" ht="15" customHeight="1">
      <c r="K32626" s="1715"/>
      <c r="L32626" s="1715"/>
    </row>
    <row r="32627" spans="11:12" ht="15" customHeight="1">
      <c r="K32627" s="1715"/>
      <c r="L32627" s="1715"/>
    </row>
    <row r="32628" spans="11:12" ht="15" customHeight="1">
      <c r="K32628" s="1715"/>
      <c r="L32628" s="1715"/>
    </row>
    <row r="32629" spans="11:12" ht="15" customHeight="1">
      <c r="K32629" s="1715"/>
      <c r="L32629" s="1715"/>
    </row>
    <row r="32630" spans="11:12" ht="15" customHeight="1">
      <c r="K32630" s="1715"/>
      <c r="L32630" s="1715"/>
    </row>
    <row r="32631" spans="11:12" ht="15" customHeight="1">
      <c r="K32631" s="1715"/>
      <c r="L32631" s="1715"/>
    </row>
    <row r="32632" spans="11:12" ht="15" customHeight="1">
      <c r="K32632" s="1715"/>
      <c r="L32632" s="1715"/>
    </row>
    <row r="32633" spans="11:12" ht="15" customHeight="1">
      <c r="K32633" s="1715"/>
      <c r="L32633" s="1715"/>
    </row>
    <row r="32634" spans="11:12" ht="15" customHeight="1">
      <c r="K32634" s="1715"/>
      <c r="L32634" s="1715"/>
    </row>
    <row r="32635" spans="11:12" ht="15" customHeight="1">
      <c r="K32635" s="1715"/>
      <c r="L32635" s="1715"/>
    </row>
    <row r="32636" spans="11:12" ht="15" customHeight="1">
      <c r="K32636" s="1715"/>
      <c r="L32636" s="1715"/>
    </row>
    <row r="32637" spans="11:12" ht="15" customHeight="1">
      <c r="K32637" s="1715"/>
      <c r="L32637" s="1715"/>
    </row>
    <row r="32638" spans="11:12" ht="15" customHeight="1">
      <c r="K32638" s="1715"/>
      <c r="L32638" s="1715"/>
    </row>
    <row r="32639" spans="11:12" ht="15" customHeight="1">
      <c r="K32639" s="1715"/>
      <c r="L32639" s="1715"/>
    </row>
    <row r="32640" spans="11:12" ht="15" customHeight="1">
      <c r="K32640" s="1715"/>
      <c r="L32640" s="1715"/>
    </row>
    <row r="32641" spans="11:12" ht="15" customHeight="1">
      <c r="K32641" s="1715"/>
      <c r="L32641" s="1715"/>
    </row>
    <row r="32642" spans="11:12" ht="15" customHeight="1">
      <c r="K32642" s="1715"/>
      <c r="L32642" s="1715"/>
    </row>
    <row r="32643" spans="11:12" ht="15" customHeight="1">
      <c r="K32643" s="1715"/>
      <c r="L32643" s="1715"/>
    </row>
    <row r="32644" spans="11:12" ht="15" customHeight="1">
      <c r="K32644" s="1715"/>
      <c r="L32644" s="1715"/>
    </row>
    <row r="32645" spans="11:12" ht="15" customHeight="1">
      <c r="K32645" s="1715"/>
      <c r="L32645" s="1715"/>
    </row>
    <row r="32646" spans="11:12" ht="15" customHeight="1">
      <c r="K32646" s="1715"/>
      <c r="L32646" s="1715"/>
    </row>
    <row r="32647" spans="11:12" ht="15" customHeight="1">
      <c r="K32647" s="1715"/>
      <c r="L32647" s="1715"/>
    </row>
    <row r="32648" spans="11:12" ht="15" customHeight="1">
      <c r="K32648" s="1715"/>
      <c r="L32648" s="1715"/>
    </row>
    <row r="32649" spans="11:12" ht="15" customHeight="1">
      <c r="K32649" s="1715"/>
      <c r="L32649" s="1715"/>
    </row>
    <row r="32650" spans="11:12" ht="15" customHeight="1">
      <c r="K32650" s="1715"/>
      <c r="L32650" s="1715"/>
    </row>
    <row r="32651" spans="11:12" ht="15" customHeight="1">
      <c r="K32651" s="1715"/>
      <c r="L32651" s="1715"/>
    </row>
    <row r="32652" spans="11:12" ht="15" customHeight="1">
      <c r="K32652" s="1715"/>
      <c r="L32652" s="1715"/>
    </row>
    <row r="32653" spans="11:12" ht="15" customHeight="1">
      <c r="K32653" s="1715"/>
      <c r="L32653" s="1715"/>
    </row>
    <row r="32654" spans="11:12" ht="15" customHeight="1">
      <c r="K32654" s="1715"/>
      <c r="L32654" s="1715"/>
    </row>
    <row r="32655" spans="11:12" ht="15" customHeight="1">
      <c r="K32655" s="1715"/>
      <c r="L32655" s="1715"/>
    </row>
    <row r="32656" spans="11:12" ht="15" customHeight="1">
      <c r="K32656" s="1715"/>
      <c r="L32656" s="1715"/>
    </row>
    <row r="32657" spans="11:12" ht="15" customHeight="1">
      <c r="K32657" s="1715"/>
      <c r="L32657" s="1715"/>
    </row>
    <row r="32658" spans="11:12" ht="15" customHeight="1">
      <c r="K32658" s="1715"/>
      <c r="L32658" s="1715"/>
    </row>
    <row r="32659" spans="11:12" ht="15" customHeight="1">
      <c r="K32659" s="1715"/>
      <c r="L32659" s="1715"/>
    </row>
    <row r="32660" spans="11:12" ht="15" customHeight="1">
      <c r="K32660" s="1715"/>
      <c r="L32660" s="1715"/>
    </row>
    <row r="32661" spans="11:12" ht="15" customHeight="1">
      <c r="K32661" s="1715"/>
      <c r="L32661" s="1715"/>
    </row>
    <row r="32662" spans="11:12" ht="15" customHeight="1">
      <c r="K32662" s="1715"/>
      <c r="L32662" s="1715"/>
    </row>
    <row r="32663" spans="11:12" ht="15" customHeight="1">
      <c r="K32663" s="1715"/>
      <c r="L32663" s="1715"/>
    </row>
    <row r="32664" spans="11:12" ht="15" customHeight="1">
      <c r="K32664" s="1715"/>
      <c r="L32664" s="1715"/>
    </row>
    <row r="32665" spans="11:12" ht="15" customHeight="1">
      <c r="K32665" s="1715"/>
      <c r="L32665" s="1715"/>
    </row>
    <row r="32666" spans="11:12" ht="15" customHeight="1">
      <c r="K32666" s="1715"/>
      <c r="L32666" s="1715"/>
    </row>
    <row r="32667" spans="11:12" ht="15" customHeight="1">
      <c r="K32667" s="1715"/>
      <c r="L32667" s="1715"/>
    </row>
    <row r="32668" spans="11:12" ht="15" customHeight="1">
      <c r="K32668" s="1715"/>
      <c r="L32668" s="1715"/>
    </row>
    <row r="32669" spans="11:12" ht="15" customHeight="1">
      <c r="K32669" s="1715"/>
      <c r="L32669" s="1715"/>
    </row>
    <row r="32670" spans="11:12" ht="15" customHeight="1">
      <c r="K32670" s="1715"/>
      <c r="L32670" s="1715"/>
    </row>
    <row r="32671" spans="11:12" ht="15" customHeight="1">
      <c r="K32671" s="1715"/>
      <c r="L32671" s="1715"/>
    </row>
    <row r="32672" spans="11:12" ht="15" customHeight="1">
      <c r="K32672" s="1715"/>
      <c r="L32672" s="1715"/>
    </row>
    <row r="32673" spans="11:12" ht="15" customHeight="1">
      <c r="K32673" s="1715"/>
      <c r="L32673" s="1715"/>
    </row>
    <row r="32674" spans="11:12" ht="15" customHeight="1">
      <c r="K32674" s="1715"/>
      <c r="L32674" s="1715"/>
    </row>
    <row r="32675" spans="11:12" ht="15" customHeight="1">
      <c r="K32675" s="1715"/>
      <c r="L32675" s="1715"/>
    </row>
    <row r="32676" spans="11:12" ht="15" customHeight="1">
      <c r="K32676" s="1715"/>
      <c r="L32676" s="1715"/>
    </row>
    <row r="32677" spans="11:12" ht="15" customHeight="1">
      <c r="K32677" s="1715"/>
      <c r="L32677" s="1715"/>
    </row>
    <row r="32678" spans="11:12" ht="15" customHeight="1">
      <c r="K32678" s="1715"/>
      <c r="L32678" s="1715"/>
    </row>
    <row r="32679" spans="11:12" ht="15" customHeight="1">
      <c r="K32679" s="1715"/>
      <c r="L32679" s="1715"/>
    </row>
    <row r="32680" spans="11:12" ht="15" customHeight="1">
      <c r="K32680" s="1715"/>
      <c r="L32680" s="1715"/>
    </row>
    <row r="32681" spans="11:12" ht="15" customHeight="1">
      <c r="K32681" s="1715"/>
      <c r="L32681" s="1715"/>
    </row>
    <row r="32682" spans="11:12" ht="15" customHeight="1">
      <c r="K32682" s="1715"/>
      <c r="L32682" s="1715"/>
    </row>
    <row r="32683" spans="11:12" ht="15" customHeight="1">
      <c r="K32683" s="1715"/>
      <c r="L32683" s="1715"/>
    </row>
    <row r="32684" spans="11:12" ht="15" customHeight="1">
      <c r="K32684" s="1715"/>
      <c r="L32684" s="1715"/>
    </row>
    <row r="32685" spans="11:12" ht="15" customHeight="1">
      <c r="K32685" s="1715"/>
      <c r="L32685" s="1715"/>
    </row>
    <row r="32686" spans="11:12" ht="15" customHeight="1">
      <c r="K32686" s="1715"/>
      <c r="L32686" s="1715"/>
    </row>
    <row r="32687" spans="11:12" ht="15" customHeight="1">
      <c r="K32687" s="1715"/>
      <c r="L32687" s="1715"/>
    </row>
    <row r="32688" spans="11:12" ht="15" customHeight="1">
      <c r="K32688" s="1715"/>
      <c r="L32688" s="1715"/>
    </row>
    <row r="32689" spans="11:12" ht="15" customHeight="1">
      <c r="K32689" s="1715"/>
      <c r="L32689" s="1715"/>
    </row>
    <row r="32690" spans="11:12" ht="15" customHeight="1">
      <c r="K32690" s="1715"/>
      <c r="L32690" s="1715"/>
    </row>
    <row r="32691" spans="11:12" ht="15" customHeight="1">
      <c r="K32691" s="1715"/>
      <c r="L32691" s="1715"/>
    </row>
    <row r="32692" spans="11:12" ht="15" customHeight="1">
      <c r="K32692" s="1715"/>
      <c r="L32692" s="1715"/>
    </row>
    <row r="32693" spans="11:12" ht="15" customHeight="1">
      <c r="K32693" s="1715"/>
      <c r="L32693" s="1715"/>
    </row>
    <row r="32694" spans="11:12" ht="15" customHeight="1">
      <c r="K32694" s="1715"/>
      <c r="L32694" s="1715"/>
    </row>
    <row r="32695" spans="11:12" ht="15" customHeight="1">
      <c r="K32695" s="1715"/>
      <c r="L32695" s="1715"/>
    </row>
    <row r="32696" spans="11:12" ht="15" customHeight="1">
      <c r="K32696" s="1715"/>
      <c r="L32696" s="1715"/>
    </row>
    <row r="32697" spans="11:12" ht="15" customHeight="1">
      <c r="K32697" s="1715"/>
      <c r="L32697" s="1715"/>
    </row>
    <row r="32698" spans="11:12" ht="15" customHeight="1">
      <c r="K32698" s="1715"/>
      <c r="L32698" s="1715"/>
    </row>
    <row r="32699" spans="11:12" ht="15" customHeight="1">
      <c r="K32699" s="1715"/>
      <c r="L32699" s="1715"/>
    </row>
    <row r="32700" spans="11:12" ht="15" customHeight="1">
      <c r="K32700" s="1715"/>
      <c r="L32700" s="1715"/>
    </row>
    <row r="32701" spans="11:12" ht="15" customHeight="1">
      <c r="K32701" s="1715"/>
      <c r="L32701" s="1715"/>
    </row>
    <row r="32702" spans="11:12" ht="15" customHeight="1">
      <c r="K32702" s="1715"/>
      <c r="L32702" s="1715"/>
    </row>
    <row r="32703" spans="11:12" ht="15" customHeight="1">
      <c r="K32703" s="1715"/>
      <c r="L32703" s="1715"/>
    </row>
    <row r="32704" spans="11:12" ht="15" customHeight="1">
      <c r="K32704" s="1715"/>
      <c r="L32704" s="1715"/>
    </row>
    <row r="32705" spans="11:12" ht="15" customHeight="1">
      <c r="K32705" s="1715"/>
      <c r="L32705" s="1715"/>
    </row>
    <row r="32706" spans="11:12" ht="15" customHeight="1">
      <c r="K32706" s="1715"/>
      <c r="L32706" s="1715"/>
    </row>
    <row r="32707" spans="11:12" ht="15" customHeight="1">
      <c r="K32707" s="1715"/>
      <c r="L32707" s="1715"/>
    </row>
    <row r="32708" spans="11:12" ht="15" customHeight="1">
      <c r="K32708" s="1715"/>
      <c r="L32708" s="1715"/>
    </row>
    <row r="32709" spans="11:12" ht="15" customHeight="1">
      <c r="K32709" s="1715"/>
      <c r="L32709" s="1715"/>
    </row>
    <row r="32710" spans="11:12" ht="15" customHeight="1">
      <c r="K32710" s="1715"/>
      <c r="L32710" s="1715"/>
    </row>
    <row r="32711" spans="11:12" ht="15" customHeight="1">
      <c r="K32711" s="1715"/>
      <c r="L32711" s="1715"/>
    </row>
    <row r="32712" spans="11:12" ht="15" customHeight="1">
      <c r="K32712" s="1715"/>
      <c r="L32712" s="1715"/>
    </row>
    <row r="32713" spans="11:12" ht="15" customHeight="1">
      <c r="K32713" s="1715"/>
      <c r="L32713" s="1715"/>
    </row>
    <row r="32714" spans="11:12" ht="15" customHeight="1">
      <c r="K32714" s="1715"/>
      <c r="L32714" s="1715"/>
    </row>
    <row r="32715" spans="11:12" ht="15" customHeight="1">
      <c r="K32715" s="1715"/>
      <c r="L32715" s="1715"/>
    </row>
    <row r="32716" spans="11:12" ht="15" customHeight="1">
      <c r="K32716" s="1715"/>
      <c r="L32716" s="1715"/>
    </row>
    <row r="32717" spans="11:12" ht="15" customHeight="1">
      <c r="K32717" s="1715"/>
      <c r="L32717" s="1715"/>
    </row>
    <row r="32718" spans="11:12" ht="15" customHeight="1">
      <c r="K32718" s="1715"/>
      <c r="L32718" s="1715"/>
    </row>
    <row r="32719" spans="11:12" ht="15" customHeight="1">
      <c r="K32719" s="1715"/>
      <c r="L32719" s="1715"/>
    </row>
    <row r="32720" spans="11:12" ht="15" customHeight="1">
      <c r="K32720" s="1715"/>
      <c r="L32720" s="1715"/>
    </row>
    <row r="32721" spans="11:12" ht="15" customHeight="1">
      <c r="K32721" s="1715"/>
      <c r="L32721" s="1715"/>
    </row>
    <row r="32722" spans="11:12" ht="15" customHeight="1">
      <c r="K32722" s="1715"/>
      <c r="L32722" s="1715"/>
    </row>
    <row r="32723" spans="11:12" ht="15" customHeight="1">
      <c r="K32723" s="1715"/>
      <c r="L32723" s="1715"/>
    </row>
    <row r="32724" spans="11:12" ht="15" customHeight="1">
      <c r="K32724" s="1715"/>
      <c r="L32724" s="1715"/>
    </row>
    <row r="32725" spans="11:12" ht="15" customHeight="1">
      <c r="K32725" s="1715"/>
      <c r="L32725" s="1715"/>
    </row>
    <row r="32726" spans="11:12" ht="15" customHeight="1">
      <c r="K32726" s="1715"/>
      <c r="L32726" s="1715"/>
    </row>
    <row r="32727" spans="11:12" ht="15" customHeight="1">
      <c r="K32727" s="1715"/>
      <c r="L32727" s="1715"/>
    </row>
    <row r="32728" spans="11:12" ht="15" customHeight="1">
      <c r="K32728" s="1715"/>
      <c r="L32728" s="1715"/>
    </row>
    <row r="32729" spans="11:12" ht="15" customHeight="1">
      <c r="K32729" s="1715"/>
      <c r="L32729" s="1715"/>
    </row>
    <row r="32730" spans="11:12" ht="15" customHeight="1">
      <c r="K32730" s="1715"/>
      <c r="L32730" s="1715"/>
    </row>
    <row r="32731" spans="11:12" ht="15" customHeight="1">
      <c r="K32731" s="1715"/>
      <c r="L32731" s="1715"/>
    </row>
    <row r="32732" spans="11:12" ht="15" customHeight="1">
      <c r="K32732" s="1715"/>
      <c r="L32732" s="1715"/>
    </row>
    <row r="32733" spans="11:12" ht="15" customHeight="1">
      <c r="K32733" s="1715"/>
      <c r="L32733" s="1715"/>
    </row>
    <row r="32734" spans="11:12" ht="15" customHeight="1">
      <c r="K32734" s="1715"/>
      <c r="L32734" s="1715"/>
    </row>
    <row r="32735" spans="11:12" ht="15" customHeight="1">
      <c r="K32735" s="1715"/>
      <c r="L32735" s="1715"/>
    </row>
    <row r="32736" spans="11:12" ht="15" customHeight="1">
      <c r="K32736" s="1715"/>
      <c r="L32736" s="1715"/>
    </row>
    <row r="32737" spans="11:12" ht="15" customHeight="1">
      <c r="K32737" s="1715"/>
      <c r="L32737" s="1715"/>
    </row>
    <row r="32738" spans="11:12" ht="15" customHeight="1">
      <c r="K32738" s="1715"/>
      <c r="L32738" s="1715"/>
    </row>
    <row r="32739" spans="11:12" ht="15" customHeight="1">
      <c r="K32739" s="1715"/>
      <c r="L32739" s="1715"/>
    </row>
    <row r="32740" spans="11:12" ht="15" customHeight="1">
      <c r="K32740" s="1715"/>
      <c r="L32740" s="1715"/>
    </row>
    <row r="32741" spans="11:12" ht="15" customHeight="1">
      <c r="K32741" s="1715"/>
      <c r="L32741" s="1715"/>
    </row>
    <row r="32742" spans="11:12" ht="15" customHeight="1">
      <c r="K32742" s="1715"/>
      <c r="L32742" s="1715"/>
    </row>
    <row r="32743" spans="11:12" ht="15" customHeight="1">
      <c r="K32743" s="1715"/>
      <c r="L32743" s="1715"/>
    </row>
    <row r="32744" spans="11:12" ht="15" customHeight="1">
      <c r="K32744" s="1715"/>
      <c r="L32744" s="1715"/>
    </row>
    <row r="32745" spans="11:12" ht="15" customHeight="1">
      <c r="K32745" s="1715"/>
      <c r="L32745" s="1715"/>
    </row>
    <row r="32746" spans="11:12" ht="15" customHeight="1">
      <c r="K32746" s="1715"/>
      <c r="L32746" s="1715"/>
    </row>
    <row r="32747" spans="11:12" ht="15" customHeight="1">
      <c r="K32747" s="1715"/>
      <c r="L32747" s="1715"/>
    </row>
    <row r="32748" spans="11:12" ht="15" customHeight="1">
      <c r="K32748" s="1715"/>
      <c r="L32748" s="1715"/>
    </row>
    <row r="32749" spans="11:12" ht="15" customHeight="1">
      <c r="K32749" s="1715"/>
      <c r="L32749" s="1715"/>
    </row>
    <row r="32750" spans="11:12" ht="15" customHeight="1">
      <c r="K32750" s="1715"/>
      <c r="L32750" s="1715"/>
    </row>
    <row r="32751" spans="11:12" ht="15" customHeight="1">
      <c r="K32751" s="1715"/>
      <c r="L32751" s="1715"/>
    </row>
    <row r="32752" spans="11:12" ht="15" customHeight="1">
      <c r="K32752" s="1715"/>
      <c r="L32752" s="1715"/>
    </row>
    <row r="32753" spans="11:12" ht="15" customHeight="1">
      <c r="K32753" s="1715"/>
      <c r="L32753" s="1715"/>
    </row>
    <row r="32754" spans="11:12" ht="15" customHeight="1">
      <c r="K32754" s="1715"/>
      <c r="L32754" s="1715"/>
    </row>
    <row r="32755" spans="11:12" ht="15" customHeight="1">
      <c r="K32755" s="1715"/>
      <c r="L32755" s="1715"/>
    </row>
    <row r="32756" spans="11:12" ht="15" customHeight="1">
      <c r="K32756" s="1715"/>
      <c r="L32756" s="1715"/>
    </row>
    <row r="32757" spans="11:12" ht="15" customHeight="1">
      <c r="K32757" s="1715"/>
      <c r="L32757" s="1715"/>
    </row>
    <row r="32758" spans="11:12" ht="15" customHeight="1">
      <c r="K32758" s="1715"/>
      <c r="L32758" s="1715"/>
    </row>
    <row r="32759" spans="11:12" ht="15" customHeight="1">
      <c r="K32759" s="1715"/>
      <c r="L32759" s="1715"/>
    </row>
    <row r="32760" spans="11:12" ht="15" customHeight="1">
      <c r="K32760" s="1715"/>
      <c r="L32760" s="1715"/>
    </row>
    <row r="32761" spans="11:12" ht="15" customHeight="1">
      <c r="K32761" s="1715"/>
      <c r="L32761" s="1715"/>
    </row>
    <row r="32762" spans="11:12" ht="15" customHeight="1">
      <c r="K32762" s="1715"/>
      <c r="L32762" s="1715"/>
    </row>
    <row r="32763" spans="11:12" ht="15" customHeight="1">
      <c r="K32763" s="1715"/>
      <c r="L32763" s="1715"/>
    </row>
    <row r="32764" spans="11:12" ht="15" customHeight="1">
      <c r="K32764" s="1715"/>
      <c r="L32764" s="1715"/>
    </row>
    <row r="32765" spans="11:12" ht="15" customHeight="1">
      <c r="K32765" s="1715"/>
      <c r="L32765" s="1715"/>
    </row>
    <row r="32766" spans="11:12" ht="15" customHeight="1">
      <c r="K32766" s="1715"/>
      <c r="L32766" s="1715"/>
    </row>
    <row r="32767" spans="11:12" ht="15" customHeight="1">
      <c r="K32767" s="1715"/>
      <c r="L32767" s="1715"/>
    </row>
    <row r="32768" spans="11:12" ht="15" customHeight="1">
      <c r="K32768" s="1715"/>
      <c r="L32768" s="1715"/>
    </row>
    <row r="32769" spans="11:12" ht="15" customHeight="1">
      <c r="K32769" s="1715"/>
      <c r="L32769" s="1715"/>
    </row>
    <row r="32770" spans="11:12" ht="15" customHeight="1">
      <c r="K32770" s="1715"/>
      <c r="L32770" s="1715"/>
    </row>
    <row r="32771" spans="11:12" ht="15" customHeight="1">
      <c r="K32771" s="1715"/>
      <c r="L32771" s="1715"/>
    </row>
    <row r="32772" spans="11:12" ht="15" customHeight="1">
      <c r="K32772" s="1715"/>
      <c r="L32772" s="1715"/>
    </row>
    <row r="32773" spans="11:12" ht="15" customHeight="1">
      <c r="K32773" s="1715"/>
      <c r="L32773" s="1715"/>
    </row>
    <row r="32774" spans="11:12" ht="15" customHeight="1">
      <c r="K32774" s="1715"/>
      <c r="L32774" s="1715"/>
    </row>
    <row r="32775" spans="11:12" ht="15" customHeight="1">
      <c r="K32775" s="1715"/>
      <c r="L32775" s="1715"/>
    </row>
    <row r="32776" spans="11:12" ht="15" customHeight="1">
      <c r="K32776" s="1715"/>
      <c r="L32776" s="1715"/>
    </row>
    <row r="32777" spans="11:12" ht="15" customHeight="1">
      <c r="K32777" s="1715"/>
      <c r="L32777" s="1715"/>
    </row>
    <row r="32778" spans="11:12" ht="15" customHeight="1">
      <c r="K32778" s="1715"/>
      <c r="L32778" s="1715"/>
    </row>
    <row r="32779" spans="11:12" ht="15" customHeight="1">
      <c r="K32779" s="1715"/>
      <c r="L32779" s="1715"/>
    </row>
    <row r="32780" spans="11:12" ht="15" customHeight="1">
      <c r="K32780" s="1715"/>
      <c r="L32780" s="1715"/>
    </row>
    <row r="32781" spans="11:12" ht="15" customHeight="1">
      <c r="K32781" s="1715"/>
      <c r="L32781" s="1715"/>
    </row>
    <row r="32782" spans="11:12" ht="15" customHeight="1">
      <c r="K32782" s="1715"/>
      <c r="L32782" s="1715"/>
    </row>
    <row r="32783" spans="11:12" ht="15" customHeight="1">
      <c r="K32783" s="1715"/>
      <c r="L32783" s="1715"/>
    </row>
    <row r="32784" spans="11:12" ht="15" customHeight="1">
      <c r="K32784" s="1715"/>
      <c r="L32784" s="1715"/>
    </row>
    <row r="32785" spans="11:12" ht="15" customHeight="1">
      <c r="K32785" s="1715"/>
      <c r="L32785" s="1715"/>
    </row>
    <row r="32786" spans="11:12" ht="15" customHeight="1">
      <c r="K32786" s="1715"/>
      <c r="L32786" s="1715"/>
    </row>
    <row r="32787" spans="11:12" ht="15" customHeight="1">
      <c r="K32787" s="1715"/>
      <c r="L32787" s="1715"/>
    </row>
    <row r="32788" spans="11:12" ht="15" customHeight="1">
      <c r="K32788" s="1715"/>
      <c r="L32788" s="1715"/>
    </row>
    <row r="32789" spans="11:12" ht="15" customHeight="1">
      <c r="K32789" s="1715"/>
      <c r="L32789" s="1715"/>
    </row>
    <row r="32790" spans="11:12" ht="15" customHeight="1">
      <c r="K32790" s="1715"/>
      <c r="L32790" s="1715"/>
    </row>
    <row r="32791" spans="11:12" ht="15" customHeight="1">
      <c r="K32791" s="1715"/>
      <c r="L32791" s="1715"/>
    </row>
    <row r="32792" spans="11:12" ht="15" customHeight="1">
      <c r="K32792" s="1715"/>
      <c r="L32792" s="1715"/>
    </row>
    <row r="32793" spans="11:12" ht="15" customHeight="1">
      <c r="K32793" s="1715"/>
      <c r="L32793" s="1715"/>
    </row>
    <row r="32794" spans="11:12" ht="15" customHeight="1">
      <c r="K32794" s="1715"/>
      <c r="L32794" s="1715"/>
    </row>
    <row r="32795" spans="11:12" ht="15" customHeight="1">
      <c r="K32795" s="1715"/>
      <c r="L32795" s="1715"/>
    </row>
    <row r="32796" spans="11:12" ht="15" customHeight="1">
      <c r="K32796" s="1715"/>
      <c r="L32796" s="1715"/>
    </row>
    <row r="32797" spans="11:12" ht="15" customHeight="1">
      <c r="K32797" s="1715"/>
      <c r="L32797" s="1715"/>
    </row>
    <row r="32798" spans="11:12" ht="15" customHeight="1">
      <c r="K32798" s="1715"/>
      <c r="L32798" s="1715"/>
    </row>
    <row r="32799" spans="11:12" ht="15" customHeight="1">
      <c r="K32799" s="1715"/>
      <c r="L32799" s="1715"/>
    </row>
    <row r="32800" spans="11:12" ht="15" customHeight="1">
      <c r="K32800" s="1715"/>
      <c r="L32800" s="1715"/>
    </row>
    <row r="32801" spans="11:12" ht="15" customHeight="1">
      <c r="K32801" s="1715"/>
      <c r="L32801" s="1715"/>
    </row>
    <row r="32802" spans="11:12" ht="15" customHeight="1">
      <c r="K32802" s="1715"/>
      <c r="L32802" s="1715"/>
    </row>
    <row r="32803" spans="11:12" ht="15" customHeight="1">
      <c r="K32803" s="1715"/>
      <c r="L32803" s="1715"/>
    </row>
    <row r="32804" spans="11:12" ht="15" customHeight="1">
      <c r="K32804" s="1715"/>
      <c r="L32804" s="1715"/>
    </row>
    <row r="32805" spans="11:12" ht="15" customHeight="1">
      <c r="K32805" s="1715"/>
      <c r="L32805" s="1715"/>
    </row>
    <row r="32806" spans="11:12" ht="15" customHeight="1">
      <c r="K32806" s="1715"/>
      <c r="L32806" s="1715"/>
    </row>
    <row r="32807" spans="11:12" ht="15" customHeight="1">
      <c r="K32807" s="1715"/>
      <c r="L32807" s="1715"/>
    </row>
    <row r="32808" spans="11:12" ht="15" customHeight="1">
      <c r="K32808" s="1715"/>
      <c r="L32808" s="1715"/>
    </row>
    <row r="32809" spans="11:12" ht="15" customHeight="1">
      <c r="K32809" s="1715"/>
      <c r="L32809" s="1715"/>
    </row>
    <row r="32810" spans="11:12" ht="15" customHeight="1">
      <c r="K32810" s="1715"/>
      <c r="L32810" s="1715"/>
    </row>
    <row r="32811" spans="11:12" ht="15" customHeight="1">
      <c r="K32811" s="1715"/>
      <c r="L32811" s="1715"/>
    </row>
    <row r="32812" spans="11:12" ht="15" customHeight="1">
      <c r="K32812" s="1715"/>
      <c r="L32812" s="1715"/>
    </row>
    <row r="32813" spans="11:12" ht="15" customHeight="1">
      <c r="K32813" s="1715"/>
      <c r="L32813" s="1715"/>
    </row>
    <row r="32814" spans="11:12" ht="15" customHeight="1">
      <c r="K32814" s="1715"/>
      <c r="L32814" s="1715"/>
    </row>
    <row r="32815" spans="11:12" ht="15" customHeight="1">
      <c r="K32815" s="1715"/>
      <c r="L32815" s="1715"/>
    </row>
    <row r="32816" spans="11:12" ht="15" customHeight="1">
      <c r="K32816" s="1715"/>
      <c r="L32816" s="1715"/>
    </row>
    <row r="32817" spans="11:12" ht="15" customHeight="1">
      <c r="K32817" s="1715"/>
      <c r="L32817" s="1715"/>
    </row>
    <row r="32818" spans="11:12" ht="15" customHeight="1">
      <c r="K32818" s="1715"/>
      <c r="L32818" s="1715"/>
    </row>
    <row r="32819" spans="11:12" ht="15" customHeight="1">
      <c r="K32819" s="1715"/>
      <c r="L32819" s="1715"/>
    </row>
    <row r="32820" spans="11:12" ht="15" customHeight="1">
      <c r="K32820" s="1715"/>
      <c r="L32820" s="1715"/>
    </row>
    <row r="32821" spans="11:12" ht="15" customHeight="1">
      <c r="K32821" s="1715"/>
      <c r="L32821" s="1715"/>
    </row>
    <row r="32822" spans="11:12" ht="15" customHeight="1">
      <c r="K32822" s="1715"/>
      <c r="L32822" s="1715"/>
    </row>
    <row r="32823" spans="11:12" ht="15" customHeight="1">
      <c r="K32823" s="1715"/>
      <c r="L32823" s="1715"/>
    </row>
    <row r="32824" spans="11:12" ht="15" customHeight="1">
      <c r="K32824" s="1715"/>
      <c r="L32824" s="1715"/>
    </row>
    <row r="32825" spans="11:12" ht="15" customHeight="1">
      <c r="K32825" s="1715"/>
      <c r="L32825" s="1715"/>
    </row>
    <row r="32826" spans="11:12" ht="15" customHeight="1">
      <c r="K32826" s="1715"/>
      <c r="L32826" s="1715"/>
    </row>
    <row r="32827" spans="11:12" ht="15" customHeight="1">
      <c r="K32827" s="1715"/>
      <c r="L32827" s="1715"/>
    </row>
    <row r="32828" spans="11:12" ht="15" customHeight="1">
      <c r="K32828" s="1715"/>
      <c r="L32828" s="1715"/>
    </row>
    <row r="32829" spans="11:12" ht="15" customHeight="1">
      <c r="K32829" s="1715"/>
      <c r="L32829" s="1715"/>
    </row>
    <row r="32830" spans="11:12" ht="15" customHeight="1">
      <c r="K32830" s="1715"/>
      <c r="L32830" s="1715"/>
    </row>
    <row r="32831" spans="11:12" ht="15" customHeight="1">
      <c r="K32831" s="1715"/>
      <c r="L32831" s="1715"/>
    </row>
    <row r="32832" spans="11:12" ht="15" customHeight="1">
      <c r="K32832" s="1715"/>
      <c r="L32832" s="1715"/>
    </row>
    <row r="32833" spans="11:12" ht="15" customHeight="1">
      <c r="K32833" s="1715"/>
      <c r="L32833" s="1715"/>
    </row>
    <row r="32834" spans="11:12" ht="15" customHeight="1">
      <c r="K32834" s="1715"/>
      <c r="L32834" s="1715"/>
    </row>
    <row r="32835" spans="11:12" ht="15" customHeight="1">
      <c r="K32835" s="1715"/>
      <c r="L32835" s="1715"/>
    </row>
    <row r="32836" spans="11:12" ht="15" customHeight="1">
      <c r="K32836" s="1715"/>
      <c r="L32836" s="1715"/>
    </row>
    <row r="32837" spans="11:12" ht="15" customHeight="1">
      <c r="K32837" s="1715"/>
      <c r="L32837" s="1715"/>
    </row>
    <row r="32838" spans="11:12" ht="15" customHeight="1">
      <c r="K32838" s="1715"/>
      <c r="L32838" s="1715"/>
    </row>
    <row r="32839" spans="11:12" ht="15" customHeight="1">
      <c r="K32839" s="1715"/>
      <c r="L32839" s="1715"/>
    </row>
    <row r="32840" spans="11:12" ht="15" customHeight="1">
      <c r="K32840" s="1715"/>
      <c r="L32840" s="1715"/>
    </row>
    <row r="32841" spans="11:12" ht="15" customHeight="1">
      <c r="K32841" s="1715"/>
      <c r="L32841" s="1715"/>
    </row>
    <row r="32842" spans="11:12" ht="15" customHeight="1">
      <c r="K32842" s="1715"/>
      <c r="L32842" s="1715"/>
    </row>
    <row r="32843" spans="11:12" ht="15" customHeight="1">
      <c r="K32843" s="1715"/>
      <c r="L32843" s="1715"/>
    </row>
    <row r="32844" spans="11:12" ht="15" customHeight="1">
      <c r="K32844" s="1715"/>
      <c r="L32844" s="1715"/>
    </row>
    <row r="32845" spans="11:12" ht="15" customHeight="1">
      <c r="K32845" s="1715"/>
      <c r="L32845" s="1715"/>
    </row>
    <row r="32846" spans="11:12" ht="15" customHeight="1">
      <c r="K32846" s="1715"/>
      <c r="L32846" s="1715"/>
    </row>
    <row r="32847" spans="11:12" ht="15" customHeight="1">
      <c r="K32847" s="1715"/>
      <c r="L32847" s="1715"/>
    </row>
    <row r="32848" spans="11:12" ht="15" customHeight="1">
      <c r="K32848" s="1715"/>
      <c r="L32848" s="1715"/>
    </row>
    <row r="32849" spans="11:12" ht="15" customHeight="1">
      <c r="K32849" s="1715"/>
      <c r="L32849" s="1715"/>
    </row>
    <row r="32850" spans="11:12" ht="15" customHeight="1">
      <c r="K32850" s="1715"/>
      <c r="L32850" s="1715"/>
    </row>
    <row r="32851" spans="11:12" ht="15" customHeight="1">
      <c r="K32851" s="1715"/>
      <c r="L32851" s="1715"/>
    </row>
    <row r="32852" spans="11:12" ht="15" customHeight="1">
      <c r="K32852" s="1715"/>
      <c r="L32852" s="1715"/>
    </row>
    <row r="32853" spans="11:12" ht="15" customHeight="1">
      <c r="K32853" s="1715"/>
      <c r="L32853" s="1715"/>
    </row>
    <row r="32854" spans="11:12" ht="15" customHeight="1">
      <c r="K32854" s="1715"/>
      <c r="L32854" s="1715"/>
    </row>
    <row r="32855" spans="11:12" ht="15" customHeight="1">
      <c r="K32855" s="1715"/>
      <c r="L32855" s="1715"/>
    </row>
    <row r="32856" spans="11:12" ht="15" customHeight="1">
      <c r="K32856" s="1715"/>
      <c r="L32856" s="1715"/>
    </row>
    <row r="32857" spans="11:12" ht="15" customHeight="1">
      <c r="K32857" s="1715"/>
      <c r="L32857" s="1715"/>
    </row>
    <row r="32858" spans="11:12" ht="15" customHeight="1">
      <c r="K32858" s="1715"/>
      <c r="L32858" s="1715"/>
    </row>
    <row r="32859" spans="11:12" ht="15" customHeight="1">
      <c r="K32859" s="1715"/>
      <c r="L32859" s="1715"/>
    </row>
    <row r="32860" spans="11:12" ht="15" customHeight="1">
      <c r="K32860" s="1715"/>
      <c r="L32860" s="1715"/>
    </row>
    <row r="32861" spans="11:12" ht="15" customHeight="1">
      <c r="K32861" s="1715"/>
      <c r="L32861" s="1715"/>
    </row>
    <row r="32862" spans="11:12" ht="15" customHeight="1">
      <c r="K32862" s="1715"/>
      <c r="L32862" s="1715"/>
    </row>
    <row r="32863" spans="11:12" ht="15" customHeight="1">
      <c r="K32863" s="1715"/>
      <c r="L32863" s="1715"/>
    </row>
    <row r="32864" spans="11:12" ht="15" customHeight="1">
      <c r="K32864" s="1715"/>
      <c r="L32864" s="1715"/>
    </row>
    <row r="32865" spans="11:12" ht="15" customHeight="1">
      <c r="K32865" s="1715"/>
      <c r="L32865" s="1715"/>
    </row>
    <row r="32866" spans="11:12" ht="15" customHeight="1">
      <c r="K32866" s="1715"/>
      <c r="L32866" s="1715"/>
    </row>
    <row r="32867" spans="11:12" ht="15" customHeight="1">
      <c r="K32867" s="1715"/>
      <c r="L32867" s="1715"/>
    </row>
    <row r="32868" spans="11:12" ht="15" customHeight="1">
      <c r="K32868" s="1715"/>
      <c r="L32868" s="1715"/>
    </row>
    <row r="32869" spans="11:12" ht="15" customHeight="1">
      <c r="K32869" s="1715"/>
      <c r="L32869" s="1715"/>
    </row>
    <row r="32870" spans="11:12" ht="15" customHeight="1">
      <c r="K32870" s="1715"/>
      <c r="L32870" s="1715"/>
    </row>
    <row r="32871" spans="11:12" ht="15" customHeight="1">
      <c r="K32871" s="1715"/>
      <c r="L32871" s="1715"/>
    </row>
    <row r="32872" spans="11:12" ht="15" customHeight="1">
      <c r="K32872" s="1715"/>
      <c r="L32872" s="1715"/>
    </row>
    <row r="32873" spans="11:12" ht="15" customHeight="1">
      <c r="K32873" s="1715"/>
      <c r="L32873" s="1715"/>
    </row>
    <row r="32874" spans="11:12" ht="15" customHeight="1">
      <c r="K32874" s="1715"/>
      <c r="L32874" s="1715"/>
    </row>
    <row r="32875" spans="11:12" ht="15" customHeight="1">
      <c r="K32875" s="1715"/>
      <c r="L32875" s="1715"/>
    </row>
    <row r="32876" spans="11:12" ht="15" customHeight="1">
      <c r="K32876" s="1715"/>
      <c r="L32876" s="1715"/>
    </row>
    <row r="32877" spans="11:12" ht="15" customHeight="1">
      <c r="K32877" s="1715"/>
      <c r="L32877" s="1715"/>
    </row>
    <row r="32878" spans="11:12" ht="15" customHeight="1">
      <c r="K32878" s="1715"/>
      <c r="L32878" s="1715"/>
    </row>
    <row r="32879" spans="11:12" ht="15" customHeight="1">
      <c r="K32879" s="1715"/>
      <c r="L32879" s="1715"/>
    </row>
    <row r="32880" spans="11:12" ht="15" customHeight="1">
      <c r="K32880" s="1715"/>
      <c r="L32880" s="1715"/>
    </row>
    <row r="32881" spans="11:12" ht="15" customHeight="1">
      <c r="K32881" s="1715"/>
      <c r="L32881" s="1715"/>
    </row>
    <row r="32882" spans="11:12" ht="15" customHeight="1">
      <c r="K32882" s="1715"/>
      <c r="L32882" s="1715"/>
    </row>
    <row r="32883" spans="11:12" ht="15" customHeight="1">
      <c r="K32883" s="1715"/>
      <c r="L32883" s="1715"/>
    </row>
    <row r="32884" spans="11:12" ht="15" customHeight="1">
      <c r="K32884" s="1715"/>
      <c r="L32884" s="1715"/>
    </row>
    <row r="32885" spans="11:12" ht="15" customHeight="1">
      <c r="K32885" s="1715"/>
      <c r="L32885" s="1715"/>
    </row>
    <row r="32886" spans="11:12" ht="15" customHeight="1">
      <c r="K32886" s="1715"/>
      <c r="L32886" s="1715"/>
    </row>
    <row r="32887" spans="11:12" ht="15" customHeight="1">
      <c r="K32887" s="1715"/>
      <c r="L32887" s="1715"/>
    </row>
    <row r="32888" spans="11:12" ht="15" customHeight="1">
      <c r="K32888" s="1715"/>
      <c r="L32888" s="1715"/>
    </row>
    <row r="32889" spans="11:12" ht="15" customHeight="1">
      <c r="K32889" s="1715"/>
      <c r="L32889" s="1715"/>
    </row>
    <row r="32890" spans="11:12" ht="15" customHeight="1">
      <c r="K32890" s="1715"/>
      <c r="L32890" s="1715"/>
    </row>
    <row r="32891" spans="11:12" ht="15" customHeight="1">
      <c r="K32891" s="1715"/>
      <c r="L32891" s="1715"/>
    </row>
    <row r="32892" spans="11:12" ht="15" customHeight="1">
      <c r="K32892" s="1715"/>
      <c r="L32892" s="1715"/>
    </row>
    <row r="32893" spans="11:12" ht="15" customHeight="1">
      <c r="K32893" s="1715"/>
      <c r="L32893" s="1715"/>
    </row>
    <row r="32894" spans="11:12" ht="15" customHeight="1">
      <c r="K32894" s="1715"/>
      <c r="L32894" s="1715"/>
    </row>
    <row r="32895" spans="11:12" ht="15" customHeight="1">
      <c r="K32895" s="1715"/>
      <c r="L32895" s="1715"/>
    </row>
    <row r="32896" spans="11:12" ht="15" customHeight="1">
      <c r="K32896" s="1715"/>
      <c r="L32896" s="1715"/>
    </row>
    <row r="32897" spans="11:12" ht="15" customHeight="1">
      <c r="K32897" s="1715"/>
      <c r="L32897" s="1715"/>
    </row>
    <row r="32898" spans="11:12" ht="15" customHeight="1">
      <c r="K32898" s="1715"/>
      <c r="L32898" s="1715"/>
    </row>
    <row r="32899" spans="11:12" ht="15" customHeight="1">
      <c r="K32899" s="1715"/>
      <c r="L32899" s="1715"/>
    </row>
    <row r="32900" spans="11:12" ht="15" customHeight="1">
      <c r="K32900" s="1715"/>
      <c r="L32900" s="1715"/>
    </row>
    <row r="32901" spans="11:12" ht="15" customHeight="1">
      <c r="K32901" s="1715"/>
      <c r="L32901" s="1715"/>
    </row>
    <row r="32902" spans="11:12" ht="15" customHeight="1">
      <c r="K32902" s="1715"/>
      <c r="L32902" s="1715"/>
    </row>
    <row r="32903" spans="11:12" ht="15" customHeight="1">
      <c r="K32903" s="1715"/>
      <c r="L32903" s="1715"/>
    </row>
    <row r="32904" spans="11:12" ht="15" customHeight="1">
      <c r="K32904" s="1715"/>
      <c r="L32904" s="1715"/>
    </row>
    <row r="32905" spans="11:12" ht="15" customHeight="1">
      <c r="K32905" s="1715"/>
      <c r="L32905" s="1715"/>
    </row>
    <row r="32906" spans="11:12" ht="15" customHeight="1">
      <c r="K32906" s="1715"/>
      <c r="L32906" s="1715"/>
    </row>
    <row r="32907" spans="11:12" ht="15" customHeight="1">
      <c r="K32907" s="1715"/>
      <c r="L32907" s="1715"/>
    </row>
    <row r="32908" spans="11:12" ht="15" customHeight="1">
      <c r="K32908" s="1715"/>
      <c r="L32908" s="1715"/>
    </row>
    <row r="32909" spans="11:12" ht="15" customHeight="1">
      <c r="K32909" s="1715"/>
      <c r="L32909" s="1715"/>
    </row>
    <row r="32910" spans="11:12" ht="15" customHeight="1">
      <c r="K32910" s="1715"/>
      <c r="L32910" s="1715"/>
    </row>
    <row r="32911" spans="11:12" ht="15" customHeight="1">
      <c r="K32911" s="1715"/>
      <c r="L32911" s="1715"/>
    </row>
    <row r="32912" spans="11:12" ht="15" customHeight="1">
      <c r="K32912" s="1715"/>
      <c r="L32912" s="1715"/>
    </row>
    <row r="32913" spans="11:12" ht="15" customHeight="1">
      <c r="K32913" s="1715"/>
      <c r="L32913" s="1715"/>
    </row>
    <row r="32914" spans="11:12" ht="15" customHeight="1">
      <c r="K32914" s="1715"/>
      <c r="L32914" s="1715"/>
    </row>
    <row r="32915" spans="11:12" ht="15" customHeight="1">
      <c r="K32915" s="1715"/>
      <c r="L32915" s="1715"/>
    </row>
    <row r="32916" spans="11:12" ht="15" customHeight="1">
      <c r="K32916" s="1715"/>
      <c r="L32916" s="1715"/>
    </row>
    <row r="32917" spans="11:12" ht="15" customHeight="1">
      <c r="K32917" s="1715"/>
      <c r="L32917" s="1715"/>
    </row>
    <row r="32918" spans="11:12" ht="15" customHeight="1">
      <c r="K32918" s="1715"/>
      <c r="L32918" s="1715"/>
    </row>
    <row r="32919" spans="11:12" ht="15" customHeight="1">
      <c r="K32919" s="1715"/>
      <c r="L32919" s="1715"/>
    </row>
    <row r="32920" spans="11:12" ht="15" customHeight="1">
      <c r="K32920" s="1715"/>
      <c r="L32920" s="1715"/>
    </row>
    <row r="32921" spans="11:12" ht="15" customHeight="1">
      <c r="K32921" s="1715"/>
      <c r="L32921" s="1715"/>
    </row>
    <row r="32922" spans="11:12" ht="15" customHeight="1">
      <c r="K32922" s="1715"/>
      <c r="L32922" s="1715"/>
    </row>
    <row r="32923" spans="11:12" ht="15" customHeight="1">
      <c r="K32923" s="1715"/>
      <c r="L32923" s="1715"/>
    </row>
    <row r="32924" spans="11:12" ht="15" customHeight="1">
      <c r="K32924" s="1715"/>
      <c r="L32924" s="1715"/>
    </row>
    <row r="32925" spans="11:12" ht="15" customHeight="1">
      <c r="K32925" s="1715"/>
      <c r="L32925" s="1715"/>
    </row>
    <row r="32926" spans="11:12" ht="15" customHeight="1">
      <c r="K32926" s="1715"/>
      <c r="L32926" s="1715"/>
    </row>
    <row r="32927" spans="11:12" ht="15" customHeight="1">
      <c r="K32927" s="1715"/>
      <c r="L32927" s="1715"/>
    </row>
    <row r="32928" spans="11:12" ht="15" customHeight="1">
      <c r="K32928" s="1715"/>
      <c r="L32928" s="1715"/>
    </row>
    <row r="32929" spans="11:12" ht="15" customHeight="1">
      <c r="K32929" s="1715"/>
      <c r="L32929" s="1715"/>
    </row>
    <row r="32930" spans="11:12" ht="15" customHeight="1">
      <c r="K32930" s="1715"/>
      <c r="L32930" s="1715"/>
    </row>
    <row r="32931" spans="11:12" ht="15" customHeight="1">
      <c r="K32931" s="1715"/>
      <c r="L32931" s="1715"/>
    </row>
    <row r="32932" spans="11:12" ht="15" customHeight="1">
      <c r="K32932" s="1715"/>
      <c r="L32932" s="1715"/>
    </row>
    <row r="32933" spans="11:12" ht="15" customHeight="1">
      <c r="K32933" s="1715"/>
      <c r="L32933" s="1715"/>
    </row>
    <row r="32934" spans="11:12" ht="15" customHeight="1">
      <c r="K32934" s="1715"/>
      <c r="L32934" s="1715"/>
    </row>
    <row r="32935" spans="11:12" ht="15" customHeight="1">
      <c r="K32935" s="1715"/>
      <c r="L32935" s="1715"/>
    </row>
    <row r="32936" spans="11:12" ht="15" customHeight="1">
      <c r="K32936" s="1715"/>
      <c r="L32936" s="1715"/>
    </row>
    <row r="32937" spans="11:12" ht="15" customHeight="1">
      <c r="K32937" s="1715"/>
      <c r="L32937" s="1715"/>
    </row>
    <row r="32938" spans="11:12" ht="15" customHeight="1">
      <c r="K32938" s="1715"/>
      <c r="L32938" s="1715"/>
    </row>
    <row r="32939" spans="11:12" ht="15" customHeight="1">
      <c r="K32939" s="1715"/>
      <c r="L32939" s="1715"/>
    </row>
    <row r="32940" spans="11:12" ht="15" customHeight="1">
      <c r="K32940" s="1715"/>
      <c r="L32940" s="1715"/>
    </row>
    <row r="32941" spans="11:12" ht="15" customHeight="1">
      <c r="K32941" s="1715"/>
      <c r="L32941" s="1715"/>
    </row>
    <row r="32942" spans="11:12" ht="15" customHeight="1">
      <c r="K32942" s="1715"/>
      <c r="L32942" s="1715"/>
    </row>
    <row r="32943" spans="11:12" ht="15" customHeight="1">
      <c r="K32943" s="1715"/>
      <c r="L32943" s="1715"/>
    </row>
    <row r="32944" spans="11:12" ht="15" customHeight="1">
      <c r="K32944" s="1715"/>
      <c r="L32944" s="1715"/>
    </row>
    <row r="32945" spans="11:12" ht="15" customHeight="1">
      <c r="K32945" s="1715"/>
      <c r="L32945" s="1715"/>
    </row>
    <row r="32946" spans="11:12" ht="15" customHeight="1">
      <c r="K32946" s="1715"/>
      <c r="L32946" s="1715"/>
    </row>
    <row r="32947" spans="11:12" ht="15" customHeight="1">
      <c r="K32947" s="1715"/>
      <c r="L32947" s="1715"/>
    </row>
    <row r="32948" spans="11:12" ht="15" customHeight="1">
      <c r="K32948" s="1715"/>
      <c r="L32948" s="1715"/>
    </row>
    <row r="32949" spans="11:12" ht="15" customHeight="1">
      <c r="K32949" s="1715"/>
      <c r="L32949" s="1715"/>
    </row>
    <row r="32950" spans="11:12" ht="15" customHeight="1">
      <c r="K32950" s="1715"/>
      <c r="L32950" s="1715"/>
    </row>
    <row r="32951" spans="11:12" ht="15" customHeight="1">
      <c r="K32951" s="1715"/>
      <c r="L32951" s="1715"/>
    </row>
    <row r="32952" spans="11:12" ht="15" customHeight="1">
      <c r="K32952" s="1715"/>
      <c r="L32952" s="1715"/>
    </row>
    <row r="32953" spans="11:12" ht="15" customHeight="1">
      <c r="K32953" s="1715"/>
      <c r="L32953" s="1715"/>
    </row>
    <row r="32954" spans="11:12" ht="15" customHeight="1">
      <c r="K32954" s="1715"/>
      <c r="L32954" s="1715"/>
    </row>
    <row r="32955" spans="11:12" ht="15" customHeight="1">
      <c r="K32955" s="1715"/>
      <c r="L32955" s="1715"/>
    </row>
    <row r="32956" spans="11:12" ht="15" customHeight="1">
      <c r="K32956" s="1715"/>
      <c r="L32956" s="1715"/>
    </row>
    <row r="32957" spans="11:12" ht="15" customHeight="1">
      <c r="K32957" s="1715"/>
      <c r="L32957" s="1715"/>
    </row>
    <row r="32958" spans="11:12" ht="15" customHeight="1">
      <c r="K32958" s="1715"/>
      <c r="L32958" s="1715"/>
    </row>
    <row r="32959" spans="11:12" ht="15" customHeight="1">
      <c r="K32959" s="1715"/>
      <c r="L32959" s="1715"/>
    </row>
    <row r="32960" spans="11:12" ht="15" customHeight="1">
      <c r="K32960" s="1715"/>
      <c r="L32960" s="1715"/>
    </row>
    <row r="32961" spans="11:12" ht="15" customHeight="1">
      <c r="K32961" s="1715"/>
      <c r="L32961" s="1715"/>
    </row>
    <row r="32962" spans="11:12" ht="15" customHeight="1">
      <c r="K32962" s="1715"/>
      <c r="L32962" s="1715"/>
    </row>
    <row r="32963" spans="11:12" ht="15" customHeight="1">
      <c r="K32963" s="1715"/>
      <c r="L32963" s="1715"/>
    </row>
    <row r="32964" spans="11:12" ht="15" customHeight="1">
      <c r="K32964" s="1715"/>
      <c r="L32964" s="1715"/>
    </row>
    <row r="32965" spans="11:12" ht="15" customHeight="1">
      <c r="K32965" s="1715"/>
      <c r="L32965" s="1715"/>
    </row>
    <row r="32966" spans="11:12" ht="15" customHeight="1">
      <c r="K32966" s="1715"/>
      <c r="L32966" s="1715"/>
    </row>
    <row r="32967" spans="11:12" ht="15" customHeight="1">
      <c r="K32967" s="1715"/>
      <c r="L32967" s="1715"/>
    </row>
    <row r="32968" spans="11:12" ht="15" customHeight="1">
      <c r="K32968" s="1715"/>
      <c r="L32968" s="1715"/>
    </row>
    <row r="32969" spans="11:12" ht="15" customHeight="1">
      <c r="K32969" s="1715"/>
      <c r="L32969" s="1715"/>
    </row>
    <row r="32970" spans="11:12" ht="15" customHeight="1">
      <c r="K32970" s="1715"/>
      <c r="L32970" s="1715"/>
    </row>
    <row r="32971" spans="11:12" ht="15" customHeight="1">
      <c r="K32971" s="1715"/>
      <c r="L32971" s="1715"/>
    </row>
    <row r="32972" spans="11:12" ht="15" customHeight="1">
      <c r="K32972" s="1715"/>
      <c r="L32972" s="1715"/>
    </row>
    <row r="32973" spans="11:12" ht="15" customHeight="1">
      <c r="K32973" s="1715"/>
      <c r="L32973" s="1715"/>
    </row>
    <row r="32974" spans="11:12" ht="15" customHeight="1">
      <c r="K32974" s="1715"/>
      <c r="L32974" s="1715"/>
    </row>
    <row r="32975" spans="11:12" ht="15" customHeight="1">
      <c r="K32975" s="1715"/>
      <c r="L32975" s="1715"/>
    </row>
    <row r="32976" spans="11:12" ht="15" customHeight="1">
      <c r="K32976" s="1715"/>
      <c r="L32976" s="1715"/>
    </row>
    <row r="32977" spans="11:12" ht="15" customHeight="1">
      <c r="K32977" s="1715"/>
      <c r="L32977" s="1715"/>
    </row>
    <row r="32978" spans="11:12" ht="15" customHeight="1">
      <c r="K32978" s="1715"/>
      <c r="L32978" s="1715"/>
    </row>
    <row r="32979" spans="11:12" ht="15" customHeight="1">
      <c r="K32979" s="1715"/>
      <c r="L32979" s="1715"/>
    </row>
    <row r="32980" spans="11:12" ht="15" customHeight="1">
      <c r="K32980" s="1715"/>
      <c r="L32980" s="1715"/>
    </row>
    <row r="32981" spans="11:12" ht="15" customHeight="1">
      <c r="K32981" s="1715"/>
      <c r="L32981" s="1715"/>
    </row>
    <row r="32982" spans="11:12" ht="15" customHeight="1">
      <c r="K32982" s="1715"/>
      <c r="L32982" s="1715"/>
    </row>
    <row r="32983" spans="11:12" ht="15" customHeight="1">
      <c r="K32983" s="1715"/>
      <c r="L32983" s="1715"/>
    </row>
    <row r="32984" spans="11:12" ht="15" customHeight="1">
      <c r="K32984" s="1715"/>
      <c r="L32984" s="1715"/>
    </row>
    <row r="32985" spans="11:12" ht="15" customHeight="1">
      <c r="K32985" s="1715"/>
      <c r="L32985" s="1715"/>
    </row>
    <row r="32986" spans="11:12" ht="15" customHeight="1">
      <c r="K32986" s="1715"/>
      <c r="L32986" s="1715"/>
    </row>
    <row r="32987" spans="11:12" ht="15" customHeight="1">
      <c r="K32987" s="1715"/>
      <c r="L32987" s="1715"/>
    </row>
    <row r="32988" spans="11:12" ht="15" customHeight="1">
      <c r="K32988" s="1715"/>
      <c r="L32988" s="1715"/>
    </row>
    <row r="32989" spans="11:12" ht="15" customHeight="1">
      <c r="K32989" s="1715"/>
      <c r="L32989" s="1715"/>
    </row>
    <row r="32990" spans="11:12" ht="15" customHeight="1">
      <c r="K32990" s="1715"/>
      <c r="L32990" s="1715"/>
    </row>
    <row r="32991" spans="11:12" ht="15" customHeight="1">
      <c r="K32991" s="1715"/>
      <c r="L32991" s="1715"/>
    </row>
    <row r="32992" spans="11:12" ht="15" customHeight="1">
      <c r="K32992" s="1715"/>
      <c r="L32992" s="1715"/>
    </row>
    <row r="32993" spans="11:12" ht="15" customHeight="1">
      <c r="K32993" s="1715"/>
      <c r="L32993" s="1715"/>
    </row>
    <row r="32994" spans="11:12" ht="15" customHeight="1">
      <c r="K32994" s="1715"/>
      <c r="L32994" s="1715"/>
    </row>
    <row r="32995" spans="11:12" ht="15" customHeight="1">
      <c r="K32995" s="1715"/>
      <c r="L32995" s="1715"/>
    </row>
    <row r="32996" spans="11:12" ht="15" customHeight="1">
      <c r="K32996" s="1715"/>
      <c r="L32996" s="1715"/>
    </row>
    <row r="32997" spans="11:12" ht="15" customHeight="1">
      <c r="K32997" s="1715"/>
      <c r="L32997" s="1715"/>
    </row>
    <row r="32998" spans="11:12" ht="15" customHeight="1">
      <c r="K32998" s="1715"/>
      <c r="L32998" s="1715"/>
    </row>
    <row r="32999" spans="11:12" ht="15" customHeight="1">
      <c r="K32999" s="1715"/>
      <c r="L32999" s="1715"/>
    </row>
    <row r="33000" spans="11:12" ht="15" customHeight="1">
      <c r="K33000" s="1715"/>
      <c r="L33000" s="1715"/>
    </row>
    <row r="33001" spans="11:12" ht="15" customHeight="1">
      <c r="K33001" s="1715"/>
      <c r="L33001" s="1715"/>
    </row>
    <row r="33002" spans="11:12" ht="15" customHeight="1">
      <c r="K33002" s="1715"/>
      <c r="L33002" s="1715"/>
    </row>
    <row r="33003" spans="11:12" ht="15" customHeight="1">
      <c r="K33003" s="1715"/>
      <c r="L33003" s="1715"/>
    </row>
    <row r="33004" spans="11:12" ht="15" customHeight="1">
      <c r="K33004" s="1715"/>
      <c r="L33004" s="1715"/>
    </row>
    <row r="33005" spans="11:12" ht="15" customHeight="1">
      <c r="K33005" s="1715"/>
      <c r="L33005" s="1715"/>
    </row>
    <row r="33006" spans="11:12" ht="15" customHeight="1">
      <c r="K33006" s="1715"/>
      <c r="L33006" s="1715"/>
    </row>
    <row r="33007" spans="11:12" ht="15" customHeight="1">
      <c r="K33007" s="1715"/>
      <c r="L33007" s="1715"/>
    </row>
    <row r="33008" spans="11:12" ht="15" customHeight="1">
      <c r="K33008" s="1715"/>
      <c r="L33008" s="1715"/>
    </row>
    <row r="33009" spans="11:12" ht="15" customHeight="1">
      <c r="K33009" s="1715"/>
      <c r="L33009" s="1715"/>
    </row>
    <row r="33010" spans="11:12" ht="15" customHeight="1">
      <c r="K33010" s="1715"/>
      <c r="L33010" s="1715"/>
    </row>
    <row r="33011" spans="11:12" ht="15" customHeight="1">
      <c r="K33011" s="1715"/>
      <c r="L33011" s="1715"/>
    </row>
    <row r="33012" spans="11:12" ht="15" customHeight="1">
      <c r="K33012" s="1715"/>
      <c r="L33012" s="1715"/>
    </row>
    <row r="33013" spans="11:12" ht="15" customHeight="1">
      <c r="K33013" s="1715"/>
      <c r="L33013" s="1715"/>
    </row>
    <row r="33014" spans="11:12" ht="15" customHeight="1">
      <c r="K33014" s="1715"/>
      <c r="L33014" s="1715"/>
    </row>
    <row r="33015" spans="11:12" ht="15" customHeight="1">
      <c r="K33015" s="1715"/>
      <c r="L33015" s="1715"/>
    </row>
    <row r="33016" spans="11:12" ht="15" customHeight="1">
      <c r="K33016" s="1715"/>
      <c r="L33016" s="1715"/>
    </row>
    <row r="33017" spans="11:12" ht="15" customHeight="1">
      <c r="K33017" s="1715"/>
      <c r="L33017" s="1715"/>
    </row>
    <row r="33018" spans="11:12" ht="15" customHeight="1">
      <c r="K33018" s="1715"/>
      <c r="L33018" s="1715"/>
    </row>
    <row r="33019" spans="11:12" ht="15" customHeight="1">
      <c r="K33019" s="1715"/>
      <c r="L33019" s="1715"/>
    </row>
    <row r="33020" spans="11:12" ht="15" customHeight="1">
      <c r="K33020" s="1715"/>
      <c r="L33020" s="1715"/>
    </row>
    <row r="33021" spans="11:12" ht="15" customHeight="1">
      <c r="K33021" s="1715"/>
      <c r="L33021" s="1715"/>
    </row>
    <row r="33022" spans="11:12" ht="15" customHeight="1">
      <c r="K33022" s="1715"/>
      <c r="L33022" s="1715"/>
    </row>
    <row r="33023" spans="11:12" ht="15" customHeight="1">
      <c r="K33023" s="1715"/>
      <c r="L33023" s="1715"/>
    </row>
    <row r="33024" spans="11:12" ht="15" customHeight="1">
      <c r="K33024" s="1715"/>
      <c r="L33024" s="1715"/>
    </row>
    <row r="33025" spans="11:12" ht="15" customHeight="1">
      <c r="K33025" s="1715"/>
      <c r="L33025" s="1715"/>
    </row>
    <row r="33026" spans="11:12" ht="15" customHeight="1">
      <c r="K33026" s="1715"/>
      <c r="L33026" s="1715"/>
    </row>
    <row r="33027" spans="11:12" ht="15" customHeight="1">
      <c r="K33027" s="1715"/>
      <c r="L33027" s="1715"/>
    </row>
    <row r="33028" spans="11:12" ht="15" customHeight="1">
      <c r="K33028" s="1715"/>
      <c r="L33028" s="1715"/>
    </row>
    <row r="33029" spans="11:12" ht="15" customHeight="1">
      <c r="K33029" s="1715"/>
      <c r="L33029" s="1715"/>
    </row>
    <row r="33030" spans="11:12" ht="15" customHeight="1">
      <c r="K33030" s="1715"/>
      <c r="L33030" s="1715"/>
    </row>
    <row r="33031" spans="11:12" ht="15" customHeight="1">
      <c r="K33031" s="1715"/>
      <c r="L33031" s="1715"/>
    </row>
    <row r="33032" spans="11:12" ht="15" customHeight="1">
      <c r="K33032" s="1715"/>
      <c r="L33032" s="1715"/>
    </row>
    <row r="33033" spans="11:12" ht="15" customHeight="1">
      <c r="K33033" s="1715"/>
      <c r="L33033" s="1715"/>
    </row>
    <row r="33034" spans="11:12" ht="15" customHeight="1">
      <c r="K33034" s="1715"/>
      <c r="L33034" s="1715"/>
    </row>
    <row r="33035" spans="11:12" ht="15" customHeight="1">
      <c r="K33035" s="1715"/>
      <c r="L33035" s="1715"/>
    </row>
    <row r="33036" spans="11:12" ht="15" customHeight="1">
      <c r="K33036" s="1715"/>
      <c r="L33036" s="1715"/>
    </row>
    <row r="33037" spans="11:12" ht="15" customHeight="1">
      <c r="K33037" s="1715"/>
      <c r="L33037" s="1715"/>
    </row>
    <row r="33038" spans="11:12" ht="15" customHeight="1">
      <c r="K33038" s="1715"/>
      <c r="L33038" s="1715"/>
    </row>
    <row r="33039" spans="11:12" ht="15" customHeight="1">
      <c r="K33039" s="1715"/>
      <c r="L33039" s="1715"/>
    </row>
    <row r="33040" spans="11:12" ht="15" customHeight="1">
      <c r="K33040" s="1715"/>
      <c r="L33040" s="1715"/>
    </row>
    <row r="33041" spans="11:12" ht="15" customHeight="1">
      <c r="K33041" s="1715"/>
      <c r="L33041" s="1715"/>
    </row>
    <row r="33042" spans="11:12" ht="15" customHeight="1">
      <c r="K33042" s="1715"/>
      <c r="L33042" s="1715"/>
    </row>
    <row r="33043" spans="11:12" ht="15" customHeight="1">
      <c r="K33043" s="1715"/>
      <c r="L33043" s="1715"/>
    </row>
    <row r="33044" spans="11:12" ht="15" customHeight="1">
      <c r="K33044" s="1715"/>
      <c r="L33044" s="1715"/>
    </row>
    <row r="33045" spans="11:12" ht="15" customHeight="1">
      <c r="K33045" s="1715"/>
      <c r="L33045" s="1715"/>
    </row>
    <row r="33046" spans="11:12" ht="15" customHeight="1">
      <c r="K33046" s="1715"/>
      <c r="L33046" s="1715"/>
    </row>
    <row r="33047" spans="11:12" ht="15" customHeight="1">
      <c r="K33047" s="1715"/>
      <c r="L33047" s="1715"/>
    </row>
    <row r="33048" spans="11:12" ht="15" customHeight="1">
      <c r="K33048" s="1715"/>
      <c r="L33048" s="1715"/>
    </row>
    <row r="33049" spans="11:12" ht="15" customHeight="1">
      <c r="K33049" s="1715"/>
      <c r="L33049" s="1715"/>
    </row>
    <row r="33050" spans="11:12" ht="15" customHeight="1">
      <c r="K33050" s="1715"/>
      <c r="L33050" s="1715"/>
    </row>
    <row r="33051" spans="11:12" ht="15" customHeight="1">
      <c r="K33051" s="1715"/>
      <c r="L33051" s="1715"/>
    </row>
    <row r="33052" spans="11:12" ht="15" customHeight="1">
      <c r="K33052" s="1715"/>
      <c r="L33052" s="1715"/>
    </row>
    <row r="33053" spans="11:12" ht="15" customHeight="1">
      <c r="K33053" s="1715"/>
      <c r="L33053" s="1715"/>
    </row>
    <row r="33054" spans="11:12" ht="15" customHeight="1">
      <c r="K33054" s="1715"/>
      <c r="L33054" s="1715"/>
    </row>
    <row r="33055" spans="11:12" ht="15" customHeight="1">
      <c r="K33055" s="1715"/>
      <c r="L33055" s="1715"/>
    </row>
    <row r="33056" spans="11:12" ht="15" customHeight="1">
      <c r="K33056" s="1715"/>
      <c r="L33056" s="1715"/>
    </row>
    <row r="33057" spans="11:12" ht="15" customHeight="1">
      <c r="K33057" s="1715"/>
      <c r="L33057" s="1715"/>
    </row>
    <row r="33058" spans="11:12" ht="15" customHeight="1">
      <c r="K33058" s="1715"/>
      <c r="L33058" s="1715"/>
    </row>
    <row r="33059" spans="11:12" ht="15" customHeight="1">
      <c r="K33059" s="1715"/>
      <c r="L33059" s="1715"/>
    </row>
    <row r="33060" spans="11:12" ht="15" customHeight="1">
      <c r="K33060" s="1715"/>
      <c r="L33060" s="1715"/>
    </row>
    <row r="33061" spans="11:12" ht="15" customHeight="1">
      <c r="K33061" s="1715"/>
      <c r="L33061" s="1715"/>
    </row>
    <row r="33062" spans="11:12" ht="15" customHeight="1">
      <c r="K33062" s="1715"/>
      <c r="L33062" s="1715"/>
    </row>
    <row r="33063" spans="11:12" ht="15" customHeight="1">
      <c r="K33063" s="1715"/>
      <c r="L33063" s="1715"/>
    </row>
    <row r="33064" spans="11:12" ht="15" customHeight="1">
      <c r="K33064" s="1715"/>
      <c r="L33064" s="1715"/>
    </row>
    <row r="33065" spans="11:12" ht="15" customHeight="1">
      <c r="K33065" s="1715"/>
      <c r="L33065" s="1715"/>
    </row>
    <row r="33066" spans="11:12" ht="15" customHeight="1">
      <c r="K33066" s="1715"/>
      <c r="L33066" s="1715"/>
    </row>
    <row r="33067" spans="11:12" ht="15" customHeight="1">
      <c r="K33067" s="1715"/>
      <c r="L33067" s="1715"/>
    </row>
    <row r="33068" spans="11:12" ht="15" customHeight="1">
      <c r="K33068" s="1715"/>
      <c r="L33068" s="1715"/>
    </row>
    <row r="33069" spans="11:12" ht="15" customHeight="1">
      <c r="K33069" s="1715"/>
      <c r="L33069" s="1715"/>
    </row>
    <row r="33070" spans="11:12" ht="15" customHeight="1">
      <c r="K33070" s="1715"/>
      <c r="L33070" s="1715"/>
    </row>
    <row r="33071" spans="11:12" ht="15" customHeight="1">
      <c r="K33071" s="1715"/>
      <c r="L33071" s="1715"/>
    </row>
    <row r="33072" spans="11:12" ht="15" customHeight="1">
      <c r="K33072" s="1715"/>
      <c r="L33072" s="1715"/>
    </row>
    <row r="33073" spans="11:12" ht="15" customHeight="1">
      <c r="K33073" s="1715"/>
      <c r="L33073" s="1715"/>
    </row>
    <row r="33074" spans="11:12" ht="15" customHeight="1">
      <c r="K33074" s="1715"/>
      <c r="L33074" s="1715"/>
    </row>
    <row r="33075" spans="11:12" ht="15" customHeight="1">
      <c r="K33075" s="1715"/>
      <c r="L33075" s="1715"/>
    </row>
    <row r="33076" spans="11:12" ht="15" customHeight="1">
      <c r="K33076" s="1715"/>
      <c r="L33076" s="1715"/>
    </row>
    <row r="33077" spans="11:12" ht="15" customHeight="1">
      <c r="K33077" s="1715"/>
      <c r="L33077" s="1715"/>
    </row>
    <row r="33078" spans="11:12" ht="15" customHeight="1">
      <c r="K33078" s="1715"/>
      <c r="L33078" s="1715"/>
    </row>
    <row r="33079" spans="11:12" ht="15" customHeight="1">
      <c r="K33079" s="1715"/>
      <c r="L33079" s="1715"/>
    </row>
    <row r="33080" spans="11:12" ht="15" customHeight="1">
      <c r="K33080" s="1715"/>
      <c r="L33080" s="1715"/>
    </row>
    <row r="33081" spans="11:12" ht="15" customHeight="1">
      <c r="K33081" s="1715"/>
      <c r="L33081" s="1715"/>
    </row>
    <row r="33082" spans="11:12" ht="15" customHeight="1">
      <c r="K33082" s="1715"/>
      <c r="L33082" s="1715"/>
    </row>
    <row r="33083" spans="11:12" ht="15" customHeight="1">
      <c r="K33083" s="1715"/>
      <c r="L33083" s="1715"/>
    </row>
    <row r="33084" spans="11:12" ht="15" customHeight="1">
      <c r="K33084" s="1715"/>
      <c r="L33084" s="1715"/>
    </row>
    <row r="33085" spans="11:12" ht="15" customHeight="1">
      <c r="K33085" s="1715"/>
      <c r="L33085" s="1715"/>
    </row>
    <row r="33086" spans="11:12" ht="15" customHeight="1">
      <c r="K33086" s="1715"/>
      <c r="L33086" s="1715"/>
    </row>
    <row r="33087" spans="11:12" ht="15" customHeight="1">
      <c r="K33087" s="1715"/>
      <c r="L33087" s="1715"/>
    </row>
    <row r="33088" spans="11:12" ht="15" customHeight="1">
      <c r="K33088" s="1715"/>
      <c r="L33088" s="1715"/>
    </row>
    <row r="33089" spans="11:12" ht="15" customHeight="1">
      <c r="K33089" s="1715"/>
      <c r="L33089" s="1715"/>
    </row>
    <row r="33090" spans="11:12" ht="15" customHeight="1">
      <c r="K33090" s="1715"/>
      <c r="L33090" s="1715"/>
    </row>
    <row r="33091" spans="11:12" ht="15" customHeight="1">
      <c r="K33091" s="1715"/>
      <c r="L33091" s="1715"/>
    </row>
    <row r="33092" spans="11:12" ht="15" customHeight="1">
      <c r="K33092" s="1715"/>
      <c r="L33092" s="1715"/>
    </row>
    <row r="33093" spans="11:12" ht="15" customHeight="1">
      <c r="K33093" s="1715"/>
      <c r="L33093" s="1715"/>
    </row>
    <row r="33094" spans="11:12" ht="15" customHeight="1">
      <c r="K33094" s="1715"/>
      <c r="L33094" s="1715"/>
    </row>
    <row r="33095" spans="11:12" ht="15" customHeight="1">
      <c r="K33095" s="1715"/>
      <c r="L33095" s="1715"/>
    </row>
    <row r="33096" spans="11:12" ht="15" customHeight="1">
      <c r="K33096" s="1715"/>
      <c r="L33096" s="1715"/>
    </row>
    <row r="33097" spans="11:12" ht="15" customHeight="1">
      <c r="K33097" s="1715"/>
      <c r="L33097" s="1715"/>
    </row>
    <row r="33098" spans="11:12" ht="15" customHeight="1">
      <c r="K33098" s="1715"/>
      <c r="L33098" s="1715"/>
    </row>
    <row r="33099" spans="11:12" ht="15" customHeight="1">
      <c r="K33099" s="1715"/>
      <c r="L33099" s="1715"/>
    </row>
    <row r="33100" spans="11:12" ht="15" customHeight="1">
      <c r="K33100" s="1715"/>
      <c r="L33100" s="1715"/>
    </row>
    <row r="33101" spans="11:12" ht="15" customHeight="1">
      <c r="K33101" s="1715"/>
      <c r="L33101" s="1715"/>
    </row>
    <row r="33102" spans="11:12" ht="15" customHeight="1">
      <c r="K33102" s="1715"/>
      <c r="L33102" s="1715"/>
    </row>
    <row r="33103" spans="11:12" ht="15" customHeight="1">
      <c r="K33103" s="1715"/>
      <c r="L33103" s="1715"/>
    </row>
    <row r="33104" spans="11:12" ht="15" customHeight="1">
      <c r="K33104" s="1715"/>
      <c r="L33104" s="1715"/>
    </row>
    <row r="33105" spans="11:12" ht="15" customHeight="1">
      <c r="K33105" s="1715"/>
      <c r="L33105" s="1715"/>
    </row>
    <row r="33106" spans="11:12" ht="15" customHeight="1">
      <c r="K33106" s="1715"/>
      <c r="L33106" s="1715"/>
    </row>
    <row r="33107" spans="11:12" ht="15" customHeight="1">
      <c r="K33107" s="1715"/>
      <c r="L33107" s="1715"/>
    </row>
    <row r="33108" spans="11:12" ht="15" customHeight="1">
      <c r="K33108" s="1715"/>
      <c r="L33108" s="1715"/>
    </row>
    <row r="33109" spans="11:12" ht="15" customHeight="1">
      <c r="K33109" s="1715"/>
      <c r="L33109" s="1715"/>
    </row>
    <row r="33110" spans="11:12" ht="15" customHeight="1">
      <c r="K33110" s="1715"/>
      <c r="L33110" s="1715"/>
    </row>
    <row r="33111" spans="11:12" ht="15" customHeight="1">
      <c r="K33111" s="1715"/>
      <c r="L33111" s="1715"/>
    </row>
    <row r="33112" spans="11:12" ht="15" customHeight="1">
      <c r="K33112" s="1715"/>
      <c r="L33112" s="1715"/>
    </row>
    <row r="33113" spans="11:12" ht="15" customHeight="1">
      <c r="K33113" s="1715"/>
      <c r="L33113" s="1715"/>
    </row>
    <row r="33114" spans="11:12" ht="15" customHeight="1">
      <c r="K33114" s="1715"/>
      <c r="L33114" s="1715"/>
    </row>
    <row r="33115" spans="11:12" ht="15" customHeight="1">
      <c r="K33115" s="1715"/>
      <c r="L33115" s="1715"/>
    </row>
    <row r="33116" spans="11:12" ht="15" customHeight="1">
      <c r="K33116" s="1715"/>
      <c r="L33116" s="1715"/>
    </row>
    <row r="33117" spans="11:12" ht="15" customHeight="1">
      <c r="K33117" s="1715"/>
      <c r="L33117" s="1715"/>
    </row>
    <row r="33118" spans="11:12" ht="15" customHeight="1">
      <c r="K33118" s="1715"/>
      <c r="L33118" s="1715"/>
    </row>
    <row r="33119" spans="11:12" ht="15" customHeight="1">
      <c r="K33119" s="1715"/>
      <c r="L33119" s="1715"/>
    </row>
    <row r="33120" spans="11:12" ht="15" customHeight="1">
      <c r="K33120" s="1715"/>
      <c r="L33120" s="1715"/>
    </row>
    <row r="33121" spans="11:12" ht="15" customHeight="1">
      <c r="K33121" s="1715"/>
      <c r="L33121" s="1715"/>
    </row>
    <row r="33122" spans="11:12" ht="15" customHeight="1">
      <c r="K33122" s="1715"/>
      <c r="L33122" s="1715"/>
    </row>
    <row r="33123" spans="11:12" ht="15" customHeight="1">
      <c r="K33123" s="1715"/>
      <c r="L33123" s="1715"/>
    </row>
    <row r="33124" spans="11:12" ht="15" customHeight="1">
      <c r="K33124" s="1715"/>
      <c r="L33124" s="1715"/>
    </row>
    <row r="33125" spans="11:12" ht="15" customHeight="1">
      <c r="K33125" s="1715"/>
      <c r="L33125" s="1715"/>
    </row>
    <row r="33126" spans="11:12" ht="15" customHeight="1">
      <c r="K33126" s="1715"/>
      <c r="L33126" s="1715"/>
    </row>
    <row r="33127" spans="11:12" ht="15" customHeight="1">
      <c r="K33127" s="1715"/>
      <c r="L33127" s="1715"/>
    </row>
    <row r="33128" spans="11:12" ht="15" customHeight="1">
      <c r="K33128" s="1715"/>
      <c r="L33128" s="1715"/>
    </row>
    <row r="33129" spans="11:12" ht="15" customHeight="1">
      <c r="K33129" s="1715"/>
      <c r="L33129" s="1715"/>
    </row>
    <row r="33130" spans="11:12" ht="15" customHeight="1">
      <c r="K33130" s="1715"/>
      <c r="L33130" s="1715"/>
    </row>
    <row r="33131" spans="11:12" ht="15" customHeight="1">
      <c r="K33131" s="1715"/>
      <c r="L33131" s="1715"/>
    </row>
    <row r="33132" spans="11:12" ht="15" customHeight="1">
      <c r="K33132" s="1715"/>
      <c r="L33132" s="1715"/>
    </row>
    <row r="33133" spans="11:12" ht="15" customHeight="1">
      <c r="K33133" s="1715"/>
      <c r="L33133" s="1715"/>
    </row>
    <row r="33134" spans="11:12" ht="15" customHeight="1">
      <c r="K33134" s="1715"/>
      <c r="L33134" s="1715"/>
    </row>
    <row r="33135" spans="11:12" ht="15" customHeight="1">
      <c r="K33135" s="1715"/>
      <c r="L33135" s="1715"/>
    </row>
    <row r="33136" spans="11:12" ht="15" customHeight="1">
      <c r="K33136" s="1715"/>
      <c r="L33136" s="1715"/>
    </row>
    <row r="33137" spans="11:12" ht="15" customHeight="1">
      <c r="K33137" s="1715"/>
      <c r="L33137" s="1715"/>
    </row>
    <row r="33138" spans="11:12" ht="15" customHeight="1">
      <c r="K33138" s="1715"/>
      <c r="L33138" s="1715"/>
    </row>
    <row r="33139" spans="11:12" ht="15" customHeight="1">
      <c r="K33139" s="1715"/>
      <c r="L33139" s="1715"/>
    </row>
    <row r="33140" spans="11:12" ht="15" customHeight="1">
      <c r="K33140" s="1715"/>
      <c r="L33140" s="1715"/>
    </row>
    <row r="33141" spans="11:12" ht="15" customHeight="1">
      <c r="K33141" s="1715"/>
      <c r="L33141" s="1715"/>
    </row>
    <row r="33142" spans="11:12" ht="15" customHeight="1">
      <c r="K33142" s="1715"/>
      <c r="L33142" s="1715"/>
    </row>
    <row r="33143" spans="11:12" ht="15" customHeight="1">
      <c r="K33143" s="1715"/>
      <c r="L33143" s="1715"/>
    </row>
    <row r="33144" spans="11:12" ht="15" customHeight="1">
      <c r="K33144" s="1715"/>
      <c r="L33144" s="1715"/>
    </row>
    <row r="33145" spans="11:12" ht="15" customHeight="1">
      <c r="K33145" s="1715"/>
      <c r="L33145" s="1715"/>
    </row>
    <row r="33146" spans="11:12" ht="15" customHeight="1">
      <c r="K33146" s="1715"/>
      <c r="L33146" s="1715"/>
    </row>
    <row r="33147" spans="11:12" ht="15" customHeight="1">
      <c r="K33147" s="1715"/>
      <c r="L33147" s="1715"/>
    </row>
    <row r="33148" spans="11:12" ht="15" customHeight="1">
      <c r="K33148" s="1715"/>
      <c r="L33148" s="1715"/>
    </row>
    <row r="33149" spans="11:12" ht="15" customHeight="1">
      <c r="K33149" s="1715"/>
      <c r="L33149" s="1715"/>
    </row>
    <row r="33150" spans="11:12" ht="15" customHeight="1">
      <c r="K33150" s="1715"/>
      <c r="L33150" s="1715"/>
    </row>
    <row r="33151" spans="11:12" ht="15" customHeight="1">
      <c r="K33151" s="1715"/>
      <c r="L33151" s="1715"/>
    </row>
    <row r="33152" spans="11:12" ht="15" customHeight="1">
      <c r="K33152" s="1715"/>
      <c r="L33152" s="1715"/>
    </row>
    <row r="33153" spans="11:12" ht="15" customHeight="1">
      <c r="K33153" s="1715"/>
      <c r="L33153" s="1715"/>
    </row>
    <row r="33154" spans="11:12" ht="15" customHeight="1">
      <c r="K33154" s="1715"/>
      <c r="L33154" s="1715"/>
    </row>
    <row r="33155" spans="11:12" ht="15" customHeight="1">
      <c r="K33155" s="1715"/>
      <c r="L33155" s="1715"/>
    </row>
    <row r="33156" spans="11:12" ht="15" customHeight="1">
      <c r="K33156" s="1715"/>
      <c r="L33156" s="1715"/>
    </row>
    <row r="33157" spans="11:12" ht="15" customHeight="1">
      <c r="K33157" s="1715"/>
      <c r="L33157" s="1715"/>
    </row>
    <row r="33158" spans="11:12" ht="15" customHeight="1">
      <c r="K33158" s="1715"/>
      <c r="L33158" s="1715"/>
    </row>
    <row r="33159" spans="11:12" ht="15" customHeight="1">
      <c r="K33159" s="1715"/>
      <c r="L33159" s="1715"/>
    </row>
    <row r="33160" spans="11:12" ht="15" customHeight="1">
      <c r="K33160" s="1715"/>
      <c r="L33160" s="1715"/>
    </row>
    <row r="33161" spans="11:12" ht="15" customHeight="1">
      <c r="K33161" s="1715"/>
      <c r="L33161" s="1715"/>
    </row>
    <row r="33162" spans="11:12" ht="15" customHeight="1">
      <c r="K33162" s="1715"/>
      <c r="L33162" s="1715"/>
    </row>
    <row r="33163" spans="11:12" ht="15" customHeight="1">
      <c r="K33163" s="1715"/>
      <c r="L33163" s="1715"/>
    </row>
    <row r="33164" spans="11:12" ht="15" customHeight="1">
      <c r="K33164" s="1715"/>
      <c r="L33164" s="1715"/>
    </row>
    <row r="33165" spans="11:12" ht="15" customHeight="1">
      <c r="K33165" s="1715"/>
      <c r="L33165" s="1715"/>
    </row>
    <row r="33166" spans="11:12" ht="15" customHeight="1">
      <c r="K33166" s="1715"/>
      <c r="L33166" s="1715"/>
    </row>
    <row r="33167" spans="11:12" ht="15" customHeight="1">
      <c r="K33167" s="1715"/>
      <c r="L33167" s="1715"/>
    </row>
    <row r="33168" spans="11:12" ht="15" customHeight="1">
      <c r="K33168" s="1715"/>
      <c r="L33168" s="1715"/>
    </row>
    <row r="33169" spans="11:12" ht="15" customHeight="1">
      <c r="K33169" s="1715"/>
      <c r="L33169" s="1715"/>
    </row>
    <row r="33170" spans="11:12" ht="15" customHeight="1">
      <c r="K33170" s="1715"/>
      <c r="L33170" s="1715"/>
    </row>
    <row r="33171" spans="11:12" ht="15" customHeight="1">
      <c r="K33171" s="1715"/>
      <c r="L33171" s="1715"/>
    </row>
    <row r="33172" spans="11:12" ht="15" customHeight="1">
      <c r="K33172" s="1715"/>
      <c r="L33172" s="1715"/>
    </row>
    <row r="33173" spans="11:12" ht="15" customHeight="1">
      <c r="K33173" s="1715"/>
      <c r="L33173" s="1715"/>
    </row>
    <row r="33174" spans="11:12" ht="15" customHeight="1">
      <c r="K33174" s="1715"/>
      <c r="L33174" s="1715"/>
    </row>
    <row r="33175" spans="11:12" ht="15" customHeight="1">
      <c r="K33175" s="1715"/>
      <c r="L33175" s="1715"/>
    </row>
    <row r="33176" spans="11:12" ht="15" customHeight="1">
      <c r="K33176" s="1715"/>
      <c r="L33176" s="1715"/>
    </row>
    <row r="33177" spans="11:12" ht="15" customHeight="1">
      <c r="K33177" s="1715"/>
      <c r="L33177" s="1715"/>
    </row>
    <row r="33178" spans="11:12" ht="15" customHeight="1">
      <c r="K33178" s="1715"/>
      <c r="L33178" s="1715"/>
    </row>
    <row r="33179" spans="11:12" ht="15" customHeight="1">
      <c r="K33179" s="1715"/>
      <c r="L33179" s="1715"/>
    </row>
    <row r="33180" spans="11:12" ht="15" customHeight="1">
      <c r="K33180" s="1715"/>
      <c r="L33180" s="1715"/>
    </row>
    <row r="33181" spans="11:12" ht="15" customHeight="1">
      <c r="K33181" s="1715"/>
      <c r="L33181" s="1715"/>
    </row>
    <row r="33182" spans="11:12" ht="15" customHeight="1">
      <c r="K33182" s="1715"/>
      <c r="L33182" s="1715"/>
    </row>
    <row r="33183" spans="11:12" ht="15" customHeight="1">
      <c r="K33183" s="1715"/>
      <c r="L33183" s="1715"/>
    </row>
    <row r="33184" spans="11:12" ht="15" customHeight="1">
      <c r="K33184" s="1715"/>
      <c r="L33184" s="1715"/>
    </row>
    <row r="33185" spans="11:12" ht="15" customHeight="1">
      <c r="K33185" s="1715"/>
      <c r="L33185" s="1715"/>
    </row>
    <row r="33186" spans="11:12" ht="15" customHeight="1">
      <c r="K33186" s="1715"/>
      <c r="L33186" s="1715"/>
    </row>
    <row r="33187" spans="11:12" ht="15" customHeight="1">
      <c r="K33187" s="1715"/>
      <c r="L33187" s="1715"/>
    </row>
    <row r="33188" spans="11:12" ht="15" customHeight="1">
      <c r="K33188" s="1715"/>
      <c r="L33188" s="1715"/>
    </row>
    <row r="33189" spans="11:12" ht="15" customHeight="1">
      <c r="K33189" s="1715"/>
      <c r="L33189" s="1715"/>
    </row>
    <row r="33190" spans="11:12" ht="15" customHeight="1">
      <c r="K33190" s="1715"/>
      <c r="L33190" s="1715"/>
    </row>
    <row r="33191" spans="11:12" ht="15" customHeight="1">
      <c r="K33191" s="1715"/>
      <c r="L33191" s="1715"/>
    </row>
    <row r="33192" spans="11:12" ht="15" customHeight="1">
      <c r="K33192" s="1715"/>
      <c r="L33192" s="1715"/>
    </row>
    <row r="33193" spans="11:12" ht="15" customHeight="1">
      <c r="K33193" s="1715"/>
      <c r="L33193" s="1715"/>
    </row>
    <row r="33194" spans="11:12" ht="15" customHeight="1">
      <c r="K33194" s="1715"/>
      <c r="L33194" s="1715"/>
    </row>
    <row r="33195" spans="11:12" ht="15" customHeight="1">
      <c r="K33195" s="1715"/>
      <c r="L33195" s="1715"/>
    </row>
    <row r="33196" spans="11:12" ht="15" customHeight="1">
      <c r="K33196" s="1715"/>
      <c r="L33196" s="1715"/>
    </row>
    <row r="33197" spans="11:12" ht="15" customHeight="1">
      <c r="K33197" s="1715"/>
      <c r="L33197" s="1715"/>
    </row>
    <row r="33198" spans="11:12" ht="15" customHeight="1">
      <c r="K33198" s="1715"/>
      <c r="L33198" s="1715"/>
    </row>
    <row r="33199" spans="11:12" ht="15" customHeight="1">
      <c r="K33199" s="1715"/>
      <c r="L33199" s="1715"/>
    </row>
    <row r="33200" spans="11:12" ht="15" customHeight="1">
      <c r="K33200" s="1715"/>
      <c r="L33200" s="1715"/>
    </row>
    <row r="33201" spans="11:12" ht="15" customHeight="1">
      <c r="K33201" s="1715"/>
      <c r="L33201" s="1715"/>
    </row>
    <row r="33202" spans="11:12" ht="15" customHeight="1">
      <c r="K33202" s="1715"/>
      <c r="L33202" s="1715"/>
    </row>
    <row r="33203" spans="11:12" ht="15" customHeight="1">
      <c r="K33203" s="1715"/>
      <c r="L33203" s="1715"/>
    </row>
    <row r="33204" spans="11:12" ht="15" customHeight="1">
      <c r="K33204" s="1715"/>
      <c r="L33204" s="1715"/>
    </row>
    <row r="33205" spans="11:12" ht="15" customHeight="1">
      <c r="K33205" s="1715"/>
      <c r="L33205" s="1715"/>
    </row>
    <row r="33206" spans="11:12" ht="15" customHeight="1">
      <c r="K33206" s="1715"/>
      <c r="L33206" s="1715"/>
    </row>
    <row r="33207" spans="11:12" ht="15" customHeight="1">
      <c r="K33207" s="1715"/>
      <c r="L33207" s="1715"/>
    </row>
    <row r="33208" spans="11:12" ht="15" customHeight="1">
      <c r="K33208" s="1715"/>
      <c r="L33208" s="1715"/>
    </row>
    <row r="33209" spans="11:12" ht="15" customHeight="1">
      <c r="K33209" s="1715"/>
      <c r="L33209" s="1715"/>
    </row>
    <row r="33210" spans="11:12" ht="15" customHeight="1">
      <c r="K33210" s="1715"/>
      <c r="L33210" s="1715"/>
    </row>
    <row r="33211" spans="11:12" ht="15" customHeight="1">
      <c r="K33211" s="1715"/>
      <c r="L33211" s="1715"/>
    </row>
    <row r="33212" spans="11:12" ht="15" customHeight="1">
      <c r="K33212" s="1715"/>
      <c r="L33212" s="1715"/>
    </row>
    <row r="33213" spans="11:12" ht="15" customHeight="1">
      <c r="K33213" s="1715"/>
      <c r="L33213" s="1715"/>
    </row>
    <row r="33214" spans="11:12" ht="15" customHeight="1">
      <c r="K33214" s="1715"/>
      <c r="L33214" s="1715"/>
    </row>
    <row r="33215" spans="11:12" ht="15" customHeight="1">
      <c r="K33215" s="1715"/>
      <c r="L33215" s="1715"/>
    </row>
    <row r="33216" spans="11:12" ht="15" customHeight="1">
      <c r="K33216" s="1715"/>
      <c r="L33216" s="1715"/>
    </row>
    <row r="33217" spans="11:12" ht="15" customHeight="1">
      <c r="K33217" s="1715"/>
      <c r="L33217" s="1715"/>
    </row>
    <row r="33218" spans="11:12" ht="15" customHeight="1">
      <c r="K33218" s="1715"/>
      <c r="L33218" s="1715"/>
    </row>
    <row r="33219" spans="11:12" ht="15" customHeight="1">
      <c r="K33219" s="1715"/>
      <c r="L33219" s="1715"/>
    </row>
    <row r="33220" spans="11:12" ht="15" customHeight="1">
      <c r="K33220" s="1715"/>
      <c r="L33220" s="1715"/>
    </row>
    <row r="33221" spans="11:12" ht="15" customHeight="1">
      <c r="K33221" s="1715"/>
      <c r="L33221" s="1715"/>
    </row>
    <row r="33222" spans="11:12" ht="15" customHeight="1">
      <c r="K33222" s="1715"/>
      <c r="L33222" s="1715"/>
    </row>
    <row r="33223" spans="11:12" ht="15" customHeight="1">
      <c r="K33223" s="1715"/>
      <c r="L33223" s="1715"/>
    </row>
    <row r="33224" spans="11:12" ht="15" customHeight="1">
      <c r="K33224" s="1715"/>
      <c r="L33224" s="1715"/>
    </row>
    <row r="33225" spans="11:12" ht="15" customHeight="1">
      <c r="K33225" s="1715"/>
      <c r="L33225" s="1715"/>
    </row>
    <row r="33226" spans="11:12" ht="15" customHeight="1">
      <c r="K33226" s="1715"/>
      <c r="L33226" s="1715"/>
    </row>
    <row r="33227" spans="11:12" ht="15" customHeight="1">
      <c r="K33227" s="1715"/>
      <c r="L33227" s="1715"/>
    </row>
    <row r="33228" spans="11:12" ht="15" customHeight="1">
      <c r="K33228" s="1715"/>
      <c r="L33228" s="1715"/>
    </row>
    <row r="33229" spans="11:12" ht="15" customHeight="1">
      <c r="K33229" s="1715"/>
      <c r="L33229" s="1715"/>
    </row>
    <row r="33230" spans="11:12" ht="15" customHeight="1">
      <c r="K33230" s="1715"/>
      <c r="L33230" s="1715"/>
    </row>
    <row r="33231" spans="11:12" ht="15" customHeight="1">
      <c r="K33231" s="1715"/>
      <c r="L33231" s="1715"/>
    </row>
    <row r="33232" spans="11:12" ht="15" customHeight="1">
      <c r="K33232" s="1715"/>
      <c r="L33232" s="1715"/>
    </row>
    <row r="33233" spans="11:12" ht="15" customHeight="1">
      <c r="K33233" s="1715"/>
      <c r="L33233" s="1715"/>
    </row>
    <row r="33234" spans="11:12" ht="15" customHeight="1">
      <c r="K33234" s="1715"/>
      <c r="L33234" s="1715"/>
    </row>
    <row r="33235" spans="11:12" ht="15" customHeight="1">
      <c r="K33235" s="1715"/>
      <c r="L33235" s="1715"/>
    </row>
    <row r="33236" spans="11:12" ht="15" customHeight="1">
      <c r="K33236" s="1715"/>
      <c r="L33236" s="1715"/>
    </row>
    <row r="33237" spans="11:12" ht="15" customHeight="1">
      <c r="K33237" s="1715"/>
      <c r="L33237" s="1715"/>
    </row>
    <row r="33238" spans="11:12" ht="15" customHeight="1">
      <c r="K33238" s="1715"/>
      <c r="L33238" s="1715"/>
    </row>
    <row r="33239" spans="11:12" ht="15" customHeight="1">
      <c r="K33239" s="1715"/>
      <c r="L33239" s="1715"/>
    </row>
    <row r="33240" spans="11:12" ht="15" customHeight="1">
      <c r="K33240" s="1715"/>
      <c r="L33240" s="1715"/>
    </row>
    <row r="33241" spans="11:12" ht="15" customHeight="1">
      <c r="K33241" s="1715"/>
      <c r="L33241" s="1715"/>
    </row>
    <row r="33242" spans="11:12" ht="15" customHeight="1">
      <c r="K33242" s="1715"/>
      <c r="L33242" s="1715"/>
    </row>
    <row r="33243" spans="11:12" ht="15" customHeight="1">
      <c r="K33243" s="1715"/>
      <c r="L33243" s="1715"/>
    </row>
    <row r="33244" spans="11:12" ht="15" customHeight="1">
      <c r="K33244" s="1715"/>
      <c r="L33244" s="1715"/>
    </row>
    <row r="33245" spans="11:12" ht="15" customHeight="1">
      <c r="K33245" s="1715"/>
      <c r="L33245" s="1715"/>
    </row>
    <row r="33246" spans="11:12" ht="15" customHeight="1">
      <c r="K33246" s="1715"/>
      <c r="L33246" s="1715"/>
    </row>
    <row r="33247" spans="11:12" ht="15" customHeight="1">
      <c r="K33247" s="1715"/>
      <c r="L33247" s="1715"/>
    </row>
    <row r="33248" spans="11:12" ht="15" customHeight="1">
      <c r="K33248" s="1715"/>
      <c r="L33248" s="1715"/>
    </row>
    <row r="33249" spans="11:12" ht="15" customHeight="1">
      <c r="K33249" s="1715"/>
      <c r="L33249" s="1715"/>
    </row>
    <row r="33250" spans="11:12" ht="15" customHeight="1">
      <c r="K33250" s="1715"/>
      <c r="L33250" s="1715"/>
    </row>
    <row r="33251" spans="11:12" ht="15" customHeight="1">
      <c r="K33251" s="1715"/>
      <c r="L33251" s="1715"/>
    </row>
    <row r="33252" spans="11:12" ht="15" customHeight="1">
      <c r="K33252" s="1715"/>
      <c r="L33252" s="1715"/>
    </row>
    <row r="33253" spans="11:12" ht="15" customHeight="1">
      <c r="K33253" s="1715"/>
      <c r="L33253" s="1715"/>
    </row>
    <row r="33254" spans="11:12" ht="15" customHeight="1">
      <c r="K33254" s="1715"/>
      <c r="L33254" s="1715"/>
    </row>
    <row r="33255" spans="11:12" ht="15" customHeight="1">
      <c r="K33255" s="1715"/>
      <c r="L33255" s="1715"/>
    </row>
    <row r="33256" spans="11:12" ht="15" customHeight="1">
      <c r="K33256" s="1715"/>
      <c r="L33256" s="1715"/>
    </row>
    <row r="33257" spans="11:12" ht="15" customHeight="1">
      <c r="K33257" s="1715"/>
      <c r="L33257" s="1715"/>
    </row>
    <row r="33258" spans="11:12" ht="15" customHeight="1">
      <c r="K33258" s="1715"/>
      <c r="L33258" s="1715"/>
    </row>
    <row r="33259" spans="11:12" ht="15" customHeight="1">
      <c r="K33259" s="1715"/>
      <c r="L33259" s="1715"/>
    </row>
    <row r="33260" spans="11:12" ht="15" customHeight="1">
      <c r="K33260" s="1715"/>
      <c r="L33260" s="1715"/>
    </row>
    <row r="33261" spans="11:12" ht="15" customHeight="1">
      <c r="K33261" s="1715"/>
      <c r="L33261" s="1715"/>
    </row>
    <row r="33262" spans="11:12" ht="15" customHeight="1">
      <c r="K33262" s="1715"/>
      <c r="L33262" s="1715"/>
    </row>
    <row r="33263" spans="11:12" ht="15" customHeight="1">
      <c r="K33263" s="1715"/>
      <c r="L33263" s="1715"/>
    </row>
    <row r="33264" spans="11:12" ht="15" customHeight="1">
      <c r="K33264" s="1715"/>
      <c r="L33264" s="1715"/>
    </row>
    <row r="33265" spans="11:12" ht="15" customHeight="1">
      <c r="K33265" s="1715"/>
      <c r="L33265" s="1715"/>
    </row>
    <row r="33266" spans="11:12" ht="15" customHeight="1">
      <c r="K33266" s="1715"/>
      <c r="L33266" s="1715"/>
    </row>
    <row r="33267" spans="11:12" ht="15" customHeight="1">
      <c r="K33267" s="1715"/>
      <c r="L33267" s="1715"/>
    </row>
    <row r="33268" spans="11:12" ht="15" customHeight="1">
      <c r="K33268" s="1715"/>
      <c r="L33268" s="1715"/>
    </row>
    <row r="33269" spans="11:12" ht="15" customHeight="1">
      <c r="K33269" s="1715"/>
      <c r="L33269" s="1715"/>
    </row>
    <row r="33270" spans="11:12" ht="15" customHeight="1">
      <c r="K33270" s="1715"/>
      <c r="L33270" s="1715"/>
    </row>
    <row r="33271" spans="11:12" ht="15" customHeight="1">
      <c r="K33271" s="1715"/>
      <c r="L33271" s="1715"/>
    </row>
    <row r="33272" spans="11:12" ht="15" customHeight="1">
      <c r="K33272" s="1715"/>
      <c r="L33272" s="1715"/>
    </row>
    <row r="33273" spans="11:12" ht="15" customHeight="1">
      <c r="K33273" s="1715"/>
      <c r="L33273" s="1715"/>
    </row>
    <row r="33274" spans="11:12" ht="15" customHeight="1">
      <c r="K33274" s="1715"/>
      <c r="L33274" s="1715"/>
    </row>
    <row r="33275" spans="11:12" ht="15" customHeight="1">
      <c r="K33275" s="1715"/>
      <c r="L33275" s="1715"/>
    </row>
    <row r="33276" spans="11:12" ht="15" customHeight="1">
      <c r="K33276" s="1715"/>
      <c r="L33276" s="1715"/>
    </row>
    <row r="33277" spans="11:12" ht="15" customHeight="1">
      <c r="K33277" s="1715"/>
      <c r="L33277" s="1715"/>
    </row>
    <row r="33278" spans="11:12" ht="15" customHeight="1">
      <c r="K33278" s="1715"/>
      <c r="L33278" s="1715"/>
    </row>
    <row r="33279" spans="11:12" ht="15" customHeight="1">
      <c r="K33279" s="1715"/>
      <c r="L33279" s="1715"/>
    </row>
    <row r="33280" spans="11:12" ht="15" customHeight="1">
      <c r="K33280" s="1715"/>
      <c r="L33280" s="1715"/>
    </row>
    <row r="33281" spans="11:12" ht="15" customHeight="1">
      <c r="K33281" s="1715"/>
      <c r="L33281" s="1715"/>
    </row>
    <row r="33282" spans="11:12" ht="15" customHeight="1">
      <c r="K33282" s="1715"/>
      <c r="L33282" s="1715"/>
    </row>
    <row r="33283" spans="11:12" ht="15" customHeight="1">
      <c r="K33283" s="1715"/>
      <c r="L33283" s="1715"/>
    </row>
    <row r="33284" spans="11:12" ht="15" customHeight="1">
      <c r="K33284" s="1715"/>
      <c r="L33284" s="1715"/>
    </row>
    <row r="33285" spans="11:12" ht="15" customHeight="1">
      <c r="K33285" s="1715"/>
      <c r="L33285" s="1715"/>
    </row>
    <row r="33286" spans="11:12" ht="15" customHeight="1">
      <c r="K33286" s="1715"/>
      <c r="L33286" s="1715"/>
    </row>
    <row r="33287" spans="11:12" ht="15" customHeight="1">
      <c r="K33287" s="1715"/>
      <c r="L33287" s="1715"/>
    </row>
    <row r="33288" spans="11:12" ht="15" customHeight="1">
      <c r="K33288" s="1715"/>
      <c r="L33288" s="1715"/>
    </row>
    <row r="33289" spans="11:12" ht="15" customHeight="1">
      <c r="K33289" s="1715"/>
      <c r="L33289" s="1715"/>
    </row>
    <row r="33290" spans="11:12" ht="15" customHeight="1">
      <c r="K33290" s="1715"/>
      <c r="L33290" s="1715"/>
    </row>
    <row r="33291" spans="11:12" ht="15" customHeight="1">
      <c r="K33291" s="1715"/>
      <c r="L33291" s="1715"/>
    </row>
    <row r="33292" spans="11:12" ht="15" customHeight="1">
      <c r="K33292" s="1715"/>
      <c r="L33292" s="1715"/>
    </row>
    <row r="33293" spans="11:12" ht="15" customHeight="1">
      <c r="K33293" s="1715"/>
      <c r="L33293" s="1715"/>
    </row>
    <row r="33294" spans="11:12" ht="15" customHeight="1">
      <c r="K33294" s="1715"/>
      <c r="L33294" s="1715"/>
    </row>
    <row r="33295" spans="11:12" ht="15" customHeight="1">
      <c r="K33295" s="1715"/>
      <c r="L33295" s="1715"/>
    </row>
    <row r="33296" spans="11:12" ht="15" customHeight="1">
      <c r="K33296" s="1715"/>
      <c r="L33296" s="1715"/>
    </row>
    <row r="33297" spans="11:12" ht="15" customHeight="1">
      <c r="K33297" s="1715"/>
      <c r="L33297" s="1715"/>
    </row>
    <row r="33298" spans="11:12" ht="15" customHeight="1">
      <c r="K33298" s="1715"/>
      <c r="L33298" s="1715"/>
    </row>
    <row r="33299" spans="11:12" ht="15" customHeight="1">
      <c r="K33299" s="1715"/>
      <c r="L33299" s="1715"/>
    </row>
    <row r="33300" spans="11:12" ht="15" customHeight="1">
      <c r="K33300" s="1715"/>
      <c r="L33300" s="1715"/>
    </row>
    <row r="33301" spans="11:12" ht="15" customHeight="1">
      <c r="K33301" s="1715"/>
      <c r="L33301" s="1715"/>
    </row>
    <row r="33302" spans="11:12" ht="15" customHeight="1">
      <c r="K33302" s="1715"/>
      <c r="L33302" s="1715"/>
    </row>
    <row r="33303" spans="11:12" ht="15" customHeight="1">
      <c r="K33303" s="1715"/>
      <c r="L33303" s="1715"/>
    </row>
    <row r="33304" spans="11:12" ht="15" customHeight="1">
      <c r="K33304" s="1715"/>
      <c r="L33304" s="1715"/>
    </row>
    <row r="33305" spans="11:12" ht="15" customHeight="1">
      <c r="K33305" s="1715"/>
      <c r="L33305" s="1715"/>
    </row>
    <row r="33306" spans="11:12" ht="15" customHeight="1">
      <c r="K33306" s="1715"/>
      <c r="L33306" s="1715"/>
    </row>
    <row r="33307" spans="11:12" ht="15" customHeight="1">
      <c r="K33307" s="1715"/>
      <c r="L33307" s="1715"/>
    </row>
    <row r="33308" spans="11:12" ht="15" customHeight="1">
      <c r="K33308" s="1715"/>
      <c r="L33308" s="1715"/>
    </row>
    <row r="33309" spans="11:12" ht="15" customHeight="1">
      <c r="K33309" s="1715"/>
      <c r="L33309" s="1715"/>
    </row>
    <row r="33310" spans="11:12" ht="15" customHeight="1">
      <c r="K33310" s="1715"/>
      <c r="L33310" s="1715"/>
    </row>
    <row r="33311" spans="11:12" ht="15" customHeight="1">
      <c r="K33311" s="1715"/>
      <c r="L33311" s="1715"/>
    </row>
    <row r="33312" spans="11:12" ht="15" customHeight="1">
      <c r="K33312" s="1715"/>
      <c r="L33312" s="1715"/>
    </row>
    <row r="33313" spans="11:12" ht="15" customHeight="1">
      <c r="K33313" s="1715"/>
      <c r="L33313" s="1715"/>
    </row>
    <row r="33314" spans="11:12" ht="15" customHeight="1">
      <c r="K33314" s="1715"/>
      <c r="L33314" s="1715"/>
    </row>
    <row r="33315" spans="11:12" ht="15" customHeight="1">
      <c r="K33315" s="1715"/>
      <c r="L33315" s="1715"/>
    </row>
    <row r="33316" spans="11:12" ht="15" customHeight="1">
      <c r="K33316" s="1715"/>
      <c r="L33316" s="1715"/>
    </row>
    <row r="33317" spans="11:12" ht="15" customHeight="1">
      <c r="K33317" s="1715"/>
      <c r="L33317" s="1715"/>
    </row>
    <row r="33318" spans="11:12" ht="15" customHeight="1">
      <c r="K33318" s="1715"/>
      <c r="L33318" s="1715"/>
    </row>
    <row r="33319" spans="11:12" ht="15" customHeight="1">
      <c r="K33319" s="1715"/>
      <c r="L33319" s="1715"/>
    </row>
    <row r="33320" spans="11:12" ht="15" customHeight="1">
      <c r="K33320" s="1715"/>
      <c r="L33320" s="1715"/>
    </row>
    <row r="33321" spans="11:12" ht="15" customHeight="1">
      <c r="K33321" s="1715"/>
      <c r="L33321" s="1715"/>
    </row>
    <row r="33322" spans="11:12" ht="15" customHeight="1">
      <c r="K33322" s="1715"/>
      <c r="L33322" s="1715"/>
    </row>
    <row r="33323" spans="11:12" ht="15" customHeight="1">
      <c r="K33323" s="1715"/>
      <c r="L33323" s="1715"/>
    </row>
    <row r="33324" spans="11:12" ht="15" customHeight="1">
      <c r="K33324" s="1715"/>
      <c r="L33324" s="1715"/>
    </row>
    <row r="33325" spans="11:12" ht="15" customHeight="1">
      <c r="K33325" s="1715"/>
      <c r="L33325" s="1715"/>
    </row>
    <row r="33326" spans="11:12" ht="15" customHeight="1">
      <c r="K33326" s="1715"/>
      <c r="L33326" s="1715"/>
    </row>
    <row r="33327" spans="11:12" ht="15" customHeight="1">
      <c r="K33327" s="1715"/>
      <c r="L33327" s="1715"/>
    </row>
    <row r="33328" spans="11:12" ht="15" customHeight="1">
      <c r="K33328" s="1715"/>
      <c r="L33328" s="1715"/>
    </row>
    <row r="33329" spans="11:12" ht="15" customHeight="1">
      <c r="K33329" s="1715"/>
      <c r="L33329" s="1715"/>
    </row>
    <row r="33330" spans="11:12" ht="15" customHeight="1">
      <c r="K33330" s="1715"/>
      <c r="L33330" s="1715"/>
    </row>
    <row r="33331" spans="11:12" ht="15" customHeight="1">
      <c r="K33331" s="1715"/>
      <c r="L33331" s="1715"/>
    </row>
    <row r="33332" spans="11:12" ht="15" customHeight="1">
      <c r="K33332" s="1715"/>
      <c r="L33332" s="1715"/>
    </row>
    <row r="33333" spans="11:12" ht="15" customHeight="1">
      <c r="K33333" s="1715"/>
      <c r="L33333" s="1715"/>
    </row>
    <row r="33334" spans="11:12" ht="15" customHeight="1">
      <c r="K33334" s="1715"/>
      <c r="L33334" s="1715"/>
    </row>
    <row r="33335" spans="11:12" ht="15" customHeight="1">
      <c r="K33335" s="1715"/>
      <c r="L33335" s="1715"/>
    </row>
    <row r="33336" spans="11:12" ht="15" customHeight="1">
      <c r="K33336" s="1715"/>
      <c r="L33336" s="1715"/>
    </row>
    <row r="33337" spans="11:12" ht="15" customHeight="1">
      <c r="K33337" s="1715"/>
      <c r="L33337" s="1715"/>
    </row>
    <row r="33338" spans="11:12" ht="15" customHeight="1">
      <c r="K33338" s="1715"/>
      <c r="L33338" s="1715"/>
    </row>
    <row r="33339" spans="11:12" ht="15" customHeight="1">
      <c r="K33339" s="1715"/>
      <c r="L33339" s="1715"/>
    </row>
    <row r="33340" spans="11:12" ht="15" customHeight="1">
      <c r="K33340" s="1715"/>
      <c r="L33340" s="1715"/>
    </row>
    <row r="33341" spans="11:12" ht="15" customHeight="1">
      <c r="K33341" s="1715"/>
      <c r="L33341" s="1715"/>
    </row>
    <row r="33342" spans="11:12" ht="15" customHeight="1">
      <c r="K33342" s="1715"/>
      <c r="L33342" s="1715"/>
    </row>
    <row r="33343" spans="11:12" ht="15" customHeight="1">
      <c r="K33343" s="1715"/>
      <c r="L33343" s="1715"/>
    </row>
    <row r="33344" spans="11:12" ht="15" customHeight="1">
      <c r="K33344" s="1715"/>
      <c r="L33344" s="1715"/>
    </row>
    <row r="33345" spans="11:12" ht="15" customHeight="1">
      <c r="K33345" s="1715"/>
      <c r="L33345" s="1715"/>
    </row>
    <row r="33346" spans="11:12" ht="15" customHeight="1">
      <c r="K33346" s="1715"/>
      <c r="L33346" s="1715"/>
    </row>
    <row r="33347" spans="11:12" ht="15" customHeight="1">
      <c r="K33347" s="1715"/>
      <c r="L33347" s="1715"/>
    </row>
    <row r="33348" spans="11:12" ht="15" customHeight="1">
      <c r="K33348" s="1715"/>
      <c r="L33348" s="1715"/>
    </row>
    <row r="33349" spans="11:12" ht="15" customHeight="1">
      <c r="K33349" s="1715"/>
      <c r="L33349" s="1715"/>
    </row>
    <row r="33350" spans="11:12" ht="15" customHeight="1">
      <c r="K33350" s="1715"/>
      <c r="L33350" s="1715"/>
    </row>
    <row r="33351" spans="11:12" ht="15" customHeight="1">
      <c r="K33351" s="1715"/>
      <c r="L33351" s="1715"/>
    </row>
    <row r="33352" spans="11:12" ht="15" customHeight="1">
      <c r="K33352" s="1715"/>
      <c r="L33352" s="1715"/>
    </row>
    <row r="33353" spans="11:12" ht="15" customHeight="1">
      <c r="K33353" s="1715"/>
      <c r="L33353" s="1715"/>
    </row>
    <row r="33354" spans="11:12" ht="15" customHeight="1">
      <c r="K33354" s="1715"/>
      <c r="L33354" s="1715"/>
    </row>
    <row r="33355" spans="11:12" ht="15" customHeight="1">
      <c r="K33355" s="1715"/>
      <c r="L33355" s="1715"/>
    </row>
    <row r="33356" spans="11:12" ht="15" customHeight="1">
      <c r="K33356" s="1715"/>
      <c r="L33356" s="1715"/>
    </row>
    <row r="33357" spans="11:12" ht="15" customHeight="1">
      <c r="K33357" s="1715"/>
      <c r="L33357" s="1715"/>
    </row>
    <row r="33358" spans="11:12" ht="15" customHeight="1">
      <c r="K33358" s="1715"/>
      <c r="L33358" s="1715"/>
    </row>
    <row r="33359" spans="11:12" ht="15" customHeight="1">
      <c r="K33359" s="1715"/>
      <c r="L33359" s="1715"/>
    </row>
    <row r="33360" spans="11:12" ht="15" customHeight="1">
      <c r="K33360" s="1715"/>
      <c r="L33360" s="1715"/>
    </row>
    <row r="33361" spans="11:12" ht="15" customHeight="1">
      <c r="K33361" s="1715"/>
      <c r="L33361" s="1715"/>
    </row>
    <row r="33362" spans="11:12" ht="15" customHeight="1">
      <c r="K33362" s="1715"/>
      <c r="L33362" s="1715"/>
    </row>
    <row r="33363" spans="11:12" ht="15" customHeight="1">
      <c r="K33363" s="1715"/>
      <c r="L33363" s="1715"/>
    </row>
    <row r="33364" spans="11:12" ht="15" customHeight="1">
      <c r="K33364" s="1715"/>
      <c r="L33364" s="1715"/>
    </row>
    <row r="33365" spans="11:12" ht="15" customHeight="1">
      <c r="K33365" s="1715"/>
      <c r="L33365" s="1715"/>
    </row>
    <row r="33366" spans="11:12" ht="15" customHeight="1">
      <c r="K33366" s="1715"/>
      <c r="L33366" s="1715"/>
    </row>
    <row r="33367" spans="11:12" ht="15" customHeight="1">
      <c r="K33367" s="1715"/>
      <c r="L33367" s="1715"/>
    </row>
    <row r="33368" spans="11:12" ht="15" customHeight="1">
      <c r="K33368" s="1715"/>
      <c r="L33368" s="1715"/>
    </row>
    <row r="33369" spans="11:12" ht="15" customHeight="1">
      <c r="K33369" s="1715"/>
      <c r="L33369" s="1715"/>
    </row>
    <row r="33370" spans="11:12" ht="15" customHeight="1">
      <c r="K33370" s="1715"/>
      <c r="L33370" s="1715"/>
    </row>
    <row r="33371" spans="11:12" ht="15" customHeight="1">
      <c r="K33371" s="1715"/>
      <c r="L33371" s="1715"/>
    </row>
    <row r="33372" spans="11:12" ht="15" customHeight="1">
      <c r="K33372" s="1715"/>
      <c r="L33372" s="1715"/>
    </row>
    <row r="33373" spans="11:12" ht="15" customHeight="1">
      <c r="K33373" s="1715"/>
      <c r="L33373" s="1715"/>
    </row>
    <row r="33374" spans="11:12" ht="15" customHeight="1">
      <c r="K33374" s="1715"/>
      <c r="L33374" s="1715"/>
    </row>
    <row r="33375" spans="11:12" ht="15" customHeight="1">
      <c r="K33375" s="1715"/>
      <c r="L33375" s="1715"/>
    </row>
    <row r="33376" spans="11:12" ht="15" customHeight="1">
      <c r="K33376" s="1715"/>
      <c r="L33376" s="1715"/>
    </row>
    <row r="33377" spans="11:12" ht="15" customHeight="1">
      <c r="K33377" s="1715"/>
      <c r="L33377" s="1715"/>
    </row>
    <row r="33378" spans="11:12" ht="15" customHeight="1">
      <c r="K33378" s="1715"/>
      <c r="L33378" s="1715"/>
    </row>
    <row r="33379" spans="11:12" ht="15" customHeight="1">
      <c r="K33379" s="1715"/>
      <c r="L33379" s="1715"/>
    </row>
    <row r="33380" spans="11:12" ht="15" customHeight="1">
      <c r="K33380" s="1715"/>
      <c r="L33380" s="1715"/>
    </row>
    <row r="33381" spans="11:12" ht="15" customHeight="1">
      <c r="K33381" s="1715"/>
      <c r="L33381" s="1715"/>
    </row>
    <row r="33382" spans="11:12" ht="15" customHeight="1">
      <c r="K33382" s="1715"/>
      <c r="L33382" s="1715"/>
    </row>
    <row r="33383" spans="11:12" ht="15" customHeight="1">
      <c r="K33383" s="1715"/>
      <c r="L33383" s="1715"/>
    </row>
    <row r="33384" spans="11:12" ht="15" customHeight="1">
      <c r="K33384" s="1715"/>
      <c r="L33384" s="1715"/>
    </row>
    <row r="33385" spans="11:12" ht="15" customHeight="1">
      <c r="K33385" s="1715"/>
      <c r="L33385" s="1715"/>
    </row>
    <row r="33386" spans="11:12" ht="15" customHeight="1">
      <c r="K33386" s="1715"/>
      <c r="L33386" s="1715"/>
    </row>
    <row r="33387" spans="11:12" ht="15" customHeight="1">
      <c r="K33387" s="1715"/>
      <c r="L33387" s="1715"/>
    </row>
    <row r="33388" spans="11:12" ht="15" customHeight="1">
      <c r="K33388" s="1715"/>
      <c r="L33388" s="1715"/>
    </row>
    <row r="33389" spans="11:12" ht="15" customHeight="1">
      <c r="K33389" s="1715"/>
      <c r="L33389" s="1715"/>
    </row>
    <row r="33390" spans="11:12" ht="15" customHeight="1">
      <c r="K33390" s="1715"/>
      <c r="L33390" s="1715"/>
    </row>
    <row r="33391" spans="11:12" ht="15" customHeight="1">
      <c r="K33391" s="1715"/>
      <c r="L33391" s="1715"/>
    </row>
    <row r="33392" spans="11:12" ht="15" customHeight="1">
      <c r="K33392" s="1715"/>
      <c r="L33392" s="1715"/>
    </row>
    <row r="33393" spans="11:12" ht="15" customHeight="1">
      <c r="K33393" s="1715"/>
      <c r="L33393" s="1715"/>
    </row>
    <row r="33394" spans="11:12" ht="15" customHeight="1">
      <c r="K33394" s="1715"/>
      <c r="L33394" s="1715"/>
    </row>
    <row r="33395" spans="11:12" ht="15" customHeight="1">
      <c r="K33395" s="1715"/>
      <c r="L33395" s="1715"/>
    </row>
    <row r="33396" spans="11:12" ht="15" customHeight="1">
      <c r="K33396" s="1715"/>
      <c r="L33396" s="1715"/>
    </row>
    <row r="33397" spans="11:12" ht="15" customHeight="1">
      <c r="K33397" s="1715"/>
      <c r="L33397" s="1715"/>
    </row>
    <row r="33398" spans="11:12" ht="15" customHeight="1">
      <c r="K33398" s="1715"/>
      <c r="L33398" s="1715"/>
    </row>
    <row r="33399" spans="11:12" ht="15" customHeight="1">
      <c r="K33399" s="1715"/>
      <c r="L33399" s="1715"/>
    </row>
    <row r="33400" spans="11:12" ht="15" customHeight="1">
      <c r="K33400" s="1715"/>
      <c r="L33400" s="1715"/>
    </row>
    <row r="33401" spans="11:12" ht="15" customHeight="1">
      <c r="K33401" s="1715"/>
      <c r="L33401" s="1715"/>
    </row>
    <row r="33402" spans="11:12" ht="15" customHeight="1">
      <c r="K33402" s="1715"/>
      <c r="L33402" s="1715"/>
    </row>
    <row r="33403" spans="11:12" ht="15" customHeight="1">
      <c r="K33403" s="1715"/>
      <c r="L33403" s="1715"/>
    </row>
    <row r="33404" spans="11:12" ht="15" customHeight="1">
      <c r="K33404" s="1715"/>
      <c r="L33404" s="1715"/>
    </row>
    <row r="33405" spans="11:12" ht="15" customHeight="1">
      <c r="K33405" s="1715"/>
      <c r="L33405" s="1715"/>
    </row>
    <row r="33406" spans="11:12" ht="15" customHeight="1">
      <c r="K33406" s="1715"/>
      <c r="L33406" s="1715"/>
    </row>
    <row r="33407" spans="11:12" ht="15" customHeight="1">
      <c r="K33407" s="1715"/>
      <c r="L33407" s="1715"/>
    </row>
    <row r="33408" spans="11:12" ht="15" customHeight="1">
      <c r="K33408" s="1715"/>
      <c r="L33408" s="1715"/>
    </row>
    <row r="33409" spans="11:12" ht="15" customHeight="1">
      <c r="K33409" s="1715"/>
      <c r="L33409" s="1715"/>
    </row>
    <row r="33410" spans="11:12" ht="15" customHeight="1">
      <c r="K33410" s="1715"/>
      <c r="L33410" s="1715"/>
    </row>
    <row r="33411" spans="11:12" ht="15" customHeight="1">
      <c r="K33411" s="1715"/>
      <c r="L33411" s="1715"/>
    </row>
    <row r="33412" spans="11:12" ht="15" customHeight="1">
      <c r="K33412" s="1715"/>
      <c r="L33412" s="1715"/>
    </row>
    <row r="33413" spans="11:12" ht="15" customHeight="1">
      <c r="K33413" s="1715"/>
      <c r="L33413" s="1715"/>
    </row>
    <row r="33414" spans="11:12" ht="15" customHeight="1">
      <c r="K33414" s="1715"/>
      <c r="L33414" s="1715"/>
    </row>
    <row r="33415" spans="11:12" ht="15" customHeight="1">
      <c r="K33415" s="1715"/>
      <c r="L33415" s="1715"/>
    </row>
    <row r="33416" spans="11:12" ht="15" customHeight="1">
      <c r="K33416" s="1715"/>
      <c r="L33416" s="1715"/>
    </row>
    <row r="33417" spans="11:12" ht="15" customHeight="1">
      <c r="K33417" s="1715"/>
      <c r="L33417" s="1715"/>
    </row>
    <row r="33418" spans="11:12" ht="15" customHeight="1">
      <c r="K33418" s="1715"/>
      <c r="L33418" s="1715"/>
    </row>
    <row r="33419" spans="11:12" ht="15" customHeight="1">
      <c r="K33419" s="1715"/>
      <c r="L33419" s="1715"/>
    </row>
    <row r="33420" spans="11:12" ht="15" customHeight="1">
      <c r="K33420" s="1715"/>
      <c r="L33420" s="1715"/>
    </row>
    <row r="33421" spans="11:12" ht="15" customHeight="1">
      <c r="K33421" s="1715"/>
      <c r="L33421" s="1715"/>
    </row>
    <row r="33422" spans="11:12" ht="15" customHeight="1">
      <c r="K33422" s="1715"/>
      <c r="L33422" s="1715"/>
    </row>
    <row r="33423" spans="11:12" ht="15" customHeight="1">
      <c r="K33423" s="1715"/>
      <c r="L33423" s="1715"/>
    </row>
    <row r="33424" spans="11:12" ht="15" customHeight="1">
      <c r="K33424" s="1715"/>
      <c r="L33424" s="1715"/>
    </row>
    <row r="33425" spans="11:12" ht="15" customHeight="1">
      <c r="K33425" s="1715"/>
      <c r="L33425" s="1715"/>
    </row>
    <row r="33426" spans="11:12" ht="15" customHeight="1">
      <c r="K33426" s="1715"/>
      <c r="L33426" s="1715"/>
    </row>
    <row r="33427" spans="11:12" ht="15" customHeight="1">
      <c r="K33427" s="1715"/>
      <c r="L33427" s="1715"/>
    </row>
    <row r="33428" spans="11:12" ht="15" customHeight="1">
      <c r="K33428" s="1715"/>
      <c r="L33428" s="1715"/>
    </row>
    <row r="33429" spans="11:12" ht="15" customHeight="1">
      <c r="K33429" s="1715"/>
      <c r="L33429" s="1715"/>
    </row>
    <row r="33430" spans="11:12" ht="15" customHeight="1">
      <c r="K33430" s="1715"/>
      <c r="L33430" s="1715"/>
    </row>
    <row r="33431" spans="11:12" ht="15" customHeight="1">
      <c r="K33431" s="1715"/>
      <c r="L33431" s="1715"/>
    </row>
    <row r="33432" spans="11:12" ht="15" customHeight="1">
      <c r="K33432" s="1715"/>
      <c r="L33432" s="1715"/>
    </row>
    <row r="33433" spans="11:12" ht="15" customHeight="1">
      <c r="K33433" s="1715"/>
      <c r="L33433" s="1715"/>
    </row>
    <row r="33434" spans="11:12" ht="15" customHeight="1">
      <c r="K33434" s="1715"/>
      <c r="L33434" s="1715"/>
    </row>
    <row r="33435" spans="11:12" ht="15" customHeight="1">
      <c r="K33435" s="1715"/>
      <c r="L33435" s="1715"/>
    </row>
    <row r="33436" spans="11:12" ht="15" customHeight="1">
      <c r="K33436" s="1715"/>
      <c r="L33436" s="1715"/>
    </row>
    <row r="33437" spans="11:12" ht="15" customHeight="1">
      <c r="K33437" s="1715"/>
      <c r="L33437" s="1715"/>
    </row>
    <row r="33438" spans="11:12" ht="15" customHeight="1">
      <c r="K33438" s="1715"/>
      <c r="L33438" s="1715"/>
    </row>
    <row r="33439" spans="11:12" ht="15" customHeight="1">
      <c r="K33439" s="1715"/>
      <c r="L33439" s="1715"/>
    </row>
    <row r="33440" spans="11:12" ht="15" customHeight="1">
      <c r="K33440" s="1715"/>
      <c r="L33440" s="1715"/>
    </row>
    <row r="33441" spans="11:12" ht="15" customHeight="1">
      <c r="K33441" s="1715"/>
      <c r="L33441" s="1715"/>
    </row>
    <row r="33442" spans="11:12" ht="15" customHeight="1">
      <c r="K33442" s="1715"/>
      <c r="L33442" s="1715"/>
    </row>
    <row r="33443" spans="11:12" ht="15" customHeight="1">
      <c r="K33443" s="1715"/>
      <c r="L33443" s="1715"/>
    </row>
    <row r="33444" spans="11:12" ht="15" customHeight="1">
      <c r="K33444" s="1715"/>
      <c r="L33444" s="1715"/>
    </row>
    <row r="33445" spans="11:12" ht="15" customHeight="1">
      <c r="K33445" s="1715"/>
      <c r="L33445" s="1715"/>
    </row>
    <row r="33446" spans="11:12" ht="15" customHeight="1">
      <c r="K33446" s="1715"/>
      <c r="L33446" s="1715"/>
    </row>
    <row r="33447" spans="11:12" ht="15" customHeight="1">
      <c r="K33447" s="1715"/>
      <c r="L33447" s="1715"/>
    </row>
    <row r="33448" spans="11:12" ht="15" customHeight="1">
      <c r="K33448" s="1715"/>
      <c r="L33448" s="1715"/>
    </row>
    <row r="33449" spans="11:12" ht="15" customHeight="1">
      <c r="K33449" s="1715"/>
      <c r="L33449" s="1715"/>
    </row>
    <row r="33450" spans="11:12" ht="15" customHeight="1">
      <c r="K33450" s="1715"/>
      <c r="L33450" s="1715"/>
    </row>
    <row r="33451" spans="11:12" ht="15" customHeight="1">
      <c r="K33451" s="1715"/>
      <c r="L33451" s="1715"/>
    </row>
    <row r="33452" spans="11:12" ht="15" customHeight="1">
      <c r="K33452" s="1715"/>
      <c r="L33452" s="1715"/>
    </row>
    <row r="33453" spans="11:12" ht="15" customHeight="1">
      <c r="K33453" s="1715"/>
      <c r="L33453" s="1715"/>
    </row>
    <row r="33454" spans="11:12" ht="15" customHeight="1">
      <c r="K33454" s="1715"/>
      <c r="L33454" s="1715"/>
    </row>
    <row r="33455" spans="11:12" ht="15" customHeight="1">
      <c r="K33455" s="1715"/>
      <c r="L33455" s="1715"/>
    </row>
    <row r="33456" spans="11:12" ht="15" customHeight="1">
      <c r="K33456" s="1715"/>
      <c r="L33456" s="1715"/>
    </row>
    <row r="33457" spans="11:12" ht="15" customHeight="1">
      <c r="K33457" s="1715"/>
      <c r="L33457" s="1715"/>
    </row>
    <row r="33458" spans="11:12" ht="15" customHeight="1">
      <c r="K33458" s="1715"/>
      <c r="L33458" s="1715"/>
    </row>
    <row r="33459" spans="11:12" ht="15" customHeight="1">
      <c r="K33459" s="1715"/>
      <c r="L33459" s="1715"/>
    </row>
    <row r="33460" spans="11:12" ht="15" customHeight="1">
      <c r="K33460" s="1715"/>
      <c r="L33460" s="1715"/>
    </row>
    <row r="33461" spans="11:12" ht="15" customHeight="1">
      <c r="K33461" s="1715"/>
      <c r="L33461" s="1715"/>
    </row>
    <row r="33462" spans="11:12" ht="15" customHeight="1">
      <c r="K33462" s="1715"/>
      <c r="L33462" s="1715"/>
    </row>
    <row r="33463" spans="11:12" ht="15" customHeight="1">
      <c r="K33463" s="1715"/>
      <c r="L33463" s="1715"/>
    </row>
    <row r="33464" spans="11:12" ht="15" customHeight="1">
      <c r="K33464" s="1715"/>
      <c r="L33464" s="1715"/>
    </row>
    <row r="33465" spans="11:12" ht="15" customHeight="1">
      <c r="K33465" s="1715"/>
      <c r="L33465" s="1715"/>
    </row>
    <row r="33466" spans="11:12" ht="15" customHeight="1">
      <c r="K33466" s="1715"/>
      <c r="L33466" s="1715"/>
    </row>
    <row r="33467" spans="11:12" ht="15" customHeight="1">
      <c r="K33467" s="1715"/>
      <c r="L33467" s="1715"/>
    </row>
    <row r="33468" spans="11:12" ht="15" customHeight="1">
      <c r="K33468" s="1715"/>
      <c r="L33468" s="1715"/>
    </row>
    <row r="33469" spans="11:12" ht="15" customHeight="1">
      <c r="K33469" s="1715"/>
      <c r="L33469" s="1715"/>
    </row>
    <row r="33470" spans="11:12" ht="15" customHeight="1">
      <c r="K33470" s="1715"/>
      <c r="L33470" s="1715"/>
    </row>
    <row r="33471" spans="11:12" ht="15" customHeight="1">
      <c r="K33471" s="1715"/>
      <c r="L33471" s="1715"/>
    </row>
    <row r="33472" spans="11:12" ht="15" customHeight="1">
      <c r="K33472" s="1715"/>
      <c r="L33472" s="1715"/>
    </row>
    <row r="33473" spans="11:12" ht="15" customHeight="1">
      <c r="K33473" s="1715"/>
      <c r="L33473" s="1715"/>
    </row>
    <row r="33474" spans="11:12" ht="15" customHeight="1">
      <c r="K33474" s="1715"/>
      <c r="L33474" s="1715"/>
    </row>
    <row r="33475" spans="11:12" ht="15" customHeight="1">
      <c r="K33475" s="1715"/>
      <c r="L33475" s="1715"/>
    </row>
    <row r="33476" spans="11:12" ht="15" customHeight="1">
      <c r="K33476" s="1715"/>
      <c r="L33476" s="1715"/>
    </row>
    <row r="33477" spans="11:12" ht="15" customHeight="1">
      <c r="K33477" s="1715"/>
      <c r="L33477" s="1715"/>
    </row>
    <row r="33478" spans="11:12" ht="15" customHeight="1">
      <c r="K33478" s="1715"/>
      <c r="L33478" s="1715"/>
    </row>
    <row r="33479" spans="11:12" ht="15" customHeight="1">
      <c r="K33479" s="1715"/>
      <c r="L33479" s="1715"/>
    </row>
    <row r="33480" spans="11:12" ht="15" customHeight="1">
      <c r="K33480" s="1715"/>
      <c r="L33480" s="1715"/>
    </row>
    <row r="33481" spans="11:12" ht="15" customHeight="1">
      <c r="K33481" s="1715"/>
      <c r="L33481" s="1715"/>
    </row>
    <row r="33482" spans="11:12" ht="15" customHeight="1">
      <c r="K33482" s="1715"/>
      <c r="L33482" s="1715"/>
    </row>
    <row r="33483" spans="11:12" ht="15" customHeight="1">
      <c r="K33483" s="1715"/>
      <c r="L33483" s="1715"/>
    </row>
    <row r="33484" spans="11:12" ht="15" customHeight="1">
      <c r="K33484" s="1715"/>
      <c r="L33484" s="1715"/>
    </row>
    <row r="33485" spans="11:12" ht="15" customHeight="1">
      <c r="K33485" s="1715"/>
      <c r="L33485" s="1715"/>
    </row>
    <row r="33486" spans="11:12" ht="15" customHeight="1">
      <c r="K33486" s="1715"/>
      <c r="L33486" s="1715"/>
    </row>
    <row r="33487" spans="11:12" ht="15" customHeight="1">
      <c r="K33487" s="1715"/>
      <c r="L33487" s="1715"/>
    </row>
    <row r="33488" spans="11:12" ht="15" customHeight="1">
      <c r="K33488" s="1715"/>
      <c r="L33488" s="1715"/>
    </row>
    <row r="33489" spans="11:12" ht="15" customHeight="1">
      <c r="K33489" s="1715"/>
      <c r="L33489" s="1715"/>
    </row>
    <row r="33490" spans="11:12" ht="15" customHeight="1">
      <c r="K33490" s="1715"/>
      <c r="L33490" s="1715"/>
    </row>
    <row r="33491" spans="11:12" ht="15" customHeight="1">
      <c r="K33491" s="1715"/>
      <c r="L33491" s="1715"/>
    </row>
    <row r="33492" spans="11:12" ht="15" customHeight="1">
      <c r="K33492" s="1715"/>
      <c r="L33492" s="1715"/>
    </row>
    <row r="33493" spans="11:12" ht="15" customHeight="1">
      <c r="K33493" s="1715"/>
      <c r="L33493" s="1715"/>
    </row>
    <row r="33494" spans="11:12" ht="15" customHeight="1">
      <c r="K33494" s="1715"/>
      <c r="L33494" s="1715"/>
    </row>
    <row r="33495" spans="11:12" ht="15" customHeight="1">
      <c r="K33495" s="1715"/>
      <c r="L33495" s="1715"/>
    </row>
    <row r="33496" spans="11:12" ht="15" customHeight="1">
      <c r="K33496" s="1715"/>
      <c r="L33496" s="1715"/>
    </row>
    <row r="33497" spans="11:12" ht="15" customHeight="1">
      <c r="K33497" s="1715"/>
      <c r="L33497" s="1715"/>
    </row>
    <row r="33498" spans="11:12" ht="15" customHeight="1">
      <c r="K33498" s="1715"/>
      <c r="L33498" s="1715"/>
    </row>
    <row r="33499" spans="11:12" ht="15" customHeight="1">
      <c r="K33499" s="1715"/>
      <c r="L33499" s="1715"/>
    </row>
    <row r="33500" spans="11:12" ht="15" customHeight="1">
      <c r="K33500" s="1715"/>
      <c r="L33500" s="1715"/>
    </row>
    <row r="33501" spans="11:12" ht="15" customHeight="1">
      <c r="K33501" s="1715"/>
      <c r="L33501" s="1715"/>
    </row>
    <row r="33502" spans="11:12" ht="15" customHeight="1">
      <c r="K33502" s="1715"/>
      <c r="L33502" s="1715"/>
    </row>
    <row r="33503" spans="11:12" ht="15" customHeight="1">
      <c r="K33503" s="1715"/>
      <c r="L33503" s="1715"/>
    </row>
    <row r="33504" spans="11:12" ht="15" customHeight="1">
      <c r="K33504" s="1715"/>
      <c r="L33504" s="1715"/>
    </row>
    <row r="33505" spans="11:12" ht="15" customHeight="1">
      <c r="K33505" s="1715"/>
      <c r="L33505" s="1715"/>
    </row>
    <row r="33506" spans="11:12" ht="15" customHeight="1">
      <c r="K33506" s="1715"/>
      <c r="L33506" s="1715"/>
    </row>
    <row r="33507" spans="11:12" ht="15" customHeight="1">
      <c r="K33507" s="1715"/>
      <c r="L33507" s="1715"/>
    </row>
    <row r="33508" spans="11:12" ht="15" customHeight="1">
      <c r="K33508" s="1715"/>
      <c r="L33508" s="1715"/>
    </row>
    <row r="33509" spans="11:12" ht="15" customHeight="1">
      <c r="K33509" s="1715"/>
      <c r="L33509" s="1715"/>
    </row>
    <row r="33510" spans="11:12" ht="15" customHeight="1">
      <c r="K33510" s="1715"/>
      <c r="L33510" s="1715"/>
    </row>
    <row r="33511" spans="11:12" ht="15" customHeight="1">
      <c r="K33511" s="1715"/>
      <c r="L33511" s="1715"/>
    </row>
    <row r="33512" spans="11:12" ht="15" customHeight="1">
      <c r="K33512" s="1715"/>
      <c r="L33512" s="1715"/>
    </row>
    <row r="33513" spans="11:12" ht="15" customHeight="1">
      <c r="K33513" s="1715"/>
      <c r="L33513" s="1715"/>
    </row>
    <row r="33514" spans="11:12" ht="15" customHeight="1">
      <c r="K33514" s="1715"/>
      <c r="L33514" s="1715"/>
    </row>
    <row r="33515" spans="11:12" ht="15" customHeight="1">
      <c r="K33515" s="1715"/>
      <c r="L33515" s="1715"/>
    </row>
    <row r="33516" spans="11:12" ht="15" customHeight="1">
      <c r="K33516" s="1715"/>
      <c r="L33516" s="1715"/>
    </row>
    <row r="33517" spans="11:12" ht="15" customHeight="1">
      <c r="K33517" s="1715"/>
      <c r="L33517" s="1715"/>
    </row>
    <row r="33518" spans="11:12" ht="15" customHeight="1">
      <c r="K33518" s="1715"/>
      <c r="L33518" s="1715"/>
    </row>
    <row r="33519" spans="11:12" ht="15" customHeight="1">
      <c r="K33519" s="1715"/>
      <c r="L33519" s="1715"/>
    </row>
    <row r="33520" spans="11:12" ht="15" customHeight="1">
      <c r="K33520" s="1715"/>
      <c r="L33520" s="1715"/>
    </row>
    <row r="33521" spans="11:12" ht="15" customHeight="1">
      <c r="K33521" s="1715"/>
      <c r="L33521" s="1715"/>
    </row>
    <row r="33522" spans="11:12" ht="15" customHeight="1">
      <c r="K33522" s="1715"/>
      <c r="L33522" s="1715"/>
    </row>
    <row r="33523" spans="11:12" ht="15" customHeight="1">
      <c r="K33523" s="1715"/>
      <c r="L33523" s="1715"/>
    </row>
    <row r="33524" spans="11:12" ht="15" customHeight="1">
      <c r="K33524" s="1715"/>
      <c r="L33524" s="1715"/>
    </row>
    <row r="33525" spans="11:12" ht="15" customHeight="1">
      <c r="K33525" s="1715"/>
      <c r="L33525" s="1715"/>
    </row>
    <row r="33526" spans="11:12" ht="15" customHeight="1">
      <c r="K33526" s="1715"/>
      <c r="L33526" s="1715"/>
    </row>
    <row r="33527" spans="11:12" ht="15" customHeight="1">
      <c r="K33527" s="1715"/>
      <c r="L33527" s="1715"/>
    </row>
    <row r="33528" spans="11:12" ht="15" customHeight="1">
      <c r="K33528" s="1715"/>
      <c r="L33528" s="1715"/>
    </row>
    <row r="33529" spans="11:12" ht="15" customHeight="1">
      <c r="K33529" s="1715"/>
      <c r="L33529" s="1715"/>
    </row>
    <row r="33530" spans="11:12" ht="15" customHeight="1">
      <c r="K33530" s="1715"/>
      <c r="L33530" s="1715"/>
    </row>
    <row r="33531" spans="11:12" ht="15" customHeight="1">
      <c r="K33531" s="1715"/>
      <c r="L33531" s="1715"/>
    </row>
    <row r="33532" spans="11:12" ht="15" customHeight="1">
      <c r="K33532" s="1715"/>
      <c r="L33532" s="1715"/>
    </row>
    <row r="33533" spans="11:12" ht="15" customHeight="1">
      <c r="K33533" s="1715"/>
      <c r="L33533" s="1715"/>
    </row>
    <row r="33534" spans="11:12" ht="15" customHeight="1">
      <c r="K33534" s="1715"/>
      <c r="L33534" s="1715"/>
    </row>
    <row r="33535" spans="11:12" ht="15" customHeight="1">
      <c r="K33535" s="1715"/>
      <c r="L33535" s="1715"/>
    </row>
    <row r="33536" spans="11:12" ht="15" customHeight="1">
      <c r="K33536" s="1715"/>
      <c r="L33536" s="1715"/>
    </row>
    <row r="33537" spans="11:12" ht="15" customHeight="1">
      <c r="K33537" s="1715"/>
      <c r="L33537" s="1715"/>
    </row>
    <row r="33538" spans="11:12" ht="15" customHeight="1">
      <c r="K33538" s="1715"/>
      <c r="L33538" s="1715"/>
    </row>
    <row r="33539" spans="11:12" ht="15" customHeight="1">
      <c r="K33539" s="1715"/>
      <c r="L33539" s="1715"/>
    </row>
    <row r="33540" spans="11:12" ht="15" customHeight="1">
      <c r="K33540" s="1715"/>
      <c r="L33540" s="1715"/>
    </row>
    <row r="33541" spans="11:12" ht="15" customHeight="1">
      <c r="K33541" s="1715"/>
      <c r="L33541" s="1715"/>
    </row>
    <row r="33542" spans="11:12" ht="15" customHeight="1">
      <c r="K33542" s="1715"/>
      <c r="L33542" s="1715"/>
    </row>
    <row r="33543" spans="11:12" ht="15" customHeight="1">
      <c r="K33543" s="1715"/>
      <c r="L33543" s="1715"/>
    </row>
    <row r="33544" spans="11:12" ht="15" customHeight="1">
      <c r="K33544" s="1715"/>
      <c r="L33544" s="1715"/>
    </row>
    <row r="33545" spans="11:12" ht="15" customHeight="1">
      <c r="K33545" s="1715"/>
      <c r="L33545" s="1715"/>
    </row>
    <row r="33546" spans="11:12" ht="15" customHeight="1">
      <c r="K33546" s="1715"/>
      <c r="L33546" s="1715"/>
    </row>
    <row r="33547" spans="11:12" ht="15" customHeight="1">
      <c r="K33547" s="1715"/>
      <c r="L33547" s="1715"/>
    </row>
    <row r="33548" spans="11:12" ht="15" customHeight="1">
      <c r="K33548" s="1715"/>
      <c r="L33548" s="1715"/>
    </row>
    <row r="33549" spans="11:12" ht="15" customHeight="1">
      <c r="K33549" s="1715"/>
      <c r="L33549" s="1715"/>
    </row>
    <row r="33550" spans="11:12" ht="15" customHeight="1">
      <c r="K33550" s="1715"/>
      <c r="L33550" s="1715"/>
    </row>
    <row r="33551" spans="11:12" ht="15" customHeight="1">
      <c r="K33551" s="1715"/>
      <c r="L33551" s="1715"/>
    </row>
    <row r="33552" spans="11:12" ht="15" customHeight="1">
      <c r="K33552" s="1715"/>
      <c r="L33552" s="1715"/>
    </row>
    <row r="33553" spans="11:12" ht="15" customHeight="1">
      <c r="K33553" s="1715"/>
      <c r="L33553" s="1715"/>
    </row>
    <row r="33554" spans="11:12" ht="15" customHeight="1">
      <c r="K33554" s="1715"/>
      <c r="L33554" s="1715"/>
    </row>
    <row r="33555" spans="11:12" ht="15" customHeight="1">
      <c r="K33555" s="1715"/>
      <c r="L33555" s="1715"/>
    </row>
    <row r="33556" spans="11:12" ht="15" customHeight="1">
      <c r="K33556" s="1715"/>
      <c r="L33556" s="1715"/>
    </row>
    <row r="33557" spans="11:12" ht="15" customHeight="1">
      <c r="K33557" s="1715"/>
      <c r="L33557" s="1715"/>
    </row>
    <row r="33558" spans="11:12" ht="15" customHeight="1">
      <c r="K33558" s="1715"/>
      <c r="L33558" s="1715"/>
    </row>
    <row r="33559" spans="11:12" ht="15" customHeight="1">
      <c r="K33559" s="1715"/>
      <c r="L33559" s="1715"/>
    </row>
    <row r="33560" spans="11:12" ht="15" customHeight="1">
      <c r="K33560" s="1715"/>
      <c r="L33560" s="1715"/>
    </row>
    <row r="33561" spans="11:12" ht="15" customHeight="1">
      <c r="K33561" s="1715"/>
      <c r="L33561" s="1715"/>
    </row>
    <row r="33562" spans="11:12" ht="15" customHeight="1">
      <c r="K33562" s="1715"/>
      <c r="L33562" s="1715"/>
    </row>
    <row r="33563" spans="11:12" ht="15" customHeight="1">
      <c r="K33563" s="1715"/>
      <c r="L33563" s="1715"/>
    </row>
    <row r="33564" spans="11:12" ht="15" customHeight="1">
      <c r="K33564" s="1715"/>
      <c r="L33564" s="1715"/>
    </row>
    <row r="33565" spans="11:12" ht="15" customHeight="1">
      <c r="K33565" s="1715"/>
      <c r="L33565" s="1715"/>
    </row>
    <row r="33566" spans="11:12" ht="15" customHeight="1">
      <c r="K33566" s="1715"/>
      <c r="L33566" s="1715"/>
    </row>
    <row r="33567" spans="11:12" ht="15" customHeight="1">
      <c r="K33567" s="1715"/>
      <c r="L33567" s="1715"/>
    </row>
    <row r="33568" spans="11:12" ht="15" customHeight="1">
      <c r="K33568" s="1715"/>
      <c r="L33568" s="1715"/>
    </row>
    <row r="33569" spans="11:12" ht="15" customHeight="1">
      <c r="K33569" s="1715"/>
      <c r="L33569" s="1715"/>
    </row>
    <row r="33570" spans="11:12" ht="15" customHeight="1">
      <c r="K33570" s="1715"/>
      <c r="L33570" s="1715"/>
    </row>
    <row r="33571" spans="11:12" ht="15" customHeight="1">
      <c r="K33571" s="1715"/>
      <c r="L33571" s="1715"/>
    </row>
    <row r="33572" spans="11:12" ht="15" customHeight="1">
      <c r="K33572" s="1715"/>
      <c r="L33572" s="1715"/>
    </row>
    <row r="33573" spans="11:12" ht="15" customHeight="1">
      <c r="K33573" s="1715"/>
      <c r="L33573" s="1715"/>
    </row>
    <row r="33574" spans="11:12" ht="15" customHeight="1">
      <c r="K33574" s="1715"/>
      <c r="L33574" s="1715"/>
    </row>
    <row r="33575" spans="11:12" ht="15" customHeight="1">
      <c r="K33575" s="1715"/>
      <c r="L33575" s="1715"/>
    </row>
    <row r="33576" spans="11:12" ht="15" customHeight="1">
      <c r="K33576" s="1715"/>
      <c r="L33576" s="1715"/>
    </row>
    <row r="33577" spans="11:12" ht="15" customHeight="1">
      <c r="K33577" s="1715"/>
      <c r="L33577" s="1715"/>
    </row>
    <row r="33578" spans="11:12" ht="15" customHeight="1">
      <c r="K33578" s="1715"/>
      <c r="L33578" s="1715"/>
    </row>
    <row r="33579" spans="11:12" ht="15" customHeight="1">
      <c r="K33579" s="1715"/>
      <c r="L33579" s="1715"/>
    </row>
    <row r="33580" spans="11:12" ht="15" customHeight="1">
      <c r="K33580" s="1715"/>
      <c r="L33580" s="1715"/>
    </row>
    <row r="33581" spans="11:12" ht="15" customHeight="1">
      <c r="K33581" s="1715"/>
      <c r="L33581" s="1715"/>
    </row>
    <row r="33582" spans="11:12" ht="15" customHeight="1">
      <c r="K33582" s="1715"/>
      <c r="L33582" s="1715"/>
    </row>
    <row r="33583" spans="11:12" ht="15" customHeight="1">
      <c r="K33583" s="1715"/>
      <c r="L33583" s="1715"/>
    </row>
    <row r="33584" spans="11:12" ht="15" customHeight="1">
      <c r="K33584" s="1715"/>
      <c r="L33584" s="1715"/>
    </row>
    <row r="33585" spans="11:12" ht="15" customHeight="1">
      <c r="K33585" s="1715"/>
      <c r="L33585" s="1715"/>
    </row>
    <row r="33586" spans="11:12" ht="15" customHeight="1">
      <c r="K33586" s="1715"/>
      <c r="L33586" s="1715"/>
    </row>
    <row r="33587" spans="11:12" ht="15" customHeight="1">
      <c r="K33587" s="1715"/>
      <c r="L33587" s="1715"/>
    </row>
    <row r="33588" spans="11:12" ht="15" customHeight="1">
      <c r="K33588" s="1715"/>
      <c r="L33588" s="1715"/>
    </row>
    <row r="33589" spans="11:12" ht="15" customHeight="1">
      <c r="K33589" s="1715"/>
      <c r="L33589" s="1715"/>
    </row>
    <row r="33590" spans="11:12" ht="15" customHeight="1">
      <c r="K33590" s="1715"/>
      <c r="L33590" s="1715"/>
    </row>
    <row r="33591" spans="11:12" ht="15" customHeight="1">
      <c r="K33591" s="1715"/>
      <c r="L33591" s="1715"/>
    </row>
    <row r="33592" spans="11:12" ht="15" customHeight="1">
      <c r="K33592" s="1715"/>
      <c r="L33592" s="1715"/>
    </row>
    <row r="33593" spans="11:12" ht="15" customHeight="1">
      <c r="K33593" s="1715"/>
      <c r="L33593" s="1715"/>
    </row>
    <row r="33594" spans="11:12" ht="15" customHeight="1">
      <c r="K33594" s="1715"/>
      <c r="L33594" s="1715"/>
    </row>
    <row r="33595" spans="11:12" ht="15" customHeight="1">
      <c r="K33595" s="1715"/>
      <c r="L33595" s="1715"/>
    </row>
    <row r="33596" spans="11:12" ht="15" customHeight="1">
      <c r="K33596" s="1715"/>
      <c r="L33596" s="1715"/>
    </row>
    <row r="33597" spans="11:12" ht="15" customHeight="1">
      <c r="K33597" s="1715"/>
      <c r="L33597" s="1715"/>
    </row>
    <row r="33598" spans="11:12" ht="15" customHeight="1">
      <c r="K33598" s="1715"/>
      <c r="L33598" s="1715"/>
    </row>
    <row r="33599" spans="11:12" ht="15" customHeight="1">
      <c r="K33599" s="1715"/>
      <c r="L33599" s="1715"/>
    </row>
    <row r="33600" spans="11:12" ht="15" customHeight="1">
      <c r="K33600" s="1715"/>
      <c r="L33600" s="1715"/>
    </row>
    <row r="33601" spans="11:12" ht="15" customHeight="1">
      <c r="K33601" s="1715"/>
      <c r="L33601" s="1715"/>
    </row>
    <row r="33602" spans="11:12" ht="15" customHeight="1">
      <c r="K33602" s="1715"/>
      <c r="L33602" s="1715"/>
    </row>
    <row r="33603" spans="11:12" ht="15" customHeight="1">
      <c r="K33603" s="1715"/>
      <c r="L33603" s="1715"/>
    </row>
    <row r="33604" spans="11:12" ht="15" customHeight="1">
      <c r="K33604" s="1715"/>
      <c r="L33604" s="1715"/>
    </row>
    <row r="33605" spans="11:12" ht="15" customHeight="1">
      <c r="K33605" s="1715"/>
      <c r="L33605" s="1715"/>
    </row>
    <row r="33606" spans="11:12" ht="15" customHeight="1">
      <c r="K33606" s="1715"/>
      <c r="L33606" s="1715"/>
    </row>
    <row r="33607" spans="11:12" ht="15" customHeight="1">
      <c r="K33607" s="1715"/>
      <c r="L33607" s="1715"/>
    </row>
    <row r="33608" spans="11:12" ht="15" customHeight="1">
      <c r="K33608" s="1715"/>
      <c r="L33608" s="1715"/>
    </row>
    <row r="33609" spans="11:12" ht="15" customHeight="1">
      <c r="K33609" s="1715"/>
      <c r="L33609" s="1715"/>
    </row>
    <row r="33610" spans="11:12" ht="15" customHeight="1">
      <c r="K33610" s="1715"/>
      <c r="L33610" s="1715"/>
    </row>
    <row r="33611" spans="11:12" ht="15" customHeight="1">
      <c r="K33611" s="1715"/>
      <c r="L33611" s="1715"/>
    </row>
    <row r="33612" spans="11:12" ht="15" customHeight="1">
      <c r="K33612" s="1715"/>
      <c r="L33612" s="1715"/>
    </row>
    <row r="33613" spans="11:12" ht="15" customHeight="1">
      <c r="K33613" s="1715"/>
      <c r="L33613" s="1715"/>
    </row>
    <row r="33614" spans="11:12" ht="15" customHeight="1">
      <c r="K33614" s="1715"/>
      <c r="L33614" s="1715"/>
    </row>
    <row r="33615" spans="11:12" ht="15" customHeight="1">
      <c r="K33615" s="1715"/>
      <c r="L33615" s="1715"/>
    </row>
    <row r="33616" spans="11:12" ht="15" customHeight="1">
      <c r="K33616" s="1715"/>
      <c r="L33616" s="1715"/>
    </row>
    <row r="33617" spans="11:12" ht="15" customHeight="1">
      <c r="K33617" s="1715"/>
      <c r="L33617" s="1715"/>
    </row>
    <row r="33618" spans="11:12" ht="15" customHeight="1">
      <c r="K33618" s="1715"/>
      <c r="L33618" s="1715"/>
    </row>
    <row r="33619" spans="11:12" ht="15" customHeight="1">
      <c r="K33619" s="1715"/>
      <c r="L33619" s="1715"/>
    </row>
    <row r="33620" spans="11:12" ht="15" customHeight="1">
      <c r="K33620" s="1715"/>
      <c r="L33620" s="1715"/>
    </row>
    <row r="33621" spans="11:12" ht="15" customHeight="1">
      <c r="K33621" s="1715"/>
      <c r="L33621" s="1715"/>
    </row>
    <row r="33622" spans="11:12" ht="15" customHeight="1">
      <c r="K33622" s="1715"/>
      <c r="L33622" s="1715"/>
    </row>
    <row r="33623" spans="11:12" ht="15" customHeight="1">
      <c r="K33623" s="1715"/>
      <c r="L33623" s="1715"/>
    </row>
    <row r="33624" spans="11:12" ht="15" customHeight="1">
      <c r="K33624" s="1715"/>
      <c r="L33624" s="1715"/>
    </row>
    <row r="33625" spans="11:12" ht="15" customHeight="1">
      <c r="K33625" s="1715"/>
      <c r="L33625" s="1715"/>
    </row>
    <row r="33626" spans="11:12" ht="15" customHeight="1">
      <c r="K33626" s="1715"/>
      <c r="L33626" s="1715"/>
    </row>
    <row r="33627" spans="11:12" ht="15" customHeight="1">
      <c r="K33627" s="1715"/>
      <c r="L33627" s="1715"/>
    </row>
    <row r="33628" spans="11:12" ht="15" customHeight="1">
      <c r="K33628" s="1715"/>
      <c r="L33628" s="1715"/>
    </row>
    <row r="33629" spans="11:12" ht="15" customHeight="1">
      <c r="K33629" s="1715"/>
      <c r="L33629" s="1715"/>
    </row>
    <row r="33630" spans="11:12" ht="15" customHeight="1">
      <c r="K33630" s="1715"/>
      <c r="L33630" s="1715"/>
    </row>
    <row r="33631" spans="11:12" ht="15" customHeight="1">
      <c r="K33631" s="1715"/>
      <c r="L33631" s="1715"/>
    </row>
    <row r="33632" spans="11:12" ht="15" customHeight="1">
      <c r="K33632" s="1715"/>
      <c r="L33632" s="1715"/>
    </row>
    <row r="33633" spans="11:12" ht="15" customHeight="1">
      <c r="K33633" s="1715"/>
      <c r="L33633" s="1715"/>
    </row>
    <row r="33634" spans="11:12" ht="15" customHeight="1">
      <c r="K33634" s="1715"/>
      <c r="L33634" s="1715"/>
    </row>
    <row r="33635" spans="11:12" ht="15" customHeight="1">
      <c r="K33635" s="1715"/>
      <c r="L33635" s="1715"/>
    </row>
    <row r="33636" spans="11:12" ht="15" customHeight="1">
      <c r="K33636" s="1715"/>
      <c r="L33636" s="1715"/>
    </row>
    <row r="33637" spans="11:12" ht="15" customHeight="1">
      <c r="K33637" s="1715"/>
      <c r="L33637" s="1715"/>
    </row>
    <row r="33638" spans="11:12" ht="15" customHeight="1">
      <c r="K33638" s="1715"/>
      <c r="L33638" s="1715"/>
    </row>
    <row r="33639" spans="11:12" ht="15" customHeight="1">
      <c r="K33639" s="1715"/>
      <c r="L33639" s="1715"/>
    </row>
    <row r="33640" spans="11:12" ht="15" customHeight="1">
      <c r="K33640" s="1715"/>
      <c r="L33640" s="1715"/>
    </row>
    <row r="33641" spans="11:12" ht="15" customHeight="1">
      <c r="K33641" s="1715"/>
      <c r="L33641" s="1715"/>
    </row>
    <row r="33642" spans="11:12" ht="15" customHeight="1">
      <c r="K33642" s="1715"/>
      <c r="L33642" s="1715"/>
    </row>
    <row r="33643" spans="11:12" ht="15" customHeight="1">
      <c r="K33643" s="1715"/>
      <c r="L33643" s="1715"/>
    </row>
    <row r="33644" spans="11:12" ht="15" customHeight="1">
      <c r="K33644" s="1715"/>
      <c r="L33644" s="1715"/>
    </row>
    <row r="33645" spans="11:12" ht="15" customHeight="1">
      <c r="K33645" s="1715"/>
      <c r="L33645" s="1715"/>
    </row>
    <row r="33646" spans="11:12" ht="15" customHeight="1">
      <c r="K33646" s="1715"/>
      <c r="L33646" s="1715"/>
    </row>
    <row r="33647" spans="11:12" ht="15" customHeight="1">
      <c r="K33647" s="1715"/>
      <c r="L33647" s="1715"/>
    </row>
    <row r="33648" spans="11:12" ht="15" customHeight="1">
      <c r="K33648" s="1715"/>
      <c r="L33648" s="1715"/>
    </row>
    <row r="33649" spans="11:12" ht="15" customHeight="1">
      <c r="K33649" s="1715"/>
      <c r="L33649" s="1715"/>
    </row>
    <row r="33650" spans="11:12" ht="15" customHeight="1">
      <c r="K33650" s="1715"/>
      <c r="L33650" s="1715"/>
    </row>
    <row r="33651" spans="11:12" ht="15" customHeight="1">
      <c r="K33651" s="1715"/>
      <c r="L33651" s="1715"/>
    </row>
    <row r="33652" spans="11:12" ht="15" customHeight="1">
      <c r="K33652" s="1715"/>
      <c r="L33652" s="1715"/>
    </row>
    <row r="33653" spans="11:12" ht="15" customHeight="1">
      <c r="K33653" s="1715"/>
      <c r="L33653" s="1715"/>
    </row>
    <row r="33654" spans="11:12" ht="15" customHeight="1">
      <c r="K33654" s="1715"/>
      <c r="L33654" s="1715"/>
    </row>
    <row r="33655" spans="11:12" ht="15" customHeight="1">
      <c r="K33655" s="1715"/>
      <c r="L33655" s="1715"/>
    </row>
    <row r="33656" spans="11:12" ht="15" customHeight="1">
      <c r="K33656" s="1715"/>
      <c r="L33656" s="1715"/>
    </row>
    <row r="33657" spans="11:12" ht="15" customHeight="1">
      <c r="K33657" s="1715"/>
      <c r="L33657" s="1715"/>
    </row>
    <row r="33658" spans="11:12" ht="15" customHeight="1">
      <c r="K33658" s="1715"/>
      <c r="L33658" s="1715"/>
    </row>
    <row r="33659" spans="11:12" ht="15" customHeight="1">
      <c r="K33659" s="1715"/>
      <c r="L33659" s="1715"/>
    </row>
    <row r="33660" spans="11:12" ht="15" customHeight="1">
      <c r="K33660" s="1715"/>
      <c r="L33660" s="1715"/>
    </row>
    <row r="33661" spans="11:12" ht="15" customHeight="1">
      <c r="K33661" s="1715"/>
      <c r="L33661" s="1715"/>
    </row>
    <row r="33662" spans="11:12" ht="15" customHeight="1">
      <c r="K33662" s="1715"/>
      <c r="L33662" s="1715"/>
    </row>
    <row r="33663" spans="11:12" ht="15" customHeight="1">
      <c r="K33663" s="1715"/>
      <c r="L33663" s="1715"/>
    </row>
    <row r="33664" spans="11:12" ht="15" customHeight="1">
      <c r="K33664" s="1715"/>
      <c r="L33664" s="1715"/>
    </row>
    <row r="33665" spans="11:12" ht="15" customHeight="1">
      <c r="K33665" s="1715"/>
      <c r="L33665" s="1715"/>
    </row>
    <row r="33666" spans="11:12" ht="15" customHeight="1">
      <c r="K33666" s="1715"/>
      <c r="L33666" s="1715"/>
    </row>
    <row r="33667" spans="11:12" ht="15" customHeight="1">
      <c r="K33667" s="1715"/>
      <c r="L33667" s="1715"/>
    </row>
    <row r="33668" spans="11:12" ht="15" customHeight="1">
      <c r="K33668" s="1715"/>
      <c r="L33668" s="1715"/>
    </row>
    <row r="33669" spans="11:12" ht="15" customHeight="1">
      <c r="K33669" s="1715"/>
      <c r="L33669" s="1715"/>
    </row>
    <row r="33670" spans="11:12" ht="15" customHeight="1">
      <c r="K33670" s="1715"/>
      <c r="L33670" s="1715"/>
    </row>
    <row r="33671" spans="11:12" ht="15" customHeight="1">
      <c r="K33671" s="1715"/>
      <c r="L33671" s="1715"/>
    </row>
    <row r="33672" spans="11:12" ht="15" customHeight="1">
      <c r="K33672" s="1715"/>
      <c r="L33672" s="1715"/>
    </row>
    <row r="33673" spans="11:12" ht="15" customHeight="1">
      <c r="K33673" s="1715"/>
      <c r="L33673" s="1715"/>
    </row>
    <row r="33674" spans="11:12" ht="15" customHeight="1">
      <c r="K33674" s="1715"/>
      <c r="L33674" s="1715"/>
    </row>
    <row r="33675" spans="11:12" ht="15" customHeight="1">
      <c r="K33675" s="1715"/>
      <c r="L33675" s="1715"/>
    </row>
    <row r="33676" spans="11:12" ht="15" customHeight="1">
      <c r="K33676" s="1715"/>
      <c r="L33676" s="1715"/>
    </row>
    <row r="33677" spans="11:12" ht="15" customHeight="1">
      <c r="K33677" s="1715"/>
      <c r="L33677" s="1715"/>
    </row>
    <row r="33678" spans="11:12" ht="15" customHeight="1">
      <c r="K33678" s="1715"/>
      <c r="L33678" s="1715"/>
    </row>
    <row r="33679" spans="11:12" ht="15" customHeight="1">
      <c r="K33679" s="1715"/>
      <c r="L33679" s="1715"/>
    </row>
    <row r="33680" spans="11:12" ht="15" customHeight="1">
      <c r="K33680" s="1715"/>
      <c r="L33680" s="1715"/>
    </row>
    <row r="33681" spans="11:12" ht="15" customHeight="1">
      <c r="K33681" s="1715"/>
      <c r="L33681" s="1715"/>
    </row>
    <row r="33682" spans="11:12" ht="15" customHeight="1">
      <c r="K33682" s="1715"/>
      <c r="L33682" s="1715"/>
    </row>
    <row r="33683" spans="11:12" ht="15" customHeight="1">
      <c r="K33683" s="1715"/>
      <c r="L33683" s="1715"/>
    </row>
    <row r="33684" spans="11:12" ht="15" customHeight="1">
      <c r="K33684" s="1715"/>
      <c r="L33684" s="1715"/>
    </row>
    <row r="33685" spans="11:12" ht="15" customHeight="1">
      <c r="K33685" s="1715"/>
      <c r="L33685" s="1715"/>
    </row>
    <row r="33686" spans="11:12" ht="15" customHeight="1">
      <c r="K33686" s="1715"/>
      <c r="L33686" s="1715"/>
    </row>
    <row r="33687" spans="11:12" ht="15" customHeight="1">
      <c r="K33687" s="1715"/>
      <c r="L33687" s="1715"/>
    </row>
    <row r="33688" spans="11:12" ht="15" customHeight="1">
      <c r="K33688" s="1715"/>
      <c r="L33688" s="1715"/>
    </row>
    <row r="33689" spans="11:12" ht="15" customHeight="1">
      <c r="K33689" s="1715"/>
      <c r="L33689" s="1715"/>
    </row>
    <row r="33690" spans="11:12" ht="15" customHeight="1">
      <c r="K33690" s="1715"/>
      <c r="L33690" s="1715"/>
    </row>
    <row r="33691" spans="11:12" ht="15" customHeight="1">
      <c r="K33691" s="1715"/>
      <c r="L33691" s="1715"/>
    </row>
    <row r="33692" spans="11:12" ht="15" customHeight="1">
      <c r="K33692" s="1715"/>
      <c r="L33692" s="1715"/>
    </row>
    <row r="33693" spans="11:12" ht="15" customHeight="1">
      <c r="K33693" s="1715"/>
      <c r="L33693" s="1715"/>
    </row>
    <row r="33694" spans="11:12" ht="15" customHeight="1">
      <c r="K33694" s="1715"/>
      <c r="L33694" s="1715"/>
    </row>
    <row r="33695" spans="11:12" ht="15" customHeight="1">
      <c r="K33695" s="1715"/>
      <c r="L33695" s="1715"/>
    </row>
    <row r="33696" spans="11:12" ht="15" customHeight="1">
      <c r="K33696" s="1715"/>
      <c r="L33696" s="1715"/>
    </row>
    <row r="33697" spans="11:12" ht="15" customHeight="1">
      <c r="K33697" s="1715"/>
      <c r="L33697" s="1715"/>
    </row>
    <row r="33698" spans="11:12" ht="15" customHeight="1">
      <c r="K33698" s="1715"/>
      <c r="L33698" s="1715"/>
    </row>
    <row r="33699" spans="11:12" ht="15" customHeight="1">
      <c r="K33699" s="1715"/>
      <c r="L33699" s="1715"/>
    </row>
    <row r="33700" spans="11:12" ht="15" customHeight="1">
      <c r="K33700" s="1715"/>
      <c r="L33700" s="1715"/>
    </row>
    <row r="33701" spans="11:12" ht="15" customHeight="1">
      <c r="K33701" s="1715"/>
      <c r="L33701" s="1715"/>
    </row>
    <row r="33702" spans="11:12" ht="15" customHeight="1">
      <c r="K33702" s="1715"/>
      <c r="L33702" s="1715"/>
    </row>
    <row r="33703" spans="11:12" ht="15" customHeight="1">
      <c r="K33703" s="1715"/>
      <c r="L33703" s="1715"/>
    </row>
    <row r="33704" spans="11:12" ht="15" customHeight="1">
      <c r="K33704" s="1715"/>
      <c r="L33704" s="1715"/>
    </row>
    <row r="33705" spans="11:12" ht="15" customHeight="1">
      <c r="K33705" s="1715"/>
      <c r="L33705" s="1715"/>
    </row>
    <row r="33706" spans="11:12" ht="15" customHeight="1">
      <c r="K33706" s="1715"/>
      <c r="L33706" s="1715"/>
    </row>
    <row r="33707" spans="11:12" ht="15" customHeight="1">
      <c r="K33707" s="1715"/>
      <c r="L33707" s="1715"/>
    </row>
    <row r="33708" spans="11:12" ht="15" customHeight="1">
      <c r="K33708" s="1715"/>
      <c r="L33708" s="1715"/>
    </row>
    <row r="33709" spans="11:12" ht="15" customHeight="1">
      <c r="K33709" s="1715"/>
      <c r="L33709" s="1715"/>
    </row>
    <row r="33710" spans="11:12" ht="15" customHeight="1">
      <c r="K33710" s="1715"/>
      <c r="L33710" s="1715"/>
    </row>
    <row r="33711" spans="11:12" ht="15" customHeight="1">
      <c r="K33711" s="1715"/>
      <c r="L33711" s="1715"/>
    </row>
    <row r="33712" spans="11:12" ht="15" customHeight="1">
      <c r="K33712" s="1715"/>
      <c r="L33712" s="1715"/>
    </row>
    <row r="33713" spans="11:12" ht="15" customHeight="1">
      <c r="K33713" s="1715"/>
      <c r="L33713" s="1715"/>
    </row>
    <row r="33714" spans="11:12" ht="15" customHeight="1">
      <c r="K33714" s="1715"/>
      <c r="L33714" s="1715"/>
    </row>
    <row r="33715" spans="11:12" ht="15" customHeight="1">
      <c r="K33715" s="1715"/>
      <c r="L33715" s="1715"/>
    </row>
    <row r="33716" spans="11:12" ht="15" customHeight="1">
      <c r="K33716" s="1715"/>
      <c r="L33716" s="1715"/>
    </row>
    <row r="33717" spans="11:12" ht="15" customHeight="1">
      <c r="K33717" s="1715"/>
      <c r="L33717" s="1715"/>
    </row>
    <row r="33718" spans="11:12" ht="15" customHeight="1">
      <c r="K33718" s="1715"/>
      <c r="L33718" s="1715"/>
    </row>
    <row r="33719" spans="11:12" ht="15" customHeight="1">
      <c r="K33719" s="1715"/>
      <c r="L33719" s="1715"/>
    </row>
    <row r="33720" spans="11:12" ht="15" customHeight="1">
      <c r="K33720" s="1715"/>
      <c r="L33720" s="1715"/>
    </row>
    <row r="33721" spans="11:12" ht="15" customHeight="1">
      <c r="K33721" s="1715"/>
      <c r="L33721" s="1715"/>
    </row>
    <row r="33722" spans="11:12" ht="15" customHeight="1">
      <c r="K33722" s="1715"/>
      <c r="L33722" s="1715"/>
    </row>
    <row r="33723" spans="11:12" ht="15" customHeight="1">
      <c r="K33723" s="1715"/>
      <c r="L33723" s="1715"/>
    </row>
    <row r="33724" spans="11:12" ht="15" customHeight="1">
      <c r="K33724" s="1715"/>
      <c r="L33724" s="1715"/>
    </row>
    <row r="33725" spans="11:12" ht="15" customHeight="1">
      <c r="K33725" s="1715"/>
      <c r="L33725" s="1715"/>
    </row>
    <row r="33726" spans="11:12" ht="15" customHeight="1">
      <c r="K33726" s="1715"/>
      <c r="L33726" s="1715"/>
    </row>
    <row r="33727" spans="11:12" ht="15" customHeight="1">
      <c r="K33727" s="1715"/>
      <c r="L33727" s="1715"/>
    </row>
    <row r="33728" spans="11:12" ht="15" customHeight="1">
      <c r="K33728" s="1715"/>
      <c r="L33728" s="1715"/>
    </row>
    <row r="33729" spans="11:12" ht="15" customHeight="1">
      <c r="K33729" s="1715"/>
      <c r="L33729" s="1715"/>
    </row>
    <row r="33730" spans="11:12" ht="15" customHeight="1">
      <c r="K33730" s="1715"/>
      <c r="L33730" s="1715"/>
    </row>
    <row r="33731" spans="11:12" ht="15" customHeight="1">
      <c r="K33731" s="1715"/>
      <c r="L33731" s="1715"/>
    </row>
    <row r="33732" spans="11:12" ht="15" customHeight="1">
      <c r="K33732" s="1715"/>
      <c r="L33732" s="1715"/>
    </row>
    <row r="33733" spans="11:12" ht="15" customHeight="1">
      <c r="K33733" s="1715"/>
      <c r="L33733" s="1715"/>
    </row>
    <row r="33734" spans="11:12" ht="15" customHeight="1">
      <c r="K33734" s="1715"/>
      <c r="L33734" s="1715"/>
    </row>
    <row r="33735" spans="11:12" ht="15" customHeight="1">
      <c r="K33735" s="1715"/>
      <c r="L33735" s="1715"/>
    </row>
    <row r="33736" spans="11:12" ht="15" customHeight="1">
      <c r="K33736" s="1715"/>
      <c r="L33736" s="1715"/>
    </row>
    <row r="33737" spans="11:12" ht="15" customHeight="1">
      <c r="K33737" s="1715"/>
      <c r="L33737" s="1715"/>
    </row>
    <row r="33738" spans="11:12" ht="15" customHeight="1">
      <c r="K33738" s="1715"/>
      <c r="L33738" s="1715"/>
    </row>
    <row r="33739" spans="11:12" ht="15" customHeight="1">
      <c r="K33739" s="1715"/>
      <c r="L33739" s="1715"/>
    </row>
    <row r="33740" spans="11:12" ht="15" customHeight="1">
      <c r="K33740" s="1715"/>
      <c r="L33740" s="1715"/>
    </row>
    <row r="33741" spans="11:12" ht="15" customHeight="1">
      <c r="K33741" s="1715"/>
      <c r="L33741" s="1715"/>
    </row>
    <row r="33742" spans="11:12" ht="15" customHeight="1">
      <c r="K33742" s="1715"/>
      <c r="L33742" s="1715"/>
    </row>
    <row r="33743" spans="11:12" ht="15" customHeight="1">
      <c r="K33743" s="1715"/>
      <c r="L33743" s="1715"/>
    </row>
    <row r="33744" spans="11:12" ht="15" customHeight="1">
      <c r="K33744" s="1715"/>
      <c r="L33744" s="1715"/>
    </row>
    <row r="33745" spans="11:12" ht="15" customHeight="1">
      <c r="K33745" s="1715"/>
      <c r="L33745" s="1715"/>
    </row>
    <row r="33746" spans="11:12" ht="15" customHeight="1">
      <c r="K33746" s="1715"/>
      <c r="L33746" s="1715"/>
    </row>
    <row r="33747" spans="11:12" ht="15" customHeight="1">
      <c r="K33747" s="1715"/>
      <c r="L33747" s="1715"/>
    </row>
    <row r="33748" spans="11:12" ht="15" customHeight="1">
      <c r="K33748" s="1715"/>
      <c r="L33748" s="1715"/>
    </row>
    <row r="33749" spans="11:12" ht="15" customHeight="1">
      <c r="K33749" s="1715"/>
      <c r="L33749" s="1715"/>
    </row>
    <row r="33750" spans="11:12" ht="15" customHeight="1">
      <c r="K33750" s="1715"/>
      <c r="L33750" s="1715"/>
    </row>
    <row r="33751" spans="11:12" ht="15" customHeight="1">
      <c r="K33751" s="1715"/>
      <c r="L33751" s="1715"/>
    </row>
    <row r="33752" spans="11:12" ht="15" customHeight="1">
      <c r="K33752" s="1715"/>
      <c r="L33752" s="1715"/>
    </row>
    <row r="33753" spans="11:12" ht="15" customHeight="1">
      <c r="K33753" s="1715"/>
      <c r="L33753" s="1715"/>
    </row>
    <row r="33754" spans="11:12" ht="15" customHeight="1">
      <c r="K33754" s="1715"/>
      <c r="L33754" s="1715"/>
    </row>
    <row r="33755" spans="11:12" ht="15" customHeight="1">
      <c r="K33755" s="1715"/>
      <c r="L33755" s="1715"/>
    </row>
    <row r="33756" spans="11:12" ht="15" customHeight="1">
      <c r="K33756" s="1715"/>
      <c r="L33756" s="1715"/>
    </row>
    <row r="33757" spans="11:12" ht="15" customHeight="1">
      <c r="K33757" s="1715"/>
      <c r="L33757" s="1715"/>
    </row>
    <row r="33758" spans="11:12" ht="15" customHeight="1">
      <c r="K33758" s="1715"/>
      <c r="L33758" s="1715"/>
    </row>
    <row r="33759" spans="11:12" ht="15" customHeight="1">
      <c r="K33759" s="1715"/>
      <c r="L33759" s="1715"/>
    </row>
    <row r="33760" spans="11:12" ht="15" customHeight="1">
      <c r="K33760" s="1715"/>
      <c r="L33760" s="1715"/>
    </row>
    <row r="33761" spans="11:12" ht="15" customHeight="1">
      <c r="K33761" s="1715"/>
      <c r="L33761" s="1715"/>
    </row>
    <row r="33762" spans="11:12" ht="15" customHeight="1">
      <c r="K33762" s="1715"/>
      <c r="L33762" s="1715"/>
    </row>
    <row r="33763" spans="11:12" ht="15" customHeight="1">
      <c r="K33763" s="1715"/>
      <c r="L33763" s="1715"/>
    </row>
    <row r="33764" spans="11:12" ht="15" customHeight="1">
      <c r="K33764" s="1715"/>
      <c r="L33764" s="1715"/>
    </row>
    <row r="33765" spans="11:12" ht="15" customHeight="1">
      <c r="K33765" s="1715"/>
      <c r="L33765" s="1715"/>
    </row>
    <row r="33766" spans="11:12" ht="15" customHeight="1">
      <c r="K33766" s="1715"/>
      <c r="L33766" s="1715"/>
    </row>
    <row r="33767" spans="11:12" ht="15" customHeight="1">
      <c r="K33767" s="1715"/>
      <c r="L33767" s="1715"/>
    </row>
    <row r="33768" spans="11:12" ht="15" customHeight="1">
      <c r="K33768" s="1715"/>
      <c r="L33768" s="1715"/>
    </row>
    <row r="33769" spans="11:12" ht="15" customHeight="1">
      <c r="K33769" s="1715"/>
      <c r="L33769" s="1715"/>
    </row>
    <row r="33770" spans="11:12" ht="15" customHeight="1">
      <c r="K33770" s="1715"/>
      <c r="L33770" s="1715"/>
    </row>
    <row r="33771" spans="11:12" ht="15" customHeight="1">
      <c r="K33771" s="1715"/>
      <c r="L33771" s="1715"/>
    </row>
    <row r="33772" spans="11:12" ht="15" customHeight="1">
      <c r="K33772" s="1715"/>
      <c r="L33772" s="1715"/>
    </row>
    <row r="33773" spans="11:12" ht="15" customHeight="1">
      <c r="K33773" s="1715"/>
      <c r="L33773" s="1715"/>
    </row>
    <row r="33774" spans="11:12" ht="15" customHeight="1">
      <c r="K33774" s="1715"/>
      <c r="L33774" s="1715"/>
    </row>
    <row r="33775" spans="11:12" ht="15" customHeight="1">
      <c r="K33775" s="1715"/>
      <c r="L33775" s="1715"/>
    </row>
    <row r="33776" spans="11:12" ht="15" customHeight="1">
      <c r="K33776" s="1715"/>
      <c r="L33776" s="1715"/>
    </row>
    <row r="33777" spans="11:12" ht="15" customHeight="1">
      <c r="K33777" s="1715"/>
      <c r="L33777" s="1715"/>
    </row>
    <row r="33778" spans="11:12" ht="15" customHeight="1">
      <c r="K33778" s="1715"/>
      <c r="L33778" s="1715"/>
    </row>
    <row r="33779" spans="11:12" ht="15" customHeight="1">
      <c r="K33779" s="1715"/>
      <c r="L33779" s="1715"/>
    </row>
    <row r="33780" spans="11:12" ht="15" customHeight="1">
      <c r="K33780" s="1715"/>
      <c r="L33780" s="1715"/>
    </row>
    <row r="33781" spans="11:12" ht="15" customHeight="1">
      <c r="K33781" s="1715"/>
      <c r="L33781" s="1715"/>
    </row>
    <row r="33782" spans="11:12" ht="15" customHeight="1">
      <c r="K33782" s="1715"/>
      <c r="L33782" s="1715"/>
    </row>
    <row r="33783" spans="11:12" ht="15" customHeight="1">
      <c r="K33783" s="1715"/>
      <c r="L33783" s="1715"/>
    </row>
    <row r="33784" spans="11:12" ht="15" customHeight="1">
      <c r="K33784" s="1715"/>
      <c r="L33784" s="1715"/>
    </row>
    <row r="33785" spans="11:12" ht="15" customHeight="1">
      <c r="K33785" s="1715"/>
      <c r="L33785" s="1715"/>
    </row>
    <row r="33786" spans="11:12" ht="15" customHeight="1">
      <c r="K33786" s="1715"/>
      <c r="L33786" s="1715"/>
    </row>
    <row r="33787" spans="11:12" ht="15" customHeight="1">
      <c r="K33787" s="1715"/>
      <c r="L33787" s="1715"/>
    </row>
    <row r="33788" spans="11:12" ht="15" customHeight="1">
      <c r="K33788" s="1715"/>
      <c r="L33788" s="1715"/>
    </row>
    <row r="33789" spans="11:12" ht="15" customHeight="1">
      <c r="K33789" s="1715"/>
      <c r="L33789" s="1715"/>
    </row>
    <row r="33790" spans="11:12" ht="15" customHeight="1">
      <c r="K33790" s="1715"/>
      <c r="L33790" s="1715"/>
    </row>
    <row r="33791" spans="11:12" ht="15" customHeight="1">
      <c r="K33791" s="1715"/>
      <c r="L33791" s="1715"/>
    </row>
    <row r="33792" spans="11:12" ht="15" customHeight="1">
      <c r="K33792" s="1715"/>
      <c r="L33792" s="1715"/>
    </row>
    <row r="33793" spans="11:12" ht="15" customHeight="1">
      <c r="K33793" s="1715"/>
      <c r="L33793" s="1715"/>
    </row>
    <row r="33794" spans="11:12" ht="15" customHeight="1">
      <c r="K33794" s="1715"/>
      <c r="L33794" s="1715"/>
    </row>
    <row r="33795" spans="11:12" ht="15" customHeight="1">
      <c r="K33795" s="1715"/>
      <c r="L33795" s="1715"/>
    </row>
    <row r="33796" spans="11:12" ht="15" customHeight="1">
      <c r="K33796" s="1715"/>
      <c r="L33796" s="1715"/>
    </row>
    <row r="33797" spans="11:12" ht="15" customHeight="1">
      <c r="K33797" s="1715"/>
      <c r="L33797" s="1715"/>
    </row>
    <row r="33798" spans="11:12" ht="15" customHeight="1">
      <c r="K33798" s="1715"/>
      <c r="L33798" s="1715"/>
    </row>
    <row r="33799" spans="11:12" ht="15" customHeight="1">
      <c r="K33799" s="1715"/>
      <c r="L33799" s="1715"/>
    </row>
    <row r="33800" spans="11:12" ht="15" customHeight="1">
      <c r="K33800" s="1715"/>
      <c r="L33800" s="1715"/>
    </row>
    <row r="33801" spans="11:12" ht="15" customHeight="1">
      <c r="K33801" s="1715"/>
      <c r="L33801" s="1715"/>
    </row>
    <row r="33802" spans="11:12" ht="15" customHeight="1">
      <c r="K33802" s="1715"/>
      <c r="L33802" s="1715"/>
    </row>
    <row r="33803" spans="11:12" ht="15" customHeight="1">
      <c r="K33803" s="1715"/>
      <c r="L33803" s="1715"/>
    </row>
    <row r="33804" spans="11:12" ht="15" customHeight="1">
      <c r="K33804" s="1715"/>
      <c r="L33804" s="1715"/>
    </row>
    <row r="33805" spans="11:12" ht="15" customHeight="1">
      <c r="K33805" s="1715"/>
      <c r="L33805" s="1715"/>
    </row>
    <row r="33806" spans="11:12" ht="15" customHeight="1">
      <c r="K33806" s="1715"/>
      <c r="L33806" s="1715"/>
    </row>
    <row r="33807" spans="11:12" ht="15" customHeight="1">
      <c r="K33807" s="1715"/>
      <c r="L33807" s="1715"/>
    </row>
    <row r="33808" spans="11:12" ht="15" customHeight="1">
      <c r="K33808" s="1715"/>
      <c r="L33808" s="1715"/>
    </row>
    <row r="33809" spans="11:12" ht="15" customHeight="1">
      <c r="K33809" s="1715"/>
      <c r="L33809" s="1715"/>
    </row>
    <row r="33810" spans="11:12" ht="15" customHeight="1">
      <c r="K33810" s="1715"/>
      <c r="L33810" s="1715"/>
    </row>
    <row r="33811" spans="11:12" ht="15" customHeight="1">
      <c r="K33811" s="1715"/>
      <c r="L33811" s="1715"/>
    </row>
    <row r="33812" spans="11:12" ht="15" customHeight="1">
      <c r="K33812" s="1715"/>
      <c r="L33812" s="1715"/>
    </row>
    <row r="33813" spans="11:12" ht="15" customHeight="1">
      <c r="K33813" s="1715"/>
      <c r="L33813" s="1715"/>
    </row>
    <row r="33814" spans="11:12" ht="15" customHeight="1">
      <c r="K33814" s="1715"/>
      <c r="L33814" s="1715"/>
    </row>
    <row r="33815" spans="11:12" ht="15" customHeight="1">
      <c r="K33815" s="1715"/>
      <c r="L33815" s="1715"/>
    </row>
    <row r="33816" spans="11:12" ht="15" customHeight="1">
      <c r="K33816" s="1715"/>
      <c r="L33816" s="1715"/>
    </row>
    <row r="33817" spans="11:12" ht="15" customHeight="1">
      <c r="K33817" s="1715"/>
      <c r="L33817" s="1715"/>
    </row>
    <row r="33818" spans="11:12" ht="15" customHeight="1">
      <c r="K33818" s="1715"/>
      <c r="L33818" s="1715"/>
    </row>
    <row r="33819" spans="11:12" ht="15" customHeight="1">
      <c r="K33819" s="1715"/>
      <c r="L33819" s="1715"/>
    </row>
    <row r="33820" spans="11:12" ht="15" customHeight="1">
      <c r="K33820" s="1715"/>
      <c r="L33820" s="1715"/>
    </row>
    <row r="33821" spans="11:12" ht="15" customHeight="1">
      <c r="K33821" s="1715"/>
      <c r="L33821" s="1715"/>
    </row>
    <row r="33822" spans="11:12" ht="15" customHeight="1">
      <c r="K33822" s="1715"/>
      <c r="L33822" s="1715"/>
    </row>
    <row r="33823" spans="11:12" ht="15" customHeight="1">
      <c r="K33823" s="1715"/>
      <c r="L33823" s="1715"/>
    </row>
    <row r="33824" spans="11:12" ht="15" customHeight="1">
      <c r="K33824" s="1715"/>
      <c r="L33824" s="1715"/>
    </row>
    <row r="33825" spans="11:12" ht="15" customHeight="1">
      <c r="K33825" s="1715"/>
      <c r="L33825" s="1715"/>
    </row>
    <row r="33826" spans="11:12" ht="15" customHeight="1">
      <c r="K33826" s="1715"/>
      <c r="L33826" s="1715"/>
    </row>
    <row r="33827" spans="11:12" ht="15" customHeight="1">
      <c r="K33827" s="1715"/>
      <c r="L33827" s="1715"/>
    </row>
    <row r="33828" spans="11:12" ht="15" customHeight="1">
      <c r="K33828" s="1715"/>
      <c r="L33828" s="1715"/>
    </row>
    <row r="33829" spans="11:12" ht="15" customHeight="1">
      <c r="K33829" s="1715"/>
      <c r="L33829" s="1715"/>
    </row>
    <row r="33830" spans="11:12" ht="15" customHeight="1">
      <c r="K33830" s="1715"/>
      <c r="L33830" s="1715"/>
    </row>
    <row r="33831" spans="11:12" ht="15" customHeight="1">
      <c r="K33831" s="1715"/>
      <c r="L33831" s="1715"/>
    </row>
    <row r="33832" spans="11:12" ht="15" customHeight="1">
      <c r="K33832" s="1715"/>
      <c r="L33832" s="1715"/>
    </row>
    <row r="33833" spans="11:12" ht="15" customHeight="1">
      <c r="K33833" s="1715"/>
      <c r="L33833" s="1715"/>
    </row>
    <row r="33834" spans="11:12" ht="15" customHeight="1">
      <c r="K33834" s="1715"/>
      <c r="L33834" s="1715"/>
    </row>
    <row r="33835" spans="11:12" ht="15" customHeight="1">
      <c r="K33835" s="1715"/>
      <c r="L33835" s="1715"/>
    </row>
    <row r="33836" spans="11:12" ht="15" customHeight="1">
      <c r="K33836" s="1715"/>
      <c r="L33836" s="1715"/>
    </row>
    <row r="33837" spans="11:12" ht="15" customHeight="1">
      <c r="K33837" s="1715"/>
      <c r="L33837" s="1715"/>
    </row>
    <row r="33838" spans="11:12" ht="15" customHeight="1">
      <c r="K33838" s="1715"/>
      <c r="L33838" s="1715"/>
    </row>
    <row r="33839" spans="11:12" ht="15" customHeight="1">
      <c r="K33839" s="1715"/>
      <c r="L33839" s="1715"/>
    </row>
    <row r="33840" spans="11:12" ht="15" customHeight="1">
      <c r="K33840" s="1715"/>
      <c r="L33840" s="1715"/>
    </row>
    <row r="33841" spans="11:12" ht="15" customHeight="1">
      <c r="K33841" s="1715"/>
      <c r="L33841" s="1715"/>
    </row>
    <row r="33842" spans="11:12" ht="15" customHeight="1">
      <c r="K33842" s="1715"/>
      <c r="L33842" s="1715"/>
    </row>
    <row r="33843" spans="11:12" ht="15" customHeight="1">
      <c r="K33843" s="1715"/>
      <c r="L33843" s="1715"/>
    </row>
    <row r="33844" spans="11:12" ht="15" customHeight="1">
      <c r="K33844" s="1715"/>
      <c r="L33844" s="1715"/>
    </row>
    <row r="33845" spans="11:12" ht="15" customHeight="1">
      <c r="K33845" s="1715"/>
      <c r="L33845" s="1715"/>
    </row>
    <row r="33846" spans="11:12" ht="15" customHeight="1">
      <c r="K33846" s="1715"/>
      <c r="L33846" s="1715"/>
    </row>
    <row r="33847" spans="11:12" ht="15" customHeight="1">
      <c r="K33847" s="1715"/>
      <c r="L33847" s="1715"/>
    </row>
    <row r="33848" spans="11:12" ht="15" customHeight="1">
      <c r="K33848" s="1715"/>
      <c r="L33848" s="1715"/>
    </row>
    <row r="33849" spans="11:12" ht="15" customHeight="1">
      <c r="K33849" s="1715"/>
      <c r="L33849" s="1715"/>
    </row>
    <row r="33850" spans="11:12" ht="15" customHeight="1">
      <c r="K33850" s="1715"/>
      <c r="L33850" s="1715"/>
    </row>
    <row r="33851" spans="11:12" ht="15" customHeight="1">
      <c r="K33851" s="1715"/>
      <c r="L33851" s="1715"/>
    </row>
    <row r="33852" spans="11:12" ht="15" customHeight="1">
      <c r="K33852" s="1715"/>
      <c r="L33852" s="1715"/>
    </row>
    <row r="33853" spans="11:12" ht="15" customHeight="1">
      <c r="K33853" s="1715"/>
      <c r="L33853" s="1715"/>
    </row>
    <row r="33854" spans="11:12" ht="15" customHeight="1">
      <c r="K33854" s="1715"/>
      <c r="L33854" s="1715"/>
    </row>
    <row r="33855" spans="11:12" ht="15" customHeight="1">
      <c r="K33855" s="1715"/>
      <c r="L33855" s="1715"/>
    </row>
    <row r="33856" spans="11:12" ht="15" customHeight="1">
      <c r="K33856" s="1715"/>
      <c r="L33856" s="1715"/>
    </row>
    <row r="33857" spans="11:12" ht="15" customHeight="1">
      <c r="K33857" s="1715"/>
      <c r="L33857" s="1715"/>
    </row>
    <row r="33858" spans="11:12" ht="15" customHeight="1">
      <c r="K33858" s="1715"/>
      <c r="L33858" s="1715"/>
    </row>
    <row r="33859" spans="11:12" ht="15" customHeight="1">
      <c r="K33859" s="1715"/>
      <c r="L33859" s="1715"/>
    </row>
    <row r="33860" spans="11:12" ht="15" customHeight="1">
      <c r="K33860" s="1715"/>
      <c r="L33860" s="1715"/>
    </row>
    <row r="33861" spans="11:12" ht="15" customHeight="1">
      <c r="K33861" s="1715"/>
      <c r="L33861" s="1715"/>
    </row>
    <row r="33862" spans="11:12" ht="15" customHeight="1">
      <c r="K33862" s="1715"/>
      <c r="L33862" s="1715"/>
    </row>
    <row r="33863" spans="11:12" ht="15" customHeight="1">
      <c r="K33863" s="1715"/>
      <c r="L33863" s="1715"/>
    </row>
    <row r="33864" spans="11:12" ht="15" customHeight="1">
      <c r="K33864" s="1715"/>
      <c r="L33864" s="1715"/>
    </row>
    <row r="33865" spans="11:12" ht="15" customHeight="1">
      <c r="K33865" s="1715"/>
      <c r="L33865" s="1715"/>
    </row>
    <row r="33866" spans="11:12" ht="15" customHeight="1">
      <c r="K33866" s="1715"/>
      <c r="L33866" s="1715"/>
    </row>
    <row r="33867" spans="11:12" ht="15" customHeight="1">
      <c r="K33867" s="1715"/>
      <c r="L33867" s="1715"/>
    </row>
    <row r="33868" spans="11:12" ht="15" customHeight="1">
      <c r="K33868" s="1715"/>
      <c r="L33868" s="1715"/>
    </row>
    <row r="33869" spans="11:12" ht="15" customHeight="1">
      <c r="K33869" s="1715"/>
      <c r="L33869" s="1715"/>
    </row>
    <row r="33870" spans="11:12" ht="15" customHeight="1">
      <c r="K33870" s="1715"/>
      <c r="L33870" s="1715"/>
    </row>
    <row r="33871" spans="11:12" ht="15" customHeight="1">
      <c r="K33871" s="1715"/>
      <c r="L33871" s="1715"/>
    </row>
    <row r="33872" spans="11:12" ht="15" customHeight="1">
      <c r="K33872" s="1715"/>
      <c r="L33872" s="1715"/>
    </row>
    <row r="33873" spans="11:12" ht="15" customHeight="1">
      <c r="K33873" s="1715"/>
      <c r="L33873" s="1715"/>
    </row>
    <row r="33874" spans="11:12" ht="15" customHeight="1">
      <c r="K33874" s="1715"/>
      <c r="L33874" s="1715"/>
    </row>
    <row r="33875" spans="11:12" ht="15" customHeight="1">
      <c r="K33875" s="1715"/>
      <c r="L33875" s="1715"/>
    </row>
    <row r="33876" spans="11:12" ht="15" customHeight="1">
      <c r="K33876" s="1715"/>
      <c r="L33876" s="1715"/>
    </row>
    <row r="33877" spans="11:12" ht="15" customHeight="1">
      <c r="K33877" s="1715"/>
      <c r="L33877" s="1715"/>
    </row>
    <row r="33878" spans="11:12" ht="15" customHeight="1">
      <c r="K33878" s="1715"/>
      <c r="L33878" s="1715"/>
    </row>
    <row r="33879" spans="11:12" ht="15" customHeight="1">
      <c r="K33879" s="1715"/>
      <c r="L33879" s="1715"/>
    </row>
    <row r="33880" spans="11:12" ht="15" customHeight="1">
      <c r="K33880" s="1715"/>
      <c r="L33880" s="1715"/>
    </row>
    <row r="33881" spans="11:12" ht="15" customHeight="1">
      <c r="K33881" s="1715"/>
      <c r="L33881" s="1715"/>
    </row>
    <row r="33882" spans="11:12" ht="15" customHeight="1">
      <c r="K33882" s="1715"/>
      <c r="L33882" s="1715"/>
    </row>
    <row r="33883" spans="11:12" ht="15" customHeight="1">
      <c r="K33883" s="1715"/>
      <c r="L33883" s="1715"/>
    </row>
    <row r="33884" spans="11:12" ht="15" customHeight="1">
      <c r="K33884" s="1715"/>
      <c r="L33884" s="1715"/>
    </row>
    <row r="33885" spans="11:12" ht="15" customHeight="1">
      <c r="K33885" s="1715"/>
      <c r="L33885" s="1715"/>
    </row>
    <row r="33886" spans="11:12" ht="15" customHeight="1">
      <c r="K33886" s="1715"/>
      <c r="L33886" s="1715"/>
    </row>
    <row r="33887" spans="11:12" ht="15" customHeight="1">
      <c r="K33887" s="1715"/>
      <c r="L33887" s="1715"/>
    </row>
    <row r="33888" spans="11:12" ht="15" customHeight="1">
      <c r="K33888" s="1715"/>
      <c r="L33888" s="1715"/>
    </row>
    <row r="33889" spans="11:12" ht="15" customHeight="1">
      <c r="K33889" s="1715"/>
      <c r="L33889" s="1715"/>
    </row>
    <row r="33890" spans="11:12" ht="15" customHeight="1">
      <c r="K33890" s="1715"/>
      <c r="L33890" s="1715"/>
    </row>
    <row r="33891" spans="11:12" ht="15" customHeight="1">
      <c r="K33891" s="1715"/>
      <c r="L33891" s="1715"/>
    </row>
    <row r="33892" spans="11:12" ht="15" customHeight="1">
      <c r="K33892" s="1715"/>
      <c r="L33892" s="1715"/>
    </row>
    <row r="33893" spans="11:12" ht="15" customHeight="1">
      <c r="K33893" s="1715"/>
      <c r="L33893" s="1715"/>
    </row>
    <row r="33894" spans="11:12" ht="15" customHeight="1">
      <c r="K33894" s="1715"/>
      <c r="L33894" s="1715"/>
    </row>
    <row r="33895" spans="11:12" ht="15" customHeight="1">
      <c r="K33895" s="1715"/>
      <c r="L33895" s="1715"/>
    </row>
    <row r="33896" spans="11:12" ht="15" customHeight="1">
      <c r="K33896" s="1715"/>
      <c r="L33896" s="1715"/>
    </row>
    <row r="33897" spans="11:12" ht="15" customHeight="1">
      <c r="K33897" s="1715"/>
      <c r="L33897" s="1715"/>
    </row>
    <row r="33898" spans="11:12" ht="15" customHeight="1">
      <c r="K33898" s="1715"/>
      <c r="L33898" s="1715"/>
    </row>
    <row r="33899" spans="11:12" ht="15" customHeight="1">
      <c r="K33899" s="1715"/>
      <c r="L33899" s="1715"/>
    </row>
    <row r="33900" spans="11:12" ht="15" customHeight="1">
      <c r="K33900" s="1715"/>
      <c r="L33900" s="1715"/>
    </row>
    <row r="33901" spans="11:12" ht="15" customHeight="1">
      <c r="K33901" s="1715"/>
      <c r="L33901" s="1715"/>
    </row>
    <row r="33902" spans="11:12" ht="15" customHeight="1">
      <c r="K33902" s="1715"/>
      <c r="L33902" s="1715"/>
    </row>
    <row r="33903" spans="11:12" ht="15" customHeight="1">
      <c r="K33903" s="1715"/>
      <c r="L33903" s="1715"/>
    </row>
    <row r="33904" spans="11:12" ht="15" customHeight="1">
      <c r="K33904" s="1715"/>
      <c r="L33904" s="1715"/>
    </row>
    <row r="33905" spans="11:12" ht="15" customHeight="1">
      <c r="K33905" s="1715"/>
      <c r="L33905" s="1715"/>
    </row>
    <row r="33906" spans="11:12" ht="15" customHeight="1">
      <c r="K33906" s="1715"/>
      <c r="L33906" s="1715"/>
    </row>
    <row r="33907" spans="11:12" ht="15" customHeight="1">
      <c r="K33907" s="1715"/>
      <c r="L33907" s="1715"/>
    </row>
    <row r="33908" spans="11:12" ht="15" customHeight="1">
      <c r="K33908" s="1715"/>
      <c r="L33908" s="1715"/>
    </row>
    <row r="33909" spans="11:12" ht="15" customHeight="1">
      <c r="K33909" s="1715"/>
      <c r="L33909" s="1715"/>
    </row>
    <row r="33910" spans="11:12" ht="15" customHeight="1">
      <c r="K33910" s="1715"/>
      <c r="L33910" s="1715"/>
    </row>
    <row r="33911" spans="11:12" ht="15" customHeight="1">
      <c r="K33911" s="1715"/>
      <c r="L33911" s="1715"/>
    </row>
    <row r="33912" spans="11:12" ht="15" customHeight="1">
      <c r="K33912" s="1715"/>
      <c r="L33912" s="1715"/>
    </row>
    <row r="33913" spans="11:12" ht="15" customHeight="1">
      <c r="K33913" s="1715"/>
      <c r="L33913" s="1715"/>
    </row>
    <row r="33914" spans="11:12" ht="15" customHeight="1">
      <c r="K33914" s="1715"/>
      <c r="L33914" s="1715"/>
    </row>
    <row r="33915" spans="11:12" ht="15" customHeight="1">
      <c r="K33915" s="1715"/>
      <c r="L33915" s="1715"/>
    </row>
    <row r="33916" spans="11:12" ht="15" customHeight="1">
      <c r="K33916" s="1715"/>
      <c r="L33916" s="1715"/>
    </row>
    <row r="33917" spans="11:12" ht="15" customHeight="1">
      <c r="K33917" s="1715"/>
      <c r="L33917" s="1715"/>
    </row>
    <row r="33918" spans="11:12" ht="15" customHeight="1">
      <c r="K33918" s="1715"/>
      <c r="L33918" s="1715"/>
    </row>
    <row r="33919" spans="11:12" ht="15" customHeight="1">
      <c r="K33919" s="1715"/>
      <c r="L33919" s="1715"/>
    </row>
    <row r="33920" spans="11:12" ht="15" customHeight="1">
      <c r="K33920" s="1715"/>
      <c r="L33920" s="1715"/>
    </row>
    <row r="33921" spans="11:12" ht="15" customHeight="1">
      <c r="K33921" s="1715"/>
      <c r="L33921" s="1715"/>
    </row>
    <row r="33922" spans="11:12" ht="15" customHeight="1">
      <c r="K33922" s="1715"/>
      <c r="L33922" s="1715"/>
    </row>
    <row r="33923" spans="11:12" ht="15" customHeight="1">
      <c r="K33923" s="1715"/>
      <c r="L33923" s="1715"/>
    </row>
    <row r="33924" spans="11:12" ht="15" customHeight="1">
      <c r="K33924" s="1715"/>
      <c r="L33924" s="1715"/>
    </row>
    <row r="33925" spans="11:12" ht="15" customHeight="1">
      <c r="K33925" s="1715"/>
      <c r="L33925" s="1715"/>
    </row>
    <row r="33926" spans="11:12" ht="15" customHeight="1">
      <c r="K33926" s="1715"/>
      <c r="L33926" s="1715"/>
    </row>
    <row r="33927" spans="11:12" ht="15" customHeight="1">
      <c r="K33927" s="1715"/>
      <c r="L33927" s="1715"/>
    </row>
    <row r="33928" spans="11:12" ht="15" customHeight="1">
      <c r="K33928" s="1715"/>
      <c r="L33928" s="1715"/>
    </row>
    <row r="33929" spans="11:12" ht="15" customHeight="1">
      <c r="K33929" s="1715"/>
      <c r="L33929" s="1715"/>
    </row>
    <row r="33930" spans="11:12" ht="15" customHeight="1">
      <c r="K33930" s="1715"/>
      <c r="L33930" s="1715"/>
    </row>
    <row r="33931" spans="11:12" ht="15" customHeight="1">
      <c r="K33931" s="1715"/>
      <c r="L33931" s="1715"/>
    </row>
    <row r="33932" spans="11:12" ht="15" customHeight="1">
      <c r="K33932" s="1715"/>
      <c r="L33932" s="1715"/>
    </row>
    <row r="33933" spans="11:12" ht="15" customHeight="1">
      <c r="K33933" s="1715"/>
      <c r="L33933" s="1715"/>
    </row>
    <row r="33934" spans="11:12" ht="15" customHeight="1">
      <c r="K33934" s="1715"/>
      <c r="L33934" s="1715"/>
    </row>
    <row r="33935" spans="11:12" ht="15" customHeight="1">
      <c r="K33935" s="1715"/>
      <c r="L33935" s="1715"/>
    </row>
    <row r="33936" spans="11:12" ht="15" customHeight="1">
      <c r="K33936" s="1715"/>
      <c r="L33936" s="1715"/>
    </row>
    <row r="33937" spans="11:12" ht="15" customHeight="1">
      <c r="K33937" s="1715"/>
      <c r="L33937" s="1715"/>
    </row>
    <row r="33938" spans="11:12" ht="15" customHeight="1">
      <c r="K33938" s="1715"/>
      <c r="L33938" s="1715"/>
    </row>
    <row r="33939" spans="11:12" ht="15" customHeight="1">
      <c r="K33939" s="1715"/>
      <c r="L33939" s="1715"/>
    </row>
    <row r="33940" spans="11:12" ht="15" customHeight="1">
      <c r="K33940" s="1715"/>
      <c r="L33940" s="1715"/>
    </row>
    <row r="33941" spans="11:12" ht="15" customHeight="1">
      <c r="K33941" s="1715"/>
      <c r="L33941" s="1715"/>
    </row>
    <row r="33942" spans="11:12" ht="15" customHeight="1">
      <c r="K33942" s="1715"/>
      <c r="L33942" s="1715"/>
    </row>
    <row r="33943" spans="11:12" ht="15" customHeight="1">
      <c r="K33943" s="1715"/>
      <c r="L33943" s="1715"/>
    </row>
    <row r="33944" spans="11:12" ht="15" customHeight="1">
      <c r="K33944" s="1715"/>
      <c r="L33944" s="1715"/>
    </row>
    <row r="33945" spans="11:12" ht="15" customHeight="1">
      <c r="K33945" s="1715"/>
      <c r="L33945" s="1715"/>
    </row>
    <row r="33946" spans="11:12" ht="15" customHeight="1">
      <c r="K33946" s="1715"/>
      <c r="L33946" s="1715"/>
    </row>
    <row r="33947" spans="11:12" ht="15" customHeight="1">
      <c r="K33947" s="1715"/>
      <c r="L33947" s="1715"/>
    </row>
    <row r="33948" spans="11:12" ht="15" customHeight="1">
      <c r="K33948" s="1715"/>
      <c r="L33948" s="1715"/>
    </row>
    <row r="33949" spans="11:12" ht="15" customHeight="1">
      <c r="K33949" s="1715"/>
      <c r="L33949" s="1715"/>
    </row>
    <row r="33950" spans="11:12" ht="15" customHeight="1">
      <c r="K33950" s="1715"/>
      <c r="L33950" s="1715"/>
    </row>
    <row r="33951" spans="11:12" ht="15" customHeight="1">
      <c r="K33951" s="1715"/>
      <c r="L33951" s="1715"/>
    </row>
    <row r="33952" spans="11:12" ht="15" customHeight="1">
      <c r="K33952" s="1715"/>
      <c r="L33952" s="1715"/>
    </row>
    <row r="33953" spans="11:12" ht="15" customHeight="1">
      <c r="K33953" s="1715"/>
      <c r="L33953" s="1715"/>
    </row>
    <row r="33954" spans="11:12" ht="15" customHeight="1">
      <c r="K33954" s="1715"/>
      <c r="L33954" s="1715"/>
    </row>
    <row r="33955" spans="11:12" ht="15" customHeight="1">
      <c r="K33955" s="1715"/>
      <c r="L33955" s="1715"/>
    </row>
    <row r="33956" spans="11:12" ht="15" customHeight="1">
      <c r="K33956" s="1715"/>
      <c r="L33956" s="1715"/>
    </row>
    <row r="33957" spans="11:12" ht="15" customHeight="1">
      <c r="K33957" s="1715"/>
      <c r="L33957" s="1715"/>
    </row>
    <row r="33958" spans="11:12" ht="15" customHeight="1">
      <c r="K33958" s="1715"/>
      <c r="L33958" s="1715"/>
    </row>
    <row r="33959" spans="11:12" ht="15" customHeight="1">
      <c r="K33959" s="1715"/>
      <c r="L33959" s="1715"/>
    </row>
    <row r="33960" spans="11:12" ht="15" customHeight="1">
      <c r="K33960" s="1715"/>
      <c r="L33960" s="1715"/>
    </row>
    <row r="33961" spans="11:12" ht="15" customHeight="1">
      <c r="K33961" s="1715"/>
      <c r="L33961" s="1715"/>
    </row>
    <row r="33962" spans="11:12" ht="15" customHeight="1">
      <c r="K33962" s="1715"/>
      <c r="L33962" s="1715"/>
    </row>
    <row r="33963" spans="11:12" ht="15" customHeight="1">
      <c r="K33963" s="1715"/>
      <c r="L33963" s="1715"/>
    </row>
    <row r="33964" spans="11:12" ht="15" customHeight="1">
      <c r="K33964" s="1715"/>
      <c r="L33964" s="1715"/>
    </row>
    <row r="33965" spans="11:12" ht="15" customHeight="1">
      <c r="K33965" s="1715"/>
      <c r="L33965" s="1715"/>
    </row>
    <row r="33966" spans="11:12" ht="15" customHeight="1">
      <c r="K33966" s="1715"/>
      <c r="L33966" s="1715"/>
    </row>
    <row r="33967" spans="11:12" ht="15" customHeight="1">
      <c r="K33967" s="1715"/>
      <c r="L33967" s="1715"/>
    </row>
    <row r="33968" spans="11:12" ht="15" customHeight="1">
      <c r="K33968" s="1715"/>
      <c r="L33968" s="1715"/>
    </row>
    <row r="33969" spans="11:12" ht="15" customHeight="1">
      <c r="K33969" s="1715"/>
      <c r="L33969" s="1715"/>
    </row>
    <row r="33970" spans="11:12" ht="15" customHeight="1">
      <c r="K33970" s="1715"/>
      <c r="L33970" s="1715"/>
    </row>
    <row r="33971" spans="11:12" ht="15" customHeight="1">
      <c r="K33971" s="1715"/>
      <c r="L33971" s="1715"/>
    </row>
    <row r="33972" spans="11:12" ht="15" customHeight="1">
      <c r="K33972" s="1715"/>
      <c r="L33972" s="1715"/>
    </row>
    <row r="33973" spans="11:12" ht="15" customHeight="1">
      <c r="K33973" s="1715"/>
      <c r="L33973" s="1715"/>
    </row>
    <row r="33974" spans="11:12" ht="15" customHeight="1">
      <c r="K33974" s="1715"/>
      <c r="L33974" s="1715"/>
    </row>
    <row r="33975" spans="11:12" ht="15" customHeight="1">
      <c r="K33975" s="1715"/>
      <c r="L33975" s="1715"/>
    </row>
    <row r="33976" spans="11:12" ht="15" customHeight="1">
      <c r="K33976" s="1715"/>
      <c r="L33976" s="1715"/>
    </row>
    <row r="33977" spans="11:12" ht="15" customHeight="1">
      <c r="K33977" s="1715"/>
      <c r="L33977" s="1715"/>
    </row>
    <row r="33978" spans="11:12" ht="15" customHeight="1">
      <c r="K33978" s="1715"/>
      <c r="L33978" s="1715"/>
    </row>
    <row r="33979" spans="11:12" ht="15" customHeight="1">
      <c r="K33979" s="1715"/>
      <c r="L33979" s="1715"/>
    </row>
    <row r="33980" spans="11:12" ht="15" customHeight="1">
      <c r="K33980" s="1715"/>
      <c r="L33980" s="1715"/>
    </row>
    <row r="33981" spans="11:12" ht="15" customHeight="1">
      <c r="K33981" s="1715"/>
      <c r="L33981" s="1715"/>
    </row>
    <row r="33982" spans="11:12" ht="15" customHeight="1">
      <c r="K33982" s="1715"/>
      <c r="L33982" s="1715"/>
    </row>
    <row r="33983" spans="11:12" ht="15" customHeight="1">
      <c r="K33983" s="1715"/>
      <c r="L33983" s="1715"/>
    </row>
    <row r="33984" spans="11:12" ht="15" customHeight="1">
      <c r="K33984" s="1715"/>
      <c r="L33984" s="1715"/>
    </row>
    <row r="33985" spans="11:12" ht="15" customHeight="1">
      <c r="K33985" s="1715"/>
      <c r="L33985" s="1715"/>
    </row>
    <row r="33986" spans="11:12" ht="15" customHeight="1">
      <c r="K33986" s="1715"/>
      <c r="L33986" s="1715"/>
    </row>
    <row r="33987" spans="11:12" ht="15" customHeight="1">
      <c r="K33987" s="1715"/>
      <c r="L33987" s="1715"/>
    </row>
    <row r="33988" spans="11:12" ht="15" customHeight="1">
      <c r="K33988" s="1715"/>
      <c r="L33988" s="1715"/>
    </row>
    <row r="33989" spans="11:12" ht="15" customHeight="1">
      <c r="K33989" s="1715"/>
      <c r="L33989" s="1715"/>
    </row>
    <row r="33990" spans="11:12" ht="15" customHeight="1">
      <c r="K33990" s="1715"/>
      <c r="L33990" s="1715"/>
    </row>
    <row r="33991" spans="11:12" ht="15" customHeight="1">
      <c r="K33991" s="1715"/>
      <c r="L33991" s="1715"/>
    </row>
    <row r="33992" spans="11:12" ht="15" customHeight="1">
      <c r="K33992" s="1715"/>
      <c r="L33992" s="1715"/>
    </row>
    <row r="33993" spans="11:12" ht="15" customHeight="1">
      <c r="K33993" s="1715"/>
      <c r="L33993" s="1715"/>
    </row>
    <row r="33994" spans="11:12" ht="15" customHeight="1">
      <c r="K33994" s="1715"/>
      <c r="L33994" s="1715"/>
    </row>
    <row r="33995" spans="11:12" ht="15" customHeight="1">
      <c r="K33995" s="1715"/>
      <c r="L33995" s="1715"/>
    </row>
    <row r="33996" spans="11:12" ht="15" customHeight="1">
      <c r="K33996" s="1715"/>
      <c r="L33996" s="1715"/>
    </row>
    <row r="33997" spans="11:12" ht="15" customHeight="1">
      <c r="K33997" s="1715"/>
      <c r="L33997" s="1715"/>
    </row>
    <row r="33998" spans="11:12" ht="15" customHeight="1">
      <c r="K33998" s="1715"/>
      <c r="L33998" s="1715"/>
    </row>
    <row r="33999" spans="11:12" ht="15" customHeight="1">
      <c r="K33999" s="1715"/>
      <c r="L33999" s="1715"/>
    </row>
    <row r="34000" spans="11:12" ht="15" customHeight="1">
      <c r="K34000" s="1715"/>
      <c r="L34000" s="1715"/>
    </row>
    <row r="34001" spans="11:12" ht="15" customHeight="1">
      <c r="K34001" s="1715"/>
      <c r="L34001" s="1715"/>
    </row>
    <row r="34002" spans="11:12" ht="15" customHeight="1">
      <c r="K34002" s="1715"/>
      <c r="L34002" s="1715"/>
    </row>
    <row r="34003" spans="11:12" ht="15" customHeight="1">
      <c r="K34003" s="1715"/>
      <c r="L34003" s="1715"/>
    </row>
    <row r="34004" spans="11:12" ht="15" customHeight="1">
      <c r="K34004" s="1715"/>
      <c r="L34004" s="1715"/>
    </row>
    <row r="34005" spans="11:12" ht="15" customHeight="1">
      <c r="K34005" s="1715"/>
      <c r="L34005" s="1715"/>
    </row>
    <row r="34006" spans="11:12" ht="15" customHeight="1">
      <c r="K34006" s="1715"/>
      <c r="L34006" s="1715"/>
    </row>
    <row r="34007" spans="11:12" ht="15" customHeight="1">
      <c r="K34007" s="1715"/>
      <c r="L34007" s="1715"/>
    </row>
    <row r="34008" spans="11:12" ht="15" customHeight="1">
      <c r="K34008" s="1715"/>
      <c r="L34008" s="1715"/>
    </row>
    <row r="34009" spans="11:12" ht="15" customHeight="1">
      <c r="K34009" s="1715"/>
      <c r="L34009" s="1715"/>
    </row>
    <row r="34010" spans="11:12" ht="15" customHeight="1">
      <c r="K34010" s="1715"/>
      <c r="L34010" s="1715"/>
    </row>
    <row r="34011" spans="11:12" ht="15" customHeight="1">
      <c r="K34011" s="1715"/>
      <c r="L34011" s="1715"/>
    </row>
    <row r="34012" spans="11:12" ht="15" customHeight="1">
      <c r="K34012" s="1715"/>
      <c r="L34012" s="1715"/>
    </row>
    <row r="34013" spans="11:12" ht="15" customHeight="1">
      <c r="K34013" s="1715"/>
      <c r="L34013" s="1715"/>
    </row>
    <row r="34014" spans="11:12" ht="15" customHeight="1">
      <c r="K34014" s="1715"/>
      <c r="L34014" s="1715"/>
    </row>
    <row r="34015" spans="11:12" ht="15" customHeight="1">
      <c r="K34015" s="1715"/>
      <c r="L34015" s="1715"/>
    </row>
    <row r="34016" spans="11:12" ht="15" customHeight="1">
      <c r="K34016" s="1715"/>
      <c r="L34016" s="1715"/>
    </row>
    <row r="34017" spans="11:12" ht="15" customHeight="1">
      <c r="K34017" s="1715"/>
      <c r="L34017" s="1715"/>
    </row>
    <row r="34018" spans="11:12" ht="15" customHeight="1">
      <c r="K34018" s="1715"/>
      <c r="L34018" s="1715"/>
    </row>
    <row r="34019" spans="11:12" ht="15" customHeight="1">
      <c r="K34019" s="1715"/>
      <c r="L34019" s="1715"/>
    </row>
    <row r="34020" spans="11:12" ht="15" customHeight="1">
      <c r="K34020" s="1715"/>
      <c r="L34020" s="1715"/>
    </row>
    <row r="34021" spans="11:12" ht="15" customHeight="1">
      <c r="K34021" s="1715"/>
      <c r="L34021" s="1715"/>
    </row>
    <row r="34022" spans="11:12" ht="15" customHeight="1">
      <c r="K34022" s="1715"/>
      <c r="L34022" s="1715"/>
    </row>
    <row r="34023" spans="11:12" ht="15" customHeight="1">
      <c r="K34023" s="1715"/>
      <c r="L34023" s="1715"/>
    </row>
    <row r="34024" spans="11:12" ht="15" customHeight="1">
      <c r="K34024" s="1715"/>
      <c r="L34024" s="1715"/>
    </row>
    <row r="34025" spans="11:12" ht="15" customHeight="1">
      <c r="K34025" s="1715"/>
      <c r="L34025" s="1715"/>
    </row>
    <row r="34026" spans="11:12" ht="15" customHeight="1">
      <c r="K34026" s="1715"/>
      <c r="L34026" s="1715"/>
    </row>
    <row r="34027" spans="11:12" ht="15" customHeight="1">
      <c r="K34027" s="1715"/>
      <c r="L34027" s="1715"/>
    </row>
    <row r="34028" spans="11:12" ht="15" customHeight="1">
      <c r="K34028" s="1715"/>
      <c r="L34028" s="1715"/>
    </row>
    <row r="34029" spans="11:12" ht="15" customHeight="1">
      <c r="K34029" s="1715"/>
      <c r="L34029" s="1715"/>
    </row>
    <row r="34030" spans="11:12" ht="15" customHeight="1">
      <c r="K34030" s="1715"/>
      <c r="L34030" s="1715"/>
    </row>
    <row r="34031" spans="11:12" ht="15" customHeight="1">
      <c r="K34031" s="1715"/>
      <c r="L34031" s="1715"/>
    </row>
    <row r="34032" spans="11:12" ht="15" customHeight="1">
      <c r="K34032" s="1715"/>
      <c r="L34032" s="1715"/>
    </row>
    <row r="34033" spans="11:12" ht="15" customHeight="1">
      <c r="K34033" s="1715"/>
      <c r="L34033" s="1715"/>
    </row>
    <row r="34034" spans="11:12" ht="15" customHeight="1">
      <c r="K34034" s="1715"/>
      <c r="L34034" s="1715"/>
    </row>
    <row r="34035" spans="11:12" ht="15" customHeight="1">
      <c r="K34035" s="1715"/>
      <c r="L34035" s="1715"/>
    </row>
    <row r="34036" spans="11:12" ht="15" customHeight="1">
      <c r="K34036" s="1715"/>
      <c r="L34036" s="1715"/>
    </row>
    <row r="34037" spans="11:12" ht="15" customHeight="1">
      <c r="K34037" s="1715"/>
      <c r="L34037" s="1715"/>
    </row>
    <row r="34038" spans="11:12" ht="15" customHeight="1">
      <c r="K34038" s="1715"/>
      <c r="L34038" s="1715"/>
    </row>
    <row r="34039" spans="11:12" ht="15" customHeight="1">
      <c r="K34039" s="1715"/>
      <c r="L34039" s="1715"/>
    </row>
    <row r="34040" spans="11:12" ht="15" customHeight="1">
      <c r="K34040" s="1715"/>
      <c r="L34040" s="1715"/>
    </row>
    <row r="34041" spans="11:12" ht="15" customHeight="1">
      <c r="K34041" s="1715"/>
      <c r="L34041" s="1715"/>
    </row>
    <row r="34042" spans="11:12" ht="15" customHeight="1">
      <c r="K34042" s="1715"/>
      <c r="L34042" s="1715"/>
    </row>
    <row r="34043" spans="11:12" ht="15" customHeight="1">
      <c r="K34043" s="1715"/>
      <c r="L34043" s="1715"/>
    </row>
    <row r="34044" spans="11:12" ht="15" customHeight="1">
      <c r="K34044" s="1715"/>
      <c r="L34044" s="1715"/>
    </row>
    <row r="34045" spans="11:12" ht="15" customHeight="1">
      <c r="K34045" s="1715"/>
      <c r="L34045" s="1715"/>
    </row>
    <row r="34046" spans="11:12" ht="15" customHeight="1">
      <c r="K34046" s="1715"/>
      <c r="L34046" s="1715"/>
    </row>
    <row r="34047" spans="11:12" ht="15" customHeight="1">
      <c r="K34047" s="1715"/>
      <c r="L34047" s="1715"/>
    </row>
    <row r="34048" spans="11:12" ht="15" customHeight="1">
      <c r="K34048" s="1715"/>
      <c r="L34048" s="1715"/>
    </row>
    <row r="34049" spans="11:12" ht="15" customHeight="1">
      <c r="K34049" s="1715"/>
      <c r="L34049" s="1715"/>
    </row>
    <row r="34050" spans="11:12" ht="15" customHeight="1">
      <c r="K34050" s="1715"/>
      <c r="L34050" s="1715"/>
    </row>
    <row r="34051" spans="11:12" ht="15" customHeight="1">
      <c r="K34051" s="1715"/>
      <c r="L34051" s="1715"/>
    </row>
    <row r="34052" spans="11:12" ht="15" customHeight="1">
      <c r="K34052" s="1715"/>
      <c r="L34052" s="1715"/>
    </row>
    <row r="34053" spans="11:12" ht="15" customHeight="1">
      <c r="K34053" s="1715"/>
      <c r="L34053" s="1715"/>
    </row>
    <row r="34054" spans="11:12" ht="15" customHeight="1">
      <c r="K34054" s="1715"/>
      <c r="L34054" s="1715"/>
    </row>
    <row r="34055" spans="11:12" ht="15" customHeight="1">
      <c r="K34055" s="1715"/>
      <c r="L34055" s="1715"/>
    </row>
    <row r="34056" spans="11:12" ht="15" customHeight="1">
      <c r="K34056" s="1715"/>
      <c r="L34056" s="1715"/>
    </row>
    <row r="34057" spans="11:12" ht="15" customHeight="1">
      <c r="K34057" s="1715"/>
      <c r="L34057" s="1715"/>
    </row>
    <row r="34058" spans="11:12" ht="15" customHeight="1">
      <c r="K34058" s="1715"/>
      <c r="L34058" s="1715"/>
    </row>
    <row r="34059" spans="11:12" ht="15" customHeight="1">
      <c r="K34059" s="1715"/>
      <c r="L34059" s="1715"/>
    </row>
    <row r="34060" spans="11:12" ht="15" customHeight="1">
      <c r="K34060" s="1715"/>
      <c r="L34060" s="1715"/>
    </row>
    <row r="34061" spans="11:12" ht="15" customHeight="1">
      <c r="K34061" s="1715"/>
      <c r="L34061" s="1715"/>
    </row>
    <row r="34062" spans="11:12" ht="15" customHeight="1">
      <c r="K34062" s="1715"/>
      <c r="L34062" s="1715"/>
    </row>
    <row r="34063" spans="11:12" ht="15" customHeight="1">
      <c r="K34063" s="1715"/>
      <c r="L34063" s="1715"/>
    </row>
    <row r="34064" spans="11:12" ht="15" customHeight="1">
      <c r="K34064" s="1715"/>
      <c r="L34064" s="1715"/>
    </row>
    <row r="34065" spans="11:12" ht="15" customHeight="1">
      <c r="K34065" s="1715"/>
      <c r="L34065" s="1715"/>
    </row>
    <row r="34066" spans="11:12" ht="15" customHeight="1">
      <c r="K34066" s="1715"/>
      <c r="L34066" s="1715"/>
    </row>
    <row r="34067" spans="11:12" ht="15" customHeight="1">
      <c r="K34067" s="1715"/>
      <c r="L34067" s="1715"/>
    </row>
    <row r="34068" spans="11:12" ht="15" customHeight="1">
      <c r="K34068" s="1715"/>
      <c r="L34068" s="1715"/>
    </row>
    <row r="34069" spans="11:12" ht="15" customHeight="1">
      <c r="K34069" s="1715"/>
      <c r="L34069" s="1715"/>
    </row>
    <row r="34070" spans="11:12" ht="15" customHeight="1">
      <c r="K34070" s="1715"/>
      <c r="L34070" s="1715"/>
    </row>
    <row r="34071" spans="11:12" ht="15" customHeight="1">
      <c r="K34071" s="1715"/>
      <c r="L34071" s="1715"/>
    </row>
    <row r="34072" spans="11:12" ht="15" customHeight="1">
      <c r="K34072" s="1715"/>
      <c r="L34072" s="1715"/>
    </row>
    <row r="34073" spans="11:12" ht="15" customHeight="1">
      <c r="K34073" s="1715"/>
      <c r="L34073" s="1715"/>
    </row>
    <row r="34074" spans="11:12" ht="15" customHeight="1">
      <c r="K34074" s="1715"/>
      <c r="L34074" s="1715"/>
    </row>
    <row r="34075" spans="11:12" ht="15" customHeight="1">
      <c r="K34075" s="1715"/>
      <c r="L34075" s="1715"/>
    </row>
    <row r="34076" spans="11:12" ht="15" customHeight="1">
      <c r="K34076" s="1715"/>
      <c r="L34076" s="1715"/>
    </row>
    <row r="34077" spans="11:12" ht="15" customHeight="1">
      <c r="K34077" s="1715"/>
      <c r="L34077" s="1715"/>
    </row>
    <row r="34078" spans="11:12" ht="15" customHeight="1">
      <c r="K34078" s="1715"/>
      <c r="L34078" s="1715"/>
    </row>
    <row r="34079" spans="11:12" ht="15" customHeight="1">
      <c r="K34079" s="1715"/>
      <c r="L34079" s="1715"/>
    </row>
    <row r="34080" spans="11:12" ht="15" customHeight="1">
      <c r="K34080" s="1715"/>
      <c r="L34080" s="1715"/>
    </row>
    <row r="34081" spans="11:12" ht="15" customHeight="1">
      <c r="K34081" s="1715"/>
      <c r="L34081" s="1715"/>
    </row>
    <row r="34082" spans="11:12" ht="15" customHeight="1">
      <c r="K34082" s="1715"/>
      <c r="L34082" s="1715"/>
    </row>
    <row r="34083" spans="11:12" ht="15" customHeight="1">
      <c r="K34083" s="1715"/>
      <c r="L34083" s="1715"/>
    </row>
    <row r="34084" spans="11:12" ht="15" customHeight="1">
      <c r="K34084" s="1715"/>
      <c r="L34084" s="1715"/>
    </row>
    <row r="34085" spans="11:12" ht="15" customHeight="1">
      <c r="K34085" s="1715"/>
      <c r="L34085" s="1715"/>
    </row>
    <row r="34086" spans="11:12" ht="15" customHeight="1">
      <c r="K34086" s="1715"/>
      <c r="L34086" s="1715"/>
    </row>
    <row r="34087" spans="11:12" ht="15" customHeight="1">
      <c r="K34087" s="1715"/>
      <c r="L34087" s="1715"/>
    </row>
    <row r="34088" spans="11:12" ht="15" customHeight="1">
      <c r="K34088" s="1715"/>
      <c r="L34088" s="1715"/>
    </row>
    <row r="34089" spans="11:12" ht="15" customHeight="1">
      <c r="K34089" s="1715"/>
      <c r="L34089" s="1715"/>
    </row>
    <row r="34090" spans="11:12" ht="15" customHeight="1">
      <c r="K34090" s="1715"/>
      <c r="L34090" s="1715"/>
    </row>
    <row r="34091" spans="11:12" ht="15" customHeight="1">
      <c r="K34091" s="1715"/>
      <c r="L34091" s="1715"/>
    </row>
    <row r="34092" spans="11:12" ht="15" customHeight="1">
      <c r="K34092" s="1715"/>
      <c r="L34092" s="1715"/>
    </row>
    <row r="34093" spans="11:12" ht="15" customHeight="1">
      <c r="K34093" s="1715"/>
      <c r="L34093" s="1715"/>
    </row>
    <row r="34094" spans="11:12" ht="15" customHeight="1">
      <c r="K34094" s="1715"/>
      <c r="L34094" s="1715"/>
    </row>
    <row r="34095" spans="11:12" ht="15" customHeight="1">
      <c r="K34095" s="1715"/>
      <c r="L34095" s="1715"/>
    </row>
    <row r="34096" spans="11:12" ht="15" customHeight="1">
      <c r="K34096" s="1715"/>
      <c r="L34096" s="1715"/>
    </row>
    <row r="34097" spans="11:12" ht="15" customHeight="1">
      <c r="K34097" s="1715"/>
      <c r="L34097" s="1715"/>
    </row>
    <row r="34098" spans="11:12" ht="15" customHeight="1">
      <c r="K34098" s="1715"/>
      <c r="L34098" s="1715"/>
    </row>
    <row r="34099" spans="11:12" ht="15" customHeight="1">
      <c r="K34099" s="1715"/>
      <c r="L34099" s="1715"/>
    </row>
    <row r="34100" spans="11:12" ht="15" customHeight="1">
      <c r="K34100" s="1715"/>
      <c r="L34100" s="1715"/>
    </row>
    <row r="34101" spans="11:12" ht="15" customHeight="1">
      <c r="K34101" s="1715"/>
      <c r="L34101" s="1715"/>
    </row>
    <row r="34102" spans="11:12" ht="15" customHeight="1">
      <c r="K34102" s="1715"/>
      <c r="L34102" s="1715"/>
    </row>
    <row r="34103" spans="11:12" ht="15" customHeight="1">
      <c r="K34103" s="1715"/>
      <c r="L34103" s="1715"/>
    </row>
    <row r="34104" spans="11:12" ht="15" customHeight="1">
      <c r="K34104" s="1715"/>
      <c r="L34104" s="1715"/>
    </row>
    <row r="34105" spans="11:12" ht="15" customHeight="1">
      <c r="K34105" s="1715"/>
      <c r="L34105" s="1715"/>
    </row>
    <row r="34106" spans="11:12" ht="15" customHeight="1">
      <c r="K34106" s="1715"/>
      <c r="L34106" s="1715"/>
    </row>
    <row r="34107" spans="11:12" ht="15" customHeight="1">
      <c r="K34107" s="1715"/>
      <c r="L34107" s="1715"/>
    </row>
    <row r="34108" spans="11:12" ht="15" customHeight="1">
      <c r="K34108" s="1715"/>
      <c r="L34108" s="1715"/>
    </row>
    <row r="34109" spans="11:12" ht="15" customHeight="1">
      <c r="K34109" s="1715"/>
      <c r="L34109" s="1715"/>
    </row>
    <row r="34110" spans="11:12" ht="15" customHeight="1">
      <c r="K34110" s="1715"/>
      <c r="L34110" s="1715"/>
    </row>
    <row r="34111" spans="11:12" ht="15" customHeight="1">
      <c r="K34111" s="1715"/>
      <c r="L34111" s="1715"/>
    </row>
    <row r="34112" spans="11:12" ht="15" customHeight="1">
      <c r="K34112" s="1715"/>
      <c r="L34112" s="1715"/>
    </row>
    <row r="34113" spans="11:12" ht="15" customHeight="1">
      <c r="K34113" s="1715"/>
      <c r="L34113" s="1715"/>
    </row>
    <row r="34114" spans="11:12" ht="15" customHeight="1">
      <c r="K34114" s="1715"/>
      <c r="L34114" s="1715"/>
    </row>
    <row r="34115" spans="11:12" ht="15" customHeight="1">
      <c r="K34115" s="1715"/>
      <c r="L34115" s="1715"/>
    </row>
    <row r="34116" spans="11:12" ht="15" customHeight="1">
      <c r="K34116" s="1715"/>
      <c r="L34116" s="1715"/>
    </row>
    <row r="34117" spans="11:12" ht="15" customHeight="1">
      <c r="K34117" s="1715"/>
      <c r="L34117" s="1715"/>
    </row>
    <row r="34118" spans="11:12" ht="15" customHeight="1">
      <c r="K34118" s="1715"/>
      <c r="L34118" s="1715"/>
    </row>
    <row r="34119" spans="11:12" ht="15" customHeight="1">
      <c r="K34119" s="1715"/>
      <c r="L34119" s="1715"/>
    </row>
    <row r="34120" spans="11:12" ht="15" customHeight="1">
      <c r="K34120" s="1715"/>
      <c r="L34120" s="1715"/>
    </row>
    <row r="34121" spans="11:12" ht="15" customHeight="1">
      <c r="K34121" s="1715"/>
      <c r="L34121" s="1715"/>
    </row>
    <row r="34122" spans="11:12" ht="15" customHeight="1">
      <c r="K34122" s="1715"/>
      <c r="L34122" s="1715"/>
    </row>
    <row r="34123" spans="11:12" ht="15" customHeight="1">
      <c r="K34123" s="1715"/>
      <c r="L34123" s="1715"/>
    </row>
    <row r="34124" spans="11:12" ht="15" customHeight="1">
      <c r="K34124" s="1715"/>
      <c r="L34124" s="1715"/>
    </row>
    <row r="34125" spans="11:12" ht="15" customHeight="1">
      <c r="K34125" s="1715"/>
      <c r="L34125" s="1715"/>
    </row>
    <row r="34126" spans="11:12" ht="15" customHeight="1">
      <c r="K34126" s="1715"/>
      <c r="L34126" s="1715"/>
    </row>
    <row r="34127" spans="11:12" ht="15" customHeight="1">
      <c r="K34127" s="1715"/>
      <c r="L34127" s="1715"/>
    </row>
    <row r="34128" spans="11:12" ht="15" customHeight="1">
      <c r="K34128" s="1715"/>
      <c r="L34128" s="1715"/>
    </row>
    <row r="34129" spans="11:12" ht="15" customHeight="1">
      <c r="K34129" s="1715"/>
      <c r="L34129" s="1715"/>
    </row>
    <row r="34130" spans="11:12" ht="15" customHeight="1">
      <c r="K34130" s="1715"/>
      <c r="L34130" s="1715"/>
    </row>
    <row r="34131" spans="11:12" ht="15" customHeight="1">
      <c r="K34131" s="1715"/>
      <c r="L34131" s="1715"/>
    </row>
    <row r="34132" spans="11:12" ht="15" customHeight="1">
      <c r="K34132" s="1715"/>
      <c r="L34132" s="1715"/>
    </row>
    <row r="34133" spans="11:12" ht="15" customHeight="1">
      <c r="K34133" s="1715"/>
      <c r="L34133" s="1715"/>
    </row>
    <row r="34134" spans="11:12" ht="15" customHeight="1">
      <c r="K34134" s="1715"/>
      <c r="L34134" s="1715"/>
    </row>
    <row r="34135" spans="11:12" ht="15" customHeight="1">
      <c r="K34135" s="1715"/>
      <c r="L34135" s="1715"/>
    </row>
    <row r="34136" spans="11:12" ht="15" customHeight="1">
      <c r="K34136" s="1715"/>
      <c r="L34136" s="1715"/>
    </row>
    <row r="34137" spans="11:12" ht="15" customHeight="1">
      <c r="K34137" s="1715"/>
      <c r="L34137" s="1715"/>
    </row>
    <row r="34138" spans="11:12" ht="15" customHeight="1">
      <c r="K34138" s="1715"/>
      <c r="L34138" s="1715"/>
    </row>
    <row r="34139" spans="11:12" ht="15" customHeight="1">
      <c r="K34139" s="1715"/>
      <c r="L34139" s="1715"/>
    </row>
    <row r="34140" spans="11:12" ht="15" customHeight="1">
      <c r="K34140" s="1715"/>
      <c r="L34140" s="1715"/>
    </row>
    <row r="34141" spans="11:12" ht="15" customHeight="1">
      <c r="K34141" s="1715"/>
      <c r="L34141" s="1715"/>
    </row>
    <row r="34142" spans="11:12" ht="15" customHeight="1">
      <c r="K34142" s="1715"/>
      <c r="L34142" s="1715"/>
    </row>
    <row r="34143" spans="11:12" ht="15" customHeight="1">
      <c r="K34143" s="1715"/>
      <c r="L34143" s="1715"/>
    </row>
    <row r="34144" spans="11:12" ht="15" customHeight="1">
      <c r="K34144" s="1715"/>
      <c r="L34144" s="1715"/>
    </row>
    <row r="34145" spans="11:12" ht="15" customHeight="1">
      <c r="K34145" s="1715"/>
      <c r="L34145" s="1715"/>
    </row>
    <row r="34146" spans="11:12" ht="15" customHeight="1">
      <c r="K34146" s="1715"/>
      <c r="L34146" s="1715"/>
    </row>
    <row r="34147" spans="11:12" ht="15" customHeight="1">
      <c r="K34147" s="1715"/>
      <c r="L34147" s="1715"/>
    </row>
    <row r="34148" spans="11:12" ht="15" customHeight="1">
      <c r="K34148" s="1715"/>
      <c r="L34148" s="1715"/>
    </row>
    <row r="34149" spans="11:12" ht="15" customHeight="1">
      <c r="K34149" s="1715"/>
      <c r="L34149" s="1715"/>
    </row>
    <row r="34150" spans="11:12" ht="15" customHeight="1">
      <c r="K34150" s="1715"/>
      <c r="L34150" s="1715"/>
    </row>
    <row r="34151" spans="11:12" ht="15" customHeight="1">
      <c r="K34151" s="1715"/>
      <c r="L34151" s="1715"/>
    </row>
    <row r="34152" spans="11:12" ht="15" customHeight="1">
      <c r="K34152" s="1715"/>
      <c r="L34152" s="1715"/>
    </row>
    <row r="34153" spans="11:12" ht="15" customHeight="1">
      <c r="K34153" s="1715"/>
      <c r="L34153" s="1715"/>
    </row>
    <row r="34154" spans="11:12" ht="15" customHeight="1">
      <c r="K34154" s="1715"/>
      <c r="L34154" s="1715"/>
    </row>
    <row r="34155" spans="11:12" ht="15" customHeight="1">
      <c r="K34155" s="1715"/>
      <c r="L34155" s="1715"/>
    </row>
    <row r="34156" spans="11:12" ht="15" customHeight="1">
      <c r="K34156" s="1715"/>
      <c r="L34156" s="1715"/>
    </row>
    <row r="34157" spans="11:12" ht="15" customHeight="1">
      <c r="K34157" s="1715"/>
      <c r="L34157" s="1715"/>
    </row>
    <row r="34158" spans="11:12" ht="15" customHeight="1">
      <c r="K34158" s="1715"/>
      <c r="L34158" s="1715"/>
    </row>
    <row r="34159" spans="11:12" ht="15" customHeight="1">
      <c r="K34159" s="1715"/>
      <c r="L34159" s="1715"/>
    </row>
    <row r="34160" spans="11:12" ht="15" customHeight="1">
      <c r="K34160" s="1715"/>
      <c r="L34160" s="1715"/>
    </row>
    <row r="34161" spans="11:12" ht="15" customHeight="1">
      <c r="K34161" s="1715"/>
      <c r="L34161" s="1715"/>
    </row>
    <row r="34162" spans="11:12" ht="15" customHeight="1">
      <c r="K34162" s="1715"/>
      <c r="L34162" s="1715"/>
    </row>
    <row r="34163" spans="11:12" ht="15" customHeight="1">
      <c r="K34163" s="1715"/>
      <c r="L34163" s="1715"/>
    </row>
    <row r="34164" spans="11:12" ht="15" customHeight="1">
      <c r="K34164" s="1715"/>
      <c r="L34164" s="1715"/>
    </row>
    <row r="34165" spans="11:12" ht="15" customHeight="1">
      <c r="K34165" s="1715"/>
      <c r="L34165" s="1715"/>
    </row>
    <row r="34166" spans="11:12" ht="15" customHeight="1">
      <c r="K34166" s="1715"/>
      <c r="L34166" s="1715"/>
    </row>
    <row r="34167" spans="11:12" ht="15" customHeight="1">
      <c r="K34167" s="1715"/>
      <c r="L34167" s="1715"/>
    </row>
    <row r="34168" spans="11:12" ht="15" customHeight="1">
      <c r="K34168" s="1715"/>
      <c r="L34168" s="1715"/>
    </row>
    <row r="34169" spans="11:12" ht="15" customHeight="1">
      <c r="K34169" s="1715"/>
      <c r="L34169" s="1715"/>
    </row>
    <row r="34170" spans="11:12" ht="15" customHeight="1">
      <c r="K34170" s="1715"/>
      <c r="L34170" s="1715"/>
    </row>
    <row r="34171" spans="11:12" ht="15" customHeight="1">
      <c r="K34171" s="1715"/>
      <c r="L34171" s="1715"/>
    </row>
    <row r="34172" spans="11:12" ht="15" customHeight="1">
      <c r="K34172" s="1715"/>
      <c r="L34172" s="1715"/>
    </row>
    <row r="34173" spans="11:12" ht="15" customHeight="1">
      <c r="K34173" s="1715"/>
      <c r="L34173" s="1715"/>
    </row>
    <row r="34174" spans="11:12" ht="15" customHeight="1">
      <c r="K34174" s="1715"/>
      <c r="L34174" s="1715"/>
    </row>
    <row r="34175" spans="11:12" ht="15" customHeight="1">
      <c r="K34175" s="1715"/>
      <c r="L34175" s="1715"/>
    </row>
    <row r="34176" spans="11:12" ht="15" customHeight="1">
      <c r="K34176" s="1715"/>
      <c r="L34176" s="1715"/>
    </row>
    <row r="34177" spans="11:12" ht="15" customHeight="1">
      <c r="K34177" s="1715"/>
      <c r="L34177" s="1715"/>
    </row>
    <row r="34178" spans="11:12" ht="15" customHeight="1">
      <c r="K34178" s="1715"/>
      <c r="L34178" s="1715"/>
    </row>
    <row r="34179" spans="11:12" ht="15" customHeight="1">
      <c r="K34179" s="1715"/>
      <c r="L34179" s="1715"/>
    </row>
    <row r="34180" spans="11:12" ht="15" customHeight="1">
      <c r="K34180" s="1715"/>
      <c r="L34180" s="1715"/>
    </row>
    <row r="34181" spans="11:12" ht="15" customHeight="1">
      <c r="K34181" s="1715"/>
      <c r="L34181" s="1715"/>
    </row>
    <row r="34182" spans="11:12" ht="15" customHeight="1">
      <c r="K34182" s="1715"/>
      <c r="L34182" s="1715"/>
    </row>
    <row r="34183" spans="11:12" ht="15" customHeight="1">
      <c r="K34183" s="1715"/>
      <c r="L34183" s="1715"/>
    </row>
    <row r="34184" spans="11:12" ht="15" customHeight="1">
      <c r="K34184" s="1715"/>
      <c r="L34184" s="1715"/>
    </row>
    <row r="34185" spans="11:12" ht="15" customHeight="1">
      <c r="K34185" s="1715"/>
      <c r="L34185" s="1715"/>
    </row>
    <row r="34186" spans="11:12" ht="15" customHeight="1">
      <c r="K34186" s="1715"/>
      <c r="L34186" s="1715"/>
    </row>
    <row r="34187" spans="11:12" ht="15" customHeight="1">
      <c r="K34187" s="1715"/>
      <c r="L34187" s="1715"/>
    </row>
    <row r="34188" spans="11:12" ht="15" customHeight="1">
      <c r="K34188" s="1715"/>
      <c r="L34188" s="1715"/>
    </row>
    <row r="34189" spans="11:12" ht="15" customHeight="1">
      <c r="K34189" s="1715"/>
      <c r="L34189" s="1715"/>
    </row>
    <row r="34190" spans="11:12" ht="15" customHeight="1">
      <c r="K34190" s="1715"/>
      <c r="L34190" s="1715"/>
    </row>
    <row r="34191" spans="11:12" ht="15" customHeight="1">
      <c r="K34191" s="1715"/>
      <c r="L34191" s="1715"/>
    </row>
    <row r="34192" spans="11:12" ht="15" customHeight="1">
      <c r="K34192" s="1715"/>
      <c r="L34192" s="1715"/>
    </row>
    <row r="34193" spans="11:12" ht="15" customHeight="1">
      <c r="K34193" s="1715"/>
      <c r="L34193" s="1715"/>
    </row>
    <row r="34194" spans="11:12" ht="15" customHeight="1">
      <c r="K34194" s="1715"/>
      <c r="L34194" s="1715"/>
    </row>
    <row r="34195" spans="11:12" ht="15" customHeight="1">
      <c r="K34195" s="1715"/>
      <c r="L34195" s="1715"/>
    </row>
    <row r="34196" spans="11:12" ht="15" customHeight="1">
      <c r="K34196" s="1715"/>
      <c r="L34196" s="1715"/>
    </row>
    <row r="34197" spans="11:12" ht="15" customHeight="1">
      <c r="K34197" s="1715"/>
      <c r="L34197" s="1715"/>
    </row>
    <row r="34198" spans="11:12" ht="15" customHeight="1">
      <c r="K34198" s="1715"/>
      <c r="L34198" s="1715"/>
    </row>
    <row r="34199" spans="11:12" ht="15" customHeight="1">
      <c r="K34199" s="1715"/>
      <c r="L34199" s="1715"/>
    </row>
    <row r="34200" spans="11:12" ht="15" customHeight="1">
      <c r="K34200" s="1715"/>
      <c r="L34200" s="1715"/>
    </row>
    <row r="34201" spans="11:12" ht="15" customHeight="1">
      <c r="K34201" s="1715"/>
      <c r="L34201" s="1715"/>
    </row>
    <row r="34202" spans="11:12" ht="15" customHeight="1">
      <c r="K34202" s="1715"/>
      <c r="L34202" s="1715"/>
    </row>
    <row r="34203" spans="11:12" ht="15" customHeight="1">
      <c r="K34203" s="1715"/>
      <c r="L34203" s="1715"/>
    </row>
    <row r="34204" spans="11:12" ht="15" customHeight="1">
      <c r="K34204" s="1715"/>
      <c r="L34204" s="1715"/>
    </row>
    <row r="34205" spans="11:12" ht="15" customHeight="1">
      <c r="K34205" s="1715"/>
      <c r="L34205" s="1715"/>
    </row>
    <row r="34206" spans="11:12" ht="15" customHeight="1">
      <c r="K34206" s="1715"/>
      <c r="L34206" s="1715"/>
    </row>
    <row r="34207" spans="11:12" ht="15" customHeight="1">
      <c r="K34207" s="1715"/>
      <c r="L34207" s="1715"/>
    </row>
    <row r="34208" spans="11:12" ht="15" customHeight="1">
      <c r="K34208" s="1715"/>
      <c r="L34208" s="1715"/>
    </row>
    <row r="34209" spans="11:12" ht="15" customHeight="1">
      <c r="K34209" s="1715"/>
      <c r="L34209" s="1715"/>
    </row>
    <row r="34210" spans="11:12" ht="15" customHeight="1">
      <c r="K34210" s="1715"/>
      <c r="L34210" s="1715"/>
    </row>
    <row r="34211" spans="11:12" ht="15" customHeight="1">
      <c r="K34211" s="1715"/>
      <c r="L34211" s="1715"/>
    </row>
    <row r="34212" spans="11:12" ht="15" customHeight="1">
      <c r="K34212" s="1715"/>
      <c r="L34212" s="1715"/>
    </row>
    <row r="34213" spans="11:12" ht="15" customHeight="1">
      <c r="K34213" s="1715"/>
      <c r="L34213" s="1715"/>
    </row>
    <row r="34214" spans="11:12" ht="15" customHeight="1">
      <c r="K34214" s="1715"/>
      <c r="L34214" s="1715"/>
    </row>
    <row r="34215" spans="11:12" ht="15" customHeight="1">
      <c r="K34215" s="1715"/>
      <c r="L34215" s="1715"/>
    </row>
    <row r="34216" spans="11:12" ht="15" customHeight="1">
      <c r="K34216" s="1715"/>
      <c r="L34216" s="1715"/>
    </row>
    <row r="34217" spans="11:12" ht="15" customHeight="1">
      <c r="K34217" s="1715"/>
      <c r="L34217" s="1715"/>
    </row>
    <row r="34218" spans="11:12" ht="15" customHeight="1">
      <c r="K34218" s="1715"/>
      <c r="L34218" s="1715"/>
    </row>
    <row r="34219" spans="11:12" ht="15" customHeight="1">
      <c r="K34219" s="1715"/>
      <c r="L34219" s="1715"/>
    </row>
    <row r="34220" spans="11:12" ht="15" customHeight="1">
      <c r="K34220" s="1715"/>
      <c r="L34220" s="1715"/>
    </row>
    <row r="34221" spans="11:12" ht="15" customHeight="1">
      <c r="K34221" s="1715"/>
      <c r="L34221" s="1715"/>
    </row>
    <row r="34222" spans="11:12" ht="15" customHeight="1">
      <c r="K34222" s="1715"/>
      <c r="L34222" s="1715"/>
    </row>
    <row r="34223" spans="11:12" ht="15" customHeight="1">
      <c r="K34223" s="1715"/>
      <c r="L34223" s="1715"/>
    </row>
    <row r="34224" spans="11:12" ht="15" customHeight="1">
      <c r="K34224" s="1715"/>
      <c r="L34224" s="1715"/>
    </row>
    <row r="34225" spans="11:12" ht="15" customHeight="1">
      <c r="K34225" s="1715"/>
      <c r="L34225" s="1715"/>
    </row>
    <row r="34226" spans="11:12" ht="15" customHeight="1">
      <c r="K34226" s="1715"/>
      <c r="L34226" s="1715"/>
    </row>
    <row r="34227" spans="11:12" ht="15" customHeight="1">
      <c r="K34227" s="1715"/>
      <c r="L34227" s="1715"/>
    </row>
    <row r="34228" spans="11:12" ht="15" customHeight="1">
      <c r="K34228" s="1715"/>
      <c r="L34228" s="1715"/>
    </row>
    <row r="34229" spans="11:12" ht="15" customHeight="1">
      <c r="K34229" s="1715"/>
      <c r="L34229" s="1715"/>
    </row>
    <row r="34230" spans="11:12" ht="15" customHeight="1">
      <c r="K34230" s="1715"/>
      <c r="L34230" s="1715"/>
    </row>
    <row r="34231" spans="11:12" ht="15" customHeight="1">
      <c r="K34231" s="1715"/>
      <c r="L34231" s="1715"/>
    </row>
    <row r="34232" spans="11:12" ht="15" customHeight="1">
      <c r="K34232" s="1715"/>
      <c r="L34232" s="1715"/>
    </row>
    <row r="34233" spans="11:12" ht="15" customHeight="1">
      <c r="K34233" s="1715"/>
      <c r="L34233" s="1715"/>
    </row>
    <row r="34234" spans="11:12" ht="15" customHeight="1">
      <c r="K34234" s="1715"/>
      <c r="L34234" s="1715"/>
    </row>
    <row r="34235" spans="11:12" ht="15" customHeight="1">
      <c r="K34235" s="1715"/>
      <c r="L34235" s="1715"/>
    </row>
    <row r="34236" spans="11:12" ht="15" customHeight="1">
      <c r="K34236" s="1715"/>
      <c r="L34236" s="1715"/>
    </row>
    <row r="34237" spans="11:12" ht="15" customHeight="1">
      <c r="K34237" s="1715"/>
      <c r="L34237" s="1715"/>
    </row>
    <row r="34238" spans="11:12" ht="15" customHeight="1">
      <c r="K34238" s="1715"/>
      <c r="L34238" s="1715"/>
    </row>
    <row r="34239" spans="11:12" ht="15" customHeight="1">
      <c r="K34239" s="1715"/>
      <c r="L34239" s="1715"/>
    </row>
    <row r="34240" spans="11:12" ht="15" customHeight="1">
      <c r="K34240" s="1715"/>
      <c r="L34240" s="1715"/>
    </row>
    <row r="34241" spans="11:12" ht="15" customHeight="1">
      <c r="K34241" s="1715"/>
      <c r="L34241" s="1715"/>
    </row>
    <row r="34242" spans="11:12" ht="15" customHeight="1">
      <c r="K34242" s="1715"/>
      <c r="L34242" s="1715"/>
    </row>
    <row r="34243" spans="11:12" ht="15" customHeight="1">
      <c r="K34243" s="1715"/>
      <c r="L34243" s="1715"/>
    </row>
    <row r="34244" spans="11:12" ht="15" customHeight="1">
      <c r="K34244" s="1715"/>
      <c r="L34244" s="1715"/>
    </row>
    <row r="34245" spans="11:12" ht="15" customHeight="1">
      <c r="K34245" s="1715"/>
      <c r="L34245" s="1715"/>
    </row>
    <row r="34246" spans="11:12" ht="15" customHeight="1">
      <c r="K34246" s="1715"/>
      <c r="L34246" s="1715"/>
    </row>
    <row r="34247" spans="11:12" ht="15" customHeight="1">
      <c r="K34247" s="1715"/>
      <c r="L34247" s="1715"/>
    </row>
    <row r="34248" spans="11:12" ht="15" customHeight="1">
      <c r="K34248" s="1715"/>
      <c r="L34248" s="1715"/>
    </row>
    <row r="34249" spans="11:12" ht="15" customHeight="1">
      <c r="K34249" s="1715"/>
      <c r="L34249" s="1715"/>
    </row>
    <row r="34250" spans="11:12" ht="15" customHeight="1">
      <c r="K34250" s="1715"/>
      <c r="L34250" s="1715"/>
    </row>
    <row r="34251" spans="11:12" ht="15" customHeight="1">
      <c r="K34251" s="1715"/>
      <c r="L34251" s="1715"/>
    </row>
    <row r="34252" spans="11:12" ht="15" customHeight="1">
      <c r="K34252" s="1715"/>
      <c r="L34252" s="1715"/>
    </row>
    <row r="34253" spans="11:12" ht="15" customHeight="1">
      <c r="K34253" s="1715"/>
      <c r="L34253" s="1715"/>
    </row>
    <row r="34254" spans="11:12" ht="15" customHeight="1">
      <c r="K34254" s="1715"/>
      <c r="L34254" s="1715"/>
    </row>
    <row r="34255" spans="11:12" ht="15" customHeight="1">
      <c r="K34255" s="1715"/>
      <c r="L34255" s="1715"/>
    </row>
    <row r="34256" spans="11:12" ht="15" customHeight="1">
      <c r="K34256" s="1715"/>
      <c r="L34256" s="1715"/>
    </row>
    <row r="34257" spans="11:12" ht="15" customHeight="1">
      <c r="K34257" s="1715"/>
      <c r="L34257" s="1715"/>
    </row>
    <row r="34258" spans="11:12" ht="15" customHeight="1">
      <c r="K34258" s="1715"/>
      <c r="L34258" s="1715"/>
    </row>
    <row r="34259" spans="11:12" ht="15" customHeight="1">
      <c r="K34259" s="1715"/>
      <c r="L34259" s="1715"/>
    </row>
    <row r="34260" spans="11:12" ht="15" customHeight="1">
      <c r="K34260" s="1715"/>
      <c r="L34260" s="1715"/>
    </row>
    <row r="34261" spans="11:12" ht="15" customHeight="1">
      <c r="K34261" s="1715"/>
      <c r="L34261" s="1715"/>
    </row>
    <row r="34262" spans="11:12" ht="15" customHeight="1">
      <c r="K34262" s="1715"/>
      <c r="L34262" s="1715"/>
    </row>
    <row r="34263" spans="11:12" ht="15" customHeight="1">
      <c r="K34263" s="1715"/>
      <c r="L34263" s="1715"/>
    </row>
    <row r="34264" spans="11:12" ht="15" customHeight="1">
      <c r="K34264" s="1715"/>
      <c r="L34264" s="1715"/>
    </row>
    <row r="34265" spans="11:12" ht="15" customHeight="1">
      <c r="K34265" s="1715"/>
      <c r="L34265" s="1715"/>
    </row>
    <row r="34266" spans="11:12" ht="15" customHeight="1">
      <c r="K34266" s="1715"/>
      <c r="L34266" s="1715"/>
    </row>
    <row r="34267" spans="11:12" ht="15" customHeight="1">
      <c r="K34267" s="1715"/>
      <c r="L34267" s="1715"/>
    </row>
    <row r="34268" spans="11:12" ht="15" customHeight="1">
      <c r="K34268" s="1715"/>
      <c r="L34268" s="1715"/>
    </row>
    <row r="34269" spans="11:12" ht="15" customHeight="1">
      <c r="K34269" s="1715"/>
      <c r="L34269" s="1715"/>
    </row>
    <row r="34270" spans="11:12" ht="15" customHeight="1">
      <c r="K34270" s="1715"/>
      <c r="L34270" s="1715"/>
    </row>
    <row r="34271" spans="11:12" ht="15" customHeight="1">
      <c r="K34271" s="1715"/>
      <c r="L34271" s="1715"/>
    </row>
    <row r="34272" spans="11:12" ht="15" customHeight="1">
      <c r="K34272" s="1715"/>
      <c r="L34272" s="1715"/>
    </row>
    <row r="34273" spans="11:12" ht="15" customHeight="1">
      <c r="K34273" s="1715"/>
      <c r="L34273" s="1715"/>
    </row>
    <row r="34274" spans="11:12" ht="15" customHeight="1">
      <c r="K34274" s="1715"/>
      <c r="L34274" s="1715"/>
    </row>
    <row r="34275" spans="11:12" ht="15" customHeight="1">
      <c r="K34275" s="1715"/>
      <c r="L34275" s="1715"/>
    </row>
    <row r="34276" spans="11:12" ht="15" customHeight="1">
      <c r="K34276" s="1715"/>
      <c r="L34276" s="1715"/>
    </row>
    <row r="34277" spans="11:12" ht="15" customHeight="1">
      <c r="K34277" s="1715"/>
      <c r="L34277" s="1715"/>
    </row>
    <row r="34278" spans="11:12" ht="15" customHeight="1">
      <c r="K34278" s="1715"/>
      <c r="L34278" s="1715"/>
    </row>
    <row r="34279" spans="11:12" ht="15" customHeight="1">
      <c r="K34279" s="1715"/>
      <c r="L34279" s="1715"/>
    </row>
    <row r="34280" spans="11:12" ht="15" customHeight="1">
      <c r="K34280" s="1715"/>
      <c r="L34280" s="1715"/>
    </row>
    <row r="34281" spans="11:12" ht="15" customHeight="1">
      <c r="K34281" s="1715"/>
      <c r="L34281" s="1715"/>
    </row>
    <row r="34282" spans="11:12" ht="15" customHeight="1">
      <c r="K34282" s="1715"/>
      <c r="L34282" s="1715"/>
    </row>
    <row r="34283" spans="11:12" ht="15" customHeight="1">
      <c r="K34283" s="1715"/>
      <c r="L34283" s="1715"/>
    </row>
    <row r="34284" spans="11:12" ht="15" customHeight="1">
      <c r="K34284" s="1715"/>
      <c r="L34284" s="1715"/>
    </row>
    <row r="34285" spans="11:12" ht="15" customHeight="1">
      <c r="K34285" s="1715"/>
      <c r="L34285" s="1715"/>
    </row>
    <row r="34286" spans="11:12" ht="15" customHeight="1">
      <c r="K34286" s="1715"/>
      <c r="L34286" s="1715"/>
    </row>
    <row r="34287" spans="11:12" ht="15" customHeight="1">
      <c r="K34287" s="1715"/>
      <c r="L34287" s="1715"/>
    </row>
    <row r="34288" spans="11:12" ht="15" customHeight="1">
      <c r="K34288" s="1715"/>
      <c r="L34288" s="1715"/>
    </row>
    <row r="34289" spans="11:12" ht="15" customHeight="1">
      <c r="K34289" s="1715"/>
      <c r="L34289" s="1715"/>
    </row>
    <row r="34290" spans="11:12" ht="15" customHeight="1">
      <c r="K34290" s="1715"/>
      <c r="L34290" s="1715"/>
    </row>
    <row r="34291" spans="11:12" ht="15" customHeight="1">
      <c r="K34291" s="1715"/>
      <c r="L34291" s="1715"/>
    </row>
    <row r="34292" spans="11:12" ht="15" customHeight="1">
      <c r="K34292" s="1715"/>
      <c r="L34292" s="1715"/>
    </row>
    <row r="34293" spans="11:12" ht="15" customHeight="1">
      <c r="K34293" s="1715"/>
      <c r="L34293" s="1715"/>
    </row>
    <row r="34294" spans="11:12" ht="15" customHeight="1">
      <c r="K34294" s="1715"/>
      <c r="L34294" s="1715"/>
    </row>
    <row r="34295" spans="11:12" ht="15" customHeight="1">
      <c r="K34295" s="1715"/>
      <c r="L34295" s="1715"/>
    </row>
    <row r="34296" spans="11:12" ht="15" customHeight="1">
      <c r="K34296" s="1715"/>
      <c r="L34296" s="1715"/>
    </row>
    <row r="34297" spans="11:12" ht="15" customHeight="1">
      <c r="K34297" s="1715"/>
      <c r="L34297" s="1715"/>
    </row>
    <row r="34298" spans="11:12" ht="15" customHeight="1">
      <c r="K34298" s="1715"/>
      <c r="L34298" s="1715"/>
    </row>
    <row r="34299" spans="11:12" ht="15" customHeight="1">
      <c r="K34299" s="1715"/>
      <c r="L34299" s="1715"/>
    </row>
    <row r="34300" spans="11:12" ht="15" customHeight="1">
      <c r="K34300" s="1715"/>
      <c r="L34300" s="1715"/>
    </row>
    <row r="34301" spans="11:12" ht="15" customHeight="1">
      <c r="K34301" s="1715"/>
      <c r="L34301" s="1715"/>
    </row>
    <row r="34302" spans="11:12" ht="15" customHeight="1">
      <c r="K34302" s="1715"/>
      <c r="L34302" s="1715"/>
    </row>
    <row r="34303" spans="11:12" ht="15" customHeight="1">
      <c r="K34303" s="1715"/>
      <c r="L34303" s="1715"/>
    </row>
    <row r="34304" spans="11:12" ht="15" customHeight="1">
      <c r="K34304" s="1715"/>
      <c r="L34304" s="1715"/>
    </row>
    <row r="34305" spans="11:12" ht="15" customHeight="1">
      <c r="K34305" s="1715"/>
      <c r="L34305" s="1715"/>
    </row>
    <row r="34306" spans="11:12" ht="15" customHeight="1">
      <c r="K34306" s="1715"/>
      <c r="L34306" s="1715"/>
    </row>
    <row r="34307" spans="11:12" ht="15" customHeight="1">
      <c r="K34307" s="1715"/>
      <c r="L34307" s="1715"/>
    </row>
    <row r="34308" spans="11:12" ht="15" customHeight="1">
      <c r="K34308" s="1715"/>
      <c r="L34308" s="1715"/>
    </row>
    <row r="34309" spans="11:12" ht="15" customHeight="1">
      <c r="K34309" s="1715"/>
      <c r="L34309" s="1715"/>
    </row>
    <row r="34310" spans="11:12" ht="15" customHeight="1">
      <c r="K34310" s="1715"/>
      <c r="L34310" s="1715"/>
    </row>
    <row r="34311" spans="11:12" ht="15" customHeight="1">
      <c r="K34311" s="1715"/>
      <c r="L34311" s="1715"/>
    </row>
    <row r="34312" spans="11:12" ht="15" customHeight="1">
      <c r="K34312" s="1715"/>
      <c r="L34312" s="1715"/>
    </row>
    <row r="34313" spans="11:12" ht="15" customHeight="1">
      <c r="K34313" s="1715"/>
      <c r="L34313" s="1715"/>
    </row>
    <row r="34314" spans="11:12" ht="15" customHeight="1">
      <c r="K34314" s="1715"/>
      <c r="L34314" s="1715"/>
    </row>
    <row r="34315" spans="11:12" ht="15" customHeight="1">
      <c r="K34315" s="1715"/>
      <c r="L34315" s="1715"/>
    </row>
    <row r="34316" spans="11:12" ht="15" customHeight="1">
      <c r="K34316" s="1715"/>
      <c r="L34316" s="1715"/>
    </row>
    <row r="34317" spans="11:12" ht="15" customHeight="1">
      <c r="K34317" s="1715"/>
      <c r="L34317" s="1715"/>
    </row>
    <row r="34318" spans="11:12" ht="15" customHeight="1">
      <c r="K34318" s="1715"/>
      <c r="L34318" s="1715"/>
    </row>
    <row r="34319" spans="11:12" ht="15" customHeight="1">
      <c r="K34319" s="1715"/>
      <c r="L34319" s="1715"/>
    </row>
    <row r="34320" spans="11:12" ht="15" customHeight="1">
      <c r="K34320" s="1715"/>
      <c r="L34320" s="1715"/>
    </row>
    <row r="34321" spans="11:12" ht="15" customHeight="1">
      <c r="K34321" s="1715"/>
      <c r="L34321" s="1715"/>
    </row>
    <row r="34322" spans="11:12" ht="15" customHeight="1">
      <c r="K34322" s="1715"/>
      <c r="L34322" s="1715"/>
    </row>
    <row r="34323" spans="11:12" ht="15" customHeight="1">
      <c r="K34323" s="1715"/>
      <c r="L34323" s="1715"/>
    </row>
    <row r="34324" spans="11:12" ht="15" customHeight="1">
      <c r="K34324" s="1715"/>
      <c r="L34324" s="1715"/>
    </row>
    <row r="34325" spans="11:12" ht="15" customHeight="1">
      <c r="K34325" s="1715"/>
      <c r="L34325" s="1715"/>
    </row>
    <row r="34326" spans="11:12" ht="15" customHeight="1">
      <c r="K34326" s="1715"/>
      <c r="L34326" s="1715"/>
    </row>
    <row r="34327" spans="11:12" ht="15" customHeight="1">
      <c r="K34327" s="1715"/>
      <c r="L34327" s="1715"/>
    </row>
    <row r="34328" spans="11:12" ht="15" customHeight="1">
      <c r="K34328" s="1715"/>
      <c r="L34328" s="1715"/>
    </row>
    <row r="34329" spans="11:12" ht="15" customHeight="1">
      <c r="K34329" s="1715"/>
      <c r="L34329" s="1715"/>
    </row>
    <row r="34330" spans="11:12" ht="15" customHeight="1">
      <c r="K34330" s="1715"/>
      <c r="L34330" s="1715"/>
    </row>
    <row r="34331" spans="11:12" ht="15" customHeight="1">
      <c r="K34331" s="1715"/>
      <c r="L34331" s="1715"/>
    </row>
    <row r="34332" spans="11:12" ht="15" customHeight="1">
      <c r="K34332" s="1715"/>
      <c r="L34332" s="1715"/>
    </row>
    <row r="34333" spans="11:12" ht="15" customHeight="1">
      <c r="K34333" s="1715"/>
      <c r="L34333" s="1715"/>
    </row>
    <row r="34334" spans="11:12" ht="15" customHeight="1">
      <c r="K34334" s="1715"/>
      <c r="L34334" s="1715"/>
    </row>
    <row r="34335" spans="11:12" ht="15" customHeight="1">
      <c r="K34335" s="1715"/>
      <c r="L34335" s="1715"/>
    </row>
    <row r="34336" spans="11:12" ht="15" customHeight="1">
      <c r="K34336" s="1715"/>
      <c r="L34336" s="1715"/>
    </row>
    <row r="34337" spans="11:12" ht="15" customHeight="1">
      <c r="K34337" s="1715"/>
      <c r="L34337" s="1715"/>
    </row>
    <row r="34338" spans="11:12" ht="15" customHeight="1">
      <c r="K34338" s="1715"/>
      <c r="L34338" s="1715"/>
    </row>
    <row r="34339" spans="11:12" ht="15" customHeight="1">
      <c r="K34339" s="1715"/>
      <c r="L34339" s="1715"/>
    </row>
    <row r="34340" spans="11:12" ht="15" customHeight="1">
      <c r="K34340" s="1715"/>
      <c r="L34340" s="1715"/>
    </row>
    <row r="34341" spans="11:12" ht="15" customHeight="1">
      <c r="K34341" s="1715"/>
      <c r="L34341" s="1715"/>
    </row>
    <row r="34342" spans="11:12" ht="15" customHeight="1">
      <c r="K34342" s="1715"/>
      <c r="L34342" s="1715"/>
    </row>
    <row r="34343" spans="11:12" ht="15" customHeight="1">
      <c r="K34343" s="1715"/>
      <c r="L34343" s="1715"/>
    </row>
    <row r="34344" spans="11:12" ht="15" customHeight="1">
      <c r="K34344" s="1715"/>
      <c r="L34344" s="1715"/>
    </row>
    <row r="34345" spans="11:12" ht="15" customHeight="1">
      <c r="K34345" s="1715"/>
      <c r="L34345" s="1715"/>
    </row>
    <row r="34346" spans="11:12" ht="15" customHeight="1">
      <c r="K34346" s="1715"/>
      <c r="L34346" s="1715"/>
    </row>
    <row r="34347" spans="11:12" ht="15" customHeight="1">
      <c r="K34347" s="1715"/>
      <c r="L34347" s="1715"/>
    </row>
    <row r="34348" spans="11:12" ht="15" customHeight="1">
      <c r="K34348" s="1715"/>
      <c r="L34348" s="1715"/>
    </row>
    <row r="34349" spans="11:12" ht="15" customHeight="1">
      <c r="K34349" s="1715"/>
      <c r="L34349" s="1715"/>
    </row>
    <row r="34350" spans="11:12" ht="15" customHeight="1">
      <c r="K34350" s="1715"/>
      <c r="L34350" s="1715"/>
    </row>
    <row r="34351" spans="11:12" ht="15" customHeight="1">
      <c r="K34351" s="1715"/>
      <c r="L34351" s="1715"/>
    </row>
    <row r="34352" spans="11:12" ht="15" customHeight="1">
      <c r="K34352" s="1715"/>
      <c r="L34352" s="1715"/>
    </row>
    <row r="34353" spans="11:12" ht="15" customHeight="1">
      <c r="K34353" s="1715"/>
      <c r="L34353" s="1715"/>
    </row>
    <row r="34354" spans="11:12" ht="15" customHeight="1">
      <c r="K34354" s="1715"/>
      <c r="L34354" s="1715"/>
    </row>
    <row r="34355" spans="11:12" ht="15" customHeight="1">
      <c r="K34355" s="1715"/>
      <c r="L34355" s="1715"/>
    </row>
    <row r="34356" spans="11:12" ht="15" customHeight="1">
      <c r="K34356" s="1715"/>
      <c r="L34356" s="1715"/>
    </row>
    <row r="34357" spans="11:12" ht="15" customHeight="1">
      <c r="K34357" s="1715"/>
      <c r="L34357" s="1715"/>
    </row>
    <row r="34358" spans="11:12" ht="15" customHeight="1">
      <c r="K34358" s="1715"/>
      <c r="L34358" s="1715"/>
    </row>
    <row r="34359" spans="11:12" ht="15" customHeight="1">
      <c r="K34359" s="1715"/>
      <c r="L34359" s="1715"/>
    </row>
    <row r="34360" spans="11:12" ht="15" customHeight="1">
      <c r="K34360" s="1715"/>
      <c r="L34360" s="1715"/>
    </row>
    <row r="34361" spans="11:12" ht="15" customHeight="1">
      <c r="K34361" s="1715"/>
      <c r="L34361" s="1715"/>
    </row>
    <row r="34362" spans="11:12" ht="15" customHeight="1">
      <c r="K34362" s="1715"/>
      <c r="L34362" s="1715"/>
    </row>
    <row r="34363" spans="11:12" ht="15" customHeight="1">
      <c r="K34363" s="1715"/>
      <c r="L34363" s="1715"/>
    </row>
    <row r="34364" spans="11:12" ht="15" customHeight="1">
      <c r="K34364" s="1715"/>
      <c r="L34364" s="1715"/>
    </row>
    <row r="34365" spans="11:12" ht="15" customHeight="1">
      <c r="K34365" s="1715"/>
      <c r="L34365" s="1715"/>
    </row>
    <row r="34366" spans="11:12" ht="15" customHeight="1">
      <c r="K34366" s="1715"/>
      <c r="L34366" s="1715"/>
    </row>
    <row r="34367" spans="11:12" ht="15" customHeight="1">
      <c r="K34367" s="1715"/>
      <c r="L34367" s="1715"/>
    </row>
    <row r="34368" spans="11:12" ht="15" customHeight="1">
      <c r="K34368" s="1715"/>
      <c r="L34368" s="1715"/>
    </row>
    <row r="34369" spans="11:12" ht="15" customHeight="1">
      <c r="K34369" s="1715"/>
      <c r="L34369" s="1715"/>
    </row>
    <row r="34370" spans="11:12" ht="15" customHeight="1">
      <c r="K34370" s="1715"/>
      <c r="L34370" s="1715"/>
    </row>
    <row r="34371" spans="11:12" ht="15" customHeight="1">
      <c r="K34371" s="1715"/>
      <c r="L34371" s="1715"/>
    </row>
    <row r="34372" spans="11:12" ht="15" customHeight="1">
      <c r="K34372" s="1715"/>
      <c r="L34372" s="1715"/>
    </row>
    <row r="34373" spans="11:12" ht="15" customHeight="1">
      <c r="K34373" s="1715"/>
      <c r="L34373" s="1715"/>
    </row>
    <row r="34374" spans="11:12" ht="15" customHeight="1">
      <c r="K34374" s="1715"/>
      <c r="L34374" s="1715"/>
    </row>
    <row r="34375" spans="11:12" ht="15" customHeight="1">
      <c r="K34375" s="1715"/>
      <c r="L34375" s="1715"/>
    </row>
    <row r="34376" spans="11:12" ht="15" customHeight="1">
      <c r="K34376" s="1715"/>
      <c r="L34376" s="1715"/>
    </row>
    <row r="34377" spans="11:12" ht="15" customHeight="1">
      <c r="K34377" s="1715"/>
      <c r="L34377" s="1715"/>
    </row>
    <row r="34378" spans="11:12" ht="15" customHeight="1">
      <c r="K34378" s="1715"/>
      <c r="L34378" s="1715"/>
    </row>
    <row r="34379" spans="11:12" ht="15" customHeight="1">
      <c r="K34379" s="1715"/>
      <c r="L34379" s="1715"/>
    </row>
    <row r="34380" spans="11:12" ht="15" customHeight="1">
      <c r="K34380" s="1715"/>
      <c r="L34380" s="1715"/>
    </row>
    <row r="34381" spans="11:12" ht="15" customHeight="1">
      <c r="K34381" s="1715"/>
      <c r="L34381" s="1715"/>
    </row>
    <row r="34382" spans="11:12" ht="15" customHeight="1">
      <c r="K34382" s="1715"/>
      <c r="L34382" s="1715"/>
    </row>
    <row r="34383" spans="11:12" ht="15" customHeight="1">
      <c r="K34383" s="1715"/>
      <c r="L34383" s="1715"/>
    </row>
    <row r="34384" spans="11:12" ht="15" customHeight="1">
      <c r="K34384" s="1715"/>
      <c r="L34384" s="1715"/>
    </row>
    <row r="34385" spans="11:12" ht="15" customHeight="1">
      <c r="K34385" s="1715"/>
      <c r="L34385" s="1715"/>
    </row>
    <row r="34386" spans="11:12" ht="15" customHeight="1">
      <c r="K34386" s="1715"/>
      <c r="L34386" s="1715"/>
    </row>
    <row r="34387" spans="11:12" ht="15" customHeight="1">
      <c r="K34387" s="1715"/>
      <c r="L34387" s="1715"/>
    </row>
    <row r="34388" spans="11:12" ht="15" customHeight="1">
      <c r="K34388" s="1715"/>
      <c r="L34388" s="1715"/>
    </row>
    <row r="34389" spans="11:12" ht="15" customHeight="1">
      <c r="K34389" s="1715"/>
      <c r="L34389" s="1715"/>
    </row>
    <row r="34390" spans="11:12" ht="15" customHeight="1">
      <c r="K34390" s="1715"/>
      <c r="L34390" s="1715"/>
    </row>
    <row r="34391" spans="11:12" ht="15" customHeight="1">
      <c r="K34391" s="1715"/>
      <c r="L34391" s="1715"/>
    </row>
    <row r="34392" spans="11:12" ht="15" customHeight="1">
      <c r="K34392" s="1715"/>
      <c r="L34392" s="1715"/>
    </row>
    <row r="34393" spans="11:12" ht="15" customHeight="1">
      <c r="K34393" s="1715"/>
      <c r="L34393" s="1715"/>
    </row>
    <row r="34394" spans="11:12" ht="15" customHeight="1">
      <c r="K34394" s="1715"/>
      <c r="L34394" s="1715"/>
    </row>
    <row r="34395" spans="11:12" ht="15" customHeight="1">
      <c r="K34395" s="1715"/>
      <c r="L34395" s="1715"/>
    </row>
    <row r="34396" spans="11:12" ht="15" customHeight="1">
      <c r="K34396" s="1715"/>
      <c r="L34396" s="1715"/>
    </row>
    <row r="34397" spans="11:12" ht="15" customHeight="1">
      <c r="K34397" s="1715"/>
      <c r="L34397" s="1715"/>
    </row>
    <row r="34398" spans="11:12" ht="15" customHeight="1">
      <c r="K34398" s="1715"/>
      <c r="L34398" s="1715"/>
    </row>
    <row r="34399" spans="11:12" ht="15" customHeight="1">
      <c r="K34399" s="1715"/>
      <c r="L34399" s="1715"/>
    </row>
    <row r="34400" spans="11:12" ht="15" customHeight="1">
      <c r="K34400" s="1715"/>
      <c r="L34400" s="1715"/>
    </row>
    <row r="34401" spans="11:12" ht="15" customHeight="1">
      <c r="K34401" s="1715"/>
      <c r="L34401" s="1715"/>
    </row>
    <row r="34402" spans="11:12" ht="15" customHeight="1">
      <c r="K34402" s="1715"/>
      <c r="L34402" s="1715"/>
    </row>
    <row r="34403" spans="11:12" ht="15" customHeight="1">
      <c r="K34403" s="1715"/>
      <c r="L34403" s="1715"/>
    </row>
    <row r="34404" spans="11:12" ht="15" customHeight="1">
      <c r="K34404" s="1715"/>
      <c r="L34404" s="1715"/>
    </row>
    <row r="34405" spans="11:12" ht="15" customHeight="1">
      <c r="K34405" s="1715"/>
      <c r="L34405" s="1715"/>
    </row>
    <row r="34406" spans="11:12" ht="15" customHeight="1">
      <c r="K34406" s="1715"/>
      <c r="L34406" s="1715"/>
    </row>
    <row r="34407" spans="11:12" ht="15" customHeight="1">
      <c r="K34407" s="1715"/>
      <c r="L34407" s="1715"/>
    </row>
    <row r="34408" spans="11:12" ht="15" customHeight="1">
      <c r="K34408" s="1715"/>
      <c r="L34408" s="1715"/>
    </row>
    <row r="34409" spans="11:12" ht="15" customHeight="1">
      <c r="K34409" s="1715"/>
      <c r="L34409" s="1715"/>
    </row>
    <row r="34410" spans="11:12" ht="15" customHeight="1">
      <c r="K34410" s="1715"/>
      <c r="L34410" s="1715"/>
    </row>
    <row r="34411" spans="11:12" ht="15" customHeight="1">
      <c r="K34411" s="1715"/>
      <c r="L34411" s="1715"/>
    </row>
    <row r="34412" spans="11:12" ht="15" customHeight="1">
      <c r="K34412" s="1715"/>
      <c r="L34412" s="1715"/>
    </row>
    <row r="34413" spans="11:12" ht="15" customHeight="1">
      <c r="K34413" s="1715"/>
      <c r="L34413" s="1715"/>
    </row>
    <row r="34414" spans="11:12" ht="15" customHeight="1">
      <c r="K34414" s="1715"/>
      <c r="L34414" s="1715"/>
    </row>
    <row r="34415" spans="11:12" ht="15" customHeight="1">
      <c r="K34415" s="1715"/>
      <c r="L34415" s="1715"/>
    </row>
    <row r="34416" spans="11:12" ht="15" customHeight="1">
      <c r="K34416" s="1715"/>
      <c r="L34416" s="1715"/>
    </row>
    <row r="34417" spans="11:12" ht="15" customHeight="1">
      <c r="K34417" s="1715"/>
      <c r="L34417" s="1715"/>
    </row>
    <row r="34418" spans="11:12" ht="15" customHeight="1">
      <c r="K34418" s="1715"/>
      <c r="L34418" s="1715"/>
    </row>
    <row r="34419" spans="11:12" ht="15" customHeight="1">
      <c r="K34419" s="1715"/>
      <c r="L34419" s="1715"/>
    </row>
    <row r="34420" spans="11:12" ht="15" customHeight="1">
      <c r="K34420" s="1715"/>
      <c r="L34420" s="1715"/>
    </row>
    <row r="34421" spans="11:12" ht="15" customHeight="1">
      <c r="K34421" s="1715"/>
      <c r="L34421" s="1715"/>
    </row>
    <row r="34422" spans="11:12" ht="15" customHeight="1">
      <c r="K34422" s="1715"/>
      <c r="L34422" s="1715"/>
    </row>
    <row r="34423" spans="11:12" ht="15" customHeight="1">
      <c r="K34423" s="1715"/>
      <c r="L34423" s="1715"/>
    </row>
    <row r="34424" spans="11:12" ht="15" customHeight="1">
      <c r="K34424" s="1715"/>
      <c r="L34424" s="1715"/>
    </row>
    <row r="34425" spans="11:12" ht="15" customHeight="1">
      <c r="K34425" s="1715"/>
      <c r="L34425" s="1715"/>
    </row>
    <row r="34426" spans="11:12" ht="15" customHeight="1">
      <c r="K34426" s="1715"/>
      <c r="L34426" s="1715"/>
    </row>
    <row r="34427" spans="11:12" ht="15" customHeight="1">
      <c r="K34427" s="1715"/>
      <c r="L34427" s="1715"/>
    </row>
    <row r="34428" spans="11:12" ht="15" customHeight="1">
      <c r="K34428" s="1715"/>
      <c r="L34428" s="1715"/>
    </row>
    <row r="34429" spans="11:12" ht="15" customHeight="1">
      <c r="K34429" s="1715"/>
      <c r="L34429" s="1715"/>
    </row>
    <row r="34430" spans="11:12" ht="15" customHeight="1">
      <c r="K34430" s="1715"/>
      <c r="L34430" s="1715"/>
    </row>
    <row r="34431" spans="11:12" ht="15" customHeight="1">
      <c r="K34431" s="1715"/>
      <c r="L34431" s="1715"/>
    </row>
    <row r="34432" spans="11:12" ht="15" customHeight="1">
      <c r="K34432" s="1715"/>
      <c r="L34432" s="1715"/>
    </row>
    <row r="34433" spans="11:12" ht="15" customHeight="1">
      <c r="K34433" s="1715"/>
      <c r="L34433" s="1715"/>
    </row>
    <row r="34434" spans="11:12" ht="15" customHeight="1">
      <c r="K34434" s="1715"/>
      <c r="L34434" s="1715"/>
    </row>
    <row r="34435" spans="11:12" ht="15" customHeight="1">
      <c r="K34435" s="1715"/>
      <c r="L34435" s="1715"/>
    </row>
    <row r="34436" spans="11:12" ht="15" customHeight="1">
      <c r="K34436" s="1715"/>
      <c r="L34436" s="1715"/>
    </row>
    <row r="34437" spans="11:12" ht="15" customHeight="1">
      <c r="K34437" s="1715"/>
      <c r="L34437" s="1715"/>
    </row>
    <row r="34438" spans="11:12" ht="15" customHeight="1">
      <c r="K34438" s="1715"/>
      <c r="L34438" s="1715"/>
    </row>
    <row r="34439" spans="11:12" ht="15" customHeight="1">
      <c r="K34439" s="1715"/>
      <c r="L34439" s="1715"/>
    </row>
    <row r="34440" spans="11:12" ht="15" customHeight="1">
      <c r="K34440" s="1715"/>
      <c r="L34440" s="1715"/>
    </row>
    <row r="34441" spans="11:12" ht="15" customHeight="1">
      <c r="K34441" s="1715"/>
      <c r="L34441" s="1715"/>
    </row>
    <row r="34442" spans="11:12" ht="15" customHeight="1">
      <c r="K34442" s="1715"/>
      <c r="L34442" s="1715"/>
    </row>
    <row r="34443" spans="11:12" ht="15" customHeight="1">
      <c r="K34443" s="1715"/>
      <c r="L34443" s="1715"/>
    </row>
    <row r="34444" spans="11:12" ht="15" customHeight="1">
      <c r="K34444" s="1715"/>
      <c r="L34444" s="1715"/>
    </row>
    <row r="34445" spans="11:12" ht="15" customHeight="1">
      <c r="K34445" s="1715"/>
      <c r="L34445" s="1715"/>
    </row>
    <row r="34446" spans="11:12" ht="15" customHeight="1">
      <c r="K34446" s="1715"/>
      <c r="L34446" s="1715"/>
    </row>
    <row r="34447" spans="11:12" ht="15" customHeight="1">
      <c r="K34447" s="1715"/>
      <c r="L34447" s="1715"/>
    </row>
    <row r="34448" spans="11:12" ht="15" customHeight="1">
      <c r="K34448" s="1715"/>
      <c r="L34448" s="1715"/>
    </row>
    <row r="34449" spans="11:12" ht="15" customHeight="1">
      <c r="K34449" s="1715"/>
      <c r="L34449" s="1715"/>
    </row>
    <row r="34450" spans="11:12" ht="15" customHeight="1">
      <c r="K34450" s="1715"/>
      <c r="L34450" s="1715"/>
    </row>
    <row r="34451" spans="11:12" ht="15" customHeight="1">
      <c r="K34451" s="1715"/>
      <c r="L34451" s="1715"/>
    </row>
    <row r="34452" spans="11:12" ht="15" customHeight="1">
      <c r="K34452" s="1715"/>
      <c r="L34452" s="1715"/>
    </row>
    <row r="34453" spans="11:12" ht="15" customHeight="1">
      <c r="K34453" s="1715"/>
      <c r="L34453" s="1715"/>
    </row>
    <row r="34454" spans="11:12" ht="15" customHeight="1">
      <c r="K34454" s="1715"/>
      <c r="L34454" s="1715"/>
    </row>
    <row r="34455" spans="11:12" ht="15" customHeight="1">
      <c r="K34455" s="1715"/>
      <c r="L34455" s="1715"/>
    </row>
    <row r="34456" spans="11:12" ht="15" customHeight="1">
      <c r="K34456" s="1715"/>
      <c r="L34456" s="1715"/>
    </row>
    <row r="34457" spans="11:12" ht="15" customHeight="1">
      <c r="K34457" s="1715"/>
      <c r="L34457" s="1715"/>
    </row>
    <row r="34458" spans="11:12" ht="15" customHeight="1">
      <c r="K34458" s="1715"/>
      <c r="L34458" s="1715"/>
    </row>
    <row r="34459" spans="11:12" ht="15" customHeight="1">
      <c r="K34459" s="1715"/>
      <c r="L34459" s="1715"/>
    </row>
    <row r="34460" spans="11:12" ht="15" customHeight="1">
      <c r="K34460" s="1715"/>
      <c r="L34460" s="1715"/>
    </row>
    <row r="34461" spans="11:12" ht="15" customHeight="1">
      <c r="K34461" s="1715"/>
      <c r="L34461" s="1715"/>
    </row>
    <row r="34462" spans="11:12" ht="15" customHeight="1">
      <c r="K34462" s="1715"/>
      <c r="L34462" s="1715"/>
    </row>
    <row r="34463" spans="11:12" ht="15" customHeight="1">
      <c r="K34463" s="1715"/>
      <c r="L34463" s="1715"/>
    </row>
    <row r="34464" spans="11:12" ht="15" customHeight="1">
      <c r="K34464" s="1715"/>
      <c r="L34464" s="1715"/>
    </row>
    <row r="34465" spans="11:12" ht="15" customHeight="1">
      <c r="K34465" s="1715"/>
      <c r="L34465" s="1715"/>
    </row>
    <row r="34466" spans="11:12" ht="15" customHeight="1">
      <c r="K34466" s="1715"/>
      <c r="L34466" s="1715"/>
    </row>
    <row r="34467" spans="11:12" ht="15" customHeight="1">
      <c r="K34467" s="1715"/>
      <c r="L34467" s="1715"/>
    </row>
    <row r="34468" spans="11:12" ht="15" customHeight="1">
      <c r="K34468" s="1715"/>
      <c r="L34468" s="1715"/>
    </row>
    <row r="34469" spans="11:12" ht="15" customHeight="1">
      <c r="K34469" s="1715"/>
      <c r="L34469" s="1715"/>
    </row>
    <row r="34470" spans="11:12" ht="15" customHeight="1">
      <c r="K34470" s="1715"/>
      <c r="L34470" s="1715"/>
    </row>
    <row r="34471" spans="11:12" ht="15" customHeight="1">
      <c r="K34471" s="1715"/>
      <c r="L34471" s="1715"/>
    </row>
    <row r="34472" spans="11:12" ht="15" customHeight="1">
      <c r="K34472" s="1715"/>
      <c r="L34472" s="1715"/>
    </row>
    <row r="34473" spans="11:12" ht="15" customHeight="1">
      <c r="K34473" s="1715"/>
      <c r="L34473" s="1715"/>
    </row>
    <row r="34474" spans="11:12" ht="15" customHeight="1">
      <c r="K34474" s="1715"/>
      <c r="L34474" s="1715"/>
    </row>
    <row r="34475" spans="11:12" ht="15" customHeight="1">
      <c r="K34475" s="1715"/>
      <c r="L34475" s="1715"/>
    </row>
    <row r="34476" spans="11:12" ht="15" customHeight="1">
      <c r="K34476" s="1715"/>
      <c r="L34476" s="1715"/>
    </row>
    <row r="34477" spans="11:12" ht="15" customHeight="1">
      <c r="K34477" s="1715"/>
      <c r="L34477" s="1715"/>
    </row>
    <row r="34478" spans="11:12" ht="15" customHeight="1">
      <c r="K34478" s="1715"/>
      <c r="L34478" s="1715"/>
    </row>
    <row r="34479" spans="11:12" ht="15" customHeight="1">
      <c r="K34479" s="1715"/>
      <c r="L34479" s="1715"/>
    </row>
    <row r="34480" spans="11:12" ht="15" customHeight="1">
      <c r="K34480" s="1715"/>
      <c r="L34480" s="1715"/>
    </row>
    <row r="34481" spans="11:12" ht="15" customHeight="1">
      <c r="K34481" s="1715"/>
      <c r="L34481" s="1715"/>
    </row>
    <row r="34482" spans="11:12" ht="15" customHeight="1">
      <c r="K34482" s="1715"/>
      <c r="L34482" s="1715"/>
    </row>
    <row r="34483" spans="11:12" ht="15" customHeight="1">
      <c r="K34483" s="1715"/>
      <c r="L34483" s="1715"/>
    </row>
    <row r="34484" spans="11:12" ht="15" customHeight="1">
      <c r="K34484" s="1715"/>
      <c r="L34484" s="1715"/>
    </row>
    <row r="34485" spans="11:12" ht="15" customHeight="1">
      <c r="K34485" s="1715"/>
      <c r="L34485" s="1715"/>
    </row>
    <row r="34486" spans="11:12" ht="15" customHeight="1">
      <c r="K34486" s="1715"/>
      <c r="L34486" s="1715"/>
    </row>
    <row r="34487" spans="11:12" ht="15" customHeight="1">
      <c r="K34487" s="1715"/>
      <c r="L34487" s="1715"/>
    </row>
    <row r="34488" spans="11:12" ht="15" customHeight="1">
      <c r="K34488" s="1715"/>
      <c r="L34488" s="1715"/>
    </row>
    <row r="34489" spans="11:12" ht="15" customHeight="1">
      <c r="K34489" s="1715"/>
      <c r="L34489" s="1715"/>
    </row>
    <row r="34490" spans="11:12" ht="15" customHeight="1">
      <c r="K34490" s="1715"/>
      <c r="L34490" s="1715"/>
    </row>
    <row r="34491" spans="11:12" ht="15" customHeight="1">
      <c r="K34491" s="1715"/>
      <c r="L34491" s="1715"/>
    </row>
    <row r="34492" spans="11:12" ht="15" customHeight="1">
      <c r="K34492" s="1715"/>
      <c r="L34492" s="1715"/>
    </row>
    <row r="34493" spans="11:12" ht="15" customHeight="1">
      <c r="K34493" s="1715"/>
      <c r="L34493" s="1715"/>
    </row>
    <row r="34494" spans="11:12" ht="15" customHeight="1">
      <c r="K34494" s="1715"/>
      <c r="L34494" s="1715"/>
    </row>
    <row r="34495" spans="11:12" ht="15" customHeight="1">
      <c r="K34495" s="1715"/>
      <c r="L34495" s="1715"/>
    </row>
    <row r="34496" spans="11:12" ht="15" customHeight="1">
      <c r="K34496" s="1715"/>
      <c r="L34496" s="1715"/>
    </row>
    <row r="34497" spans="11:12" ht="15" customHeight="1">
      <c r="K34497" s="1715"/>
      <c r="L34497" s="1715"/>
    </row>
    <row r="34498" spans="11:12" ht="15" customHeight="1">
      <c r="K34498" s="1715"/>
      <c r="L34498" s="1715"/>
    </row>
    <row r="34499" spans="11:12" ht="15" customHeight="1">
      <c r="K34499" s="1715"/>
      <c r="L34499" s="1715"/>
    </row>
    <row r="34500" spans="11:12" ht="15" customHeight="1">
      <c r="K34500" s="1715"/>
      <c r="L34500" s="1715"/>
    </row>
    <row r="34501" spans="11:12" ht="15" customHeight="1">
      <c r="K34501" s="1715"/>
      <c r="L34501" s="1715"/>
    </row>
    <row r="34502" spans="11:12" ht="15" customHeight="1">
      <c r="K34502" s="1715"/>
      <c r="L34502" s="1715"/>
    </row>
    <row r="34503" spans="11:12" ht="15" customHeight="1">
      <c r="K34503" s="1715"/>
      <c r="L34503" s="1715"/>
    </row>
    <row r="34504" spans="11:12" ht="15" customHeight="1">
      <c r="K34504" s="1715"/>
      <c r="L34504" s="1715"/>
    </row>
    <row r="34505" spans="11:12" ht="15" customHeight="1">
      <c r="K34505" s="1715"/>
      <c r="L34505" s="1715"/>
    </row>
    <row r="34506" spans="11:12" ht="15" customHeight="1">
      <c r="K34506" s="1715"/>
      <c r="L34506" s="1715"/>
    </row>
    <row r="34507" spans="11:12" ht="15" customHeight="1">
      <c r="K34507" s="1715"/>
      <c r="L34507" s="1715"/>
    </row>
    <row r="34508" spans="11:12" ht="15" customHeight="1">
      <c r="K34508" s="1715"/>
      <c r="L34508" s="1715"/>
    </row>
    <row r="34509" spans="11:12" ht="15" customHeight="1">
      <c r="K34509" s="1715"/>
      <c r="L34509" s="1715"/>
    </row>
    <row r="34510" spans="11:12" ht="15" customHeight="1">
      <c r="K34510" s="1715"/>
      <c r="L34510" s="1715"/>
    </row>
    <row r="34511" spans="11:12" ht="15" customHeight="1">
      <c r="K34511" s="1715"/>
      <c r="L34511" s="1715"/>
    </row>
    <row r="34512" spans="11:12" ht="15" customHeight="1">
      <c r="K34512" s="1715"/>
      <c r="L34512" s="1715"/>
    </row>
    <row r="34513" spans="11:12" ht="15" customHeight="1">
      <c r="K34513" s="1715"/>
      <c r="L34513" s="1715"/>
    </row>
    <row r="34514" spans="11:12" ht="15" customHeight="1">
      <c r="K34514" s="1715"/>
      <c r="L34514" s="1715"/>
    </row>
    <row r="34515" spans="11:12" ht="15" customHeight="1">
      <c r="K34515" s="1715"/>
      <c r="L34515" s="1715"/>
    </row>
    <row r="34516" spans="11:12" ht="15" customHeight="1">
      <c r="K34516" s="1715"/>
      <c r="L34516" s="1715"/>
    </row>
    <row r="34517" spans="11:12" ht="15" customHeight="1">
      <c r="K34517" s="1715"/>
      <c r="L34517" s="1715"/>
    </row>
    <row r="34518" spans="11:12" ht="15" customHeight="1">
      <c r="K34518" s="1715"/>
      <c r="L34518" s="1715"/>
    </row>
    <row r="34519" spans="11:12" ht="15" customHeight="1">
      <c r="K34519" s="1715"/>
      <c r="L34519" s="1715"/>
    </row>
    <row r="34520" spans="11:12" ht="15" customHeight="1">
      <c r="K34520" s="1715"/>
      <c r="L34520" s="1715"/>
    </row>
    <row r="34521" spans="11:12" ht="15" customHeight="1">
      <c r="K34521" s="1715"/>
      <c r="L34521" s="1715"/>
    </row>
    <row r="34522" spans="11:12" ht="15" customHeight="1">
      <c r="K34522" s="1715"/>
      <c r="L34522" s="1715"/>
    </row>
    <row r="34523" spans="11:12" ht="15" customHeight="1">
      <c r="K34523" s="1715"/>
      <c r="L34523" s="1715"/>
    </row>
    <row r="34524" spans="11:12" ht="15" customHeight="1">
      <c r="K34524" s="1715"/>
      <c r="L34524" s="1715"/>
    </row>
    <row r="34525" spans="11:12" ht="15" customHeight="1">
      <c r="K34525" s="1715"/>
      <c r="L34525" s="1715"/>
    </row>
    <row r="34526" spans="11:12" ht="15" customHeight="1">
      <c r="K34526" s="1715"/>
      <c r="L34526" s="1715"/>
    </row>
    <row r="34527" spans="11:12" ht="15" customHeight="1">
      <c r="K34527" s="1715"/>
      <c r="L34527" s="1715"/>
    </row>
    <row r="34528" spans="11:12" ht="15" customHeight="1">
      <c r="K34528" s="1715"/>
      <c r="L34528" s="1715"/>
    </row>
    <row r="34529" spans="11:12" ht="15" customHeight="1">
      <c r="K34529" s="1715"/>
      <c r="L34529" s="1715"/>
    </row>
    <row r="34530" spans="11:12" ht="15" customHeight="1">
      <c r="K34530" s="1715"/>
      <c r="L34530" s="1715"/>
    </row>
    <row r="34531" spans="11:12" ht="15" customHeight="1">
      <c r="K34531" s="1715"/>
      <c r="L34531" s="1715"/>
    </row>
    <row r="34532" spans="11:12" ht="15" customHeight="1">
      <c r="K34532" s="1715"/>
      <c r="L34532" s="1715"/>
    </row>
    <row r="34533" spans="11:12" ht="15" customHeight="1">
      <c r="K34533" s="1715"/>
      <c r="L34533" s="1715"/>
    </row>
    <row r="34534" spans="11:12" ht="15" customHeight="1">
      <c r="K34534" s="1715"/>
      <c r="L34534" s="1715"/>
    </row>
    <row r="34535" spans="11:12" ht="15" customHeight="1">
      <c r="K34535" s="1715"/>
      <c r="L34535" s="1715"/>
    </row>
    <row r="34536" spans="11:12" ht="15" customHeight="1">
      <c r="K34536" s="1715"/>
      <c r="L34536" s="1715"/>
    </row>
    <row r="34537" spans="11:12" ht="15" customHeight="1">
      <c r="K34537" s="1715"/>
      <c r="L34537" s="1715"/>
    </row>
    <row r="34538" spans="11:12" ht="15" customHeight="1">
      <c r="K34538" s="1715"/>
      <c r="L34538" s="1715"/>
    </row>
    <row r="34539" spans="11:12" ht="15" customHeight="1">
      <c r="K34539" s="1715"/>
      <c r="L34539" s="1715"/>
    </row>
    <row r="34540" spans="11:12" ht="15" customHeight="1">
      <c r="K34540" s="1715"/>
      <c r="L34540" s="1715"/>
    </row>
    <row r="34541" spans="11:12" ht="15" customHeight="1">
      <c r="K34541" s="1715"/>
      <c r="L34541" s="1715"/>
    </row>
    <row r="34542" spans="11:12" ht="15" customHeight="1">
      <c r="K34542" s="1715"/>
      <c r="L34542" s="1715"/>
    </row>
    <row r="34543" spans="11:12" ht="15" customHeight="1">
      <c r="K34543" s="1715"/>
      <c r="L34543" s="1715"/>
    </row>
    <row r="34544" spans="11:12" ht="15" customHeight="1">
      <c r="K34544" s="1715"/>
      <c r="L34544" s="1715"/>
    </row>
    <row r="34545" spans="11:12" ht="15" customHeight="1">
      <c r="K34545" s="1715"/>
      <c r="L34545" s="1715"/>
    </row>
    <row r="34546" spans="11:12" ht="15" customHeight="1">
      <c r="K34546" s="1715"/>
      <c r="L34546" s="1715"/>
    </row>
    <row r="34547" spans="11:12" ht="15" customHeight="1">
      <c r="K34547" s="1715"/>
      <c r="L34547" s="1715"/>
    </row>
    <row r="34548" spans="11:12" ht="15" customHeight="1">
      <c r="K34548" s="1715"/>
      <c r="L34548" s="1715"/>
    </row>
    <row r="34549" spans="11:12" ht="15" customHeight="1">
      <c r="K34549" s="1715"/>
      <c r="L34549" s="1715"/>
    </row>
    <row r="34550" spans="11:12" ht="15" customHeight="1">
      <c r="K34550" s="1715"/>
      <c r="L34550" s="1715"/>
    </row>
    <row r="34551" spans="11:12" ht="15" customHeight="1">
      <c r="K34551" s="1715"/>
      <c r="L34551" s="1715"/>
    </row>
    <row r="34552" spans="11:12" ht="15" customHeight="1">
      <c r="K34552" s="1715"/>
      <c r="L34552" s="1715"/>
    </row>
    <row r="34553" spans="11:12" ht="15" customHeight="1">
      <c r="K34553" s="1715"/>
      <c r="L34553" s="1715"/>
    </row>
    <row r="34554" spans="11:12" ht="15" customHeight="1">
      <c r="K34554" s="1715"/>
      <c r="L34554" s="1715"/>
    </row>
    <row r="34555" spans="11:12" ht="15" customHeight="1">
      <c r="K34555" s="1715"/>
      <c r="L34555" s="1715"/>
    </row>
    <row r="34556" spans="11:12" ht="15" customHeight="1">
      <c r="K34556" s="1715"/>
      <c r="L34556" s="1715"/>
    </row>
    <row r="34557" spans="11:12" ht="15" customHeight="1">
      <c r="K34557" s="1715"/>
      <c r="L34557" s="1715"/>
    </row>
    <row r="34558" spans="11:12" ht="15" customHeight="1">
      <c r="K34558" s="1715"/>
      <c r="L34558" s="1715"/>
    </row>
    <row r="34559" spans="11:12" ht="15" customHeight="1">
      <c r="K34559" s="1715"/>
      <c r="L34559" s="1715"/>
    </row>
    <row r="34560" spans="11:12" ht="15" customHeight="1">
      <c r="K34560" s="1715"/>
      <c r="L34560" s="1715"/>
    </row>
    <row r="34561" spans="11:12" ht="15" customHeight="1">
      <c r="K34561" s="1715"/>
      <c r="L34561" s="1715"/>
    </row>
    <row r="34562" spans="11:12" ht="15" customHeight="1">
      <c r="K34562" s="1715"/>
      <c r="L34562" s="1715"/>
    </row>
    <row r="34563" spans="11:12" ht="15" customHeight="1">
      <c r="K34563" s="1715"/>
      <c r="L34563" s="1715"/>
    </row>
    <row r="34564" spans="11:12" ht="15" customHeight="1">
      <c r="K34564" s="1715"/>
      <c r="L34564" s="1715"/>
    </row>
    <row r="34565" spans="11:12" ht="15" customHeight="1">
      <c r="K34565" s="1715"/>
      <c r="L34565" s="1715"/>
    </row>
    <row r="34566" spans="11:12" ht="15" customHeight="1">
      <c r="K34566" s="1715"/>
      <c r="L34566" s="1715"/>
    </row>
    <row r="34567" spans="11:12" ht="15" customHeight="1">
      <c r="K34567" s="1715"/>
      <c r="L34567" s="1715"/>
    </row>
    <row r="34568" spans="11:12" ht="15" customHeight="1">
      <c r="K34568" s="1715"/>
      <c r="L34568" s="1715"/>
    </row>
    <row r="34569" spans="11:12" ht="15" customHeight="1">
      <c r="K34569" s="1715"/>
      <c r="L34569" s="1715"/>
    </row>
    <row r="34570" spans="11:12" ht="15" customHeight="1">
      <c r="K34570" s="1715"/>
      <c r="L34570" s="1715"/>
    </row>
    <row r="34571" spans="11:12" ht="15" customHeight="1">
      <c r="K34571" s="1715"/>
      <c r="L34571" s="1715"/>
    </row>
    <row r="34572" spans="11:12" ht="15" customHeight="1">
      <c r="K34572" s="1715"/>
      <c r="L34572" s="1715"/>
    </row>
    <row r="34573" spans="11:12" ht="15" customHeight="1">
      <c r="K34573" s="1715"/>
      <c r="L34573" s="1715"/>
    </row>
    <row r="34574" spans="11:12" ht="15" customHeight="1">
      <c r="K34574" s="1715"/>
      <c r="L34574" s="1715"/>
    </row>
    <row r="34575" spans="11:12" ht="15" customHeight="1">
      <c r="K34575" s="1715"/>
      <c r="L34575" s="1715"/>
    </row>
    <row r="34576" spans="11:12" ht="15" customHeight="1">
      <c r="K34576" s="1715"/>
      <c r="L34576" s="1715"/>
    </row>
    <row r="34577" spans="11:12" ht="15" customHeight="1">
      <c r="K34577" s="1715"/>
      <c r="L34577" s="1715"/>
    </row>
    <row r="34578" spans="11:12" ht="15" customHeight="1">
      <c r="K34578" s="1715"/>
      <c r="L34578" s="1715"/>
    </row>
    <row r="34579" spans="11:12" ht="15" customHeight="1">
      <c r="K34579" s="1715"/>
      <c r="L34579" s="1715"/>
    </row>
    <row r="34580" spans="11:12" ht="15" customHeight="1">
      <c r="K34580" s="1715"/>
      <c r="L34580" s="1715"/>
    </row>
    <row r="34581" spans="11:12" ht="15" customHeight="1">
      <c r="K34581" s="1715"/>
      <c r="L34581" s="1715"/>
    </row>
    <row r="34582" spans="11:12" ht="15" customHeight="1">
      <c r="K34582" s="1715"/>
      <c r="L34582" s="1715"/>
    </row>
    <row r="34583" spans="11:12" ht="15" customHeight="1">
      <c r="K34583" s="1715"/>
      <c r="L34583" s="1715"/>
    </row>
    <row r="34584" spans="11:12" ht="15" customHeight="1">
      <c r="K34584" s="1715"/>
      <c r="L34584" s="1715"/>
    </row>
    <row r="34585" spans="11:12" ht="15" customHeight="1">
      <c r="K34585" s="1715"/>
      <c r="L34585" s="1715"/>
    </row>
    <row r="34586" spans="11:12" ht="15" customHeight="1">
      <c r="K34586" s="1715"/>
      <c r="L34586" s="1715"/>
    </row>
    <row r="34587" spans="11:12" ht="15" customHeight="1">
      <c r="K34587" s="1715"/>
      <c r="L34587" s="1715"/>
    </row>
    <row r="34588" spans="11:12" ht="15" customHeight="1">
      <c r="K34588" s="1715"/>
      <c r="L34588" s="1715"/>
    </row>
    <row r="34589" spans="11:12" ht="15" customHeight="1">
      <c r="K34589" s="1715"/>
      <c r="L34589" s="1715"/>
    </row>
    <row r="34590" spans="11:12" ht="15" customHeight="1">
      <c r="K34590" s="1715"/>
      <c r="L34590" s="1715"/>
    </row>
    <row r="34591" spans="11:12" ht="15" customHeight="1">
      <c r="K34591" s="1715"/>
      <c r="L34591" s="1715"/>
    </row>
    <row r="34592" spans="11:12" ht="15" customHeight="1">
      <c r="K34592" s="1715"/>
      <c r="L34592" s="1715"/>
    </row>
    <row r="34593" spans="11:12" ht="15" customHeight="1">
      <c r="K34593" s="1715"/>
      <c r="L34593" s="1715"/>
    </row>
    <row r="34594" spans="11:12" ht="15" customHeight="1">
      <c r="K34594" s="1715"/>
      <c r="L34594" s="1715"/>
    </row>
    <row r="34595" spans="11:12" ht="15" customHeight="1">
      <c r="K34595" s="1715"/>
      <c r="L34595" s="1715"/>
    </row>
    <row r="34596" spans="11:12" ht="15" customHeight="1">
      <c r="K34596" s="1715"/>
      <c r="L34596" s="1715"/>
    </row>
    <row r="34597" spans="11:12" ht="15" customHeight="1">
      <c r="K34597" s="1715"/>
      <c r="L34597" s="1715"/>
    </row>
    <row r="34598" spans="11:12" ht="15" customHeight="1">
      <c r="K34598" s="1715"/>
      <c r="L34598" s="1715"/>
    </row>
    <row r="34599" spans="11:12" ht="15" customHeight="1">
      <c r="K34599" s="1715"/>
      <c r="L34599" s="1715"/>
    </row>
    <row r="34600" spans="11:12" ht="15" customHeight="1">
      <c r="K34600" s="1715"/>
      <c r="L34600" s="1715"/>
    </row>
    <row r="34601" spans="11:12" ht="15" customHeight="1">
      <c r="K34601" s="1715"/>
      <c r="L34601" s="1715"/>
    </row>
    <row r="34602" spans="11:12" ht="15" customHeight="1">
      <c r="K34602" s="1715"/>
      <c r="L34602" s="1715"/>
    </row>
    <row r="34603" spans="11:12" ht="15" customHeight="1">
      <c r="K34603" s="1715"/>
      <c r="L34603" s="1715"/>
    </row>
    <row r="34604" spans="11:12" ht="15" customHeight="1">
      <c r="K34604" s="1715"/>
      <c r="L34604" s="1715"/>
    </row>
    <row r="34605" spans="11:12" ht="15" customHeight="1">
      <c r="K34605" s="1715"/>
      <c r="L34605" s="1715"/>
    </row>
    <row r="34606" spans="11:12" ht="15" customHeight="1">
      <c r="K34606" s="1715"/>
      <c r="L34606" s="1715"/>
    </row>
    <row r="34607" spans="11:12" ht="15" customHeight="1">
      <c r="K34607" s="1715"/>
      <c r="L34607" s="1715"/>
    </row>
    <row r="34608" spans="11:12" ht="15" customHeight="1">
      <c r="K34608" s="1715"/>
      <c r="L34608" s="1715"/>
    </row>
    <row r="34609" spans="11:12" ht="15" customHeight="1">
      <c r="K34609" s="1715"/>
      <c r="L34609" s="1715"/>
    </row>
    <row r="34610" spans="11:12" ht="15" customHeight="1">
      <c r="K34610" s="1715"/>
      <c r="L34610" s="1715"/>
    </row>
    <row r="34611" spans="11:12" ht="15" customHeight="1">
      <c r="K34611" s="1715"/>
      <c r="L34611" s="1715"/>
    </row>
    <row r="34612" spans="11:12" ht="15" customHeight="1">
      <c r="K34612" s="1715"/>
      <c r="L34612" s="1715"/>
    </row>
    <row r="34613" spans="11:12" ht="15" customHeight="1">
      <c r="K34613" s="1715"/>
      <c r="L34613" s="1715"/>
    </row>
    <row r="34614" spans="11:12" ht="15" customHeight="1">
      <c r="K34614" s="1715"/>
      <c r="L34614" s="1715"/>
    </row>
    <row r="34615" spans="11:12" ht="15" customHeight="1">
      <c r="K34615" s="1715"/>
      <c r="L34615" s="1715"/>
    </row>
    <row r="34616" spans="11:12" ht="15" customHeight="1">
      <c r="K34616" s="1715"/>
      <c r="L34616" s="1715"/>
    </row>
    <row r="34617" spans="11:12" ht="15" customHeight="1">
      <c r="K34617" s="1715"/>
      <c r="L34617" s="1715"/>
    </row>
    <row r="34618" spans="11:12" ht="15" customHeight="1">
      <c r="K34618" s="1715"/>
      <c r="L34618" s="1715"/>
    </row>
    <row r="34619" spans="11:12" ht="15" customHeight="1">
      <c r="K34619" s="1715"/>
      <c r="L34619" s="1715"/>
    </row>
    <row r="34620" spans="11:12" ht="15" customHeight="1">
      <c r="K34620" s="1715"/>
      <c r="L34620" s="1715"/>
    </row>
    <row r="34621" spans="11:12" ht="15" customHeight="1">
      <c r="K34621" s="1715"/>
      <c r="L34621" s="1715"/>
    </row>
    <row r="34622" spans="11:12" ht="15" customHeight="1">
      <c r="K34622" s="1715"/>
      <c r="L34622" s="1715"/>
    </row>
    <row r="34623" spans="11:12" ht="15" customHeight="1">
      <c r="K34623" s="1715"/>
      <c r="L34623" s="1715"/>
    </row>
    <row r="34624" spans="11:12" ht="15" customHeight="1">
      <c r="K34624" s="1715"/>
      <c r="L34624" s="1715"/>
    </row>
    <row r="34625" spans="11:12" ht="15" customHeight="1">
      <c r="K34625" s="1715"/>
      <c r="L34625" s="1715"/>
    </row>
    <row r="34626" spans="11:12" ht="15" customHeight="1">
      <c r="K34626" s="1715"/>
      <c r="L34626" s="1715"/>
    </row>
    <row r="34627" spans="11:12" ht="15" customHeight="1">
      <c r="K34627" s="1715"/>
      <c r="L34627" s="1715"/>
    </row>
    <row r="34628" spans="11:12" ht="15" customHeight="1">
      <c r="K34628" s="1715"/>
      <c r="L34628" s="1715"/>
    </row>
    <row r="34629" spans="11:12" ht="15" customHeight="1">
      <c r="K34629" s="1715"/>
      <c r="L34629" s="1715"/>
    </row>
    <row r="34630" spans="11:12" ht="15" customHeight="1">
      <c r="K34630" s="1715"/>
      <c r="L34630" s="1715"/>
    </row>
    <row r="34631" spans="11:12" ht="15" customHeight="1">
      <c r="K34631" s="1715"/>
      <c r="L34631" s="1715"/>
    </row>
    <row r="34632" spans="11:12" ht="15" customHeight="1">
      <c r="K34632" s="1715"/>
      <c r="L34632" s="1715"/>
    </row>
    <row r="34633" spans="11:12" ht="15" customHeight="1">
      <c r="K34633" s="1715"/>
      <c r="L34633" s="1715"/>
    </row>
    <row r="34634" spans="11:12" ht="15" customHeight="1">
      <c r="K34634" s="1715"/>
      <c r="L34634" s="1715"/>
    </row>
    <row r="34635" spans="11:12" ht="15" customHeight="1">
      <c r="K34635" s="1715"/>
      <c r="L34635" s="1715"/>
    </row>
    <row r="34636" spans="11:12" ht="15" customHeight="1">
      <c r="K34636" s="1715"/>
      <c r="L34636" s="1715"/>
    </row>
    <row r="34637" spans="11:12" ht="15" customHeight="1">
      <c r="K34637" s="1715"/>
      <c r="L34637" s="1715"/>
    </row>
    <row r="34638" spans="11:12" ht="15" customHeight="1">
      <c r="K34638" s="1715"/>
      <c r="L34638" s="1715"/>
    </row>
    <row r="34639" spans="11:12" ht="15" customHeight="1">
      <c r="K34639" s="1715"/>
      <c r="L34639" s="1715"/>
    </row>
    <row r="34640" spans="11:12" ht="15" customHeight="1">
      <c r="K34640" s="1715"/>
      <c r="L34640" s="1715"/>
    </row>
    <row r="34641" spans="11:12" ht="15" customHeight="1">
      <c r="K34641" s="1715"/>
      <c r="L34641" s="1715"/>
    </row>
    <row r="34642" spans="11:12" ht="15" customHeight="1">
      <c r="K34642" s="1715"/>
      <c r="L34642" s="1715"/>
    </row>
    <row r="34643" spans="11:12" ht="15" customHeight="1">
      <c r="K34643" s="1715"/>
      <c r="L34643" s="1715"/>
    </row>
    <row r="34644" spans="11:12" ht="15" customHeight="1">
      <c r="K34644" s="1715"/>
      <c r="L34644" s="1715"/>
    </row>
    <row r="34645" spans="11:12" ht="15" customHeight="1">
      <c r="K34645" s="1715"/>
      <c r="L34645" s="1715"/>
    </row>
    <row r="34646" spans="11:12" ht="15" customHeight="1">
      <c r="K34646" s="1715"/>
      <c r="L34646" s="1715"/>
    </row>
    <row r="34647" spans="11:12" ht="15" customHeight="1">
      <c r="K34647" s="1715"/>
      <c r="L34647" s="1715"/>
    </row>
    <row r="34648" spans="11:12" ht="15" customHeight="1">
      <c r="K34648" s="1715"/>
      <c r="L34648" s="1715"/>
    </row>
    <row r="34649" spans="11:12" ht="15" customHeight="1">
      <c r="K34649" s="1715"/>
      <c r="L34649" s="1715"/>
    </row>
    <row r="34650" spans="11:12" ht="15" customHeight="1">
      <c r="K34650" s="1715"/>
      <c r="L34650" s="1715"/>
    </row>
    <row r="34651" spans="11:12" ht="15" customHeight="1">
      <c r="K34651" s="1715"/>
      <c r="L34651" s="1715"/>
    </row>
    <row r="34652" spans="11:12" ht="15" customHeight="1">
      <c r="K34652" s="1715"/>
      <c r="L34652" s="1715"/>
    </row>
    <row r="34653" spans="11:12" ht="15" customHeight="1">
      <c r="K34653" s="1715"/>
      <c r="L34653" s="1715"/>
    </row>
    <row r="34654" spans="11:12" ht="15" customHeight="1">
      <c r="K34654" s="1715"/>
      <c r="L34654" s="1715"/>
    </row>
    <row r="34655" spans="11:12" ht="15" customHeight="1">
      <c r="K34655" s="1715"/>
      <c r="L34655" s="1715"/>
    </row>
    <row r="34656" spans="11:12" ht="15" customHeight="1">
      <c r="K34656" s="1715"/>
      <c r="L34656" s="1715"/>
    </row>
    <row r="34657" spans="11:12" ht="15" customHeight="1">
      <c r="K34657" s="1715"/>
      <c r="L34657" s="1715"/>
    </row>
    <row r="34658" spans="11:12" ht="15" customHeight="1">
      <c r="K34658" s="1715"/>
      <c r="L34658" s="1715"/>
    </row>
    <row r="34659" spans="11:12" ht="15" customHeight="1">
      <c r="K34659" s="1715"/>
      <c r="L34659" s="1715"/>
    </row>
    <row r="34660" spans="11:12" ht="15" customHeight="1">
      <c r="K34660" s="1715"/>
      <c r="L34660" s="1715"/>
    </row>
    <row r="34661" spans="11:12" ht="15" customHeight="1">
      <c r="K34661" s="1715"/>
      <c r="L34661" s="1715"/>
    </row>
    <row r="34662" spans="11:12" ht="15" customHeight="1">
      <c r="K34662" s="1715"/>
      <c r="L34662" s="1715"/>
    </row>
    <row r="34663" spans="11:12" ht="15" customHeight="1">
      <c r="K34663" s="1715"/>
      <c r="L34663" s="1715"/>
    </row>
    <row r="34664" spans="11:12" ht="15" customHeight="1">
      <c r="K34664" s="1715"/>
      <c r="L34664" s="1715"/>
    </row>
    <row r="34665" spans="11:12" ht="15" customHeight="1">
      <c r="K34665" s="1715"/>
      <c r="L34665" s="1715"/>
    </row>
    <row r="34666" spans="11:12" ht="15" customHeight="1">
      <c r="K34666" s="1715"/>
      <c r="L34666" s="1715"/>
    </row>
    <row r="34667" spans="11:12" ht="15" customHeight="1">
      <c r="K34667" s="1715"/>
      <c r="L34667" s="1715"/>
    </row>
    <row r="34668" spans="11:12" ht="15" customHeight="1">
      <c r="K34668" s="1715"/>
      <c r="L34668" s="1715"/>
    </row>
    <row r="34669" spans="11:12" ht="15" customHeight="1">
      <c r="K34669" s="1715"/>
      <c r="L34669" s="1715"/>
    </row>
    <row r="34670" spans="11:12" ht="15" customHeight="1">
      <c r="K34670" s="1715"/>
      <c r="L34670" s="1715"/>
    </row>
    <row r="34671" spans="11:12" ht="15" customHeight="1">
      <c r="K34671" s="1715"/>
      <c r="L34671" s="1715"/>
    </row>
    <row r="34672" spans="11:12" ht="15" customHeight="1">
      <c r="K34672" s="1715"/>
      <c r="L34672" s="1715"/>
    </row>
    <row r="34673" spans="11:12" ht="15" customHeight="1">
      <c r="K34673" s="1715"/>
      <c r="L34673" s="1715"/>
    </row>
    <row r="34674" spans="11:12" ht="15" customHeight="1">
      <c r="K34674" s="1715"/>
      <c r="L34674" s="1715"/>
    </row>
    <row r="34675" spans="11:12" ht="15" customHeight="1">
      <c r="K34675" s="1715"/>
      <c r="L34675" s="1715"/>
    </row>
    <row r="34676" spans="11:12" ht="15" customHeight="1">
      <c r="K34676" s="1715"/>
      <c r="L34676" s="1715"/>
    </row>
    <row r="34677" spans="11:12" ht="15" customHeight="1">
      <c r="K34677" s="1715"/>
      <c r="L34677" s="1715"/>
    </row>
    <row r="34678" spans="11:12" ht="15" customHeight="1">
      <c r="K34678" s="1715"/>
      <c r="L34678" s="1715"/>
    </row>
    <row r="34679" spans="11:12" ht="15" customHeight="1">
      <c r="K34679" s="1715"/>
      <c r="L34679" s="1715"/>
    </row>
    <row r="34680" spans="11:12" ht="15" customHeight="1">
      <c r="K34680" s="1715"/>
      <c r="L34680" s="1715"/>
    </row>
    <row r="34681" spans="11:12" ht="15" customHeight="1">
      <c r="K34681" s="1715"/>
      <c r="L34681" s="1715"/>
    </row>
    <row r="34682" spans="11:12" ht="15" customHeight="1">
      <c r="K34682" s="1715"/>
      <c r="L34682" s="1715"/>
    </row>
    <row r="34683" spans="11:12" ht="15" customHeight="1">
      <c r="K34683" s="1715"/>
      <c r="L34683" s="1715"/>
    </row>
    <row r="34684" spans="11:12" ht="15" customHeight="1">
      <c r="K34684" s="1715"/>
      <c r="L34684" s="1715"/>
    </row>
    <row r="34685" spans="11:12" ht="15" customHeight="1">
      <c r="K34685" s="1715"/>
      <c r="L34685" s="1715"/>
    </row>
    <row r="34686" spans="11:12" ht="15" customHeight="1">
      <c r="K34686" s="1715"/>
      <c r="L34686" s="1715"/>
    </row>
    <row r="34687" spans="11:12" ht="15" customHeight="1">
      <c r="K34687" s="1715"/>
      <c r="L34687" s="1715"/>
    </row>
    <row r="34688" spans="11:12" ht="15" customHeight="1">
      <c r="K34688" s="1715"/>
      <c r="L34688" s="1715"/>
    </row>
    <row r="34689" spans="11:12" ht="15" customHeight="1">
      <c r="K34689" s="1715"/>
      <c r="L34689" s="1715"/>
    </row>
    <row r="34690" spans="11:12" ht="15" customHeight="1">
      <c r="K34690" s="1715"/>
      <c r="L34690" s="1715"/>
    </row>
    <row r="34691" spans="11:12" ht="15" customHeight="1">
      <c r="K34691" s="1715"/>
      <c r="L34691" s="1715"/>
    </row>
    <row r="34692" spans="11:12" ht="15" customHeight="1">
      <c r="K34692" s="1715"/>
      <c r="L34692" s="1715"/>
    </row>
    <row r="34693" spans="11:12" ht="15" customHeight="1">
      <c r="K34693" s="1715"/>
      <c r="L34693" s="1715"/>
    </row>
    <row r="34694" spans="11:12" ht="15" customHeight="1">
      <c r="K34694" s="1715"/>
      <c r="L34694" s="1715"/>
    </row>
    <row r="34695" spans="11:12" ht="15" customHeight="1">
      <c r="K34695" s="1715"/>
      <c r="L34695" s="1715"/>
    </row>
    <row r="34696" spans="11:12" ht="15" customHeight="1">
      <c r="K34696" s="1715"/>
      <c r="L34696" s="1715"/>
    </row>
    <row r="34697" spans="11:12" ht="15" customHeight="1">
      <c r="K34697" s="1715"/>
      <c r="L34697" s="1715"/>
    </row>
    <row r="34698" spans="11:12" ht="15" customHeight="1">
      <c r="K34698" s="1715"/>
      <c r="L34698" s="1715"/>
    </row>
    <row r="34699" spans="11:12" ht="15" customHeight="1">
      <c r="K34699" s="1715"/>
      <c r="L34699" s="1715"/>
    </row>
    <row r="34700" spans="11:12" ht="15" customHeight="1">
      <c r="K34700" s="1715"/>
      <c r="L34700" s="1715"/>
    </row>
    <row r="34701" spans="11:12" ht="15" customHeight="1">
      <c r="K34701" s="1715"/>
      <c r="L34701" s="1715"/>
    </row>
    <row r="34702" spans="11:12" ht="15" customHeight="1">
      <c r="K34702" s="1715"/>
      <c r="L34702" s="1715"/>
    </row>
    <row r="34703" spans="11:12" ht="15" customHeight="1">
      <c r="K34703" s="1715"/>
      <c r="L34703" s="1715"/>
    </row>
    <row r="34704" spans="11:12" ht="15" customHeight="1">
      <c r="K34704" s="1715"/>
      <c r="L34704" s="1715"/>
    </row>
    <row r="34705" spans="11:12" ht="15" customHeight="1">
      <c r="K34705" s="1715"/>
      <c r="L34705" s="1715"/>
    </row>
    <row r="34706" spans="11:12" ht="15" customHeight="1">
      <c r="K34706" s="1715"/>
      <c r="L34706" s="1715"/>
    </row>
    <row r="34707" spans="11:12" ht="15" customHeight="1">
      <c r="K34707" s="1715"/>
      <c r="L34707" s="1715"/>
    </row>
    <row r="34708" spans="11:12" ht="15" customHeight="1">
      <c r="K34708" s="1715"/>
      <c r="L34708" s="1715"/>
    </row>
    <row r="34709" spans="11:12" ht="15" customHeight="1">
      <c r="K34709" s="1715"/>
      <c r="L34709" s="1715"/>
    </row>
    <row r="34710" spans="11:12" ht="15" customHeight="1">
      <c r="K34710" s="1715"/>
      <c r="L34710" s="1715"/>
    </row>
    <row r="34711" spans="11:12" ht="15" customHeight="1">
      <c r="K34711" s="1715"/>
      <c r="L34711" s="1715"/>
    </row>
    <row r="34712" spans="11:12" ht="15" customHeight="1">
      <c r="K34712" s="1715"/>
      <c r="L34712" s="1715"/>
    </row>
    <row r="34713" spans="11:12" ht="15" customHeight="1">
      <c r="K34713" s="1715"/>
      <c r="L34713" s="1715"/>
    </row>
    <row r="34714" spans="11:12" ht="15" customHeight="1">
      <c r="K34714" s="1715"/>
      <c r="L34714" s="1715"/>
    </row>
    <row r="34715" spans="11:12" ht="15" customHeight="1">
      <c r="K34715" s="1715"/>
      <c r="L34715" s="1715"/>
    </row>
    <row r="34716" spans="11:12" ht="15" customHeight="1">
      <c r="K34716" s="1715"/>
      <c r="L34716" s="1715"/>
    </row>
    <row r="34717" spans="11:12" ht="15" customHeight="1">
      <c r="K34717" s="1715"/>
      <c r="L34717" s="1715"/>
    </row>
    <row r="34718" spans="11:12" ht="15" customHeight="1">
      <c r="K34718" s="1715"/>
      <c r="L34718" s="1715"/>
    </row>
    <row r="34719" spans="11:12" ht="15" customHeight="1">
      <c r="K34719" s="1715"/>
      <c r="L34719" s="1715"/>
    </row>
    <row r="34720" spans="11:12" ht="15" customHeight="1">
      <c r="K34720" s="1715"/>
      <c r="L34720" s="1715"/>
    </row>
    <row r="34721" spans="11:12" ht="15" customHeight="1">
      <c r="K34721" s="1715"/>
      <c r="L34721" s="1715"/>
    </row>
    <row r="34722" spans="11:12" ht="15" customHeight="1">
      <c r="K34722" s="1715"/>
      <c r="L34722" s="1715"/>
    </row>
    <row r="34723" spans="11:12" ht="15" customHeight="1">
      <c r="K34723" s="1715"/>
      <c r="L34723" s="1715"/>
    </row>
    <row r="34724" spans="11:12" ht="15" customHeight="1">
      <c r="K34724" s="1715"/>
      <c r="L34724" s="1715"/>
    </row>
    <row r="34725" spans="11:12" ht="15" customHeight="1">
      <c r="K34725" s="1715"/>
      <c r="L34725" s="1715"/>
    </row>
    <row r="34726" spans="11:12" ht="15" customHeight="1">
      <c r="K34726" s="1715"/>
      <c r="L34726" s="1715"/>
    </row>
    <row r="34727" spans="11:12" ht="15" customHeight="1">
      <c r="K34727" s="1715"/>
      <c r="L34727" s="1715"/>
    </row>
    <row r="34728" spans="11:12" ht="15" customHeight="1">
      <c r="K34728" s="1715"/>
      <c r="L34728" s="1715"/>
    </row>
    <row r="34729" spans="11:12" ht="15" customHeight="1">
      <c r="K34729" s="1715"/>
      <c r="L34729" s="1715"/>
    </row>
    <row r="34730" spans="11:12" ht="15" customHeight="1">
      <c r="K34730" s="1715"/>
      <c r="L34730" s="1715"/>
    </row>
    <row r="34731" spans="11:12" ht="15" customHeight="1">
      <c r="K34731" s="1715"/>
      <c r="L34731" s="1715"/>
    </row>
    <row r="34732" spans="11:12" ht="15" customHeight="1">
      <c r="K34732" s="1715"/>
      <c r="L34732" s="1715"/>
    </row>
    <row r="34733" spans="11:12" ht="15" customHeight="1">
      <c r="K34733" s="1715"/>
      <c r="L34733" s="1715"/>
    </row>
    <row r="34734" spans="11:12" ht="15" customHeight="1">
      <c r="K34734" s="1715"/>
      <c r="L34734" s="1715"/>
    </row>
    <row r="34735" spans="11:12" ht="15" customHeight="1">
      <c r="K34735" s="1715"/>
      <c r="L34735" s="1715"/>
    </row>
    <row r="34736" spans="11:12" ht="15" customHeight="1">
      <c r="K34736" s="1715"/>
      <c r="L34736" s="1715"/>
    </row>
    <row r="34737" spans="11:12" ht="15" customHeight="1">
      <c r="K34737" s="1715"/>
      <c r="L34737" s="1715"/>
    </row>
    <row r="34738" spans="11:12" ht="15" customHeight="1">
      <c r="K34738" s="1715"/>
      <c r="L34738" s="1715"/>
    </row>
    <row r="34739" spans="11:12" ht="15" customHeight="1">
      <c r="K34739" s="1715"/>
      <c r="L34739" s="1715"/>
    </row>
    <row r="34740" spans="11:12" ht="15" customHeight="1">
      <c r="K34740" s="1715"/>
      <c r="L34740" s="1715"/>
    </row>
    <row r="34741" spans="11:12" ht="15" customHeight="1">
      <c r="K34741" s="1715"/>
      <c r="L34741" s="1715"/>
    </row>
    <row r="34742" spans="11:12" ht="15" customHeight="1">
      <c r="K34742" s="1715"/>
      <c r="L34742" s="1715"/>
    </row>
    <row r="34743" spans="11:12" ht="15" customHeight="1">
      <c r="K34743" s="1715"/>
      <c r="L34743" s="1715"/>
    </row>
    <row r="34744" spans="11:12" ht="15" customHeight="1">
      <c r="K34744" s="1715"/>
      <c r="L34744" s="1715"/>
    </row>
    <row r="34745" spans="11:12" ht="15" customHeight="1">
      <c r="K34745" s="1715"/>
      <c r="L34745" s="1715"/>
    </row>
    <row r="34746" spans="11:12" ht="15" customHeight="1">
      <c r="K34746" s="1715"/>
      <c r="L34746" s="1715"/>
    </row>
    <row r="34747" spans="11:12" ht="15" customHeight="1">
      <c r="K34747" s="1715"/>
      <c r="L34747" s="1715"/>
    </row>
    <row r="34748" spans="11:12" ht="15" customHeight="1">
      <c r="K34748" s="1715"/>
      <c r="L34748" s="1715"/>
    </row>
    <row r="34749" spans="11:12" ht="15" customHeight="1">
      <c r="K34749" s="1715"/>
      <c r="L34749" s="1715"/>
    </row>
    <row r="34750" spans="11:12" ht="15" customHeight="1">
      <c r="K34750" s="1715"/>
      <c r="L34750" s="1715"/>
    </row>
    <row r="34751" spans="11:12" ht="15" customHeight="1">
      <c r="K34751" s="1715"/>
      <c r="L34751" s="1715"/>
    </row>
    <row r="34752" spans="11:12" ht="15" customHeight="1">
      <c r="K34752" s="1715"/>
      <c r="L34752" s="1715"/>
    </row>
    <row r="34753" spans="11:12" ht="15" customHeight="1">
      <c r="K34753" s="1715"/>
      <c r="L34753" s="1715"/>
    </row>
    <row r="34754" spans="11:12" ht="15" customHeight="1">
      <c r="K34754" s="1715"/>
      <c r="L34754" s="1715"/>
    </row>
    <row r="34755" spans="11:12" ht="15" customHeight="1">
      <c r="K34755" s="1715"/>
      <c r="L34755" s="1715"/>
    </row>
    <row r="34756" spans="11:12" ht="15" customHeight="1">
      <c r="K34756" s="1715"/>
      <c r="L34756" s="1715"/>
    </row>
    <row r="34757" spans="11:12" ht="15" customHeight="1">
      <c r="K34757" s="1715"/>
      <c r="L34757" s="1715"/>
    </row>
    <row r="34758" spans="11:12" ht="15" customHeight="1">
      <c r="K34758" s="1715"/>
      <c r="L34758" s="1715"/>
    </row>
    <row r="34759" spans="11:12" ht="15" customHeight="1">
      <c r="K34759" s="1715"/>
      <c r="L34759" s="1715"/>
    </row>
    <row r="34760" spans="11:12" ht="15" customHeight="1">
      <c r="K34760" s="1715"/>
      <c r="L34760" s="1715"/>
    </row>
    <row r="34761" spans="11:12" ht="15" customHeight="1">
      <c r="K34761" s="1715"/>
      <c r="L34761" s="1715"/>
    </row>
    <row r="34762" spans="11:12" ht="15" customHeight="1">
      <c r="K34762" s="1715"/>
      <c r="L34762" s="1715"/>
    </row>
    <row r="34763" spans="11:12" ht="15" customHeight="1">
      <c r="K34763" s="1715"/>
      <c r="L34763" s="1715"/>
    </row>
    <row r="34764" spans="11:12" ht="15" customHeight="1">
      <c r="K34764" s="1715"/>
      <c r="L34764" s="1715"/>
    </row>
    <row r="34765" spans="11:12" ht="15" customHeight="1">
      <c r="K34765" s="1715"/>
      <c r="L34765" s="1715"/>
    </row>
    <row r="34766" spans="11:12" ht="15" customHeight="1">
      <c r="K34766" s="1715"/>
      <c r="L34766" s="1715"/>
    </row>
    <row r="34767" spans="11:12" ht="15" customHeight="1">
      <c r="K34767" s="1715"/>
      <c r="L34767" s="1715"/>
    </row>
    <row r="34768" spans="11:12" ht="15" customHeight="1">
      <c r="K34768" s="1715"/>
      <c r="L34768" s="1715"/>
    </row>
    <row r="34769" spans="11:12" ht="15" customHeight="1">
      <c r="K34769" s="1715"/>
      <c r="L34769" s="1715"/>
    </row>
    <row r="34770" spans="11:12" ht="15" customHeight="1">
      <c r="K34770" s="1715"/>
      <c r="L34770" s="1715"/>
    </row>
    <row r="34771" spans="11:12" ht="15" customHeight="1">
      <c r="K34771" s="1715"/>
      <c r="L34771" s="1715"/>
    </row>
    <row r="34772" spans="11:12" ht="15" customHeight="1">
      <c r="K34772" s="1715"/>
      <c r="L34772" s="1715"/>
    </row>
    <row r="34773" spans="11:12" ht="15" customHeight="1">
      <c r="K34773" s="1715"/>
      <c r="L34773" s="1715"/>
    </row>
    <row r="34774" spans="11:12" ht="15" customHeight="1">
      <c r="K34774" s="1715"/>
      <c r="L34774" s="1715"/>
    </row>
    <row r="34775" spans="11:12" ht="15" customHeight="1">
      <c r="K34775" s="1715"/>
      <c r="L34775" s="1715"/>
    </row>
    <row r="34776" spans="11:12" ht="15" customHeight="1">
      <c r="K34776" s="1715"/>
      <c r="L34776" s="1715"/>
    </row>
    <row r="34777" spans="11:12" ht="15" customHeight="1">
      <c r="K34777" s="1715"/>
      <c r="L34777" s="1715"/>
    </row>
    <row r="34778" spans="11:12" ht="15" customHeight="1">
      <c r="K34778" s="1715"/>
      <c r="L34778" s="1715"/>
    </row>
    <row r="34779" spans="11:12" ht="15" customHeight="1">
      <c r="K34779" s="1715"/>
      <c r="L34779" s="1715"/>
    </row>
    <row r="34780" spans="11:12" ht="15" customHeight="1">
      <c r="K34780" s="1715"/>
      <c r="L34780" s="1715"/>
    </row>
    <row r="34781" spans="11:12" ht="15" customHeight="1">
      <c r="K34781" s="1715"/>
      <c r="L34781" s="1715"/>
    </row>
    <row r="34782" spans="11:12" ht="15" customHeight="1">
      <c r="K34782" s="1715"/>
      <c r="L34782" s="1715"/>
    </row>
    <row r="34783" spans="11:12" ht="15" customHeight="1">
      <c r="K34783" s="1715"/>
      <c r="L34783" s="1715"/>
    </row>
    <row r="34784" spans="11:12" ht="15" customHeight="1">
      <c r="K34784" s="1715"/>
      <c r="L34784" s="1715"/>
    </row>
    <row r="34785" spans="11:12" ht="15" customHeight="1">
      <c r="K34785" s="1715"/>
      <c r="L34785" s="1715"/>
    </row>
    <row r="34786" spans="11:12" ht="15" customHeight="1">
      <c r="K34786" s="1715"/>
      <c r="L34786" s="1715"/>
    </row>
    <row r="34787" spans="11:12" ht="15" customHeight="1">
      <c r="K34787" s="1715"/>
      <c r="L34787" s="1715"/>
    </row>
    <row r="34788" spans="11:12" ht="15" customHeight="1">
      <c r="K34788" s="1715"/>
      <c r="L34788" s="1715"/>
    </row>
    <row r="34789" spans="11:12" ht="15" customHeight="1">
      <c r="K34789" s="1715"/>
      <c r="L34789" s="1715"/>
    </row>
    <row r="34790" spans="11:12" ht="15" customHeight="1">
      <c r="K34790" s="1715"/>
      <c r="L34790" s="1715"/>
    </row>
    <row r="34791" spans="11:12" ht="15" customHeight="1">
      <c r="K34791" s="1715"/>
      <c r="L34791" s="1715"/>
    </row>
    <row r="34792" spans="11:12" ht="15" customHeight="1">
      <c r="K34792" s="1715"/>
      <c r="L34792" s="1715"/>
    </row>
    <row r="34793" spans="11:12" ht="15" customHeight="1">
      <c r="K34793" s="1715"/>
      <c r="L34793" s="1715"/>
    </row>
    <row r="34794" spans="11:12" ht="15" customHeight="1">
      <c r="K34794" s="1715"/>
      <c r="L34794" s="1715"/>
    </row>
    <row r="34795" spans="11:12" ht="15" customHeight="1">
      <c r="K34795" s="1715"/>
      <c r="L34795" s="1715"/>
    </row>
    <row r="34796" spans="11:12" ht="15" customHeight="1">
      <c r="K34796" s="1715"/>
      <c r="L34796" s="1715"/>
    </row>
    <row r="34797" spans="11:12" ht="15" customHeight="1">
      <c r="K34797" s="1715"/>
      <c r="L34797" s="1715"/>
    </row>
    <row r="34798" spans="11:12" ht="15" customHeight="1">
      <c r="K34798" s="1715"/>
      <c r="L34798" s="1715"/>
    </row>
    <row r="34799" spans="11:12" ht="15" customHeight="1">
      <c r="K34799" s="1715"/>
      <c r="L34799" s="1715"/>
    </row>
    <row r="34800" spans="11:12" ht="15" customHeight="1">
      <c r="K34800" s="1715"/>
      <c r="L34800" s="1715"/>
    </row>
    <row r="34801" spans="11:12" ht="15" customHeight="1">
      <c r="K34801" s="1715"/>
      <c r="L34801" s="1715"/>
    </row>
    <row r="34802" spans="11:12" ht="15" customHeight="1">
      <c r="K34802" s="1715"/>
      <c r="L34802" s="1715"/>
    </row>
    <row r="34803" spans="11:12" ht="15" customHeight="1">
      <c r="K34803" s="1715"/>
      <c r="L34803" s="1715"/>
    </row>
    <row r="34804" spans="11:12" ht="15" customHeight="1">
      <c r="K34804" s="1715"/>
      <c r="L34804" s="1715"/>
    </row>
    <row r="34805" spans="11:12" ht="15" customHeight="1">
      <c r="K34805" s="1715"/>
      <c r="L34805" s="1715"/>
    </row>
    <row r="34806" spans="11:12" ht="15" customHeight="1">
      <c r="K34806" s="1715"/>
      <c r="L34806" s="1715"/>
    </row>
    <row r="34807" spans="11:12" ht="15" customHeight="1">
      <c r="K34807" s="1715"/>
      <c r="L34807" s="1715"/>
    </row>
    <row r="34808" spans="11:12" ht="15" customHeight="1">
      <c r="K34808" s="1715"/>
      <c r="L34808" s="1715"/>
    </row>
    <row r="34809" spans="11:12" ht="15" customHeight="1">
      <c r="K34809" s="1715"/>
      <c r="L34809" s="1715"/>
    </row>
    <row r="34810" spans="11:12" ht="15" customHeight="1">
      <c r="K34810" s="1715"/>
      <c r="L34810" s="1715"/>
    </row>
    <row r="34811" spans="11:12" ht="15" customHeight="1">
      <c r="K34811" s="1715"/>
      <c r="L34811" s="1715"/>
    </row>
    <row r="34812" spans="11:12" ht="15" customHeight="1">
      <c r="K34812" s="1715"/>
      <c r="L34812" s="1715"/>
    </row>
    <row r="34813" spans="11:12" ht="15" customHeight="1">
      <c r="K34813" s="1715"/>
      <c r="L34813" s="1715"/>
    </row>
    <row r="34814" spans="11:12" ht="15" customHeight="1">
      <c r="K34814" s="1715"/>
      <c r="L34814" s="1715"/>
    </row>
    <row r="34815" spans="11:12" ht="15" customHeight="1">
      <c r="K34815" s="1715"/>
      <c r="L34815" s="1715"/>
    </row>
    <row r="34816" spans="11:12" ht="15" customHeight="1">
      <c r="K34816" s="1715"/>
      <c r="L34816" s="1715"/>
    </row>
    <row r="34817" spans="11:12" ht="15" customHeight="1">
      <c r="K34817" s="1715"/>
      <c r="L34817" s="1715"/>
    </row>
    <row r="34818" spans="11:12" ht="15" customHeight="1">
      <c r="K34818" s="1715"/>
      <c r="L34818" s="1715"/>
    </row>
    <row r="34819" spans="11:12" ht="15" customHeight="1">
      <c r="K34819" s="1715"/>
      <c r="L34819" s="1715"/>
    </row>
    <row r="34820" spans="11:12" ht="15" customHeight="1">
      <c r="K34820" s="1715"/>
      <c r="L34820" s="1715"/>
    </row>
    <row r="34821" spans="11:12" ht="15" customHeight="1">
      <c r="K34821" s="1715"/>
      <c r="L34821" s="1715"/>
    </row>
    <row r="34822" spans="11:12" ht="15" customHeight="1">
      <c r="K34822" s="1715"/>
      <c r="L34822" s="1715"/>
    </row>
    <row r="34823" spans="11:12" ht="15" customHeight="1">
      <c r="K34823" s="1715"/>
      <c r="L34823" s="1715"/>
    </row>
    <row r="34824" spans="11:12" ht="15" customHeight="1">
      <c r="K34824" s="1715"/>
      <c r="L34824" s="1715"/>
    </row>
    <row r="34825" spans="11:12" ht="15" customHeight="1">
      <c r="K34825" s="1715"/>
      <c r="L34825" s="1715"/>
    </row>
    <row r="34826" spans="11:12" ht="15" customHeight="1">
      <c r="K34826" s="1715"/>
      <c r="L34826" s="1715"/>
    </row>
    <row r="34827" spans="11:12" ht="15" customHeight="1">
      <c r="K34827" s="1715"/>
      <c r="L34827" s="1715"/>
    </row>
    <row r="34828" spans="11:12" ht="15" customHeight="1">
      <c r="K34828" s="1715"/>
      <c r="L34828" s="1715"/>
    </row>
    <row r="34829" spans="11:12" ht="15" customHeight="1">
      <c r="K34829" s="1715"/>
      <c r="L34829" s="1715"/>
    </row>
    <row r="34830" spans="11:12" ht="15" customHeight="1">
      <c r="K34830" s="1715"/>
      <c r="L34830" s="1715"/>
    </row>
    <row r="34831" spans="11:12" ht="15" customHeight="1">
      <c r="K34831" s="1715"/>
      <c r="L34831" s="1715"/>
    </row>
    <row r="34832" spans="11:12" ht="15" customHeight="1">
      <c r="K34832" s="1715"/>
      <c r="L34832" s="1715"/>
    </row>
    <row r="34833" spans="11:12" ht="15" customHeight="1">
      <c r="K34833" s="1715"/>
      <c r="L34833" s="1715"/>
    </row>
    <row r="34834" spans="11:12" ht="15" customHeight="1">
      <c r="K34834" s="1715"/>
      <c r="L34834" s="1715"/>
    </row>
    <row r="34835" spans="11:12" ht="15" customHeight="1">
      <c r="K34835" s="1715"/>
      <c r="L34835" s="1715"/>
    </row>
    <row r="34836" spans="11:12" ht="15" customHeight="1">
      <c r="K34836" s="1715"/>
      <c r="L34836" s="1715"/>
    </row>
    <row r="34837" spans="11:12" ht="15" customHeight="1">
      <c r="K34837" s="1715"/>
      <c r="L34837" s="1715"/>
    </row>
    <row r="34838" spans="11:12" ht="15" customHeight="1">
      <c r="K34838" s="1715"/>
      <c r="L34838" s="1715"/>
    </row>
    <row r="34839" spans="11:12" ht="15" customHeight="1">
      <c r="K34839" s="1715"/>
      <c r="L34839" s="1715"/>
    </row>
    <row r="34840" spans="11:12" ht="15" customHeight="1">
      <c r="K34840" s="1715"/>
      <c r="L34840" s="1715"/>
    </row>
    <row r="34841" spans="11:12" ht="15" customHeight="1">
      <c r="K34841" s="1715"/>
      <c r="L34841" s="1715"/>
    </row>
    <row r="34842" spans="11:12" ht="15" customHeight="1">
      <c r="K34842" s="1715"/>
      <c r="L34842" s="1715"/>
    </row>
    <row r="34843" spans="11:12" ht="15" customHeight="1">
      <c r="K34843" s="1715"/>
      <c r="L34843" s="1715"/>
    </row>
    <row r="34844" spans="11:12" ht="15" customHeight="1">
      <c r="K34844" s="1715"/>
      <c r="L34844" s="1715"/>
    </row>
    <row r="34845" spans="11:12" ht="15" customHeight="1">
      <c r="K34845" s="1715"/>
      <c r="L34845" s="1715"/>
    </row>
    <row r="34846" spans="11:12" ht="15" customHeight="1">
      <c r="K34846" s="1715"/>
      <c r="L34846" s="1715"/>
    </row>
    <row r="34847" spans="11:12" ht="15" customHeight="1">
      <c r="K34847" s="1715"/>
      <c r="L34847" s="1715"/>
    </row>
    <row r="34848" spans="11:12" ht="15" customHeight="1">
      <c r="K34848" s="1715"/>
      <c r="L34848" s="1715"/>
    </row>
    <row r="34849" spans="11:12" ht="15" customHeight="1">
      <c r="K34849" s="1715"/>
      <c r="L34849" s="1715"/>
    </row>
    <row r="34850" spans="11:12" ht="15" customHeight="1">
      <c r="K34850" s="1715"/>
      <c r="L34850" s="1715"/>
    </row>
    <row r="34851" spans="11:12" ht="15" customHeight="1">
      <c r="K34851" s="1715"/>
      <c r="L34851" s="1715"/>
    </row>
    <row r="34852" spans="11:12" ht="15" customHeight="1">
      <c r="K34852" s="1715"/>
      <c r="L34852" s="1715"/>
    </row>
    <row r="34853" spans="11:12" ht="15" customHeight="1">
      <c r="K34853" s="1715"/>
      <c r="L34853" s="1715"/>
    </row>
    <row r="34854" spans="11:12" ht="15" customHeight="1">
      <c r="K34854" s="1715"/>
      <c r="L34854" s="1715"/>
    </row>
    <row r="34855" spans="11:12" ht="15" customHeight="1">
      <c r="K34855" s="1715"/>
      <c r="L34855" s="1715"/>
    </row>
    <row r="34856" spans="11:12" ht="15" customHeight="1">
      <c r="K34856" s="1715"/>
      <c r="L34856" s="1715"/>
    </row>
    <row r="34857" spans="11:12" ht="15" customHeight="1">
      <c r="K34857" s="1715"/>
      <c r="L34857" s="1715"/>
    </row>
    <row r="34858" spans="11:12" ht="15" customHeight="1">
      <c r="K34858" s="1715"/>
      <c r="L34858" s="1715"/>
    </row>
    <row r="34859" spans="11:12" ht="15" customHeight="1">
      <c r="K34859" s="1715"/>
      <c r="L34859" s="1715"/>
    </row>
    <row r="34860" spans="11:12" ht="15" customHeight="1">
      <c r="K34860" s="1715"/>
      <c r="L34860" s="1715"/>
    </row>
    <row r="34861" spans="11:12" ht="15" customHeight="1">
      <c r="K34861" s="1715"/>
      <c r="L34861" s="1715"/>
    </row>
    <row r="34862" spans="11:12" ht="15" customHeight="1">
      <c r="K34862" s="1715"/>
      <c r="L34862" s="1715"/>
    </row>
    <row r="34863" spans="11:12" ht="15" customHeight="1">
      <c r="K34863" s="1715"/>
      <c r="L34863" s="1715"/>
    </row>
    <row r="34864" spans="11:12" ht="15" customHeight="1">
      <c r="K34864" s="1715"/>
      <c r="L34864" s="1715"/>
    </row>
    <row r="34865" spans="11:12" ht="15" customHeight="1">
      <c r="K34865" s="1715"/>
      <c r="L34865" s="1715"/>
    </row>
    <row r="34866" spans="11:12" ht="15" customHeight="1">
      <c r="K34866" s="1715"/>
      <c r="L34866" s="1715"/>
    </row>
    <row r="34867" spans="11:12" ht="15" customHeight="1">
      <c r="K34867" s="1715"/>
      <c r="L34867" s="1715"/>
    </row>
    <row r="34868" spans="11:12" ht="15" customHeight="1">
      <c r="K34868" s="1715"/>
      <c r="L34868" s="1715"/>
    </row>
    <row r="34869" spans="11:12" ht="15" customHeight="1">
      <c r="K34869" s="1715"/>
      <c r="L34869" s="1715"/>
    </row>
    <row r="34870" spans="11:12" ht="15" customHeight="1">
      <c r="K34870" s="1715"/>
      <c r="L34870" s="1715"/>
    </row>
    <row r="34871" spans="11:12" ht="15" customHeight="1">
      <c r="K34871" s="1715"/>
      <c r="L34871" s="1715"/>
    </row>
    <row r="34872" spans="11:12" ht="15" customHeight="1">
      <c r="K34872" s="1715"/>
      <c r="L34872" s="1715"/>
    </row>
    <row r="34873" spans="11:12" ht="15" customHeight="1">
      <c r="K34873" s="1715"/>
      <c r="L34873" s="1715"/>
    </row>
    <row r="34874" spans="11:12" ht="15" customHeight="1">
      <c r="K34874" s="1715"/>
      <c r="L34874" s="1715"/>
    </row>
    <row r="34875" spans="11:12" ht="15" customHeight="1">
      <c r="K34875" s="1715"/>
      <c r="L34875" s="1715"/>
    </row>
    <row r="34876" spans="11:12" ht="15" customHeight="1">
      <c r="K34876" s="1715"/>
      <c r="L34876" s="1715"/>
    </row>
    <row r="34877" spans="11:12" ht="15" customHeight="1">
      <c r="K34877" s="1715"/>
      <c r="L34877" s="1715"/>
    </row>
    <row r="34878" spans="11:12" ht="15" customHeight="1">
      <c r="K34878" s="1715"/>
      <c r="L34878" s="1715"/>
    </row>
    <row r="34879" spans="11:12" ht="15" customHeight="1">
      <c r="K34879" s="1715"/>
      <c r="L34879" s="1715"/>
    </row>
    <row r="34880" spans="11:12" ht="15" customHeight="1">
      <c r="K34880" s="1715"/>
      <c r="L34880" s="1715"/>
    </row>
    <row r="34881" spans="11:12" ht="15" customHeight="1">
      <c r="K34881" s="1715"/>
      <c r="L34881" s="1715"/>
    </row>
    <row r="34882" spans="11:12" ht="15" customHeight="1">
      <c r="K34882" s="1715"/>
      <c r="L34882" s="1715"/>
    </row>
    <row r="34883" spans="11:12" ht="15" customHeight="1">
      <c r="K34883" s="1715"/>
      <c r="L34883" s="1715"/>
    </row>
    <row r="34884" spans="11:12" ht="15" customHeight="1">
      <c r="K34884" s="1715"/>
      <c r="L34884" s="1715"/>
    </row>
    <row r="34885" spans="11:12" ht="15" customHeight="1">
      <c r="K34885" s="1715"/>
      <c r="L34885" s="1715"/>
    </row>
    <row r="34886" spans="11:12" ht="15" customHeight="1">
      <c r="K34886" s="1715"/>
      <c r="L34886" s="1715"/>
    </row>
    <row r="34887" spans="11:12" ht="15" customHeight="1">
      <c r="K34887" s="1715"/>
      <c r="L34887" s="1715"/>
    </row>
    <row r="34888" spans="11:12" ht="15" customHeight="1">
      <c r="K34888" s="1715"/>
      <c r="L34888" s="1715"/>
    </row>
    <row r="34889" spans="11:12" ht="15" customHeight="1">
      <c r="K34889" s="1715"/>
      <c r="L34889" s="1715"/>
    </row>
    <row r="34890" spans="11:12" ht="15" customHeight="1">
      <c r="K34890" s="1715"/>
      <c r="L34890" s="1715"/>
    </row>
    <row r="34891" spans="11:12" ht="15" customHeight="1">
      <c r="K34891" s="1715"/>
      <c r="L34891" s="1715"/>
    </row>
    <row r="34892" spans="11:12" ht="15" customHeight="1">
      <c r="K34892" s="1715"/>
      <c r="L34892" s="1715"/>
    </row>
    <row r="34893" spans="11:12" ht="15" customHeight="1">
      <c r="K34893" s="1715"/>
      <c r="L34893" s="1715"/>
    </row>
    <row r="34894" spans="11:12" ht="15" customHeight="1">
      <c r="K34894" s="1715"/>
      <c r="L34894" s="1715"/>
    </row>
    <row r="34895" spans="11:12" ht="15" customHeight="1">
      <c r="K34895" s="1715"/>
      <c r="L34895" s="1715"/>
    </row>
    <row r="34896" spans="11:12" ht="15" customHeight="1">
      <c r="K34896" s="1715"/>
      <c r="L34896" s="1715"/>
    </row>
    <row r="34897" spans="11:12" ht="15" customHeight="1">
      <c r="K34897" s="1715"/>
      <c r="L34897" s="1715"/>
    </row>
    <row r="34898" spans="11:12" ht="15" customHeight="1">
      <c r="K34898" s="1715"/>
      <c r="L34898" s="1715"/>
    </row>
    <row r="34899" spans="11:12" ht="15" customHeight="1">
      <c r="K34899" s="1715"/>
      <c r="L34899" s="1715"/>
    </row>
    <row r="34900" spans="11:12" ht="15" customHeight="1">
      <c r="K34900" s="1715"/>
      <c r="L34900" s="1715"/>
    </row>
    <row r="34901" spans="11:12" ht="15" customHeight="1">
      <c r="K34901" s="1715"/>
      <c r="L34901" s="1715"/>
    </row>
    <row r="34902" spans="11:12" ht="15" customHeight="1">
      <c r="K34902" s="1715"/>
      <c r="L34902" s="1715"/>
    </row>
    <row r="34903" spans="11:12" ht="15" customHeight="1">
      <c r="K34903" s="1715"/>
      <c r="L34903" s="1715"/>
    </row>
    <row r="34904" spans="11:12" ht="15" customHeight="1">
      <c r="K34904" s="1715"/>
      <c r="L34904" s="1715"/>
    </row>
    <row r="34905" spans="11:12" ht="15" customHeight="1">
      <c r="K34905" s="1715"/>
      <c r="L34905" s="1715"/>
    </row>
    <row r="34906" spans="11:12" ht="15" customHeight="1">
      <c r="K34906" s="1715"/>
      <c r="L34906" s="1715"/>
    </row>
    <row r="34907" spans="11:12" ht="15" customHeight="1">
      <c r="K34907" s="1715"/>
      <c r="L34907" s="1715"/>
    </row>
    <row r="34908" spans="11:12" ht="15" customHeight="1">
      <c r="K34908" s="1715"/>
      <c r="L34908" s="1715"/>
    </row>
    <row r="34909" spans="11:12" ht="15" customHeight="1">
      <c r="K34909" s="1715"/>
      <c r="L34909" s="1715"/>
    </row>
    <row r="34910" spans="11:12" ht="15" customHeight="1">
      <c r="K34910" s="1715"/>
      <c r="L34910" s="1715"/>
    </row>
    <row r="34911" spans="11:12" ht="15" customHeight="1">
      <c r="K34911" s="1715"/>
      <c r="L34911" s="1715"/>
    </row>
    <row r="34912" spans="11:12" ht="15" customHeight="1">
      <c r="K34912" s="1715"/>
      <c r="L34912" s="1715"/>
    </row>
    <row r="34913" spans="11:12" ht="15" customHeight="1">
      <c r="K34913" s="1715"/>
      <c r="L34913" s="1715"/>
    </row>
    <row r="34914" spans="11:12" ht="15" customHeight="1">
      <c r="K34914" s="1715"/>
      <c r="L34914" s="1715"/>
    </row>
    <row r="34915" spans="11:12" ht="15" customHeight="1">
      <c r="K34915" s="1715"/>
      <c r="L34915" s="1715"/>
    </row>
    <row r="34916" spans="11:12" ht="15" customHeight="1">
      <c r="K34916" s="1715"/>
      <c r="L34916" s="1715"/>
    </row>
    <row r="34917" spans="11:12" ht="15" customHeight="1">
      <c r="K34917" s="1715"/>
      <c r="L34917" s="1715"/>
    </row>
    <row r="34918" spans="11:12" ht="15" customHeight="1">
      <c r="K34918" s="1715"/>
      <c r="L34918" s="1715"/>
    </row>
    <row r="34919" spans="11:12" ht="15" customHeight="1">
      <c r="K34919" s="1715"/>
      <c r="L34919" s="1715"/>
    </row>
    <row r="34920" spans="11:12" ht="15" customHeight="1">
      <c r="K34920" s="1715"/>
      <c r="L34920" s="1715"/>
    </row>
    <row r="34921" spans="11:12" ht="15" customHeight="1">
      <c r="K34921" s="1715"/>
      <c r="L34921" s="1715"/>
    </row>
    <row r="34922" spans="11:12" ht="15" customHeight="1">
      <c r="K34922" s="1715"/>
      <c r="L34922" s="1715"/>
    </row>
    <row r="34923" spans="11:12" ht="15" customHeight="1">
      <c r="K34923" s="1715"/>
      <c r="L34923" s="1715"/>
    </row>
    <row r="34924" spans="11:12" ht="15" customHeight="1">
      <c r="K34924" s="1715"/>
      <c r="L34924" s="1715"/>
    </row>
    <row r="34925" spans="11:12" ht="15" customHeight="1">
      <c r="K34925" s="1715"/>
      <c r="L34925" s="1715"/>
    </row>
    <row r="34926" spans="11:12" ht="15" customHeight="1">
      <c r="K34926" s="1715"/>
      <c r="L34926" s="1715"/>
    </row>
    <row r="34927" spans="11:12" ht="15" customHeight="1">
      <c r="K34927" s="1715"/>
      <c r="L34927" s="1715"/>
    </row>
    <row r="34928" spans="11:12" ht="15" customHeight="1">
      <c r="K34928" s="1715"/>
      <c r="L34928" s="1715"/>
    </row>
    <row r="34929" spans="11:12" ht="15" customHeight="1">
      <c r="K34929" s="1715"/>
      <c r="L34929" s="1715"/>
    </row>
    <row r="34930" spans="11:12" ht="15" customHeight="1">
      <c r="K34930" s="1715"/>
      <c r="L34930" s="1715"/>
    </row>
    <row r="34931" spans="11:12" ht="15" customHeight="1">
      <c r="K34931" s="1715"/>
      <c r="L34931" s="1715"/>
    </row>
    <row r="34932" spans="11:12" ht="15" customHeight="1">
      <c r="K34932" s="1715"/>
      <c r="L34932" s="1715"/>
    </row>
    <row r="34933" spans="11:12" ht="15" customHeight="1">
      <c r="K34933" s="1715"/>
      <c r="L34933" s="1715"/>
    </row>
    <row r="34934" spans="11:12" ht="15" customHeight="1">
      <c r="K34934" s="1715"/>
      <c r="L34934" s="1715"/>
    </row>
    <row r="34935" spans="11:12" ht="15" customHeight="1">
      <c r="K34935" s="1715"/>
      <c r="L34935" s="1715"/>
    </row>
    <row r="34936" spans="11:12" ht="15" customHeight="1">
      <c r="K34936" s="1715"/>
      <c r="L34936" s="1715"/>
    </row>
    <row r="34937" spans="11:12" ht="15" customHeight="1">
      <c r="K34937" s="1715"/>
      <c r="L34937" s="1715"/>
    </row>
    <row r="34938" spans="11:12" ht="15" customHeight="1">
      <c r="K34938" s="1715"/>
      <c r="L34938" s="1715"/>
    </row>
    <row r="34939" spans="11:12" ht="15" customHeight="1">
      <c r="K34939" s="1715"/>
      <c r="L34939" s="1715"/>
    </row>
    <row r="34940" spans="11:12" ht="15" customHeight="1">
      <c r="K34940" s="1715"/>
      <c r="L34940" s="1715"/>
    </row>
    <row r="34941" spans="11:12" ht="15" customHeight="1">
      <c r="K34941" s="1715"/>
      <c r="L34941" s="1715"/>
    </row>
    <row r="34942" spans="11:12" ht="15" customHeight="1">
      <c r="K34942" s="1715"/>
      <c r="L34942" s="1715"/>
    </row>
    <row r="34943" spans="11:12" ht="15" customHeight="1">
      <c r="K34943" s="1715"/>
      <c r="L34943" s="1715"/>
    </row>
    <row r="34944" spans="11:12" ht="15" customHeight="1">
      <c r="K34944" s="1715"/>
      <c r="L34944" s="1715"/>
    </row>
    <row r="34945" spans="11:12" ht="15" customHeight="1">
      <c r="K34945" s="1715"/>
      <c r="L34945" s="1715"/>
    </row>
    <row r="34946" spans="11:12" ht="15" customHeight="1">
      <c r="K34946" s="1715"/>
      <c r="L34946" s="1715"/>
    </row>
    <row r="34947" spans="11:12" ht="15" customHeight="1">
      <c r="K34947" s="1715"/>
      <c r="L34947" s="1715"/>
    </row>
    <row r="34948" spans="11:12" ht="15" customHeight="1">
      <c r="K34948" s="1715"/>
      <c r="L34948" s="1715"/>
    </row>
    <row r="34949" spans="11:12" ht="15" customHeight="1">
      <c r="K34949" s="1715"/>
      <c r="L34949" s="1715"/>
    </row>
    <row r="34950" spans="11:12" ht="15" customHeight="1">
      <c r="K34950" s="1715"/>
      <c r="L34950" s="1715"/>
    </row>
    <row r="34951" spans="11:12" ht="15" customHeight="1">
      <c r="K34951" s="1715"/>
      <c r="L34951" s="1715"/>
    </row>
    <row r="34952" spans="11:12" ht="15" customHeight="1">
      <c r="K34952" s="1715"/>
      <c r="L34952" s="1715"/>
    </row>
    <row r="34953" spans="11:12" ht="15" customHeight="1">
      <c r="K34953" s="1715"/>
      <c r="L34953" s="1715"/>
    </row>
    <row r="34954" spans="11:12" ht="15" customHeight="1">
      <c r="K34954" s="1715"/>
      <c r="L34954" s="1715"/>
    </row>
    <row r="34955" spans="11:12" ht="15" customHeight="1">
      <c r="K34955" s="1715"/>
      <c r="L34955" s="1715"/>
    </row>
    <row r="34956" spans="11:12" ht="15" customHeight="1">
      <c r="K34956" s="1715"/>
      <c r="L34956" s="1715"/>
    </row>
    <row r="34957" spans="11:12" ht="15" customHeight="1">
      <c r="K34957" s="1715"/>
      <c r="L34957" s="1715"/>
    </row>
    <row r="34958" spans="11:12" ht="15" customHeight="1">
      <c r="K34958" s="1715"/>
      <c r="L34958" s="1715"/>
    </row>
    <row r="34959" spans="11:12" ht="15" customHeight="1">
      <c r="K34959" s="1715"/>
      <c r="L34959" s="1715"/>
    </row>
    <row r="34960" spans="11:12" ht="15" customHeight="1">
      <c r="K34960" s="1715"/>
      <c r="L34960" s="1715"/>
    </row>
    <row r="34961" spans="11:12" ht="15" customHeight="1">
      <c r="K34961" s="1715"/>
      <c r="L34961" s="1715"/>
    </row>
    <row r="34962" spans="11:12" ht="15" customHeight="1">
      <c r="K34962" s="1715"/>
      <c r="L34962" s="1715"/>
    </row>
    <row r="34963" spans="11:12" ht="15" customHeight="1">
      <c r="K34963" s="1715"/>
      <c r="L34963" s="1715"/>
    </row>
    <row r="34964" spans="11:12" ht="15" customHeight="1">
      <c r="K34964" s="1715"/>
      <c r="L34964" s="1715"/>
    </row>
    <row r="34965" spans="11:12" ht="15" customHeight="1">
      <c r="K34965" s="1715"/>
      <c r="L34965" s="1715"/>
    </row>
    <row r="34966" spans="11:12" ht="15" customHeight="1">
      <c r="K34966" s="1715"/>
      <c r="L34966" s="1715"/>
    </row>
    <row r="34967" spans="11:12" ht="15" customHeight="1">
      <c r="K34967" s="1715"/>
      <c r="L34967" s="1715"/>
    </row>
    <row r="34968" spans="11:12" ht="15" customHeight="1">
      <c r="K34968" s="1715"/>
      <c r="L34968" s="1715"/>
    </row>
    <row r="34969" spans="11:12" ht="15" customHeight="1">
      <c r="K34969" s="1715"/>
      <c r="L34969" s="1715"/>
    </row>
    <row r="34970" spans="11:12" ht="15" customHeight="1">
      <c r="K34970" s="1715"/>
      <c r="L34970" s="1715"/>
    </row>
    <row r="34971" spans="11:12" ht="15" customHeight="1">
      <c r="K34971" s="1715"/>
      <c r="L34971" s="1715"/>
    </row>
    <row r="34972" spans="11:12" ht="15" customHeight="1">
      <c r="K34972" s="1715"/>
      <c r="L34972" s="1715"/>
    </row>
    <row r="34973" spans="11:12" ht="15" customHeight="1">
      <c r="K34973" s="1715"/>
      <c r="L34973" s="1715"/>
    </row>
    <row r="34974" spans="11:12" ht="15" customHeight="1">
      <c r="K34974" s="1715"/>
      <c r="L34974" s="1715"/>
    </row>
    <row r="34975" spans="11:12" ht="15" customHeight="1">
      <c r="K34975" s="1715"/>
      <c r="L34975" s="1715"/>
    </row>
    <row r="34976" spans="11:12" ht="15" customHeight="1">
      <c r="K34976" s="1715"/>
      <c r="L34976" s="1715"/>
    </row>
    <row r="34977" spans="11:12" ht="15" customHeight="1">
      <c r="K34977" s="1715"/>
      <c r="L34977" s="1715"/>
    </row>
    <row r="34978" spans="11:12" ht="15" customHeight="1">
      <c r="K34978" s="1715"/>
      <c r="L34978" s="1715"/>
    </row>
    <row r="34979" spans="11:12" ht="15" customHeight="1">
      <c r="K34979" s="1715"/>
      <c r="L34979" s="1715"/>
    </row>
    <row r="34980" spans="11:12" ht="15" customHeight="1">
      <c r="K34980" s="1715"/>
      <c r="L34980" s="1715"/>
    </row>
    <row r="34981" spans="11:12" ht="15" customHeight="1">
      <c r="K34981" s="1715"/>
      <c r="L34981" s="1715"/>
    </row>
    <row r="34982" spans="11:12" ht="15" customHeight="1">
      <c r="K34982" s="1715"/>
      <c r="L34982" s="1715"/>
    </row>
    <row r="34983" spans="11:12" ht="15" customHeight="1">
      <c r="K34983" s="1715"/>
      <c r="L34983" s="1715"/>
    </row>
    <row r="34984" spans="11:12" ht="15" customHeight="1">
      <c r="K34984" s="1715"/>
      <c r="L34984" s="1715"/>
    </row>
    <row r="34985" spans="11:12" ht="15" customHeight="1">
      <c r="K34985" s="1715"/>
      <c r="L34985" s="1715"/>
    </row>
    <row r="34986" spans="11:12" ht="15" customHeight="1">
      <c r="K34986" s="1715"/>
      <c r="L34986" s="1715"/>
    </row>
    <row r="34987" spans="11:12" ht="15" customHeight="1">
      <c r="K34987" s="1715"/>
      <c r="L34987" s="1715"/>
    </row>
    <row r="34988" spans="11:12" ht="15" customHeight="1">
      <c r="K34988" s="1715"/>
      <c r="L34988" s="1715"/>
    </row>
    <row r="34989" spans="11:12" ht="15" customHeight="1">
      <c r="K34989" s="1715"/>
      <c r="L34989" s="1715"/>
    </row>
    <row r="34990" spans="11:12" ht="15" customHeight="1">
      <c r="K34990" s="1715"/>
      <c r="L34990" s="1715"/>
    </row>
    <row r="34991" spans="11:12" ht="15" customHeight="1">
      <c r="K34991" s="1715"/>
      <c r="L34991" s="1715"/>
    </row>
    <row r="34992" spans="11:12" ht="15" customHeight="1">
      <c r="K34992" s="1715"/>
      <c r="L34992" s="1715"/>
    </row>
    <row r="34993" spans="11:12" ht="15" customHeight="1">
      <c r="K34993" s="1715"/>
      <c r="L34993" s="1715"/>
    </row>
    <row r="34994" spans="11:12" ht="15" customHeight="1">
      <c r="K34994" s="1715"/>
      <c r="L34994" s="1715"/>
    </row>
    <row r="34995" spans="11:12" ht="15" customHeight="1">
      <c r="K34995" s="1715"/>
      <c r="L34995" s="1715"/>
    </row>
    <row r="34996" spans="11:12" ht="15" customHeight="1">
      <c r="K34996" s="1715"/>
      <c r="L34996" s="1715"/>
    </row>
    <row r="34997" spans="11:12" ht="15" customHeight="1">
      <c r="K34997" s="1715"/>
      <c r="L34997" s="1715"/>
    </row>
    <row r="34998" spans="11:12" ht="15" customHeight="1">
      <c r="K34998" s="1715"/>
      <c r="L34998" s="1715"/>
    </row>
    <row r="34999" spans="11:12" ht="15" customHeight="1">
      <c r="K34999" s="1715"/>
      <c r="L34999" s="1715"/>
    </row>
    <row r="35000" spans="11:12" ht="15" customHeight="1">
      <c r="K35000" s="1715"/>
      <c r="L35000" s="1715"/>
    </row>
    <row r="35001" spans="11:12" ht="15" customHeight="1">
      <c r="K35001" s="1715"/>
      <c r="L35001" s="1715"/>
    </row>
    <row r="35002" spans="11:12" ht="15" customHeight="1">
      <c r="K35002" s="1715"/>
      <c r="L35002" s="1715"/>
    </row>
    <row r="35003" spans="11:12" ht="15" customHeight="1">
      <c r="K35003" s="1715"/>
      <c r="L35003" s="1715"/>
    </row>
    <row r="35004" spans="11:12" ht="15" customHeight="1">
      <c r="K35004" s="1715"/>
      <c r="L35004" s="1715"/>
    </row>
    <row r="35005" spans="11:12" ht="15" customHeight="1">
      <c r="K35005" s="1715"/>
      <c r="L35005" s="1715"/>
    </row>
    <row r="35006" spans="11:12" ht="15" customHeight="1">
      <c r="K35006" s="1715"/>
      <c r="L35006" s="1715"/>
    </row>
    <row r="35007" spans="11:12" ht="15" customHeight="1">
      <c r="K35007" s="1715"/>
      <c r="L35007" s="1715"/>
    </row>
    <row r="35008" spans="11:12" ht="15" customHeight="1">
      <c r="K35008" s="1715"/>
      <c r="L35008" s="1715"/>
    </row>
    <row r="35009" spans="11:12" ht="15" customHeight="1">
      <c r="K35009" s="1715"/>
      <c r="L35009" s="1715"/>
    </row>
    <row r="35010" spans="11:12" ht="15" customHeight="1">
      <c r="K35010" s="1715"/>
      <c r="L35010" s="1715"/>
    </row>
    <row r="35011" spans="11:12" ht="15" customHeight="1">
      <c r="K35011" s="1715"/>
      <c r="L35011" s="1715"/>
    </row>
    <row r="35012" spans="11:12" ht="15" customHeight="1">
      <c r="K35012" s="1715"/>
      <c r="L35012" s="1715"/>
    </row>
    <row r="35013" spans="11:12" ht="15" customHeight="1">
      <c r="K35013" s="1715"/>
      <c r="L35013" s="1715"/>
    </row>
    <row r="35014" spans="11:12" ht="15" customHeight="1">
      <c r="K35014" s="1715"/>
      <c r="L35014" s="1715"/>
    </row>
    <row r="35015" spans="11:12" ht="15" customHeight="1">
      <c r="K35015" s="1715"/>
      <c r="L35015" s="1715"/>
    </row>
    <row r="35016" spans="11:12" ht="15" customHeight="1">
      <c r="K35016" s="1715"/>
      <c r="L35016" s="1715"/>
    </row>
    <row r="35017" spans="11:12" ht="15" customHeight="1">
      <c r="K35017" s="1715"/>
      <c r="L35017" s="1715"/>
    </row>
    <row r="35018" spans="11:12" ht="15" customHeight="1">
      <c r="K35018" s="1715"/>
      <c r="L35018" s="1715"/>
    </row>
    <row r="35019" spans="11:12" ht="15" customHeight="1">
      <c r="K35019" s="1715"/>
      <c r="L35019" s="1715"/>
    </row>
    <row r="35020" spans="11:12" ht="15" customHeight="1">
      <c r="K35020" s="1715"/>
      <c r="L35020" s="1715"/>
    </row>
    <row r="35021" spans="11:12" ht="15" customHeight="1">
      <c r="K35021" s="1715"/>
      <c r="L35021" s="1715"/>
    </row>
    <row r="35022" spans="11:12" ht="15" customHeight="1">
      <c r="K35022" s="1715"/>
      <c r="L35022" s="1715"/>
    </row>
    <row r="35023" spans="11:12" ht="15" customHeight="1">
      <c r="K35023" s="1715"/>
      <c r="L35023" s="1715"/>
    </row>
    <row r="35024" spans="11:12" ht="15" customHeight="1">
      <c r="K35024" s="1715"/>
      <c r="L35024" s="1715"/>
    </row>
    <row r="35025" spans="11:12" ht="15" customHeight="1">
      <c r="K35025" s="1715"/>
      <c r="L35025" s="1715"/>
    </row>
    <row r="35026" spans="11:12" ht="15" customHeight="1">
      <c r="K35026" s="1715"/>
      <c r="L35026" s="1715"/>
    </row>
    <row r="35027" spans="11:12" ht="15" customHeight="1">
      <c r="K35027" s="1715"/>
      <c r="L35027" s="1715"/>
    </row>
    <row r="35028" spans="11:12" ht="15" customHeight="1">
      <c r="K35028" s="1715"/>
      <c r="L35028" s="1715"/>
    </row>
    <row r="35029" spans="11:12" ht="15" customHeight="1">
      <c r="K35029" s="1715"/>
      <c r="L35029" s="1715"/>
    </row>
    <row r="35030" spans="11:12" ht="15" customHeight="1">
      <c r="K35030" s="1715"/>
      <c r="L35030" s="1715"/>
    </row>
    <row r="35031" spans="11:12" ht="15" customHeight="1">
      <c r="K35031" s="1715"/>
      <c r="L35031" s="1715"/>
    </row>
    <row r="35032" spans="11:12" ht="15" customHeight="1">
      <c r="K35032" s="1715"/>
      <c r="L35032" s="1715"/>
    </row>
    <row r="35033" spans="11:12" ht="15" customHeight="1">
      <c r="K35033" s="1715"/>
      <c r="L35033" s="1715"/>
    </row>
    <row r="35034" spans="11:12" ht="15" customHeight="1">
      <c r="K35034" s="1715"/>
      <c r="L35034" s="1715"/>
    </row>
    <row r="35035" spans="11:12" ht="15" customHeight="1">
      <c r="K35035" s="1715"/>
      <c r="L35035" s="1715"/>
    </row>
    <row r="35036" spans="11:12" ht="15" customHeight="1">
      <c r="K35036" s="1715"/>
      <c r="L35036" s="1715"/>
    </row>
    <row r="35037" spans="11:12" ht="15" customHeight="1">
      <c r="K35037" s="1715"/>
      <c r="L35037" s="1715"/>
    </row>
    <row r="35038" spans="11:12" ht="15" customHeight="1">
      <c r="K35038" s="1715"/>
      <c r="L35038" s="1715"/>
    </row>
    <row r="35039" spans="11:12" ht="15" customHeight="1">
      <c r="K35039" s="1715"/>
      <c r="L35039" s="1715"/>
    </row>
    <row r="35040" spans="11:12" ht="15" customHeight="1">
      <c r="K35040" s="1715"/>
      <c r="L35040" s="1715"/>
    </row>
    <row r="35041" spans="11:12" ht="15" customHeight="1">
      <c r="K35041" s="1715"/>
      <c r="L35041" s="1715"/>
    </row>
    <row r="35042" spans="11:12" ht="15" customHeight="1">
      <c r="K35042" s="1715"/>
      <c r="L35042" s="1715"/>
    </row>
    <row r="35043" spans="11:12" ht="15" customHeight="1">
      <c r="K35043" s="1715"/>
      <c r="L35043" s="1715"/>
    </row>
    <row r="35044" spans="11:12" ht="15" customHeight="1">
      <c r="K35044" s="1715"/>
      <c r="L35044" s="1715"/>
    </row>
    <row r="35045" spans="11:12" ht="15" customHeight="1">
      <c r="K35045" s="1715"/>
      <c r="L35045" s="1715"/>
    </row>
    <row r="35046" spans="11:12" ht="15" customHeight="1">
      <c r="K35046" s="1715"/>
      <c r="L35046" s="1715"/>
    </row>
    <row r="35047" spans="11:12" ht="15" customHeight="1">
      <c r="K35047" s="1715"/>
      <c r="L35047" s="1715"/>
    </row>
    <row r="35048" spans="11:12" ht="15" customHeight="1">
      <c r="K35048" s="1715"/>
      <c r="L35048" s="1715"/>
    </row>
    <row r="35049" spans="11:12" ht="15" customHeight="1">
      <c r="K35049" s="1715"/>
      <c r="L35049" s="1715"/>
    </row>
    <row r="35050" spans="11:12" ht="15" customHeight="1">
      <c r="K35050" s="1715"/>
      <c r="L35050" s="1715"/>
    </row>
    <row r="35051" spans="11:12" ht="15" customHeight="1">
      <c r="K35051" s="1715"/>
      <c r="L35051" s="1715"/>
    </row>
    <row r="35052" spans="11:12" ht="15" customHeight="1">
      <c r="K35052" s="1715"/>
      <c r="L35052" s="1715"/>
    </row>
    <row r="35053" spans="11:12" ht="15" customHeight="1">
      <c r="K35053" s="1715"/>
      <c r="L35053" s="1715"/>
    </row>
    <row r="35054" spans="11:12" ht="15" customHeight="1">
      <c r="K35054" s="1715"/>
      <c r="L35054" s="1715"/>
    </row>
    <row r="35055" spans="11:12" ht="15" customHeight="1">
      <c r="K35055" s="1715"/>
      <c r="L35055" s="1715"/>
    </row>
    <row r="35056" spans="11:12" ht="15" customHeight="1">
      <c r="K35056" s="1715"/>
      <c r="L35056" s="1715"/>
    </row>
    <row r="35057" spans="11:12" ht="15" customHeight="1">
      <c r="K35057" s="1715"/>
      <c r="L35057" s="1715"/>
    </row>
    <row r="35058" spans="11:12" ht="15" customHeight="1">
      <c r="K35058" s="1715"/>
      <c r="L35058" s="1715"/>
    </row>
    <row r="35059" spans="11:12" ht="15" customHeight="1">
      <c r="K35059" s="1715"/>
      <c r="L35059" s="1715"/>
    </row>
    <row r="35060" spans="11:12" ht="15" customHeight="1">
      <c r="K35060" s="1715"/>
      <c r="L35060" s="1715"/>
    </row>
    <row r="35061" spans="11:12" ht="15" customHeight="1">
      <c r="K35061" s="1715"/>
      <c r="L35061" s="1715"/>
    </row>
    <row r="35062" spans="11:12" ht="15" customHeight="1">
      <c r="K35062" s="1715"/>
      <c r="L35062" s="1715"/>
    </row>
    <row r="35063" spans="11:12" ht="15" customHeight="1">
      <c r="K35063" s="1715"/>
      <c r="L35063" s="1715"/>
    </row>
    <row r="35064" spans="11:12" ht="15" customHeight="1">
      <c r="K35064" s="1715"/>
      <c r="L35064" s="1715"/>
    </row>
    <row r="35065" spans="11:12" ht="15" customHeight="1">
      <c r="K35065" s="1715"/>
      <c r="L35065" s="1715"/>
    </row>
    <row r="35066" spans="11:12" ht="15" customHeight="1">
      <c r="K35066" s="1715"/>
      <c r="L35066" s="1715"/>
    </row>
    <row r="35067" spans="11:12" ht="15" customHeight="1">
      <c r="K35067" s="1715"/>
      <c r="L35067" s="1715"/>
    </row>
    <row r="35068" spans="11:12" ht="15" customHeight="1">
      <c r="K35068" s="1715"/>
      <c r="L35068" s="1715"/>
    </row>
    <row r="35069" spans="11:12" ht="15" customHeight="1">
      <c r="K35069" s="1715"/>
      <c r="L35069" s="1715"/>
    </row>
    <row r="35070" spans="11:12" ht="15" customHeight="1">
      <c r="K35070" s="1715"/>
      <c r="L35070" s="1715"/>
    </row>
    <row r="35071" spans="11:12" ht="15" customHeight="1">
      <c r="K35071" s="1715"/>
      <c r="L35071" s="1715"/>
    </row>
    <row r="35072" spans="11:12" ht="15" customHeight="1">
      <c r="K35072" s="1715"/>
      <c r="L35072" s="1715"/>
    </row>
    <row r="35073" spans="11:12" ht="15" customHeight="1">
      <c r="K35073" s="1715"/>
      <c r="L35073" s="1715"/>
    </row>
    <row r="35074" spans="11:12" ht="15" customHeight="1">
      <c r="K35074" s="1715"/>
      <c r="L35074" s="1715"/>
    </row>
    <row r="35075" spans="11:12" ht="15" customHeight="1">
      <c r="K35075" s="1715"/>
      <c r="L35075" s="1715"/>
    </row>
    <row r="35076" spans="11:12" ht="15" customHeight="1">
      <c r="K35076" s="1715"/>
      <c r="L35076" s="1715"/>
    </row>
    <row r="35077" spans="11:12" ht="15" customHeight="1">
      <c r="K35077" s="1715"/>
      <c r="L35077" s="1715"/>
    </row>
    <row r="35078" spans="11:12" ht="15" customHeight="1">
      <c r="K35078" s="1715"/>
      <c r="L35078" s="1715"/>
    </row>
    <row r="35079" spans="11:12" ht="15" customHeight="1">
      <c r="K35079" s="1715"/>
      <c r="L35079" s="1715"/>
    </row>
    <row r="35080" spans="11:12" ht="15" customHeight="1">
      <c r="K35080" s="1715"/>
      <c r="L35080" s="1715"/>
    </row>
    <row r="35081" spans="11:12" ht="15" customHeight="1">
      <c r="K35081" s="1715"/>
      <c r="L35081" s="1715"/>
    </row>
    <row r="35082" spans="11:12" ht="15" customHeight="1">
      <c r="K35082" s="1715"/>
      <c r="L35082" s="1715"/>
    </row>
    <row r="35083" spans="11:12" ht="15" customHeight="1">
      <c r="K35083" s="1715"/>
      <c r="L35083" s="1715"/>
    </row>
    <row r="35084" spans="11:12" ht="15" customHeight="1">
      <c r="K35084" s="1715"/>
      <c r="L35084" s="1715"/>
    </row>
    <row r="35085" spans="11:12" ht="15" customHeight="1">
      <c r="K35085" s="1715"/>
      <c r="L35085" s="1715"/>
    </row>
    <row r="35086" spans="11:12" ht="15" customHeight="1">
      <c r="K35086" s="1715"/>
      <c r="L35086" s="1715"/>
    </row>
    <row r="35087" spans="11:12" ht="15" customHeight="1">
      <c r="K35087" s="1715"/>
      <c r="L35087" s="1715"/>
    </row>
    <row r="35088" spans="11:12" ht="15" customHeight="1">
      <c r="K35088" s="1715"/>
      <c r="L35088" s="1715"/>
    </row>
    <row r="35089" spans="11:12" ht="15" customHeight="1">
      <c r="K35089" s="1715"/>
      <c r="L35089" s="1715"/>
    </row>
    <row r="35090" spans="11:12" ht="15" customHeight="1">
      <c r="K35090" s="1715"/>
      <c r="L35090" s="1715"/>
    </row>
    <row r="35091" spans="11:12" ht="15" customHeight="1">
      <c r="K35091" s="1715"/>
      <c r="L35091" s="1715"/>
    </row>
    <row r="35092" spans="11:12" ht="15" customHeight="1">
      <c r="K35092" s="1715"/>
      <c r="L35092" s="1715"/>
    </row>
    <row r="35093" spans="11:12" ht="15" customHeight="1">
      <c r="K35093" s="1715"/>
      <c r="L35093" s="1715"/>
    </row>
    <row r="35094" spans="11:12" ht="15" customHeight="1">
      <c r="K35094" s="1715"/>
      <c r="L35094" s="1715"/>
    </row>
    <row r="35095" spans="11:12" ht="15" customHeight="1">
      <c r="K35095" s="1715"/>
      <c r="L35095" s="1715"/>
    </row>
    <row r="35096" spans="11:12" ht="15" customHeight="1">
      <c r="K35096" s="1715"/>
      <c r="L35096" s="1715"/>
    </row>
    <row r="35097" spans="11:12" ht="15" customHeight="1">
      <c r="K35097" s="1715"/>
      <c r="L35097" s="1715"/>
    </row>
    <row r="35098" spans="11:12" ht="15" customHeight="1">
      <c r="K35098" s="1715"/>
      <c r="L35098" s="1715"/>
    </row>
    <row r="35099" spans="11:12" ht="15" customHeight="1">
      <c r="K35099" s="1715"/>
      <c r="L35099" s="1715"/>
    </row>
    <row r="35100" spans="11:12" ht="15" customHeight="1">
      <c r="K35100" s="1715"/>
      <c r="L35100" s="1715"/>
    </row>
    <row r="35101" spans="11:12" ht="15" customHeight="1">
      <c r="K35101" s="1715"/>
      <c r="L35101" s="1715"/>
    </row>
    <row r="35102" spans="11:12" ht="15" customHeight="1">
      <c r="K35102" s="1715"/>
      <c r="L35102" s="1715"/>
    </row>
    <row r="35103" spans="11:12" ht="15" customHeight="1">
      <c r="K35103" s="1715"/>
      <c r="L35103" s="1715"/>
    </row>
    <row r="35104" spans="11:12" ht="15" customHeight="1">
      <c r="K35104" s="1715"/>
      <c r="L35104" s="1715"/>
    </row>
    <row r="35105" spans="11:12" ht="15" customHeight="1">
      <c r="K35105" s="1715"/>
      <c r="L35105" s="1715"/>
    </row>
    <row r="35106" spans="11:12" ht="15" customHeight="1">
      <c r="K35106" s="1715"/>
      <c r="L35106" s="1715"/>
    </row>
    <row r="35107" spans="11:12" ht="15" customHeight="1">
      <c r="K35107" s="1715"/>
      <c r="L35107" s="1715"/>
    </row>
    <row r="35108" spans="11:12" ht="15" customHeight="1">
      <c r="K35108" s="1715"/>
      <c r="L35108" s="1715"/>
    </row>
    <row r="35109" spans="11:12" ht="15" customHeight="1">
      <c r="K35109" s="1715"/>
      <c r="L35109" s="1715"/>
    </row>
    <row r="35110" spans="11:12" ht="15" customHeight="1">
      <c r="K35110" s="1715"/>
      <c r="L35110" s="1715"/>
    </row>
    <row r="35111" spans="11:12" ht="15" customHeight="1">
      <c r="K35111" s="1715"/>
      <c r="L35111" s="1715"/>
    </row>
    <row r="35112" spans="11:12" ht="15" customHeight="1">
      <c r="K35112" s="1715"/>
      <c r="L35112" s="1715"/>
    </row>
    <row r="35113" spans="11:12" ht="15" customHeight="1">
      <c r="K35113" s="1715"/>
      <c r="L35113" s="1715"/>
    </row>
    <row r="35114" spans="11:12" ht="15" customHeight="1">
      <c r="K35114" s="1715"/>
      <c r="L35114" s="1715"/>
    </row>
    <row r="35115" spans="11:12" ht="15" customHeight="1">
      <c r="K35115" s="1715"/>
      <c r="L35115" s="1715"/>
    </row>
    <row r="35116" spans="11:12" ht="15" customHeight="1">
      <c r="K35116" s="1715"/>
      <c r="L35116" s="1715"/>
    </row>
    <row r="35117" spans="11:12" ht="15" customHeight="1">
      <c r="K35117" s="1715"/>
      <c r="L35117" s="1715"/>
    </row>
    <row r="35118" spans="11:12" ht="15" customHeight="1">
      <c r="K35118" s="1715"/>
      <c r="L35118" s="1715"/>
    </row>
    <row r="35119" spans="11:12" ht="15" customHeight="1">
      <c r="K35119" s="1715"/>
      <c r="L35119" s="1715"/>
    </row>
    <row r="35120" spans="11:12" ht="15" customHeight="1">
      <c r="K35120" s="1715"/>
      <c r="L35120" s="1715"/>
    </row>
    <row r="35121" spans="11:12" ht="15" customHeight="1">
      <c r="K35121" s="1715"/>
      <c r="L35121" s="1715"/>
    </row>
    <row r="35122" spans="11:12" ht="15" customHeight="1">
      <c r="K35122" s="1715"/>
      <c r="L35122" s="1715"/>
    </row>
    <row r="35123" spans="11:12" ht="15" customHeight="1">
      <c r="K35123" s="1715"/>
      <c r="L35123" s="1715"/>
    </row>
    <row r="35124" spans="11:12" ht="15" customHeight="1">
      <c r="K35124" s="1715"/>
      <c r="L35124" s="1715"/>
    </row>
    <row r="35125" spans="11:12" ht="15" customHeight="1">
      <c r="K35125" s="1715"/>
      <c r="L35125" s="1715"/>
    </row>
    <row r="35126" spans="11:12" ht="15" customHeight="1">
      <c r="K35126" s="1715"/>
      <c r="L35126" s="1715"/>
    </row>
    <row r="35127" spans="11:12" ht="15" customHeight="1">
      <c r="K35127" s="1715"/>
      <c r="L35127" s="1715"/>
    </row>
    <row r="35128" spans="11:12" ht="15" customHeight="1">
      <c r="K35128" s="1715"/>
      <c r="L35128" s="1715"/>
    </row>
    <row r="35129" spans="11:12" ht="15" customHeight="1">
      <c r="K35129" s="1715"/>
      <c r="L35129" s="1715"/>
    </row>
    <row r="35130" spans="11:12" ht="15" customHeight="1">
      <c r="K35130" s="1715"/>
      <c r="L35130" s="1715"/>
    </row>
    <row r="35131" spans="11:12" ht="15" customHeight="1">
      <c r="K35131" s="1715"/>
      <c r="L35131" s="1715"/>
    </row>
    <row r="35132" spans="11:12" ht="15" customHeight="1">
      <c r="K35132" s="1715"/>
      <c r="L35132" s="1715"/>
    </row>
    <row r="35133" spans="11:12" ht="15" customHeight="1">
      <c r="K35133" s="1715"/>
      <c r="L35133" s="1715"/>
    </row>
    <row r="35134" spans="11:12" ht="15" customHeight="1">
      <c r="K35134" s="1715"/>
      <c r="L35134" s="1715"/>
    </row>
    <row r="35135" spans="11:12" ht="15" customHeight="1">
      <c r="K35135" s="1715"/>
      <c r="L35135" s="1715"/>
    </row>
    <row r="35136" spans="11:12" ht="15" customHeight="1">
      <c r="K35136" s="1715"/>
      <c r="L35136" s="1715"/>
    </row>
    <row r="35137" spans="11:12" ht="15" customHeight="1">
      <c r="K35137" s="1715"/>
      <c r="L35137" s="1715"/>
    </row>
    <row r="35138" spans="11:12" ht="15" customHeight="1">
      <c r="K35138" s="1715"/>
      <c r="L35138" s="1715"/>
    </row>
    <row r="35139" spans="11:12" ht="15" customHeight="1">
      <c r="K35139" s="1715"/>
      <c r="L35139" s="1715"/>
    </row>
    <row r="35140" spans="11:12" ht="15" customHeight="1">
      <c r="K35140" s="1715"/>
      <c r="L35140" s="1715"/>
    </row>
    <row r="35141" spans="11:12" ht="15" customHeight="1">
      <c r="K35141" s="1715"/>
      <c r="L35141" s="1715"/>
    </row>
    <row r="35142" spans="11:12" ht="15" customHeight="1">
      <c r="K35142" s="1715"/>
      <c r="L35142" s="1715"/>
    </row>
    <row r="35143" spans="11:12" ht="15" customHeight="1">
      <c r="K35143" s="1715"/>
      <c r="L35143" s="1715"/>
    </row>
    <row r="35144" spans="11:12" ht="15" customHeight="1">
      <c r="K35144" s="1715"/>
      <c r="L35144" s="1715"/>
    </row>
    <row r="35145" spans="11:12" ht="15" customHeight="1">
      <c r="K35145" s="1715"/>
      <c r="L35145" s="1715"/>
    </row>
    <row r="35146" spans="11:12" ht="15" customHeight="1">
      <c r="K35146" s="1715"/>
      <c r="L35146" s="1715"/>
    </row>
    <row r="35147" spans="11:12" ht="15" customHeight="1">
      <c r="K35147" s="1715"/>
      <c r="L35147" s="1715"/>
    </row>
    <row r="35148" spans="11:12" ht="15" customHeight="1">
      <c r="K35148" s="1715"/>
      <c r="L35148" s="1715"/>
    </row>
    <row r="35149" spans="11:12" ht="15" customHeight="1">
      <c r="K35149" s="1715"/>
      <c r="L35149" s="1715"/>
    </row>
    <row r="35150" spans="11:12" ht="15" customHeight="1">
      <c r="K35150" s="1715"/>
      <c r="L35150" s="1715"/>
    </row>
    <row r="35151" spans="11:12" ht="15" customHeight="1">
      <c r="K35151" s="1715"/>
      <c r="L35151" s="1715"/>
    </row>
    <row r="35152" spans="11:12" ht="15" customHeight="1">
      <c r="K35152" s="1715"/>
      <c r="L35152" s="1715"/>
    </row>
    <row r="35153" spans="11:12" ht="15" customHeight="1">
      <c r="K35153" s="1715"/>
      <c r="L35153" s="1715"/>
    </row>
    <row r="35154" spans="11:12" ht="15" customHeight="1">
      <c r="K35154" s="1715"/>
      <c r="L35154" s="1715"/>
    </row>
    <row r="35155" spans="11:12" ht="15" customHeight="1">
      <c r="K35155" s="1715"/>
      <c r="L35155" s="1715"/>
    </row>
    <row r="35156" spans="11:12" ht="15" customHeight="1">
      <c r="K35156" s="1715"/>
      <c r="L35156" s="1715"/>
    </row>
    <row r="35157" spans="11:12" ht="15" customHeight="1">
      <c r="K35157" s="1715"/>
      <c r="L35157" s="1715"/>
    </row>
    <row r="35158" spans="11:12" ht="15" customHeight="1">
      <c r="K35158" s="1715"/>
      <c r="L35158" s="1715"/>
    </row>
    <row r="35159" spans="11:12" ht="15" customHeight="1">
      <c r="K35159" s="1715"/>
      <c r="L35159" s="1715"/>
    </row>
    <row r="35160" spans="11:12" ht="15" customHeight="1">
      <c r="K35160" s="1715"/>
      <c r="L35160" s="1715"/>
    </row>
    <row r="35161" spans="11:12" ht="15" customHeight="1">
      <c r="K35161" s="1715"/>
      <c r="L35161" s="1715"/>
    </row>
    <row r="35162" spans="11:12" ht="15" customHeight="1">
      <c r="K35162" s="1715"/>
      <c r="L35162" s="1715"/>
    </row>
    <row r="35163" spans="11:12" ht="15" customHeight="1">
      <c r="K35163" s="1715"/>
      <c r="L35163" s="1715"/>
    </row>
    <row r="35164" spans="11:12" ht="15" customHeight="1">
      <c r="K35164" s="1715"/>
      <c r="L35164" s="1715"/>
    </row>
    <row r="35165" spans="11:12" ht="15" customHeight="1">
      <c r="K35165" s="1715"/>
      <c r="L35165" s="1715"/>
    </row>
    <row r="35166" spans="11:12" ht="15" customHeight="1">
      <c r="K35166" s="1715"/>
      <c r="L35166" s="1715"/>
    </row>
    <row r="35167" spans="11:12" ht="15" customHeight="1">
      <c r="K35167" s="1715"/>
      <c r="L35167" s="1715"/>
    </row>
    <row r="35168" spans="11:12" ht="15" customHeight="1">
      <c r="K35168" s="1715"/>
      <c r="L35168" s="1715"/>
    </row>
    <row r="35169" spans="11:12" ht="15" customHeight="1">
      <c r="K35169" s="1715"/>
      <c r="L35169" s="1715"/>
    </row>
    <row r="35170" spans="11:12" ht="15" customHeight="1">
      <c r="K35170" s="1715"/>
      <c r="L35170" s="1715"/>
    </row>
    <row r="35171" spans="11:12" ht="15" customHeight="1">
      <c r="K35171" s="1715"/>
      <c r="L35171" s="1715"/>
    </row>
    <row r="35172" spans="11:12" ht="15" customHeight="1">
      <c r="K35172" s="1715"/>
      <c r="L35172" s="1715"/>
    </row>
    <row r="35173" spans="11:12" ht="15" customHeight="1">
      <c r="K35173" s="1715"/>
      <c r="L35173" s="1715"/>
    </row>
    <row r="35174" spans="11:12" ht="15" customHeight="1">
      <c r="K35174" s="1715"/>
      <c r="L35174" s="1715"/>
    </row>
    <row r="35175" spans="11:12" ht="15" customHeight="1">
      <c r="K35175" s="1715"/>
      <c r="L35175" s="1715"/>
    </row>
    <row r="35176" spans="11:12" ht="15" customHeight="1">
      <c r="K35176" s="1715"/>
      <c r="L35176" s="1715"/>
    </row>
    <row r="35177" spans="11:12" ht="15" customHeight="1">
      <c r="K35177" s="1715"/>
      <c r="L35177" s="1715"/>
    </row>
    <row r="35178" spans="11:12" ht="15" customHeight="1">
      <c r="K35178" s="1715"/>
      <c r="L35178" s="1715"/>
    </row>
    <row r="35179" spans="11:12" ht="15" customHeight="1">
      <c r="K35179" s="1715"/>
      <c r="L35179" s="1715"/>
    </row>
    <row r="35180" spans="11:12" ht="15" customHeight="1">
      <c r="K35180" s="1715"/>
      <c r="L35180" s="1715"/>
    </row>
    <row r="35181" spans="11:12" ht="15" customHeight="1">
      <c r="K35181" s="1715"/>
      <c r="L35181" s="1715"/>
    </row>
    <row r="35182" spans="11:12" ht="15" customHeight="1">
      <c r="K35182" s="1715"/>
      <c r="L35182" s="1715"/>
    </row>
    <row r="35183" spans="11:12" ht="15" customHeight="1">
      <c r="K35183" s="1715"/>
      <c r="L35183" s="1715"/>
    </row>
    <row r="35184" spans="11:12" ht="15" customHeight="1">
      <c r="K35184" s="1715"/>
      <c r="L35184" s="1715"/>
    </row>
    <row r="35185" spans="11:12" ht="15" customHeight="1">
      <c r="K35185" s="1715"/>
      <c r="L35185" s="1715"/>
    </row>
    <row r="35186" spans="11:12" ht="15" customHeight="1">
      <c r="K35186" s="1715"/>
      <c r="L35186" s="1715"/>
    </row>
    <row r="35187" spans="11:12" ht="15" customHeight="1">
      <c r="K35187" s="1715"/>
      <c r="L35187" s="1715"/>
    </row>
    <row r="35188" spans="11:12" ht="15" customHeight="1">
      <c r="K35188" s="1715"/>
      <c r="L35188" s="1715"/>
    </row>
    <row r="35189" spans="11:12" ht="15" customHeight="1">
      <c r="K35189" s="1715"/>
      <c r="L35189" s="1715"/>
    </row>
    <row r="35190" spans="11:12" ht="15" customHeight="1">
      <c r="K35190" s="1715"/>
      <c r="L35190" s="1715"/>
    </row>
    <row r="35191" spans="11:12" ht="15" customHeight="1">
      <c r="K35191" s="1715"/>
      <c r="L35191" s="1715"/>
    </row>
    <row r="35192" spans="11:12" ht="15" customHeight="1">
      <c r="K35192" s="1715"/>
      <c r="L35192" s="1715"/>
    </row>
    <row r="35193" spans="11:12" ht="15" customHeight="1">
      <c r="K35193" s="1715"/>
      <c r="L35193" s="1715"/>
    </row>
    <row r="35194" spans="11:12" ht="15" customHeight="1">
      <c r="K35194" s="1715"/>
      <c r="L35194" s="1715"/>
    </row>
    <row r="35195" spans="11:12" ht="15" customHeight="1">
      <c r="K35195" s="1715"/>
      <c r="L35195" s="1715"/>
    </row>
    <row r="35196" spans="11:12" ht="15" customHeight="1">
      <c r="K35196" s="1715"/>
      <c r="L35196" s="1715"/>
    </row>
    <row r="35197" spans="11:12" ht="15" customHeight="1">
      <c r="K35197" s="1715"/>
      <c r="L35197" s="1715"/>
    </row>
    <row r="35198" spans="11:12" ht="15" customHeight="1">
      <c r="K35198" s="1715"/>
      <c r="L35198" s="1715"/>
    </row>
    <row r="35199" spans="11:12" ht="15" customHeight="1">
      <c r="K35199" s="1715"/>
      <c r="L35199" s="1715"/>
    </row>
    <row r="35200" spans="11:12" ht="15" customHeight="1">
      <c r="K35200" s="1715"/>
      <c r="L35200" s="1715"/>
    </row>
    <row r="35201" spans="11:12" ht="15" customHeight="1">
      <c r="K35201" s="1715"/>
      <c r="L35201" s="1715"/>
    </row>
    <row r="35202" spans="11:12" ht="15" customHeight="1">
      <c r="K35202" s="1715"/>
      <c r="L35202" s="1715"/>
    </row>
    <row r="35203" spans="11:12" ht="15" customHeight="1">
      <c r="K35203" s="1715"/>
      <c r="L35203" s="1715"/>
    </row>
    <row r="35204" spans="11:12" ht="15" customHeight="1">
      <c r="K35204" s="1715"/>
      <c r="L35204" s="1715"/>
    </row>
    <row r="35205" spans="11:12" ht="15" customHeight="1">
      <c r="K35205" s="1715"/>
      <c r="L35205" s="1715"/>
    </row>
    <row r="35206" spans="11:12" ht="15" customHeight="1">
      <c r="K35206" s="1715"/>
      <c r="L35206" s="1715"/>
    </row>
    <row r="35207" spans="11:12" ht="15" customHeight="1">
      <c r="K35207" s="1715"/>
      <c r="L35207" s="1715"/>
    </row>
    <row r="35208" spans="11:12" ht="15" customHeight="1">
      <c r="K35208" s="1715"/>
      <c r="L35208" s="1715"/>
    </row>
    <row r="35209" spans="11:12" ht="15" customHeight="1">
      <c r="K35209" s="1715"/>
      <c r="L35209" s="1715"/>
    </row>
    <row r="35210" spans="11:12" ht="15" customHeight="1">
      <c r="K35210" s="1715"/>
      <c r="L35210" s="1715"/>
    </row>
    <row r="35211" spans="11:12" ht="15" customHeight="1">
      <c r="K35211" s="1715"/>
      <c r="L35211" s="1715"/>
    </row>
    <row r="35212" spans="11:12" ht="15" customHeight="1">
      <c r="K35212" s="1715"/>
      <c r="L35212" s="1715"/>
    </row>
    <row r="35213" spans="11:12" ht="15" customHeight="1">
      <c r="K35213" s="1715"/>
      <c r="L35213" s="1715"/>
    </row>
    <row r="35214" spans="11:12" ht="15" customHeight="1">
      <c r="K35214" s="1715"/>
      <c r="L35214" s="1715"/>
    </row>
    <row r="35215" spans="11:12" ht="15" customHeight="1">
      <c r="K35215" s="1715"/>
      <c r="L35215" s="1715"/>
    </row>
    <row r="35216" spans="11:12" ht="15" customHeight="1">
      <c r="K35216" s="1715"/>
      <c r="L35216" s="1715"/>
    </row>
    <row r="35217" spans="11:12" ht="15" customHeight="1">
      <c r="K35217" s="1715"/>
      <c r="L35217" s="1715"/>
    </row>
    <row r="35218" spans="11:12" ht="15" customHeight="1">
      <c r="K35218" s="1715"/>
      <c r="L35218" s="1715"/>
    </row>
    <row r="35219" spans="11:12" ht="15" customHeight="1">
      <c r="K35219" s="1715"/>
      <c r="L35219" s="1715"/>
    </row>
    <row r="35220" spans="11:12" ht="15" customHeight="1">
      <c r="K35220" s="1715"/>
      <c r="L35220" s="1715"/>
    </row>
    <row r="35221" spans="11:12" ht="15" customHeight="1">
      <c r="K35221" s="1715"/>
      <c r="L35221" s="1715"/>
    </row>
    <row r="35222" spans="11:12" ht="15" customHeight="1">
      <c r="K35222" s="1715"/>
      <c r="L35222" s="1715"/>
    </row>
    <row r="35223" spans="11:12" ht="15" customHeight="1">
      <c r="K35223" s="1715"/>
      <c r="L35223" s="1715"/>
    </row>
    <row r="35224" spans="11:12" ht="15" customHeight="1">
      <c r="K35224" s="1715"/>
      <c r="L35224" s="1715"/>
    </row>
    <row r="35225" spans="11:12" ht="15" customHeight="1">
      <c r="K35225" s="1715"/>
      <c r="L35225" s="1715"/>
    </row>
    <row r="35226" spans="11:12" ht="15" customHeight="1">
      <c r="K35226" s="1715"/>
      <c r="L35226" s="1715"/>
    </row>
    <row r="35227" spans="11:12" ht="15" customHeight="1">
      <c r="K35227" s="1715"/>
      <c r="L35227" s="1715"/>
    </row>
    <row r="35228" spans="11:12" ht="15" customHeight="1">
      <c r="K35228" s="1715"/>
      <c r="L35228" s="1715"/>
    </row>
    <row r="35229" spans="11:12" ht="15" customHeight="1">
      <c r="K35229" s="1715"/>
      <c r="L35229" s="1715"/>
    </row>
    <row r="35230" spans="11:12" ht="15" customHeight="1">
      <c r="K35230" s="1715"/>
      <c r="L35230" s="1715"/>
    </row>
    <row r="35231" spans="11:12" ht="15" customHeight="1">
      <c r="K35231" s="1715"/>
      <c r="L35231" s="1715"/>
    </row>
    <row r="35232" spans="11:12" ht="15" customHeight="1">
      <c r="K35232" s="1715"/>
      <c r="L35232" s="1715"/>
    </row>
    <row r="35233" spans="11:12" ht="15" customHeight="1">
      <c r="K35233" s="1715"/>
      <c r="L35233" s="1715"/>
    </row>
    <row r="35234" spans="11:12" ht="15" customHeight="1">
      <c r="K35234" s="1715"/>
      <c r="L35234" s="1715"/>
    </row>
    <row r="35235" spans="11:12" ht="15" customHeight="1">
      <c r="K35235" s="1715"/>
      <c r="L35235" s="1715"/>
    </row>
    <row r="35236" spans="11:12" ht="15" customHeight="1">
      <c r="K35236" s="1715"/>
      <c r="L35236" s="1715"/>
    </row>
    <row r="35237" spans="11:12" ht="15" customHeight="1">
      <c r="K35237" s="1715"/>
      <c r="L35237" s="1715"/>
    </row>
    <row r="35238" spans="11:12" ht="15" customHeight="1">
      <c r="K35238" s="1715"/>
      <c r="L35238" s="1715"/>
    </row>
    <row r="35239" spans="11:12" ht="15" customHeight="1">
      <c r="K35239" s="1715"/>
      <c r="L35239" s="1715"/>
    </row>
    <row r="35240" spans="11:12" ht="15" customHeight="1">
      <c r="K35240" s="1715"/>
      <c r="L35240" s="1715"/>
    </row>
    <row r="35241" spans="11:12" ht="15" customHeight="1">
      <c r="K35241" s="1715"/>
      <c r="L35241" s="1715"/>
    </row>
    <row r="35242" spans="11:12" ht="15" customHeight="1">
      <c r="K35242" s="1715"/>
      <c r="L35242" s="1715"/>
    </row>
    <row r="35243" spans="11:12" ht="15" customHeight="1">
      <c r="K35243" s="1715"/>
      <c r="L35243" s="1715"/>
    </row>
    <row r="35244" spans="11:12" ht="15" customHeight="1">
      <c r="K35244" s="1715"/>
      <c r="L35244" s="1715"/>
    </row>
    <row r="35245" spans="11:12" ht="15" customHeight="1">
      <c r="K35245" s="1715"/>
      <c r="L35245" s="1715"/>
    </row>
    <row r="35246" spans="11:12" ht="15" customHeight="1">
      <c r="K35246" s="1715"/>
      <c r="L35246" s="1715"/>
    </row>
    <row r="35247" spans="11:12" ht="15" customHeight="1">
      <c r="K35247" s="1715"/>
      <c r="L35247" s="1715"/>
    </row>
    <row r="35248" spans="11:12" ht="15" customHeight="1">
      <c r="K35248" s="1715"/>
      <c r="L35248" s="1715"/>
    </row>
    <row r="35249" spans="11:12" ht="15" customHeight="1">
      <c r="K35249" s="1715"/>
      <c r="L35249" s="1715"/>
    </row>
    <row r="35250" spans="11:12" ht="15" customHeight="1">
      <c r="K35250" s="1715"/>
      <c r="L35250" s="1715"/>
    </row>
    <row r="35251" spans="11:12" ht="15" customHeight="1">
      <c r="K35251" s="1715"/>
      <c r="L35251" s="1715"/>
    </row>
    <row r="35252" spans="11:12" ht="15" customHeight="1">
      <c r="K35252" s="1715"/>
      <c r="L35252" s="1715"/>
    </row>
    <row r="35253" spans="11:12" ht="15" customHeight="1">
      <c r="K35253" s="1715"/>
      <c r="L35253" s="1715"/>
    </row>
    <row r="35254" spans="11:12" ht="15" customHeight="1">
      <c r="K35254" s="1715"/>
      <c r="L35254" s="1715"/>
    </row>
    <row r="35255" spans="11:12" ht="15" customHeight="1">
      <c r="K35255" s="1715"/>
      <c r="L35255" s="1715"/>
    </row>
    <row r="35256" spans="11:12" ht="15" customHeight="1">
      <c r="K35256" s="1715"/>
      <c r="L35256" s="1715"/>
    </row>
    <row r="35257" spans="11:12" ht="15" customHeight="1">
      <c r="K35257" s="1715"/>
      <c r="L35257" s="1715"/>
    </row>
    <row r="35258" spans="11:12" ht="15" customHeight="1">
      <c r="K35258" s="1715"/>
      <c r="L35258" s="1715"/>
    </row>
    <row r="35259" spans="11:12" ht="15" customHeight="1">
      <c r="K35259" s="1715"/>
      <c r="L35259" s="1715"/>
    </row>
    <row r="35260" spans="11:12" ht="15" customHeight="1">
      <c r="K35260" s="1715"/>
      <c r="L35260" s="1715"/>
    </row>
    <row r="35261" spans="11:12" ht="15" customHeight="1">
      <c r="K35261" s="1715"/>
      <c r="L35261" s="1715"/>
    </row>
    <row r="35262" spans="11:12" ht="15" customHeight="1">
      <c r="K35262" s="1715"/>
      <c r="L35262" s="1715"/>
    </row>
    <row r="35263" spans="11:12" ht="15" customHeight="1">
      <c r="K35263" s="1715"/>
      <c r="L35263" s="1715"/>
    </row>
    <row r="35264" spans="11:12" ht="15" customHeight="1">
      <c r="K35264" s="1715"/>
      <c r="L35264" s="1715"/>
    </row>
    <row r="35265" spans="11:12" ht="15" customHeight="1">
      <c r="K35265" s="1715"/>
      <c r="L35265" s="1715"/>
    </row>
    <row r="35266" spans="11:12" ht="15" customHeight="1">
      <c r="K35266" s="1715"/>
      <c r="L35266" s="1715"/>
    </row>
    <row r="35267" spans="11:12" ht="15" customHeight="1">
      <c r="K35267" s="1715"/>
      <c r="L35267" s="1715"/>
    </row>
    <row r="35268" spans="11:12" ht="15" customHeight="1">
      <c r="K35268" s="1715"/>
      <c r="L35268" s="1715"/>
    </row>
    <row r="35269" spans="11:12" ht="15" customHeight="1">
      <c r="K35269" s="1715"/>
      <c r="L35269" s="1715"/>
    </row>
    <row r="35270" spans="11:12" ht="15" customHeight="1">
      <c r="K35270" s="1715"/>
      <c r="L35270" s="1715"/>
    </row>
    <row r="35271" spans="11:12" ht="15" customHeight="1">
      <c r="K35271" s="1715"/>
      <c r="L35271" s="1715"/>
    </row>
    <row r="35272" spans="11:12" ht="15" customHeight="1">
      <c r="K35272" s="1715"/>
      <c r="L35272" s="1715"/>
    </row>
    <row r="35273" spans="11:12" ht="15" customHeight="1">
      <c r="K35273" s="1715"/>
      <c r="L35273" s="1715"/>
    </row>
    <row r="35274" spans="11:12" ht="15" customHeight="1">
      <c r="K35274" s="1715"/>
      <c r="L35274" s="1715"/>
    </row>
    <row r="35275" spans="11:12" ht="15" customHeight="1">
      <c r="K35275" s="1715"/>
      <c r="L35275" s="1715"/>
    </row>
    <row r="35276" spans="11:12" ht="15" customHeight="1">
      <c r="K35276" s="1715"/>
      <c r="L35276" s="1715"/>
    </row>
    <row r="35277" spans="11:12" ht="15" customHeight="1">
      <c r="K35277" s="1715"/>
      <c r="L35277" s="1715"/>
    </row>
    <row r="35278" spans="11:12" ht="15" customHeight="1">
      <c r="K35278" s="1715"/>
      <c r="L35278" s="1715"/>
    </row>
    <row r="35279" spans="11:12" ht="15" customHeight="1">
      <c r="K35279" s="1715"/>
      <c r="L35279" s="1715"/>
    </row>
    <row r="35280" spans="11:12" ht="15" customHeight="1">
      <c r="K35280" s="1715"/>
      <c r="L35280" s="1715"/>
    </row>
    <row r="35281" spans="11:12" ht="15" customHeight="1">
      <c r="K35281" s="1715"/>
      <c r="L35281" s="1715"/>
    </row>
    <row r="35282" spans="11:12" ht="15" customHeight="1">
      <c r="K35282" s="1715"/>
      <c r="L35282" s="1715"/>
    </row>
    <row r="35283" spans="11:12" ht="15" customHeight="1">
      <c r="K35283" s="1715"/>
      <c r="L35283" s="1715"/>
    </row>
    <row r="35284" spans="11:12" ht="15" customHeight="1">
      <c r="K35284" s="1715"/>
      <c r="L35284" s="1715"/>
    </row>
    <row r="35285" spans="11:12" ht="15" customHeight="1">
      <c r="K35285" s="1715"/>
      <c r="L35285" s="1715"/>
    </row>
    <row r="35286" spans="11:12" ht="15" customHeight="1">
      <c r="K35286" s="1715"/>
      <c r="L35286" s="1715"/>
    </row>
    <row r="35287" spans="11:12" ht="15" customHeight="1">
      <c r="K35287" s="1715"/>
      <c r="L35287" s="1715"/>
    </row>
    <row r="35288" spans="11:12" ht="15" customHeight="1">
      <c r="K35288" s="1715"/>
      <c r="L35288" s="1715"/>
    </row>
    <row r="35289" spans="11:12" ht="15" customHeight="1">
      <c r="K35289" s="1715"/>
      <c r="L35289" s="1715"/>
    </row>
    <row r="35290" spans="11:12" ht="15" customHeight="1">
      <c r="K35290" s="1715"/>
      <c r="L35290" s="1715"/>
    </row>
    <row r="35291" spans="11:12" ht="15" customHeight="1">
      <c r="K35291" s="1715"/>
      <c r="L35291" s="1715"/>
    </row>
    <row r="35292" spans="11:12" ht="15" customHeight="1">
      <c r="K35292" s="1715"/>
      <c r="L35292" s="1715"/>
    </row>
    <row r="35293" spans="11:12" ht="15" customHeight="1">
      <c r="K35293" s="1715"/>
      <c r="L35293" s="1715"/>
    </row>
    <row r="35294" spans="11:12" ht="15" customHeight="1">
      <c r="K35294" s="1715"/>
      <c r="L35294" s="1715"/>
    </row>
    <row r="35295" spans="11:12" ht="15" customHeight="1">
      <c r="K35295" s="1715"/>
      <c r="L35295" s="1715"/>
    </row>
    <row r="35296" spans="11:12" ht="15" customHeight="1">
      <c r="K35296" s="1715"/>
      <c r="L35296" s="1715"/>
    </row>
    <row r="35297" spans="11:12" ht="15" customHeight="1">
      <c r="K35297" s="1715"/>
      <c r="L35297" s="1715"/>
    </row>
    <row r="35298" spans="11:12" ht="15" customHeight="1">
      <c r="K35298" s="1715"/>
      <c r="L35298" s="1715"/>
    </row>
    <row r="35299" spans="11:12" ht="15" customHeight="1">
      <c r="K35299" s="1715"/>
      <c r="L35299" s="1715"/>
    </row>
    <row r="35300" spans="11:12" ht="15" customHeight="1">
      <c r="K35300" s="1715"/>
      <c r="L35300" s="1715"/>
    </row>
    <row r="35301" spans="11:12" ht="15" customHeight="1">
      <c r="K35301" s="1715"/>
      <c r="L35301" s="1715"/>
    </row>
    <row r="35302" spans="11:12" ht="15" customHeight="1">
      <c r="K35302" s="1715"/>
      <c r="L35302" s="1715"/>
    </row>
    <row r="35303" spans="11:12" ht="15" customHeight="1">
      <c r="K35303" s="1715"/>
      <c r="L35303" s="1715"/>
    </row>
    <row r="35304" spans="11:12" ht="15" customHeight="1">
      <c r="K35304" s="1715"/>
      <c r="L35304" s="1715"/>
    </row>
    <row r="35305" spans="11:12" ht="15" customHeight="1">
      <c r="K35305" s="1715"/>
      <c r="L35305" s="1715"/>
    </row>
    <row r="35306" spans="11:12" ht="15" customHeight="1">
      <c r="K35306" s="1715"/>
      <c r="L35306" s="1715"/>
    </row>
    <row r="35307" spans="11:12" ht="15" customHeight="1">
      <c r="K35307" s="1715"/>
      <c r="L35307" s="1715"/>
    </row>
    <row r="35308" spans="11:12" ht="15" customHeight="1">
      <c r="K35308" s="1715"/>
      <c r="L35308" s="1715"/>
    </row>
    <row r="35309" spans="11:12" ht="15" customHeight="1">
      <c r="K35309" s="1715"/>
      <c r="L35309" s="1715"/>
    </row>
    <row r="35310" spans="11:12" ht="15" customHeight="1">
      <c r="K35310" s="1715"/>
      <c r="L35310" s="1715"/>
    </row>
    <row r="35311" spans="11:12" ht="15" customHeight="1">
      <c r="K35311" s="1715"/>
      <c r="L35311" s="1715"/>
    </row>
    <row r="35312" spans="11:12" ht="15" customHeight="1">
      <c r="K35312" s="1715"/>
      <c r="L35312" s="1715"/>
    </row>
    <row r="35313" spans="11:12" ht="15" customHeight="1">
      <c r="K35313" s="1715"/>
      <c r="L35313" s="1715"/>
    </row>
    <row r="35314" spans="11:12" ht="15" customHeight="1">
      <c r="K35314" s="1715"/>
      <c r="L35314" s="1715"/>
    </row>
    <row r="35315" spans="11:12" ht="15" customHeight="1">
      <c r="K35315" s="1715"/>
      <c r="L35315" s="1715"/>
    </row>
    <row r="35316" spans="11:12" ht="15" customHeight="1">
      <c r="K35316" s="1715"/>
      <c r="L35316" s="1715"/>
    </row>
    <row r="35317" spans="11:12" ht="15" customHeight="1">
      <c r="K35317" s="1715"/>
      <c r="L35317" s="1715"/>
    </row>
    <row r="35318" spans="11:12" ht="15" customHeight="1">
      <c r="K35318" s="1715"/>
      <c r="L35318" s="1715"/>
    </row>
    <row r="35319" spans="11:12" ht="15" customHeight="1">
      <c r="K35319" s="1715"/>
      <c r="L35319" s="1715"/>
    </row>
    <row r="35320" spans="11:12" ht="15" customHeight="1">
      <c r="K35320" s="1715"/>
      <c r="L35320" s="1715"/>
    </row>
    <row r="35321" spans="11:12" ht="15" customHeight="1">
      <c r="K35321" s="1715"/>
      <c r="L35321" s="1715"/>
    </row>
    <row r="35322" spans="11:12" ht="15" customHeight="1">
      <c r="K35322" s="1715"/>
      <c r="L35322" s="1715"/>
    </row>
    <row r="35323" spans="11:12" ht="15" customHeight="1">
      <c r="K35323" s="1715"/>
      <c r="L35323" s="1715"/>
    </row>
    <row r="35324" spans="11:12" ht="15" customHeight="1">
      <c r="K35324" s="1715"/>
      <c r="L35324" s="1715"/>
    </row>
    <row r="35325" spans="11:12" ht="15" customHeight="1">
      <c r="K35325" s="1715"/>
      <c r="L35325" s="1715"/>
    </row>
    <row r="35326" spans="11:12" ht="15" customHeight="1">
      <c r="K35326" s="1715"/>
      <c r="L35326" s="1715"/>
    </row>
    <row r="35327" spans="11:12" ht="15" customHeight="1">
      <c r="K35327" s="1715"/>
      <c r="L35327" s="1715"/>
    </row>
    <row r="35328" spans="11:12" ht="15" customHeight="1">
      <c r="K35328" s="1715"/>
      <c r="L35328" s="1715"/>
    </row>
    <row r="35329" spans="11:12" ht="15" customHeight="1">
      <c r="K35329" s="1715"/>
      <c r="L35329" s="1715"/>
    </row>
    <row r="35330" spans="11:12" ht="15" customHeight="1">
      <c r="K35330" s="1715"/>
      <c r="L35330" s="1715"/>
    </row>
    <row r="35331" spans="11:12" ht="15" customHeight="1">
      <c r="K35331" s="1715"/>
      <c r="L35331" s="1715"/>
    </row>
    <row r="35332" spans="11:12" ht="15" customHeight="1">
      <c r="K35332" s="1715"/>
      <c r="L35332" s="1715"/>
    </row>
    <row r="35333" spans="11:12" ht="15" customHeight="1">
      <c r="K35333" s="1715"/>
      <c r="L35333" s="1715"/>
    </row>
    <row r="35334" spans="11:12" ht="15" customHeight="1">
      <c r="K35334" s="1715"/>
      <c r="L35334" s="1715"/>
    </row>
    <row r="35335" spans="11:12" ht="15" customHeight="1">
      <c r="K35335" s="1715"/>
      <c r="L35335" s="1715"/>
    </row>
    <row r="35336" spans="11:12" ht="15" customHeight="1">
      <c r="K35336" s="1715"/>
      <c r="L35336" s="1715"/>
    </row>
    <row r="35337" spans="11:12" ht="15" customHeight="1">
      <c r="K35337" s="1715"/>
      <c r="L35337" s="1715"/>
    </row>
    <row r="35338" spans="11:12" ht="15" customHeight="1">
      <c r="K35338" s="1715"/>
      <c r="L35338" s="1715"/>
    </row>
    <row r="35339" spans="11:12" ht="15" customHeight="1">
      <c r="K35339" s="1715"/>
      <c r="L35339" s="1715"/>
    </row>
    <row r="35340" spans="11:12" ht="15" customHeight="1">
      <c r="K35340" s="1715"/>
      <c r="L35340" s="1715"/>
    </row>
    <row r="35341" spans="11:12" ht="15" customHeight="1">
      <c r="K35341" s="1715"/>
      <c r="L35341" s="1715"/>
    </row>
    <row r="35342" spans="11:12" ht="15" customHeight="1">
      <c r="K35342" s="1715"/>
      <c r="L35342" s="1715"/>
    </row>
    <row r="35343" spans="11:12" ht="15" customHeight="1">
      <c r="K35343" s="1715"/>
      <c r="L35343" s="1715"/>
    </row>
    <row r="35344" spans="11:12" ht="15" customHeight="1">
      <c r="K35344" s="1715"/>
      <c r="L35344" s="1715"/>
    </row>
    <row r="35345" spans="11:12" ht="15" customHeight="1">
      <c r="K35345" s="1715"/>
      <c r="L35345" s="1715"/>
    </row>
    <row r="35346" spans="11:12" ht="15" customHeight="1">
      <c r="K35346" s="1715"/>
      <c r="L35346" s="1715"/>
    </row>
    <row r="35347" spans="11:12" ht="15" customHeight="1">
      <c r="K35347" s="1715"/>
      <c r="L35347" s="1715"/>
    </row>
    <row r="35348" spans="11:12" ht="15" customHeight="1">
      <c r="K35348" s="1715"/>
      <c r="L35348" s="1715"/>
    </row>
    <row r="35349" spans="11:12" ht="15" customHeight="1">
      <c r="K35349" s="1715"/>
      <c r="L35349" s="1715"/>
    </row>
    <row r="35350" spans="11:12" ht="15" customHeight="1">
      <c r="K35350" s="1715"/>
      <c r="L35350" s="1715"/>
    </row>
    <row r="35351" spans="11:12" ht="15" customHeight="1">
      <c r="K35351" s="1715"/>
      <c r="L35351" s="1715"/>
    </row>
    <row r="35352" spans="11:12" ht="15" customHeight="1">
      <c r="K35352" s="1715"/>
      <c r="L35352" s="1715"/>
    </row>
    <row r="35353" spans="11:12" ht="15" customHeight="1">
      <c r="K35353" s="1715"/>
      <c r="L35353" s="1715"/>
    </row>
    <row r="35354" spans="11:12" ht="15" customHeight="1">
      <c r="K35354" s="1715"/>
      <c r="L35354" s="1715"/>
    </row>
    <row r="35355" spans="11:12" ht="15" customHeight="1">
      <c r="K35355" s="1715"/>
      <c r="L35355" s="1715"/>
    </row>
    <row r="35356" spans="11:12" ht="15" customHeight="1">
      <c r="K35356" s="1715"/>
      <c r="L35356" s="1715"/>
    </row>
    <row r="35357" spans="11:12" ht="15" customHeight="1">
      <c r="K35357" s="1715"/>
      <c r="L35357" s="1715"/>
    </row>
    <row r="35358" spans="11:12" ht="15" customHeight="1">
      <c r="K35358" s="1715"/>
      <c r="L35358" s="1715"/>
    </row>
    <row r="35359" spans="11:12" ht="15" customHeight="1">
      <c r="K35359" s="1715"/>
      <c r="L35359" s="1715"/>
    </row>
    <row r="35360" spans="11:12" ht="15" customHeight="1">
      <c r="K35360" s="1715"/>
      <c r="L35360" s="1715"/>
    </row>
    <row r="35361" spans="11:12" ht="15" customHeight="1">
      <c r="K35361" s="1715"/>
      <c r="L35361" s="1715"/>
    </row>
    <row r="35362" spans="11:12" ht="15" customHeight="1">
      <c r="K35362" s="1715"/>
      <c r="L35362" s="1715"/>
    </row>
    <row r="35363" spans="11:12" ht="15" customHeight="1">
      <c r="K35363" s="1715"/>
      <c r="L35363" s="1715"/>
    </row>
    <row r="35364" spans="11:12" ht="15" customHeight="1">
      <c r="K35364" s="1715"/>
      <c r="L35364" s="1715"/>
    </row>
    <row r="35365" spans="11:12" ht="15" customHeight="1">
      <c r="K35365" s="1715"/>
      <c r="L35365" s="1715"/>
    </row>
    <row r="35366" spans="11:12" ht="15" customHeight="1">
      <c r="K35366" s="1715"/>
      <c r="L35366" s="1715"/>
    </row>
    <row r="35367" spans="11:12" ht="15" customHeight="1">
      <c r="K35367" s="1715"/>
      <c r="L35367" s="1715"/>
    </row>
    <row r="35368" spans="11:12" ht="15" customHeight="1">
      <c r="K35368" s="1715"/>
      <c r="L35368" s="1715"/>
    </row>
    <row r="35369" spans="11:12" ht="15" customHeight="1">
      <c r="K35369" s="1715"/>
      <c r="L35369" s="1715"/>
    </row>
    <row r="35370" spans="11:12" ht="15" customHeight="1">
      <c r="K35370" s="1715"/>
      <c r="L35370" s="1715"/>
    </row>
    <row r="35371" spans="11:12" ht="15" customHeight="1">
      <c r="K35371" s="1715"/>
      <c r="L35371" s="1715"/>
    </row>
    <row r="35372" spans="11:12" ht="15" customHeight="1">
      <c r="K35372" s="1715"/>
      <c r="L35372" s="1715"/>
    </row>
    <row r="35373" spans="11:12" ht="15" customHeight="1">
      <c r="K35373" s="1715"/>
      <c r="L35373" s="1715"/>
    </row>
    <row r="35374" spans="11:12" ht="15" customHeight="1">
      <c r="K35374" s="1715"/>
      <c r="L35374" s="1715"/>
    </row>
    <row r="35375" spans="11:12" ht="15" customHeight="1">
      <c r="K35375" s="1715"/>
      <c r="L35375" s="1715"/>
    </row>
    <row r="35376" spans="11:12" ht="15" customHeight="1">
      <c r="K35376" s="1715"/>
      <c r="L35376" s="1715"/>
    </row>
    <row r="35377" spans="11:12" ht="15" customHeight="1">
      <c r="K35377" s="1715"/>
      <c r="L35377" s="1715"/>
    </row>
    <row r="35378" spans="11:12" ht="15" customHeight="1">
      <c r="K35378" s="1715"/>
      <c r="L35378" s="1715"/>
    </row>
    <row r="35379" spans="11:12" ht="15" customHeight="1">
      <c r="K35379" s="1715"/>
      <c r="L35379" s="1715"/>
    </row>
    <row r="35380" spans="11:12" ht="15" customHeight="1">
      <c r="K35380" s="1715"/>
      <c r="L35380" s="1715"/>
    </row>
    <row r="35381" spans="11:12" ht="15" customHeight="1">
      <c r="K35381" s="1715"/>
      <c r="L35381" s="1715"/>
    </row>
    <row r="35382" spans="11:12" ht="15" customHeight="1">
      <c r="K35382" s="1715"/>
      <c r="L35382" s="1715"/>
    </row>
    <row r="35383" spans="11:12" ht="15" customHeight="1">
      <c r="K35383" s="1715"/>
      <c r="L35383" s="1715"/>
    </row>
    <row r="35384" spans="11:12" ht="15" customHeight="1">
      <c r="K35384" s="1715"/>
      <c r="L35384" s="1715"/>
    </row>
    <row r="35385" spans="11:12" ht="15" customHeight="1">
      <c r="K35385" s="1715"/>
      <c r="L35385" s="1715"/>
    </row>
    <row r="35386" spans="11:12" ht="15" customHeight="1">
      <c r="K35386" s="1715"/>
      <c r="L35386" s="1715"/>
    </row>
    <row r="35387" spans="11:12" ht="15" customHeight="1">
      <c r="K35387" s="1715"/>
      <c r="L35387" s="1715"/>
    </row>
    <row r="35388" spans="11:12" ht="15" customHeight="1">
      <c r="K35388" s="1715"/>
      <c r="L35388" s="1715"/>
    </row>
    <row r="35389" spans="11:12" ht="15" customHeight="1">
      <c r="K35389" s="1715"/>
      <c r="L35389" s="1715"/>
    </row>
    <row r="35390" spans="11:12" ht="15" customHeight="1">
      <c r="K35390" s="1715"/>
      <c r="L35390" s="1715"/>
    </row>
    <row r="35391" spans="11:12" ht="15" customHeight="1">
      <c r="K35391" s="1715"/>
      <c r="L35391" s="1715"/>
    </row>
    <row r="35392" spans="11:12" ht="15" customHeight="1">
      <c r="K35392" s="1715"/>
      <c r="L35392" s="1715"/>
    </row>
    <row r="35393" spans="11:12" ht="15" customHeight="1">
      <c r="K35393" s="1715"/>
      <c r="L35393" s="1715"/>
    </row>
    <row r="35394" spans="11:12" ht="15" customHeight="1">
      <c r="K35394" s="1715"/>
      <c r="L35394" s="1715"/>
    </row>
    <row r="35395" spans="11:12" ht="15" customHeight="1">
      <c r="K35395" s="1715"/>
      <c r="L35395" s="1715"/>
    </row>
    <row r="35396" spans="11:12" ht="15" customHeight="1">
      <c r="K35396" s="1715"/>
      <c r="L35396" s="1715"/>
    </row>
    <row r="35397" spans="11:12" ht="15" customHeight="1">
      <c r="K35397" s="1715"/>
      <c r="L35397" s="1715"/>
    </row>
    <row r="35398" spans="11:12" ht="15" customHeight="1">
      <c r="K35398" s="1715"/>
      <c r="L35398" s="1715"/>
    </row>
    <row r="35399" spans="11:12" ht="15" customHeight="1">
      <c r="K35399" s="1715"/>
      <c r="L35399" s="1715"/>
    </row>
    <row r="35400" spans="11:12" ht="15" customHeight="1">
      <c r="K35400" s="1715"/>
      <c r="L35400" s="1715"/>
    </row>
    <row r="35401" spans="11:12" ht="15" customHeight="1">
      <c r="K35401" s="1715"/>
      <c r="L35401" s="1715"/>
    </row>
    <row r="35402" spans="11:12" ht="15" customHeight="1">
      <c r="K35402" s="1715"/>
      <c r="L35402" s="1715"/>
    </row>
    <row r="35403" spans="11:12" ht="15" customHeight="1">
      <c r="K35403" s="1715"/>
      <c r="L35403" s="1715"/>
    </row>
    <row r="35404" spans="11:12" ht="15" customHeight="1">
      <c r="K35404" s="1715"/>
      <c r="L35404" s="1715"/>
    </row>
    <row r="35405" spans="11:12" ht="15" customHeight="1">
      <c r="K35405" s="1715"/>
      <c r="L35405" s="1715"/>
    </row>
    <row r="35406" spans="11:12" ht="15" customHeight="1">
      <c r="K35406" s="1715"/>
      <c r="L35406" s="1715"/>
    </row>
    <row r="35407" spans="11:12" ht="15" customHeight="1">
      <c r="K35407" s="1715"/>
      <c r="L35407" s="1715"/>
    </row>
    <row r="35408" spans="11:12" ht="15" customHeight="1">
      <c r="K35408" s="1715"/>
      <c r="L35408" s="1715"/>
    </row>
    <row r="35409" spans="11:12" ht="15" customHeight="1">
      <c r="K35409" s="1715"/>
      <c r="L35409" s="1715"/>
    </row>
    <row r="35410" spans="11:12" ht="15" customHeight="1">
      <c r="K35410" s="1715"/>
      <c r="L35410" s="1715"/>
    </row>
    <row r="35411" spans="11:12" ht="15" customHeight="1">
      <c r="K35411" s="1715"/>
      <c r="L35411" s="1715"/>
    </row>
    <row r="35412" spans="11:12" ht="15" customHeight="1">
      <c r="K35412" s="1715"/>
      <c r="L35412" s="1715"/>
    </row>
    <row r="35413" spans="11:12" ht="15" customHeight="1">
      <c r="K35413" s="1715"/>
      <c r="L35413" s="1715"/>
    </row>
    <row r="35414" spans="11:12" ht="15" customHeight="1">
      <c r="K35414" s="1715"/>
      <c r="L35414" s="1715"/>
    </row>
    <row r="35415" spans="11:12" ht="15" customHeight="1">
      <c r="K35415" s="1715"/>
      <c r="L35415" s="1715"/>
    </row>
    <row r="35416" spans="11:12" ht="15" customHeight="1">
      <c r="K35416" s="1715"/>
      <c r="L35416" s="1715"/>
    </row>
    <row r="35417" spans="11:12" ht="15" customHeight="1">
      <c r="K35417" s="1715"/>
      <c r="L35417" s="1715"/>
    </row>
    <row r="35418" spans="11:12" ht="15" customHeight="1">
      <c r="K35418" s="1715"/>
      <c r="L35418" s="1715"/>
    </row>
    <row r="35419" spans="11:12" ht="15" customHeight="1">
      <c r="K35419" s="1715"/>
      <c r="L35419" s="1715"/>
    </row>
    <row r="35420" spans="11:12" ht="15" customHeight="1">
      <c r="K35420" s="1715"/>
      <c r="L35420" s="1715"/>
    </row>
    <row r="35421" spans="11:12" ht="15" customHeight="1">
      <c r="K35421" s="1715"/>
      <c r="L35421" s="1715"/>
    </row>
    <row r="35422" spans="11:12" ht="15" customHeight="1">
      <c r="K35422" s="1715"/>
      <c r="L35422" s="1715"/>
    </row>
    <row r="35423" spans="11:12" ht="15" customHeight="1">
      <c r="K35423" s="1715"/>
      <c r="L35423" s="1715"/>
    </row>
    <row r="35424" spans="11:12" ht="15" customHeight="1">
      <c r="K35424" s="1715"/>
      <c r="L35424" s="1715"/>
    </row>
    <row r="35425" spans="11:12" ht="15" customHeight="1">
      <c r="K35425" s="1715"/>
      <c r="L35425" s="1715"/>
    </row>
    <row r="35426" spans="11:12" ht="15" customHeight="1">
      <c r="K35426" s="1715"/>
      <c r="L35426" s="1715"/>
    </row>
    <row r="35427" spans="11:12" ht="15" customHeight="1">
      <c r="K35427" s="1715"/>
      <c r="L35427" s="1715"/>
    </row>
    <row r="35428" spans="11:12" ht="15" customHeight="1">
      <c r="K35428" s="1715"/>
      <c r="L35428" s="1715"/>
    </row>
    <row r="35429" spans="11:12" ht="15" customHeight="1">
      <c r="K35429" s="1715"/>
      <c r="L35429" s="1715"/>
    </row>
    <row r="35430" spans="11:12" ht="15" customHeight="1">
      <c r="K35430" s="1715"/>
      <c r="L35430" s="1715"/>
    </row>
    <row r="35431" spans="11:12" ht="15" customHeight="1">
      <c r="K35431" s="1715"/>
      <c r="L35431" s="1715"/>
    </row>
    <row r="35432" spans="11:12" ht="15" customHeight="1">
      <c r="K35432" s="1715"/>
      <c r="L35432" s="1715"/>
    </row>
    <row r="35433" spans="11:12" ht="15" customHeight="1">
      <c r="K35433" s="1715"/>
      <c r="L35433" s="1715"/>
    </row>
    <row r="35434" spans="11:12" ht="15" customHeight="1">
      <c r="K35434" s="1715"/>
      <c r="L35434" s="1715"/>
    </row>
    <row r="35435" spans="11:12" ht="15" customHeight="1">
      <c r="K35435" s="1715"/>
      <c r="L35435" s="1715"/>
    </row>
    <row r="35436" spans="11:12" ht="15" customHeight="1">
      <c r="K35436" s="1715"/>
      <c r="L35436" s="1715"/>
    </row>
    <row r="35437" spans="11:12" ht="15" customHeight="1">
      <c r="K35437" s="1715"/>
      <c r="L35437" s="1715"/>
    </row>
    <row r="35438" spans="11:12" ht="15" customHeight="1">
      <c r="K35438" s="1715"/>
      <c r="L35438" s="1715"/>
    </row>
    <row r="35439" spans="11:12" ht="15" customHeight="1">
      <c r="K35439" s="1715"/>
      <c r="L35439" s="1715"/>
    </row>
    <row r="35440" spans="11:12" ht="15" customHeight="1">
      <c r="K35440" s="1715"/>
      <c r="L35440" s="1715"/>
    </row>
    <row r="35441" spans="11:12" ht="15" customHeight="1">
      <c r="K35441" s="1715"/>
      <c r="L35441" s="1715"/>
    </row>
    <row r="35442" spans="11:12" ht="15" customHeight="1">
      <c r="K35442" s="1715"/>
      <c r="L35442" s="1715"/>
    </row>
    <row r="35443" spans="11:12" ht="15" customHeight="1">
      <c r="K35443" s="1715"/>
      <c r="L35443" s="1715"/>
    </row>
    <row r="35444" spans="11:12" ht="15" customHeight="1">
      <c r="K35444" s="1715"/>
      <c r="L35444" s="1715"/>
    </row>
    <row r="35445" spans="11:12" ht="15" customHeight="1">
      <c r="K35445" s="1715"/>
      <c r="L35445" s="1715"/>
    </row>
    <row r="35446" spans="11:12" ht="15" customHeight="1">
      <c r="K35446" s="1715"/>
      <c r="L35446" s="1715"/>
    </row>
    <row r="35447" spans="11:12" ht="15" customHeight="1">
      <c r="K35447" s="1715"/>
      <c r="L35447" s="1715"/>
    </row>
    <row r="35448" spans="11:12" ht="15" customHeight="1">
      <c r="K35448" s="1715"/>
      <c r="L35448" s="1715"/>
    </row>
    <row r="35449" spans="11:12" ht="15" customHeight="1">
      <c r="K35449" s="1715"/>
      <c r="L35449" s="1715"/>
    </row>
    <row r="35450" spans="11:12" ht="15" customHeight="1">
      <c r="K35450" s="1715"/>
      <c r="L35450" s="1715"/>
    </row>
    <row r="35451" spans="11:12" ht="15" customHeight="1">
      <c r="K35451" s="1715"/>
      <c r="L35451" s="1715"/>
    </row>
    <row r="35452" spans="11:12" ht="15" customHeight="1">
      <c r="K35452" s="1715"/>
      <c r="L35452" s="1715"/>
    </row>
    <row r="35453" spans="11:12" ht="15" customHeight="1">
      <c r="K35453" s="1715"/>
      <c r="L35453" s="1715"/>
    </row>
    <row r="35454" spans="11:12" ht="15" customHeight="1">
      <c r="K35454" s="1715"/>
      <c r="L35454" s="1715"/>
    </row>
    <row r="35455" spans="11:12" ht="15" customHeight="1">
      <c r="K35455" s="1715"/>
      <c r="L35455" s="1715"/>
    </row>
    <row r="35456" spans="11:12" ht="15" customHeight="1">
      <c r="K35456" s="1715"/>
      <c r="L35456" s="1715"/>
    </row>
    <row r="35457" spans="11:12" ht="15" customHeight="1">
      <c r="K35457" s="1715"/>
      <c r="L35457" s="1715"/>
    </row>
    <row r="35458" spans="11:12" ht="15" customHeight="1">
      <c r="K35458" s="1715"/>
      <c r="L35458" s="1715"/>
    </row>
    <row r="35459" spans="11:12" ht="15" customHeight="1">
      <c r="K35459" s="1715"/>
      <c r="L35459" s="1715"/>
    </row>
    <row r="35460" spans="11:12" ht="15" customHeight="1">
      <c r="K35460" s="1715"/>
      <c r="L35460" s="1715"/>
    </row>
    <row r="35461" spans="11:12" ht="15" customHeight="1">
      <c r="K35461" s="1715"/>
      <c r="L35461" s="1715"/>
    </row>
    <row r="35462" spans="11:12" ht="15" customHeight="1">
      <c r="K35462" s="1715"/>
      <c r="L35462" s="1715"/>
    </row>
    <row r="35463" spans="11:12" ht="15" customHeight="1">
      <c r="K35463" s="1715"/>
      <c r="L35463" s="1715"/>
    </row>
    <row r="35464" spans="11:12" ht="15" customHeight="1">
      <c r="K35464" s="1715"/>
      <c r="L35464" s="1715"/>
    </row>
    <row r="35465" spans="11:12" ht="15" customHeight="1">
      <c r="K35465" s="1715"/>
      <c r="L35465" s="1715"/>
    </row>
    <row r="35466" spans="11:12" ht="15" customHeight="1">
      <c r="K35466" s="1715"/>
      <c r="L35466" s="1715"/>
    </row>
    <row r="35467" spans="11:12" ht="15" customHeight="1">
      <c r="K35467" s="1715"/>
      <c r="L35467" s="1715"/>
    </row>
    <row r="35468" spans="11:12" ht="15" customHeight="1">
      <c r="K35468" s="1715"/>
      <c r="L35468" s="1715"/>
    </row>
    <row r="35469" spans="11:12" ht="15" customHeight="1">
      <c r="K35469" s="1715"/>
      <c r="L35469" s="1715"/>
    </row>
    <row r="35470" spans="11:12" ht="15" customHeight="1">
      <c r="K35470" s="1715"/>
      <c r="L35470" s="1715"/>
    </row>
    <row r="35471" spans="11:12" ht="15" customHeight="1">
      <c r="K35471" s="1715"/>
      <c r="L35471" s="1715"/>
    </row>
    <row r="35472" spans="11:12" ht="15" customHeight="1">
      <c r="K35472" s="1715"/>
      <c r="L35472" s="1715"/>
    </row>
    <row r="35473" spans="11:12" ht="15" customHeight="1">
      <c r="K35473" s="1715"/>
      <c r="L35473" s="1715"/>
    </row>
    <row r="35474" spans="11:12" ht="15" customHeight="1">
      <c r="K35474" s="1715"/>
      <c r="L35474" s="1715"/>
    </row>
    <row r="35475" spans="11:12" ht="15" customHeight="1">
      <c r="K35475" s="1715"/>
      <c r="L35475" s="1715"/>
    </row>
    <row r="35476" spans="11:12" ht="15" customHeight="1">
      <c r="K35476" s="1715"/>
      <c r="L35476" s="1715"/>
    </row>
    <row r="35477" spans="11:12" ht="15" customHeight="1">
      <c r="K35477" s="1715"/>
      <c r="L35477" s="1715"/>
    </row>
    <row r="35478" spans="11:12" ht="15" customHeight="1">
      <c r="K35478" s="1715"/>
      <c r="L35478" s="1715"/>
    </row>
    <row r="35479" spans="11:12" ht="15" customHeight="1">
      <c r="K35479" s="1715"/>
      <c r="L35479" s="1715"/>
    </row>
    <row r="35480" spans="11:12" ht="15" customHeight="1">
      <c r="K35480" s="1715"/>
      <c r="L35480" s="1715"/>
    </row>
    <row r="35481" spans="11:12" ht="15" customHeight="1">
      <c r="K35481" s="1715"/>
      <c r="L35481" s="1715"/>
    </row>
    <row r="35482" spans="11:12" ht="15" customHeight="1">
      <c r="K35482" s="1715"/>
      <c r="L35482" s="1715"/>
    </row>
    <row r="35483" spans="11:12" ht="15" customHeight="1">
      <c r="K35483" s="1715"/>
      <c r="L35483" s="1715"/>
    </row>
    <row r="35484" spans="11:12" ht="15" customHeight="1">
      <c r="K35484" s="1715"/>
      <c r="L35484" s="1715"/>
    </row>
    <row r="35485" spans="11:12" ht="15" customHeight="1">
      <c r="K35485" s="1715"/>
      <c r="L35485" s="1715"/>
    </row>
    <row r="35486" spans="11:12" ht="15" customHeight="1">
      <c r="K35486" s="1715"/>
      <c r="L35486" s="1715"/>
    </row>
    <row r="35487" spans="11:12" ht="15" customHeight="1">
      <c r="K35487" s="1715"/>
      <c r="L35487" s="1715"/>
    </row>
    <row r="35488" spans="11:12" ht="15" customHeight="1">
      <c r="K35488" s="1715"/>
      <c r="L35488" s="1715"/>
    </row>
    <row r="35489" spans="11:12" ht="15" customHeight="1">
      <c r="K35489" s="1715"/>
      <c r="L35489" s="1715"/>
    </row>
    <row r="35490" spans="11:12" ht="15" customHeight="1">
      <c r="K35490" s="1715"/>
      <c r="L35490" s="1715"/>
    </row>
    <row r="35491" spans="11:12" ht="15" customHeight="1">
      <c r="K35491" s="1715"/>
      <c r="L35491" s="1715"/>
    </row>
    <row r="35492" spans="11:12" ht="15" customHeight="1">
      <c r="K35492" s="1715"/>
      <c r="L35492" s="1715"/>
    </row>
    <row r="35493" spans="11:12" ht="15" customHeight="1">
      <c r="K35493" s="1715"/>
      <c r="L35493" s="1715"/>
    </row>
    <row r="35494" spans="11:12" ht="15" customHeight="1">
      <c r="K35494" s="1715"/>
      <c r="L35494" s="1715"/>
    </row>
    <row r="35495" spans="11:12" ht="15" customHeight="1">
      <c r="K35495" s="1715"/>
      <c r="L35495" s="1715"/>
    </row>
    <row r="35496" spans="11:12" ht="15" customHeight="1">
      <c r="K35496" s="1715"/>
      <c r="L35496" s="1715"/>
    </row>
    <row r="35497" spans="11:12" ht="15" customHeight="1">
      <c r="K35497" s="1715"/>
      <c r="L35497" s="1715"/>
    </row>
    <row r="35498" spans="11:12" ht="15" customHeight="1">
      <c r="K35498" s="1715"/>
      <c r="L35498" s="1715"/>
    </row>
    <row r="35499" spans="11:12" ht="15" customHeight="1">
      <c r="K35499" s="1715"/>
      <c r="L35499" s="1715"/>
    </row>
    <row r="35500" spans="11:12" ht="15" customHeight="1">
      <c r="K35500" s="1715"/>
      <c r="L35500" s="1715"/>
    </row>
    <row r="35501" spans="11:12" ht="15" customHeight="1">
      <c r="K35501" s="1715"/>
      <c r="L35501" s="1715"/>
    </row>
    <row r="35502" spans="11:12" ht="15" customHeight="1">
      <c r="K35502" s="1715"/>
      <c r="L35502" s="1715"/>
    </row>
    <row r="35503" spans="11:12" ht="15" customHeight="1">
      <c r="K35503" s="1715"/>
      <c r="L35503" s="1715"/>
    </row>
    <row r="35504" spans="11:12" ht="15" customHeight="1">
      <c r="K35504" s="1715"/>
      <c r="L35504" s="1715"/>
    </row>
    <row r="35505" spans="11:12" ht="15" customHeight="1">
      <c r="K35505" s="1715"/>
      <c r="L35505" s="1715"/>
    </row>
    <row r="35506" spans="11:12" ht="15" customHeight="1">
      <c r="K35506" s="1715"/>
      <c r="L35506" s="1715"/>
    </row>
    <row r="35507" spans="11:12" ht="15" customHeight="1">
      <c r="K35507" s="1715"/>
      <c r="L35507" s="1715"/>
    </row>
    <row r="35508" spans="11:12" ht="15" customHeight="1">
      <c r="K35508" s="1715"/>
      <c r="L35508" s="1715"/>
    </row>
    <row r="35509" spans="11:12" ht="15" customHeight="1">
      <c r="K35509" s="1715"/>
      <c r="L35509" s="1715"/>
    </row>
    <row r="35510" spans="11:12" ht="15" customHeight="1">
      <c r="K35510" s="1715"/>
      <c r="L35510" s="1715"/>
    </row>
    <row r="35511" spans="11:12" ht="15" customHeight="1">
      <c r="K35511" s="1715"/>
      <c r="L35511" s="1715"/>
    </row>
    <row r="35512" spans="11:12" ht="15" customHeight="1">
      <c r="K35512" s="1715"/>
      <c r="L35512" s="1715"/>
    </row>
    <row r="35513" spans="11:12" ht="15" customHeight="1">
      <c r="K35513" s="1715"/>
      <c r="L35513" s="1715"/>
    </row>
    <row r="35514" spans="11:12" ht="15" customHeight="1">
      <c r="K35514" s="1715"/>
      <c r="L35514" s="1715"/>
    </row>
    <row r="35515" spans="11:12" ht="15" customHeight="1">
      <c r="K35515" s="1715"/>
      <c r="L35515" s="1715"/>
    </row>
    <row r="35516" spans="11:12" ht="15" customHeight="1">
      <c r="K35516" s="1715"/>
      <c r="L35516" s="1715"/>
    </row>
    <row r="35517" spans="11:12" ht="15" customHeight="1">
      <c r="K35517" s="1715"/>
      <c r="L35517" s="1715"/>
    </row>
    <row r="35518" spans="11:12" ht="15" customHeight="1">
      <c r="K35518" s="1715"/>
      <c r="L35518" s="1715"/>
    </row>
    <row r="35519" spans="11:12" ht="15" customHeight="1">
      <c r="K35519" s="1715"/>
      <c r="L35519" s="1715"/>
    </row>
    <row r="35520" spans="11:12" ht="15" customHeight="1">
      <c r="K35520" s="1715"/>
      <c r="L35520" s="1715"/>
    </row>
    <row r="35521" spans="11:12" ht="15" customHeight="1">
      <c r="K35521" s="1715"/>
      <c r="L35521" s="1715"/>
    </row>
    <row r="35522" spans="11:12" ht="15" customHeight="1">
      <c r="K35522" s="1715"/>
      <c r="L35522" s="1715"/>
    </row>
    <row r="35523" spans="11:12" ht="15" customHeight="1">
      <c r="K35523" s="1715"/>
      <c r="L35523" s="1715"/>
    </row>
    <row r="35524" spans="11:12" ht="15" customHeight="1">
      <c r="K35524" s="1715"/>
      <c r="L35524" s="1715"/>
    </row>
    <row r="35525" spans="11:12" ht="15" customHeight="1">
      <c r="K35525" s="1715"/>
      <c r="L35525" s="1715"/>
    </row>
    <row r="35526" spans="11:12" ht="15" customHeight="1">
      <c r="K35526" s="1715"/>
      <c r="L35526" s="1715"/>
    </row>
    <row r="35527" spans="11:12" ht="15" customHeight="1">
      <c r="K35527" s="1715"/>
      <c r="L35527" s="1715"/>
    </row>
    <row r="35528" spans="11:12" ht="15" customHeight="1">
      <c r="K35528" s="1715"/>
      <c r="L35528" s="1715"/>
    </row>
    <row r="35529" spans="11:12" ht="15" customHeight="1">
      <c r="K35529" s="1715"/>
      <c r="L35529" s="1715"/>
    </row>
    <row r="35530" spans="11:12" ht="15" customHeight="1">
      <c r="K35530" s="1715"/>
      <c r="L35530" s="1715"/>
    </row>
    <row r="35531" spans="11:12" ht="15" customHeight="1">
      <c r="K35531" s="1715"/>
      <c r="L35531" s="1715"/>
    </row>
    <row r="35532" spans="11:12" ht="15" customHeight="1">
      <c r="K35532" s="1715"/>
      <c r="L35532" s="1715"/>
    </row>
    <row r="35533" spans="11:12" ht="15" customHeight="1">
      <c r="K35533" s="1715"/>
      <c r="L35533" s="1715"/>
    </row>
    <row r="35534" spans="11:12" ht="15" customHeight="1">
      <c r="K35534" s="1715"/>
      <c r="L35534" s="1715"/>
    </row>
    <row r="35535" spans="11:12" ht="15" customHeight="1">
      <c r="K35535" s="1715"/>
      <c r="L35535" s="1715"/>
    </row>
    <row r="35536" spans="11:12" ht="15" customHeight="1">
      <c r="K35536" s="1715"/>
      <c r="L35536" s="1715"/>
    </row>
    <row r="35537" spans="11:12" ht="15" customHeight="1">
      <c r="K35537" s="1715"/>
      <c r="L35537" s="1715"/>
    </row>
    <row r="35538" spans="11:12" ht="15" customHeight="1">
      <c r="K35538" s="1715"/>
      <c r="L35538" s="1715"/>
    </row>
    <row r="35539" spans="11:12" ht="15" customHeight="1">
      <c r="K35539" s="1715"/>
      <c r="L35539" s="1715"/>
    </row>
    <row r="35540" spans="11:12" ht="15" customHeight="1">
      <c r="K35540" s="1715"/>
      <c r="L35540" s="1715"/>
    </row>
    <row r="35541" spans="11:12" ht="15" customHeight="1">
      <c r="K35541" s="1715"/>
      <c r="L35541" s="1715"/>
    </row>
    <row r="35542" spans="11:12" ht="15" customHeight="1">
      <c r="K35542" s="1715"/>
      <c r="L35542" s="1715"/>
    </row>
    <row r="35543" spans="11:12" ht="15" customHeight="1">
      <c r="K35543" s="1715"/>
      <c r="L35543" s="1715"/>
    </row>
    <row r="35544" spans="11:12" ht="15" customHeight="1">
      <c r="K35544" s="1715"/>
      <c r="L35544" s="1715"/>
    </row>
    <row r="35545" spans="11:12" ht="15" customHeight="1">
      <c r="K35545" s="1715"/>
      <c r="L35545" s="1715"/>
    </row>
    <row r="35546" spans="11:12" ht="15" customHeight="1">
      <c r="K35546" s="1715"/>
      <c r="L35546" s="1715"/>
    </row>
    <row r="35547" spans="11:12" ht="15" customHeight="1">
      <c r="K35547" s="1715"/>
      <c r="L35547" s="1715"/>
    </row>
    <row r="35548" spans="11:12" ht="15" customHeight="1">
      <c r="K35548" s="1715"/>
      <c r="L35548" s="1715"/>
    </row>
    <row r="35549" spans="11:12" ht="15" customHeight="1">
      <c r="K35549" s="1715"/>
      <c r="L35549" s="1715"/>
    </row>
    <row r="35550" spans="11:12" ht="15" customHeight="1">
      <c r="K35550" s="1715"/>
      <c r="L35550" s="1715"/>
    </row>
    <row r="35551" spans="11:12" ht="15" customHeight="1">
      <c r="K35551" s="1715"/>
      <c r="L35551" s="1715"/>
    </row>
    <row r="35552" spans="11:12" ht="15" customHeight="1">
      <c r="K35552" s="1715"/>
      <c r="L35552" s="1715"/>
    </row>
    <row r="35553" spans="11:12" ht="15" customHeight="1">
      <c r="K35553" s="1715"/>
      <c r="L35553" s="1715"/>
    </row>
    <row r="35554" spans="11:12" ht="15" customHeight="1">
      <c r="K35554" s="1715"/>
      <c r="L35554" s="1715"/>
    </row>
    <row r="35555" spans="11:12" ht="15" customHeight="1">
      <c r="K35555" s="1715"/>
      <c r="L35555" s="1715"/>
    </row>
    <row r="35556" spans="11:12" ht="15" customHeight="1">
      <c r="K35556" s="1715"/>
      <c r="L35556" s="1715"/>
    </row>
    <row r="35557" spans="11:12" ht="15" customHeight="1">
      <c r="K35557" s="1715"/>
      <c r="L35557" s="1715"/>
    </row>
    <row r="35558" spans="11:12" ht="15" customHeight="1">
      <c r="K35558" s="1715"/>
      <c r="L35558" s="1715"/>
    </row>
    <row r="35559" spans="11:12" ht="15" customHeight="1">
      <c r="K35559" s="1715"/>
      <c r="L35559" s="1715"/>
    </row>
    <row r="35560" spans="11:12" ht="15" customHeight="1">
      <c r="K35560" s="1715"/>
      <c r="L35560" s="1715"/>
    </row>
    <row r="35561" spans="11:12" ht="15" customHeight="1">
      <c r="K35561" s="1715"/>
      <c r="L35561" s="1715"/>
    </row>
    <row r="35562" spans="11:12" ht="15" customHeight="1">
      <c r="K35562" s="1715"/>
      <c r="L35562" s="1715"/>
    </row>
    <row r="35563" spans="11:12" ht="15" customHeight="1">
      <c r="K35563" s="1715"/>
      <c r="L35563" s="1715"/>
    </row>
    <row r="35564" spans="11:12" ht="15" customHeight="1">
      <c r="K35564" s="1715"/>
      <c r="L35564" s="1715"/>
    </row>
    <row r="35565" spans="11:12" ht="15" customHeight="1">
      <c r="K35565" s="1715"/>
      <c r="L35565" s="1715"/>
    </row>
    <row r="35566" spans="11:12" ht="15" customHeight="1">
      <c r="K35566" s="1715"/>
      <c r="L35566" s="1715"/>
    </row>
    <row r="35567" spans="11:12" ht="15" customHeight="1">
      <c r="K35567" s="1715"/>
      <c r="L35567" s="1715"/>
    </row>
    <row r="35568" spans="11:12" ht="15" customHeight="1">
      <c r="K35568" s="1715"/>
      <c r="L35568" s="1715"/>
    </row>
    <row r="35569" spans="11:12" ht="15" customHeight="1">
      <c r="K35569" s="1715"/>
      <c r="L35569" s="1715"/>
    </row>
    <row r="35570" spans="11:12" ht="15" customHeight="1">
      <c r="K35570" s="1715"/>
      <c r="L35570" s="1715"/>
    </row>
    <row r="35571" spans="11:12" ht="15" customHeight="1">
      <c r="K35571" s="1715"/>
      <c r="L35571" s="1715"/>
    </row>
    <row r="35572" spans="11:12" ht="15" customHeight="1">
      <c r="K35572" s="1715"/>
      <c r="L35572" s="1715"/>
    </row>
    <row r="35573" spans="11:12" ht="15" customHeight="1">
      <c r="K35573" s="1715"/>
      <c r="L35573" s="1715"/>
    </row>
    <row r="35574" spans="11:12" ht="15" customHeight="1">
      <c r="K35574" s="1715"/>
      <c r="L35574" s="1715"/>
    </row>
    <row r="35575" spans="11:12" ht="15" customHeight="1">
      <c r="K35575" s="1715"/>
      <c r="L35575" s="1715"/>
    </row>
    <row r="35576" spans="11:12" ht="15" customHeight="1">
      <c r="K35576" s="1715"/>
      <c r="L35576" s="1715"/>
    </row>
    <row r="35577" spans="11:12" ht="15" customHeight="1">
      <c r="K35577" s="1715"/>
      <c r="L35577" s="1715"/>
    </row>
    <row r="35578" spans="11:12" ht="15" customHeight="1">
      <c r="K35578" s="1715"/>
      <c r="L35578" s="1715"/>
    </row>
    <row r="35579" spans="11:12" ht="15" customHeight="1">
      <c r="K35579" s="1715"/>
      <c r="L35579" s="1715"/>
    </row>
    <row r="35580" spans="11:12" ht="15" customHeight="1">
      <c r="K35580" s="1715"/>
      <c r="L35580" s="1715"/>
    </row>
    <row r="35581" spans="11:12" ht="15" customHeight="1">
      <c r="K35581" s="1715"/>
      <c r="L35581" s="1715"/>
    </row>
    <row r="35582" spans="11:12" ht="15" customHeight="1">
      <c r="K35582" s="1715"/>
      <c r="L35582" s="1715"/>
    </row>
    <row r="35583" spans="11:12" ht="15" customHeight="1">
      <c r="K35583" s="1715"/>
      <c r="L35583" s="1715"/>
    </row>
    <row r="35584" spans="11:12" ht="15" customHeight="1">
      <c r="K35584" s="1715"/>
      <c r="L35584" s="1715"/>
    </row>
    <row r="35585" spans="11:12" ht="15" customHeight="1">
      <c r="K35585" s="1715"/>
      <c r="L35585" s="1715"/>
    </row>
    <row r="35586" spans="11:12" ht="15" customHeight="1">
      <c r="K35586" s="1715"/>
      <c r="L35586" s="1715"/>
    </row>
    <row r="35587" spans="11:12" ht="15" customHeight="1">
      <c r="K35587" s="1715"/>
      <c r="L35587" s="1715"/>
    </row>
    <row r="35588" spans="11:12" ht="15" customHeight="1">
      <c r="K35588" s="1715"/>
      <c r="L35588" s="1715"/>
    </row>
    <row r="35589" spans="11:12" ht="15" customHeight="1">
      <c r="K35589" s="1715"/>
      <c r="L35589" s="1715"/>
    </row>
    <row r="35590" spans="11:12" ht="15" customHeight="1">
      <c r="K35590" s="1715"/>
      <c r="L35590" s="1715"/>
    </row>
    <row r="35591" spans="11:12" ht="15" customHeight="1">
      <c r="K35591" s="1715"/>
      <c r="L35591" s="1715"/>
    </row>
    <row r="35592" spans="11:12" ht="15" customHeight="1">
      <c r="K35592" s="1715"/>
      <c r="L35592" s="1715"/>
    </row>
    <row r="35593" spans="11:12" ht="15" customHeight="1">
      <c r="K35593" s="1715"/>
      <c r="L35593" s="1715"/>
    </row>
    <row r="35594" spans="11:12" ht="15" customHeight="1">
      <c r="K35594" s="1715"/>
      <c r="L35594" s="1715"/>
    </row>
    <row r="35595" spans="11:12" ht="15" customHeight="1">
      <c r="K35595" s="1715"/>
      <c r="L35595" s="1715"/>
    </row>
    <row r="35596" spans="11:12" ht="15" customHeight="1">
      <c r="K35596" s="1715"/>
      <c r="L35596" s="1715"/>
    </row>
    <row r="35597" spans="11:12" ht="15" customHeight="1">
      <c r="K35597" s="1715"/>
      <c r="L35597" s="1715"/>
    </row>
    <row r="35598" spans="11:12" ht="15" customHeight="1">
      <c r="K35598" s="1715"/>
      <c r="L35598" s="1715"/>
    </row>
    <row r="35599" spans="11:12" ht="15" customHeight="1">
      <c r="K35599" s="1715"/>
      <c r="L35599" s="1715"/>
    </row>
    <row r="35600" spans="11:12" ht="15" customHeight="1">
      <c r="K35600" s="1715"/>
      <c r="L35600" s="1715"/>
    </row>
    <row r="35601" spans="11:12" ht="15" customHeight="1">
      <c r="K35601" s="1715"/>
      <c r="L35601" s="1715"/>
    </row>
    <row r="35602" spans="11:12" ht="15" customHeight="1">
      <c r="K35602" s="1715"/>
      <c r="L35602" s="1715"/>
    </row>
    <row r="35603" spans="11:12" ht="15" customHeight="1">
      <c r="K35603" s="1715"/>
      <c r="L35603" s="1715"/>
    </row>
    <row r="35604" spans="11:12" ht="15" customHeight="1">
      <c r="K35604" s="1715"/>
      <c r="L35604" s="1715"/>
    </row>
    <row r="35605" spans="11:12" ht="15" customHeight="1">
      <c r="K35605" s="1715"/>
      <c r="L35605" s="1715"/>
    </row>
    <row r="35606" spans="11:12" ht="15" customHeight="1">
      <c r="K35606" s="1715"/>
      <c r="L35606" s="1715"/>
    </row>
    <row r="35607" spans="11:12" ht="15" customHeight="1">
      <c r="K35607" s="1715"/>
      <c r="L35607" s="1715"/>
    </row>
    <row r="35608" spans="11:12" ht="15" customHeight="1">
      <c r="K35608" s="1715"/>
      <c r="L35608" s="1715"/>
    </row>
    <row r="35609" spans="11:12" ht="15" customHeight="1">
      <c r="K35609" s="1715"/>
      <c r="L35609" s="1715"/>
    </row>
    <row r="35610" spans="11:12" ht="15" customHeight="1">
      <c r="K35610" s="1715"/>
      <c r="L35610" s="1715"/>
    </row>
    <row r="35611" spans="11:12" ht="15" customHeight="1">
      <c r="K35611" s="1715"/>
      <c r="L35611" s="1715"/>
    </row>
    <row r="35612" spans="11:12" ht="15" customHeight="1">
      <c r="K35612" s="1715"/>
      <c r="L35612" s="1715"/>
    </row>
    <row r="35613" spans="11:12" ht="15" customHeight="1">
      <c r="K35613" s="1715"/>
      <c r="L35613" s="1715"/>
    </row>
    <row r="35614" spans="11:12" ht="15" customHeight="1">
      <c r="K35614" s="1715"/>
      <c r="L35614" s="1715"/>
    </row>
    <row r="35615" spans="11:12" ht="15" customHeight="1">
      <c r="K35615" s="1715"/>
      <c r="L35615" s="1715"/>
    </row>
    <row r="35616" spans="11:12" ht="15" customHeight="1">
      <c r="K35616" s="1715"/>
      <c r="L35616" s="1715"/>
    </row>
    <row r="35617" spans="11:12" ht="15" customHeight="1">
      <c r="K35617" s="1715"/>
      <c r="L35617" s="1715"/>
    </row>
    <row r="35618" spans="11:12" ht="15" customHeight="1">
      <c r="K35618" s="1715"/>
      <c r="L35618" s="1715"/>
    </row>
    <row r="35619" spans="11:12" ht="15" customHeight="1">
      <c r="K35619" s="1715"/>
      <c r="L35619" s="1715"/>
    </row>
    <row r="35620" spans="11:12" ht="15" customHeight="1">
      <c r="K35620" s="1715"/>
      <c r="L35620" s="1715"/>
    </row>
    <row r="35621" spans="11:12" ht="15" customHeight="1">
      <c r="K35621" s="1715"/>
      <c r="L35621" s="1715"/>
    </row>
    <row r="35622" spans="11:12" ht="15" customHeight="1">
      <c r="K35622" s="1715"/>
      <c r="L35622" s="1715"/>
    </row>
    <row r="35623" spans="11:12" ht="15" customHeight="1">
      <c r="K35623" s="1715"/>
      <c r="L35623" s="1715"/>
    </row>
    <row r="35624" spans="11:12" ht="15" customHeight="1">
      <c r="K35624" s="1715"/>
      <c r="L35624" s="1715"/>
    </row>
    <row r="35625" spans="11:12" ht="15" customHeight="1">
      <c r="K35625" s="1715"/>
      <c r="L35625" s="1715"/>
    </row>
    <row r="35626" spans="11:12" ht="15" customHeight="1">
      <c r="K35626" s="1715"/>
      <c r="L35626" s="1715"/>
    </row>
    <row r="35627" spans="11:12" ht="15" customHeight="1">
      <c r="K35627" s="1715"/>
      <c r="L35627" s="1715"/>
    </row>
    <row r="35628" spans="11:12" ht="15" customHeight="1">
      <c r="K35628" s="1715"/>
      <c r="L35628" s="1715"/>
    </row>
    <row r="35629" spans="11:12" ht="15" customHeight="1">
      <c r="K35629" s="1715"/>
      <c r="L35629" s="1715"/>
    </row>
    <row r="35630" spans="11:12" ht="15" customHeight="1">
      <c r="K35630" s="1715"/>
      <c r="L35630" s="1715"/>
    </row>
    <row r="35631" spans="11:12" ht="15" customHeight="1">
      <c r="K35631" s="1715"/>
      <c r="L35631" s="1715"/>
    </row>
    <row r="35632" spans="11:12" ht="15" customHeight="1">
      <c r="K35632" s="1715"/>
      <c r="L35632" s="1715"/>
    </row>
    <row r="35633" spans="11:12" ht="15" customHeight="1">
      <c r="K35633" s="1715"/>
      <c r="L35633" s="1715"/>
    </row>
    <row r="35634" spans="11:12" ht="15" customHeight="1">
      <c r="K35634" s="1715"/>
      <c r="L35634" s="1715"/>
    </row>
    <row r="35635" spans="11:12" ht="15" customHeight="1">
      <c r="K35635" s="1715"/>
      <c r="L35635" s="1715"/>
    </row>
    <row r="35636" spans="11:12" ht="15" customHeight="1">
      <c r="K35636" s="1715"/>
      <c r="L35636" s="1715"/>
    </row>
    <row r="35637" spans="11:12" ht="15" customHeight="1">
      <c r="K35637" s="1715"/>
      <c r="L35637" s="1715"/>
    </row>
    <row r="35638" spans="11:12" ht="15" customHeight="1">
      <c r="K35638" s="1715"/>
      <c r="L35638" s="1715"/>
    </row>
    <row r="35639" spans="11:12" ht="15" customHeight="1">
      <c r="K35639" s="1715"/>
      <c r="L35639" s="1715"/>
    </row>
    <row r="35640" spans="11:12" ht="15" customHeight="1">
      <c r="K35640" s="1715"/>
      <c r="L35640" s="1715"/>
    </row>
    <row r="35641" spans="11:12" ht="15" customHeight="1">
      <c r="K35641" s="1715"/>
      <c r="L35641" s="1715"/>
    </row>
    <row r="35642" spans="11:12" ht="15" customHeight="1">
      <c r="K35642" s="1715"/>
      <c r="L35642" s="1715"/>
    </row>
    <row r="35643" spans="11:12" ht="15" customHeight="1">
      <c r="K35643" s="1715"/>
      <c r="L35643" s="1715"/>
    </row>
    <row r="35644" spans="11:12" ht="15" customHeight="1">
      <c r="K35644" s="1715"/>
      <c r="L35644" s="1715"/>
    </row>
    <row r="35645" spans="11:12" ht="15" customHeight="1">
      <c r="K35645" s="1715"/>
      <c r="L35645" s="1715"/>
    </row>
    <row r="35646" spans="11:12" ht="15" customHeight="1">
      <c r="K35646" s="1715"/>
      <c r="L35646" s="1715"/>
    </row>
    <row r="35647" spans="11:12" ht="15" customHeight="1">
      <c r="K35647" s="1715"/>
      <c r="L35647" s="1715"/>
    </row>
    <row r="35648" spans="11:12" ht="15" customHeight="1">
      <c r="K35648" s="1715"/>
      <c r="L35648" s="1715"/>
    </row>
    <row r="35649" spans="11:12" ht="15" customHeight="1">
      <c r="K35649" s="1715"/>
      <c r="L35649" s="1715"/>
    </row>
    <row r="35650" spans="11:12" ht="15" customHeight="1">
      <c r="K35650" s="1715"/>
      <c r="L35650" s="1715"/>
    </row>
    <row r="35651" spans="11:12" ht="15" customHeight="1">
      <c r="K35651" s="1715"/>
      <c r="L35651" s="1715"/>
    </row>
    <row r="35652" spans="11:12" ht="15" customHeight="1">
      <c r="K35652" s="1715"/>
      <c r="L35652" s="1715"/>
    </row>
    <row r="35653" spans="11:12" ht="15" customHeight="1">
      <c r="K35653" s="1715"/>
      <c r="L35653" s="1715"/>
    </row>
    <row r="35654" spans="11:12" ht="15" customHeight="1">
      <c r="K35654" s="1715"/>
      <c r="L35654" s="1715"/>
    </row>
    <row r="35655" spans="11:12" ht="15" customHeight="1">
      <c r="K35655" s="1715"/>
      <c r="L35655" s="1715"/>
    </row>
    <row r="35656" spans="11:12" ht="15" customHeight="1">
      <c r="K35656" s="1715"/>
      <c r="L35656" s="1715"/>
    </row>
    <row r="35657" spans="11:12" ht="15" customHeight="1">
      <c r="K35657" s="1715"/>
      <c r="L35657" s="1715"/>
    </row>
    <row r="35658" spans="11:12" ht="15" customHeight="1">
      <c r="K35658" s="1715"/>
      <c r="L35658" s="1715"/>
    </row>
    <row r="35659" spans="11:12" ht="15" customHeight="1">
      <c r="K35659" s="1715"/>
      <c r="L35659" s="1715"/>
    </row>
    <row r="35660" spans="11:12" ht="15" customHeight="1">
      <c r="K35660" s="1715"/>
      <c r="L35660" s="1715"/>
    </row>
    <row r="35661" spans="11:12" ht="15" customHeight="1">
      <c r="K35661" s="1715"/>
      <c r="L35661" s="1715"/>
    </row>
    <row r="35662" spans="11:12" ht="15" customHeight="1">
      <c r="K35662" s="1715"/>
      <c r="L35662" s="1715"/>
    </row>
    <row r="35663" spans="11:12" ht="15" customHeight="1">
      <c r="K35663" s="1715"/>
      <c r="L35663" s="1715"/>
    </row>
    <row r="35664" spans="11:12" ht="15" customHeight="1">
      <c r="K35664" s="1715"/>
      <c r="L35664" s="1715"/>
    </row>
    <row r="35665" spans="11:12" ht="15" customHeight="1">
      <c r="K35665" s="1715"/>
      <c r="L35665" s="1715"/>
    </row>
    <row r="35666" spans="11:12" ht="15" customHeight="1">
      <c r="K35666" s="1715"/>
      <c r="L35666" s="1715"/>
    </row>
    <row r="35667" spans="11:12" ht="15" customHeight="1">
      <c r="K35667" s="1715"/>
      <c r="L35667" s="1715"/>
    </row>
    <row r="35668" spans="11:12" ht="15" customHeight="1">
      <c r="K35668" s="1715"/>
      <c r="L35668" s="1715"/>
    </row>
    <row r="35669" spans="11:12" ht="15" customHeight="1">
      <c r="K35669" s="1715"/>
      <c r="L35669" s="1715"/>
    </row>
    <row r="35670" spans="11:12" ht="15" customHeight="1">
      <c r="K35670" s="1715"/>
      <c r="L35670" s="1715"/>
    </row>
    <row r="35671" spans="11:12" ht="15" customHeight="1">
      <c r="K35671" s="1715"/>
      <c r="L35671" s="1715"/>
    </row>
    <row r="35672" spans="11:12" ht="15" customHeight="1">
      <c r="K35672" s="1715"/>
      <c r="L35672" s="1715"/>
    </row>
    <row r="35673" spans="11:12" ht="15" customHeight="1">
      <c r="K35673" s="1715"/>
      <c r="L35673" s="1715"/>
    </row>
    <row r="35674" spans="11:12" ht="15" customHeight="1">
      <c r="K35674" s="1715"/>
      <c r="L35674" s="1715"/>
    </row>
    <row r="35675" spans="11:12" ht="15" customHeight="1">
      <c r="K35675" s="1715"/>
      <c r="L35675" s="1715"/>
    </row>
    <row r="35676" spans="11:12" ht="15" customHeight="1">
      <c r="K35676" s="1715"/>
      <c r="L35676" s="1715"/>
    </row>
    <row r="35677" spans="11:12" ht="15" customHeight="1">
      <c r="K35677" s="1715"/>
      <c r="L35677" s="1715"/>
    </row>
    <row r="35678" spans="11:12" ht="15" customHeight="1">
      <c r="K35678" s="1715"/>
      <c r="L35678" s="1715"/>
    </row>
    <row r="35679" spans="11:12" ht="15" customHeight="1">
      <c r="K35679" s="1715"/>
      <c r="L35679" s="1715"/>
    </row>
    <row r="35680" spans="11:12" ht="15" customHeight="1">
      <c r="K35680" s="1715"/>
      <c r="L35680" s="1715"/>
    </row>
    <row r="35681" spans="11:12" ht="15" customHeight="1">
      <c r="K35681" s="1715"/>
      <c r="L35681" s="1715"/>
    </row>
    <row r="35682" spans="11:12" ht="15" customHeight="1">
      <c r="K35682" s="1715"/>
      <c r="L35682" s="1715"/>
    </row>
    <row r="35683" spans="11:12" ht="15" customHeight="1">
      <c r="K35683" s="1715"/>
      <c r="L35683" s="1715"/>
    </row>
    <row r="35684" spans="11:12" ht="15" customHeight="1">
      <c r="K35684" s="1715"/>
      <c r="L35684" s="1715"/>
    </row>
    <row r="35685" spans="11:12" ht="15" customHeight="1">
      <c r="K35685" s="1715"/>
      <c r="L35685" s="1715"/>
    </row>
    <row r="35686" spans="11:12" ht="15" customHeight="1">
      <c r="K35686" s="1715"/>
      <c r="L35686" s="1715"/>
    </row>
    <row r="35687" spans="11:12" ht="15" customHeight="1">
      <c r="K35687" s="1715"/>
      <c r="L35687" s="1715"/>
    </row>
    <row r="35688" spans="11:12" ht="15" customHeight="1">
      <c r="K35688" s="1715"/>
      <c r="L35688" s="1715"/>
    </row>
    <row r="35689" spans="11:12" ht="15" customHeight="1">
      <c r="K35689" s="1715"/>
      <c r="L35689" s="1715"/>
    </row>
    <row r="35690" spans="11:12" ht="15" customHeight="1">
      <c r="K35690" s="1715"/>
      <c r="L35690" s="1715"/>
    </row>
    <row r="35691" spans="11:12" ht="15" customHeight="1">
      <c r="K35691" s="1715"/>
      <c r="L35691" s="1715"/>
    </row>
    <row r="35692" spans="11:12" ht="15" customHeight="1">
      <c r="K35692" s="1715"/>
      <c r="L35692" s="1715"/>
    </row>
    <row r="35693" spans="11:12" ht="15" customHeight="1">
      <c r="K35693" s="1715"/>
      <c r="L35693" s="1715"/>
    </row>
    <row r="35694" spans="11:12" ht="15" customHeight="1">
      <c r="K35694" s="1715"/>
      <c r="L35694" s="1715"/>
    </row>
    <row r="35695" spans="11:12" ht="15" customHeight="1">
      <c r="K35695" s="1715"/>
      <c r="L35695" s="1715"/>
    </row>
    <row r="35696" spans="11:12" ht="15" customHeight="1">
      <c r="K35696" s="1715"/>
      <c r="L35696" s="1715"/>
    </row>
    <row r="35697" spans="11:12" ht="15" customHeight="1">
      <c r="K35697" s="1715"/>
      <c r="L35697" s="1715"/>
    </row>
    <row r="35698" spans="11:12" ht="15" customHeight="1">
      <c r="K35698" s="1715"/>
      <c r="L35698" s="1715"/>
    </row>
    <row r="35699" spans="11:12" ht="15" customHeight="1">
      <c r="K35699" s="1715"/>
      <c r="L35699" s="1715"/>
    </row>
    <row r="35700" spans="11:12" ht="15" customHeight="1">
      <c r="K35700" s="1715"/>
      <c r="L35700" s="1715"/>
    </row>
    <row r="35701" spans="11:12" ht="15" customHeight="1">
      <c r="K35701" s="1715"/>
      <c r="L35701" s="1715"/>
    </row>
    <row r="35702" spans="11:12" ht="15" customHeight="1">
      <c r="K35702" s="1715"/>
      <c r="L35702" s="1715"/>
    </row>
    <row r="35703" spans="11:12" ht="15" customHeight="1">
      <c r="K35703" s="1715"/>
      <c r="L35703" s="1715"/>
    </row>
    <row r="35704" spans="11:12" ht="15" customHeight="1">
      <c r="K35704" s="1715"/>
      <c r="L35704" s="1715"/>
    </row>
    <row r="35705" spans="11:12" ht="15" customHeight="1">
      <c r="K35705" s="1715"/>
      <c r="L35705" s="1715"/>
    </row>
    <row r="35706" spans="11:12" ht="15" customHeight="1">
      <c r="K35706" s="1715"/>
      <c r="L35706" s="1715"/>
    </row>
    <row r="35707" spans="11:12" ht="15" customHeight="1">
      <c r="K35707" s="1715"/>
      <c r="L35707" s="1715"/>
    </row>
    <row r="35708" spans="11:12" ht="15" customHeight="1">
      <c r="K35708" s="1715"/>
      <c r="L35708" s="1715"/>
    </row>
    <row r="35709" spans="11:12" ht="15" customHeight="1">
      <c r="K35709" s="1715"/>
      <c r="L35709" s="1715"/>
    </row>
    <row r="35710" spans="11:12" ht="15" customHeight="1">
      <c r="K35710" s="1715"/>
      <c r="L35710" s="1715"/>
    </row>
    <row r="35711" spans="11:12" ht="15" customHeight="1">
      <c r="K35711" s="1715"/>
      <c r="L35711" s="1715"/>
    </row>
    <row r="35712" spans="11:12" ht="15" customHeight="1">
      <c r="K35712" s="1715"/>
      <c r="L35712" s="1715"/>
    </row>
    <row r="35713" spans="11:12" ht="15" customHeight="1">
      <c r="K35713" s="1715"/>
      <c r="L35713" s="1715"/>
    </row>
    <row r="35714" spans="11:12" ht="15" customHeight="1">
      <c r="K35714" s="1715"/>
      <c r="L35714" s="1715"/>
    </row>
    <row r="35715" spans="11:12" ht="15" customHeight="1">
      <c r="K35715" s="1715"/>
      <c r="L35715" s="1715"/>
    </row>
    <row r="35716" spans="11:12" ht="15" customHeight="1">
      <c r="K35716" s="1715"/>
      <c r="L35716" s="1715"/>
    </row>
    <row r="35717" spans="11:12" ht="15" customHeight="1">
      <c r="K35717" s="1715"/>
      <c r="L35717" s="1715"/>
    </row>
    <row r="35718" spans="11:12" ht="15" customHeight="1">
      <c r="K35718" s="1715"/>
      <c r="L35718" s="1715"/>
    </row>
    <row r="35719" spans="11:12" ht="15" customHeight="1">
      <c r="K35719" s="1715"/>
      <c r="L35719" s="1715"/>
    </row>
    <row r="35720" spans="11:12" ht="15" customHeight="1">
      <c r="K35720" s="1715"/>
      <c r="L35720" s="1715"/>
    </row>
    <row r="35721" spans="11:12" ht="15" customHeight="1">
      <c r="K35721" s="1715"/>
      <c r="L35721" s="1715"/>
    </row>
    <row r="35722" spans="11:12" ht="15" customHeight="1">
      <c r="K35722" s="1715"/>
      <c r="L35722" s="1715"/>
    </row>
    <row r="35723" spans="11:12" ht="15" customHeight="1">
      <c r="K35723" s="1715"/>
      <c r="L35723" s="1715"/>
    </row>
    <row r="35724" spans="11:12" ht="15" customHeight="1">
      <c r="K35724" s="1715"/>
      <c r="L35724" s="1715"/>
    </row>
    <row r="35725" spans="11:12" ht="15" customHeight="1">
      <c r="K35725" s="1715"/>
      <c r="L35725" s="1715"/>
    </row>
    <row r="35726" spans="11:12" ht="15" customHeight="1">
      <c r="K35726" s="1715"/>
      <c r="L35726" s="1715"/>
    </row>
    <row r="35727" spans="11:12" ht="15" customHeight="1">
      <c r="K35727" s="1715"/>
      <c r="L35727" s="1715"/>
    </row>
    <row r="35728" spans="11:12" ht="15" customHeight="1">
      <c r="K35728" s="1715"/>
      <c r="L35728" s="1715"/>
    </row>
    <row r="35729" spans="11:12" ht="15" customHeight="1">
      <c r="K35729" s="1715"/>
      <c r="L35729" s="1715"/>
    </row>
    <row r="35730" spans="11:12" ht="15" customHeight="1">
      <c r="K35730" s="1715"/>
      <c r="L35730" s="1715"/>
    </row>
    <row r="35731" spans="11:12" ht="15" customHeight="1">
      <c r="K35731" s="1715"/>
      <c r="L35731" s="1715"/>
    </row>
    <row r="35732" spans="11:12" ht="15" customHeight="1">
      <c r="K35732" s="1715"/>
      <c r="L35732" s="1715"/>
    </row>
    <row r="35733" spans="11:12" ht="15" customHeight="1">
      <c r="K35733" s="1715"/>
      <c r="L35733" s="1715"/>
    </row>
    <row r="35734" spans="11:12" ht="15" customHeight="1">
      <c r="K35734" s="1715"/>
      <c r="L35734" s="1715"/>
    </row>
    <row r="35735" spans="11:12" ht="15" customHeight="1">
      <c r="K35735" s="1715"/>
      <c r="L35735" s="1715"/>
    </row>
    <row r="35736" spans="11:12" ht="15" customHeight="1">
      <c r="K35736" s="1715"/>
      <c r="L35736" s="1715"/>
    </row>
    <row r="35737" spans="11:12" ht="15" customHeight="1">
      <c r="K35737" s="1715"/>
      <c r="L35737" s="1715"/>
    </row>
    <row r="35738" spans="11:12" ht="15" customHeight="1">
      <c r="K35738" s="1715"/>
      <c r="L35738" s="1715"/>
    </row>
    <row r="35739" spans="11:12" ht="15" customHeight="1">
      <c r="K35739" s="1715"/>
      <c r="L35739" s="1715"/>
    </row>
    <row r="35740" spans="11:12" ht="15" customHeight="1">
      <c r="K35740" s="1715"/>
      <c r="L35740" s="1715"/>
    </row>
    <row r="35741" spans="11:12" ht="15" customHeight="1">
      <c r="K35741" s="1715"/>
      <c r="L35741" s="1715"/>
    </row>
    <row r="35742" spans="11:12" ht="15" customHeight="1">
      <c r="K35742" s="1715"/>
      <c r="L35742" s="1715"/>
    </row>
    <row r="35743" spans="11:12" ht="15" customHeight="1">
      <c r="K35743" s="1715"/>
      <c r="L35743" s="1715"/>
    </row>
    <row r="35744" spans="11:12" ht="15" customHeight="1">
      <c r="K35744" s="1715"/>
      <c r="L35744" s="1715"/>
    </row>
    <row r="35745" spans="11:12" ht="15" customHeight="1">
      <c r="K35745" s="1715"/>
      <c r="L35745" s="1715"/>
    </row>
    <row r="35746" spans="11:12" ht="15" customHeight="1">
      <c r="K35746" s="1715"/>
      <c r="L35746" s="1715"/>
    </row>
    <row r="35747" spans="11:12" ht="15" customHeight="1">
      <c r="K35747" s="1715"/>
      <c r="L35747" s="1715"/>
    </row>
    <row r="35748" spans="11:12" ht="15" customHeight="1">
      <c r="K35748" s="1715"/>
      <c r="L35748" s="1715"/>
    </row>
    <row r="35749" spans="11:12" ht="15" customHeight="1">
      <c r="K35749" s="1715"/>
      <c r="L35749" s="1715"/>
    </row>
    <row r="35750" spans="11:12" ht="15" customHeight="1">
      <c r="K35750" s="1715"/>
      <c r="L35750" s="1715"/>
    </row>
    <row r="35751" spans="11:12" ht="15" customHeight="1">
      <c r="K35751" s="1715"/>
      <c r="L35751" s="1715"/>
    </row>
    <row r="35752" spans="11:12" ht="15" customHeight="1">
      <c r="K35752" s="1715"/>
      <c r="L35752" s="1715"/>
    </row>
    <row r="35753" spans="11:12" ht="15" customHeight="1">
      <c r="K35753" s="1715"/>
      <c r="L35753" s="1715"/>
    </row>
    <row r="35754" spans="11:12" ht="15" customHeight="1">
      <c r="K35754" s="1715"/>
      <c r="L35754" s="1715"/>
    </row>
    <row r="35755" spans="11:12" ht="15" customHeight="1">
      <c r="K35755" s="1715"/>
      <c r="L35755" s="1715"/>
    </row>
    <row r="35756" spans="11:12" ht="15" customHeight="1">
      <c r="K35756" s="1715"/>
      <c r="L35756" s="1715"/>
    </row>
    <row r="35757" spans="11:12" ht="15" customHeight="1">
      <c r="K35757" s="1715"/>
      <c r="L35757" s="1715"/>
    </row>
    <row r="35758" spans="11:12" ht="15" customHeight="1">
      <c r="K35758" s="1715"/>
      <c r="L35758" s="1715"/>
    </row>
    <row r="35759" spans="11:12" ht="15" customHeight="1">
      <c r="K35759" s="1715"/>
      <c r="L35759" s="1715"/>
    </row>
    <row r="35760" spans="11:12" ht="15" customHeight="1">
      <c r="K35760" s="1715"/>
      <c r="L35760" s="1715"/>
    </row>
    <row r="35761" spans="11:12" ht="15" customHeight="1">
      <c r="K35761" s="1715"/>
      <c r="L35761" s="1715"/>
    </row>
    <row r="35762" spans="11:12" ht="15" customHeight="1">
      <c r="K35762" s="1715"/>
      <c r="L35762" s="1715"/>
    </row>
    <row r="35763" spans="11:12" ht="15" customHeight="1">
      <c r="K35763" s="1715"/>
      <c r="L35763" s="1715"/>
    </row>
    <row r="35764" spans="11:12" ht="15" customHeight="1">
      <c r="K35764" s="1715"/>
      <c r="L35764" s="1715"/>
    </row>
    <row r="35765" spans="11:12" ht="15" customHeight="1">
      <c r="K35765" s="1715"/>
      <c r="L35765" s="1715"/>
    </row>
    <row r="35766" spans="11:12" ht="15" customHeight="1">
      <c r="K35766" s="1715"/>
      <c r="L35766" s="1715"/>
    </row>
    <row r="35767" spans="11:12" ht="15" customHeight="1">
      <c r="K35767" s="1715"/>
      <c r="L35767" s="1715"/>
    </row>
    <row r="35768" spans="11:12" ht="15" customHeight="1">
      <c r="K35768" s="1715"/>
      <c r="L35768" s="1715"/>
    </row>
    <row r="35769" spans="11:12" ht="15" customHeight="1">
      <c r="K35769" s="1715"/>
      <c r="L35769" s="1715"/>
    </row>
    <row r="35770" spans="11:12" ht="15" customHeight="1">
      <c r="K35770" s="1715"/>
      <c r="L35770" s="1715"/>
    </row>
    <row r="35771" spans="11:12" ht="15" customHeight="1">
      <c r="K35771" s="1715"/>
      <c r="L35771" s="1715"/>
    </row>
    <row r="35772" spans="11:12" ht="15" customHeight="1">
      <c r="K35772" s="1715"/>
      <c r="L35772" s="1715"/>
    </row>
    <row r="35773" spans="11:12" ht="15" customHeight="1">
      <c r="K35773" s="1715"/>
      <c r="L35773" s="1715"/>
    </row>
    <row r="35774" spans="11:12" ht="15" customHeight="1">
      <c r="K35774" s="1715"/>
      <c r="L35774" s="1715"/>
    </row>
    <row r="35775" spans="11:12" ht="15" customHeight="1">
      <c r="K35775" s="1715"/>
      <c r="L35775" s="1715"/>
    </row>
    <row r="35776" spans="11:12" ht="15" customHeight="1">
      <c r="K35776" s="1715"/>
      <c r="L35776" s="1715"/>
    </row>
    <row r="35777" spans="11:12" ht="15" customHeight="1">
      <c r="K35777" s="1715"/>
      <c r="L35777" s="1715"/>
    </row>
    <row r="35778" spans="11:12" ht="15" customHeight="1">
      <c r="K35778" s="1715"/>
      <c r="L35778" s="1715"/>
    </row>
    <row r="35779" spans="11:12" ht="15" customHeight="1">
      <c r="K35779" s="1715"/>
      <c r="L35779" s="1715"/>
    </row>
    <row r="35780" spans="11:12" ht="15" customHeight="1">
      <c r="K35780" s="1715"/>
      <c r="L35780" s="1715"/>
    </row>
    <row r="35781" spans="11:12" ht="15" customHeight="1">
      <c r="K35781" s="1715"/>
      <c r="L35781" s="1715"/>
    </row>
    <row r="35782" spans="11:12" ht="15" customHeight="1">
      <c r="K35782" s="1715"/>
      <c r="L35782" s="1715"/>
    </row>
    <row r="35783" spans="11:12" ht="15" customHeight="1">
      <c r="K35783" s="1715"/>
      <c r="L35783" s="1715"/>
    </row>
    <row r="35784" spans="11:12" ht="15" customHeight="1">
      <c r="K35784" s="1715"/>
      <c r="L35784" s="1715"/>
    </row>
    <row r="35785" spans="11:12" ht="15" customHeight="1">
      <c r="K35785" s="1715"/>
      <c r="L35785" s="1715"/>
    </row>
    <row r="35786" spans="11:12" ht="15" customHeight="1">
      <c r="K35786" s="1715"/>
      <c r="L35786" s="1715"/>
    </row>
    <row r="35787" spans="11:12" ht="15" customHeight="1">
      <c r="K35787" s="1715"/>
      <c r="L35787" s="1715"/>
    </row>
    <row r="35788" spans="11:12" ht="15" customHeight="1">
      <c r="K35788" s="1715"/>
      <c r="L35788" s="1715"/>
    </row>
    <row r="35789" spans="11:12" ht="15" customHeight="1">
      <c r="K35789" s="1715"/>
      <c r="L35789" s="1715"/>
    </row>
    <row r="35790" spans="11:12" ht="15" customHeight="1">
      <c r="K35790" s="1715"/>
      <c r="L35790" s="1715"/>
    </row>
    <row r="35791" spans="11:12" ht="15" customHeight="1">
      <c r="K35791" s="1715"/>
      <c r="L35791" s="1715"/>
    </row>
    <row r="35792" spans="11:12" ht="15" customHeight="1">
      <c r="K35792" s="1715"/>
      <c r="L35792" s="1715"/>
    </row>
    <row r="35793" spans="11:12" ht="15" customHeight="1">
      <c r="K35793" s="1715"/>
      <c r="L35793" s="1715"/>
    </row>
    <row r="35794" spans="11:12" ht="15" customHeight="1">
      <c r="K35794" s="1715"/>
      <c r="L35794" s="1715"/>
    </row>
    <row r="35795" spans="11:12" ht="15" customHeight="1">
      <c r="K35795" s="1715"/>
      <c r="L35795" s="1715"/>
    </row>
    <row r="35796" spans="11:12" ht="15" customHeight="1">
      <c r="K35796" s="1715"/>
      <c r="L35796" s="1715"/>
    </row>
    <row r="35797" spans="11:12" ht="15" customHeight="1">
      <c r="K35797" s="1715"/>
      <c r="L35797" s="1715"/>
    </row>
    <row r="35798" spans="11:12" ht="15" customHeight="1">
      <c r="K35798" s="1715"/>
      <c r="L35798" s="1715"/>
    </row>
    <row r="35799" spans="11:12" ht="15" customHeight="1">
      <c r="K35799" s="1715"/>
      <c r="L35799" s="1715"/>
    </row>
    <row r="35800" spans="11:12" ht="15" customHeight="1">
      <c r="K35800" s="1715"/>
      <c r="L35800" s="1715"/>
    </row>
    <row r="35801" spans="11:12" ht="15" customHeight="1">
      <c r="K35801" s="1715"/>
      <c r="L35801" s="1715"/>
    </row>
    <row r="35802" spans="11:12" ht="15" customHeight="1">
      <c r="K35802" s="1715"/>
      <c r="L35802" s="1715"/>
    </row>
    <row r="35803" spans="11:12" ht="15" customHeight="1">
      <c r="K35803" s="1715"/>
      <c r="L35803" s="1715"/>
    </row>
    <row r="35804" spans="11:12" ht="15" customHeight="1">
      <c r="K35804" s="1715"/>
      <c r="L35804" s="1715"/>
    </row>
    <row r="35805" spans="11:12" ht="15" customHeight="1">
      <c r="K35805" s="1715"/>
      <c r="L35805" s="1715"/>
    </row>
    <row r="35806" spans="11:12" ht="15" customHeight="1">
      <c r="K35806" s="1715"/>
      <c r="L35806" s="1715"/>
    </row>
    <row r="35807" spans="11:12" ht="15" customHeight="1">
      <c r="K35807" s="1715"/>
      <c r="L35807" s="1715"/>
    </row>
    <row r="35808" spans="11:12" ht="15" customHeight="1">
      <c r="K35808" s="1715"/>
      <c r="L35808" s="1715"/>
    </row>
    <row r="35809" spans="11:12" ht="15" customHeight="1">
      <c r="K35809" s="1715"/>
      <c r="L35809" s="1715"/>
    </row>
    <row r="35810" spans="11:12" ht="15" customHeight="1">
      <c r="K35810" s="1715"/>
      <c r="L35810" s="1715"/>
    </row>
    <row r="35811" spans="11:12" ht="15" customHeight="1">
      <c r="K35811" s="1715"/>
      <c r="L35811" s="1715"/>
    </row>
    <row r="35812" spans="11:12" ht="15" customHeight="1">
      <c r="K35812" s="1715"/>
      <c r="L35812" s="1715"/>
    </row>
    <row r="35813" spans="11:12" ht="15" customHeight="1">
      <c r="K35813" s="1715"/>
      <c r="L35813" s="1715"/>
    </row>
    <row r="35814" spans="11:12" ht="15" customHeight="1">
      <c r="K35814" s="1715"/>
      <c r="L35814" s="1715"/>
    </row>
    <row r="35815" spans="11:12" ht="15" customHeight="1">
      <c r="K35815" s="1715"/>
      <c r="L35815" s="1715"/>
    </row>
    <row r="35816" spans="11:12" ht="15" customHeight="1">
      <c r="K35816" s="1715"/>
      <c r="L35816" s="1715"/>
    </row>
    <row r="35817" spans="11:12" ht="15" customHeight="1">
      <c r="K35817" s="1715"/>
      <c r="L35817" s="1715"/>
    </row>
    <row r="35818" spans="11:12" ht="15" customHeight="1">
      <c r="K35818" s="1715"/>
      <c r="L35818" s="1715"/>
    </row>
    <row r="35819" spans="11:12" ht="15" customHeight="1">
      <c r="K35819" s="1715"/>
      <c r="L35819" s="1715"/>
    </row>
    <row r="35820" spans="11:12" ht="15" customHeight="1">
      <c r="K35820" s="1715"/>
      <c r="L35820" s="1715"/>
    </row>
    <row r="35821" spans="11:12" ht="15" customHeight="1">
      <c r="K35821" s="1715"/>
      <c r="L35821" s="1715"/>
    </row>
    <row r="35822" spans="11:12" ht="15" customHeight="1">
      <c r="K35822" s="1715"/>
      <c r="L35822" s="1715"/>
    </row>
    <row r="35823" spans="11:12" ht="15" customHeight="1">
      <c r="K35823" s="1715"/>
      <c r="L35823" s="1715"/>
    </row>
    <row r="35824" spans="11:12" ht="15" customHeight="1">
      <c r="K35824" s="1715"/>
      <c r="L35824" s="1715"/>
    </row>
    <row r="35825" spans="11:12" ht="15" customHeight="1">
      <c r="K35825" s="1715"/>
      <c r="L35825" s="1715"/>
    </row>
    <row r="35826" spans="11:12" ht="15" customHeight="1">
      <c r="K35826" s="1715"/>
      <c r="L35826" s="1715"/>
    </row>
    <row r="35827" spans="11:12" ht="15" customHeight="1">
      <c r="K35827" s="1715"/>
      <c r="L35827" s="1715"/>
    </row>
    <row r="35828" spans="11:12" ht="15" customHeight="1">
      <c r="K35828" s="1715"/>
      <c r="L35828" s="1715"/>
    </row>
    <row r="35829" spans="11:12" ht="15" customHeight="1">
      <c r="K35829" s="1715"/>
      <c r="L35829" s="1715"/>
    </row>
    <row r="35830" spans="11:12" ht="15" customHeight="1">
      <c r="K35830" s="1715"/>
      <c r="L35830" s="1715"/>
    </row>
    <row r="35831" spans="11:12" ht="15" customHeight="1">
      <c r="K35831" s="1715"/>
      <c r="L35831" s="1715"/>
    </row>
    <row r="35832" spans="11:12" ht="15" customHeight="1">
      <c r="K35832" s="1715"/>
      <c r="L35832" s="1715"/>
    </row>
    <row r="35833" spans="11:12" ht="15" customHeight="1">
      <c r="K35833" s="1715"/>
      <c r="L35833" s="1715"/>
    </row>
    <row r="35834" spans="11:12" ht="15" customHeight="1">
      <c r="K35834" s="1715"/>
      <c r="L35834" s="1715"/>
    </row>
    <row r="35835" spans="11:12" ht="15" customHeight="1">
      <c r="K35835" s="1715"/>
      <c r="L35835" s="1715"/>
    </row>
    <row r="35836" spans="11:12" ht="15" customHeight="1">
      <c r="K35836" s="1715"/>
      <c r="L35836" s="1715"/>
    </row>
    <row r="35837" spans="11:12" ht="15" customHeight="1">
      <c r="K35837" s="1715"/>
      <c r="L35837" s="1715"/>
    </row>
    <row r="35838" spans="11:12" ht="15" customHeight="1">
      <c r="K35838" s="1715"/>
      <c r="L35838" s="1715"/>
    </row>
    <row r="35839" spans="11:12" ht="15" customHeight="1">
      <c r="K35839" s="1715"/>
      <c r="L35839" s="1715"/>
    </row>
    <row r="35840" spans="11:12" ht="15" customHeight="1">
      <c r="K35840" s="1715"/>
      <c r="L35840" s="1715"/>
    </row>
    <row r="35841" spans="11:12" ht="15" customHeight="1">
      <c r="K35841" s="1715"/>
      <c r="L35841" s="1715"/>
    </row>
    <row r="35842" spans="11:12" ht="15" customHeight="1">
      <c r="K35842" s="1715"/>
      <c r="L35842" s="1715"/>
    </row>
    <row r="35843" spans="11:12" ht="15" customHeight="1">
      <c r="K35843" s="1715"/>
      <c r="L35843" s="1715"/>
    </row>
    <row r="35844" spans="11:12" ht="15" customHeight="1">
      <c r="K35844" s="1715"/>
      <c r="L35844" s="1715"/>
    </row>
    <row r="35845" spans="11:12" ht="15" customHeight="1">
      <c r="K35845" s="1715"/>
      <c r="L35845" s="1715"/>
    </row>
    <row r="35846" spans="11:12" ht="15" customHeight="1">
      <c r="K35846" s="1715"/>
      <c r="L35846" s="1715"/>
    </row>
    <row r="35847" spans="11:12" ht="15" customHeight="1">
      <c r="K35847" s="1715"/>
      <c r="L35847" s="1715"/>
    </row>
    <row r="35848" spans="11:12" ht="15" customHeight="1">
      <c r="K35848" s="1715"/>
      <c r="L35848" s="1715"/>
    </row>
    <row r="35849" spans="11:12" ht="15" customHeight="1">
      <c r="K35849" s="1715"/>
      <c r="L35849" s="1715"/>
    </row>
    <row r="35850" spans="11:12" ht="15" customHeight="1">
      <c r="K35850" s="1715"/>
      <c r="L35850" s="1715"/>
    </row>
    <row r="35851" spans="11:12" ht="15" customHeight="1">
      <c r="K35851" s="1715"/>
      <c r="L35851" s="1715"/>
    </row>
    <row r="35852" spans="11:12" ht="15" customHeight="1">
      <c r="K35852" s="1715"/>
      <c r="L35852" s="1715"/>
    </row>
    <row r="35853" spans="11:12" ht="15" customHeight="1">
      <c r="K35853" s="1715"/>
      <c r="L35853" s="1715"/>
    </row>
    <row r="35854" spans="11:12" ht="15" customHeight="1">
      <c r="K35854" s="1715"/>
      <c r="L35854" s="1715"/>
    </row>
    <row r="35855" spans="11:12" ht="15" customHeight="1">
      <c r="K35855" s="1715"/>
      <c r="L35855" s="1715"/>
    </row>
    <row r="35856" spans="11:12" ht="15" customHeight="1">
      <c r="K35856" s="1715"/>
      <c r="L35856" s="1715"/>
    </row>
    <row r="35857" spans="11:12" ht="15" customHeight="1">
      <c r="K35857" s="1715"/>
      <c r="L35857" s="1715"/>
    </row>
    <row r="35858" spans="11:12" ht="15" customHeight="1">
      <c r="K35858" s="1715"/>
      <c r="L35858" s="1715"/>
    </row>
    <row r="35859" spans="11:12" ht="15" customHeight="1">
      <c r="K35859" s="1715"/>
      <c r="L35859" s="1715"/>
    </row>
    <row r="35860" spans="11:12" ht="15" customHeight="1">
      <c r="K35860" s="1715"/>
      <c r="L35860" s="1715"/>
    </row>
    <row r="35861" spans="11:12" ht="15" customHeight="1">
      <c r="K35861" s="1715"/>
      <c r="L35861" s="1715"/>
    </row>
    <row r="35862" spans="11:12" ht="15" customHeight="1">
      <c r="K35862" s="1715"/>
      <c r="L35862" s="1715"/>
    </row>
    <row r="35863" spans="11:12" ht="15" customHeight="1">
      <c r="K35863" s="1715"/>
      <c r="L35863" s="1715"/>
    </row>
    <row r="35864" spans="11:12" ht="15" customHeight="1">
      <c r="K35864" s="1715"/>
      <c r="L35864" s="1715"/>
    </row>
    <row r="35865" spans="11:12" ht="15" customHeight="1">
      <c r="K35865" s="1715"/>
      <c r="L35865" s="1715"/>
    </row>
    <row r="35866" spans="11:12" ht="15" customHeight="1">
      <c r="K35866" s="1715"/>
      <c r="L35866" s="1715"/>
    </row>
    <row r="35867" spans="11:12" ht="15" customHeight="1">
      <c r="K35867" s="1715"/>
      <c r="L35867" s="1715"/>
    </row>
    <row r="35868" spans="11:12" ht="15" customHeight="1">
      <c r="K35868" s="1715"/>
      <c r="L35868" s="1715"/>
    </row>
    <row r="35869" spans="11:12" ht="15" customHeight="1">
      <c r="K35869" s="1715"/>
      <c r="L35869" s="1715"/>
    </row>
    <row r="35870" spans="11:12" ht="15" customHeight="1">
      <c r="K35870" s="1715"/>
      <c r="L35870" s="1715"/>
    </row>
    <row r="35871" spans="11:12" ht="15" customHeight="1">
      <c r="K35871" s="1715"/>
      <c r="L35871" s="1715"/>
    </row>
    <row r="35872" spans="11:12" ht="15" customHeight="1">
      <c r="K35872" s="1715"/>
      <c r="L35872" s="1715"/>
    </row>
    <row r="35873" spans="11:12" ht="15" customHeight="1">
      <c r="K35873" s="1715"/>
      <c r="L35873" s="1715"/>
    </row>
    <row r="35874" spans="11:12" ht="15" customHeight="1">
      <c r="K35874" s="1715"/>
      <c r="L35874" s="1715"/>
    </row>
    <row r="35875" spans="11:12" ht="15" customHeight="1">
      <c r="K35875" s="1715"/>
      <c r="L35875" s="1715"/>
    </row>
    <row r="35876" spans="11:12" ht="15" customHeight="1">
      <c r="K35876" s="1715"/>
      <c r="L35876" s="1715"/>
    </row>
    <row r="35877" spans="11:12" ht="15" customHeight="1">
      <c r="K35877" s="1715"/>
      <c r="L35877" s="1715"/>
    </row>
    <row r="35878" spans="11:12" ht="15" customHeight="1">
      <c r="K35878" s="1715"/>
      <c r="L35878" s="1715"/>
    </row>
    <row r="35879" spans="11:12" ht="15" customHeight="1">
      <c r="K35879" s="1715"/>
      <c r="L35879" s="1715"/>
    </row>
    <row r="35880" spans="11:12" ht="15" customHeight="1">
      <c r="K35880" s="1715"/>
      <c r="L35880" s="1715"/>
    </row>
    <row r="35881" spans="11:12" ht="15" customHeight="1">
      <c r="K35881" s="1715"/>
      <c r="L35881" s="1715"/>
    </row>
    <row r="35882" spans="11:12" ht="15" customHeight="1">
      <c r="K35882" s="1715"/>
      <c r="L35882" s="1715"/>
    </row>
    <row r="35883" spans="11:12" ht="15" customHeight="1">
      <c r="K35883" s="1715"/>
      <c r="L35883" s="1715"/>
    </row>
    <row r="35884" spans="11:12" ht="15" customHeight="1">
      <c r="K35884" s="1715"/>
      <c r="L35884" s="1715"/>
    </row>
    <row r="35885" spans="11:12" ht="15" customHeight="1">
      <c r="K35885" s="1715"/>
      <c r="L35885" s="1715"/>
    </row>
    <row r="35886" spans="11:12" ht="15" customHeight="1">
      <c r="K35886" s="1715"/>
      <c r="L35886" s="1715"/>
    </row>
    <row r="35887" spans="11:12" ht="15" customHeight="1">
      <c r="K35887" s="1715"/>
      <c r="L35887" s="1715"/>
    </row>
    <row r="35888" spans="11:12" ht="15" customHeight="1">
      <c r="K35888" s="1715"/>
      <c r="L35888" s="1715"/>
    </row>
    <row r="35889" spans="11:12" ht="15" customHeight="1">
      <c r="K35889" s="1715"/>
      <c r="L35889" s="1715"/>
    </row>
    <row r="35890" spans="11:12" ht="15" customHeight="1">
      <c r="K35890" s="1715"/>
      <c r="L35890" s="1715"/>
    </row>
    <row r="35891" spans="11:12" ht="15" customHeight="1">
      <c r="K35891" s="1715"/>
      <c r="L35891" s="1715"/>
    </row>
    <row r="35892" spans="11:12" ht="15" customHeight="1">
      <c r="K35892" s="1715"/>
      <c r="L35892" s="1715"/>
    </row>
    <row r="35893" spans="11:12" ht="15" customHeight="1">
      <c r="K35893" s="1715"/>
      <c r="L35893" s="1715"/>
    </row>
    <row r="35894" spans="11:12" ht="15" customHeight="1">
      <c r="K35894" s="1715"/>
      <c r="L35894" s="1715"/>
    </row>
    <row r="35895" spans="11:12" ht="15" customHeight="1">
      <c r="K35895" s="1715"/>
      <c r="L35895" s="1715"/>
    </row>
    <row r="35896" spans="11:12" ht="15" customHeight="1">
      <c r="K35896" s="1715"/>
      <c r="L35896" s="1715"/>
    </row>
    <row r="35897" spans="11:12" ht="15" customHeight="1">
      <c r="K35897" s="1715"/>
      <c r="L35897" s="1715"/>
    </row>
    <row r="35898" spans="11:12" ht="15" customHeight="1">
      <c r="K35898" s="1715"/>
      <c r="L35898" s="1715"/>
    </row>
    <row r="35899" spans="11:12" ht="15" customHeight="1">
      <c r="K35899" s="1715"/>
      <c r="L35899" s="1715"/>
    </row>
    <row r="35900" spans="11:12" ht="15" customHeight="1">
      <c r="K35900" s="1715"/>
      <c r="L35900" s="1715"/>
    </row>
    <row r="35901" spans="11:12" ht="15" customHeight="1">
      <c r="K35901" s="1715"/>
      <c r="L35901" s="1715"/>
    </row>
    <row r="35902" spans="11:12" ht="15" customHeight="1">
      <c r="K35902" s="1715"/>
      <c r="L35902" s="1715"/>
    </row>
    <row r="35903" spans="11:12" ht="15" customHeight="1">
      <c r="K35903" s="1715"/>
      <c r="L35903" s="1715"/>
    </row>
    <row r="35904" spans="11:12" ht="15" customHeight="1">
      <c r="K35904" s="1715"/>
      <c r="L35904" s="1715"/>
    </row>
    <row r="35905" spans="11:12" ht="15" customHeight="1">
      <c r="K35905" s="1715"/>
      <c r="L35905" s="1715"/>
    </row>
    <row r="35906" spans="11:12" ht="15" customHeight="1">
      <c r="K35906" s="1715"/>
      <c r="L35906" s="1715"/>
    </row>
    <row r="35907" spans="11:12" ht="15" customHeight="1">
      <c r="K35907" s="1715"/>
      <c r="L35907" s="1715"/>
    </row>
    <row r="35908" spans="11:12" ht="15" customHeight="1">
      <c r="K35908" s="1715"/>
      <c r="L35908" s="1715"/>
    </row>
    <row r="35909" spans="11:12" ht="15" customHeight="1">
      <c r="K35909" s="1715"/>
      <c r="L35909" s="1715"/>
    </row>
    <row r="35910" spans="11:12" ht="15" customHeight="1">
      <c r="K35910" s="1715"/>
      <c r="L35910" s="1715"/>
    </row>
    <row r="35911" spans="11:12" ht="15" customHeight="1">
      <c r="K35911" s="1715"/>
      <c r="L35911" s="1715"/>
    </row>
    <row r="35912" spans="11:12" ht="15" customHeight="1">
      <c r="K35912" s="1715"/>
      <c r="L35912" s="1715"/>
    </row>
    <row r="35913" spans="11:12" ht="15" customHeight="1">
      <c r="K35913" s="1715"/>
      <c r="L35913" s="1715"/>
    </row>
    <row r="35914" spans="11:12" ht="15" customHeight="1">
      <c r="K35914" s="1715"/>
      <c r="L35914" s="1715"/>
    </row>
    <row r="35915" spans="11:12" ht="15" customHeight="1">
      <c r="K35915" s="1715"/>
      <c r="L35915" s="1715"/>
    </row>
    <row r="35916" spans="11:12" ht="15" customHeight="1">
      <c r="K35916" s="1715"/>
      <c r="L35916" s="1715"/>
    </row>
    <row r="35917" spans="11:12" ht="15" customHeight="1">
      <c r="K35917" s="1715"/>
      <c r="L35917" s="1715"/>
    </row>
    <row r="35918" spans="11:12" ht="15" customHeight="1">
      <c r="K35918" s="1715"/>
      <c r="L35918" s="1715"/>
    </row>
    <row r="35919" spans="11:12" ht="15" customHeight="1">
      <c r="K35919" s="1715"/>
      <c r="L35919" s="1715"/>
    </row>
    <row r="35920" spans="11:12" ht="15" customHeight="1">
      <c r="K35920" s="1715"/>
      <c r="L35920" s="1715"/>
    </row>
    <row r="35921" spans="11:12" ht="15" customHeight="1">
      <c r="K35921" s="1715"/>
      <c r="L35921" s="1715"/>
    </row>
    <row r="35922" spans="11:12" ht="15" customHeight="1">
      <c r="K35922" s="1715"/>
      <c r="L35922" s="1715"/>
    </row>
    <row r="35923" spans="11:12" ht="15" customHeight="1">
      <c r="K35923" s="1715"/>
      <c r="L35923" s="1715"/>
    </row>
    <row r="35924" spans="11:12" ht="15" customHeight="1">
      <c r="K35924" s="1715"/>
      <c r="L35924" s="1715"/>
    </row>
    <row r="35925" spans="11:12" ht="15" customHeight="1">
      <c r="K35925" s="1715"/>
      <c r="L35925" s="1715"/>
    </row>
    <row r="35926" spans="11:12" ht="15" customHeight="1">
      <c r="K35926" s="1715"/>
      <c r="L35926" s="1715"/>
    </row>
    <row r="35927" spans="11:12" ht="15" customHeight="1">
      <c r="K35927" s="1715"/>
      <c r="L35927" s="1715"/>
    </row>
    <row r="35928" spans="11:12" ht="15" customHeight="1">
      <c r="K35928" s="1715"/>
      <c r="L35928" s="1715"/>
    </row>
    <row r="35929" spans="11:12" ht="15" customHeight="1">
      <c r="K35929" s="1715"/>
      <c r="L35929" s="1715"/>
    </row>
    <row r="35930" spans="11:12" ht="15" customHeight="1">
      <c r="K35930" s="1715"/>
      <c r="L35930" s="1715"/>
    </row>
    <row r="35931" spans="11:12" ht="15" customHeight="1">
      <c r="K35931" s="1715"/>
      <c r="L35931" s="1715"/>
    </row>
    <row r="35932" spans="11:12" ht="15" customHeight="1">
      <c r="K35932" s="1715"/>
      <c r="L35932" s="1715"/>
    </row>
    <row r="35933" spans="11:12" ht="15" customHeight="1">
      <c r="K35933" s="1715"/>
      <c r="L35933" s="1715"/>
    </row>
    <row r="35934" spans="11:12" ht="15" customHeight="1">
      <c r="K35934" s="1715"/>
      <c r="L35934" s="1715"/>
    </row>
    <row r="35935" spans="11:12" ht="15" customHeight="1">
      <c r="K35935" s="1715"/>
      <c r="L35935" s="1715"/>
    </row>
    <row r="35936" spans="11:12" ht="15" customHeight="1">
      <c r="K35936" s="1715"/>
      <c r="L35936" s="1715"/>
    </row>
    <row r="35937" spans="11:12" ht="15" customHeight="1">
      <c r="K35937" s="1715"/>
      <c r="L35937" s="1715"/>
    </row>
    <row r="35938" spans="11:12" ht="15" customHeight="1">
      <c r="K35938" s="1715"/>
      <c r="L35938" s="1715"/>
    </row>
    <row r="35939" spans="11:12" ht="15" customHeight="1">
      <c r="K35939" s="1715"/>
      <c r="L35939" s="1715"/>
    </row>
    <row r="35940" spans="11:12" ht="15" customHeight="1">
      <c r="K35940" s="1715"/>
      <c r="L35940" s="1715"/>
    </row>
    <row r="35941" spans="11:12" ht="15" customHeight="1">
      <c r="K35941" s="1715"/>
      <c r="L35941" s="1715"/>
    </row>
    <row r="35942" spans="11:12" ht="15" customHeight="1">
      <c r="K35942" s="1715"/>
      <c r="L35942" s="1715"/>
    </row>
    <row r="35943" spans="11:12" ht="15" customHeight="1">
      <c r="K35943" s="1715"/>
      <c r="L35943" s="1715"/>
    </row>
    <row r="35944" spans="11:12" ht="15" customHeight="1">
      <c r="K35944" s="1715"/>
      <c r="L35944" s="1715"/>
    </row>
    <row r="35945" spans="11:12" ht="15" customHeight="1">
      <c r="K35945" s="1715"/>
      <c r="L35945" s="1715"/>
    </row>
    <row r="35946" spans="11:12" ht="15" customHeight="1">
      <c r="K35946" s="1715"/>
      <c r="L35946" s="1715"/>
    </row>
    <row r="35947" spans="11:12" ht="15" customHeight="1">
      <c r="K35947" s="1715"/>
      <c r="L35947" s="1715"/>
    </row>
    <row r="35948" spans="11:12" ht="15" customHeight="1">
      <c r="K35948" s="1715"/>
      <c r="L35948" s="1715"/>
    </row>
    <row r="35949" spans="11:12" ht="15" customHeight="1">
      <c r="K35949" s="1715"/>
      <c r="L35949" s="1715"/>
    </row>
    <row r="35950" spans="11:12" ht="15" customHeight="1">
      <c r="K35950" s="1715"/>
      <c r="L35950" s="1715"/>
    </row>
    <row r="35951" spans="11:12" ht="15" customHeight="1">
      <c r="K35951" s="1715"/>
      <c r="L35951" s="1715"/>
    </row>
    <row r="35952" spans="11:12" ht="15" customHeight="1">
      <c r="K35952" s="1715"/>
      <c r="L35952" s="1715"/>
    </row>
    <row r="35953" spans="11:12" ht="15" customHeight="1">
      <c r="K35953" s="1715"/>
      <c r="L35953" s="1715"/>
    </row>
    <row r="35954" spans="11:12" ht="15" customHeight="1">
      <c r="K35954" s="1715"/>
      <c r="L35954" s="1715"/>
    </row>
    <row r="35955" spans="11:12" ht="15" customHeight="1">
      <c r="K35955" s="1715"/>
      <c r="L35955" s="1715"/>
    </row>
    <row r="35956" spans="11:12" ht="15" customHeight="1">
      <c r="K35956" s="1715"/>
      <c r="L35956" s="1715"/>
    </row>
    <row r="35957" spans="11:12" ht="15" customHeight="1">
      <c r="K35957" s="1715"/>
      <c r="L35957" s="1715"/>
    </row>
    <row r="35958" spans="11:12" ht="15" customHeight="1">
      <c r="K35958" s="1715"/>
      <c r="L35958" s="1715"/>
    </row>
    <row r="35959" spans="11:12" ht="15" customHeight="1">
      <c r="K35959" s="1715"/>
      <c r="L35959" s="1715"/>
    </row>
    <row r="35960" spans="11:12" ht="15" customHeight="1">
      <c r="K35960" s="1715"/>
      <c r="L35960" s="1715"/>
    </row>
    <row r="35961" spans="11:12" ht="15" customHeight="1">
      <c r="K35961" s="1715"/>
      <c r="L35961" s="1715"/>
    </row>
    <row r="35962" spans="11:12" ht="15" customHeight="1">
      <c r="K35962" s="1715"/>
      <c r="L35962" s="1715"/>
    </row>
    <row r="35963" spans="11:12" ht="15" customHeight="1">
      <c r="K35963" s="1715"/>
      <c r="L35963" s="1715"/>
    </row>
    <row r="35964" spans="11:12" ht="15" customHeight="1">
      <c r="K35964" s="1715"/>
      <c r="L35964" s="1715"/>
    </row>
    <row r="35965" spans="11:12" ht="15" customHeight="1">
      <c r="K35965" s="1715"/>
      <c r="L35965" s="1715"/>
    </row>
    <row r="35966" spans="11:12" ht="15" customHeight="1">
      <c r="K35966" s="1715"/>
      <c r="L35966" s="1715"/>
    </row>
    <row r="35967" spans="11:12" ht="15" customHeight="1">
      <c r="K35967" s="1715"/>
      <c r="L35967" s="1715"/>
    </row>
    <row r="35968" spans="11:12" ht="15" customHeight="1">
      <c r="K35968" s="1715"/>
      <c r="L35968" s="1715"/>
    </row>
    <row r="35969" spans="11:12" ht="15" customHeight="1">
      <c r="K35969" s="1715"/>
      <c r="L35969" s="1715"/>
    </row>
    <row r="35970" spans="11:12" ht="15" customHeight="1">
      <c r="K35970" s="1715"/>
      <c r="L35970" s="1715"/>
    </row>
    <row r="35971" spans="11:12" ht="15" customHeight="1">
      <c r="K35971" s="1715"/>
      <c r="L35971" s="1715"/>
    </row>
    <row r="35972" spans="11:12" ht="15" customHeight="1">
      <c r="K35972" s="1715"/>
      <c r="L35972" s="1715"/>
    </row>
    <row r="35973" spans="11:12" ht="15" customHeight="1">
      <c r="K35973" s="1715"/>
      <c r="L35973" s="1715"/>
    </row>
    <row r="35974" spans="11:12" ht="15" customHeight="1">
      <c r="K35974" s="1715"/>
      <c r="L35974" s="1715"/>
    </row>
    <row r="35975" spans="11:12" ht="15" customHeight="1">
      <c r="K35975" s="1715"/>
      <c r="L35975" s="1715"/>
    </row>
    <row r="35976" spans="11:12" ht="15" customHeight="1">
      <c r="K35976" s="1715"/>
      <c r="L35976" s="1715"/>
    </row>
    <row r="35977" spans="11:12" ht="15" customHeight="1">
      <c r="K35977" s="1715"/>
      <c r="L35977" s="1715"/>
    </row>
    <row r="35978" spans="11:12" ht="15" customHeight="1">
      <c r="K35978" s="1715"/>
      <c r="L35978" s="1715"/>
    </row>
    <row r="35979" spans="11:12" ht="15" customHeight="1">
      <c r="K35979" s="1715"/>
      <c r="L35979" s="1715"/>
    </row>
    <row r="35980" spans="11:12" ht="15" customHeight="1">
      <c r="K35980" s="1715"/>
      <c r="L35980" s="1715"/>
    </row>
    <row r="35981" spans="11:12" ht="15" customHeight="1">
      <c r="K35981" s="1715"/>
      <c r="L35981" s="1715"/>
    </row>
    <row r="35982" spans="11:12" ht="15" customHeight="1">
      <c r="K35982" s="1715"/>
      <c r="L35982" s="1715"/>
    </row>
    <row r="35983" spans="11:12" ht="15" customHeight="1">
      <c r="K35983" s="1715"/>
      <c r="L35983" s="1715"/>
    </row>
    <row r="35984" spans="11:12" ht="15" customHeight="1">
      <c r="K35984" s="1715"/>
      <c r="L35984" s="1715"/>
    </row>
    <row r="35985" spans="11:12" ht="15" customHeight="1">
      <c r="K35985" s="1715"/>
      <c r="L35985" s="1715"/>
    </row>
    <row r="35986" spans="11:12" ht="15" customHeight="1">
      <c r="K35986" s="1715"/>
      <c r="L35986" s="1715"/>
    </row>
    <row r="35987" spans="11:12" ht="15" customHeight="1">
      <c r="K35987" s="1715"/>
      <c r="L35987" s="1715"/>
    </row>
    <row r="35988" spans="11:12" ht="15" customHeight="1">
      <c r="K35988" s="1715"/>
      <c r="L35988" s="1715"/>
    </row>
    <row r="35989" spans="11:12" ht="15" customHeight="1">
      <c r="K35989" s="1715"/>
      <c r="L35989" s="1715"/>
    </row>
    <row r="35990" spans="11:12" ht="15" customHeight="1">
      <c r="K35990" s="1715"/>
      <c r="L35990" s="1715"/>
    </row>
    <row r="35991" spans="11:12" ht="15" customHeight="1">
      <c r="K35991" s="1715"/>
      <c r="L35991" s="1715"/>
    </row>
    <row r="35992" spans="11:12" ht="15" customHeight="1">
      <c r="K35992" s="1715"/>
      <c r="L35992" s="1715"/>
    </row>
    <row r="35993" spans="11:12" ht="15" customHeight="1">
      <c r="K35993" s="1715"/>
      <c r="L35993" s="1715"/>
    </row>
    <row r="35994" spans="11:12" ht="15" customHeight="1">
      <c r="K35994" s="1715"/>
      <c r="L35994" s="1715"/>
    </row>
    <row r="35995" spans="11:12" ht="15" customHeight="1">
      <c r="K35995" s="1715"/>
      <c r="L35995" s="1715"/>
    </row>
    <row r="35996" spans="11:12" ht="15" customHeight="1">
      <c r="K35996" s="1715"/>
      <c r="L35996" s="1715"/>
    </row>
    <row r="35997" spans="11:12" ht="15" customHeight="1">
      <c r="K35997" s="1715"/>
      <c r="L35997" s="1715"/>
    </row>
    <row r="35998" spans="11:12" ht="15" customHeight="1">
      <c r="K35998" s="1715"/>
      <c r="L35998" s="1715"/>
    </row>
    <row r="35999" spans="11:12" ht="15" customHeight="1">
      <c r="K35999" s="1715"/>
      <c r="L35999" s="1715"/>
    </row>
    <row r="36000" spans="11:12" ht="15" customHeight="1">
      <c r="K36000" s="1715"/>
      <c r="L36000" s="1715"/>
    </row>
    <row r="36001" spans="11:12" ht="15" customHeight="1">
      <c r="K36001" s="1715"/>
      <c r="L36001" s="1715"/>
    </row>
    <row r="36002" spans="11:12" ht="15" customHeight="1">
      <c r="K36002" s="1715"/>
      <c r="L36002" s="1715"/>
    </row>
    <row r="36003" spans="11:12" ht="15" customHeight="1">
      <c r="K36003" s="1715"/>
      <c r="L36003" s="1715"/>
    </row>
    <row r="36004" spans="11:12" ht="15" customHeight="1">
      <c r="K36004" s="1715"/>
      <c r="L36004" s="1715"/>
    </row>
    <row r="36005" spans="11:12" ht="15" customHeight="1">
      <c r="K36005" s="1715"/>
      <c r="L36005" s="1715"/>
    </row>
    <row r="36006" spans="11:12" ht="15" customHeight="1">
      <c r="K36006" s="1715"/>
      <c r="L36006" s="1715"/>
    </row>
    <row r="36007" spans="11:12" ht="15" customHeight="1">
      <c r="K36007" s="1715"/>
      <c r="L36007" s="1715"/>
    </row>
    <row r="36008" spans="11:12" ht="15" customHeight="1">
      <c r="K36008" s="1715"/>
      <c r="L36008" s="1715"/>
    </row>
    <row r="36009" spans="11:12" ht="15" customHeight="1">
      <c r="K36009" s="1715"/>
      <c r="L36009" s="1715"/>
    </row>
    <row r="36010" spans="11:12" ht="15" customHeight="1">
      <c r="K36010" s="1715"/>
      <c r="L36010" s="1715"/>
    </row>
    <row r="36011" spans="11:12" ht="15" customHeight="1">
      <c r="K36011" s="1715"/>
      <c r="L36011" s="1715"/>
    </row>
    <row r="36012" spans="11:12" ht="15" customHeight="1">
      <c r="K36012" s="1715"/>
      <c r="L36012" s="1715"/>
    </row>
    <row r="36013" spans="11:12" ht="15" customHeight="1">
      <c r="K36013" s="1715"/>
      <c r="L36013" s="1715"/>
    </row>
    <row r="36014" spans="11:12" ht="15" customHeight="1">
      <c r="K36014" s="1715"/>
      <c r="L36014" s="1715"/>
    </row>
    <row r="36015" spans="11:12" ht="15" customHeight="1">
      <c r="K36015" s="1715"/>
      <c r="L36015" s="1715"/>
    </row>
    <row r="36016" spans="11:12" ht="15" customHeight="1">
      <c r="K36016" s="1715"/>
      <c r="L36016" s="1715"/>
    </row>
    <row r="36017" spans="11:12" ht="15" customHeight="1">
      <c r="K36017" s="1715"/>
      <c r="L36017" s="1715"/>
    </row>
    <row r="36018" spans="11:12" ht="15" customHeight="1">
      <c r="K36018" s="1715"/>
      <c r="L36018" s="1715"/>
    </row>
    <row r="36019" spans="11:12" ht="15" customHeight="1">
      <c r="K36019" s="1715"/>
      <c r="L36019" s="1715"/>
    </row>
    <row r="36020" spans="11:12" ht="15" customHeight="1">
      <c r="K36020" s="1715"/>
      <c r="L36020" s="1715"/>
    </row>
    <row r="36021" spans="11:12" ht="15" customHeight="1">
      <c r="K36021" s="1715"/>
      <c r="L36021" s="1715"/>
    </row>
    <row r="36022" spans="11:12" ht="15" customHeight="1">
      <c r="K36022" s="1715"/>
      <c r="L36022" s="1715"/>
    </row>
    <row r="36023" spans="11:12" ht="15" customHeight="1">
      <c r="K36023" s="1715"/>
      <c r="L36023" s="1715"/>
    </row>
    <row r="36024" spans="11:12" ht="15" customHeight="1">
      <c r="K36024" s="1715"/>
      <c r="L36024" s="1715"/>
    </row>
    <row r="36025" spans="11:12" ht="15" customHeight="1">
      <c r="K36025" s="1715"/>
      <c r="L36025" s="1715"/>
    </row>
    <row r="36026" spans="11:12" ht="15" customHeight="1">
      <c r="K36026" s="1715"/>
      <c r="L36026" s="1715"/>
    </row>
    <row r="36027" spans="11:12" ht="15" customHeight="1">
      <c r="K36027" s="1715"/>
      <c r="L36027" s="1715"/>
    </row>
    <row r="36028" spans="11:12" ht="15" customHeight="1">
      <c r="K36028" s="1715"/>
      <c r="L36028" s="1715"/>
    </row>
    <row r="36029" spans="11:12" ht="15" customHeight="1">
      <c r="K36029" s="1715"/>
      <c r="L36029" s="1715"/>
    </row>
    <row r="36030" spans="11:12" ht="15" customHeight="1">
      <c r="K36030" s="1715"/>
      <c r="L36030" s="1715"/>
    </row>
    <row r="36031" spans="11:12" ht="15" customHeight="1">
      <c r="K36031" s="1715"/>
      <c r="L36031" s="1715"/>
    </row>
    <row r="36032" spans="11:12" ht="15" customHeight="1">
      <c r="K36032" s="1715"/>
      <c r="L36032" s="1715"/>
    </row>
    <row r="36033" spans="11:12" ht="15" customHeight="1">
      <c r="K36033" s="1715"/>
      <c r="L36033" s="1715"/>
    </row>
    <row r="36034" spans="11:12" ht="15" customHeight="1">
      <c r="K36034" s="1715"/>
      <c r="L36034" s="1715"/>
    </row>
    <row r="36035" spans="11:12" ht="15" customHeight="1">
      <c r="K36035" s="1715"/>
      <c r="L36035" s="1715"/>
    </row>
    <row r="36036" spans="11:12" ht="15" customHeight="1">
      <c r="K36036" s="1715"/>
      <c r="L36036" s="1715"/>
    </row>
    <row r="36037" spans="11:12" ht="15" customHeight="1">
      <c r="K36037" s="1715"/>
      <c r="L36037" s="1715"/>
    </row>
    <row r="36038" spans="11:12" ht="15" customHeight="1">
      <c r="K36038" s="1715"/>
      <c r="L36038" s="1715"/>
    </row>
    <row r="36039" spans="11:12" ht="15" customHeight="1">
      <c r="K36039" s="1715"/>
      <c r="L36039" s="1715"/>
    </row>
    <row r="36040" spans="11:12" ht="15" customHeight="1">
      <c r="K36040" s="1715"/>
      <c r="L36040" s="1715"/>
    </row>
    <row r="36041" spans="11:12" ht="15" customHeight="1">
      <c r="K36041" s="1715"/>
      <c r="L36041" s="1715"/>
    </row>
    <row r="36042" spans="11:12" ht="15" customHeight="1">
      <c r="K36042" s="1715"/>
      <c r="L36042" s="1715"/>
    </row>
    <row r="36043" spans="11:12" ht="15" customHeight="1">
      <c r="K36043" s="1715"/>
      <c r="L36043" s="1715"/>
    </row>
    <row r="36044" spans="11:12" ht="15" customHeight="1">
      <c r="K36044" s="1715"/>
      <c r="L36044" s="1715"/>
    </row>
    <row r="36045" spans="11:12" ht="15" customHeight="1">
      <c r="K36045" s="1715"/>
      <c r="L36045" s="1715"/>
    </row>
    <row r="36046" spans="11:12" ht="15" customHeight="1">
      <c r="K36046" s="1715"/>
      <c r="L36046" s="1715"/>
    </row>
    <row r="36047" spans="11:12" ht="15" customHeight="1">
      <c r="K36047" s="1715"/>
      <c r="L36047" s="1715"/>
    </row>
    <row r="36048" spans="11:12" ht="15" customHeight="1">
      <c r="K36048" s="1715"/>
      <c r="L36048" s="1715"/>
    </row>
    <row r="36049" spans="11:12" ht="15" customHeight="1">
      <c r="K36049" s="1715"/>
      <c r="L36049" s="1715"/>
    </row>
    <row r="36050" spans="11:12" ht="15" customHeight="1">
      <c r="K36050" s="1715"/>
      <c r="L36050" s="1715"/>
    </row>
    <row r="36051" spans="11:12" ht="15" customHeight="1">
      <c r="K36051" s="1715"/>
      <c r="L36051" s="1715"/>
    </row>
    <row r="36052" spans="11:12" ht="15" customHeight="1">
      <c r="K36052" s="1715"/>
      <c r="L36052" s="1715"/>
    </row>
    <row r="36053" spans="11:12" ht="15" customHeight="1">
      <c r="K36053" s="1715"/>
      <c r="L36053" s="1715"/>
    </row>
    <row r="36054" spans="11:12" ht="15" customHeight="1">
      <c r="K36054" s="1715"/>
      <c r="L36054" s="1715"/>
    </row>
    <row r="36055" spans="11:12" ht="15" customHeight="1">
      <c r="K36055" s="1715"/>
      <c r="L36055" s="1715"/>
    </row>
    <row r="36056" spans="11:12" ht="15" customHeight="1">
      <c r="K36056" s="1715"/>
      <c r="L36056" s="1715"/>
    </row>
    <row r="36057" spans="11:12" ht="15" customHeight="1">
      <c r="K36057" s="1715"/>
      <c r="L36057" s="1715"/>
    </row>
    <row r="36058" spans="11:12" ht="15" customHeight="1">
      <c r="K36058" s="1715"/>
      <c r="L36058" s="1715"/>
    </row>
    <row r="36059" spans="11:12" ht="15" customHeight="1">
      <c r="K36059" s="1715"/>
      <c r="L36059" s="1715"/>
    </row>
    <row r="36060" spans="11:12" ht="15" customHeight="1">
      <c r="K36060" s="1715"/>
      <c r="L36060" s="1715"/>
    </row>
    <row r="36061" spans="11:12" ht="15" customHeight="1">
      <c r="K36061" s="1715"/>
      <c r="L36061" s="1715"/>
    </row>
    <row r="36062" spans="11:12" ht="15" customHeight="1">
      <c r="K36062" s="1715"/>
      <c r="L36062" s="1715"/>
    </row>
    <row r="36063" spans="11:12" ht="15" customHeight="1">
      <c r="K36063" s="1715"/>
      <c r="L36063" s="1715"/>
    </row>
    <row r="36064" spans="11:12" ht="15" customHeight="1">
      <c r="K36064" s="1715"/>
      <c r="L36064" s="1715"/>
    </row>
    <row r="36065" spans="11:12" ht="15" customHeight="1">
      <c r="K36065" s="1715"/>
      <c r="L36065" s="1715"/>
    </row>
    <row r="36066" spans="11:12" ht="15" customHeight="1">
      <c r="K36066" s="1715"/>
      <c r="L36066" s="1715"/>
    </row>
    <row r="36067" spans="11:12" ht="15" customHeight="1">
      <c r="K36067" s="1715"/>
      <c r="L36067" s="1715"/>
    </row>
    <row r="36068" spans="11:12" ht="15" customHeight="1">
      <c r="K36068" s="1715"/>
      <c r="L36068" s="1715"/>
    </row>
    <row r="36069" spans="11:12" ht="15" customHeight="1">
      <c r="K36069" s="1715"/>
      <c r="L36069" s="1715"/>
    </row>
    <row r="36070" spans="11:12" ht="15" customHeight="1">
      <c r="K36070" s="1715"/>
      <c r="L36070" s="1715"/>
    </row>
    <row r="36071" spans="11:12" ht="15" customHeight="1">
      <c r="K36071" s="1715"/>
      <c r="L36071" s="1715"/>
    </row>
    <row r="36072" spans="11:12" ht="15" customHeight="1">
      <c r="K36072" s="1715"/>
      <c r="L36072" s="1715"/>
    </row>
    <row r="36073" spans="11:12" ht="15" customHeight="1">
      <c r="K36073" s="1715"/>
      <c r="L36073" s="1715"/>
    </row>
    <row r="36074" spans="11:12" ht="15" customHeight="1">
      <c r="K36074" s="1715"/>
      <c r="L36074" s="1715"/>
    </row>
    <row r="36075" spans="11:12" ht="15" customHeight="1">
      <c r="K36075" s="1715"/>
      <c r="L36075" s="1715"/>
    </row>
    <row r="36076" spans="11:12" ht="15" customHeight="1">
      <c r="K36076" s="1715"/>
      <c r="L36076" s="1715"/>
    </row>
    <row r="36077" spans="11:12" ht="15" customHeight="1">
      <c r="K36077" s="1715"/>
      <c r="L36077" s="1715"/>
    </row>
    <row r="36078" spans="11:12" ht="15" customHeight="1">
      <c r="K36078" s="1715"/>
      <c r="L36078" s="1715"/>
    </row>
    <row r="36079" spans="11:12" ht="15" customHeight="1">
      <c r="K36079" s="1715"/>
      <c r="L36079" s="1715"/>
    </row>
    <row r="36080" spans="11:12" ht="15" customHeight="1">
      <c r="K36080" s="1715"/>
      <c r="L36080" s="1715"/>
    </row>
    <row r="36081" spans="11:12" ht="15" customHeight="1">
      <c r="K36081" s="1715"/>
      <c r="L36081" s="1715"/>
    </row>
    <row r="36082" spans="11:12" ht="15" customHeight="1">
      <c r="K36082" s="1715"/>
      <c r="L36082" s="1715"/>
    </row>
    <row r="36083" spans="11:12" ht="15" customHeight="1">
      <c r="K36083" s="1715"/>
      <c r="L36083" s="1715"/>
    </row>
    <row r="36084" spans="11:12" ht="15" customHeight="1">
      <c r="K36084" s="1715"/>
      <c r="L36084" s="1715"/>
    </row>
    <row r="36085" spans="11:12" ht="15" customHeight="1">
      <c r="K36085" s="1715"/>
      <c r="L36085" s="1715"/>
    </row>
    <row r="36086" spans="11:12" ht="15" customHeight="1">
      <c r="K36086" s="1715"/>
      <c r="L36086" s="1715"/>
    </row>
    <row r="36087" spans="11:12" ht="15" customHeight="1">
      <c r="K36087" s="1715"/>
      <c r="L36087" s="1715"/>
    </row>
    <row r="36088" spans="11:12" ht="15" customHeight="1">
      <c r="K36088" s="1715"/>
      <c r="L36088" s="1715"/>
    </row>
    <row r="36089" spans="11:12" ht="15" customHeight="1">
      <c r="K36089" s="1715"/>
      <c r="L36089" s="1715"/>
    </row>
    <row r="36090" spans="11:12" ht="15" customHeight="1">
      <c r="K36090" s="1715"/>
      <c r="L36090" s="1715"/>
    </row>
    <row r="36091" spans="11:12" ht="15" customHeight="1">
      <c r="K36091" s="1715"/>
      <c r="L36091" s="1715"/>
    </row>
    <row r="36092" spans="11:12" ht="15" customHeight="1">
      <c r="K36092" s="1715"/>
      <c r="L36092" s="1715"/>
    </row>
    <row r="36093" spans="11:12" ht="15" customHeight="1">
      <c r="K36093" s="1715"/>
      <c r="L36093" s="1715"/>
    </row>
    <row r="36094" spans="11:12" ht="15" customHeight="1">
      <c r="K36094" s="1715"/>
      <c r="L36094" s="1715"/>
    </row>
    <row r="36095" spans="11:12" ht="15" customHeight="1">
      <c r="K36095" s="1715"/>
      <c r="L36095" s="1715"/>
    </row>
    <row r="36096" spans="11:12" ht="15" customHeight="1">
      <c r="K36096" s="1715"/>
      <c r="L36096" s="1715"/>
    </row>
    <row r="36097" spans="11:12" ht="15" customHeight="1">
      <c r="K36097" s="1715"/>
      <c r="L36097" s="1715"/>
    </row>
    <row r="36098" spans="11:12" ht="15" customHeight="1">
      <c r="K36098" s="1715"/>
      <c r="L36098" s="1715"/>
    </row>
    <row r="36099" spans="11:12" ht="15" customHeight="1">
      <c r="K36099" s="1715"/>
      <c r="L36099" s="1715"/>
    </row>
    <row r="36100" spans="11:12" ht="15" customHeight="1">
      <c r="K36100" s="1715"/>
      <c r="L36100" s="1715"/>
    </row>
    <row r="36101" spans="11:12" ht="15" customHeight="1">
      <c r="K36101" s="1715"/>
      <c r="L36101" s="1715"/>
    </row>
    <row r="36102" spans="11:12" ht="15" customHeight="1">
      <c r="K36102" s="1715"/>
      <c r="L36102" s="1715"/>
    </row>
    <row r="36103" spans="11:12" ht="15" customHeight="1">
      <c r="K36103" s="1715"/>
      <c r="L36103" s="1715"/>
    </row>
    <row r="36104" spans="11:12" ht="15" customHeight="1">
      <c r="K36104" s="1715"/>
      <c r="L36104" s="1715"/>
    </row>
    <row r="36105" spans="11:12" ht="15" customHeight="1">
      <c r="K36105" s="1715"/>
      <c r="L36105" s="1715"/>
    </row>
    <row r="36106" spans="11:12" ht="15" customHeight="1">
      <c r="K36106" s="1715"/>
      <c r="L36106" s="1715"/>
    </row>
    <row r="36107" spans="11:12" ht="15" customHeight="1">
      <c r="K36107" s="1715"/>
      <c r="L36107" s="1715"/>
    </row>
    <row r="36108" spans="11:12" ht="15" customHeight="1">
      <c r="K36108" s="1715"/>
      <c r="L36108" s="1715"/>
    </row>
    <row r="36109" spans="11:12" ht="15" customHeight="1">
      <c r="K36109" s="1715"/>
      <c r="L36109" s="1715"/>
    </row>
    <row r="36110" spans="11:12" ht="15" customHeight="1">
      <c r="K36110" s="1715"/>
      <c r="L36110" s="1715"/>
    </row>
    <row r="36111" spans="11:12" ht="15" customHeight="1">
      <c r="K36111" s="1715"/>
      <c r="L36111" s="1715"/>
    </row>
    <row r="36112" spans="11:12" ht="15" customHeight="1">
      <c r="K36112" s="1715"/>
      <c r="L36112" s="1715"/>
    </row>
    <row r="36113" spans="11:12" ht="15" customHeight="1">
      <c r="K36113" s="1715"/>
      <c r="L36113" s="1715"/>
    </row>
    <row r="36114" spans="11:12" ht="15" customHeight="1">
      <c r="K36114" s="1715"/>
      <c r="L36114" s="1715"/>
    </row>
    <row r="36115" spans="11:12" ht="15" customHeight="1">
      <c r="K36115" s="1715"/>
      <c r="L36115" s="1715"/>
    </row>
    <row r="36116" spans="11:12" ht="15" customHeight="1">
      <c r="K36116" s="1715"/>
      <c r="L36116" s="1715"/>
    </row>
    <row r="36117" spans="11:12" ht="15" customHeight="1">
      <c r="K36117" s="1715"/>
      <c r="L36117" s="1715"/>
    </row>
    <row r="36118" spans="11:12" ht="15" customHeight="1">
      <c r="K36118" s="1715"/>
      <c r="L36118" s="1715"/>
    </row>
    <row r="36119" spans="11:12" ht="15" customHeight="1">
      <c r="K36119" s="1715"/>
      <c r="L36119" s="1715"/>
    </row>
    <row r="36120" spans="11:12" ht="15" customHeight="1">
      <c r="K36120" s="1715"/>
      <c r="L36120" s="1715"/>
    </row>
    <row r="36121" spans="11:12" ht="15" customHeight="1">
      <c r="K36121" s="1715"/>
      <c r="L36121" s="1715"/>
    </row>
    <row r="36122" spans="11:12" ht="15" customHeight="1">
      <c r="K36122" s="1715"/>
      <c r="L36122" s="1715"/>
    </row>
    <row r="36123" spans="11:12" ht="15" customHeight="1">
      <c r="K36123" s="1715"/>
      <c r="L36123" s="1715"/>
    </row>
    <row r="36124" spans="11:12" ht="15" customHeight="1">
      <c r="K36124" s="1715"/>
      <c r="L36124" s="1715"/>
    </row>
    <row r="36125" spans="11:12" ht="15" customHeight="1">
      <c r="K36125" s="1715"/>
      <c r="L36125" s="1715"/>
    </row>
    <row r="36126" spans="11:12" ht="15" customHeight="1">
      <c r="K36126" s="1715"/>
      <c r="L36126" s="1715"/>
    </row>
    <row r="36127" spans="11:12" ht="15" customHeight="1">
      <c r="K36127" s="1715"/>
      <c r="L36127" s="1715"/>
    </row>
    <row r="36128" spans="11:12" ht="15" customHeight="1">
      <c r="K36128" s="1715"/>
      <c r="L36128" s="1715"/>
    </row>
    <row r="36129" spans="11:12" ht="15" customHeight="1">
      <c r="K36129" s="1715"/>
      <c r="L36129" s="1715"/>
    </row>
    <row r="36130" spans="11:12" ht="15" customHeight="1">
      <c r="K36130" s="1715"/>
      <c r="L36130" s="1715"/>
    </row>
    <row r="36131" spans="11:12" ht="15" customHeight="1">
      <c r="K36131" s="1715"/>
      <c r="L36131" s="1715"/>
    </row>
    <row r="36132" spans="11:12" ht="15" customHeight="1">
      <c r="K36132" s="1715"/>
      <c r="L36132" s="1715"/>
    </row>
    <row r="36133" spans="11:12" ht="15" customHeight="1">
      <c r="K36133" s="1715"/>
      <c r="L36133" s="1715"/>
    </row>
    <row r="36134" spans="11:12" ht="15" customHeight="1">
      <c r="K36134" s="1715"/>
      <c r="L36134" s="1715"/>
    </row>
    <row r="36135" spans="11:12" ht="15" customHeight="1">
      <c r="K36135" s="1715"/>
      <c r="L36135" s="1715"/>
    </row>
    <row r="36136" spans="11:12" ht="15" customHeight="1">
      <c r="K36136" s="1715"/>
      <c r="L36136" s="1715"/>
    </row>
    <row r="36137" spans="11:12" ht="15" customHeight="1">
      <c r="K36137" s="1715"/>
      <c r="L36137" s="1715"/>
    </row>
    <row r="36138" spans="11:12" ht="15" customHeight="1">
      <c r="K36138" s="1715"/>
      <c r="L36138" s="1715"/>
    </row>
    <row r="36139" spans="11:12" ht="15" customHeight="1">
      <c r="K36139" s="1715"/>
      <c r="L36139" s="1715"/>
    </row>
    <row r="36140" spans="11:12" ht="15" customHeight="1">
      <c r="K36140" s="1715"/>
      <c r="L36140" s="1715"/>
    </row>
    <row r="36141" spans="11:12" ht="15" customHeight="1">
      <c r="K36141" s="1715"/>
      <c r="L36141" s="1715"/>
    </row>
    <row r="36142" spans="11:12" ht="15" customHeight="1">
      <c r="K36142" s="1715"/>
      <c r="L36142" s="1715"/>
    </row>
    <row r="36143" spans="11:12" ht="15" customHeight="1">
      <c r="K36143" s="1715"/>
      <c r="L36143" s="1715"/>
    </row>
    <row r="36144" spans="11:12" ht="15" customHeight="1">
      <c r="K36144" s="1715"/>
      <c r="L36144" s="1715"/>
    </row>
    <row r="36145" spans="11:12" ht="15" customHeight="1">
      <c r="K36145" s="1715"/>
      <c r="L36145" s="1715"/>
    </row>
    <row r="36146" spans="11:12" ht="15" customHeight="1">
      <c r="K36146" s="1715"/>
      <c r="L36146" s="1715"/>
    </row>
    <row r="36147" spans="11:12" ht="15" customHeight="1">
      <c r="K36147" s="1715"/>
      <c r="L36147" s="1715"/>
    </row>
    <row r="36148" spans="11:12" ht="15" customHeight="1">
      <c r="K36148" s="1715"/>
      <c r="L36148" s="1715"/>
    </row>
    <row r="36149" spans="11:12" ht="15" customHeight="1">
      <c r="K36149" s="1715"/>
      <c r="L36149" s="1715"/>
    </row>
    <row r="36150" spans="11:12" ht="15" customHeight="1">
      <c r="K36150" s="1715"/>
      <c r="L36150" s="1715"/>
    </row>
    <row r="36151" spans="11:12" ht="15" customHeight="1">
      <c r="K36151" s="1715"/>
      <c r="L36151" s="1715"/>
    </row>
    <row r="36152" spans="11:12" ht="15" customHeight="1">
      <c r="K36152" s="1715"/>
      <c r="L36152" s="1715"/>
    </row>
    <row r="36153" spans="11:12" ht="15" customHeight="1">
      <c r="K36153" s="1715"/>
      <c r="L36153" s="1715"/>
    </row>
    <row r="36154" spans="11:12" ht="15" customHeight="1">
      <c r="K36154" s="1715"/>
      <c r="L36154" s="1715"/>
    </row>
    <row r="36155" spans="11:12" ht="15" customHeight="1">
      <c r="K36155" s="1715"/>
      <c r="L36155" s="1715"/>
    </row>
    <row r="36156" spans="11:12" ht="15" customHeight="1">
      <c r="K36156" s="1715"/>
      <c r="L36156" s="1715"/>
    </row>
    <row r="36157" spans="11:12" ht="15" customHeight="1">
      <c r="K36157" s="1715"/>
      <c r="L36157" s="1715"/>
    </row>
    <row r="36158" spans="11:12" ht="15" customHeight="1">
      <c r="K36158" s="1715"/>
      <c r="L36158" s="1715"/>
    </row>
    <row r="36159" spans="11:12" ht="15" customHeight="1">
      <c r="K36159" s="1715"/>
      <c r="L36159" s="1715"/>
    </row>
    <row r="36160" spans="11:12" ht="15" customHeight="1">
      <c r="K36160" s="1715"/>
      <c r="L36160" s="1715"/>
    </row>
    <row r="36161" spans="11:12" ht="15" customHeight="1">
      <c r="K36161" s="1715"/>
      <c r="L36161" s="1715"/>
    </row>
    <row r="36162" spans="11:12" ht="15" customHeight="1">
      <c r="K36162" s="1715"/>
      <c r="L36162" s="1715"/>
    </row>
    <row r="36163" spans="11:12" ht="15" customHeight="1">
      <c r="K36163" s="1715"/>
      <c r="L36163" s="1715"/>
    </row>
    <row r="36164" spans="11:12" ht="15" customHeight="1">
      <c r="K36164" s="1715"/>
      <c r="L36164" s="1715"/>
    </row>
    <row r="36165" spans="11:12" ht="15" customHeight="1">
      <c r="K36165" s="1715"/>
      <c r="L36165" s="1715"/>
    </row>
    <row r="36166" spans="11:12" ht="15" customHeight="1">
      <c r="K36166" s="1715"/>
      <c r="L36166" s="1715"/>
    </row>
    <row r="36167" spans="11:12" ht="15" customHeight="1">
      <c r="K36167" s="1715"/>
      <c r="L36167" s="1715"/>
    </row>
    <row r="36168" spans="11:12" ht="15" customHeight="1">
      <c r="K36168" s="1715"/>
      <c r="L36168" s="1715"/>
    </row>
    <row r="36169" spans="11:12" ht="15" customHeight="1">
      <c r="K36169" s="1715"/>
      <c r="L36169" s="1715"/>
    </row>
    <row r="36170" spans="11:12" ht="15" customHeight="1">
      <c r="K36170" s="1715"/>
      <c r="L36170" s="1715"/>
    </row>
    <row r="36171" spans="11:12" ht="15" customHeight="1">
      <c r="K36171" s="1715"/>
      <c r="L36171" s="1715"/>
    </row>
    <row r="36172" spans="11:12" ht="15" customHeight="1">
      <c r="K36172" s="1715"/>
      <c r="L36172" s="1715"/>
    </row>
    <row r="36173" spans="11:12" ht="15" customHeight="1">
      <c r="K36173" s="1715"/>
      <c r="L36173" s="1715"/>
    </row>
    <row r="36174" spans="11:12" ht="15" customHeight="1">
      <c r="K36174" s="1715"/>
      <c r="L36174" s="1715"/>
    </row>
    <row r="36175" spans="11:12" ht="15" customHeight="1">
      <c r="K36175" s="1715"/>
      <c r="L36175" s="1715"/>
    </row>
    <row r="36176" spans="11:12" ht="15" customHeight="1">
      <c r="K36176" s="1715"/>
      <c r="L36176" s="1715"/>
    </row>
    <row r="36177" spans="11:12" ht="15" customHeight="1">
      <c r="K36177" s="1715"/>
      <c r="L36177" s="1715"/>
    </row>
    <row r="36178" spans="11:12" ht="15" customHeight="1">
      <c r="K36178" s="1715"/>
      <c r="L36178" s="1715"/>
    </row>
    <row r="36179" spans="11:12" ht="15" customHeight="1">
      <c r="K36179" s="1715"/>
      <c r="L36179" s="1715"/>
    </row>
    <row r="36180" spans="11:12" ht="15" customHeight="1">
      <c r="K36180" s="1715"/>
      <c r="L36180" s="1715"/>
    </row>
    <row r="36181" spans="11:12" ht="15" customHeight="1">
      <c r="K36181" s="1715"/>
      <c r="L36181" s="1715"/>
    </row>
    <row r="36182" spans="11:12" ht="15" customHeight="1">
      <c r="K36182" s="1715"/>
      <c r="L36182" s="1715"/>
    </row>
    <row r="36183" spans="11:12" ht="15" customHeight="1">
      <c r="K36183" s="1715"/>
      <c r="L36183" s="1715"/>
    </row>
    <row r="36184" spans="11:12" ht="15" customHeight="1">
      <c r="K36184" s="1715"/>
      <c r="L36184" s="1715"/>
    </row>
    <row r="36185" spans="11:12" ht="15" customHeight="1">
      <c r="K36185" s="1715"/>
      <c r="L36185" s="1715"/>
    </row>
    <row r="36186" spans="11:12" ht="15" customHeight="1">
      <c r="K36186" s="1715"/>
      <c r="L36186" s="1715"/>
    </row>
    <row r="36187" spans="11:12" ht="15" customHeight="1">
      <c r="K36187" s="1715"/>
      <c r="L36187" s="1715"/>
    </row>
    <row r="36188" spans="11:12" ht="15" customHeight="1">
      <c r="K36188" s="1715"/>
      <c r="L36188" s="1715"/>
    </row>
    <row r="36189" spans="11:12" ht="15" customHeight="1">
      <c r="K36189" s="1715"/>
      <c r="L36189" s="1715"/>
    </row>
    <row r="36190" spans="11:12" ht="15" customHeight="1">
      <c r="K36190" s="1715"/>
      <c r="L36190" s="1715"/>
    </row>
    <row r="36191" spans="11:12" ht="15" customHeight="1">
      <c r="K36191" s="1715"/>
      <c r="L36191" s="1715"/>
    </row>
    <row r="36192" spans="11:12" ht="15" customHeight="1">
      <c r="K36192" s="1715"/>
      <c r="L36192" s="1715"/>
    </row>
    <row r="36193" spans="11:12" ht="15" customHeight="1">
      <c r="K36193" s="1715"/>
      <c r="L36193" s="1715"/>
    </row>
    <row r="36194" spans="11:12" ht="15" customHeight="1">
      <c r="K36194" s="1715"/>
      <c r="L36194" s="1715"/>
    </row>
    <row r="36195" spans="11:12" ht="15" customHeight="1">
      <c r="K36195" s="1715"/>
      <c r="L36195" s="1715"/>
    </row>
    <row r="36196" spans="11:12" ht="15" customHeight="1">
      <c r="K36196" s="1715"/>
      <c r="L36196" s="1715"/>
    </row>
    <row r="36197" spans="11:12" ht="15" customHeight="1">
      <c r="K36197" s="1715"/>
      <c r="L36197" s="1715"/>
    </row>
    <row r="36198" spans="11:12" ht="15" customHeight="1">
      <c r="K36198" s="1715"/>
      <c r="L36198" s="1715"/>
    </row>
    <row r="36199" spans="11:12" ht="15" customHeight="1">
      <c r="K36199" s="1715"/>
      <c r="L36199" s="1715"/>
    </row>
    <row r="36200" spans="11:12" ht="15" customHeight="1">
      <c r="K36200" s="1715"/>
      <c r="L36200" s="1715"/>
    </row>
    <row r="36201" spans="11:12" ht="15" customHeight="1">
      <c r="K36201" s="1715"/>
      <c r="L36201" s="1715"/>
    </row>
    <row r="36202" spans="11:12" ht="15" customHeight="1">
      <c r="K36202" s="1715"/>
      <c r="L36202" s="1715"/>
    </row>
    <row r="36203" spans="11:12" ht="15" customHeight="1">
      <c r="K36203" s="1715"/>
      <c r="L36203" s="1715"/>
    </row>
    <row r="36204" spans="11:12" ht="15" customHeight="1">
      <c r="K36204" s="1715"/>
      <c r="L36204" s="1715"/>
    </row>
    <row r="36205" spans="11:12" ht="15" customHeight="1">
      <c r="K36205" s="1715"/>
      <c r="L36205" s="1715"/>
    </row>
    <row r="36206" spans="11:12" ht="15" customHeight="1">
      <c r="K36206" s="1715"/>
      <c r="L36206" s="1715"/>
    </row>
    <row r="36207" spans="11:12" ht="15" customHeight="1">
      <c r="K36207" s="1715"/>
      <c r="L36207" s="1715"/>
    </row>
    <row r="36208" spans="11:12" ht="15" customHeight="1">
      <c r="K36208" s="1715"/>
      <c r="L36208" s="1715"/>
    </row>
    <row r="36209" spans="11:12" ht="15" customHeight="1">
      <c r="K36209" s="1715"/>
      <c r="L36209" s="1715"/>
    </row>
    <row r="36210" spans="11:12" ht="15" customHeight="1">
      <c r="K36210" s="1715"/>
      <c r="L36210" s="1715"/>
    </row>
    <row r="36211" spans="11:12" ht="15" customHeight="1">
      <c r="K36211" s="1715"/>
      <c r="L36211" s="1715"/>
    </row>
    <row r="36212" spans="11:12" ht="15" customHeight="1">
      <c r="K36212" s="1715"/>
      <c r="L36212" s="1715"/>
    </row>
    <row r="36213" spans="11:12" ht="15" customHeight="1">
      <c r="K36213" s="1715"/>
      <c r="L36213" s="1715"/>
    </row>
    <row r="36214" spans="11:12" ht="15" customHeight="1">
      <c r="K36214" s="1715"/>
      <c r="L36214" s="1715"/>
    </row>
    <row r="36215" spans="11:12" ht="15" customHeight="1">
      <c r="K36215" s="1715"/>
      <c r="L36215" s="1715"/>
    </row>
    <row r="36216" spans="11:12" ht="15" customHeight="1">
      <c r="K36216" s="1715"/>
      <c r="L36216" s="1715"/>
    </row>
    <row r="36217" spans="11:12" ht="15" customHeight="1">
      <c r="K36217" s="1715"/>
      <c r="L36217" s="1715"/>
    </row>
    <row r="36218" spans="11:12" ht="15" customHeight="1">
      <c r="K36218" s="1715"/>
      <c r="L36218" s="1715"/>
    </row>
    <row r="36219" spans="11:12" ht="15" customHeight="1">
      <c r="K36219" s="1715"/>
      <c r="L36219" s="1715"/>
    </row>
    <row r="36220" spans="11:12" ht="15" customHeight="1">
      <c r="K36220" s="1715"/>
      <c r="L36220" s="1715"/>
    </row>
    <row r="36221" spans="11:12" ht="15" customHeight="1">
      <c r="K36221" s="1715"/>
      <c r="L36221" s="1715"/>
    </row>
    <row r="36222" spans="11:12" ht="15" customHeight="1">
      <c r="K36222" s="1715"/>
      <c r="L36222" s="1715"/>
    </row>
    <row r="36223" spans="11:12" ht="15" customHeight="1">
      <c r="K36223" s="1715"/>
      <c r="L36223" s="1715"/>
    </row>
    <row r="36224" spans="11:12" ht="15" customHeight="1">
      <c r="K36224" s="1715"/>
      <c r="L36224" s="1715"/>
    </row>
    <row r="36225" spans="11:12" ht="15" customHeight="1">
      <c r="K36225" s="1715"/>
      <c r="L36225" s="1715"/>
    </row>
    <row r="36226" spans="11:12" ht="15" customHeight="1">
      <c r="K36226" s="1715"/>
      <c r="L36226" s="1715"/>
    </row>
    <row r="36227" spans="11:12" ht="15" customHeight="1">
      <c r="K36227" s="1715"/>
      <c r="L36227" s="1715"/>
    </row>
    <row r="36228" spans="11:12" ht="15" customHeight="1">
      <c r="K36228" s="1715"/>
      <c r="L36228" s="1715"/>
    </row>
    <row r="36229" spans="11:12" ht="15" customHeight="1">
      <c r="K36229" s="1715"/>
      <c r="L36229" s="1715"/>
    </row>
    <row r="36230" spans="11:12" ht="15" customHeight="1">
      <c r="K36230" s="1715"/>
      <c r="L36230" s="1715"/>
    </row>
    <row r="36231" spans="11:12" ht="15" customHeight="1">
      <c r="K36231" s="1715"/>
      <c r="L36231" s="1715"/>
    </row>
    <row r="36232" spans="11:12" ht="15" customHeight="1">
      <c r="K36232" s="1715"/>
      <c r="L36232" s="1715"/>
    </row>
    <row r="36233" spans="11:12" ht="15" customHeight="1">
      <c r="K36233" s="1715"/>
      <c r="L36233" s="1715"/>
    </row>
    <row r="36234" spans="11:12" ht="15" customHeight="1">
      <c r="K36234" s="1715"/>
      <c r="L36234" s="1715"/>
    </row>
    <row r="36235" spans="11:12" ht="15" customHeight="1">
      <c r="K36235" s="1715"/>
      <c r="L36235" s="1715"/>
    </row>
    <row r="36236" spans="11:12" ht="15" customHeight="1">
      <c r="K36236" s="1715"/>
      <c r="L36236" s="1715"/>
    </row>
    <row r="36237" spans="11:12" ht="15" customHeight="1">
      <c r="K36237" s="1715"/>
      <c r="L36237" s="1715"/>
    </row>
    <row r="36238" spans="11:12" ht="15" customHeight="1">
      <c r="K36238" s="1715"/>
      <c r="L36238" s="1715"/>
    </row>
    <row r="36239" spans="11:12" ht="15" customHeight="1">
      <c r="K36239" s="1715"/>
      <c r="L36239" s="1715"/>
    </row>
    <row r="36240" spans="11:12" ht="15" customHeight="1">
      <c r="K36240" s="1715"/>
      <c r="L36240" s="1715"/>
    </row>
    <row r="36241" spans="11:12" ht="15" customHeight="1">
      <c r="K36241" s="1715"/>
      <c r="L36241" s="1715"/>
    </row>
    <row r="36242" spans="11:12" ht="15" customHeight="1">
      <c r="K36242" s="1715"/>
      <c r="L36242" s="1715"/>
    </row>
    <row r="36243" spans="11:12" ht="15" customHeight="1">
      <c r="K36243" s="1715"/>
      <c r="L36243" s="1715"/>
    </row>
    <row r="36244" spans="11:12" ht="15" customHeight="1">
      <c r="K36244" s="1715"/>
      <c r="L36244" s="1715"/>
    </row>
    <row r="36245" spans="11:12" ht="15" customHeight="1">
      <c r="K36245" s="1715"/>
      <c r="L36245" s="1715"/>
    </row>
    <row r="36246" spans="11:12" ht="15" customHeight="1">
      <c r="K36246" s="1715"/>
      <c r="L36246" s="1715"/>
    </row>
    <row r="36247" spans="11:12" ht="15" customHeight="1">
      <c r="K36247" s="1715"/>
      <c r="L36247" s="1715"/>
    </row>
    <row r="36248" spans="11:12" ht="15" customHeight="1">
      <c r="K36248" s="1715"/>
      <c r="L36248" s="1715"/>
    </row>
    <row r="36249" spans="11:12" ht="15" customHeight="1">
      <c r="K36249" s="1715"/>
      <c r="L36249" s="1715"/>
    </row>
    <row r="36250" spans="11:12" ht="15" customHeight="1">
      <c r="K36250" s="1715"/>
      <c r="L36250" s="1715"/>
    </row>
    <row r="36251" spans="11:12" ht="15" customHeight="1">
      <c r="K36251" s="1715"/>
      <c r="L36251" s="1715"/>
    </row>
    <row r="36252" spans="11:12" ht="15" customHeight="1">
      <c r="K36252" s="1715"/>
      <c r="L36252" s="1715"/>
    </row>
    <row r="36253" spans="11:12" ht="15" customHeight="1">
      <c r="K36253" s="1715"/>
      <c r="L36253" s="1715"/>
    </row>
    <row r="36254" spans="11:12" ht="15" customHeight="1">
      <c r="K36254" s="1715"/>
      <c r="L36254" s="1715"/>
    </row>
    <row r="36255" spans="11:12" ht="15" customHeight="1">
      <c r="K36255" s="1715"/>
      <c r="L36255" s="1715"/>
    </row>
    <row r="36256" spans="11:12" ht="15" customHeight="1">
      <c r="K36256" s="1715"/>
      <c r="L36256" s="1715"/>
    </row>
    <row r="36257" spans="11:12" ht="15" customHeight="1">
      <c r="K36257" s="1715"/>
      <c r="L36257" s="1715"/>
    </row>
    <row r="36258" spans="11:12" ht="15" customHeight="1">
      <c r="K36258" s="1715"/>
      <c r="L36258" s="1715"/>
    </row>
    <row r="36259" spans="11:12" ht="15" customHeight="1">
      <c r="K36259" s="1715"/>
      <c r="L36259" s="1715"/>
    </row>
    <row r="36260" spans="11:12" ht="15" customHeight="1">
      <c r="K36260" s="1715"/>
      <c r="L36260" s="1715"/>
    </row>
    <row r="36261" spans="11:12" ht="15" customHeight="1">
      <c r="K36261" s="1715"/>
      <c r="L36261" s="1715"/>
    </row>
    <row r="36262" spans="11:12" ht="15" customHeight="1">
      <c r="K36262" s="1715"/>
      <c r="L36262" s="1715"/>
    </row>
    <row r="36263" spans="11:12" ht="15" customHeight="1">
      <c r="K36263" s="1715"/>
      <c r="L36263" s="1715"/>
    </row>
    <row r="36264" spans="11:12" ht="15" customHeight="1">
      <c r="K36264" s="1715"/>
      <c r="L36264" s="1715"/>
    </row>
    <row r="36265" spans="11:12" ht="15" customHeight="1">
      <c r="K36265" s="1715"/>
      <c r="L36265" s="1715"/>
    </row>
    <row r="36266" spans="11:12" ht="15" customHeight="1">
      <c r="K36266" s="1715"/>
      <c r="L36266" s="1715"/>
    </row>
    <row r="36267" spans="11:12" ht="15" customHeight="1">
      <c r="K36267" s="1715"/>
      <c r="L36267" s="1715"/>
    </row>
    <row r="36268" spans="11:12" ht="15" customHeight="1">
      <c r="K36268" s="1715"/>
      <c r="L36268" s="1715"/>
    </row>
    <row r="36269" spans="11:12" ht="15" customHeight="1">
      <c r="K36269" s="1715"/>
      <c r="L36269" s="1715"/>
    </row>
    <row r="36270" spans="11:12" ht="15" customHeight="1">
      <c r="K36270" s="1715"/>
      <c r="L36270" s="1715"/>
    </row>
    <row r="36271" spans="11:12" ht="15" customHeight="1">
      <c r="K36271" s="1715"/>
      <c r="L36271" s="1715"/>
    </row>
    <row r="36272" spans="11:12" ht="15" customHeight="1">
      <c r="K36272" s="1715"/>
      <c r="L36272" s="1715"/>
    </row>
    <row r="36273" spans="11:12" ht="15" customHeight="1">
      <c r="K36273" s="1715"/>
      <c r="L36273" s="1715"/>
    </row>
    <row r="36274" spans="11:12" ht="15" customHeight="1">
      <c r="K36274" s="1715"/>
      <c r="L36274" s="1715"/>
    </row>
    <row r="36275" spans="11:12" ht="15" customHeight="1">
      <c r="K36275" s="1715"/>
      <c r="L36275" s="1715"/>
    </row>
    <row r="36276" spans="11:12" ht="15" customHeight="1">
      <c r="K36276" s="1715"/>
      <c r="L36276" s="1715"/>
    </row>
    <row r="36277" spans="11:12" ht="15" customHeight="1">
      <c r="K36277" s="1715"/>
      <c r="L36277" s="1715"/>
    </row>
    <row r="36278" spans="11:12" ht="15" customHeight="1">
      <c r="K36278" s="1715"/>
      <c r="L36278" s="1715"/>
    </row>
    <row r="36279" spans="11:12" ht="15" customHeight="1">
      <c r="K36279" s="1715"/>
      <c r="L36279" s="1715"/>
    </row>
    <row r="36280" spans="11:12" ht="15" customHeight="1">
      <c r="K36280" s="1715"/>
      <c r="L36280" s="1715"/>
    </row>
    <row r="36281" spans="11:12" ht="15" customHeight="1">
      <c r="K36281" s="1715"/>
      <c r="L36281" s="1715"/>
    </row>
    <row r="36282" spans="11:12" ht="15" customHeight="1">
      <c r="K36282" s="1715"/>
      <c r="L36282" s="1715"/>
    </row>
    <row r="36283" spans="11:12" ht="15" customHeight="1">
      <c r="K36283" s="1715"/>
      <c r="L36283" s="1715"/>
    </row>
    <row r="36284" spans="11:12" ht="15" customHeight="1">
      <c r="K36284" s="1715"/>
      <c r="L36284" s="1715"/>
    </row>
    <row r="36285" spans="11:12" ht="15" customHeight="1">
      <c r="K36285" s="1715"/>
      <c r="L36285" s="1715"/>
    </row>
    <row r="36286" spans="11:12" ht="15" customHeight="1">
      <c r="K36286" s="1715"/>
      <c r="L36286" s="1715"/>
    </row>
    <row r="36287" spans="11:12" ht="15" customHeight="1">
      <c r="K36287" s="1715"/>
      <c r="L36287" s="1715"/>
    </row>
    <row r="36288" spans="11:12" ht="15" customHeight="1">
      <c r="K36288" s="1715"/>
      <c r="L36288" s="1715"/>
    </row>
    <row r="36289" spans="11:12" ht="15" customHeight="1">
      <c r="K36289" s="1715"/>
      <c r="L36289" s="1715"/>
    </row>
    <row r="36290" spans="11:12" ht="15" customHeight="1">
      <c r="K36290" s="1715"/>
      <c r="L36290" s="1715"/>
    </row>
    <row r="36291" spans="11:12" ht="15" customHeight="1">
      <c r="K36291" s="1715"/>
      <c r="L36291" s="1715"/>
    </row>
    <row r="36292" spans="11:12" ht="15" customHeight="1">
      <c r="K36292" s="1715"/>
      <c r="L36292" s="1715"/>
    </row>
    <row r="36293" spans="11:12" ht="15" customHeight="1">
      <c r="K36293" s="1715"/>
      <c r="L36293" s="1715"/>
    </row>
    <row r="36294" spans="11:12" ht="15" customHeight="1">
      <c r="K36294" s="1715"/>
      <c r="L36294" s="1715"/>
    </row>
    <row r="36295" spans="11:12" ht="15" customHeight="1">
      <c r="K36295" s="1715"/>
      <c r="L36295" s="1715"/>
    </row>
    <row r="36296" spans="11:12" ht="15" customHeight="1">
      <c r="K36296" s="1715"/>
      <c r="L36296" s="1715"/>
    </row>
    <row r="36297" spans="11:12" ht="15" customHeight="1">
      <c r="K36297" s="1715"/>
      <c r="L36297" s="1715"/>
    </row>
    <row r="36298" spans="11:12" ht="15" customHeight="1">
      <c r="K36298" s="1715"/>
      <c r="L36298" s="1715"/>
    </row>
    <row r="36299" spans="11:12" ht="15" customHeight="1">
      <c r="K36299" s="1715"/>
      <c r="L36299" s="1715"/>
    </row>
    <row r="36300" spans="11:12" ht="15" customHeight="1">
      <c r="K36300" s="1715"/>
      <c r="L36300" s="1715"/>
    </row>
    <row r="36301" spans="11:12" ht="15" customHeight="1">
      <c r="K36301" s="1715"/>
      <c r="L36301" s="1715"/>
    </row>
    <row r="36302" spans="11:12" ht="15" customHeight="1">
      <c r="K36302" s="1715"/>
      <c r="L36302" s="1715"/>
    </row>
    <row r="36303" spans="11:12" ht="15" customHeight="1">
      <c r="K36303" s="1715"/>
      <c r="L36303" s="1715"/>
    </row>
    <row r="36304" spans="11:12" ht="15" customHeight="1">
      <c r="K36304" s="1715"/>
      <c r="L36304" s="1715"/>
    </row>
    <row r="36305" spans="11:12" ht="15" customHeight="1">
      <c r="K36305" s="1715"/>
      <c r="L36305" s="1715"/>
    </row>
    <row r="36306" spans="11:12" ht="15" customHeight="1">
      <c r="K36306" s="1715"/>
      <c r="L36306" s="1715"/>
    </row>
    <row r="36307" spans="11:12" ht="15" customHeight="1">
      <c r="K36307" s="1715"/>
      <c r="L36307" s="1715"/>
    </row>
    <row r="36308" spans="11:12" ht="15" customHeight="1">
      <c r="K36308" s="1715"/>
      <c r="L36308" s="1715"/>
    </row>
    <row r="36309" spans="11:12" ht="15" customHeight="1">
      <c r="K36309" s="1715"/>
      <c r="L36309" s="1715"/>
    </row>
    <row r="36310" spans="11:12" ht="15" customHeight="1">
      <c r="K36310" s="1715"/>
      <c r="L36310" s="1715"/>
    </row>
    <row r="36311" spans="11:12" ht="15" customHeight="1">
      <c r="K36311" s="1715"/>
      <c r="L36311" s="1715"/>
    </row>
    <row r="36312" spans="11:12" ht="15" customHeight="1">
      <c r="K36312" s="1715"/>
      <c r="L36312" s="1715"/>
    </row>
    <row r="36313" spans="11:12" ht="15" customHeight="1">
      <c r="K36313" s="1715"/>
      <c r="L36313" s="1715"/>
    </row>
    <row r="36314" spans="11:12" ht="15" customHeight="1">
      <c r="K36314" s="1715"/>
      <c r="L36314" s="1715"/>
    </row>
    <row r="36315" spans="11:12" ht="15" customHeight="1">
      <c r="K36315" s="1715"/>
      <c r="L36315" s="1715"/>
    </row>
    <row r="36316" spans="11:12" ht="15" customHeight="1">
      <c r="K36316" s="1715"/>
      <c r="L36316" s="1715"/>
    </row>
    <row r="36317" spans="11:12" ht="15" customHeight="1">
      <c r="K36317" s="1715"/>
      <c r="L36317" s="1715"/>
    </row>
    <row r="36318" spans="11:12" ht="15" customHeight="1">
      <c r="K36318" s="1715"/>
      <c r="L36318" s="1715"/>
    </row>
    <row r="36319" spans="11:12" ht="15" customHeight="1">
      <c r="K36319" s="1715"/>
      <c r="L36319" s="1715"/>
    </row>
    <row r="36320" spans="11:12" ht="15" customHeight="1">
      <c r="K36320" s="1715"/>
      <c r="L36320" s="1715"/>
    </row>
    <row r="36321" spans="11:12" ht="15" customHeight="1">
      <c r="K36321" s="1715"/>
      <c r="L36321" s="1715"/>
    </row>
    <row r="36322" spans="11:12" ht="15" customHeight="1">
      <c r="K36322" s="1715"/>
      <c r="L36322" s="1715"/>
    </row>
    <row r="36323" spans="11:12" ht="15" customHeight="1">
      <c r="K36323" s="1715"/>
      <c r="L36323" s="1715"/>
    </row>
    <row r="36324" spans="11:12" ht="15" customHeight="1">
      <c r="K36324" s="1715"/>
      <c r="L36324" s="1715"/>
    </row>
    <row r="36325" spans="11:12" ht="15" customHeight="1">
      <c r="K36325" s="1715"/>
      <c r="L36325" s="1715"/>
    </row>
    <row r="36326" spans="11:12" ht="15" customHeight="1">
      <c r="K36326" s="1715"/>
      <c r="L36326" s="1715"/>
    </row>
    <row r="36327" spans="11:12" ht="15" customHeight="1">
      <c r="K36327" s="1715"/>
      <c r="L36327" s="1715"/>
    </row>
    <row r="36328" spans="11:12" ht="15" customHeight="1">
      <c r="K36328" s="1715"/>
      <c r="L36328" s="1715"/>
    </row>
    <row r="36329" spans="11:12" ht="15" customHeight="1">
      <c r="K36329" s="1715"/>
      <c r="L36329" s="1715"/>
    </row>
    <row r="36330" spans="11:12" ht="15" customHeight="1">
      <c r="K36330" s="1715"/>
      <c r="L36330" s="1715"/>
    </row>
    <row r="36331" spans="11:12" ht="15" customHeight="1">
      <c r="K36331" s="1715"/>
      <c r="L36331" s="1715"/>
    </row>
    <row r="36332" spans="11:12" ht="15" customHeight="1">
      <c r="K36332" s="1715"/>
      <c r="L36332" s="1715"/>
    </row>
    <row r="36333" spans="11:12" ht="15" customHeight="1">
      <c r="K36333" s="1715"/>
      <c r="L36333" s="1715"/>
    </row>
    <row r="36334" spans="11:12" ht="15" customHeight="1">
      <c r="K36334" s="1715"/>
      <c r="L36334" s="1715"/>
    </row>
    <row r="36335" spans="11:12" ht="15" customHeight="1">
      <c r="K36335" s="1715"/>
      <c r="L36335" s="1715"/>
    </row>
    <row r="36336" spans="11:12" ht="15" customHeight="1">
      <c r="K36336" s="1715"/>
      <c r="L36336" s="1715"/>
    </row>
    <row r="36337" spans="11:12" ht="15" customHeight="1">
      <c r="K36337" s="1715"/>
      <c r="L36337" s="1715"/>
    </row>
    <row r="36338" spans="11:12" ht="15" customHeight="1">
      <c r="K36338" s="1715"/>
      <c r="L36338" s="1715"/>
    </row>
    <row r="36339" spans="11:12" ht="15" customHeight="1">
      <c r="K36339" s="1715"/>
      <c r="L36339" s="1715"/>
    </row>
    <row r="36340" spans="11:12" ht="15" customHeight="1">
      <c r="K36340" s="1715"/>
      <c r="L36340" s="1715"/>
    </row>
    <row r="36341" spans="11:12" ht="15" customHeight="1">
      <c r="K36341" s="1715"/>
      <c r="L36341" s="1715"/>
    </row>
    <row r="36342" spans="11:12" ht="15" customHeight="1">
      <c r="K36342" s="1715"/>
      <c r="L36342" s="1715"/>
    </row>
    <row r="36343" spans="11:12" ht="15" customHeight="1">
      <c r="K36343" s="1715"/>
      <c r="L36343" s="1715"/>
    </row>
    <row r="36344" spans="11:12" ht="15" customHeight="1">
      <c r="K36344" s="1715"/>
      <c r="L36344" s="1715"/>
    </row>
    <row r="36345" spans="11:12" ht="15" customHeight="1">
      <c r="K36345" s="1715"/>
      <c r="L36345" s="1715"/>
    </row>
    <row r="36346" spans="11:12" ht="15" customHeight="1">
      <c r="K36346" s="1715"/>
      <c r="L36346" s="1715"/>
    </row>
    <row r="36347" spans="11:12" ht="15" customHeight="1">
      <c r="K36347" s="1715"/>
      <c r="L36347" s="1715"/>
    </row>
    <row r="36348" spans="11:12" ht="15" customHeight="1">
      <c r="K36348" s="1715"/>
      <c r="L36348" s="1715"/>
    </row>
    <row r="36349" spans="11:12" ht="15" customHeight="1">
      <c r="K36349" s="1715"/>
      <c r="L36349" s="1715"/>
    </row>
    <row r="36350" spans="11:12" ht="15" customHeight="1">
      <c r="K36350" s="1715"/>
      <c r="L36350" s="1715"/>
    </row>
    <row r="36351" spans="11:12" ht="15" customHeight="1">
      <c r="K36351" s="1715"/>
      <c r="L36351" s="1715"/>
    </row>
    <row r="36352" spans="11:12" ht="15" customHeight="1">
      <c r="K36352" s="1715"/>
      <c r="L36352" s="1715"/>
    </row>
    <row r="36353" spans="11:12" ht="15" customHeight="1">
      <c r="K36353" s="1715"/>
      <c r="L36353" s="1715"/>
    </row>
    <row r="36354" spans="11:12" ht="15" customHeight="1">
      <c r="K36354" s="1715"/>
      <c r="L36354" s="1715"/>
    </row>
    <row r="36355" spans="11:12" ht="15" customHeight="1">
      <c r="K36355" s="1715"/>
      <c r="L36355" s="1715"/>
    </row>
    <row r="36356" spans="11:12" ht="15" customHeight="1">
      <c r="K36356" s="1715"/>
      <c r="L36356" s="1715"/>
    </row>
    <row r="36357" spans="11:12" ht="15" customHeight="1">
      <c r="K36357" s="1715"/>
      <c r="L36357" s="1715"/>
    </row>
    <row r="36358" spans="11:12" ht="15" customHeight="1">
      <c r="K36358" s="1715"/>
      <c r="L36358" s="1715"/>
    </row>
    <row r="36359" spans="11:12" ht="15" customHeight="1">
      <c r="K36359" s="1715"/>
      <c r="L36359" s="1715"/>
    </row>
    <row r="36360" spans="11:12" ht="15" customHeight="1">
      <c r="K36360" s="1715"/>
      <c r="L36360" s="1715"/>
    </row>
    <row r="36361" spans="11:12" ht="15" customHeight="1">
      <c r="K36361" s="1715"/>
      <c r="L36361" s="1715"/>
    </row>
    <row r="36362" spans="11:12" ht="15" customHeight="1">
      <c r="K36362" s="1715"/>
      <c r="L36362" s="1715"/>
    </row>
    <row r="36363" spans="11:12" ht="15" customHeight="1">
      <c r="K36363" s="1715"/>
      <c r="L36363" s="1715"/>
    </row>
    <row r="36364" spans="11:12" ht="15" customHeight="1">
      <c r="K36364" s="1715"/>
      <c r="L36364" s="1715"/>
    </row>
    <row r="36365" spans="11:12" ht="15" customHeight="1">
      <c r="K36365" s="1715"/>
      <c r="L36365" s="1715"/>
    </row>
    <row r="36366" spans="11:12" ht="15" customHeight="1">
      <c r="K36366" s="1715"/>
      <c r="L36366" s="1715"/>
    </row>
    <row r="36367" spans="11:12" ht="15" customHeight="1">
      <c r="K36367" s="1715"/>
      <c r="L36367" s="1715"/>
    </row>
    <row r="36368" spans="11:12" ht="15" customHeight="1">
      <c r="K36368" s="1715"/>
      <c r="L36368" s="1715"/>
    </row>
    <row r="36369" spans="11:12" ht="15" customHeight="1">
      <c r="K36369" s="1715"/>
      <c r="L36369" s="1715"/>
    </row>
    <row r="36370" spans="11:12" ht="15" customHeight="1">
      <c r="K36370" s="1715"/>
      <c r="L36370" s="1715"/>
    </row>
    <row r="36371" spans="11:12" ht="15" customHeight="1">
      <c r="K36371" s="1715"/>
      <c r="L36371" s="1715"/>
    </row>
    <row r="36372" spans="11:12" ht="15" customHeight="1">
      <c r="K36372" s="1715"/>
      <c r="L36372" s="1715"/>
    </row>
    <row r="36373" spans="11:12" ht="15" customHeight="1">
      <c r="K36373" s="1715"/>
      <c r="L36373" s="1715"/>
    </row>
    <row r="36374" spans="11:12" ht="15" customHeight="1">
      <c r="K36374" s="1715"/>
      <c r="L36374" s="1715"/>
    </row>
    <row r="36375" spans="11:12" ht="15" customHeight="1">
      <c r="K36375" s="1715"/>
      <c r="L36375" s="1715"/>
    </row>
    <row r="36376" spans="11:12" ht="15" customHeight="1">
      <c r="K36376" s="1715"/>
      <c r="L36376" s="1715"/>
    </row>
    <row r="36377" spans="11:12" ht="15" customHeight="1">
      <c r="K36377" s="1715"/>
      <c r="L36377" s="1715"/>
    </row>
    <row r="36378" spans="11:12" ht="15" customHeight="1">
      <c r="K36378" s="1715"/>
      <c r="L36378" s="1715"/>
    </row>
    <row r="36379" spans="11:12" ht="15" customHeight="1">
      <c r="K36379" s="1715"/>
      <c r="L36379" s="1715"/>
    </row>
    <row r="36380" spans="11:12" ht="15" customHeight="1">
      <c r="K36380" s="1715"/>
      <c r="L36380" s="1715"/>
    </row>
    <row r="36381" spans="11:12" ht="15" customHeight="1">
      <c r="K36381" s="1715"/>
      <c r="L36381" s="1715"/>
    </row>
    <row r="36382" spans="11:12" ht="15" customHeight="1">
      <c r="K36382" s="1715"/>
      <c r="L36382" s="1715"/>
    </row>
    <row r="36383" spans="11:12" ht="15" customHeight="1">
      <c r="K36383" s="1715"/>
      <c r="L36383" s="1715"/>
    </row>
    <row r="36384" spans="11:12" ht="15" customHeight="1">
      <c r="K36384" s="1715"/>
      <c r="L36384" s="1715"/>
    </row>
    <row r="36385" spans="11:12" ht="15" customHeight="1">
      <c r="K36385" s="1715"/>
      <c r="L36385" s="1715"/>
    </row>
    <row r="36386" spans="11:12" ht="15" customHeight="1">
      <c r="K36386" s="1715"/>
      <c r="L36386" s="1715"/>
    </row>
    <row r="36387" spans="11:12" ht="15" customHeight="1">
      <c r="K36387" s="1715"/>
      <c r="L36387" s="1715"/>
    </row>
    <row r="36388" spans="11:12" ht="15" customHeight="1">
      <c r="K36388" s="1715"/>
      <c r="L36388" s="1715"/>
    </row>
    <row r="36389" spans="11:12" ht="15" customHeight="1">
      <c r="K36389" s="1715"/>
      <c r="L36389" s="1715"/>
    </row>
    <row r="36390" spans="11:12" ht="15" customHeight="1">
      <c r="K36390" s="1715"/>
      <c r="L36390" s="1715"/>
    </row>
    <row r="36391" spans="11:12" ht="15" customHeight="1">
      <c r="K36391" s="1715"/>
      <c r="L36391" s="1715"/>
    </row>
    <row r="36392" spans="11:12" ht="15" customHeight="1">
      <c r="K36392" s="1715"/>
      <c r="L36392" s="1715"/>
    </row>
    <row r="36393" spans="11:12" ht="15" customHeight="1">
      <c r="K36393" s="1715"/>
      <c r="L36393" s="1715"/>
    </row>
    <row r="36394" spans="11:12" ht="15" customHeight="1">
      <c r="K36394" s="1715"/>
      <c r="L36394" s="1715"/>
    </row>
    <row r="36395" spans="11:12" ht="15" customHeight="1">
      <c r="K36395" s="1715"/>
      <c r="L36395" s="1715"/>
    </row>
    <row r="36396" spans="11:12" ht="15" customHeight="1">
      <c r="K36396" s="1715"/>
      <c r="L36396" s="1715"/>
    </row>
    <row r="36397" spans="11:12" ht="15" customHeight="1">
      <c r="K36397" s="1715"/>
      <c r="L36397" s="1715"/>
    </row>
    <row r="36398" spans="11:12" ht="15" customHeight="1">
      <c r="K36398" s="1715"/>
      <c r="L36398" s="1715"/>
    </row>
    <row r="36399" spans="11:12" ht="15" customHeight="1">
      <c r="K36399" s="1715"/>
      <c r="L36399" s="1715"/>
    </row>
    <row r="36400" spans="11:12" ht="15" customHeight="1">
      <c r="K36400" s="1715"/>
      <c r="L36400" s="1715"/>
    </row>
    <row r="36401" spans="11:12" ht="15" customHeight="1">
      <c r="K36401" s="1715"/>
      <c r="L36401" s="1715"/>
    </row>
    <row r="36402" spans="11:12" ht="15" customHeight="1">
      <c r="K36402" s="1715"/>
      <c r="L36402" s="1715"/>
    </row>
    <row r="36403" spans="11:12" ht="15" customHeight="1">
      <c r="K36403" s="1715"/>
      <c r="L36403" s="1715"/>
    </row>
    <row r="36404" spans="11:12" ht="15" customHeight="1">
      <c r="K36404" s="1715"/>
      <c r="L36404" s="1715"/>
    </row>
    <row r="36405" spans="11:12" ht="15" customHeight="1">
      <c r="K36405" s="1715"/>
      <c r="L36405" s="1715"/>
    </row>
    <row r="36406" spans="11:12" ht="15" customHeight="1">
      <c r="K36406" s="1715"/>
      <c r="L36406" s="1715"/>
    </row>
    <row r="36407" spans="11:12" ht="15" customHeight="1">
      <c r="K36407" s="1715"/>
      <c r="L36407" s="1715"/>
    </row>
    <row r="36408" spans="11:12" ht="15" customHeight="1">
      <c r="K36408" s="1715"/>
      <c r="L36408" s="1715"/>
    </row>
    <row r="36409" spans="11:12" ht="15" customHeight="1">
      <c r="K36409" s="1715"/>
      <c r="L36409" s="1715"/>
    </row>
    <row r="36410" spans="11:12" ht="15" customHeight="1">
      <c r="K36410" s="1715"/>
      <c r="L36410" s="1715"/>
    </row>
    <row r="36411" spans="11:12" ht="15" customHeight="1">
      <c r="K36411" s="1715"/>
      <c r="L36411" s="1715"/>
    </row>
    <row r="36412" spans="11:12" ht="15" customHeight="1">
      <c r="K36412" s="1715"/>
      <c r="L36412" s="1715"/>
    </row>
    <row r="36413" spans="11:12" ht="15" customHeight="1">
      <c r="K36413" s="1715"/>
      <c r="L36413" s="1715"/>
    </row>
    <row r="36414" spans="11:12" ht="15" customHeight="1">
      <c r="K36414" s="1715"/>
      <c r="L36414" s="1715"/>
    </row>
    <row r="36415" spans="11:12" ht="15" customHeight="1">
      <c r="K36415" s="1715"/>
      <c r="L36415" s="1715"/>
    </row>
    <row r="36416" spans="11:12" ht="15" customHeight="1">
      <c r="K36416" s="1715"/>
      <c r="L36416" s="1715"/>
    </row>
    <row r="36417" spans="11:12" ht="15" customHeight="1">
      <c r="K36417" s="1715"/>
      <c r="L36417" s="1715"/>
    </row>
    <row r="36418" spans="11:12" ht="15" customHeight="1">
      <c r="K36418" s="1715"/>
      <c r="L36418" s="1715"/>
    </row>
    <row r="36419" spans="11:12" ht="15" customHeight="1">
      <c r="K36419" s="1715"/>
      <c r="L36419" s="1715"/>
    </row>
    <row r="36420" spans="11:12" ht="15" customHeight="1">
      <c r="K36420" s="1715"/>
      <c r="L36420" s="1715"/>
    </row>
    <row r="36421" spans="11:12" ht="15" customHeight="1">
      <c r="K36421" s="1715"/>
      <c r="L36421" s="1715"/>
    </row>
    <row r="36422" spans="11:12" ht="15" customHeight="1">
      <c r="K36422" s="1715"/>
      <c r="L36422" s="1715"/>
    </row>
    <row r="36423" spans="11:12" ht="15" customHeight="1">
      <c r="K36423" s="1715"/>
      <c r="L36423" s="1715"/>
    </row>
    <row r="36424" spans="11:12" ht="15" customHeight="1">
      <c r="K36424" s="1715"/>
      <c r="L36424" s="1715"/>
    </row>
    <row r="36425" spans="11:12" ht="15" customHeight="1">
      <c r="K36425" s="1715"/>
      <c r="L36425" s="1715"/>
    </row>
    <row r="36426" spans="11:12" ht="15" customHeight="1">
      <c r="K36426" s="1715"/>
      <c r="L36426" s="1715"/>
    </row>
    <row r="36427" spans="11:12" ht="15" customHeight="1">
      <c r="K36427" s="1715"/>
      <c r="L36427" s="1715"/>
    </row>
    <row r="36428" spans="11:12" ht="15" customHeight="1">
      <c r="K36428" s="1715"/>
      <c r="L36428" s="1715"/>
    </row>
    <row r="36429" spans="11:12" ht="15" customHeight="1">
      <c r="K36429" s="1715"/>
      <c r="L36429" s="1715"/>
    </row>
    <row r="36430" spans="11:12" ht="15" customHeight="1">
      <c r="K36430" s="1715"/>
      <c r="L36430" s="1715"/>
    </row>
    <row r="36431" spans="11:12" ht="15" customHeight="1">
      <c r="K36431" s="1715"/>
      <c r="L36431" s="1715"/>
    </row>
    <row r="36432" spans="11:12" ht="15" customHeight="1">
      <c r="K36432" s="1715"/>
      <c r="L36432" s="1715"/>
    </row>
    <row r="36433" spans="11:12" ht="15" customHeight="1">
      <c r="K36433" s="1715"/>
      <c r="L36433" s="1715"/>
    </row>
    <row r="36434" spans="11:12" ht="15" customHeight="1">
      <c r="K36434" s="1715"/>
      <c r="L36434" s="1715"/>
    </row>
    <row r="36435" spans="11:12" ht="15" customHeight="1">
      <c r="K36435" s="1715"/>
      <c r="L36435" s="1715"/>
    </row>
    <row r="36436" spans="11:12" ht="15" customHeight="1">
      <c r="K36436" s="1715"/>
      <c r="L36436" s="1715"/>
    </row>
    <row r="36437" spans="11:12" ht="15" customHeight="1">
      <c r="K36437" s="1715"/>
      <c r="L36437" s="1715"/>
    </row>
    <row r="36438" spans="11:12" ht="15" customHeight="1">
      <c r="K36438" s="1715"/>
      <c r="L36438" s="1715"/>
    </row>
    <row r="36439" spans="11:12" ht="15" customHeight="1">
      <c r="K36439" s="1715"/>
      <c r="L36439" s="1715"/>
    </row>
    <row r="36440" spans="11:12" ht="15" customHeight="1">
      <c r="K36440" s="1715"/>
      <c r="L36440" s="1715"/>
    </row>
    <row r="36441" spans="11:12" ht="15" customHeight="1">
      <c r="K36441" s="1715"/>
      <c r="L36441" s="1715"/>
    </row>
    <row r="36442" spans="11:12" ht="15" customHeight="1">
      <c r="K36442" s="1715"/>
      <c r="L36442" s="1715"/>
    </row>
    <row r="36443" spans="11:12" ht="15" customHeight="1">
      <c r="K36443" s="1715"/>
      <c r="L36443" s="1715"/>
    </row>
    <row r="36444" spans="11:12" ht="15" customHeight="1">
      <c r="K36444" s="1715"/>
      <c r="L36444" s="1715"/>
    </row>
    <row r="36445" spans="11:12" ht="15" customHeight="1">
      <c r="K36445" s="1715"/>
      <c r="L36445" s="1715"/>
    </row>
    <row r="36446" spans="11:12" ht="15" customHeight="1">
      <c r="K36446" s="1715"/>
      <c r="L36446" s="1715"/>
    </row>
    <row r="36447" spans="11:12" ht="15" customHeight="1">
      <c r="K36447" s="1715"/>
      <c r="L36447" s="1715"/>
    </row>
    <row r="36448" spans="11:12" ht="15" customHeight="1">
      <c r="K36448" s="1715"/>
      <c r="L36448" s="1715"/>
    </row>
    <row r="36449" spans="11:12" ht="15" customHeight="1">
      <c r="K36449" s="1715"/>
      <c r="L36449" s="1715"/>
    </row>
    <row r="36450" spans="11:12" ht="15" customHeight="1">
      <c r="K36450" s="1715"/>
      <c r="L36450" s="1715"/>
    </row>
    <row r="36451" spans="11:12" ht="15" customHeight="1">
      <c r="K36451" s="1715"/>
      <c r="L36451" s="1715"/>
    </row>
    <row r="36452" spans="11:12" ht="15" customHeight="1">
      <c r="K36452" s="1715"/>
      <c r="L36452" s="1715"/>
    </row>
    <row r="36453" spans="11:12" ht="15" customHeight="1">
      <c r="K36453" s="1715"/>
      <c r="L36453" s="1715"/>
    </row>
    <row r="36454" spans="11:12" ht="15" customHeight="1">
      <c r="K36454" s="1715"/>
      <c r="L36454" s="1715"/>
    </row>
    <row r="36455" spans="11:12" ht="15" customHeight="1">
      <c r="K36455" s="1715"/>
      <c r="L36455" s="1715"/>
    </row>
    <row r="36456" spans="11:12" ht="15" customHeight="1">
      <c r="K36456" s="1715"/>
      <c r="L36456" s="1715"/>
    </row>
    <row r="36457" spans="11:12" ht="15" customHeight="1">
      <c r="K36457" s="1715"/>
      <c r="L36457" s="1715"/>
    </row>
    <row r="36458" spans="11:12" ht="15" customHeight="1">
      <c r="K36458" s="1715"/>
      <c r="L36458" s="1715"/>
    </row>
    <row r="36459" spans="11:12" ht="15" customHeight="1">
      <c r="K36459" s="1715"/>
      <c r="L36459" s="1715"/>
    </row>
    <row r="36460" spans="11:12" ht="15" customHeight="1">
      <c r="K36460" s="1715"/>
      <c r="L36460" s="1715"/>
    </row>
    <row r="36461" spans="11:12" ht="15" customHeight="1">
      <c r="K36461" s="1715"/>
      <c r="L36461" s="1715"/>
    </row>
    <row r="36462" spans="11:12" ht="15" customHeight="1">
      <c r="K36462" s="1715"/>
      <c r="L36462" s="1715"/>
    </row>
    <row r="36463" spans="11:12" ht="15" customHeight="1">
      <c r="K36463" s="1715"/>
      <c r="L36463" s="1715"/>
    </row>
    <row r="36464" spans="11:12" ht="15" customHeight="1">
      <c r="K36464" s="1715"/>
      <c r="L36464" s="1715"/>
    </row>
    <row r="36465" spans="11:12" ht="15" customHeight="1">
      <c r="K36465" s="1715"/>
      <c r="L36465" s="1715"/>
    </row>
    <row r="36466" spans="11:12" ht="15" customHeight="1">
      <c r="K36466" s="1715"/>
      <c r="L36466" s="1715"/>
    </row>
    <row r="36467" spans="11:12" ht="15" customHeight="1">
      <c r="K36467" s="1715"/>
      <c r="L36467" s="1715"/>
    </row>
    <row r="36468" spans="11:12" ht="15" customHeight="1">
      <c r="K36468" s="1715"/>
      <c r="L36468" s="1715"/>
    </row>
    <row r="36469" spans="11:12" ht="15" customHeight="1">
      <c r="K36469" s="1715"/>
      <c r="L36469" s="1715"/>
    </row>
    <row r="36470" spans="11:12" ht="15" customHeight="1">
      <c r="K36470" s="1715"/>
      <c r="L36470" s="1715"/>
    </row>
    <row r="36471" spans="11:12" ht="15" customHeight="1">
      <c r="K36471" s="1715"/>
      <c r="L36471" s="1715"/>
    </row>
    <row r="36472" spans="11:12" ht="15" customHeight="1">
      <c r="K36472" s="1715"/>
      <c r="L36472" s="1715"/>
    </row>
    <row r="36473" spans="11:12" ht="15" customHeight="1">
      <c r="K36473" s="1715"/>
      <c r="L36473" s="1715"/>
    </row>
    <row r="36474" spans="11:12" ht="15" customHeight="1">
      <c r="K36474" s="1715"/>
      <c r="L36474" s="1715"/>
    </row>
    <row r="36475" spans="11:12" ht="15" customHeight="1">
      <c r="K36475" s="1715"/>
      <c r="L36475" s="1715"/>
    </row>
    <row r="36476" spans="11:12" ht="15" customHeight="1">
      <c r="K36476" s="1715"/>
      <c r="L36476" s="1715"/>
    </row>
    <row r="36477" spans="11:12" ht="15" customHeight="1">
      <c r="K36477" s="1715"/>
      <c r="L36477" s="1715"/>
    </row>
    <row r="36478" spans="11:12" ht="15" customHeight="1">
      <c r="K36478" s="1715"/>
      <c r="L36478" s="1715"/>
    </row>
    <row r="36479" spans="11:12" ht="15" customHeight="1">
      <c r="K36479" s="1715"/>
      <c r="L36479" s="1715"/>
    </row>
    <row r="36480" spans="11:12" ht="15" customHeight="1">
      <c r="K36480" s="1715"/>
      <c r="L36480" s="1715"/>
    </row>
    <row r="36481" spans="11:12" ht="15" customHeight="1">
      <c r="K36481" s="1715"/>
      <c r="L36481" s="1715"/>
    </row>
    <row r="36482" spans="11:12" ht="15" customHeight="1">
      <c r="K36482" s="1715"/>
      <c r="L36482" s="1715"/>
    </row>
    <row r="36483" spans="11:12" ht="15" customHeight="1">
      <c r="K36483" s="1715"/>
      <c r="L36483" s="1715"/>
    </row>
    <row r="36484" spans="11:12" ht="15" customHeight="1">
      <c r="K36484" s="1715"/>
      <c r="L36484" s="1715"/>
    </row>
    <row r="36485" spans="11:12" ht="15" customHeight="1">
      <c r="K36485" s="1715"/>
      <c r="L36485" s="1715"/>
    </row>
    <row r="36486" spans="11:12" ht="15" customHeight="1">
      <c r="K36486" s="1715"/>
      <c r="L36486" s="1715"/>
    </row>
    <row r="36487" spans="11:12" ht="15" customHeight="1">
      <c r="K36487" s="1715"/>
      <c r="L36487" s="1715"/>
    </row>
    <row r="36488" spans="11:12" ht="15" customHeight="1">
      <c r="K36488" s="1715"/>
      <c r="L36488" s="1715"/>
    </row>
    <row r="36489" spans="11:12" ht="15" customHeight="1">
      <c r="K36489" s="1715"/>
      <c r="L36489" s="1715"/>
    </row>
    <row r="36490" spans="11:12" ht="15" customHeight="1">
      <c r="K36490" s="1715"/>
      <c r="L36490" s="1715"/>
    </row>
    <row r="36491" spans="11:12" ht="15" customHeight="1">
      <c r="K36491" s="1715"/>
      <c r="L36491" s="1715"/>
    </row>
    <row r="36492" spans="11:12" ht="15" customHeight="1">
      <c r="K36492" s="1715"/>
      <c r="L36492" s="1715"/>
    </row>
    <row r="36493" spans="11:12" ht="15" customHeight="1">
      <c r="K36493" s="1715"/>
      <c r="L36493" s="1715"/>
    </row>
    <row r="36494" spans="11:12" ht="15" customHeight="1">
      <c r="K36494" s="1715"/>
      <c r="L36494" s="1715"/>
    </row>
    <row r="36495" spans="11:12" ht="15" customHeight="1">
      <c r="K36495" s="1715"/>
      <c r="L36495" s="1715"/>
    </row>
    <row r="36496" spans="11:12" ht="15" customHeight="1">
      <c r="K36496" s="1715"/>
      <c r="L36496" s="1715"/>
    </row>
    <row r="36497" spans="11:12" ht="15" customHeight="1">
      <c r="K36497" s="1715"/>
      <c r="L36497" s="1715"/>
    </row>
    <row r="36498" spans="11:12" ht="15" customHeight="1">
      <c r="K36498" s="1715"/>
      <c r="L36498" s="1715"/>
    </row>
    <row r="36499" spans="11:12" ht="15" customHeight="1">
      <c r="K36499" s="1715"/>
      <c r="L36499" s="1715"/>
    </row>
    <row r="36500" spans="11:12" ht="15" customHeight="1">
      <c r="K36500" s="1715"/>
      <c r="L36500" s="1715"/>
    </row>
    <row r="36501" spans="11:12" ht="15" customHeight="1">
      <c r="K36501" s="1715"/>
      <c r="L36501" s="1715"/>
    </row>
    <row r="36502" spans="11:12" ht="15" customHeight="1">
      <c r="K36502" s="1715"/>
      <c r="L36502" s="1715"/>
    </row>
    <row r="36503" spans="11:12" ht="15" customHeight="1">
      <c r="K36503" s="1715"/>
      <c r="L36503" s="1715"/>
    </row>
    <row r="36504" spans="11:12" ht="15" customHeight="1">
      <c r="K36504" s="1715"/>
      <c r="L36504" s="1715"/>
    </row>
    <row r="36505" spans="11:12" ht="15" customHeight="1">
      <c r="K36505" s="1715"/>
      <c r="L36505" s="1715"/>
    </row>
    <row r="36506" spans="11:12" ht="15" customHeight="1">
      <c r="K36506" s="1715"/>
      <c r="L36506" s="1715"/>
    </row>
    <row r="36507" spans="11:12" ht="15" customHeight="1">
      <c r="K36507" s="1715"/>
      <c r="L36507" s="1715"/>
    </row>
    <row r="36508" spans="11:12" ht="15" customHeight="1">
      <c r="K36508" s="1715"/>
      <c r="L36508" s="1715"/>
    </row>
    <row r="36509" spans="11:12" ht="15" customHeight="1">
      <c r="K36509" s="1715"/>
      <c r="L36509" s="1715"/>
    </row>
    <row r="36510" spans="11:12" ht="15" customHeight="1">
      <c r="K36510" s="1715"/>
      <c r="L36510" s="1715"/>
    </row>
    <row r="36511" spans="11:12" ht="15" customHeight="1">
      <c r="K36511" s="1715"/>
      <c r="L36511" s="1715"/>
    </row>
    <row r="36512" spans="11:12" ht="15" customHeight="1">
      <c r="K36512" s="1715"/>
      <c r="L36512" s="1715"/>
    </row>
    <row r="36513" spans="11:12" ht="15" customHeight="1">
      <c r="K36513" s="1715"/>
      <c r="L36513" s="1715"/>
    </row>
    <row r="36514" spans="11:12" ht="15" customHeight="1">
      <c r="K36514" s="1715"/>
      <c r="L36514" s="1715"/>
    </row>
    <row r="36515" spans="11:12" ht="15" customHeight="1">
      <c r="K36515" s="1715"/>
      <c r="L36515" s="1715"/>
    </row>
    <row r="36516" spans="11:12" ht="15" customHeight="1">
      <c r="K36516" s="1715"/>
      <c r="L36516" s="1715"/>
    </row>
    <row r="36517" spans="11:12" ht="15" customHeight="1">
      <c r="K36517" s="1715"/>
      <c r="L36517" s="1715"/>
    </row>
    <row r="36518" spans="11:12" ht="15" customHeight="1">
      <c r="K36518" s="1715"/>
      <c r="L36518" s="1715"/>
    </row>
    <row r="36519" spans="11:12" ht="15" customHeight="1">
      <c r="K36519" s="1715"/>
      <c r="L36519" s="1715"/>
    </row>
    <row r="36520" spans="11:12" ht="15" customHeight="1">
      <c r="K36520" s="1715"/>
      <c r="L36520" s="1715"/>
    </row>
    <row r="36521" spans="11:12" ht="15" customHeight="1">
      <c r="K36521" s="1715"/>
      <c r="L36521" s="1715"/>
    </row>
    <row r="36522" spans="11:12" ht="15" customHeight="1">
      <c r="K36522" s="1715"/>
      <c r="L36522" s="1715"/>
    </row>
    <row r="36523" spans="11:12" ht="15" customHeight="1">
      <c r="K36523" s="1715"/>
      <c r="L36523" s="1715"/>
    </row>
    <row r="36524" spans="11:12" ht="15" customHeight="1">
      <c r="K36524" s="1715"/>
      <c r="L36524" s="1715"/>
    </row>
    <row r="36525" spans="11:12" ht="15" customHeight="1">
      <c r="K36525" s="1715"/>
      <c r="L36525" s="1715"/>
    </row>
    <row r="36526" spans="11:12" ht="15" customHeight="1">
      <c r="K36526" s="1715"/>
      <c r="L36526" s="1715"/>
    </row>
    <row r="36527" spans="11:12" ht="15" customHeight="1">
      <c r="K36527" s="1715"/>
      <c r="L36527" s="1715"/>
    </row>
    <row r="36528" spans="11:12" ht="15" customHeight="1">
      <c r="K36528" s="1715"/>
      <c r="L36528" s="1715"/>
    </row>
    <row r="36529" spans="11:12" ht="15" customHeight="1">
      <c r="K36529" s="1715"/>
      <c r="L36529" s="1715"/>
    </row>
    <row r="36530" spans="11:12" ht="15" customHeight="1">
      <c r="K36530" s="1715"/>
      <c r="L36530" s="1715"/>
    </row>
    <row r="36531" spans="11:12" ht="15" customHeight="1">
      <c r="K36531" s="1715"/>
      <c r="L36531" s="1715"/>
    </row>
    <row r="36532" spans="11:12" ht="15" customHeight="1">
      <c r="K36532" s="1715"/>
      <c r="L36532" s="1715"/>
    </row>
    <row r="36533" spans="11:12" ht="15" customHeight="1">
      <c r="K36533" s="1715"/>
      <c r="L36533" s="1715"/>
    </row>
    <row r="36534" spans="11:12" ht="15" customHeight="1">
      <c r="K36534" s="1715"/>
      <c r="L36534" s="1715"/>
    </row>
    <row r="36535" spans="11:12" ht="15" customHeight="1">
      <c r="K36535" s="1715"/>
      <c r="L36535" s="1715"/>
    </row>
    <row r="36536" spans="11:12" ht="15" customHeight="1">
      <c r="K36536" s="1715"/>
      <c r="L36536" s="1715"/>
    </row>
    <row r="36537" spans="11:12" ht="15" customHeight="1">
      <c r="K36537" s="1715"/>
      <c r="L36537" s="1715"/>
    </row>
    <row r="36538" spans="11:12" ht="15" customHeight="1">
      <c r="K36538" s="1715"/>
      <c r="L36538" s="1715"/>
    </row>
    <row r="36539" spans="11:12" ht="15" customHeight="1">
      <c r="K36539" s="1715"/>
      <c r="L36539" s="1715"/>
    </row>
    <row r="36540" spans="11:12" ht="15" customHeight="1">
      <c r="K36540" s="1715"/>
      <c r="L36540" s="1715"/>
    </row>
    <row r="36541" spans="11:12" ht="15" customHeight="1">
      <c r="K36541" s="1715"/>
      <c r="L36541" s="1715"/>
    </row>
    <row r="36542" spans="11:12" ht="15" customHeight="1">
      <c r="K36542" s="1715"/>
      <c r="L36542" s="1715"/>
    </row>
    <row r="36543" spans="11:12" ht="15" customHeight="1">
      <c r="K36543" s="1715"/>
      <c r="L36543" s="1715"/>
    </row>
    <row r="36544" spans="11:12" ht="15" customHeight="1">
      <c r="K36544" s="1715"/>
      <c r="L36544" s="1715"/>
    </row>
    <row r="36545" spans="11:12" ht="15" customHeight="1">
      <c r="K36545" s="1715"/>
      <c r="L36545" s="1715"/>
    </row>
    <row r="36546" spans="11:12" ht="15" customHeight="1">
      <c r="K36546" s="1715"/>
      <c r="L36546" s="1715"/>
    </row>
    <row r="36547" spans="11:12" ht="15" customHeight="1">
      <c r="K36547" s="1715"/>
      <c r="L36547" s="1715"/>
    </row>
    <row r="36548" spans="11:12" ht="15" customHeight="1">
      <c r="K36548" s="1715"/>
      <c r="L36548" s="1715"/>
    </row>
    <row r="36549" spans="11:12" ht="15" customHeight="1">
      <c r="K36549" s="1715"/>
      <c r="L36549" s="1715"/>
    </row>
    <row r="36550" spans="11:12" ht="15" customHeight="1">
      <c r="K36550" s="1715"/>
      <c r="L36550" s="1715"/>
    </row>
    <row r="36551" spans="11:12" ht="15" customHeight="1">
      <c r="K36551" s="1715"/>
      <c r="L36551" s="1715"/>
    </row>
    <row r="36552" spans="11:12" ht="15" customHeight="1">
      <c r="K36552" s="1715"/>
      <c r="L36552" s="1715"/>
    </row>
    <row r="36553" spans="11:12" ht="15" customHeight="1">
      <c r="K36553" s="1715"/>
      <c r="L36553" s="1715"/>
    </row>
    <row r="36554" spans="11:12" ht="15" customHeight="1">
      <c r="K36554" s="1715"/>
      <c r="L36554" s="1715"/>
    </row>
    <row r="36555" spans="11:12" ht="15" customHeight="1">
      <c r="K36555" s="1715"/>
      <c r="L36555" s="1715"/>
    </row>
    <row r="36556" spans="11:12" ht="15" customHeight="1">
      <c r="K36556" s="1715"/>
      <c r="L36556" s="1715"/>
    </row>
    <row r="36557" spans="11:12" ht="15" customHeight="1">
      <c r="K36557" s="1715"/>
      <c r="L36557" s="1715"/>
    </row>
    <row r="36558" spans="11:12" ht="15" customHeight="1">
      <c r="K36558" s="1715"/>
      <c r="L36558" s="1715"/>
    </row>
    <row r="36559" spans="11:12" ht="15" customHeight="1">
      <c r="K36559" s="1715"/>
      <c r="L36559" s="1715"/>
    </row>
    <row r="36560" spans="11:12" ht="15" customHeight="1">
      <c r="K36560" s="1715"/>
      <c r="L36560" s="1715"/>
    </row>
    <row r="36561" spans="11:12" ht="15" customHeight="1">
      <c r="K36561" s="1715"/>
      <c r="L36561" s="1715"/>
    </row>
    <row r="36562" spans="11:12" ht="15" customHeight="1">
      <c r="K36562" s="1715"/>
      <c r="L36562" s="1715"/>
    </row>
    <row r="36563" spans="11:12" ht="15" customHeight="1">
      <c r="K36563" s="1715"/>
      <c r="L36563" s="1715"/>
    </row>
    <row r="36564" spans="11:12" ht="15" customHeight="1">
      <c r="K36564" s="1715"/>
      <c r="L36564" s="1715"/>
    </row>
    <row r="36565" spans="11:12" ht="15" customHeight="1">
      <c r="K36565" s="1715"/>
      <c r="L36565" s="1715"/>
    </row>
    <row r="36566" spans="11:12" ht="15" customHeight="1">
      <c r="K36566" s="1715"/>
      <c r="L36566" s="1715"/>
    </row>
    <row r="36567" spans="11:12" ht="15" customHeight="1">
      <c r="K36567" s="1715"/>
      <c r="L36567" s="1715"/>
    </row>
    <row r="36568" spans="11:12" ht="15" customHeight="1">
      <c r="K36568" s="1715"/>
      <c r="L36568" s="1715"/>
    </row>
    <row r="36569" spans="11:12" ht="15" customHeight="1">
      <c r="K36569" s="1715"/>
      <c r="L36569" s="1715"/>
    </row>
    <row r="36570" spans="11:12" ht="15" customHeight="1">
      <c r="K36570" s="1715"/>
      <c r="L36570" s="1715"/>
    </row>
    <row r="36571" spans="11:12" ht="15" customHeight="1">
      <c r="K36571" s="1715"/>
      <c r="L36571" s="1715"/>
    </row>
    <row r="36572" spans="11:12" ht="15" customHeight="1">
      <c r="K36572" s="1715"/>
      <c r="L36572" s="1715"/>
    </row>
    <row r="36573" spans="11:12" ht="15" customHeight="1">
      <c r="K36573" s="1715"/>
      <c r="L36573" s="1715"/>
    </row>
    <row r="36574" spans="11:12" ht="15" customHeight="1">
      <c r="K36574" s="1715"/>
      <c r="L36574" s="1715"/>
    </row>
    <row r="36575" spans="11:12" ht="15" customHeight="1">
      <c r="K36575" s="1715"/>
      <c r="L36575" s="1715"/>
    </row>
    <row r="36576" spans="11:12" ht="15" customHeight="1">
      <c r="K36576" s="1715"/>
      <c r="L36576" s="1715"/>
    </row>
    <row r="36577" spans="11:12" ht="15" customHeight="1">
      <c r="K36577" s="1715"/>
      <c r="L36577" s="1715"/>
    </row>
    <row r="36578" spans="11:12" ht="15" customHeight="1">
      <c r="K36578" s="1715"/>
      <c r="L36578" s="1715"/>
    </row>
    <row r="36579" spans="11:12" ht="15" customHeight="1">
      <c r="K36579" s="1715"/>
      <c r="L36579" s="1715"/>
    </row>
    <row r="36580" spans="11:12" ht="15" customHeight="1">
      <c r="K36580" s="1715"/>
      <c r="L36580" s="1715"/>
    </row>
    <row r="36581" spans="11:12" ht="15" customHeight="1">
      <c r="K36581" s="1715"/>
      <c r="L36581" s="1715"/>
    </row>
    <row r="36582" spans="11:12" ht="15" customHeight="1">
      <c r="K36582" s="1715"/>
      <c r="L36582" s="1715"/>
    </row>
    <row r="36583" spans="11:12" ht="15" customHeight="1">
      <c r="K36583" s="1715"/>
      <c r="L36583" s="1715"/>
    </row>
    <row r="36584" spans="11:12" ht="15" customHeight="1">
      <c r="K36584" s="1715"/>
      <c r="L36584" s="1715"/>
    </row>
    <row r="36585" spans="11:12" ht="15" customHeight="1">
      <c r="K36585" s="1715"/>
      <c r="L36585" s="1715"/>
    </row>
    <row r="36586" spans="11:12" ht="15" customHeight="1">
      <c r="K36586" s="1715"/>
      <c r="L36586" s="1715"/>
    </row>
    <row r="36587" spans="11:12" ht="15" customHeight="1">
      <c r="K36587" s="1715"/>
      <c r="L36587" s="1715"/>
    </row>
    <row r="36588" spans="11:12" ht="15" customHeight="1">
      <c r="K36588" s="1715"/>
      <c r="L36588" s="1715"/>
    </row>
    <row r="36589" spans="11:12" ht="15" customHeight="1">
      <c r="K36589" s="1715"/>
      <c r="L36589" s="1715"/>
    </row>
    <row r="36590" spans="11:12" ht="15" customHeight="1">
      <c r="K36590" s="1715"/>
      <c r="L36590" s="1715"/>
    </row>
    <row r="36591" spans="11:12" ht="15" customHeight="1">
      <c r="K36591" s="1715"/>
      <c r="L36591" s="1715"/>
    </row>
    <row r="36592" spans="11:12" ht="15" customHeight="1">
      <c r="K36592" s="1715"/>
      <c r="L36592" s="1715"/>
    </row>
    <row r="36593" spans="11:12" ht="15" customHeight="1">
      <c r="K36593" s="1715"/>
      <c r="L36593" s="1715"/>
    </row>
    <row r="36594" spans="11:12" ht="15" customHeight="1">
      <c r="K36594" s="1715"/>
      <c r="L36594" s="1715"/>
    </row>
    <row r="36595" spans="11:12" ht="15" customHeight="1">
      <c r="K36595" s="1715"/>
      <c r="L36595" s="1715"/>
    </row>
    <row r="36596" spans="11:12" ht="15" customHeight="1">
      <c r="K36596" s="1715"/>
      <c r="L36596" s="1715"/>
    </row>
    <row r="36597" spans="11:12" ht="15" customHeight="1">
      <c r="K36597" s="1715"/>
      <c r="L36597" s="1715"/>
    </row>
    <row r="36598" spans="11:12" ht="15" customHeight="1">
      <c r="K36598" s="1715"/>
      <c r="L36598" s="1715"/>
    </row>
    <row r="36599" spans="11:12" ht="15" customHeight="1">
      <c r="K36599" s="1715"/>
      <c r="L36599" s="1715"/>
    </row>
    <row r="36600" spans="11:12" ht="15" customHeight="1">
      <c r="K36600" s="1715"/>
      <c r="L36600" s="1715"/>
    </row>
    <row r="36601" spans="11:12" ht="15" customHeight="1">
      <c r="K36601" s="1715"/>
      <c r="L36601" s="1715"/>
    </row>
    <row r="36602" spans="11:12" ht="15" customHeight="1">
      <c r="K36602" s="1715"/>
      <c r="L36602" s="1715"/>
    </row>
    <row r="36603" spans="11:12" ht="15" customHeight="1">
      <c r="K36603" s="1715"/>
      <c r="L36603" s="1715"/>
    </row>
    <row r="36604" spans="11:12" ht="15" customHeight="1">
      <c r="K36604" s="1715"/>
      <c r="L36604" s="1715"/>
    </row>
    <row r="36605" spans="11:12" ht="15" customHeight="1">
      <c r="K36605" s="1715"/>
      <c r="L36605" s="1715"/>
    </row>
    <row r="36606" spans="11:12" ht="15" customHeight="1">
      <c r="K36606" s="1715"/>
      <c r="L36606" s="1715"/>
    </row>
    <row r="36607" spans="11:12" ht="15" customHeight="1">
      <c r="K36607" s="1715"/>
      <c r="L36607" s="1715"/>
    </row>
    <row r="36608" spans="11:12" ht="15" customHeight="1">
      <c r="K36608" s="1715"/>
      <c r="L36608" s="1715"/>
    </row>
    <row r="36609" spans="11:12" ht="15" customHeight="1">
      <c r="K36609" s="1715"/>
      <c r="L36609" s="1715"/>
    </row>
    <row r="36610" spans="11:12" ht="15" customHeight="1">
      <c r="K36610" s="1715"/>
      <c r="L36610" s="1715"/>
    </row>
    <row r="36611" spans="11:12" ht="15" customHeight="1">
      <c r="K36611" s="1715"/>
      <c r="L36611" s="1715"/>
    </row>
    <row r="36612" spans="11:12" ht="15" customHeight="1">
      <c r="K36612" s="1715"/>
      <c r="L36612" s="1715"/>
    </row>
    <row r="36613" spans="11:12" ht="15" customHeight="1">
      <c r="K36613" s="1715"/>
      <c r="L36613" s="1715"/>
    </row>
    <row r="36614" spans="11:12" ht="15" customHeight="1">
      <c r="K36614" s="1715"/>
      <c r="L36614" s="1715"/>
    </row>
    <row r="36615" spans="11:12" ht="15" customHeight="1">
      <c r="K36615" s="1715"/>
      <c r="L36615" s="1715"/>
    </row>
    <row r="36616" spans="11:12" ht="15" customHeight="1">
      <c r="K36616" s="1715"/>
      <c r="L36616" s="1715"/>
    </row>
    <row r="36617" spans="11:12" ht="15" customHeight="1">
      <c r="K36617" s="1715"/>
      <c r="L36617" s="1715"/>
    </row>
    <row r="36618" spans="11:12" ht="15" customHeight="1">
      <c r="K36618" s="1715"/>
      <c r="L36618" s="1715"/>
    </row>
    <row r="36619" spans="11:12" ht="15" customHeight="1">
      <c r="K36619" s="1715"/>
      <c r="L36619" s="1715"/>
    </row>
    <row r="36620" spans="11:12" ht="15" customHeight="1">
      <c r="K36620" s="1715"/>
      <c r="L36620" s="1715"/>
    </row>
    <row r="36621" spans="11:12" ht="15" customHeight="1">
      <c r="K36621" s="1715"/>
      <c r="L36621" s="1715"/>
    </row>
    <row r="36622" spans="11:12" ht="15" customHeight="1">
      <c r="K36622" s="1715"/>
      <c r="L36622" s="1715"/>
    </row>
    <row r="36623" spans="11:12" ht="15" customHeight="1">
      <c r="K36623" s="1715"/>
      <c r="L36623" s="1715"/>
    </row>
    <row r="36624" spans="11:12" ht="15" customHeight="1">
      <c r="K36624" s="1715"/>
      <c r="L36624" s="1715"/>
    </row>
    <row r="36625" spans="11:12" ht="15" customHeight="1">
      <c r="K36625" s="1715"/>
      <c r="L36625" s="1715"/>
    </row>
    <row r="36626" spans="11:12" ht="15" customHeight="1">
      <c r="K36626" s="1715"/>
      <c r="L36626" s="1715"/>
    </row>
    <row r="36627" spans="11:12" ht="15" customHeight="1">
      <c r="K36627" s="1715"/>
      <c r="L36627" s="1715"/>
    </row>
    <row r="36628" spans="11:12" ht="15" customHeight="1">
      <c r="K36628" s="1715"/>
      <c r="L36628" s="1715"/>
    </row>
    <row r="36629" spans="11:12" ht="15" customHeight="1">
      <c r="K36629" s="1715"/>
      <c r="L36629" s="1715"/>
    </row>
    <row r="36630" spans="11:12" ht="15" customHeight="1">
      <c r="K36630" s="1715"/>
      <c r="L36630" s="1715"/>
    </row>
    <row r="36631" spans="11:12" ht="15" customHeight="1">
      <c r="K36631" s="1715"/>
      <c r="L36631" s="1715"/>
    </row>
    <row r="36632" spans="11:12" ht="15" customHeight="1">
      <c r="K36632" s="1715"/>
      <c r="L36632" s="1715"/>
    </row>
    <row r="36633" spans="11:12" ht="15" customHeight="1">
      <c r="K36633" s="1715"/>
      <c r="L36633" s="1715"/>
    </row>
    <row r="36634" spans="11:12" ht="15" customHeight="1">
      <c r="K36634" s="1715"/>
      <c r="L36634" s="1715"/>
    </row>
    <row r="36635" spans="11:12" ht="15" customHeight="1">
      <c r="K36635" s="1715"/>
      <c r="L36635" s="1715"/>
    </row>
    <row r="36636" spans="11:12" ht="15" customHeight="1">
      <c r="K36636" s="1715"/>
      <c r="L36636" s="1715"/>
    </row>
    <row r="36637" spans="11:12" ht="15" customHeight="1">
      <c r="K36637" s="1715"/>
      <c r="L36637" s="1715"/>
    </row>
    <row r="36638" spans="11:12" ht="15" customHeight="1">
      <c r="K36638" s="1715"/>
      <c r="L36638" s="1715"/>
    </row>
    <row r="36639" spans="11:12" ht="15" customHeight="1">
      <c r="K36639" s="1715"/>
      <c r="L36639" s="1715"/>
    </row>
    <row r="36640" spans="11:12" ht="15" customHeight="1">
      <c r="K36640" s="1715"/>
      <c r="L36640" s="1715"/>
    </row>
    <row r="36641" spans="11:12" ht="15" customHeight="1">
      <c r="K36641" s="1715"/>
      <c r="L36641" s="1715"/>
    </row>
    <row r="36642" spans="11:12" ht="15" customHeight="1">
      <c r="K36642" s="1715"/>
      <c r="L36642" s="1715"/>
    </row>
    <row r="36643" spans="11:12" ht="15" customHeight="1">
      <c r="K36643" s="1715"/>
      <c r="L36643" s="1715"/>
    </row>
    <row r="36644" spans="11:12" ht="15" customHeight="1">
      <c r="K36644" s="1715"/>
      <c r="L36644" s="1715"/>
    </row>
    <row r="36645" spans="11:12" ht="15" customHeight="1">
      <c r="K36645" s="1715"/>
      <c r="L36645" s="1715"/>
    </row>
    <row r="36646" spans="11:12" ht="15" customHeight="1">
      <c r="K36646" s="1715"/>
      <c r="L36646" s="1715"/>
    </row>
    <row r="36647" spans="11:12" ht="15" customHeight="1">
      <c r="K36647" s="1715"/>
      <c r="L36647" s="1715"/>
    </row>
    <row r="36648" spans="11:12" ht="15" customHeight="1">
      <c r="K36648" s="1715"/>
      <c r="L36648" s="1715"/>
    </row>
    <row r="36649" spans="11:12" ht="15" customHeight="1">
      <c r="K36649" s="1715"/>
      <c r="L36649" s="1715"/>
    </row>
    <row r="36650" spans="11:12" ht="15" customHeight="1">
      <c r="K36650" s="1715"/>
      <c r="L36650" s="1715"/>
    </row>
    <row r="36651" spans="11:12" ht="15" customHeight="1">
      <c r="K36651" s="1715"/>
      <c r="L36651" s="1715"/>
    </row>
    <row r="36652" spans="11:12" ht="15" customHeight="1">
      <c r="K36652" s="1715"/>
      <c r="L36652" s="1715"/>
    </row>
    <row r="36653" spans="11:12" ht="15" customHeight="1">
      <c r="K36653" s="1715"/>
      <c r="L36653" s="1715"/>
    </row>
    <row r="36654" spans="11:12" ht="15" customHeight="1">
      <c r="K36654" s="1715"/>
      <c r="L36654" s="1715"/>
    </row>
    <row r="36655" spans="11:12" ht="15" customHeight="1">
      <c r="K36655" s="1715"/>
      <c r="L36655" s="1715"/>
    </row>
    <row r="36656" spans="11:12" ht="15" customHeight="1">
      <c r="K36656" s="1715"/>
      <c r="L36656" s="1715"/>
    </row>
    <row r="36657" spans="11:12" ht="15" customHeight="1">
      <c r="K36657" s="1715"/>
      <c r="L36657" s="1715"/>
    </row>
    <row r="36658" spans="11:12" ht="15" customHeight="1">
      <c r="K36658" s="1715"/>
      <c r="L36658" s="1715"/>
    </row>
    <row r="36659" spans="11:12" ht="15" customHeight="1">
      <c r="K36659" s="1715"/>
      <c r="L36659" s="1715"/>
    </row>
    <row r="36660" spans="11:12" ht="15" customHeight="1">
      <c r="K36660" s="1715"/>
      <c r="L36660" s="1715"/>
    </row>
    <row r="36661" spans="11:12" ht="15" customHeight="1">
      <c r="K36661" s="1715"/>
      <c r="L36661" s="1715"/>
    </row>
    <row r="36662" spans="11:12" ht="15" customHeight="1">
      <c r="K36662" s="1715"/>
      <c r="L36662" s="1715"/>
    </row>
    <row r="36663" spans="11:12" ht="15" customHeight="1">
      <c r="K36663" s="1715"/>
      <c r="L36663" s="1715"/>
    </row>
    <row r="36664" spans="11:12" ht="15" customHeight="1">
      <c r="K36664" s="1715"/>
      <c r="L36664" s="1715"/>
    </row>
    <row r="36665" spans="11:12" ht="15" customHeight="1">
      <c r="K36665" s="1715"/>
      <c r="L36665" s="1715"/>
    </row>
    <row r="36666" spans="11:12" ht="15" customHeight="1">
      <c r="K36666" s="1715"/>
      <c r="L36666" s="1715"/>
    </row>
    <row r="36667" spans="11:12" ht="15" customHeight="1">
      <c r="K36667" s="1715"/>
      <c r="L36667" s="1715"/>
    </row>
    <row r="36668" spans="11:12" ht="15" customHeight="1">
      <c r="K36668" s="1715"/>
      <c r="L36668" s="1715"/>
    </row>
    <row r="36669" spans="11:12" ht="15" customHeight="1">
      <c r="K36669" s="1715"/>
      <c r="L36669" s="1715"/>
    </row>
    <row r="36670" spans="11:12" ht="15" customHeight="1">
      <c r="K36670" s="1715"/>
      <c r="L36670" s="1715"/>
    </row>
    <row r="36671" spans="11:12" ht="15" customHeight="1">
      <c r="K36671" s="1715"/>
      <c r="L36671" s="1715"/>
    </row>
    <row r="36672" spans="11:12" ht="15" customHeight="1">
      <c r="K36672" s="1715"/>
      <c r="L36672" s="1715"/>
    </row>
    <row r="36673" spans="11:12" ht="15" customHeight="1">
      <c r="K36673" s="1715"/>
      <c r="L36673" s="1715"/>
    </row>
    <row r="36674" spans="11:12" ht="15" customHeight="1">
      <c r="K36674" s="1715"/>
      <c r="L36674" s="1715"/>
    </row>
    <row r="36675" spans="11:12" ht="15" customHeight="1">
      <c r="K36675" s="1715"/>
      <c r="L36675" s="1715"/>
    </row>
    <row r="36676" spans="11:12" ht="15" customHeight="1">
      <c r="K36676" s="1715"/>
      <c r="L36676" s="1715"/>
    </row>
    <row r="36677" spans="11:12" ht="15" customHeight="1">
      <c r="K36677" s="1715"/>
      <c r="L36677" s="1715"/>
    </row>
    <row r="36678" spans="11:12" ht="15" customHeight="1">
      <c r="K36678" s="1715"/>
      <c r="L36678" s="1715"/>
    </row>
    <row r="36679" spans="11:12" ht="15" customHeight="1">
      <c r="K36679" s="1715"/>
      <c r="L36679" s="1715"/>
    </row>
    <row r="36680" spans="11:12" ht="15" customHeight="1">
      <c r="K36680" s="1715"/>
      <c r="L36680" s="1715"/>
    </row>
    <row r="36681" spans="11:12" ht="15" customHeight="1">
      <c r="K36681" s="1715"/>
      <c r="L36681" s="1715"/>
    </row>
    <row r="36682" spans="11:12" ht="15" customHeight="1">
      <c r="K36682" s="1715"/>
      <c r="L36682" s="1715"/>
    </row>
    <row r="36683" spans="11:12" ht="15" customHeight="1">
      <c r="K36683" s="1715"/>
      <c r="L36683" s="1715"/>
    </row>
    <row r="36684" spans="11:12" ht="15" customHeight="1">
      <c r="K36684" s="1715"/>
      <c r="L36684" s="1715"/>
    </row>
    <row r="36685" spans="11:12" ht="15" customHeight="1">
      <c r="K36685" s="1715"/>
      <c r="L36685" s="1715"/>
    </row>
    <row r="36686" spans="11:12" ht="15" customHeight="1">
      <c r="K36686" s="1715"/>
      <c r="L36686" s="1715"/>
    </row>
    <row r="36687" spans="11:12" ht="15" customHeight="1">
      <c r="K36687" s="1715"/>
      <c r="L36687" s="1715"/>
    </row>
    <row r="36688" spans="11:12" ht="15" customHeight="1">
      <c r="K36688" s="1715"/>
      <c r="L36688" s="1715"/>
    </row>
    <row r="36689" spans="11:12" ht="15" customHeight="1">
      <c r="K36689" s="1715"/>
      <c r="L36689" s="1715"/>
    </row>
    <row r="36690" spans="11:12" ht="15" customHeight="1">
      <c r="K36690" s="1715"/>
      <c r="L36690" s="1715"/>
    </row>
    <row r="36691" spans="11:12" ht="15" customHeight="1">
      <c r="K36691" s="1715"/>
      <c r="L36691" s="1715"/>
    </row>
    <row r="36692" spans="11:12" ht="15" customHeight="1">
      <c r="K36692" s="1715"/>
      <c r="L36692" s="1715"/>
    </row>
    <row r="36693" spans="11:12" ht="15" customHeight="1">
      <c r="K36693" s="1715"/>
      <c r="L36693" s="1715"/>
    </row>
    <row r="36694" spans="11:12" ht="15" customHeight="1">
      <c r="K36694" s="1715"/>
      <c r="L36694" s="1715"/>
    </row>
    <row r="36695" spans="11:12" ht="15" customHeight="1">
      <c r="K36695" s="1715"/>
      <c r="L36695" s="1715"/>
    </row>
    <row r="36696" spans="11:12" ht="15" customHeight="1">
      <c r="K36696" s="1715"/>
      <c r="L36696" s="1715"/>
    </row>
    <row r="36697" spans="11:12" ht="15" customHeight="1">
      <c r="K36697" s="1715"/>
      <c r="L36697" s="1715"/>
    </row>
    <row r="36698" spans="11:12" ht="15" customHeight="1">
      <c r="K36698" s="1715"/>
      <c r="L36698" s="1715"/>
    </row>
    <row r="36699" spans="11:12" ht="15" customHeight="1">
      <c r="K36699" s="1715"/>
      <c r="L36699" s="1715"/>
    </row>
    <row r="36700" spans="11:12" ht="15" customHeight="1">
      <c r="K36700" s="1715"/>
      <c r="L36700" s="1715"/>
    </row>
    <row r="36701" spans="11:12" ht="15" customHeight="1">
      <c r="K36701" s="1715"/>
      <c r="L36701" s="1715"/>
    </row>
    <row r="36702" spans="11:12" ht="15" customHeight="1">
      <c r="K36702" s="1715"/>
      <c r="L36702" s="1715"/>
    </row>
    <row r="36703" spans="11:12" ht="15" customHeight="1">
      <c r="K36703" s="1715"/>
      <c r="L36703" s="1715"/>
    </row>
    <row r="36704" spans="11:12" ht="15" customHeight="1">
      <c r="K36704" s="1715"/>
      <c r="L36704" s="1715"/>
    </row>
    <row r="36705" spans="11:12" ht="15" customHeight="1">
      <c r="K36705" s="1715"/>
      <c r="L36705" s="1715"/>
    </row>
    <row r="36706" spans="11:12" ht="15" customHeight="1">
      <c r="K36706" s="1715"/>
      <c r="L36706" s="1715"/>
    </row>
    <row r="36707" spans="11:12" ht="15" customHeight="1">
      <c r="K36707" s="1715"/>
      <c r="L36707" s="1715"/>
    </row>
    <row r="36708" spans="11:12" ht="15" customHeight="1">
      <c r="K36708" s="1715"/>
      <c r="L36708" s="1715"/>
    </row>
    <row r="36709" spans="11:12" ht="15" customHeight="1">
      <c r="K36709" s="1715"/>
      <c r="L36709" s="1715"/>
    </row>
    <row r="36710" spans="11:12" ht="15" customHeight="1">
      <c r="K36710" s="1715"/>
      <c r="L36710" s="1715"/>
    </row>
    <row r="36711" spans="11:12" ht="15" customHeight="1">
      <c r="K36711" s="1715"/>
      <c r="L36711" s="1715"/>
    </row>
    <row r="36712" spans="11:12" ht="15" customHeight="1">
      <c r="K36712" s="1715"/>
      <c r="L36712" s="1715"/>
    </row>
    <row r="36713" spans="11:12" ht="15" customHeight="1">
      <c r="K36713" s="1715"/>
      <c r="L36713" s="1715"/>
    </row>
    <row r="36714" spans="11:12" ht="15" customHeight="1">
      <c r="K36714" s="1715"/>
      <c r="L36714" s="1715"/>
    </row>
    <row r="36715" spans="11:12" ht="15" customHeight="1">
      <c r="K36715" s="1715"/>
      <c r="L36715" s="1715"/>
    </row>
    <row r="36716" spans="11:12" ht="15" customHeight="1">
      <c r="K36716" s="1715"/>
      <c r="L36716" s="1715"/>
    </row>
    <row r="36717" spans="11:12" ht="15" customHeight="1">
      <c r="K36717" s="1715"/>
      <c r="L36717" s="1715"/>
    </row>
    <row r="36718" spans="11:12" ht="15" customHeight="1">
      <c r="K36718" s="1715"/>
      <c r="L36718" s="1715"/>
    </row>
    <row r="36719" spans="11:12" ht="15" customHeight="1">
      <c r="K36719" s="1715"/>
      <c r="L36719" s="1715"/>
    </row>
    <row r="36720" spans="11:12" ht="15" customHeight="1">
      <c r="K36720" s="1715"/>
      <c r="L36720" s="1715"/>
    </row>
    <row r="36721" spans="11:12" ht="15" customHeight="1">
      <c r="K36721" s="1715"/>
      <c r="L36721" s="1715"/>
    </row>
    <row r="36722" spans="11:12" ht="15" customHeight="1">
      <c r="K36722" s="1715"/>
      <c r="L36722" s="1715"/>
    </row>
    <row r="36723" spans="11:12" ht="15" customHeight="1">
      <c r="K36723" s="1715"/>
      <c r="L36723" s="1715"/>
    </row>
    <row r="36724" spans="11:12" ht="15" customHeight="1">
      <c r="K36724" s="1715"/>
      <c r="L36724" s="1715"/>
    </row>
    <row r="36725" spans="11:12" ht="15" customHeight="1">
      <c r="K36725" s="1715"/>
      <c r="L36725" s="1715"/>
    </row>
    <row r="36726" spans="11:12" ht="15" customHeight="1">
      <c r="K36726" s="1715"/>
      <c r="L36726" s="1715"/>
    </row>
    <row r="36727" spans="11:12" ht="15" customHeight="1">
      <c r="K36727" s="1715"/>
      <c r="L36727" s="1715"/>
    </row>
    <row r="36728" spans="11:12" ht="15" customHeight="1">
      <c r="K36728" s="1715"/>
      <c r="L36728" s="1715"/>
    </row>
    <row r="36729" spans="11:12" ht="15" customHeight="1">
      <c r="K36729" s="1715"/>
      <c r="L36729" s="1715"/>
    </row>
    <row r="36730" spans="11:12" ht="15" customHeight="1">
      <c r="K36730" s="1715"/>
      <c r="L36730" s="1715"/>
    </row>
    <row r="36731" spans="11:12" ht="15" customHeight="1">
      <c r="K36731" s="1715"/>
      <c r="L36731" s="1715"/>
    </row>
    <row r="36732" spans="11:12" ht="15" customHeight="1">
      <c r="K36732" s="1715"/>
      <c r="L36732" s="1715"/>
    </row>
    <row r="36733" spans="11:12" ht="15" customHeight="1">
      <c r="K36733" s="1715"/>
      <c r="L36733" s="1715"/>
    </row>
    <row r="36734" spans="11:12" ht="15" customHeight="1">
      <c r="K36734" s="1715"/>
      <c r="L36734" s="1715"/>
    </row>
    <row r="36735" spans="11:12" ht="15" customHeight="1">
      <c r="K36735" s="1715"/>
      <c r="L36735" s="1715"/>
    </row>
    <row r="36736" spans="11:12" ht="15" customHeight="1">
      <c r="K36736" s="1715"/>
      <c r="L36736" s="1715"/>
    </row>
    <row r="36737" spans="11:12" ht="15" customHeight="1">
      <c r="K36737" s="1715"/>
      <c r="L36737" s="1715"/>
    </row>
    <row r="36738" spans="11:12" ht="15" customHeight="1">
      <c r="K36738" s="1715"/>
      <c r="L36738" s="1715"/>
    </row>
    <row r="36739" spans="11:12" ht="15" customHeight="1">
      <c r="K36739" s="1715"/>
      <c r="L36739" s="1715"/>
    </row>
    <row r="36740" spans="11:12" ht="15" customHeight="1">
      <c r="K36740" s="1715"/>
      <c r="L36740" s="1715"/>
    </row>
    <row r="36741" spans="11:12" ht="15" customHeight="1">
      <c r="K36741" s="1715"/>
      <c r="L36741" s="1715"/>
    </row>
    <row r="36742" spans="11:12" ht="15" customHeight="1">
      <c r="K36742" s="1715"/>
      <c r="L36742" s="1715"/>
    </row>
    <row r="36743" spans="11:12" ht="15" customHeight="1">
      <c r="K36743" s="1715"/>
      <c r="L36743" s="1715"/>
    </row>
    <row r="36744" spans="11:12" ht="15" customHeight="1">
      <c r="K36744" s="1715"/>
      <c r="L36744" s="1715"/>
    </row>
    <row r="36745" spans="11:12" ht="15" customHeight="1">
      <c r="K36745" s="1715"/>
      <c r="L36745" s="1715"/>
    </row>
    <row r="36746" spans="11:12" ht="15" customHeight="1">
      <c r="K36746" s="1715"/>
      <c r="L36746" s="1715"/>
    </row>
    <row r="36747" spans="11:12" ht="15" customHeight="1">
      <c r="K36747" s="1715"/>
      <c r="L36747" s="1715"/>
    </row>
    <row r="36748" spans="11:12" ht="15" customHeight="1">
      <c r="K36748" s="1715"/>
      <c r="L36748" s="1715"/>
    </row>
    <row r="36749" spans="11:12" ht="15" customHeight="1">
      <c r="K36749" s="1715"/>
      <c r="L36749" s="1715"/>
    </row>
    <row r="36750" spans="11:12" ht="15" customHeight="1">
      <c r="K36750" s="1715"/>
      <c r="L36750" s="1715"/>
    </row>
    <row r="36751" spans="11:12" ht="15" customHeight="1">
      <c r="K36751" s="1715"/>
      <c r="L36751" s="1715"/>
    </row>
    <row r="36752" spans="11:12" ht="15" customHeight="1">
      <c r="K36752" s="1715"/>
      <c r="L36752" s="1715"/>
    </row>
    <row r="36753" spans="11:12" ht="15" customHeight="1">
      <c r="K36753" s="1715"/>
      <c r="L36753" s="1715"/>
    </row>
    <row r="36754" spans="11:12" ht="15" customHeight="1">
      <c r="K36754" s="1715"/>
      <c r="L36754" s="1715"/>
    </row>
    <row r="36755" spans="11:12" ht="15" customHeight="1">
      <c r="K36755" s="1715"/>
      <c r="L36755" s="1715"/>
    </row>
    <row r="36756" spans="11:12" ht="15" customHeight="1">
      <c r="K36756" s="1715"/>
      <c r="L36756" s="1715"/>
    </row>
    <row r="36757" spans="11:12" ht="15" customHeight="1">
      <c r="K36757" s="1715"/>
      <c r="L36757" s="1715"/>
    </row>
    <row r="36758" spans="11:12" ht="15" customHeight="1">
      <c r="K36758" s="1715"/>
      <c r="L36758" s="1715"/>
    </row>
    <row r="36759" spans="11:12" ht="15" customHeight="1">
      <c r="K36759" s="1715"/>
      <c r="L36759" s="1715"/>
    </row>
    <row r="36760" spans="11:12" ht="15" customHeight="1">
      <c r="K36760" s="1715"/>
      <c r="L36760" s="1715"/>
    </row>
    <row r="36761" spans="11:12" ht="15" customHeight="1">
      <c r="K36761" s="1715"/>
      <c r="L36761" s="1715"/>
    </row>
    <row r="36762" spans="11:12" ht="15" customHeight="1">
      <c r="K36762" s="1715"/>
      <c r="L36762" s="1715"/>
    </row>
    <row r="36763" spans="11:12" ht="15" customHeight="1">
      <c r="K36763" s="1715"/>
      <c r="L36763" s="1715"/>
    </row>
    <row r="36764" spans="11:12" ht="15" customHeight="1">
      <c r="K36764" s="1715"/>
      <c r="L36764" s="1715"/>
    </row>
    <row r="36765" spans="11:12" ht="15" customHeight="1">
      <c r="K36765" s="1715"/>
      <c r="L36765" s="1715"/>
    </row>
    <row r="36766" spans="11:12" ht="15" customHeight="1">
      <c r="K36766" s="1715"/>
      <c r="L36766" s="1715"/>
    </row>
    <row r="36767" spans="11:12" ht="15" customHeight="1">
      <c r="K36767" s="1715"/>
      <c r="L36767" s="1715"/>
    </row>
    <row r="36768" spans="11:12" ht="15" customHeight="1">
      <c r="K36768" s="1715"/>
      <c r="L36768" s="1715"/>
    </row>
    <row r="36769" spans="11:12" ht="15" customHeight="1">
      <c r="K36769" s="1715"/>
      <c r="L36769" s="1715"/>
    </row>
    <row r="36770" spans="11:12" ht="15" customHeight="1">
      <c r="K36770" s="1715"/>
      <c r="L36770" s="1715"/>
    </row>
    <row r="36771" spans="11:12" ht="15" customHeight="1">
      <c r="K36771" s="1715"/>
      <c r="L36771" s="1715"/>
    </row>
    <row r="36772" spans="11:12" ht="15" customHeight="1">
      <c r="K36772" s="1715"/>
      <c r="L36772" s="1715"/>
    </row>
    <row r="36773" spans="11:12" ht="15" customHeight="1">
      <c r="K36773" s="1715"/>
      <c r="L36773" s="1715"/>
    </row>
    <row r="36774" spans="11:12" ht="15" customHeight="1">
      <c r="K36774" s="1715"/>
      <c r="L36774" s="1715"/>
    </row>
    <row r="36775" spans="11:12" ht="15" customHeight="1">
      <c r="K36775" s="1715"/>
      <c r="L36775" s="1715"/>
    </row>
    <row r="36776" spans="11:12" ht="15" customHeight="1">
      <c r="K36776" s="1715"/>
      <c r="L36776" s="1715"/>
    </row>
    <row r="36777" spans="11:12" ht="15" customHeight="1">
      <c r="K36777" s="1715"/>
      <c r="L36777" s="1715"/>
    </row>
    <row r="36778" spans="11:12" ht="15" customHeight="1">
      <c r="K36778" s="1715"/>
      <c r="L36778" s="1715"/>
    </row>
    <row r="36779" spans="11:12" ht="15" customHeight="1">
      <c r="K36779" s="1715"/>
      <c r="L36779" s="1715"/>
    </row>
    <row r="36780" spans="11:12" ht="15" customHeight="1">
      <c r="K36780" s="1715"/>
      <c r="L36780" s="1715"/>
    </row>
    <row r="36781" spans="11:12" ht="15" customHeight="1">
      <c r="K36781" s="1715"/>
      <c r="L36781" s="1715"/>
    </row>
    <row r="36782" spans="11:12" ht="15" customHeight="1">
      <c r="K36782" s="1715"/>
      <c r="L36782" s="1715"/>
    </row>
    <row r="36783" spans="11:12" ht="15" customHeight="1">
      <c r="K36783" s="1715"/>
      <c r="L36783" s="1715"/>
    </row>
    <row r="36784" spans="11:12" ht="15" customHeight="1">
      <c r="K36784" s="1715"/>
      <c r="L36784" s="1715"/>
    </row>
    <row r="36785" spans="11:12" ht="15" customHeight="1">
      <c r="K36785" s="1715"/>
      <c r="L36785" s="1715"/>
    </row>
    <row r="36786" spans="11:12" ht="15" customHeight="1">
      <c r="K36786" s="1715"/>
      <c r="L36786" s="1715"/>
    </row>
    <row r="36787" spans="11:12" ht="15" customHeight="1">
      <c r="K36787" s="1715"/>
      <c r="L36787" s="1715"/>
    </row>
    <row r="36788" spans="11:12" ht="15" customHeight="1">
      <c r="K36788" s="1715"/>
      <c r="L36788" s="1715"/>
    </row>
    <row r="36789" spans="11:12" ht="15" customHeight="1">
      <c r="K36789" s="1715"/>
      <c r="L36789" s="1715"/>
    </row>
    <row r="36790" spans="11:12" ht="15" customHeight="1">
      <c r="K36790" s="1715"/>
      <c r="L36790" s="1715"/>
    </row>
    <row r="36791" spans="11:12" ht="15" customHeight="1">
      <c r="K36791" s="1715"/>
      <c r="L36791" s="1715"/>
    </row>
    <row r="36792" spans="11:12" ht="15" customHeight="1">
      <c r="K36792" s="1715"/>
      <c r="L36792" s="1715"/>
    </row>
    <row r="36793" spans="11:12" ht="15" customHeight="1">
      <c r="K36793" s="1715"/>
      <c r="L36793" s="1715"/>
    </row>
    <row r="36794" spans="11:12" ht="15" customHeight="1">
      <c r="K36794" s="1715"/>
      <c r="L36794" s="1715"/>
    </row>
    <row r="36795" spans="11:12" ht="15" customHeight="1">
      <c r="K36795" s="1715"/>
      <c r="L36795" s="1715"/>
    </row>
    <row r="36796" spans="11:12" ht="15" customHeight="1">
      <c r="K36796" s="1715"/>
      <c r="L36796" s="1715"/>
    </row>
    <row r="36797" spans="11:12" ht="15" customHeight="1">
      <c r="K36797" s="1715"/>
      <c r="L36797" s="1715"/>
    </row>
    <row r="36798" spans="11:12" ht="15" customHeight="1">
      <c r="K36798" s="1715"/>
      <c r="L36798" s="1715"/>
    </row>
    <row r="36799" spans="11:12" ht="15" customHeight="1">
      <c r="K36799" s="1715"/>
      <c r="L36799" s="1715"/>
    </row>
    <row r="36800" spans="11:12" ht="15" customHeight="1">
      <c r="K36800" s="1715"/>
      <c r="L36800" s="1715"/>
    </row>
    <row r="36801" spans="11:12" ht="15" customHeight="1">
      <c r="K36801" s="1715"/>
      <c r="L36801" s="1715"/>
    </row>
    <row r="36802" spans="11:12" ht="15" customHeight="1">
      <c r="K36802" s="1715"/>
      <c r="L36802" s="1715"/>
    </row>
    <row r="36803" spans="11:12" ht="15" customHeight="1">
      <c r="K36803" s="1715"/>
      <c r="L36803" s="1715"/>
    </row>
    <row r="36804" spans="11:12" ht="15" customHeight="1">
      <c r="K36804" s="1715"/>
      <c r="L36804" s="1715"/>
    </row>
    <row r="36805" spans="11:12" ht="15" customHeight="1">
      <c r="K36805" s="1715"/>
      <c r="L36805" s="1715"/>
    </row>
    <row r="36806" spans="11:12" ht="15" customHeight="1">
      <c r="K36806" s="1715"/>
      <c r="L36806" s="1715"/>
    </row>
    <row r="36807" spans="11:12" ht="15" customHeight="1">
      <c r="K36807" s="1715"/>
      <c r="L36807" s="1715"/>
    </row>
    <row r="36808" spans="11:12" ht="15" customHeight="1">
      <c r="K36808" s="1715"/>
      <c r="L36808" s="1715"/>
    </row>
    <row r="36809" spans="11:12" ht="15" customHeight="1">
      <c r="K36809" s="1715"/>
      <c r="L36809" s="1715"/>
    </row>
    <row r="36810" spans="11:12" ht="15" customHeight="1">
      <c r="K36810" s="1715"/>
      <c r="L36810" s="1715"/>
    </row>
    <row r="36811" spans="11:12" ht="15" customHeight="1">
      <c r="K36811" s="1715"/>
      <c r="L36811" s="1715"/>
    </row>
    <row r="36812" spans="11:12" ht="15" customHeight="1">
      <c r="K36812" s="1715"/>
      <c r="L36812" s="1715"/>
    </row>
    <row r="36813" spans="11:12" ht="15" customHeight="1">
      <c r="K36813" s="1715"/>
      <c r="L36813" s="1715"/>
    </row>
    <row r="36814" spans="11:12" ht="15" customHeight="1">
      <c r="K36814" s="1715"/>
      <c r="L36814" s="1715"/>
    </row>
    <row r="36815" spans="11:12" ht="15" customHeight="1">
      <c r="K36815" s="1715"/>
      <c r="L36815" s="1715"/>
    </row>
    <row r="36816" spans="11:12" ht="15" customHeight="1">
      <c r="K36816" s="1715"/>
      <c r="L36816" s="1715"/>
    </row>
    <row r="36817" spans="11:12" ht="15" customHeight="1">
      <c r="K36817" s="1715"/>
      <c r="L36817" s="1715"/>
    </row>
    <row r="36818" spans="11:12" ht="15" customHeight="1">
      <c r="K36818" s="1715"/>
      <c r="L36818" s="1715"/>
    </row>
    <row r="36819" spans="11:12" ht="15" customHeight="1">
      <c r="K36819" s="1715"/>
      <c r="L36819" s="1715"/>
    </row>
    <row r="36820" spans="11:12" ht="15" customHeight="1">
      <c r="K36820" s="1715"/>
      <c r="L36820" s="1715"/>
    </row>
    <row r="36821" spans="11:12" ht="15" customHeight="1">
      <c r="K36821" s="1715"/>
      <c r="L36821" s="1715"/>
    </row>
    <row r="36822" spans="11:12" ht="15" customHeight="1">
      <c r="K36822" s="1715"/>
      <c r="L36822" s="1715"/>
    </row>
    <row r="36823" spans="11:12" ht="15" customHeight="1">
      <c r="K36823" s="1715"/>
      <c r="L36823" s="1715"/>
    </row>
    <row r="36824" spans="11:12" ht="15" customHeight="1">
      <c r="K36824" s="1715"/>
      <c r="L36824" s="1715"/>
    </row>
    <row r="36825" spans="11:12" ht="15" customHeight="1">
      <c r="K36825" s="1715"/>
      <c r="L36825" s="1715"/>
    </row>
    <row r="36826" spans="11:12" ht="15" customHeight="1">
      <c r="K36826" s="1715"/>
      <c r="L36826" s="1715"/>
    </row>
    <row r="36827" spans="11:12" ht="15" customHeight="1">
      <c r="K36827" s="1715"/>
      <c r="L36827" s="1715"/>
    </row>
    <row r="36828" spans="11:12" ht="15" customHeight="1">
      <c r="K36828" s="1715"/>
      <c r="L36828" s="1715"/>
    </row>
    <row r="36829" spans="11:12" ht="15" customHeight="1">
      <c r="K36829" s="1715"/>
      <c r="L36829" s="1715"/>
    </row>
    <row r="36830" spans="11:12" ht="15" customHeight="1">
      <c r="K36830" s="1715"/>
      <c r="L36830" s="1715"/>
    </row>
    <row r="36831" spans="11:12" ht="15" customHeight="1">
      <c r="K36831" s="1715"/>
      <c r="L36831" s="1715"/>
    </row>
    <row r="36832" spans="11:12" ht="15" customHeight="1">
      <c r="K36832" s="1715"/>
      <c r="L36832" s="1715"/>
    </row>
    <row r="36833" spans="11:12" ht="15" customHeight="1">
      <c r="K36833" s="1715"/>
      <c r="L36833" s="1715"/>
    </row>
    <row r="36834" spans="11:12" ht="15" customHeight="1">
      <c r="K36834" s="1715"/>
      <c r="L36834" s="1715"/>
    </row>
    <row r="36835" spans="11:12" ht="15" customHeight="1">
      <c r="K36835" s="1715"/>
      <c r="L36835" s="1715"/>
    </row>
    <row r="36836" spans="11:12" ht="15" customHeight="1">
      <c r="K36836" s="1715"/>
      <c r="L36836" s="1715"/>
    </row>
    <row r="36837" spans="11:12" ht="15" customHeight="1">
      <c r="K36837" s="1715"/>
      <c r="L36837" s="1715"/>
    </row>
    <row r="36838" spans="11:12" ht="15" customHeight="1">
      <c r="K36838" s="1715"/>
      <c r="L36838" s="1715"/>
    </row>
    <row r="36839" spans="11:12" ht="15" customHeight="1">
      <c r="K36839" s="1715"/>
      <c r="L36839" s="1715"/>
    </row>
    <row r="36840" spans="11:12" ht="15" customHeight="1">
      <c r="K36840" s="1715"/>
      <c r="L36840" s="1715"/>
    </row>
    <row r="36841" spans="11:12" ht="15" customHeight="1">
      <c r="K36841" s="1715"/>
      <c r="L36841" s="1715"/>
    </row>
    <row r="36842" spans="11:12" ht="15" customHeight="1">
      <c r="K36842" s="1715"/>
      <c r="L36842" s="1715"/>
    </row>
    <row r="36843" spans="11:12" ht="15" customHeight="1">
      <c r="K36843" s="1715"/>
      <c r="L36843" s="1715"/>
    </row>
    <row r="36844" spans="11:12" ht="15" customHeight="1">
      <c r="K36844" s="1715"/>
      <c r="L36844" s="1715"/>
    </row>
    <row r="36845" spans="11:12" ht="15" customHeight="1">
      <c r="K36845" s="1715"/>
      <c r="L36845" s="1715"/>
    </row>
    <row r="36846" spans="11:12" ht="15" customHeight="1">
      <c r="K36846" s="1715"/>
      <c r="L36846" s="1715"/>
    </row>
    <row r="36847" spans="11:12" ht="15" customHeight="1">
      <c r="K36847" s="1715"/>
      <c r="L36847" s="1715"/>
    </row>
    <row r="36848" spans="11:12" ht="15" customHeight="1">
      <c r="K36848" s="1715"/>
      <c r="L36848" s="1715"/>
    </row>
    <row r="36849" spans="11:12" ht="15" customHeight="1">
      <c r="K36849" s="1715"/>
      <c r="L36849" s="1715"/>
    </row>
    <row r="36850" spans="11:12" ht="15" customHeight="1">
      <c r="K36850" s="1715"/>
      <c r="L36850" s="1715"/>
    </row>
    <row r="36851" spans="11:12" ht="15" customHeight="1">
      <c r="K36851" s="1715"/>
      <c r="L36851" s="1715"/>
    </row>
    <row r="36852" spans="11:12" ht="15" customHeight="1">
      <c r="K36852" s="1715"/>
      <c r="L36852" s="1715"/>
    </row>
    <row r="36853" spans="11:12" ht="15" customHeight="1">
      <c r="K36853" s="1715"/>
      <c r="L36853" s="1715"/>
    </row>
    <row r="36854" spans="11:12" ht="15" customHeight="1">
      <c r="K36854" s="1715"/>
      <c r="L36854" s="1715"/>
    </row>
    <row r="36855" spans="11:12" ht="15" customHeight="1">
      <c r="K36855" s="1715"/>
      <c r="L36855" s="1715"/>
    </row>
    <row r="36856" spans="11:12" ht="15" customHeight="1">
      <c r="K36856" s="1715"/>
      <c r="L36856" s="1715"/>
    </row>
    <row r="36857" spans="11:12" ht="15" customHeight="1">
      <c r="K36857" s="1715"/>
      <c r="L36857" s="1715"/>
    </row>
    <row r="36858" spans="11:12" ht="15" customHeight="1">
      <c r="K36858" s="1715"/>
      <c r="L36858" s="1715"/>
    </row>
    <row r="36859" spans="11:12" ht="15" customHeight="1">
      <c r="K36859" s="1715"/>
      <c r="L36859" s="1715"/>
    </row>
    <row r="36860" spans="11:12" ht="15" customHeight="1">
      <c r="K36860" s="1715"/>
      <c r="L36860" s="1715"/>
    </row>
    <row r="36861" spans="11:12" ht="15" customHeight="1">
      <c r="K36861" s="1715"/>
      <c r="L36861" s="1715"/>
    </row>
    <row r="36862" spans="11:12" ht="15" customHeight="1">
      <c r="K36862" s="1715"/>
      <c r="L36862" s="1715"/>
    </row>
    <row r="36863" spans="11:12" ht="15" customHeight="1">
      <c r="K36863" s="1715"/>
      <c r="L36863" s="1715"/>
    </row>
    <row r="36864" spans="11:12" ht="15" customHeight="1">
      <c r="K36864" s="1715"/>
      <c r="L36864" s="1715"/>
    </row>
    <row r="36865" spans="11:12" ht="15" customHeight="1">
      <c r="K36865" s="1715"/>
      <c r="L36865" s="1715"/>
    </row>
    <row r="36866" spans="11:12" ht="15" customHeight="1">
      <c r="K36866" s="1715"/>
      <c r="L36866" s="1715"/>
    </row>
    <row r="36867" spans="11:12" ht="15" customHeight="1">
      <c r="K36867" s="1715"/>
      <c r="L36867" s="1715"/>
    </row>
    <row r="36868" spans="11:12" ht="15" customHeight="1">
      <c r="K36868" s="1715"/>
      <c r="L36868" s="1715"/>
    </row>
    <row r="36869" spans="11:12" ht="15" customHeight="1">
      <c r="K36869" s="1715"/>
      <c r="L36869" s="1715"/>
    </row>
    <row r="36870" spans="11:12" ht="15" customHeight="1">
      <c r="K36870" s="1715"/>
      <c r="L36870" s="1715"/>
    </row>
    <row r="36871" spans="11:12" ht="15" customHeight="1">
      <c r="K36871" s="1715"/>
      <c r="L36871" s="1715"/>
    </row>
    <row r="36872" spans="11:12" ht="15" customHeight="1">
      <c r="K36872" s="1715"/>
      <c r="L36872" s="1715"/>
    </row>
    <row r="36873" spans="11:12" ht="15" customHeight="1">
      <c r="K36873" s="1715"/>
      <c r="L36873" s="1715"/>
    </row>
    <row r="36874" spans="11:12" ht="15" customHeight="1">
      <c r="K36874" s="1715"/>
      <c r="L36874" s="1715"/>
    </row>
    <row r="36875" spans="11:12" ht="15" customHeight="1">
      <c r="K36875" s="1715"/>
      <c r="L36875" s="1715"/>
    </row>
    <row r="36876" spans="11:12" ht="15" customHeight="1">
      <c r="K36876" s="1715"/>
      <c r="L36876" s="1715"/>
    </row>
    <row r="36877" spans="11:12" ht="15" customHeight="1">
      <c r="K36877" s="1715"/>
      <c r="L36877" s="1715"/>
    </row>
    <row r="36878" spans="11:12" ht="15" customHeight="1">
      <c r="K36878" s="1715"/>
      <c r="L36878" s="1715"/>
    </row>
    <row r="36879" spans="11:12" ht="15" customHeight="1">
      <c r="K36879" s="1715"/>
      <c r="L36879" s="1715"/>
    </row>
    <row r="36880" spans="11:12" ht="15" customHeight="1">
      <c r="K36880" s="1715"/>
      <c r="L36880" s="1715"/>
    </row>
    <row r="36881" spans="11:12" ht="15" customHeight="1">
      <c r="K36881" s="1715"/>
      <c r="L36881" s="1715"/>
    </row>
    <row r="36882" spans="11:12" ht="15" customHeight="1">
      <c r="K36882" s="1715"/>
      <c r="L36882" s="1715"/>
    </row>
    <row r="36883" spans="11:12" ht="15" customHeight="1">
      <c r="K36883" s="1715"/>
      <c r="L36883" s="1715"/>
    </row>
    <row r="36884" spans="11:12" ht="15" customHeight="1">
      <c r="K36884" s="1715"/>
      <c r="L36884" s="1715"/>
    </row>
    <row r="36885" spans="11:12" ht="15" customHeight="1">
      <c r="K36885" s="1715"/>
      <c r="L36885" s="1715"/>
    </row>
    <row r="36886" spans="11:12" ht="15" customHeight="1">
      <c r="K36886" s="1715"/>
      <c r="L36886" s="1715"/>
    </row>
    <row r="36887" spans="11:12" ht="15" customHeight="1">
      <c r="K36887" s="1715"/>
      <c r="L36887" s="1715"/>
    </row>
    <row r="36888" spans="11:12" ht="15" customHeight="1">
      <c r="K36888" s="1715"/>
      <c r="L36888" s="1715"/>
    </row>
    <row r="36889" spans="11:12" ht="15" customHeight="1">
      <c r="K36889" s="1715"/>
      <c r="L36889" s="1715"/>
    </row>
    <row r="36890" spans="11:12" ht="15" customHeight="1">
      <c r="K36890" s="1715"/>
      <c r="L36890" s="1715"/>
    </row>
    <row r="36891" spans="11:12" ht="15" customHeight="1">
      <c r="K36891" s="1715"/>
      <c r="L36891" s="1715"/>
    </row>
    <row r="36892" spans="11:12" ht="15" customHeight="1">
      <c r="K36892" s="1715"/>
      <c r="L36892" s="1715"/>
    </row>
    <row r="36893" spans="11:12" ht="15" customHeight="1">
      <c r="K36893" s="1715"/>
      <c r="L36893" s="1715"/>
    </row>
    <row r="36894" spans="11:12" ht="15" customHeight="1">
      <c r="K36894" s="1715"/>
      <c r="L36894" s="1715"/>
    </row>
    <row r="36895" spans="11:12" ht="15" customHeight="1">
      <c r="K36895" s="1715"/>
      <c r="L36895" s="1715"/>
    </row>
    <row r="36896" spans="11:12" ht="15" customHeight="1">
      <c r="K36896" s="1715"/>
      <c r="L36896" s="1715"/>
    </row>
    <row r="36897" spans="11:12" ht="15" customHeight="1">
      <c r="K36897" s="1715"/>
      <c r="L36897" s="1715"/>
    </row>
    <row r="36898" spans="11:12" ht="15" customHeight="1">
      <c r="K36898" s="1715"/>
      <c r="L36898" s="1715"/>
    </row>
    <row r="36899" spans="11:12" ht="15" customHeight="1">
      <c r="K36899" s="1715"/>
      <c r="L36899" s="1715"/>
    </row>
    <row r="36900" spans="11:12" ht="15" customHeight="1">
      <c r="K36900" s="1715"/>
      <c r="L36900" s="1715"/>
    </row>
    <row r="36901" spans="11:12" ht="15" customHeight="1">
      <c r="K36901" s="1715"/>
      <c r="L36901" s="1715"/>
    </row>
    <row r="36902" spans="11:12" ht="15" customHeight="1">
      <c r="K36902" s="1715"/>
      <c r="L36902" s="1715"/>
    </row>
    <row r="36903" spans="11:12" ht="15" customHeight="1">
      <c r="K36903" s="1715"/>
      <c r="L36903" s="1715"/>
    </row>
    <row r="36904" spans="11:12" ht="15" customHeight="1">
      <c r="K36904" s="1715"/>
      <c r="L36904" s="1715"/>
    </row>
    <row r="36905" spans="11:12" ht="15" customHeight="1">
      <c r="K36905" s="1715"/>
      <c r="L36905" s="1715"/>
    </row>
    <row r="36906" spans="11:12" ht="15" customHeight="1">
      <c r="K36906" s="1715"/>
      <c r="L36906" s="1715"/>
    </row>
    <row r="36907" spans="11:12" ht="15" customHeight="1">
      <c r="K36907" s="1715"/>
      <c r="L36907" s="1715"/>
    </row>
    <row r="36908" spans="11:12" ht="15" customHeight="1">
      <c r="K36908" s="1715"/>
      <c r="L36908" s="1715"/>
    </row>
    <row r="36909" spans="11:12" ht="15" customHeight="1">
      <c r="K36909" s="1715"/>
      <c r="L36909" s="1715"/>
    </row>
    <row r="36910" spans="11:12" ht="15" customHeight="1">
      <c r="K36910" s="1715"/>
      <c r="L36910" s="1715"/>
    </row>
    <row r="36911" spans="11:12" ht="15" customHeight="1">
      <c r="K36911" s="1715"/>
      <c r="L36911" s="1715"/>
    </row>
    <row r="36912" spans="11:12" ht="15" customHeight="1">
      <c r="K36912" s="1715"/>
      <c r="L36912" s="1715"/>
    </row>
    <row r="36913" spans="11:12" ht="15" customHeight="1">
      <c r="K36913" s="1715"/>
      <c r="L36913" s="1715"/>
    </row>
    <row r="36914" spans="11:12" ht="15" customHeight="1">
      <c r="K36914" s="1715"/>
      <c r="L36914" s="1715"/>
    </row>
    <row r="36915" spans="11:12" ht="15" customHeight="1">
      <c r="K36915" s="1715"/>
      <c r="L36915" s="1715"/>
    </row>
    <row r="36916" spans="11:12" ht="15" customHeight="1">
      <c r="K36916" s="1715"/>
      <c r="L36916" s="1715"/>
    </row>
    <row r="36917" spans="11:12" ht="15" customHeight="1">
      <c r="K36917" s="1715"/>
      <c r="L36917" s="1715"/>
    </row>
    <row r="36918" spans="11:12" ht="15" customHeight="1">
      <c r="K36918" s="1715"/>
      <c r="L36918" s="1715"/>
    </row>
    <row r="36919" spans="11:12" ht="15" customHeight="1">
      <c r="K36919" s="1715"/>
      <c r="L36919" s="1715"/>
    </row>
    <row r="36920" spans="11:12" ht="15" customHeight="1">
      <c r="K36920" s="1715"/>
      <c r="L36920" s="1715"/>
    </row>
    <row r="36921" spans="11:12" ht="15" customHeight="1">
      <c r="K36921" s="1715"/>
      <c r="L36921" s="1715"/>
    </row>
    <row r="36922" spans="11:12" ht="15" customHeight="1">
      <c r="K36922" s="1715"/>
      <c r="L36922" s="1715"/>
    </row>
    <row r="36923" spans="11:12" ht="15" customHeight="1">
      <c r="K36923" s="1715"/>
      <c r="L36923" s="1715"/>
    </row>
    <row r="36924" spans="11:12" ht="15" customHeight="1">
      <c r="K36924" s="1715"/>
      <c r="L36924" s="1715"/>
    </row>
    <row r="36925" spans="11:12" ht="15" customHeight="1">
      <c r="K36925" s="1715"/>
      <c r="L36925" s="1715"/>
    </row>
    <row r="36926" spans="11:12" ht="15" customHeight="1">
      <c r="K36926" s="1715"/>
      <c r="L36926" s="1715"/>
    </row>
    <row r="36927" spans="11:12" ht="15" customHeight="1">
      <c r="K36927" s="1715"/>
      <c r="L36927" s="1715"/>
    </row>
    <row r="36928" spans="11:12" ht="15" customHeight="1">
      <c r="K36928" s="1715"/>
      <c r="L36928" s="1715"/>
    </row>
    <row r="36929" spans="11:12" ht="15" customHeight="1">
      <c r="K36929" s="1715"/>
      <c r="L36929" s="1715"/>
    </row>
    <row r="36930" spans="11:12" ht="15" customHeight="1">
      <c r="K36930" s="1715"/>
      <c r="L36930" s="1715"/>
    </row>
    <row r="36931" spans="11:12" ht="15" customHeight="1">
      <c r="K36931" s="1715"/>
      <c r="L36931" s="1715"/>
    </row>
    <row r="36932" spans="11:12" ht="15" customHeight="1">
      <c r="K36932" s="1715"/>
      <c r="L36932" s="1715"/>
    </row>
    <row r="36933" spans="11:12" ht="15" customHeight="1">
      <c r="K36933" s="1715"/>
      <c r="L36933" s="1715"/>
    </row>
    <row r="36934" spans="11:12" ht="15" customHeight="1">
      <c r="K36934" s="1715"/>
      <c r="L36934" s="1715"/>
    </row>
    <row r="36935" spans="11:12" ht="15" customHeight="1">
      <c r="K36935" s="1715"/>
      <c r="L36935" s="1715"/>
    </row>
    <row r="36936" spans="11:12" ht="15" customHeight="1">
      <c r="K36936" s="1715"/>
      <c r="L36936" s="1715"/>
    </row>
    <row r="36937" spans="11:12" ht="15" customHeight="1">
      <c r="K36937" s="1715"/>
      <c r="L36937" s="1715"/>
    </row>
    <row r="36938" spans="11:12" ht="15" customHeight="1">
      <c r="K36938" s="1715"/>
      <c r="L36938" s="1715"/>
    </row>
    <row r="36939" spans="11:12" ht="15" customHeight="1">
      <c r="K36939" s="1715"/>
      <c r="L36939" s="1715"/>
    </row>
    <row r="36940" spans="11:12" ht="15" customHeight="1">
      <c r="K36940" s="1715"/>
      <c r="L36940" s="1715"/>
    </row>
    <row r="36941" spans="11:12" ht="15" customHeight="1">
      <c r="K36941" s="1715"/>
      <c r="L36941" s="1715"/>
    </row>
    <row r="36942" spans="11:12" ht="15" customHeight="1">
      <c r="K36942" s="1715"/>
      <c r="L36942" s="1715"/>
    </row>
    <row r="36943" spans="11:12" ht="15" customHeight="1">
      <c r="K36943" s="1715"/>
      <c r="L36943" s="1715"/>
    </row>
    <row r="36944" spans="11:12" ht="15" customHeight="1">
      <c r="K36944" s="1715"/>
      <c r="L36944" s="1715"/>
    </row>
    <row r="36945" spans="11:12" ht="15" customHeight="1">
      <c r="K36945" s="1715"/>
      <c r="L36945" s="1715"/>
    </row>
    <row r="36946" spans="11:12" ht="15" customHeight="1">
      <c r="K36946" s="1715"/>
      <c r="L36946" s="1715"/>
    </row>
    <row r="36947" spans="11:12" ht="15" customHeight="1">
      <c r="K36947" s="1715"/>
      <c r="L36947" s="1715"/>
    </row>
    <row r="36948" spans="11:12" ht="15" customHeight="1">
      <c r="K36948" s="1715"/>
      <c r="L36948" s="1715"/>
    </row>
    <row r="36949" spans="11:12" ht="15" customHeight="1">
      <c r="K36949" s="1715"/>
      <c r="L36949" s="1715"/>
    </row>
    <row r="36950" spans="11:12" ht="15" customHeight="1">
      <c r="K36950" s="1715"/>
      <c r="L36950" s="1715"/>
    </row>
    <row r="36951" spans="11:12" ht="15" customHeight="1">
      <c r="K36951" s="1715"/>
      <c r="L36951" s="1715"/>
    </row>
    <row r="36952" spans="11:12" ht="15" customHeight="1">
      <c r="K36952" s="1715"/>
      <c r="L36952" s="1715"/>
    </row>
    <row r="36953" spans="11:12" ht="15" customHeight="1">
      <c r="K36953" s="1715"/>
      <c r="L36953" s="1715"/>
    </row>
    <row r="36954" spans="11:12" ht="15" customHeight="1">
      <c r="K36954" s="1715"/>
      <c r="L36954" s="1715"/>
    </row>
    <row r="36955" spans="11:12" ht="15" customHeight="1">
      <c r="K36955" s="1715"/>
      <c r="L36955" s="1715"/>
    </row>
    <row r="36956" spans="11:12" ht="15" customHeight="1">
      <c r="K36956" s="1715"/>
      <c r="L36956" s="1715"/>
    </row>
    <row r="36957" spans="11:12" ht="15" customHeight="1">
      <c r="K36957" s="1715"/>
      <c r="L36957" s="1715"/>
    </row>
    <row r="36958" spans="11:12" ht="15" customHeight="1">
      <c r="K36958" s="1715"/>
      <c r="L36958" s="1715"/>
    </row>
    <row r="36959" spans="11:12" ht="15" customHeight="1">
      <c r="K36959" s="1715"/>
      <c r="L36959" s="1715"/>
    </row>
    <row r="36960" spans="11:12" ht="15" customHeight="1">
      <c r="K36960" s="1715"/>
      <c r="L36960" s="1715"/>
    </row>
    <row r="36961" spans="11:12" ht="15" customHeight="1">
      <c r="K36961" s="1715"/>
      <c r="L36961" s="1715"/>
    </row>
    <row r="36962" spans="11:12" ht="15" customHeight="1">
      <c r="K36962" s="1715"/>
      <c r="L36962" s="1715"/>
    </row>
    <row r="36963" spans="11:12" ht="15" customHeight="1">
      <c r="K36963" s="1715"/>
      <c r="L36963" s="1715"/>
    </row>
    <row r="36964" spans="11:12" ht="15" customHeight="1">
      <c r="K36964" s="1715"/>
      <c r="L36964" s="1715"/>
    </row>
    <row r="36965" spans="11:12" ht="15" customHeight="1">
      <c r="K36965" s="1715"/>
      <c r="L36965" s="1715"/>
    </row>
    <row r="36966" spans="11:12" ht="15" customHeight="1">
      <c r="K36966" s="1715"/>
      <c r="L36966" s="1715"/>
    </row>
    <row r="36967" spans="11:12" ht="15" customHeight="1">
      <c r="K36967" s="1715"/>
      <c r="L36967" s="1715"/>
    </row>
    <row r="36968" spans="11:12" ht="15" customHeight="1">
      <c r="K36968" s="1715"/>
      <c r="L36968" s="1715"/>
    </row>
    <row r="36969" spans="11:12" ht="15" customHeight="1">
      <c r="K36969" s="1715"/>
      <c r="L36969" s="1715"/>
    </row>
    <row r="36970" spans="11:12" ht="15" customHeight="1">
      <c r="K36970" s="1715"/>
      <c r="L36970" s="1715"/>
    </row>
    <row r="36971" spans="11:12" ht="15" customHeight="1">
      <c r="K36971" s="1715"/>
      <c r="L36971" s="1715"/>
    </row>
    <row r="36972" spans="11:12" ht="15" customHeight="1">
      <c r="K36972" s="1715"/>
      <c r="L36972" s="1715"/>
    </row>
    <row r="36973" spans="11:12" ht="15" customHeight="1">
      <c r="K36973" s="1715"/>
      <c r="L36973" s="1715"/>
    </row>
    <row r="36974" spans="11:12" ht="15" customHeight="1">
      <c r="K36974" s="1715"/>
      <c r="L36974" s="1715"/>
    </row>
    <row r="36975" spans="11:12" ht="15" customHeight="1">
      <c r="K36975" s="1715"/>
      <c r="L36975" s="1715"/>
    </row>
    <row r="36976" spans="11:12" ht="15" customHeight="1">
      <c r="K36976" s="1715"/>
      <c r="L36976" s="1715"/>
    </row>
    <row r="36977" spans="11:12" ht="15" customHeight="1">
      <c r="K36977" s="1715"/>
      <c r="L36977" s="1715"/>
    </row>
    <row r="36978" spans="11:12" ht="15" customHeight="1">
      <c r="K36978" s="1715"/>
      <c r="L36978" s="1715"/>
    </row>
    <row r="36979" spans="11:12" ht="15" customHeight="1">
      <c r="K36979" s="1715"/>
      <c r="L36979" s="1715"/>
    </row>
    <row r="36980" spans="11:12" ht="15" customHeight="1">
      <c r="K36980" s="1715"/>
      <c r="L36980" s="1715"/>
    </row>
    <row r="36981" spans="11:12" ht="15" customHeight="1">
      <c r="K36981" s="1715"/>
      <c r="L36981" s="1715"/>
    </row>
    <row r="36982" spans="11:12" ht="15" customHeight="1">
      <c r="K36982" s="1715"/>
      <c r="L36982" s="1715"/>
    </row>
    <row r="36983" spans="11:12" ht="15" customHeight="1">
      <c r="K36983" s="1715"/>
      <c r="L36983" s="1715"/>
    </row>
    <row r="36984" spans="11:12" ht="15" customHeight="1">
      <c r="K36984" s="1715"/>
      <c r="L36984" s="1715"/>
    </row>
    <row r="36985" spans="11:12" ht="15" customHeight="1">
      <c r="K36985" s="1715"/>
      <c r="L36985" s="1715"/>
    </row>
    <row r="36986" spans="11:12" ht="15" customHeight="1">
      <c r="K36986" s="1715"/>
      <c r="L36986" s="1715"/>
    </row>
    <row r="36987" spans="11:12" ht="15" customHeight="1">
      <c r="K36987" s="1715"/>
      <c r="L36987" s="1715"/>
    </row>
    <row r="36988" spans="11:12" ht="15" customHeight="1">
      <c r="K36988" s="1715"/>
      <c r="L36988" s="1715"/>
    </row>
    <row r="36989" spans="11:12" ht="15" customHeight="1">
      <c r="K36989" s="1715"/>
      <c r="L36989" s="1715"/>
    </row>
    <row r="36990" spans="11:12" ht="15" customHeight="1">
      <c r="K36990" s="1715"/>
      <c r="L36990" s="1715"/>
    </row>
    <row r="36991" spans="11:12" ht="15" customHeight="1">
      <c r="K36991" s="1715"/>
      <c r="L36991" s="1715"/>
    </row>
    <row r="36992" spans="11:12" ht="15" customHeight="1">
      <c r="K36992" s="1715"/>
      <c r="L36992" s="1715"/>
    </row>
    <row r="36993" spans="11:12" ht="15" customHeight="1">
      <c r="K36993" s="1715"/>
      <c r="L36993" s="1715"/>
    </row>
    <row r="36994" spans="11:12" ht="15" customHeight="1">
      <c r="K36994" s="1715"/>
      <c r="L36994" s="1715"/>
    </row>
    <row r="36995" spans="11:12" ht="15" customHeight="1">
      <c r="K36995" s="1715"/>
      <c r="L36995" s="1715"/>
    </row>
    <row r="36996" spans="11:12" ht="15" customHeight="1">
      <c r="K36996" s="1715"/>
      <c r="L36996" s="1715"/>
    </row>
    <row r="36997" spans="11:12" ht="15" customHeight="1">
      <c r="K36997" s="1715"/>
      <c r="L36997" s="1715"/>
    </row>
    <row r="36998" spans="11:12" ht="15" customHeight="1">
      <c r="K36998" s="1715"/>
      <c r="L36998" s="1715"/>
    </row>
    <row r="36999" spans="11:12" ht="15" customHeight="1">
      <c r="K36999" s="1715"/>
      <c r="L36999" s="1715"/>
    </row>
    <row r="37000" spans="11:12" ht="15" customHeight="1">
      <c r="K37000" s="1715"/>
      <c r="L37000" s="1715"/>
    </row>
    <row r="37001" spans="11:12" ht="15" customHeight="1">
      <c r="K37001" s="1715"/>
      <c r="L37001" s="1715"/>
    </row>
    <row r="37002" spans="11:12" ht="15" customHeight="1">
      <c r="K37002" s="1715"/>
      <c r="L37002" s="1715"/>
    </row>
    <row r="37003" spans="11:12" ht="15" customHeight="1">
      <c r="K37003" s="1715"/>
      <c r="L37003" s="1715"/>
    </row>
    <row r="37004" spans="11:12" ht="15" customHeight="1">
      <c r="K37004" s="1715"/>
      <c r="L37004" s="1715"/>
    </row>
    <row r="37005" spans="11:12" ht="15" customHeight="1">
      <c r="K37005" s="1715"/>
      <c r="L37005" s="1715"/>
    </row>
    <row r="37006" spans="11:12" ht="15" customHeight="1">
      <c r="K37006" s="1715"/>
      <c r="L37006" s="1715"/>
    </row>
    <row r="37007" spans="11:12" ht="15" customHeight="1">
      <c r="K37007" s="1715"/>
      <c r="L37007" s="1715"/>
    </row>
    <row r="37008" spans="11:12" ht="15" customHeight="1">
      <c r="K37008" s="1715"/>
      <c r="L37008" s="1715"/>
    </row>
    <row r="37009" spans="11:12" ht="15" customHeight="1">
      <c r="K37009" s="1715"/>
      <c r="L37009" s="1715"/>
    </row>
    <row r="37010" spans="11:12" ht="15" customHeight="1">
      <c r="K37010" s="1715"/>
      <c r="L37010" s="1715"/>
    </row>
    <row r="37011" spans="11:12" ht="15" customHeight="1">
      <c r="K37011" s="1715"/>
      <c r="L37011" s="1715"/>
    </row>
    <row r="37012" spans="11:12" ht="15" customHeight="1">
      <c r="K37012" s="1715"/>
      <c r="L37012" s="1715"/>
    </row>
    <row r="37013" spans="11:12" ht="15" customHeight="1">
      <c r="K37013" s="1715"/>
      <c r="L37013" s="1715"/>
    </row>
    <row r="37014" spans="11:12" ht="15" customHeight="1">
      <c r="K37014" s="1715"/>
      <c r="L37014" s="1715"/>
    </row>
    <row r="37015" spans="11:12" ht="15" customHeight="1">
      <c r="K37015" s="1715"/>
      <c r="L37015" s="1715"/>
    </row>
    <row r="37016" spans="11:12" ht="15" customHeight="1">
      <c r="K37016" s="1715"/>
      <c r="L37016" s="1715"/>
    </row>
    <row r="37017" spans="11:12" ht="15" customHeight="1">
      <c r="K37017" s="1715"/>
      <c r="L37017" s="1715"/>
    </row>
    <row r="37018" spans="11:12" ht="15" customHeight="1">
      <c r="K37018" s="1715"/>
      <c r="L37018" s="1715"/>
    </row>
    <row r="37019" spans="11:12" ht="15" customHeight="1">
      <c r="K37019" s="1715"/>
      <c r="L37019" s="1715"/>
    </row>
    <row r="37020" spans="11:12" ht="15" customHeight="1">
      <c r="K37020" s="1715"/>
      <c r="L37020" s="1715"/>
    </row>
    <row r="37021" spans="11:12" ht="15" customHeight="1">
      <c r="K37021" s="1715"/>
      <c r="L37021" s="1715"/>
    </row>
    <row r="37022" spans="11:12" ht="15" customHeight="1">
      <c r="K37022" s="1715"/>
      <c r="L37022" s="1715"/>
    </row>
    <row r="37023" spans="11:12" ht="15" customHeight="1">
      <c r="K37023" s="1715"/>
      <c r="L37023" s="1715"/>
    </row>
    <row r="37024" spans="11:12" ht="15" customHeight="1">
      <c r="K37024" s="1715"/>
      <c r="L37024" s="1715"/>
    </row>
    <row r="37025" spans="11:12" ht="15" customHeight="1">
      <c r="K37025" s="1715"/>
      <c r="L37025" s="1715"/>
    </row>
    <row r="37026" spans="11:12" ht="15" customHeight="1">
      <c r="K37026" s="1715"/>
      <c r="L37026" s="1715"/>
    </row>
    <row r="37027" spans="11:12" ht="15" customHeight="1">
      <c r="K37027" s="1715"/>
      <c r="L37027" s="1715"/>
    </row>
    <row r="37028" spans="11:12" ht="15" customHeight="1">
      <c r="K37028" s="1715"/>
      <c r="L37028" s="1715"/>
    </row>
    <row r="37029" spans="11:12" ht="15" customHeight="1">
      <c r="K37029" s="1715"/>
      <c r="L37029" s="1715"/>
    </row>
    <row r="37030" spans="11:12" ht="15" customHeight="1">
      <c r="K37030" s="1715"/>
      <c r="L37030" s="1715"/>
    </row>
    <row r="37031" spans="11:12" ht="15" customHeight="1">
      <c r="K37031" s="1715"/>
      <c r="L37031" s="1715"/>
    </row>
    <row r="37032" spans="11:12" ht="15" customHeight="1">
      <c r="K37032" s="1715"/>
      <c r="L37032" s="1715"/>
    </row>
    <row r="37033" spans="11:12" ht="15" customHeight="1">
      <c r="K37033" s="1715"/>
      <c r="L37033" s="1715"/>
    </row>
    <row r="37034" spans="11:12" ht="15" customHeight="1">
      <c r="K37034" s="1715"/>
      <c r="L37034" s="1715"/>
    </row>
    <row r="37035" spans="11:12" ht="15" customHeight="1">
      <c r="K37035" s="1715"/>
      <c r="L37035" s="1715"/>
    </row>
    <row r="37036" spans="11:12" ht="15" customHeight="1">
      <c r="K37036" s="1715"/>
      <c r="L37036" s="1715"/>
    </row>
    <row r="37037" spans="11:12" ht="15" customHeight="1">
      <c r="K37037" s="1715"/>
      <c r="L37037" s="1715"/>
    </row>
    <row r="37038" spans="11:12" ht="15" customHeight="1">
      <c r="K37038" s="1715"/>
      <c r="L37038" s="1715"/>
    </row>
    <row r="37039" spans="11:12" ht="15" customHeight="1">
      <c r="K37039" s="1715"/>
      <c r="L37039" s="1715"/>
    </row>
    <row r="37040" spans="11:12" ht="15" customHeight="1">
      <c r="K37040" s="1715"/>
      <c r="L37040" s="1715"/>
    </row>
    <row r="37041" spans="11:12" ht="15" customHeight="1">
      <c r="K37041" s="1715"/>
      <c r="L37041" s="1715"/>
    </row>
    <row r="37042" spans="11:12" ht="15" customHeight="1">
      <c r="K37042" s="1715"/>
      <c r="L37042" s="1715"/>
    </row>
    <row r="37043" spans="11:12" ht="15" customHeight="1">
      <c r="K37043" s="1715"/>
      <c r="L37043" s="1715"/>
    </row>
    <row r="37044" spans="11:12" ht="15" customHeight="1">
      <c r="K37044" s="1715"/>
      <c r="L37044" s="1715"/>
    </row>
    <row r="37045" spans="11:12" ht="15" customHeight="1">
      <c r="K37045" s="1715"/>
      <c r="L37045" s="1715"/>
    </row>
    <row r="37046" spans="11:12" ht="15" customHeight="1">
      <c r="K37046" s="1715"/>
      <c r="L37046" s="1715"/>
    </row>
    <row r="37047" spans="11:12" ht="15" customHeight="1">
      <c r="K37047" s="1715"/>
      <c r="L37047" s="1715"/>
    </row>
    <row r="37048" spans="11:12" ht="15" customHeight="1">
      <c r="K37048" s="1715"/>
      <c r="L37048" s="1715"/>
    </row>
    <row r="37049" spans="11:12" ht="15" customHeight="1">
      <c r="K37049" s="1715"/>
      <c r="L37049" s="1715"/>
    </row>
    <row r="37050" spans="11:12" ht="15" customHeight="1">
      <c r="K37050" s="1715"/>
      <c r="L37050" s="1715"/>
    </row>
    <row r="37051" spans="11:12" ht="15" customHeight="1">
      <c r="K37051" s="1715"/>
      <c r="L37051" s="1715"/>
    </row>
    <row r="37052" spans="11:12" ht="15" customHeight="1">
      <c r="K37052" s="1715"/>
      <c r="L37052" s="1715"/>
    </row>
    <row r="37053" spans="11:12" ht="15" customHeight="1">
      <c r="K37053" s="1715"/>
      <c r="L37053" s="1715"/>
    </row>
    <row r="37054" spans="11:12" ht="15" customHeight="1">
      <c r="K37054" s="1715"/>
      <c r="L37054" s="1715"/>
    </row>
    <row r="37055" spans="11:12" ht="15" customHeight="1">
      <c r="K37055" s="1715"/>
      <c r="L37055" s="1715"/>
    </row>
    <row r="37056" spans="11:12" ht="15" customHeight="1">
      <c r="K37056" s="1715"/>
      <c r="L37056" s="1715"/>
    </row>
    <row r="37057" spans="11:12" ht="15" customHeight="1">
      <c r="K37057" s="1715"/>
      <c r="L37057" s="1715"/>
    </row>
    <row r="37058" spans="11:12" ht="15" customHeight="1">
      <c r="K37058" s="1715"/>
      <c r="L37058" s="1715"/>
    </row>
    <row r="37059" spans="11:12" ht="15" customHeight="1">
      <c r="K37059" s="1715"/>
      <c r="L37059" s="1715"/>
    </row>
    <row r="37060" spans="11:12" ht="15" customHeight="1">
      <c r="K37060" s="1715"/>
      <c r="L37060" s="1715"/>
    </row>
    <row r="37061" spans="11:12" ht="15" customHeight="1">
      <c r="K37061" s="1715"/>
      <c r="L37061" s="1715"/>
    </row>
    <row r="37062" spans="11:12" ht="15" customHeight="1">
      <c r="K37062" s="1715"/>
      <c r="L37062" s="1715"/>
    </row>
    <row r="37063" spans="11:12" ht="15" customHeight="1">
      <c r="K37063" s="1715"/>
      <c r="L37063" s="1715"/>
    </row>
    <row r="37064" spans="11:12" ht="15" customHeight="1">
      <c r="K37064" s="1715"/>
      <c r="L37064" s="1715"/>
    </row>
    <row r="37065" spans="11:12" ht="15" customHeight="1">
      <c r="K37065" s="1715"/>
      <c r="L37065" s="1715"/>
    </row>
    <row r="37066" spans="11:12" ht="15" customHeight="1">
      <c r="K37066" s="1715"/>
      <c r="L37066" s="1715"/>
    </row>
    <row r="37067" spans="11:12" ht="15" customHeight="1">
      <c r="K37067" s="1715"/>
      <c r="L37067" s="1715"/>
    </row>
    <row r="37068" spans="11:12" ht="15" customHeight="1">
      <c r="K37068" s="1715"/>
      <c r="L37068" s="1715"/>
    </row>
    <row r="37069" spans="11:12" ht="15" customHeight="1">
      <c r="K37069" s="1715"/>
      <c r="L37069" s="1715"/>
    </row>
    <row r="37070" spans="11:12" ht="15" customHeight="1">
      <c r="K37070" s="1715"/>
      <c r="L37070" s="1715"/>
    </row>
    <row r="37071" spans="11:12" ht="15" customHeight="1">
      <c r="K37071" s="1715"/>
      <c r="L37071" s="1715"/>
    </row>
    <row r="37072" spans="11:12" ht="15" customHeight="1">
      <c r="K37072" s="1715"/>
      <c r="L37072" s="1715"/>
    </row>
    <row r="37073" spans="11:12" ht="15" customHeight="1">
      <c r="K37073" s="1715"/>
      <c r="L37073" s="1715"/>
    </row>
    <row r="37074" spans="11:12" ht="15" customHeight="1">
      <c r="K37074" s="1715"/>
      <c r="L37074" s="1715"/>
    </row>
    <row r="37075" spans="11:12" ht="15" customHeight="1">
      <c r="K37075" s="1715"/>
      <c r="L37075" s="1715"/>
    </row>
    <row r="37076" spans="11:12" ht="15" customHeight="1">
      <c r="K37076" s="1715"/>
      <c r="L37076" s="1715"/>
    </row>
    <row r="37077" spans="11:12" ht="15" customHeight="1">
      <c r="K37077" s="1715"/>
      <c r="L37077" s="1715"/>
    </row>
    <row r="37078" spans="11:12" ht="15" customHeight="1">
      <c r="K37078" s="1715"/>
      <c r="L37078" s="1715"/>
    </row>
    <row r="37079" spans="11:12" ht="15" customHeight="1">
      <c r="K37079" s="1715"/>
      <c r="L37079" s="1715"/>
    </row>
    <row r="37080" spans="11:12" ht="15" customHeight="1">
      <c r="K37080" s="1715"/>
      <c r="L37080" s="1715"/>
    </row>
    <row r="37081" spans="11:12" ht="15" customHeight="1">
      <c r="K37081" s="1715"/>
      <c r="L37081" s="1715"/>
    </row>
    <row r="37082" spans="11:12" ht="15" customHeight="1">
      <c r="K37082" s="1715"/>
      <c r="L37082" s="1715"/>
    </row>
    <row r="37083" spans="11:12" ht="15" customHeight="1">
      <c r="K37083" s="1715"/>
      <c r="L37083" s="1715"/>
    </row>
    <row r="37084" spans="11:12" ht="15" customHeight="1">
      <c r="K37084" s="1715"/>
      <c r="L37084" s="1715"/>
    </row>
    <row r="37085" spans="11:12" ht="15" customHeight="1">
      <c r="K37085" s="1715"/>
      <c r="L37085" s="1715"/>
    </row>
    <row r="37086" spans="11:12" ht="15" customHeight="1">
      <c r="K37086" s="1715"/>
      <c r="L37086" s="1715"/>
    </row>
    <row r="37087" spans="11:12" ht="15" customHeight="1">
      <c r="K37087" s="1715"/>
      <c r="L37087" s="1715"/>
    </row>
    <row r="37088" spans="11:12" ht="15" customHeight="1">
      <c r="K37088" s="1715"/>
      <c r="L37088" s="1715"/>
    </row>
    <row r="37089" spans="11:12" ht="15" customHeight="1">
      <c r="K37089" s="1715"/>
      <c r="L37089" s="1715"/>
    </row>
    <row r="37090" spans="11:12" ht="15" customHeight="1">
      <c r="K37090" s="1715"/>
      <c r="L37090" s="1715"/>
    </row>
    <row r="37091" spans="11:12" ht="15" customHeight="1">
      <c r="K37091" s="1715"/>
      <c r="L37091" s="1715"/>
    </row>
    <row r="37092" spans="11:12" ht="15" customHeight="1">
      <c r="K37092" s="1715"/>
      <c r="L37092" s="1715"/>
    </row>
    <row r="37093" spans="11:12" ht="15" customHeight="1">
      <c r="K37093" s="1715"/>
      <c r="L37093" s="1715"/>
    </row>
    <row r="37094" spans="11:12" ht="15" customHeight="1">
      <c r="K37094" s="1715"/>
      <c r="L37094" s="1715"/>
    </row>
    <row r="37095" spans="11:12" ht="15" customHeight="1">
      <c r="K37095" s="1715"/>
      <c r="L37095" s="1715"/>
    </row>
    <row r="37096" spans="11:12" ht="15" customHeight="1">
      <c r="K37096" s="1715"/>
      <c r="L37096" s="1715"/>
    </row>
    <row r="37097" spans="11:12" ht="15" customHeight="1">
      <c r="K37097" s="1715"/>
      <c r="L37097" s="1715"/>
    </row>
    <row r="37098" spans="11:12" ht="15" customHeight="1">
      <c r="K37098" s="1715"/>
      <c r="L37098" s="1715"/>
    </row>
    <row r="37099" spans="11:12" ht="15" customHeight="1">
      <c r="K37099" s="1715"/>
      <c r="L37099" s="1715"/>
    </row>
    <row r="37100" spans="11:12" ht="15" customHeight="1">
      <c r="K37100" s="1715"/>
      <c r="L37100" s="1715"/>
    </row>
    <row r="37101" spans="11:12" ht="15" customHeight="1">
      <c r="K37101" s="1715"/>
      <c r="L37101" s="1715"/>
    </row>
    <row r="37102" spans="11:12" ht="15" customHeight="1">
      <c r="K37102" s="1715"/>
      <c r="L37102" s="1715"/>
    </row>
    <row r="37103" spans="11:12" ht="15" customHeight="1">
      <c r="K37103" s="1715"/>
      <c r="L37103" s="1715"/>
    </row>
    <row r="37104" spans="11:12" ht="15" customHeight="1">
      <c r="K37104" s="1715"/>
      <c r="L37104" s="1715"/>
    </row>
    <row r="37105" spans="11:12" ht="15" customHeight="1">
      <c r="K37105" s="1715"/>
      <c r="L37105" s="1715"/>
    </row>
    <row r="37106" spans="11:12" ht="15" customHeight="1">
      <c r="K37106" s="1715"/>
      <c r="L37106" s="1715"/>
    </row>
    <row r="37107" spans="11:12" ht="15" customHeight="1">
      <c r="K37107" s="1715"/>
      <c r="L37107" s="1715"/>
    </row>
    <row r="37108" spans="11:12" ht="15" customHeight="1">
      <c r="K37108" s="1715"/>
      <c r="L37108" s="1715"/>
    </row>
    <row r="37109" spans="11:12" ht="15" customHeight="1">
      <c r="K37109" s="1715"/>
      <c r="L37109" s="1715"/>
    </row>
    <row r="37110" spans="11:12" ht="15" customHeight="1">
      <c r="K37110" s="1715"/>
      <c r="L37110" s="1715"/>
    </row>
    <row r="37111" spans="11:12" ht="15" customHeight="1">
      <c r="K37111" s="1715"/>
      <c r="L37111" s="1715"/>
    </row>
    <row r="37112" spans="11:12" ht="15" customHeight="1">
      <c r="K37112" s="1715"/>
      <c r="L37112" s="1715"/>
    </row>
    <row r="37113" spans="11:12" ht="15" customHeight="1">
      <c r="K37113" s="1715"/>
      <c r="L37113" s="1715"/>
    </row>
    <row r="37114" spans="11:12" ht="15" customHeight="1">
      <c r="K37114" s="1715"/>
      <c r="L37114" s="1715"/>
    </row>
    <row r="37115" spans="11:12" ht="15" customHeight="1">
      <c r="K37115" s="1715"/>
      <c r="L37115" s="1715"/>
    </row>
    <row r="37116" spans="11:12" ht="15" customHeight="1">
      <c r="K37116" s="1715"/>
      <c r="L37116" s="1715"/>
    </row>
    <row r="37117" spans="11:12" ht="15" customHeight="1">
      <c r="K37117" s="1715"/>
      <c r="L37117" s="1715"/>
    </row>
    <row r="37118" spans="11:12" ht="15" customHeight="1">
      <c r="K37118" s="1715"/>
      <c r="L37118" s="1715"/>
    </row>
    <row r="37119" spans="11:12" ht="15" customHeight="1">
      <c r="K37119" s="1715"/>
      <c r="L37119" s="1715"/>
    </row>
    <row r="37120" spans="11:12" ht="15" customHeight="1">
      <c r="K37120" s="1715"/>
      <c r="L37120" s="1715"/>
    </row>
    <row r="37121" spans="11:12" ht="15" customHeight="1">
      <c r="K37121" s="1715"/>
      <c r="L37121" s="1715"/>
    </row>
    <row r="37122" spans="11:12" ht="15" customHeight="1">
      <c r="K37122" s="1715"/>
      <c r="L37122" s="1715"/>
    </row>
    <row r="37123" spans="11:12" ht="15" customHeight="1">
      <c r="K37123" s="1715"/>
      <c r="L37123" s="1715"/>
    </row>
    <row r="37124" spans="11:12" ht="15" customHeight="1">
      <c r="K37124" s="1715"/>
      <c r="L37124" s="1715"/>
    </row>
    <row r="37125" spans="11:12" ht="15" customHeight="1">
      <c r="K37125" s="1715"/>
      <c r="L37125" s="1715"/>
    </row>
    <row r="37126" spans="11:12" ht="15" customHeight="1">
      <c r="K37126" s="1715"/>
      <c r="L37126" s="1715"/>
    </row>
    <row r="37127" spans="11:12" ht="15" customHeight="1">
      <c r="K37127" s="1715"/>
      <c r="L37127" s="1715"/>
    </row>
    <row r="37128" spans="11:12" ht="15" customHeight="1">
      <c r="K37128" s="1715"/>
      <c r="L37128" s="1715"/>
    </row>
    <row r="37129" spans="11:12" ht="15" customHeight="1">
      <c r="K37129" s="1715"/>
      <c r="L37129" s="1715"/>
    </row>
    <row r="37130" spans="11:12" ht="15" customHeight="1">
      <c r="K37130" s="1715"/>
      <c r="L37130" s="1715"/>
    </row>
    <row r="37131" spans="11:12" ht="15" customHeight="1">
      <c r="K37131" s="1715"/>
      <c r="L37131" s="1715"/>
    </row>
    <row r="37132" spans="11:12" ht="15" customHeight="1">
      <c r="K37132" s="1715"/>
      <c r="L37132" s="1715"/>
    </row>
    <row r="37133" spans="11:12" ht="15" customHeight="1">
      <c r="K37133" s="1715"/>
      <c r="L37133" s="1715"/>
    </row>
    <row r="37134" spans="11:12" ht="15" customHeight="1">
      <c r="K37134" s="1715"/>
      <c r="L37134" s="1715"/>
    </row>
    <row r="37135" spans="11:12" ht="15" customHeight="1">
      <c r="K37135" s="1715"/>
      <c r="L37135" s="1715"/>
    </row>
    <row r="37136" spans="11:12" ht="15" customHeight="1">
      <c r="K37136" s="1715"/>
      <c r="L37136" s="1715"/>
    </row>
    <row r="37137" spans="11:12" ht="15" customHeight="1">
      <c r="K37137" s="1715"/>
      <c r="L37137" s="1715"/>
    </row>
    <row r="37138" spans="11:12" ht="15" customHeight="1">
      <c r="K37138" s="1715"/>
      <c r="L37138" s="1715"/>
    </row>
    <row r="37139" spans="11:12" ht="15" customHeight="1">
      <c r="K37139" s="1715"/>
      <c r="L37139" s="1715"/>
    </row>
    <row r="37140" spans="11:12" ht="15" customHeight="1">
      <c r="K37140" s="1715"/>
      <c r="L37140" s="1715"/>
    </row>
    <row r="37141" spans="11:12" ht="15" customHeight="1">
      <c r="K37141" s="1715"/>
      <c r="L37141" s="1715"/>
    </row>
    <row r="37142" spans="11:12" ht="15" customHeight="1">
      <c r="K37142" s="1715"/>
      <c r="L37142" s="1715"/>
    </row>
    <row r="37143" spans="11:12" ht="15" customHeight="1">
      <c r="K37143" s="1715"/>
      <c r="L37143" s="1715"/>
    </row>
    <row r="37144" spans="11:12" ht="15" customHeight="1">
      <c r="K37144" s="1715"/>
      <c r="L37144" s="1715"/>
    </row>
    <row r="37145" spans="11:12" ht="15" customHeight="1">
      <c r="K37145" s="1715"/>
      <c r="L37145" s="1715"/>
    </row>
    <row r="37146" spans="11:12" ht="15" customHeight="1">
      <c r="K37146" s="1715"/>
      <c r="L37146" s="1715"/>
    </row>
    <row r="37147" spans="11:12" ht="15" customHeight="1">
      <c r="K37147" s="1715"/>
      <c r="L37147" s="1715"/>
    </row>
    <row r="37148" spans="11:12" ht="15" customHeight="1">
      <c r="K37148" s="1715"/>
      <c r="L37148" s="1715"/>
    </row>
    <row r="37149" spans="11:12" ht="15" customHeight="1">
      <c r="K37149" s="1715"/>
      <c r="L37149" s="1715"/>
    </row>
    <row r="37150" spans="11:12" ht="15" customHeight="1">
      <c r="K37150" s="1715"/>
      <c r="L37150" s="1715"/>
    </row>
    <row r="37151" spans="11:12" ht="15" customHeight="1">
      <c r="K37151" s="1715"/>
      <c r="L37151" s="1715"/>
    </row>
    <row r="37152" spans="11:12" ht="15" customHeight="1">
      <c r="K37152" s="1715"/>
      <c r="L37152" s="1715"/>
    </row>
    <row r="37153" spans="11:12" ht="15" customHeight="1">
      <c r="K37153" s="1715"/>
      <c r="L37153" s="1715"/>
    </row>
    <row r="37154" spans="11:12" ht="15" customHeight="1">
      <c r="K37154" s="1715"/>
      <c r="L37154" s="1715"/>
    </row>
    <row r="37155" spans="11:12" ht="15" customHeight="1">
      <c r="K37155" s="1715"/>
      <c r="L37155" s="1715"/>
    </row>
    <row r="37156" spans="11:12" ht="15" customHeight="1">
      <c r="K37156" s="1715"/>
      <c r="L37156" s="1715"/>
    </row>
    <row r="37157" spans="11:12" ht="15" customHeight="1">
      <c r="K37157" s="1715"/>
      <c r="L37157" s="1715"/>
    </row>
    <row r="37158" spans="11:12" ht="15" customHeight="1">
      <c r="K37158" s="1715"/>
      <c r="L37158" s="1715"/>
    </row>
    <row r="37159" spans="11:12" ht="15" customHeight="1">
      <c r="K37159" s="1715"/>
      <c r="L37159" s="1715"/>
    </row>
    <row r="37160" spans="11:12" ht="15" customHeight="1">
      <c r="K37160" s="1715"/>
      <c r="L37160" s="1715"/>
    </row>
    <row r="37161" spans="11:12" ht="15" customHeight="1">
      <c r="K37161" s="1715"/>
      <c r="L37161" s="1715"/>
    </row>
    <row r="37162" spans="11:12" ht="15" customHeight="1">
      <c r="K37162" s="1715"/>
      <c r="L37162" s="1715"/>
    </row>
    <row r="37163" spans="11:12" ht="15" customHeight="1">
      <c r="K37163" s="1715"/>
      <c r="L37163" s="1715"/>
    </row>
    <row r="37164" spans="11:12" ht="15" customHeight="1">
      <c r="K37164" s="1715"/>
      <c r="L37164" s="1715"/>
    </row>
    <row r="37165" spans="11:12" ht="15" customHeight="1">
      <c r="K37165" s="1715"/>
      <c r="L37165" s="1715"/>
    </row>
    <row r="37166" spans="11:12" ht="15" customHeight="1">
      <c r="K37166" s="1715"/>
      <c r="L37166" s="1715"/>
    </row>
    <row r="37167" spans="11:12" ht="15" customHeight="1">
      <c r="K37167" s="1715"/>
      <c r="L37167" s="1715"/>
    </row>
    <row r="37168" spans="11:12" ht="15" customHeight="1">
      <c r="K37168" s="1715"/>
      <c r="L37168" s="1715"/>
    </row>
    <row r="37169" spans="11:12" ht="15" customHeight="1">
      <c r="K37169" s="1715"/>
      <c r="L37169" s="1715"/>
    </row>
    <row r="37170" spans="11:12" ht="15" customHeight="1">
      <c r="K37170" s="1715"/>
      <c r="L37170" s="1715"/>
    </row>
    <row r="37171" spans="11:12" ht="15" customHeight="1">
      <c r="K37171" s="1715"/>
      <c r="L37171" s="1715"/>
    </row>
    <row r="37172" spans="11:12" ht="15" customHeight="1">
      <c r="K37172" s="1715"/>
      <c r="L37172" s="1715"/>
    </row>
    <row r="37173" spans="11:12" ht="15" customHeight="1">
      <c r="K37173" s="1715"/>
      <c r="L37173" s="1715"/>
    </row>
    <row r="37174" spans="11:12" ht="15" customHeight="1">
      <c r="K37174" s="1715"/>
      <c r="L37174" s="1715"/>
    </row>
    <row r="37175" spans="11:12" ht="15" customHeight="1">
      <c r="K37175" s="1715"/>
      <c r="L37175" s="1715"/>
    </row>
    <row r="37176" spans="11:12" ht="15" customHeight="1">
      <c r="K37176" s="1715"/>
      <c r="L37176" s="1715"/>
    </row>
    <row r="37177" spans="11:12" ht="15" customHeight="1">
      <c r="K37177" s="1715"/>
      <c r="L37177" s="1715"/>
    </row>
    <row r="37178" spans="11:12" ht="15" customHeight="1">
      <c r="K37178" s="1715"/>
      <c r="L37178" s="1715"/>
    </row>
    <row r="37179" spans="11:12" ht="15" customHeight="1">
      <c r="K37179" s="1715"/>
      <c r="L37179" s="1715"/>
    </row>
    <row r="37180" spans="11:12" ht="15" customHeight="1">
      <c r="K37180" s="1715"/>
      <c r="L37180" s="1715"/>
    </row>
    <row r="37181" spans="11:12" ht="15" customHeight="1">
      <c r="K37181" s="1715"/>
      <c r="L37181" s="1715"/>
    </row>
    <row r="37182" spans="11:12" ht="15" customHeight="1">
      <c r="K37182" s="1715"/>
      <c r="L37182" s="1715"/>
    </row>
    <row r="37183" spans="11:12" ht="15" customHeight="1">
      <c r="K37183" s="1715"/>
      <c r="L37183" s="1715"/>
    </row>
    <row r="37184" spans="11:12" ht="15" customHeight="1">
      <c r="K37184" s="1715"/>
      <c r="L37184" s="1715"/>
    </row>
    <row r="37185" spans="11:12" ht="15" customHeight="1">
      <c r="K37185" s="1715"/>
      <c r="L37185" s="1715"/>
    </row>
    <row r="37186" spans="11:12" ht="15" customHeight="1">
      <c r="K37186" s="1715"/>
      <c r="L37186" s="1715"/>
    </row>
    <row r="37187" spans="11:12" ht="15" customHeight="1">
      <c r="K37187" s="1715"/>
      <c r="L37187" s="1715"/>
    </row>
    <row r="37188" spans="11:12" ht="15" customHeight="1">
      <c r="K37188" s="1715"/>
      <c r="L37188" s="1715"/>
    </row>
    <row r="37189" spans="11:12" ht="15" customHeight="1">
      <c r="K37189" s="1715"/>
      <c r="L37189" s="1715"/>
    </row>
    <row r="37190" spans="11:12" ht="15" customHeight="1">
      <c r="K37190" s="1715"/>
      <c r="L37190" s="1715"/>
    </row>
    <row r="37191" spans="11:12" ht="15" customHeight="1">
      <c r="K37191" s="1715"/>
      <c r="L37191" s="1715"/>
    </row>
    <row r="37192" spans="11:12" ht="15" customHeight="1">
      <c r="K37192" s="1715"/>
      <c r="L37192" s="1715"/>
    </row>
    <row r="37193" spans="11:12" ht="15" customHeight="1">
      <c r="K37193" s="1715"/>
      <c r="L37193" s="1715"/>
    </row>
    <row r="37194" spans="11:12" ht="15" customHeight="1">
      <c r="K37194" s="1715"/>
      <c r="L37194" s="1715"/>
    </row>
    <row r="37195" spans="11:12" ht="15" customHeight="1">
      <c r="K37195" s="1715"/>
      <c r="L37195" s="1715"/>
    </row>
    <row r="37196" spans="11:12" ht="15" customHeight="1">
      <c r="K37196" s="1715"/>
      <c r="L37196" s="1715"/>
    </row>
    <row r="37197" spans="11:12" ht="15" customHeight="1">
      <c r="K37197" s="1715"/>
      <c r="L37197" s="1715"/>
    </row>
    <row r="37198" spans="11:12" ht="15" customHeight="1">
      <c r="K37198" s="1715"/>
      <c r="L37198" s="1715"/>
    </row>
    <row r="37199" spans="11:12" ht="15" customHeight="1">
      <c r="K37199" s="1715"/>
      <c r="L37199" s="1715"/>
    </row>
    <row r="37200" spans="11:12" ht="15" customHeight="1">
      <c r="K37200" s="1715"/>
      <c r="L37200" s="1715"/>
    </row>
    <row r="37201" spans="11:12" ht="15" customHeight="1">
      <c r="K37201" s="1715"/>
      <c r="L37201" s="1715"/>
    </row>
    <row r="37202" spans="11:12" ht="15" customHeight="1">
      <c r="K37202" s="1715"/>
      <c r="L37202" s="1715"/>
    </row>
    <row r="37203" spans="11:12" ht="15" customHeight="1">
      <c r="K37203" s="1715"/>
      <c r="L37203" s="1715"/>
    </row>
    <row r="37204" spans="11:12" ht="15" customHeight="1">
      <c r="K37204" s="1715"/>
      <c r="L37204" s="1715"/>
    </row>
    <row r="37205" spans="11:12" ht="15" customHeight="1">
      <c r="K37205" s="1715"/>
      <c r="L37205" s="1715"/>
    </row>
    <row r="37206" spans="11:12" ht="15" customHeight="1">
      <c r="K37206" s="1715"/>
      <c r="L37206" s="1715"/>
    </row>
    <row r="37207" spans="11:12" ht="15" customHeight="1">
      <c r="K37207" s="1715"/>
      <c r="L37207" s="1715"/>
    </row>
    <row r="37208" spans="11:12" ht="15" customHeight="1">
      <c r="K37208" s="1715"/>
      <c r="L37208" s="1715"/>
    </row>
    <row r="37209" spans="11:12" ht="15" customHeight="1">
      <c r="K37209" s="1715"/>
      <c r="L37209" s="1715"/>
    </row>
    <row r="37210" spans="11:12" ht="15" customHeight="1">
      <c r="K37210" s="1715"/>
      <c r="L37210" s="1715"/>
    </row>
    <row r="37211" spans="11:12" ht="15" customHeight="1">
      <c r="K37211" s="1715"/>
      <c r="L37211" s="1715"/>
    </row>
    <row r="37212" spans="11:12" ht="15" customHeight="1">
      <c r="K37212" s="1715"/>
      <c r="L37212" s="1715"/>
    </row>
    <row r="37213" spans="11:12" ht="15" customHeight="1">
      <c r="K37213" s="1715"/>
      <c r="L37213" s="1715"/>
    </row>
    <row r="37214" spans="11:12" ht="15" customHeight="1">
      <c r="K37214" s="1715"/>
      <c r="L37214" s="1715"/>
    </row>
    <row r="37215" spans="11:12" ht="15" customHeight="1">
      <c r="K37215" s="1715"/>
      <c r="L37215" s="1715"/>
    </row>
    <row r="37216" spans="11:12" ht="15" customHeight="1">
      <c r="K37216" s="1715"/>
      <c r="L37216" s="1715"/>
    </row>
    <row r="37217" spans="11:12" ht="15" customHeight="1">
      <c r="K37217" s="1715"/>
      <c r="L37217" s="1715"/>
    </row>
    <row r="37218" spans="11:12" ht="15" customHeight="1">
      <c r="K37218" s="1715"/>
      <c r="L37218" s="1715"/>
    </row>
    <row r="37219" spans="11:12" ht="15" customHeight="1">
      <c r="K37219" s="1715"/>
      <c r="L37219" s="1715"/>
    </row>
    <row r="37220" spans="11:12" ht="15" customHeight="1">
      <c r="K37220" s="1715"/>
      <c r="L37220" s="1715"/>
    </row>
    <row r="37221" spans="11:12" ht="15" customHeight="1">
      <c r="K37221" s="1715"/>
      <c r="L37221" s="1715"/>
    </row>
    <row r="37222" spans="11:12" ht="15" customHeight="1">
      <c r="K37222" s="1715"/>
      <c r="L37222" s="1715"/>
    </row>
    <row r="37223" spans="11:12" ht="15" customHeight="1">
      <c r="K37223" s="1715"/>
      <c r="L37223" s="1715"/>
    </row>
    <row r="37224" spans="11:12" ht="15" customHeight="1">
      <c r="K37224" s="1715"/>
      <c r="L37224" s="1715"/>
    </row>
    <row r="37225" spans="11:12" ht="15" customHeight="1">
      <c r="K37225" s="1715"/>
      <c r="L37225" s="1715"/>
    </row>
    <row r="37226" spans="11:12" ht="15" customHeight="1">
      <c r="K37226" s="1715"/>
      <c r="L37226" s="1715"/>
    </row>
    <row r="37227" spans="11:12" ht="15" customHeight="1">
      <c r="K37227" s="1715"/>
      <c r="L37227" s="1715"/>
    </row>
    <row r="37228" spans="11:12" ht="15" customHeight="1">
      <c r="K37228" s="1715"/>
      <c r="L37228" s="1715"/>
    </row>
    <row r="37229" spans="11:12" ht="15" customHeight="1">
      <c r="K37229" s="1715"/>
      <c r="L37229" s="1715"/>
    </row>
    <row r="37230" spans="11:12" ht="15" customHeight="1">
      <c r="K37230" s="1715"/>
      <c r="L37230" s="1715"/>
    </row>
    <row r="37231" spans="11:12" ht="15" customHeight="1">
      <c r="K37231" s="1715"/>
      <c r="L37231" s="1715"/>
    </row>
    <row r="37232" spans="11:12" ht="15" customHeight="1">
      <c r="K37232" s="1715"/>
      <c r="L37232" s="1715"/>
    </row>
    <row r="37233" spans="11:12" ht="15" customHeight="1">
      <c r="K37233" s="1715"/>
      <c r="L37233" s="1715"/>
    </row>
    <row r="37234" spans="11:12" ht="15" customHeight="1">
      <c r="K37234" s="1715"/>
      <c r="L37234" s="1715"/>
    </row>
    <row r="37235" spans="11:12" ht="15" customHeight="1">
      <c r="K37235" s="1715"/>
      <c r="L37235" s="1715"/>
    </row>
    <row r="37236" spans="11:12" ht="15" customHeight="1">
      <c r="K37236" s="1715"/>
      <c r="L37236" s="1715"/>
    </row>
    <row r="37237" spans="11:12" ht="15" customHeight="1">
      <c r="K37237" s="1715"/>
      <c r="L37237" s="1715"/>
    </row>
    <row r="37238" spans="11:12" ht="15" customHeight="1">
      <c r="K37238" s="1715"/>
      <c r="L37238" s="1715"/>
    </row>
    <row r="37239" spans="11:12" ht="15" customHeight="1">
      <c r="K37239" s="1715"/>
      <c r="L37239" s="1715"/>
    </row>
    <row r="37240" spans="11:12" ht="15" customHeight="1">
      <c r="K37240" s="1715"/>
      <c r="L37240" s="1715"/>
    </row>
    <row r="37241" spans="11:12" ht="15" customHeight="1">
      <c r="K37241" s="1715"/>
      <c r="L37241" s="1715"/>
    </row>
    <row r="37242" spans="11:12" ht="15" customHeight="1">
      <c r="K37242" s="1715"/>
      <c r="L37242" s="1715"/>
    </row>
    <row r="37243" spans="11:12" ht="15" customHeight="1">
      <c r="K37243" s="1715"/>
      <c r="L37243" s="1715"/>
    </row>
    <row r="37244" spans="11:12" ht="15" customHeight="1">
      <c r="K37244" s="1715"/>
      <c r="L37244" s="1715"/>
    </row>
    <row r="37245" spans="11:12" ht="15" customHeight="1">
      <c r="K37245" s="1715"/>
      <c r="L37245" s="1715"/>
    </row>
    <row r="37246" spans="11:12" ht="15" customHeight="1">
      <c r="K37246" s="1715"/>
      <c r="L37246" s="1715"/>
    </row>
    <row r="37247" spans="11:12" ht="15" customHeight="1">
      <c r="K37247" s="1715"/>
      <c r="L37247" s="1715"/>
    </row>
    <row r="37248" spans="11:12" ht="15" customHeight="1">
      <c r="K37248" s="1715"/>
      <c r="L37248" s="1715"/>
    </row>
    <row r="37249" spans="11:12" ht="15" customHeight="1">
      <c r="K37249" s="1715"/>
      <c r="L37249" s="1715"/>
    </row>
    <row r="37250" spans="11:12" ht="15" customHeight="1">
      <c r="K37250" s="1715"/>
      <c r="L37250" s="1715"/>
    </row>
    <row r="37251" spans="11:12" ht="15" customHeight="1">
      <c r="K37251" s="1715"/>
      <c r="L37251" s="1715"/>
    </row>
    <row r="37252" spans="11:12" ht="15" customHeight="1">
      <c r="K37252" s="1715"/>
      <c r="L37252" s="1715"/>
    </row>
    <row r="37253" spans="11:12" ht="15" customHeight="1">
      <c r="K37253" s="1715"/>
      <c r="L37253" s="1715"/>
    </row>
    <row r="37254" spans="11:12" ht="15" customHeight="1">
      <c r="K37254" s="1715"/>
      <c r="L37254" s="1715"/>
    </row>
    <row r="37255" spans="11:12" ht="15" customHeight="1">
      <c r="K37255" s="1715"/>
      <c r="L37255" s="1715"/>
    </row>
    <row r="37256" spans="11:12" ht="15" customHeight="1">
      <c r="K37256" s="1715"/>
      <c r="L37256" s="1715"/>
    </row>
    <row r="37257" spans="11:12" ht="15" customHeight="1">
      <c r="K37257" s="1715"/>
      <c r="L37257" s="1715"/>
    </row>
    <row r="37258" spans="11:12" ht="15" customHeight="1">
      <c r="K37258" s="1715"/>
      <c r="L37258" s="1715"/>
    </row>
    <row r="37259" spans="11:12" ht="15" customHeight="1">
      <c r="K37259" s="1715"/>
      <c r="L37259" s="1715"/>
    </row>
    <row r="37260" spans="11:12" ht="15" customHeight="1">
      <c r="K37260" s="1715"/>
      <c r="L37260" s="1715"/>
    </row>
    <row r="37261" spans="11:12" ht="15" customHeight="1">
      <c r="K37261" s="1715"/>
      <c r="L37261" s="1715"/>
    </row>
    <row r="37262" spans="11:12" ht="15" customHeight="1">
      <c r="K37262" s="1715"/>
      <c r="L37262" s="1715"/>
    </row>
    <row r="37263" spans="11:12" ht="15" customHeight="1">
      <c r="K37263" s="1715"/>
      <c r="L37263" s="1715"/>
    </row>
    <row r="37264" spans="11:12" ht="15" customHeight="1">
      <c r="K37264" s="1715"/>
      <c r="L37264" s="1715"/>
    </row>
    <row r="37265" spans="11:12" ht="15" customHeight="1">
      <c r="K37265" s="1715"/>
      <c r="L37265" s="1715"/>
    </row>
    <row r="37266" spans="11:12" ht="15" customHeight="1">
      <c r="K37266" s="1715"/>
      <c r="L37266" s="1715"/>
    </row>
    <row r="37267" spans="11:12" ht="15" customHeight="1">
      <c r="K37267" s="1715"/>
      <c r="L37267" s="1715"/>
    </row>
    <row r="37268" spans="11:12" ht="15" customHeight="1">
      <c r="K37268" s="1715"/>
      <c r="L37268" s="1715"/>
    </row>
    <row r="37269" spans="11:12" ht="15" customHeight="1">
      <c r="K37269" s="1715"/>
      <c r="L37269" s="1715"/>
    </row>
    <row r="37270" spans="11:12" ht="15" customHeight="1">
      <c r="K37270" s="1715"/>
      <c r="L37270" s="1715"/>
    </row>
    <row r="37271" spans="11:12" ht="15" customHeight="1">
      <c r="K37271" s="1715"/>
      <c r="L37271" s="1715"/>
    </row>
    <row r="37272" spans="11:12" ht="15" customHeight="1">
      <c r="K37272" s="1715"/>
      <c r="L37272" s="1715"/>
    </row>
    <row r="37273" spans="11:12" ht="15" customHeight="1">
      <c r="K37273" s="1715"/>
      <c r="L37273" s="1715"/>
    </row>
    <row r="37274" spans="11:12" ht="15" customHeight="1">
      <c r="K37274" s="1715"/>
      <c r="L37274" s="1715"/>
    </row>
    <row r="37275" spans="11:12" ht="15" customHeight="1">
      <c r="K37275" s="1715"/>
      <c r="L37275" s="1715"/>
    </row>
    <row r="37276" spans="11:12" ht="15" customHeight="1">
      <c r="K37276" s="1715"/>
      <c r="L37276" s="1715"/>
    </row>
    <row r="37277" spans="11:12" ht="15" customHeight="1">
      <c r="K37277" s="1715"/>
      <c r="L37277" s="1715"/>
    </row>
    <row r="37278" spans="11:12" ht="15" customHeight="1">
      <c r="K37278" s="1715"/>
      <c r="L37278" s="1715"/>
    </row>
    <row r="37279" spans="11:12" ht="15" customHeight="1">
      <c r="K37279" s="1715"/>
      <c r="L37279" s="1715"/>
    </row>
    <row r="37280" spans="11:12" ht="15" customHeight="1">
      <c r="K37280" s="1715"/>
      <c r="L37280" s="1715"/>
    </row>
    <row r="37281" spans="11:12" ht="15" customHeight="1">
      <c r="K37281" s="1715"/>
      <c r="L37281" s="1715"/>
    </row>
    <row r="37282" spans="11:12" ht="15" customHeight="1">
      <c r="K37282" s="1715"/>
      <c r="L37282" s="1715"/>
    </row>
    <row r="37283" spans="11:12" ht="15" customHeight="1">
      <c r="K37283" s="1715"/>
      <c r="L37283" s="1715"/>
    </row>
    <row r="37284" spans="11:12" ht="15" customHeight="1">
      <c r="K37284" s="1715"/>
      <c r="L37284" s="1715"/>
    </row>
    <row r="37285" spans="11:12" ht="15" customHeight="1">
      <c r="K37285" s="1715"/>
      <c r="L37285" s="1715"/>
    </row>
    <row r="37286" spans="11:12" ht="15" customHeight="1">
      <c r="K37286" s="1715"/>
      <c r="L37286" s="1715"/>
    </row>
    <row r="37287" spans="11:12" ht="15" customHeight="1">
      <c r="K37287" s="1715"/>
      <c r="L37287" s="1715"/>
    </row>
    <row r="37288" spans="11:12" ht="15" customHeight="1">
      <c r="K37288" s="1715"/>
      <c r="L37288" s="1715"/>
    </row>
    <row r="37289" spans="11:12" ht="15" customHeight="1">
      <c r="K37289" s="1715"/>
      <c r="L37289" s="1715"/>
    </row>
    <row r="37290" spans="11:12" ht="15" customHeight="1">
      <c r="K37290" s="1715"/>
      <c r="L37290" s="1715"/>
    </row>
    <row r="37291" spans="11:12" ht="15" customHeight="1">
      <c r="K37291" s="1715"/>
      <c r="L37291" s="1715"/>
    </row>
    <row r="37292" spans="11:12" ht="15" customHeight="1">
      <c r="K37292" s="1715"/>
      <c r="L37292" s="1715"/>
    </row>
    <row r="37293" spans="11:12" ht="15" customHeight="1">
      <c r="K37293" s="1715"/>
      <c r="L37293" s="1715"/>
    </row>
    <row r="37294" spans="11:12" ht="15" customHeight="1">
      <c r="K37294" s="1715"/>
      <c r="L37294" s="1715"/>
    </row>
    <row r="37295" spans="11:12" ht="15" customHeight="1">
      <c r="K37295" s="1715"/>
      <c r="L37295" s="1715"/>
    </row>
    <row r="37296" spans="11:12" ht="15" customHeight="1">
      <c r="K37296" s="1715"/>
      <c r="L37296" s="1715"/>
    </row>
    <row r="37297" spans="11:12" ht="15" customHeight="1">
      <c r="K37297" s="1715"/>
      <c r="L37297" s="1715"/>
    </row>
    <row r="37298" spans="11:12" ht="15" customHeight="1">
      <c r="K37298" s="1715"/>
      <c r="L37298" s="1715"/>
    </row>
    <row r="37299" spans="11:12" ht="15" customHeight="1">
      <c r="K37299" s="1715"/>
      <c r="L37299" s="1715"/>
    </row>
    <row r="37300" spans="11:12" ht="15" customHeight="1">
      <c r="K37300" s="1715"/>
      <c r="L37300" s="1715"/>
    </row>
    <row r="37301" spans="11:12" ht="15" customHeight="1">
      <c r="K37301" s="1715"/>
      <c r="L37301" s="1715"/>
    </row>
    <row r="37302" spans="11:12" ht="15" customHeight="1">
      <c r="K37302" s="1715"/>
      <c r="L37302" s="1715"/>
    </row>
    <row r="37303" spans="11:12" ht="15" customHeight="1">
      <c r="K37303" s="1715"/>
      <c r="L37303" s="1715"/>
    </row>
    <row r="37304" spans="11:12" ht="15" customHeight="1">
      <c r="K37304" s="1715"/>
      <c r="L37304" s="1715"/>
    </row>
    <row r="37305" spans="11:12" ht="15" customHeight="1">
      <c r="K37305" s="1715"/>
      <c r="L37305" s="1715"/>
    </row>
    <row r="37306" spans="11:12" ht="15" customHeight="1">
      <c r="K37306" s="1715"/>
      <c r="L37306" s="1715"/>
    </row>
    <row r="37307" spans="11:12" ht="15" customHeight="1">
      <c r="K37307" s="1715"/>
      <c r="L37307" s="1715"/>
    </row>
    <row r="37308" spans="11:12" ht="15" customHeight="1">
      <c r="K37308" s="1715"/>
      <c r="L37308" s="1715"/>
    </row>
    <row r="37309" spans="11:12" ht="15" customHeight="1">
      <c r="K37309" s="1715"/>
      <c r="L37309" s="1715"/>
    </row>
    <row r="37310" spans="11:12" ht="15" customHeight="1">
      <c r="K37310" s="1715"/>
      <c r="L37310" s="1715"/>
    </row>
    <row r="37311" spans="11:12" ht="15" customHeight="1">
      <c r="K37311" s="1715"/>
      <c r="L37311" s="1715"/>
    </row>
    <row r="37312" spans="11:12" ht="15" customHeight="1">
      <c r="K37312" s="1715"/>
      <c r="L37312" s="1715"/>
    </row>
    <row r="37313" spans="11:12" ht="15" customHeight="1">
      <c r="K37313" s="1715"/>
      <c r="L37313" s="1715"/>
    </row>
    <row r="37314" spans="11:12" ht="15" customHeight="1">
      <c r="K37314" s="1715"/>
      <c r="L37314" s="1715"/>
    </row>
    <row r="37315" spans="11:12" ht="15" customHeight="1">
      <c r="K37315" s="1715"/>
      <c r="L37315" s="1715"/>
    </row>
    <row r="37316" spans="11:12" ht="15" customHeight="1">
      <c r="K37316" s="1715"/>
      <c r="L37316" s="1715"/>
    </row>
    <row r="37317" spans="11:12" ht="15" customHeight="1">
      <c r="K37317" s="1715"/>
      <c r="L37317" s="1715"/>
    </row>
    <row r="37318" spans="11:12" ht="15" customHeight="1">
      <c r="K37318" s="1715"/>
      <c r="L37318" s="1715"/>
    </row>
    <row r="37319" spans="11:12" ht="15" customHeight="1">
      <c r="K37319" s="1715"/>
      <c r="L37319" s="1715"/>
    </row>
    <row r="37320" spans="11:12" ht="15" customHeight="1">
      <c r="K37320" s="1715"/>
      <c r="L37320" s="1715"/>
    </row>
    <row r="37321" spans="11:12" ht="15" customHeight="1">
      <c r="K37321" s="1715"/>
      <c r="L37321" s="1715"/>
    </row>
    <row r="37322" spans="11:12" ht="15" customHeight="1">
      <c r="K37322" s="1715"/>
      <c r="L37322" s="1715"/>
    </row>
    <row r="37323" spans="11:12" ht="15" customHeight="1">
      <c r="K37323" s="1715"/>
      <c r="L37323" s="1715"/>
    </row>
    <row r="37324" spans="11:12" ht="15" customHeight="1">
      <c r="K37324" s="1715"/>
      <c r="L37324" s="1715"/>
    </row>
    <row r="37325" spans="11:12" ht="15" customHeight="1">
      <c r="K37325" s="1715"/>
      <c r="L37325" s="1715"/>
    </row>
    <row r="37326" spans="11:12" ht="15" customHeight="1">
      <c r="K37326" s="1715"/>
      <c r="L37326" s="1715"/>
    </row>
    <row r="37327" spans="11:12" ht="15" customHeight="1">
      <c r="K37327" s="1715"/>
      <c r="L37327" s="1715"/>
    </row>
    <row r="37328" spans="11:12" ht="15" customHeight="1">
      <c r="K37328" s="1715"/>
      <c r="L37328" s="1715"/>
    </row>
    <row r="37329" spans="11:12" ht="15" customHeight="1">
      <c r="K37329" s="1715"/>
      <c r="L37329" s="1715"/>
    </row>
    <row r="37330" spans="11:12" ht="15" customHeight="1">
      <c r="K37330" s="1715"/>
      <c r="L37330" s="1715"/>
    </row>
    <row r="37331" spans="11:12" ht="15" customHeight="1">
      <c r="K37331" s="1715"/>
      <c r="L37331" s="1715"/>
    </row>
    <row r="37332" spans="11:12" ht="15" customHeight="1">
      <c r="K37332" s="1715"/>
      <c r="L37332" s="1715"/>
    </row>
    <row r="37333" spans="11:12" ht="15" customHeight="1">
      <c r="K37333" s="1715"/>
      <c r="L37333" s="1715"/>
    </row>
    <row r="37334" spans="11:12" ht="15" customHeight="1">
      <c r="K37334" s="1715"/>
      <c r="L37334" s="1715"/>
    </row>
    <row r="37335" spans="11:12" ht="15" customHeight="1">
      <c r="K37335" s="1715"/>
      <c r="L37335" s="1715"/>
    </row>
    <row r="37336" spans="11:12" ht="15" customHeight="1">
      <c r="K37336" s="1715"/>
      <c r="L37336" s="1715"/>
    </row>
    <row r="37337" spans="11:12" ht="15" customHeight="1">
      <c r="K37337" s="1715"/>
      <c r="L37337" s="1715"/>
    </row>
    <row r="37338" spans="11:12" ht="15" customHeight="1">
      <c r="K37338" s="1715"/>
      <c r="L37338" s="1715"/>
    </row>
    <row r="37339" spans="11:12" ht="15" customHeight="1">
      <c r="K37339" s="1715"/>
      <c r="L37339" s="1715"/>
    </row>
    <row r="37340" spans="11:12" ht="15" customHeight="1">
      <c r="K37340" s="1715"/>
      <c r="L37340" s="1715"/>
    </row>
    <row r="37341" spans="11:12" ht="15" customHeight="1">
      <c r="K37341" s="1715"/>
      <c r="L37341" s="1715"/>
    </row>
    <row r="37342" spans="11:12" ht="15" customHeight="1">
      <c r="K37342" s="1715"/>
      <c r="L37342" s="1715"/>
    </row>
    <row r="37343" spans="11:12" ht="15" customHeight="1">
      <c r="K37343" s="1715"/>
      <c r="L37343" s="1715"/>
    </row>
    <row r="37344" spans="11:12" ht="15" customHeight="1">
      <c r="K37344" s="1715"/>
      <c r="L37344" s="1715"/>
    </row>
    <row r="37345" spans="11:12" ht="15" customHeight="1">
      <c r="K37345" s="1715"/>
      <c r="L37345" s="1715"/>
    </row>
    <row r="37346" spans="11:12" ht="15" customHeight="1">
      <c r="K37346" s="1715"/>
      <c r="L37346" s="1715"/>
    </row>
    <row r="37347" spans="11:12" ht="15" customHeight="1">
      <c r="K37347" s="1715"/>
      <c r="L37347" s="1715"/>
    </row>
    <row r="37348" spans="11:12" ht="15" customHeight="1">
      <c r="K37348" s="1715"/>
      <c r="L37348" s="1715"/>
    </row>
    <row r="37349" spans="11:12" ht="15" customHeight="1">
      <c r="K37349" s="1715"/>
      <c r="L37349" s="1715"/>
    </row>
    <row r="37350" spans="11:12" ht="15" customHeight="1">
      <c r="K37350" s="1715"/>
      <c r="L37350" s="1715"/>
    </row>
    <row r="37351" spans="11:12" ht="15" customHeight="1">
      <c r="K37351" s="1715"/>
      <c r="L37351" s="1715"/>
    </row>
    <row r="37352" spans="11:12" ht="15" customHeight="1">
      <c r="K37352" s="1715"/>
      <c r="L37352" s="1715"/>
    </row>
    <row r="37353" spans="11:12" ht="15" customHeight="1">
      <c r="K37353" s="1715"/>
      <c r="L37353" s="1715"/>
    </row>
    <row r="37354" spans="11:12" ht="15" customHeight="1">
      <c r="K37354" s="1715"/>
      <c r="L37354" s="1715"/>
    </row>
    <row r="37355" spans="11:12" ht="15" customHeight="1">
      <c r="K37355" s="1715"/>
      <c r="L37355" s="1715"/>
    </row>
    <row r="37356" spans="11:12" ht="15" customHeight="1">
      <c r="K37356" s="1715"/>
      <c r="L37356" s="1715"/>
    </row>
    <row r="37357" spans="11:12" ht="15" customHeight="1">
      <c r="K37357" s="1715"/>
      <c r="L37357" s="1715"/>
    </row>
    <row r="37358" spans="11:12" ht="15" customHeight="1">
      <c r="K37358" s="1715"/>
      <c r="L37358" s="1715"/>
    </row>
    <row r="37359" spans="11:12" ht="15" customHeight="1">
      <c r="K37359" s="1715"/>
      <c r="L37359" s="1715"/>
    </row>
    <row r="37360" spans="11:12" ht="15" customHeight="1">
      <c r="K37360" s="1715"/>
      <c r="L37360" s="1715"/>
    </row>
    <row r="37361" spans="11:12" ht="15" customHeight="1">
      <c r="K37361" s="1715"/>
      <c r="L37361" s="1715"/>
    </row>
    <row r="37362" spans="11:12" ht="15" customHeight="1">
      <c r="K37362" s="1715"/>
      <c r="L37362" s="1715"/>
    </row>
    <row r="37363" spans="11:12" ht="15" customHeight="1">
      <c r="K37363" s="1715"/>
      <c r="L37363" s="1715"/>
    </row>
    <row r="37364" spans="11:12" ht="15" customHeight="1">
      <c r="K37364" s="1715"/>
      <c r="L37364" s="1715"/>
    </row>
    <row r="37365" spans="11:12" ht="15" customHeight="1">
      <c r="K37365" s="1715"/>
      <c r="L37365" s="1715"/>
    </row>
    <row r="37366" spans="11:12" ht="15" customHeight="1">
      <c r="K37366" s="1715"/>
      <c r="L37366" s="1715"/>
    </row>
    <row r="37367" spans="11:12" ht="15" customHeight="1">
      <c r="K37367" s="1715"/>
      <c r="L37367" s="1715"/>
    </row>
    <row r="37368" spans="11:12" ht="15" customHeight="1">
      <c r="K37368" s="1715"/>
      <c r="L37368" s="1715"/>
    </row>
    <row r="37369" spans="11:12" ht="15" customHeight="1">
      <c r="K37369" s="1715"/>
      <c r="L37369" s="1715"/>
    </row>
    <row r="37370" spans="11:12" ht="15" customHeight="1">
      <c r="K37370" s="1715"/>
      <c r="L37370" s="1715"/>
    </row>
    <row r="37371" spans="11:12" ht="15" customHeight="1">
      <c r="K37371" s="1715"/>
      <c r="L37371" s="1715"/>
    </row>
    <row r="37372" spans="11:12" ht="15" customHeight="1">
      <c r="K37372" s="1715"/>
      <c r="L37372" s="1715"/>
    </row>
    <row r="37373" spans="11:12" ht="15" customHeight="1">
      <c r="K37373" s="1715"/>
      <c r="L37373" s="1715"/>
    </row>
    <row r="37374" spans="11:12" ht="15" customHeight="1">
      <c r="K37374" s="1715"/>
      <c r="L37374" s="1715"/>
    </row>
    <row r="37375" spans="11:12" ht="15" customHeight="1">
      <c r="K37375" s="1715"/>
      <c r="L37375" s="1715"/>
    </row>
    <row r="37376" spans="11:12" ht="15" customHeight="1">
      <c r="K37376" s="1715"/>
      <c r="L37376" s="1715"/>
    </row>
    <row r="37377" spans="11:12" ht="15" customHeight="1">
      <c r="K37377" s="1715"/>
      <c r="L37377" s="1715"/>
    </row>
    <row r="37378" spans="11:12" ht="15" customHeight="1">
      <c r="K37378" s="1715"/>
      <c r="L37378" s="1715"/>
    </row>
    <row r="37379" spans="11:12" ht="15" customHeight="1">
      <c r="K37379" s="1715"/>
      <c r="L37379" s="1715"/>
    </row>
    <row r="37380" spans="11:12" ht="15" customHeight="1">
      <c r="K37380" s="1715"/>
      <c r="L37380" s="1715"/>
    </row>
    <row r="37381" spans="11:12" ht="15" customHeight="1">
      <c r="K37381" s="1715"/>
      <c r="L37381" s="1715"/>
    </row>
    <row r="37382" spans="11:12" ht="15" customHeight="1">
      <c r="K37382" s="1715"/>
      <c r="L37382" s="1715"/>
    </row>
    <row r="37383" spans="11:12" ht="15" customHeight="1">
      <c r="K37383" s="1715"/>
      <c r="L37383" s="1715"/>
    </row>
    <row r="37384" spans="11:12" ht="15" customHeight="1">
      <c r="K37384" s="1715"/>
      <c r="L37384" s="1715"/>
    </row>
    <row r="37385" spans="11:12" ht="15" customHeight="1">
      <c r="K37385" s="1715"/>
      <c r="L37385" s="1715"/>
    </row>
    <row r="37386" spans="11:12" ht="15" customHeight="1">
      <c r="K37386" s="1715"/>
      <c r="L37386" s="1715"/>
    </row>
    <row r="37387" spans="11:12" ht="15" customHeight="1">
      <c r="K37387" s="1715"/>
      <c r="L37387" s="1715"/>
    </row>
    <row r="37388" spans="11:12" ht="15" customHeight="1">
      <c r="K37388" s="1715"/>
      <c r="L37388" s="1715"/>
    </row>
    <row r="37389" spans="11:12" ht="15" customHeight="1">
      <c r="K37389" s="1715"/>
      <c r="L37389" s="1715"/>
    </row>
    <row r="37390" spans="11:12" ht="15" customHeight="1">
      <c r="K37390" s="1715"/>
      <c r="L37390" s="1715"/>
    </row>
    <row r="37391" spans="11:12" ht="15" customHeight="1">
      <c r="K37391" s="1715"/>
      <c r="L37391" s="1715"/>
    </row>
    <row r="37392" spans="11:12" ht="15" customHeight="1">
      <c r="K37392" s="1715"/>
      <c r="L37392" s="1715"/>
    </row>
    <row r="37393" spans="11:12" ht="15" customHeight="1">
      <c r="K37393" s="1715"/>
      <c r="L37393" s="1715"/>
    </row>
    <row r="37394" spans="11:12" ht="15" customHeight="1">
      <c r="K37394" s="1715"/>
      <c r="L37394" s="1715"/>
    </row>
    <row r="37395" spans="11:12" ht="15" customHeight="1">
      <c r="K37395" s="1715"/>
      <c r="L37395" s="1715"/>
    </row>
    <row r="37396" spans="11:12" ht="15" customHeight="1">
      <c r="K37396" s="1715"/>
      <c r="L37396" s="1715"/>
    </row>
    <row r="37397" spans="11:12" ht="15" customHeight="1">
      <c r="K37397" s="1715"/>
      <c r="L37397" s="1715"/>
    </row>
    <row r="37398" spans="11:12" ht="15" customHeight="1">
      <c r="K37398" s="1715"/>
      <c r="L37398" s="1715"/>
    </row>
    <row r="37399" spans="11:12" ht="15" customHeight="1">
      <c r="K37399" s="1715"/>
      <c r="L37399" s="1715"/>
    </row>
    <row r="37400" spans="11:12" ht="15" customHeight="1">
      <c r="K37400" s="1715"/>
      <c r="L37400" s="1715"/>
    </row>
    <row r="37401" spans="11:12" ht="15" customHeight="1">
      <c r="K37401" s="1715"/>
      <c r="L37401" s="1715"/>
    </row>
    <row r="37402" spans="11:12" ht="15" customHeight="1">
      <c r="K37402" s="1715"/>
      <c r="L37402" s="1715"/>
    </row>
    <row r="37403" spans="11:12" ht="15" customHeight="1">
      <c r="K37403" s="1715"/>
      <c r="L37403" s="1715"/>
    </row>
    <row r="37404" spans="11:12" ht="15" customHeight="1">
      <c r="K37404" s="1715"/>
      <c r="L37404" s="1715"/>
    </row>
    <row r="37405" spans="11:12" ht="15" customHeight="1">
      <c r="K37405" s="1715"/>
      <c r="L37405" s="1715"/>
    </row>
    <row r="37406" spans="11:12" ht="15" customHeight="1">
      <c r="K37406" s="1715"/>
      <c r="L37406" s="1715"/>
    </row>
    <row r="37407" spans="11:12" ht="15" customHeight="1">
      <c r="K37407" s="1715"/>
      <c r="L37407" s="1715"/>
    </row>
    <row r="37408" spans="11:12" ht="15" customHeight="1">
      <c r="K37408" s="1715"/>
      <c r="L37408" s="1715"/>
    </row>
    <row r="37409" spans="11:12" ht="15" customHeight="1">
      <c r="K37409" s="1715"/>
      <c r="L37409" s="1715"/>
    </row>
    <row r="37410" spans="11:12" ht="15" customHeight="1">
      <c r="K37410" s="1715"/>
      <c r="L37410" s="1715"/>
    </row>
    <row r="37411" spans="11:12" ht="15" customHeight="1">
      <c r="K37411" s="1715"/>
      <c r="L37411" s="1715"/>
    </row>
    <row r="37412" spans="11:12" ht="15" customHeight="1">
      <c r="K37412" s="1715"/>
      <c r="L37412" s="1715"/>
    </row>
    <row r="37413" spans="11:12" ht="15" customHeight="1">
      <c r="K37413" s="1715"/>
      <c r="L37413" s="1715"/>
    </row>
    <row r="37414" spans="11:12" ht="15" customHeight="1">
      <c r="K37414" s="1715"/>
      <c r="L37414" s="1715"/>
    </row>
    <row r="37415" spans="11:12" ht="15" customHeight="1">
      <c r="K37415" s="1715"/>
      <c r="L37415" s="1715"/>
    </row>
    <row r="37416" spans="11:12" ht="15" customHeight="1">
      <c r="K37416" s="1715"/>
      <c r="L37416" s="1715"/>
    </row>
    <row r="37417" spans="11:12" ht="15" customHeight="1">
      <c r="K37417" s="1715"/>
      <c r="L37417" s="1715"/>
    </row>
    <row r="37418" spans="11:12" ht="15" customHeight="1">
      <c r="K37418" s="1715"/>
      <c r="L37418" s="1715"/>
    </row>
    <row r="37419" spans="11:12" ht="15" customHeight="1">
      <c r="K37419" s="1715"/>
      <c r="L37419" s="1715"/>
    </row>
    <row r="37420" spans="11:12" ht="15" customHeight="1">
      <c r="K37420" s="1715"/>
      <c r="L37420" s="1715"/>
    </row>
    <row r="37421" spans="11:12" ht="15" customHeight="1">
      <c r="K37421" s="1715"/>
      <c r="L37421" s="1715"/>
    </row>
    <row r="37422" spans="11:12" ht="15" customHeight="1">
      <c r="K37422" s="1715"/>
      <c r="L37422" s="1715"/>
    </row>
    <row r="37423" spans="11:12" ht="15" customHeight="1">
      <c r="K37423" s="1715"/>
      <c r="L37423" s="1715"/>
    </row>
    <row r="37424" spans="11:12" ht="15" customHeight="1">
      <c r="K37424" s="1715"/>
      <c r="L37424" s="1715"/>
    </row>
    <row r="37425" spans="11:12" ht="15" customHeight="1">
      <c r="K37425" s="1715"/>
      <c r="L37425" s="1715"/>
    </row>
    <row r="37426" spans="11:12" ht="15" customHeight="1">
      <c r="K37426" s="1715"/>
      <c r="L37426" s="1715"/>
    </row>
    <row r="37427" spans="11:12" ht="15" customHeight="1">
      <c r="K37427" s="1715"/>
      <c r="L37427" s="1715"/>
    </row>
    <row r="37428" spans="11:12" ht="15" customHeight="1">
      <c r="K37428" s="1715"/>
      <c r="L37428" s="1715"/>
    </row>
    <row r="37429" spans="11:12" ht="15" customHeight="1">
      <c r="K37429" s="1715"/>
      <c r="L37429" s="1715"/>
    </row>
    <row r="37430" spans="11:12" ht="15" customHeight="1">
      <c r="K37430" s="1715"/>
      <c r="L37430" s="1715"/>
    </row>
    <row r="37431" spans="11:12" ht="15" customHeight="1">
      <c r="K37431" s="1715"/>
      <c r="L37431" s="1715"/>
    </row>
    <row r="37432" spans="11:12" ht="15" customHeight="1">
      <c r="K37432" s="1715"/>
      <c r="L37432" s="1715"/>
    </row>
    <row r="37433" spans="11:12" ht="15" customHeight="1">
      <c r="K37433" s="1715"/>
      <c r="L37433" s="1715"/>
    </row>
    <row r="37434" spans="11:12" ht="15" customHeight="1">
      <c r="K37434" s="1715"/>
      <c r="L37434" s="1715"/>
    </row>
    <row r="37435" spans="11:12" ht="15" customHeight="1">
      <c r="K37435" s="1715"/>
      <c r="L37435" s="1715"/>
    </row>
    <row r="37436" spans="11:12" ht="15" customHeight="1">
      <c r="K37436" s="1715"/>
      <c r="L37436" s="1715"/>
    </row>
    <row r="37437" spans="11:12" ht="15" customHeight="1">
      <c r="K37437" s="1715"/>
      <c r="L37437" s="1715"/>
    </row>
    <row r="37438" spans="11:12" ht="15" customHeight="1">
      <c r="K37438" s="1715"/>
      <c r="L37438" s="1715"/>
    </row>
    <row r="37439" spans="11:12" ht="15" customHeight="1">
      <c r="K37439" s="1715"/>
      <c r="L37439" s="1715"/>
    </row>
    <row r="37440" spans="11:12" ht="15" customHeight="1">
      <c r="K37440" s="1715"/>
      <c r="L37440" s="1715"/>
    </row>
    <row r="37441" spans="11:12" ht="15" customHeight="1">
      <c r="K37441" s="1715"/>
      <c r="L37441" s="1715"/>
    </row>
    <row r="37442" spans="11:12" ht="15" customHeight="1">
      <c r="K37442" s="1715"/>
      <c r="L37442" s="1715"/>
    </row>
    <row r="37443" spans="11:12" ht="15" customHeight="1">
      <c r="K37443" s="1715"/>
      <c r="L37443" s="1715"/>
    </row>
    <row r="37444" spans="11:12" ht="15" customHeight="1">
      <c r="K37444" s="1715"/>
      <c r="L37444" s="1715"/>
    </row>
    <row r="37445" spans="11:12" ht="15" customHeight="1">
      <c r="K37445" s="1715"/>
      <c r="L37445" s="1715"/>
    </row>
    <row r="37446" spans="11:12" ht="15" customHeight="1">
      <c r="K37446" s="1715"/>
      <c r="L37446" s="1715"/>
    </row>
    <row r="37447" spans="11:12" ht="15" customHeight="1">
      <c r="K37447" s="1715"/>
      <c r="L37447" s="1715"/>
    </row>
    <row r="37448" spans="11:12" ht="15" customHeight="1">
      <c r="K37448" s="1715"/>
      <c r="L37448" s="1715"/>
    </row>
    <row r="37449" spans="11:12" ht="15" customHeight="1">
      <c r="K37449" s="1715"/>
      <c r="L37449" s="1715"/>
    </row>
    <row r="37450" spans="11:12" ht="15" customHeight="1">
      <c r="K37450" s="1715"/>
      <c r="L37450" s="1715"/>
    </row>
    <row r="37451" spans="11:12" ht="15" customHeight="1">
      <c r="K37451" s="1715"/>
      <c r="L37451" s="1715"/>
    </row>
    <row r="37452" spans="11:12" ht="15" customHeight="1">
      <c r="K37452" s="1715"/>
      <c r="L37452" s="1715"/>
    </row>
    <row r="37453" spans="11:12" ht="15" customHeight="1">
      <c r="K37453" s="1715"/>
      <c r="L37453" s="1715"/>
    </row>
    <row r="37454" spans="11:12" ht="15" customHeight="1">
      <c r="K37454" s="1715"/>
      <c r="L37454" s="1715"/>
    </row>
    <row r="37455" spans="11:12" ht="15" customHeight="1">
      <c r="K37455" s="1715"/>
      <c r="L37455" s="1715"/>
    </row>
    <row r="37456" spans="11:12" ht="15" customHeight="1">
      <c r="K37456" s="1715"/>
      <c r="L37456" s="1715"/>
    </row>
    <row r="37457" spans="11:12" ht="15" customHeight="1">
      <c r="K37457" s="1715"/>
      <c r="L37457" s="1715"/>
    </row>
    <row r="37458" spans="11:12" ht="15" customHeight="1">
      <c r="K37458" s="1715"/>
      <c r="L37458" s="1715"/>
    </row>
    <row r="37459" spans="11:12" ht="15" customHeight="1">
      <c r="K37459" s="1715"/>
      <c r="L37459" s="1715"/>
    </row>
    <row r="37460" spans="11:12" ht="15" customHeight="1">
      <c r="K37460" s="1715"/>
      <c r="L37460" s="1715"/>
    </row>
    <row r="37461" spans="11:12" ht="15" customHeight="1">
      <c r="K37461" s="1715"/>
      <c r="L37461" s="1715"/>
    </row>
    <row r="37462" spans="11:12" ht="15" customHeight="1">
      <c r="K37462" s="1715"/>
      <c r="L37462" s="1715"/>
    </row>
    <row r="37463" spans="11:12" ht="15" customHeight="1">
      <c r="K37463" s="1715"/>
      <c r="L37463" s="1715"/>
    </row>
    <row r="37464" spans="11:12" ht="15" customHeight="1">
      <c r="K37464" s="1715"/>
      <c r="L37464" s="1715"/>
    </row>
    <row r="37465" spans="11:12" ht="15" customHeight="1">
      <c r="K37465" s="1715"/>
      <c r="L37465" s="1715"/>
    </row>
    <row r="37466" spans="11:12" ht="15" customHeight="1">
      <c r="K37466" s="1715"/>
      <c r="L37466" s="1715"/>
    </row>
    <row r="37467" spans="11:12" ht="15" customHeight="1">
      <c r="K37467" s="1715"/>
      <c r="L37467" s="1715"/>
    </row>
    <row r="37468" spans="11:12" ht="15" customHeight="1">
      <c r="K37468" s="1715"/>
      <c r="L37468" s="1715"/>
    </row>
    <row r="37469" spans="11:12" ht="15" customHeight="1">
      <c r="K37469" s="1715"/>
      <c r="L37469" s="1715"/>
    </row>
    <row r="37470" spans="11:12" ht="15" customHeight="1">
      <c r="K37470" s="1715"/>
      <c r="L37470" s="1715"/>
    </row>
    <row r="37471" spans="11:12" ht="15" customHeight="1">
      <c r="K37471" s="1715"/>
      <c r="L37471" s="1715"/>
    </row>
    <row r="37472" spans="11:12" ht="15" customHeight="1">
      <c r="K37472" s="1715"/>
      <c r="L37472" s="1715"/>
    </row>
    <row r="37473" spans="11:12" ht="15" customHeight="1">
      <c r="K37473" s="1715"/>
      <c r="L37473" s="1715"/>
    </row>
    <row r="37474" spans="11:12" ht="15" customHeight="1">
      <c r="K37474" s="1715"/>
      <c r="L37474" s="1715"/>
    </row>
    <row r="37475" spans="11:12" ht="15" customHeight="1">
      <c r="K37475" s="1715"/>
      <c r="L37475" s="1715"/>
    </row>
    <row r="37476" spans="11:12" ht="15" customHeight="1">
      <c r="K37476" s="1715"/>
      <c r="L37476" s="1715"/>
    </row>
    <row r="37477" spans="11:12" ht="15" customHeight="1">
      <c r="K37477" s="1715"/>
      <c r="L37477" s="1715"/>
    </row>
    <row r="37478" spans="11:12" ht="15" customHeight="1">
      <c r="K37478" s="1715"/>
      <c r="L37478" s="1715"/>
    </row>
    <row r="37479" spans="11:12" ht="15" customHeight="1">
      <c r="K37479" s="1715"/>
      <c r="L37479" s="1715"/>
    </row>
    <row r="37480" spans="11:12" ht="15" customHeight="1">
      <c r="K37480" s="1715"/>
      <c r="L37480" s="1715"/>
    </row>
    <row r="37481" spans="11:12" ht="15" customHeight="1">
      <c r="K37481" s="1715"/>
      <c r="L37481" s="1715"/>
    </row>
    <row r="37482" spans="11:12" ht="15" customHeight="1">
      <c r="K37482" s="1715"/>
      <c r="L37482" s="1715"/>
    </row>
    <row r="37483" spans="11:12" ht="15" customHeight="1">
      <c r="K37483" s="1715"/>
      <c r="L37483" s="1715"/>
    </row>
    <row r="37484" spans="11:12" ht="15" customHeight="1">
      <c r="K37484" s="1715"/>
      <c r="L37484" s="1715"/>
    </row>
    <row r="37485" spans="11:12" ht="15" customHeight="1">
      <c r="K37485" s="1715"/>
      <c r="L37485" s="1715"/>
    </row>
    <row r="37486" spans="11:12" ht="15" customHeight="1">
      <c r="K37486" s="1715"/>
      <c r="L37486" s="1715"/>
    </row>
    <row r="37487" spans="11:12" ht="15" customHeight="1">
      <c r="K37487" s="1715"/>
      <c r="L37487" s="1715"/>
    </row>
    <row r="37488" spans="11:12" ht="15" customHeight="1">
      <c r="K37488" s="1715"/>
      <c r="L37488" s="1715"/>
    </row>
    <row r="37489" spans="11:12" ht="15" customHeight="1">
      <c r="K37489" s="1715"/>
      <c r="L37489" s="1715"/>
    </row>
    <row r="37490" spans="11:12" ht="15" customHeight="1">
      <c r="K37490" s="1715"/>
      <c r="L37490" s="1715"/>
    </row>
    <row r="37491" spans="11:12" ht="15" customHeight="1">
      <c r="K37491" s="1715"/>
      <c r="L37491" s="1715"/>
    </row>
    <row r="37492" spans="11:12" ht="15" customHeight="1">
      <c r="K37492" s="1715"/>
      <c r="L37492" s="1715"/>
    </row>
    <row r="37493" spans="11:12" ht="15" customHeight="1">
      <c r="K37493" s="1715"/>
      <c r="L37493" s="1715"/>
    </row>
    <row r="37494" spans="11:12" ht="15" customHeight="1">
      <c r="K37494" s="1715"/>
      <c r="L37494" s="1715"/>
    </row>
    <row r="37495" spans="11:12" ht="15" customHeight="1">
      <c r="K37495" s="1715"/>
      <c r="L37495" s="1715"/>
    </row>
    <row r="37496" spans="11:12" ht="15" customHeight="1">
      <c r="K37496" s="1715"/>
      <c r="L37496" s="1715"/>
    </row>
    <row r="37497" spans="11:12" ht="15" customHeight="1">
      <c r="K37497" s="1715"/>
      <c r="L37497" s="1715"/>
    </row>
    <row r="37498" spans="11:12" ht="15" customHeight="1">
      <c r="K37498" s="1715"/>
      <c r="L37498" s="1715"/>
    </row>
    <row r="37499" spans="11:12" ht="15" customHeight="1">
      <c r="K37499" s="1715"/>
      <c r="L37499" s="1715"/>
    </row>
    <row r="37500" spans="11:12" ht="15" customHeight="1">
      <c r="K37500" s="1715"/>
      <c r="L37500" s="1715"/>
    </row>
    <row r="37501" spans="11:12" ht="15" customHeight="1">
      <c r="K37501" s="1715"/>
      <c r="L37501" s="1715"/>
    </row>
    <row r="37502" spans="11:12" ht="15" customHeight="1">
      <c r="K37502" s="1715"/>
      <c r="L37502" s="1715"/>
    </row>
    <row r="37503" spans="11:12" ht="15" customHeight="1">
      <c r="K37503" s="1715"/>
      <c r="L37503" s="1715"/>
    </row>
    <row r="37504" spans="11:12" ht="15" customHeight="1">
      <c r="K37504" s="1715"/>
      <c r="L37504" s="1715"/>
    </row>
    <row r="37505" spans="11:12" ht="15" customHeight="1">
      <c r="K37505" s="1715"/>
      <c r="L37505" s="1715"/>
    </row>
    <row r="37506" spans="11:12" ht="15" customHeight="1">
      <c r="K37506" s="1715"/>
      <c r="L37506" s="1715"/>
    </row>
    <row r="37507" spans="11:12" ht="15" customHeight="1">
      <c r="K37507" s="1715"/>
      <c r="L37507" s="1715"/>
    </row>
    <row r="37508" spans="11:12" ht="15" customHeight="1">
      <c r="K37508" s="1715"/>
      <c r="L37508" s="1715"/>
    </row>
    <row r="37509" spans="11:12" ht="15" customHeight="1">
      <c r="K37509" s="1715"/>
      <c r="L37509" s="1715"/>
    </row>
    <row r="37510" spans="11:12" ht="15" customHeight="1">
      <c r="K37510" s="1715"/>
      <c r="L37510" s="1715"/>
    </row>
    <row r="37511" spans="11:12" ht="15" customHeight="1">
      <c r="K37511" s="1715"/>
      <c r="L37511" s="1715"/>
    </row>
    <row r="37512" spans="11:12" ht="15" customHeight="1">
      <c r="K37512" s="1715"/>
      <c r="L37512" s="1715"/>
    </row>
    <row r="37513" spans="11:12" ht="15" customHeight="1">
      <c r="K37513" s="1715"/>
      <c r="L37513" s="1715"/>
    </row>
    <row r="37514" spans="11:12" ht="15" customHeight="1">
      <c r="K37514" s="1715"/>
      <c r="L37514" s="1715"/>
    </row>
    <row r="37515" spans="11:12" ht="15" customHeight="1">
      <c r="K37515" s="1715"/>
      <c r="L37515" s="1715"/>
    </row>
    <row r="37516" spans="11:12" ht="15" customHeight="1">
      <c r="K37516" s="1715"/>
      <c r="L37516" s="1715"/>
    </row>
    <row r="37517" spans="11:12" ht="15" customHeight="1">
      <c r="K37517" s="1715"/>
      <c r="L37517" s="1715"/>
    </row>
    <row r="37518" spans="11:12" ht="15" customHeight="1">
      <c r="K37518" s="1715"/>
      <c r="L37518" s="1715"/>
    </row>
    <row r="37519" spans="11:12" ht="15" customHeight="1">
      <c r="K37519" s="1715"/>
      <c r="L37519" s="1715"/>
    </row>
    <row r="37520" spans="11:12" ht="15" customHeight="1">
      <c r="K37520" s="1715"/>
      <c r="L37520" s="1715"/>
    </row>
    <row r="37521" spans="11:12" ht="15" customHeight="1">
      <c r="K37521" s="1715"/>
      <c r="L37521" s="1715"/>
    </row>
    <row r="37522" spans="11:12" ht="15" customHeight="1">
      <c r="K37522" s="1715"/>
      <c r="L37522" s="1715"/>
    </row>
    <row r="37523" spans="11:12" ht="15" customHeight="1">
      <c r="K37523" s="1715"/>
      <c r="L37523" s="1715"/>
    </row>
    <row r="37524" spans="11:12" ht="15" customHeight="1">
      <c r="K37524" s="1715"/>
      <c r="L37524" s="1715"/>
    </row>
    <row r="37525" spans="11:12" ht="15" customHeight="1">
      <c r="K37525" s="1715"/>
      <c r="L37525" s="1715"/>
    </row>
    <row r="37526" spans="11:12" ht="15" customHeight="1">
      <c r="K37526" s="1715"/>
      <c r="L37526" s="1715"/>
    </row>
    <row r="37527" spans="11:12" ht="15" customHeight="1">
      <c r="K37527" s="1715"/>
      <c r="L37527" s="1715"/>
    </row>
    <row r="37528" spans="11:12" ht="15" customHeight="1">
      <c r="K37528" s="1715"/>
      <c r="L37528" s="1715"/>
    </row>
    <row r="37529" spans="11:12" ht="15" customHeight="1">
      <c r="K37529" s="1715"/>
      <c r="L37529" s="1715"/>
    </row>
    <row r="37530" spans="11:12" ht="15" customHeight="1">
      <c r="K37530" s="1715"/>
      <c r="L37530" s="1715"/>
    </row>
    <row r="37531" spans="11:12" ht="15" customHeight="1">
      <c r="K37531" s="1715"/>
      <c r="L37531" s="1715"/>
    </row>
    <row r="37532" spans="11:12" ht="15" customHeight="1">
      <c r="K37532" s="1715"/>
      <c r="L37532" s="1715"/>
    </row>
    <row r="37533" spans="11:12" ht="15" customHeight="1">
      <c r="K37533" s="1715"/>
      <c r="L37533" s="1715"/>
    </row>
    <row r="37534" spans="11:12" ht="15" customHeight="1">
      <c r="K37534" s="1715"/>
      <c r="L37534" s="1715"/>
    </row>
    <row r="37535" spans="11:12" ht="15" customHeight="1">
      <c r="K37535" s="1715"/>
      <c r="L37535" s="1715"/>
    </row>
    <row r="37536" spans="11:12" ht="15" customHeight="1">
      <c r="K37536" s="1715"/>
      <c r="L37536" s="1715"/>
    </row>
    <row r="37537" spans="11:12" ht="15" customHeight="1">
      <c r="K37537" s="1715"/>
      <c r="L37537" s="1715"/>
    </row>
    <row r="37538" spans="11:12" ht="15" customHeight="1">
      <c r="K37538" s="1715"/>
      <c r="L37538" s="1715"/>
    </row>
    <row r="37539" spans="11:12" ht="15" customHeight="1">
      <c r="K37539" s="1715"/>
      <c r="L37539" s="1715"/>
    </row>
    <row r="37540" spans="11:12" ht="15" customHeight="1">
      <c r="K37540" s="1715"/>
      <c r="L37540" s="1715"/>
    </row>
    <row r="37541" spans="11:12" ht="15" customHeight="1">
      <c r="K37541" s="1715"/>
      <c r="L37541" s="1715"/>
    </row>
    <row r="37542" spans="11:12" ht="15" customHeight="1">
      <c r="K37542" s="1715"/>
      <c r="L37542" s="1715"/>
    </row>
    <row r="37543" spans="11:12" ht="15" customHeight="1">
      <c r="K37543" s="1715"/>
      <c r="L37543" s="1715"/>
    </row>
    <row r="37544" spans="11:12" ht="15" customHeight="1">
      <c r="K37544" s="1715"/>
      <c r="L37544" s="1715"/>
    </row>
    <row r="37545" spans="11:12" ht="15" customHeight="1">
      <c r="K37545" s="1715"/>
      <c r="L37545" s="1715"/>
    </row>
    <row r="37546" spans="11:12" ht="15" customHeight="1">
      <c r="K37546" s="1715"/>
      <c r="L37546" s="1715"/>
    </row>
    <row r="37547" spans="11:12" ht="15" customHeight="1">
      <c r="K37547" s="1715"/>
      <c r="L37547" s="1715"/>
    </row>
    <row r="37548" spans="11:12" ht="15" customHeight="1">
      <c r="K37548" s="1715"/>
      <c r="L37548" s="1715"/>
    </row>
    <row r="37549" spans="11:12" ht="15" customHeight="1">
      <c r="K37549" s="1715"/>
      <c r="L37549" s="1715"/>
    </row>
    <row r="37550" spans="11:12" ht="15" customHeight="1">
      <c r="K37550" s="1715"/>
      <c r="L37550" s="1715"/>
    </row>
    <row r="37551" spans="11:12" ht="15" customHeight="1">
      <c r="K37551" s="1715"/>
      <c r="L37551" s="1715"/>
    </row>
    <row r="37552" spans="11:12" ht="15" customHeight="1">
      <c r="K37552" s="1715"/>
      <c r="L37552" s="1715"/>
    </row>
    <row r="37553" spans="11:12" ht="15" customHeight="1">
      <c r="K37553" s="1715"/>
      <c r="L37553" s="1715"/>
    </row>
    <row r="37554" spans="11:12" ht="15" customHeight="1">
      <c r="K37554" s="1715"/>
      <c r="L37554" s="1715"/>
    </row>
    <row r="37555" spans="11:12" ht="15" customHeight="1">
      <c r="K37555" s="1715"/>
      <c r="L37555" s="1715"/>
    </row>
    <row r="37556" spans="11:12" ht="15" customHeight="1">
      <c r="K37556" s="1715"/>
      <c r="L37556" s="1715"/>
    </row>
    <row r="37557" spans="11:12" ht="15" customHeight="1">
      <c r="K37557" s="1715"/>
      <c r="L37557" s="1715"/>
    </row>
    <row r="37558" spans="11:12" ht="15" customHeight="1">
      <c r="K37558" s="1715"/>
      <c r="L37558" s="1715"/>
    </row>
    <row r="37559" spans="11:12" ht="15" customHeight="1">
      <c r="K37559" s="1715"/>
      <c r="L37559" s="1715"/>
    </row>
    <row r="37560" spans="11:12" ht="15" customHeight="1">
      <c r="K37560" s="1715"/>
      <c r="L37560" s="1715"/>
    </row>
    <row r="37561" spans="11:12" ht="15" customHeight="1">
      <c r="K37561" s="1715"/>
      <c r="L37561" s="1715"/>
    </row>
    <row r="37562" spans="11:12" ht="15" customHeight="1">
      <c r="K37562" s="1715"/>
      <c r="L37562" s="1715"/>
    </row>
    <row r="37563" spans="11:12" ht="15" customHeight="1">
      <c r="K37563" s="1715"/>
      <c r="L37563" s="1715"/>
    </row>
    <row r="37564" spans="11:12" ht="15" customHeight="1">
      <c r="K37564" s="1715"/>
      <c r="L37564" s="1715"/>
    </row>
    <row r="37565" spans="11:12" ht="15" customHeight="1">
      <c r="K37565" s="1715"/>
      <c r="L37565" s="1715"/>
    </row>
    <row r="37566" spans="11:12" ht="15" customHeight="1">
      <c r="K37566" s="1715"/>
      <c r="L37566" s="1715"/>
    </row>
    <row r="37567" spans="11:12" ht="15" customHeight="1">
      <c r="K37567" s="1715"/>
      <c r="L37567" s="1715"/>
    </row>
    <row r="37568" spans="11:12" ht="15" customHeight="1">
      <c r="K37568" s="1715"/>
      <c r="L37568" s="1715"/>
    </row>
    <row r="37569" spans="11:12" ht="15" customHeight="1">
      <c r="K37569" s="1715"/>
      <c r="L37569" s="1715"/>
    </row>
    <row r="37570" spans="11:12" ht="15" customHeight="1">
      <c r="K37570" s="1715"/>
      <c r="L37570" s="1715"/>
    </row>
    <row r="37571" spans="11:12" ht="15" customHeight="1">
      <c r="K37571" s="1715"/>
      <c r="L37571" s="1715"/>
    </row>
    <row r="37572" spans="11:12" ht="15" customHeight="1">
      <c r="K37572" s="1715"/>
      <c r="L37572" s="1715"/>
    </row>
    <row r="37573" spans="11:12" ht="15" customHeight="1">
      <c r="K37573" s="1715"/>
      <c r="L37573" s="1715"/>
    </row>
    <row r="37574" spans="11:12" ht="15" customHeight="1">
      <c r="K37574" s="1715"/>
      <c r="L37574" s="1715"/>
    </row>
    <row r="37575" spans="11:12" ht="15" customHeight="1">
      <c r="K37575" s="1715"/>
      <c r="L37575" s="1715"/>
    </row>
    <row r="37576" spans="11:12" ht="15" customHeight="1">
      <c r="K37576" s="1715"/>
      <c r="L37576" s="1715"/>
    </row>
    <row r="37577" spans="11:12" ht="15" customHeight="1">
      <c r="K37577" s="1715"/>
      <c r="L37577" s="1715"/>
    </row>
    <row r="37578" spans="11:12" ht="15" customHeight="1">
      <c r="K37578" s="1715"/>
      <c r="L37578" s="1715"/>
    </row>
    <row r="37579" spans="11:12" ht="15" customHeight="1">
      <c r="K37579" s="1715"/>
      <c r="L37579" s="1715"/>
    </row>
    <row r="37580" spans="11:12" ht="15" customHeight="1">
      <c r="K37580" s="1715"/>
      <c r="L37580" s="1715"/>
    </row>
    <row r="37581" spans="11:12" ht="15" customHeight="1">
      <c r="K37581" s="1715"/>
      <c r="L37581" s="1715"/>
    </row>
    <row r="37582" spans="11:12" ht="15" customHeight="1">
      <c r="K37582" s="1715"/>
      <c r="L37582" s="1715"/>
    </row>
    <row r="37583" spans="11:12" ht="15" customHeight="1">
      <c r="K37583" s="1715"/>
      <c r="L37583" s="1715"/>
    </row>
    <row r="37584" spans="11:12" ht="15" customHeight="1">
      <c r="K37584" s="1715"/>
      <c r="L37584" s="1715"/>
    </row>
    <row r="37585" spans="11:12" ht="15" customHeight="1">
      <c r="K37585" s="1715"/>
      <c r="L37585" s="1715"/>
    </row>
    <row r="37586" spans="11:12" ht="15" customHeight="1">
      <c r="K37586" s="1715"/>
      <c r="L37586" s="1715"/>
    </row>
    <row r="37587" spans="11:12" ht="15" customHeight="1">
      <c r="K37587" s="1715"/>
      <c r="L37587" s="1715"/>
    </row>
    <row r="37588" spans="11:12" ht="15" customHeight="1">
      <c r="K37588" s="1715"/>
      <c r="L37588" s="1715"/>
    </row>
    <row r="37589" spans="11:12" ht="15" customHeight="1">
      <c r="K37589" s="1715"/>
      <c r="L37589" s="1715"/>
    </row>
    <row r="37590" spans="11:12" ht="15" customHeight="1">
      <c r="K37590" s="1715"/>
      <c r="L37590" s="1715"/>
    </row>
    <row r="37591" spans="11:12" ht="15" customHeight="1">
      <c r="K37591" s="1715"/>
      <c r="L37591" s="1715"/>
    </row>
    <row r="37592" spans="11:12" ht="15" customHeight="1">
      <c r="K37592" s="1715"/>
      <c r="L37592" s="1715"/>
    </row>
    <row r="37593" spans="11:12" ht="15" customHeight="1">
      <c r="K37593" s="1715"/>
      <c r="L37593" s="1715"/>
    </row>
    <row r="37594" spans="11:12" ht="15" customHeight="1">
      <c r="K37594" s="1715"/>
      <c r="L37594" s="1715"/>
    </row>
    <row r="37595" spans="11:12" ht="15" customHeight="1">
      <c r="K37595" s="1715"/>
      <c r="L37595" s="1715"/>
    </row>
    <row r="37596" spans="11:12" ht="15" customHeight="1">
      <c r="K37596" s="1715"/>
      <c r="L37596" s="1715"/>
    </row>
    <row r="37597" spans="11:12" ht="15" customHeight="1">
      <c r="K37597" s="1715"/>
      <c r="L37597" s="1715"/>
    </row>
    <row r="37598" spans="11:12" ht="15" customHeight="1">
      <c r="K37598" s="1715"/>
      <c r="L37598" s="1715"/>
    </row>
    <row r="37599" spans="11:12" ht="15" customHeight="1">
      <c r="K37599" s="1715"/>
      <c r="L37599" s="1715"/>
    </row>
    <row r="37600" spans="11:12" ht="15" customHeight="1">
      <c r="K37600" s="1715"/>
      <c r="L37600" s="1715"/>
    </row>
    <row r="37601" spans="11:12" ht="15" customHeight="1">
      <c r="K37601" s="1715"/>
      <c r="L37601" s="1715"/>
    </row>
    <row r="37602" spans="11:12" ht="15" customHeight="1">
      <c r="K37602" s="1715"/>
      <c r="L37602" s="1715"/>
    </row>
    <row r="37603" spans="11:12" ht="15" customHeight="1">
      <c r="K37603" s="1715"/>
      <c r="L37603" s="1715"/>
    </row>
    <row r="37604" spans="11:12" ht="15" customHeight="1">
      <c r="K37604" s="1715"/>
      <c r="L37604" s="1715"/>
    </row>
    <row r="37605" spans="11:12" ht="15" customHeight="1">
      <c r="K37605" s="1715"/>
      <c r="L37605" s="1715"/>
    </row>
    <row r="37606" spans="11:12" ht="15" customHeight="1">
      <c r="K37606" s="1715"/>
      <c r="L37606" s="1715"/>
    </row>
    <row r="37607" spans="11:12" ht="15" customHeight="1">
      <c r="K37607" s="1715"/>
      <c r="L37607" s="1715"/>
    </row>
    <row r="37608" spans="11:12" ht="15" customHeight="1">
      <c r="K37608" s="1715"/>
      <c r="L37608" s="1715"/>
    </row>
    <row r="37609" spans="11:12" ht="15" customHeight="1">
      <c r="K37609" s="1715"/>
      <c r="L37609" s="1715"/>
    </row>
    <row r="37610" spans="11:12" ht="15" customHeight="1">
      <c r="K37610" s="1715"/>
      <c r="L37610" s="1715"/>
    </row>
    <row r="37611" spans="11:12" ht="15" customHeight="1">
      <c r="K37611" s="1715"/>
      <c r="L37611" s="1715"/>
    </row>
    <row r="37612" spans="11:12" ht="15" customHeight="1">
      <c r="K37612" s="1715"/>
      <c r="L37612" s="1715"/>
    </row>
    <row r="37613" spans="11:12" ht="15" customHeight="1">
      <c r="K37613" s="1715"/>
      <c r="L37613" s="1715"/>
    </row>
    <row r="37614" spans="11:12" ht="15" customHeight="1">
      <c r="K37614" s="1715"/>
      <c r="L37614" s="1715"/>
    </row>
    <row r="37615" spans="11:12" ht="15" customHeight="1">
      <c r="K37615" s="1715"/>
      <c r="L37615" s="1715"/>
    </row>
    <row r="37616" spans="11:12" ht="15" customHeight="1">
      <c r="K37616" s="1715"/>
      <c r="L37616" s="1715"/>
    </row>
    <row r="37617" spans="11:12" ht="15" customHeight="1">
      <c r="K37617" s="1715"/>
      <c r="L37617" s="1715"/>
    </row>
    <row r="37618" spans="11:12" ht="15" customHeight="1">
      <c r="K37618" s="1715"/>
      <c r="L37618" s="1715"/>
    </row>
    <row r="37619" spans="11:12" ht="15" customHeight="1">
      <c r="K37619" s="1715"/>
      <c r="L37619" s="1715"/>
    </row>
    <row r="37620" spans="11:12" ht="15" customHeight="1">
      <c r="K37620" s="1715"/>
      <c r="L37620" s="1715"/>
    </row>
    <row r="37621" spans="11:12" ht="15" customHeight="1">
      <c r="K37621" s="1715"/>
      <c r="L37621" s="1715"/>
    </row>
    <row r="37622" spans="11:12" ht="15" customHeight="1">
      <c r="K37622" s="1715"/>
      <c r="L37622" s="1715"/>
    </row>
    <row r="37623" spans="11:12" ht="15" customHeight="1">
      <c r="K37623" s="1715"/>
      <c r="L37623" s="1715"/>
    </row>
    <row r="37624" spans="11:12" ht="15" customHeight="1">
      <c r="K37624" s="1715"/>
      <c r="L37624" s="1715"/>
    </row>
    <row r="37625" spans="11:12" ht="15" customHeight="1">
      <c r="K37625" s="1715"/>
      <c r="L37625" s="1715"/>
    </row>
    <row r="37626" spans="11:12" ht="15" customHeight="1">
      <c r="K37626" s="1715"/>
      <c r="L37626" s="1715"/>
    </row>
    <row r="37627" spans="11:12" ht="15" customHeight="1">
      <c r="K37627" s="1715"/>
      <c r="L37627" s="1715"/>
    </row>
    <row r="37628" spans="11:12" ht="15" customHeight="1">
      <c r="K37628" s="1715"/>
      <c r="L37628" s="1715"/>
    </row>
    <row r="37629" spans="11:12" ht="15" customHeight="1">
      <c r="K37629" s="1715"/>
      <c r="L37629" s="1715"/>
    </row>
    <row r="37630" spans="11:12" ht="15" customHeight="1">
      <c r="K37630" s="1715"/>
      <c r="L37630" s="1715"/>
    </row>
    <row r="37631" spans="11:12" ht="15" customHeight="1">
      <c r="K37631" s="1715"/>
      <c r="L37631" s="1715"/>
    </row>
    <row r="37632" spans="11:12" ht="15" customHeight="1">
      <c r="K37632" s="1715"/>
      <c r="L37632" s="1715"/>
    </row>
    <row r="37633" spans="11:12" ht="15" customHeight="1">
      <c r="K37633" s="1715"/>
      <c r="L37633" s="1715"/>
    </row>
    <row r="37634" spans="11:12" ht="15" customHeight="1">
      <c r="K37634" s="1715"/>
      <c r="L37634" s="1715"/>
    </row>
    <row r="37635" spans="11:12" ht="15" customHeight="1">
      <c r="K37635" s="1715"/>
      <c r="L37635" s="1715"/>
    </row>
    <row r="37636" spans="11:12" ht="15" customHeight="1">
      <c r="K37636" s="1715"/>
      <c r="L37636" s="1715"/>
    </row>
    <row r="37637" spans="11:12" ht="15" customHeight="1">
      <c r="K37637" s="1715"/>
      <c r="L37637" s="1715"/>
    </row>
    <row r="37638" spans="11:12" ht="15" customHeight="1">
      <c r="K37638" s="1715"/>
      <c r="L37638" s="1715"/>
    </row>
    <row r="37639" spans="11:12" ht="15" customHeight="1">
      <c r="K37639" s="1715"/>
      <c r="L37639" s="1715"/>
    </row>
    <row r="37640" spans="11:12" ht="15" customHeight="1">
      <c r="K37640" s="1715"/>
      <c r="L37640" s="1715"/>
    </row>
    <row r="37641" spans="11:12" ht="15" customHeight="1">
      <c r="K37641" s="1715"/>
      <c r="L37641" s="1715"/>
    </row>
    <row r="37642" spans="11:12" ht="15" customHeight="1">
      <c r="K37642" s="1715"/>
      <c r="L37642" s="1715"/>
    </row>
    <row r="37643" spans="11:12" ht="15" customHeight="1">
      <c r="K37643" s="1715"/>
      <c r="L37643" s="1715"/>
    </row>
    <row r="37644" spans="11:12" ht="15" customHeight="1">
      <c r="K37644" s="1715"/>
      <c r="L37644" s="1715"/>
    </row>
    <row r="37645" spans="11:12" ht="15" customHeight="1">
      <c r="K37645" s="1715"/>
      <c r="L37645" s="1715"/>
    </row>
    <row r="37646" spans="11:12" ht="15" customHeight="1">
      <c r="K37646" s="1715"/>
      <c r="L37646" s="1715"/>
    </row>
    <row r="37647" spans="11:12" ht="15" customHeight="1">
      <c r="K37647" s="1715"/>
      <c r="L37647" s="1715"/>
    </row>
    <row r="37648" spans="11:12" ht="15" customHeight="1">
      <c r="K37648" s="1715"/>
      <c r="L37648" s="1715"/>
    </row>
    <row r="37649" spans="11:12" ht="15" customHeight="1">
      <c r="K37649" s="1715"/>
      <c r="L37649" s="1715"/>
    </row>
    <row r="37650" spans="11:12" ht="15" customHeight="1">
      <c r="K37650" s="1715"/>
      <c r="L37650" s="1715"/>
    </row>
    <row r="37651" spans="11:12" ht="15" customHeight="1">
      <c r="K37651" s="1715"/>
      <c r="L37651" s="1715"/>
    </row>
    <row r="37652" spans="11:12" ht="15" customHeight="1">
      <c r="K37652" s="1715"/>
      <c r="L37652" s="1715"/>
    </row>
    <row r="37653" spans="11:12" ht="15" customHeight="1">
      <c r="K37653" s="1715"/>
      <c r="L37653" s="1715"/>
    </row>
    <row r="37654" spans="11:12" ht="15" customHeight="1">
      <c r="K37654" s="1715"/>
      <c r="L37654" s="1715"/>
    </row>
    <row r="37655" spans="11:12" ht="15" customHeight="1">
      <c r="K37655" s="1715"/>
      <c r="L37655" s="1715"/>
    </row>
    <row r="37656" spans="11:12" ht="15" customHeight="1">
      <c r="K37656" s="1715"/>
      <c r="L37656" s="1715"/>
    </row>
    <row r="37657" spans="11:12" ht="15" customHeight="1">
      <c r="K37657" s="1715"/>
      <c r="L37657" s="1715"/>
    </row>
    <row r="37658" spans="11:12" ht="15" customHeight="1">
      <c r="K37658" s="1715"/>
      <c r="L37658" s="1715"/>
    </row>
    <row r="37659" spans="11:12" ht="15" customHeight="1">
      <c r="K37659" s="1715"/>
      <c r="L37659" s="1715"/>
    </row>
    <row r="37660" spans="11:12" ht="15" customHeight="1">
      <c r="K37660" s="1715"/>
      <c r="L37660" s="1715"/>
    </row>
    <row r="37661" spans="11:12" ht="15" customHeight="1">
      <c r="K37661" s="1715"/>
      <c r="L37661" s="1715"/>
    </row>
    <row r="37662" spans="11:12" ht="15" customHeight="1">
      <c r="K37662" s="1715"/>
      <c r="L37662" s="1715"/>
    </row>
    <row r="37663" spans="11:12" ht="15" customHeight="1">
      <c r="K37663" s="1715"/>
      <c r="L37663" s="1715"/>
    </row>
    <row r="37664" spans="11:12" ht="15" customHeight="1">
      <c r="K37664" s="1715"/>
      <c r="L37664" s="1715"/>
    </row>
    <row r="37665" spans="11:12" ht="15" customHeight="1">
      <c r="K37665" s="1715"/>
      <c r="L37665" s="1715"/>
    </row>
    <row r="37666" spans="11:12" ht="15" customHeight="1">
      <c r="K37666" s="1715"/>
      <c r="L37666" s="1715"/>
    </row>
    <row r="37667" spans="11:12" ht="15" customHeight="1">
      <c r="K37667" s="1715"/>
      <c r="L37667" s="1715"/>
    </row>
    <row r="37668" spans="11:12" ht="15" customHeight="1">
      <c r="K37668" s="1715"/>
      <c r="L37668" s="1715"/>
    </row>
    <row r="37669" spans="11:12" ht="15" customHeight="1">
      <c r="K37669" s="1715"/>
      <c r="L37669" s="1715"/>
    </row>
    <row r="37670" spans="11:12" ht="15" customHeight="1">
      <c r="K37670" s="1715"/>
      <c r="L37670" s="1715"/>
    </row>
    <row r="37671" spans="11:12" ht="15" customHeight="1">
      <c r="K37671" s="1715"/>
      <c r="L37671" s="1715"/>
    </row>
    <row r="37672" spans="11:12" ht="15" customHeight="1">
      <c r="K37672" s="1715"/>
      <c r="L37672" s="1715"/>
    </row>
    <row r="37673" spans="11:12" ht="15" customHeight="1">
      <c r="K37673" s="1715"/>
      <c r="L37673" s="1715"/>
    </row>
    <row r="37674" spans="11:12" ht="15" customHeight="1">
      <c r="K37674" s="1715"/>
      <c r="L37674" s="1715"/>
    </row>
    <row r="37675" spans="11:12" ht="15" customHeight="1">
      <c r="K37675" s="1715"/>
      <c r="L37675" s="1715"/>
    </row>
    <row r="37676" spans="11:12" ht="15" customHeight="1">
      <c r="K37676" s="1715"/>
      <c r="L37676" s="1715"/>
    </row>
    <row r="37677" spans="11:12" ht="15" customHeight="1">
      <c r="K37677" s="1715"/>
      <c r="L37677" s="1715"/>
    </row>
    <row r="37678" spans="11:12" ht="15" customHeight="1">
      <c r="K37678" s="1715"/>
      <c r="L37678" s="1715"/>
    </row>
    <row r="37679" spans="11:12" ht="15" customHeight="1">
      <c r="K37679" s="1715"/>
      <c r="L37679" s="1715"/>
    </row>
    <row r="37680" spans="11:12" ht="15" customHeight="1">
      <c r="K37680" s="1715"/>
      <c r="L37680" s="1715"/>
    </row>
    <row r="37681" spans="11:12" ht="15" customHeight="1">
      <c r="K37681" s="1715"/>
      <c r="L37681" s="1715"/>
    </row>
    <row r="37682" spans="11:12" ht="15" customHeight="1">
      <c r="K37682" s="1715"/>
      <c r="L37682" s="1715"/>
    </row>
    <row r="37683" spans="11:12" ht="15" customHeight="1">
      <c r="K37683" s="1715"/>
      <c r="L37683" s="1715"/>
    </row>
    <row r="37684" spans="11:12" ht="15" customHeight="1">
      <c r="K37684" s="1715"/>
      <c r="L37684" s="1715"/>
    </row>
    <row r="37685" spans="11:12" ht="15" customHeight="1">
      <c r="K37685" s="1715"/>
      <c r="L37685" s="1715"/>
    </row>
    <row r="37686" spans="11:12" ht="15" customHeight="1">
      <c r="K37686" s="1715"/>
      <c r="L37686" s="1715"/>
    </row>
    <row r="37687" spans="11:12" ht="15" customHeight="1">
      <c r="K37687" s="1715"/>
      <c r="L37687" s="1715"/>
    </row>
    <row r="37688" spans="11:12" ht="15" customHeight="1">
      <c r="K37688" s="1715"/>
      <c r="L37688" s="1715"/>
    </row>
    <row r="37689" spans="11:12" ht="15" customHeight="1">
      <c r="K37689" s="1715"/>
      <c r="L37689" s="1715"/>
    </row>
    <row r="37690" spans="11:12" ht="15" customHeight="1">
      <c r="K37690" s="1715"/>
      <c r="L37690" s="1715"/>
    </row>
    <row r="37691" spans="11:12" ht="15" customHeight="1">
      <c r="K37691" s="1715"/>
      <c r="L37691" s="1715"/>
    </row>
    <row r="37692" spans="11:12" ht="15" customHeight="1">
      <c r="K37692" s="1715"/>
      <c r="L37692" s="1715"/>
    </row>
    <row r="37693" spans="11:12" ht="15" customHeight="1">
      <c r="K37693" s="1715"/>
      <c r="L37693" s="1715"/>
    </row>
    <row r="37694" spans="11:12" ht="15" customHeight="1">
      <c r="K37694" s="1715"/>
      <c r="L37694" s="1715"/>
    </row>
    <row r="37695" spans="11:12" ht="15" customHeight="1">
      <c r="K37695" s="1715"/>
      <c r="L37695" s="1715"/>
    </row>
    <row r="37696" spans="11:12" ht="15" customHeight="1">
      <c r="K37696" s="1715"/>
      <c r="L37696" s="1715"/>
    </row>
    <row r="37697" spans="11:12" ht="15" customHeight="1">
      <c r="K37697" s="1715"/>
      <c r="L37697" s="1715"/>
    </row>
    <row r="37698" spans="11:12" ht="15" customHeight="1">
      <c r="K37698" s="1715"/>
      <c r="L37698" s="1715"/>
    </row>
    <row r="37699" spans="11:12" ht="15" customHeight="1">
      <c r="K37699" s="1715"/>
      <c r="L37699" s="1715"/>
    </row>
    <row r="37700" spans="11:12" ht="15" customHeight="1">
      <c r="K37700" s="1715"/>
      <c r="L37700" s="1715"/>
    </row>
    <row r="37701" spans="11:12" ht="15" customHeight="1">
      <c r="K37701" s="1715"/>
      <c r="L37701" s="1715"/>
    </row>
    <row r="37702" spans="11:12" ht="15" customHeight="1">
      <c r="K37702" s="1715"/>
      <c r="L37702" s="1715"/>
    </row>
    <row r="37703" spans="11:12" ht="15" customHeight="1">
      <c r="K37703" s="1715"/>
      <c r="L37703" s="1715"/>
    </row>
    <row r="37704" spans="11:12" ht="15" customHeight="1">
      <c r="K37704" s="1715"/>
      <c r="L37704" s="1715"/>
    </row>
    <row r="37705" spans="11:12" ht="15" customHeight="1">
      <c r="K37705" s="1715"/>
      <c r="L37705" s="1715"/>
    </row>
    <row r="37706" spans="11:12" ht="15" customHeight="1">
      <c r="K37706" s="1715"/>
      <c r="L37706" s="1715"/>
    </row>
    <row r="37707" spans="11:12" ht="15" customHeight="1">
      <c r="K37707" s="1715"/>
      <c r="L37707" s="1715"/>
    </row>
    <row r="37708" spans="11:12" ht="15" customHeight="1">
      <c r="K37708" s="1715"/>
      <c r="L37708" s="1715"/>
    </row>
    <row r="37709" spans="11:12" ht="15" customHeight="1">
      <c r="K37709" s="1715"/>
      <c r="L37709" s="1715"/>
    </row>
    <row r="37710" spans="11:12" ht="15" customHeight="1">
      <c r="K37710" s="1715"/>
      <c r="L37710" s="1715"/>
    </row>
    <row r="37711" spans="11:12" ht="15" customHeight="1">
      <c r="K37711" s="1715"/>
      <c r="L37711" s="1715"/>
    </row>
    <row r="37712" spans="11:12" ht="15" customHeight="1">
      <c r="K37712" s="1715"/>
      <c r="L37712" s="1715"/>
    </row>
    <row r="37713" spans="11:12" ht="15" customHeight="1">
      <c r="K37713" s="1715"/>
      <c r="L37713" s="1715"/>
    </row>
    <row r="37714" spans="11:12" ht="15" customHeight="1">
      <c r="K37714" s="1715"/>
      <c r="L37714" s="1715"/>
    </row>
    <row r="37715" spans="11:12" ht="15" customHeight="1">
      <c r="K37715" s="1715"/>
      <c r="L37715" s="1715"/>
    </row>
    <row r="37716" spans="11:12" ht="15" customHeight="1">
      <c r="K37716" s="1715"/>
      <c r="L37716" s="1715"/>
    </row>
    <row r="37717" spans="11:12" ht="15" customHeight="1">
      <c r="K37717" s="1715"/>
      <c r="L37717" s="1715"/>
    </row>
    <row r="37718" spans="11:12" ht="15" customHeight="1">
      <c r="K37718" s="1715"/>
      <c r="L37718" s="1715"/>
    </row>
    <row r="37719" spans="11:12" ht="15" customHeight="1">
      <c r="K37719" s="1715"/>
      <c r="L37719" s="1715"/>
    </row>
    <row r="37720" spans="11:12" ht="15" customHeight="1">
      <c r="K37720" s="1715"/>
      <c r="L37720" s="1715"/>
    </row>
    <row r="37721" spans="11:12" ht="15" customHeight="1">
      <c r="K37721" s="1715"/>
      <c r="L37721" s="1715"/>
    </row>
    <row r="37722" spans="11:12" ht="15" customHeight="1">
      <c r="K37722" s="1715"/>
      <c r="L37722" s="1715"/>
    </row>
    <row r="37723" spans="11:12" ht="15" customHeight="1">
      <c r="K37723" s="1715"/>
      <c r="L37723" s="1715"/>
    </row>
    <row r="37724" spans="11:12" ht="15" customHeight="1">
      <c r="K37724" s="1715"/>
      <c r="L37724" s="1715"/>
    </row>
    <row r="37725" spans="11:12" ht="15" customHeight="1">
      <c r="K37725" s="1715"/>
      <c r="L37725" s="1715"/>
    </row>
    <row r="37726" spans="11:12" ht="15" customHeight="1">
      <c r="K37726" s="1715"/>
      <c r="L37726" s="1715"/>
    </row>
    <row r="37727" spans="11:12" ht="15" customHeight="1">
      <c r="K37727" s="1715"/>
      <c r="L37727" s="1715"/>
    </row>
    <row r="37728" spans="11:12" ht="15" customHeight="1">
      <c r="K37728" s="1715"/>
      <c r="L37728" s="1715"/>
    </row>
    <row r="37729" spans="11:12" ht="15" customHeight="1">
      <c r="K37729" s="1715"/>
      <c r="L37729" s="1715"/>
    </row>
    <row r="37730" spans="11:12" ht="15" customHeight="1">
      <c r="K37730" s="1715"/>
      <c r="L37730" s="1715"/>
    </row>
    <row r="37731" spans="11:12" ht="15" customHeight="1">
      <c r="K37731" s="1715"/>
      <c r="L37731" s="1715"/>
    </row>
    <row r="37732" spans="11:12" ht="15" customHeight="1">
      <c r="K37732" s="1715"/>
      <c r="L37732" s="1715"/>
    </row>
    <row r="37733" spans="11:12" ht="15" customHeight="1">
      <c r="K37733" s="1715"/>
      <c r="L37733" s="1715"/>
    </row>
    <row r="37734" spans="11:12" ht="15" customHeight="1">
      <c r="K37734" s="1715"/>
      <c r="L37734" s="1715"/>
    </row>
    <row r="37735" spans="11:12" ht="15" customHeight="1">
      <c r="K37735" s="1715"/>
      <c r="L37735" s="1715"/>
    </row>
    <row r="37736" spans="11:12" ht="15" customHeight="1">
      <c r="K37736" s="1715"/>
      <c r="L37736" s="1715"/>
    </row>
    <row r="37737" spans="11:12" ht="15" customHeight="1">
      <c r="K37737" s="1715"/>
      <c r="L37737" s="1715"/>
    </row>
    <row r="37738" spans="11:12" ht="15" customHeight="1">
      <c r="K37738" s="1715"/>
      <c r="L37738" s="1715"/>
    </row>
    <row r="37739" spans="11:12" ht="15" customHeight="1">
      <c r="K37739" s="1715"/>
      <c r="L37739" s="1715"/>
    </row>
    <row r="37740" spans="11:12" ht="15" customHeight="1">
      <c r="K37740" s="1715"/>
      <c r="L37740" s="1715"/>
    </row>
    <row r="37741" spans="11:12" ht="15" customHeight="1">
      <c r="K37741" s="1715"/>
      <c r="L37741" s="1715"/>
    </row>
    <row r="37742" spans="11:12" ht="15" customHeight="1">
      <c r="K37742" s="1715"/>
      <c r="L37742" s="1715"/>
    </row>
    <row r="37743" spans="11:12" ht="15" customHeight="1">
      <c r="K37743" s="1715"/>
      <c r="L37743" s="1715"/>
    </row>
    <row r="37744" spans="11:12" ht="15" customHeight="1">
      <c r="K37744" s="1715"/>
      <c r="L37744" s="1715"/>
    </row>
    <row r="37745" spans="11:12" ht="15" customHeight="1">
      <c r="K37745" s="1715"/>
      <c r="L37745" s="1715"/>
    </row>
    <row r="37746" spans="11:12" ht="15" customHeight="1">
      <c r="K37746" s="1715"/>
      <c r="L37746" s="1715"/>
    </row>
    <row r="37747" spans="11:12" ht="15" customHeight="1">
      <c r="K37747" s="1715"/>
      <c r="L37747" s="1715"/>
    </row>
    <row r="37748" spans="11:12" ht="15" customHeight="1">
      <c r="K37748" s="1715"/>
      <c r="L37748" s="1715"/>
    </row>
    <row r="37749" spans="11:12" ht="15" customHeight="1">
      <c r="K37749" s="1715"/>
      <c r="L37749" s="1715"/>
    </row>
    <row r="37750" spans="11:12" ht="15" customHeight="1">
      <c r="K37750" s="1715"/>
      <c r="L37750" s="1715"/>
    </row>
    <row r="37751" spans="11:12" ht="15" customHeight="1">
      <c r="K37751" s="1715"/>
      <c r="L37751" s="1715"/>
    </row>
    <row r="37752" spans="11:12" ht="15" customHeight="1">
      <c r="K37752" s="1715"/>
      <c r="L37752" s="1715"/>
    </row>
    <row r="37753" spans="11:12" ht="15" customHeight="1">
      <c r="K37753" s="1715"/>
      <c r="L37753" s="1715"/>
    </row>
    <row r="37754" spans="11:12" ht="15" customHeight="1">
      <c r="K37754" s="1715"/>
      <c r="L37754" s="1715"/>
    </row>
    <row r="37755" spans="11:12" ht="15" customHeight="1">
      <c r="K37755" s="1715"/>
      <c r="L37755" s="1715"/>
    </row>
    <row r="37756" spans="11:12" ht="15" customHeight="1">
      <c r="K37756" s="1715"/>
      <c r="L37756" s="1715"/>
    </row>
    <row r="37757" spans="11:12" ht="15" customHeight="1">
      <c r="K37757" s="1715"/>
      <c r="L37757" s="1715"/>
    </row>
    <row r="37758" spans="11:12" ht="15" customHeight="1">
      <c r="K37758" s="1715"/>
      <c r="L37758" s="1715"/>
    </row>
    <row r="37759" spans="11:12" ht="15" customHeight="1">
      <c r="K37759" s="1715"/>
      <c r="L37759" s="1715"/>
    </row>
    <row r="37760" spans="11:12" ht="15" customHeight="1">
      <c r="K37760" s="1715"/>
      <c r="L37760" s="1715"/>
    </row>
    <row r="37761" spans="11:12" ht="15" customHeight="1">
      <c r="K37761" s="1715"/>
      <c r="L37761" s="1715"/>
    </row>
    <row r="37762" spans="11:12" ht="15" customHeight="1">
      <c r="K37762" s="1715"/>
      <c r="L37762" s="1715"/>
    </row>
    <row r="37763" spans="11:12" ht="15" customHeight="1">
      <c r="K37763" s="1715"/>
      <c r="L37763" s="1715"/>
    </row>
    <row r="37764" spans="11:12" ht="15" customHeight="1">
      <c r="K37764" s="1715"/>
      <c r="L37764" s="1715"/>
    </row>
    <row r="37765" spans="11:12" ht="15" customHeight="1">
      <c r="K37765" s="1715"/>
      <c r="L37765" s="1715"/>
    </row>
    <row r="37766" spans="11:12" ht="15" customHeight="1">
      <c r="K37766" s="1715"/>
      <c r="L37766" s="1715"/>
    </row>
    <row r="37767" spans="11:12" ht="15" customHeight="1">
      <c r="K37767" s="1715"/>
      <c r="L37767" s="1715"/>
    </row>
    <row r="37768" spans="11:12" ht="15" customHeight="1">
      <c r="K37768" s="1715"/>
      <c r="L37768" s="1715"/>
    </row>
    <row r="37769" spans="11:12" ht="15" customHeight="1">
      <c r="K37769" s="1715"/>
      <c r="L37769" s="1715"/>
    </row>
    <row r="37770" spans="11:12" ht="15" customHeight="1">
      <c r="K37770" s="1715"/>
      <c r="L37770" s="1715"/>
    </row>
    <row r="37771" spans="11:12" ht="15" customHeight="1">
      <c r="K37771" s="1715"/>
      <c r="L37771" s="1715"/>
    </row>
    <row r="37772" spans="11:12" ht="15" customHeight="1">
      <c r="K37772" s="1715"/>
      <c r="L37772" s="1715"/>
    </row>
    <row r="37773" spans="11:12" ht="15" customHeight="1">
      <c r="K37773" s="1715"/>
      <c r="L37773" s="1715"/>
    </row>
    <row r="37774" spans="11:12" ht="15" customHeight="1">
      <c r="K37774" s="1715"/>
      <c r="L37774" s="1715"/>
    </row>
    <row r="37775" spans="11:12" ht="15" customHeight="1">
      <c r="K37775" s="1715"/>
      <c r="L37775" s="1715"/>
    </row>
    <row r="37776" spans="11:12" ht="15" customHeight="1">
      <c r="K37776" s="1715"/>
      <c r="L37776" s="1715"/>
    </row>
    <row r="37777" spans="11:12" ht="15" customHeight="1">
      <c r="K37777" s="1715"/>
      <c r="L37777" s="1715"/>
    </row>
    <row r="37778" spans="11:12" ht="15" customHeight="1">
      <c r="K37778" s="1715"/>
      <c r="L37778" s="1715"/>
    </row>
    <row r="37779" spans="11:12" ht="15" customHeight="1">
      <c r="K37779" s="1715"/>
      <c r="L37779" s="1715"/>
    </row>
    <row r="37780" spans="11:12" ht="15" customHeight="1">
      <c r="K37780" s="1715"/>
      <c r="L37780" s="1715"/>
    </row>
    <row r="37781" spans="11:12" ht="15" customHeight="1">
      <c r="K37781" s="1715"/>
      <c r="L37781" s="1715"/>
    </row>
    <row r="37782" spans="11:12" ht="15" customHeight="1">
      <c r="K37782" s="1715"/>
      <c r="L37782" s="1715"/>
    </row>
    <row r="37783" spans="11:12" ht="15" customHeight="1">
      <c r="K37783" s="1715"/>
      <c r="L37783" s="1715"/>
    </row>
    <row r="37784" spans="11:12" ht="15" customHeight="1">
      <c r="K37784" s="1715"/>
      <c r="L37784" s="1715"/>
    </row>
    <row r="37785" spans="11:12" ht="15" customHeight="1">
      <c r="K37785" s="1715"/>
      <c r="L37785" s="1715"/>
    </row>
    <row r="37786" spans="11:12" ht="15" customHeight="1">
      <c r="K37786" s="1715"/>
      <c r="L37786" s="1715"/>
    </row>
    <row r="37787" spans="11:12" ht="15" customHeight="1">
      <c r="K37787" s="1715"/>
      <c r="L37787" s="1715"/>
    </row>
    <row r="37788" spans="11:12" ht="15" customHeight="1">
      <c r="K37788" s="1715"/>
      <c r="L37788" s="1715"/>
    </row>
    <row r="37789" spans="11:12" ht="15" customHeight="1">
      <c r="K37789" s="1715"/>
      <c r="L37789" s="1715"/>
    </row>
    <row r="37790" spans="11:12" ht="15" customHeight="1">
      <c r="K37790" s="1715"/>
      <c r="L37790" s="1715"/>
    </row>
    <row r="37791" spans="11:12" ht="15" customHeight="1">
      <c r="K37791" s="1715"/>
      <c r="L37791" s="1715"/>
    </row>
    <row r="37792" spans="11:12" ht="15" customHeight="1">
      <c r="K37792" s="1715"/>
      <c r="L37792" s="1715"/>
    </row>
    <row r="37793" spans="11:12" ht="15" customHeight="1">
      <c r="K37793" s="1715"/>
      <c r="L37793" s="1715"/>
    </row>
    <row r="37794" spans="11:12" ht="15" customHeight="1">
      <c r="K37794" s="1715"/>
      <c r="L37794" s="1715"/>
    </row>
    <row r="37795" spans="11:12" ht="15" customHeight="1">
      <c r="K37795" s="1715"/>
      <c r="L37795" s="1715"/>
    </row>
    <row r="37796" spans="11:12" ht="15" customHeight="1">
      <c r="K37796" s="1715"/>
      <c r="L37796" s="1715"/>
    </row>
    <row r="37797" spans="11:12" ht="15" customHeight="1">
      <c r="K37797" s="1715"/>
      <c r="L37797" s="1715"/>
    </row>
    <row r="37798" spans="11:12" ht="15" customHeight="1">
      <c r="K37798" s="1715"/>
      <c r="L37798" s="1715"/>
    </row>
    <row r="37799" spans="11:12" ht="15" customHeight="1">
      <c r="K37799" s="1715"/>
      <c r="L37799" s="1715"/>
    </row>
    <row r="37800" spans="11:12" ht="15" customHeight="1">
      <c r="K37800" s="1715"/>
      <c r="L37800" s="1715"/>
    </row>
    <row r="37801" spans="11:12" ht="15" customHeight="1">
      <c r="K37801" s="1715"/>
      <c r="L37801" s="1715"/>
    </row>
    <row r="37802" spans="11:12" ht="15" customHeight="1">
      <c r="K37802" s="1715"/>
      <c r="L37802" s="1715"/>
    </row>
    <row r="37803" spans="11:12" ht="15" customHeight="1">
      <c r="K37803" s="1715"/>
      <c r="L37803" s="1715"/>
    </row>
    <row r="37804" spans="11:12" ht="15" customHeight="1">
      <c r="K37804" s="1715"/>
      <c r="L37804" s="1715"/>
    </row>
    <row r="37805" spans="11:12" ht="15" customHeight="1">
      <c r="K37805" s="1715"/>
      <c r="L37805" s="1715"/>
    </row>
    <row r="37806" spans="11:12" ht="15" customHeight="1">
      <c r="K37806" s="1715"/>
      <c r="L37806" s="1715"/>
    </row>
    <row r="37807" spans="11:12" ht="15" customHeight="1">
      <c r="K37807" s="1715"/>
      <c r="L37807" s="1715"/>
    </row>
    <row r="37808" spans="11:12" ht="15" customHeight="1">
      <c r="K37808" s="1715"/>
      <c r="L37808" s="1715"/>
    </row>
    <row r="37809" spans="11:12" ht="15" customHeight="1">
      <c r="K37809" s="1715"/>
      <c r="L37809" s="1715"/>
    </row>
    <row r="37810" spans="11:12" ht="15" customHeight="1">
      <c r="K37810" s="1715"/>
      <c r="L37810" s="1715"/>
    </row>
    <row r="37811" spans="11:12" ht="15" customHeight="1">
      <c r="K37811" s="1715"/>
      <c r="L37811" s="1715"/>
    </row>
    <row r="37812" spans="11:12" ht="15" customHeight="1">
      <c r="K37812" s="1715"/>
      <c r="L37812" s="1715"/>
    </row>
    <row r="37813" spans="11:12" ht="15" customHeight="1">
      <c r="K37813" s="1715"/>
      <c r="L37813" s="1715"/>
    </row>
    <row r="37814" spans="11:12" ht="15" customHeight="1">
      <c r="K37814" s="1715"/>
      <c r="L37814" s="1715"/>
    </row>
    <row r="37815" spans="11:12" ht="15" customHeight="1">
      <c r="K37815" s="1715"/>
      <c r="L37815" s="1715"/>
    </row>
    <row r="37816" spans="11:12" ht="15" customHeight="1">
      <c r="K37816" s="1715"/>
      <c r="L37816" s="1715"/>
    </row>
    <row r="37817" spans="11:12" ht="15" customHeight="1">
      <c r="K37817" s="1715"/>
      <c r="L37817" s="1715"/>
    </row>
    <row r="37818" spans="11:12" ht="15" customHeight="1">
      <c r="K37818" s="1715"/>
      <c r="L37818" s="1715"/>
    </row>
    <row r="37819" spans="11:12" ht="15" customHeight="1">
      <c r="K37819" s="1715"/>
      <c r="L37819" s="1715"/>
    </row>
    <row r="37820" spans="11:12" ht="15" customHeight="1">
      <c r="K37820" s="1715"/>
      <c r="L37820" s="1715"/>
    </row>
    <row r="37821" spans="11:12" ht="15" customHeight="1">
      <c r="K37821" s="1715"/>
      <c r="L37821" s="1715"/>
    </row>
    <row r="37822" spans="11:12" ht="15" customHeight="1">
      <c r="K37822" s="1715"/>
      <c r="L37822" s="1715"/>
    </row>
    <row r="37823" spans="11:12" ht="15" customHeight="1">
      <c r="K37823" s="1715"/>
      <c r="L37823" s="1715"/>
    </row>
    <row r="37824" spans="11:12" ht="15" customHeight="1">
      <c r="K37824" s="1715"/>
      <c r="L37824" s="1715"/>
    </row>
    <row r="37825" spans="11:12" ht="15" customHeight="1">
      <c r="K37825" s="1715"/>
      <c r="L37825" s="1715"/>
    </row>
    <row r="37826" spans="11:12" ht="15" customHeight="1">
      <c r="K37826" s="1715"/>
      <c r="L37826" s="1715"/>
    </row>
    <row r="37827" spans="11:12" ht="15" customHeight="1">
      <c r="K37827" s="1715"/>
      <c r="L37827" s="1715"/>
    </row>
    <row r="37828" spans="11:12" ht="15" customHeight="1">
      <c r="K37828" s="1715"/>
      <c r="L37828" s="1715"/>
    </row>
    <row r="37829" spans="11:12" ht="15" customHeight="1">
      <c r="K37829" s="1715"/>
      <c r="L37829" s="1715"/>
    </row>
    <row r="37830" spans="11:12" ht="15" customHeight="1">
      <c r="K37830" s="1715"/>
      <c r="L37830" s="1715"/>
    </row>
    <row r="37831" spans="11:12" ht="15" customHeight="1">
      <c r="K37831" s="1715"/>
      <c r="L37831" s="1715"/>
    </row>
    <row r="37832" spans="11:12" ht="15" customHeight="1">
      <c r="K37832" s="1715"/>
      <c r="L37832" s="1715"/>
    </row>
    <row r="37833" spans="11:12" ht="15" customHeight="1">
      <c r="K37833" s="1715"/>
      <c r="L37833" s="1715"/>
    </row>
    <row r="37834" spans="11:12" ht="15" customHeight="1">
      <c r="K37834" s="1715"/>
      <c r="L37834" s="1715"/>
    </row>
    <row r="37835" spans="11:12" ht="15" customHeight="1">
      <c r="K37835" s="1715"/>
      <c r="L37835" s="1715"/>
    </row>
    <row r="37836" spans="11:12" ht="15" customHeight="1">
      <c r="K37836" s="1715"/>
      <c r="L37836" s="1715"/>
    </row>
    <row r="37837" spans="11:12" ht="15" customHeight="1">
      <c r="K37837" s="1715"/>
      <c r="L37837" s="1715"/>
    </row>
    <row r="37838" spans="11:12" ht="15" customHeight="1">
      <c r="K37838" s="1715"/>
      <c r="L37838" s="1715"/>
    </row>
    <row r="37839" spans="11:12" ht="15" customHeight="1">
      <c r="K37839" s="1715"/>
      <c r="L37839" s="1715"/>
    </row>
    <row r="37840" spans="11:12" ht="15" customHeight="1">
      <c r="K37840" s="1715"/>
      <c r="L37840" s="1715"/>
    </row>
    <row r="37841" spans="11:12" ht="15" customHeight="1">
      <c r="K37841" s="1715"/>
      <c r="L37841" s="1715"/>
    </row>
    <row r="37842" spans="11:12" ht="15" customHeight="1">
      <c r="K37842" s="1715"/>
      <c r="L37842" s="1715"/>
    </row>
    <row r="37843" spans="11:12" ht="15" customHeight="1">
      <c r="K37843" s="1715"/>
      <c r="L37843" s="1715"/>
    </row>
    <row r="37844" spans="11:12" ht="15" customHeight="1">
      <c r="K37844" s="1715"/>
      <c r="L37844" s="1715"/>
    </row>
    <row r="37845" spans="11:12" ht="15" customHeight="1">
      <c r="K37845" s="1715"/>
      <c r="L37845" s="1715"/>
    </row>
    <row r="37846" spans="11:12" ht="15" customHeight="1">
      <c r="K37846" s="1715"/>
      <c r="L37846" s="1715"/>
    </row>
    <row r="37847" spans="11:12" ht="15" customHeight="1">
      <c r="K37847" s="1715"/>
      <c r="L37847" s="1715"/>
    </row>
    <row r="37848" spans="11:12" ht="15" customHeight="1">
      <c r="K37848" s="1715"/>
      <c r="L37848" s="1715"/>
    </row>
    <row r="37849" spans="11:12" ht="15" customHeight="1">
      <c r="K37849" s="1715"/>
      <c r="L37849" s="1715"/>
    </row>
    <row r="37850" spans="11:12" ht="15" customHeight="1">
      <c r="K37850" s="1715"/>
      <c r="L37850" s="1715"/>
    </row>
    <row r="37851" spans="11:12" ht="15" customHeight="1">
      <c r="K37851" s="1715"/>
      <c r="L37851" s="1715"/>
    </row>
    <row r="37852" spans="11:12" ht="15" customHeight="1">
      <c r="K37852" s="1715"/>
      <c r="L37852" s="1715"/>
    </row>
    <row r="37853" spans="11:12" ht="15" customHeight="1">
      <c r="K37853" s="1715"/>
      <c r="L37853" s="1715"/>
    </row>
    <row r="37854" spans="11:12" ht="15" customHeight="1">
      <c r="K37854" s="1715"/>
      <c r="L37854" s="1715"/>
    </row>
    <row r="37855" spans="11:12" ht="15" customHeight="1">
      <c r="K37855" s="1715"/>
      <c r="L37855" s="1715"/>
    </row>
    <row r="37856" spans="11:12" ht="15" customHeight="1">
      <c r="K37856" s="1715"/>
      <c r="L37856" s="1715"/>
    </row>
    <row r="37857" spans="11:12" ht="15" customHeight="1">
      <c r="K37857" s="1715"/>
      <c r="L37857" s="1715"/>
    </row>
    <row r="37858" spans="11:12" ht="15" customHeight="1">
      <c r="K37858" s="1715"/>
      <c r="L37858" s="1715"/>
    </row>
    <row r="37859" spans="11:12" ht="15" customHeight="1">
      <c r="K37859" s="1715"/>
      <c r="L37859" s="1715"/>
    </row>
    <row r="37860" spans="11:12" ht="15" customHeight="1">
      <c r="K37860" s="1715"/>
      <c r="L37860" s="1715"/>
    </row>
    <row r="37861" spans="11:12" ht="15" customHeight="1">
      <c r="K37861" s="1715"/>
      <c r="L37861" s="1715"/>
    </row>
    <row r="37862" spans="11:12" ht="15" customHeight="1">
      <c r="K37862" s="1715"/>
      <c r="L37862" s="1715"/>
    </row>
    <row r="37863" spans="11:12" ht="15" customHeight="1">
      <c r="K37863" s="1715"/>
      <c r="L37863" s="1715"/>
    </row>
    <row r="37864" spans="11:12" ht="15" customHeight="1">
      <c r="K37864" s="1715"/>
      <c r="L37864" s="1715"/>
    </row>
    <row r="37865" spans="11:12" ht="15" customHeight="1">
      <c r="K37865" s="1715"/>
      <c r="L37865" s="1715"/>
    </row>
    <row r="37866" spans="11:12" ht="15" customHeight="1">
      <c r="K37866" s="1715"/>
      <c r="L37866" s="1715"/>
    </row>
    <row r="37867" spans="11:12" ht="15" customHeight="1">
      <c r="K37867" s="1715"/>
      <c r="L37867" s="1715"/>
    </row>
    <row r="37868" spans="11:12" ht="15" customHeight="1">
      <c r="K37868" s="1715"/>
      <c r="L37868" s="1715"/>
    </row>
    <row r="37869" spans="11:12" ht="15" customHeight="1">
      <c r="K37869" s="1715"/>
      <c r="L37869" s="1715"/>
    </row>
    <row r="37870" spans="11:12" ht="15" customHeight="1">
      <c r="K37870" s="1715"/>
      <c r="L37870" s="1715"/>
    </row>
    <row r="37871" spans="11:12" ht="15" customHeight="1">
      <c r="K37871" s="1715"/>
      <c r="L37871" s="1715"/>
    </row>
    <row r="37872" spans="11:12" ht="15" customHeight="1">
      <c r="K37872" s="1715"/>
      <c r="L37872" s="1715"/>
    </row>
    <row r="37873" spans="11:12" ht="15" customHeight="1">
      <c r="K37873" s="1715"/>
      <c r="L37873" s="1715"/>
    </row>
    <row r="37874" spans="11:12" ht="15" customHeight="1">
      <c r="K37874" s="1715"/>
      <c r="L37874" s="1715"/>
    </row>
    <row r="37875" spans="11:12" ht="15" customHeight="1">
      <c r="K37875" s="1715"/>
      <c r="L37875" s="1715"/>
    </row>
    <row r="37876" spans="11:12" ht="15" customHeight="1">
      <c r="K37876" s="1715"/>
      <c r="L37876" s="1715"/>
    </row>
    <row r="37877" spans="11:12" ht="15" customHeight="1">
      <c r="K37877" s="1715"/>
      <c r="L37877" s="1715"/>
    </row>
    <row r="37878" spans="11:12" ht="15" customHeight="1">
      <c r="K37878" s="1715"/>
      <c r="L37878" s="1715"/>
    </row>
    <row r="37879" spans="11:12" ht="15" customHeight="1">
      <c r="K37879" s="1715"/>
      <c r="L37879" s="1715"/>
    </row>
    <row r="37880" spans="11:12" ht="15" customHeight="1">
      <c r="K37880" s="1715"/>
      <c r="L37880" s="1715"/>
    </row>
    <row r="37881" spans="11:12" ht="15" customHeight="1">
      <c r="K37881" s="1715"/>
      <c r="L37881" s="1715"/>
    </row>
    <row r="37882" spans="11:12" ht="15" customHeight="1">
      <c r="K37882" s="1715"/>
      <c r="L37882" s="1715"/>
    </row>
    <row r="37883" spans="11:12" ht="15" customHeight="1">
      <c r="K37883" s="1715"/>
      <c r="L37883" s="1715"/>
    </row>
    <row r="37884" spans="11:12" ht="15" customHeight="1">
      <c r="K37884" s="1715"/>
      <c r="L37884" s="1715"/>
    </row>
    <row r="37885" spans="11:12" ht="15" customHeight="1">
      <c r="K37885" s="1715"/>
      <c r="L37885" s="1715"/>
    </row>
    <row r="37886" spans="11:12" ht="15" customHeight="1">
      <c r="K37886" s="1715"/>
      <c r="L37886" s="1715"/>
    </row>
    <row r="37887" spans="11:12" ht="15" customHeight="1">
      <c r="K37887" s="1715"/>
      <c r="L37887" s="1715"/>
    </row>
    <row r="37888" spans="11:12" ht="15" customHeight="1">
      <c r="K37888" s="1715"/>
      <c r="L37888" s="1715"/>
    </row>
    <row r="37889" spans="11:12" ht="15" customHeight="1">
      <c r="K37889" s="1715"/>
      <c r="L37889" s="1715"/>
    </row>
    <row r="37890" spans="11:12" ht="15" customHeight="1">
      <c r="K37890" s="1715"/>
      <c r="L37890" s="1715"/>
    </row>
    <row r="37891" spans="11:12" ht="15" customHeight="1">
      <c r="K37891" s="1715"/>
      <c r="L37891" s="1715"/>
    </row>
    <row r="37892" spans="11:12" ht="15" customHeight="1">
      <c r="K37892" s="1715"/>
      <c r="L37892" s="1715"/>
    </row>
    <row r="37893" spans="11:12" ht="15" customHeight="1">
      <c r="K37893" s="1715"/>
      <c r="L37893" s="1715"/>
    </row>
    <row r="37894" spans="11:12" ht="15" customHeight="1">
      <c r="K37894" s="1715"/>
      <c r="L37894" s="1715"/>
    </row>
    <row r="37895" spans="11:12" ht="15" customHeight="1">
      <c r="K37895" s="1715"/>
      <c r="L37895" s="1715"/>
    </row>
    <row r="37896" spans="11:12" ht="15" customHeight="1">
      <c r="K37896" s="1715"/>
      <c r="L37896" s="1715"/>
    </row>
    <row r="37897" spans="11:12" ht="15" customHeight="1">
      <c r="K37897" s="1715"/>
      <c r="L37897" s="1715"/>
    </row>
    <row r="37898" spans="11:12" ht="15" customHeight="1">
      <c r="K37898" s="1715"/>
      <c r="L37898" s="1715"/>
    </row>
    <row r="37899" spans="11:12" ht="15" customHeight="1">
      <c r="K37899" s="1715"/>
      <c r="L37899" s="1715"/>
    </row>
    <row r="37900" spans="11:12" ht="15" customHeight="1">
      <c r="K37900" s="1715"/>
      <c r="L37900" s="1715"/>
    </row>
    <row r="37901" spans="11:12" ht="15" customHeight="1">
      <c r="K37901" s="1715"/>
      <c r="L37901" s="1715"/>
    </row>
    <row r="37902" spans="11:12" ht="15" customHeight="1">
      <c r="K37902" s="1715"/>
      <c r="L37902" s="1715"/>
    </row>
    <row r="37903" spans="11:12" ht="15" customHeight="1">
      <c r="K37903" s="1715"/>
      <c r="L37903" s="1715"/>
    </row>
    <row r="37904" spans="11:12" ht="15" customHeight="1">
      <c r="K37904" s="1715"/>
      <c r="L37904" s="1715"/>
    </row>
    <row r="37905" spans="11:12" ht="15" customHeight="1">
      <c r="K37905" s="1715"/>
      <c r="L37905" s="1715"/>
    </row>
    <row r="37906" spans="11:12" ht="15" customHeight="1">
      <c r="K37906" s="1715"/>
      <c r="L37906" s="1715"/>
    </row>
    <row r="37907" spans="11:12" ht="15" customHeight="1">
      <c r="K37907" s="1715"/>
      <c r="L37907" s="1715"/>
    </row>
    <row r="37908" spans="11:12" ht="15" customHeight="1">
      <c r="K37908" s="1715"/>
      <c r="L37908" s="1715"/>
    </row>
    <row r="37909" spans="11:12" ht="15" customHeight="1">
      <c r="K37909" s="1715"/>
      <c r="L37909" s="1715"/>
    </row>
    <row r="37910" spans="11:12" ht="15" customHeight="1">
      <c r="K37910" s="1715"/>
      <c r="L37910" s="1715"/>
    </row>
    <row r="37911" spans="11:12" ht="15" customHeight="1">
      <c r="K37911" s="1715"/>
      <c r="L37911" s="1715"/>
    </row>
    <row r="37912" spans="11:12" ht="15" customHeight="1">
      <c r="K37912" s="1715"/>
      <c r="L37912" s="1715"/>
    </row>
    <row r="37913" spans="11:12" ht="15" customHeight="1">
      <c r="K37913" s="1715"/>
      <c r="L37913" s="1715"/>
    </row>
    <row r="37914" spans="11:12" ht="15" customHeight="1">
      <c r="K37914" s="1715"/>
      <c r="L37914" s="1715"/>
    </row>
    <row r="37915" spans="11:12" ht="15" customHeight="1">
      <c r="K37915" s="1715"/>
      <c r="L37915" s="1715"/>
    </row>
    <row r="37916" spans="11:12" ht="15" customHeight="1">
      <c r="K37916" s="1715"/>
      <c r="L37916" s="1715"/>
    </row>
    <row r="37917" spans="11:12" ht="15" customHeight="1">
      <c r="K37917" s="1715"/>
      <c r="L37917" s="1715"/>
    </row>
    <row r="37918" spans="11:12" ht="15" customHeight="1">
      <c r="K37918" s="1715"/>
      <c r="L37918" s="1715"/>
    </row>
    <row r="37919" spans="11:12" ht="15" customHeight="1">
      <c r="K37919" s="1715"/>
      <c r="L37919" s="1715"/>
    </row>
    <row r="37920" spans="11:12" ht="15" customHeight="1">
      <c r="K37920" s="1715"/>
      <c r="L37920" s="1715"/>
    </row>
    <row r="37921" spans="11:12" ht="15" customHeight="1">
      <c r="K37921" s="1715"/>
      <c r="L37921" s="1715"/>
    </row>
    <row r="37922" spans="11:12" ht="15" customHeight="1">
      <c r="K37922" s="1715"/>
      <c r="L37922" s="1715"/>
    </row>
    <row r="37923" spans="11:12" ht="15" customHeight="1">
      <c r="K37923" s="1715"/>
      <c r="L37923" s="1715"/>
    </row>
    <row r="37924" spans="11:12" ht="15" customHeight="1">
      <c r="K37924" s="1715"/>
      <c r="L37924" s="1715"/>
    </row>
    <row r="37925" spans="11:12" ht="15" customHeight="1">
      <c r="K37925" s="1715"/>
      <c r="L37925" s="1715"/>
    </row>
    <row r="37926" spans="11:12" ht="15" customHeight="1">
      <c r="K37926" s="1715"/>
      <c r="L37926" s="1715"/>
    </row>
    <row r="37927" spans="11:12" ht="15" customHeight="1">
      <c r="K37927" s="1715"/>
      <c r="L37927" s="1715"/>
    </row>
    <row r="37928" spans="11:12" ht="15" customHeight="1">
      <c r="K37928" s="1715"/>
      <c r="L37928" s="1715"/>
    </row>
    <row r="37929" spans="11:12" ht="15" customHeight="1">
      <c r="K37929" s="1715"/>
      <c r="L37929" s="1715"/>
    </row>
    <row r="37930" spans="11:12" ht="15" customHeight="1">
      <c r="K37930" s="1715"/>
      <c r="L37930" s="1715"/>
    </row>
    <row r="37931" spans="11:12" ht="15" customHeight="1">
      <c r="K37931" s="1715"/>
      <c r="L37931" s="1715"/>
    </row>
    <row r="37932" spans="11:12" ht="15" customHeight="1">
      <c r="K37932" s="1715"/>
      <c r="L37932" s="1715"/>
    </row>
    <row r="37933" spans="11:12" ht="15" customHeight="1">
      <c r="K37933" s="1715"/>
      <c r="L37933" s="1715"/>
    </row>
    <row r="37934" spans="11:12" ht="15" customHeight="1">
      <c r="K37934" s="1715"/>
      <c r="L37934" s="1715"/>
    </row>
    <row r="37935" spans="11:12" ht="15" customHeight="1">
      <c r="K37935" s="1715"/>
      <c r="L37935" s="1715"/>
    </row>
    <row r="37936" spans="11:12" ht="15" customHeight="1">
      <c r="K37936" s="1715"/>
      <c r="L37936" s="1715"/>
    </row>
    <row r="37937" spans="11:12" ht="15" customHeight="1">
      <c r="K37937" s="1715"/>
      <c r="L37937" s="1715"/>
    </row>
    <row r="37938" spans="11:12" ht="15" customHeight="1">
      <c r="K37938" s="1715"/>
      <c r="L37938" s="1715"/>
    </row>
    <row r="37939" spans="11:12" ht="15" customHeight="1">
      <c r="K37939" s="1715"/>
      <c r="L37939" s="1715"/>
    </row>
    <row r="37940" spans="11:12" ht="15" customHeight="1">
      <c r="K37940" s="1715"/>
      <c r="L37940" s="1715"/>
    </row>
    <row r="37941" spans="11:12" ht="15" customHeight="1">
      <c r="K37941" s="1715"/>
      <c r="L37941" s="1715"/>
    </row>
    <row r="37942" spans="11:12" ht="15" customHeight="1">
      <c r="K37942" s="1715"/>
      <c r="L37942" s="1715"/>
    </row>
    <row r="37943" spans="11:12" ht="15" customHeight="1">
      <c r="K37943" s="1715"/>
      <c r="L37943" s="1715"/>
    </row>
    <row r="37944" spans="11:12" ht="15" customHeight="1">
      <c r="K37944" s="1715"/>
      <c r="L37944" s="1715"/>
    </row>
    <row r="37945" spans="11:12" ht="15" customHeight="1">
      <c r="K37945" s="1715"/>
      <c r="L37945" s="1715"/>
    </row>
    <row r="37946" spans="11:12" ht="15" customHeight="1">
      <c r="K37946" s="1715"/>
      <c r="L37946" s="1715"/>
    </row>
    <row r="37947" spans="11:12" ht="15" customHeight="1">
      <c r="K37947" s="1715"/>
      <c r="L37947" s="1715"/>
    </row>
    <row r="37948" spans="11:12" ht="15" customHeight="1">
      <c r="K37948" s="1715"/>
      <c r="L37948" s="1715"/>
    </row>
    <row r="37949" spans="11:12" ht="15" customHeight="1">
      <c r="K37949" s="1715"/>
      <c r="L37949" s="1715"/>
    </row>
    <row r="37950" spans="11:12" ht="15" customHeight="1">
      <c r="K37950" s="1715"/>
      <c r="L37950" s="1715"/>
    </row>
    <row r="37951" spans="11:12" ht="15" customHeight="1">
      <c r="K37951" s="1715"/>
      <c r="L37951" s="1715"/>
    </row>
    <row r="37952" spans="11:12" ht="15" customHeight="1">
      <c r="K37952" s="1715"/>
      <c r="L37952" s="1715"/>
    </row>
    <row r="37953" spans="11:12" ht="15" customHeight="1">
      <c r="K37953" s="1715"/>
      <c r="L37953" s="1715"/>
    </row>
    <row r="37954" spans="11:12" ht="15" customHeight="1">
      <c r="K37954" s="1715"/>
      <c r="L37954" s="1715"/>
    </row>
    <row r="37955" spans="11:12" ht="15" customHeight="1">
      <c r="K37955" s="1715"/>
      <c r="L37955" s="1715"/>
    </row>
    <row r="37956" spans="11:12" ht="15" customHeight="1">
      <c r="K37956" s="1715"/>
      <c r="L37956" s="1715"/>
    </row>
    <row r="37957" spans="11:12" ht="15" customHeight="1">
      <c r="K37957" s="1715"/>
      <c r="L37957" s="1715"/>
    </row>
    <row r="37958" spans="11:12" ht="15" customHeight="1">
      <c r="K37958" s="1715"/>
      <c r="L37958" s="1715"/>
    </row>
    <row r="37959" spans="11:12" ht="15" customHeight="1">
      <c r="K37959" s="1715"/>
      <c r="L37959" s="1715"/>
    </row>
    <row r="37960" spans="11:12" ht="15" customHeight="1">
      <c r="K37960" s="1715"/>
      <c r="L37960" s="1715"/>
    </row>
    <row r="37961" spans="11:12" ht="15" customHeight="1">
      <c r="K37961" s="1715"/>
      <c r="L37961" s="1715"/>
    </row>
    <row r="37962" spans="11:12" ht="15" customHeight="1">
      <c r="K37962" s="1715"/>
      <c r="L37962" s="1715"/>
    </row>
    <row r="37963" spans="11:12" ht="15" customHeight="1">
      <c r="K37963" s="1715"/>
      <c r="L37963" s="1715"/>
    </row>
    <row r="37964" spans="11:12" ht="15" customHeight="1">
      <c r="K37964" s="1715"/>
      <c r="L37964" s="1715"/>
    </row>
    <row r="37965" spans="11:12" ht="15" customHeight="1">
      <c r="K37965" s="1715"/>
      <c r="L37965" s="1715"/>
    </row>
    <row r="37966" spans="11:12" ht="15" customHeight="1">
      <c r="K37966" s="1715"/>
      <c r="L37966" s="1715"/>
    </row>
    <row r="37967" spans="11:12" ht="15" customHeight="1">
      <c r="K37967" s="1715"/>
      <c r="L37967" s="1715"/>
    </row>
    <row r="37968" spans="11:12" ht="15" customHeight="1">
      <c r="K37968" s="1715"/>
      <c r="L37968" s="1715"/>
    </row>
    <row r="37969" spans="11:12" ht="15" customHeight="1">
      <c r="K37969" s="1715"/>
      <c r="L37969" s="1715"/>
    </row>
    <row r="37970" spans="11:12" ht="15" customHeight="1">
      <c r="K37970" s="1715"/>
      <c r="L37970" s="1715"/>
    </row>
    <row r="37971" spans="11:12" ht="15" customHeight="1">
      <c r="K37971" s="1715"/>
      <c r="L37971" s="1715"/>
    </row>
    <row r="37972" spans="11:12" ht="15" customHeight="1">
      <c r="K37972" s="1715"/>
      <c r="L37972" s="1715"/>
    </row>
    <row r="37973" spans="11:12" ht="15" customHeight="1">
      <c r="K37973" s="1715"/>
      <c r="L37973" s="1715"/>
    </row>
    <row r="37974" spans="11:12" ht="15" customHeight="1">
      <c r="K37974" s="1715"/>
      <c r="L37974" s="1715"/>
    </row>
    <row r="37975" spans="11:12" ht="15" customHeight="1">
      <c r="K37975" s="1715"/>
      <c r="L37975" s="1715"/>
    </row>
    <row r="37976" spans="11:12" ht="15" customHeight="1">
      <c r="K37976" s="1715"/>
      <c r="L37976" s="1715"/>
    </row>
    <row r="37977" spans="11:12" ht="15" customHeight="1">
      <c r="K37977" s="1715"/>
      <c r="L37977" s="1715"/>
    </row>
    <row r="37978" spans="11:12" ht="15" customHeight="1">
      <c r="K37978" s="1715"/>
      <c r="L37978" s="1715"/>
    </row>
    <row r="37979" spans="11:12" ht="15" customHeight="1">
      <c r="K37979" s="1715"/>
      <c r="L37979" s="1715"/>
    </row>
    <row r="37980" spans="11:12" ht="15" customHeight="1">
      <c r="K37980" s="1715"/>
      <c r="L37980" s="1715"/>
    </row>
    <row r="37981" spans="11:12" ht="15" customHeight="1">
      <c r="K37981" s="1715"/>
      <c r="L37981" s="1715"/>
    </row>
    <row r="37982" spans="11:12" ht="15" customHeight="1">
      <c r="K37982" s="1715"/>
      <c r="L37982" s="1715"/>
    </row>
    <row r="37983" spans="11:12" ht="15" customHeight="1">
      <c r="K37983" s="1715"/>
      <c r="L37983" s="1715"/>
    </row>
    <row r="37984" spans="11:12" ht="15" customHeight="1">
      <c r="K37984" s="1715"/>
      <c r="L37984" s="1715"/>
    </row>
    <row r="37985" spans="11:12" ht="15" customHeight="1">
      <c r="K37985" s="1715"/>
      <c r="L37985" s="1715"/>
    </row>
    <row r="37986" spans="11:12" ht="15" customHeight="1">
      <c r="K37986" s="1715"/>
      <c r="L37986" s="1715"/>
    </row>
    <row r="37987" spans="11:12" ht="15" customHeight="1">
      <c r="K37987" s="1715"/>
      <c r="L37987" s="1715"/>
    </row>
    <row r="37988" spans="11:12" ht="15" customHeight="1">
      <c r="K37988" s="1715"/>
      <c r="L37988" s="1715"/>
    </row>
    <row r="37989" spans="11:12" ht="15" customHeight="1">
      <c r="K37989" s="1715"/>
      <c r="L37989" s="1715"/>
    </row>
    <row r="37990" spans="11:12" ht="15" customHeight="1">
      <c r="K37990" s="1715"/>
      <c r="L37990" s="1715"/>
    </row>
    <row r="37991" spans="11:12" ht="15" customHeight="1">
      <c r="K37991" s="1715"/>
      <c r="L37991" s="1715"/>
    </row>
    <row r="37992" spans="11:12" ht="15" customHeight="1">
      <c r="K37992" s="1715"/>
      <c r="L37992" s="1715"/>
    </row>
    <row r="37993" spans="11:12" ht="15" customHeight="1">
      <c r="K37993" s="1715"/>
      <c r="L37993" s="1715"/>
    </row>
    <row r="37994" spans="11:12" ht="15" customHeight="1">
      <c r="K37994" s="1715"/>
      <c r="L37994" s="1715"/>
    </row>
    <row r="37995" spans="11:12" ht="15" customHeight="1">
      <c r="K37995" s="1715"/>
      <c r="L37995" s="1715"/>
    </row>
    <row r="37996" spans="11:12" ht="15" customHeight="1">
      <c r="K37996" s="1715"/>
      <c r="L37996" s="1715"/>
    </row>
    <row r="37997" spans="11:12" ht="15" customHeight="1">
      <c r="K37997" s="1715"/>
      <c r="L37997" s="1715"/>
    </row>
    <row r="37998" spans="11:12" ht="15" customHeight="1">
      <c r="K37998" s="1715"/>
      <c r="L37998" s="1715"/>
    </row>
    <row r="37999" spans="11:12" ht="15" customHeight="1">
      <c r="K37999" s="1715"/>
      <c r="L37999" s="1715"/>
    </row>
    <row r="38000" spans="11:12" ht="15" customHeight="1">
      <c r="K38000" s="1715"/>
      <c r="L38000" s="1715"/>
    </row>
    <row r="38001" spans="11:12" ht="15" customHeight="1">
      <c r="K38001" s="1715"/>
      <c r="L38001" s="1715"/>
    </row>
    <row r="38002" spans="11:12" ht="15" customHeight="1">
      <c r="K38002" s="1715"/>
      <c r="L38002" s="1715"/>
    </row>
    <row r="38003" spans="11:12" ht="15" customHeight="1">
      <c r="K38003" s="1715"/>
      <c r="L38003" s="1715"/>
    </row>
    <row r="38004" spans="11:12" ht="15" customHeight="1">
      <c r="K38004" s="1715"/>
      <c r="L38004" s="1715"/>
    </row>
    <row r="38005" spans="11:12" ht="15" customHeight="1">
      <c r="K38005" s="1715"/>
      <c r="L38005" s="1715"/>
    </row>
    <row r="38006" spans="11:12" ht="15" customHeight="1">
      <c r="K38006" s="1715"/>
      <c r="L38006" s="1715"/>
    </row>
    <row r="38007" spans="11:12" ht="15" customHeight="1">
      <c r="K38007" s="1715"/>
      <c r="L38007" s="1715"/>
    </row>
    <row r="38008" spans="11:12" ht="15" customHeight="1">
      <c r="K38008" s="1715"/>
      <c r="L38008" s="1715"/>
    </row>
    <row r="38009" spans="11:12" ht="15" customHeight="1">
      <c r="K38009" s="1715"/>
      <c r="L38009" s="1715"/>
    </row>
    <row r="38010" spans="11:12" ht="15" customHeight="1">
      <c r="K38010" s="1715"/>
      <c r="L38010" s="1715"/>
    </row>
    <row r="38011" spans="11:12" ht="15" customHeight="1">
      <c r="K38011" s="1715"/>
      <c r="L38011" s="1715"/>
    </row>
    <row r="38012" spans="11:12" ht="15" customHeight="1">
      <c r="K38012" s="1715"/>
      <c r="L38012" s="1715"/>
    </row>
    <row r="38013" spans="11:12" ht="15" customHeight="1">
      <c r="K38013" s="1715"/>
      <c r="L38013" s="1715"/>
    </row>
    <row r="38014" spans="11:12" ht="15" customHeight="1">
      <c r="K38014" s="1715"/>
      <c r="L38014" s="1715"/>
    </row>
    <row r="38015" spans="11:12" ht="15" customHeight="1">
      <c r="K38015" s="1715"/>
      <c r="L38015" s="1715"/>
    </row>
    <row r="38016" spans="11:12" ht="15" customHeight="1">
      <c r="K38016" s="1715"/>
      <c r="L38016" s="1715"/>
    </row>
    <row r="38017" spans="11:12" ht="15" customHeight="1">
      <c r="K38017" s="1715"/>
      <c r="L38017" s="1715"/>
    </row>
    <row r="38018" spans="11:12" ht="15" customHeight="1">
      <c r="K38018" s="1715"/>
      <c r="L38018" s="1715"/>
    </row>
    <row r="38019" spans="11:12" ht="15" customHeight="1">
      <c r="K38019" s="1715"/>
      <c r="L38019" s="1715"/>
    </row>
    <row r="38020" spans="11:12" ht="15" customHeight="1">
      <c r="K38020" s="1715"/>
      <c r="L38020" s="1715"/>
    </row>
    <row r="38021" spans="11:12" ht="15" customHeight="1">
      <c r="K38021" s="1715"/>
      <c r="L38021" s="1715"/>
    </row>
    <row r="38022" spans="11:12" ht="15" customHeight="1">
      <c r="K38022" s="1715"/>
      <c r="L38022" s="1715"/>
    </row>
    <row r="38023" spans="11:12" ht="15" customHeight="1">
      <c r="K38023" s="1715"/>
      <c r="L38023" s="1715"/>
    </row>
    <row r="38024" spans="11:12" ht="15" customHeight="1">
      <c r="K38024" s="1715"/>
      <c r="L38024" s="1715"/>
    </row>
    <row r="38025" spans="11:12" ht="15" customHeight="1">
      <c r="K38025" s="1715"/>
      <c r="L38025" s="1715"/>
    </row>
    <row r="38026" spans="11:12" ht="15" customHeight="1">
      <c r="K38026" s="1715"/>
      <c r="L38026" s="1715"/>
    </row>
    <row r="38027" spans="11:12" ht="15" customHeight="1">
      <c r="K38027" s="1715"/>
      <c r="L38027" s="1715"/>
    </row>
    <row r="38028" spans="11:12" ht="15" customHeight="1">
      <c r="K38028" s="1715"/>
      <c r="L38028" s="1715"/>
    </row>
    <row r="38029" spans="11:12" ht="15" customHeight="1">
      <c r="K38029" s="1715"/>
      <c r="L38029" s="1715"/>
    </row>
    <row r="38030" spans="11:12" ht="15" customHeight="1">
      <c r="K38030" s="1715"/>
      <c r="L38030" s="1715"/>
    </row>
    <row r="38031" spans="11:12" ht="15" customHeight="1">
      <c r="K38031" s="1715"/>
      <c r="L38031" s="1715"/>
    </row>
    <row r="38032" spans="11:12" ht="15" customHeight="1">
      <c r="K38032" s="1715"/>
      <c r="L38032" s="1715"/>
    </row>
    <row r="38033" spans="11:12" ht="15" customHeight="1">
      <c r="K38033" s="1715"/>
      <c r="L38033" s="1715"/>
    </row>
    <row r="38034" spans="11:12" ht="15" customHeight="1">
      <c r="K38034" s="1715"/>
      <c r="L38034" s="1715"/>
    </row>
    <row r="38035" spans="11:12" ht="15" customHeight="1">
      <c r="K38035" s="1715"/>
      <c r="L38035" s="1715"/>
    </row>
    <row r="38036" spans="11:12" ht="15" customHeight="1">
      <c r="K38036" s="1715"/>
      <c r="L38036" s="1715"/>
    </row>
    <row r="38037" spans="11:12" ht="15" customHeight="1">
      <c r="K38037" s="1715"/>
      <c r="L38037" s="1715"/>
    </row>
    <row r="38038" spans="11:12" ht="15" customHeight="1">
      <c r="K38038" s="1715"/>
      <c r="L38038" s="1715"/>
    </row>
    <row r="38039" spans="11:12" ht="15" customHeight="1">
      <c r="K38039" s="1715"/>
      <c r="L38039" s="1715"/>
    </row>
    <row r="38040" spans="11:12" ht="15" customHeight="1">
      <c r="K38040" s="1715"/>
      <c r="L38040" s="1715"/>
    </row>
    <row r="38041" spans="11:12" ht="15" customHeight="1">
      <c r="K38041" s="1715"/>
      <c r="L38041" s="1715"/>
    </row>
    <row r="38042" spans="11:12" ht="15" customHeight="1">
      <c r="K38042" s="1715"/>
      <c r="L38042" s="1715"/>
    </row>
    <row r="38043" spans="11:12" ht="15" customHeight="1">
      <c r="K38043" s="1715"/>
      <c r="L38043" s="1715"/>
    </row>
    <row r="38044" spans="11:12" ht="15" customHeight="1">
      <c r="K38044" s="1715"/>
      <c r="L38044" s="1715"/>
    </row>
    <row r="38045" spans="11:12" ht="15" customHeight="1">
      <c r="K38045" s="1715"/>
      <c r="L38045" s="1715"/>
    </row>
    <row r="38046" spans="11:12" ht="15" customHeight="1">
      <c r="K38046" s="1715"/>
      <c r="L38046" s="1715"/>
    </row>
    <row r="38047" spans="11:12" ht="15" customHeight="1">
      <c r="K38047" s="1715"/>
      <c r="L38047" s="1715"/>
    </row>
    <row r="38048" spans="11:12" ht="15" customHeight="1">
      <c r="K38048" s="1715"/>
      <c r="L38048" s="1715"/>
    </row>
    <row r="38049" spans="11:12" ht="15" customHeight="1">
      <c r="K38049" s="1715"/>
      <c r="L38049" s="1715"/>
    </row>
    <row r="38050" spans="11:12" ht="15" customHeight="1">
      <c r="K38050" s="1715"/>
      <c r="L38050" s="1715"/>
    </row>
    <row r="38051" spans="11:12" ht="15" customHeight="1">
      <c r="K38051" s="1715"/>
      <c r="L38051" s="1715"/>
    </row>
    <row r="38052" spans="11:12" ht="15" customHeight="1">
      <c r="K38052" s="1715"/>
      <c r="L38052" s="1715"/>
    </row>
    <row r="38053" spans="11:12" ht="15" customHeight="1">
      <c r="K38053" s="1715"/>
      <c r="L38053" s="1715"/>
    </row>
    <row r="38054" spans="11:12" ht="15" customHeight="1">
      <c r="K38054" s="1715"/>
      <c r="L38054" s="1715"/>
    </row>
    <row r="38055" spans="11:12" ht="15" customHeight="1">
      <c r="K38055" s="1715"/>
      <c r="L38055" s="1715"/>
    </row>
    <row r="38056" spans="11:12" ht="15" customHeight="1">
      <c r="K38056" s="1715"/>
      <c r="L38056" s="1715"/>
    </row>
    <row r="38057" spans="11:12" ht="15" customHeight="1">
      <c r="K38057" s="1715"/>
      <c r="L38057" s="1715"/>
    </row>
    <row r="38058" spans="11:12" ht="15" customHeight="1">
      <c r="K38058" s="1715"/>
      <c r="L38058" s="1715"/>
    </row>
    <row r="38059" spans="11:12" ht="15" customHeight="1">
      <c r="K38059" s="1715"/>
      <c r="L38059" s="1715"/>
    </row>
    <row r="38060" spans="11:12" ht="15" customHeight="1">
      <c r="K38060" s="1715"/>
      <c r="L38060" s="1715"/>
    </row>
    <row r="38061" spans="11:12" ht="15" customHeight="1">
      <c r="K38061" s="1715"/>
      <c r="L38061" s="1715"/>
    </row>
    <row r="38062" spans="11:12" ht="15" customHeight="1">
      <c r="K38062" s="1715"/>
      <c r="L38062" s="1715"/>
    </row>
    <row r="38063" spans="11:12" ht="15" customHeight="1">
      <c r="K38063" s="1715"/>
      <c r="L38063" s="1715"/>
    </row>
    <row r="38064" spans="11:12" ht="15" customHeight="1">
      <c r="K38064" s="1715"/>
      <c r="L38064" s="1715"/>
    </row>
    <row r="38065" spans="11:12" ht="15" customHeight="1">
      <c r="K38065" s="1715"/>
      <c r="L38065" s="1715"/>
    </row>
    <row r="38066" spans="11:12" ht="15" customHeight="1">
      <c r="K38066" s="1715"/>
      <c r="L38066" s="1715"/>
    </row>
    <row r="38067" spans="11:12" ht="15" customHeight="1">
      <c r="K38067" s="1715"/>
      <c r="L38067" s="1715"/>
    </row>
    <row r="38068" spans="11:12" ht="15" customHeight="1">
      <c r="K38068" s="1715"/>
      <c r="L38068" s="1715"/>
    </row>
    <row r="38069" spans="11:12" ht="15" customHeight="1">
      <c r="K38069" s="1715"/>
      <c r="L38069" s="1715"/>
    </row>
    <row r="38070" spans="11:12" ht="15" customHeight="1">
      <c r="K38070" s="1715"/>
      <c r="L38070" s="1715"/>
    </row>
    <row r="38071" spans="11:12" ht="15" customHeight="1">
      <c r="K38071" s="1715"/>
      <c r="L38071" s="1715"/>
    </row>
    <row r="38072" spans="11:12" ht="15" customHeight="1">
      <c r="K38072" s="1715"/>
      <c r="L38072" s="1715"/>
    </row>
    <row r="38073" spans="11:12" ht="15" customHeight="1">
      <c r="K38073" s="1715"/>
      <c r="L38073" s="1715"/>
    </row>
    <row r="38074" spans="11:12" ht="15" customHeight="1">
      <c r="K38074" s="1715"/>
      <c r="L38074" s="1715"/>
    </row>
    <row r="38075" spans="11:12" ht="15" customHeight="1">
      <c r="K38075" s="1715"/>
      <c r="L38075" s="1715"/>
    </row>
    <row r="38076" spans="11:12" ht="15" customHeight="1">
      <c r="K38076" s="1715"/>
      <c r="L38076" s="1715"/>
    </row>
    <row r="38077" spans="11:12" ht="15" customHeight="1">
      <c r="K38077" s="1715"/>
      <c r="L38077" s="1715"/>
    </row>
    <row r="38078" spans="11:12" ht="15" customHeight="1">
      <c r="K38078" s="1715"/>
      <c r="L38078" s="1715"/>
    </row>
    <row r="38079" spans="11:12" ht="15" customHeight="1">
      <c r="K38079" s="1715"/>
      <c r="L38079" s="1715"/>
    </row>
    <row r="38080" spans="11:12" ht="15" customHeight="1">
      <c r="K38080" s="1715"/>
      <c r="L38080" s="1715"/>
    </row>
    <row r="38081" spans="11:12" ht="15" customHeight="1">
      <c r="K38081" s="1715"/>
      <c r="L38081" s="1715"/>
    </row>
    <row r="38082" spans="11:12" ht="15" customHeight="1">
      <c r="K38082" s="1715"/>
      <c r="L38082" s="1715"/>
    </row>
    <row r="38083" spans="11:12" ht="15" customHeight="1">
      <c r="K38083" s="1715"/>
      <c r="L38083" s="1715"/>
    </row>
    <row r="38084" spans="11:12" ht="15" customHeight="1">
      <c r="K38084" s="1715"/>
      <c r="L38084" s="1715"/>
    </row>
    <row r="38085" spans="11:12" ht="15" customHeight="1">
      <c r="K38085" s="1715"/>
      <c r="L38085" s="1715"/>
    </row>
    <row r="38086" spans="11:12" ht="15" customHeight="1">
      <c r="K38086" s="1715"/>
      <c r="L38086" s="1715"/>
    </row>
    <row r="38087" spans="11:12" ht="15" customHeight="1">
      <c r="K38087" s="1715"/>
      <c r="L38087" s="1715"/>
    </row>
    <row r="38088" spans="11:12" ht="15" customHeight="1">
      <c r="K38088" s="1715"/>
      <c r="L38088" s="1715"/>
    </row>
    <row r="38089" spans="11:12" ht="15" customHeight="1">
      <c r="K38089" s="1715"/>
      <c r="L38089" s="1715"/>
    </row>
    <row r="38090" spans="11:12" ht="15" customHeight="1">
      <c r="K38090" s="1715"/>
      <c r="L38090" s="1715"/>
    </row>
    <row r="38091" spans="11:12" ht="15" customHeight="1">
      <c r="K38091" s="1715"/>
      <c r="L38091" s="1715"/>
    </row>
    <row r="38092" spans="11:12" ht="15" customHeight="1">
      <c r="K38092" s="1715"/>
      <c r="L38092" s="1715"/>
    </row>
    <row r="38093" spans="11:12" ht="15" customHeight="1">
      <c r="K38093" s="1715"/>
      <c r="L38093" s="1715"/>
    </row>
    <row r="38094" spans="11:12" ht="15" customHeight="1">
      <c r="K38094" s="1715"/>
      <c r="L38094" s="1715"/>
    </row>
    <row r="38095" spans="11:12" ht="15" customHeight="1">
      <c r="K38095" s="1715"/>
      <c r="L38095" s="1715"/>
    </row>
    <row r="38096" spans="11:12" ht="15" customHeight="1">
      <c r="K38096" s="1715"/>
      <c r="L38096" s="1715"/>
    </row>
    <row r="38097" spans="11:12" ht="15" customHeight="1">
      <c r="K38097" s="1715"/>
      <c r="L38097" s="1715"/>
    </row>
    <row r="38098" spans="11:12" ht="15" customHeight="1">
      <c r="K38098" s="1715"/>
      <c r="L38098" s="1715"/>
    </row>
    <row r="38099" spans="11:12" ht="15" customHeight="1">
      <c r="K38099" s="1715"/>
      <c r="L38099" s="1715"/>
    </row>
    <row r="38100" spans="11:12" ht="15" customHeight="1">
      <c r="K38100" s="1715"/>
      <c r="L38100" s="1715"/>
    </row>
    <row r="38101" spans="11:12" ht="15" customHeight="1">
      <c r="K38101" s="1715"/>
      <c r="L38101" s="1715"/>
    </row>
    <row r="38102" spans="11:12" ht="15" customHeight="1">
      <c r="K38102" s="1715"/>
      <c r="L38102" s="1715"/>
    </row>
    <row r="38103" spans="11:12" ht="15" customHeight="1">
      <c r="K38103" s="1715"/>
      <c r="L38103" s="1715"/>
    </row>
    <row r="38104" spans="11:12" ht="15" customHeight="1">
      <c r="K38104" s="1715"/>
      <c r="L38104" s="1715"/>
    </row>
    <row r="38105" spans="11:12" ht="15" customHeight="1">
      <c r="K38105" s="1715"/>
      <c r="L38105" s="1715"/>
    </row>
    <row r="38106" spans="11:12" ht="15" customHeight="1">
      <c r="K38106" s="1715"/>
      <c r="L38106" s="1715"/>
    </row>
    <row r="38107" spans="11:12" ht="15" customHeight="1">
      <c r="K38107" s="1715"/>
      <c r="L38107" s="1715"/>
    </row>
    <row r="38108" spans="11:12" ht="15" customHeight="1">
      <c r="K38108" s="1715"/>
      <c r="L38108" s="1715"/>
    </row>
    <row r="38109" spans="11:12" ht="15" customHeight="1">
      <c r="K38109" s="1715"/>
      <c r="L38109" s="1715"/>
    </row>
    <row r="38110" spans="11:12" ht="15" customHeight="1">
      <c r="K38110" s="1715"/>
      <c r="L38110" s="1715"/>
    </row>
    <row r="38111" spans="11:12" ht="15" customHeight="1">
      <c r="K38111" s="1715"/>
      <c r="L38111" s="1715"/>
    </row>
    <row r="38112" spans="11:12" ht="15" customHeight="1">
      <c r="K38112" s="1715"/>
      <c r="L38112" s="1715"/>
    </row>
    <row r="38113" spans="11:12" ht="15" customHeight="1">
      <c r="K38113" s="1715"/>
      <c r="L38113" s="1715"/>
    </row>
    <row r="38114" spans="11:12" ht="15" customHeight="1">
      <c r="K38114" s="1715"/>
      <c r="L38114" s="1715"/>
    </row>
    <row r="38115" spans="11:12" ht="15" customHeight="1">
      <c r="K38115" s="1715"/>
      <c r="L38115" s="1715"/>
    </row>
    <row r="38116" spans="11:12" ht="15" customHeight="1">
      <c r="K38116" s="1715"/>
      <c r="L38116" s="1715"/>
    </row>
    <row r="38117" spans="11:12" ht="15" customHeight="1">
      <c r="K38117" s="1715"/>
      <c r="L38117" s="1715"/>
    </row>
    <row r="38118" spans="11:12" ht="15" customHeight="1">
      <c r="K38118" s="1715"/>
      <c r="L38118" s="1715"/>
    </row>
    <row r="38119" spans="11:12" ht="15" customHeight="1">
      <c r="K38119" s="1715"/>
      <c r="L38119" s="1715"/>
    </row>
    <row r="38120" spans="11:12" ht="15" customHeight="1">
      <c r="K38120" s="1715"/>
      <c r="L38120" s="1715"/>
    </row>
    <row r="38121" spans="11:12" ht="15" customHeight="1">
      <c r="K38121" s="1715"/>
      <c r="L38121" s="1715"/>
    </row>
    <row r="38122" spans="11:12" ht="15" customHeight="1">
      <c r="K38122" s="1715"/>
      <c r="L38122" s="1715"/>
    </row>
    <row r="38123" spans="11:12" ht="15" customHeight="1">
      <c r="K38123" s="1715"/>
      <c r="L38123" s="1715"/>
    </row>
    <row r="38124" spans="11:12" ht="15" customHeight="1">
      <c r="K38124" s="1715"/>
      <c r="L38124" s="1715"/>
    </row>
    <row r="38125" spans="11:12" ht="15" customHeight="1">
      <c r="K38125" s="1715"/>
      <c r="L38125" s="1715"/>
    </row>
    <row r="38126" spans="11:12" ht="15" customHeight="1">
      <c r="K38126" s="1715"/>
      <c r="L38126" s="1715"/>
    </row>
    <row r="38127" spans="11:12" ht="15" customHeight="1">
      <c r="K38127" s="1715"/>
      <c r="L38127" s="1715"/>
    </row>
    <row r="38128" spans="11:12" ht="15" customHeight="1">
      <c r="K38128" s="1715"/>
      <c r="L38128" s="1715"/>
    </row>
    <row r="38129" spans="11:12" ht="15" customHeight="1">
      <c r="K38129" s="1715"/>
      <c r="L38129" s="1715"/>
    </row>
    <row r="38130" spans="11:12" ht="15" customHeight="1">
      <c r="K38130" s="1715"/>
      <c r="L38130" s="1715"/>
    </row>
    <row r="38131" spans="11:12" ht="15" customHeight="1">
      <c r="K38131" s="1715"/>
      <c r="L38131" s="1715"/>
    </row>
    <row r="38132" spans="11:12" ht="15" customHeight="1">
      <c r="K38132" s="1715"/>
      <c r="L38132" s="1715"/>
    </row>
    <row r="38133" spans="11:12" ht="15" customHeight="1">
      <c r="K38133" s="1715"/>
      <c r="L38133" s="1715"/>
    </row>
    <row r="38134" spans="11:12" ht="15" customHeight="1">
      <c r="K38134" s="1715"/>
      <c r="L38134" s="1715"/>
    </row>
    <row r="38135" spans="11:12" ht="15" customHeight="1">
      <c r="K38135" s="1715"/>
      <c r="L38135" s="1715"/>
    </row>
    <row r="38136" spans="11:12" ht="15" customHeight="1">
      <c r="K38136" s="1715"/>
      <c r="L38136" s="1715"/>
    </row>
    <row r="38137" spans="11:12" ht="15" customHeight="1">
      <c r="K38137" s="1715"/>
      <c r="L38137" s="1715"/>
    </row>
    <row r="38138" spans="11:12" ht="15" customHeight="1">
      <c r="K38138" s="1715"/>
      <c r="L38138" s="1715"/>
    </row>
    <row r="38139" spans="11:12" ht="15" customHeight="1">
      <c r="K38139" s="1715"/>
      <c r="L38139" s="1715"/>
    </row>
    <row r="38140" spans="11:12" ht="15" customHeight="1">
      <c r="K38140" s="1715"/>
      <c r="L38140" s="1715"/>
    </row>
    <row r="38141" spans="11:12" ht="15" customHeight="1">
      <c r="K38141" s="1715"/>
      <c r="L38141" s="1715"/>
    </row>
    <row r="38142" spans="11:12" ht="15" customHeight="1">
      <c r="K38142" s="1715"/>
      <c r="L38142" s="1715"/>
    </row>
    <row r="38143" spans="11:12" ht="15" customHeight="1">
      <c r="K38143" s="1715"/>
      <c r="L38143" s="1715"/>
    </row>
    <row r="38144" spans="11:12" ht="15" customHeight="1">
      <c r="K38144" s="1715"/>
      <c r="L38144" s="1715"/>
    </row>
    <row r="38145" spans="11:12" ht="15" customHeight="1">
      <c r="K38145" s="1715"/>
      <c r="L38145" s="1715"/>
    </row>
    <row r="38146" spans="11:12" ht="15" customHeight="1">
      <c r="K38146" s="1715"/>
      <c r="L38146" s="1715"/>
    </row>
    <row r="38147" spans="11:12" ht="15" customHeight="1">
      <c r="K38147" s="1715"/>
      <c r="L38147" s="1715"/>
    </row>
    <row r="38148" spans="11:12" ht="15" customHeight="1">
      <c r="K38148" s="1715"/>
      <c r="L38148" s="1715"/>
    </row>
    <row r="38149" spans="11:12" ht="15" customHeight="1">
      <c r="K38149" s="1715"/>
      <c r="L38149" s="1715"/>
    </row>
    <row r="38150" spans="11:12" ht="15" customHeight="1">
      <c r="K38150" s="1715"/>
      <c r="L38150" s="1715"/>
    </row>
    <row r="38151" spans="11:12" ht="15" customHeight="1">
      <c r="K38151" s="1715"/>
      <c r="L38151" s="1715"/>
    </row>
    <row r="38152" spans="11:12" ht="15" customHeight="1">
      <c r="K38152" s="1715"/>
      <c r="L38152" s="1715"/>
    </row>
    <row r="38153" spans="11:12" ht="15" customHeight="1">
      <c r="K38153" s="1715"/>
      <c r="L38153" s="1715"/>
    </row>
    <row r="38154" spans="11:12" ht="15" customHeight="1">
      <c r="K38154" s="1715"/>
      <c r="L38154" s="1715"/>
    </row>
    <row r="38155" spans="11:12" ht="15" customHeight="1">
      <c r="K38155" s="1715"/>
      <c r="L38155" s="1715"/>
    </row>
    <row r="38156" spans="11:12" ht="15" customHeight="1">
      <c r="K38156" s="1715"/>
      <c r="L38156" s="1715"/>
    </row>
    <row r="38157" spans="11:12" ht="15" customHeight="1">
      <c r="K38157" s="1715"/>
      <c r="L38157" s="1715"/>
    </row>
    <row r="38158" spans="11:12" ht="15" customHeight="1">
      <c r="K38158" s="1715"/>
      <c r="L38158" s="1715"/>
    </row>
    <row r="38159" spans="11:12" ht="15" customHeight="1">
      <c r="K38159" s="1715"/>
      <c r="L38159" s="1715"/>
    </row>
    <row r="38160" spans="11:12" ht="15" customHeight="1">
      <c r="K38160" s="1715"/>
      <c r="L38160" s="1715"/>
    </row>
    <row r="38161" spans="11:12" ht="15" customHeight="1">
      <c r="K38161" s="1715"/>
      <c r="L38161" s="1715"/>
    </row>
    <row r="38162" spans="11:12" ht="15" customHeight="1">
      <c r="K38162" s="1715"/>
      <c r="L38162" s="1715"/>
    </row>
    <row r="38163" spans="11:12" ht="15" customHeight="1">
      <c r="K38163" s="1715"/>
      <c r="L38163" s="1715"/>
    </row>
    <row r="38164" spans="11:12" ht="15" customHeight="1">
      <c r="K38164" s="1715"/>
      <c r="L38164" s="1715"/>
    </row>
    <row r="38165" spans="11:12" ht="15" customHeight="1">
      <c r="K38165" s="1715"/>
      <c r="L38165" s="1715"/>
    </row>
    <row r="38166" spans="11:12" ht="15" customHeight="1">
      <c r="K38166" s="1715"/>
      <c r="L38166" s="1715"/>
    </row>
    <row r="38167" spans="11:12" ht="15" customHeight="1">
      <c r="K38167" s="1715"/>
      <c r="L38167" s="1715"/>
    </row>
    <row r="38168" spans="11:12" ht="15" customHeight="1">
      <c r="K38168" s="1715"/>
      <c r="L38168" s="1715"/>
    </row>
    <row r="38169" spans="11:12" ht="15" customHeight="1">
      <c r="K38169" s="1715"/>
      <c r="L38169" s="1715"/>
    </row>
    <row r="38170" spans="11:12" ht="15" customHeight="1">
      <c r="K38170" s="1715"/>
      <c r="L38170" s="1715"/>
    </row>
    <row r="38171" spans="11:12" ht="15" customHeight="1">
      <c r="K38171" s="1715"/>
      <c r="L38171" s="1715"/>
    </row>
    <row r="38172" spans="11:12" ht="15" customHeight="1">
      <c r="K38172" s="1715"/>
      <c r="L38172" s="1715"/>
    </row>
    <row r="38173" spans="11:12" ht="15" customHeight="1">
      <c r="K38173" s="1715"/>
      <c r="L38173" s="1715"/>
    </row>
    <row r="38174" spans="11:12" ht="15" customHeight="1">
      <c r="K38174" s="1715"/>
      <c r="L38174" s="1715"/>
    </row>
    <row r="38175" spans="11:12" ht="15" customHeight="1">
      <c r="K38175" s="1715"/>
      <c r="L38175" s="1715"/>
    </row>
    <row r="38176" spans="11:12" ht="15" customHeight="1">
      <c r="K38176" s="1715"/>
      <c r="L38176" s="1715"/>
    </row>
    <row r="38177" spans="11:12" ht="15" customHeight="1">
      <c r="K38177" s="1715"/>
      <c r="L38177" s="1715"/>
    </row>
    <row r="38178" spans="11:12" ht="15" customHeight="1">
      <c r="K38178" s="1715"/>
      <c r="L38178" s="1715"/>
    </row>
    <row r="38179" spans="11:12" ht="15" customHeight="1">
      <c r="K38179" s="1715"/>
      <c r="L38179" s="1715"/>
    </row>
    <row r="38180" spans="11:12" ht="15" customHeight="1">
      <c r="K38180" s="1715"/>
      <c r="L38180" s="1715"/>
    </row>
    <row r="38181" spans="11:12" ht="15" customHeight="1">
      <c r="K38181" s="1715"/>
      <c r="L38181" s="1715"/>
    </row>
    <row r="38182" spans="11:12" ht="15" customHeight="1">
      <c r="K38182" s="1715"/>
      <c r="L38182" s="1715"/>
    </row>
    <row r="38183" spans="11:12" ht="15" customHeight="1">
      <c r="K38183" s="1715"/>
      <c r="L38183" s="1715"/>
    </row>
    <row r="38184" spans="11:12" ht="15" customHeight="1">
      <c r="K38184" s="1715"/>
      <c r="L38184" s="1715"/>
    </row>
    <row r="38185" spans="11:12" ht="15" customHeight="1">
      <c r="K38185" s="1715"/>
      <c r="L38185" s="1715"/>
    </row>
    <row r="38186" spans="11:12" ht="15" customHeight="1">
      <c r="K38186" s="1715"/>
      <c r="L38186" s="1715"/>
    </row>
    <row r="38187" spans="11:12" ht="15" customHeight="1">
      <c r="K38187" s="1715"/>
      <c r="L38187" s="1715"/>
    </row>
    <row r="38188" spans="11:12" ht="15" customHeight="1">
      <c r="K38188" s="1715"/>
      <c r="L38188" s="1715"/>
    </row>
    <row r="38189" spans="11:12" ht="15" customHeight="1">
      <c r="K38189" s="1715"/>
      <c r="L38189" s="1715"/>
    </row>
    <row r="38190" spans="11:12" ht="15" customHeight="1">
      <c r="K38190" s="1715"/>
      <c r="L38190" s="1715"/>
    </row>
    <row r="38191" spans="11:12" ht="15" customHeight="1">
      <c r="K38191" s="1715"/>
      <c r="L38191" s="1715"/>
    </row>
    <row r="38192" spans="11:12" ht="15" customHeight="1">
      <c r="K38192" s="1715"/>
      <c r="L38192" s="1715"/>
    </row>
    <row r="38193" spans="11:12" ht="15" customHeight="1">
      <c r="K38193" s="1715"/>
      <c r="L38193" s="1715"/>
    </row>
    <row r="38194" spans="11:12" ht="15" customHeight="1">
      <c r="K38194" s="1715"/>
      <c r="L38194" s="1715"/>
    </row>
    <row r="38195" spans="11:12" ht="15" customHeight="1">
      <c r="K38195" s="1715"/>
      <c r="L38195" s="1715"/>
    </row>
    <row r="38196" spans="11:12" ht="15" customHeight="1">
      <c r="K38196" s="1715"/>
      <c r="L38196" s="1715"/>
    </row>
    <row r="38197" spans="11:12" ht="15" customHeight="1">
      <c r="K38197" s="1715"/>
      <c r="L38197" s="1715"/>
    </row>
    <row r="38198" spans="11:12" ht="15" customHeight="1">
      <c r="K38198" s="1715"/>
      <c r="L38198" s="1715"/>
    </row>
    <row r="38199" spans="11:12" ht="15" customHeight="1">
      <c r="K38199" s="1715"/>
      <c r="L38199" s="1715"/>
    </row>
    <row r="38200" spans="11:12" ht="15" customHeight="1">
      <c r="K38200" s="1715"/>
      <c r="L38200" s="1715"/>
    </row>
    <row r="38201" spans="11:12" ht="15" customHeight="1">
      <c r="K38201" s="1715"/>
      <c r="L38201" s="1715"/>
    </row>
    <row r="38202" spans="11:12" ht="15" customHeight="1">
      <c r="K38202" s="1715"/>
      <c r="L38202" s="1715"/>
    </row>
    <row r="38203" spans="11:12" ht="15" customHeight="1">
      <c r="K38203" s="1715"/>
      <c r="L38203" s="1715"/>
    </row>
    <row r="38204" spans="11:12" ht="15" customHeight="1">
      <c r="K38204" s="1715"/>
      <c r="L38204" s="1715"/>
    </row>
    <row r="38205" spans="11:12" ht="15" customHeight="1">
      <c r="K38205" s="1715"/>
      <c r="L38205" s="1715"/>
    </row>
    <row r="38206" spans="11:12" ht="15" customHeight="1">
      <c r="K38206" s="1715"/>
      <c r="L38206" s="1715"/>
    </row>
    <row r="38207" spans="11:12" ht="15" customHeight="1">
      <c r="K38207" s="1715"/>
      <c r="L38207" s="1715"/>
    </row>
    <row r="38208" spans="11:12" ht="15" customHeight="1">
      <c r="K38208" s="1715"/>
      <c r="L38208" s="1715"/>
    </row>
    <row r="38209" spans="11:12" ht="15" customHeight="1">
      <c r="K38209" s="1715"/>
      <c r="L38209" s="1715"/>
    </row>
    <row r="38210" spans="11:12" ht="15" customHeight="1">
      <c r="K38210" s="1715"/>
      <c r="L38210" s="1715"/>
    </row>
    <row r="38211" spans="11:12" ht="15" customHeight="1">
      <c r="K38211" s="1715"/>
      <c r="L38211" s="1715"/>
    </row>
    <row r="38212" spans="11:12" ht="15" customHeight="1">
      <c r="K38212" s="1715"/>
      <c r="L38212" s="1715"/>
    </row>
    <row r="38213" spans="11:12" ht="15" customHeight="1">
      <c r="K38213" s="1715"/>
      <c r="L38213" s="1715"/>
    </row>
    <row r="38214" spans="11:12" ht="15" customHeight="1">
      <c r="K38214" s="1715"/>
      <c r="L38214" s="1715"/>
    </row>
    <row r="38215" spans="11:12" ht="15" customHeight="1">
      <c r="K38215" s="1715"/>
      <c r="L38215" s="1715"/>
    </row>
    <row r="38216" spans="11:12" ht="15" customHeight="1">
      <c r="K38216" s="1715"/>
      <c r="L38216" s="1715"/>
    </row>
    <row r="38217" spans="11:12" ht="15" customHeight="1">
      <c r="K38217" s="1715"/>
      <c r="L38217" s="1715"/>
    </row>
    <row r="38218" spans="11:12" ht="15" customHeight="1">
      <c r="K38218" s="1715"/>
      <c r="L38218" s="1715"/>
    </row>
    <row r="38219" spans="11:12" ht="15" customHeight="1">
      <c r="K38219" s="1715"/>
      <c r="L38219" s="1715"/>
    </row>
    <row r="38220" spans="11:12" ht="15" customHeight="1">
      <c r="K38220" s="1715"/>
      <c r="L38220" s="1715"/>
    </row>
    <row r="38221" spans="11:12" ht="15" customHeight="1">
      <c r="K38221" s="1715"/>
      <c r="L38221" s="1715"/>
    </row>
    <row r="38222" spans="11:12" ht="15" customHeight="1">
      <c r="K38222" s="1715"/>
      <c r="L38222" s="1715"/>
    </row>
    <row r="38223" spans="11:12" ht="15" customHeight="1">
      <c r="K38223" s="1715"/>
      <c r="L38223" s="1715"/>
    </row>
    <row r="38224" spans="11:12" ht="15" customHeight="1">
      <c r="K38224" s="1715"/>
      <c r="L38224" s="1715"/>
    </row>
    <row r="38225" spans="11:12" ht="15" customHeight="1">
      <c r="K38225" s="1715"/>
      <c r="L38225" s="1715"/>
    </row>
    <row r="38226" spans="11:12" ht="15" customHeight="1">
      <c r="K38226" s="1715"/>
      <c r="L38226" s="1715"/>
    </row>
    <row r="38227" spans="11:12" ht="15" customHeight="1">
      <c r="K38227" s="1715"/>
      <c r="L38227" s="1715"/>
    </row>
    <row r="38228" spans="11:12" ht="15" customHeight="1">
      <c r="K38228" s="1715"/>
      <c r="L38228" s="1715"/>
    </row>
    <row r="38229" spans="11:12" ht="15" customHeight="1">
      <c r="K38229" s="1715"/>
      <c r="L38229" s="1715"/>
    </row>
    <row r="38230" spans="11:12" ht="15" customHeight="1">
      <c r="K38230" s="1715"/>
      <c r="L38230" s="1715"/>
    </row>
    <row r="38231" spans="11:12" ht="15" customHeight="1">
      <c r="K38231" s="1715"/>
      <c r="L38231" s="1715"/>
    </row>
    <row r="38232" spans="11:12" ht="15" customHeight="1">
      <c r="K38232" s="1715"/>
      <c r="L38232" s="1715"/>
    </row>
    <row r="38233" spans="11:12" ht="15" customHeight="1">
      <c r="K38233" s="1715"/>
      <c r="L38233" s="1715"/>
    </row>
    <row r="38234" spans="11:12" ht="15" customHeight="1">
      <c r="K38234" s="1715"/>
      <c r="L38234" s="1715"/>
    </row>
    <row r="38235" spans="11:12" ht="15" customHeight="1">
      <c r="K38235" s="1715"/>
      <c r="L38235" s="1715"/>
    </row>
    <row r="38236" spans="11:12" ht="15" customHeight="1">
      <c r="K38236" s="1715"/>
      <c r="L38236" s="1715"/>
    </row>
    <row r="38237" spans="11:12" ht="15" customHeight="1">
      <c r="K38237" s="1715"/>
      <c r="L38237" s="1715"/>
    </row>
    <row r="38238" spans="11:12" ht="15" customHeight="1">
      <c r="K38238" s="1715"/>
      <c r="L38238" s="1715"/>
    </row>
    <row r="38239" spans="11:12" ht="15" customHeight="1">
      <c r="K38239" s="1715"/>
      <c r="L38239" s="1715"/>
    </row>
    <row r="38240" spans="11:12" ht="15" customHeight="1">
      <c r="K38240" s="1715"/>
      <c r="L38240" s="1715"/>
    </row>
    <row r="38241" spans="11:12" ht="15" customHeight="1">
      <c r="K38241" s="1715"/>
      <c r="L38241" s="1715"/>
    </row>
    <row r="38242" spans="11:12" ht="15" customHeight="1">
      <c r="K38242" s="1715"/>
      <c r="L38242" s="1715"/>
    </row>
    <row r="38243" spans="11:12" ht="15" customHeight="1">
      <c r="K38243" s="1715"/>
      <c r="L38243" s="1715"/>
    </row>
    <row r="38244" spans="11:12" ht="15" customHeight="1">
      <c r="K38244" s="1715"/>
      <c r="L38244" s="1715"/>
    </row>
    <row r="38245" spans="11:12" ht="15" customHeight="1">
      <c r="K38245" s="1715"/>
      <c r="L38245" s="1715"/>
    </row>
    <row r="38246" spans="11:12" ht="15" customHeight="1">
      <c r="K38246" s="1715"/>
      <c r="L38246" s="1715"/>
    </row>
    <row r="38247" spans="11:12" ht="15" customHeight="1">
      <c r="K38247" s="1715"/>
      <c r="L38247" s="1715"/>
    </row>
    <row r="38248" spans="11:12" ht="15" customHeight="1">
      <c r="K38248" s="1715"/>
      <c r="L38248" s="1715"/>
    </row>
    <row r="38249" spans="11:12" ht="15" customHeight="1">
      <c r="K38249" s="1715"/>
      <c r="L38249" s="1715"/>
    </row>
    <row r="38250" spans="11:12" ht="15" customHeight="1">
      <c r="K38250" s="1715"/>
      <c r="L38250" s="1715"/>
    </row>
    <row r="38251" spans="11:12" ht="15" customHeight="1">
      <c r="K38251" s="1715"/>
      <c r="L38251" s="1715"/>
    </row>
    <row r="38252" spans="11:12" ht="15" customHeight="1">
      <c r="K38252" s="1715"/>
      <c r="L38252" s="1715"/>
    </row>
    <row r="38253" spans="11:12" ht="15" customHeight="1">
      <c r="K38253" s="1715"/>
      <c r="L38253" s="1715"/>
    </row>
    <row r="38254" spans="11:12" ht="15" customHeight="1">
      <c r="K38254" s="1715"/>
      <c r="L38254" s="1715"/>
    </row>
    <row r="38255" spans="11:12" ht="15" customHeight="1">
      <c r="K38255" s="1715"/>
      <c r="L38255" s="1715"/>
    </row>
    <row r="38256" spans="11:12" ht="15" customHeight="1">
      <c r="K38256" s="1715"/>
      <c r="L38256" s="1715"/>
    </row>
    <row r="38257" spans="11:12" ht="15" customHeight="1">
      <c r="K38257" s="1715"/>
      <c r="L38257" s="1715"/>
    </row>
    <row r="38258" spans="11:12" ht="15" customHeight="1">
      <c r="K38258" s="1715"/>
      <c r="L38258" s="1715"/>
    </row>
    <row r="38259" spans="11:12" ht="15" customHeight="1">
      <c r="K38259" s="1715"/>
      <c r="L38259" s="1715"/>
    </row>
    <row r="38260" spans="11:12" ht="15" customHeight="1">
      <c r="K38260" s="1715"/>
      <c r="L38260" s="1715"/>
    </row>
    <row r="38261" spans="11:12" ht="15" customHeight="1">
      <c r="K38261" s="1715"/>
      <c r="L38261" s="1715"/>
    </row>
    <row r="38262" spans="11:12" ht="15" customHeight="1">
      <c r="K38262" s="1715"/>
      <c r="L38262" s="1715"/>
    </row>
    <row r="38263" spans="11:12" ht="15" customHeight="1">
      <c r="K38263" s="1715"/>
      <c r="L38263" s="1715"/>
    </row>
    <row r="38264" spans="11:12" ht="15" customHeight="1">
      <c r="K38264" s="1715"/>
      <c r="L38264" s="1715"/>
    </row>
    <row r="38265" spans="11:12" ht="15" customHeight="1">
      <c r="K38265" s="1715"/>
      <c r="L38265" s="1715"/>
    </row>
    <row r="38266" spans="11:12" ht="15" customHeight="1">
      <c r="K38266" s="1715"/>
      <c r="L38266" s="1715"/>
    </row>
    <row r="38267" spans="11:12" ht="15" customHeight="1">
      <c r="K38267" s="1715"/>
      <c r="L38267" s="1715"/>
    </row>
    <row r="38268" spans="11:12" ht="15" customHeight="1">
      <c r="K38268" s="1715"/>
      <c r="L38268" s="1715"/>
    </row>
    <row r="38269" spans="11:12" ht="15" customHeight="1">
      <c r="K38269" s="1715"/>
      <c r="L38269" s="1715"/>
    </row>
    <row r="38270" spans="11:12" ht="15" customHeight="1">
      <c r="K38270" s="1715"/>
      <c r="L38270" s="1715"/>
    </row>
    <row r="38271" spans="11:12" ht="15" customHeight="1">
      <c r="K38271" s="1715"/>
      <c r="L38271" s="1715"/>
    </row>
    <row r="38272" spans="11:12" ht="15" customHeight="1">
      <c r="K38272" s="1715"/>
      <c r="L38272" s="1715"/>
    </row>
    <row r="38273" spans="11:12" ht="15" customHeight="1">
      <c r="K38273" s="1715"/>
      <c r="L38273" s="1715"/>
    </row>
    <row r="38274" spans="11:12" ht="15" customHeight="1">
      <c r="K38274" s="1715"/>
      <c r="L38274" s="1715"/>
    </row>
    <row r="38275" spans="11:12" ht="15" customHeight="1">
      <c r="K38275" s="1715"/>
      <c r="L38275" s="1715"/>
    </row>
    <row r="38276" spans="11:12" ht="15" customHeight="1">
      <c r="K38276" s="1715"/>
      <c r="L38276" s="1715"/>
    </row>
    <row r="38277" spans="11:12" ht="15" customHeight="1">
      <c r="K38277" s="1715"/>
      <c r="L38277" s="1715"/>
    </row>
    <row r="38278" spans="11:12" ht="15" customHeight="1">
      <c r="K38278" s="1715"/>
      <c r="L38278" s="1715"/>
    </row>
    <row r="38279" spans="11:12" ht="15" customHeight="1">
      <c r="K38279" s="1715"/>
      <c r="L38279" s="1715"/>
    </row>
    <row r="38280" spans="11:12" ht="15" customHeight="1">
      <c r="K38280" s="1715"/>
      <c r="L38280" s="1715"/>
    </row>
    <row r="38281" spans="11:12" ht="15" customHeight="1">
      <c r="K38281" s="1715"/>
      <c r="L38281" s="1715"/>
    </row>
    <row r="38282" spans="11:12" ht="15" customHeight="1">
      <c r="K38282" s="1715"/>
      <c r="L38282" s="1715"/>
    </row>
    <row r="38283" spans="11:12" ht="15" customHeight="1">
      <c r="K38283" s="1715"/>
      <c r="L38283" s="1715"/>
    </row>
    <row r="38284" spans="11:12" ht="15" customHeight="1">
      <c r="K38284" s="1715"/>
      <c r="L38284" s="1715"/>
    </row>
    <row r="38285" spans="11:12" ht="15" customHeight="1">
      <c r="K38285" s="1715"/>
      <c r="L38285" s="1715"/>
    </row>
    <row r="38286" spans="11:12" ht="15" customHeight="1">
      <c r="K38286" s="1715"/>
      <c r="L38286" s="1715"/>
    </row>
    <row r="38287" spans="11:12" ht="15" customHeight="1">
      <c r="K38287" s="1715"/>
      <c r="L38287" s="1715"/>
    </row>
    <row r="38288" spans="11:12" ht="15" customHeight="1">
      <c r="K38288" s="1715"/>
      <c r="L38288" s="1715"/>
    </row>
    <row r="38289" spans="11:12" ht="15" customHeight="1">
      <c r="K38289" s="1715"/>
      <c r="L38289" s="1715"/>
    </row>
    <row r="38290" spans="11:12" ht="15" customHeight="1">
      <c r="K38290" s="1715"/>
      <c r="L38290" s="1715"/>
    </row>
    <row r="38291" spans="11:12" ht="15" customHeight="1">
      <c r="K38291" s="1715"/>
      <c r="L38291" s="1715"/>
    </row>
    <row r="38292" spans="11:12" ht="15" customHeight="1">
      <c r="K38292" s="1715"/>
      <c r="L38292" s="1715"/>
    </row>
    <row r="38293" spans="11:12" ht="15" customHeight="1">
      <c r="K38293" s="1715"/>
      <c r="L38293" s="1715"/>
    </row>
    <row r="38294" spans="11:12" ht="15" customHeight="1">
      <c r="K38294" s="1715"/>
      <c r="L38294" s="1715"/>
    </row>
    <row r="38295" spans="11:12" ht="15" customHeight="1">
      <c r="K38295" s="1715"/>
      <c r="L38295" s="1715"/>
    </row>
    <row r="38296" spans="11:12" ht="15" customHeight="1">
      <c r="K38296" s="1715"/>
      <c r="L38296" s="1715"/>
    </row>
    <row r="38297" spans="11:12" ht="15" customHeight="1">
      <c r="K38297" s="1715"/>
      <c r="L38297" s="1715"/>
    </row>
    <row r="38298" spans="11:12" ht="15" customHeight="1">
      <c r="K38298" s="1715"/>
      <c r="L38298" s="1715"/>
    </row>
    <row r="38299" spans="11:12" ht="15" customHeight="1">
      <c r="K38299" s="1715"/>
      <c r="L38299" s="1715"/>
    </row>
    <row r="38300" spans="11:12" ht="15" customHeight="1">
      <c r="K38300" s="1715"/>
      <c r="L38300" s="1715"/>
    </row>
    <row r="38301" spans="11:12" ht="15" customHeight="1">
      <c r="K38301" s="1715"/>
      <c r="L38301" s="1715"/>
    </row>
    <row r="38302" spans="11:12" ht="15" customHeight="1">
      <c r="K38302" s="1715"/>
      <c r="L38302" s="1715"/>
    </row>
    <row r="38303" spans="11:12" ht="15" customHeight="1">
      <c r="K38303" s="1715"/>
      <c r="L38303" s="1715"/>
    </row>
    <row r="38304" spans="11:12" ht="15" customHeight="1">
      <c r="K38304" s="1715"/>
      <c r="L38304" s="1715"/>
    </row>
    <row r="38305" spans="11:12" ht="15" customHeight="1">
      <c r="K38305" s="1715"/>
      <c r="L38305" s="1715"/>
    </row>
    <row r="38306" spans="11:12" ht="15" customHeight="1">
      <c r="K38306" s="1715"/>
      <c r="L38306" s="1715"/>
    </row>
    <row r="38307" spans="11:12" ht="15" customHeight="1">
      <c r="K38307" s="1715"/>
      <c r="L38307" s="1715"/>
    </row>
    <row r="38308" spans="11:12" ht="15" customHeight="1">
      <c r="K38308" s="1715"/>
      <c r="L38308" s="1715"/>
    </row>
    <row r="38309" spans="11:12" ht="15" customHeight="1">
      <c r="K38309" s="1715"/>
      <c r="L38309" s="1715"/>
    </row>
    <row r="38310" spans="11:12" ht="15" customHeight="1">
      <c r="K38310" s="1715"/>
      <c r="L38310" s="1715"/>
    </row>
    <row r="38311" spans="11:12" ht="15" customHeight="1">
      <c r="K38311" s="1715"/>
      <c r="L38311" s="1715"/>
    </row>
    <row r="38312" spans="11:12" ht="15" customHeight="1">
      <c r="K38312" s="1715"/>
      <c r="L38312" s="1715"/>
    </row>
    <row r="38313" spans="11:12" ht="15" customHeight="1">
      <c r="K38313" s="1715"/>
      <c r="L38313" s="1715"/>
    </row>
    <row r="38314" spans="11:12" ht="15" customHeight="1">
      <c r="K38314" s="1715"/>
      <c r="L38314" s="1715"/>
    </row>
    <row r="38315" spans="11:12" ht="15" customHeight="1">
      <c r="K38315" s="1715"/>
      <c r="L38315" s="1715"/>
    </row>
    <row r="38316" spans="11:12" ht="15" customHeight="1">
      <c r="K38316" s="1715"/>
      <c r="L38316" s="1715"/>
    </row>
    <row r="38317" spans="11:12" ht="15" customHeight="1">
      <c r="K38317" s="1715"/>
      <c r="L38317" s="1715"/>
    </row>
    <row r="38318" spans="11:12" ht="15" customHeight="1">
      <c r="K38318" s="1715"/>
      <c r="L38318" s="1715"/>
    </row>
    <row r="38319" spans="11:12" ht="15" customHeight="1">
      <c r="K38319" s="1715"/>
      <c r="L38319" s="1715"/>
    </row>
    <row r="38320" spans="11:12" ht="15" customHeight="1">
      <c r="K38320" s="1715"/>
      <c r="L38320" s="1715"/>
    </row>
    <row r="38321" spans="11:12" ht="15" customHeight="1">
      <c r="K38321" s="1715"/>
      <c r="L38321" s="1715"/>
    </row>
    <row r="38322" spans="11:12" ht="15" customHeight="1">
      <c r="K38322" s="1715"/>
      <c r="L38322" s="1715"/>
    </row>
    <row r="38323" spans="11:12" ht="15" customHeight="1">
      <c r="K38323" s="1715"/>
      <c r="L38323" s="1715"/>
    </row>
    <row r="38324" spans="11:12" ht="15" customHeight="1">
      <c r="K38324" s="1715"/>
      <c r="L38324" s="1715"/>
    </row>
    <row r="38325" spans="11:12" ht="15" customHeight="1">
      <c r="K38325" s="1715"/>
      <c r="L38325" s="1715"/>
    </row>
    <row r="38326" spans="11:12" ht="15" customHeight="1">
      <c r="K38326" s="1715"/>
      <c r="L38326" s="1715"/>
    </row>
    <row r="38327" spans="11:12" ht="15" customHeight="1">
      <c r="K38327" s="1715"/>
      <c r="L38327" s="1715"/>
    </row>
    <row r="38328" spans="11:12" ht="15" customHeight="1">
      <c r="K38328" s="1715"/>
      <c r="L38328" s="1715"/>
    </row>
    <row r="38329" spans="11:12" ht="15" customHeight="1">
      <c r="K38329" s="1715"/>
      <c r="L38329" s="1715"/>
    </row>
    <row r="38330" spans="11:12" ht="15" customHeight="1">
      <c r="K38330" s="1715"/>
      <c r="L38330" s="1715"/>
    </row>
    <row r="38331" spans="11:12" ht="15" customHeight="1">
      <c r="K38331" s="1715"/>
      <c r="L38331" s="1715"/>
    </row>
    <row r="38332" spans="11:12" ht="15" customHeight="1">
      <c r="K38332" s="1715"/>
      <c r="L38332" s="1715"/>
    </row>
    <row r="38333" spans="11:12" ht="15" customHeight="1">
      <c r="K38333" s="1715"/>
      <c r="L38333" s="1715"/>
    </row>
    <row r="38334" spans="11:12" ht="15" customHeight="1">
      <c r="K38334" s="1715"/>
      <c r="L38334" s="1715"/>
    </row>
    <row r="38335" spans="11:12" ht="15" customHeight="1">
      <c r="K38335" s="1715"/>
      <c r="L38335" s="1715"/>
    </row>
    <row r="38336" spans="11:12" ht="15" customHeight="1">
      <c r="K38336" s="1715"/>
      <c r="L38336" s="1715"/>
    </row>
    <row r="38337" spans="11:12" ht="15" customHeight="1">
      <c r="K38337" s="1715"/>
      <c r="L38337" s="1715"/>
    </row>
    <row r="38338" spans="11:12" ht="15" customHeight="1">
      <c r="K38338" s="1715"/>
      <c r="L38338" s="1715"/>
    </row>
    <row r="38339" spans="11:12" ht="15" customHeight="1">
      <c r="K38339" s="1715"/>
      <c r="L38339" s="1715"/>
    </row>
    <row r="38340" spans="11:12" ht="15" customHeight="1">
      <c r="K38340" s="1715"/>
      <c r="L38340" s="1715"/>
    </row>
    <row r="38341" spans="11:12" ht="15" customHeight="1">
      <c r="K38341" s="1715"/>
      <c r="L38341" s="1715"/>
    </row>
    <row r="38342" spans="11:12" ht="15" customHeight="1">
      <c r="K38342" s="1715"/>
      <c r="L38342" s="1715"/>
    </row>
    <row r="38343" spans="11:12" ht="15" customHeight="1">
      <c r="K38343" s="1715"/>
      <c r="L38343" s="1715"/>
    </row>
    <row r="38344" spans="11:12" ht="15" customHeight="1">
      <c r="K38344" s="1715"/>
      <c r="L38344" s="1715"/>
    </row>
    <row r="38345" spans="11:12" ht="15" customHeight="1">
      <c r="K38345" s="1715"/>
      <c r="L38345" s="1715"/>
    </row>
    <row r="38346" spans="11:12" ht="15" customHeight="1">
      <c r="K38346" s="1715"/>
      <c r="L38346" s="1715"/>
    </row>
    <row r="38347" spans="11:12" ht="15" customHeight="1">
      <c r="K38347" s="1715"/>
      <c r="L38347" s="1715"/>
    </row>
    <row r="38348" spans="11:12" ht="15" customHeight="1">
      <c r="K38348" s="1715"/>
      <c r="L38348" s="1715"/>
    </row>
    <row r="38349" spans="11:12" ht="15" customHeight="1">
      <c r="K38349" s="1715"/>
      <c r="L38349" s="1715"/>
    </row>
    <row r="38350" spans="11:12" ht="15" customHeight="1">
      <c r="K38350" s="1715"/>
      <c r="L38350" s="1715"/>
    </row>
    <row r="38351" spans="11:12" ht="15" customHeight="1">
      <c r="K38351" s="1715"/>
      <c r="L38351" s="1715"/>
    </row>
    <row r="38352" spans="11:12" ht="15" customHeight="1">
      <c r="K38352" s="1715"/>
      <c r="L38352" s="1715"/>
    </row>
    <row r="38353" spans="11:12" ht="15" customHeight="1">
      <c r="K38353" s="1715"/>
      <c r="L38353" s="1715"/>
    </row>
    <row r="38354" spans="11:12" ht="15" customHeight="1">
      <c r="K38354" s="1715"/>
      <c r="L38354" s="1715"/>
    </row>
    <row r="38355" spans="11:12" ht="15" customHeight="1">
      <c r="K38355" s="1715"/>
      <c r="L38355" s="1715"/>
    </row>
    <row r="38356" spans="11:12" ht="15" customHeight="1">
      <c r="K38356" s="1715"/>
      <c r="L38356" s="1715"/>
    </row>
    <row r="38357" spans="11:12" ht="15" customHeight="1">
      <c r="K38357" s="1715"/>
      <c r="L38357" s="1715"/>
    </row>
    <row r="38358" spans="11:12" ht="15" customHeight="1">
      <c r="K38358" s="1715"/>
      <c r="L38358" s="1715"/>
    </row>
    <row r="38359" spans="11:12" ht="15" customHeight="1">
      <c r="K38359" s="1715"/>
      <c r="L38359" s="1715"/>
    </row>
    <row r="38360" spans="11:12" ht="15" customHeight="1">
      <c r="K38360" s="1715"/>
      <c r="L38360" s="1715"/>
    </row>
    <row r="38361" spans="11:12" ht="15" customHeight="1">
      <c r="K38361" s="1715"/>
      <c r="L38361" s="1715"/>
    </row>
    <row r="38362" spans="11:12" ht="15" customHeight="1">
      <c r="K38362" s="1715"/>
      <c r="L38362" s="1715"/>
    </row>
    <row r="38363" spans="11:12" ht="15" customHeight="1">
      <c r="K38363" s="1715"/>
      <c r="L38363" s="1715"/>
    </row>
    <row r="38364" spans="11:12" ht="15" customHeight="1">
      <c r="K38364" s="1715"/>
      <c r="L38364" s="1715"/>
    </row>
    <row r="38365" spans="11:12" ht="15" customHeight="1">
      <c r="K38365" s="1715"/>
      <c r="L38365" s="1715"/>
    </row>
    <row r="38366" spans="11:12" ht="15" customHeight="1">
      <c r="K38366" s="1715"/>
      <c r="L38366" s="1715"/>
    </row>
    <row r="38367" spans="11:12" ht="15" customHeight="1">
      <c r="K38367" s="1715"/>
      <c r="L38367" s="1715"/>
    </row>
    <row r="38368" spans="11:12" ht="15" customHeight="1">
      <c r="K38368" s="1715"/>
      <c r="L38368" s="1715"/>
    </row>
    <row r="38369" spans="11:12" ht="15" customHeight="1">
      <c r="K38369" s="1715"/>
      <c r="L38369" s="1715"/>
    </row>
    <row r="38370" spans="11:12" ht="15" customHeight="1">
      <c r="K38370" s="1715"/>
      <c r="L38370" s="1715"/>
    </row>
    <row r="38371" spans="11:12" ht="15" customHeight="1">
      <c r="K38371" s="1715"/>
      <c r="L38371" s="1715"/>
    </row>
    <row r="38372" spans="11:12" ht="15" customHeight="1">
      <c r="K38372" s="1715"/>
      <c r="L38372" s="1715"/>
    </row>
    <row r="38373" spans="11:12" ht="15" customHeight="1">
      <c r="K38373" s="1715"/>
      <c r="L38373" s="1715"/>
    </row>
    <row r="38374" spans="11:12" ht="15" customHeight="1">
      <c r="K38374" s="1715"/>
      <c r="L38374" s="1715"/>
    </row>
    <row r="38375" spans="11:12" ht="15" customHeight="1">
      <c r="K38375" s="1715"/>
      <c r="L38375" s="1715"/>
    </row>
    <row r="38376" spans="11:12" ht="15" customHeight="1">
      <c r="K38376" s="1715"/>
      <c r="L38376" s="1715"/>
    </row>
    <row r="38377" spans="11:12" ht="15" customHeight="1">
      <c r="K38377" s="1715"/>
      <c r="L38377" s="1715"/>
    </row>
    <row r="38378" spans="11:12" ht="15" customHeight="1">
      <c r="K38378" s="1715"/>
      <c r="L38378" s="1715"/>
    </row>
    <row r="38379" spans="11:12" ht="15" customHeight="1">
      <c r="K38379" s="1715"/>
      <c r="L38379" s="1715"/>
    </row>
    <row r="38380" spans="11:12" ht="15" customHeight="1">
      <c r="K38380" s="1715"/>
      <c r="L38380" s="1715"/>
    </row>
    <row r="38381" spans="11:12" ht="15" customHeight="1">
      <c r="K38381" s="1715"/>
      <c r="L38381" s="1715"/>
    </row>
    <row r="38382" spans="11:12" ht="15" customHeight="1">
      <c r="K38382" s="1715"/>
      <c r="L38382" s="1715"/>
    </row>
    <row r="38383" spans="11:12" ht="15" customHeight="1">
      <c r="K38383" s="1715"/>
      <c r="L38383" s="1715"/>
    </row>
    <row r="38384" spans="11:12" ht="15" customHeight="1">
      <c r="K38384" s="1715"/>
      <c r="L38384" s="1715"/>
    </row>
    <row r="38385" spans="11:12" ht="15" customHeight="1">
      <c r="K38385" s="1715"/>
      <c r="L38385" s="1715"/>
    </row>
    <row r="38386" spans="11:12" ht="15" customHeight="1">
      <c r="K38386" s="1715"/>
      <c r="L38386" s="1715"/>
    </row>
    <row r="38387" spans="11:12" ht="15" customHeight="1">
      <c r="K38387" s="1715"/>
      <c r="L38387" s="1715"/>
    </row>
    <row r="38388" spans="11:12" ht="15" customHeight="1">
      <c r="K38388" s="1715"/>
      <c r="L38388" s="1715"/>
    </row>
    <row r="38389" spans="11:12" ht="15" customHeight="1">
      <c r="K38389" s="1715"/>
      <c r="L38389" s="1715"/>
    </row>
    <row r="38390" spans="11:12" ht="15" customHeight="1">
      <c r="K38390" s="1715"/>
      <c r="L38390" s="1715"/>
    </row>
    <row r="38391" spans="11:12" ht="15" customHeight="1">
      <c r="K38391" s="1715"/>
      <c r="L38391" s="1715"/>
    </row>
    <row r="38392" spans="11:12" ht="15" customHeight="1">
      <c r="K38392" s="1715"/>
      <c r="L38392" s="1715"/>
    </row>
    <row r="38393" spans="11:12" ht="15" customHeight="1">
      <c r="K38393" s="1715"/>
      <c r="L38393" s="1715"/>
    </row>
    <row r="38394" spans="11:12" ht="15" customHeight="1">
      <c r="K38394" s="1715"/>
      <c r="L38394" s="1715"/>
    </row>
    <row r="38395" spans="11:12" ht="15" customHeight="1">
      <c r="K38395" s="1715"/>
      <c r="L38395" s="1715"/>
    </row>
    <row r="38396" spans="11:12" ht="15" customHeight="1">
      <c r="K38396" s="1715"/>
      <c r="L38396" s="1715"/>
    </row>
    <row r="38397" spans="11:12" ht="15" customHeight="1">
      <c r="K38397" s="1715"/>
      <c r="L38397" s="1715"/>
    </row>
    <row r="38398" spans="11:12" ht="15" customHeight="1">
      <c r="K38398" s="1715"/>
      <c r="L38398" s="1715"/>
    </row>
    <row r="38399" spans="11:12" ht="15" customHeight="1">
      <c r="K38399" s="1715"/>
      <c r="L38399" s="1715"/>
    </row>
    <row r="38400" spans="11:12" ht="15" customHeight="1">
      <c r="K38400" s="1715"/>
      <c r="L38400" s="1715"/>
    </row>
    <row r="38401" spans="11:12" ht="15" customHeight="1">
      <c r="K38401" s="1715"/>
      <c r="L38401" s="1715"/>
    </row>
    <row r="38402" spans="11:12" ht="15" customHeight="1">
      <c r="K38402" s="1715"/>
      <c r="L38402" s="1715"/>
    </row>
    <row r="38403" spans="11:12" ht="15" customHeight="1">
      <c r="K38403" s="1715"/>
      <c r="L38403" s="1715"/>
    </row>
    <row r="38404" spans="11:12" ht="15" customHeight="1">
      <c r="K38404" s="1715"/>
      <c r="L38404" s="1715"/>
    </row>
    <row r="38405" spans="11:12" ht="15" customHeight="1">
      <c r="K38405" s="1715"/>
      <c r="L38405" s="1715"/>
    </row>
    <row r="38406" spans="11:12" ht="15" customHeight="1">
      <c r="K38406" s="1715"/>
      <c r="L38406" s="1715"/>
    </row>
    <row r="38407" spans="11:12" ht="15" customHeight="1">
      <c r="K38407" s="1715"/>
      <c r="L38407" s="1715"/>
    </row>
    <row r="38408" spans="11:12" ht="15" customHeight="1">
      <c r="K38408" s="1715"/>
      <c r="L38408" s="1715"/>
    </row>
    <row r="38409" spans="11:12" ht="15" customHeight="1">
      <c r="K38409" s="1715"/>
      <c r="L38409" s="1715"/>
    </row>
    <row r="38410" spans="11:12" ht="15" customHeight="1">
      <c r="K38410" s="1715"/>
      <c r="L38410" s="1715"/>
    </row>
    <row r="38411" spans="11:12" ht="15" customHeight="1">
      <c r="K38411" s="1715"/>
      <c r="L38411" s="1715"/>
    </row>
    <row r="38412" spans="11:12" ht="15" customHeight="1">
      <c r="K38412" s="1715"/>
      <c r="L38412" s="1715"/>
    </row>
    <row r="38413" spans="11:12" ht="15" customHeight="1">
      <c r="K38413" s="1715"/>
      <c r="L38413" s="1715"/>
    </row>
    <row r="38414" spans="11:12" ht="15" customHeight="1">
      <c r="K38414" s="1715"/>
      <c r="L38414" s="1715"/>
    </row>
    <row r="38415" spans="11:12" ht="15" customHeight="1">
      <c r="K38415" s="1715"/>
      <c r="L38415" s="1715"/>
    </row>
    <row r="38416" spans="11:12" ht="15" customHeight="1">
      <c r="K38416" s="1715"/>
      <c r="L38416" s="1715"/>
    </row>
    <row r="38417" spans="11:12" ht="15" customHeight="1">
      <c r="K38417" s="1715"/>
      <c r="L38417" s="1715"/>
    </row>
    <row r="38418" spans="11:12" ht="15" customHeight="1">
      <c r="K38418" s="1715"/>
      <c r="L38418" s="1715"/>
    </row>
    <row r="38419" spans="11:12" ht="15" customHeight="1">
      <c r="K38419" s="1715"/>
      <c r="L38419" s="1715"/>
    </row>
    <row r="38420" spans="11:12" ht="15" customHeight="1">
      <c r="K38420" s="1715"/>
      <c r="L38420" s="1715"/>
    </row>
    <row r="38421" spans="11:12" ht="15" customHeight="1">
      <c r="K38421" s="1715"/>
      <c r="L38421" s="1715"/>
    </row>
    <row r="38422" spans="11:12" ht="15" customHeight="1">
      <c r="K38422" s="1715"/>
      <c r="L38422" s="1715"/>
    </row>
    <row r="38423" spans="11:12" ht="15" customHeight="1">
      <c r="K38423" s="1715"/>
      <c r="L38423" s="1715"/>
    </row>
    <row r="38424" spans="11:12" ht="15" customHeight="1">
      <c r="K38424" s="1715"/>
      <c r="L38424" s="1715"/>
    </row>
    <row r="38425" spans="11:12" ht="15" customHeight="1">
      <c r="K38425" s="1715"/>
      <c r="L38425" s="1715"/>
    </row>
    <row r="38426" spans="11:12" ht="15" customHeight="1">
      <c r="K38426" s="1715"/>
      <c r="L38426" s="1715"/>
    </row>
    <row r="38427" spans="11:12" ht="15" customHeight="1">
      <c r="K38427" s="1715"/>
      <c r="L38427" s="1715"/>
    </row>
    <row r="38428" spans="11:12" ht="15" customHeight="1">
      <c r="K38428" s="1715"/>
      <c r="L38428" s="1715"/>
    </row>
    <row r="38429" spans="11:12" ht="15" customHeight="1">
      <c r="K38429" s="1715"/>
      <c r="L38429" s="1715"/>
    </row>
    <row r="38430" spans="11:12" ht="15" customHeight="1">
      <c r="K38430" s="1715"/>
      <c r="L38430" s="1715"/>
    </row>
    <row r="38431" spans="11:12" ht="15" customHeight="1">
      <c r="K38431" s="1715"/>
      <c r="L38431" s="1715"/>
    </row>
    <row r="38432" spans="11:12" ht="15" customHeight="1">
      <c r="K38432" s="1715"/>
      <c r="L38432" s="1715"/>
    </row>
    <row r="38433" spans="11:12" ht="15" customHeight="1">
      <c r="K38433" s="1715"/>
      <c r="L38433" s="1715"/>
    </row>
    <row r="38434" spans="11:12" ht="15" customHeight="1">
      <c r="K38434" s="1715"/>
      <c r="L38434" s="1715"/>
    </row>
    <row r="38435" spans="11:12" ht="15" customHeight="1">
      <c r="K38435" s="1715"/>
      <c r="L38435" s="1715"/>
    </row>
    <row r="38436" spans="11:12" ht="15" customHeight="1">
      <c r="K38436" s="1715"/>
      <c r="L38436" s="1715"/>
    </row>
    <row r="38437" spans="11:12" ht="15" customHeight="1">
      <c r="K38437" s="1715"/>
      <c r="L38437" s="1715"/>
    </row>
    <row r="38438" spans="11:12" ht="15" customHeight="1">
      <c r="K38438" s="1715"/>
      <c r="L38438" s="1715"/>
    </row>
    <row r="38439" spans="11:12" ht="15" customHeight="1">
      <c r="K38439" s="1715"/>
      <c r="L38439" s="1715"/>
    </row>
    <row r="38440" spans="11:12" ht="15" customHeight="1">
      <c r="K38440" s="1715"/>
      <c r="L38440" s="1715"/>
    </row>
    <row r="38441" spans="11:12" ht="15" customHeight="1">
      <c r="K38441" s="1715"/>
      <c r="L38441" s="1715"/>
    </row>
    <row r="38442" spans="11:12" ht="15" customHeight="1">
      <c r="K38442" s="1715"/>
      <c r="L38442" s="1715"/>
    </row>
    <row r="38443" spans="11:12" ht="15" customHeight="1">
      <c r="K38443" s="1715"/>
      <c r="L38443" s="1715"/>
    </row>
    <row r="38444" spans="11:12" ht="15" customHeight="1">
      <c r="K38444" s="1715"/>
      <c r="L38444" s="1715"/>
    </row>
    <row r="38445" spans="11:12" ht="15" customHeight="1">
      <c r="K38445" s="1715"/>
      <c r="L38445" s="1715"/>
    </row>
    <row r="38446" spans="11:12" ht="15" customHeight="1">
      <c r="K38446" s="1715"/>
      <c r="L38446" s="1715"/>
    </row>
    <row r="38447" spans="11:12" ht="15" customHeight="1">
      <c r="K38447" s="1715"/>
      <c r="L38447" s="1715"/>
    </row>
    <row r="38448" spans="11:12" ht="15" customHeight="1">
      <c r="K38448" s="1715"/>
      <c r="L38448" s="1715"/>
    </row>
    <row r="38449" spans="11:12" ht="15" customHeight="1">
      <c r="K38449" s="1715"/>
      <c r="L38449" s="1715"/>
    </row>
    <row r="38450" spans="11:12" ht="15" customHeight="1">
      <c r="K38450" s="1715"/>
      <c r="L38450" s="1715"/>
    </row>
    <row r="38451" spans="11:12" ht="15" customHeight="1">
      <c r="K38451" s="1715"/>
      <c r="L38451" s="1715"/>
    </row>
    <row r="38452" spans="11:12" ht="15" customHeight="1">
      <c r="K38452" s="1715"/>
      <c r="L38452" s="1715"/>
    </row>
    <row r="38453" spans="11:12" ht="15" customHeight="1">
      <c r="K38453" s="1715"/>
      <c r="L38453" s="1715"/>
    </row>
    <row r="38454" spans="11:12" ht="15" customHeight="1">
      <c r="K38454" s="1715"/>
      <c r="L38454" s="1715"/>
    </row>
    <row r="38455" spans="11:12" ht="15" customHeight="1">
      <c r="K38455" s="1715"/>
      <c r="L38455" s="1715"/>
    </row>
    <row r="38456" spans="11:12" ht="15" customHeight="1">
      <c r="K38456" s="1715"/>
      <c r="L38456" s="1715"/>
    </row>
    <row r="38457" spans="11:12" ht="15" customHeight="1">
      <c r="K38457" s="1715"/>
      <c r="L38457" s="1715"/>
    </row>
    <row r="38458" spans="11:12" ht="15" customHeight="1">
      <c r="K38458" s="1715"/>
      <c r="L38458" s="1715"/>
    </row>
    <row r="38459" spans="11:12" ht="15" customHeight="1">
      <c r="K38459" s="1715"/>
      <c r="L38459" s="1715"/>
    </row>
    <row r="38460" spans="11:12" ht="15" customHeight="1">
      <c r="K38460" s="1715"/>
      <c r="L38460" s="1715"/>
    </row>
    <row r="38461" spans="11:12" ht="15" customHeight="1">
      <c r="K38461" s="1715"/>
      <c r="L38461" s="1715"/>
    </row>
    <row r="38462" spans="11:12" ht="15" customHeight="1">
      <c r="K38462" s="1715"/>
      <c r="L38462" s="1715"/>
    </row>
    <row r="38463" spans="11:12" ht="15" customHeight="1">
      <c r="K38463" s="1715"/>
      <c r="L38463" s="1715"/>
    </row>
    <row r="38464" spans="11:12" ht="15" customHeight="1">
      <c r="K38464" s="1715"/>
      <c r="L38464" s="1715"/>
    </row>
    <row r="38465" spans="11:12" ht="15" customHeight="1">
      <c r="K38465" s="1715"/>
      <c r="L38465" s="1715"/>
    </row>
    <row r="38466" spans="11:12" ht="15" customHeight="1">
      <c r="K38466" s="1715"/>
      <c r="L38466" s="1715"/>
    </row>
    <row r="38467" spans="11:12" ht="15" customHeight="1">
      <c r="K38467" s="1715"/>
      <c r="L38467" s="1715"/>
    </row>
    <row r="38468" spans="11:12" ht="15" customHeight="1">
      <c r="K38468" s="1715"/>
      <c r="L38468" s="1715"/>
    </row>
    <row r="38469" spans="11:12" ht="15" customHeight="1">
      <c r="K38469" s="1715"/>
      <c r="L38469" s="1715"/>
    </row>
    <row r="38470" spans="11:12" ht="15" customHeight="1">
      <c r="K38470" s="1715"/>
      <c r="L38470" s="1715"/>
    </row>
    <row r="38471" spans="11:12" ht="15" customHeight="1">
      <c r="K38471" s="1715"/>
      <c r="L38471" s="1715"/>
    </row>
    <row r="38472" spans="11:12" ht="15" customHeight="1">
      <c r="K38472" s="1715"/>
      <c r="L38472" s="1715"/>
    </row>
    <row r="38473" spans="11:12" ht="15" customHeight="1">
      <c r="K38473" s="1715"/>
      <c r="L38473" s="1715"/>
    </row>
    <row r="38474" spans="11:12" ht="15" customHeight="1">
      <c r="K38474" s="1715"/>
      <c r="L38474" s="1715"/>
    </row>
    <row r="38475" spans="11:12" ht="15" customHeight="1">
      <c r="K38475" s="1715"/>
      <c r="L38475" s="1715"/>
    </row>
    <row r="38476" spans="11:12" ht="15" customHeight="1">
      <c r="K38476" s="1715"/>
      <c r="L38476" s="1715"/>
    </row>
    <row r="38477" spans="11:12" ht="15" customHeight="1">
      <c r="K38477" s="1715"/>
      <c r="L38477" s="1715"/>
    </row>
    <row r="38478" spans="11:12" ht="15" customHeight="1">
      <c r="K38478" s="1715"/>
      <c r="L38478" s="1715"/>
    </row>
    <row r="38479" spans="11:12" ht="15" customHeight="1">
      <c r="K38479" s="1715"/>
      <c r="L38479" s="1715"/>
    </row>
    <row r="38480" spans="11:12" ht="15" customHeight="1">
      <c r="K38480" s="1715"/>
      <c r="L38480" s="1715"/>
    </row>
    <row r="38481" spans="11:12" ht="15" customHeight="1">
      <c r="K38481" s="1715"/>
      <c r="L38481" s="1715"/>
    </row>
    <row r="38482" spans="11:12" ht="15" customHeight="1">
      <c r="K38482" s="1715"/>
      <c r="L38482" s="1715"/>
    </row>
    <row r="38483" spans="11:12" ht="15" customHeight="1">
      <c r="K38483" s="1715"/>
      <c r="L38483" s="1715"/>
    </row>
    <row r="38484" spans="11:12" ht="15" customHeight="1">
      <c r="K38484" s="1715"/>
      <c r="L38484" s="1715"/>
    </row>
    <row r="38485" spans="11:12" ht="15" customHeight="1">
      <c r="K38485" s="1715"/>
      <c r="L38485" s="1715"/>
    </row>
    <row r="38486" spans="11:12" ht="15" customHeight="1">
      <c r="K38486" s="1715"/>
      <c r="L38486" s="1715"/>
    </row>
    <row r="38487" spans="11:12" ht="15" customHeight="1">
      <c r="K38487" s="1715"/>
      <c r="L38487" s="1715"/>
    </row>
    <row r="38488" spans="11:12" ht="15" customHeight="1">
      <c r="K38488" s="1715"/>
      <c r="L38488" s="1715"/>
    </row>
    <row r="38489" spans="11:12" ht="15" customHeight="1">
      <c r="K38489" s="1715"/>
      <c r="L38489" s="1715"/>
    </row>
    <row r="38490" spans="11:12" ht="15" customHeight="1">
      <c r="K38490" s="1715"/>
      <c r="L38490" s="1715"/>
    </row>
    <row r="38491" spans="11:12" ht="15" customHeight="1">
      <c r="K38491" s="1715"/>
      <c r="L38491" s="1715"/>
    </row>
    <row r="38492" spans="11:12" ht="15" customHeight="1">
      <c r="K38492" s="1715"/>
      <c r="L38492" s="1715"/>
    </row>
    <row r="38493" spans="11:12" ht="15" customHeight="1">
      <c r="K38493" s="1715"/>
      <c r="L38493" s="1715"/>
    </row>
    <row r="38494" spans="11:12" ht="15" customHeight="1">
      <c r="K38494" s="1715"/>
      <c r="L38494" s="1715"/>
    </row>
    <row r="38495" spans="11:12" ht="15" customHeight="1">
      <c r="K38495" s="1715"/>
      <c r="L38495" s="1715"/>
    </row>
    <row r="38496" spans="11:12" ht="15" customHeight="1">
      <c r="K38496" s="1715"/>
      <c r="L38496" s="1715"/>
    </row>
    <row r="38497" spans="11:12" ht="15" customHeight="1">
      <c r="K38497" s="1715"/>
      <c r="L38497" s="1715"/>
    </row>
    <row r="38498" spans="11:12" ht="15" customHeight="1">
      <c r="K38498" s="1715"/>
      <c r="L38498" s="1715"/>
    </row>
    <row r="38499" spans="11:12" ht="15" customHeight="1">
      <c r="K38499" s="1715"/>
      <c r="L38499" s="1715"/>
    </row>
    <row r="38500" spans="11:12" ht="15" customHeight="1">
      <c r="K38500" s="1715"/>
      <c r="L38500" s="1715"/>
    </row>
    <row r="38501" spans="11:12" ht="15" customHeight="1">
      <c r="K38501" s="1715"/>
      <c r="L38501" s="1715"/>
    </row>
    <row r="38502" spans="11:12" ht="15" customHeight="1">
      <c r="K38502" s="1715"/>
      <c r="L38502" s="1715"/>
    </row>
    <row r="38503" spans="11:12" ht="15" customHeight="1">
      <c r="K38503" s="1715"/>
      <c r="L38503" s="1715"/>
    </row>
    <row r="38504" spans="11:12" ht="15" customHeight="1">
      <c r="K38504" s="1715"/>
      <c r="L38504" s="1715"/>
    </row>
    <row r="38505" spans="11:12" ht="15" customHeight="1">
      <c r="K38505" s="1715"/>
      <c r="L38505" s="1715"/>
    </row>
    <row r="38506" spans="11:12" ht="15" customHeight="1">
      <c r="K38506" s="1715"/>
      <c r="L38506" s="1715"/>
    </row>
    <row r="38507" spans="11:12" ht="15" customHeight="1">
      <c r="K38507" s="1715"/>
      <c r="L38507" s="1715"/>
    </row>
    <row r="38508" spans="11:12" ht="15" customHeight="1">
      <c r="K38508" s="1715"/>
      <c r="L38508" s="1715"/>
    </row>
    <row r="38509" spans="11:12" ht="15" customHeight="1">
      <c r="K38509" s="1715"/>
      <c r="L38509" s="1715"/>
    </row>
    <row r="38510" spans="11:12" ht="15" customHeight="1">
      <c r="K38510" s="1715"/>
      <c r="L38510" s="1715"/>
    </row>
    <row r="38511" spans="11:12" ht="15" customHeight="1">
      <c r="K38511" s="1715"/>
      <c r="L38511" s="1715"/>
    </row>
    <row r="38512" spans="11:12" ht="15" customHeight="1">
      <c r="K38512" s="1715"/>
      <c r="L38512" s="1715"/>
    </row>
    <row r="38513" spans="11:12" ht="15" customHeight="1">
      <c r="K38513" s="1715"/>
      <c r="L38513" s="1715"/>
    </row>
    <row r="38514" spans="11:12" ht="15" customHeight="1">
      <c r="K38514" s="1715"/>
      <c r="L38514" s="1715"/>
    </row>
    <row r="38515" spans="11:12" ht="15" customHeight="1">
      <c r="K38515" s="1715"/>
      <c r="L38515" s="1715"/>
    </row>
    <row r="38516" spans="11:12" ht="15" customHeight="1">
      <c r="K38516" s="1715"/>
      <c r="L38516" s="1715"/>
    </row>
    <row r="38517" spans="11:12" ht="15" customHeight="1">
      <c r="K38517" s="1715"/>
      <c r="L38517" s="1715"/>
    </row>
    <row r="38518" spans="11:12" ht="15" customHeight="1">
      <c r="K38518" s="1715"/>
      <c r="L38518" s="1715"/>
    </row>
    <row r="38519" spans="11:12" ht="15" customHeight="1">
      <c r="K38519" s="1715"/>
      <c r="L38519" s="1715"/>
    </row>
    <row r="38520" spans="11:12" ht="15" customHeight="1">
      <c r="K38520" s="1715"/>
      <c r="L38520" s="1715"/>
    </row>
    <row r="38521" spans="11:12" ht="15" customHeight="1">
      <c r="K38521" s="1715"/>
      <c r="L38521" s="1715"/>
    </row>
    <row r="38522" spans="11:12" ht="15" customHeight="1">
      <c r="K38522" s="1715"/>
      <c r="L38522" s="1715"/>
    </row>
    <row r="38523" spans="11:12" ht="15" customHeight="1">
      <c r="K38523" s="1715"/>
      <c r="L38523" s="1715"/>
    </row>
    <row r="38524" spans="11:12" ht="15" customHeight="1">
      <c r="K38524" s="1715"/>
      <c r="L38524" s="1715"/>
    </row>
    <row r="38525" spans="11:12" ht="15" customHeight="1">
      <c r="K38525" s="1715"/>
      <c r="L38525" s="1715"/>
    </row>
    <row r="38526" spans="11:12" ht="15" customHeight="1">
      <c r="K38526" s="1715"/>
      <c r="L38526" s="1715"/>
    </row>
    <row r="38527" spans="11:12" ht="15" customHeight="1">
      <c r="K38527" s="1715"/>
      <c r="L38527" s="1715"/>
    </row>
    <row r="38528" spans="11:12" ht="15" customHeight="1">
      <c r="K38528" s="1715"/>
      <c r="L38528" s="1715"/>
    </row>
    <row r="38529" spans="11:12" ht="15" customHeight="1">
      <c r="K38529" s="1715"/>
      <c r="L38529" s="1715"/>
    </row>
    <row r="38530" spans="11:12" ht="15" customHeight="1">
      <c r="K38530" s="1715"/>
      <c r="L38530" s="1715"/>
    </row>
    <row r="38531" spans="11:12" ht="15" customHeight="1">
      <c r="K38531" s="1715"/>
      <c r="L38531" s="1715"/>
    </row>
    <row r="38532" spans="11:12" ht="15" customHeight="1">
      <c r="K38532" s="1715"/>
      <c r="L38532" s="1715"/>
    </row>
    <row r="38533" spans="11:12" ht="15" customHeight="1">
      <c r="K38533" s="1715"/>
      <c r="L38533" s="1715"/>
    </row>
    <row r="38534" spans="11:12" ht="15" customHeight="1">
      <c r="K38534" s="1715"/>
      <c r="L38534" s="1715"/>
    </row>
    <row r="38535" spans="11:12" ht="15" customHeight="1">
      <c r="K38535" s="1715"/>
      <c r="L38535" s="1715"/>
    </row>
    <row r="38536" spans="11:12" ht="15" customHeight="1">
      <c r="K38536" s="1715"/>
      <c r="L38536" s="1715"/>
    </row>
    <row r="38537" spans="11:12" ht="15" customHeight="1">
      <c r="K38537" s="1715"/>
      <c r="L38537" s="1715"/>
    </row>
    <row r="38538" spans="11:12" ht="15" customHeight="1">
      <c r="K38538" s="1715"/>
      <c r="L38538" s="1715"/>
    </row>
    <row r="38539" spans="11:12" ht="15" customHeight="1">
      <c r="K38539" s="1715"/>
      <c r="L38539" s="1715"/>
    </row>
    <row r="38540" spans="11:12" ht="15" customHeight="1">
      <c r="K38540" s="1715"/>
      <c r="L38540" s="1715"/>
    </row>
    <row r="38541" spans="11:12" ht="15" customHeight="1">
      <c r="K38541" s="1715"/>
      <c r="L38541" s="1715"/>
    </row>
    <row r="38542" spans="11:12" ht="15" customHeight="1">
      <c r="K38542" s="1715"/>
      <c r="L38542" s="1715"/>
    </row>
    <row r="38543" spans="11:12" ht="15" customHeight="1">
      <c r="K38543" s="1715"/>
      <c r="L38543" s="1715"/>
    </row>
    <row r="38544" spans="11:12" ht="15" customHeight="1">
      <c r="K38544" s="1715"/>
      <c r="L38544" s="1715"/>
    </row>
    <row r="38545" spans="11:12" ht="15" customHeight="1">
      <c r="K38545" s="1715"/>
      <c r="L38545" s="1715"/>
    </row>
    <row r="38546" spans="11:12" ht="15" customHeight="1">
      <c r="K38546" s="1715"/>
      <c r="L38546" s="1715"/>
    </row>
    <row r="38547" spans="11:12" ht="15" customHeight="1">
      <c r="K38547" s="1715"/>
      <c r="L38547" s="1715"/>
    </row>
    <row r="38548" spans="11:12" ht="15" customHeight="1">
      <c r="K38548" s="1715"/>
      <c r="L38548" s="1715"/>
    </row>
    <row r="38549" spans="11:12" ht="15" customHeight="1">
      <c r="K38549" s="1715"/>
      <c r="L38549" s="1715"/>
    </row>
    <row r="38550" spans="11:12" ht="15" customHeight="1">
      <c r="K38550" s="1715"/>
      <c r="L38550" s="1715"/>
    </row>
    <row r="38551" spans="11:12" ht="15" customHeight="1">
      <c r="K38551" s="1715"/>
      <c r="L38551" s="1715"/>
    </row>
    <row r="38552" spans="11:12" ht="15" customHeight="1">
      <c r="K38552" s="1715"/>
      <c r="L38552" s="1715"/>
    </row>
    <row r="38553" spans="11:12" ht="15" customHeight="1">
      <c r="K38553" s="1715"/>
      <c r="L38553" s="1715"/>
    </row>
    <row r="38554" spans="11:12" ht="15" customHeight="1">
      <c r="K38554" s="1715"/>
      <c r="L38554" s="1715"/>
    </row>
    <row r="38555" spans="11:12" ht="15" customHeight="1">
      <c r="K38555" s="1715"/>
      <c r="L38555" s="1715"/>
    </row>
    <row r="38556" spans="11:12" ht="15" customHeight="1">
      <c r="K38556" s="1715"/>
      <c r="L38556" s="1715"/>
    </row>
    <row r="38557" spans="11:12" ht="15" customHeight="1">
      <c r="K38557" s="1715"/>
      <c r="L38557" s="1715"/>
    </row>
    <row r="38558" spans="11:12" ht="15" customHeight="1">
      <c r="K38558" s="1715"/>
      <c r="L38558" s="1715"/>
    </row>
    <row r="38559" spans="11:12" ht="15" customHeight="1">
      <c r="K38559" s="1715"/>
      <c r="L38559" s="1715"/>
    </row>
    <row r="38560" spans="11:12" ht="15" customHeight="1">
      <c r="K38560" s="1715"/>
      <c r="L38560" s="1715"/>
    </row>
    <row r="38561" spans="11:12" ht="15" customHeight="1">
      <c r="K38561" s="1715"/>
      <c r="L38561" s="1715"/>
    </row>
    <row r="38562" spans="11:12" ht="15" customHeight="1">
      <c r="K38562" s="1715"/>
      <c r="L38562" s="1715"/>
    </row>
    <row r="38563" spans="11:12" ht="15" customHeight="1">
      <c r="K38563" s="1715"/>
      <c r="L38563" s="1715"/>
    </row>
    <row r="38564" spans="11:12" ht="15" customHeight="1">
      <c r="K38564" s="1715"/>
      <c r="L38564" s="1715"/>
    </row>
    <row r="38565" spans="11:12" ht="15" customHeight="1">
      <c r="K38565" s="1715"/>
      <c r="L38565" s="1715"/>
    </row>
    <row r="38566" spans="11:12" ht="15" customHeight="1">
      <c r="K38566" s="1715"/>
      <c r="L38566" s="1715"/>
    </row>
    <row r="38567" spans="11:12" ht="15" customHeight="1">
      <c r="K38567" s="1715"/>
      <c r="L38567" s="1715"/>
    </row>
    <row r="38568" spans="11:12" ht="15" customHeight="1">
      <c r="K38568" s="1715"/>
      <c r="L38568" s="1715"/>
    </row>
    <row r="38569" spans="11:12" ht="15" customHeight="1">
      <c r="K38569" s="1715"/>
      <c r="L38569" s="1715"/>
    </row>
    <row r="38570" spans="11:12" ht="15" customHeight="1">
      <c r="K38570" s="1715"/>
      <c r="L38570" s="1715"/>
    </row>
    <row r="38571" spans="11:12" ht="15" customHeight="1">
      <c r="K38571" s="1715"/>
      <c r="L38571" s="1715"/>
    </row>
    <row r="38572" spans="11:12" ht="15" customHeight="1">
      <c r="K38572" s="1715"/>
      <c r="L38572" s="1715"/>
    </row>
    <row r="38573" spans="11:12" ht="15" customHeight="1">
      <c r="K38573" s="1715"/>
      <c r="L38573" s="1715"/>
    </row>
    <row r="38574" spans="11:12" ht="15" customHeight="1">
      <c r="K38574" s="1715"/>
      <c r="L38574" s="1715"/>
    </row>
    <row r="38575" spans="11:12" ht="15" customHeight="1">
      <c r="K38575" s="1715"/>
      <c r="L38575" s="1715"/>
    </row>
    <row r="38576" spans="11:12" ht="15" customHeight="1">
      <c r="K38576" s="1715"/>
      <c r="L38576" s="1715"/>
    </row>
    <row r="38577" spans="11:12" ht="15" customHeight="1">
      <c r="K38577" s="1715"/>
      <c r="L38577" s="1715"/>
    </row>
    <row r="38578" spans="11:12" ht="15" customHeight="1">
      <c r="K38578" s="1715"/>
      <c r="L38578" s="1715"/>
    </row>
    <row r="38579" spans="11:12" ht="15" customHeight="1">
      <c r="K38579" s="1715"/>
      <c r="L38579" s="1715"/>
    </row>
    <row r="38580" spans="11:12" ht="15" customHeight="1">
      <c r="K38580" s="1715"/>
      <c r="L38580" s="1715"/>
    </row>
    <row r="38581" spans="11:12" ht="15" customHeight="1">
      <c r="K38581" s="1715"/>
      <c r="L38581" s="1715"/>
    </row>
    <row r="38582" spans="11:12" ht="15" customHeight="1">
      <c r="K38582" s="1715"/>
      <c r="L38582" s="1715"/>
    </row>
    <row r="38583" spans="11:12" ht="15" customHeight="1">
      <c r="K38583" s="1715"/>
      <c r="L38583" s="1715"/>
    </row>
    <row r="38584" spans="11:12" ht="15" customHeight="1">
      <c r="K38584" s="1715"/>
      <c r="L38584" s="1715"/>
    </row>
    <row r="38585" spans="11:12" ht="15" customHeight="1">
      <c r="K38585" s="1715"/>
      <c r="L38585" s="1715"/>
    </row>
    <row r="38586" spans="11:12" ht="15" customHeight="1">
      <c r="K38586" s="1715"/>
      <c r="L38586" s="1715"/>
    </row>
    <row r="38587" spans="11:12" ht="15" customHeight="1">
      <c r="K38587" s="1715"/>
      <c r="L38587" s="1715"/>
    </row>
    <row r="38588" spans="11:12" ht="15" customHeight="1">
      <c r="K38588" s="1715"/>
      <c r="L38588" s="1715"/>
    </row>
    <row r="38589" spans="11:12" ht="15" customHeight="1">
      <c r="K38589" s="1715"/>
      <c r="L38589" s="1715"/>
    </row>
    <row r="38590" spans="11:12" ht="15" customHeight="1">
      <c r="K38590" s="1715"/>
      <c r="L38590" s="1715"/>
    </row>
    <row r="38591" spans="11:12" ht="15" customHeight="1">
      <c r="K38591" s="1715"/>
      <c r="L38591" s="1715"/>
    </row>
    <row r="38592" spans="11:12" ht="15" customHeight="1">
      <c r="K38592" s="1715"/>
      <c r="L38592" s="1715"/>
    </row>
    <row r="38593" spans="11:12" ht="15" customHeight="1">
      <c r="K38593" s="1715"/>
      <c r="L38593" s="1715"/>
    </row>
    <row r="38594" spans="11:12" ht="15" customHeight="1">
      <c r="K38594" s="1715"/>
      <c r="L38594" s="1715"/>
    </row>
    <row r="38595" spans="11:12" ht="15" customHeight="1">
      <c r="K38595" s="1715"/>
      <c r="L38595" s="1715"/>
    </row>
    <row r="38596" spans="11:12" ht="15" customHeight="1">
      <c r="K38596" s="1715"/>
      <c r="L38596" s="1715"/>
    </row>
    <row r="38597" spans="11:12" ht="15" customHeight="1">
      <c r="K38597" s="1715"/>
      <c r="L38597" s="1715"/>
    </row>
    <row r="38598" spans="11:12" ht="15" customHeight="1">
      <c r="K38598" s="1715"/>
      <c r="L38598" s="1715"/>
    </row>
    <row r="38599" spans="11:12" ht="15" customHeight="1">
      <c r="K38599" s="1715"/>
      <c r="L38599" s="1715"/>
    </row>
    <row r="38600" spans="11:12" ht="15" customHeight="1">
      <c r="K38600" s="1715"/>
      <c r="L38600" s="1715"/>
    </row>
    <row r="38601" spans="11:12" ht="15" customHeight="1">
      <c r="K38601" s="1715"/>
      <c r="L38601" s="1715"/>
    </row>
    <row r="38602" spans="11:12" ht="15" customHeight="1">
      <c r="K38602" s="1715"/>
      <c r="L38602" s="1715"/>
    </row>
    <row r="38603" spans="11:12" ht="15" customHeight="1">
      <c r="K38603" s="1715"/>
      <c r="L38603" s="1715"/>
    </row>
    <row r="38604" spans="11:12" ht="15" customHeight="1">
      <c r="K38604" s="1715"/>
      <c r="L38604" s="1715"/>
    </row>
    <row r="38605" spans="11:12" ht="15" customHeight="1">
      <c r="K38605" s="1715"/>
      <c r="L38605" s="1715"/>
    </row>
    <row r="38606" spans="11:12" ht="15" customHeight="1">
      <c r="K38606" s="1715"/>
      <c r="L38606" s="1715"/>
    </row>
    <row r="38607" spans="11:12" ht="15" customHeight="1">
      <c r="K38607" s="1715"/>
      <c r="L38607" s="1715"/>
    </row>
    <row r="38608" spans="11:12" ht="15" customHeight="1">
      <c r="K38608" s="1715"/>
      <c r="L38608" s="1715"/>
    </row>
    <row r="38609" spans="11:12" ht="15" customHeight="1">
      <c r="K38609" s="1715"/>
      <c r="L38609" s="1715"/>
    </row>
    <row r="38610" spans="11:12" ht="15" customHeight="1">
      <c r="K38610" s="1715"/>
      <c r="L38610" s="1715"/>
    </row>
    <row r="38611" spans="11:12" ht="15" customHeight="1">
      <c r="K38611" s="1715"/>
      <c r="L38611" s="1715"/>
    </row>
    <row r="38612" spans="11:12" ht="15" customHeight="1">
      <c r="K38612" s="1715"/>
      <c r="L38612" s="1715"/>
    </row>
    <row r="38613" spans="11:12" ht="15" customHeight="1">
      <c r="K38613" s="1715"/>
      <c r="L38613" s="1715"/>
    </row>
    <row r="38614" spans="11:12" ht="15" customHeight="1">
      <c r="K38614" s="1715"/>
      <c r="L38614" s="1715"/>
    </row>
    <row r="38615" spans="11:12" ht="15" customHeight="1">
      <c r="K38615" s="1715"/>
      <c r="L38615" s="1715"/>
    </row>
    <row r="38616" spans="11:12" ht="15" customHeight="1">
      <c r="K38616" s="1715"/>
      <c r="L38616" s="1715"/>
    </row>
    <row r="38617" spans="11:12" ht="15" customHeight="1">
      <c r="K38617" s="1715"/>
      <c r="L38617" s="1715"/>
    </row>
    <row r="38618" spans="11:12" ht="15" customHeight="1">
      <c r="K38618" s="1715"/>
      <c r="L38618" s="1715"/>
    </row>
    <row r="38619" spans="11:12" ht="15" customHeight="1">
      <c r="K38619" s="1715"/>
      <c r="L38619" s="1715"/>
    </row>
    <row r="38620" spans="11:12" ht="15" customHeight="1">
      <c r="K38620" s="1715"/>
      <c r="L38620" s="1715"/>
    </row>
    <row r="38621" spans="11:12" ht="15" customHeight="1">
      <c r="K38621" s="1715"/>
      <c r="L38621" s="1715"/>
    </row>
    <row r="38622" spans="11:12" ht="15" customHeight="1">
      <c r="K38622" s="1715"/>
      <c r="L38622" s="1715"/>
    </row>
    <row r="38623" spans="11:12" ht="15" customHeight="1">
      <c r="K38623" s="1715"/>
      <c r="L38623" s="1715"/>
    </row>
    <row r="38624" spans="11:12" ht="15" customHeight="1">
      <c r="K38624" s="1715"/>
      <c r="L38624" s="1715"/>
    </row>
    <row r="38625" spans="11:12" ht="15" customHeight="1">
      <c r="K38625" s="1715"/>
      <c r="L38625" s="1715"/>
    </row>
    <row r="38626" spans="11:12" ht="15" customHeight="1">
      <c r="K38626" s="1715"/>
      <c r="L38626" s="1715"/>
    </row>
    <row r="38627" spans="11:12" ht="15" customHeight="1">
      <c r="K38627" s="1715"/>
      <c r="L38627" s="1715"/>
    </row>
    <row r="38628" spans="11:12" ht="15" customHeight="1">
      <c r="K38628" s="1715"/>
      <c r="L38628" s="1715"/>
    </row>
    <row r="38629" spans="11:12" ht="15" customHeight="1">
      <c r="K38629" s="1715"/>
      <c r="L38629" s="1715"/>
    </row>
    <row r="38630" spans="11:12" ht="15" customHeight="1">
      <c r="K38630" s="1715"/>
      <c r="L38630" s="1715"/>
    </row>
    <row r="38631" spans="11:12" ht="15" customHeight="1">
      <c r="K38631" s="1715"/>
      <c r="L38631" s="1715"/>
    </row>
    <row r="38632" spans="11:12" ht="15" customHeight="1">
      <c r="K38632" s="1715"/>
      <c r="L38632" s="1715"/>
    </row>
    <row r="38633" spans="11:12" ht="15" customHeight="1">
      <c r="K38633" s="1715"/>
      <c r="L38633" s="1715"/>
    </row>
    <row r="38634" spans="11:12" ht="15" customHeight="1">
      <c r="K38634" s="1715"/>
      <c r="L38634" s="1715"/>
    </row>
    <row r="38635" spans="11:12" ht="15" customHeight="1">
      <c r="K38635" s="1715"/>
      <c r="L38635" s="1715"/>
    </row>
    <row r="38636" spans="11:12" ht="15" customHeight="1">
      <c r="K38636" s="1715"/>
      <c r="L38636" s="1715"/>
    </row>
    <row r="38637" spans="11:12" ht="15" customHeight="1">
      <c r="K38637" s="1715"/>
      <c r="L38637" s="1715"/>
    </row>
    <row r="38638" spans="11:12" ht="15" customHeight="1">
      <c r="K38638" s="1715"/>
      <c r="L38638" s="1715"/>
    </row>
    <row r="38639" spans="11:12" ht="15" customHeight="1">
      <c r="K38639" s="1715"/>
      <c r="L38639" s="1715"/>
    </row>
    <row r="38640" spans="11:12" ht="15" customHeight="1">
      <c r="K38640" s="1715"/>
      <c r="L38640" s="1715"/>
    </row>
    <row r="38641" spans="11:12" ht="15" customHeight="1">
      <c r="K38641" s="1715"/>
      <c r="L38641" s="1715"/>
    </row>
    <row r="38642" spans="11:12" ht="15" customHeight="1">
      <c r="K38642" s="1715"/>
      <c r="L38642" s="1715"/>
    </row>
    <row r="38643" spans="11:12" ht="15" customHeight="1">
      <c r="K38643" s="1715"/>
      <c r="L38643" s="1715"/>
    </row>
    <row r="38644" spans="11:12" ht="15" customHeight="1">
      <c r="K38644" s="1715"/>
      <c r="L38644" s="1715"/>
    </row>
    <row r="38645" spans="11:12" ht="15" customHeight="1">
      <c r="K38645" s="1715"/>
      <c r="L38645" s="1715"/>
    </row>
    <row r="38646" spans="11:12" ht="15" customHeight="1">
      <c r="K38646" s="1715"/>
      <c r="L38646" s="1715"/>
    </row>
    <row r="38647" spans="11:12" ht="15" customHeight="1">
      <c r="K38647" s="1715"/>
      <c r="L38647" s="1715"/>
    </row>
    <row r="38648" spans="11:12" ht="15" customHeight="1">
      <c r="K38648" s="1715"/>
      <c r="L38648" s="1715"/>
    </row>
    <row r="38649" spans="11:12" ht="15" customHeight="1">
      <c r="K38649" s="1715"/>
      <c r="L38649" s="1715"/>
    </row>
    <row r="38650" spans="11:12" ht="15" customHeight="1">
      <c r="K38650" s="1715"/>
      <c r="L38650" s="1715"/>
    </row>
    <row r="38651" spans="11:12" ht="15" customHeight="1">
      <c r="K38651" s="1715"/>
      <c r="L38651" s="1715"/>
    </row>
    <row r="38652" spans="11:12" ht="15" customHeight="1">
      <c r="K38652" s="1715"/>
      <c r="L38652" s="1715"/>
    </row>
    <row r="38653" spans="11:12" ht="15" customHeight="1">
      <c r="K38653" s="1715"/>
      <c r="L38653" s="1715"/>
    </row>
    <row r="38654" spans="11:12" ht="15" customHeight="1">
      <c r="K38654" s="1715"/>
      <c r="L38654" s="1715"/>
    </row>
    <row r="38655" spans="11:12" ht="15" customHeight="1">
      <c r="K38655" s="1715"/>
      <c r="L38655" s="1715"/>
    </row>
    <row r="38656" spans="11:12" ht="15" customHeight="1">
      <c r="K38656" s="1715"/>
      <c r="L38656" s="1715"/>
    </row>
    <row r="38657" spans="11:12" ht="15" customHeight="1">
      <c r="K38657" s="1715"/>
      <c r="L38657" s="1715"/>
    </row>
    <row r="38658" spans="11:12" ht="15" customHeight="1">
      <c r="K38658" s="1715"/>
      <c r="L38658" s="1715"/>
    </row>
    <row r="38659" spans="11:12" ht="15" customHeight="1">
      <c r="K38659" s="1715"/>
      <c r="L38659" s="1715"/>
    </row>
    <row r="38660" spans="11:12" ht="15" customHeight="1">
      <c r="K38660" s="1715"/>
      <c r="L38660" s="1715"/>
    </row>
    <row r="38661" spans="11:12" ht="15" customHeight="1">
      <c r="K38661" s="1715"/>
      <c r="L38661" s="1715"/>
    </row>
    <row r="38662" spans="11:12" ht="15" customHeight="1">
      <c r="K38662" s="1715"/>
      <c r="L38662" s="1715"/>
    </row>
    <row r="38663" spans="11:12" ht="15" customHeight="1">
      <c r="K38663" s="1715"/>
      <c r="L38663" s="1715"/>
    </row>
    <row r="38664" spans="11:12" ht="15" customHeight="1">
      <c r="K38664" s="1715"/>
      <c r="L38664" s="1715"/>
    </row>
    <row r="38665" spans="11:12" ht="15" customHeight="1">
      <c r="K38665" s="1715"/>
      <c r="L38665" s="1715"/>
    </row>
    <row r="38666" spans="11:12" ht="15" customHeight="1">
      <c r="K38666" s="1715"/>
      <c r="L38666" s="1715"/>
    </row>
    <row r="38667" spans="11:12" ht="15" customHeight="1">
      <c r="K38667" s="1715"/>
      <c r="L38667" s="1715"/>
    </row>
    <row r="38668" spans="11:12" ht="15" customHeight="1">
      <c r="K38668" s="1715"/>
      <c r="L38668" s="1715"/>
    </row>
    <row r="38669" spans="11:12" ht="15" customHeight="1">
      <c r="K38669" s="1715"/>
      <c r="L38669" s="1715"/>
    </row>
    <row r="38670" spans="11:12" ht="15" customHeight="1">
      <c r="K38670" s="1715"/>
      <c r="L38670" s="1715"/>
    </row>
    <row r="38671" spans="11:12" ht="15" customHeight="1">
      <c r="K38671" s="1715"/>
      <c r="L38671" s="1715"/>
    </row>
    <row r="38672" spans="11:12" ht="15" customHeight="1">
      <c r="K38672" s="1715"/>
      <c r="L38672" s="1715"/>
    </row>
    <row r="38673" spans="11:12" ht="15" customHeight="1">
      <c r="K38673" s="1715"/>
      <c r="L38673" s="1715"/>
    </row>
    <row r="38674" spans="11:12" ht="15" customHeight="1">
      <c r="K38674" s="1715"/>
      <c r="L38674" s="1715"/>
    </row>
    <row r="38675" spans="11:12" ht="15" customHeight="1">
      <c r="K38675" s="1715"/>
      <c r="L38675" s="1715"/>
    </row>
    <row r="38676" spans="11:12" ht="15" customHeight="1">
      <c r="K38676" s="1715"/>
      <c r="L38676" s="1715"/>
    </row>
    <row r="38677" spans="11:12" ht="15" customHeight="1">
      <c r="K38677" s="1715"/>
      <c r="L38677" s="1715"/>
    </row>
    <row r="38678" spans="11:12" ht="15" customHeight="1">
      <c r="K38678" s="1715"/>
      <c r="L38678" s="1715"/>
    </row>
    <row r="38679" spans="11:12" ht="15" customHeight="1">
      <c r="K38679" s="1715"/>
      <c r="L38679" s="1715"/>
    </row>
    <row r="38680" spans="11:12" ht="15" customHeight="1">
      <c r="K38680" s="1715"/>
      <c r="L38680" s="1715"/>
    </row>
    <row r="38681" spans="11:12" ht="15" customHeight="1">
      <c r="K38681" s="1715"/>
      <c r="L38681" s="1715"/>
    </row>
    <row r="38682" spans="11:12" ht="15" customHeight="1">
      <c r="K38682" s="1715"/>
      <c r="L38682" s="1715"/>
    </row>
    <row r="38683" spans="11:12" ht="15" customHeight="1">
      <c r="K38683" s="1715"/>
      <c r="L38683" s="1715"/>
    </row>
    <row r="38684" spans="11:12" ht="15" customHeight="1">
      <c r="K38684" s="1715"/>
      <c r="L38684" s="1715"/>
    </row>
    <row r="38685" spans="11:12" ht="15" customHeight="1">
      <c r="K38685" s="1715"/>
      <c r="L38685" s="1715"/>
    </row>
    <row r="38686" spans="11:12" ht="15" customHeight="1">
      <c r="K38686" s="1715"/>
      <c r="L38686" s="1715"/>
    </row>
    <row r="38687" spans="11:12" ht="15" customHeight="1">
      <c r="K38687" s="1715"/>
      <c r="L38687" s="1715"/>
    </row>
    <row r="38688" spans="11:12" ht="15" customHeight="1">
      <c r="K38688" s="1715"/>
      <c r="L38688" s="1715"/>
    </row>
    <row r="38689" spans="11:12" ht="15" customHeight="1">
      <c r="K38689" s="1715"/>
      <c r="L38689" s="1715"/>
    </row>
    <row r="38690" spans="11:12" ht="15" customHeight="1">
      <c r="K38690" s="1715"/>
      <c r="L38690" s="1715"/>
    </row>
    <row r="38691" spans="11:12" ht="15" customHeight="1">
      <c r="K38691" s="1715"/>
      <c r="L38691" s="1715"/>
    </row>
    <row r="38692" spans="11:12" ht="15" customHeight="1">
      <c r="K38692" s="1715"/>
      <c r="L38692" s="1715"/>
    </row>
    <row r="38693" spans="11:12" ht="15" customHeight="1">
      <c r="K38693" s="1715"/>
      <c r="L38693" s="1715"/>
    </row>
    <row r="38694" spans="11:12" ht="15" customHeight="1">
      <c r="K38694" s="1715"/>
      <c r="L38694" s="1715"/>
    </row>
    <row r="38695" spans="11:12" ht="15" customHeight="1">
      <c r="K38695" s="1715"/>
      <c r="L38695" s="1715"/>
    </row>
    <row r="38696" spans="11:12" ht="15" customHeight="1">
      <c r="K38696" s="1715"/>
      <c r="L38696" s="1715"/>
    </row>
    <row r="38697" spans="11:12" ht="15" customHeight="1">
      <c r="K38697" s="1715"/>
      <c r="L38697" s="1715"/>
    </row>
    <row r="38698" spans="11:12" ht="15" customHeight="1">
      <c r="K38698" s="1715"/>
      <c r="L38698" s="1715"/>
    </row>
    <row r="38699" spans="11:12" ht="15" customHeight="1">
      <c r="K38699" s="1715"/>
      <c r="L38699" s="1715"/>
    </row>
    <row r="38700" spans="11:12" ht="15" customHeight="1">
      <c r="K38700" s="1715"/>
      <c r="L38700" s="1715"/>
    </row>
    <row r="38701" spans="11:12" ht="15" customHeight="1">
      <c r="K38701" s="1715"/>
      <c r="L38701" s="1715"/>
    </row>
    <row r="38702" spans="11:12" ht="15" customHeight="1">
      <c r="K38702" s="1715"/>
      <c r="L38702" s="1715"/>
    </row>
    <row r="38703" spans="11:12" ht="15" customHeight="1">
      <c r="K38703" s="1715"/>
      <c r="L38703" s="1715"/>
    </row>
    <row r="38704" spans="11:12" ht="15" customHeight="1">
      <c r="K38704" s="1715"/>
      <c r="L38704" s="1715"/>
    </row>
    <row r="38705" spans="11:12" ht="15" customHeight="1">
      <c r="K38705" s="1715"/>
      <c r="L38705" s="1715"/>
    </row>
    <row r="38706" spans="11:12" ht="15" customHeight="1">
      <c r="K38706" s="1715"/>
      <c r="L38706" s="1715"/>
    </row>
    <row r="38707" spans="11:12" ht="15" customHeight="1">
      <c r="K38707" s="1715"/>
      <c r="L38707" s="1715"/>
    </row>
    <row r="38708" spans="11:12" ht="15" customHeight="1">
      <c r="K38708" s="1715"/>
      <c r="L38708" s="1715"/>
    </row>
    <row r="38709" spans="11:12" ht="15" customHeight="1">
      <c r="K38709" s="1715"/>
      <c r="L38709" s="1715"/>
    </row>
    <row r="38710" spans="11:12" ht="15" customHeight="1">
      <c r="K38710" s="1715"/>
      <c r="L38710" s="1715"/>
    </row>
    <row r="38711" spans="11:12" ht="15" customHeight="1">
      <c r="K38711" s="1715"/>
      <c r="L38711" s="1715"/>
    </row>
    <row r="38712" spans="11:12" ht="15" customHeight="1">
      <c r="K38712" s="1715"/>
      <c r="L38712" s="1715"/>
    </row>
    <row r="38713" spans="11:12" ht="15" customHeight="1">
      <c r="K38713" s="1715"/>
      <c r="L38713" s="1715"/>
    </row>
    <row r="38714" spans="11:12" ht="15" customHeight="1">
      <c r="K38714" s="1715"/>
      <c r="L38714" s="1715"/>
    </row>
    <row r="38715" spans="11:12" ht="15" customHeight="1">
      <c r="K38715" s="1715"/>
      <c r="L38715" s="1715"/>
    </row>
    <row r="38716" spans="11:12" ht="15" customHeight="1">
      <c r="K38716" s="1715"/>
      <c r="L38716" s="1715"/>
    </row>
    <row r="38717" spans="11:12" ht="15" customHeight="1">
      <c r="K38717" s="1715"/>
      <c r="L38717" s="1715"/>
    </row>
    <row r="38718" spans="11:12" ht="15" customHeight="1">
      <c r="K38718" s="1715"/>
      <c r="L38718" s="1715"/>
    </row>
    <row r="38719" spans="11:12" ht="15" customHeight="1">
      <c r="K38719" s="1715"/>
      <c r="L38719" s="1715"/>
    </row>
    <row r="38720" spans="11:12" ht="15" customHeight="1">
      <c r="K38720" s="1715"/>
      <c r="L38720" s="1715"/>
    </row>
    <row r="38721" spans="11:12" ht="15" customHeight="1">
      <c r="K38721" s="1715"/>
      <c r="L38721" s="1715"/>
    </row>
    <row r="38722" spans="11:12" ht="15" customHeight="1">
      <c r="K38722" s="1715"/>
      <c r="L38722" s="1715"/>
    </row>
    <row r="38723" spans="11:12" ht="15" customHeight="1">
      <c r="K38723" s="1715"/>
      <c r="L38723" s="1715"/>
    </row>
    <row r="38724" spans="11:12" ht="15" customHeight="1">
      <c r="K38724" s="1715"/>
      <c r="L38724" s="1715"/>
    </row>
    <row r="38725" spans="11:12" ht="15" customHeight="1">
      <c r="K38725" s="1715"/>
      <c r="L38725" s="1715"/>
    </row>
    <row r="38726" spans="11:12" ht="15" customHeight="1">
      <c r="K38726" s="1715"/>
      <c r="L38726" s="1715"/>
    </row>
    <row r="38727" spans="11:12" ht="15" customHeight="1">
      <c r="K38727" s="1715"/>
      <c r="L38727" s="1715"/>
    </row>
    <row r="38728" spans="11:12" ht="15" customHeight="1">
      <c r="K38728" s="1715"/>
      <c r="L38728" s="1715"/>
    </row>
    <row r="38729" spans="11:12" ht="15" customHeight="1">
      <c r="K38729" s="1715"/>
      <c r="L38729" s="1715"/>
    </row>
    <row r="38730" spans="11:12" ht="15" customHeight="1">
      <c r="K38730" s="1715"/>
      <c r="L38730" s="1715"/>
    </row>
    <row r="38731" spans="11:12" ht="15" customHeight="1">
      <c r="K38731" s="1715"/>
      <c r="L38731" s="1715"/>
    </row>
    <row r="38732" spans="11:12" ht="15" customHeight="1">
      <c r="K38732" s="1715"/>
      <c r="L38732" s="1715"/>
    </row>
    <row r="38733" spans="11:12" ht="15" customHeight="1">
      <c r="K38733" s="1715"/>
      <c r="L38733" s="1715"/>
    </row>
    <row r="38734" spans="11:12" ht="15" customHeight="1">
      <c r="K38734" s="1715"/>
      <c r="L38734" s="1715"/>
    </row>
    <row r="38735" spans="11:12" ht="15" customHeight="1">
      <c r="K38735" s="1715"/>
      <c r="L38735" s="1715"/>
    </row>
    <row r="38736" spans="11:12" ht="15" customHeight="1">
      <c r="K38736" s="1715"/>
      <c r="L38736" s="1715"/>
    </row>
    <row r="38737" spans="11:12" ht="15" customHeight="1">
      <c r="K38737" s="1715"/>
      <c r="L38737" s="1715"/>
    </row>
    <row r="38738" spans="11:12" ht="15" customHeight="1">
      <c r="K38738" s="1715"/>
      <c r="L38738" s="1715"/>
    </row>
    <row r="38739" spans="11:12" ht="15" customHeight="1">
      <c r="K38739" s="1715"/>
      <c r="L38739" s="1715"/>
    </row>
    <row r="38740" spans="11:12" ht="15" customHeight="1">
      <c r="K38740" s="1715"/>
      <c r="L38740" s="1715"/>
    </row>
    <row r="38741" spans="11:12" ht="15" customHeight="1">
      <c r="K38741" s="1715"/>
      <c r="L38741" s="1715"/>
    </row>
    <row r="38742" spans="11:12" ht="15" customHeight="1">
      <c r="K38742" s="1715"/>
      <c r="L38742" s="1715"/>
    </row>
    <row r="38743" spans="11:12" ht="15" customHeight="1">
      <c r="K38743" s="1715"/>
      <c r="L38743" s="1715"/>
    </row>
    <row r="38744" spans="11:12" ht="15" customHeight="1">
      <c r="K38744" s="1715"/>
      <c r="L38744" s="1715"/>
    </row>
    <row r="38745" spans="11:12" ht="15" customHeight="1">
      <c r="K38745" s="1715"/>
      <c r="L38745" s="1715"/>
    </row>
    <row r="38746" spans="11:12" ht="15" customHeight="1">
      <c r="K38746" s="1715"/>
      <c r="L38746" s="1715"/>
    </row>
    <row r="38747" spans="11:12" ht="15" customHeight="1">
      <c r="K38747" s="1715"/>
      <c r="L38747" s="1715"/>
    </row>
    <row r="38748" spans="11:12" ht="15" customHeight="1">
      <c r="K38748" s="1715"/>
      <c r="L38748" s="1715"/>
    </row>
    <row r="38749" spans="11:12" ht="15" customHeight="1">
      <c r="K38749" s="1715"/>
      <c r="L38749" s="1715"/>
    </row>
    <row r="38750" spans="11:12" ht="15" customHeight="1">
      <c r="K38750" s="1715"/>
      <c r="L38750" s="1715"/>
    </row>
    <row r="38751" spans="11:12" ht="15" customHeight="1">
      <c r="K38751" s="1715"/>
      <c r="L38751" s="1715"/>
    </row>
    <row r="38752" spans="11:12" ht="15" customHeight="1">
      <c r="K38752" s="1715"/>
      <c r="L38752" s="1715"/>
    </row>
    <row r="38753" spans="11:12" ht="15" customHeight="1">
      <c r="K38753" s="1715"/>
      <c r="L38753" s="1715"/>
    </row>
    <row r="38754" spans="11:12" ht="15" customHeight="1">
      <c r="K38754" s="1715"/>
      <c r="L38754" s="1715"/>
    </row>
    <row r="38755" spans="11:12" ht="15" customHeight="1">
      <c r="K38755" s="1715"/>
      <c r="L38755" s="1715"/>
    </row>
    <row r="38756" spans="11:12" ht="15" customHeight="1">
      <c r="K38756" s="1715"/>
      <c r="L38756" s="1715"/>
    </row>
    <row r="38757" spans="11:12" ht="15" customHeight="1">
      <c r="K38757" s="1715"/>
      <c r="L38757" s="1715"/>
    </row>
    <row r="38758" spans="11:12" ht="15" customHeight="1">
      <c r="K38758" s="1715"/>
      <c r="L38758" s="1715"/>
    </row>
    <row r="38759" spans="11:12" ht="15" customHeight="1">
      <c r="K38759" s="1715"/>
      <c r="L38759" s="1715"/>
    </row>
    <row r="38760" spans="11:12" ht="15" customHeight="1">
      <c r="K38760" s="1715"/>
      <c r="L38760" s="1715"/>
    </row>
    <row r="38761" spans="11:12" ht="15" customHeight="1">
      <c r="K38761" s="1715"/>
      <c r="L38761" s="1715"/>
    </row>
    <row r="38762" spans="11:12" ht="15" customHeight="1">
      <c r="K38762" s="1715"/>
      <c r="L38762" s="1715"/>
    </row>
    <row r="38763" spans="11:12" ht="15" customHeight="1">
      <c r="K38763" s="1715"/>
      <c r="L38763" s="1715"/>
    </row>
    <row r="38764" spans="11:12" ht="15" customHeight="1">
      <c r="K38764" s="1715"/>
      <c r="L38764" s="1715"/>
    </row>
    <row r="38765" spans="11:12" ht="15" customHeight="1">
      <c r="K38765" s="1715"/>
      <c r="L38765" s="1715"/>
    </row>
    <row r="38766" spans="11:12" ht="15" customHeight="1">
      <c r="K38766" s="1715"/>
      <c r="L38766" s="1715"/>
    </row>
    <row r="38767" spans="11:12" ht="15" customHeight="1">
      <c r="K38767" s="1715"/>
      <c r="L38767" s="1715"/>
    </row>
    <row r="38768" spans="11:12" ht="15" customHeight="1">
      <c r="K38768" s="1715"/>
      <c r="L38768" s="1715"/>
    </row>
    <row r="38769" spans="11:12" ht="15" customHeight="1">
      <c r="K38769" s="1715"/>
      <c r="L38769" s="1715"/>
    </row>
    <row r="38770" spans="11:12" ht="15" customHeight="1">
      <c r="K38770" s="1715"/>
      <c r="L38770" s="1715"/>
    </row>
    <row r="38771" spans="11:12" ht="15" customHeight="1">
      <c r="K38771" s="1715"/>
      <c r="L38771" s="1715"/>
    </row>
    <row r="38772" spans="11:12" ht="15" customHeight="1">
      <c r="K38772" s="1715"/>
      <c r="L38772" s="1715"/>
    </row>
    <row r="38773" spans="11:12" ht="15" customHeight="1">
      <c r="K38773" s="1715"/>
      <c r="L38773" s="1715"/>
    </row>
    <row r="38774" spans="11:12" ht="15" customHeight="1">
      <c r="K38774" s="1715"/>
      <c r="L38774" s="1715"/>
    </row>
    <row r="38775" spans="11:12" ht="15" customHeight="1">
      <c r="K38775" s="1715"/>
      <c r="L38775" s="1715"/>
    </row>
    <row r="38776" spans="11:12" ht="15" customHeight="1">
      <c r="K38776" s="1715"/>
      <c r="L38776" s="1715"/>
    </row>
    <row r="38777" spans="11:12" ht="15" customHeight="1">
      <c r="K38777" s="1715"/>
      <c r="L38777" s="1715"/>
    </row>
    <row r="38778" spans="11:12" ht="15" customHeight="1">
      <c r="K38778" s="1715"/>
      <c r="L38778" s="1715"/>
    </row>
    <row r="38779" spans="11:12" ht="15" customHeight="1">
      <c r="K38779" s="1715"/>
      <c r="L38779" s="1715"/>
    </row>
    <row r="38780" spans="11:12" ht="15" customHeight="1">
      <c r="K38780" s="1715"/>
      <c r="L38780" s="1715"/>
    </row>
    <row r="38781" spans="11:12" ht="15" customHeight="1">
      <c r="K38781" s="1715"/>
      <c r="L38781" s="1715"/>
    </row>
    <row r="38782" spans="11:12" ht="15" customHeight="1">
      <c r="K38782" s="1715"/>
      <c r="L38782" s="1715"/>
    </row>
    <row r="38783" spans="11:12" ht="15" customHeight="1">
      <c r="K38783" s="1715"/>
      <c r="L38783" s="1715"/>
    </row>
    <row r="38784" spans="11:12" ht="15" customHeight="1">
      <c r="K38784" s="1715"/>
      <c r="L38784" s="1715"/>
    </row>
    <row r="38785" spans="11:12" ht="15" customHeight="1">
      <c r="K38785" s="1715"/>
      <c r="L38785" s="1715"/>
    </row>
    <row r="38786" spans="11:12" ht="15" customHeight="1">
      <c r="K38786" s="1715"/>
      <c r="L38786" s="1715"/>
    </row>
    <row r="38787" spans="11:12" ht="15" customHeight="1">
      <c r="K38787" s="1715"/>
      <c r="L38787" s="1715"/>
    </row>
    <row r="38788" spans="11:12" ht="15" customHeight="1">
      <c r="K38788" s="1715"/>
      <c r="L38788" s="1715"/>
    </row>
    <row r="38789" spans="11:12" ht="15" customHeight="1">
      <c r="K38789" s="1715"/>
      <c r="L38789" s="1715"/>
    </row>
    <row r="38790" spans="11:12" ht="15" customHeight="1">
      <c r="K38790" s="1715"/>
      <c r="L38790" s="1715"/>
    </row>
    <row r="38791" spans="11:12" ht="15" customHeight="1">
      <c r="K38791" s="1715"/>
      <c r="L38791" s="1715"/>
    </row>
    <row r="38792" spans="11:12" ht="15" customHeight="1">
      <c r="K38792" s="1715"/>
      <c r="L38792" s="1715"/>
    </row>
    <row r="38793" spans="11:12" ht="15" customHeight="1">
      <c r="K38793" s="1715"/>
      <c r="L38793" s="1715"/>
    </row>
    <row r="38794" spans="11:12" ht="15" customHeight="1">
      <c r="K38794" s="1715"/>
      <c r="L38794" s="1715"/>
    </row>
    <row r="38795" spans="11:12" ht="15" customHeight="1">
      <c r="K38795" s="1715"/>
      <c r="L38795" s="1715"/>
    </row>
    <row r="38796" spans="11:12" ht="15" customHeight="1">
      <c r="K38796" s="1715"/>
      <c r="L38796" s="1715"/>
    </row>
    <row r="38797" spans="11:12" ht="15" customHeight="1">
      <c r="K38797" s="1715"/>
      <c r="L38797" s="1715"/>
    </row>
    <row r="38798" spans="11:12" ht="15" customHeight="1">
      <c r="K38798" s="1715"/>
      <c r="L38798" s="1715"/>
    </row>
    <row r="38799" spans="11:12" ht="15" customHeight="1">
      <c r="K38799" s="1715"/>
      <c r="L38799" s="1715"/>
    </row>
    <row r="38800" spans="11:12" ht="15" customHeight="1">
      <c r="K38800" s="1715"/>
      <c r="L38800" s="1715"/>
    </row>
    <row r="38801" spans="11:12" ht="15" customHeight="1">
      <c r="K38801" s="1715"/>
      <c r="L38801" s="1715"/>
    </row>
    <row r="38802" spans="11:12" ht="15" customHeight="1">
      <c r="K38802" s="1715"/>
      <c r="L38802" s="1715"/>
    </row>
    <row r="38803" spans="11:12" ht="15" customHeight="1">
      <c r="K38803" s="1715"/>
      <c r="L38803" s="1715"/>
    </row>
    <row r="38804" spans="11:12" ht="15" customHeight="1">
      <c r="K38804" s="1715"/>
      <c r="L38804" s="1715"/>
    </row>
    <row r="38805" spans="11:12" ht="15" customHeight="1">
      <c r="K38805" s="1715"/>
      <c r="L38805" s="1715"/>
    </row>
    <row r="38806" spans="11:12" ht="15" customHeight="1">
      <c r="K38806" s="1715"/>
      <c r="L38806" s="1715"/>
    </row>
    <row r="38807" spans="11:12" ht="15" customHeight="1">
      <c r="K38807" s="1715"/>
      <c r="L38807" s="1715"/>
    </row>
    <row r="38808" spans="11:12" ht="15" customHeight="1">
      <c r="K38808" s="1715"/>
      <c r="L38808" s="1715"/>
    </row>
    <row r="38809" spans="11:12" ht="15" customHeight="1">
      <c r="K38809" s="1715"/>
      <c r="L38809" s="1715"/>
    </row>
    <row r="38810" spans="11:12" ht="15" customHeight="1">
      <c r="K38810" s="1715"/>
      <c r="L38810" s="1715"/>
    </row>
    <row r="38811" spans="11:12" ht="15" customHeight="1">
      <c r="K38811" s="1715"/>
      <c r="L38811" s="1715"/>
    </row>
    <row r="38812" spans="11:12" ht="15" customHeight="1">
      <c r="K38812" s="1715"/>
      <c r="L38812" s="1715"/>
    </row>
    <row r="38813" spans="11:12" ht="15" customHeight="1">
      <c r="K38813" s="1715"/>
      <c r="L38813" s="1715"/>
    </row>
    <row r="38814" spans="11:12" ht="15" customHeight="1">
      <c r="K38814" s="1715"/>
      <c r="L38814" s="1715"/>
    </row>
    <row r="38815" spans="11:12" ht="15" customHeight="1">
      <c r="K38815" s="1715"/>
      <c r="L38815" s="1715"/>
    </row>
    <row r="38816" spans="11:12" ht="15" customHeight="1">
      <c r="K38816" s="1715"/>
      <c r="L38816" s="1715"/>
    </row>
    <row r="38817" spans="11:12" ht="15" customHeight="1">
      <c r="K38817" s="1715"/>
      <c r="L38817" s="1715"/>
    </row>
    <row r="38818" spans="11:12" ht="15" customHeight="1">
      <c r="K38818" s="1715"/>
      <c r="L38818" s="1715"/>
    </row>
    <row r="38819" spans="11:12" ht="15" customHeight="1">
      <c r="K38819" s="1715"/>
      <c r="L38819" s="1715"/>
    </row>
    <row r="38820" spans="11:12" ht="15" customHeight="1">
      <c r="K38820" s="1715"/>
      <c r="L38820" s="1715"/>
    </row>
    <row r="38821" spans="11:12" ht="15" customHeight="1">
      <c r="K38821" s="1715"/>
      <c r="L38821" s="1715"/>
    </row>
    <row r="38822" spans="11:12" ht="15" customHeight="1">
      <c r="K38822" s="1715"/>
      <c r="L38822" s="1715"/>
    </row>
    <row r="38823" spans="11:12" ht="15" customHeight="1">
      <c r="K38823" s="1715"/>
      <c r="L38823" s="1715"/>
    </row>
    <row r="38824" spans="11:12" ht="15" customHeight="1">
      <c r="K38824" s="1715"/>
      <c r="L38824" s="1715"/>
    </row>
    <row r="38825" spans="11:12" ht="15" customHeight="1">
      <c r="K38825" s="1715"/>
      <c r="L38825" s="1715"/>
    </row>
    <row r="38826" spans="11:12" ht="15" customHeight="1">
      <c r="K38826" s="1715"/>
      <c r="L38826" s="1715"/>
    </row>
    <row r="38827" spans="11:12" ht="15" customHeight="1">
      <c r="K38827" s="1715"/>
      <c r="L38827" s="1715"/>
    </row>
    <row r="38828" spans="11:12" ht="15" customHeight="1">
      <c r="K38828" s="1715"/>
      <c r="L38828" s="1715"/>
    </row>
    <row r="38829" spans="11:12" ht="15" customHeight="1">
      <c r="K38829" s="1715"/>
      <c r="L38829" s="1715"/>
    </row>
    <row r="38830" spans="11:12" ht="15" customHeight="1">
      <c r="K38830" s="1715"/>
      <c r="L38830" s="1715"/>
    </row>
    <row r="38831" spans="11:12" ht="15" customHeight="1">
      <c r="K38831" s="1715"/>
      <c r="L38831" s="1715"/>
    </row>
    <row r="38832" spans="11:12" ht="15" customHeight="1">
      <c r="K38832" s="1715"/>
      <c r="L38832" s="1715"/>
    </row>
    <row r="38833" spans="11:12" ht="15" customHeight="1">
      <c r="K38833" s="1715"/>
      <c r="L38833" s="1715"/>
    </row>
    <row r="38834" spans="11:12" ht="15" customHeight="1">
      <c r="K38834" s="1715"/>
      <c r="L38834" s="1715"/>
    </row>
    <row r="38835" spans="11:12" ht="15" customHeight="1">
      <c r="K38835" s="1715"/>
      <c r="L38835" s="1715"/>
    </row>
    <row r="38836" spans="11:12" ht="15" customHeight="1">
      <c r="K38836" s="1715"/>
      <c r="L38836" s="1715"/>
    </row>
    <row r="38837" spans="11:12" ht="15" customHeight="1">
      <c r="K38837" s="1715"/>
      <c r="L38837" s="1715"/>
    </row>
    <row r="38838" spans="11:12" ht="15" customHeight="1">
      <c r="K38838" s="1715"/>
      <c r="L38838" s="1715"/>
    </row>
    <row r="38839" spans="11:12" ht="15" customHeight="1">
      <c r="K38839" s="1715"/>
      <c r="L38839" s="1715"/>
    </row>
    <row r="38840" spans="11:12" ht="15" customHeight="1">
      <c r="K38840" s="1715"/>
      <c r="L38840" s="1715"/>
    </row>
    <row r="38841" spans="11:12" ht="15" customHeight="1">
      <c r="K38841" s="1715"/>
      <c r="L38841" s="1715"/>
    </row>
    <row r="38842" spans="11:12" ht="15" customHeight="1">
      <c r="K38842" s="1715"/>
      <c r="L38842" s="1715"/>
    </row>
    <row r="38843" spans="11:12" ht="15" customHeight="1">
      <c r="K38843" s="1715"/>
      <c r="L38843" s="1715"/>
    </row>
    <row r="38844" spans="11:12" ht="15" customHeight="1">
      <c r="K38844" s="1715"/>
      <c r="L38844" s="1715"/>
    </row>
    <row r="38845" spans="11:12" ht="15" customHeight="1">
      <c r="K38845" s="1715"/>
      <c r="L38845" s="1715"/>
    </row>
    <row r="38846" spans="11:12" ht="15" customHeight="1">
      <c r="K38846" s="1715"/>
      <c r="L38846" s="1715"/>
    </row>
    <row r="38847" spans="11:12" ht="15" customHeight="1">
      <c r="K38847" s="1715"/>
      <c r="L38847" s="1715"/>
    </row>
    <row r="38848" spans="11:12" ht="15" customHeight="1">
      <c r="K38848" s="1715"/>
      <c r="L38848" s="1715"/>
    </row>
    <row r="38849" spans="11:12" ht="15" customHeight="1">
      <c r="K38849" s="1715"/>
      <c r="L38849" s="1715"/>
    </row>
    <row r="38850" spans="11:12" ht="15" customHeight="1">
      <c r="K38850" s="1715"/>
      <c r="L38850" s="1715"/>
    </row>
    <row r="38851" spans="11:12" ht="15" customHeight="1">
      <c r="K38851" s="1715"/>
      <c r="L38851" s="1715"/>
    </row>
    <row r="38852" spans="11:12" ht="15" customHeight="1">
      <c r="K38852" s="1715"/>
      <c r="L38852" s="1715"/>
    </row>
    <row r="38853" spans="11:12" ht="15" customHeight="1">
      <c r="K38853" s="1715"/>
      <c r="L38853" s="1715"/>
    </row>
    <row r="38854" spans="11:12" ht="15" customHeight="1">
      <c r="K38854" s="1715"/>
      <c r="L38854" s="1715"/>
    </row>
    <row r="38855" spans="11:12" ht="15" customHeight="1">
      <c r="K38855" s="1715"/>
      <c r="L38855" s="1715"/>
    </row>
    <row r="38856" spans="11:12" ht="15" customHeight="1">
      <c r="K38856" s="1715"/>
      <c r="L38856" s="1715"/>
    </row>
    <row r="38857" spans="11:12" ht="15" customHeight="1">
      <c r="K38857" s="1715"/>
      <c r="L38857" s="1715"/>
    </row>
    <row r="38858" spans="11:12" ht="15" customHeight="1">
      <c r="K38858" s="1715"/>
      <c r="L38858" s="1715"/>
    </row>
    <row r="38859" spans="11:12" ht="15" customHeight="1">
      <c r="K38859" s="1715"/>
      <c r="L38859" s="1715"/>
    </row>
    <row r="38860" spans="11:12" ht="15" customHeight="1">
      <c r="K38860" s="1715"/>
      <c r="L38860" s="1715"/>
    </row>
    <row r="38861" spans="11:12" ht="15" customHeight="1">
      <c r="K38861" s="1715"/>
      <c r="L38861" s="1715"/>
    </row>
    <row r="38862" spans="11:12" ht="15" customHeight="1">
      <c r="K38862" s="1715"/>
      <c r="L38862" s="1715"/>
    </row>
    <row r="38863" spans="11:12" ht="15" customHeight="1">
      <c r="K38863" s="1715"/>
      <c r="L38863" s="1715"/>
    </row>
    <row r="38864" spans="11:12" ht="15" customHeight="1">
      <c r="K38864" s="1715"/>
      <c r="L38864" s="1715"/>
    </row>
    <row r="38865" spans="11:12" ht="15" customHeight="1">
      <c r="K38865" s="1715"/>
      <c r="L38865" s="1715"/>
    </row>
    <row r="38866" spans="11:12" ht="15" customHeight="1">
      <c r="K38866" s="1715"/>
      <c r="L38866" s="1715"/>
    </row>
    <row r="38867" spans="11:12" ht="15" customHeight="1">
      <c r="K38867" s="1715"/>
      <c r="L38867" s="1715"/>
    </row>
    <row r="38868" spans="11:12" ht="15" customHeight="1">
      <c r="K38868" s="1715"/>
      <c r="L38868" s="1715"/>
    </row>
    <row r="38869" spans="11:12" ht="15" customHeight="1">
      <c r="K38869" s="1715"/>
      <c r="L38869" s="1715"/>
    </row>
    <row r="38870" spans="11:12" ht="15" customHeight="1">
      <c r="K38870" s="1715"/>
      <c r="L38870" s="1715"/>
    </row>
    <row r="38871" spans="11:12" ht="15" customHeight="1">
      <c r="K38871" s="1715"/>
      <c r="L38871" s="1715"/>
    </row>
    <row r="38872" spans="11:12" ht="15" customHeight="1">
      <c r="K38872" s="1715"/>
      <c r="L38872" s="1715"/>
    </row>
    <row r="38873" spans="11:12" ht="15" customHeight="1">
      <c r="K38873" s="1715"/>
      <c r="L38873" s="1715"/>
    </row>
    <row r="38874" spans="11:12" ht="15" customHeight="1">
      <c r="K38874" s="1715"/>
      <c r="L38874" s="1715"/>
    </row>
    <row r="38875" spans="11:12" ht="15" customHeight="1">
      <c r="K38875" s="1715"/>
      <c r="L38875" s="1715"/>
    </row>
    <row r="38876" spans="11:12" ht="15" customHeight="1">
      <c r="K38876" s="1715"/>
      <c r="L38876" s="1715"/>
    </row>
    <row r="38877" spans="11:12" ht="15" customHeight="1">
      <c r="K38877" s="1715"/>
      <c r="L38877" s="1715"/>
    </row>
    <row r="38878" spans="11:12" ht="15" customHeight="1">
      <c r="K38878" s="1715"/>
      <c r="L38878" s="1715"/>
    </row>
    <row r="38879" spans="11:12" ht="15" customHeight="1">
      <c r="K38879" s="1715"/>
      <c r="L38879" s="1715"/>
    </row>
    <row r="38880" spans="11:12" ht="15" customHeight="1">
      <c r="K38880" s="1715"/>
      <c r="L38880" s="1715"/>
    </row>
    <row r="38881" spans="11:12" ht="15" customHeight="1">
      <c r="K38881" s="1715"/>
      <c r="L38881" s="1715"/>
    </row>
    <row r="38882" spans="11:12" ht="15" customHeight="1">
      <c r="K38882" s="1715"/>
      <c r="L38882" s="1715"/>
    </row>
    <row r="38883" spans="11:12" ht="15" customHeight="1">
      <c r="K38883" s="1715"/>
      <c r="L38883" s="1715"/>
    </row>
    <row r="38884" spans="11:12" ht="15" customHeight="1">
      <c r="K38884" s="1715"/>
      <c r="L38884" s="1715"/>
    </row>
    <row r="38885" spans="11:12" ht="15" customHeight="1">
      <c r="K38885" s="1715"/>
      <c r="L38885" s="1715"/>
    </row>
    <row r="38886" spans="11:12" ht="15" customHeight="1">
      <c r="K38886" s="1715"/>
      <c r="L38886" s="1715"/>
    </row>
    <row r="38887" spans="11:12" ht="15" customHeight="1">
      <c r="K38887" s="1715"/>
      <c r="L38887" s="1715"/>
    </row>
    <row r="38888" spans="11:12" ht="15" customHeight="1">
      <c r="K38888" s="1715"/>
      <c r="L38888" s="1715"/>
    </row>
    <row r="38889" spans="11:12" ht="15" customHeight="1">
      <c r="K38889" s="1715"/>
      <c r="L38889" s="1715"/>
    </row>
    <row r="38890" spans="11:12" ht="15" customHeight="1">
      <c r="K38890" s="1715"/>
      <c r="L38890" s="1715"/>
    </row>
    <row r="38891" spans="11:12" ht="15" customHeight="1">
      <c r="K38891" s="1715"/>
      <c r="L38891" s="1715"/>
    </row>
    <row r="38892" spans="11:12" ht="15" customHeight="1">
      <c r="K38892" s="1715"/>
      <c r="L38892" s="1715"/>
    </row>
    <row r="38893" spans="11:12" ht="15" customHeight="1">
      <c r="K38893" s="1715"/>
      <c r="L38893" s="1715"/>
    </row>
    <row r="38894" spans="11:12" ht="15" customHeight="1">
      <c r="K38894" s="1715"/>
      <c r="L38894" s="1715"/>
    </row>
    <row r="38895" spans="11:12" ht="15" customHeight="1">
      <c r="K38895" s="1715"/>
      <c r="L38895" s="1715"/>
    </row>
    <row r="38896" spans="11:12" ht="15" customHeight="1">
      <c r="K38896" s="1715"/>
      <c r="L38896" s="1715"/>
    </row>
    <row r="38897" spans="11:12" ht="15" customHeight="1">
      <c r="K38897" s="1715"/>
      <c r="L38897" s="1715"/>
    </row>
    <row r="38898" spans="11:12" ht="15" customHeight="1">
      <c r="K38898" s="1715"/>
      <c r="L38898" s="1715"/>
    </row>
    <row r="38899" spans="11:12" ht="15" customHeight="1">
      <c r="K38899" s="1715"/>
      <c r="L38899" s="1715"/>
    </row>
    <row r="38900" spans="11:12" ht="15" customHeight="1">
      <c r="K38900" s="1715"/>
      <c r="L38900" s="1715"/>
    </row>
    <row r="38901" spans="11:12" ht="15" customHeight="1">
      <c r="K38901" s="1715"/>
      <c r="L38901" s="1715"/>
    </row>
    <row r="38902" spans="11:12" ht="15" customHeight="1">
      <c r="K38902" s="1715"/>
      <c r="L38902" s="1715"/>
    </row>
    <row r="38903" spans="11:12" ht="15" customHeight="1">
      <c r="K38903" s="1715"/>
      <c r="L38903" s="1715"/>
    </row>
    <row r="38904" spans="11:12" ht="15" customHeight="1">
      <c r="K38904" s="1715"/>
      <c r="L38904" s="1715"/>
    </row>
    <row r="38905" spans="11:12" ht="15" customHeight="1">
      <c r="K38905" s="1715"/>
      <c r="L38905" s="1715"/>
    </row>
    <row r="38906" spans="11:12" ht="15" customHeight="1">
      <c r="K38906" s="1715"/>
      <c r="L38906" s="1715"/>
    </row>
    <row r="38907" spans="11:12" ht="15" customHeight="1">
      <c r="K38907" s="1715"/>
      <c r="L38907" s="1715"/>
    </row>
    <row r="38908" spans="11:12" ht="15" customHeight="1">
      <c r="K38908" s="1715"/>
      <c r="L38908" s="1715"/>
    </row>
    <row r="38909" spans="11:12" ht="15" customHeight="1">
      <c r="K38909" s="1715"/>
      <c r="L38909" s="1715"/>
    </row>
    <row r="38910" spans="11:12" ht="15" customHeight="1">
      <c r="K38910" s="1715"/>
      <c r="L38910" s="1715"/>
    </row>
    <row r="38911" spans="11:12" ht="15" customHeight="1">
      <c r="K38911" s="1715"/>
      <c r="L38911" s="1715"/>
    </row>
    <row r="38912" spans="11:12" ht="15" customHeight="1">
      <c r="K38912" s="1715"/>
      <c r="L38912" s="1715"/>
    </row>
    <row r="38913" spans="11:12" ht="15" customHeight="1">
      <c r="K38913" s="1715"/>
      <c r="L38913" s="1715"/>
    </row>
    <row r="38914" spans="11:12" ht="15" customHeight="1">
      <c r="K38914" s="1715"/>
      <c r="L38914" s="1715"/>
    </row>
    <row r="38915" spans="11:12" ht="15" customHeight="1">
      <c r="K38915" s="1715"/>
      <c r="L38915" s="1715"/>
    </row>
    <row r="38916" spans="11:12" ht="15" customHeight="1">
      <c r="K38916" s="1715"/>
      <c r="L38916" s="1715"/>
    </row>
    <row r="38917" spans="11:12" ht="15" customHeight="1">
      <c r="K38917" s="1715"/>
      <c r="L38917" s="1715"/>
    </row>
    <row r="38918" spans="11:12" ht="15" customHeight="1">
      <c r="K38918" s="1715"/>
      <c r="L38918" s="1715"/>
    </row>
    <row r="38919" spans="11:12" ht="15" customHeight="1">
      <c r="K38919" s="1715"/>
      <c r="L38919" s="1715"/>
    </row>
    <row r="38920" spans="11:12" ht="15" customHeight="1">
      <c r="K38920" s="1715"/>
      <c r="L38920" s="1715"/>
    </row>
    <row r="38921" spans="11:12" ht="15" customHeight="1">
      <c r="K38921" s="1715"/>
      <c r="L38921" s="1715"/>
    </row>
    <row r="38922" spans="11:12" ht="15" customHeight="1">
      <c r="K38922" s="1715"/>
      <c r="L38922" s="1715"/>
    </row>
    <row r="38923" spans="11:12" ht="15" customHeight="1">
      <c r="K38923" s="1715"/>
      <c r="L38923" s="1715"/>
    </row>
    <row r="38924" spans="11:12" ht="15" customHeight="1">
      <c r="K38924" s="1715"/>
      <c r="L38924" s="1715"/>
    </row>
    <row r="38925" spans="11:12" ht="15" customHeight="1">
      <c r="K38925" s="1715"/>
      <c r="L38925" s="1715"/>
    </row>
    <row r="38926" spans="11:12" ht="15" customHeight="1">
      <c r="K38926" s="1715"/>
      <c r="L38926" s="1715"/>
    </row>
    <row r="38927" spans="11:12" ht="15" customHeight="1">
      <c r="K38927" s="1715"/>
      <c r="L38927" s="1715"/>
    </row>
    <row r="38928" spans="11:12" ht="15" customHeight="1">
      <c r="K38928" s="1715"/>
      <c r="L38928" s="1715"/>
    </row>
    <row r="38929" spans="11:12" ht="15" customHeight="1">
      <c r="K38929" s="1715"/>
      <c r="L38929" s="1715"/>
    </row>
    <row r="38930" spans="11:12" ht="15" customHeight="1">
      <c r="K38930" s="1715"/>
      <c r="L38930" s="1715"/>
    </row>
    <row r="38931" spans="11:12" ht="15" customHeight="1">
      <c r="K38931" s="1715"/>
      <c r="L38931" s="1715"/>
    </row>
    <row r="38932" spans="11:12" ht="15" customHeight="1">
      <c r="K38932" s="1715"/>
      <c r="L38932" s="1715"/>
    </row>
    <row r="38933" spans="11:12" ht="15" customHeight="1">
      <c r="K38933" s="1715"/>
      <c r="L38933" s="1715"/>
    </row>
    <row r="38934" spans="11:12" ht="15" customHeight="1">
      <c r="K38934" s="1715"/>
      <c r="L38934" s="1715"/>
    </row>
    <row r="38935" spans="11:12" ht="15" customHeight="1">
      <c r="K38935" s="1715"/>
      <c r="L38935" s="1715"/>
    </row>
    <row r="38936" spans="11:12" ht="15" customHeight="1">
      <c r="K38936" s="1715"/>
      <c r="L38936" s="1715"/>
    </row>
    <row r="38937" spans="11:12" ht="15" customHeight="1">
      <c r="K38937" s="1715"/>
      <c r="L38937" s="1715"/>
    </row>
    <row r="38938" spans="11:12" ht="15" customHeight="1">
      <c r="K38938" s="1715"/>
      <c r="L38938" s="1715"/>
    </row>
    <row r="38939" spans="11:12" ht="15" customHeight="1">
      <c r="K38939" s="1715"/>
      <c r="L38939" s="1715"/>
    </row>
    <row r="38940" spans="11:12" ht="15" customHeight="1">
      <c r="K38940" s="1715"/>
      <c r="L38940" s="1715"/>
    </row>
    <row r="38941" spans="11:12" ht="15" customHeight="1">
      <c r="K38941" s="1715"/>
      <c r="L38941" s="1715"/>
    </row>
    <row r="38942" spans="11:12" ht="15" customHeight="1">
      <c r="K38942" s="1715"/>
      <c r="L38942" s="1715"/>
    </row>
    <row r="38943" spans="11:12" ht="15" customHeight="1">
      <c r="K38943" s="1715"/>
      <c r="L38943" s="1715"/>
    </row>
    <row r="38944" spans="11:12" ht="15" customHeight="1">
      <c r="K38944" s="1715"/>
      <c r="L38944" s="1715"/>
    </row>
    <row r="38945" spans="11:12" ht="15" customHeight="1">
      <c r="K38945" s="1715"/>
      <c r="L38945" s="1715"/>
    </row>
    <row r="38946" spans="11:12" ht="15" customHeight="1">
      <c r="K38946" s="1715"/>
      <c r="L38946" s="1715"/>
    </row>
    <row r="38947" spans="11:12" ht="15" customHeight="1">
      <c r="K38947" s="1715"/>
      <c r="L38947" s="1715"/>
    </row>
    <row r="38948" spans="11:12" ht="15" customHeight="1">
      <c r="K38948" s="1715"/>
      <c r="L38948" s="1715"/>
    </row>
    <row r="38949" spans="11:12" ht="15" customHeight="1">
      <c r="K38949" s="1715"/>
      <c r="L38949" s="1715"/>
    </row>
    <row r="38950" spans="11:12" ht="15" customHeight="1">
      <c r="K38950" s="1715"/>
      <c r="L38950" s="1715"/>
    </row>
    <row r="38951" spans="11:12" ht="15" customHeight="1">
      <c r="K38951" s="1715"/>
      <c r="L38951" s="1715"/>
    </row>
    <row r="38952" spans="11:12" ht="15" customHeight="1">
      <c r="K38952" s="1715"/>
      <c r="L38952" s="1715"/>
    </row>
    <row r="38953" spans="11:12" ht="15" customHeight="1">
      <c r="K38953" s="1715"/>
      <c r="L38953" s="1715"/>
    </row>
    <row r="38954" spans="11:12" ht="15" customHeight="1">
      <c r="K38954" s="1715"/>
      <c r="L38954" s="1715"/>
    </row>
    <row r="38955" spans="11:12" ht="15" customHeight="1">
      <c r="K38955" s="1715"/>
      <c r="L38955" s="1715"/>
    </row>
    <row r="38956" spans="11:12" ht="15" customHeight="1">
      <c r="K38956" s="1715"/>
      <c r="L38956" s="1715"/>
    </row>
    <row r="38957" spans="11:12" ht="15" customHeight="1">
      <c r="K38957" s="1715"/>
      <c r="L38957" s="1715"/>
    </row>
    <row r="38958" spans="11:12" ht="15" customHeight="1">
      <c r="K38958" s="1715"/>
      <c r="L38958" s="1715"/>
    </row>
    <row r="38959" spans="11:12" ht="15" customHeight="1">
      <c r="K38959" s="1715"/>
      <c r="L38959" s="1715"/>
    </row>
    <row r="38960" spans="11:12" ht="15" customHeight="1">
      <c r="K38960" s="1715"/>
      <c r="L38960" s="1715"/>
    </row>
    <row r="38961" spans="11:12" ht="15" customHeight="1">
      <c r="K38961" s="1715"/>
      <c r="L38961" s="1715"/>
    </row>
    <row r="38962" spans="11:12" ht="15" customHeight="1">
      <c r="K38962" s="1715"/>
      <c r="L38962" s="1715"/>
    </row>
    <row r="38963" spans="11:12" ht="15" customHeight="1">
      <c r="K38963" s="1715"/>
      <c r="L38963" s="1715"/>
    </row>
    <row r="38964" spans="11:12" ht="15" customHeight="1">
      <c r="K38964" s="1715"/>
      <c r="L38964" s="1715"/>
    </row>
    <row r="38965" spans="11:12" ht="15" customHeight="1">
      <c r="K38965" s="1715"/>
      <c r="L38965" s="1715"/>
    </row>
    <row r="38966" spans="11:12" ht="15" customHeight="1">
      <c r="K38966" s="1715"/>
      <c r="L38966" s="1715"/>
    </row>
    <row r="38967" spans="11:12" ht="15" customHeight="1">
      <c r="K38967" s="1715"/>
      <c r="L38967" s="1715"/>
    </row>
    <row r="38968" spans="11:12" ht="15" customHeight="1">
      <c r="K38968" s="1715"/>
      <c r="L38968" s="1715"/>
    </row>
    <row r="38969" spans="11:12" ht="15" customHeight="1">
      <c r="K38969" s="1715"/>
      <c r="L38969" s="1715"/>
    </row>
    <row r="38970" spans="11:12" ht="15" customHeight="1">
      <c r="K38970" s="1715"/>
      <c r="L38970" s="1715"/>
    </row>
    <row r="38971" spans="11:12" ht="15" customHeight="1">
      <c r="K38971" s="1715"/>
      <c r="L38971" s="1715"/>
    </row>
    <row r="38972" spans="11:12" ht="15" customHeight="1">
      <c r="K38972" s="1715"/>
      <c r="L38972" s="1715"/>
    </row>
    <row r="38973" spans="11:12" ht="15" customHeight="1">
      <c r="K38973" s="1715"/>
      <c r="L38973" s="1715"/>
    </row>
    <row r="38974" spans="11:12" ht="15" customHeight="1">
      <c r="K38974" s="1715"/>
      <c r="L38974" s="1715"/>
    </row>
    <row r="38975" spans="11:12" ht="15" customHeight="1">
      <c r="K38975" s="1715"/>
      <c r="L38975" s="1715"/>
    </row>
    <row r="38976" spans="11:12" ht="15" customHeight="1">
      <c r="K38976" s="1715"/>
      <c r="L38976" s="1715"/>
    </row>
    <row r="38977" spans="11:12" ht="15" customHeight="1">
      <c r="K38977" s="1715"/>
      <c r="L38977" s="1715"/>
    </row>
    <row r="38978" spans="11:12" ht="15" customHeight="1">
      <c r="K38978" s="1715"/>
      <c r="L38978" s="1715"/>
    </row>
    <row r="38979" spans="11:12" ht="15" customHeight="1">
      <c r="K38979" s="1715"/>
      <c r="L38979" s="1715"/>
    </row>
    <row r="38980" spans="11:12" ht="15" customHeight="1">
      <c r="K38980" s="1715"/>
      <c r="L38980" s="1715"/>
    </row>
    <row r="38981" spans="11:12" ht="15" customHeight="1">
      <c r="K38981" s="1715"/>
      <c r="L38981" s="1715"/>
    </row>
    <row r="38982" spans="11:12" ht="15" customHeight="1">
      <c r="K38982" s="1715"/>
      <c r="L38982" s="1715"/>
    </row>
    <row r="38983" spans="11:12" ht="15" customHeight="1">
      <c r="K38983" s="1715"/>
      <c r="L38983" s="1715"/>
    </row>
    <row r="38984" spans="11:12" ht="15" customHeight="1">
      <c r="K38984" s="1715"/>
      <c r="L38984" s="1715"/>
    </row>
    <row r="38985" spans="11:12" ht="15" customHeight="1">
      <c r="K38985" s="1715"/>
      <c r="L38985" s="1715"/>
    </row>
    <row r="38986" spans="11:12" ht="15" customHeight="1">
      <c r="K38986" s="1715"/>
      <c r="L38986" s="1715"/>
    </row>
    <row r="38987" spans="11:12" ht="15" customHeight="1">
      <c r="K38987" s="1715"/>
      <c r="L38987" s="1715"/>
    </row>
    <row r="38988" spans="11:12" ht="15" customHeight="1">
      <c r="K38988" s="1715"/>
      <c r="L38988" s="1715"/>
    </row>
    <row r="38989" spans="11:12" ht="15" customHeight="1">
      <c r="K38989" s="1715"/>
      <c r="L38989" s="1715"/>
    </row>
    <row r="38990" spans="11:12" ht="15" customHeight="1">
      <c r="K38990" s="1715"/>
      <c r="L38990" s="1715"/>
    </row>
    <row r="38991" spans="11:12" ht="15" customHeight="1">
      <c r="K38991" s="1715"/>
      <c r="L38991" s="1715"/>
    </row>
    <row r="38992" spans="11:12" ht="15" customHeight="1">
      <c r="K38992" s="1715"/>
      <c r="L38992" s="1715"/>
    </row>
    <row r="38993" spans="11:12" ht="15" customHeight="1">
      <c r="K38993" s="1715"/>
      <c r="L38993" s="1715"/>
    </row>
    <row r="38994" spans="11:12" ht="15" customHeight="1">
      <c r="K38994" s="1715"/>
      <c r="L38994" s="1715"/>
    </row>
    <row r="38995" spans="11:12" ht="15" customHeight="1">
      <c r="K38995" s="1715"/>
      <c r="L38995" s="1715"/>
    </row>
    <row r="38996" spans="11:12" ht="15" customHeight="1">
      <c r="K38996" s="1715"/>
      <c r="L38996" s="1715"/>
    </row>
    <row r="38997" spans="11:12" ht="15" customHeight="1">
      <c r="K38997" s="1715"/>
      <c r="L38997" s="1715"/>
    </row>
    <row r="38998" spans="11:12" ht="15" customHeight="1">
      <c r="K38998" s="1715"/>
      <c r="L38998" s="1715"/>
    </row>
    <row r="38999" spans="11:12" ht="15" customHeight="1">
      <c r="K38999" s="1715"/>
      <c r="L38999" s="1715"/>
    </row>
    <row r="39000" spans="11:12" ht="15" customHeight="1">
      <c r="K39000" s="1715"/>
      <c r="L39000" s="1715"/>
    </row>
    <row r="39001" spans="11:12" ht="15" customHeight="1">
      <c r="K39001" s="1715"/>
      <c r="L39001" s="1715"/>
    </row>
    <row r="39002" spans="11:12" ht="15" customHeight="1">
      <c r="K39002" s="1715"/>
      <c r="L39002" s="1715"/>
    </row>
    <row r="39003" spans="11:12" ht="15" customHeight="1">
      <c r="K39003" s="1715"/>
      <c r="L39003" s="1715"/>
    </row>
    <row r="39004" spans="11:12" ht="15" customHeight="1">
      <c r="K39004" s="1715"/>
      <c r="L39004" s="1715"/>
    </row>
    <row r="39005" spans="11:12" ht="15" customHeight="1">
      <c r="K39005" s="1715"/>
      <c r="L39005" s="1715"/>
    </row>
    <row r="39006" spans="11:12" ht="15" customHeight="1">
      <c r="K39006" s="1715"/>
      <c r="L39006" s="1715"/>
    </row>
    <row r="39007" spans="11:12" ht="15" customHeight="1">
      <c r="K39007" s="1715"/>
      <c r="L39007" s="1715"/>
    </row>
    <row r="39008" spans="11:12" ht="15" customHeight="1">
      <c r="K39008" s="1715"/>
      <c r="L39008" s="1715"/>
    </row>
    <row r="39009" spans="11:12" ht="15" customHeight="1">
      <c r="K39009" s="1715"/>
      <c r="L39009" s="1715"/>
    </row>
    <row r="39010" spans="11:12" ht="15" customHeight="1">
      <c r="K39010" s="1715"/>
      <c r="L39010" s="1715"/>
    </row>
    <row r="39011" spans="11:12" ht="15" customHeight="1">
      <c r="K39011" s="1715"/>
      <c r="L39011" s="1715"/>
    </row>
    <row r="39012" spans="11:12" ht="15" customHeight="1">
      <c r="K39012" s="1715"/>
      <c r="L39012" s="1715"/>
    </row>
    <row r="39013" spans="11:12" ht="15" customHeight="1">
      <c r="K39013" s="1715"/>
      <c r="L39013" s="1715"/>
    </row>
    <row r="39014" spans="11:12" ht="15" customHeight="1">
      <c r="K39014" s="1715"/>
      <c r="L39014" s="1715"/>
    </row>
    <row r="39015" spans="11:12" ht="15" customHeight="1">
      <c r="K39015" s="1715"/>
      <c r="L39015" s="1715"/>
    </row>
    <row r="39016" spans="11:12" ht="15" customHeight="1">
      <c r="K39016" s="1715"/>
      <c r="L39016" s="1715"/>
    </row>
    <row r="39017" spans="11:12" ht="15" customHeight="1">
      <c r="K39017" s="1715"/>
      <c r="L39017" s="1715"/>
    </row>
    <row r="39018" spans="11:12" ht="15" customHeight="1">
      <c r="K39018" s="1715"/>
      <c r="L39018" s="1715"/>
    </row>
    <row r="39019" spans="11:12" ht="15" customHeight="1">
      <c r="K39019" s="1715"/>
      <c r="L39019" s="1715"/>
    </row>
    <row r="39020" spans="11:12" ht="15" customHeight="1">
      <c r="K39020" s="1715"/>
      <c r="L39020" s="1715"/>
    </row>
    <row r="39021" spans="11:12" ht="15" customHeight="1">
      <c r="K39021" s="1715"/>
      <c r="L39021" s="1715"/>
    </row>
    <row r="39022" spans="11:12" ht="15" customHeight="1">
      <c r="K39022" s="1715"/>
      <c r="L39022" s="1715"/>
    </row>
    <row r="39023" spans="11:12" ht="15" customHeight="1">
      <c r="K39023" s="1715"/>
      <c r="L39023" s="1715"/>
    </row>
    <row r="39024" spans="11:12" ht="15" customHeight="1">
      <c r="K39024" s="1715"/>
      <c r="L39024" s="1715"/>
    </row>
    <row r="39025" spans="11:12" ht="15" customHeight="1">
      <c r="K39025" s="1715"/>
      <c r="L39025" s="1715"/>
    </row>
    <row r="39026" spans="11:12" ht="15" customHeight="1">
      <c r="K39026" s="1715"/>
      <c r="L39026" s="1715"/>
    </row>
    <row r="39027" spans="11:12" ht="15" customHeight="1">
      <c r="K39027" s="1715"/>
      <c r="L39027" s="1715"/>
    </row>
    <row r="39028" spans="11:12" ht="15" customHeight="1">
      <c r="K39028" s="1715"/>
      <c r="L39028" s="1715"/>
    </row>
    <row r="39029" spans="11:12" ht="15" customHeight="1">
      <c r="K39029" s="1715"/>
      <c r="L39029" s="1715"/>
    </row>
    <row r="39030" spans="11:12" ht="15" customHeight="1">
      <c r="K39030" s="1715"/>
      <c r="L39030" s="1715"/>
    </row>
    <row r="39031" spans="11:12" ht="15" customHeight="1">
      <c r="K39031" s="1715"/>
      <c r="L39031" s="1715"/>
    </row>
    <row r="39032" spans="11:12" ht="15" customHeight="1">
      <c r="K39032" s="1715"/>
      <c r="L39032" s="1715"/>
    </row>
    <row r="39033" spans="11:12" ht="15" customHeight="1">
      <c r="K39033" s="1715"/>
      <c r="L39033" s="1715"/>
    </row>
    <row r="39034" spans="11:12" ht="15" customHeight="1">
      <c r="K39034" s="1715"/>
      <c r="L39034" s="1715"/>
    </row>
    <row r="39035" spans="11:12" ht="15" customHeight="1">
      <c r="K39035" s="1715"/>
      <c r="L39035" s="1715"/>
    </row>
    <row r="39036" spans="11:12" ht="15" customHeight="1">
      <c r="K39036" s="1715"/>
      <c r="L39036" s="1715"/>
    </row>
    <row r="39037" spans="11:12" ht="15" customHeight="1">
      <c r="K39037" s="1715"/>
      <c r="L39037" s="1715"/>
    </row>
    <row r="39038" spans="11:12" ht="15" customHeight="1">
      <c r="K39038" s="1715"/>
      <c r="L39038" s="1715"/>
    </row>
    <row r="39039" spans="11:12" ht="15" customHeight="1">
      <c r="K39039" s="1715"/>
      <c r="L39039" s="1715"/>
    </row>
    <row r="39040" spans="11:12" ht="15" customHeight="1">
      <c r="K39040" s="1715"/>
      <c r="L39040" s="1715"/>
    </row>
    <row r="39041" spans="11:12" ht="15" customHeight="1">
      <c r="K39041" s="1715"/>
      <c r="L39041" s="1715"/>
    </row>
    <row r="39042" spans="11:12" ht="15" customHeight="1">
      <c r="K39042" s="1715"/>
      <c r="L39042" s="1715"/>
    </row>
    <row r="39043" spans="11:12" ht="15" customHeight="1">
      <c r="K39043" s="1715"/>
      <c r="L39043" s="1715"/>
    </row>
    <row r="39044" spans="11:12" ht="15" customHeight="1">
      <c r="K39044" s="1715"/>
      <c r="L39044" s="1715"/>
    </row>
    <row r="39045" spans="11:12" ht="15" customHeight="1">
      <c r="K39045" s="1715"/>
      <c r="L39045" s="1715"/>
    </row>
    <row r="39046" spans="11:12" ht="15" customHeight="1">
      <c r="K39046" s="1715"/>
      <c r="L39046" s="1715"/>
    </row>
    <row r="39047" spans="11:12" ht="15" customHeight="1">
      <c r="K39047" s="1715"/>
      <c r="L39047" s="1715"/>
    </row>
    <row r="39048" spans="11:12" ht="15" customHeight="1">
      <c r="K39048" s="1715"/>
      <c r="L39048" s="1715"/>
    </row>
    <row r="39049" spans="11:12" ht="15" customHeight="1">
      <c r="K39049" s="1715"/>
      <c r="L39049" s="1715"/>
    </row>
    <row r="39050" spans="11:12" ht="15" customHeight="1">
      <c r="K39050" s="1715"/>
      <c r="L39050" s="1715"/>
    </row>
    <row r="39051" spans="11:12" ht="15" customHeight="1">
      <c r="K39051" s="1715"/>
      <c r="L39051" s="1715"/>
    </row>
    <row r="39052" spans="11:12" ht="15" customHeight="1">
      <c r="K39052" s="1715"/>
      <c r="L39052" s="1715"/>
    </row>
    <row r="39053" spans="11:12" ht="15" customHeight="1">
      <c r="K39053" s="1715"/>
      <c r="L39053" s="1715"/>
    </row>
    <row r="39054" spans="11:12" ht="15" customHeight="1">
      <c r="K39054" s="1715"/>
      <c r="L39054" s="1715"/>
    </row>
    <row r="39055" spans="11:12" ht="15" customHeight="1">
      <c r="K39055" s="1715"/>
      <c r="L39055" s="1715"/>
    </row>
    <row r="39056" spans="11:12" ht="15" customHeight="1">
      <c r="K39056" s="1715"/>
      <c r="L39056" s="1715"/>
    </row>
    <row r="39057" spans="11:12" ht="15" customHeight="1">
      <c r="K39057" s="1715"/>
      <c r="L39057" s="1715"/>
    </row>
    <row r="39058" spans="11:12" ht="15" customHeight="1">
      <c r="K39058" s="1715"/>
      <c r="L39058" s="1715"/>
    </row>
    <row r="39059" spans="11:12" ht="15" customHeight="1">
      <c r="K39059" s="1715"/>
      <c r="L39059" s="1715"/>
    </row>
    <row r="39060" spans="11:12" ht="15" customHeight="1">
      <c r="K39060" s="1715"/>
      <c r="L39060" s="1715"/>
    </row>
    <row r="39061" spans="11:12" ht="15" customHeight="1">
      <c r="K39061" s="1715"/>
      <c r="L39061" s="1715"/>
    </row>
    <row r="39062" spans="11:12" ht="15" customHeight="1">
      <c r="K39062" s="1715"/>
      <c r="L39062" s="1715"/>
    </row>
    <row r="39063" spans="11:12" ht="15" customHeight="1">
      <c r="K39063" s="1715"/>
      <c r="L39063" s="1715"/>
    </row>
    <row r="39064" spans="11:12" ht="15" customHeight="1">
      <c r="K39064" s="1715"/>
      <c r="L39064" s="1715"/>
    </row>
    <row r="39065" spans="11:12" ht="15" customHeight="1">
      <c r="K39065" s="1715"/>
      <c r="L39065" s="1715"/>
    </row>
    <row r="39066" spans="11:12" ht="15" customHeight="1">
      <c r="K39066" s="1715"/>
      <c r="L39066" s="1715"/>
    </row>
    <row r="39067" spans="11:12" ht="15" customHeight="1">
      <c r="K39067" s="1715"/>
      <c r="L39067" s="1715"/>
    </row>
    <row r="39068" spans="11:12" ht="15" customHeight="1">
      <c r="K39068" s="1715"/>
      <c r="L39068" s="1715"/>
    </row>
    <row r="39069" spans="11:12" ht="15" customHeight="1">
      <c r="K39069" s="1715"/>
      <c r="L39069" s="1715"/>
    </row>
    <row r="39070" spans="11:12" ht="15" customHeight="1">
      <c r="K39070" s="1715"/>
      <c r="L39070" s="1715"/>
    </row>
    <row r="39071" spans="11:12" ht="15" customHeight="1">
      <c r="K39071" s="1715"/>
      <c r="L39071" s="1715"/>
    </row>
    <row r="39072" spans="11:12" ht="15" customHeight="1">
      <c r="K39072" s="1715"/>
      <c r="L39072" s="1715"/>
    </row>
    <row r="39073" spans="11:12" ht="15" customHeight="1">
      <c r="K39073" s="1715"/>
      <c r="L39073" s="1715"/>
    </row>
    <row r="39074" spans="11:12" ht="15" customHeight="1">
      <c r="K39074" s="1715"/>
      <c r="L39074" s="1715"/>
    </row>
    <row r="39075" spans="11:12" ht="15" customHeight="1">
      <c r="K39075" s="1715"/>
      <c r="L39075" s="1715"/>
    </row>
    <row r="39076" spans="11:12" ht="15" customHeight="1">
      <c r="K39076" s="1715"/>
      <c r="L39076" s="1715"/>
    </row>
    <row r="39077" spans="11:12" ht="15" customHeight="1">
      <c r="K39077" s="1715"/>
      <c r="L39077" s="1715"/>
    </row>
    <row r="39078" spans="11:12" ht="15" customHeight="1">
      <c r="K39078" s="1715"/>
      <c r="L39078" s="1715"/>
    </row>
    <row r="39079" spans="11:12" ht="15" customHeight="1">
      <c r="K39079" s="1715"/>
      <c r="L39079" s="1715"/>
    </row>
    <row r="39080" spans="11:12" ht="15" customHeight="1">
      <c r="K39080" s="1715"/>
      <c r="L39080" s="1715"/>
    </row>
    <row r="39081" spans="11:12" ht="15" customHeight="1">
      <c r="K39081" s="1715"/>
      <c r="L39081" s="1715"/>
    </row>
    <row r="39082" spans="11:12" ht="15" customHeight="1">
      <c r="K39082" s="1715"/>
      <c r="L39082" s="1715"/>
    </row>
    <row r="39083" spans="11:12" ht="15" customHeight="1">
      <c r="K39083" s="1715"/>
      <c r="L39083" s="1715"/>
    </row>
    <row r="39084" spans="11:12" ht="15" customHeight="1">
      <c r="K39084" s="1715"/>
      <c r="L39084" s="1715"/>
    </row>
    <row r="39085" spans="11:12" ht="15" customHeight="1">
      <c r="K39085" s="1715"/>
      <c r="L39085" s="1715"/>
    </row>
    <row r="39086" spans="11:12" ht="15" customHeight="1">
      <c r="K39086" s="1715"/>
      <c r="L39086" s="1715"/>
    </row>
    <row r="39087" spans="11:12" ht="15" customHeight="1">
      <c r="K39087" s="1715"/>
      <c r="L39087" s="1715"/>
    </row>
    <row r="39088" spans="11:12" ht="15" customHeight="1">
      <c r="K39088" s="1715"/>
      <c r="L39088" s="1715"/>
    </row>
    <row r="39089" spans="11:12" ht="15" customHeight="1">
      <c r="K39089" s="1715"/>
      <c r="L39089" s="1715"/>
    </row>
    <row r="39090" spans="11:12" ht="15" customHeight="1">
      <c r="K39090" s="1715"/>
      <c r="L39090" s="1715"/>
    </row>
    <row r="39091" spans="11:12" ht="15" customHeight="1">
      <c r="K39091" s="1715"/>
      <c r="L39091" s="1715"/>
    </row>
    <row r="39092" spans="11:12" ht="15" customHeight="1">
      <c r="K39092" s="1715"/>
      <c r="L39092" s="1715"/>
    </row>
    <row r="39093" spans="11:12" ht="15" customHeight="1">
      <c r="K39093" s="1715"/>
      <c r="L39093" s="1715"/>
    </row>
    <row r="39094" spans="11:12" ht="15" customHeight="1">
      <c r="K39094" s="1715"/>
      <c r="L39094" s="1715"/>
    </row>
    <row r="39095" spans="11:12" ht="15" customHeight="1">
      <c r="K39095" s="1715"/>
      <c r="L39095" s="1715"/>
    </row>
    <row r="39096" spans="11:12" ht="15" customHeight="1">
      <c r="K39096" s="1715"/>
      <c r="L39096" s="1715"/>
    </row>
    <row r="39097" spans="11:12" ht="15" customHeight="1">
      <c r="K39097" s="1715"/>
      <c r="L39097" s="1715"/>
    </row>
    <row r="39098" spans="11:12" ht="15" customHeight="1">
      <c r="K39098" s="1715"/>
      <c r="L39098" s="1715"/>
    </row>
    <row r="39099" spans="11:12" ht="15" customHeight="1">
      <c r="K39099" s="1715"/>
      <c r="L39099" s="1715"/>
    </row>
    <row r="39100" spans="11:12" ht="15" customHeight="1">
      <c r="K39100" s="1715"/>
      <c r="L39100" s="1715"/>
    </row>
    <row r="39101" spans="11:12" ht="15" customHeight="1">
      <c r="K39101" s="1715"/>
      <c r="L39101" s="1715"/>
    </row>
    <row r="39102" spans="11:12" ht="15" customHeight="1">
      <c r="K39102" s="1715"/>
      <c r="L39102" s="1715"/>
    </row>
    <row r="39103" spans="11:12" ht="15" customHeight="1">
      <c r="K39103" s="1715"/>
      <c r="L39103" s="1715"/>
    </row>
    <row r="39104" spans="11:12" ht="15" customHeight="1">
      <c r="K39104" s="1715"/>
      <c r="L39104" s="1715"/>
    </row>
    <row r="39105" spans="11:12" ht="15" customHeight="1">
      <c r="K39105" s="1715"/>
      <c r="L39105" s="1715"/>
    </row>
    <row r="39106" spans="11:12" ht="15" customHeight="1">
      <c r="K39106" s="1715"/>
      <c r="L39106" s="1715"/>
    </row>
    <row r="39107" spans="11:12" ht="15" customHeight="1">
      <c r="K39107" s="1715"/>
      <c r="L39107" s="1715"/>
    </row>
    <row r="39108" spans="11:12" ht="15" customHeight="1">
      <c r="K39108" s="1715"/>
      <c r="L39108" s="1715"/>
    </row>
    <row r="39109" spans="11:12" ht="15" customHeight="1">
      <c r="K39109" s="1715"/>
      <c r="L39109" s="1715"/>
    </row>
    <row r="39110" spans="11:12" ht="15" customHeight="1">
      <c r="K39110" s="1715"/>
      <c r="L39110" s="1715"/>
    </row>
    <row r="39111" spans="11:12" ht="15" customHeight="1">
      <c r="K39111" s="1715"/>
      <c r="L39111" s="1715"/>
    </row>
    <row r="39112" spans="11:12" ht="15" customHeight="1">
      <c r="K39112" s="1715"/>
      <c r="L39112" s="1715"/>
    </row>
    <row r="39113" spans="11:12" ht="15" customHeight="1">
      <c r="K39113" s="1715"/>
      <c r="L39113" s="1715"/>
    </row>
    <row r="39114" spans="11:12" ht="15" customHeight="1">
      <c r="K39114" s="1715"/>
      <c r="L39114" s="1715"/>
    </row>
    <row r="39115" spans="11:12" ht="15" customHeight="1">
      <c r="K39115" s="1715"/>
      <c r="L39115" s="1715"/>
    </row>
    <row r="39116" spans="11:12" ht="15" customHeight="1">
      <c r="K39116" s="1715"/>
      <c r="L39116" s="1715"/>
    </row>
    <row r="39117" spans="11:12" ht="15" customHeight="1">
      <c r="K39117" s="1715"/>
      <c r="L39117" s="1715"/>
    </row>
    <row r="39118" spans="11:12" ht="15" customHeight="1">
      <c r="K39118" s="1715"/>
      <c r="L39118" s="1715"/>
    </row>
    <row r="39119" spans="11:12" ht="15" customHeight="1">
      <c r="K39119" s="1715"/>
      <c r="L39119" s="1715"/>
    </row>
    <row r="39120" spans="11:12" ht="15" customHeight="1">
      <c r="K39120" s="1715"/>
      <c r="L39120" s="1715"/>
    </row>
    <row r="39121" spans="11:12" ht="15" customHeight="1">
      <c r="K39121" s="1715"/>
      <c r="L39121" s="1715"/>
    </row>
    <row r="39122" spans="11:12" ht="15" customHeight="1">
      <c r="K39122" s="1715"/>
      <c r="L39122" s="1715"/>
    </row>
    <row r="39123" spans="11:12" ht="15" customHeight="1">
      <c r="K39123" s="1715"/>
      <c r="L39123" s="1715"/>
    </row>
    <row r="39124" spans="11:12" ht="15" customHeight="1">
      <c r="K39124" s="1715"/>
      <c r="L39124" s="1715"/>
    </row>
    <row r="39125" spans="11:12" ht="15" customHeight="1">
      <c r="K39125" s="1715"/>
      <c r="L39125" s="1715"/>
    </row>
    <row r="39126" spans="11:12" ht="15" customHeight="1">
      <c r="K39126" s="1715"/>
      <c r="L39126" s="1715"/>
    </row>
    <row r="39127" spans="11:12" ht="15" customHeight="1">
      <c r="K39127" s="1715"/>
      <c r="L39127" s="1715"/>
    </row>
    <row r="39128" spans="11:12" ht="15" customHeight="1">
      <c r="K39128" s="1715"/>
      <c r="L39128" s="1715"/>
    </row>
    <row r="39129" spans="11:12" ht="15" customHeight="1">
      <c r="K39129" s="1715"/>
      <c r="L39129" s="1715"/>
    </row>
    <row r="39130" spans="11:12" ht="15" customHeight="1">
      <c r="K39130" s="1715"/>
      <c r="L39130" s="1715"/>
    </row>
    <row r="39131" spans="11:12" ht="15" customHeight="1">
      <c r="K39131" s="1715"/>
      <c r="L39131" s="1715"/>
    </row>
    <row r="39132" spans="11:12" ht="15" customHeight="1">
      <c r="K39132" s="1715"/>
      <c r="L39132" s="1715"/>
    </row>
    <row r="39133" spans="11:12" ht="15" customHeight="1">
      <c r="K39133" s="1715"/>
      <c r="L39133" s="1715"/>
    </row>
    <row r="39134" spans="11:12" ht="15" customHeight="1">
      <c r="K39134" s="1715"/>
      <c r="L39134" s="1715"/>
    </row>
    <row r="39135" spans="11:12" ht="15" customHeight="1">
      <c r="K39135" s="1715"/>
      <c r="L39135" s="1715"/>
    </row>
    <row r="39136" spans="11:12" ht="15" customHeight="1">
      <c r="K39136" s="1715"/>
      <c r="L39136" s="1715"/>
    </row>
    <row r="39137" spans="11:12" ht="15" customHeight="1">
      <c r="K39137" s="1715"/>
      <c r="L39137" s="1715"/>
    </row>
    <row r="39138" spans="11:12" ht="15" customHeight="1">
      <c r="K39138" s="1715"/>
      <c r="L39138" s="1715"/>
    </row>
    <row r="39139" spans="11:12" ht="15" customHeight="1">
      <c r="K39139" s="1715"/>
      <c r="L39139" s="1715"/>
    </row>
    <row r="39140" spans="11:12" ht="15" customHeight="1">
      <c r="K39140" s="1715"/>
      <c r="L39140" s="1715"/>
    </row>
    <row r="39141" spans="11:12" ht="15" customHeight="1">
      <c r="K39141" s="1715"/>
      <c r="L39141" s="1715"/>
    </row>
    <row r="39142" spans="11:12" ht="15" customHeight="1">
      <c r="K39142" s="1715"/>
      <c r="L39142" s="1715"/>
    </row>
    <row r="39143" spans="11:12" ht="15" customHeight="1">
      <c r="K39143" s="1715"/>
      <c r="L39143" s="1715"/>
    </row>
    <row r="39144" spans="11:12" ht="15" customHeight="1">
      <c r="K39144" s="1715"/>
      <c r="L39144" s="1715"/>
    </row>
    <row r="39145" spans="11:12" ht="15" customHeight="1">
      <c r="K39145" s="1715"/>
      <c r="L39145" s="1715"/>
    </row>
    <row r="39146" spans="11:12" ht="15" customHeight="1">
      <c r="K39146" s="1715"/>
      <c r="L39146" s="1715"/>
    </row>
    <row r="39147" spans="11:12" ht="15" customHeight="1">
      <c r="K39147" s="1715"/>
      <c r="L39147" s="1715"/>
    </row>
    <row r="39148" spans="11:12" ht="15" customHeight="1">
      <c r="K39148" s="1715"/>
      <c r="L39148" s="1715"/>
    </row>
    <row r="39149" spans="11:12" ht="15" customHeight="1">
      <c r="K39149" s="1715"/>
      <c r="L39149" s="1715"/>
    </row>
    <row r="39150" spans="11:12" ht="15" customHeight="1">
      <c r="K39150" s="1715"/>
      <c r="L39150" s="1715"/>
    </row>
    <row r="39151" spans="11:12" ht="15" customHeight="1">
      <c r="K39151" s="1715"/>
      <c r="L39151" s="1715"/>
    </row>
    <row r="39152" spans="11:12" ht="15" customHeight="1">
      <c r="K39152" s="1715"/>
      <c r="L39152" s="1715"/>
    </row>
    <row r="39153" spans="11:12" ht="15" customHeight="1">
      <c r="K39153" s="1715"/>
      <c r="L39153" s="1715"/>
    </row>
    <row r="39154" spans="11:12" ht="15" customHeight="1">
      <c r="K39154" s="1715"/>
      <c r="L39154" s="1715"/>
    </row>
    <row r="39155" spans="11:12" ht="15" customHeight="1">
      <c r="K39155" s="1715"/>
      <c r="L39155" s="1715"/>
    </row>
    <row r="39156" spans="11:12" ht="15" customHeight="1">
      <c r="K39156" s="1715"/>
      <c r="L39156" s="1715"/>
    </row>
    <row r="39157" spans="11:12" ht="15" customHeight="1">
      <c r="K39157" s="1715"/>
      <c r="L39157" s="1715"/>
    </row>
    <row r="39158" spans="11:12" ht="15" customHeight="1">
      <c r="K39158" s="1715"/>
      <c r="L39158" s="1715"/>
    </row>
    <row r="39159" spans="11:12" ht="15" customHeight="1">
      <c r="K39159" s="1715"/>
      <c r="L39159" s="1715"/>
    </row>
    <row r="39160" spans="11:12" ht="15" customHeight="1">
      <c r="K39160" s="1715"/>
      <c r="L39160" s="1715"/>
    </row>
    <row r="39161" spans="11:12" ht="15" customHeight="1">
      <c r="K39161" s="1715"/>
      <c r="L39161" s="1715"/>
    </row>
    <row r="39162" spans="11:12" ht="15" customHeight="1">
      <c r="K39162" s="1715"/>
      <c r="L39162" s="1715"/>
    </row>
    <row r="39163" spans="11:12" ht="15" customHeight="1">
      <c r="K39163" s="1715"/>
      <c r="L39163" s="1715"/>
    </row>
    <row r="39164" spans="11:12" ht="15" customHeight="1">
      <c r="K39164" s="1715"/>
      <c r="L39164" s="1715"/>
    </row>
    <row r="39165" spans="11:12" ht="15" customHeight="1">
      <c r="K39165" s="1715"/>
      <c r="L39165" s="1715"/>
    </row>
    <row r="39166" spans="11:12" ht="15" customHeight="1">
      <c r="K39166" s="1715"/>
      <c r="L39166" s="1715"/>
    </row>
    <row r="39167" spans="11:12" ht="15" customHeight="1">
      <c r="K39167" s="1715"/>
      <c r="L39167" s="1715"/>
    </row>
    <row r="39168" spans="11:12" ht="15" customHeight="1">
      <c r="K39168" s="1715"/>
      <c r="L39168" s="1715"/>
    </row>
    <row r="39169" spans="11:12" ht="15" customHeight="1">
      <c r="K39169" s="1715"/>
      <c r="L39169" s="1715"/>
    </row>
    <row r="39170" spans="11:12" ht="15" customHeight="1">
      <c r="K39170" s="1715"/>
      <c r="L39170" s="1715"/>
    </row>
    <row r="39171" spans="11:12" ht="15" customHeight="1">
      <c r="K39171" s="1715"/>
      <c r="L39171" s="1715"/>
    </row>
    <row r="39172" spans="11:12" ht="15" customHeight="1">
      <c r="K39172" s="1715"/>
      <c r="L39172" s="1715"/>
    </row>
    <row r="39173" spans="11:12" ht="15" customHeight="1">
      <c r="K39173" s="1715"/>
      <c r="L39173" s="1715"/>
    </row>
    <row r="39174" spans="11:12" ht="15" customHeight="1">
      <c r="K39174" s="1715"/>
      <c r="L39174" s="1715"/>
    </row>
    <row r="39175" spans="11:12" ht="15" customHeight="1">
      <c r="K39175" s="1715"/>
      <c r="L39175" s="1715"/>
    </row>
    <row r="39176" spans="11:12" ht="15" customHeight="1">
      <c r="K39176" s="1715"/>
      <c r="L39176" s="1715"/>
    </row>
    <row r="39177" spans="11:12" ht="15" customHeight="1">
      <c r="K39177" s="1715"/>
      <c r="L39177" s="1715"/>
    </row>
    <row r="39178" spans="11:12" ht="15" customHeight="1">
      <c r="K39178" s="1715"/>
      <c r="L39178" s="1715"/>
    </row>
    <row r="39179" spans="11:12" ht="15" customHeight="1">
      <c r="K39179" s="1715"/>
      <c r="L39179" s="1715"/>
    </row>
    <row r="39180" spans="11:12" ht="15" customHeight="1">
      <c r="K39180" s="1715"/>
      <c r="L39180" s="1715"/>
    </row>
    <row r="39181" spans="11:12" ht="15" customHeight="1">
      <c r="K39181" s="1715"/>
      <c r="L39181" s="1715"/>
    </row>
    <row r="39182" spans="11:12" ht="15" customHeight="1">
      <c r="K39182" s="1715"/>
      <c r="L39182" s="1715"/>
    </row>
    <row r="39183" spans="11:12" ht="15" customHeight="1">
      <c r="K39183" s="1715"/>
      <c r="L39183" s="1715"/>
    </row>
    <row r="39184" spans="11:12" ht="15" customHeight="1">
      <c r="K39184" s="1715"/>
      <c r="L39184" s="1715"/>
    </row>
    <row r="39185" spans="11:12" ht="15" customHeight="1">
      <c r="K39185" s="1715"/>
      <c r="L39185" s="1715"/>
    </row>
    <row r="39186" spans="11:12" ht="15" customHeight="1">
      <c r="K39186" s="1715"/>
      <c r="L39186" s="1715"/>
    </row>
    <row r="39187" spans="11:12" ht="15" customHeight="1">
      <c r="K39187" s="1715"/>
      <c r="L39187" s="1715"/>
    </row>
    <row r="39188" spans="11:12" ht="15" customHeight="1">
      <c r="K39188" s="1715"/>
      <c r="L39188" s="1715"/>
    </row>
    <row r="39189" spans="11:12" ht="15" customHeight="1">
      <c r="K39189" s="1715"/>
      <c r="L39189" s="1715"/>
    </row>
    <row r="39190" spans="11:12" ht="15" customHeight="1">
      <c r="K39190" s="1715"/>
      <c r="L39190" s="1715"/>
    </row>
    <row r="39191" spans="11:12" ht="15" customHeight="1">
      <c r="K39191" s="1715"/>
      <c r="L39191" s="1715"/>
    </row>
    <row r="39192" spans="11:12" ht="15" customHeight="1">
      <c r="K39192" s="1715"/>
      <c r="L39192" s="1715"/>
    </row>
    <row r="39193" spans="11:12" ht="15" customHeight="1">
      <c r="K39193" s="1715"/>
      <c r="L39193" s="1715"/>
    </row>
    <row r="39194" spans="11:12" ht="15" customHeight="1">
      <c r="K39194" s="1715"/>
      <c r="L39194" s="1715"/>
    </row>
    <row r="39195" spans="11:12" ht="15" customHeight="1">
      <c r="K39195" s="1715"/>
      <c r="L39195" s="1715"/>
    </row>
    <row r="39196" spans="11:12" ht="15" customHeight="1">
      <c r="K39196" s="1715"/>
      <c r="L39196" s="1715"/>
    </row>
    <row r="39197" spans="11:12" ht="15" customHeight="1">
      <c r="K39197" s="1715"/>
      <c r="L39197" s="1715"/>
    </row>
    <row r="39198" spans="11:12" ht="15" customHeight="1">
      <c r="K39198" s="1715"/>
      <c r="L39198" s="1715"/>
    </row>
    <row r="39199" spans="11:12" ht="15" customHeight="1">
      <c r="K39199" s="1715"/>
      <c r="L39199" s="1715"/>
    </row>
    <row r="39200" spans="11:12" ht="15" customHeight="1">
      <c r="K39200" s="1715"/>
      <c r="L39200" s="1715"/>
    </row>
    <row r="39201" spans="11:12" ht="15" customHeight="1">
      <c r="K39201" s="1715"/>
      <c r="L39201" s="1715"/>
    </row>
    <row r="39202" spans="11:12" ht="15" customHeight="1">
      <c r="K39202" s="1715"/>
      <c r="L39202" s="1715"/>
    </row>
    <row r="39203" spans="11:12" ht="15" customHeight="1">
      <c r="K39203" s="1715"/>
      <c r="L39203" s="1715"/>
    </row>
    <row r="39204" spans="11:12" ht="15" customHeight="1">
      <c r="K39204" s="1715"/>
      <c r="L39204" s="1715"/>
    </row>
    <row r="39205" spans="11:12" ht="15" customHeight="1">
      <c r="K39205" s="1715"/>
      <c r="L39205" s="1715"/>
    </row>
    <row r="39206" spans="11:12" ht="15" customHeight="1">
      <c r="K39206" s="1715"/>
      <c r="L39206" s="1715"/>
    </row>
    <row r="39207" spans="11:12" ht="15" customHeight="1">
      <c r="K39207" s="1715"/>
      <c r="L39207" s="1715"/>
    </row>
    <row r="39208" spans="11:12" ht="15" customHeight="1">
      <c r="K39208" s="1715"/>
      <c r="L39208" s="1715"/>
    </row>
    <row r="39209" spans="11:12" ht="15" customHeight="1">
      <c r="K39209" s="1715"/>
      <c r="L39209" s="1715"/>
    </row>
    <row r="39210" spans="11:12" ht="15" customHeight="1">
      <c r="K39210" s="1715"/>
      <c r="L39210" s="1715"/>
    </row>
    <row r="39211" spans="11:12" ht="15" customHeight="1">
      <c r="K39211" s="1715"/>
      <c r="L39211" s="1715"/>
    </row>
    <row r="39212" spans="11:12" ht="15" customHeight="1">
      <c r="K39212" s="1715"/>
      <c r="L39212" s="1715"/>
    </row>
    <row r="39213" spans="11:12" ht="15" customHeight="1">
      <c r="K39213" s="1715"/>
      <c r="L39213" s="1715"/>
    </row>
    <row r="39214" spans="11:12" ht="15" customHeight="1">
      <c r="K39214" s="1715"/>
      <c r="L39214" s="1715"/>
    </row>
    <row r="39215" spans="11:12" ht="15" customHeight="1">
      <c r="K39215" s="1715"/>
      <c r="L39215" s="1715"/>
    </row>
    <row r="39216" spans="11:12" ht="15" customHeight="1">
      <c r="K39216" s="1715"/>
      <c r="L39216" s="1715"/>
    </row>
    <row r="39217" spans="11:12" ht="15" customHeight="1">
      <c r="K39217" s="1715"/>
      <c r="L39217" s="1715"/>
    </row>
    <row r="39218" spans="11:12" ht="15" customHeight="1">
      <c r="K39218" s="1715"/>
      <c r="L39218" s="1715"/>
    </row>
    <row r="39219" spans="11:12" ht="15" customHeight="1">
      <c r="K39219" s="1715"/>
      <c r="L39219" s="1715"/>
    </row>
    <row r="39220" spans="11:12" ht="15" customHeight="1">
      <c r="K39220" s="1715"/>
      <c r="L39220" s="1715"/>
    </row>
    <row r="39221" spans="11:12" ht="15" customHeight="1">
      <c r="K39221" s="1715"/>
      <c r="L39221" s="1715"/>
    </row>
    <row r="39222" spans="11:12" ht="15" customHeight="1">
      <c r="K39222" s="1715"/>
      <c r="L39222" s="1715"/>
    </row>
    <row r="39223" spans="11:12" ht="15" customHeight="1">
      <c r="K39223" s="1715"/>
      <c r="L39223" s="1715"/>
    </row>
    <row r="39224" spans="11:12" ht="15" customHeight="1">
      <c r="K39224" s="1715"/>
      <c r="L39224" s="1715"/>
    </row>
    <row r="39225" spans="11:12" ht="15" customHeight="1">
      <c r="K39225" s="1715"/>
      <c r="L39225" s="1715"/>
    </row>
    <row r="39226" spans="11:12" ht="15" customHeight="1">
      <c r="K39226" s="1715"/>
      <c r="L39226" s="1715"/>
    </row>
    <row r="39227" spans="11:12" ht="15" customHeight="1">
      <c r="K39227" s="1715"/>
      <c r="L39227" s="1715"/>
    </row>
    <row r="39228" spans="11:12" ht="15" customHeight="1">
      <c r="K39228" s="1715"/>
      <c r="L39228" s="1715"/>
    </row>
    <row r="39229" spans="11:12" ht="15" customHeight="1">
      <c r="K39229" s="1715"/>
      <c r="L39229" s="1715"/>
    </row>
    <row r="39230" spans="11:12" ht="15" customHeight="1">
      <c r="K39230" s="1715"/>
      <c r="L39230" s="1715"/>
    </row>
    <row r="39231" spans="11:12" ht="15" customHeight="1">
      <c r="K39231" s="1715"/>
      <c r="L39231" s="1715"/>
    </row>
    <row r="39232" spans="11:12" ht="15" customHeight="1">
      <c r="K39232" s="1715"/>
      <c r="L39232" s="1715"/>
    </row>
    <row r="39233" spans="11:12" ht="15" customHeight="1">
      <c r="K39233" s="1715"/>
      <c r="L39233" s="1715"/>
    </row>
    <row r="39234" spans="11:12" ht="15" customHeight="1">
      <c r="K39234" s="1715"/>
      <c r="L39234" s="1715"/>
    </row>
    <row r="39235" spans="11:12" ht="15" customHeight="1">
      <c r="K39235" s="1715"/>
      <c r="L39235" s="1715"/>
    </row>
    <row r="39236" spans="11:12" ht="15" customHeight="1">
      <c r="K39236" s="1715"/>
      <c r="L39236" s="1715"/>
    </row>
    <row r="39237" spans="11:12" ht="15" customHeight="1">
      <c r="K39237" s="1715"/>
      <c r="L39237" s="1715"/>
    </row>
    <row r="39238" spans="11:12" ht="15" customHeight="1">
      <c r="K39238" s="1715"/>
      <c r="L39238" s="1715"/>
    </row>
    <row r="39239" spans="11:12" ht="15" customHeight="1">
      <c r="K39239" s="1715"/>
      <c r="L39239" s="1715"/>
    </row>
    <row r="39240" spans="11:12" ht="15" customHeight="1">
      <c r="K39240" s="1715"/>
      <c r="L39240" s="1715"/>
    </row>
    <row r="39241" spans="11:12" ht="15" customHeight="1">
      <c r="K39241" s="1715"/>
      <c r="L39241" s="1715"/>
    </row>
    <row r="39242" spans="11:12" ht="15" customHeight="1">
      <c r="K39242" s="1715"/>
      <c r="L39242" s="1715"/>
    </row>
    <row r="39243" spans="11:12" ht="15" customHeight="1">
      <c r="K39243" s="1715"/>
      <c r="L39243" s="1715"/>
    </row>
    <row r="39244" spans="11:12" ht="15" customHeight="1">
      <c r="K39244" s="1715"/>
      <c r="L39244" s="1715"/>
    </row>
    <row r="39245" spans="11:12" ht="15" customHeight="1">
      <c r="K39245" s="1715"/>
      <c r="L39245" s="1715"/>
    </row>
    <row r="39246" spans="11:12" ht="15" customHeight="1">
      <c r="K39246" s="1715"/>
      <c r="L39246" s="1715"/>
    </row>
    <row r="39247" spans="11:12" ht="15" customHeight="1">
      <c r="K39247" s="1715"/>
      <c r="L39247" s="1715"/>
    </row>
    <row r="39248" spans="11:12" ht="15" customHeight="1">
      <c r="K39248" s="1715"/>
      <c r="L39248" s="1715"/>
    </row>
    <row r="39249" spans="11:12" ht="15" customHeight="1">
      <c r="K39249" s="1715"/>
      <c r="L39249" s="1715"/>
    </row>
    <row r="39250" spans="11:12" ht="15" customHeight="1">
      <c r="K39250" s="1715"/>
      <c r="L39250" s="1715"/>
    </row>
    <row r="39251" spans="11:12" ht="15" customHeight="1">
      <c r="K39251" s="1715"/>
      <c r="L39251" s="1715"/>
    </row>
    <row r="39252" spans="11:12" ht="15" customHeight="1">
      <c r="K39252" s="1715"/>
      <c r="L39252" s="1715"/>
    </row>
    <row r="39253" spans="11:12" ht="15" customHeight="1">
      <c r="K39253" s="1715"/>
      <c r="L39253" s="1715"/>
    </row>
    <row r="39254" spans="11:12" ht="15" customHeight="1">
      <c r="K39254" s="1715"/>
      <c r="L39254" s="1715"/>
    </row>
    <row r="39255" spans="11:12" ht="15" customHeight="1">
      <c r="K39255" s="1715"/>
      <c r="L39255" s="1715"/>
    </row>
    <row r="39256" spans="11:12" ht="15" customHeight="1">
      <c r="K39256" s="1715"/>
      <c r="L39256" s="1715"/>
    </row>
    <row r="39257" spans="11:12" ht="15" customHeight="1">
      <c r="K39257" s="1715"/>
      <c r="L39257" s="1715"/>
    </row>
    <row r="39258" spans="11:12" ht="15" customHeight="1">
      <c r="K39258" s="1715"/>
      <c r="L39258" s="1715"/>
    </row>
    <row r="39259" spans="11:12" ht="15" customHeight="1">
      <c r="K39259" s="1715"/>
      <c r="L39259" s="1715"/>
    </row>
    <row r="39260" spans="11:12" ht="15" customHeight="1">
      <c r="K39260" s="1715"/>
      <c r="L39260" s="1715"/>
    </row>
    <row r="39261" spans="11:12" ht="15" customHeight="1">
      <c r="K39261" s="1715"/>
      <c r="L39261" s="1715"/>
    </row>
    <row r="39262" spans="11:12" ht="15" customHeight="1">
      <c r="K39262" s="1715"/>
      <c r="L39262" s="1715"/>
    </row>
    <row r="39263" spans="11:12" ht="15" customHeight="1">
      <c r="K39263" s="1715"/>
      <c r="L39263" s="1715"/>
    </row>
    <row r="39264" spans="11:12" ht="15" customHeight="1">
      <c r="K39264" s="1715"/>
      <c r="L39264" s="1715"/>
    </row>
    <row r="39265" spans="11:12" ht="15" customHeight="1">
      <c r="K39265" s="1715"/>
      <c r="L39265" s="1715"/>
    </row>
    <row r="39266" spans="11:12" ht="15" customHeight="1">
      <c r="K39266" s="1715"/>
      <c r="L39266" s="1715"/>
    </row>
    <row r="39267" spans="11:12" ht="15" customHeight="1">
      <c r="K39267" s="1715"/>
      <c r="L39267" s="1715"/>
    </row>
    <row r="39268" spans="11:12" ht="15" customHeight="1">
      <c r="K39268" s="1715"/>
      <c r="L39268" s="1715"/>
    </row>
    <row r="39269" spans="11:12" ht="15" customHeight="1">
      <c r="K39269" s="1715"/>
      <c r="L39269" s="1715"/>
    </row>
    <row r="39270" spans="11:12" ht="15" customHeight="1">
      <c r="K39270" s="1715"/>
      <c r="L39270" s="1715"/>
    </row>
    <row r="39271" spans="11:12" ht="15" customHeight="1">
      <c r="K39271" s="1715"/>
      <c r="L39271" s="1715"/>
    </row>
    <row r="39272" spans="11:12" ht="15" customHeight="1">
      <c r="K39272" s="1715"/>
      <c r="L39272" s="1715"/>
    </row>
    <row r="39273" spans="11:12" ht="15" customHeight="1">
      <c r="K39273" s="1715"/>
      <c r="L39273" s="1715"/>
    </row>
    <row r="39274" spans="11:12" ht="15" customHeight="1">
      <c r="K39274" s="1715"/>
      <c r="L39274" s="1715"/>
    </row>
    <row r="39275" spans="11:12" ht="15" customHeight="1">
      <c r="K39275" s="1715"/>
      <c r="L39275" s="1715"/>
    </row>
    <row r="39276" spans="11:12" ht="15" customHeight="1">
      <c r="K39276" s="1715"/>
      <c r="L39276" s="1715"/>
    </row>
    <row r="39277" spans="11:12" ht="15" customHeight="1">
      <c r="K39277" s="1715"/>
      <c r="L39277" s="1715"/>
    </row>
    <row r="39278" spans="11:12" ht="15" customHeight="1">
      <c r="K39278" s="1715"/>
      <c r="L39278" s="1715"/>
    </row>
    <row r="39279" spans="11:12" ht="15" customHeight="1">
      <c r="K39279" s="1715"/>
      <c r="L39279" s="1715"/>
    </row>
    <row r="39280" spans="11:12" ht="15" customHeight="1">
      <c r="K39280" s="1715"/>
      <c r="L39280" s="1715"/>
    </row>
    <row r="39281" spans="11:12" ht="15" customHeight="1">
      <c r="K39281" s="1715"/>
      <c r="L39281" s="1715"/>
    </row>
    <row r="39282" spans="11:12" ht="15" customHeight="1">
      <c r="K39282" s="1715"/>
      <c r="L39282" s="1715"/>
    </row>
    <row r="39283" spans="11:12" ht="15" customHeight="1">
      <c r="K39283" s="1715"/>
      <c r="L39283" s="1715"/>
    </row>
    <row r="39284" spans="11:12" ht="15" customHeight="1">
      <c r="K39284" s="1715"/>
      <c r="L39284" s="1715"/>
    </row>
    <row r="39285" spans="11:12" ht="15" customHeight="1">
      <c r="K39285" s="1715"/>
      <c r="L39285" s="1715"/>
    </row>
    <row r="39286" spans="11:12" ht="15" customHeight="1">
      <c r="K39286" s="1715"/>
      <c r="L39286" s="1715"/>
    </row>
    <row r="39287" spans="11:12" ht="15" customHeight="1">
      <c r="K39287" s="1715"/>
      <c r="L39287" s="1715"/>
    </row>
    <row r="39288" spans="11:12" ht="15" customHeight="1">
      <c r="K39288" s="1715"/>
      <c r="L39288" s="1715"/>
    </row>
    <row r="39289" spans="11:12" ht="15" customHeight="1">
      <c r="K39289" s="1715"/>
      <c r="L39289" s="1715"/>
    </row>
    <row r="39290" spans="11:12" ht="15" customHeight="1">
      <c r="K39290" s="1715"/>
      <c r="L39290" s="1715"/>
    </row>
    <row r="39291" spans="11:12" ht="15" customHeight="1">
      <c r="K39291" s="1715"/>
      <c r="L39291" s="1715"/>
    </row>
    <row r="39292" spans="11:12" ht="15" customHeight="1">
      <c r="K39292" s="1715"/>
      <c r="L39292" s="1715"/>
    </row>
    <row r="39293" spans="11:12" ht="15" customHeight="1">
      <c r="K39293" s="1715"/>
      <c r="L39293" s="1715"/>
    </row>
    <row r="39294" spans="11:12" ht="15" customHeight="1">
      <c r="K39294" s="1715"/>
      <c r="L39294" s="1715"/>
    </row>
    <row r="39295" spans="11:12" ht="15" customHeight="1">
      <c r="K39295" s="1715"/>
      <c r="L39295" s="1715"/>
    </row>
    <row r="39296" spans="11:12" ht="15" customHeight="1">
      <c r="K39296" s="1715"/>
      <c r="L39296" s="1715"/>
    </row>
    <row r="39297" spans="11:12" ht="15" customHeight="1">
      <c r="K39297" s="1715"/>
      <c r="L39297" s="1715"/>
    </row>
    <row r="39298" spans="11:12" ht="15" customHeight="1">
      <c r="K39298" s="1715"/>
      <c r="L39298" s="1715"/>
    </row>
    <row r="39299" spans="11:12" ht="15" customHeight="1">
      <c r="K39299" s="1715"/>
      <c r="L39299" s="1715"/>
    </row>
    <row r="39300" spans="11:12" ht="15" customHeight="1">
      <c r="K39300" s="1715"/>
      <c r="L39300" s="1715"/>
    </row>
    <row r="39301" spans="11:12" ht="15" customHeight="1">
      <c r="K39301" s="1715"/>
      <c r="L39301" s="1715"/>
    </row>
    <row r="39302" spans="11:12" ht="15" customHeight="1">
      <c r="K39302" s="1715"/>
      <c r="L39302" s="1715"/>
    </row>
    <row r="39303" spans="11:12" ht="15" customHeight="1">
      <c r="K39303" s="1715"/>
      <c r="L39303" s="1715"/>
    </row>
    <row r="39304" spans="11:12" ht="15" customHeight="1">
      <c r="K39304" s="1715"/>
      <c r="L39304" s="1715"/>
    </row>
    <row r="39305" spans="11:12" ht="15" customHeight="1">
      <c r="K39305" s="1715"/>
      <c r="L39305" s="1715"/>
    </row>
    <row r="39306" spans="11:12" ht="15" customHeight="1">
      <c r="K39306" s="1715"/>
      <c r="L39306" s="1715"/>
    </row>
    <row r="39307" spans="11:12" ht="15" customHeight="1">
      <c r="K39307" s="1715"/>
      <c r="L39307" s="1715"/>
    </row>
    <row r="39308" spans="11:12" ht="15" customHeight="1">
      <c r="K39308" s="1715"/>
      <c r="L39308" s="1715"/>
    </row>
    <row r="39309" spans="11:12" ht="15" customHeight="1">
      <c r="K39309" s="1715"/>
      <c r="L39309" s="1715"/>
    </row>
    <row r="39310" spans="11:12" ht="15" customHeight="1">
      <c r="K39310" s="1715"/>
      <c r="L39310" s="1715"/>
    </row>
    <row r="39311" spans="11:12" ht="15" customHeight="1">
      <c r="K39311" s="1715"/>
      <c r="L39311" s="1715"/>
    </row>
    <row r="39312" spans="11:12" ht="15" customHeight="1">
      <c r="K39312" s="1715"/>
      <c r="L39312" s="1715"/>
    </row>
    <row r="39313" spans="11:12" ht="15" customHeight="1">
      <c r="K39313" s="1715"/>
      <c r="L39313" s="1715"/>
    </row>
    <row r="39314" spans="11:12" ht="15" customHeight="1">
      <c r="K39314" s="1715"/>
      <c r="L39314" s="1715"/>
    </row>
    <row r="39315" spans="11:12" ht="15" customHeight="1">
      <c r="K39315" s="1715"/>
      <c r="L39315" s="1715"/>
    </row>
    <row r="39316" spans="11:12" ht="15" customHeight="1">
      <c r="K39316" s="1715"/>
      <c r="L39316" s="1715"/>
    </row>
    <row r="39317" spans="11:12" ht="15" customHeight="1">
      <c r="K39317" s="1715"/>
      <c r="L39317" s="1715"/>
    </row>
    <row r="39318" spans="11:12" ht="15" customHeight="1">
      <c r="K39318" s="1715"/>
      <c r="L39318" s="1715"/>
    </row>
    <row r="39319" spans="11:12" ht="15" customHeight="1">
      <c r="K39319" s="1715"/>
      <c r="L39319" s="1715"/>
    </row>
    <row r="39320" spans="11:12" ht="15" customHeight="1">
      <c r="K39320" s="1715"/>
      <c r="L39320" s="1715"/>
    </row>
    <row r="39321" spans="11:12" ht="15" customHeight="1">
      <c r="K39321" s="1715"/>
      <c r="L39321" s="1715"/>
    </row>
    <row r="39322" spans="11:12" ht="15" customHeight="1">
      <c r="K39322" s="1715"/>
      <c r="L39322" s="1715"/>
    </row>
    <row r="39323" spans="11:12" ht="15" customHeight="1">
      <c r="K39323" s="1715"/>
      <c r="L39323" s="1715"/>
    </row>
    <row r="39324" spans="11:12" ht="15" customHeight="1">
      <c r="K39324" s="1715"/>
      <c r="L39324" s="1715"/>
    </row>
    <row r="39325" spans="11:12" ht="15" customHeight="1">
      <c r="K39325" s="1715"/>
      <c r="L39325" s="1715"/>
    </row>
    <row r="39326" spans="11:12" ht="15" customHeight="1">
      <c r="K39326" s="1715"/>
      <c r="L39326" s="1715"/>
    </row>
    <row r="39327" spans="11:12" ht="15" customHeight="1">
      <c r="K39327" s="1715"/>
      <c r="L39327" s="1715"/>
    </row>
    <row r="39328" spans="11:12" ht="15" customHeight="1">
      <c r="K39328" s="1715"/>
      <c r="L39328" s="1715"/>
    </row>
    <row r="39329" spans="11:12" ht="15" customHeight="1">
      <c r="K39329" s="1715"/>
      <c r="L39329" s="1715"/>
    </row>
    <row r="39330" spans="11:12" ht="15" customHeight="1">
      <c r="K39330" s="1715"/>
      <c r="L39330" s="1715"/>
    </row>
    <row r="39331" spans="11:12" ht="15" customHeight="1">
      <c r="K39331" s="1715"/>
      <c r="L39331" s="1715"/>
    </row>
    <row r="39332" spans="11:12" ht="15" customHeight="1">
      <c r="K39332" s="1715"/>
      <c r="L39332" s="1715"/>
    </row>
    <row r="39333" spans="11:12" ht="15" customHeight="1">
      <c r="K39333" s="1715"/>
      <c r="L39333" s="1715"/>
    </row>
    <row r="39334" spans="11:12" ht="15" customHeight="1">
      <c r="K39334" s="1715"/>
      <c r="L39334" s="1715"/>
    </row>
    <row r="39335" spans="11:12" ht="15" customHeight="1">
      <c r="K39335" s="1715"/>
      <c r="L39335" s="1715"/>
    </row>
    <row r="39336" spans="11:12" ht="15" customHeight="1">
      <c r="K39336" s="1715"/>
      <c r="L39336" s="1715"/>
    </row>
    <row r="39337" spans="11:12" ht="15" customHeight="1">
      <c r="K39337" s="1715"/>
      <c r="L39337" s="1715"/>
    </row>
    <row r="39338" spans="11:12" ht="15" customHeight="1">
      <c r="K39338" s="1715"/>
      <c r="L39338" s="1715"/>
    </row>
    <row r="39339" spans="11:12" ht="15" customHeight="1">
      <c r="K39339" s="1715"/>
      <c r="L39339" s="1715"/>
    </row>
    <row r="39340" spans="11:12" ht="15" customHeight="1">
      <c r="K39340" s="1715"/>
      <c r="L39340" s="1715"/>
    </row>
    <row r="39341" spans="11:12" ht="15" customHeight="1">
      <c r="K39341" s="1715"/>
      <c r="L39341" s="1715"/>
    </row>
    <row r="39342" spans="11:12" ht="15" customHeight="1">
      <c r="K39342" s="1715"/>
      <c r="L39342" s="1715"/>
    </row>
    <row r="39343" spans="11:12" ht="15" customHeight="1">
      <c r="K39343" s="1715"/>
      <c r="L39343" s="1715"/>
    </row>
    <row r="39344" spans="11:12" ht="15" customHeight="1">
      <c r="K39344" s="1715"/>
      <c r="L39344" s="1715"/>
    </row>
    <row r="39345" spans="11:12" ht="15" customHeight="1">
      <c r="K39345" s="1715"/>
      <c r="L39345" s="1715"/>
    </row>
    <row r="39346" spans="11:12" ht="15" customHeight="1">
      <c r="K39346" s="1715"/>
      <c r="L39346" s="1715"/>
    </row>
    <row r="39347" spans="11:12" ht="15" customHeight="1">
      <c r="K39347" s="1715"/>
      <c r="L39347" s="1715"/>
    </row>
    <row r="39348" spans="11:12" ht="15" customHeight="1">
      <c r="K39348" s="1715"/>
      <c r="L39348" s="1715"/>
    </row>
    <row r="39349" spans="11:12" ht="15" customHeight="1">
      <c r="K39349" s="1715"/>
      <c r="L39349" s="1715"/>
    </row>
    <row r="39350" spans="11:12" ht="15" customHeight="1">
      <c r="K39350" s="1715"/>
      <c r="L39350" s="1715"/>
    </row>
    <row r="39351" spans="11:12" ht="15" customHeight="1">
      <c r="K39351" s="1715"/>
      <c r="L39351" s="1715"/>
    </row>
    <row r="39352" spans="11:12" ht="15" customHeight="1">
      <c r="K39352" s="1715"/>
      <c r="L39352" s="1715"/>
    </row>
    <row r="39353" spans="11:12" ht="15" customHeight="1">
      <c r="K39353" s="1715"/>
      <c r="L39353" s="1715"/>
    </row>
    <row r="39354" spans="11:12" ht="15" customHeight="1">
      <c r="K39354" s="1715"/>
      <c r="L39354" s="1715"/>
    </row>
    <row r="39355" spans="11:12" ht="15" customHeight="1">
      <c r="K39355" s="1715"/>
      <c r="L39355" s="1715"/>
    </row>
    <row r="39356" spans="11:12" ht="15" customHeight="1">
      <c r="K39356" s="1715"/>
      <c r="L39356" s="1715"/>
    </row>
    <row r="39357" spans="11:12" ht="15" customHeight="1">
      <c r="K39357" s="1715"/>
      <c r="L39357" s="1715"/>
    </row>
    <row r="39358" spans="11:12" ht="15" customHeight="1">
      <c r="K39358" s="1715"/>
      <c r="L39358" s="1715"/>
    </row>
    <row r="39359" spans="11:12" ht="15" customHeight="1">
      <c r="K39359" s="1715"/>
      <c r="L39359" s="1715"/>
    </row>
    <row r="39360" spans="11:12" ht="15" customHeight="1">
      <c r="K39360" s="1715"/>
      <c r="L39360" s="1715"/>
    </row>
    <row r="39361" spans="11:12" ht="15" customHeight="1">
      <c r="K39361" s="1715"/>
      <c r="L39361" s="1715"/>
    </row>
    <row r="39362" spans="11:12" ht="15" customHeight="1">
      <c r="K39362" s="1715"/>
      <c r="L39362" s="1715"/>
    </row>
    <row r="39363" spans="11:12" ht="15" customHeight="1">
      <c r="K39363" s="1715"/>
      <c r="L39363" s="1715"/>
    </row>
    <row r="39364" spans="11:12" ht="15" customHeight="1">
      <c r="K39364" s="1715"/>
      <c r="L39364" s="1715"/>
    </row>
    <row r="39365" spans="11:12" ht="15" customHeight="1">
      <c r="K39365" s="1715"/>
      <c r="L39365" s="1715"/>
    </row>
    <row r="39366" spans="11:12" ht="15" customHeight="1">
      <c r="K39366" s="1715"/>
      <c r="L39366" s="1715"/>
    </row>
    <row r="39367" spans="11:12" ht="15" customHeight="1">
      <c r="K39367" s="1715"/>
      <c r="L39367" s="1715"/>
    </row>
    <row r="39368" spans="11:12" ht="15" customHeight="1">
      <c r="K39368" s="1715"/>
      <c r="L39368" s="1715"/>
    </row>
    <row r="39369" spans="11:12" ht="15" customHeight="1">
      <c r="K39369" s="1715"/>
      <c r="L39369" s="1715"/>
    </row>
    <row r="39370" spans="11:12" ht="15" customHeight="1">
      <c r="K39370" s="1715"/>
      <c r="L39370" s="1715"/>
    </row>
    <row r="39371" spans="11:12" ht="15" customHeight="1">
      <c r="K39371" s="1715"/>
      <c r="L39371" s="1715"/>
    </row>
    <row r="39372" spans="11:12" ht="15" customHeight="1">
      <c r="K39372" s="1715"/>
      <c r="L39372" s="1715"/>
    </row>
    <row r="39373" spans="11:12" ht="15" customHeight="1">
      <c r="K39373" s="1715"/>
      <c r="L39373" s="1715"/>
    </row>
    <row r="39374" spans="11:12" ht="15" customHeight="1">
      <c r="K39374" s="1715"/>
      <c r="L39374" s="1715"/>
    </row>
    <row r="39375" spans="11:12" ht="15" customHeight="1">
      <c r="K39375" s="1715"/>
      <c r="L39375" s="1715"/>
    </row>
    <row r="39376" spans="11:12" ht="15" customHeight="1">
      <c r="K39376" s="1715"/>
      <c r="L39376" s="1715"/>
    </row>
    <row r="39377" spans="11:12" ht="15" customHeight="1">
      <c r="K39377" s="1715"/>
      <c r="L39377" s="1715"/>
    </row>
    <row r="39378" spans="11:12" ht="15" customHeight="1">
      <c r="K39378" s="1715"/>
      <c r="L39378" s="1715"/>
    </row>
    <row r="39379" spans="11:12" ht="15" customHeight="1">
      <c r="K39379" s="1715"/>
      <c r="L39379" s="1715"/>
    </row>
    <row r="39380" spans="11:12" ht="15" customHeight="1">
      <c r="K39380" s="1715"/>
      <c r="L39380" s="1715"/>
    </row>
    <row r="39381" spans="11:12" ht="15" customHeight="1">
      <c r="K39381" s="1715"/>
      <c r="L39381" s="1715"/>
    </row>
    <row r="39382" spans="11:12" ht="15" customHeight="1">
      <c r="K39382" s="1715"/>
      <c r="L39382" s="1715"/>
    </row>
    <row r="39383" spans="11:12" ht="15" customHeight="1">
      <c r="K39383" s="1715"/>
      <c r="L39383" s="1715"/>
    </row>
    <row r="39384" spans="11:12" ht="15" customHeight="1">
      <c r="K39384" s="1715"/>
      <c r="L39384" s="1715"/>
    </row>
    <row r="39385" spans="11:12" ht="15" customHeight="1">
      <c r="K39385" s="1715"/>
      <c r="L39385" s="1715"/>
    </row>
    <row r="39386" spans="11:12" ht="15" customHeight="1">
      <c r="K39386" s="1715"/>
      <c r="L39386" s="1715"/>
    </row>
    <row r="39387" spans="11:12" ht="15" customHeight="1">
      <c r="K39387" s="1715"/>
      <c r="L39387" s="1715"/>
    </row>
    <row r="39388" spans="11:12" ht="15" customHeight="1">
      <c r="K39388" s="1715"/>
      <c r="L39388" s="1715"/>
    </row>
    <row r="39389" spans="11:12" ht="15" customHeight="1">
      <c r="K39389" s="1715"/>
      <c r="L39389" s="1715"/>
    </row>
    <row r="39390" spans="11:12" ht="15" customHeight="1">
      <c r="K39390" s="1715"/>
      <c r="L39390" s="1715"/>
    </row>
    <row r="39391" spans="11:12" ht="15" customHeight="1">
      <c r="K39391" s="1715"/>
      <c r="L39391" s="1715"/>
    </row>
    <row r="39392" spans="11:12" ht="15" customHeight="1">
      <c r="K39392" s="1715"/>
      <c r="L39392" s="1715"/>
    </row>
    <row r="39393" spans="11:12" ht="15" customHeight="1">
      <c r="K39393" s="1715"/>
      <c r="L39393" s="1715"/>
    </row>
    <row r="39394" spans="11:12" ht="15" customHeight="1">
      <c r="K39394" s="1715"/>
      <c r="L39394" s="1715"/>
    </row>
    <row r="39395" spans="11:12" ht="15" customHeight="1">
      <c r="K39395" s="1715"/>
      <c r="L39395" s="1715"/>
    </row>
    <row r="39396" spans="11:12" ht="15" customHeight="1">
      <c r="K39396" s="1715"/>
      <c r="L39396" s="1715"/>
    </row>
    <row r="39397" spans="11:12" ht="15" customHeight="1">
      <c r="K39397" s="1715"/>
      <c r="L39397" s="1715"/>
    </row>
    <row r="39398" spans="11:12" ht="15" customHeight="1">
      <c r="K39398" s="1715"/>
      <c r="L39398" s="1715"/>
    </row>
    <row r="39399" spans="11:12" ht="15" customHeight="1">
      <c r="K39399" s="1715"/>
      <c r="L39399" s="1715"/>
    </row>
    <row r="39400" spans="11:12" ht="15" customHeight="1">
      <c r="K39400" s="1715"/>
      <c r="L39400" s="1715"/>
    </row>
    <row r="39401" spans="11:12" ht="15" customHeight="1">
      <c r="K39401" s="1715"/>
      <c r="L39401" s="1715"/>
    </row>
    <row r="39402" spans="11:12" ht="15" customHeight="1">
      <c r="K39402" s="1715"/>
      <c r="L39402" s="1715"/>
    </row>
    <row r="39403" spans="11:12" ht="15" customHeight="1">
      <c r="K39403" s="1715"/>
      <c r="L39403" s="1715"/>
    </row>
    <row r="39404" spans="11:12" ht="15" customHeight="1">
      <c r="K39404" s="1715"/>
      <c r="L39404" s="1715"/>
    </row>
    <row r="39405" spans="11:12" ht="15" customHeight="1">
      <c r="K39405" s="1715"/>
      <c r="L39405" s="1715"/>
    </row>
    <row r="39406" spans="11:12" ht="15" customHeight="1">
      <c r="K39406" s="1715"/>
      <c r="L39406" s="1715"/>
    </row>
    <row r="39407" spans="11:12" ht="15" customHeight="1">
      <c r="K39407" s="1715"/>
      <c r="L39407" s="1715"/>
    </row>
    <row r="39408" spans="11:12" ht="15" customHeight="1">
      <c r="K39408" s="1715"/>
      <c r="L39408" s="1715"/>
    </row>
    <row r="39409" spans="11:12" ht="15" customHeight="1">
      <c r="K39409" s="1715"/>
      <c r="L39409" s="1715"/>
    </row>
    <row r="39410" spans="11:12" ht="15" customHeight="1">
      <c r="K39410" s="1715"/>
      <c r="L39410" s="1715"/>
    </row>
    <row r="39411" spans="11:12" ht="15" customHeight="1">
      <c r="K39411" s="1715"/>
      <c r="L39411" s="1715"/>
    </row>
    <row r="39412" spans="11:12" ht="15" customHeight="1">
      <c r="K39412" s="1715"/>
      <c r="L39412" s="1715"/>
    </row>
    <row r="39413" spans="11:12" ht="15" customHeight="1">
      <c r="K39413" s="1715"/>
      <c r="L39413" s="1715"/>
    </row>
    <row r="39414" spans="11:12" ht="15" customHeight="1">
      <c r="K39414" s="1715"/>
      <c r="L39414" s="1715"/>
    </row>
    <row r="39415" spans="11:12" ht="15" customHeight="1">
      <c r="K39415" s="1715"/>
      <c r="L39415" s="1715"/>
    </row>
    <row r="39416" spans="11:12" ht="15" customHeight="1">
      <c r="K39416" s="1715"/>
      <c r="L39416" s="1715"/>
    </row>
    <row r="39417" spans="11:12" ht="15" customHeight="1">
      <c r="K39417" s="1715"/>
      <c r="L39417" s="1715"/>
    </row>
    <row r="39418" spans="11:12" ht="15" customHeight="1">
      <c r="K39418" s="1715"/>
      <c r="L39418" s="1715"/>
    </row>
    <row r="39419" spans="11:12" ht="15" customHeight="1">
      <c r="K39419" s="1715"/>
      <c r="L39419" s="1715"/>
    </row>
    <row r="39420" spans="11:12" ht="15" customHeight="1">
      <c r="K39420" s="1715"/>
      <c r="L39420" s="1715"/>
    </row>
    <row r="39421" spans="11:12" ht="15" customHeight="1">
      <c r="K39421" s="1715"/>
      <c r="L39421" s="1715"/>
    </row>
    <row r="39422" spans="11:12" ht="15" customHeight="1">
      <c r="K39422" s="1715"/>
      <c r="L39422" s="1715"/>
    </row>
    <row r="39423" spans="11:12" ht="15" customHeight="1">
      <c r="K39423" s="1715"/>
      <c r="L39423" s="1715"/>
    </row>
    <row r="39424" spans="11:12" ht="15" customHeight="1">
      <c r="K39424" s="1715"/>
      <c r="L39424" s="1715"/>
    </row>
    <row r="39425" spans="11:12" ht="15" customHeight="1">
      <c r="K39425" s="1715"/>
      <c r="L39425" s="1715"/>
    </row>
    <row r="39426" spans="11:12" ht="15" customHeight="1">
      <c r="K39426" s="1715"/>
      <c r="L39426" s="1715"/>
    </row>
    <row r="39427" spans="11:12" ht="15" customHeight="1">
      <c r="K39427" s="1715"/>
      <c r="L39427" s="1715"/>
    </row>
    <row r="39428" spans="11:12" ht="15" customHeight="1">
      <c r="K39428" s="1715"/>
      <c r="L39428" s="1715"/>
    </row>
    <row r="39429" spans="11:12" ht="15" customHeight="1">
      <c r="K39429" s="1715"/>
      <c r="L39429" s="1715"/>
    </row>
    <row r="39430" spans="11:12" ht="15" customHeight="1">
      <c r="K39430" s="1715"/>
      <c r="L39430" s="1715"/>
    </row>
    <row r="39431" spans="11:12" ht="15" customHeight="1">
      <c r="K39431" s="1715"/>
      <c r="L39431" s="1715"/>
    </row>
    <row r="39432" spans="11:12" ht="15" customHeight="1">
      <c r="K39432" s="1715"/>
      <c r="L39432" s="1715"/>
    </row>
    <row r="39433" spans="11:12" ht="15" customHeight="1">
      <c r="K39433" s="1715"/>
      <c r="L39433" s="1715"/>
    </row>
    <row r="39434" spans="11:12" ht="15" customHeight="1">
      <c r="K39434" s="1715"/>
      <c r="L39434" s="1715"/>
    </row>
    <row r="39435" spans="11:12" ht="15" customHeight="1">
      <c r="K39435" s="1715"/>
      <c r="L39435" s="1715"/>
    </row>
    <row r="39436" spans="11:12" ht="15" customHeight="1">
      <c r="K39436" s="1715"/>
      <c r="L39436" s="1715"/>
    </row>
    <row r="39437" spans="11:12" ht="15" customHeight="1">
      <c r="K39437" s="1715"/>
      <c r="L39437" s="1715"/>
    </row>
    <row r="39438" spans="11:12" ht="15" customHeight="1">
      <c r="K39438" s="1715"/>
      <c r="L39438" s="1715"/>
    </row>
    <row r="39439" spans="11:12" ht="15" customHeight="1">
      <c r="K39439" s="1715"/>
      <c r="L39439" s="1715"/>
    </row>
    <row r="39440" spans="11:12" ht="15" customHeight="1">
      <c r="K39440" s="1715"/>
      <c r="L39440" s="1715"/>
    </row>
    <row r="39441" spans="11:12" ht="15" customHeight="1">
      <c r="K39441" s="1715"/>
      <c r="L39441" s="1715"/>
    </row>
    <row r="39442" spans="11:12" ht="15" customHeight="1">
      <c r="K39442" s="1715"/>
      <c r="L39442" s="1715"/>
    </row>
    <row r="39443" spans="11:12" ht="15" customHeight="1">
      <c r="K39443" s="1715"/>
      <c r="L39443" s="1715"/>
    </row>
    <row r="39444" spans="11:12" ht="15" customHeight="1">
      <c r="K39444" s="1715"/>
      <c r="L39444" s="1715"/>
    </row>
    <row r="39445" spans="11:12" ht="15" customHeight="1">
      <c r="K39445" s="1715"/>
      <c r="L39445" s="1715"/>
    </row>
    <row r="39446" spans="11:12" ht="15" customHeight="1">
      <c r="K39446" s="1715"/>
      <c r="L39446" s="1715"/>
    </row>
    <row r="39447" spans="11:12" ht="15" customHeight="1">
      <c r="K39447" s="1715"/>
      <c r="L39447" s="1715"/>
    </row>
    <row r="39448" spans="11:12" ht="15" customHeight="1">
      <c r="K39448" s="1715"/>
      <c r="L39448" s="1715"/>
    </row>
    <row r="39449" spans="11:12" ht="15" customHeight="1">
      <c r="K39449" s="1715"/>
      <c r="L39449" s="1715"/>
    </row>
    <row r="39450" spans="11:12" ht="15" customHeight="1">
      <c r="K39450" s="1715"/>
      <c r="L39450" s="1715"/>
    </row>
    <row r="39451" spans="11:12" ht="15" customHeight="1">
      <c r="K39451" s="1715"/>
      <c r="L39451" s="1715"/>
    </row>
    <row r="39452" spans="11:12" ht="15" customHeight="1">
      <c r="K39452" s="1715"/>
      <c r="L39452" s="1715"/>
    </row>
    <row r="39453" spans="11:12" ht="15" customHeight="1">
      <c r="K39453" s="1715"/>
      <c r="L39453" s="1715"/>
    </row>
    <row r="39454" spans="11:12" ht="15" customHeight="1">
      <c r="K39454" s="1715"/>
      <c r="L39454" s="1715"/>
    </row>
    <row r="39455" spans="11:12" ht="15" customHeight="1">
      <c r="K39455" s="1715"/>
      <c r="L39455" s="1715"/>
    </row>
    <row r="39456" spans="11:12" ht="15" customHeight="1">
      <c r="K39456" s="1715"/>
      <c r="L39456" s="1715"/>
    </row>
    <row r="39457" spans="11:12" ht="15" customHeight="1">
      <c r="K39457" s="1715"/>
      <c r="L39457" s="1715"/>
    </row>
    <row r="39458" spans="11:12" ht="15" customHeight="1">
      <c r="K39458" s="1715"/>
      <c r="L39458" s="1715"/>
    </row>
    <row r="39459" spans="11:12" ht="15" customHeight="1">
      <c r="K39459" s="1715"/>
      <c r="L39459" s="1715"/>
    </row>
    <row r="39460" spans="11:12" ht="15" customHeight="1">
      <c r="K39460" s="1715"/>
      <c r="L39460" s="1715"/>
    </row>
    <row r="39461" spans="11:12" ht="15" customHeight="1">
      <c r="K39461" s="1715"/>
      <c r="L39461" s="1715"/>
    </row>
    <row r="39462" spans="11:12" ht="15" customHeight="1">
      <c r="K39462" s="1715"/>
      <c r="L39462" s="1715"/>
    </row>
    <row r="39463" spans="11:12" ht="15" customHeight="1">
      <c r="K39463" s="1715"/>
      <c r="L39463" s="1715"/>
    </row>
    <row r="39464" spans="11:12" ht="15" customHeight="1">
      <c r="K39464" s="1715"/>
      <c r="L39464" s="1715"/>
    </row>
    <row r="39465" spans="11:12" ht="15" customHeight="1">
      <c r="K39465" s="1715"/>
      <c r="L39465" s="1715"/>
    </row>
    <row r="39466" spans="11:12" ht="15" customHeight="1">
      <c r="K39466" s="1715"/>
      <c r="L39466" s="1715"/>
    </row>
    <row r="39467" spans="11:12" ht="15" customHeight="1">
      <c r="K39467" s="1715"/>
      <c r="L39467" s="1715"/>
    </row>
    <row r="39468" spans="11:12" ht="15" customHeight="1">
      <c r="K39468" s="1715"/>
      <c r="L39468" s="1715"/>
    </row>
    <row r="39469" spans="11:12" ht="15" customHeight="1">
      <c r="K39469" s="1715"/>
      <c r="L39469" s="1715"/>
    </row>
    <row r="39470" spans="11:12" ht="15" customHeight="1">
      <c r="K39470" s="1715"/>
      <c r="L39470" s="1715"/>
    </row>
    <row r="39471" spans="11:12" ht="15" customHeight="1">
      <c r="K39471" s="1715"/>
      <c r="L39471" s="1715"/>
    </row>
    <row r="39472" spans="11:12" ht="15" customHeight="1">
      <c r="K39472" s="1715"/>
      <c r="L39472" s="1715"/>
    </row>
    <row r="39473" spans="11:12" ht="15" customHeight="1">
      <c r="K39473" s="1715"/>
      <c r="L39473" s="1715"/>
    </row>
    <row r="39474" spans="11:12" ht="15" customHeight="1">
      <c r="K39474" s="1715"/>
      <c r="L39474" s="1715"/>
    </row>
    <row r="39475" spans="11:12" ht="15" customHeight="1">
      <c r="K39475" s="1715"/>
      <c r="L39475" s="1715"/>
    </row>
    <row r="39476" spans="11:12" ht="15" customHeight="1">
      <c r="K39476" s="1715"/>
      <c r="L39476" s="1715"/>
    </row>
    <row r="39477" spans="11:12" ht="15" customHeight="1">
      <c r="K39477" s="1715"/>
      <c r="L39477" s="1715"/>
    </row>
    <row r="39478" spans="11:12" ht="15" customHeight="1">
      <c r="K39478" s="1715"/>
      <c r="L39478" s="1715"/>
    </row>
    <row r="39479" spans="11:12" ht="15" customHeight="1">
      <c r="K39479" s="1715"/>
      <c r="L39479" s="1715"/>
    </row>
    <row r="39480" spans="11:12" ht="15" customHeight="1">
      <c r="K39480" s="1715"/>
      <c r="L39480" s="1715"/>
    </row>
    <row r="39481" spans="11:12" ht="15" customHeight="1">
      <c r="K39481" s="1715"/>
      <c r="L39481" s="1715"/>
    </row>
    <row r="39482" spans="11:12" ht="15" customHeight="1">
      <c r="K39482" s="1715"/>
      <c r="L39482" s="1715"/>
    </row>
    <row r="39483" spans="11:12" ht="15" customHeight="1">
      <c r="K39483" s="1715"/>
      <c r="L39483" s="1715"/>
    </row>
    <row r="39484" spans="11:12" ht="15" customHeight="1">
      <c r="K39484" s="1715"/>
      <c r="L39484" s="1715"/>
    </row>
    <row r="39485" spans="11:12" ht="15" customHeight="1">
      <c r="K39485" s="1715"/>
      <c r="L39485" s="1715"/>
    </row>
    <row r="39486" spans="11:12" ht="15" customHeight="1">
      <c r="K39486" s="1715"/>
      <c r="L39486" s="1715"/>
    </row>
    <row r="39487" spans="11:12" ht="15" customHeight="1">
      <c r="K39487" s="1715"/>
      <c r="L39487" s="1715"/>
    </row>
    <row r="39488" spans="11:12" ht="15" customHeight="1">
      <c r="K39488" s="1715"/>
      <c r="L39488" s="1715"/>
    </row>
    <row r="39489" spans="11:12" ht="15" customHeight="1">
      <c r="K39489" s="1715"/>
      <c r="L39489" s="1715"/>
    </row>
    <row r="39490" spans="11:12" ht="15" customHeight="1">
      <c r="K39490" s="1715"/>
      <c r="L39490" s="1715"/>
    </row>
    <row r="39491" spans="11:12" ht="15" customHeight="1">
      <c r="K39491" s="1715"/>
      <c r="L39491" s="1715"/>
    </row>
    <row r="39492" spans="11:12" ht="15" customHeight="1">
      <c r="K39492" s="1715"/>
      <c r="L39492" s="1715"/>
    </row>
    <row r="39493" spans="11:12" ht="15" customHeight="1">
      <c r="K39493" s="1715"/>
      <c r="L39493" s="1715"/>
    </row>
    <row r="39494" spans="11:12" ht="15" customHeight="1">
      <c r="K39494" s="1715"/>
      <c r="L39494" s="1715"/>
    </row>
    <row r="39495" spans="11:12" ht="15" customHeight="1">
      <c r="K39495" s="1715"/>
      <c r="L39495" s="1715"/>
    </row>
    <row r="39496" spans="11:12" ht="15" customHeight="1">
      <c r="K39496" s="1715"/>
      <c r="L39496" s="1715"/>
    </row>
    <row r="39497" spans="11:12" ht="15" customHeight="1">
      <c r="K39497" s="1715"/>
      <c r="L39497" s="1715"/>
    </row>
    <row r="39498" spans="11:12" ht="15" customHeight="1">
      <c r="K39498" s="1715"/>
      <c r="L39498" s="1715"/>
    </row>
    <row r="39499" spans="11:12" ht="15" customHeight="1">
      <c r="K39499" s="1715"/>
      <c r="L39499" s="1715"/>
    </row>
    <row r="39500" spans="11:12" ht="15" customHeight="1">
      <c r="K39500" s="1715"/>
      <c r="L39500" s="1715"/>
    </row>
    <row r="39501" spans="11:12" ht="15" customHeight="1">
      <c r="K39501" s="1715"/>
      <c r="L39501" s="1715"/>
    </row>
    <row r="39502" spans="11:12" ht="15" customHeight="1">
      <c r="K39502" s="1715"/>
      <c r="L39502" s="1715"/>
    </row>
    <row r="39503" spans="11:12" ht="15" customHeight="1">
      <c r="K39503" s="1715"/>
      <c r="L39503" s="1715"/>
    </row>
    <row r="39504" spans="11:12" ht="15" customHeight="1">
      <c r="K39504" s="1715"/>
      <c r="L39504" s="1715"/>
    </row>
    <row r="39505" spans="11:12" ht="15" customHeight="1">
      <c r="K39505" s="1715"/>
      <c r="L39505" s="1715"/>
    </row>
    <row r="39506" spans="11:12" ht="15" customHeight="1">
      <c r="K39506" s="1715"/>
      <c r="L39506" s="1715"/>
    </row>
    <row r="39507" spans="11:12" ht="15" customHeight="1">
      <c r="K39507" s="1715"/>
      <c r="L39507" s="1715"/>
    </row>
    <row r="39508" spans="11:12" ht="15" customHeight="1">
      <c r="K39508" s="1715"/>
      <c r="L39508" s="1715"/>
    </row>
    <row r="39509" spans="11:12" ht="15" customHeight="1">
      <c r="K39509" s="1715"/>
      <c r="L39509" s="1715"/>
    </row>
    <row r="39510" spans="11:12" ht="15" customHeight="1">
      <c r="K39510" s="1715"/>
      <c r="L39510" s="1715"/>
    </row>
    <row r="39511" spans="11:12" ht="15" customHeight="1">
      <c r="K39511" s="1715"/>
      <c r="L39511" s="1715"/>
    </row>
    <row r="39512" spans="11:12" ht="15" customHeight="1">
      <c r="K39512" s="1715"/>
      <c r="L39512" s="1715"/>
    </row>
    <row r="39513" spans="11:12" ht="15" customHeight="1">
      <c r="K39513" s="1715"/>
      <c r="L39513" s="1715"/>
    </row>
    <row r="39514" spans="11:12" ht="15" customHeight="1">
      <c r="K39514" s="1715"/>
      <c r="L39514" s="1715"/>
    </row>
    <row r="39515" spans="11:12" ht="15" customHeight="1">
      <c r="K39515" s="1715"/>
      <c r="L39515" s="1715"/>
    </row>
    <row r="39516" spans="11:12" ht="15" customHeight="1">
      <c r="K39516" s="1715"/>
      <c r="L39516" s="1715"/>
    </row>
    <row r="39517" spans="11:12" ht="15" customHeight="1">
      <c r="K39517" s="1715"/>
      <c r="L39517" s="1715"/>
    </row>
    <row r="39518" spans="11:12" ht="15" customHeight="1">
      <c r="K39518" s="1715"/>
      <c r="L39518" s="1715"/>
    </row>
    <row r="39519" spans="11:12" ht="15" customHeight="1">
      <c r="K39519" s="1715"/>
      <c r="L39519" s="1715"/>
    </row>
    <row r="39520" spans="11:12" ht="15" customHeight="1">
      <c r="K39520" s="1715"/>
      <c r="L39520" s="1715"/>
    </row>
    <row r="39521" spans="11:12" ht="15" customHeight="1">
      <c r="K39521" s="1715"/>
      <c r="L39521" s="1715"/>
    </row>
    <row r="39522" spans="11:12" ht="15" customHeight="1">
      <c r="K39522" s="1715"/>
      <c r="L39522" s="1715"/>
    </row>
    <row r="39523" spans="11:12" ht="15" customHeight="1">
      <c r="K39523" s="1715"/>
      <c r="L39523" s="1715"/>
    </row>
    <row r="39524" spans="11:12" ht="15" customHeight="1">
      <c r="K39524" s="1715"/>
      <c r="L39524" s="1715"/>
    </row>
    <row r="39525" spans="11:12" ht="15" customHeight="1">
      <c r="K39525" s="1715"/>
      <c r="L39525" s="1715"/>
    </row>
    <row r="39526" spans="11:12" ht="15" customHeight="1">
      <c r="K39526" s="1715"/>
      <c r="L39526" s="1715"/>
    </row>
    <row r="39527" spans="11:12" ht="15" customHeight="1">
      <c r="K39527" s="1715"/>
      <c r="L39527" s="1715"/>
    </row>
    <row r="39528" spans="11:12" ht="15" customHeight="1">
      <c r="K39528" s="1715"/>
      <c r="L39528" s="1715"/>
    </row>
    <row r="39529" spans="11:12" ht="15" customHeight="1">
      <c r="K39529" s="1715"/>
      <c r="L39529" s="1715"/>
    </row>
    <row r="39530" spans="11:12" ht="15" customHeight="1">
      <c r="K39530" s="1715"/>
      <c r="L39530" s="1715"/>
    </row>
    <row r="39531" spans="11:12" ht="15" customHeight="1">
      <c r="K39531" s="1715"/>
      <c r="L39531" s="1715"/>
    </row>
    <row r="39532" spans="11:12" ht="15" customHeight="1">
      <c r="K39532" s="1715"/>
      <c r="L39532" s="1715"/>
    </row>
    <row r="39533" spans="11:12" ht="15" customHeight="1">
      <c r="K39533" s="1715"/>
      <c r="L39533" s="1715"/>
    </row>
    <row r="39534" spans="11:12" ht="15" customHeight="1">
      <c r="K39534" s="1715"/>
      <c r="L39534" s="1715"/>
    </row>
    <row r="39535" spans="11:12" ht="15" customHeight="1">
      <c r="K39535" s="1715"/>
      <c r="L39535" s="1715"/>
    </row>
    <row r="39536" spans="11:12" ht="15" customHeight="1">
      <c r="K39536" s="1715"/>
      <c r="L39536" s="1715"/>
    </row>
    <row r="39537" spans="11:12" ht="15" customHeight="1">
      <c r="K39537" s="1715"/>
      <c r="L39537" s="1715"/>
    </row>
    <row r="39538" spans="11:12" ht="15" customHeight="1">
      <c r="K39538" s="1715"/>
      <c r="L39538" s="1715"/>
    </row>
    <row r="39539" spans="11:12" ht="15" customHeight="1">
      <c r="K39539" s="1715"/>
      <c r="L39539" s="1715"/>
    </row>
    <row r="39540" spans="11:12" ht="15" customHeight="1">
      <c r="K39540" s="1715"/>
      <c r="L39540" s="1715"/>
    </row>
    <row r="39541" spans="11:12" ht="15" customHeight="1">
      <c r="K39541" s="1715"/>
      <c r="L39541" s="1715"/>
    </row>
    <row r="39542" spans="11:12" ht="15" customHeight="1">
      <c r="K39542" s="1715"/>
      <c r="L39542" s="1715"/>
    </row>
    <row r="39543" spans="11:12" ht="15" customHeight="1">
      <c r="K39543" s="1715"/>
      <c r="L39543" s="1715"/>
    </row>
    <row r="39544" spans="11:12" ht="15" customHeight="1">
      <c r="K39544" s="1715"/>
      <c r="L39544" s="1715"/>
    </row>
    <row r="39545" spans="11:12" ht="15" customHeight="1">
      <c r="K39545" s="1715"/>
      <c r="L39545" s="1715"/>
    </row>
    <row r="39546" spans="11:12" ht="15" customHeight="1">
      <c r="K39546" s="1715"/>
      <c r="L39546" s="1715"/>
    </row>
    <row r="39547" spans="11:12" ht="15" customHeight="1">
      <c r="K39547" s="1715"/>
      <c r="L39547" s="1715"/>
    </row>
    <row r="39548" spans="11:12" ht="15" customHeight="1">
      <c r="K39548" s="1715"/>
      <c r="L39548" s="1715"/>
    </row>
    <row r="39549" spans="11:12" ht="15" customHeight="1">
      <c r="K39549" s="1715"/>
      <c r="L39549" s="1715"/>
    </row>
    <row r="39550" spans="11:12" ht="15" customHeight="1">
      <c r="K39550" s="1715"/>
      <c r="L39550" s="1715"/>
    </row>
    <row r="39551" spans="11:12" ht="15" customHeight="1">
      <c r="K39551" s="1715"/>
      <c r="L39551" s="1715"/>
    </row>
    <row r="39552" spans="11:12" ht="15" customHeight="1">
      <c r="K39552" s="1715"/>
      <c r="L39552" s="1715"/>
    </row>
    <row r="39553" spans="11:12" ht="15" customHeight="1">
      <c r="K39553" s="1715"/>
      <c r="L39553" s="1715"/>
    </row>
    <row r="39554" spans="11:12" ht="15" customHeight="1">
      <c r="K39554" s="1715"/>
      <c r="L39554" s="1715"/>
    </row>
    <row r="39555" spans="11:12" ht="15" customHeight="1">
      <c r="K39555" s="1715"/>
      <c r="L39555" s="1715"/>
    </row>
    <row r="39556" spans="11:12" ht="15" customHeight="1">
      <c r="K39556" s="1715"/>
      <c r="L39556" s="1715"/>
    </row>
    <row r="39557" spans="11:12" ht="15" customHeight="1">
      <c r="K39557" s="1715"/>
      <c r="L39557" s="1715"/>
    </row>
    <row r="39558" spans="11:12" ht="15" customHeight="1">
      <c r="K39558" s="1715"/>
      <c r="L39558" s="1715"/>
    </row>
    <row r="39559" spans="11:12" ht="15" customHeight="1">
      <c r="K39559" s="1715"/>
      <c r="L39559" s="1715"/>
    </row>
    <row r="39560" spans="11:12" ht="15" customHeight="1">
      <c r="K39560" s="1715"/>
      <c r="L39560" s="1715"/>
    </row>
    <row r="39561" spans="11:12" ht="15" customHeight="1">
      <c r="K39561" s="1715"/>
      <c r="L39561" s="1715"/>
    </row>
    <row r="39562" spans="11:12" ht="15" customHeight="1">
      <c r="K39562" s="1715"/>
      <c r="L39562" s="1715"/>
    </row>
    <row r="39563" spans="11:12" ht="15" customHeight="1">
      <c r="K39563" s="1715"/>
      <c r="L39563" s="1715"/>
    </row>
    <row r="39564" spans="11:12" ht="15" customHeight="1">
      <c r="K39564" s="1715"/>
      <c r="L39564" s="1715"/>
    </row>
    <row r="39565" spans="11:12" ht="15" customHeight="1">
      <c r="K39565" s="1715"/>
      <c r="L39565" s="1715"/>
    </row>
    <row r="39566" spans="11:12" ht="15" customHeight="1">
      <c r="K39566" s="1715"/>
      <c r="L39566" s="1715"/>
    </row>
    <row r="39567" spans="11:12" ht="15" customHeight="1">
      <c r="K39567" s="1715"/>
      <c r="L39567" s="1715"/>
    </row>
    <row r="39568" spans="11:12" ht="15" customHeight="1">
      <c r="K39568" s="1715"/>
      <c r="L39568" s="1715"/>
    </row>
    <row r="39569" spans="11:12" ht="15" customHeight="1">
      <c r="K39569" s="1715"/>
      <c r="L39569" s="1715"/>
    </row>
    <row r="39570" spans="11:12" ht="15" customHeight="1">
      <c r="K39570" s="1715"/>
      <c r="L39570" s="1715"/>
    </row>
    <row r="39571" spans="11:12" ht="15" customHeight="1">
      <c r="K39571" s="1715"/>
      <c r="L39571" s="1715"/>
    </row>
    <row r="39572" spans="11:12" ht="15" customHeight="1">
      <c r="K39572" s="1715"/>
      <c r="L39572" s="1715"/>
    </row>
    <row r="39573" spans="11:12" ht="15" customHeight="1">
      <c r="K39573" s="1715"/>
      <c r="L39573" s="1715"/>
    </row>
    <row r="39574" spans="11:12" ht="15" customHeight="1">
      <c r="K39574" s="1715"/>
      <c r="L39574" s="1715"/>
    </row>
    <row r="39575" spans="11:12" ht="15" customHeight="1">
      <c r="K39575" s="1715"/>
      <c r="L39575" s="1715"/>
    </row>
    <row r="39576" spans="11:12" ht="15" customHeight="1">
      <c r="K39576" s="1715"/>
      <c r="L39576" s="1715"/>
    </row>
    <row r="39577" spans="11:12" ht="15" customHeight="1">
      <c r="K39577" s="1715"/>
      <c r="L39577" s="1715"/>
    </row>
    <row r="39578" spans="11:12" ht="15" customHeight="1">
      <c r="K39578" s="1715"/>
      <c r="L39578" s="1715"/>
    </row>
    <row r="39579" spans="11:12" ht="15" customHeight="1">
      <c r="K39579" s="1715"/>
      <c r="L39579" s="1715"/>
    </row>
    <row r="39580" spans="11:12" ht="15" customHeight="1">
      <c r="K39580" s="1715"/>
      <c r="L39580" s="1715"/>
    </row>
    <row r="39581" spans="11:12" ht="15" customHeight="1">
      <c r="K39581" s="1715"/>
      <c r="L39581" s="1715"/>
    </row>
    <row r="39582" spans="11:12" ht="15" customHeight="1">
      <c r="K39582" s="1715"/>
      <c r="L39582" s="1715"/>
    </row>
    <row r="39583" spans="11:12" ht="15" customHeight="1">
      <c r="K39583" s="1715"/>
      <c r="L39583" s="1715"/>
    </row>
    <row r="39584" spans="11:12" ht="15" customHeight="1">
      <c r="K39584" s="1715"/>
      <c r="L39584" s="1715"/>
    </row>
    <row r="39585" spans="11:12" ht="15" customHeight="1">
      <c r="K39585" s="1715"/>
      <c r="L39585" s="1715"/>
    </row>
    <row r="39586" spans="11:12" ht="15" customHeight="1">
      <c r="K39586" s="1715"/>
      <c r="L39586" s="1715"/>
    </row>
    <row r="39587" spans="11:12" ht="15" customHeight="1">
      <c r="K39587" s="1715"/>
      <c r="L39587" s="1715"/>
    </row>
    <row r="39588" spans="11:12" ht="15" customHeight="1">
      <c r="K39588" s="1715"/>
      <c r="L39588" s="1715"/>
    </row>
    <row r="39589" spans="11:12" ht="15" customHeight="1">
      <c r="K39589" s="1715"/>
      <c r="L39589" s="1715"/>
    </row>
    <row r="39590" spans="11:12" ht="15" customHeight="1">
      <c r="K39590" s="1715"/>
      <c r="L39590" s="1715"/>
    </row>
    <row r="39591" spans="11:12" ht="15" customHeight="1">
      <c r="K39591" s="1715"/>
      <c r="L39591" s="1715"/>
    </row>
    <row r="39592" spans="11:12" ht="15" customHeight="1">
      <c r="K39592" s="1715"/>
      <c r="L39592" s="1715"/>
    </row>
    <row r="39593" spans="11:12" ht="15" customHeight="1">
      <c r="K39593" s="1715"/>
      <c r="L39593" s="1715"/>
    </row>
    <row r="39594" spans="11:12" ht="15" customHeight="1">
      <c r="K39594" s="1715"/>
      <c r="L39594" s="1715"/>
    </row>
    <row r="39595" spans="11:12" ht="15" customHeight="1">
      <c r="K39595" s="1715"/>
      <c r="L39595" s="1715"/>
    </row>
    <row r="39596" spans="11:12" ht="15" customHeight="1">
      <c r="K39596" s="1715"/>
      <c r="L39596" s="1715"/>
    </row>
    <row r="39597" spans="11:12" ht="15" customHeight="1">
      <c r="K39597" s="1715"/>
      <c r="L39597" s="1715"/>
    </row>
    <row r="39598" spans="11:12" ht="15" customHeight="1">
      <c r="K39598" s="1715"/>
      <c r="L39598" s="1715"/>
    </row>
    <row r="39599" spans="11:12" ht="15" customHeight="1">
      <c r="K39599" s="1715"/>
      <c r="L39599" s="1715"/>
    </row>
    <row r="39600" spans="11:12" ht="15" customHeight="1">
      <c r="K39600" s="1715"/>
      <c r="L39600" s="1715"/>
    </row>
    <row r="39601" spans="11:12" ht="15" customHeight="1">
      <c r="K39601" s="1715"/>
      <c r="L39601" s="1715"/>
    </row>
    <row r="39602" spans="11:12" ht="15" customHeight="1">
      <c r="K39602" s="1715"/>
      <c r="L39602" s="1715"/>
    </row>
    <row r="39603" spans="11:12" ht="15" customHeight="1">
      <c r="K39603" s="1715"/>
      <c r="L39603" s="1715"/>
    </row>
    <row r="39604" spans="11:12" ht="15" customHeight="1">
      <c r="K39604" s="1715"/>
      <c r="L39604" s="1715"/>
    </row>
    <row r="39605" spans="11:12" ht="15" customHeight="1">
      <c r="K39605" s="1715"/>
      <c r="L39605" s="1715"/>
    </row>
    <row r="39606" spans="11:12" ht="15" customHeight="1">
      <c r="K39606" s="1715"/>
      <c r="L39606" s="1715"/>
    </row>
    <row r="39607" spans="11:12" ht="15" customHeight="1">
      <c r="K39607" s="1715"/>
      <c r="L39607" s="1715"/>
    </row>
    <row r="39608" spans="11:12" ht="15" customHeight="1">
      <c r="K39608" s="1715"/>
      <c r="L39608" s="1715"/>
    </row>
    <row r="39609" spans="11:12" ht="15" customHeight="1">
      <c r="K39609" s="1715"/>
      <c r="L39609" s="1715"/>
    </row>
    <row r="39610" spans="11:12" ht="15" customHeight="1">
      <c r="K39610" s="1715"/>
      <c r="L39610" s="1715"/>
    </row>
    <row r="39611" spans="11:12" ht="15" customHeight="1">
      <c r="K39611" s="1715"/>
      <c r="L39611" s="1715"/>
    </row>
    <row r="39612" spans="11:12" ht="15" customHeight="1">
      <c r="K39612" s="1715"/>
      <c r="L39612" s="1715"/>
    </row>
    <row r="39613" spans="11:12" ht="15" customHeight="1">
      <c r="K39613" s="1715"/>
      <c r="L39613" s="1715"/>
    </row>
    <row r="39614" spans="11:12" ht="15" customHeight="1">
      <c r="K39614" s="1715"/>
      <c r="L39614" s="1715"/>
    </row>
    <row r="39615" spans="11:12" ht="15" customHeight="1">
      <c r="K39615" s="1715"/>
      <c r="L39615" s="1715"/>
    </row>
    <row r="39616" spans="11:12" ht="15" customHeight="1">
      <c r="K39616" s="1715"/>
      <c r="L39616" s="1715"/>
    </row>
    <row r="39617" spans="11:12" ht="15" customHeight="1">
      <c r="K39617" s="1715"/>
      <c r="L39617" s="1715"/>
    </row>
    <row r="39618" spans="11:12" ht="15" customHeight="1">
      <c r="K39618" s="1715"/>
      <c r="L39618" s="1715"/>
    </row>
    <row r="39619" spans="11:12" ht="15" customHeight="1">
      <c r="K39619" s="1715"/>
      <c r="L39619" s="1715"/>
    </row>
    <row r="39620" spans="11:12" ht="15" customHeight="1">
      <c r="K39620" s="1715"/>
      <c r="L39620" s="1715"/>
    </row>
    <row r="39621" spans="11:12" ht="15" customHeight="1">
      <c r="K39621" s="1715"/>
      <c r="L39621" s="1715"/>
    </row>
    <row r="39622" spans="11:12" ht="15" customHeight="1">
      <c r="K39622" s="1715"/>
      <c r="L39622" s="1715"/>
    </row>
    <row r="39623" spans="11:12" ht="15" customHeight="1">
      <c r="K39623" s="1715"/>
      <c r="L39623" s="1715"/>
    </row>
    <row r="39624" spans="11:12" ht="15" customHeight="1">
      <c r="K39624" s="1715"/>
      <c r="L39624" s="1715"/>
    </row>
    <row r="39625" spans="11:12" ht="15" customHeight="1">
      <c r="K39625" s="1715"/>
      <c r="L39625" s="1715"/>
    </row>
    <row r="39626" spans="11:12" ht="15" customHeight="1">
      <c r="K39626" s="1715"/>
      <c r="L39626" s="1715"/>
    </row>
    <row r="39627" spans="11:12" ht="15" customHeight="1">
      <c r="K39627" s="1715"/>
      <c r="L39627" s="1715"/>
    </row>
    <row r="39628" spans="11:12" ht="15" customHeight="1">
      <c r="K39628" s="1715"/>
      <c r="L39628" s="1715"/>
    </row>
    <row r="39629" spans="11:12" ht="15" customHeight="1">
      <c r="K39629" s="1715"/>
      <c r="L39629" s="1715"/>
    </row>
    <row r="39630" spans="11:12" ht="15" customHeight="1">
      <c r="K39630" s="1715"/>
      <c r="L39630" s="1715"/>
    </row>
    <row r="39631" spans="11:12" ht="15" customHeight="1">
      <c r="K39631" s="1715"/>
      <c r="L39631" s="1715"/>
    </row>
    <row r="39632" spans="11:12" ht="15" customHeight="1">
      <c r="K39632" s="1715"/>
      <c r="L39632" s="1715"/>
    </row>
    <row r="39633" spans="11:12" ht="15" customHeight="1">
      <c r="K39633" s="1715"/>
      <c r="L39633" s="1715"/>
    </row>
    <row r="39634" spans="11:12" ht="15" customHeight="1">
      <c r="K39634" s="1715"/>
      <c r="L39634" s="1715"/>
    </row>
    <row r="39635" spans="11:12" ht="15" customHeight="1">
      <c r="K39635" s="1715"/>
      <c r="L39635" s="1715"/>
    </row>
    <row r="39636" spans="11:12" ht="15" customHeight="1">
      <c r="K39636" s="1715"/>
      <c r="L39636" s="1715"/>
    </row>
    <row r="39637" spans="11:12" ht="15" customHeight="1">
      <c r="K39637" s="1715"/>
      <c r="L39637" s="1715"/>
    </row>
    <row r="39638" spans="11:12" ht="15" customHeight="1">
      <c r="K39638" s="1715"/>
      <c r="L39638" s="1715"/>
    </row>
    <row r="39639" spans="11:12" ht="15" customHeight="1">
      <c r="K39639" s="1715"/>
      <c r="L39639" s="1715"/>
    </row>
    <row r="39640" spans="11:12" ht="15" customHeight="1">
      <c r="K39640" s="1715"/>
      <c r="L39640" s="1715"/>
    </row>
    <row r="39641" spans="11:12" ht="15" customHeight="1">
      <c r="K39641" s="1715"/>
      <c r="L39641" s="1715"/>
    </row>
    <row r="39642" spans="11:12" ht="15" customHeight="1">
      <c r="K39642" s="1715"/>
      <c r="L39642" s="1715"/>
    </row>
    <row r="39643" spans="11:12" ht="15" customHeight="1">
      <c r="K39643" s="1715"/>
      <c r="L39643" s="1715"/>
    </row>
    <row r="39644" spans="11:12" ht="15" customHeight="1">
      <c r="K39644" s="1715"/>
      <c r="L39644" s="1715"/>
    </row>
    <row r="39645" spans="11:12" ht="15" customHeight="1">
      <c r="K39645" s="1715"/>
      <c r="L39645" s="1715"/>
    </row>
    <row r="39646" spans="11:12" ht="15" customHeight="1">
      <c r="K39646" s="1715"/>
      <c r="L39646" s="1715"/>
    </row>
    <row r="39647" spans="11:12" ht="15" customHeight="1">
      <c r="K39647" s="1715"/>
      <c r="L39647" s="1715"/>
    </row>
    <row r="39648" spans="11:12" ht="15" customHeight="1">
      <c r="K39648" s="1715"/>
      <c r="L39648" s="1715"/>
    </row>
    <row r="39649" spans="11:12" ht="15" customHeight="1">
      <c r="K39649" s="1715"/>
      <c r="L39649" s="1715"/>
    </row>
    <row r="39650" spans="11:12" ht="15" customHeight="1">
      <c r="K39650" s="1715"/>
      <c r="L39650" s="1715"/>
    </row>
    <row r="39651" spans="11:12" ht="15" customHeight="1">
      <c r="K39651" s="1715"/>
      <c r="L39651" s="1715"/>
    </row>
    <row r="39652" spans="11:12" ht="15" customHeight="1">
      <c r="K39652" s="1715"/>
      <c r="L39652" s="1715"/>
    </row>
    <row r="39653" spans="11:12" ht="15" customHeight="1">
      <c r="K39653" s="1715"/>
      <c r="L39653" s="1715"/>
    </row>
    <row r="39654" spans="11:12" ht="15" customHeight="1">
      <c r="K39654" s="1715"/>
      <c r="L39654" s="1715"/>
    </row>
    <row r="39655" spans="11:12" ht="15" customHeight="1">
      <c r="K39655" s="1715"/>
      <c r="L39655" s="1715"/>
    </row>
    <row r="39656" spans="11:12" ht="15" customHeight="1">
      <c r="K39656" s="1715"/>
      <c r="L39656" s="1715"/>
    </row>
    <row r="39657" spans="11:12" ht="15" customHeight="1">
      <c r="K39657" s="1715"/>
      <c r="L39657" s="1715"/>
    </row>
    <row r="39658" spans="11:12" ht="15" customHeight="1">
      <c r="K39658" s="1715"/>
      <c r="L39658" s="1715"/>
    </row>
    <row r="39659" spans="11:12" ht="15" customHeight="1">
      <c r="K39659" s="1715"/>
      <c r="L39659" s="1715"/>
    </row>
    <row r="39660" spans="11:12" ht="15" customHeight="1">
      <c r="K39660" s="1715"/>
      <c r="L39660" s="1715"/>
    </row>
    <row r="39661" spans="11:12" ht="15" customHeight="1">
      <c r="K39661" s="1715"/>
      <c r="L39661" s="1715"/>
    </row>
    <row r="39662" spans="11:12" ht="15" customHeight="1">
      <c r="K39662" s="1715"/>
      <c r="L39662" s="1715"/>
    </row>
    <row r="39663" spans="11:12" ht="15" customHeight="1">
      <c r="K39663" s="1715"/>
      <c r="L39663" s="1715"/>
    </row>
    <row r="39664" spans="11:12" ht="15" customHeight="1">
      <c r="K39664" s="1715"/>
      <c r="L39664" s="1715"/>
    </row>
    <row r="39665" spans="11:12" ht="15" customHeight="1">
      <c r="K39665" s="1715"/>
      <c r="L39665" s="1715"/>
    </row>
    <row r="39666" spans="11:12" ht="15" customHeight="1">
      <c r="K39666" s="1715"/>
      <c r="L39666" s="1715"/>
    </row>
    <row r="39667" spans="11:12" ht="15" customHeight="1">
      <c r="K39667" s="1715"/>
      <c r="L39667" s="1715"/>
    </row>
    <row r="39668" spans="11:12" ht="15" customHeight="1">
      <c r="K39668" s="1715"/>
      <c r="L39668" s="1715"/>
    </row>
    <row r="39669" spans="11:12" ht="15" customHeight="1">
      <c r="K39669" s="1715"/>
      <c r="L39669" s="1715"/>
    </row>
    <row r="39670" spans="11:12" ht="15" customHeight="1">
      <c r="K39670" s="1715"/>
      <c r="L39670" s="1715"/>
    </row>
    <row r="39671" spans="11:12" ht="15" customHeight="1">
      <c r="K39671" s="1715"/>
      <c r="L39671" s="1715"/>
    </row>
    <row r="39672" spans="11:12" ht="15" customHeight="1">
      <c r="K39672" s="1715"/>
      <c r="L39672" s="1715"/>
    </row>
    <row r="39673" spans="11:12" ht="15" customHeight="1">
      <c r="K39673" s="1715"/>
      <c r="L39673" s="1715"/>
    </row>
    <row r="39674" spans="11:12" ht="15" customHeight="1">
      <c r="K39674" s="1715"/>
      <c r="L39674" s="1715"/>
    </row>
    <row r="39675" spans="11:12" ht="15" customHeight="1">
      <c r="K39675" s="1715"/>
      <c r="L39675" s="1715"/>
    </row>
    <row r="39676" spans="11:12" ht="15" customHeight="1">
      <c r="K39676" s="1715"/>
      <c r="L39676" s="1715"/>
    </row>
    <row r="39677" spans="11:12" ht="15" customHeight="1">
      <c r="K39677" s="1715"/>
      <c r="L39677" s="1715"/>
    </row>
    <row r="39678" spans="11:12" ht="15" customHeight="1">
      <c r="K39678" s="1715"/>
      <c r="L39678" s="1715"/>
    </row>
    <row r="39679" spans="11:12" ht="15" customHeight="1">
      <c r="K39679" s="1715"/>
      <c r="L39679" s="1715"/>
    </row>
    <row r="39680" spans="11:12" ht="15" customHeight="1">
      <c r="K39680" s="1715"/>
      <c r="L39680" s="1715"/>
    </row>
    <row r="39681" spans="11:12" ht="15" customHeight="1">
      <c r="K39681" s="1715"/>
      <c r="L39681" s="1715"/>
    </row>
    <row r="39682" spans="11:12" ht="15" customHeight="1">
      <c r="K39682" s="1715"/>
      <c r="L39682" s="1715"/>
    </row>
    <row r="39683" spans="11:12" ht="15" customHeight="1">
      <c r="K39683" s="1715"/>
      <c r="L39683" s="1715"/>
    </row>
    <row r="39684" spans="11:12" ht="15" customHeight="1">
      <c r="K39684" s="1715"/>
      <c r="L39684" s="1715"/>
    </row>
    <row r="39685" spans="11:12" ht="15" customHeight="1">
      <c r="K39685" s="1715"/>
      <c r="L39685" s="1715"/>
    </row>
    <row r="39686" spans="11:12" ht="15" customHeight="1">
      <c r="K39686" s="1715"/>
      <c r="L39686" s="1715"/>
    </row>
    <row r="39687" spans="11:12" ht="15" customHeight="1">
      <c r="K39687" s="1715"/>
      <c r="L39687" s="1715"/>
    </row>
    <row r="39688" spans="11:12" ht="15" customHeight="1">
      <c r="K39688" s="1715"/>
      <c r="L39688" s="1715"/>
    </row>
    <row r="39689" spans="11:12" ht="15" customHeight="1">
      <c r="K39689" s="1715"/>
      <c r="L39689" s="1715"/>
    </row>
    <row r="39690" spans="11:12" ht="15" customHeight="1">
      <c r="K39690" s="1715"/>
      <c r="L39690" s="1715"/>
    </row>
    <row r="39691" spans="11:12" ht="15" customHeight="1">
      <c r="K39691" s="1715"/>
      <c r="L39691" s="1715"/>
    </row>
    <row r="39692" spans="11:12" ht="15" customHeight="1">
      <c r="K39692" s="1715"/>
      <c r="L39692" s="1715"/>
    </row>
    <row r="39693" spans="11:12" ht="15" customHeight="1">
      <c r="K39693" s="1715"/>
      <c r="L39693" s="1715"/>
    </row>
    <row r="39694" spans="11:12" ht="15" customHeight="1">
      <c r="K39694" s="1715"/>
      <c r="L39694" s="1715"/>
    </row>
    <row r="39695" spans="11:12" ht="15" customHeight="1">
      <c r="K39695" s="1715"/>
      <c r="L39695" s="1715"/>
    </row>
    <row r="39696" spans="11:12" ht="15" customHeight="1">
      <c r="K39696" s="1715"/>
      <c r="L39696" s="1715"/>
    </row>
    <row r="39697" spans="11:12" ht="15" customHeight="1">
      <c r="K39697" s="1715"/>
      <c r="L39697" s="1715"/>
    </row>
    <row r="39698" spans="11:12" ht="15" customHeight="1">
      <c r="K39698" s="1715"/>
      <c r="L39698" s="1715"/>
    </row>
    <row r="39699" spans="11:12" ht="15" customHeight="1">
      <c r="K39699" s="1715"/>
      <c r="L39699" s="1715"/>
    </row>
    <row r="39700" spans="11:12" ht="15" customHeight="1">
      <c r="K39700" s="1715"/>
      <c r="L39700" s="1715"/>
    </row>
    <row r="39701" spans="11:12" ht="15" customHeight="1">
      <c r="K39701" s="1715"/>
      <c r="L39701" s="1715"/>
    </row>
    <row r="39702" spans="11:12" ht="15" customHeight="1">
      <c r="K39702" s="1715"/>
      <c r="L39702" s="1715"/>
    </row>
    <row r="39703" spans="11:12" ht="15" customHeight="1">
      <c r="K39703" s="1715"/>
      <c r="L39703" s="1715"/>
    </row>
    <row r="39704" spans="11:12" ht="15" customHeight="1">
      <c r="K39704" s="1715"/>
      <c r="L39704" s="1715"/>
    </row>
    <row r="39705" spans="11:12" ht="15" customHeight="1">
      <c r="K39705" s="1715"/>
      <c r="L39705" s="1715"/>
    </row>
    <row r="39706" spans="11:12" ht="15" customHeight="1">
      <c r="K39706" s="1715"/>
      <c r="L39706" s="1715"/>
    </row>
    <row r="39707" spans="11:12" ht="15" customHeight="1">
      <c r="K39707" s="1715"/>
      <c r="L39707" s="1715"/>
    </row>
    <row r="39708" spans="11:12" ht="15" customHeight="1">
      <c r="K39708" s="1715"/>
      <c r="L39708" s="1715"/>
    </row>
    <row r="39709" spans="11:12" ht="15" customHeight="1">
      <c r="K39709" s="1715"/>
      <c r="L39709" s="1715"/>
    </row>
    <row r="39710" spans="11:12" ht="15" customHeight="1">
      <c r="K39710" s="1715"/>
      <c r="L39710" s="1715"/>
    </row>
    <row r="39711" spans="11:12" ht="15" customHeight="1">
      <c r="K39711" s="1715"/>
      <c r="L39711" s="1715"/>
    </row>
    <row r="39712" spans="11:12" ht="15" customHeight="1">
      <c r="K39712" s="1715"/>
      <c r="L39712" s="1715"/>
    </row>
    <row r="39713" spans="11:12" ht="15" customHeight="1">
      <c r="K39713" s="1715"/>
      <c r="L39713" s="1715"/>
    </row>
    <row r="39714" spans="11:12" ht="15" customHeight="1">
      <c r="K39714" s="1715"/>
      <c r="L39714" s="1715"/>
    </row>
    <row r="39715" spans="11:12" ht="15" customHeight="1">
      <c r="K39715" s="1715"/>
      <c r="L39715" s="1715"/>
    </row>
    <row r="39716" spans="11:12" ht="15" customHeight="1">
      <c r="K39716" s="1715"/>
      <c r="L39716" s="1715"/>
    </row>
    <row r="39717" spans="11:12" ht="15" customHeight="1">
      <c r="K39717" s="1715"/>
      <c r="L39717" s="1715"/>
    </row>
    <row r="39718" spans="11:12" ht="15" customHeight="1">
      <c r="K39718" s="1715"/>
      <c r="L39718" s="1715"/>
    </row>
    <row r="39719" spans="11:12" ht="15" customHeight="1">
      <c r="K39719" s="1715"/>
      <c r="L39719" s="1715"/>
    </row>
    <row r="39720" spans="11:12" ht="15" customHeight="1">
      <c r="K39720" s="1715"/>
      <c r="L39720" s="1715"/>
    </row>
    <row r="39721" spans="11:12" ht="15" customHeight="1">
      <c r="K39721" s="1715"/>
      <c r="L39721" s="1715"/>
    </row>
    <row r="39722" spans="11:12" ht="15" customHeight="1">
      <c r="K39722" s="1715"/>
      <c r="L39722" s="1715"/>
    </row>
    <row r="39723" spans="11:12" ht="15" customHeight="1">
      <c r="K39723" s="1715"/>
      <c r="L39723" s="1715"/>
    </row>
    <row r="39724" spans="11:12" ht="15" customHeight="1">
      <c r="K39724" s="1715"/>
      <c r="L39724" s="1715"/>
    </row>
    <row r="39725" spans="11:12" ht="15" customHeight="1">
      <c r="K39725" s="1715"/>
      <c r="L39725" s="1715"/>
    </row>
    <row r="39726" spans="11:12" ht="15" customHeight="1">
      <c r="K39726" s="1715"/>
      <c r="L39726" s="1715"/>
    </row>
    <row r="39727" spans="11:12" ht="15" customHeight="1">
      <c r="K39727" s="1715"/>
      <c r="L39727" s="1715"/>
    </row>
    <row r="39728" spans="11:12" ht="15" customHeight="1">
      <c r="K39728" s="1715"/>
      <c r="L39728" s="1715"/>
    </row>
    <row r="39729" spans="11:12" ht="15" customHeight="1">
      <c r="K39729" s="1715"/>
      <c r="L39729" s="1715"/>
    </row>
    <row r="39730" spans="11:12" ht="15" customHeight="1">
      <c r="K39730" s="1715"/>
      <c r="L39730" s="1715"/>
    </row>
    <row r="39731" spans="11:12" ht="15" customHeight="1">
      <c r="K39731" s="1715"/>
      <c r="L39731" s="1715"/>
    </row>
    <row r="39732" spans="11:12" ht="15" customHeight="1">
      <c r="K39732" s="1715"/>
      <c r="L39732" s="1715"/>
    </row>
    <row r="39733" spans="11:12" ht="15" customHeight="1">
      <c r="K39733" s="1715"/>
      <c r="L39733" s="1715"/>
    </row>
    <row r="39734" spans="11:12" ht="15" customHeight="1">
      <c r="K39734" s="1715"/>
      <c r="L39734" s="1715"/>
    </row>
    <row r="39735" spans="11:12" ht="15" customHeight="1">
      <c r="K39735" s="1715"/>
      <c r="L39735" s="1715"/>
    </row>
    <row r="39736" spans="11:12" ht="15" customHeight="1">
      <c r="K39736" s="1715"/>
      <c r="L39736" s="1715"/>
    </row>
    <row r="39737" spans="11:12" ht="15" customHeight="1">
      <c r="K39737" s="1715"/>
      <c r="L39737" s="1715"/>
    </row>
    <row r="39738" spans="11:12" ht="15" customHeight="1">
      <c r="K39738" s="1715"/>
      <c r="L39738" s="1715"/>
    </row>
    <row r="39739" spans="11:12" ht="15" customHeight="1">
      <c r="K39739" s="1715"/>
      <c r="L39739" s="1715"/>
    </row>
    <row r="39740" spans="11:12" ht="15" customHeight="1">
      <c r="K39740" s="1715"/>
      <c r="L39740" s="1715"/>
    </row>
    <row r="39741" spans="11:12" ht="15" customHeight="1">
      <c r="K39741" s="1715"/>
      <c r="L39741" s="1715"/>
    </row>
    <row r="39742" spans="11:12" ht="15" customHeight="1">
      <c r="K39742" s="1715"/>
      <c r="L39742" s="1715"/>
    </row>
    <row r="39743" spans="11:12" ht="15" customHeight="1">
      <c r="K39743" s="1715"/>
      <c r="L39743" s="1715"/>
    </row>
    <row r="39744" spans="11:12" ht="15" customHeight="1">
      <c r="K39744" s="1715"/>
      <c r="L39744" s="1715"/>
    </row>
    <row r="39745" spans="11:12" ht="15" customHeight="1">
      <c r="K39745" s="1715"/>
      <c r="L39745" s="1715"/>
    </row>
    <row r="39746" spans="11:12" ht="15" customHeight="1">
      <c r="K39746" s="1715"/>
      <c r="L39746" s="1715"/>
    </row>
    <row r="39747" spans="11:12" ht="15" customHeight="1">
      <c r="K39747" s="1715"/>
      <c r="L39747" s="1715"/>
    </row>
    <row r="39748" spans="11:12" ht="15" customHeight="1">
      <c r="K39748" s="1715"/>
      <c r="L39748" s="1715"/>
    </row>
    <row r="39749" spans="11:12" ht="15" customHeight="1">
      <c r="K39749" s="1715"/>
      <c r="L39749" s="1715"/>
    </row>
    <row r="39750" spans="11:12" ht="15" customHeight="1">
      <c r="K39750" s="1715"/>
      <c r="L39750" s="1715"/>
    </row>
    <row r="39751" spans="11:12" ht="15" customHeight="1">
      <c r="K39751" s="1715"/>
      <c r="L39751" s="1715"/>
    </row>
    <row r="39752" spans="11:12" ht="15" customHeight="1">
      <c r="K39752" s="1715"/>
      <c r="L39752" s="1715"/>
    </row>
    <row r="39753" spans="11:12" ht="15" customHeight="1">
      <c r="K39753" s="1715"/>
      <c r="L39753" s="1715"/>
    </row>
    <row r="39754" spans="11:12" ht="15" customHeight="1">
      <c r="K39754" s="1715"/>
      <c r="L39754" s="1715"/>
    </row>
    <row r="39755" spans="11:12" ht="15" customHeight="1">
      <c r="K39755" s="1715"/>
      <c r="L39755" s="1715"/>
    </row>
    <row r="39756" spans="11:12" ht="15" customHeight="1">
      <c r="K39756" s="1715"/>
      <c r="L39756" s="1715"/>
    </row>
    <row r="39757" spans="11:12" ht="15" customHeight="1">
      <c r="K39757" s="1715"/>
      <c r="L39757" s="1715"/>
    </row>
    <row r="39758" spans="11:12" ht="15" customHeight="1">
      <c r="K39758" s="1715"/>
      <c r="L39758" s="1715"/>
    </row>
    <row r="39759" spans="11:12" ht="15" customHeight="1">
      <c r="K39759" s="1715"/>
      <c r="L39759" s="1715"/>
    </row>
    <row r="39760" spans="11:12" ht="15" customHeight="1">
      <c r="K39760" s="1715"/>
      <c r="L39760" s="1715"/>
    </row>
    <row r="39761" spans="11:12" ht="15" customHeight="1">
      <c r="K39761" s="1715"/>
      <c r="L39761" s="1715"/>
    </row>
    <row r="39762" spans="11:12" ht="15" customHeight="1">
      <c r="K39762" s="1715"/>
      <c r="L39762" s="1715"/>
    </row>
    <row r="39763" spans="11:12" ht="15" customHeight="1">
      <c r="K39763" s="1715"/>
      <c r="L39763" s="1715"/>
    </row>
    <row r="39764" spans="11:12" ht="15" customHeight="1">
      <c r="K39764" s="1715"/>
      <c r="L39764" s="1715"/>
    </row>
    <row r="39765" spans="11:12" ht="15" customHeight="1">
      <c r="K39765" s="1715"/>
      <c r="L39765" s="1715"/>
    </row>
    <row r="39766" spans="11:12" ht="15" customHeight="1">
      <c r="K39766" s="1715"/>
      <c r="L39766" s="1715"/>
    </row>
    <row r="39767" spans="11:12" ht="15" customHeight="1">
      <c r="K39767" s="1715"/>
      <c r="L39767" s="1715"/>
    </row>
    <row r="39768" spans="11:12" ht="15" customHeight="1">
      <c r="K39768" s="1715"/>
      <c r="L39768" s="1715"/>
    </row>
    <row r="39769" spans="11:12" ht="15" customHeight="1">
      <c r="K39769" s="1715"/>
      <c r="L39769" s="1715"/>
    </row>
    <row r="39770" spans="11:12" ht="15" customHeight="1">
      <c r="K39770" s="1715"/>
      <c r="L39770" s="1715"/>
    </row>
    <row r="39771" spans="11:12" ht="15" customHeight="1">
      <c r="K39771" s="1715"/>
      <c r="L39771" s="1715"/>
    </row>
    <row r="39772" spans="11:12" ht="15" customHeight="1">
      <c r="K39772" s="1715"/>
      <c r="L39772" s="1715"/>
    </row>
    <row r="39773" spans="11:12" ht="15" customHeight="1">
      <c r="K39773" s="1715"/>
      <c r="L39773" s="1715"/>
    </row>
    <row r="39774" spans="11:12" ht="15" customHeight="1">
      <c r="K39774" s="1715"/>
      <c r="L39774" s="1715"/>
    </row>
    <row r="39775" spans="11:12" ht="15" customHeight="1">
      <c r="K39775" s="1715"/>
      <c r="L39775" s="1715"/>
    </row>
    <row r="39776" spans="11:12" ht="15" customHeight="1">
      <c r="K39776" s="1715"/>
      <c r="L39776" s="1715"/>
    </row>
    <row r="39777" spans="11:12" ht="15" customHeight="1">
      <c r="K39777" s="1715"/>
      <c r="L39777" s="1715"/>
    </row>
    <row r="39778" spans="11:12" ht="15" customHeight="1">
      <c r="K39778" s="1715"/>
      <c r="L39778" s="1715"/>
    </row>
    <row r="39779" spans="11:12" ht="15" customHeight="1">
      <c r="K39779" s="1715"/>
      <c r="L39779" s="1715"/>
    </row>
    <row r="39780" spans="11:12" ht="15" customHeight="1">
      <c r="K39780" s="1715"/>
      <c r="L39780" s="1715"/>
    </row>
    <row r="39781" spans="11:12" ht="15" customHeight="1">
      <c r="K39781" s="1715"/>
      <c r="L39781" s="1715"/>
    </row>
    <row r="39782" spans="11:12" ht="15" customHeight="1">
      <c r="K39782" s="1715"/>
      <c r="L39782" s="1715"/>
    </row>
    <row r="39783" spans="11:12" ht="15" customHeight="1">
      <c r="K39783" s="1715"/>
      <c r="L39783" s="1715"/>
    </row>
    <row r="39784" spans="11:12" ht="15" customHeight="1">
      <c r="K39784" s="1715"/>
      <c r="L39784" s="1715"/>
    </row>
    <row r="39785" spans="11:12" ht="15" customHeight="1">
      <c r="K39785" s="1715"/>
      <c r="L39785" s="1715"/>
    </row>
    <row r="39786" spans="11:12" ht="15" customHeight="1">
      <c r="K39786" s="1715"/>
      <c r="L39786" s="1715"/>
    </row>
    <row r="39787" spans="11:12" ht="15" customHeight="1">
      <c r="K39787" s="1715"/>
      <c r="L39787" s="1715"/>
    </row>
    <row r="39788" spans="11:12" ht="15" customHeight="1">
      <c r="K39788" s="1715"/>
      <c r="L39788" s="1715"/>
    </row>
    <row r="39789" spans="11:12" ht="15" customHeight="1">
      <c r="K39789" s="1715"/>
      <c r="L39789" s="1715"/>
    </row>
    <row r="39790" spans="11:12" ht="15" customHeight="1">
      <c r="K39790" s="1715"/>
      <c r="L39790" s="1715"/>
    </row>
    <row r="39791" spans="11:12" ht="15" customHeight="1">
      <c r="K39791" s="1715"/>
      <c r="L39791" s="1715"/>
    </row>
    <row r="39792" spans="11:12" ht="15" customHeight="1">
      <c r="K39792" s="1715"/>
      <c r="L39792" s="1715"/>
    </row>
    <row r="39793" spans="11:12" ht="15" customHeight="1">
      <c r="K39793" s="1715"/>
      <c r="L39793" s="1715"/>
    </row>
    <row r="39794" spans="11:12" ht="15" customHeight="1">
      <c r="K39794" s="1715"/>
      <c r="L39794" s="1715"/>
    </row>
    <row r="39795" spans="11:12" ht="15" customHeight="1">
      <c r="K39795" s="1715"/>
      <c r="L39795" s="1715"/>
    </row>
    <row r="39796" spans="11:12" ht="15" customHeight="1">
      <c r="K39796" s="1715"/>
      <c r="L39796" s="1715"/>
    </row>
    <row r="39797" spans="11:12" ht="15" customHeight="1">
      <c r="K39797" s="1715"/>
      <c r="L39797" s="1715"/>
    </row>
    <row r="39798" spans="11:12" ht="15" customHeight="1">
      <c r="K39798" s="1715"/>
      <c r="L39798" s="1715"/>
    </row>
    <row r="39799" spans="11:12" ht="15" customHeight="1">
      <c r="K39799" s="1715"/>
      <c r="L39799" s="1715"/>
    </row>
    <row r="39800" spans="11:12" ht="15" customHeight="1">
      <c r="K39800" s="1715"/>
      <c r="L39800" s="1715"/>
    </row>
    <row r="39801" spans="11:12" ht="15" customHeight="1">
      <c r="K39801" s="1715"/>
      <c r="L39801" s="1715"/>
    </row>
    <row r="39802" spans="11:12" ht="15" customHeight="1">
      <c r="K39802" s="1715"/>
      <c r="L39802" s="1715"/>
    </row>
    <row r="39803" spans="11:12" ht="15" customHeight="1">
      <c r="K39803" s="1715"/>
      <c r="L39803" s="1715"/>
    </row>
    <row r="39804" spans="11:12" ht="15" customHeight="1">
      <c r="K39804" s="1715"/>
      <c r="L39804" s="1715"/>
    </row>
    <row r="39805" spans="11:12" ht="15" customHeight="1">
      <c r="K39805" s="1715"/>
      <c r="L39805" s="1715"/>
    </row>
    <row r="39806" spans="11:12" ht="15" customHeight="1">
      <c r="K39806" s="1715"/>
      <c r="L39806" s="1715"/>
    </row>
    <row r="39807" spans="11:12" ht="15" customHeight="1">
      <c r="K39807" s="1715"/>
      <c r="L39807" s="1715"/>
    </row>
    <row r="39808" spans="11:12" ht="15" customHeight="1">
      <c r="K39808" s="1715"/>
      <c r="L39808" s="1715"/>
    </row>
    <row r="39809" spans="11:12" ht="15" customHeight="1">
      <c r="K39809" s="1715"/>
      <c r="L39809" s="1715"/>
    </row>
    <row r="39810" spans="11:12" ht="15" customHeight="1">
      <c r="K39810" s="1715"/>
      <c r="L39810" s="1715"/>
    </row>
    <row r="39811" spans="11:12" ht="15" customHeight="1">
      <c r="K39811" s="1715"/>
      <c r="L39811" s="1715"/>
    </row>
    <row r="39812" spans="11:12" ht="15" customHeight="1">
      <c r="K39812" s="1715"/>
      <c r="L39812" s="1715"/>
    </row>
    <row r="39813" spans="11:12" ht="15" customHeight="1">
      <c r="K39813" s="1715"/>
      <c r="L39813" s="1715"/>
    </row>
    <row r="39814" spans="11:12" ht="15" customHeight="1">
      <c r="K39814" s="1715"/>
      <c r="L39814" s="1715"/>
    </row>
    <row r="39815" spans="11:12" ht="15" customHeight="1">
      <c r="K39815" s="1715"/>
      <c r="L39815" s="1715"/>
    </row>
    <row r="39816" spans="11:12" ht="15" customHeight="1">
      <c r="K39816" s="1715"/>
      <c r="L39816" s="1715"/>
    </row>
    <row r="39817" spans="11:12" ht="15" customHeight="1">
      <c r="K39817" s="1715"/>
      <c r="L39817" s="1715"/>
    </row>
    <row r="39818" spans="11:12" ht="15" customHeight="1">
      <c r="K39818" s="1715"/>
      <c r="L39818" s="1715"/>
    </row>
    <row r="39819" spans="11:12" ht="15" customHeight="1">
      <c r="K39819" s="1715"/>
      <c r="L39819" s="1715"/>
    </row>
    <row r="39820" spans="11:12" ht="15" customHeight="1">
      <c r="K39820" s="1715"/>
      <c r="L39820" s="1715"/>
    </row>
    <row r="39821" spans="11:12" ht="15" customHeight="1">
      <c r="K39821" s="1715"/>
      <c r="L39821" s="1715"/>
    </row>
    <row r="39822" spans="11:12" ht="15" customHeight="1">
      <c r="K39822" s="1715"/>
      <c r="L39822" s="1715"/>
    </row>
    <row r="39823" spans="11:12" ht="15" customHeight="1">
      <c r="K39823" s="1715"/>
      <c r="L39823" s="1715"/>
    </row>
    <row r="39824" spans="11:12" ht="15" customHeight="1">
      <c r="K39824" s="1715"/>
      <c r="L39824" s="1715"/>
    </row>
    <row r="39825" spans="11:12" ht="15" customHeight="1">
      <c r="K39825" s="1715"/>
      <c r="L39825" s="1715"/>
    </row>
    <row r="39826" spans="11:12" ht="15" customHeight="1">
      <c r="K39826" s="1715"/>
      <c r="L39826" s="1715"/>
    </row>
    <row r="39827" spans="11:12" ht="15" customHeight="1">
      <c r="K39827" s="1715"/>
      <c r="L39827" s="1715"/>
    </row>
    <row r="39828" spans="11:12" ht="15" customHeight="1">
      <c r="K39828" s="1715"/>
      <c r="L39828" s="1715"/>
    </row>
    <row r="39829" spans="11:12" ht="15" customHeight="1">
      <c r="K39829" s="1715"/>
      <c r="L39829" s="1715"/>
    </row>
    <row r="39830" spans="11:12" ht="15" customHeight="1">
      <c r="K39830" s="1715"/>
      <c r="L39830" s="1715"/>
    </row>
    <row r="39831" spans="11:12" ht="15" customHeight="1">
      <c r="K39831" s="1715"/>
      <c r="L39831" s="1715"/>
    </row>
    <row r="39832" spans="11:12" ht="15" customHeight="1">
      <c r="K39832" s="1715"/>
      <c r="L39832" s="1715"/>
    </row>
    <row r="39833" spans="11:12" ht="15" customHeight="1">
      <c r="K39833" s="1715"/>
      <c r="L39833" s="1715"/>
    </row>
    <row r="39834" spans="11:12" ht="15" customHeight="1">
      <c r="K39834" s="1715"/>
      <c r="L39834" s="1715"/>
    </row>
    <row r="39835" spans="11:12" ht="15" customHeight="1">
      <c r="K39835" s="1715"/>
      <c r="L39835" s="1715"/>
    </row>
    <row r="39836" spans="11:12" ht="15" customHeight="1">
      <c r="K39836" s="1715"/>
      <c r="L39836" s="1715"/>
    </row>
    <row r="39837" spans="11:12" ht="15" customHeight="1">
      <c r="K39837" s="1715"/>
      <c r="L39837" s="1715"/>
    </row>
    <row r="39838" spans="11:12" ht="15" customHeight="1">
      <c r="K39838" s="1715"/>
      <c r="L39838" s="1715"/>
    </row>
    <row r="39839" spans="11:12" ht="15" customHeight="1">
      <c r="K39839" s="1715"/>
      <c r="L39839" s="1715"/>
    </row>
    <row r="39840" spans="11:12" ht="15" customHeight="1">
      <c r="K39840" s="1715"/>
      <c r="L39840" s="1715"/>
    </row>
    <row r="39841" spans="11:12" ht="15" customHeight="1">
      <c r="K39841" s="1715"/>
      <c r="L39841" s="1715"/>
    </row>
    <row r="39842" spans="11:12" ht="15" customHeight="1">
      <c r="K39842" s="1715"/>
      <c r="L39842" s="1715"/>
    </row>
    <row r="39843" spans="11:12" ht="15" customHeight="1">
      <c r="K39843" s="1715"/>
      <c r="L39843" s="1715"/>
    </row>
    <row r="39844" spans="11:12" ht="15" customHeight="1">
      <c r="K39844" s="1715"/>
      <c r="L39844" s="1715"/>
    </row>
    <row r="39845" spans="11:12" ht="15" customHeight="1">
      <c r="K39845" s="1715"/>
      <c r="L39845" s="1715"/>
    </row>
    <row r="39846" spans="11:12" ht="15" customHeight="1">
      <c r="K39846" s="1715"/>
      <c r="L39846" s="1715"/>
    </row>
    <row r="39847" spans="11:12" ht="15" customHeight="1">
      <c r="K39847" s="1715"/>
      <c r="L39847" s="1715"/>
    </row>
    <row r="39848" spans="11:12" ht="15" customHeight="1">
      <c r="K39848" s="1715"/>
      <c r="L39848" s="1715"/>
    </row>
    <row r="39849" spans="11:12" ht="15" customHeight="1">
      <c r="K39849" s="1715"/>
      <c r="L39849" s="1715"/>
    </row>
    <row r="39850" spans="11:12" ht="15" customHeight="1">
      <c r="K39850" s="1715"/>
      <c r="L39850" s="1715"/>
    </row>
    <row r="39851" spans="11:12" ht="15" customHeight="1">
      <c r="K39851" s="1715"/>
      <c r="L39851" s="1715"/>
    </row>
    <row r="39852" spans="11:12" ht="15" customHeight="1">
      <c r="K39852" s="1715"/>
      <c r="L39852" s="1715"/>
    </row>
    <row r="39853" spans="11:12" ht="15" customHeight="1">
      <c r="K39853" s="1715"/>
      <c r="L39853" s="1715"/>
    </row>
    <row r="39854" spans="11:12" ht="15" customHeight="1">
      <c r="K39854" s="1715"/>
      <c r="L39854" s="1715"/>
    </row>
    <row r="39855" spans="11:12" ht="15" customHeight="1">
      <c r="K39855" s="1715"/>
      <c r="L39855" s="1715"/>
    </row>
    <row r="39856" spans="11:12" ht="15" customHeight="1">
      <c r="K39856" s="1715"/>
      <c r="L39856" s="1715"/>
    </row>
    <row r="39857" spans="11:12" ht="15" customHeight="1">
      <c r="K39857" s="1715"/>
      <c r="L39857" s="1715"/>
    </row>
    <row r="39858" spans="11:12" ht="15" customHeight="1">
      <c r="K39858" s="1715"/>
      <c r="L39858" s="1715"/>
    </row>
    <row r="39859" spans="11:12" ht="15" customHeight="1">
      <c r="K39859" s="1715"/>
      <c r="L39859" s="1715"/>
    </row>
    <row r="39860" spans="11:12" ht="15" customHeight="1">
      <c r="K39860" s="1715"/>
      <c r="L39860" s="1715"/>
    </row>
    <row r="39861" spans="11:12" ht="15" customHeight="1">
      <c r="K39861" s="1715"/>
      <c r="L39861" s="1715"/>
    </row>
    <row r="39862" spans="11:12" ht="15" customHeight="1">
      <c r="K39862" s="1715"/>
      <c r="L39862" s="1715"/>
    </row>
    <row r="39863" spans="11:12" ht="15" customHeight="1">
      <c r="K39863" s="1715"/>
      <c r="L39863" s="1715"/>
    </row>
    <row r="39864" spans="11:12" ht="15" customHeight="1">
      <c r="K39864" s="1715"/>
      <c r="L39864" s="1715"/>
    </row>
    <row r="39865" spans="11:12" ht="15" customHeight="1">
      <c r="K39865" s="1715"/>
      <c r="L39865" s="1715"/>
    </row>
    <row r="39866" spans="11:12" ht="15" customHeight="1">
      <c r="K39866" s="1715"/>
      <c r="L39866" s="1715"/>
    </row>
    <row r="39867" spans="11:12" ht="15" customHeight="1">
      <c r="K39867" s="1715"/>
      <c r="L39867" s="1715"/>
    </row>
    <row r="39868" spans="11:12" ht="15" customHeight="1">
      <c r="K39868" s="1715"/>
      <c r="L39868" s="1715"/>
    </row>
    <row r="39869" spans="11:12" ht="15" customHeight="1">
      <c r="K39869" s="1715"/>
      <c r="L39869" s="1715"/>
    </row>
    <row r="39870" spans="11:12" ht="15" customHeight="1">
      <c r="K39870" s="1715"/>
      <c r="L39870" s="1715"/>
    </row>
    <row r="39871" spans="11:12" ht="15" customHeight="1">
      <c r="K39871" s="1715"/>
      <c r="L39871" s="1715"/>
    </row>
    <row r="39872" spans="11:12" ht="15" customHeight="1">
      <c r="K39872" s="1715"/>
      <c r="L39872" s="1715"/>
    </row>
    <row r="39873" spans="11:12" ht="15" customHeight="1">
      <c r="K39873" s="1715"/>
      <c r="L39873" s="1715"/>
    </row>
    <row r="39874" spans="11:12" ht="15" customHeight="1">
      <c r="K39874" s="1715"/>
      <c r="L39874" s="1715"/>
    </row>
    <row r="39875" spans="11:12" ht="15" customHeight="1">
      <c r="K39875" s="1715"/>
      <c r="L39875" s="1715"/>
    </row>
    <row r="39876" spans="11:12" ht="15" customHeight="1">
      <c r="K39876" s="1715"/>
      <c r="L39876" s="1715"/>
    </row>
    <row r="39877" spans="11:12" ht="15" customHeight="1">
      <c r="K39877" s="1715"/>
      <c r="L39877" s="1715"/>
    </row>
    <row r="39878" spans="11:12" ht="15" customHeight="1">
      <c r="K39878" s="1715"/>
      <c r="L39878" s="1715"/>
    </row>
    <row r="39879" spans="11:12" ht="15" customHeight="1">
      <c r="K39879" s="1715"/>
      <c r="L39879" s="1715"/>
    </row>
    <row r="39880" spans="11:12" ht="15" customHeight="1">
      <c r="K39880" s="1715"/>
      <c r="L39880" s="1715"/>
    </row>
    <row r="39881" spans="11:12" ht="15" customHeight="1">
      <c r="K39881" s="1715"/>
      <c r="L39881" s="1715"/>
    </row>
    <row r="39882" spans="11:12" ht="15" customHeight="1">
      <c r="K39882" s="1715"/>
      <c r="L39882" s="1715"/>
    </row>
    <row r="39883" spans="11:12" ht="15" customHeight="1">
      <c r="K39883" s="1715"/>
      <c r="L39883" s="1715"/>
    </row>
    <row r="39884" spans="11:12" ht="15" customHeight="1">
      <c r="K39884" s="1715"/>
      <c r="L39884" s="1715"/>
    </row>
    <row r="39885" spans="11:12" ht="15" customHeight="1">
      <c r="K39885" s="1715"/>
      <c r="L39885" s="1715"/>
    </row>
    <row r="39886" spans="11:12" ht="15" customHeight="1">
      <c r="K39886" s="1715"/>
      <c r="L39886" s="1715"/>
    </row>
    <row r="39887" spans="11:12" ht="15" customHeight="1">
      <c r="K39887" s="1715"/>
      <c r="L39887" s="1715"/>
    </row>
    <row r="39888" spans="11:12" ht="15" customHeight="1">
      <c r="K39888" s="1715"/>
      <c r="L39888" s="1715"/>
    </row>
    <row r="39889" spans="11:12" ht="15" customHeight="1">
      <c r="K39889" s="1715"/>
      <c r="L39889" s="1715"/>
    </row>
    <row r="39890" spans="11:12" ht="15" customHeight="1">
      <c r="K39890" s="1715"/>
      <c r="L39890" s="1715"/>
    </row>
    <row r="39891" spans="11:12" ht="15" customHeight="1">
      <c r="K39891" s="1715"/>
      <c r="L39891" s="1715"/>
    </row>
    <row r="39892" spans="11:12" ht="15" customHeight="1">
      <c r="K39892" s="1715"/>
      <c r="L39892" s="1715"/>
    </row>
    <row r="39893" spans="11:12" ht="15" customHeight="1">
      <c r="K39893" s="1715"/>
      <c r="L39893" s="1715"/>
    </row>
    <row r="39894" spans="11:12" ht="15" customHeight="1">
      <c r="K39894" s="1715"/>
      <c r="L39894" s="1715"/>
    </row>
    <row r="39895" spans="11:12" ht="15" customHeight="1">
      <c r="K39895" s="1715"/>
      <c r="L39895" s="1715"/>
    </row>
    <row r="39896" spans="11:12" ht="15" customHeight="1">
      <c r="K39896" s="1715"/>
      <c r="L39896" s="1715"/>
    </row>
    <row r="39897" spans="11:12" ht="15" customHeight="1">
      <c r="K39897" s="1715"/>
      <c r="L39897" s="1715"/>
    </row>
    <row r="39898" spans="11:12" ht="15" customHeight="1">
      <c r="K39898" s="1715"/>
      <c r="L39898" s="1715"/>
    </row>
    <row r="39899" spans="11:12" ht="15" customHeight="1">
      <c r="K39899" s="1715"/>
      <c r="L39899" s="1715"/>
    </row>
    <row r="39900" spans="11:12" ht="15" customHeight="1">
      <c r="K39900" s="1715"/>
      <c r="L39900" s="1715"/>
    </row>
    <row r="39901" spans="11:12" ht="15" customHeight="1">
      <c r="K39901" s="1715"/>
      <c r="L39901" s="1715"/>
    </row>
    <row r="39902" spans="11:12" ht="15" customHeight="1">
      <c r="K39902" s="1715"/>
      <c r="L39902" s="1715"/>
    </row>
    <row r="39903" spans="11:12" ht="15" customHeight="1">
      <c r="K39903" s="1715"/>
      <c r="L39903" s="1715"/>
    </row>
    <row r="39904" spans="11:12" ht="15" customHeight="1">
      <c r="K39904" s="1715"/>
      <c r="L39904" s="1715"/>
    </row>
    <row r="39905" spans="11:12" ht="15" customHeight="1">
      <c r="K39905" s="1715"/>
      <c r="L39905" s="1715"/>
    </row>
    <row r="39906" spans="11:12" ht="15" customHeight="1">
      <c r="K39906" s="1715"/>
      <c r="L39906" s="1715"/>
    </row>
    <row r="39907" spans="11:12" ht="15" customHeight="1">
      <c r="K39907" s="1715"/>
      <c r="L39907" s="1715"/>
    </row>
    <row r="39908" spans="11:12" ht="15" customHeight="1">
      <c r="K39908" s="1715"/>
      <c r="L39908" s="1715"/>
    </row>
    <row r="39909" spans="11:12" ht="15" customHeight="1">
      <c r="K39909" s="1715"/>
      <c r="L39909" s="1715"/>
    </row>
    <row r="39910" spans="11:12" ht="15" customHeight="1">
      <c r="K39910" s="1715"/>
      <c r="L39910" s="1715"/>
    </row>
    <row r="39911" spans="11:12" ht="15" customHeight="1">
      <c r="K39911" s="1715"/>
      <c r="L39911" s="1715"/>
    </row>
    <row r="39912" spans="11:12" ht="15" customHeight="1">
      <c r="K39912" s="1715"/>
      <c r="L39912" s="1715"/>
    </row>
    <row r="39913" spans="11:12" ht="15" customHeight="1">
      <c r="K39913" s="1715"/>
      <c r="L39913" s="1715"/>
    </row>
    <row r="39914" spans="11:12" ht="15" customHeight="1">
      <c r="K39914" s="1715"/>
      <c r="L39914" s="1715"/>
    </row>
    <row r="39915" spans="11:12" ht="15" customHeight="1">
      <c r="K39915" s="1715"/>
      <c r="L39915" s="1715"/>
    </row>
    <row r="39916" spans="11:12" ht="15" customHeight="1">
      <c r="K39916" s="1715"/>
      <c r="L39916" s="1715"/>
    </row>
    <row r="39917" spans="11:12" ht="15" customHeight="1">
      <c r="K39917" s="1715"/>
      <c r="L39917" s="1715"/>
    </row>
    <row r="39918" spans="11:12" ht="15" customHeight="1">
      <c r="K39918" s="1715"/>
      <c r="L39918" s="1715"/>
    </row>
    <row r="39919" spans="11:12" ht="15" customHeight="1">
      <c r="K39919" s="1715"/>
      <c r="L39919" s="1715"/>
    </row>
    <row r="39920" spans="11:12" ht="15" customHeight="1">
      <c r="K39920" s="1715"/>
      <c r="L39920" s="1715"/>
    </row>
    <row r="39921" spans="11:12" ht="15" customHeight="1">
      <c r="K39921" s="1715"/>
      <c r="L39921" s="1715"/>
    </row>
    <row r="39922" spans="11:12" ht="15" customHeight="1">
      <c r="K39922" s="1715"/>
      <c r="L39922" s="1715"/>
    </row>
    <row r="39923" spans="11:12" ht="15" customHeight="1">
      <c r="K39923" s="1715"/>
      <c r="L39923" s="1715"/>
    </row>
    <row r="39924" spans="11:12" ht="15" customHeight="1">
      <c r="K39924" s="1715"/>
      <c r="L39924" s="1715"/>
    </row>
    <row r="39925" spans="11:12" ht="15" customHeight="1">
      <c r="K39925" s="1715"/>
      <c r="L39925" s="1715"/>
    </row>
    <row r="39926" spans="11:12" ht="15" customHeight="1">
      <c r="K39926" s="1715"/>
      <c r="L39926" s="1715"/>
    </row>
    <row r="39927" spans="11:12" ht="15" customHeight="1">
      <c r="K39927" s="1715"/>
      <c r="L39927" s="1715"/>
    </row>
    <row r="39928" spans="11:12" ht="15" customHeight="1">
      <c r="K39928" s="1715"/>
      <c r="L39928" s="1715"/>
    </row>
    <row r="39929" spans="11:12" ht="15" customHeight="1">
      <c r="K39929" s="1715"/>
      <c r="L39929" s="1715"/>
    </row>
    <row r="39930" spans="11:12" ht="15" customHeight="1">
      <c r="K39930" s="1715"/>
      <c r="L39930" s="1715"/>
    </row>
    <row r="39931" spans="11:12" ht="15" customHeight="1">
      <c r="K39931" s="1715"/>
      <c r="L39931" s="1715"/>
    </row>
    <row r="39932" spans="11:12" ht="15" customHeight="1">
      <c r="K39932" s="1715"/>
      <c r="L39932" s="1715"/>
    </row>
    <row r="39933" spans="11:12" ht="15" customHeight="1">
      <c r="K39933" s="1715"/>
      <c r="L39933" s="1715"/>
    </row>
    <row r="39934" spans="11:12" ht="15" customHeight="1">
      <c r="K39934" s="1715"/>
      <c r="L39934" s="1715"/>
    </row>
    <row r="39935" spans="11:12" ht="15" customHeight="1">
      <c r="K39935" s="1715"/>
      <c r="L39935" s="1715"/>
    </row>
    <row r="39936" spans="11:12" ht="15" customHeight="1">
      <c r="K39936" s="1715"/>
      <c r="L39936" s="1715"/>
    </row>
    <row r="39937" spans="11:12" ht="15" customHeight="1">
      <c r="K39937" s="1715"/>
      <c r="L39937" s="1715"/>
    </row>
    <row r="39938" spans="11:12" ht="15" customHeight="1">
      <c r="K39938" s="1715"/>
      <c r="L39938" s="1715"/>
    </row>
    <row r="39939" spans="11:12" ht="15" customHeight="1">
      <c r="K39939" s="1715"/>
      <c r="L39939" s="1715"/>
    </row>
    <row r="39940" spans="11:12" ht="15" customHeight="1">
      <c r="K39940" s="1715"/>
      <c r="L39940" s="1715"/>
    </row>
    <row r="39941" spans="11:12" ht="15" customHeight="1">
      <c r="K39941" s="1715"/>
      <c r="L39941" s="1715"/>
    </row>
    <row r="39942" spans="11:12" ht="15" customHeight="1">
      <c r="K39942" s="1715"/>
      <c r="L39942" s="1715"/>
    </row>
    <row r="39943" spans="11:12" ht="15" customHeight="1">
      <c r="K39943" s="1715"/>
      <c r="L39943" s="1715"/>
    </row>
    <row r="39944" spans="11:12" ht="15" customHeight="1">
      <c r="K39944" s="1715"/>
      <c r="L39944" s="1715"/>
    </row>
    <row r="39945" spans="11:12" ht="15" customHeight="1">
      <c r="K39945" s="1715"/>
      <c r="L39945" s="1715"/>
    </row>
    <row r="39946" spans="11:12" ht="15" customHeight="1">
      <c r="K39946" s="1715"/>
      <c r="L39946" s="1715"/>
    </row>
    <row r="39947" spans="11:12" ht="15" customHeight="1">
      <c r="K39947" s="1715"/>
      <c r="L39947" s="1715"/>
    </row>
    <row r="39948" spans="11:12" ht="15" customHeight="1">
      <c r="K39948" s="1715"/>
      <c r="L39948" s="1715"/>
    </row>
    <row r="39949" spans="11:12" ht="15" customHeight="1">
      <c r="K39949" s="1715"/>
      <c r="L39949" s="1715"/>
    </row>
    <row r="39950" spans="11:12" ht="15" customHeight="1">
      <c r="K39950" s="1715"/>
      <c r="L39950" s="1715"/>
    </row>
    <row r="39951" spans="11:12" ht="15" customHeight="1">
      <c r="K39951" s="1715"/>
      <c r="L39951" s="1715"/>
    </row>
    <row r="39952" spans="11:12" ht="15" customHeight="1">
      <c r="K39952" s="1715"/>
      <c r="L39952" s="1715"/>
    </row>
    <row r="39953" spans="11:12" ht="15" customHeight="1">
      <c r="K39953" s="1715"/>
      <c r="L39953" s="1715"/>
    </row>
    <row r="39954" spans="11:12" ht="15" customHeight="1">
      <c r="K39954" s="1715"/>
      <c r="L39954" s="1715"/>
    </row>
    <row r="39955" spans="11:12" ht="15" customHeight="1">
      <c r="K39955" s="1715"/>
      <c r="L39955" s="1715"/>
    </row>
    <row r="39956" spans="11:12" ht="15" customHeight="1">
      <c r="K39956" s="1715"/>
      <c r="L39956" s="1715"/>
    </row>
    <row r="39957" spans="11:12" ht="15" customHeight="1">
      <c r="K39957" s="1715"/>
      <c r="L39957" s="1715"/>
    </row>
    <row r="39958" spans="11:12" ht="15" customHeight="1">
      <c r="K39958" s="1715"/>
      <c r="L39958" s="1715"/>
    </row>
    <row r="39959" spans="11:12" ht="15" customHeight="1">
      <c r="K39959" s="1715"/>
      <c r="L39959" s="1715"/>
    </row>
    <row r="39960" spans="11:12" ht="15" customHeight="1">
      <c r="K39960" s="1715"/>
      <c r="L39960" s="1715"/>
    </row>
    <row r="39961" spans="11:12" ht="15" customHeight="1">
      <c r="K39961" s="1715"/>
      <c r="L39961" s="1715"/>
    </row>
    <row r="39962" spans="11:12" ht="15" customHeight="1">
      <c r="K39962" s="1715"/>
      <c r="L39962" s="1715"/>
    </row>
    <row r="39963" spans="11:12" ht="15" customHeight="1">
      <c r="K39963" s="1715"/>
      <c r="L39963" s="1715"/>
    </row>
    <row r="39964" spans="11:12" ht="15" customHeight="1">
      <c r="K39964" s="1715"/>
      <c r="L39964" s="1715"/>
    </row>
    <row r="39965" spans="11:12" ht="15" customHeight="1">
      <c r="K39965" s="1715"/>
      <c r="L39965" s="1715"/>
    </row>
    <row r="39966" spans="11:12" ht="15" customHeight="1">
      <c r="K39966" s="1715"/>
      <c r="L39966" s="1715"/>
    </row>
    <row r="39967" spans="11:12" ht="15" customHeight="1">
      <c r="K39967" s="1715"/>
      <c r="L39967" s="1715"/>
    </row>
    <row r="39968" spans="11:12" ht="15" customHeight="1">
      <c r="K39968" s="1715"/>
      <c r="L39968" s="1715"/>
    </row>
    <row r="39969" spans="11:12" ht="15" customHeight="1">
      <c r="K39969" s="1715"/>
      <c r="L39969" s="1715"/>
    </row>
    <row r="39970" spans="11:12" ht="15" customHeight="1">
      <c r="K39970" s="1715"/>
      <c r="L39970" s="1715"/>
    </row>
    <row r="39971" spans="11:12" ht="15" customHeight="1">
      <c r="K39971" s="1715"/>
      <c r="L39971" s="1715"/>
    </row>
    <row r="39972" spans="11:12" ht="15" customHeight="1">
      <c r="K39972" s="1715"/>
      <c r="L39972" s="1715"/>
    </row>
    <row r="39973" spans="11:12" ht="15" customHeight="1">
      <c r="K39973" s="1715"/>
      <c r="L39973" s="1715"/>
    </row>
    <row r="39974" spans="11:12" ht="15" customHeight="1">
      <c r="K39974" s="1715"/>
      <c r="L39974" s="1715"/>
    </row>
    <row r="39975" spans="11:12" ht="15" customHeight="1">
      <c r="K39975" s="1715"/>
      <c r="L39975" s="1715"/>
    </row>
    <row r="39976" spans="11:12" ht="15" customHeight="1">
      <c r="K39976" s="1715"/>
      <c r="L39976" s="1715"/>
    </row>
    <row r="39977" spans="11:12" ht="15" customHeight="1">
      <c r="K39977" s="1715"/>
      <c r="L39977" s="1715"/>
    </row>
    <row r="39978" spans="11:12" ht="15" customHeight="1">
      <c r="K39978" s="1715"/>
      <c r="L39978" s="1715"/>
    </row>
    <row r="39979" spans="11:12" ht="15" customHeight="1">
      <c r="K39979" s="1715"/>
      <c r="L39979" s="1715"/>
    </row>
    <row r="39980" spans="11:12" ht="15" customHeight="1">
      <c r="K39980" s="1715"/>
      <c r="L39980" s="1715"/>
    </row>
    <row r="39981" spans="11:12" ht="15" customHeight="1">
      <c r="K39981" s="1715"/>
      <c r="L39981" s="1715"/>
    </row>
    <row r="39982" spans="11:12" ht="15" customHeight="1">
      <c r="K39982" s="1715"/>
      <c r="L39982" s="1715"/>
    </row>
    <row r="39983" spans="11:12" ht="15" customHeight="1">
      <c r="K39983" s="1715"/>
      <c r="L39983" s="1715"/>
    </row>
    <row r="39984" spans="11:12" ht="15" customHeight="1">
      <c r="K39984" s="1715"/>
      <c r="L39984" s="1715"/>
    </row>
    <row r="39985" spans="11:12" ht="15" customHeight="1">
      <c r="K39985" s="1715"/>
      <c r="L39985" s="1715"/>
    </row>
    <row r="39986" spans="11:12" ht="15" customHeight="1">
      <c r="K39986" s="1715"/>
      <c r="L39986" s="1715"/>
    </row>
    <row r="39987" spans="11:12" ht="15" customHeight="1">
      <c r="K39987" s="1715"/>
      <c r="L39987" s="1715"/>
    </row>
    <row r="39988" spans="11:12" ht="15" customHeight="1">
      <c r="K39988" s="1715"/>
      <c r="L39988" s="1715"/>
    </row>
    <row r="39989" spans="11:12" ht="15" customHeight="1">
      <c r="K39989" s="1715"/>
      <c r="L39989" s="1715"/>
    </row>
    <row r="39990" spans="11:12" ht="15" customHeight="1">
      <c r="K39990" s="1715"/>
      <c r="L39990" s="1715"/>
    </row>
    <row r="39991" spans="11:12" ht="15" customHeight="1">
      <c r="K39991" s="1715"/>
      <c r="L39991" s="1715"/>
    </row>
    <row r="39992" spans="11:12" ht="15" customHeight="1">
      <c r="K39992" s="1715"/>
      <c r="L39992" s="1715"/>
    </row>
    <row r="39993" spans="11:12" ht="15" customHeight="1">
      <c r="K39993" s="1715"/>
      <c r="L39993" s="1715"/>
    </row>
    <row r="39994" spans="11:12" ht="15" customHeight="1">
      <c r="K39994" s="1715"/>
      <c r="L39994" s="1715"/>
    </row>
    <row r="39995" spans="11:12" ht="15" customHeight="1">
      <c r="K39995" s="1715"/>
      <c r="L39995" s="1715"/>
    </row>
    <row r="39996" spans="11:12" ht="15" customHeight="1">
      <c r="K39996" s="1715"/>
      <c r="L39996" s="1715"/>
    </row>
    <row r="39997" spans="11:12" ht="15" customHeight="1">
      <c r="K39997" s="1715"/>
      <c r="L39997" s="1715"/>
    </row>
    <row r="39998" spans="11:12" ht="15" customHeight="1">
      <c r="K39998" s="1715"/>
      <c r="L39998" s="1715"/>
    </row>
    <row r="39999" spans="11:12" ht="15" customHeight="1">
      <c r="K39999" s="1715"/>
      <c r="L39999" s="1715"/>
    </row>
    <row r="40000" spans="11:12" ht="15" customHeight="1">
      <c r="K40000" s="1715"/>
      <c r="L40000" s="1715"/>
    </row>
    <row r="40001" spans="11:12" ht="15" customHeight="1">
      <c r="K40001" s="1715"/>
      <c r="L40001" s="1715"/>
    </row>
    <row r="40002" spans="11:12" ht="15" customHeight="1">
      <c r="K40002" s="1715"/>
      <c r="L40002" s="1715"/>
    </row>
    <row r="40003" spans="11:12" ht="15" customHeight="1">
      <c r="K40003" s="1715"/>
      <c r="L40003" s="1715"/>
    </row>
    <row r="40004" spans="11:12" ht="15" customHeight="1">
      <c r="K40004" s="1715"/>
      <c r="L40004" s="1715"/>
    </row>
    <row r="40005" spans="11:12" ht="15" customHeight="1">
      <c r="K40005" s="1715"/>
      <c r="L40005" s="1715"/>
    </row>
    <row r="40006" spans="11:12" ht="15" customHeight="1">
      <c r="K40006" s="1715"/>
      <c r="L40006" s="1715"/>
    </row>
    <row r="40007" spans="11:12" ht="15" customHeight="1">
      <c r="K40007" s="1715"/>
      <c r="L40007" s="1715"/>
    </row>
    <row r="40008" spans="11:12" ht="15" customHeight="1">
      <c r="K40008" s="1715"/>
      <c r="L40008" s="1715"/>
    </row>
    <row r="40009" spans="11:12" ht="15" customHeight="1">
      <c r="K40009" s="1715"/>
      <c r="L40009" s="1715"/>
    </row>
    <row r="40010" spans="11:12" ht="15" customHeight="1">
      <c r="K40010" s="1715"/>
      <c r="L40010" s="1715"/>
    </row>
    <row r="40011" spans="11:12" ht="15" customHeight="1">
      <c r="K40011" s="1715"/>
      <c r="L40011" s="1715"/>
    </row>
    <row r="40012" spans="11:12" ht="15" customHeight="1">
      <c r="K40012" s="1715"/>
      <c r="L40012" s="1715"/>
    </row>
    <row r="40013" spans="11:12" ht="15" customHeight="1">
      <c r="K40013" s="1715"/>
      <c r="L40013" s="1715"/>
    </row>
    <row r="40014" spans="11:12" ht="15" customHeight="1">
      <c r="K40014" s="1715"/>
      <c r="L40014" s="1715"/>
    </row>
    <row r="40015" spans="11:12" ht="15" customHeight="1">
      <c r="K40015" s="1715"/>
      <c r="L40015" s="1715"/>
    </row>
    <row r="40016" spans="11:12" ht="15" customHeight="1">
      <c r="K40016" s="1715"/>
      <c r="L40016" s="1715"/>
    </row>
    <row r="40017" spans="11:12" ht="15" customHeight="1">
      <c r="K40017" s="1715"/>
      <c r="L40017" s="1715"/>
    </row>
    <row r="40018" spans="11:12" ht="15" customHeight="1">
      <c r="K40018" s="1715"/>
      <c r="L40018" s="1715"/>
    </row>
    <row r="40019" spans="11:12" ht="15" customHeight="1">
      <c r="K40019" s="1715"/>
      <c r="L40019" s="1715"/>
    </row>
    <row r="40020" spans="11:12" ht="15" customHeight="1">
      <c r="K40020" s="1715"/>
      <c r="L40020" s="1715"/>
    </row>
    <row r="40021" spans="11:12" ht="15" customHeight="1">
      <c r="K40021" s="1715"/>
      <c r="L40021" s="1715"/>
    </row>
    <row r="40022" spans="11:12" ht="15" customHeight="1">
      <c r="K40022" s="1715"/>
      <c r="L40022" s="1715"/>
    </row>
    <row r="40023" spans="11:12" ht="15" customHeight="1">
      <c r="K40023" s="1715"/>
      <c r="L40023" s="1715"/>
    </row>
    <row r="40024" spans="11:12" ht="15" customHeight="1">
      <c r="K40024" s="1715"/>
      <c r="L40024" s="1715"/>
    </row>
    <row r="40025" spans="11:12" ht="15" customHeight="1">
      <c r="K40025" s="1715"/>
      <c r="L40025" s="1715"/>
    </row>
    <row r="40026" spans="11:12" ht="15" customHeight="1">
      <c r="K40026" s="1715"/>
      <c r="L40026" s="1715"/>
    </row>
    <row r="40027" spans="11:12" ht="15" customHeight="1">
      <c r="K40027" s="1715"/>
      <c r="L40027" s="1715"/>
    </row>
    <row r="40028" spans="11:12" ht="15" customHeight="1">
      <c r="K40028" s="1715"/>
      <c r="L40028" s="1715"/>
    </row>
    <row r="40029" spans="11:12" ht="15" customHeight="1">
      <c r="K40029" s="1715"/>
      <c r="L40029" s="1715"/>
    </row>
    <row r="40030" spans="11:12" ht="15" customHeight="1">
      <c r="K40030" s="1715"/>
      <c r="L40030" s="1715"/>
    </row>
    <row r="40031" spans="11:12" ht="15" customHeight="1">
      <c r="K40031" s="1715"/>
      <c r="L40031" s="1715"/>
    </row>
    <row r="40032" spans="11:12" ht="15" customHeight="1">
      <c r="K40032" s="1715"/>
      <c r="L40032" s="1715"/>
    </row>
    <row r="40033" spans="11:12" ht="15" customHeight="1">
      <c r="K40033" s="1715"/>
      <c r="L40033" s="1715"/>
    </row>
    <row r="40034" spans="11:12" ht="15" customHeight="1">
      <c r="K40034" s="1715"/>
      <c r="L40034" s="1715"/>
    </row>
    <row r="40035" spans="11:12" ht="15" customHeight="1">
      <c r="K40035" s="1715"/>
      <c r="L40035" s="1715"/>
    </row>
    <row r="40036" spans="11:12" ht="15" customHeight="1">
      <c r="K40036" s="1715"/>
      <c r="L40036" s="1715"/>
    </row>
    <row r="40037" spans="11:12" ht="15" customHeight="1">
      <c r="K40037" s="1715"/>
      <c r="L40037" s="1715"/>
    </row>
    <row r="40038" spans="11:12" ht="15" customHeight="1">
      <c r="K40038" s="1715"/>
      <c r="L40038" s="1715"/>
    </row>
    <row r="40039" spans="11:12" ht="15" customHeight="1">
      <c r="K40039" s="1715"/>
      <c r="L40039" s="1715"/>
    </row>
    <row r="40040" spans="11:12" ht="15" customHeight="1">
      <c r="K40040" s="1715"/>
      <c r="L40040" s="1715"/>
    </row>
    <row r="40041" spans="11:12" ht="15" customHeight="1">
      <c r="K40041" s="1715"/>
      <c r="L40041" s="1715"/>
    </row>
    <row r="40042" spans="11:12" ht="15" customHeight="1">
      <c r="K40042" s="1715"/>
      <c r="L40042" s="1715"/>
    </row>
    <row r="40043" spans="11:12" ht="15" customHeight="1">
      <c r="K40043" s="1715"/>
      <c r="L40043" s="1715"/>
    </row>
    <row r="40044" spans="11:12" ht="15" customHeight="1">
      <c r="K40044" s="1715"/>
      <c r="L40044" s="1715"/>
    </row>
    <row r="40045" spans="11:12" ht="15" customHeight="1">
      <c r="K40045" s="1715"/>
      <c r="L40045" s="1715"/>
    </row>
    <row r="40046" spans="11:12" ht="15" customHeight="1">
      <c r="K40046" s="1715"/>
      <c r="L40046" s="1715"/>
    </row>
    <row r="40047" spans="11:12" ht="15" customHeight="1">
      <c r="K40047" s="1715"/>
      <c r="L40047" s="1715"/>
    </row>
    <row r="40048" spans="11:12" ht="15" customHeight="1">
      <c r="K40048" s="1715"/>
      <c r="L40048" s="1715"/>
    </row>
    <row r="40049" spans="11:12" ht="15" customHeight="1">
      <c r="K40049" s="1715"/>
      <c r="L40049" s="1715"/>
    </row>
    <row r="40050" spans="11:12" ht="15" customHeight="1">
      <c r="K40050" s="1715"/>
      <c r="L40050" s="1715"/>
    </row>
    <row r="40051" spans="11:12" ht="15" customHeight="1">
      <c r="K40051" s="1715"/>
      <c r="L40051" s="1715"/>
    </row>
    <row r="40052" spans="11:12" ht="15" customHeight="1">
      <c r="K40052" s="1715"/>
      <c r="L40052" s="1715"/>
    </row>
    <row r="40053" spans="11:12" ht="15" customHeight="1">
      <c r="K40053" s="1715"/>
      <c r="L40053" s="1715"/>
    </row>
    <row r="40054" spans="11:12" ht="15" customHeight="1">
      <c r="K40054" s="1715"/>
      <c r="L40054" s="1715"/>
    </row>
    <row r="40055" spans="11:12" ht="15" customHeight="1">
      <c r="K40055" s="1715"/>
      <c r="L40055" s="1715"/>
    </row>
    <row r="40056" spans="11:12" ht="15" customHeight="1">
      <c r="K40056" s="1715"/>
      <c r="L40056" s="1715"/>
    </row>
    <row r="40057" spans="11:12" ht="15" customHeight="1">
      <c r="K40057" s="1715"/>
      <c r="L40057" s="1715"/>
    </row>
    <row r="40058" spans="11:12" ht="15" customHeight="1">
      <c r="K40058" s="1715"/>
      <c r="L40058" s="1715"/>
    </row>
    <row r="40059" spans="11:12" ht="15" customHeight="1">
      <c r="K40059" s="1715"/>
      <c r="L40059" s="1715"/>
    </row>
    <row r="40060" spans="11:12" ht="15" customHeight="1">
      <c r="K40060" s="1715"/>
      <c r="L40060" s="1715"/>
    </row>
    <row r="40061" spans="11:12" ht="15" customHeight="1">
      <c r="K40061" s="1715"/>
      <c r="L40061" s="1715"/>
    </row>
    <row r="40062" spans="11:12" ht="15" customHeight="1">
      <c r="K40062" s="1715"/>
      <c r="L40062" s="1715"/>
    </row>
    <row r="40063" spans="11:12" ht="15" customHeight="1">
      <c r="K40063" s="1715"/>
      <c r="L40063" s="1715"/>
    </row>
    <row r="40064" spans="11:12" ht="15" customHeight="1">
      <c r="K40064" s="1715"/>
      <c r="L40064" s="1715"/>
    </row>
    <row r="40065" spans="11:12" ht="15" customHeight="1">
      <c r="K40065" s="1715"/>
      <c r="L40065" s="1715"/>
    </row>
    <row r="40066" spans="11:12" ht="15" customHeight="1">
      <c r="K40066" s="1715"/>
      <c r="L40066" s="1715"/>
    </row>
    <row r="40067" spans="11:12" ht="15" customHeight="1">
      <c r="K40067" s="1715"/>
      <c r="L40067" s="1715"/>
    </row>
    <row r="40068" spans="11:12" ht="15" customHeight="1">
      <c r="K40068" s="1715"/>
      <c r="L40068" s="1715"/>
    </row>
    <row r="40069" spans="11:12" ht="15" customHeight="1">
      <c r="K40069" s="1715"/>
      <c r="L40069" s="1715"/>
    </row>
    <row r="40070" spans="11:12" ht="15" customHeight="1">
      <c r="K40070" s="1715"/>
      <c r="L40070" s="1715"/>
    </row>
    <row r="40071" spans="11:12" ht="15" customHeight="1">
      <c r="K40071" s="1715"/>
      <c r="L40071" s="1715"/>
    </row>
    <row r="40072" spans="11:12" ht="15" customHeight="1">
      <c r="K40072" s="1715"/>
      <c r="L40072" s="1715"/>
    </row>
    <row r="40073" spans="11:12" ht="15" customHeight="1">
      <c r="K40073" s="1715"/>
      <c r="L40073" s="1715"/>
    </row>
    <row r="40074" spans="11:12" ht="15" customHeight="1">
      <c r="K40074" s="1715"/>
      <c r="L40074" s="1715"/>
    </row>
    <row r="40075" spans="11:12" ht="15" customHeight="1">
      <c r="K40075" s="1715"/>
      <c r="L40075" s="1715"/>
    </row>
    <row r="40076" spans="11:12" ht="15" customHeight="1">
      <c r="K40076" s="1715"/>
      <c r="L40076" s="1715"/>
    </row>
    <row r="40077" spans="11:12" ht="15" customHeight="1">
      <c r="K40077" s="1715"/>
      <c r="L40077" s="1715"/>
    </row>
    <row r="40078" spans="11:12" ht="15" customHeight="1">
      <c r="K40078" s="1715"/>
      <c r="L40078" s="1715"/>
    </row>
    <row r="40079" spans="11:12" ht="15" customHeight="1">
      <c r="K40079" s="1715"/>
      <c r="L40079" s="1715"/>
    </row>
    <row r="40080" spans="11:12" ht="15" customHeight="1">
      <c r="K40080" s="1715"/>
      <c r="L40080" s="1715"/>
    </row>
    <row r="40081" spans="11:12" ht="15" customHeight="1">
      <c r="K40081" s="1715"/>
      <c r="L40081" s="1715"/>
    </row>
    <row r="40082" spans="11:12" ht="15" customHeight="1">
      <c r="K40082" s="1715"/>
      <c r="L40082" s="1715"/>
    </row>
    <row r="40083" spans="11:12" ht="15" customHeight="1">
      <c r="K40083" s="1715"/>
      <c r="L40083" s="1715"/>
    </row>
    <row r="40084" spans="11:12" ht="15" customHeight="1">
      <c r="K40084" s="1715"/>
      <c r="L40084" s="1715"/>
    </row>
    <row r="40085" spans="11:12" ht="15" customHeight="1">
      <c r="K40085" s="1715"/>
      <c r="L40085" s="1715"/>
    </row>
    <row r="40086" spans="11:12" ht="15" customHeight="1">
      <c r="K40086" s="1715"/>
      <c r="L40086" s="1715"/>
    </row>
    <row r="40087" spans="11:12" ht="15" customHeight="1">
      <c r="K40087" s="1715"/>
      <c r="L40087" s="1715"/>
    </row>
    <row r="40088" spans="11:12" ht="15" customHeight="1">
      <c r="K40088" s="1715"/>
      <c r="L40088" s="1715"/>
    </row>
    <row r="40089" spans="11:12" ht="15" customHeight="1">
      <c r="K40089" s="1715"/>
      <c r="L40089" s="1715"/>
    </row>
    <row r="40090" spans="11:12" ht="15" customHeight="1">
      <c r="K40090" s="1715"/>
      <c r="L40090" s="1715"/>
    </row>
    <row r="40091" spans="11:12" ht="15" customHeight="1">
      <c r="K40091" s="1715"/>
      <c r="L40091" s="1715"/>
    </row>
    <row r="40092" spans="11:12" ht="15" customHeight="1">
      <c r="K40092" s="1715"/>
      <c r="L40092" s="1715"/>
    </row>
    <row r="40093" spans="11:12" ht="15" customHeight="1">
      <c r="K40093" s="1715"/>
      <c r="L40093" s="1715"/>
    </row>
    <row r="40094" spans="11:12" ht="15" customHeight="1">
      <c r="K40094" s="1715"/>
      <c r="L40094" s="1715"/>
    </row>
    <row r="40095" spans="11:12" ht="15" customHeight="1">
      <c r="K40095" s="1715"/>
      <c r="L40095" s="1715"/>
    </row>
    <row r="40096" spans="11:12" ht="15" customHeight="1">
      <c r="K40096" s="1715"/>
      <c r="L40096" s="1715"/>
    </row>
    <row r="40097" spans="11:12" ht="15" customHeight="1">
      <c r="K40097" s="1715"/>
      <c r="L40097" s="1715"/>
    </row>
    <row r="40098" spans="11:12" ht="15" customHeight="1">
      <c r="K40098" s="1715"/>
      <c r="L40098" s="1715"/>
    </row>
    <row r="40099" spans="11:12" ht="15" customHeight="1">
      <c r="K40099" s="1715"/>
      <c r="L40099" s="1715"/>
    </row>
    <row r="40100" spans="11:12" ht="15" customHeight="1">
      <c r="K40100" s="1715"/>
      <c r="L40100" s="1715"/>
    </row>
    <row r="40101" spans="11:12" ht="15" customHeight="1">
      <c r="K40101" s="1715"/>
      <c r="L40101" s="1715"/>
    </row>
    <row r="40102" spans="11:12" ht="15" customHeight="1">
      <c r="K40102" s="1715"/>
      <c r="L40102" s="1715"/>
    </row>
    <row r="40103" spans="11:12" ht="15" customHeight="1">
      <c r="K40103" s="1715"/>
      <c r="L40103" s="1715"/>
    </row>
    <row r="40104" spans="11:12" ht="15" customHeight="1">
      <c r="K40104" s="1715"/>
      <c r="L40104" s="1715"/>
    </row>
    <row r="40105" spans="11:12" ht="15" customHeight="1">
      <c r="K40105" s="1715"/>
      <c r="L40105" s="1715"/>
    </row>
    <row r="40106" spans="11:12" ht="15" customHeight="1">
      <c r="K40106" s="1715"/>
      <c r="L40106" s="1715"/>
    </row>
    <row r="40107" spans="11:12" ht="15" customHeight="1">
      <c r="K40107" s="1715"/>
      <c r="L40107" s="1715"/>
    </row>
    <row r="40108" spans="11:12" ht="15" customHeight="1">
      <c r="K40108" s="1715"/>
      <c r="L40108" s="1715"/>
    </row>
    <row r="40109" spans="11:12" ht="15" customHeight="1">
      <c r="K40109" s="1715"/>
      <c r="L40109" s="1715"/>
    </row>
    <row r="40110" spans="11:12" ht="15" customHeight="1">
      <c r="K40110" s="1715"/>
      <c r="L40110" s="1715"/>
    </row>
    <row r="40111" spans="11:12" ht="15" customHeight="1">
      <c r="K40111" s="1715"/>
      <c r="L40111" s="1715"/>
    </row>
    <row r="40112" spans="11:12" ht="15" customHeight="1">
      <c r="K40112" s="1715"/>
      <c r="L40112" s="1715"/>
    </row>
    <row r="40113" spans="11:12" ht="15" customHeight="1">
      <c r="K40113" s="1715"/>
      <c r="L40113" s="1715"/>
    </row>
    <row r="40114" spans="11:12" ht="15" customHeight="1">
      <c r="K40114" s="1715"/>
      <c r="L40114" s="1715"/>
    </row>
    <row r="40115" spans="11:12" ht="15" customHeight="1">
      <c r="K40115" s="1715"/>
      <c r="L40115" s="1715"/>
    </row>
    <row r="40116" spans="11:12" ht="15" customHeight="1">
      <c r="K40116" s="1715"/>
      <c r="L40116" s="1715"/>
    </row>
    <row r="40117" spans="11:12" ht="15" customHeight="1">
      <c r="K40117" s="1715"/>
      <c r="L40117" s="1715"/>
    </row>
    <row r="40118" spans="11:12" ht="15" customHeight="1">
      <c r="K40118" s="1715"/>
      <c r="L40118" s="1715"/>
    </row>
    <row r="40119" spans="11:12" ht="15" customHeight="1">
      <c r="K40119" s="1715"/>
      <c r="L40119" s="1715"/>
    </row>
    <row r="40120" spans="11:12" ht="15" customHeight="1">
      <c r="K40120" s="1715"/>
      <c r="L40120" s="1715"/>
    </row>
    <row r="40121" spans="11:12" ht="15" customHeight="1">
      <c r="K40121" s="1715"/>
      <c r="L40121" s="1715"/>
    </row>
    <row r="40122" spans="11:12" ht="15" customHeight="1">
      <c r="K40122" s="1715"/>
      <c r="L40122" s="1715"/>
    </row>
    <row r="40123" spans="11:12" ht="15" customHeight="1">
      <c r="K40123" s="1715"/>
      <c r="L40123" s="1715"/>
    </row>
    <row r="40124" spans="11:12" ht="15" customHeight="1">
      <c r="K40124" s="1715"/>
      <c r="L40124" s="1715"/>
    </row>
    <row r="40125" spans="11:12" ht="15" customHeight="1">
      <c r="K40125" s="1715"/>
      <c r="L40125" s="1715"/>
    </row>
    <row r="40126" spans="11:12" ht="15" customHeight="1">
      <c r="K40126" s="1715"/>
      <c r="L40126" s="1715"/>
    </row>
    <row r="40127" spans="11:12" ht="15" customHeight="1">
      <c r="K40127" s="1715"/>
      <c r="L40127" s="1715"/>
    </row>
    <row r="40128" spans="11:12" ht="15" customHeight="1">
      <c r="K40128" s="1715"/>
      <c r="L40128" s="1715"/>
    </row>
    <row r="40129" spans="11:12" ht="15" customHeight="1">
      <c r="K40129" s="1715"/>
      <c r="L40129" s="1715"/>
    </row>
    <row r="40130" spans="11:12" ht="15" customHeight="1">
      <c r="K40130" s="1715"/>
      <c r="L40130" s="1715"/>
    </row>
    <row r="40131" spans="11:12" ht="15" customHeight="1">
      <c r="K40131" s="1715"/>
      <c r="L40131" s="1715"/>
    </row>
    <row r="40132" spans="11:12" ht="15" customHeight="1">
      <c r="K40132" s="1715"/>
      <c r="L40132" s="1715"/>
    </row>
    <row r="40133" spans="11:12" ht="15" customHeight="1">
      <c r="K40133" s="1715"/>
      <c r="L40133" s="1715"/>
    </row>
    <row r="40134" spans="11:12" ht="15" customHeight="1">
      <c r="K40134" s="1715"/>
      <c r="L40134" s="1715"/>
    </row>
    <row r="40135" spans="11:12" ht="15" customHeight="1">
      <c r="K40135" s="1715"/>
      <c r="L40135" s="1715"/>
    </row>
    <row r="40136" spans="11:12" ht="15" customHeight="1">
      <c r="K40136" s="1715"/>
      <c r="L40136" s="1715"/>
    </row>
    <row r="40137" spans="11:12" ht="15" customHeight="1">
      <c r="K40137" s="1715"/>
      <c r="L40137" s="1715"/>
    </row>
    <row r="40138" spans="11:12" ht="15" customHeight="1">
      <c r="K40138" s="1715"/>
      <c r="L40138" s="1715"/>
    </row>
    <row r="40139" spans="11:12" ht="15" customHeight="1">
      <c r="K40139" s="1715"/>
      <c r="L40139" s="1715"/>
    </row>
    <row r="40140" spans="11:12" ht="15" customHeight="1">
      <c r="K40140" s="1715"/>
      <c r="L40140" s="1715"/>
    </row>
    <row r="40141" spans="11:12" ht="15" customHeight="1">
      <c r="K40141" s="1715"/>
      <c r="L40141" s="1715"/>
    </row>
    <row r="40142" spans="11:12" ht="15" customHeight="1">
      <c r="K40142" s="1715"/>
      <c r="L40142" s="1715"/>
    </row>
    <row r="40143" spans="11:12" ht="15" customHeight="1">
      <c r="K40143" s="1715"/>
      <c r="L40143" s="1715"/>
    </row>
    <row r="40144" spans="11:12" ht="15" customHeight="1">
      <c r="K40144" s="1715"/>
      <c r="L40144" s="1715"/>
    </row>
    <row r="40145" spans="11:12" ht="15" customHeight="1">
      <c r="K40145" s="1715"/>
      <c r="L40145" s="1715"/>
    </row>
    <row r="40146" spans="11:12" ht="15" customHeight="1">
      <c r="K40146" s="1715"/>
      <c r="L40146" s="1715"/>
    </row>
    <row r="40147" spans="11:12" ht="15" customHeight="1">
      <c r="K40147" s="1715"/>
      <c r="L40147" s="1715"/>
    </row>
    <row r="40148" spans="11:12" ht="15" customHeight="1">
      <c r="K40148" s="1715"/>
      <c r="L40148" s="1715"/>
    </row>
    <row r="40149" spans="11:12" ht="15" customHeight="1">
      <c r="K40149" s="1715"/>
      <c r="L40149" s="1715"/>
    </row>
    <row r="40150" spans="11:12" ht="15" customHeight="1">
      <c r="K40150" s="1715"/>
      <c r="L40150" s="1715"/>
    </row>
    <row r="40151" spans="11:12" ht="15" customHeight="1">
      <c r="K40151" s="1715"/>
      <c r="L40151" s="1715"/>
    </row>
    <row r="40152" spans="11:12" ht="15" customHeight="1">
      <c r="K40152" s="1715"/>
      <c r="L40152" s="1715"/>
    </row>
    <row r="40153" spans="11:12" ht="15" customHeight="1">
      <c r="K40153" s="1715"/>
      <c r="L40153" s="1715"/>
    </row>
    <row r="40154" spans="11:12" ht="15" customHeight="1">
      <c r="K40154" s="1715"/>
      <c r="L40154" s="1715"/>
    </row>
    <row r="40155" spans="11:12" ht="15" customHeight="1">
      <c r="K40155" s="1715"/>
      <c r="L40155" s="1715"/>
    </row>
    <row r="40156" spans="11:12" ht="15" customHeight="1">
      <c r="K40156" s="1715"/>
      <c r="L40156" s="1715"/>
    </row>
    <row r="40157" spans="11:12" ht="15" customHeight="1">
      <c r="K40157" s="1715"/>
      <c r="L40157" s="1715"/>
    </row>
    <row r="40158" spans="11:12" ht="15" customHeight="1">
      <c r="K40158" s="1715"/>
      <c r="L40158" s="1715"/>
    </row>
    <row r="40159" spans="11:12" ht="15" customHeight="1">
      <c r="K40159" s="1715"/>
      <c r="L40159" s="1715"/>
    </row>
    <row r="40160" spans="11:12" ht="15" customHeight="1">
      <c r="K40160" s="1715"/>
      <c r="L40160" s="1715"/>
    </row>
    <row r="40161" spans="11:12" ht="15" customHeight="1">
      <c r="K40161" s="1715"/>
      <c r="L40161" s="1715"/>
    </row>
    <row r="40162" spans="11:12" ht="15" customHeight="1">
      <c r="K40162" s="1715"/>
      <c r="L40162" s="1715"/>
    </row>
    <row r="40163" spans="11:12" ht="15" customHeight="1">
      <c r="K40163" s="1715"/>
      <c r="L40163" s="1715"/>
    </row>
    <row r="40164" spans="11:12" ht="15" customHeight="1">
      <c r="K40164" s="1715"/>
      <c r="L40164" s="1715"/>
    </row>
    <row r="40165" spans="11:12" ht="15" customHeight="1">
      <c r="K40165" s="1715"/>
      <c r="L40165" s="1715"/>
    </row>
    <row r="40166" spans="11:12" ht="15" customHeight="1">
      <c r="K40166" s="1715"/>
      <c r="L40166" s="1715"/>
    </row>
    <row r="40167" spans="11:12" ht="15" customHeight="1">
      <c r="K40167" s="1715"/>
      <c r="L40167" s="1715"/>
    </row>
    <row r="40168" spans="11:12" ht="15" customHeight="1">
      <c r="K40168" s="1715"/>
      <c r="L40168" s="1715"/>
    </row>
    <row r="40169" spans="11:12" ht="15" customHeight="1">
      <c r="K40169" s="1715"/>
      <c r="L40169" s="1715"/>
    </row>
    <row r="40170" spans="11:12" ht="15" customHeight="1">
      <c r="K40170" s="1715"/>
      <c r="L40170" s="1715"/>
    </row>
    <row r="40171" spans="11:12" ht="15" customHeight="1">
      <c r="K40171" s="1715"/>
      <c r="L40171" s="1715"/>
    </row>
    <row r="40172" spans="11:12" ht="15" customHeight="1">
      <c r="K40172" s="1715"/>
      <c r="L40172" s="1715"/>
    </row>
    <row r="40173" spans="11:12" ht="15" customHeight="1">
      <c r="K40173" s="1715"/>
      <c r="L40173" s="1715"/>
    </row>
    <row r="40174" spans="11:12" ht="15" customHeight="1">
      <c r="K40174" s="1715"/>
      <c r="L40174" s="1715"/>
    </row>
    <row r="40175" spans="11:12" ht="15" customHeight="1">
      <c r="K40175" s="1715"/>
      <c r="L40175" s="1715"/>
    </row>
    <row r="40176" spans="11:12" ht="15" customHeight="1">
      <c r="K40176" s="1715"/>
      <c r="L40176" s="1715"/>
    </row>
    <row r="40177" spans="11:12" ht="15" customHeight="1">
      <c r="K40177" s="1715"/>
      <c r="L40177" s="1715"/>
    </row>
    <row r="40178" spans="11:12" ht="15" customHeight="1">
      <c r="K40178" s="1715"/>
      <c r="L40178" s="1715"/>
    </row>
    <row r="40179" spans="11:12" ht="15" customHeight="1">
      <c r="K40179" s="1715"/>
      <c r="L40179" s="1715"/>
    </row>
    <row r="40180" spans="11:12" ht="15" customHeight="1">
      <c r="K40180" s="1715"/>
      <c r="L40180" s="1715"/>
    </row>
    <row r="40181" spans="11:12" ht="15" customHeight="1">
      <c r="K40181" s="1715"/>
      <c r="L40181" s="1715"/>
    </row>
    <row r="40182" spans="11:12" ht="15" customHeight="1">
      <c r="K40182" s="1715"/>
      <c r="L40182" s="1715"/>
    </row>
    <row r="40183" spans="11:12" ht="15" customHeight="1">
      <c r="K40183" s="1715"/>
      <c r="L40183" s="1715"/>
    </row>
    <row r="40184" spans="11:12" ht="15" customHeight="1">
      <c r="K40184" s="1715"/>
      <c r="L40184" s="1715"/>
    </row>
    <row r="40185" spans="11:12" ht="15" customHeight="1">
      <c r="K40185" s="1715"/>
      <c r="L40185" s="1715"/>
    </row>
    <row r="40186" spans="11:12" ht="15" customHeight="1">
      <c r="K40186" s="1715"/>
      <c r="L40186" s="1715"/>
    </row>
    <row r="40187" spans="11:12" ht="15" customHeight="1">
      <c r="K40187" s="1715"/>
      <c r="L40187" s="1715"/>
    </row>
    <row r="40188" spans="11:12" ht="15" customHeight="1">
      <c r="K40188" s="1715"/>
      <c r="L40188" s="1715"/>
    </row>
    <row r="40189" spans="11:12" ht="15" customHeight="1">
      <c r="K40189" s="1715"/>
      <c r="L40189" s="1715"/>
    </row>
    <row r="40190" spans="11:12" ht="15" customHeight="1">
      <c r="K40190" s="1715"/>
      <c r="L40190" s="1715"/>
    </row>
    <row r="40191" spans="11:12" ht="15" customHeight="1">
      <c r="K40191" s="1715"/>
      <c r="L40191" s="1715"/>
    </row>
    <row r="40192" spans="11:12" ht="15" customHeight="1">
      <c r="K40192" s="1715"/>
      <c r="L40192" s="1715"/>
    </row>
    <row r="40193" spans="11:12" ht="15" customHeight="1">
      <c r="K40193" s="1715"/>
      <c r="L40193" s="1715"/>
    </row>
    <row r="40194" spans="11:12" ht="15" customHeight="1">
      <c r="K40194" s="1715"/>
      <c r="L40194" s="1715"/>
    </row>
    <row r="40195" spans="11:12" ht="15" customHeight="1">
      <c r="K40195" s="1715"/>
      <c r="L40195" s="1715"/>
    </row>
    <row r="40196" spans="11:12" ht="15" customHeight="1">
      <c r="K40196" s="1715"/>
      <c r="L40196" s="1715"/>
    </row>
    <row r="40197" spans="11:12" ht="15" customHeight="1">
      <c r="K40197" s="1715"/>
      <c r="L40197" s="1715"/>
    </row>
    <row r="40198" spans="11:12" ht="15" customHeight="1">
      <c r="K40198" s="1715"/>
      <c r="L40198" s="1715"/>
    </row>
    <row r="40199" spans="11:12" ht="15" customHeight="1">
      <c r="K40199" s="1715"/>
      <c r="L40199" s="1715"/>
    </row>
    <row r="40200" spans="11:12" ht="15" customHeight="1">
      <c r="K40200" s="1715"/>
      <c r="L40200" s="1715"/>
    </row>
    <row r="40201" spans="11:12" ht="15" customHeight="1">
      <c r="K40201" s="1715"/>
      <c r="L40201" s="1715"/>
    </row>
    <row r="40202" spans="11:12" ht="15" customHeight="1">
      <c r="K40202" s="1715"/>
      <c r="L40202" s="1715"/>
    </row>
    <row r="40203" spans="11:12" ht="15" customHeight="1">
      <c r="K40203" s="1715"/>
      <c r="L40203" s="1715"/>
    </row>
    <row r="40204" spans="11:12" ht="15" customHeight="1">
      <c r="K40204" s="1715"/>
      <c r="L40204" s="1715"/>
    </row>
    <row r="40205" spans="11:12" ht="15" customHeight="1">
      <c r="K40205" s="1715"/>
      <c r="L40205" s="1715"/>
    </row>
    <row r="40206" spans="11:12" ht="15" customHeight="1">
      <c r="K40206" s="1715"/>
      <c r="L40206" s="1715"/>
    </row>
    <row r="40207" spans="11:12" ht="15" customHeight="1">
      <c r="K40207" s="1715"/>
      <c r="L40207" s="1715"/>
    </row>
    <row r="40208" spans="11:12" ht="15" customHeight="1">
      <c r="K40208" s="1715"/>
      <c r="L40208" s="1715"/>
    </row>
    <row r="40209" spans="11:12" ht="15" customHeight="1">
      <c r="K40209" s="1715"/>
      <c r="L40209" s="1715"/>
    </row>
    <row r="40210" spans="11:12" ht="15" customHeight="1">
      <c r="K40210" s="1715"/>
      <c r="L40210" s="1715"/>
    </row>
    <row r="40211" spans="11:12" ht="15" customHeight="1">
      <c r="K40211" s="1715"/>
      <c r="L40211" s="1715"/>
    </row>
    <row r="40212" spans="11:12" ht="15" customHeight="1">
      <c r="K40212" s="1715"/>
      <c r="L40212" s="1715"/>
    </row>
    <row r="40213" spans="11:12" ht="15" customHeight="1">
      <c r="K40213" s="1715"/>
      <c r="L40213" s="1715"/>
    </row>
    <row r="40214" spans="11:12" ht="15" customHeight="1">
      <c r="K40214" s="1715"/>
      <c r="L40214" s="1715"/>
    </row>
    <row r="40215" spans="11:12" ht="15" customHeight="1">
      <c r="K40215" s="1715"/>
      <c r="L40215" s="1715"/>
    </row>
    <row r="40216" spans="11:12" ht="15" customHeight="1">
      <c r="K40216" s="1715"/>
      <c r="L40216" s="1715"/>
    </row>
    <row r="40217" spans="11:12" ht="15" customHeight="1">
      <c r="K40217" s="1715"/>
      <c r="L40217" s="1715"/>
    </row>
    <row r="40218" spans="11:12" ht="15" customHeight="1">
      <c r="K40218" s="1715"/>
      <c r="L40218" s="1715"/>
    </row>
    <row r="40219" spans="11:12" ht="15" customHeight="1">
      <c r="K40219" s="1715"/>
      <c r="L40219" s="1715"/>
    </row>
    <row r="40220" spans="11:12" ht="15" customHeight="1">
      <c r="K40220" s="1715"/>
      <c r="L40220" s="1715"/>
    </row>
    <row r="40221" spans="11:12" ht="15" customHeight="1">
      <c r="K40221" s="1715"/>
      <c r="L40221" s="1715"/>
    </row>
    <row r="40222" spans="11:12" ht="15" customHeight="1">
      <c r="K40222" s="1715"/>
      <c r="L40222" s="1715"/>
    </row>
    <row r="40223" spans="11:12" ht="15" customHeight="1">
      <c r="K40223" s="1715"/>
      <c r="L40223" s="1715"/>
    </row>
    <row r="40224" spans="11:12" ht="15" customHeight="1">
      <c r="K40224" s="1715"/>
      <c r="L40224" s="1715"/>
    </row>
    <row r="40225" spans="11:12" ht="15" customHeight="1">
      <c r="K40225" s="1715"/>
      <c r="L40225" s="1715"/>
    </row>
    <row r="40226" spans="11:12" ht="15" customHeight="1">
      <c r="K40226" s="1715"/>
      <c r="L40226" s="1715"/>
    </row>
    <row r="40227" spans="11:12" ht="15" customHeight="1">
      <c r="K40227" s="1715"/>
      <c r="L40227" s="1715"/>
    </row>
    <row r="40228" spans="11:12" ht="15" customHeight="1">
      <c r="K40228" s="1715"/>
      <c r="L40228" s="1715"/>
    </row>
    <row r="40229" spans="11:12" ht="15" customHeight="1">
      <c r="K40229" s="1715"/>
      <c r="L40229" s="1715"/>
    </row>
    <row r="40230" spans="11:12" ht="15" customHeight="1">
      <c r="K40230" s="1715"/>
      <c r="L40230" s="1715"/>
    </row>
    <row r="40231" spans="11:12" ht="15" customHeight="1">
      <c r="K40231" s="1715"/>
      <c r="L40231" s="1715"/>
    </row>
    <row r="40232" spans="11:12" ht="15" customHeight="1">
      <c r="K40232" s="1715"/>
      <c r="L40232" s="1715"/>
    </row>
    <row r="40233" spans="11:12" ht="15" customHeight="1">
      <c r="K40233" s="1715"/>
      <c r="L40233" s="1715"/>
    </row>
    <row r="40234" spans="11:12" ht="15" customHeight="1">
      <c r="K40234" s="1715"/>
      <c r="L40234" s="1715"/>
    </row>
    <row r="40235" spans="11:12" ht="15" customHeight="1">
      <c r="K40235" s="1715"/>
      <c r="L40235" s="1715"/>
    </row>
    <row r="40236" spans="11:12" ht="15" customHeight="1">
      <c r="K40236" s="1715"/>
      <c r="L40236" s="1715"/>
    </row>
    <row r="40237" spans="11:12" ht="15" customHeight="1">
      <c r="K40237" s="1715"/>
      <c r="L40237" s="1715"/>
    </row>
    <row r="40238" spans="11:12" ht="15" customHeight="1">
      <c r="K40238" s="1715"/>
      <c r="L40238" s="1715"/>
    </row>
    <row r="40239" spans="11:12" ht="15" customHeight="1">
      <c r="K40239" s="1715"/>
      <c r="L40239" s="1715"/>
    </row>
    <row r="40240" spans="11:12" ht="15" customHeight="1">
      <c r="K40240" s="1715"/>
      <c r="L40240" s="1715"/>
    </row>
    <row r="40241" spans="11:12" ht="15" customHeight="1">
      <c r="K40241" s="1715"/>
      <c r="L40241" s="1715"/>
    </row>
    <row r="40242" spans="11:12" ht="15" customHeight="1">
      <c r="K40242" s="1715"/>
      <c r="L40242" s="1715"/>
    </row>
    <row r="40243" spans="11:12" ht="15" customHeight="1">
      <c r="K40243" s="1715"/>
      <c r="L40243" s="1715"/>
    </row>
    <row r="40244" spans="11:12" ht="15" customHeight="1">
      <c r="K40244" s="1715"/>
      <c r="L40244" s="1715"/>
    </row>
    <row r="40245" spans="11:12" ht="15" customHeight="1">
      <c r="K40245" s="1715"/>
      <c r="L40245" s="1715"/>
    </row>
    <row r="40246" spans="11:12" ht="15" customHeight="1">
      <c r="K40246" s="1715"/>
      <c r="L40246" s="1715"/>
    </row>
    <row r="40247" spans="11:12" ht="15" customHeight="1">
      <c r="K40247" s="1715"/>
      <c r="L40247" s="1715"/>
    </row>
    <row r="40248" spans="11:12" ht="15" customHeight="1">
      <c r="K40248" s="1715"/>
      <c r="L40248" s="1715"/>
    </row>
    <row r="40249" spans="11:12" ht="15" customHeight="1">
      <c r="K40249" s="1715"/>
      <c r="L40249" s="1715"/>
    </row>
    <row r="40250" spans="11:12" ht="15" customHeight="1">
      <c r="K40250" s="1715"/>
      <c r="L40250" s="1715"/>
    </row>
    <row r="40251" spans="11:12" ht="15" customHeight="1">
      <c r="K40251" s="1715"/>
      <c r="L40251" s="1715"/>
    </row>
    <row r="40252" spans="11:12" ht="15" customHeight="1">
      <c r="K40252" s="1715"/>
      <c r="L40252" s="1715"/>
    </row>
    <row r="40253" spans="11:12" ht="15" customHeight="1">
      <c r="K40253" s="1715"/>
      <c r="L40253" s="1715"/>
    </row>
    <row r="40254" spans="11:12" ht="15" customHeight="1">
      <c r="K40254" s="1715"/>
      <c r="L40254" s="1715"/>
    </row>
    <row r="40255" spans="11:12" ht="15" customHeight="1">
      <c r="K40255" s="1715"/>
      <c r="L40255" s="1715"/>
    </row>
    <row r="40256" spans="11:12" ht="15" customHeight="1">
      <c r="K40256" s="1715"/>
      <c r="L40256" s="1715"/>
    </row>
    <row r="40257" spans="11:12" ht="15" customHeight="1">
      <c r="K40257" s="1715"/>
      <c r="L40257" s="1715"/>
    </row>
    <row r="40258" spans="11:12" ht="15" customHeight="1">
      <c r="K40258" s="1715"/>
      <c r="L40258" s="1715"/>
    </row>
    <row r="40259" spans="11:12" ht="15" customHeight="1">
      <c r="K40259" s="1715"/>
      <c r="L40259" s="1715"/>
    </row>
    <row r="40260" spans="11:12" ht="15" customHeight="1">
      <c r="K40260" s="1715"/>
      <c r="L40260" s="1715"/>
    </row>
    <row r="40261" spans="11:12" ht="15" customHeight="1">
      <c r="K40261" s="1715"/>
      <c r="L40261" s="1715"/>
    </row>
    <row r="40262" spans="11:12" ht="15" customHeight="1">
      <c r="K40262" s="1715"/>
      <c r="L40262" s="1715"/>
    </row>
    <row r="40263" spans="11:12" ht="15" customHeight="1">
      <c r="K40263" s="1715"/>
      <c r="L40263" s="1715"/>
    </row>
    <row r="40264" spans="11:12" ht="15" customHeight="1">
      <c r="K40264" s="1715"/>
      <c r="L40264" s="1715"/>
    </row>
    <row r="40265" spans="11:12" ht="15" customHeight="1">
      <c r="K40265" s="1715"/>
      <c r="L40265" s="1715"/>
    </row>
    <row r="40266" spans="11:12" ht="15" customHeight="1">
      <c r="K40266" s="1715"/>
      <c r="L40266" s="1715"/>
    </row>
    <row r="40267" spans="11:12" ht="15" customHeight="1">
      <c r="K40267" s="1715"/>
      <c r="L40267" s="1715"/>
    </row>
    <row r="40268" spans="11:12" ht="15" customHeight="1">
      <c r="K40268" s="1715"/>
      <c r="L40268" s="1715"/>
    </row>
    <row r="40269" spans="11:12" ht="15" customHeight="1">
      <c r="K40269" s="1715"/>
      <c r="L40269" s="1715"/>
    </row>
    <row r="40270" spans="11:12" ht="15" customHeight="1">
      <c r="K40270" s="1715"/>
      <c r="L40270" s="1715"/>
    </row>
    <row r="40271" spans="11:12" ht="15" customHeight="1">
      <c r="K40271" s="1715"/>
      <c r="L40271" s="1715"/>
    </row>
    <row r="40272" spans="11:12" ht="15" customHeight="1">
      <c r="K40272" s="1715"/>
      <c r="L40272" s="1715"/>
    </row>
    <row r="40273" spans="11:12" ht="15" customHeight="1">
      <c r="K40273" s="1715"/>
      <c r="L40273" s="1715"/>
    </row>
    <row r="40274" spans="11:12" ht="15" customHeight="1">
      <c r="K40274" s="1715"/>
      <c r="L40274" s="1715"/>
    </row>
    <row r="40275" spans="11:12" ht="15" customHeight="1">
      <c r="K40275" s="1715"/>
      <c r="L40275" s="1715"/>
    </row>
    <row r="40276" spans="11:12" ht="15" customHeight="1">
      <c r="K40276" s="1715"/>
      <c r="L40276" s="1715"/>
    </row>
    <row r="40277" spans="11:12" ht="15" customHeight="1">
      <c r="K40277" s="1715"/>
      <c r="L40277" s="1715"/>
    </row>
    <row r="40278" spans="11:12" ht="15" customHeight="1">
      <c r="K40278" s="1715"/>
      <c r="L40278" s="1715"/>
    </row>
    <row r="40279" spans="11:12" ht="15" customHeight="1">
      <c r="K40279" s="1715"/>
      <c r="L40279" s="1715"/>
    </row>
    <row r="40280" spans="11:12" ht="15" customHeight="1">
      <c r="K40280" s="1715"/>
      <c r="L40280" s="1715"/>
    </row>
    <row r="40281" spans="11:12" ht="15" customHeight="1">
      <c r="K40281" s="1715"/>
      <c r="L40281" s="1715"/>
    </row>
    <row r="40282" spans="11:12" ht="15" customHeight="1">
      <c r="K40282" s="1715"/>
      <c r="L40282" s="1715"/>
    </row>
    <row r="40283" spans="11:12" ht="15" customHeight="1">
      <c r="K40283" s="1715"/>
      <c r="L40283" s="1715"/>
    </row>
    <row r="40284" spans="11:12" ht="15" customHeight="1">
      <c r="K40284" s="1715"/>
      <c r="L40284" s="1715"/>
    </row>
    <row r="40285" spans="11:12" ht="15" customHeight="1">
      <c r="K40285" s="1715"/>
      <c r="L40285" s="1715"/>
    </row>
    <row r="40286" spans="11:12" ht="15" customHeight="1">
      <c r="K40286" s="1715"/>
      <c r="L40286" s="1715"/>
    </row>
    <row r="40287" spans="11:12" ht="15" customHeight="1">
      <c r="K40287" s="1715"/>
      <c r="L40287" s="1715"/>
    </row>
    <row r="40288" spans="11:12" ht="15" customHeight="1">
      <c r="K40288" s="1715"/>
      <c r="L40288" s="1715"/>
    </row>
    <row r="40289" spans="11:12" ht="15" customHeight="1">
      <c r="K40289" s="1715"/>
      <c r="L40289" s="1715"/>
    </row>
    <row r="40290" spans="11:12" ht="15" customHeight="1">
      <c r="K40290" s="1715"/>
      <c r="L40290" s="1715"/>
    </row>
    <row r="40291" spans="11:12" ht="15" customHeight="1">
      <c r="K40291" s="1715"/>
      <c r="L40291" s="1715"/>
    </row>
    <row r="40292" spans="11:12" ht="15" customHeight="1">
      <c r="K40292" s="1715"/>
      <c r="L40292" s="1715"/>
    </row>
    <row r="40293" spans="11:12" ht="15" customHeight="1">
      <c r="K40293" s="1715"/>
      <c r="L40293" s="1715"/>
    </row>
    <row r="40294" spans="11:12" ht="15" customHeight="1">
      <c r="K40294" s="1715"/>
      <c r="L40294" s="1715"/>
    </row>
    <row r="40295" spans="11:12" ht="15" customHeight="1">
      <c r="K40295" s="1715"/>
      <c r="L40295" s="1715"/>
    </row>
    <row r="40296" spans="11:12" ht="15" customHeight="1">
      <c r="K40296" s="1715"/>
      <c r="L40296" s="1715"/>
    </row>
    <row r="40297" spans="11:12" ht="15" customHeight="1">
      <c r="K40297" s="1715"/>
      <c r="L40297" s="1715"/>
    </row>
    <row r="40298" spans="11:12" ht="15" customHeight="1">
      <c r="K40298" s="1715"/>
      <c r="L40298" s="1715"/>
    </row>
    <row r="40299" spans="11:12" ht="15" customHeight="1">
      <c r="K40299" s="1715"/>
      <c r="L40299" s="1715"/>
    </row>
    <row r="40300" spans="11:12" ht="15" customHeight="1">
      <c r="K40300" s="1715"/>
      <c r="L40300" s="1715"/>
    </row>
    <row r="40301" spans="11:12" ht="15" customHeight="1">
      <c r="K40301" s="1715"/>
      <c r="L40301" s="1715"/>
    </row>
    <row r="40302" spans="11:12" ht="15" customHeight="1">
      <c r="K40302" s="1715"/>
      <c r="L40302" s="1715"/>
    </row>
    <row r="40303" spans="11:12" ht="15" customHeight="1">
      <c r="K40303" s="1715"/>
      <c r="L40303" s="1715"/>
    </row>
    <row r="40304" spans="11:12" ht="15" customHeight="1">
      <c r="K40304" s="1715"/>
      <c r="L40304" s="1715"/>
    </row>
    <row r="40305" spans="11:12" ht="15" customHeight="1">
      <c r="K40305" s="1715"/>
      <c r="L40305" s="1715"/>
    </row>
    <row r="40306" spans="11:12" ht="15" customHeight="1">
      <c r="K40306" s="1715"/>
      <c r="L40306" s="1715"/>
    </row>
    <row r="40307" spans="11:12" ht="15" customHeight="1">
      <c r="K40307" s="1715"/>
      <c r="L40307" s="1715"/>
    </row>
    <row r="40308" spans="11:12" ht="15" customHeight="1">
      <c r="K40308" s="1715"/>
      <c r="L40308" s="1715"/>
    </row>
    <row r="40309" spans="11:12" ht="15" customHeight="1">
      <c r="K40309" s="1715"/>
      <c r="L40309" s="1715"/>
    </row>
    <row r="40310" spans="11:12" ht="15" customHeight="1">
      <c r="K40310" s="1715"/>
      <c r="L40310" s="1715"/>
    </row>
    <row r="40311" spans="11:12" ht="15" customHeight="1">
      <c r="K40311" s="1715"/>
      <c r="L40311" s="1715"/>
    </row>
    <row r="40312" spans="11:12" ht="15" customHeight="1">
      <c r="K40312" s="1715"/>
      <c r="L40312" s="1715"/>
    </row>
    <row r="40313" spans="11:12" ht="15" customHeight="1">
      <c r="K40313" s="1715"/>
      <c r="L40313" s="1715"/>
    </row>
    <row r="40314" spans="11:12" ht="15" customHeight="1">
      <c r="K40314" s="1715"/>
      <c r="L40314" s="1715"/>
    </row>
    <row r="40315" spans="11:12" ht="15" customHeight="1">
      <c r="K40315" s="1715"/>
      <c r="L40315" s="1715"/>
    </row>
    <row r="40316" spans="11:12" ht="15" customHeight="1">
      <c r="K40316" s="1715"/>
      <c r="L40316" s="1715"/>
    </row>
    <row r="40317" spans="11:12" ht="15" customHeight="1">
      <c r="K40317" s="1715"/>
      <c r="L40317" s="1715"/>
    </row>
    <row r="40318" spans="11:12" ht="15" customHeight="1">
      <c r="K40318" s="1715"/>
      <c r="L40318" s="1715"/>
    </row>
    <row r="40319" spans="11:12" ht="15" customHeight="1">
      <c r="K40319" s="1715"/>
      <c r="L40319" s="1715"/>
    </row>
    <row r="40320" spans="11:12" ht="15" customHeight="1">
      <c r="K40320" s="1715"/>
      <c r="L40320" s="1715"/>
    </row>
    <row r="40321" spans="11:12" ht="15" customHeight="1">
      <c r="K40321" s="1715"/>
      <c r="L40321" s="1715"/>
    </row>
    <row r="40322" spans="11:12" ht="15" customHeight="1">
      <c r="K40322" s="1715"/>
      <c r="L40322" s="1715"/>
    </row>
    <row r="40323" spans="11:12" ht="15" customHeight="1">
      <c r="K40323" s="1715"/>
      <c r="L40323" s="1715"/>
    </row>
    <row r="40324" spans="11:12" ht="15" customHeight="1">
      <c r="K40324" s="1715"/>
      <c r="L40324" s="1715"/>
    </row>
    <row r="40325" spans="11:12" ht="15" customHeight="1">
      <c r="K40325" s="1715"/>
      <c r="L40325" s="1715"/>
    </row>
    <row r="40326" spans="11:12" ht="15" customHeight="1">
      <c r="K40326" s="1715"/>
      <c r="L40326" s="1715"/>
    </row>
    <row r="40327" spans="11:12" ht="15" customHeight="1">
      <c r="K40327" s="1715"/>
      <c r="L40327" s="1715"/>
    </row>
    <row r="40328" spans="11:12" ht="15" customHeight="1">
      <c r="K40328" s="1715"/>
      <c r="L40328" s="1715"/>
    </row>
    <row r="40329" spans="11:12" ht="15" customHeight="1">
      <c r="K40329" s="1715"/>
      <c r="L40329" s="1715"/>
    </row>
    <row r="40330" spans="11:12" ht="15" customHeight="1">
      <c r="K40330" s="1715"/>
      <c r="L40330" s="1715"/>
    </row>
    <row r="40331" spans="11:12" ht="15" customHeight="1">
      <c r="K40331" s="1715"/>
      <c r="L40331" s="1715"/>
    </row>
    <row r="40332" spans="11:12" ht="15" customHeight="1">
      <c r="K40332" s="1715"/>
      <c r="L40332" s="1715"/>
    </row>
    <row r="40333" spans="11:12" ht="15" customHeight="1">
      <c r="K40333" s="1715"/>
      <c r="L40333" s="1715"/>
    </row>
    <row r="40334" spans="11:12" ht="15" customHeight="1">
      <c r="K40334" s="1715"/>
      <c r="L40334" s="1715"/>
    </row>
    <row r="40335" spans="11:12" ht="15" customHeight="1">
      <c r="K40335" s="1715"/>
      <c r="L40335" s="1715"/>
    </row>
    <row r="40336" spans="11:12" ht="15" customHeight="1">
      <c r="K40336" s="1715"/>
      <c r="L40336" s="1715"/>
    </row>
    <row r="40337" spans="11:12" ht="15" customHeight="1">
      <c r="K40337" s="1715"/>
      <c r="L40337" s="1715"/>
    </row>
    <row r="40338" spans="11:12" ht="15" customHeight="1">
      <c r="K40338" s="1715"/>
      <c r="L40338" s="1715"/>
    </row>
    <row r="40339" spans="11:12" ht="15" customHeight="1">
      <c r="K40339" s="1715"/>
      <c r="L40339" s="1715"/>
    </row>
    <row r="40340" spans="11:12" ht="15" customHeight="1">
      <c r="K40340" s="1715"/>
      <c r="L40340" s="1715"/>
    </row>
    <row r="40341" spans="11:12" ht="15" customHeight="1">
      <c r="K40341" s="1715"/>
      <c r="L40341" s="1715"/>
    </row>
    <row r="40342" spans="11:12" ht="15" customHeight="1">
      <c r="K40342" s="1715"/>
      <c r="L40342" s="1715"/>
    </row>
    <row r="40343" spans="11:12" ht="15" customHeight="1">
      <c r="K40343" s="1715"/>
      <c r="L40343" s="1715"/>
    </row>
    <row r="40344" spans="11:12" ht="15" customHeight="1">
      <c r="K40344" s="1715"/>
      <c r="L40344" s="1715"/>
    </row>
    <row r="40345" spans="11:12" ht="15" customHeight="1">
      <c r="K40345" s="1715"/>
      <c r="L40345" s="1715"/>
    </row>
    <row r="40346" spans="11:12" ht="15" customHeight="1">
      <c r="K40346" s="1715"/>
      <c r="L40346" s="1715"/>
    </row>
    <row r="40347" spans="11:12" ht="15" customHeight="1">
      <c r="K40347" s="1715"/>
      <c r="L40347" s="1715"/>
    </row>
    <row r="40348" spans="11:12" ht="15" customHeight="1">
      <c r="K40348" s="1715"/>
      <c r="L40348" s="1715"/>
    </row>
    <row r="40349" spans="11:12" ht="15" customHeight="1">
      <c r="K40349" s="1715"/>
      <c r="L40349" s="1715"/>
    </row>
    <row r="40350" spans="11:12" ht="15" customHeight="1">
      <c r="K40350" s="1715"/>
      <c r="L40350" s="1715"/>
    </row>
    <row r="40351" spans="11:12" ht="15" customHeight="1">
      <c r="K40351" s="1715"/>
      <c r="L40351" s="1715"/>
    </row>
    <row r="40352" spans="11:12" ht="15" customHeight="1">
      <c r="K40352" s="1715"/>
      <c r="L40352" s="1715"/>
    </row>
    <row r="40353" spans="11:12" ht="15" customHeight="1">
      <c r="K40353" s="1715"/>
      <c r="L40353" s="1715"/>
    </row>
    <row r="40354" spans="11:12" ht="15" customHeight="1">
      <c r="K40354" s="1715"/>
      <c r="L40354" s="1715"/>
    </row>
    <row r="40355" spans="11:12" ht="15" customHeight="1">
      <c r="K40355" s="1715"/>
      <c r="L40355" s="1715"/>
    </row>
    <row r="40356" spans="11:12" ht="15" customHeight="1">
      <c r="K40356" s="1715"/>
      <c r="L40356" s="1715"/>
    </row>
    <row r="40357" spans="11:12" ht="15" customHeight="1">
      <c r="K40357" s="1715"/>
      <c r="L40357" s="1715"/>
    </row>
    <row r="40358" spans="11:12" ht="15" customHeight="1">
      <c r="K40358" s="1715"/>
      <c r="L40358" s="1715"/>
    </row>
    <row r="40359" spans="11:12" ht="15" customHeight="1">
      <c r="K40359" s="1715"/>
      <c r="L40359" s="1715"/>
    </row>
    <row r="40360" spans="11:12" ht="15" customHeight="1">
      <c r="K40360" s="1715"/>
      <c r="L40360" s="1715"/>
    </row>
    <row r="40361" spans="11:12" ht="15" customHeight="1">
      <c r="K40361" s="1715"/>
      <c r="L40361" s="1715"/>
    </row>
    <row r="40362" spans="11:12" ht="15" customHeight="1">
      <c r="K40362" s="1715"/>
      <c r="L40362" s="1715"/>
    </row>
    <row r="40363" spans="11:12" ht="15" customHeight="1">
      <c r="K40363" s="1715"/>
      <c r="L40363" s="1715"/>
    </row>
    <row r="40364" spans="11:12" ht="15" customHeight="1">
      <c r="K40364" s="1715"/>
      <c r="L40364" s="1715"/>
    </row>
    <row r="40365" spans="11:12" ht="15" customHeight="1">
      <c r="K40365" s="1715"/>
      <c r="L40365" s="1715"/>
    </row>
    <row r="40366" spans="11:12" ht="15" customHeight="1">
      <c r="K40366" s="1715"/>
      <c r="L40366" s="1715"/>
    </row>
    <row r="40367" spans="11:12" ht="15" customHeight="1">
      <c r="K40367" s="1715"/>
      <c r="L40367" s="1715"/>
    </row>
    <row r="40368" spans="11:12" ht="15" customHeight="1">
      <c r="K40368" s="1715"/>
      <c r="L40368" s="1715"/>
    </row>
    <row r="40369" spans="11:12" ht="15" customHeight="1">
      <c r="K40369" s="1715"/>
      <c r="L40369" s="1715"/>
    </row>
    <row r="40370" spans="11:12" ht="15" customHeight="1">
      <c r="K40370" s="1715"/>
      <c r="L40370" s="1715"/>
    </row>
    <row r="40371" spans="11:12" ht="15" customHeight="1">
      <c r="K40371" s="1715"/>
      <c r="L40371" s="1715"/>
    </row>
    <row r="40372" spans="11:12" ht="15" customHeight="1">
      <c r="K40372" s="1715"/>
      <c r="L40372" s="1715"/>
    </row>
    <row r="40373" spans="11:12" ht="15" customHeight="1">
      <c r="K40373" s="1715"/>
      <c r="L40373" s="1715"/>
    </row>
    <row r="40374" spans="11:12" ht="15" customHeight="1">
      <c r="K40374" s="1715"/>
      <c r="L40374" s="1715"/>
    </row>
    <row r="40375" spans="11:12" ht="15" customHeight="1">
      <c r="K40375" s="1715"/>
      <c r="L40375" s="1715"/>
    </row>
    <row r="40376" spans="11:12" ht="15" customHeight="1">
      <c r="K40376" s="1715"/>
      <c r="L40376" s="1715"/>
    </row>
    <row r="40377" spans="11:12" ht="15" customHeight="1">
      <c r="K40377" s="1715"/>
      <c r="L40377" s="1715"/>
    </row>
    <row r="40378" spans="11:12" ht="15" customHeight="1">
      <c r="K40378" s="1715"/>
      <c r="L40378" s="1715"/>
    </row>
    <row r="40379" spans="11:12" ht="15" customHeight="1">
      <c r="K40379" s="1715"/>
      <c r="L40379" s="1715"/>
    </row>
    <row r="40380" spans="11:12" ht="15" customHeight="1">
      <c r="K40380" s="1715"/>
      <c r="L40380" s="1715"/>
    </row>
    <row r="40381" spans="11:12" ht="15" customHeight="1">
      <c r="K40381" s="1715"/>
      <c r="L40381" s="1715"/>
    </row>
    <row r="40382" spans="11:12" ht="15" customHeight="1">
      <c r="K40382" s="1715"/>
      <c r="L40382" s="1715"/>
    </row>
    <row r="40383" spans="11:12" ht="15" customHeight="1">
      <c r="K40383" s="1715"/>
      <c r="L40383" s="1715"/>
    </row>
    <row r="40384" spans="11:12" ht="15" customHeight="1">
      <c r="K40384" s="1715"/>
      <c r="L40384" s="1715"/>
    </row>
    <row r="40385" spans="11:12" ht="15" customHeight="1">
      <c r="K40385" s="1715"/>
      <c r="L40385" s="1715"/>
    </row>
    <row r="40386" spans="11:12" ht="15" customHeight="1">
      <c r="K40386" s="1715"/>
      <c r="L40386" s="1715"/>
    </row>
    <row r="40387" spans="11:12" ht="15" customHeight="1">
      <c r="K40387" s="1715"/>
      <c r="L40387" s="1715"/>
    </row>
    <row r="40388" spans="11:12" ht="15" customHeight="1">
      <c r="K40388" s="1715"/>
      <c r="L40388" s="1715"/>
    </row>
    <row r="40389" spans="11:12" ht="15" customHeight="1">
      <c r="K40389" s="1715"/>
      <c r="L40389" s="1715"/>
    </row>
    <row r="40390" spans="11:12" ht="15" customHeight="1">
      <c r="K40390" s="1715"/>
      <c r="L40390" s="1715"/>
    </row>
    <row r="40391" spans="11:12" ht="15" customHeight="1">
      <c r="K40391" s="1715"/>
      <c r="L40391" s="1715"/>
    </row>
    <row r="40392" spans="11:12" ht="15" customHeight="1">
      <c r="K40392" s="1715"/>
      <c r="L40392" s="1715"/>
    </row>
    <row r="40393" spans="11:12" ht="15" customHeight="1">
      <c r="K40393" s="1715"/>
      <c r="L40393" s="1715"/>
    </row>
    <row r="40394" spans="11:12" ht="15" customHeight="1">
      <c r="K40394" s="1715"/>
      <c r="L40394" s="1715"/>
    </row>
    <row r="40395" spans="11:12" ht="15" customHeight="1">
      <c r="K40395" s="1715"/>
      <c r="L40395" s="1715"/>
    </row>
    <row r="40396" spans="11:12" ht="15" customHeight="1">
      <c r="K40396" s="1715"/>
      <c r="L40396" s="1715"/>
    </row>
    <row r="40397" spans="11:12" ht="15" customHeight="1">
      <c r="K40397" s="1715"/>
      <c r="L40397" s="1715"/>
    </row>
    <row r="40398" spans="11:12" ht="15" customHeight="1">
      <c r="K40398" s="1715"/>
      <c r="L40398" s="1715"/>
    </row>
    <row r="40399" spans="11:12" ht="15" customHeight="1">
      <c r="K40399" s="1715"/>
      <c r="L40399" s="1715"/>
    </row>
    <row r="40400" spans="11:12" ht="15" customHeight="1">
      <c r="K40400" s="1715"/>
      <c r="L40400" s="1715"/>
    </row>
    <row r="40401" spans="11:12" ht="15" customHeight="1">
      <c r="K40401" s="1715"/>
      <c r="L40401" s="1715"/>
    </row>
    <row r="40402" spans="11:12" ht="15" customHeight="1">
      <c r="K40402" s="1715"/>
      <c r="L40402" s="1715"/>
    </row>
    <row r="40403" spans="11:12" ht="15" customHeight="1">
      <c r="K40403" s="1715"/>
      <c r="L40403" s="1715"/>
    </row>
    <row r="40404" spans="11:12" ht="15" customHeight="1">
      <c r="K40404" s="1715"/>
      <c r="L40404" s="1715"/>
    </row>
    <row r="40405" spans="11:12" ht="15" customHeight="1">
      <c r="K40405" s="1715"/>
      <c r="L40405" s="1715"/>
    </row>
    <row r="40406" spans="11:12" ht="15" customHeight="1">
      <c r="K40406" s="1715"/>
      <c r="L40406" s="1715"/>
    </row>
    <row r="40407" spans="11:12" ht="15" customHeight="1">
      <c r="K40407" s="1715"/>
      <c r="L40407" s="1715"/>
    </row>
    <row r="40408" spans="11:12" ht="15" customHeight="1">
      <c r="K40408" s="1715"/>
      <c r="L40408" s="1715"/>
    </row>
    <row r="40409" spans="11:12" ht="15" customHeight="1">
      <c r="K40409" s="1715"/>
      <c r="L40409" s="1715"/>
    </row>
    <row r="40410" spans="11:12" ht="15" customHeight="1">
      <c r="K40410" s="1715"/>
      <c r="L40410" s="1715"/>
    </row>
    <row r="40411" spans="11:12" ht="15" customHeight="1">
      <c r="K40411" s="1715"/>
      <c r="L40411" s="1715"/>
    </row>
    <row r="40412" spans="11:12" ht="15" customHeight="1">
      <c r="K40412" s="1715"/>
      <c r="L40412" s="1715"/>
    </row>
    <row r="40413" spans="11:12" ht="15" customHeight="1">
      <c r="K40413" s="1715"/>
      <c r="L40413" s="1715"/>
    </row>
    <row r="40414" spans="11:12" ht="15" customHeight="1">
      <c r="K40414" s="1715"/>
      <c r="L40414" s="1715"/>
    </row>
    <row r="40415" spans="11:12" ht="15" customHeight="1">
      <c r="K40415" s="1715"/>
      <c r="L40415" s="1715"/>
    </row>
    <row r="40416" spans="11:12" ht="15" customHeight="1">
      <c r="K40416" s="1715"/>
      <c r="L40416" s="1715"/>
    </row>
    <row r="40417" spans="11:12" ht="15" customHeight="1">
      <c r="K40417" s="1715"/>
      <c r="L40417" s="1715"/>
    </row>
    <row r="40418" spans="11:12" ht="15" customHeight="1">
      <c r="K40418" s="1715"/>
      <c r="L40418" s="1715"/>
    </row>
    <row r="40419" spans="11:12" ht="15" customHeight="1">
      <c r="K40419" s="1715"/>
      <c r="L40419" s="1715"/>
    </row>
    <row r="40420" spans="11:12" ht="15" customHeight="1">
      <c r="K40420" s="1715"/>
      <c r="L40420" s="1715"/>
    </row>
    <row r="40421" spans="11:12" ht="15" customHeight="1">
      <c r="K40421" s="1715"/>
      <c r="L40421" s="1715"/>
    </row>
    <row r="40422" spans="11:12" ht="15" customHeight="1">
      <c r="K40422" s="1715"/>
      <c r="L40422" s="1715"/>
    </row>
    <row r="40423" spans="11:12" ht="15" customHeight="1">
      <c r="K40423" s="1715"/>
      <c r="L40423" s="1715"/>
    </row>
    <row r="40424" spans="11:12" ht="15" customHeight="1">
      <c r="K40424" s="1715"/>
      <c r="L40424" s="1715"/>
    </row>
    <row r="40425" spans="11:12" ht="15" customHeight="1">
      <c r="K40425" s="1715"/>
      <c r="L40425" s="1715"/>
    </row>
    <row r="40426" spans="11:12" ht="15" customHeight="1">
      <c r="K40426" s="1715"/>
      <c r="L40426" s="1715"/>
    </row>
    <row r="40427" spans="11:12" ht="15" customHeight="1">
      <c r="K40427" s="1715"/>
      <c r="L40427" s="1715"/>
    </row>
    <row r="40428" spans="11:12" ht="15" customHeight="1">
      <c r="K40428" s="1715"/>
      <c r="L40428" s="1715"/>
    </row>
    <row r="40429" spans="11:12" ht="15" customHeight="1">
      <c r="K40429" s="1715"/>
      <c r="L40429" s="1715"/>
    </row>
    <row r="40430" spans="11:12" ht="15" customHeight="1">
      <c r="K40430" s="1715"/>
      <c r="L40430" s="1715"/>
    </row>
    <row r="40431" spans="11:12" ht="15" customHeight="1">
      <c r="K40431" s="1715"/>
      <c r="L40431" s="1715"/>
    </row>
    <row r="40432" spans="11:12" ht="15" customHeight="1">
      <c r="K40432" s="1715"/>
      <c r="L40432" s="1715"/>
    </row>
    <row r="40433" spans="11:12" ht="15" customHeight="1">
      <c r="K40433" s="1715"/>
      <c r="L40433" s="1715"/>
    </row>
    <row r="40434" spans="11:12" ht="15" customHeight="1">
      <c r="K40434" s="1715"/>
      <c r="L40434" s="1715"/>
    </row>
    <row r="40435" spans="11:12" ht="15" customHeight="1">
      <c r="K40435" s="1715"/>
      <c r="L40435" s="1715"/>
    </row>
    <row r="40436" spans="11:12" ht="15" customHeight="1">
      <c r="K40436" s="1715"/>
      <c r="L40436" s="1715"/>
    </row>
    <row r="40437" spans="11:12" ht="15" customHeight="1">
      <c r="K40437" s="1715"/>
      <c r="L40437" s="1715"/>
    </row>
    <row r="40438" spans="11:12" ht="15" customHeight="1">
      <c r="K40438" s="1715"/>
      <c r="L40438" s="1715"/>
    </row>
    <row r="40439" spans="11:12" ht="15" customHeight="1">
      <c r="K40439" s="1715"/>
      <c r="L40439" s="1715"/>
    </row>
    <row r="40440" spans="11:12" ht="15" customHeight="1">
      <c r="K40440" s="1715"/>
      <c r="L40440" s="1715"/>
    </row>
    <row r="40441" spans="11:12" ht="15" customHeight="1">
      <c r="K40441" s="1715"/>
      <c r="L40441" s="1715"/>
    </row>
    <row r="40442" spans="11:12" ht="15" customHeight="1">
      <c r="K40442" s="1715"/>
      <c r="L40442" s="1715"/>
    </row>
    <row r="40443" spans="11:12" ht="15" customHeight="1">
      <c r="K40443" s="1715"/>
      <c r="L40443" s="1715"/>
    </row>
    <row r="40444" spans="11:12" ht="15" customHeight="1">
      <c r="K40444" s="1715"/>
      <c r="L40444" s="1715"/>
    </row>
    <row r="40445" spans="11:12" ht="15" customHeight="1">
      <c r="K40445" s="1715"/>
      <c r="L40445" s="1715"/>
    </row>
    <row r="40446" spans="11:12" ht="15" customHeight="1">
      <c r="K40446" s="1715"/>
      <c r="L40446" s="1715"/>
    </row>
    <row r="40447" spans="11:12" ht="15" customHeight="1">
      <c r="K40447" s="1715"/>
      <c r="L40447" s="1715"/>
    </row>
    <row r="40448" spans="11:12" ht="15" customHeight="1">
      <c r="K40448" s="1715"/>
      <c r="L40448" s="1715"/>
    </row>
    <row r="40449" spans="11:12" ht="15" customHeight="1">
      <c r="K40449" s="1715"/>
      <c r="L40449" s="1715"/>
    </row>
    <row r="40450" spans="11:12" ht="15" customHeight="1">
      <c r="K40450" s="1715"/>
      <c r="L40450" s="1715"/>
    </row>
    <row r="40451" spans="11:12" ht="15" customHeight="1">
      <c r="K40451" s="1715"/>
      <c r="L40451" s="1715"/>
    </row>
    <row r="40452" spans="11:12" ht="15" customHeight="1">
      <c r="K40452" s="1715"/>
      <c r="L40452" s="1715"/>
    </row>
    <row r="40453" spans="11:12" ht="15" customHeight="1">
      <c r="K40453" s="1715"/>
      <c r="L40453" s="1715"/>
    </row>
    <row r="40454" spans="11:12" ht="15" customHeight="1">
      <c r="K40454" s="1715"/>
      <c r="L40454" s="1715"/>
    </row>
    <row r="40455" spans="11:12" ht="15" customHeight="1">
      <c r="K40455" s="1715"/>
      <c r="L40455" s="1715"/>
    </row>
    <row r="40456" spans="11:12" ht="15" customHeight="1">
      <c r="K40456" s="1715"/>
      <c r="L40456" s="1715"/>
    </row>
    <row r="40457" spans="11:12" ht="15" customHeight="1">
      <c r="K40457" s="1715"/>
      <c r="L40457" s="1715"/>
    </row>
    <row r="40458" spans="11:12" ht="15" customHeight="1">
      <c r="K40458" s="1715"/>
      <c r="L40458" s="1715"/>
    </row>
    <row r="40459" spans="11:12" ht="15" customHeight="1">
      <c r="K40459" s="1715"/>
      <c r="L40459" s="1715"/>
    </row>
    <row r="40460" spans="11:12" ht="15" customHeight="1">
      <c r="K40460" s="1715"/>
      <c r="L40460" s="1715"/>
    </row>
    <row r="40461" spans="11:12" ht="15" customHeight="1">
      <c r="K40461" s="1715"/>
      <c r="L40461" s="1715"/>
    </row>
    <row r="40462" spans="11:12" ht="15" customHeight="1">
      <c r="K40462" s="1715"/>
      <c r="L40462" s="1715"/>
    </row>
    <row r="40463" spans="11:12" ht="15" customHeight="1">
      <c r="K40463" s="1715"/>
      <c r="L40463" s="1715"/>
    </row>
    <row r="40464" spans="11:12" ht="15" customHeight="1">
      <c r="K40464" s="1715"/>
      <c r="L40464" s="1715"/>
    </row>
    <row r="40465" spans="11:12" ht="15" customHeight="1">
      <c r="K40465" s="1715"/>
      <c r="L40465" s="1715"/>
    </row>
    <row r="40466" spans="11:12" ht="15" customHeight="1">
      <c r="K40466" s="1715"/>
      <c r="L40466" s="1715"/>
    </row>
    <row r="40467" spans="11:12" ht="15" customHeight="1">
      <c r="K40467" s="1715"/>
      <c r="L40467" s="1715"/>
    </row>
    <row r="40468" spans="11:12" ht="15" customHeight="1">
      <c r="K40468" s="1715"/>
      <c r="L40468" s="1715"/>
    </row>
    <row r="40469" spans="11:12" ht="15" customHeight="1">
      <c r="K40469" s="1715"/>
      <c r="L40469" s="1715"/>
    </row>
    <row r="40470" spans="11:12" ht="15" customHeight="1">
      <c r="K40470" s="1715"/>
      <c r="L40470" s="1715"/>
    </row>
    <row r="40471" spans="11:12" ht="15" customHeight="1">
      <c r="K40471" s="1715"/>
      <c r="L40471" s="1715"/>
    </row>
    <row r="40472" spans="11:12" ht="15" customHeight="1">
      <c r="K40472" s="1715"/>
      <c r="L40472" s="1715"/>
    </row>
    <row r="40473" spans="11:12" ht="15" customHeight="1">
      <c r="K40473" s="1715"/>
      <c r="L40473" s="1715"/>
    </row>
    <row r="40474" spans="11:12" ht="15" customHeight="1">
      <c r="K40474" s="1715"/>
      <c r="L40474" s="1715"/>
    </row>
    <row r="40475" spans="11:12" ht="15" customHeight="1">
      <c r="K40475" s="1715"/>
      <c r="L40475" s="1715"/>
    </row>
    <row r="40476" spans="11:12" ht="15" customHeight="1">
      <c r="K40476" s="1715"/>
      <c r="L40476" s="1715"/>
    </row>
    <row r="40477" spans="11:12" ht="15" customHeight="1">
      <c r="K40477" s="1715"/>
      <c r="L40477" s="1715"/>
    </row>
    <row r="40478" spans="11:12" ht="15" customHeight="1">
      <c r="K40478" s="1715"/>
      <c r="L40478" s="1715"/>
    </row>
    <row r="40479" spans="11:12" ht="15" customHeight="1">
      <c r="K40479" s="1715"/>
      <c r="L40479" s="1715"/>
    </row>
    <row r="40480" spans="11:12" ht="15" customHeight="1">
      <c r="K40480" s="1715"/>
      <c r="L40480" s="1715"/>
    </row>
    <row r="40481" spans="11:12" ht="15" customHeight="1">
      <c r="K40481" s="1715"/>
      <c r="L40481" s="1715"/>
    </row>
    <row r="40482" spans="11:12" ht="15" customHeight="1">
      <c r="K40482" s="1715"/>
      <c r="L40482" s="1715"/>
    </row>
    <row r="40483" spans="11:12" ht="15" customHeight="1">
      <c r="K40483" s="1715"/>
      <c r="L40483" s="1715"/>
    </row>
    <row r="40484" spans="11:12" ht="15" customHeight="1">
      <c r="K40484" s="1715"/>
      <c r="L40484" s="1715"/>
    </row>
    <row r="40485" spans="11:12" ht="15" customHeight="1">
      <c r="K40485" s="1715"/>
      <c r="L40485" s="1715"/>
    </row>
    <row r="40486" spans="11:12" ht="15" customHeight="1">
      <c r="K40486" s="1715"/>
      <c r="L40486" s="1715"/>
    </row>
    <row r="40487" spans="11:12" ht="15" customHeight="1">
      <c r="K40487" s="1715"/>
      <c r="L40487" s="1715"/>
    </row>
    <row r="40488" spans="11:12" ht="15" customHeight="1">
      <c r="K40488" s="1715"/>
      <c r="L40488" s="1715"/>
    </row>
    <row r="40489" spans="11:12" ht="15" customHeight="1">
      <c r="K40489" s="1715"/>
      <c r="L40489" s="1715"/>
    </row>
    <row r="40490" spans="11:12" ht="15" customHeight="1">
      <c r="K40490" s="1715"/>
      <c r="L40490" s="1715"/>
    </row>
    <row r="40491" spans="11:12" ht="15" customHeight="1">
      <c r="K40491" s="1715"/>
      <c r="L40491" s="1715"/>
    </row>
    <row r="40492" spans="11:12" ht="15" customHeight="1">
      <c r="K40492" s="1715"/>
      <c r="L40492" s="1715"/>
    </row>
    <row r="40493" spans="11:12" ht="15" customHeight="1">
      <c r="K40493" s="1715"/>
      <c r="L40493" s="1715"/>
    </row>
    <row r="40494" spans="11:12" ht="15" customHeight="1">
      <c r="K40494" s="1715"/>
      <c r="L40494" s="1715"/>
    </row>
    <row r="40495" spans="11:12" ht="15" customHeight="1">
      <c r="K40495" s="1715"/>
      <c r="L40495" s="1715"/>
    </row>
    <row r="40496" spans="11:12" ht="15" customHeight="1">
      <c r="K40496" s="1715"/>
      <c r="L40496" s="1715"/>
    </row>
    <row r="40497" spans="11:12" ht="15" customHeight="1">
      <c r="K40497" s="1715"/>
      <c r="L40497" s="1715"/>
    </row>
    <row r="40498" spans="11:12" ht="15" customHeight="1">
      <c r="K40498" s="1715"/>
      <c r="L40498" s="1715"/>
    </row>
    <row r="40499" spans="11:12" ht="15" customHeight="1">
      <c r="K40499" s="1715"/>
      <c r="L40499" s="1715"/>
    </row>
    <row r="40500" spans="11:12" ht="15" customHeight="1">
      <c r="K40500" s="1715"/>
      <c r="L40500" s="1715"/>
    </row>
    <row r="40501" spans="11:12" ht="15" customHeight="1">
      <c r="K40501" s="1715"/>
      <c r="L40501" s="1715"/>
    </row>
    <row r="40502" spans="11:12" ht="15" customHeight="1">
      <c r="K40502" s="1715"/>
      <c r="L40502" s="1715"/>
    </row>
    <row r="40503" spans="11:12" ht="15" customHeight="1">
      <c r="K40503" s="1715"/>
      <c r="L40503" s="1715"/>
    </row>
    <row r="40504" spans="11:12" ht="15" customHeight="1">
      <c r="K40504" s="1715"/>
      <c r="L40504" s="1715"/>
    </row>
    <row r="40505" spans="11:12" ht="15" customHeight="1">
      <c r="K40505" s="1715"/>
      <c r="L40505" s="1715"/>
    </row>
    <row r="40506" spans="11:12" ht="15" customHeight="1">
      <c r="K40506" s="1715"/>
      <c r="L40506" s="1715"/>
    </row>
    <row r="40507" spans="11:12" ht="15" customHeight="1">
      <c r="K40507" s="1715"/>
      <c r="L40507" s="1715"/>
    </row>
    <row r="40508" spans="11:12" ht="15" customHeight="1">
      <c r="K40508" s="1715"/>
      <c r="L40508" s="1715"/>
    </row>
    <row r="40509" spans="11:12" ht="15" customHeight="1">
      <c r="K40509" s="1715"/>
      <c r="L40509" s="1715"/>
    </row>
    <row r="40510" spans="11:12" ht="15" customHeight="1">
      <c r="K40510" s="1715"/>
      <c r="L40510" s="1715"/>
    </row>
    <row r="40511" spans="11:12" ht="15" customHeight="1">
      <c r="K40511" s="1715"/>
      <c r="L40511" s="1715"/>
    </row>
    <row r="40512" spans="11:12" ht="15" customHeight="1">
      <c r="K40512" s="1715"/>
      <c r="L40512" s="1715"/>
    </row>
    <row r="40513" spans="11:12" ht="15" customHeight="1">
      <c r="K40513" s="1715"/>
      <c r="L40513" s="1715"/>
    </row>
    <row r="40514" spans="11:12" ht="15" customHeight="1">
      <c r="K40514" s="1715"/>
      <c r="L40514" s="1715"/>
    </row>
    <row r="40515" spans="11:12" ht="15" customHeight="1">
      <c r="K40515" s="1715"/>
      <c r="L40515" s="1715"/>
    </row>
    <row r="40516" spans="11:12" ht="15" customHeight="1">
      <c r="K40516" s="1715"/>
      <c r="L40516" s="1715"/>
    </row>
    <row r="40517" spans="11:12" ht="15" customHeight="1">
      <c r="K40517" s="1715"/>
      <c r="L40517" s="1715"/>
    </row>
    <row r="40518" spans="11:12" ht="15" customHeight="1">
      <c r="K40518" s="1715"/>
      <c r="L40518" s="1715"/>
    </row>
    <row r="40519" spans="11:12" ht="15" customHeight="1">
      <c r="K40519" s="1715"/>
      <c r="L40519" s="1715"/>
    </row>
    <row r="40520" spans="11:12" ht="15" customHeight="1">
      <c r="K40520" s="1715"/>
      <c r="L40520" s="1715"/>
    </row>
    <row r="40521" spans="11:12" ht="15" customHeight="1">
      <c r="K40521" s="1715"/>
      <c r="L40521" s="1715"/>
    </row>
    <row r="40522" spans="11:12" ht="15" customHeight="1">
      <c r="K40522" s="1715"/>
      <c r="L40522" s="1715"/>
    </row>
    <row r="40523" spans="11:12" ht="15" customHeight="1">
      <c r="K40523" s="1715"/>
      <c r="L40523" s="1715"/>
    </row>
    <row r="40524" spans="11:12" ht="15" customHeight="1">
      <c r="K40524" s="1715"/>
      <c r="L40524" s="1715"/>
    </row>
    <row r="40525" spans="11:12" ht="15" customHeight="1">
      <c r="K40525" s="1715"/>
      <c r="L40525" s="1715"/>
    </row>
    <row r="40526" spans="11:12" ht="15" customHeight="1">
      <c r="K40526" s="1715"/>
      <c r="L40526" s="1715"/>
    </row>
    <row r="40527" spans="11:12" ht="15" customHeight="1">
      <c r="K40527" s="1715"/>
      <c r="L40527" s="1715"/>
    </row>
    <row r="40528" spans="11:12" ht="15" customHeight="1">
      <c r="K40528" s="1715"/>
      <c r="L40528" s="1715"/>
    </row>
    <row r="40529" spans="11:12" ht="15" customHeight="1">
      <c r="K40529" s="1715"/>
      <c r="L40529" s="1715"/>
    </row>
    <row r="40530" spans="11:12" ht="15" customHeight="1">
      <c r="K40530" s="1715"/>
      <c r="L40530" s="1715"/>
    </row>
    <row r="40531" spans="11:12" ht="15" customHeight="1">
      <c r="K40531" s="1715"/>
      <c r="L40531" s="1715"/>
    </row>
    <row r="40532" spans="11:12" ht="15" customHeight="1">
      <c r="K40532" s="1715"/>
      <c r="L40532" s="1715"/>
    </row>
    <row r="40533" spans="11:12" ht="15" customHeight="1">
      <c r="K40533" s="1715"/>
      <c r="L40533" s="1715"/>
    </row>
    <row r="40534" spans="11:12" ht="15" customHeight="1">
      <c r="K40534" s="1715"/>
      <c r="L40534" s="1715"/>
    </row>
    <row r="40535" spans="11:12" ht="15" customHeight="1">
      <c r="K40535" s="1715"/>
      <c r="L40535" s="1715"/>
    </row>
    <row r="40536" spans="11:12" ht="15" customHeight="1">
      <c r="K40536" s="1715"/>
      <c r="L40536" s="1715"/>
    </row>
    <row r="40537" spans="11:12" ht="15" customHeight="1">
      <c r="K40537" s="1715"/>
      <c r="L40537" s="1715"/>
    </row>
    <row r="40538" spans="11:12" ht="15" customHeight="1">
      <c r="K40538" s="1715"/>
      <c r="L40538" s="1715"/>
    </row>
    <row r="40539" spans="11:12" ht="15" customHeight="1">
      <c r="K40539" s="1715"/>
      <c r="L40539" s="1715"/>
    </row>
    <row r="40540" spans="11:12" ht="15" customHeight="1">
      <c r="K40540" s="1715"/>
      <c r="L40540" s="1715"/>
    </row>
    <row r="40541" spans="11:12" ht="15" customHeight="1">
      <c r="K40541" s="1715"/>
      <c r="L40541" s="1715"/>
    </row>
    <row r="40542" spans="11:12" ht="15" customHeight="1">
      <c r="K40542" s="1715"/>
      <c r="L40542" s="1715"/>
    </row>
    <row r="40543" spans="11:12" ht="15" customHeight="1">
      <c r="K40543" s="1715"/>
      <c r="L40543" s="1715"/>
    </row>
    <row r="40544" spans="11:12" ht="15" customHeight="1">
      <c r="K40544" s="1715"/>
      <c r="L40544" s="1715"/>
    </row>
    <row r="40545" spans="11:12" ht="15" customHeight="1">
      <c r="K40545" s="1715"/>
      <c r="L40545" s="1715"/>
    </row>
    <row r="40546" spans="11:12" ht="15" customHeight="1">
      <c r="K40546" s="1715"/>
      <c r="L40546" s="1715"/>
    </row>
    <row r="40547" spans="11:12" ht="15" customHeight="1">
      <c r="K40547" s="1715"/>
      <c r="L40547" s="1715"/>
    </row>
    <row r="40548" spans="11:12" ht="15" customHeight="1">
      <c r="K40548" s="1715"/>
      <c r="L40548" s="1715"/>
    </row>
    <row r="40549" spans="11:12" ht="15" customHeight="1">
      <c r="K40549" s="1715"/>
      <c r="L40549" s="1715"/>
    </row>
    <row r="40550" spans="11:12" ht="15" customHeight="1">
      <c r="K40550" s="1715"/>
      <c r="L40550" s="1715"/>
    </row>
    <row r="40551" spans="11:12" ht="15" customHeight="1">
      <c r="K40551" s="1715"/>
      <c r="L40551" s="1715"/>
    </row>
    <row r="40552" spans="11:12" ht="15" customHeight="1">
      <c r="K40552" s="1715"/>
      <c r="L40552" s="1715"/>
    </row>
    <row r="40553" spans="11:12" ht="15" customHeight="1">
      <c r="K40553" s="1715"/>
      <c r="L40553" s="1715"/>
    </row>
    <row r="40554" spans="11:12" ht="15" customHeight="1">
      <c r="K40554" s="1715"/>
      <c r="L40554" s="1715"/>
    </row>
    <row r="40555" spans="11:12" ht="15" customHeight="1">
      <c r="K40555" s="1715"/>
      <c r="L40555" s="1715"/>
    </row>
    <row r="40556" spans="11:12" ht="15" customHeight="1">
      <c r="K40556" s="1715"/>
      <c r="L40556" s="1715"/>
    </row>
    <row r="40557" spans="11:12" ht="15" customHeight="1">
      <c r="K40557" s="1715"/>
      <c r="L40557" s="1715"/>
    </row>
    <row r="40558" spans="11:12" ht="15" customHeight="1">
      <c r="K40558" s="1715"/>
      <c r="L40558" s="1715"/>
    </row>
    <row r="40559" spans="11:12" ht="15" customHeight="1">
      <c r="K40559" s="1715"/>
      <c r="L40559" s="1715"/>
    </row>
    <row r="40560" spans="11:12" ht="15" customHeight="1">
      <c r="K40560" s="1715"/>
      <c r="L40560" s="1715"/>
    </row>
    <row r="40561" spans="11:12" ht="15" customHeight="1">
      <c r="K40561" s="1715"/>
      <c r="L40561" s="1715"/>
    </row>
    <row r="40562" spans="11:12" ht="15" customHeight="1">
      <c r="K40562" s="1715"/>
      <c r="L40562" s="1715"/>
    </row>
    <row r="40563" spans="11:12" ht="15" customHeight="1">
      <c r="K40563" s="1715"/>
      <c r="L40563" s="1715"/>
    </row>
    <row r="40564" spans="11:12" ht="15" customHeight="1">
      <c r="K40564" s="1715"/>
      <c r="L40564" s="1715"/>
    </row>
    <row r="40565" spans="11:12" ht="15" customHeight="1">
      <c r="K40565" s="1715"/>
      <c r="L40565" s="1715"/>
    </row>
    <row r="40566" spans="11:12" ht="15" customHeight="1">
      <c r="K40566" s="1715"/>
      <c r="L40566" s="1715"/>
    </row>
    <row r="40567" spans="11:12" ht="15" customHeight="1">
      <c r="K40567" s="1715"/>
      <c r="L40567" s="1715"/>
    </row>
    <row r="40568" spans="11:12" ht="15" customHeight="1">
      <c r="K40568" s="1715"/>
      <c r="L40568" s="1715"/>
    </row>
    <row r="40569" spans="11:12" ht="15" customHeight="1">
      <c r="K40569" s="1715"/>
      <c r="L40569" s="1715"/>
    </row>
    <row r="40570" spans="11:12" ht="15" customHeight="1">
      <c r="K40570" s="1715"/>
      <c r="L40570" s="1715"/>
    </row>
    <row r="40571" spans="11:12" ht="15" customHeight="1">
      <c r="K40571" s="1715"/>
      <c r="L40571" s="1715"/>
    </row>
    <row r="40572" spans="11:12" ht="15" customHeight="1">
      <c r="K40572" s="1715"/>
      <c r="L40572" s="1715"/>
    </row>
    <row r="40573" spans="11:12" ht="15" customHeight="1">
      <c r="K40573" s="1715"/>
      <c r="L40573" s="1715"/>
    </row>
    <row r="40574" spans="11:12" ht="15" customHeight="1">
      <c r="K40574" s="1715"/>
      <c r="L40574" s="1715"/>
    </row>
    <row r="40575" spans="11:12" ht="15" customHeight="1">
      <c r="K40575" s="1715"/>
      <c r="L40575" s="1715"/>
    </row>
    <row r="40576" spans="11:12" ht="15" customHeight="1">
      <c r="K40576" s="1715"/>
      <c r="L40576" s="1715"/>
    </row>
    <row r="40577" spans="11:12" ht="15" customHeight="1">
      <c r="K40577" s="1715"/>
      <c r="L40577" s="1715"/>
    </row>
    <row r="40578" spans="11:12" ht="15" customHeight="1">
      <c r="K40578" s="1715"/>
      <c r="L40578" s="1715"/>
    </row>
    <row r="40579" spans="11:12" ht="15" customHeight="1">
      <c r="K40579" s="1715"/>
      <c r="L40579" s="1715"/>
    </row>
    <row r="40580" spans="11:12" ht="15" customHeight="1">
      <c r="K40580" s="1715"/>
      <c r="L40580" s="1715"/>
    </row>
    <row r="40581" spans="11:12" ht="15" customHeight="1">
      <c r="K40581" s="1715"/>
      <c r="L40581" s="1715"/>
    </row>
    <row r="40582" spans="11:12" ht="15" customHeight="1">
      <c r="K40582" s="1715"/>
      <c r="L40582" s="1715"/>
    </row>
    <row r="40583" spans="11:12" ht="15" customHeight="1">
      <c r="K40583" s="1715"/>
      <c r="L40583" s="1715"/>
    </row>
    <row r="40584" spans="11:12" ht="15" customHeight="1">
      <c r="K40584" s="1715"/>
      <c r="L40584" s="1715"/>
    </row>
    <row r="40585" spans="11:12" ht="15" customHeight="1">
      <c r="K40585" s="1715"/>
      <c r="L40585" s="1715"/>
    </row>
    <row r="40586" spans="11:12" ht="15" customHeight="1">
      <c r="K40586" s="1715"/>
      <c r="L40586" s="1715"/>
    </row>
    <row r="40587" spans="11:12" ht="15" customHeight="1">
      <c r="K40587" s="1715"/>
      <c r="L40587" s="1715"/>
    </row>
    <row r="40588" spans="11:12" ht="15" customHeight="1">
      <c r="K40588" s="1715"/>
      <c r="L40588" s="1715"/>
    </row>
    <row r="40589" spans="11:12" ht="15" customHeight="1">
      <c r="K40589" s="1715"/>
      <c r="L40589" s="1715"/>
    </row>
    <row r="40590" spans="11:12" ht="15" customHeight="1">
      <c r="K40590" s="1715"/>
      <c r="L40590" s="1715"/>
    </row>
    <row r="40591" spans="11:12" ht="15" customHeight="1">
      <c r="K40591" s="1715"/>
      <c r="L40591" s="1715"/>
    </row>
    <row r="40592" spans="11:12" ht="15" customHeight="1">
      <c r="K40592" s="1715"/>
      <c r="L40592" s="1715"/>
    </row>
    <row r="40593" spans="11:12" ht="15" customHeight="1">
      <c r="K40593" s="1715"/>
      <c r="L40593" s="1715"/>
    </row>
    <row r="40594" spans="11:12" ht="15" customHeight="1">
      <c r="K40594" s="1715"/>
      <c r="L40594" s="1715"/>
    </row>
    <row r="40595" spans="11:12" ht="15" customHeight="1">
      <c r="K40595" s="1715"/>
      <c r="L40595" s="1715"/>
    </row>
    <row r="40596" spans="11:12" ht="15" customHeight="1">
      <c r="K40596" s="1715"/>
      <c r="L40596" s="1715"/>
    </row>
    <row r="40597" spans="11:12" ht="15" customHeight="1">
      <c r="K40597" s="1715"/>
      <c r="L40597" s="1715"/>
    </row>
    <row r="40598" spans="11:12" ht="15" customHeight="1">
      <c r="K40598" s="1715"/>
      <c r="L40598" s="1715"/>
    </row>
    <row r="40599" spans="11:12" ht="15" customHeight="1">
      <c r="K40599" s="1715"/>
      <c r="L40599" s="1715"/>
    </row>
    <row r="40600" spans="11:12" ht="15" customHeight="1">
      <c r="K40600" s="1715"/>
      <c r="L40600" s="1715"/>
    </row>
    <row r="40601" spans="11:12" ht="15" customHeight="1">
      <c r="K40601" s="1715"/>
      <c r="L40601" s="1715"/>
    </row>
    <row r="40602" spans="11:12" ht="15" customHeight="1">
      <c r="K40602" s="1715"/>
      <c r="L40602" s="1715"/>
    </row>
    <row r="40603" spans="11:12" ht="15" customHeight="1">
      <c r="K40603" s="1715"/>
      <c r="L40603" s="1715"/>
    </row>
    <row r="40604" spans="11:12" ht="15" customHeight="1">
      <c r="K40604" s="1715"/>
      <c r="L40604" s="1715"/>
    </row>
    <row r="40605" spans="11:12" ht="15" customHeight="1">
      <c r="K40605" s="1715"/>
      <c r="L40605" s="1715"/>
    </row>
    <row r="40606" spans="11:12" ht="15" customHeight="1">
      <c r="K40606" s="1715"/>
      <c r="L40606" s="1715"/>
    </row>
    <row r="40607" spans="11:12" ht="15" customHeight="1">
      <c r="K40607" s="1715"/>
      <c r="L40607" s="1715"/>
    </row>
    <row r="40608" spans="11:12" ht="15" customHeight="1">
      <c r="K40608" s="1715"/>
      <c r="L40608" s="1715"/>
    </row>
    <row r="40609" spans="11:12" ht="15" customHeight="1">
      <c r="K40609" s="1715"/>
      <c r="L40609" s="1715"/>
    </row>
    <row r="40610" spans="11:12" ht="15" customHeight="1">
      <c r="K40610" s="1715"/>
      <c r="L40610" s="1715"/>
    </row>
    <row r="40611" spans="11:12" ht="15" customHeight="1">
      <c r="K40611" s="1715"/>
      <c r="L40611" s="1715"/>
    </row>
    <row r="40612" spans="11:12" ht="15" customHeight="1">
      <c r="K40612" s="1715"/>
      <c r="L40612" s="1715"/>
    </row>
    <row r="40613" spans="11:12" ht="15" customHeight="1">
      <c r="K40613" s="1715"/>
      <c r="L40613" s="1715"/>
    </row>
    <row r="40614" spans="11:12" ht="15" customHeight="1">
      <c r="K40614" s="1715"/>
      <c r="L40614" s="1715"/>
    </row>
    <row r="40615" spans="11:12" ht="15" customHeight="1">
      <c r="K40615" s="1715"/>
      <c r="L40615" s="1715"/>
    </row>
    <row r="40616" spans="11:12" ht="15" customHeight="1">
      <c r="K40616" s="1715"/>
      <c r="L40616" s="1715"/>
    </row>
    <row r="40617" spans="11:12" ht="15" customHeight="1">
      <c r="K40617" s="1715"/>
      <c r="L40617" s="1715"/>
    </row>
    <row r="40618" spans="11:12" ht="15" customHeight="1">
      <c r="K40618" s="1715"/>
      <c r="L40618" s="1715"/>
    </row>
    <row r="40619" spans="11:12" ht="15" customHeight="1">
      <c r="K40619" s="1715"/>
      <c r="L40619" s="1715"/>
    </row>
    <row r="40620" spans="11:12" ht="15" customHeight="1">
      <c r="K40620" s="1715"/>
      <c r="L40620" s="1715"/>
    </row>
    <row r="40621" spans="11:12" ht="15" customHeight="1">
      <c r="K40621" s="1715"/>
      <c r="L40621" s="1715"/>
    </row>
    <row r="40622" spans="11:12" ht="15" customHeight="1">
      <c r="K40622" s="1715"/>
      <c r="L40622" s="1715"/>
    </row>
    <row r="40623" spans="11:12" ht="15" customHeight="1">
      <c r="K40623" s="1715"/>
      <c r="L40623" s="1715"/>
    </row>
    <row r="40624" spans="11:12" ht="15" customHeight="1">
      <c r="K40624" s="1715"/>
      <c r="L40624" s="1715"/>
    </row>
    <row r="40625" spans="11:12" ht="15" customHeight="1">
      <c r="K40625" s="1715"/>
      <c r="L40625" s="1715"/>
    </row>
    <row r="40626" spans="11:12" ht="15" customHeight="1">
      <c r="K40626" s="1715"/>
      <c r="L40626" s="1715"/>
    </row>
    <row r="40627" spans="11:12" ht="15" customHeight="1">
      <c r="K40627" s="1715"/>
      <c r="L40627" s="1715"/>
    </row>
    <row r="40628" spans="11:12" ht="15" customHeight="1">
      <c r="K40628" s="1715"/>
      <c r="L40628" s="1715"/>
    </row>
    <row r="40629" spans="11:12" ht="15" customHeight="1">
      <c r="K40629" s="1715"/>
      <c r="L40629" s="1715"/>
    </row>
    <row r="40630" spans="11:12" ht="15" customHeight="1">
      <c r="K40630" s="1715"/>
      <c r="L40630" s="1715"/>
    </row>
    <row r="40631" spans="11:12" ht="15" customHeight="1">
      <c r="K40631" s="1715"/>
      <c r="L40631" s="1715"/>
    </row>
    <row r="40632" spans="11:12" ht="15" customHeight="1">
      <c r="K40632" s="1715"/>
      <c r="L40632" s="1715"/>
    </row>
    <row r="40633" spans="11:12" ht="15" customHeight="1">
      <c r="K40633" s="1715"/>
      <c r="L40633" s="1715"/>
    </row>
    <row r="40634" spans="11:12" ht="15" customHeight="1">
      <c r="K40634" s="1715"/>
      <c r="L40634" s="1715"/>
    </row>
    <row r="40635" spans="11:12" ht="15" customHeight="1">
      <c r="K40635" s="1715"/>
      <c r="L40635" s="1715"/>
    </row>
    <row r="40636" spans="11:12" ht="15" customHeight="1">
      <c r="K40636" s="1715"/>
      <c r="L40636" s="1715"/>
    </row>
    <row r="40637" spans="11:12" ht="15" customHeight="1">
      <c r="K40637" s="1715"/>
      <c r="L40637" s="1715"/>
    </row>
    <row r="40638" spans="11:12" ht="15" customHeight="1">
      <c r="K40638" s="1715"/>
      <c r="L40638" s="1715"/>
    </row>
    <row r="40639" spans="11:12" ht="15" customHeight="1">
      <c r="K40639" s="1715"/>
      <c r="L40639" s="1715"/>
    </row>
    <row r="40640" spans="11:12" ht="15" customHeight="1">
      <c r="K40640" s="1715"/>
      <c r="L40640" s="1715"/>
    </row>
    <row r="40641" spans="11:12" ht="15" customHeight="1">
      <c r="K40641" s="1715"/>
      <c r="L40641" s="1715"/>
    </row>
    <row r="40642" spans="11:12" ht="15" customHeight="1">
      <c r="K40642" s="1715"/>
      <c r="L40642" s="1715"/>
    </row>
    <row r="40643" spans="11:12" ht="15" customHeight="1">
      <c r="K40643" s="1715"/>
      <c r="L40643" s="1715"/>
    </row>
    <row r="40644" spans="11:12" ht="15" customHeight="1">
      <c r="K40644" s="1715"/>
      <c r="L40644" s="1715"/>
    </row>
    <row r="40645" spans="11:12" ht="15" customHeight="1">
      <c r="K40645" s="1715"/>
      <c r="L40645" s="1715"/>
    </row>
    <row r="40646" spans="11:12" ht="15" customHeight="1">
      <c r="K40646" s="1715"/>
      <c r="L40646" s="1715"/>
    </row>
    <row r="40647" spans="11:12" ht="15" customHeight="1">
      <c r="K40647" s="1715"/>
      <c r="L40647" s="1715"/>
    </row>
    <row r="40648" spans="11:12" ht="15" customHeight="1">
      <c r="K40648" s="1715"/>
      <c r="L40648" s="1715"/>
    </row>
    <row r="40649" spans="11:12" ht="15" customHeight="1">
      <c r="K40649" s="1715"/>
      <c r="L40649" s="1715"/>
    </row>
    <row r="40650" spans="11:12" ht="15" customHeight="1">
      <c r="K40650" s="1715"/>
      <c r="L40650" s="1715"/>
    </row>
    <row r="40651" spans="11:12" ht="15" customHeight="1">
      <c r="K40651" s="1715"/>
      <c r="L40651" s="1715"/>
    </row>
    <row r="40652" spans="11:12" ht="15" customHeight="1">
      <c r="K40652" s="1715"/>
      <c r="L40652" s="1715"/>
    </row>
    <row r="40653" spans="11:12" ht="15" customHeight="1">
      <c r="K40653" s="1715"/>
      <c r="L40653" s="1715"/>
    </row>
    <row r="40654" spans="11:12" ht="15" customHeight="1">
      <c r="K40654" s="1715"/>
      <c r="L40654" s="1715"/>
    </row>
    <row r="40655" spans="11:12" ht="15" customHeight="1">
      <c r="K40655" s="1715"/>
      <c r="L40655" s="1715"/>
    </row>
    <row r="40656" spans="11:12" ht="15" customHeight="1">
      <c r="K40656" s="1715"/>
      <c r="L40656" s="1715"/>
    </row>
    <row r="40657" spans="11:12" ht="15" customHeight="1">
      <c r="K40657" s="1715"/>
      <c r="L40657" s="1715"/>
    </row>
    <row r="40658" spans="11:12" ht="15" customHeight="1">
      <c r="K40658" s="1715"/>
      <c r="L40658" s="1715"/>
    </row>
    <row r="40659" spans="11:12" ht="15" customHeight="1">
      <c r="K40659" s="1715"/>
      <c r="L40659" s="1715"/>
    </row>
    <row r="40660" spans="11:12" ht="15" customHeight="1">
      <c r="K40660" s="1715"/>
      <c r="L40660" s="1715"/>
    </row>
    <row r="40661" spans="11:12" ht="15" customHeight="1">
      <c r="K40661" s="1715"/>
      <c r="L40661" s="1715"/>
    </row>
    <row r="40662" spans="11:12" ht="15" customHeight="1">
      <c r="K40662" s="1715"/>
      <c r="L40662" s="1715"/>
    </row>
    <row r="40663" spans="11:12" ht="15" customHeight="1">
      <c r="K40663" s="1715"/>
      <c r="L40663" s="1715"/>
    </row>
    <row r="40664" spans="11:12" ht="15" customHeight="1">
      <c r="K40664" s="1715"/>
      <c r="L40664" s="1715"/>
    </row>
    <row r="40665" spans="11:12" ht="15" customHeight="1">
      <c r="K40665" s="1715"/>
      <c r="L40665" s="1715"/>
    </row>
    <row r="40666" spans="11:12" ht="15" customHeight="1">
      <c r="K40666" s="1715"/>
      <c r="L40666" s="1715"/>
    </row>
    <row r="40667" spans="11:12" ht="15" customHeight="1">
      <c r="K40667" s="1715"/>
      <c r="L40667" s="1715"/>
    </row>
    <row r="40668" spans="11:12" ht="15" customHeight="1">
      <c r="K40668" s="1715"/>
      <c r="L40668" s="1715"/>
    </row>
    <row r="40669" spans="11:12" ht="15" customHeight="1">
      <c r="K40669" s="1715"/>
      <c r="L40669" s="1715"/>
    </row>
    <row r="40670" spans="11:12" ht="15" customHeight="1">
      <c r="K40670" s="1715"/>
      <c r="L40670" s="1715"/>
    </row>
    <row r="40671" spans="11:12" ht="15" customHeight="1">
      <c r="K40671" s="1715"/>
      <c r="L40671" s="1715"/>
    </row>
    <row r="40672" spans="11:12" ht="15" customHeight="1">
      <c r="K40672" s="1715"/>
      <c r="L40672" s="1715"/>
    </row>
    <row r="40673" spans="11:12" ht="15" customHeight="1">
      <c r="K40673" s="1715"/>
      <c r="L40673" s="1715"/>
    </row>
    <row r="40674" spans="11:12" ht="15" customHeight="1">
      <c r="K40674" s="1715"/>
      <c r="L40674" s="1715"/>
    </row>
    <row r="40675" spans="11:12" ht="15" customHeight="1">
      <c r="K40675" s="1715"/>
      <c r="L40675" s="1715"/>
    </row>
    <row r="40676" spans="11:12" ht="15" customHeight="1">
      <c r="K40676" s="1715"/>
      <c r="L40676" s="1715"/>
    </row>
    <row r="40677" spans="11:12" ht="15" customHeight="1">
      <c r="K40677" s="1715"/>
      <c r="L40677" s="1715"/>
    </row>
    <row r="40678" spans="11:12" ht="15" customHeight="1">
      <c r="K40678" s="1715"/>
      <c r="L40678" s="1715"/>
    </row>
    <row r="40679" spans="11:12" ht="15" customHeight="1">
      <c r="K40679" s="1715"/>
      <c r="L40679" s="1715"/>
    </row>
    <row r="40680" spans="11:12" ht="15" customHeight="1">
      <c r="K40680" s="1715"/>
      <c r="L40680" s="1715"/>
    </row>
    <row r="40681" spans="11:12" ht="15" customHeight="1">
      <c r="K40681" s="1715"/>
      <c r="L40681" s="1715"/>
    </row>
    <row r="40682" spans="11:12" ht="15" customHeight="1">
      <c r="K40682" s="1715"/>
      <c r="L40682" s="1715"/>
    </row>
    <row r="40683" spans="11:12" ht="15" customHeight="1">
      <c r="K40683" s="1715"/>
      <c r="L40683" s="1715"/>
    </row>
    <row r="40684" spans="11:12" ht="15" customHeight="1">
      <c r="K40684" s="1715"/>
      <c r="L40684" s="1715"/>
    </row>
    <row r="40685" spans="11:12" ht="15" customHeight="1">
      <c r="K40685" s="1715"/>
      <c r="L40685" s="1715"/>
    </row>
    <row r="40686" spans="11:12" ht="15" customHeight="1">
      <c r="K40686" s="1715"/>
      <c r="L40686" s="1715"/>
    </row>
    <row r="40687" spans="11:12" ht="15" customHeight="1">
      <c r="K40687" s="1715"/>
      <c r="L40687" s="1715"/>
    </row>
    <row r="40688" spans="11:12" ht="15" customHeight="1">
      <c r="K40688" s="1715"/>
      <c r="L40688" s="1715"/>
    </row>
    <row r="40689" spans="11:12" ht="15" customHeight="1">
      <c r="K40689" s="1715"/>
      <c r="L40689" s="1715"/>
    </row>
    <row r="40690" spans="11:12" ht="15" customHeight="1">
      <c r="K40690" s="1715"/>
      <c r="L40690" s="1715"/>
    </row>
    <row r="40691" spans="11:12" ht="15" customHeight="1">
      <c r="K40691" s="1715"/>
      <c r="L40691" s="1715"/>
    </row>
    <row r="40692" spans="11:12" ht="15" customHeight="1">
      <c r="K40692" s="1715"/>
      <c r="L40692" s="1715"/>
    </row>
    <row r="40693" spans="11:12" ht="15" customHeight="1">
      <c r="K40693" s="1715"/>
      <c r="L40693" s="1715"/>
    </row>
    <row r="40694" spans="11:12" ht="15" customHeight="1">
      <c r="K40694" s="1715"/>
      <c r="L40694" s="1715"/>
    </row>
    <row r="40695" spans="11:12" ht="15" customHeight="1">
      <c r="K40695" s="1715"/>
      <c r="L40695" s="1715"/>
    </row>
    <row r="40696" spans="11:12" ht="15" customHeight="1">
      <c r="K40696" s="1715"/>
      <c r="L40696" s="1715"/>
    </row>
    <row r="40697" spans="11:12" ht="15" customHeight="1">
      <c r="K40697" s="1715"/>
      <c r="L40697" s="1715"/>
    </row>
    <row r="40698" spans="11:12" ht="15" customHeight="1">
      <c r="K40698" s="1715"/>
      <c r="L40698" s="1715"/>
    </row>
    <row r="40699" spans="11:12" ht="15" customHeight="1">
      <c r="K40699" s="1715"/>
      <c r="L40699" s="1715"/>
    </row>
    <row r="40700" spans="11:12" ht="15" customHeight="1">
      <c r="K40700" s="1715"/>
      <c r="L40700" s="1715"/>
    </row>
    <row r="40701" spans="11:12" ht="15" customHeight="1">
      <c r="K40701" s="1715"/>
      <c r="L40701" s="1715"/>
    </row>
    <row r="40702" spans="11:12" ht="15" customHeight="1">
      <c r="K40702" s="1715"/>
      <c r="L40702" s="1715"/>
    </row>
    <row r="40703" spans="11:12" ht="15" customHeight="1">
      <c r="K40703" s="1715"/>
      <c r="L40703" s="1715"/>
    </row>
    <row r="40704" spans="11:12" ht="15" customHeight="1">
      <c r="K40704" s="1715"/>
      <c r="L40704" s="1715"/>
    </row>
    <row r="40705" spans="11:12" ht="15" customHeight="1">
      <c r="K40705" s="1715"/>
      <c r="L40705" s="1715"/>
    </row>
    <row r="40706" spans="11:12" ht="15" customHeight="1">
      <c r="K40706" s="1715"/>
      <c r="L40706" s="1715"/>
    </row>
    <row r="40707" spans="11:12" ht="15" customHeight="1">
      <c r="K40707" s="1715"/>
      <c r="L40707" s="1715"/>
    </row>
    <row r="40708" spans="11:12" ht="15" customHeight="1">
      <c r="K40708" s="1715"/>
      <c r="L40708" s="1715"/>
    </row>
    <row r="40709" spans="11:12" ht="15" customHeight="1">
      <c r="K40709" s="1715"/>
      <c r="L40709" s="1715"/>
    </row>
    <row r="40710" spans="11:12" ht="15" customHeight="1">
      <c r="K40710" s="1715"/>
      <c r="L40710" s="1715"/>
    </row>
    <row r="40711" spans="11:12" ht="15" customHeight="1">
      <c r="K40711" s="1715"/>
      <c r="L40711" s="1715"/>
    </row>
    <row r="40712" spans="11:12" ht="15" customHeight="1">
      <c r="K40712" s="1715"/>
      <c r="L40712" s="1715"/>
    </row>
    <row r="40713" spans="11:12" ht="15" customHeight="1">
      <c r="K40713" s="1715"/>
      <c r="L40713" s="1715"/>
    </row>
    <row r="40714" spans="11:12" ht="15" customHeight="1">
      <c r="K40714" s="1715"/>
      <c r="L40714" s="1715"/>
    </row>
    <row r="40715" spans="11:12" ht="15" customHeight="1">
      <c r="K40715" s="1715"/>
      <c r="L40715" s="1715"/>
    </row>
    <row r="40716" spans="11:12" ht="15" customHeight="1">
      <c r="K40716" s="1715"/>
      <c r="L40716" s="1715"/>
    </row>
    <row r="40717" spans="11:12" ht="15" customHeight="1">
      <c r="K40717" s="1715"/>
      <c r="L40717" s="1715"/>
    </row>
    <row r="40718" spans="11:12" ht="15" customHeight="1">
      <c r="K40718" s="1715"/>
      <c r="L40718" s="1715"/>
    </row>
    <row r="40719" spans="11:12" ht="15" customHeight="1">
      <c r="K40719" s="1715"/>
      <c r="L40719" s="1715"/>
    </row>
    <row r="40720" spans="11:12" ht="15" customHeight="1">
      <c r="K40720" s="1715"/>
      <c r="L40720" s="1715"/>
    </row>
    <row r="40721" spans="11:12" ht="15" customHeight="1">
      <c r="K40721" s="1715"/>
      <c r="L40721" s="1715"/>
    </row>
    <row r="40722" spans="11:12" ht="15" customHeight="1">
      <c r="K40722" s="1715"/>
      <c r="L40722" s="1715"/>
    </row>
    <row r="40723" spans="11:12" ht="15" customHeight="1">
      <c r="K40723" s="1715"/>
      <c r="L40723" s="1715"/>
    </row>
    <row r="40724" spans="11:12" ht="15" customHeight="1">
      <c r="K40724" s="1715"/>
      <c r="L40724" s="1715"/>
    </row>
    <row r="40725" spans="11:12" ht="15" customHeight="1">
      <c r="K40725" s="1715"/>
      <c r="L40725" s="1715"/>
    </row>
    <row r="40726" spans="11:12" ht="15" customHeight="1">
      <c r="K40726" s="1715"/>
      <c r="L40726" s="1715"/>
    </row>
    <row r="40727" spans="11:12" ht="15" customHeight="1">
      <c r="K40727" s="1715"/>
      <c r="L40727" s="1715"/>
    </row>
    <row r="40728" spans="11:12" ht="15" customHeight="1">
      <c r="K40728" s="1715"/>
      <c r="L40728" s="1715"/>
    </row>
    <row r="40729" spans="11:12" ht="15" customHeight="1">
      <c r="K40729" s="1715"/>
      <c r="L40729" s="1715"/>
    </row>
    <row r="40730" spans="11:12" ht="15" customHeight="1">
      <c r="K40730" s="1715"/>
      <c r="L40730" s="1715"/>
    </row>
    <row r="40731" spans="11:12" ht="15" customHeight="1">
      <c r="K40731" s="1715"/>
      <c r="L40731" s="1715"/>
    </row>
    <row r="40732" spans="11:12" ht="15" customHeight="1">
      <c r="K40732" s="1715"/>
      <c r="L40732" s="1715"/>
    </row>
    <row r="40733" spans="11:12" ht="15" customHeight="1">
      <c r="K40733" s="1715"/>
      <c r="L40733" s="1715"/>
    </row>
    <row r="40734" spans="11:12" ht="15" customHeight="1">
      <c r="K40734" s="1715"/>
      <c r="L40734" s="1715"/>
    </row>
    <row r="40735" spans="11:12" ht="15" customHeight="1">
      <c r="K40735" s="1715"/>
      <c r="L40735" s="1715"/>
    </row>
    <row r="40736" spans="11:12" ht="15" customHeight="1">
      <c r="K40736" s="1715"/>
      <c r="L40736" s="1715"/>
    </row>
    <row r="40737" spans="11:12" ht="15" customHeight="1">
      <c r="K40737" s="1715"/>
      <c r="L40737" s="1715"/>
    </row>
    <row r="40738" spans="11:12" ht="15" customHeight="1">
      <c r="K40738" s="1715"/>
      <c r="L40738" s="1715"/>
    </row>
    <row r="40739" spans="11:12" ht="15" customHeight="1">
      <c r="K40739" s="1715"/>
      <c r="L40739" s="1715"/>
    </row>
    <row r="40740" spans="11:12" ht="15" customHeight="1">
      <c r="K40740" s="1715"/>
      <c r="L40740" s="1715"/>
    </row>
    <row r="40741" spans="11:12" ht="15" customHeight="1">
      <c r="K40741" s="1715"/>
      <c r="L40741" s="1715"/>
    </row>
    <row r="40742" spans="11:12" ht="15" customHeight="1">
      <c r="K40742" s="1715"/>
      <c r="L40742" s="1715"/>
    </row>
    <row r="40743" spans="11:12" ht="15" customHeight="1">
      <c r="K40743" s="1715"/>
      <c r="L40743" s="1715"/>
    </row>
    <row r="40744" spans="11:12" ht="15" customHeight="1">
      <c r="K40744" s="1715"/>
      <c r="L40744" s="1715"/>
    </row>
    <row r="40745" spans="11:12" ht="15" customHeight="1">
      <c r="K40745" s="1715"/>
      <c r="L40745" s="1715"/>
    </row>
    <row r="40746" spans="11:12" ht="15" customHeight="1">
      <c r="K40746" s="1715"/>
      <c r="L40746" s="1715"/>
    </row>
    <row r="40747" spans="11:12" ht="15" customHeight="1">
      <c r="K40747" s="1715"/>
      <c r="L40747" s="1715"/>
    </row>
    <row r="40748" spans="11:12" ht="15" customHeight="1">
      <c r="K40748" s="1715"/>
      <c r="L40748" s="1715"/>
    </row>
    <row r="40749" spans="11:12" ht="15" customHeight="1">
      <c r="K40749" s="1715"/>
      <c r="L40749" s="1715"/>
    </row>
    <row r="40750" spans="11:12" ht="15" customHeight="1">
      <c r="K40750" s="1715"/>
      <c r="L40750" s="1715"/>
    </row>
    <row r="40751" spans="11:12" ht="15" customHeight="1">
      <c r="K40751" s="1715"/>
      <c r="L40751" s="1715"/>
    </row>
    <row r="40752" spans="11:12" ht="15" customHeight="1">
      <c r="K40752" s="1715"/>
      <c r="L40752" s="1715"/>
    </row>
    <row r="40753" spans="11:12" ht="15" customHeight="1">
      <c r="K40753" s="1715"/>
      <c r="L40753" s="1715"/>
    </row>
    <row r="40754" spans="11:12" ht="15" customHeight="1">
      <c r="K40754" s="1715"/>
      <c r="L40754" s="1715"/>
    </row>
    <row r="40755" spans="11:12" ht="15" customHeight="1">
      <c r="K40755" s="1715"/>
      <c r="L40755" s="1715"/>
    </row>
    <row r="40756" spans="11:12" ht="15" customHeight="1">
      <c r="K40756" s="1715"/>
      <c r="L40756" s="1715"/>
    </row>
    <row r="40757" spans="11:12" ht="15" customHeight="1">
      <c r="K40757" s="1715"/>
      <c r="L40757" s="1715"/>
    </row>
    <row r="40758" spans="11:12" ht="15" customHeight="1">
      <c r="K40758" s="1715"/>
      <c r="L40758" s="1715"/>
    </row>
    <row r="40759" spans="11:12" ht="15" customHeight="1">
      <c r="K40759" s="1715"/>
      <c r="L40759" s="1715"/>
    </row>
    <row r="40760" spans="11:12" ht="15" customHeight="1">
      <c r="K40760" s="1715"/>
      <c r="L40760" s="1715"/>
    </row>
    <row r="40761" spans="11:12" ht="15" customHeight="1">
      <c r="K40761" s="1715"/>
      <c r="L40761" s="1715"/>
    </row>
    <row r="40762" spans="11:12" ht="15" customHeight="1">
      <c r="K40762" s="1715"/>
      <c r="L40762" s="1715"/>
    </row>
    <row r="40763" spans="11:12" ht="15" customHeight="1">
      <c r="K40763" s="1715"/>
      <c r="L40763" s="1715"/>
    </row>
    <row r="40764" spans="11:12" ht="15" customHeight="1">
      <c r="K40764" s="1715"/>
      <c r="L40764" s="1715"/>
    </row>
    <row r="40765" spans="11:12" ht="15" customHeight="1">
      <c r="K40765" s="1715"/>
      <c r="L40765" s="1715"/>
    </row>
    <row r="40766" spans="11:12" ht="15" customHeight="1">
      <c r="K40766" s="1715"/>
      <c r="L40766" s="1715"/>
    </row>
    <row r="40767" spans="11:12" ht="15" customHeight="1">
      <c r="K40767" s="1715"/>
      <c r="L40767" s="1715"/>
    </row>
    <row r="40768" spans="11:12" ht="15" customHeight="1">
      <c r="K40768" s="1715"/>
      <c r="L40768" s="1715"/>
    </row>
    <row r="40769" spans="11:12" ht="15" customHeight="1">
      <c r="K40769" s="1715"/>
      <c r="L40769" s="1715"/>
    </row>
    <row r="40770" spans="11:12" ht="15" customHeight="1">
      <c r="K40770" s="1715"/>
      <c r="L40770" s="1715"/>
    </row>
    <row r="40771" spans="11:12" ht="15" customHeight="1">
      <c r="K40771" s="1715"/>
      <c r="L40771" s="1715"/>
    </row>
    <row r="40772" spans="11:12" ht="15" customHeight="1">
      <c r="K40772" s="1715"/>
      <c r="L40772" s="1715"/>
    </row>
    <row r="40773" spans="11:12" ht="15" customHeight="1">
      <c r="K40773" s="1715"/>
      <c r="L40773" s="1715"/>
    </row>
    <row r="40774" spans="11:12" ht="15" customHeight="1">
      <c r="K40774" s="1715"/>
      <c r="L40774" s="1715"/>
    </row>
    <row r="40775" spans="11:12" ht="15" customHeight="1">
      <c r="K40775" s="1715"/>
      <c r="L40775" s="1715"/>
    </row>
    <row r="40776" spans="11:12" ht="15" customHeight="1">
      <c r="K40776" s="1715"/>
      <c r="L40776" s="1715"/>
    </row>
    <row r="40777" spans="11:12" ht="15" customHeight="1">
      <c r="K40777" s="1715"/>
      <c r="L40777" s="1715"/>
    </row>
    <row r="40778" spans="11:12" ht="15" customHeight="1">
      <c r="K40778" s="1715"/>
      <c r="L40778" s="1715"/>
    </row>
    <row r="40779" spans="11:12" ht="15" customHeight="1">
      <c r="K40779" s="1715"/>
      <c r="L40779" s="1715"/>
    </row>
    <row r="40780" spans="11:12" ht="15" customHeight="1">
      <c r="K40780" s="1715"/>
      <c r="L40780" s="1715"/>
    </row>
    <row r="40781" spans="11:12" ht="15" customHeight="1">
      <c r="K40781" s="1715"/>
      <c r="L40781" s="1715"/>
    </row>
    <row r="40782" spans="11:12" ht="15" customHeight="1">
      <c r="K40782" s="1715"/>
      <c r="L40782" s="1715"/>
    </row>
    <row r="40783" spans="11:12" ht="15" customHeight="1">
      <c r="K40783" s="1715"/>
      <c r="L40783" s="1715"/>
    </row>
    <row r="40784" spans="11:12" ht="15" customHeight="1">
      <c r="K40784" s="1715"/>
      <c r="L40784" s="1715"/>
    </row>
    <row r="40785" spans="11:12" ht="15" customHeight="1">
      <c r="K40785" s="1715"/>
      <c r="L40785" s="1715"/>
    </row>
    <row r="40786" spans="11:12" ht="15" customHeight="1">
      <c r="K40786" s="1715"/>
      <c r="L40786" s="1715"/>
    </row>
    <row r="40787" spans="11:12" ht="15" customHeight="1">
      <c r="K40787" s="1715"/>
      <c r="L40787" s="1715"/>
    </row>
    <row r="40788" spans="11:12" ht="15" customHeight="1">
      <c r="K40788" s="1715"/>
      <c r="L40788" s="1715"/>
    </row>
    <row r="40789" spans="11:12" ht="15" customHeight="1">
      <c r="K40789" s="1715"/>
      <c r="L40789" s="1715"/>
    </row>
    <row r="40790" spans="11:12" ht="15" customHeight="1">
      <c r="K40790" s="1715"/>
      <c r="L40790" s="1715"/>
    </row>
    <row r="40791" spans="11:12" ht="15" customHeight="1">
      <c r="K40791" s="1715"/>
      <c r="L40791" s="1715"/>
    </row>
    <row r="40792" spans="11:12" ht="15" customHeight="1">
      <c r="K40792" s="1715"/>
      <c r="L40792" s="1715"/>
    </row>
    <row r="40793" spans="11:12" ht="15" customHeight="1">
      <c r="K40793" s="1715"/>
      <c r="L40793" s="1715"/>
    </row>
    <row r="40794" spans="11:12" ht="15" customHeight="1">
      <c r="K40794" s="1715"/>
      <c r="L40794" s="1715"/>
    </row>
    <row r="40795" spans="11:12" ht="15" customHeight="1">
      <c r="K40795" s="1715"/>
      <c r="L40795" s="1715"/>
    </row>
    <row r="40796" spans="11:12" ht="15" customHeight="1">
      <c r="K40796" s="1715"/>
      <c r="L40796" s="1715"/>
    </row>
    <row r="40797" spans="11:12" ht="15" customHeight="1">
      <c r="K40797" s="1715"/>
      <c r="L40797" s="1715"/>
    </row>
    <row r="40798" spans="11:12" ht="15" customHeight="1">
      <c r="K40798" s="1715"/>
      <c r="L40798" s="1715"/>
    </row>
    <row r="40799" spans="11:12" ht="15" customHeight="1">
      <c r="K40799" s="1715"/>
      <c r="L40799" s="1715"/>
    </row>
    <row r="40800" spans="11:12" ht="15" customHeight="1">
      <c r="K40800" s="1715"/>
      <c r="L40800" s="1715"/>
    </row>
    <row r="40801" spans="11:12" ht="15" customHeight="1">
      <c r="K40801" s="1715"/>
      <c r="L40801" s="1715"/>
    </row>
    <row r="40802" spans="11:12" ht="15" customHeight="1">
      <c r="K40802" s="1715"/>
      <c r="L40802" s="1715"/>
    </row>
    <row r="40803" spans="11:12" ht="15" customHeight="1">
      <c r="K40803" s="1715"/>
      <c r="L40803" s="1715"/>
    </row>
    <row r="40804" spans="11:12" ht="15" customHeight="1">
      <c r="K40804" s="1715"/>
      <c r="L40804" s="1715"/>
    </row>
    <row r="40805" spans="11:12" ht="15" customHeight="1">
      <c r="K40805" s="1715"/>
      <c r="L40805" s="1715"/>
    </row>
    <row r="40806" spans="11:12" ht="15" customHeight="1">
      <c r="K40806" s="1715"/>
      <c r="L40806" s="1715"/>
    </row>
    <row r="40807" spans="11:12" ht="15" customHeight="1">
      <c r="K40807" s="1715"/>
      <c r="L40807" s="1715"/>
    </row>
    <row r="40808" spans="11:12" ht="15" customHeight="1">
      <c r="K40808" s="1715"/>
      <c r="L40808" s="1715"/>
    </row>
    <row r="40809" spans="11:12" ht="15" customHeight="1">
      <c r="K40809" s="1715"/>
      <c r="L40809" s="1715"/>
    </row>
    <row r="40810" spans="11:12" ht="15" customHeight="1">
      <c r="K40810" s="1715"/>
      <c r="L40810" s="1715"/>
    </row>
    <row r="40811" spans="11:12" ht="15" customHeight="1">
      <c r="K40811" s="1715"/>
      <c r="L40811" s="1715"/>
    </row>
    <row r="40812" spans="11:12" ht="15" customHeight="1">
      <c r="K40812" s="1715"/>
      <c r="L40812" s="1715"/>
    </row>
    <row r="40813" spans="11:12" ht="15" customHeight="1">
      <c r="K40813" s="1715"/>
      <c r="L40813" s="1715"/>
    </row>
    <row r="40814" spans="11:12" ht="15" customHeight="1">
      <c r="K40814" s="1715"/>
      <c r="L40814" s="1715"/>
    </row>
    <row r="40815" spans="11:12" ht="15" customHeight="1">
      <c r="K40815" s="1715"/>
      <c r="L40815" s="1715"/>
    </row>
    <row r="40816" spans="11:12" ht="15" customHeight="1">
      <c r="K40816" s="1715"/>
      <c r="L40816" s="1715"/>
    </row>
    <row r="40817" spans="11:12" ht="15" customHeight="1">
      <c r="K40817" s="1715"/>
      <c r="L40817" s="1715"/>
    </row>
    <row r="40818" spans="11:12" ht="15" customHeight="1">
      <c r="K40818" s="1715"/>
      <c r="L40818" s="1715"/>
    </row>
    <row r="40819" spans="11:12" ht="15" customHeight="1">
      <c r="K40819" s="1715"/>
      <c r="L40819" s="1715"/>
    </row>
    <row r="40820" spans="11:12" ht="15" customHeight="1">
      <c r="K40820" s="1715"/>
      <c r="L40820" s="1715"/>
    </row>
    <row r="40821" spans="11:12" ht="15" customHeight="1">
      <c r="K40821" s="1715"/>
      <c r="L40821" s="1715"/>
    </row>
    <row r="40822" spans="11:12" ht="15" customHeight="1">
      <c r="K40822" s="1715"/>
      <c r="L40822" s="1715"/>
    </row>
    <row r="40823" spans="11:12" ht="15" customHeight="1">
      <c r="K40823" s="1715"/>
      <c r="L40823" s="1715"/>
    </row>
    <row r="40824" spans="11:12" ht="15" customHeight="1">
      <c r="K40824" s="1715"/>
      <c r="L40824" s="1715"/>
    </row>
    <row r="40825" spans="11:12" ht="15" customHeight="1">
      <c r="K40825" s="1715"/>
      <c r="L40825" s="1715"/>
    </row>
    <row r="40826" spans="11:12" ht="15" customHeight="1">
      <c r="K40826" s="1715"/>
      <c r="L40826" s="1715"/>
    </row>
    <row r="40827" spans="11:12" ht="15" customHeight="1">
      <c r="K40827" s="1715"/>
      <c r="L40827" s="1715"/>
    </row>
    <row r="40828" spans="11:12" ht="15" customHeight="1">
      <c r="K40828" s="1715"/>
      <c r="L40828" s="1715"/>
    </row>
    <row r="40829" spans="11:12" ht="15" customHeight="1">
      <c r="K40829" s="1715"/>
      <c r="L40829" s="1715"/>
    </row>
    <row r="40830" spans="11:12" ht="15" customHeight="1">
      <c r="K40830" s="1715"/>
      <c r="L40830" s="1715"/>
    </row>
    <row r="40831" spans="11:12" ht="15" customHeight="1">
      <c r="K40831" s="1715"/>
      <c r="L40831" s="1715"/>
    </row>
    <row r="40832" spans="11:12" ht="15" customHeight="1">
      <c r="K40832" s="1715"/>
      <c r="L40832" s="1715"/>
    </row>
    <row r="40833" spans="11:12" ht="15" customHeight="1">
      <c r="K40833" s="1715"/>
      <c r="L40833" s="1715"/>
    </row>
    <row r="40834" spans="11:12" ht="15" customHeight="1">
      <c r="K40834" s="1715"/>
      <c r="L40834" s="1715"/>
    </row>
    <row r="40835" spans="11:12" ht="15" customHeight="1">
      <c r="K40835" s="1715"/>
      <c r="L40835" s="1715"/>
    </row>
    <row r="40836" spans="11:12" ht="15" customHeight="1">
      <c r="K40836" s="1715"/>
      <c r="L40836" s="1715"/>
    </row>
    <row r="40837" spans="11:12" ht="15" customHeight="1">
      <c r="K40837" s="1715"/>
      <c r="L40837" s="1715"/>
    </row>
    <row r="40838" spans="11:12" ht="15" customHeight="1">
      <c r="K40838" s="1715"/>
      <c r="L40838" s="1715"/>
    </row>
    <row r="40839" spans="11:12" ht="15" customHeight="1">
      <c r="K40839" s="1715"/>
      <c r="L40839" s="1715"/>
    </row>
    <row r="40840" spans="11:12" ht="15" customHeight="1">
      <c r="K40840" s="1715"/>
      <c r="L40840" s="1715"/>
    </row>
    <row r="40841" spans="11:12" ht="15" customHeight="1">
      <c r="K40841" s="1715"/>
      <c r="L40841" s="1715"/>
    </row>
    <row r="40842" spans="11:12" ht="15" customHeight="1">
      <c r="K40842" s="1715"/>
      <c r="L40842" s="1715"/>
    </row>
    <row r="40843" spans="11:12" ht="15" customHeight="1">
      <c r="K40843" s="1715"/>
      <c r="L40843" s="1715"/>
    </row>
    <row r="40844" spans="11:12" ht="15" customHeight="1">
      <c r="K40844" s="1715"/>
      <c r="L40844" s="1715"/>
    </row>
    <row r="40845" spans="11:12" ht="15" customHeight="1">
      <c r="K40845" s="1715"/>
      <c r="L40845" s="1715"/>
    </row>
    <row r="40846" spans="11:12" ht="15" customHeight="1">
      <c r="K40846" s="1715"/>
      <c r="L40846" s="1715"/>
    </row>
    <row r="40847" spans="11:12" ht="15" customHeight="1">
      <c r="K40847" s="1715"/>
      <c r="L40847" s="1715"/>
    </row>
    <row r="40848" spans="11:12" ht="15" customHeight="1">
      <c r="K40848" s="1715"/>
      <c r="L40848" s="1715"/>
    </row>
    <row r="40849" spans="11:12" ht="15" customHeight="1">
      <c r="K40849" s="1715"/>
      <c r="L40849" s="1715"/>
    </row>
    <row r="40850" spans="11:12" ht="15" customHeight="1">
      <c r="K40850" s="1715"/>
      <c r="L40850" s="1715"/>
    </row>
    <row r="40851" spans="11:12" ht="15" customHeight="1">
      <c r="K40851" s="1715"/>
      <c r="L40851" s="1715"/>
    </row>
    <row r="40852" spans="11:12" ht="15" customHeight="1">
      <c r="K40852" s="1715"/>
      <c r="L40852" s="1715"/>
    </row>
    <row r="40853" spans="11:12" ht="15" customHeight="1">
      <c r="K40853" s="1715"/>
      <c r="L40853" s="1715"/>
    </row>
    <row r="40854" spans="11:12" ht="15" customHeight="1">
      <c r="K40854" s="1715"/>
      <c r="L40854" s="1715"/>
    </row>
    <row r="40855" spans="11:12" ht="15" customHeight="1">
      <c r="K40855" s="1715"/>
      <c r="L40855" s="1715"/>
    </row>
    <row r="40856" spans="11:12" ht="15" customHeight="1">
      <c r="K40856" s="1715"/>
      <c r="L40856" s="1715"/>
    </row>
    <row r="40857" spans="11:12" ht="15" customHeight="1">
      <c r="K40857" s="1715"/>
      <c r="L40857" s="1715"/>
    </row>
    <row r="40858" spans="11:12" ht="15" customHeight="1">
      <c r="K40858" s="1715"/>
      <c r="L40858" s="1715"/>
    </row>
    <row r="40859" spans="11:12" ht="15" customHeight="1">
      <c r="K40859" s="1715"/>
      <c r="L40859" s="1715"/>
    </row>
    <row r="40860" spans="11:12" ht="15" customHeight="1">
      <c r="K40860" s="1715"/>
      <c r="L40860" s="1715"/>
    </row>
    <row r="40861" spans="11:12" ht="15" customHeight="1">
      <c r="K40861" s="1715"/>
      <c r="L40861" s="1715"/>
    </row>
    <row r="40862" spans="11:12" ht="15" customHeight="1">
      <c r="K40862" s="1715"/>
      <c r="L40862" s="1715"/>
    </row>
    <row r="40863" spans="11:12" ht="15" customHeight="1">
      <c r="K40863" s="1715"/>
      <c r="L40863" s="1715"/>
    </row>
    <row r="40864" spans="11:12" ht="15" customHeight="1">
      <c r="K40864" s="1715"/>
      <c r="L40864" s="1715"/>
    </row>
    <row r="40865" spans="11:12" ht="15" customHeight="1">
      <c r="K40865" s="1715"/>
      <c r="L40865" s="1715"/>
    </row>
    <row r="40866" spans="11:12" ht="15" customHeight="1">
      <c r="K40866" s="1715"/>
      <c r="L40866" s="1715"/>
    </row>
    <row r="40867" spans="11:12" ht="15" customHeight="1">
      <c r="K40867" s="1715"/>
      <c r="L40867" s="1715"/>
    </row>
    <row r="40868" spans="11:12" ht="15" customHeight="1">
      <c r="K40868" s="1715"/>
      <c r="L40868" s="1715"/>
    </row>
    <row r="40869" spans="11:12" ht="15" customHeight="1">
      <c r="K40869" s="1715"/>
      <c r="L40869" s="1715"/>
    </row>
    <row r="40870" spans="11:12" ht="15" customHeight="1">
      <c r="K40870" s="1715"/>
      <c r="L40870" s="1715"/>
    </row>
    <row r="40871" spans="11:12" ht="15" customHeight="1">
      <c r="K40871" s="1715"/>
      <c r="L40871" s="1715"/>
    </row>
    <row r="40872" spans="11:12" ht="15" customHeight="1">
      <c r="K40872" s="1715"/>
      <c r="L40872" s="1715"/>
    </row>
    <row r="40873" spans="11:12" ht="15" customHeight="1">
      <c r="K40873" s="1715"/>
      <c r="L40873" s="1715"/>
    </row>
    <row r="40874" spans="11:12" ht="15" customHeight="1">
      <c r="K40874" s="1715"/>
      <c r="L40874" s="1715"/>
    </row>
    <row r="40875" spans="11:12" ht="15" customHeight="1">
      <c r="K40875" s="1715"/>
      <c r="L40875" s="1715"/>
    </row>
    <row r="40876" spans="11:12" ht="15" customHeight="1">
      <c r="K40876" s="1715"/>
      <c r="L40876" s="1715"/>
    </row>
    <row r="40877" spans="11:12" ht="15" customHeight="1">
      <c r="K40877" s="1715"/>
      <c r="L40877" s="1715"/>
    </row>
    <row r="40878" spans="11:12" ht="15" customHeight="1">
      <c r="K40878" s="1715"/>
      <c r="L40878" s="1715"/>
    </row>
    <row r="40879" spans="11:12" ht="15" customHeight="1">
      <c r="K40879" s="1715"/>
      <c r="L40879" s="1715"/>
    </row>
    <row r="40880" spans="11:12" ht="15" customHeight="1">
      <c r="K40880" s="1715"/>
      <c r="L40880" s="1715"/>
    </row>
    <row r="40881" spans="11:12" ht="15" customHeight="1">
      <c r="K40881" s="1715"/>
      <c r="L40881" s="1715"/>
    </row>
    <row r="40882" spans="11:12" ht="15" customHeight="1">
      <c r="K40882" s="1715"/>
      <c r="L40882" s="1715"/>
    </row>
    <row r="40883" spans="11:12" ht="15" customHeight="1">
      <c r="K40883" s="1715"/>
      <c r="L40883" s="1715"/>
    </row>
    <row r="40884" spans="11:12" ht="15" customHeight="1">
      <c r="K40884" s="1715"/>
      <c r="L40884" s="1715"/>
    </row>
    <row r="40885" spans="11:12" ht="15" customHeight="1">
      <c r="K40885" s="1715"/>
      <c r="L40885" s="1715"/>
    </row>
    <row r="40886" spans="11:12" ht="15" customHeight="1">
      <c r="K40886" s="1715"/>
      <c r="L40886" s="1715"/>
    </row>
    <row r="40887" spans="11:12" ht="15" customHeight="1">
      <c r="K40887" s="1715"/>
      <c r="L40887" s="1715"/>
    </row>
    <row r="40888" spans="11:12" ht="15" customHeight="1">
      <c r="K40888" s="1715"/>
      <c r="L40888" s="1715"/>
    </row>
    <row r="40889" spans="11:12" ht="15" customHeight="1">
      <c r="K40889" s="1715"/>
      <c r="L40889" s="1715"/>
    </row>
    <row r="40890" spans="11:12" ht="15" customHeight="1">
      <c r="K40890" s="1715"/>
      <c r="L40890" s="1715"/>
    </row>
    <row r="40891" spans="11:12" ht="15" customHeight="1">
      <c r="K40891" s="1715"/>
      <c r="L40891" s="1715"/>
    </row>
    <row r="40892" spans="11:12" ht="15" customHeight="1">
      <c r="K40892" s="1715"/>
      <c r="L40892" s="1715"/>
    </row>
    <row r="40893" spans="11:12" ht="15" customHeight="1">
      <c r="K40893" s="1715"/>
      <c r="L40893" s="1715"/>
    </row>
    <row r="40894" spans="11:12" ht="15" customHeight="1">
      <c r="K40894" s="1715"/>
      <c r="L40894" s="1715"/>
    </row>
    <row r="40895" spans="11:12" ht="15" customHeight="1">
      <c r="K40895" s="1715"/>
      <c r="L40895" s="1715"/>
    </row>
    <row r="40896" spans="11:12" ht="15" customHeight="1">
      <c r="K40896" s="1715"/>
      <c r="L40896" s="1715"/>
    </row>
    <row r="40897" spans="11:12" ht="15" customHeight="1">
      <c r="K40897" s="1715"/>
      <c r="L40897" s="1715"/>
    </row>
    <row r="40898" spans="11:12" ht="15" customHeight="1">
      <c r="K40898" s="1715"/>
      <c r="L40898" s="1715"/>
    </row>
    <row r="40899" spans="11:12" ht="15" customHeight="1">
      <c r="K40899" s="1715"/>
      <c r="L40899" s="1715"/>
    </row>
    <row r="40900" spans="11:12" ht="15" customHeight="1">
      <c r="K40900" s="1715"/>
      <c r="L40900" s="1715"/>
    </row>
    <row r="40901" spans="11:12" ht="15" customHeight="1">
      <c r="K40901" s="1715"/>
      <c r="L40901" s="1715"/>
    </row>
    <row r="40902" spans="11:12" ht="15" customHeight="1">
      <c r="K40902" s="1715"/>
      <c r="L40902" s="1715"/>
    </row>
    <row r="40903" spans="11:12" ht="15" customHeight="1">
      <c r="K40903" s="1715"/>
      <c r="L40903" s="1715"/>
    </row>
    <row r="40904" spans="11:12" ht="15" customHeight="1">
      <c r="K40904" s="1715"/>
      <c r="L40904" s="1715"/>
    </row>
    <row r="40905" spans="11:12" ht="15" customHeight="1">
      <c r="K40905" s="1715"/>
      <c r="L40905" s="1715"/>
    </row>
    <row r="40906" spans="11:12" ht="15" customHeight="1">
      <c r="K40906" s="1715"/>
      <c r="L40906" s="1715"/>
    </row>
    <row r="40907" spans="11:12" ht="15" customHeight="1">
      <c r="K40907" s="1715"/>
      <c r="L40907" s="1715"/>
    </row>
    <row r="40908" spans="11:12" ht="15" customHeight="1">
      <c r="K40908" s="1715"/>
      <c r="L40908" s="1715"/>
    </row>
    <row r="40909" spans="11:12" ht="15" customHeight="1">
      <c r="K40909" s="1715"/>
      <c r="L40909" s="1715"/>
    </row>
    <row r="40910" spans="11:12" ht="15" customHeight="1">
      <c r="K40910" s="1715"/>
      <c r="L40910" s="1715"/>
    </row>
    <row r="40911" spans="11:12" ht="15" customHeight="1">
      <c r="K40911" s="1715"/>
      <c r="L40911" s="1715"/>
    </row>
    <row r="40912" spans="11:12" ht="15" customHeight="1">
      <c r="K40912" s="1715"/>
      <c r="L40912" s="1715"/>
    </row>
    <row r="40913" spans="11:12" ht="15" customHeight="1">
      <c r="K40913" s="1715"/>
      <c r="L40913" s="1715"/>
    </row>
    <row r="40914" spans="11:12" ht="15" customHeight="1">
      <c r="K40914" s="1715"/>
      <c r="L40914" s="1715"/>
    </row>
    <row r="40915" spans="11:12" ht="15" customHeight="1">
      <c r="K40915" s="1715"/>
      <c r="L40915" s="1715"/>
    </row>
    <row r="40916" spans="11:12" ht="15" customHeight="1">
      <c r="K40916" s="1715"/>
      <c r="L40916" s="1715"/>
    </row>
    <row r="40917" spans="11:12" ht="15" customHeight="1">
      <c r="K40917" s="1715"/>
      <c r="L40917" s="1715"/>
    </row>
    <row r="40918" spans="11:12" ht="15" customHeight="1">
      <c r="K40918" s="1715"/>
      <c r="L40918" s="1715"/>
    </row>
    <row r="40919" spans="11:12" ht="15" customHeight="1">
      <c r="K40919" s="1715"/>
      <c r="L40919" s="1715"/>
    </row>
    <row r="40920" spans="11:12" ht="15" customHeight="1">
      <c r="K40920" s="1715"/>
      <c r="L40920" s="1715"/>
    </row>
    <row r="40921" spans="11:12" ht="15" customHeight="1">
      <c r="K40921" s="1715"/>
      <c r="L40921" s="1715"/>
    </row>
    <row r="40922" spans="11:12" ht="15" customHeight="1">
      <c r="K40922" s="1715"/>
      <c r="L40922" s="1715"/>
    </row>
    <row r="40923" spans="11:12" ht="15" customHeight="1">
      <c r="K40923" s="1715"/>
      <c r="L40923" s="1715"/>
    </row>
    <row r="40924" spans="11:12" ht="15" customHeight="1">
      <c r="K40924" s="1715"/>
      <c r="L40924" s="1715"/>
    </row>
    <row r="40925" spans="11:12" ht="15" customHeight="1">
      <c r="K40925" s="1715"/>
      <c r="L40925" s="1715"/>
    </row>
    <row r="40926" spans="11:12" ht="15" customHeight="1">
      <c r="K40926" s="1715"/>
      <c r="L40926" s="1715"/>
    </row>
    <row r="40927" spans="11:12" ht="15" customHeight="1">
      <c r="K40927" s="1715"/>
      <c r="L40927" s="1715"/>
    </row>
    <row r="40928" spans="11:12" ht="15" customHeight="1">
      <c r="K40928" s="1715"/>
      <c r="L40928" s="1715"/>
    </row>
    <row r="40929" spans="11:12" ht="15" customHeight="1">
      <c r="K40929" s="1715"/>
      <c r="L40929" s="1715"/>
    </row>
    <row r="40930" spans="11:12" ht="15" customHeight="1">
      <c r="K40930" s="1715"/>
      <c r="L40930" s="1715"/>
    </row>
    <row r="40931" spans="11:12" ht="15" customHeight="1">
      <c r="K40931" s="1715"/>
      <c r="L40931" s="1715"/>
    </row>
    <row r="40932" spans="11:12" ht="15" customHeight="1">
      <c r="K40932" s="1715"/>
      <c r="L40932" s="1715"/>
    </row>
    <row r="40933" spans="11:12" ht="15" customHeight="1">
      <c r="K40933" s="1715"/>
      <c r="L40933" s="1715"/>
    </row>
    <row r="40934" spans="11:12" ht="15" customHeight="1">
      <c r="K40934" s="1715"/>
      <c r="L40934" s="1715"/>
    </row>
    <row r="40935" spans="11:12" ht="15" customHeight="1">
      <c r="K40935" s="1715"/>
      <c r="L40935" s="1715"/>
    </row>
    <row r="40936" spans="11:12" ht="15" customHeight="1">
      <c r="K40936" s="1715"/>
      <c r="L40936" s="1715"/>
    </row>
    <row r="40937" spans="11:12" ht="15" customHeight="1">
      <c r="K40937" s="1715"/>
      <c r="L40937" s="1715"/>
    </row>
    <row r="40938" spans="11:12" ht="15" customHeight="1">
      <c r="K40938" s="1715"/>
      <c r="L40938" s="1715"/>
    </row>
    <row r="40939" spans="11:12" ht="15" customHeight="1">
      <c r="K40939" s="1715"/>
      <c r="L40939" s="1715"/>
    </row>
    <row r="40940" spans="11:12" ht="15" customHeight="1">
      <c r="K40940" s="1715"/>
      <c r="L40940" s="1715"/>
    </row>
    <row r="40941" spans="11:12" ht="15" customHeight="1">
      <c r="K40941" s="1715"/>
      <c r="L40941" s="1715"/>
    </row>
    <row r="40942" spans="11:12" ht="15" customHeight="1">
      <c r="K40942" s="1715"/>
      <c r="L40942" s="1715"/>
    </row>
    <row r="40943" spans="11:12" ht="15" customHeight="1">
      <c r="K40943" s="1715"/>
      <c r="L40943" s="1715"/>
    </row>
    <row r="40944" spans="11:12" ht="15" customHeight="1">
      <c r="K40944" s="1715"/>
      <c r="L40944" s="1715"/>
    </row>
    <row r="40945" spans="11:12" ht="15" customHeight="1">
      <c r="K40945" s="1715"/>
      <c r="L40945" s="1715"/>
    </row>
    <row r="40946" spans="11:12" ht="15" customHeight="1">
      <c r="K40946" s="1715"/>
      <c r="L40946" s="1715"/>
    </row>
    <row r="40947" spans="11:12" ht="15" customHeight="1">
      <c r="K40947" s="1715"/>
      <c r="L40947" s="1715"/>
    </row>
    <row r="40948" spans="11:12" ht="15" customHeight="1">
      <c r="K40948" s="1715"/>
      <c r="L40948" s="1715"/>
    </row>
    <row r="40949" spans="11:12" ht="15" customHeight="1">
      <c r="K40949" s="1715"/>
      <c r="L40949" s="1715"/>
    </row>
    <row r="40950" spans="11:12" ht="15" customHeight="1">
      <c r="K40950" s="1715"/>
      <c r="L40950" s="1715"/>
    </row>
    <row r="40951" spans="11:12" ht="15" customHeight="1">
      <c r="K40951" s="1715"/>
      <c r="L40951" s="1715"/>
    </row>
    <row r="40952" spans="11:12" ht="15" customHeight="1">
      <c r="K40952" s="1715"/>
      <c r="L40952" s="1715"/>
    </row>
    <row r="40953" spans="11:12" ht="15" customHeight="1">
      <c r="K40953" s="1715"/>
      <c r="L40953" s="1715"/>
    </row>
    <row r="40954" spans="11:12" ht="15" customHeight="1">
      <c r="K40954" s="1715"/>
      <c r="L40954" s="1715"/>
    </row>
    <row r="40955" spans="11:12" ht="15" customHeight="1">
      <c r="K40955" s="1715"/>
      <c r="L40955" s="1715"/>
    </row>
    <row r="40956" spans="11:12" ht="15" customHeight="1">
      <c r="K40956" s="1715"/>
      <c r="L40956" s="1715"/>
    </row>
    <row r="40957" spans="11:12" ht="15" customHeight="1">
      <c r="K40957" s="1715"/>
      <c r="L40957" s="1715"/>
    </row>
    <row r="40958" spans="11:12" ht="15" customHeight="1">
      <c r="K40958" s="1715"/>
      <c r="L40958" s="1715"/>
    </row>
    <row r="40959" spans="11:12" ht="15" customHeight="1">
      <c r="K40959" s="1715"/>
      <c r="L40959" s="1715"/>
    </row>
    <row r="40960" spans="11:12" ht="15" customHeight="1">
      <c r="K40960" s="1715"/>
      <c r="L40960" s="1715"/>
    </row>
    <row r="40961" spans="11:12" ht="15" customHeight="1">
      <c r="K40961" s="1715"/>
      <c r="L40961" s="1715"/>
    </row>
    <row r="40962" spans="11:12" ht="15" customHeight="1">
      <c r="K40962" s="1715"/>
      <c r="L40962" s="1715"/>
    </row>
    <row r="40963" spans="11:12" ht="15" customHeight="1">
      <c r="K40963" s="1715"/>
      <c r="L40963" s="1715"/>
    </row>
    <row r="40964" spans="11:12" ht="15" customHeight="1">
      <c r="K40964" s="1715"/>
      <c r="L40964" s="1715"/>
    </row>
    <row r="40965" spans="11:12" ht="15" customHeight="1">
      <c r="K40965" s="1715"/>
      <c r="L40965" s="1715"/>
    </row>
    <row r="40966" spans="11:12" ht="15" customHeight="1">
      <c r="K40966" s="1715"/>
      <c r="L40966" s="1715"/>
    </row>
    <row r="40967" spans="11:12" ht="15" customHeight="1">
      <c r="K40967" s="1715"/>
      <c r="L40967" s="1715"/>
    </row>
    <row r="40968" spans="11:12" ht="15" customHeight="1">
      <c r="K40968" s="1715"/>
      <c r="L40968" s="1715"/>
    </row>
    <row r="40969" spans="11:12" ht="15" customHeight="1">
      <c r="K40969" s="1715"/>
      <c r="L40969" s="1715"/>
    </row>
    <row r="40970" spans="11:12" ht="15" customHeight="1">
      <c r="K40970" s="1715"/>
      <c r="L40970" s="1715"/>
    </row>
    <row r="40971" spans="11:12" ht="15" customHeight="1">
      <c r="K40971" s="1715"/>
      <c r="L40971" s="1715"/>
    </row>
    <row r="40972" spans="11:12" ht="15" customHeight="1">
      <c r="K40972" s="1715"/>
      <c r="L40972" s="1715"/>
    </row>
    <row r="40973" spans="11:12" ht="15" customHeight="1">
      <c r="K40973" s="1715"/>
      <c r="L40973" s="1715"/>
    </row>
    <row r="40974" spans="11:12" ht="15" customHeight="1">
      <c r="K40974" s="1715"/>
      <c r="L40974" s="1715"/>
    </row>
    <row r="40975" spans="11:12" ht="15" customHeight="1">
      <c r="K40975" s="1715"/>
      <c r="L40975" s="1715"/>
    </row>
    <row r="40976" spans="11:12" ht="15" customHeight="1">
      <c r="K40976" s="1715"/>
      <c r="L40976" s="1715"/>
    </row>
    <row r="40977" spans="11:12" ht="15" customHeight="1">
      <c r="K40977" s="1715"/>
      <c r="L40977" s="1715"/>
    </row>
    <row r="40978" spans="11:12" ht="15" customHeight="1">
      <c r="K40978" s="1715"/>
      <c r="L40978" s="1715"/>
    </row>
    <row r="40979" spans="11:12" ht="15" customHeight="1">
      <c r="K40979" s="1715"/>
      <c r="L40979" s="1715"/>
    </row>
    <row r="40980" spans="11:12" ht="15" customHeight="1">
      <c r="K40980" s="1715"/>
      <c r="L40980" s="1715"/>
    </row>
    <row r="40981" spans="11:12" ht="15" customHeight="1">
      <c r="K40981" s="1715"/>
      <c r="L40981" s="1715"/>
    </row>
    <row r="40982" spans="11:12" ht="15" customHeight="1">
      <c r="K40982" s="1715"/>
      <c r="L40982" s="1715"/>
    </row>
    <row r="40983" spans="11:12" ht="15" customHeight="1">
      <c r="K40983" s="1715"/>
      <c r="L40983" s="1715"/>
    </row>
    <row r="40984" spans="11:12" ht="15" customHeight="1">
      <c r="K40984" s="1715"/>
      <c r="L40984" s="1715"/>
    </row>
    <row r="40985" spans="11:12" ht="15" customHeight="1">
      <c r="K40985" s="1715"/>
      <c r="L40985" s="1715"/>
    </row>
    <row r="40986" spans="11:12" ht="15" customHeight="1">
      <c r="K40986" s="1715"/>
      <c r="L40986" s="1715"/>
    </row>
    <row r="40987" spans="11:12" ht="15" customHeight="1">
      <c r="K40987" s="1715"/>
      <c r="L40987" s="1715"/>
    </row>
    <row r="40988" spans="11:12" ht="15" customHeight="1">
      <c r="K40988" s="1715"/>
      <c r="L40988" s="1715"/>
    </row>
    <row r="40989" spans="11:12" ht="15" customHeight="1">
      <c r="K40989" s="1715"/>
      <c r="L40989" s="1715"/>
    </row>
    <row r="40990" spans="11:12" ht="15" customHeight="1">
      <c r="K40990" s="1715"/>
      <c r="L40990" s="1715"/>
    </row>
    <row r="40991" spans="11:12" ht="15" customHeight="1">
      <c r="K40991" s="1715"/>
      <c r="L40991" s="1715"/>
    </row>
    <row r="40992" spans="11:12" ht="15" customHeight="1">
      <c r="K40992" s="1715"/>
      <c r="L40992" s="1715"/>
    </row>
    <row r="40993" spans="11:12" ht="15" customHeight="1">
      <c r="K40993" s="1715"/>
      <c r="L40993" s="1715"/>
    </row>
    <row r="40994" spans="11:12" ht="15" customHeight="1">
      <c r="K40994" s="1715"/>
      <c r="L40994" s="1715"/>
    </row>
    <row r="40995" spans="11:12" ht="15" customHeight="1">
      <c r="K40995" s="1715"/>
      <c r="L40995" s="1715"/>
    </row>
    <row r="40996" spans="11:12" ht="15" customHeight="1">
      <c r="K40996" s="1715"/>
      <c r="L40996" s="1715"/>
    </row>
    <row r="40997" spans="11:12" ht="15" customHeight="1">
      <c r="K40997" s="1715"/>
      <c r="L40997" s="1715"/>
    </row>
    <row r="40998" spans="11:12" ht="15" customHeight="1">
      <c r="K40998" s="1715"/>
      <c r="L40998" s="1715"/>
    </row>
    <row r="40999" spans="11:12" ht="15" customHeight="1">
      <c r="K40999" s="1715"/>
      <c r="L40999" s="1715"/>
    </row>
    <row r="41000" spans="11:12" ht="15" customHeight="1">
      <c r="K41000" s="1715"/>
      <c r="L41000" s="1715"/>
    </row>
    <row r="41001" spans="11:12" ht="15" customHeight="1">
      <c r="K41001" s="1715"/>
      <c r="L41001" s="1715"/>
    </row>
    <row r="41002" spans="11:12" ht="15" customHeight="1">
      <c r="K41002" s="1715"/>
      <c r="L41002" s="1715"/>
    </row>
    <row r="41003" spans="11:12" ht="15" customHeight="1">
      <c r="K41003" s="1715"/>
      <c r="L41003" s="1715"/>
    </row>
    <row r="41004" spans="11:12" ht="15" customHeight="1">
      <c r="K41004" s="1715"/>
      <c r="L41004" s="1715"/>
    </row>
    <row r="41005" spans="11:12" ht="15" customHeight="1">
      <c r="K41005" s="1715"/>
      <c r="L41005" s="1715"/>
    </row>
    <row r="41006" spans="11:12" ht="15" customHeight="1">
      <c r="K41006" s="1715"/>
      <c r="L41006" s="1715"/>
    </row>
    <row r="41007" spans="11:12" ht="15" customHeight="1">
      <c r="K41007" s="1715"/>
      <c r="L41007" s="1715"/>
    </row>
    <row r="41008" spans="11:12" ht="15" customHeight="1">
      <c r="K41008" s="1715"/>
      <c r="L41008" s="1715"/>
    </row>
    <row r="41009" spans="11:12" ht="15" customHeight="1">
      <c r="K41009" s="1715"/>
      <c r="L41009" s="1715"/>
    </row>
    <row r="41010" spans="11:12" ht="15" customHeight="1">
      <c r="K41010" s="1715"/>
      <c r="L41010" s="1715"/>
    </row>
    <row r="41011" spans="11:12" ht="15" customHeight="1">
      <c r="K41011" s="1715"/>
      <c r="L41011" s="1715"/>
    </row>
    <row r="41012" spans="11:12" ht="15" customHeight="1">
      <c r="K41012" s="1715"/>
      <c r="L41012" s="1715"/>
    </row>
    <row r="41013" spans="11:12" ht="15" customHeight="1">
      <c r="K41013" s="1715"/>
      <c r="L41013" s="1715"/>
    </row>
    <row r="41014" spans="11:12" ht="15" customHeight="1">
      <c r="K41014" s="1715"/>
      <c r="L41014" s="1715"/>
    </row>
    <row r="41015" spans="11:12" ht="15" customHeight="1">
      <c r="K41015" s="1715"/>
      <c r="L41015" s="1715"/>
    </row>
    <row r="41016" spans="11:12" ht="15" customHeight="1">
      <c r="K41016" s="1715"/>
      <c r="L41016" s="1715"/>
    </row>
    <row r="41017" spans="11:12" ht="15" customHeight="1">
      <c r="K41017" s="1715"/>
      <c r="L41017" s="1715"/>
    </row>
    <row r="41018" spans="11:12" ht="15" customHeight="1">
      <c r="K41018" s="1715"/>
      <c r="L41018" s="1715"/>
    </row>
    <row r="41019" spans="11:12" ht="15" customHeight="1">
      <c r="K41019" s="1715"/>
      <c r="L41019" s="1715"/>
    </row>
    <row r="41020" spans="11:12" ht="15" customHeight="1">
      <c r="K41020" s="1715"/>
      <c r="L41020" s="1715"/>
    </row>
    <row r="41021" spans="11:12" ht="15" customHeight="1">
      <c r="K41021" s="1715"/>
      <c r="L41021" s="1715"/>
    </row>
    <row r="41022" spans="11:12" ht="15" customHeight="1">
      <c r="K41022" s="1715"/>
      <c r="L41022" s="1715"/>
    </row>
    <row r="41023" spans="11:12" ht="15" customHeight="1">
      <c r="K41023" s="1715"/>
      <c r="L41023" s="1715"/>
    </row>
    <row r="41024" spans="11:12" ht="15" customHeight="1">
      <c r="K41024" s="1715"/>
      <c r="L41024" s="1715"/>
    </row>
    <row r="41025" spans="11:12" ht="15" customHeight="1">
      <c r="K41025" s="1715"/>
      <c r="L41025" s="1715"/>
    </row>
    <row r="41026" spans="11:12" ht="15" customHeight="1">
      <c r="K41026" s="1715"/>
      <c r="L41026" s="1715"/>
    </row>
    <row r="41027" spans="11:12" ht="15" customHeight="1">
      <c r="K41027" s="1715"/>
      <c r="L41027" s="1715"/>
    </row>
    <row r="41028" spans="11:12" ht="15" customHeight="1">
      <c r="K41028" s="1715"/>
      <c r="L41028" s="1715"/>
    </row>
    <row r="41029" spans="11:12" ht="15" customHeight="1">
      <c r="K41029" s="1715"/>
      <c r="L41029" s="1715"/>
    </row>
    <row r="41030" spans="11:12" ht="15" customHeight="1">
      <c r="K41030" s="1715"/>
      <c r="L41030" s="1715"/>
    </row>
    <row r="41031" spans="11:12" ht="15" customHeight="1">
      <c r="K41031" s="1715"/>
      <c r="L41031" s="1715"/>
    </row>
    <row r="41032" spans="11:12" ht="15" customHeight="1">
      <c r="K41032" s="1715"/>
      <c r="L41032" s="1715"/>
    </row>
    <row r="41033" spans="11:12" ht="15" customHeight="1">
      <c r="K41033" s="1715"/>
      <c r="L41033" s="1715"/>
    </row>
    <row r="41034" spans="11:12" ht="15" customHeight="1">
      <c r="K41034" s="1715"/>
      <c r="L41034" s="1715"/>
    </row>
    <row r="41035" spans="11:12" ht="15" customHeight="1">
      <c r="K41035" s="1715"/>
      <c r="L41035" s="1715"/>
    </row>
    <row r="41036" spans="11:12" ht="15" customHeight="1">
      <c r="K41036" s="1715"/>
      <c r="L41036" s="1715"/>
    </row>
    <row r="41037" spans="11:12" ht="15" customHeight="1">
      <c r="K41037" s="1715"/>
      <c r="L41037" s="1715"/>
    </row>
    <row r="41038" spans="11:12" ht="15" customHeight="1">
      <c r="K41038" s="1715"/>
      <c r="L41038" s="1715"/>
    </row>
    <row r="41039" spans="11:12" ht="15" customHeight="1">
      <c r="K41039" s="1715"/>
      <c r="L41039" s="1715"/>
    </row>
    <row r="41040" spans="11:12" ht="15" customHeight="1">
      <c r="K41040" s="1715"/>
      <c r="L41040" s="1715"/>
    </row>
    <row r="41041" spans="11:12" ht="15" customHeight="1">
      <c r="K41041" s="1715"/>
      <c r="L41041" s="1715"/>
    </row>
    <row r="41042" spans="11:12" ht="15" customHeight="1">
      <c r="K41042" s="1715"/>
      <c r="L41042" s="1715"/>
    </row>
    <row r="41043" spans="11:12" ht="15" customHeight="1">
      <c r="K41043" s="1715"/>
      <c r="L41043" s="1715"/>
    </row>
    <row r="41044" spans="11:12" ht="15" customHeight="1">
      <c r="K41044" s="1715"/>
      <c r="L41044" s="1715"/>
    </row>
    <row r="41045" spans="11:12" ht="15" customHeight="1">
      <c r="K41045" s="1715"/>
      <c r="L41045" s="1715"/>
    </row>
    <row r="41046" spans="11:12" ht="15" customHeight="1">
      <c r="K41046" s="1715"/>
      <c r="L41046" s="1715"/>
    </row>
    <row r="41047" spans="11:12" ht="15" customHeight="1">
      <c r="K41047" s="1715"/>
      <c r="L41047" s="1715"/>
    </row>
    <row r="41048" spans="11:12" ht="15" customHeight="1">
      <c r="K41048" s="1715"/>
      <c r="L41048" s="1715"/>
    </row>
    <row r="41049" spans="11:12" ht="15" customHeight="1">
      <c r="K41049" s="1715"/>
      <c r="L41049" s="1715"/>
    </row>
    <row r="41050" spans="11:12" ht="15" customHeight="1">
      <c r="K41050" s="1715"/>
      <c r="L41050" s="1715"/>
    </row>
    <row r="41051" spans="11:12" ht="15" customHeight="1">
      <c r="K41051" s="1715"/>
      <c r="L41051" s="1715"/>
    </row>
    <row r="41052" spans="11:12" ht="15" customHeight="1">
      <c r="K41052" s="1715"/>
      <c r="L41052" s="1715"/>
    </row>
    <row r="41053" spans="11:12" ht="15" customHeight="1">
      <c r="K41053" s="1715"/>
      <c r="L41053" s="1715"/>
    </row>
    <row r="41054" spans="11:12" ht="15" customHeight="1">
      <c r="K41054" s="1715"/>
      <c r="L41054" s="1715"/>
    </row>
    <row r="41055" spans="11:12" ht="15" customHeight="1">
      <c r="K41055" s="1715"/>
      <c r="L41055" s="1715"/>
    </row>
    <row r="41056" spans="11:12" ht="15" customHeight="1">
      <c r="K41056" s="1715"/>
      <c r="L41056" s="1715"/>
    </row>
    <row r="41057" spans="11:12" ht="15" customHeight="1">
      <c r="K41057" s="1715"/>
      <c r="L41057" s="1715"/>
    </row>
    <row r="41058" spans="11:12" ht="15" customHeight="1">
      <c r="K41058" s="1715"/>
      <c r="L41058" s="1715"/>
    </row>
    <row r="41059" spans="11:12" ht="15" customHeight="1">
      <c r="K41059" s="1715"/>
      <c r="L41059" s="1715"/>
    </row>
    <row r="41060" spans="11:12" ht="15" customHeight="1">
      <c r="K41060" s="1715"/>
      <c r="L41060" s="1715"/>
    </row>
    <row r="41061" spans="11:12" ht="15" customHeight="1">
      <c r="K41061" s="1715"/>
      <c r="L41061" s="1715"/>
    </row>
    <row r="41062" spans="11:12" ht="15" customHeight="1">
      <c r="K41062" s="1715"/>
      <c r="L41062" s="1715"/>
    </row>
    <row r="41063" spans="11:12" ht="15" customHeight="1">
      <c r="K41063" s="1715"/>
      <c r="L41063" s="1715"/>
    </row>
    <row r="41064" spans="11:12" ht="15" customHeight="1">
      <c r="K41064" s="1715"/>
      <c r="L41064" s="1715"/>
    </row>
    <row r="41065" spans="11:12" ht="15" customHeight="1">
      <c r="K41065" s="1715"/>
      <c r="L41065" s="1715"/>
    </row>
    <row r="41066" spans="11:12" ht="15" customHeight="1">
      <c r="K41066" s="1715"/>
      <c r="L41066" s="1715"/>
    </row>
    <row r="41067" spans="11:12" ht="15" customHeight="1">
      <c r="K41067" s="1715"/>
      <c r="L41067" s="1715"/>
    </row>
    <row r="41068" spans="11:12" ht="15" customHeight="1">
      <c r="K41068" s="1715"/>
      <c r="L41068" s="1715"/>
    </row>
    <row r="41069" spans="11:12" ht="15" customHeight="1">
      <c r="K41069" s="1715"/>
      <c r="L41069" s="1715"/>
    </row>
    <row r="41070" spans="11:12" ht="15" customHeight="1">
      <c r="K41070" s="1715"/>
      <c r="L41070" s="1715"/>
    </row>
    <row r="41071" spans="11:12" ht="15" customHeight="1">
      <c r="K41071" s="1715"/>
      <c r="L41071" s="1715"/>
    </row>
    <row r="41072" spans="11:12" ht="15" customHeight="1">
      <c r="K41072" s="1715"/>
      <c r="L41072" s="1715"/>
    </row>
    <row r="41073" spans="11:12" ht="15" customHeight="1">
      <c r="K41073" s="1715"/>
      <c r="L41073" s="1715"/>
    </row>
    <row r="41074" spans="11:12" ht="15" customHeight="1">
      <c r="K41074" s="1715"/>
      <c r="L41074" s="1715"/>
    </row>
    <row r="41075" spans="11:12" ht="15" customHeight="1">
      <c r="K41075" s="1715"/>
      <c r="L41075" s="1715"/>
    </row>
    <row r="41076" spans="11:12" ht="15" customHeight="1">
      <c r="K41076" s="1715"/>
      <c r="L41076" s="1715"/>
    </row>
    <row r="41077" spans="11:12" ht="15" customHeight="1">
      <c r="K41077" s="1715"/>
      <c r="L41077" s="1715"/>
    </row>
    <row r="41078" spans="11:12" ht="15" customHeight="1">
      <c r="K41078" s="1715"/>
      <c r="L41078" s="1715"/>
    </row>
    <row r="41079" spans="11:12" ht="15" customHeight="1">
      <c r="K41079" s="1715"/>
      <c r="L41079" s="1715"/>
    </row>
    <row r="41080" spans="11:12" ht="15" customHeight="1">
      <c r="K41080" s="1715"/>
      <c r="L41080" s="1715"/>
    </row>
    <row r="41081" spans="11:12" ht="15" customHeight="1">
      <c r="K41081" s="1715"/>
      <c r="L41081" s="1715"/>
    </row>
    <row r="41082" spans="11:12" ht="15" customHeight="1">
      <c r="K41082" s="1715"/>
      <c r="L41082" s="1715"/>
    </row>
    <row r="41083" spans="11:12" ht="15" customHeight="1">
      <c r="K41083" s="1715"/>
      <c r="L41083" s="1715"/>
    </row>
    <row r="41084" spans="11:12" ht="15" customHeight="1">
      <c r="K41084" s="1715"/>
      <c r="L41084" s="1715"/>
    </row>
    <row r="41085" spans="11:12" ht="15" customHeight="1">
      <c r="K41085" s="1715"/>
      <c r="L41085" s="1715"/>
    </row>
    <row r="41086" spans="11:12" ht="15" customHeight="1">
      <c r="K41086" s="1715"/>
      <c r="L41086" s="1715"/>
    </row>
    <row r="41087" spans="11:12" ht="15" customHeight="1">
      <c r="K41087" s="1715"/>
      <c r="L41087" s="1715"/>
    </row>
    <row r="41088" spans="11:12" ht="15" customHeight="1">
      <c r="K41088" s="1715"/>
      <c r="L41088" s="1715"/>
    </row>
    <row r="41089" spans="11:12" ht="15" customHeight="1">
      <c r="K41089" s="1715"/>
      <c r="L41089" s="1715"/>
    </row>
    <row r="41090" spans="11:12" ht="15" customHeight="1">
      <c r="K41090" s="1715"/>
      <c r="L41090" s="1715"/>
    </row>
    <row r="41091" spans="11:12" ht="15" customHeight="1">
      <c r="K41091" s="1715"/>
      <c r="L41091" s="1715"/>
    </row>
    <row r="41092" spans="11:12" ht="15" customHeight="1">
      <c r="K41092" s="1715"/>
      <c r="L41092" s="1715"/>
    </row>
    <row r="41093" spans="11:12" ht="15" customHeight="1">
      <c r="K41093" s="1715"/>
      <c r="L41093" s="1715"/>
    </row>
    <row r="41094" spans="11:12" ht="15" customHeight="1">
      <c r="K41094" s="1715"/>
      <c r="L41094" s="1715"/>
    </row>
    <row r="41095" spans="11:12" ht="15" customHeight="1">
      <c r="K41095" s="1715"/>
      <c r="L41095" s="1715"/>
    </row>
    <row r="41096" spans="11:12" ht="15" customHeight="1">
      <c r="K41096" s="1715"/>
      <c r="L41096" s="1715"/>
    </row>
    <row r="41097" spans="11:12" ht="15" customHeight="1">
      <c r="K41097" s="1715"/>
      <c r="L41097" s="1715"/>
    </row>
    <row r="41098" spans="11:12" ht="15" customHeight="1">
      <c r="K41098" s="1715"/>
      <c r="L41098" s="1715"/>
    </row>
    <row r="41099" spans="11:12" ht="15" customHeight="1">
      <c r="K41099" s="1715"/>
      <c r="L41099" s="1715"/>
    </row>
    <row r="41100" spans="11:12" ht="15" customHeight="1">
      <c r="K41100" s="1715"/>
      <c r="L41100" s="1715"/>
    </row>
    <row r="41101" spans="11:12" ht="15" customHeight="1">
      <c r="K41101" s="1715"/>
      <c r="L41101" s="1715"/>
    </row>
    <row r="41102" spans="11:12" ht="15" customHeight="1">
      <c r="K41102" s="1715"/>
      <c r="L41102" s="1715"/>
    </row>
    <row r="41103" spans="11:12" ht="15" customHeight="1">
      <c r="K41103" s="1715"/>
      <c r="L41103" s="1715"/>
    </row>
    <row r="41104" spans="11:12" ht="15" customHeight="1">
      <c r="K41104" s="1715"/>
      <c r="L41104" s="1715"/>
    </row>
    <row r="41105" spans="11:12" ht="15" customHeight="1">
      <c r="K41105" s="1715"/>
      <c r="L41105" s="1715"/>
    </row>
    <row r="41106" spans="11:12" ht="15" customHeight="1">
      <c r="K41106" s="1715"/>
      <c r="L41106" s="1715"/>
    </row>
    <row r="41107" spans="11:12" ht="15" customHeight="1">
      <c r="K41107" s="1715"/>
      <c r="L41107" s="1715"/>
    </row>
    <row r="41108" spans="11:12" ht="15" customHeight="1">
      <c r="K41108" s="1715"/>
      <c r="L41108" s="1715"/>
    </row>
    <row r="41109" spans="11:12" ht="15" customHeight="1">
      <c r="K41109" s="1715"/>
      <c r="L41109" s="1715"/>
    </row>
    <row r="41110" spans="11:12" ht="15" customHeight="1">
      <c r="K41110" s="1715"/>
      <c r="L41110" s="1715"/>
    </row>
    <row r="41111" spans="11:12" ht="15" customHeight="1">
      <c r="K41111" s="1715"/>
      <c r="L41111" s="1715"/>
    </row>
    <row r="41112" spans="11:12" ht="15" customHeight="1">
      <c r="K41112" s="1715"/>
      <c r="L41112" s="1715"/>
    </row>
    <row r="41113" spans="11:12" ht="15" customHeight="1">
      <c r="K41113" s="1715"/>
      <c r="L41113" s="1715"/>
    </row>
    <row r="41114" spans="11:12" ht="15" customHeight="1">
      <c r="K41114" s="1715"/>
      <c r="L41114" s="1715"/>
    </row>
    <row r="41115" spans="11:12" ht="15" customHeight="1">
      <c r="K41115" s="1715"/>
      <c r="L41115" s="1715"/>
    </row>
    <row r="41116" spans="11:12" ht="15" customHeight="1">
      <c r="K41116" s="1715"/>
      <c r="L41116" s="1715"/>
    </row>
    <row r="41117" spans="11:12" ht="15" customHeight="1">
      <c r="K41117" s="1715"/>
      <c r="L41117" s="1715"/>
    </row>
    <row r="41118" spans="11:12" ht="15" customHeight="1">
      <c r="K41118" s="1715"/>
      <c r="L41118" s="1715"/>
    </row>
    <row r="41119" spans="11:12" ht="15" customHeight="1">
      <c r="K41119" s="1715"/>
      <c r="L41119" s="1715"/>
    </row>
    <row r="41120" spans="11:12" ht="15" customHeight="1">
      <c r="K41120" s="1715"/>
      <c r="L41120" s="1715"/>
    </row>
    <row r="41121" spans="11:12" ht="15" customHeight="1">
      <c r="K41121" s="1715"/>
      <c r="L41121" s="1715"/>
    </row>
    <row r="41122" spans="11:12" ht="15" customHeight="1">
      <c r="K41122" s="1715"/>
      <c r="L41122" s="1715"/>
    </row>
    <row r="41123" spans="11:12" ht="15" customHeight="1">
      <c r="K41123" s="1715"/>
      <c r="L41123" s="1715"/>
    </row>
    <row r="41124" spans="11:12" ht="15" customHeight="1">
      <c r="K41124" s="1715"/>
      <c r="L41124" s="1715"/>
    </row>
    <row r="41125" spans="11:12" ht="15" customHeight="1">
      <c r="K41125" s="1715"/>
      <c r="L41125" s="1715"/>
    </row>
    <row r="41126" spans="11:12" ht="15" customHeight="1">
      <c r="K41126" s="1715"/>
      <c r="L41126" s="1715"/>
    </row>
    <row r="41127" spans="11:12" ht="15" customHeight="1">
      <c r="K41127" s="1715"/>
      <c r="L41127" s="1715"/>
    </row>
    <row r="41128" spans="11:12" ht="15" customHeight="1">
      <c r="K41128" s="1715"/>
      <c r="L41128" s="1715"/>
    </row>
    <row r="41129" spans="11:12" ht="15" customHeight="1">
      <c r="K41129" s="1715"/>
      <c r="L41129" s="1715"/>
    </row>
    <row r="41130" spans="11:12" ht="15" customHeight="1">
      <c r="K41130" s="1715"/>
      <c r="L41130" s="1715"/>
    </row>
    <row r="41131" spans="11:12" ht="15" customHeight="1">
      <c r="K41131" s="1715"/>
      <c r="L41131" s="1715"/>
    </row>
    <row r="41132" spans="11:12" ht="15" customHeight="1">
      <c r="K41132" s="1715"/>
      <c r="L41132" s="1715"/>
    </row>
    <row r="41133" spans="11:12" ht="15" customHeight="1">
      <c r="K41133" s="1715"/>
      <c r="L41133" s="1715"/>
    </row>
    <row r="41134" spans="11:12" ht="15" customHeight="1">
      <c r="K41134" s="1715"/>
      <c r="L41134" s="1715"/>
    </row>
    <row r="41135" spans="11:12" ht="15" customHeight="1">
      <c r="K41135" s="1715"/>
      <c r="L41135" s="1715"/>
    </row>
    <row r="41136" spans="11:12" ht="15" customHeight="1">
      <c r="K41136" s="1715"/>
      <c r="L41136" s="1715"/>
    </row>
    <row r="41137" spans="11:12" ht="15" customHeight="1">
      <c r="K41137" s="1715"/>
      <c r="L41137" s="1715"/>
    </row>
    <row r="41138" spans="11:12" ht="15" customHeight="1">
      <c r="K41138" s="1715"/>
      <c r="L41138" s="1715"/>
    </row>
    <row r="41139" spans="11:12" ht="15" customHeight="1">
      <c r="K41139" s="1715"/>
      <c r="L41139" s="1715"/>
    </row>
    <row r="41140" spans="11:12" ht="15" customHeight="1">
      <c r="K41140" s="1715"/>
      <c r="L41140" s="1715"/>
    </row>
    <row r="41141" spans="11:12" ht="15" customHeight="1">
      <c r="K41141" s="1715"/>
      <c r="L41141" s="1715"/>
    </row>
    <row r="41142" spans="11:12" ht="15" customHeight="1">
      <c r="K41142" s="1715"/>
      <c r="L41142" s="1715"/>
    </row>
    <row r="41143" spans="11:12" ht="15" customHeight="1">
      <c r="K41143" s="1715"/>
      <c r="L41143" s="1715"/>
    </row>
    <row r="41144" spans="11:12" ht="15" customHeight="1">
      <c r="K41144" s="1715"/>
      <c r="L41144" s="1715"/>
    </row>
    <row r="41145" spans="11:12" ht="15" customHeight="1">
      <c r="K41145" s="1715"/>
      <c r="L41145" s="1715"/>
    </row>
    <row r="41146" spans="11:12" ht="15" customHeight="1">
      <c r="K41146" s="1715"/>
      <c r="L41146" s="1715"/>
    </row>
    <row r="41147" spans="11:12" ht="15" customHeight="1">
      <c r="K41147" s="1715"/>
      <c r="L41147" s="1715"/>
    </row>
    <row r="41148" spans="11:12" ht="15" customHeight="1">
      <c r="K41148" s="1715"/>
      <c r="L41148" s="1715"/>
    </row>
    <row r="41149" spans="11:12" ht="15" customHeight="1">
      <c r="K41149" s="1715"/>
      <c r="L41149" s="1715"/>
    </row>
    <row r="41150" spans="11:12" ht="15" customHeight="1">
      <c r="K41150" s="1715"/>
      <c r="L41150" s="1715"/>
    </row>
    <row r="41151" spans="11:12" ht="15" customHeight="1">
      <c r="K41151" s="1715"/>
      <c r="L41151" s="1715"/>
    </row>
    <row r="41152" spans="11:12" ht="15" customHeight="1">
      <c r="K41152" s="1715"/>
      <c r="L41152" s="1715"/>
    </row>
    <row r="41153" spans="11:12" ht="15" customHeight="1">
      <c r="K41153" s="1715"/>
      <c r="L41153" s="1715"/>
    </row>
    <row r="41154" spans="11:12" ht="15" customHeight="1">
      <c r="K41154" s="1715"/>
      <c r="L41154" s="1715"/>
    </row>
    <row r="41155" spans="11:12" ht="15" customHeight="1">
      <c r="K41155" s="1715"/>
      <c r="L41155" s="1715"/>
    </row>
    <row r="41156" spans="11:12" ht="15" customHeight="1">
      <c r="K41156" s="1715"/>
      <c r="L41156" s="1715"/>
    </row>
    <row r="41157" spans="11:12" ht="15" customHeight="1">
      <c r="K41157" s="1715"/>
      <c r="L41157" s="1715"/>
    </row>
    <row r="41158" spans="11:12" ht="15" customHeight="1">
      <c r="K41158" s="1715"/>
      <c r="L41158" s="1715"/>
    </row>
    <row r="41159" spans="11:12" ht="15" customHeight="1">
      <c r="K41159" s="1715"/>
      <c r="L41159" s="1715"/>
    </row>
    <row r="41160" spans="11:12" ht="15" customHeight="1">
      <c r="K41160" s="1715"/>
      <c r="L41160" s="1715"/>
    </row>
    <row r="41161" spans="11:12" ht="15" customHeight="1">
      <c r="K41161" s="1715"/>
      <c r="L41161" s="1715"/>
    </row>
    <row r="41162" spans="11:12" ht="15" customHeight="1">
      <c r="K41162" s="1715"/>
      <c r="L41162" s="1715"/>
    </row>
    <row r="41163" spans="11:12" ht="15" customHeight="1">
      <c r="K41163" s="1715"/>
      <c r="L41163" s="1715"/>
    </row>
    <row r="41164" spans="11:12" ht="15" customHeight="1">
      <c r="K41164" s="1715"/>
      <c r="L41164" s="1715"/>
    </row>
    <row r="41165" spans="11:12" ht="15" customHeight="1">
      <c r="K41165" s="1715"/>
      <c r="L41165" s="1715"/>
    </row>
    <row r="41166" spans="11:12" ht="15" customHeight="1">
      <c r="K41166" s="1715"/>
      <c r="L41166" s="1715"/>
    </row>
    <row r="41167" spans="11:12" ht="15" customHeight="1">
      <c r="K41167" s="1715"/>
      <c r="L41167" s="1715"/>
    </row>
    <row r="41168" spans="11:12" ht="15" customHeight="1">
      <c r="K41168" s="1715"/>
      <c r="L41168" s="1715"/>
    </row>
    <row r="41169" spans="11:12" ht="15" customHeight="1">
      <c r="K41169" s="1715"/>
      <c r="L41169" s="1715"/>
    </row>
    <row r="41170" spans="11:12" ht="15" customHeight="1">
      <c r="K41170" s="1715"/>
      <c r="L41170" s="1715"/>
    </row>
    <row r="41171" spans="11:12" ht="15" customHeight="1">
      <c r="K41171" s="1715"/>
      <c r="L41171" s="1715"/>
    </row>
    <row r="41172" spans="11:12" ht="15" customHeight="1">
      <c r="K41172" s="1715"/>
      <c r="L41172" s="1715"/>
    </row>
    <row r="41173" spans="11:12" ht="15" customHeight="1">
      <c r="K41173" s="1715"/>
      <c r="L41173" s="1715"/>
    </row>
    <row r="41174" spans="11:12" ht="15" customHeight="1">
      <c r="K41174" s="1715"/>
      <c r="L41174" s="1715"/>
    </row>
    <row r="41175" spans="11:12" ht="15" customHeight="1">
      <c r="K41175" s="1715"/>
      <c r="L41175" s="1715"/>
    </row>
    <row r="41176" spans="11:12" ht="15" customHeight="1">
      <c r="K41176" s="1715"/>
      <c r="L41176" s="1715"/>
    </row>
    <row r="41177" spans="11:12" ht="15" customHeight="1">
      <c r="K41177" s="1715"/>
      <c r="L41177" s="1715"/>
    </row>
    <row r="41178" spans="11:12" ht="15" customHeight="1">
      <c r="K41178" s="1715"/>
      <c r="L41178" s="1715"/>
    </row>
    <row r="41179" spans="11:12" ht="15" customHeight="1">
      <c r="K41179" s="1715"/>
      <c r="L41179" s="1715"/>
    </row>
    <row r="41180" spans="11:12" ht="15" customHeight="1">
      <c r="K41180" s="1715"/>
      <c r="L41180" s="1715"/>
    </row>
    <row r="41181" spans="11:12" ht="15" customHeight="1">
      <c r="K41181" s="1715"/>
      <c r="L41181" s="1715"/>
    </row>
    <row r="41182" spans="11:12" ht="15" customHeight="1">
      <c r="K41182" s="1715"/>
      <c r="L41182" s="1715"/>
    </row>
    <row r="41183" spans="11:12" ht="15" customHeight="1">
      <c r="K41183" s="1715"/>
      <c r="L41183" s="1715"/>
    </row>
    <row r="41184" spans="11:12" ht="15" customHeight="1">
      <c r="K41184" s="1715"/>
      <c r="L41184" s="1715"/>
    </row>
    <row r="41185" spans="11:12" ht="15" customHeight="1">
      <c r="K41185" s="1715"/>
      <c r="L41185" s="1715"/>
    </row>
    <row r="41186" spans="11:12" ht="15" customHeight="1">
      <c r="K41186" s="1715"/>
      <c r="L41186" s="1715"/>
    </row>
    <row r="41187" spans="11:12" ht="15" customHeight="1">
      <c r="K41187" s="1715"/>
      <c r="L41187" s="1715"/>
    </row>
    <row r="41188" spans="11:12" ht="15" customHeight="1">
      <c r="K41188" s="1715"/>
      <c r="L41188" s="1715"/>
    </row>
    <row r="41189" spans="11:12" ht="15" customHeight="1">
      <c r="K41189" s="1715"/>
      <c r="L41189" s="1715"/>
    </row>
    <row r="41190" spans="11:12" ht="15" customHeight="1">
      <c r="K41190" s="1715"/>
      <c r="L41190" s="1715"/>
    </row>
    <row r="41191" spans="11:12" ht="15" customHeight="1">
      <c r="K41191" s="1715"/>
      <c r="L41191" s="1715"/>
    </row>
    <row r="41192" spans="11:12" ht="15" customHeight="1">
      <c r="K41192" s="1715"/>
      <c r="L41192" s="1715"/>
    </row>
    <row r="41193" spans="11:12" ht="15" customHeight="1">
      <c r="K41193" s="1715"/>
      <c r="L41193" s="1715"/>
    </row>
    <row r="41194" spans="11:12" ht="15" customHeight="1">
      <c r="K41194" s="1715"/>
      <c r="L41194" s="1715"/>
    </row>
    <row r="41195" spans="11:12" ht="15" customHeight="1">
      <c r="K41195" s="1715"/>
      <c r="L41195" s="1715"/>
    </row>
    <row r="41196" spans="11:12" ht="15" customHeight="1">
      <c r="K41196" s="1715"/>
      <c r="L41196" s="1715"/>
    </row>
    <row r="41197" spans="11:12" ht="15" customHeight="1">
      <c r="K41197" s="1715"/>
      <c r="L41197" s="1715"/>
    </row>
    <row r="41198" spans="11:12" ht="15" customHeight="1">
      <c r="K41198" s="1715"/>
      <c r="L41198" s="1715"/>
    </row>
    <row r="41199" spans="11:12" ht="15" customHeight="1">
      <c r="K41199" s="1715"/>
      <c r="L41199" s="1715"/>
    </row>
    <row r="41200" spans="11:12" ht="15" customHeight="1">
      <c r="K41200" s="1715"/>
      <c r="L41200" s="1715"/>
    </row>
    <row r="41201" spans="11:12" ht="15" customHeight="1">
      <c r="K41201" s="1715"/>
      <c r="L41201" s="1715"/>
    </row>
    <row r="41202" spans="11:12" ht="15" customHeight="1">
      <c r="K41202" s="1715"/>
      <c r="L41202" s="1715"/>
    </row>
    <row r="41203" spans="11:12" ht="15" customHeight="1">
      <c r="K41203" s="1715"/>
      <c r="L41203" s="1715"/>
    </row>
    <row r="41204" spans="11:12" ht="15" customHeight="1">
      <c r="K41204" s="1715"/>
      <c r="L41204" s="1715"/>
    </row>
    <row r="41205" spans="11:12" ht="15" customHeight="1">
      <c r="K41205" s="1715"/>
      <c r="L41205" s="1715"/>
    </row>
    <row r="41206" spans="11:12" ht="15" customHeight="1">
      <c r="K41206" s="1715"/>
      <c r="L41206" s="1715"/>
    </row>
    <row r="41207" spans="11:12" ht="15" customHeight="1">
      <c r="K41207" s="1715"/>
      <c r="L41207" s="1715"/>
    </row>
    <row r="41208" spans="11:12" ht="15" customHeight="1">
      <c r="K41208" s="1715"/>
      <c r="L41208" s="1715"/>
    </row>
    <row r="41209" spans="11:12" ht="15" customHeight="1">
      <c r="K41209" s="1715"/>
      <c r="L41209" s="1715"/>
    </row>
    <row r="41210" spans="11:12" ht="15" customHeight="1">
      <c r="K41210" s="1715"/>
      <c r="L41210" s="1715"/>
    </row>
    <row r="41211" spans="11:12" ht="15" customHeight="1">
      <c r="K41211" s="1715"/>
      <c r="L41211" s="1715"/>
    </row>
    <row r="41212" spans="11:12" ht="15" customHeight="1">
      <c r="K41212" s="1715"/>
      <c r="L41212" s="1715"/>
    </row>
    <row r="41213" spans="11:12" ht="15" customHeight="1">
      <c r="K41213" s="1715"/>
      <c r="L41213" s="1715"/>
    </row>
    <row r="41214" spans="11:12" ht="15" customHeight="1">
      <c r="K41214" s="1715"/>
      <c r="L41214" s="1715"/>
    </row>
    <row r="41215" spans="11:12" ht="15" customHeight="1">
      <c r="K41215" s="1715"/>
      <c r="L41215" s="1715"/>
    </row>
    <row r="41216" spans="11:12" ht="15" customHeight="1">
      <c r="K41216" s="1715"/>
      <c r="L41216" s="1715"/>
    </row>
    <row r="41217" spans="11:12" ht="15" customHeight="1">
      <c r="K41217" s="1715"/>
      <c r="L41217" s="1715"/>
    </row>
    <row r="41218" spans="11:12" ht="15" customHeight="1">
      <c r="K41218" s="1715"/>
      <c r="L41218" s="1715"/>
    </row>
    <row r="41219" spans="11:12" ht="15" customHeight="1">
      <c r="K41219" s="1715"/>
      <c r="L41219" s="1715"/>
    </row>
    <row r="41220" spans="11:12" ht="15" customHeight="1">
      <c r="K41220" s="1715"/>
      <c r="L41220" s="1715"/>
    </row>
    <row r="41221" spans="11:12" ht="15" customHeight="1">
      <c r="K41221" s="1715"/>
      <c r="L41221" s="1715"/>
    </row>
    <row r="41222" spans="11:12" ht="15" customHeight="1">
      <c r="K41222" s="1715"/>
      <c r="L41222" s="1715"/>
    </row>
    <row r="41223" spans="11:12" ht="15" customHeight="1">
      <c r="K41223" s="1715"/>
      <c r="L41223" s="1715"/>
    </row>
    <row r="41224" spans="11:12" ht="15" customHeight="1">
      <c r="K41224" s="1715"/>
      <c r="L41224" s="1715"/>
    </row>
    <row r="41225" spans="11:12" ht="15" customHeight="1">
      <c r="K41225" s="1715"/>
      <c r="L41225" s="1715"/>
    </row>
    <row r="41226" spans="11:12" ht="15" customHeight="1">
      <c r="K41226" s="1715"/>
      <c r="L41226" s="1715"/>
    </row>
    <row r="41227" spans="11:12" ht="15" customHeight="1">
      <c r="K41227" s="1715"/>
      <c r="L41227" s="1715"/>
    </row>
    <row r="41228" spans="11:12" ht="15" customHeight="1">
      <c r="K41228" s="1715"/>
      <c r="L41228" s="1715"/>
    </row>
    <row r="41229" spans="11:12" ht="15" customHeight="1">
      <c r="K41229" s="1715"/>
      <c r="L41229" s="1715"/>
    </row>
    <row r="41230" spans="11:12" ht="15" customHeight="1">
      <c r="K41230" s="1715"/>
      <c r="L41230" s="1715"/>
    </row>
    <row r="41231" spans="11:12" ht="15" customHeight="1">
      <c r="K41231" s="1715"/>
      <c r="L41231" s="1715"/>
    </row>
    <row r="41232" spans="11:12" ht="15" customHeight="1">
      <c r="K41232" s="1715"/>
      <c r="L41232" s="1715"/>
    </row>
    <row r="41233" spans="11:12" ht="15" customHeight="1">
      <c r="K41233" s="1715"/>
      <c r="L41233" s="1715"/>
    </row>
    <row r="41234" spans="11:12" ht="15" customHeight="1">
      <c r="K41234" s="1715"/>
      <c r="L41234" s="1715"/>
    </row>
    <row r="41235" spans="11:12" ht="15" customHeight="1">
      <c r="K41235" s="1715"/>
      <c r="L41235" s="1715"/>
    </row>
    <row r="41236" spans="11:12" ht="15" customHeight="1">
      <c r="K41236" s="1715"/>
      <c r="L41236" s="1715"/>
    </row>
    <row r="41237" spans="11:12" ht="15" customHeight="1">
      <c r="K41237" s="1715"/>
      <c r="L41237" s="1715"/>
    </row>
    <row r="41238" spans="11:12" ht="15" customHeight="1">
      <c r="K41238" s="1715"/>
      <c r="L41238" s="1715"/>
    </row>
    <row r="41239" spans="11:12" ht="15" customHeight="1">
      <c r="K41239" s="1715"/>
      <c r="L41239" s="1715"/>
    </row>
    <row r="41240" spans="11:12" ht="15" customHeight="1">
      <c r="K41240" s="1715"/>
      <c r="L41240" s="1715"/>
    </row>
    <row r="41241" spans="11:12" ht="15" customHeight="1">
      <c r="K41241" s="1715"/>
      <c r="L41241" s="1715"/>
    </row>
    <row r="41242" spans="11:12" ht="15" customHeight="1">
      <c r="K41242" s="1715"/>
      <c r="L41242" s="1715"/>
    </row>
    <row r="41243" spans="11:12" ht="15" customHeight="1">
      <c r="K41243" s="1715"/>
      <c r="L41243" s="1715"/>
    </row>
    <row r="41244" spans="11:12" ht="15" customHeight="1">
      <c r="K41244" s="1715"/>
      <c r="L41244" s="1715"/>
    </row>
    <row r="41245" spans="11:12" ht="15" customHeight="1">
      <c r="K41245" s="1715"/>
      <c r="L41245" s="1715"/>
    </row>
    <row r="41246" spans="11:12" ht="15" customHeight="1">
      <c r="K41246" s="1715"/>
      <c r="L41246" s="1715"/>
    </row>
    <row r="41247" spans="11:12" ht="15" customHeight="1">
      <c r="K41247" s="1715"/>
      <c r="L41247" s="1715"/>
    </row>
    <row r="41248" spans="11:12" ht="15" customHeight="1">
      <c r="K41248" s="1715"/>
      <c r="L41248" s="1715"/>
    </row>
    <row r="41249" spans="11:12" ht="15" customHeight="1">
      <c r="K41249" s="1715"/>
      <c r="L41249" s="1715"/>
    </row>
    <row r="41250" spans="11:12" ht="15" customHeight="1">
      <c r="K41250" s="1715"/>
      <c r="L41250" s="1715"/>
    </row>
    <row r="41251" spans="11:12" ht="15" customHeight="1">
      <c r="K41251" s="1715"/>
      <c r="L41251" s="1715"/>
    </row>
    <row r="41252" spans="11:12" ht="15" customHeight="1">
      <c r="K41252" s="1715"/>
      <c r="L41252" s="1715"/>
    </row>
    <row r="41253" spans="11:12" ht="15" customHeight="1">
      <c r="K41253" s="1715"/>
      <c r="L41253" s="1715"/>
    </row>
    <row r="41254" spans="11:12" ht="15" customHeight="1">
      <c r="K41254" s="1715"/>
      <c r="L41254" s="1715"/>
    </row>
    <row r="41255" spans="11:12" ht="15" customHeight="1">
      <c r="K41255" s="1715"/>
      <c r="L41255" s="1715"/>
    </row>
    <row r="41256" spans="11:12" ht="15" customHeight="1">
      <c r="K41256" s="1715"/>
      <c r="L41256" s="1715"/>
    </row>
    <row r="41257" spans="11:12" ht="15" customHeight="1">
      <c r="K41257" s="1715"/>
      <c r="L41257" s="1715"/>
    </row>
    <row r="41258" spans="11:12" ht="15" customHeight="1">
      <c r="K41258" s="1715"/>
      <c r="L41258" s="1715"/>
    </row>
    <row r="41259" spans="11:12" ht="15" customHeight="1">
      <c r="K41259" s="1715"/>
      <c r="L41259" s="1715"/>
    </row>
    <row r="41260" spans="11:12" ht="15" customHeight="1">
      <c r="K41260" s="1715"/>
      <c r="L41260" s="1715"/>
    </row>
    <row r="41261" spans="11:12" ht="15" customHeight="1">
      <c r="K41261" s="1715"/>
      <c r="L41261" s="1715"/>
    </row>
    <row r="41262" spans="11:12" ht="15" customHeight="1">
      <c r="K41262" s="1715"/>
      <c r="L41262" s="1715"/>
    </row>
    <row r="41263" spans="11:12" ht="15" customHeight="1">
      <c r="K41263" s="1715"/>
      <c r="L41263" s="1715"/>
    </row>
    <row r="41264" spans="11:12" ht="15" customHeight="1">
      <c r="K41264" s="1715"/>
      <c r="L41264" s="1715"/>
    </row>
    <row r="41265" spans="11:12" ht="15" customHeight="1">
      <c r="K41265" s="1715"/>
      <c r="L41265" s="1715"/>
    </row>
    <row r="41266" spans="11:12" ht="15" customHeight="1">
      <c r="K41266" s="1715"/>
      <c r="L41266" s="1715"/>
    </row>
    <row r="41267" spans="11:12" ht="15" customHeight="1">
      <c r="K41267" s="1715"/>
      <c r="L41267" s="1715"/>
    </row>
    <row r="41268" spans="11:12" ht="15" customHeight="1">
      <c r="K41268" s="1715"/>
      <c r="L41268" s="1715"/>
    </row>
    <row r="41269" spans="11:12" ht="15" customHeight="1">
      <c r="K41269" s="1715"/>
      <c r="L41269" s="1715"/>
    </row>
    <row r="41270" spans="11:12" ht="15" customHeight="1">
      <c r="K41270" s="1715"/>
      <c r="L41270" s="1715"/>
    </row>
    <row r="41271" spans="11:12" ht="15" customHeight="1">
      <c r="K41271" s="1715"/>
      <c r="L41271" s="1715"/>
    </row>
    <row r="41272" spans="11:12" ht="15" customHeight="1">
      <c r="K41272" s="1715"/>
      <c r="L41272" s="1715"/>
    </row>
    <row r="41273" spans="11:12" ht="15" customHeight="1">
      <c r="K41273" s="1715"/>
      <c r="L41273" s="1715"/>
    </row>
    <row r="41274" spans="11:12" ht="15" customHeight="1">
      <c r="K41274" s="1715"/>
      <c r="L41274" s="1715"/>
    </row>
    <row r="41275" spans="11:12" ht="15" customHeight="1">
      <c r="K41275" s="1715"/>
      <c r="L41275" s="1715"/>
    </row>
    <row r="41276" spans="11:12" ht="15" customHeight="1">
      <c r="K41276" s="1715"/>
      <c r="L41276" s="1715"/>
    </row>
    <row r="41277" spans="11:12" ht="15" customHeight="1">
      <c r="K41277" s="1715"/>
      <c r="L41277" s="1715"/>
    </row>
    <row r="41278" spans="11:12" ht="15" customHeight="1">
      <c r="K41278" s="1715"/>
      <c r="L41278" s="1715"/>
    </row>
    <row r="41279" spans="11:12" ht="15" customHeight="1">
      <c r="K41279" s="1715"/>
      <c r="L41279" s="1715"/>
    </row>
    <row r="41280" spans="11:12" ht="15" customHeight="1">
      <c r="K41280" s="1715"/>
      <c r="L41280" s="1715"/>
    </row>
    <row r="41281" spans="11:12" ht="15" customHeight="1">
      <c r="K41281" s="1715"/>
      <c r="L41281" s="1715"/>
    </row>
    <row r="41282" spans="11:12" ht="15" customHeight="1">
      <c r="K41282" s="1715"/>
      <c r="L41282" s="1715"/>
    </row>
    <row r="41283" spans="11:12" ht="15" customHeight="1">
      <c r="K41283" s="1715"/>
      <c r="L41283" s="1715"/>
    </row>
    <row r="41284" spans="11:12" ht="15" customHeight="1">
      <c r="K41284" s="1715"/>
      <c r="L41284" s="1715"/>
    </row>
    <row r="41285" spans="11:12" ht="15" customHeight="1">
      <c r="K41285" s="1715"/>
      <c r="L41285" s="1715"/>
    </row>
    <row r="41286" spans="11:12" ht="15" customHeight="1">
      <c r="K41286" s="1715"/>
      <c r="L41286" s="1715"/>
    </row>
    <row r="41287" spans="11:12" ht="15" customHeight="1">
      <c r="K41287" s="1715"/>
      <c r="L41287" s="1715"/>
    </row>
    <row r="41288" spans="11:12" ht="15" customHeight="1">
      <c r="K41288" s="1715"/>
      <c r="L41288" s="1715"/>
    </row>
    <row r="41289" spans="11:12" ht="15" customHeight="1">
      <c r="K41289" s="1715"/>
      <c r="L41289" s="1715"/>
    </row>
    <row r="41290" spans="11:12" ht="15" customHeight="1">
      <c r="K41290" s="1715"/>
      <c r="L41290" s="1715"/>
    </row>
    <row r="41291" spans="11:12" ht="15" customHeight="1">
      <c r="K41291" s="1715"/>
      <c r="L41291" s="1715"/>
    </row>
    <row r="41292" spans="11:12" ht="15" customHeight="1">
      <c r="K41292" s="1715"/>
      <c r="L41292" s="1715"/>
    </row>
    <row r="41293" spans="11:12" ht="15" customHeight="1">
      <c r="K41293" s="1715"/>
      <c r="L41293" s="1715"/>
    </row>
    <row r="41294" spans="11:12" ht="15" customHeight="1">
      <c r="K41294" s="1715"/>
      <c r="L41294" s="1715"/>
    </row>
    <row r="41295" spans="11:12" ht="15" customHeight="1">
      <c r="K41295" s="1715"/>
      <c r="L41295" s="1715"/>
    </row>
    <row r="41296" spans="11:12" ht="15" customHeight="1">
      <c r="K41296" s="1715"/>
      <c r="L41296" s="1715"/>
    </row>
    <row r="41297" spans="11:12" ht="15" customHeight="1">
      <c r="K41297" s="1715"/>
      <c r="L41297" s="1715"/>
    </row>
    <row r="41298" spans="11:12" ht="15" customHeight="1">
      <c r="K41298" s="1715"/>
      <c r="L41298" s="1715"/>
    </row>
    <row r="41299" spans="11:12" ht="15" customHeight="1">
      <c r="K41299" s="1715"/>
      <c r="L41299" s="1715"/>
    </row>
    <row r="41300" spans="11:12" ht="15" customHeight="1">
      <c r="K41300" s="1715"/>
      <c r="L41300" s="1715"/>
    </row>
    <row r="41301" spans="11:12" ht="15" customHeight="1">
      <c r="K41301" s="1715"/>
      <c r="L41301" s="1715"/>
    </row>
    <row r="41302" spans="11:12" ht="15" customHeight="1">
      <c r="K41302" s="1715"/>
      <c r="L41302" s="1715"/>
    </row>
    <row r="41303" spans="11:12" ht="15" customHeight="1">
      <c r="K41303" s="1715"/>
      <c r="L41303" s="1715"/>
    </row>
    <row r="41304" spans="11:12" ht="15" customHeight="1">
      <c r="K41304" s="1715"/>
      <c r="L41304" s="1715"/>
    </row>
    <row r="41305" spans="11:12" ht="15" customHeight="1">
      <c r="K41305" s="1715"/>
      <c r="L41305" s="1715"/>
    </row>
    <row r="41306" spans="11:12" ht="15" customHeight="1">
      <c r="K41306" s="1715"/>
      <c r="L41306" s="1715"/>
    </row>
    <row r="41307" spans="11:12" ht="15" customHeight="1">
      <c r="K41307" s="1715"/>
      <c r="L41307" s="1715"/>
    </row>
    <row r="41308" spans="11:12" ht="15" customHeight="1">
      <c r="K41308" s="1715"/>
      <c r="L41308" s="1715"/>
    </row>
    <row r="41309" spans="11:12" ht="15" customHeight="1">
      <c r="K41309" s="1715"/>
      <c r="L41309" s="1715"/>
    </row>
    <row r="41310" spans="11:12" ht="15" customHeight="1">
      <c r="K41310" s="1715"/>
      <c r="L41310" s="1715"/>
    </row>
    <row r="41311" spans="11:12" ht="15" customHeight="1">
      <c r="K41311" s="1715"/>
      <c r="L41311" s="1715"/>
    </row>
    <row r="41312" spans="11:12" ht="15" customHeight="1">
      <c r="K41312" s="1715"/>
      <c r="L41312" s="1715"/>
    </row>
    <row r="41313" spans="11:12" ht="15" customHeight="1">
      <c r="K41313" s="1715"/>
      <c r="L41313" s="1715"/>
    </row>
    <row r="41314" spans="11:12" ht="15" customHeight="1">
      <c r="K41314" s="1715"/>
      <c r="L41314" s="1715"/>
    </row>
    <row r="41315" spans="11:12" ht="15" customHeight="1">
      <c r="K41315" s="1715"/>
      <c r="L41315" s="1715"/>
    </row>
    <row r="41316" spans="11:12" ht="15" customHeight="1">
      <c r="K41316" s="1715"/>
      <c r="L41316" s="1715"/>
    </row>
    <row r="41317" spans="11:12" ht="15" customHeight="1">
      <c r="K41317" s="1715"/>
      <c r="L41317" s="1715"/>
    </row>
    <row r="41318" spans="11:12" ht="15" customHeight="1">
      <c r="K41318" s="1715"/>
      <c r="L41318" s="1715"/>
    </row>
    <row r="41319" spans="11:12" ht="15" customHeight="1">
      <c r="K41319" s="1715"/>
      <c r="L41319" s="1715"/>
    </row>
    <row r="41320" spans="11:12" ht="15" customHeight="1">
      <c r="K41320" s="1715"/>
      <c r="L41320" s="1715"/>
    </row>
    <row r="41321" spans="11:12" ht="15" customHeight="1">
      <c r="K41321" s="1715"/>
      <c r="L41321" s="1715"/>
    </row>
    <row r="41322" spans="11:12" ht="15" customHeight="1">
      <c r="K41322" s="1715"/>
      <c r="L41322" s="1715"/>
    </row>
    <row r="41323" spans="11:12" ht="15" customHeight="1">
      <c r="K41323" s="1715"/>
      <c r="L41323" s="1715"/>
    </row>
    <row r="41324" spans="11:12" ht="15" customHeight="1">
      <c r="K41324" s="1715"/>
      <c r="L41324" s="1715"/>
    </row>
    <row r="41325" spans="11:12" ht="15" customHeight="1">
      <c r="K41325" s="1715"/>
      <c r="L41325" s="1715"/>
    </row>
    <row r="41326" spans="11:12" ht="15" customHeight="1">
      <c r="K41326" s="1715"/>
      <c r="L41326" s="1715"/>
    </row>
    <row r="41327" spans="11:12" ht="15" customHeight="1">
      <c r="K41327" s="1715"/>
      <c r="L41327" s="1715"/>
    </row>
    <row r="41328" spans="11:12" ht="15" customHeight="1">
      <c r="K41328" s="1715"/>
      <c r="L41328" s="1715"/>
    </row>
    <row r="41329" spans="11:12" ht="15" customHeight="1">
      <c r="K41329" s="1715"/>
      <c r="L41329" s="1715"/>
    </row>
    <row r="41330" spans="11:12" ht="15" customHeight="1">
      <c r="K41330" s="1715"/>
      <c r="L41330" s="1715"/>
    </row>
    <row r="41331" spans="11:12" ht="15" customHeight="1">
      <c r="K41331" s="1715"/>
      <c r="L41331" s="1715"/>
    </row>
    <row r="41332" spans="11:12" ht="15" customHeight="1">
      <c r="K41332" s="1715"/>
      <c r="L41332" s="1715"/>
    </row>
    <row r="41333" spans="11:12" ht="15" customHeight="1">
      <c r="K41333" s="1715"/>
      <c r="L41333" s="1715"/>
    </row>
    <row r="41334" spans="11:12" ht="15" customHeight="1">
      <c r="K41334" s="1715"/>
      <c r="L41334" s="1715"/>
    </row>
    <row r="41335" spans="11:12" ht="15" customHeight="1">
      <c r="K41335" s="1715"/>
      <c r="L41335" s="1715"/>
    </row>
    <row r="41336" spans="11:12" ht="15" customHeight="1">
      <c r="K41336" s="1715"/>
      <c r="L41336" s="1715"/>
    </row>
    <row r="41337" spans="11:12" ht="15" customHeight="1">
      <c r="K41337" s="1715"/>
      <c r="L41337" s="1715"/>
    </row>
    <row r="41338" spans="11:12" ht="15" customHeight="1">
      <c r="K41338" s="1715"/>
      <c r="L41338" s="1715"/>
    </row>
    <row r="41339" spans="11:12" ht="15" customHeight="1">
      <c r="K41339" s="1715"/>
      <c r="L41339" s="1715"/>
    </row>
    <row r="41340" spans="11:12" ht="15" customHeight="1">
      <c r="K41340" s="1715"/>
      <c r="L41340" s="1715"/>
    </row>
    <row r="41341" spans="11:12" ht="15" customHeight="1">
      <c r="K41341" s="1715"/>
      <c r="L41341" s="1715"/>
    </row>
    <row r="41342" spans="11:12" ht="15" customHeight="1">
      <c r="K41342" s="1715"/>
      <c r="L41342" s="1715"/>
    </row>
    <row r="41343" spans="11:12" ht="15" customHeight="1">
      <c r="K41343" s="1715"/>
      <c r="L41343" s="1715"/>
    </row>
    <row r="41344" spans="11:12" ht="15" customHeight="1">
      <c r="K41344" s="1715"/>
      <c r="L41344" s="1715"/>
    </row>
    <row r="41345" spans="11:12" ht="15" customHeight="1">
      <c r="K41345" s="1715"/>
      <c r="L41345" s="1715"/>
    </row>
    <row r="41346" spans="11:12" ht="15" customHeight="1">
      <c r="K41346" s="1715"/>
      <c r="L41346" s="1715"/>
    </row>
    <row r="41347" spans="11:12" ht="15" customHeight="1">
      <c r="K41347" s="1715"/>
      <c r="L41347" s="1715"/>
    </row>
    <row r="41348" spans="11:12" ht="15" customHeight="1">
      <c r="K41348" s="1715"/>
      <c r="L41348" s="1715"/>
    </row>
    <row r="41349" spans="11:12" ht="15" customHeight="1">
      <c r="K41349" s="1715"/>
      <c r="L41349" s="1715"/>
    </row>
    <row r="41350" spans="11:12" ht="15" customHeight="1">
      <c r="K41350" s="1715"/>
      <c r="L41350" s="1715"/>
    </row>
    <row r="41351" spans="11:12" ht="15" customHeight="1">
      <c r="K41351" s="1715"/>
      <c r="L41351" s="1715"/>
    </row>
    <row r="41352" spans="11:12" ht="15" customHeight="1">
      <c r="K41352" s="1715"/>
      <c r="L41352" s="1715"/>
    </row>
    <row r="41353" spans="11:12" ht="15" customHeight="1">
      <c r="K41353" s="1715"/>
      <c r="L41353" s="1715"/>
    </row>
    <row r="41354" spans="11:12" ht="15" customHeight="1">
      <c r="K41354" s="1715"/>
      <c r="L41354" s="1715"/>
    </row>
    <row r="41355" spans="11:12" ht="15" customHeight="1">
      <c r="K41355" s="1715"/>
      <c r="L41355" s="1715"/>
    </row>
    <row r="41356" spans="11:12" ht="15" customHeight="1">
      <c r="K41356" s="1715"/>
      <c r="L41356" s="1715"/>
    </row>
    <row r="41357" spans="11:12" ht="15" customHeight="1">
      <c r="K41357" s="1715"/>
      <c r="L41357" s="1715"/>
    </row>
    <row r="41358" spans="11:12" ht="15" customHeight="1">
      <c r="K41358" s="1715"/>
      <c r="L41358" s="1715"/>
    </row>
    <row r="41359" spans="11:12" ht="15" customHeight="1">
      <c r="K41359" s="1715"/>
      <c r="L41359" s="1715"/>
    </row>
    <row r="41360" spans="11:12" ht="15" customHeight="1">
      <c r="K41360" s="1715"/>
      <c r="L41360" s="1715"/>
    </row>
    <row r="41361" spans="11:12" ht="15" customHeight="1">
      <c r="K41361" s="1715"/>
      <c r="L41361" s="1715"/>
    </row>
    <row r="41362" spans="11:12" ht="15" customHeight="1">
      <c r="K41362" s="1715"/>
      <c r="L41362" s="1715"/>
    </row>
    <row r="41363" spans="11:12" ht="15" customHeight="1">
      <c r="K41363" s="1715"/>
      <c r="L41363" s="1715"/>
    </row>
    <row r="41364" spans="11:12" ht="15" customHeight="1">
      <c r="K41364" s="1715"/>
      <c r="L41364" s="1715"/>
    </row>
    <row r="41365" spans="11:12" ht="15" customHeight="1">
      <c r="K41365" s="1715"/>
      <c r="L41365" s="1715"/>
    </row>
    <row r="41366" spans="11:12" ht="15" customHeight="1">
      <c r="K41366" s="1715"/>
      <c r="L41366" s="1715"/>
    </row>
    <row r="41367" spans="11:12" ht="15" customHeight="1">
      <c r="K41367" s="1715"/>
      <c r="L41367" s="1715"/>
    </row>
    <row r="41368" spans="11:12" ht="15" customHeight="1">
      <c r="K41368" s="1715"/>
      <c r="L41368" s="1715"/>
    </row>
    <row r="41369" spans="11:12" ht="15" customHeight="1">
      <c r="K41369" s="1715"/>
      <c r="L41369" s="1715"/>
    </row>
    <row r="41370" spans="11:12" ht="15" customHeight="1">
      <c r="K41370" s="1715"/>
      <c r="L41370" s="1715"/>
    </row>
    <row r="41371" spans="11:12" ht="15" customHeight="1">
      <c r="K41371" s="1715"/>
      <c r="L41371" s="1715"/>
    </row>
    <row r="41372" spans="11:12" ht="15" customHeight="1">
      <c r="K41372" s="1715"/>
      <c r="L41372" s="1715"/>
    </row>
    <row r="41373" spans="11:12" ht="15" customHeight="1">
      <c r="K41373" s="1715"/>
      <c r="L41373" s="1715"/>
    </row>
    <row r="41374" spans="11:12" ht="15" customHeight="1">
      <c r="K41374" s="1715"/>
      <c r="L41374" s="1715"/>
    </row>
    <row r="41375" spans="11:12" ht="15" customHeight="1">
      <c r="K41375" s="1715"/>
      <c r="L41375" s="1715"/>
    </row>
    <row r="41376" spans="11:12" ht="15" customHeight="1">
      <c r="K41376" s="1715"/>
      <c r="L41376" s="1715"/>
    </row>
    <row r="41377" spans="11:12" ht="15" customHeight="1">
      <c r="K41377" s="1715"/>
      <c r="L41377" s="1715"/>
    </row>
    <row r="41378" spans="11:12" ht="15" customHeight="1">
      <c r="K41378" s="1715"/>
      <c r="L41378" s="1715"/>
    </row>
    <row r="41379" spans="11:12" ht="15" customHeight="1">
      <c r="K41379" s="1715"/>
      <c r="L41379" s="1715"/>
    </row>
    <row r="41380" spans="11:12" ht="15" customHeight="1">
      <c r="K41380" s="1715"/>
      <c r="L41380" s="1715"/>
    </row>
    <row r="41381" spans="11:12" ht="15" customHeight="1">
      <c r="K41381" s="1715"/>
      <c r="L41381" s="1715"/>
    </row>
    <row r="41382" spans="11:12" ht="15" customHeight="1">
      <c r="K41382" s="1715"/>
      <c r="L41382" s="1715"/>
    </row>
    <row r="41383" spans="11:12" ht="15" customHeight="1">
      <c r="K41383" s="1715"/>
      <c r="L41383" s="1715"/>
    </row>
    <row r="41384" spans="11:12" ht="15" customHeight="1">
      <c r="K41384" s="1715"/>
      <c r="L41384" s="1715"/>
    </row>
    <row r="41385" spans="11:12" ht="15" customHeight="1">
      <c r="K41385" s="1715"/>
      <c r="L41385" s="1715"/>
    </row>
    <row r="41386" spans="11:12" ht="15" customHeight="1">
      <c r="K41386" s="1715"/>
      <c r="L41386" s="1715"/>
    </row>
    <row r="41387" spans="11:12" ht="15" customHeight="1">
      <c r="K41387" s="1715"/>
      <c r="L41387" s="1715"/>
    </row>
    <row r="41388" spans="11:12" ht="15" customHeight="1">
      <c r="K41388" s="1715"/>
      <c r="L41388" s="1715"/>
    </row>
    <row r="41389" spans="11:12" ht="15" customHeight="1">
      <c r="K41389" s="1715"/>
      <c r="L41389" s="1715"/>
    </row>
    <row r="41390" spans="11:12" ht="15" customHeight="1">
      <c r="K41390" s="1715"/>
      <c r="L41390" s="1715"/>
    </row>
    <row r="41391" spans="11:12" ht="15" customHeight="1">
      <c r="K41391" s="1715"/>
      <c r="L41391" s="1715"/>
    </row>
    <row r="41392" spans="11:12" ht="15" customHeight="1">
      <c r="K41392" s="1715"/>
      <c r="L41392" s="1715"/>
    </row>
    <row r="41393" spans="11:12" ht="15" customHeight="1">
      <c r="K41393" s="1715"/>
      <c r="L41393" s="1715"/>
    </row>
    <row r="41394" spans="11:12" ht="15" customHeight="1">
      <c r="K41394" s="1715"/>
      <c r="L41394" s="1715"/>
    </row>
    <row r="41395" spans="11:12" ht="15" customHeight="1">
      <c r="K41395" s="1715"/>
      <c r="L41395" s="1715"/>
    </row>
    <row r="41396" spans="11:12" ht="15" customHeight="1">
      <c r="K41396" s="1715"/>
      <c r="L41396" s="1715"/>
    </row>
    <row r="41397" spans="11:12" ht="15" customHeight="1">
      <c r="K41397" s="1715"/>
      <c r="L41397" s="1715"/>
    </row>
    <row r="41398" spans="11:12" ht="15" customHeight="1">
      <c r="K41398" s="1715"/>
      <c r="L41398" s="1715"/>
    </row>
    <row r="41399" spans="11:12" ht="15" customHeight="1">
      <c r="K41399" s="1715"/>
      <c r="L41399" s="1715"/>
    </row>
    <row r="41400" spans="11:12" ht="15" customHeight="1">
      <c r="K41400" s="1715"/>
      <c r="L41400" s="1715"/>
    </row>
    <row r="41401" spans="11:12" ht="15" customHeight="1">
      <c r="K41401" s="1715"/>
      <c r="L41401" s="1715"/>
    </row>
    <row r="41402" spans="11:12" ht="15" customHeight="1">
      <c r="K41402" s="1715"/>
      <c r="L41402" s="1715"/>
    </row>
    <row r="41403" spans="11:12" ht="15" customHeight="1">
      <c r="K41403" s="1715"/>
      <c r="L41403" s="1715"/>
    </row>
    <row r="41404" spans="11:12" ht="15" customHeight="1">
      <c r="K41404" s="1715"/>
      <c r="L41404" s="1715"/>
    </row>
    <row r="41405" spans="11:12" ht="15" customHeight="1">
      <c r="K41405" s="1715"/>
      <c r="L41405" s="1715"/>
    </row>
    <row r="41406" spans="11:12" ht="15" customHeight="1">
      <c r="K41406" s="1715"/>
      <c r="L41406" s="1715"/>
    </row>
    <row r="41407" spans="11:12" ht="15" customHeight="1">
      <c r="K41407" s="1715"/>
      <c r="L41407" s="1715"/>
    </row>
    <row r="41408" spans="11:12" ht="15" customHeight="1">
      <c r="K41408" s="1715"/>
      <c r="L41408" s="1715"/>
    </row>
    <row r="41409" spans="11:12" ht="15" customHeight="1">
      <c r="K41409" s="1715"/>
      <c r="L41409" s="1715"/>
    </row>
    <row r="41410" spans="11:12" ht="15" customHeight="1">
      <c r="K41410" s="1715"/>
      <c r="L41410" s="1715"/>
    </row>
    <row r="41411" spans="11:12" ht="15" customHeight="1">
      <c r="K41411" s="1715"/>
      <c r="L41411" s="1715"/>
    </row>
    <row r="41412" spans="11:12" ht="15" customHeight="1">
      <c r="K41412" s="1715"/>
      <c r="L41412" s="1715"/>
    </row>
    <row r="41413" spans="11:12" ht="15" customHeight="1">
      <c r="K41413" s="1715"/>
      <c r="L41413" s="1715"/>
    </row>
    <row r="41414" spans="11:12" ht="15" customHeight="1">
      <c r="K41414" s="1715"/>
      <c r="L41414" s="1715"/>
    </row>
    <row r="41415" spans="11:12" ht="15" customHeight="1">
      <c r="K41415" s="1715"/>
      <c r="L41415" s="1715"/>
    </row>
    <row r="41416" spans="11:12" ht="15" customHeight="1">
      <c r="K41416" s="1715"/>
      <c r="L41416" s="1715"/>
    </row>
    <row r="41417" spans="11:12" ht="15" customHeight="1">
      <c r="K41417" s="1715"/>
      <c r="L41417" s="1715"/>
    </row>
    <row r="41418" spans="11:12" ht="15" customHeight="1">
      <c r="K41418" s="1715"/>
      <c r="L41418" s="1715"/>
    </row>
    <row r="41419" spans="11:12" ht="15" customHeight="1">
      <c r="K41419" s="1715"/>
      <c r="L41419" s="1715"/>
    </row>
    <row r="41420" spans="11:12" ht="15" customHeight="1">
      <c r="K41420" s="1715"/>
      <c r="L41420" s="1715"/>
    </row>
    <row r="41421" spans="11:12" ht="15" customHeight="1">
      <c r="K41421" s="1715"/>
      <c r="L41421" s="1715"/>
    </row>
    <row r="41422" spans="11:12" ht="15" customHeight="1">
      <c r="K41422" s="1715"/>
      <c r="L41422" s="1715"/>
    </row>
    <row r="41423" spans="11:12" ht="15" customHeight="1">
      <c r="K41423" s="1715"/>
      <c r="L41423" s="1715"/>
    </row>
    <row r="41424" spans="11:12" ht="15" customHeight="1">
      <c r="K41424" s="1715"/>
      <c r="L41424" s="1715"/>
    </row>
    <row r="41425" spans="11:12" ht="15" customHeight="1">
      <c r="K41425" s="1715"/>
      <c r="L41425" s="1715"/>
    </row>
    <row r="41426" spans="11:12" ht="15" customHeight="1">
      <c r="K41426" s="1715"/>
      <c r="L41426" s="1715"/>
    </row>
    <row r="41427" spans="11:12" ht="15" customHeight="1">
      <c r="K41427" s="1715"/>
      <c r="L41427" s="1715"/>
    </row>
    <row r="41428" spans="11:12" ht="15" customHeight="1">
      <c r="K41428" s="1715"/>
      <c r="L41428" s="1715"/>
    </row>
    <row r="41429" spans="11:12" ht="15" customHeight="1">
      <c r="K41429" s="1715"/>
      <c r="L41429" s="1715"/>
    </row>
    <row r="41430" spans="11:12" ht="15" customHeight="1">
      <c r="K41430" s="1715"/>
      <c r="L41430" s="1715"/>
    </row>
    <row r="41431" spans="11:12" ht="15" customHeight="1">
      <c r="K41431" s="1715"/>
      <c r="L41431" s="1715"/>
    </row>
    <row r="41432" spans="11:12" ht="15" customHeight="1">
      <c r="K41432" s="1715"/>
      <c r="L41432" s="1715"/>
    </row>
    <row r="41433" spans="11:12" ht="15" customHeight="1">
      <c r="K41433" s="1715"/>
      <c r="L41433" s="1715"/>
    </row>
    <row r="41434" spans="11:12" ht="15" customHeight="1">
      <c r="K41434" s="1715"/>
      <c r="L41434" s="1715"/>
    </row>
    <row r="41435" spans="11:12" ht="15" customHeight="1">
      <c r="K41435" s="1715"/>
      <c r="L41435" s="1715"/>
    </row>
    <row r="41436" spans="11:12" ht="15" customHeight="1">
      <c r="K41436" s="1715"/>
      <c r="L41436" s="1715"/>
    </row>
    <row r="41437" spans="11:12" ht="15" customHeight="1">
      <c r="K41437" s="1715"/>
      <c r="L41437" s="1715"/>
    </row>
    <row r="41438" spans="11:12" ht="15" customHeight="1">
      <c r="K41438" s="1715"/>
      <c r="L41438" s="1715"/>
    </row>
    <row r="41439" spans="11:12" ht="15" customHeight="1">
      <c r="K41439" s="1715"/>
      <c r="L41439" s="1715"/>
    </row>
    <row r="41440" spans="11:12" ht="15" customHeight="1">
      <c r="K41440" s="1715"/>
      <c r="L41440" s="1715"/>
    </row>
    <row r="41441" spans="11:12" ht="15" customHeight="1">
      <c r="K41441" s="1715"/>
      <c r="L41441" s="1715"/>
    </row>
    <row r="41442" spans="11:12" ht="15" customHeight="1">
      <c r="K41442" s="1715"/>
      <c r="L41442" s="1715"/>
    </row>
    <row r="41443" spans="11:12" ht="15" customHeight="1">
      <c r="K41443" s="1715"/>
      <c r="L41443" s="1715"/>
    </row>
    <row r="41444" spans="11:12" ht="15" customHeight="1">
      <c r="K41444" s="1715"/>
      <c r="L41444" s="1715"/>
    </row>
    <row r="41445" spans="11:12" ht="15" customHeight="1">
      <c r="K41445" s="1715"/>
      <c r="L41445" s="1715"/>
    </row>
    <row r="41446" spans="11:12" ht="15" customHeight="1">
      <c r="K41446" s="1715"/>
      <c r="L41446" s="1715"/>
    </row>
    <row r="41447" spans="11:12" ht="15" customHeight="1">
      <c r="K41447" s="1715"/>
      <c r="L41447" s="1715"/>
    </row>
    <row r="41448" spans="11:12" ht="15" customHeight="1">
      <c r="K41448" s="1715"/>
      <c r="L41448" s="1715"/>
    </row>
    <row r="41449" spans="11:12" ht="15" customHeight="1">
      <c r="K41449" s="1715"/>
      <c r="L41449" s="1715"/>
    </row>
    <row r="41450" spans="11:12" ht="15" customHeight="1">
      <c r="K41450" s="1715"/>
      <c r="L41450" s="1715"/>
    </row>
    <row r="41451" spans="11:12" ht="15" customHeight="1">
      <c r="K41451" s="1715"/>
      <c r="L41451" s="1715"/>
    </row>
    <row r="41452" spans="11:12" ht="15" customHeight="1">
      <c r="K41452" s="1715"/>
      <c r="L41452" s="1715"/>
    </row>
    <row r="41453" spans="11:12" ht="15" customHeight="1">
      <c r="K41453" s="1715"/>
      <c r="L41453" s="1715"/>
    </row>
    <row r="41454" spans="11:12" ht="15" customHeight="1">
      <c r="K41454" s="1715"/>
      <c r="L41454" s="1715"/>
    </row>
    <row r="41455" spans="11:12" ht="15" customHeight="1">
      <c r="K41455" s="1715"/>
      <c r="L41455" s="1715"/>
    </row>
    <row r="41456" spans="11:12" ht="15" customHeight="1">
      <c r="K41456" s="1715"/>
      <c r="L41456" s="1715"/>
    </row>
    <row r="41457" spans="11:12" ht="15" customHeight="1">
      <c r="K41457" s="1715"/>
      <c r="L41457" s="1715"/>
    </row>
    <row r="41458" spans="11:12" ht="15" customHeight="1">
      <c r="K41458" s="1715"/>
      <c r="L41458" s="1715"/>
    </row>
    <row r="41459" spans="11:12" ht="15" customHeight="1">
      <c r="K41459" s="1715"/>
      <c r="L41459" s="1715"/>
    </row>
    <row r="41460" spans="11:12" ht="15" customHeight="1">
      <c r="K41460" s="1715"/>
      <c r="L41460" s="1715"/>
    </row>
    <row r="41461" spans="11:12" ht="15" customHeight="1">
      <c r="K41461" s="1715"/>
      <c r="L41461" s="1715"/>
    </row>
    <row r="41462" spans="11:12" ht="15" customHeight="1">
      <c r="K41462" s="1715"/>
      <c r="L41462" s="1715"/>
    </row>
    <row r="41463" spans="11:12" ht="15" customHeight="1">
      <c r="K41463" s="1715"/>
      <c r="L41463" s="1715"/>
    </row>
    <row r="41464" spans="11:12" ht="15" customHeight="1">
      <c r="K41464" s="1715"/>
      <c r="L41464" s="1715"/>
    </row>
    <row r="41465" spans="11:12" ht="15" customHeight="1">
      <c r="K41465" s="1715"/>
      <c r="L41465" s="1715"/>
    </row>
    <row r="41466" spans="11:12" ht="15" customHeight="1">
      <c r="K41466" s="1715"/>
      <c r="L41466" s="1715"/>
    </row>
    <row r="41467" spans="11:12" ht="15" customHeight="1">
      <c r="K41467" s="1715"/>
      <c r="L41467" s="1715"/>
    </row>
    <row r="41468" spans="11:12" ht="15" customHeight="1">
      <c r="K41468" s="1715"/>
      <c r="L41468" s="1715"/>
    </row>
    <row r="41469" spans="11:12" ht="15" customHeight="1">
      <c r="K41469" s="1715"/>
      <c r="L41469" s="1715"/>
    </row>
    <row r="41470" spans="11:12" ht="15" customHeight="1">
      <c r="K41470" s="1715"/>
      <c r="L41470" s="1715"/>
    </row>
    <row r="41471" spans="11:12" ht="15" customHeight="1">
      <c r="K41471" s="1715"/>
      <c r="L41471" s="1715"/>
    </row>
    <row r="41472" spans="11:12" ht="15" customHeight="1">
      <c r="K41472" s="1715"/>
      <c r="L41472" s="1715"/>
    </row>
    <row r="41473" spans="11:12" ht="15" customHeight="1">
      <c r="K41473" s="1715"/>
      <c r="L41473" s="1715"/>
    </row>
    <row r="41474" spans="11:12" ht="15" customHeight="1">
      <c r="K41474" s="1715"/>
      <c r="L41474" s="1715"/>
    </row>
    <row r="41475" spans="11:12" ht="15" customHeight="1">
      <c r="K41475" s="1715"/>
      <c r="L41475" s="1715"/>
    </row>
    <row r="41476" spans="11:12" ht="15" customHeight="1">
      <c r="K41476" s="1715"/>
      <c r="L41476" s="1715"/>
    </row>
    <row r="41477" spans="11:12" ht="15" customHeight="1">
      <c r="K41477" s="1715"/>
      <c r="L41477" s="1715"/>
    </row>
    <row r="41478" spans="11:12" ht="15" customHeight="1">
      <c r="K41478" s="1715"/>
      <c r="L41478" s="1715"/>
    </row>
    <row r="41479" spans="11:12" ht="15" customHeight="1">
      <c r="K41479" s="1715"/>
      <c r="L41479" s="1715"/>
    </row>
    <row r="41480" spans="11:12" ht="15" customHeight="1">
      <c r="K41480" s="1715"/>
      <c r="L41480" s="1715"/>
    </row>
    <row r="41481" spans="11:12" ht="15" customHeight="1">
      <c r="K41481" s="1715"/>
      <c r="L41481" s="1715"/>
    </row>
    <row r="41482" spans="11:12" ht="15" customHeight="1">
      <c r="K41482" s="1715"/>
      <c r="L41482" s="1715"/>
    </row>
    <row r="41483" spans="11:12" ht="15" customHeight="1">
      <c r="K41483" s="1715"/>
      <c r="L41483" s="1715"/>
    </row>
    <row r="41484" spans="11:12" ht="15" customHeight="1">
      <c r="K41484" s="1715"/>
      <c r="L41484" s="1715"/>
    </row>
    <row r="41485" spans="11:12" ht="15" customHeight="1">
      <c r="K41485" s="1715"/>
      <c r="L41485" s="1715"/>
    </row>
    <row r="41486" spans="11:12" ht="15" customHeight="1">
      <c r="K41486" s="1715"/>
      <c r="L41486" s="1715"/>
    </row>
    <row r="41487" spans="11:12" ht="15" customHeight="1">
      <c r="K41487" s="1715"/>
      <c r="L41487" s="1715"/>
    </row>
    <row r="41488" spans="11:12" ht="15" customHeight="1">
      <c r="K41488" s="1715"/>
      <c r="L41488" s="1715"/>
    </row>
    <row r="41489" spans="11:12" ht="15" customHeight="1">
      <c r="K41489" s="1715"/>
      <c r="L41489" s="1715"/>
    </row>
    <row r="41490" spans="11:12" ht="15" customHeight="1">
      <c r="K41490" s="1715"/>
      <c r="L41490" s="1715"/>
    </row>
    <row r="41491" spans="11:12" ht="15" customHeight="1">
      <c r="K41491" s="1715"/>
      <c r="L41491" s="1715"/>
    </row>
    <row r="41492" spans="11:12" ht="15" customHeight="1">
      <c r="K41492" s="1715"/>
      <c r="L41492" s="1715"/>
    </row>
    <row r="41493" spans="11:12" ht="15" customHeight="1">
      <c r="K41493" s="1715"/>
      <c r="L41493" s="1715"/>
    </row>
    <row r="41494" spans="11:12" ht="15" customHeight="1">
      <c r="K41494" s="1715"/>
      <c r="L41494" s="1715"/>
    </row>
    <row r="41495" spans="11:12" ht="15" customHeight="1">
      <c r="K41495" s="1715"/>
      <c r="L41495" s="1715"/>
    </row>
    <row r="41496" spans="11:12" ht="15" customHeight="1">
      <c r="K41496" s="1715"/>
      <c r="L41496" s="1715"/>
    </row>
    <row r="41497" spans="11:12" ht="15" customHeight="1">
      <c r="K41497" s="1715"/>
      <c r="L41497" s="1715"/>
    </row>
    <row r="41498" spans="11:12" ht="15" customHeight="1">
      <c r="K41498" s="1715"/>
      <c r="L41498" s="1715"/>
    </row>
    <row r="41499" spans="11:12" ht="15" customHeight="1">
      <c r="K41499" s="1715"/>
      <c r="L41499" s="1715"/>
    </row>
    <row r="41500" spans="11:12" ht="15" customHeight="1">
      <c r="K41500" s="1715"/>
      <c r="L41500" s="1715"/>
    </row>
    <row r="41501" spans="11:12" ht="15" customHeight="1">
      <c r="K41501" s="1715"/>
      <c r="L41501" s="1715"/>
    </row>
    <row r="41502" spans="11:12" ht="15" customHeight="1">
      <c r="K41502" s="1715"/>
      <c r="L41502" s="1715"/>
    </row>
    <row r="41503" spans="11:12" ht="15" customHeight="1">
      <c r="K41503" s="1715"/>
      <c r="L41503" s="1715"/>
    </row>
    <row r="41504" spans="11:12" ht="15" customHeight="1">
      <c r="K41504" s="1715"/>
      <c r="L41504" s="1715"/>
    </row>
    <row r="41505" spans="11:12" ht="15" customHeight="1">
      <c r="K41505" s="1715"/>
      <c r="L41505" s="1715"/>
    </row>
    <row r="41506" spans="11:12" ht="15" customHeight="1">
      <c r="K41506" s="1715"/>
      <c r="L41506" s="1715"/>
    </row>
    <row r="41507" spans="11:12" ht="15" customHeight="1">
      <c r="K41507" s="1715"/>
      <c r="L41507" s="1715"/>
    </row>
    <row r="41508" spans="11:12" ht="15" customHeight="1">
      <c r="K41508" s="1715"/>
      <c r="L41508" s="1715"/>
    </row>
    <row r="41509" spans="11:12" ht="15" customHeight="1">
      <c r="K41509" s="1715"/>
      <c r="L41509" s="1715"/>
    </row>
    <row r="41510" spans="11:12" ht="15" customHeight="1">
      <c r="K41510" s="1715"/>
      <c r="L41510" s="1715"/>
    </row>
    <row r="41511" spans="11:12" ht="15" customHeight="1">
      <c r="K41511" s="1715"/>
      <c r="L41511" s="1715"/>
    </row>
    <row r="41512" spans="11:12" ht="15" customHeight="1">
      <c r="K41512" s="1715"/>
      <c r="L41512" s="1715"/>
    </row>
    <row r="41513" spans="11:12" ht="15" customHeight="1">
      <c r="K41513" s="1715"/>
      <c r="L41513" s="1715"/>
    </row>
    <row r="41514" spans="11:12" ht="15" customHeight="1">
      <c r="K41514" s="1715"/>
      <c r="L41514" s="1715"/>
    </row>
    <row r="41515" spans="11:12" ht="15" customHeight="1">
      <c r="K41515" s="1715"/>
      <c r="L41515" s="1715"/>
    </row>
    <row r="41516" spans="11:12" ht="15" customHeight="1">
      <c r="K41516" s="1715"/>
      <c r="L41516" s="1715"/>
    </row>
    <row r="41517" spans="11:12" ht="15" customHeight="1">
      <c r="K41517" s="1715"/>
      <c r="L41517" s="1715"/>
    </row>
    <row r="41518" spans="11:12" ht="15" customHeight="1">
      <c r="K41518" s="1715"/>
      <c r="L41518" s="1715"/>
    </row>
    <row r="41519" spans="11:12" ht="15" customHeight="1">
      <c r="K41519" s="1715"/>
      <c r="L41519" s="1715"/>
    </row>
    <row r="41520" spans="11:12" ht="15" customHeight="1">
      <c r="K41520" s="1715"/>
      <c r="L41520" s="1715"/>
    </row>
    <row r="41521" spans="11:12" ht="15" customHeight="1">
      <c r="K41521" s="1715"/>
      <c r="L41521" s="1715"/>
    </row>
    <row r="41522" spans="11:12" ht="15" customHeight="1">
      <c r="K41522" s="1715"/>
      <c r="L41522" s="1715"/>
    </row>
    <row r="41523" spans="11:12" ht="15" customHeight="1">
      <c r="K41523" s="1715"/>
      <c r="L41523" s="1715"/>
    </row>
    <row r="41524" spans="11:12" ht="15" customHeight="1">
      <c r="K41524" s="1715"/>
      <c r="L41524" s="1715"/>
    </row>
    <row r="41525" spans="11:12" ht="15" customHeight="1">
      <c r="K41525" s="1715"/>
      <c r="L41525" s="1715"/>
    </row>
    <row r="41526" spans="11:12" ht="15" customHeight="1">
      <c r="K41526" s="1715"/>
      <c r="L41526" s="1715"/>
    </row>
    <row r="41527" spans="11:12" ht="15" customHeight="1">
      <c r="K41527" s="1715"/>
      <c r="L41527" s="1715"/>
    </row>
    <row r="41528" spans="11:12" ht="15" customHeight="1">
      <c r="K41528" s="1715"/>
      <c r="L41528" s="1715"/>
    </row>
    <row r="41529" spans="11:12" ht="15" customHeight="1">
      <c r="K41529" s="1715"/>
      <c r="L41529" s="1715"/>
    </row>
    <row r="41530" spans="11:12" ht="15" customHeight="1">
      <c r="K41530" s="1715"/>
      <c r="L41530" s="1715"/>
    </row>
    <row r="41531" spans="11:12" ht="15" customHeight="1">
      <c r="K41531" s="1715"/>
      <c r="L41531" s="1715"/>
    </row>
    <row r="41532" spans="11:12" ht="15" customHeight="1">
      <c r="K41532" s="1715"/>
      <c r="L41532" s="1715"/>
    </row>
    <row r="41533" spans="11:12" ht="15" customHeight="1">
      <c r="K41533" s="1715"/>
      <c r="L41533" s="1715"/>
    </row>
    <row r="41534" spans="11:12" ht="15" customHeight="1">
      <c r="K41534" s="1715"/>
      <c r="L41534" s="1715"/>
    </row>
    <row r="41535" spans="11:12" ht="15" customHeight="1">
      <c r="K41535" s="1715"/>
      <c r="L41535" s="1715"/>
    </row>
    <row r="41536" spans="11:12" ht="15" customHeight="1">
      <c r="K41536" s="1715"/>
      <c r="L41536" s="1715"/>
    </row>
    <row r="41537" spans="11:12" ht="15" customHeight="1">
      <c r="K41537" s="1715"/>
      <c r="L41537" s="1715"/>
    </row>
    <row r="41538" spans="11:12" ht="15" customHeight="1">
      <c r="K41538" s="1715"/>
      <c r="L41538" s="1715"/>
    </row>
    <row r="41539" spans="11:12" ht="15" customHeight="1">
      <c r="K41539" s="1715"/>
      <c r="L41539" s="1715"/>
    </row>
    <row r="41540" spans="11:12" ht="15" customHeight="1">
      <c r="K41540" s="1715"/>
      <c r="L41540" s="1715"/>
    </row>
    <row r="41541" spans="11:12" ht="15" customHeight="1">
      <c r="K41541" s="1715"/>
      <c r="L41541" s="1715"/>
    </row>
    <row r="41542" spans="11:12" ht="15" customHeight="1">
      <c r="K41542" s="1715"/>
      <c r="L41542" s="1715"/>
    </row>
    <row r="41543" spans="11:12" ht="15" customHeight="1">
      <c r="K41543" s="1715"/>
      <c r="L41543" s="1715"/>
    </row>
    <row r="41544" spans="11:12" ht="15" customHeight="1">
      <c r="K41544" s="1715"/>
      <c r="L41544" s="1715"/>
    </row>
    <row r="41545" spans="11:12" ht="15" customHeight="1">
      <c r="K41545" s="1715"/>
      <c r="L41545" s="1715"/>
    </row>
    <row r="41546" spans="11:12" ht="15" customHeight="1">
      <c r="K41546" s="1715"/>
      <c r="L41546" s="1715"/>
    </row>
    <row r="41547" spans="11:12" ht="15" customHeight="1">
      <c r="K41547" s="1715"/>
      <c r="L41547" s="1715"/>
    </row>
    <row r="41548" spans="11:12" ht="15" customHeight="1">
      <c r="K41548" s="1715"/>
      <c r="L41548" s="1715"/>
    </row>
    <row r="41549" spans="11:12" ht="15" customHeight="1">
      <c r="K41549" s="1715"/>
      <c r="L41549" s="1715"/>
    </row>
    <row r="41550" spans="11:12" ht="15" customHeight="1">
      <c r="K41550" s="1715"/>
      <c r="L41550" s="1715"/>
    </row>
    <row r="41551" spans="11:12" ht="15" customHeight="1">
      <c r="K41551" s="1715"/>
      <c r="L41551" s="1715"/>
    </row>
    <row r="41552" spans="11:12" ht="15" customHeight="1">
      <c r="K41552" s="1715"/>
      <c r="L41552" s="1715"/>
    </row>
    <row r="41553" spans="11:12" ht="15" customHeight="1">
      <c r="K41553" s="1715"/>
      <c r="L41553" s="1715"/>
    </row>
    <row r="41554" spans="11:12" ht="15" customHeight="1">
      <c r="K41554" s="1715"/>
      <c r="L41554" s="1715"/>
    </row>
    <row r="41555" spans="11:12" ht="15" customHeight="1">
      <c r="K41555" s="1715"/>
      <c r="L41555" s="1715"/>
    </row>
    <row r="41556" spans="11:12" ht="15" customHeight="1">
      <c r="K41556" s="1715"/>
      <c r="L41556" s="1715"/>
    </row>
    <row r="41557" spans="11:12" ht="15" customHeight="1">
      <c r="K41557" s="1715"/>
      <c r="L41557" s="1715"/>
    </row>
    <row r="41558" spans="11:12" ht="15" customHeight="1">
      <c r="K41558" s="1715"/>
      <c r="L41558" s="1715"/>
    </row>
    <row r="41559" spans="11:12" ht="15" customHeight="1">
      <c r="K41559" s="1715"/>
      <c r="L41559" s="1715"/>
    </row>
    <row r="41560" spans="11:12" ht="15" customHeight="1">
      <c r="K41560" s="1715"/>
      <c r="L41560" s="1715"/>
    </row>
    <row r="41561" spans="11:12" ht="15" customHeight="1">
      <c r="K41561" s="1715"/>
      <c r="L41561" s="1715"/>
    </row>
    <row r="41562" spans="11:12" ht="15" customHeight="1">
      <c r="K41562" s="1715"/>
      <c r="L41562" s="1715"/>
    </row>
    <row r="41563" spans="11:12" ht="15" customHeight="1">
      <c r="K41563" s="1715"/>
      <c r="L41563" s="1715"/>
    </row>
    <row r="41564" spans="11:12" ht="15" customHeight="1">
      <c r="K41564" s="1715"/>
      <c r="L41564" s="1715"/>
    </row>
    <row r="41565" spans="11:12" ht="15" customHeight="1">
      <c r="K41565" s="1715"/>
      <c r="L41565" s="1715"/>
    </row>
    <row r="41566" spans="11:12" ht="15" customHeight="1">
      <c r="K41566" s="1715"/>
      <c r="L41566" s="1715"/>
    </row>
    <row r="41567" spans="11:12" ht="15" customHeight="1">
      <c r="K41567" s="1715"/>
      <c r="L41567" s="1715"/>
    </row>
    <row r="41568" spans="11:12" ht="15" customHeight="1">
      <c r="K41568" s="1715"/>
      <c r="L41568" s="1715"/>
    </row>
    <row r="41569" spans="11:12" ht="15" customHeight="1">
      <c r="K41569" s="1715"/>
      <c r="L41569" s="1715"/>
    </row>
    <row r="41570" spans="11:12" ht="15" customHeight="1">
      <c r="K41570" s="1715"/>
      <c r="L41570" s="1715"/>
    </row>
    <row r="41571" spans="11:12" ht="15" customHeight="1">
      <c r="K41571" s="1715"/>
      <c r="L41571" s="1715"/>
    </row>
    <row r="41572" spans="11:12" ht="15" customHeight="1">
      <c r="K41572" s="1715"/>
      <c r="L41572" s="1715"/>
    </row>
    <row r="41573" spans="11:12" ht="15" customHeight="1">
      <c r="K41573" s="1715"/>
      <c r="L41573" s="1715"/>
    </row>
    <row r="41574" spans="11:12" ht="15" customHeight="1">
      <c r="K41574" s="1715"/>
      <c r="L41574" s="1715"/>
    </row>
    <row r="41575" spans="11:12" ht="15" customHeight="1">
      <c r="K41575" s="1715"/>
      <c r="L41575" s="1715"/>
    </row>
    <row r="41576" spans="11:12" ht="15" customHeight="1">
      <c r="K41576" s="1715"/>
      <c r="L41576" s="1715"/>
    </row>
    <row r="41577" spans="11:12" ht="15" customHeight="1">
      <c r="K41577" s="1715"/>
      <c r="L41577" s="1715"/>
    </row>
    <row r="41578" spans="11:12" ht="15" customHeight="1">
      <c r="K41578" s="1715"/>
      <c r="L41578" s="1715"/>
    </row>
    <row r="41579" spans="11:12" ht="15" customHeight="1">
      <c r="K41579" s="1715"/>
      <c r="L41579" s="1715"/>
    </row>
    <row r="41580" spans="11:12" ht="15" customHeight="1">
      <c r="K41580" s="1715"/>
      <c r="L41580" s="1715"/>
    </row>
    <row r="41581" spans="11:12" ht="15" customHeight="1">
      <c r="K41581" s="1715"/>
      <c r="L41581" s="1715"/>
    </row>
    <row r="41582" spans="11:12" ht="15" customHeight="1">
      <c r="K41582" s="1715"/>
      <c r="L41582" s="1715"/>
    </row>
    <row r="41583" spans="11:12" ht="15" customHeight="1">
      <c r="K41583" s="1715"/>
      <c r="L41583" s="1715"/>
    </row>
    <row r="41584" spans="11:12" ht="15" customHeight="1">
      <c r="K41584" s="1715"/>
      <c r="L41584" s="1715"/>
    </row>
    <row r="41585" spans="11:12" ht="15" customHeight="1">
      <c r="K41585" s="1715"/>
      <c r="L41585" s="1715"/>
    </row>
    <row r="41586" spans="11:12" ht="15" customHeight="1">
      <c r="K41586" s="1715"/>
      <c r="L41586" s="1715"/>
    </row>
    <row r="41587" spans="11:12" ht="15" customHeight="1">
      <c r="K41587" s="1715"/>
      <c r="L41587" s="1715"/>
    </row>
    <row r="41588" spans="11:12" ht="15" customHeight="1">
      <c r="K41588" s="1715"/>
      <c r="L41588" s="1715"/>
    </row>
    <row r="41589" spans="11:12" ht="15" customHeight="1">
      <c r="K41589" s="1715"/>
      <c r="L41589" s="1715"/>
    </row>
    <row r="41590" spans="11:12" ht="15" customHeight="1">
      <c r="K41590" s="1715"/>
      <c r="L41590" s="1715"/>
    </row>
    <row r="41591" spans="11:12" ht="15" customHeight="1">
      <c r="K41591" s="1715"/>
      <c r="L41591" s="1715"/>
    </row>
    <row r="41592" spans="11:12" ht="15" customHeight="1">
      <c r="K41592" s="1715"/>
      <c r="L41592" s="1715"/>
    </row>
    <row r="41593" spans="11:12" ht="15" customHeight="1">
      <c r="K41593" s="1715"/>
      <c r="L41593" s="1715"/>
    </row>
    <row r="41594" spans="11:12" ht="15" customHeight="1">
      <c r="K41594" s="1715"/>
      <c r="L41594" s="1715"/>
    </row>
    <row r="41595" spans="11:12" ht="15" customHeight="1">
      <c r="K41595" s="1715"/>
      <c r="L41595" s="1715"/>
    </row>
    <row r="41596" spans="11:12" ht="15" customHeight="1">
      <c r="K41596" s="1715"/>
      <c r="L41596" s="1715"/>
    </row>
    <row r="41597" spans="11:12" ht="15" customHeight="1">
      <c r="K41597" s="1715"/>
      <c r="L41597" s="1715"/>
    </row>
    <row r="41598" spans="11:12" ht="15" customHeight="1">
      <c r="K41598" s="1715"/>
      <c r="L41598" s="1715"/>
    </row>
    <row r="41599" spans="11:12" ht="15" customHeight="1">
      <c r="K41599" s="1715"/>
      <c r="L41599" s="1715"/>
    </row>
    <row r="41600" spans="11:12" ht="15" customHeight="1">
      <c r="K41600" s="1715"/>
      <c r="L41600" s="1715"/>
    </row>
    <row r="41601" spans="11:12" ht="15" customHeight="1">
      <c r="K41601" s="1715"/>
      <c r="L41601" s="1715"/>
    </row>
    <row r="41602" spans="11:12" ht="15" customHeight="1">
      <c r="K41602" s="1715"/>
      <c r="L41602" s="1715"/>
    </row>
    <row r="41603" spans="11:12" ht="15" customHeight="1">
      <c r="K41603" s="1715"/>
      <c r="L41603" s="1715"/>
    </row>
    <row r="41604" spans="11:12" ht="15" customHeight="1">
      <c r="K41604" s="1715"/>
      <c r="L41604" s="1715"/>
    </row>
    <row r="41605" spans="11:12" ht="15" customHeight="1">
      <c r="K41605" s="1715"/>
      <c r="L41605" s="1715"/>
    </row>
    <row r="41606" spans="11:12" ht="15" customHeight="1">
      <c r="K41606" s="1715"/>
      <c r="L41606" s="1715"/>
    </row>
    <row r="41607" spans="11:12" ht="15" customHeight="1">
      <c r="K41607" s="1715"/>
      <c r="L41607" s="1715"/>
    </row>
    <row r="41608" spans="11:12" ht="15" customHeight="1">
      <c r="K41608" s="1715"/>
      <c r="L41608" s="1715"/>
    </row>
    <row r="41609" spans="11:12" ht="15" customHeight="1">
      <c r="K41609" s="1715"/>
      <c r="L41609" s="1715"/>
    </row>
    <row r="41610" spans="11:12" ht="15" customHeight="1">
      <c r="K41610" s="1715"/>
      <c r="L41610" s="1715"/>
    </row>
    <row r="41611" spans="11:12" ht="15" customHeight="1">
      <c r="K41611" s="1715"/>
      <c r="L41611" s="1715"/>
    </row>
    <row r="41612" spans="11:12" ht="15" customHeight="1">
      <c r="K41612" s="1715"/>
      <c r="L41612" s="1715"/>
    </row>
    <row r="41613" spans="11:12" ht="15" customHeight="1">
      <c r="K41613" s="1715"/>
      <c r="L41613" s="1715"/>
    </row>
    <row r="41614" spans="11:12" ht="15" customHeight="1">
      <c r="K41614" s="1715"/>
      <c r="L41614" s="1715"/>
    </row>
    <row r="41615" spans="11:12" ht="15" customHeight="1">
      <c r="K41615" s="1715"/>
      <c r="L41615" s="1715"/>
    </row>
    <row r="41616" spans="11:12" ht="15" customHeight="1">
      <c r="K41616" s="1715"/>
      <c r="L41616" s="1715"/>
    </row>
    <row r="41617" spans="11:12" ht="15" customHeight="1">
      <c r="K41617" s="1715"/>
      <c r="L41617" s="1715"/>
    </row>
    <row r="41618" spans="11:12" ht="15" customHeight="1">
      <c r="K41618" s="1715"/>
      <c r="L41618" s="1715"/>
    </row>
    <row r="41619" spans="11:12" ht="15" customHeight="1">
      <c r="K41619" s="1715"/>
      <c r="L41619" s="1715"/>
    </row>
    <row r="41620" spans="11:12" ht="15" customHeight="1">
      <c r="K41620" s="1715"/>
      <c r="L41620" s="1715"/>
    </row>
    <row r="41621" spans="11:12" ht="15" customHeight="1">
      <c r="K41621" s="1715"/>
      <c r="L41621" s="1715"/>
    </row>
    <row r="41622" spans="11:12" ht="15" customHeight="1">
      <c r="K41622" s="1715"/>
      <c r="L41622" s="1715"/>
    </row>
    <row r="41623" spans="11:12" ht="15" customHeight="1">
      <c r="K41623" s="1715"/>
      <c r="L41623" s="1715"/>
    </row>
    <row r="41624" spans="11:12" ht="15" customHeight="1">
      <c r="K41624" s="1715"/>
      <c r="L41624" s="1715"/>
    </row>
    <row r="41625" spans="11:12" ht="15" customHeight="1">
      <c r="K41625" s="1715"/>
      <c r="L41625" s="1715"/>
    </row>
    <row r="41626" spans="11:12" ht="15" customHeight="1">
      <c r="K41626" s="1715"/>
      <c r="L41626" s="1715"/>
    </row>
    <row r="41627" spans="11:12" ht="15" customHeight="1">
      <c r="K41627" s="1715"/>
      <c r="L41627" s="1715"/>
    </row>
    <row r="41628" spans="11:12" ht="15" customHeight="1">
      <c r="K41628" s="1715"/>
      <c r="L41628" s="1715"/>
    </row>
    <row r="41629" spans="11:12" ht="15" customHeight="1">
      <c r="K41629" s="1715"/>
      <c r="L41629" s="1715"/>
    </row>
    <row r="41630" spans="11:12" ht="15" customHeight="1">
      <c r="K41630" s="1715"/>
      <c r="L41630" s="1715"/>
    </row>
    <row r="41631" spans="11:12" ht="15" customHeight="1">
      <c r="K41631" s="1715"/>
      <c r="L41631" s="1715"/>
    </row>
    <row r="41632" spans="11:12" ht="15" customHeight="1">
      <c r="K41632" s="1715"/>
      <c r="L41632" s="1715"/>
    </row>
    <row r="41633" spans="11:12" ht="15" customHeight="1">
      <c r="K41633" s="1715"/>
      <c r="L41633" s="1715"/>
    </row>
    <row r="41634" spans="11:12" ht="15" customHeight="1">
      <c r="K41634" s="1715"/>
      <c r="L41634" s="1715"/>
    </row>
    <row r="41635" spans="11:12" ht="15" customHeight="1">
      <c r="K41635" s="1715"/>
      <c r="L41635" s="1715"/>
    </row>
    <row r="41636" spans="11:12" ht="15" customHeight="1">
      <c r="K41636" s="1715"/>
      <c r="L41636" s="1715"/>
    </row>
    <row r="41637" spans="11:12" ht="15" customHeight="1">
      <c r="K41637" s="1715"/>
      <c r="L41637" s="1715"/>
    </row>
    <row r="41638" spans="11:12" ht="15" customHeight="1">
      <c r="K41638" s="1715"/>
      <c r="L41638" s="1715"/>
    </row>
    <row r="41639" spans="11:12" ht="15" customHeight="1">
      <c r="K41639" s="1715"/>
      <c r="L41639" s="1715"/>
    </row>
    <row r="41640" spans="11:12" ht="15" customHeight="1">
      <c r="K41640" s="1715"/>
      <c r="L41640" s="1715"/>
    </row>
    <row r="41641" spans="11:12" ht="15" customHeight="1">
      <c r="K41641" s="1715"/>
      <c r="L41641" s="1715"/>
    </row>
    <row r="41642" spans="11:12" ht="15" customHeight="1">
      <c r="K41642" s="1715"/>
      <c r="L41642" s="1715"/>
    </row>
    <row r="41643" spans="11:12" ht="15" customHeight="1">
      <c r="K41643" s="1715"/>
      <c r="L41643" s="1715"/>
    </row>
    <row r="41644" spans="11:12" ht="15" customHeight="1">
      <c r="K41644" s="1715"/>
      <c r="L41644" s="1715"/>
    </row>
    <row r="41645" spans="11:12" ht="15" customHeight="1">
      <c r="K41645" s="1715"/>
      <c r="L41645" s="1715"/>
    </row>
    <row r="41646" spans="11:12" ht="15" customHeight="1">
      <c r="K41646" s="1715"/>
      <c r="L41646" s="1715"/>
    </row>
    <row r="41647" spans="11:12" ht="15" customHeight="1">
      <c r="K41647" s="1715"/>
      <c r="L41647" s="1715"/>
    </row>
    <row r="41648" spans="11:12" ht="15" customHeight="1">
      <c r="K41648" s="1715"/>
      <c r="L41648" s="1715"/>
    </row>
    <row r="41649" spans="11:12" ht="15" customHeight="1">
      <c r="K41649" s="1715"/>
      <c r="L41649" s="1715"/>
    </row>
    <row r="41650" spans="11:12" ht="15" customHeight="1">
      <c r="K41650" s="1715"/>
      <c r="L41650" s="1715"/>
    </row>
    <row r="41651" spans="11:12" ht="15" customHeight="1">
      <c r="K41651" s="1715"/>
      <c r="L41651" s="1715"/>
    </row>
    <row r="41652" spans="11:12" ht="15" customHeight="1">
      <c r="K41652" s="1715"/>
      <c r="L41652" s="1715"/>
    </row>
    <row r="41653" spans="11:12" ht="15" customHeight="1">
      <c r="K41653" s="1715"/>
      <c r="L41653" s="1715"/>
    </row>
    <row r="41654" spans="11:12" ht="15" customHeight="1">
      <c r="K41654" s="1715"/>
      <c r="L41654" s="1715"/>
    </row>
    <row r="41655" spans="11:12" ht="15" customHeight="1">
      <c r="K41655" s="1715"/>
      <c r="L41655" s="1715"/>
    </row>
    <row r="41656" spans="11:12" ht="15" customHeight="1">
      <c r="K41656" s="1715"/>
      <c r="L41656" s="1715"/>
    </row>
    <row r="41657" spans="11:12" ht="15" customHeight="1">
      <c r="K41657" s="1715"/>
      <c r="L41657" s="1715"/>
    </row>
    <row r="41658" spans="11:12" ht="15" customHeight="1">
      <c r="K41658" s="1715"/>
      <c r="L41658" s="1715"/>
    </row>
    <row r="41659" spans="11:12" ht="15" customHeight="1">
      <c r="K41659" s="1715"/>
      <c r="L41659" s="1715"/>
    </row>
    <row r="41660" spans="11:12" ht="15" customHeight="1">
      <c r="K41660" s="1715"/>
      <c r="L41660" s="1715"/>
    </row>
    <row r="41661" spans="11:12" ht="15" customHeight="1">
      <c r="K41661" s="1715"/>
      <c r="L41661" s="1715"/>
    </row>
    <row r="41662" spans="11:12" ht="15" customHeight="1">
      <c r="K41662" s="1715"/>
      <c r="L41662" s="1715"/>
    </row>
    <row r="41663" spans="11:12" ht="15" customHeight="1">
      <c r="K41663" s="1715"/>
      <c r="L41663" s="1715"/>
    </row>
    <row r="41664" spans="11:12" ht="15" customHeight="1">
      <c r="K41664" s="1715"/>
      <c r="L41664" s="1715"/>
    </row>
    <row r="41665" spans="11:12" ht="15" customHeight="1">
      <c r="K41665" s="1715"/>
      <c r="L41665" s="1715"/>
    </row>
    <row r="41666" spans="11:12" ht="15" customHeight="1">
      <c r="K41666" s="1715"/>
      <c r="L41666" s="1715"/>
    </row>
    <row r="41667" spans="11:12" ht="15" customHeight="1">
      <c r="K41667" s="1715"/>
      <c r="L41667" s="1715"/>
    </row>
    <row r="41668" spans="11:12" ht="15" customHeight="1">
      <c r="K41668" s="1715"/>
      <c r="L41668" s="1715"/>
    </row>
    <row r="41669" spans="11:12" ht="15" customHeight="1">
      <c r="K41669" s="1715"/>
      <c r="L41669" s="1715"/>
    </row>
    <row r="41670" spans="11:12" ht="15" customHeight="1">
      <c r="K41670" s="1715"/>
      <c r="L41670" s="1715"/>
    </row>
    <row r="41671" spans="11:12" ht="15" customHeight="1">
      <c r="K41671" s="1715"/>
      <c r="L41671" s="1715"/>
    </row>
    <row r="41672" spans="11:12" ht="15" customHeight="1">
      <c r="K41672" s="1715"/>
      <c r="L41672" s="1715"/>
    </row>
    <row r="41673" spans="11:12" ht="15" customHeight="1">
      <c r="K41673" s="1715"/>
      <c r="L41673" s="1715"/>
    </row>
    <row r="41674" spans="11:12" ht="15" customHeight="1">
      <c r="K41674" s="1715"/>
      <c r="L41674" s="1715"/>
    </row>
    <row r="41675" spans="11:12" ht="15" customHeight="1">
      <c r="K41675" s="1715"/>
      <c r="L41675" s="1715"/>
    </row>
    <row r="41676" spans="11:12" ht="15" customHeight="1">
      <c r="K41676" s="1715"/>
      <c r="L41676" s="1715"/>
    </row>
    <row r="41677" spans="11:12" ht="15" customHeight="1">
      <c r="K41677" s="1715"/>
      <c r="L41677" s="1715"/>
    </row>
    <row r="41678" spans="11:12" ht="15" customHeight="1">
      <c r="K41678" s="1715"/>
      <c r="L41678" s="1715"/>
    </row>
    <row r="41679" spans="11:12" ht="15" customHeight="1">
      <c r="K41679" s="1715"/>
      <c r="L41679" s="1715"/>
    </row>
    <row r="41680" spans="11:12" ht="15" customHeight="1">
      <c r="K41680" s="1715"/>
      <c r="L41680" s="1715"/>
    </row>
    <row r="41681" spans="11:12" ht="15" customHeight="1">
      <c r="K41681" s="1715"/>
      <c r="L41681" s="1715"/>
    </row>
    <row r="41682" spans="11:12" ht="15" customHeight="1">
      <c r="K41682" s="1715"/>
      <c r="L41682" s="1715"/>
    </row>
    <row r="41683" spans="11:12" ht="15" customHeight="1">
      <c r="K41683" s="1715"/>
      <c r="L41683" s="1715"/>
    </row>
    <row r="41684" spans="11:12" ht="15" customHeight="1">
      <c r="K41684" s="1715"/>
      <c r="L41684" s="1715"/>
    </row>
    <row r="41685" spans="11:12" ht="15" customHeight="1">
      <c r="K41685" s="1715"/>
      <c r="L41685" s="1715"/>
    </row>
    <row r="41686" spans="11:12" ht="15" customHeight="1">
      <c r="K41686" s="1715"/>
      <c r="L41686" s="1715"/>
    </row>
    <row r="41687" spans="11:12" ht="15" customHeight="1">
      <c r="K41687" s="1715"/>
      <c r="L41687" s="1715"/>
    </row>
    <row r="41688" spans="11:12" ht="15" customHeight="1">
      <c r="K41688" s="1715"/>
      <c r="L41688" s="1715"/>
    </row>
    <row r="41689" spans="11:12" ht="15" customHeight="1">
      <c r="K41689" s="1715"/>
      <c r="L41689" s="1715"/>
    </row>
    <row r="41690" spans="11:12" ht="15" customHeight="1">
      <c r="K41690" s="1715"/>
      <c r="L41690" s="1715"/>
    </row>
    <row r="41691" spans="11:12" ht="15" customHeight="1">
      <c r="K41691" s="1715"/>
      <c r="L41691" s="1715"/>
    </row>
    <row r="41692" spans="11:12" ht="15" customHeight="1">
      <c r="K41692" s="1715"/>
      <c r="L41692" s="1715"/>
    </row>
    <row r="41693" spans="11:12" ht="15" customHeight="1">
      <c r="K41693" s="1715"/>
      <c r="L41693" s="1715"/>
    </row>
    <row r="41694" spans="11:12" ht="15" customHeight="1">
      <c r="K41694" s="1715"/>
      <c r="L41694" s="1715"/>
    </row>
    <row r="41695" spans="11:12" ht="15" customHeight="1">
      <c r="K41695" s="1715"/>
      <c r="L41695" s="1715"/>
    </row>
    <row r="41696" spans="11:12" ht="15" customHeight="1">
      <c r="K41696" s="1715"/>
      <c r="L41696" s="1715"/>
    </row>
    <row r="41697" spans="11:12" ht="15" customHeight="1">
      <c r="K41697" s="1715"/>
      <c r="L41697" s="1715"/>
    </row>
    <row r="41698" spans="11:12" ht="15" customHeight="1">
      <c r="K41698" s="1715"/>
      <c r="L41698" s="1715"/>
    </row>
    <row r="41699" spans="11:12" ht="15" customHeight="1">
      <c r="K41699" s="1715"/>
      <c r="L41699" s="1715"/>
    </row>
    <row r="41700" spans="11:12" ht="15" customHeight="1">
      <c r="K41700" s="1715"/>
      <c r="L41700" s="1715"/>
    </row>
    <row r="41701" spans="11:12" ht="15" customHeight="1">
      <c r="K41701" s="1715"/>
      <c r="L41701" s="1715"/>
    </row>
    <row r="41702" spans="11:12" ht="15" customHeight="1">
      <c r="K41702" s="1715"/>
      <c r="L41702" s="1715"/>
    </row>
    <row r="41703" spans="11:12" ht="15" customHeight="1">
      <c r="K41703" s="1715"/>
      <c r="L41703" s="1715"/>
    </row>
    <row r="41704" spans="11:12" ht="15" customHeight="1">
      <c r="K41704" s="1715"/>
      <c r="L41704" s="1715"/>
    </row>
    <row r="41705" spans="11:12" ht="15" customHeight="1">
      <c r="K41705" s="1715"/>
      <c r="L41705" s="1715"/>
    </row>
    <row r="41706" spans="11:12" ht="15" customHeight="1">
      <c r="K41706" s="1715"/>
      <c r="L41706" s="1715"/>
    </row>
    <row r="41707" spans="11:12" ht="15" customHeight="1">
      <c r="K41707" s="1715"/>
      <c r="L41707" s="1715"/>
    </row>
    <row r="41708" spans="11:12" ht="15" customHeight="1">
      <c r="K41708" s="1715"/>
      <c r="L41708" s="1715"/>
    </row>
    <row r="41709" spans="11:12" ht="15" customHeight="1">
      <c r="K41709" s="1715"/>
      <c r="L41709" s="1715"/>
    </row>
    <row r="41710" spans="11:12" ht="15" customHeight="1">
      <c r="K41710" s="1715"/>
      <c r="L41710" s="1715"/>
    </row>
    <row r="41711" spans="11:12" ht="15" customHeight="1">
      <c r="K41711" s="1715"/>
      <c r="L41711" s="1715"/>
    </row>
    <row r="41712" spans="11:12" ht="15" customHeight="1">
      <c r="K41712" s="1715"/>
      <c r="L41712" s="1715"/>
    </row>
    <row r="41713" spans="11:12" ht="15" customHeight="1">
      <c r="K41713" s="1715"/>
      <c r="L41713" s="1715"/>
    </row>
    <row r="41714" spans="11:12" ht="15" customHeight="1">
      <c r="K41714" s="1715"/>
      <c r="L41714" s="1715"/>
    </row>
    <row r="41715" spans="11:12" ht="15" customHeight="1">
      <c r="K41715" s="1715"/>
      <c r="L41715" s="1715"/>
    </row>
    <row r="41716" spans="11:12" ht="15" customHeight="1">
      <c r="K41716" s="1715"/>
      <c r="L41716" s="1715"/>
    </row>
    <row r="41717" spans="11:12" ht="15" customHeight="1">
      <c r="K41717" s="1715"/>
      <c r="L41717" s="1715"/>
    </row>
    <row r="41718" spans="11:12" ht="15" customHeight="1">
      <c r="K41718" s="1715"/>
      <c r="L41718" s="1715"/>
    </row>
    <row r="41719" spans="11:12" ht="15" customHeight="1">
      <c r="K41719" s="1715"/>
      <c r="L41719" s="1715"/>
    </row>
    <row r="41720" spans="11:12" ht="15" customHeight="1">
      <c r="K41720" s="1715"/>
      <c r="L41720" s="1715"/>
    </row>
    <row r="41721" spans="11:12" ht="15" customHeight="1">
      <c r="K41721" s="1715"/>
      <c r="L41721" s="1715"/>
    </row>
    <row r="41722" spans="11:12" ht="15" customHeight="1">
      <c r="K41722" s="1715"/>
      <c r="L41722" s="1715"/>
    </row>
    <row r="41723" spans="11:12" ht="15" customHeight="1">
      <c r="K41723" s="1715"/>
      <c r="L41723" s="1715"/>
    </row>
    <row r="41724" spans="11:12" ht="15" customHeight="1">
      <c r="K41724" s="1715"/>
      <c r="L41724" s="1715"/>
    </row>
    <row r="41725" spans="11:12" ht="15" customHeight="1">
      <c r="K41725" s="1715"/>
      <c r="L41725" s="1715"/>
    </row>
    <row r="41726" spans="11:12" ht="15" customHeight="1">
      <c r="K41726" s="1715"/>
      <c r="L41726" s="1715"/>
    </row>
    <row r="41727" spans="11:12" ht="15" customHeight="1">
      <c r="K41727" s="1715"/>
      <c r="L41727" s="1715"/>
    </row>
    <row r="41728" spans="11:12" ht="15" customHeight="1">
      <c r="K41728" s="1715"/>
      <c r="L41728" s="1715"/>
    </row>
    <row r="41729" spans="11:12" ht="15" customHeight="1">
      <c r="K41729" s="1715"/>
      <c r="L41729" s="1715"/>
    </row>
    <row r="41730" spans="11:12" ht="15" customHeight="1">
      <c r="K41730" s="1715"/>
      <c r="L41730" s="1715"/>
    </row>
    <row r="41731" spans="11:12" ht="15" customHeight="1">
      <c r="K41731" s="1715"/>
      <c r="L41731" s="1715"/>
    </row>
    <row r="41732" spans="11:12" ht="15" customHeight="1">
      <c r="K41732" s="1715"/>
      <c r="L41732" s="1715"/>
    </row>
    <row r="41733" spans="11:12" ht="15" customHeight="1">
      <c r="K41733" s="1715"/>
      <c r="L41733" s="1715"/>
    </row>
    <row r="41734" spans="11:12" ht="15" customHeight="1">
      <c r="K41734" s="1715"/>
      <c r="L41734" s="1715"/>
    </row>
    <row r="41735" spans="11:12" ht="15" customHeight="1">
      <c r="K41735" s="1715"/>
      <c r="L41735" s="1715"/>
    </row>
    <row r="41736" spans="11:12" ht="15" customHeight="1">
      <c r="K41736" s="1715"/>
      <c r="L41736" s="1715"/>
    </row>
    <row r="41737" spans="11:12" ht="15" customHeight="1">
      <c r="K41737" s="1715"/>
      <c r="L41737" s="1715"/>
    </row>
    <row r="41738" spans="11:12" ht="15" customHeight="1">
      <c r="K41738" s="1715"/>
      <c r="L41738" s="1715"/>
    </row>
    <row r="41739" spans="11:12" ht="15" customHeight="1">
      <c r="K41739" s="1715"/>
      <c r="L41739" s="1715"/>
    </row>
    <row r="41740" spans="11:12" ht="15" customHeight="1">
      <c r="K41740" s="1715"/>
      <c r="L41740" s="1715"/>
    </row>
    <row r="41741" spans="11:12" ht="15" customHeight="1">
      <c r="K41741" s="1715"/>
      <c r="L41741" s="1715"/>
    </row>
    <row r="41742" spans="11:12" ht="15" customHeight="1">
      <c r="K41742" s="1715"/>
      <c r="L41742" s="1715"/>
    </row>
    <row r="41743" spans="11:12" ht="15" customHeight="1">
      <c r="K41743" s="1715"/>
      <c r="L41743" s="1715"/>
    </row>
    <row r="41744" spans="11:12" ht="15" customHeight="1">
      <c r="K41744" s="1715"/>
      <c r="L41744" s="1715"/>
    </row>
    <row r="41745" spans="11:12" ht="15" customHeight="1">
      <c r="K41745" s="1715"/>
      <c r="L41745" s="1715"/>
    </row>
    <row r="41746" spans="11:12" ht="15" customHeight="1">
      <c r="K41746" s="1715"/>
      <c r="L41746" s="1715"/>
    </row>
    <row r="41747" spans="11:12" ht="15" customHeight="1">
      <c r="K41747" s="1715"/>
      <c r="L41747" s="1715"/>
    </row>
    <row r="41748" spans="11:12" ht="15" customHeight="1">
      <c r="K41748" s="1715"/>
      <c r="L41748" s="1715"/>
    </row>
    <row r="41749" spans="11:12" ht="15" customHeight="1">
      <c r="K41749" s="1715"/>
      <c r="L41749" s="1715"/>
    </row>
    <row r="41750" spans="11:12" ht="15" customHeight="1">
      <c r="K41750" s="1715"/>
      <c r="L41750" s="1715"/>
    </row>
    <row r="41751" spans="11:12" ht="15" customHeight="1">
      <c r="K41751" s="1715"/>
      <c r="L41751" s="1715"/>
    </row>
    <row r="41752" spans="11:12" ht="15" customHeight="1">
      <c r="K41752" s="1715"/>
      <c r="L41752" s="1715"/>
    </row>
    <row r="41753" spans="11:12" ht="15" customHeight="1">
      <c r="K41753" s="1715"/>
      <c r="L41753" s="1715"/>
    </row>
    <row r="41754" spans="11:12" ht="15" customHeight="1">
      <c r="K41754" s="1715"/>
      <c r="L41754" s="1715"/>
    </row>
    <row r="41755" spans="11:12" ht="15" customHeight="1">
      <c r="K41755" s="1715"/>
      <c r="L41755" s="1715"/>
    </row>
    <row r="41756" spans="11:12" ht="15" customHeight="1">
      <c r="K41756" s="1715"/>
      <c r="L41756" s="1715"/>
    </row>
    <row r="41757" spans="11:12" ht="15" customHeight="1">
      <c r="K41757" s="1715"/>
      <c r="L41757" s="1715"/>
    </row>
    <row r="41758" spans="11:12" ht="15" customHeight="1">
      <c r="K41758" s="1715"/>
      <c r="L41758" s="1715"/>
    </row>
    <row r="41759" spans="11:12" ht="15" customHeight="1">
      <c r="K41759" s="1715"/>
      <c r="L41759" s="1715"/>
    </row>
    <row r="41760" spans="11:12" ht="15" customHeight="1">
      <c r="K41760" s="1715"/>
      <c r="L41760" s="1715"/>
    </row>
    <row r="41761" spans="11:12" ht="15" customHeight="1">
      <c r="K41761" s="1715"/>
      <c r="L41761" s="1715"/>
    </row>
    <row r="41762" spans="11:12" ht="15" customHeight="1">
      <c r="K41762" s="1715"/>
      <c r="L41762" s="1715"/>
    </row>
    <row r="41763" spans="11:12" ht="15" customHeight="1">
      <c r="K41763" s="1715"/>
      <c r="L41763" s="1715"/>
    </row>
    <row r="41764" spans="11:12" ht="15" customHeight="1">
      <c r="K41764" s="1715"/>
      <c r="L41764" s="1715"/>
    </row>
    <row r="41765" spans="11:12" ht="15" customHeight="1">
      <c r="K41765" s="1715"/>
      <c r="L41765" s="1715"/>
    </row>
    <row r="41766" spans="11:12" ht="15" customHeight="1">
      <c r="K41766" s="1715"/>
      <c r="L41766" s="1715"/>
    </row>
    <row r="41767" spans="11:12" ht="15" customHeight="1">
      <c r="K41767" s="1715"/>
      <c r="L41767" s="1715"/>
    </row>
    <row r="41768" spans="11:12" ht="15" customHeight="1">
      <c r="K41768" s="1715"/>
      <c r="L41768" s="1715"/>
    </row>
    <row r="41769" spans="11:12" ht="15" customHeight="1">
      <c r="K41769" s="1715"/>
      <c r="L41769" s="1715"/>
    </row>
    <row r="41770" spans="11:12" ht="15" customHeight="1">
      <c r="K41770" s="1715"/>
      <c r="L41770" s="1715"/>
    </row>
    <row r="41771" spans="11:12" ht="15" customHeight="1">
      <c r="K41771" s="1715"/>
      <c r="L41771" s="1715"/>
    </row>
    <row r="41772" spans="11:12" ht="15" customHeight="1">
      <c r="K41772" s="1715"/>
      <c r="L41772" s="1715"/>
    </row>
    <row r="41773" spans="11:12" ht="15" customHeight="1">
      <c r="K41773" s="1715"/>
      <c r="L41773" s="1715"/>
    </row>
    <row r="41774" spans="11:12" ht="15" customHeight="1">
      <c r="K41774" s="1715"/>
      <c r="L41774" s="1715"/>
    </row>
    <row r="41775" spans="11:12" ht="15" customHeight="1">
      <c r="K41775" s="1715"/>
      <c r="L41775" s="1715"/>
    </row>
    <row r="41776" spans="11:12" ht="15" customHeight="1">
      <c r="K41776" s="1715"/>
      <c r="L41776" s="1715"/>
    </row>
    <row r="41777" spans="11:12" ht="15" customHeight="1">
      <c r="K41777" s="1715"/>
      <c r="L41777" s="1715"/>
    </row>
    <row r="41778" spans="11:12" ht="15" customHeight="1">
      <c r="K41778" s="1715"/>
      <c r="L41778" s="1715"/>
    </row>
    <row r="41779" spans="11:12" ht="15" customHeight="1">
      <c r="K41779" s="1715"/>
      <c r="L41779" s="1715"/>
    </row>
    <row r="41780" spans="11:12" ht="15" customHeight="1">
      <c r="K41780" s="1715"/>
      <c r="L41780" s="1715"/>
    </row>
    <row r="41781" spans="11:12" ht="15" customHeight="1">
      <c r="K41781" s="1715"/>
      <c r="L41781" s="1715"/>
    </row>
    <row r="41782" spans="11:12" ht="15" customHeight="1">
      <c r="K41782" s="1715"/>
      <c r="L41782" s="1715"/>
    </row>
    <row r="41783" spans="11:12" ht="15" customHeight="1">
      <c r="K41783" s="1715"/>
      <c r="L41783" s="1715"/>
    </row>
    <row r="41784" spans="11:12" ht="15" customHeight="1">
      <c r="K41784" s="1715"/>
      <c r="L41784" s="1715"/>
    </row>
    <row r="41785" spans="11:12" ht="15" customHeight="1">
      <c r="K41785" s="1715"/>
      <c r="L41785" s="1715"/>
    </row>
    <row r="41786" spans="11:12" ht="15" customHeight="1">
      <c r="K41786" s="1715"/>
      <c r="L41786" s="1715"/>
    </row>
    <row r="41787" spans="11:12" ht="15" customHeight="1">
      <c r="K41787" s="1715"/>
      <c r="L41787" s="1715"/>
    </row>
    <row r="41788" spans="11:12" ht="15" customHeight="1">
      <c r="K41788" s="1715"/>
      <c r="L41788" s="1715"/>
    </row>
    <row r="41789" spans="11:12" ht="15" customHeight="1">
      <c r="K41789" s="1715"/>
      <c r="L41789" s="1715"/>
    </row>
    <row r="41790" spans="11:12" ht="15" customHeight="1">
      <c r="K41790" s="1715"/>
      <c r="L41790" s="1715"/>
    </row>
    <row r="41791" spans="11:12" ht="15" customHeight="1">
      <c r="K41791" s="1715"/>
      <c r="L41791" s="1715"/>
    </row>
    <row r="41792" spans="11:12" ht="15" customHeight="1">
      <c r="K41792" s="1715"/>
      <c r="L41792" s="1715"/>
    </row>
    <row r="41793" spans="11:12" ht="15" customHeight="1">
      <c r="K41793" s="1715"/>
      <c r="L41793" s="1715"/>
    </row>
    <row r="41794" spans="11:12" ht="15" customHeight="1">
      <c r="K41794" s="1715"/>
      <c r="L41794" s="1715"/>
    </row>
    <row r="41795" spans="11:12" ht="15" customHeight="1">
      <c r="K41795" s="1715"/>
      <c r="L41795" s="1715"/>
    </row>
    <row r="41796" spans="11:12" ht="15" customHeight="1">
      <c r="K41796" s="1715"/>
      <c r="L41796" s="1715"/>
    </row>
    <row r="41797" spans="11:12" ht="15" customHeight="1">
      <c r="K41797" s="1715"/>
      <c r="L41797" s="1715"/>
    </row>
    <row r="41798" spans="11:12" ht="15" customHeight="1">
      <c r="K41798" s="1715"/>
      <c r="L41798" s="1715"/>
    </row>
    <row r="41799" spans="11:12" ht="15" customHeight="1">
      <c r="K41799" s="1715"/>
      <c r="L41799" s="1715"/>
    </row>
    <row r="41800" spans="11:12" ht="15" customHeight="1">
      <c r="K41800" s="1715"/>
      <c r="L41800" s="1715"/>
    </row>
    <row r="41801" spans="11:12" ht="15" customHeight="1">
      <c r="K41801" s="1715"/>
      <c r="L41801" s="1715"/>
    </row>
    <row r="41802" spans="11:12" ht="15" customHeight="1">
      <c r="K41802" s="1715"/>
      <c r="L41802" s="1715"/>
    </row>
    <row r="41803" spans="11:12" ht="15" customHeight="1">
      <c r="K41803" s="1715"/>
      <c r="L41803" s="1715"/>
    </row>
    <row r="41804" spans="11:12" ht="15" customHeight="1">
      <c r="K41804" s="1715"/>
      <c r="L41804" s="1715"/>
    </row>
    <row r="41805" spans="11:12" ht="15" customHeight="1">
      <c r="K41805" s="1715"/>
      <c r="L41805" s="1715"/>
    </row>
    <row r="41806" spans="11:12" ht="15" customHeight="1">
      <c r="K41806" s="1715"/>
      <c r="L41806" s="1715"/>
    </row>
    <row r="41807" spans="11:12" ht="15" customHeight="1">
      <c r="K41807" s="1715"/>
      <c r="L41807" s="1715"/>
    </row>
    <row r="41808" spans="11:12" ht="15" customHeight="1">
      <c r="K41808" s="1715"/>
      <c r="L41808" s="1715"/>
    </row>
    <row r="41809" spans="11:12" ht="15" customHeight="1">
      <c r="K41809" s="1715"/>
      <c r="L41809" s="1715"/>
    </row>
    <row r="41810" spans="11:12" ht="15" customHeight="1">
      <c r="K41810" s="1715"/>
      <c r="L41810" s="1715"/>
    </row>
    <row r="41811" spans="11:12" ht="15" customHeight="1">
      <c r="K41811" s="1715"/>
      <c r="L41811" s="1715"/>
    </row>
    <row r="41812" spans="11:12" ht="15" customHeight="1">
      <c r="K41812" s="1715"/>
      <c r="L41812" s="1715"/>
    </row>
    <row r="41813" spans="11:12" ht="15" customHeight="1">
      <c r="K41813" s="1715"/>
      <c r="L41813" s="1715"/>
    </row>
    <row r="41814" spans="11:12" ht="15" customHeight="1">
      <c r="K41814" s="1715"/>
      <c r="L41814" s="1715"/>
    </row>
    <row r="41815" spans="11:12" ht="15" customHeight="1">
      <c r="K41815" s="1715"/>
      <c r="L41815" s="1715"/>
    </row>
    <row r="41816" spans="11:12" ht="15" customHeight="1">
      <c r="K41816" s="1715"/>
      <c r="L41816" s="1715"/>
    </row>
    <row r="41817" spans="11:12" ht="15" customHeight="1">
      <c r="K41817" s="1715"/>
      <c r="L41817" s="1715"/>
    </row>
    <row r="41818" spans="11:12" ht="15" customHeight="1">
      <c r="K41818" s="1715"/>
      <c r="L41818" s="1715"/>
    </row>
    <row r="41819" spans="11:12" ht="15" customHeight="1">
      <c r="K41819" s="1715"/>
      <c r="L41819" s="1715"/>
    </row>
    <row r="41820" spans="11:12" ht="15" customHeight="1">
      <c r="K41820" s="1715"/>
      <c r="L41820" s="1715"/>
    </row>
    <row r="41821" spans="11:12" ht="15" customHeight="1">
      <c r="K41821" s="1715"/>
      <c r="L41821" s="1715"/>
    </row>
    <row r="41822" spans="11:12" ht="15" customHeight="1">
      <c r="K41822" s="1715"/>
      <c r="L41822" s="1715"/>
    </row>
    <row r="41823" spans="11:12" ht="15" customHeight="1">
      <c r="K41823" s="1715"/>
      <c r="L41823" s="1715"/>
    </row>
    <row r="41824" spans="11:12" ht="15" customHeight="1">
      <c r="K41824" s="1715"/>
      <c r="L41824" s="1715"/>
    </row>
    <row r="41825" spans="11:12" ht="15" customHeight="1">
      <c r="K41825" s="1715"/>
      <c r="L41825" s="1715"/>
    </row>
    <row r="41826" spans="11:12" ht="15" customHeight="1">
      <c r="K41826" s="1715"/>
      <c r="L41826" s="1715"/>
    </row>
    <row r="41827" spans="11:12" ht="15" customHeight="1">
      <c r="K41827" s="1715"/>
      <c r="L41827" s="1715"/>
    </row>
    <row r="41828" spans="11:12" ht="15" customHeight="1">
      <c r="K41828" s="1715"/>
      <c r="L41828" s="1715"/>
    </row>
    <row r="41829" spans="11:12" ht="15" customHeight="1">
      <c r="K41829" s="1715"/>
      <c r="L41829" s="1715"/>
    </row>
    <row r="41830" spans="11:12" ht="15" customHeight="1">
      <c r="K41830" s="1715"/>
      <c r="L41830" s="1715"/>
    </row>
    <row r="41831" spans="11:12" ht="15" customHeight="1">
      <c r="K41831" s="1715"/>
      <c r="L41831" s="1715"/>
    </row>
    <row r="41832" spans="11:12" ht="15" customHeight="1">
      <c r="K41832" s="1715"/>
      <c r="L41832" s="1715"/>
    </row>
    <row r="41833" spans="11:12" ht="15" customHeight="1">
      <c r="K41833" s="1715"/>
      <c r="L41833" s="1715"/>
    </row>
    <row r="41834" spans="11:12" ht="15" customHeight="1">
      <c r="K41834" s="1715"/>
      <c r="L41834" s="1715"/>
    </row>
    <row r="41835" spans="11:12" ht="15" customHeight="1">
      <c r="K41835" s="1715"/>
      <c r="L41835" s="1715"/>
    </row>
    <row r="41836" spans="11:12" ht="15" customHeight="1">
      <c r="K41836" s="1715"/>
      <c r="L41836" s="1715"/>
    </row>
    <row r="41837" spans="11:12" ht="15" customHeight="1">
      <c r="K41837" s="1715"/>
      <c r="L41837" s="1715"/>
    </row>
    <row r="41838" spans="11:12" ht="15" customHeight="1">
      <c r="K41838" s="1715"/>
      <c r="L41838" s="1715"/>
    </row>
    <row r="41839" spans="11:12" ht="15" customHeight="1">
      <c r="K41839" s="1715"/>
      <c r="L41839" s="1715"/>
    </row>
    <row r="41840" spans="11:12" ht="15" customHeight="1">
      <c r="K41840" s="1715"/>
      <c r="L41840" s="1715"/>
    </row>
    <row r="41841" spans="11:12" ht="15" customHeight="1">
      <c r="K41841" s="1715"/>
      <c r="L41841" s="1715"/>
    </row>
    <row r="41842" spans="11:12" ht="15" customHeight="1">
      <c r="K41842" s="1715"/>
      <c r="L41842" s="1715"/>
    </row>
    <row r="41843" spans="11:12" ht="15" customHeight="1">
      <c r="K41843" s="1715"/>
      <c r="L41843" s="1715"/>
    </row>
    <row r="41844" spans="11:12" ht="15" customHeight="1">
      <c r="K41844" s="1715"/>
      <c r="L41844" s="1715"/>
    </row>
    <row r="41845" spans="11:12" ht="15" customHeight="1">
      <c r="K41845" s="1715"/>
      <c r="L41845" s="1715"/>
    </row>
    <row r="41846" spans="11:12" ht="15" customHeight="1">
      <c r="K41846" s="1715"/>
      <c r="L41846" s="1715"/>
    </row>
    <row r="41847" spans="11:12" ht="15" customHeight="1">
      <c r="K41847" s="1715"/>
      <c r="L41847" s="1715"/>
    </row>
    <row r="41848" spans="11:12" ht="15" customHeight="1">
      <c r="K41848" s="1715"/>
      <c r="L41848" s="1715"/>
    </row>
    <row r="41849" spans="11:12" ht="15" customHeight="1">
      <c r="K41849" s="1715"/>
      <c r="L41849" s="1715"/>
    </row>
    <row r="41850" spans="11:12" ht="15" customHeight="1">
      <c r="K41850" s="1715"/>
      <c r="L41850" s="1715"/>
    </row>
    <row r="41851" spans="11:12" ht="15" customHeight="1">
      <c r="K41851" s="1715"/>
      <c r="L41851" s="1715"/>
    </row>
    <row r="41852" spans="11:12" ht="15" customHeight="1">
      <c r="K41852" s="1715"/>
      <c r="L41852" s="1715"/>
    </row>
    <row r="41853" spans="11:12" ht="15" customHeight="1">
      <c r="K41853" s="1715"/>
      <c r="L41853" s="1715"/>
    </row>
    <row r="41854" spans="11:12" ht="15" customHeight="1">
      <c r="K41854" s="1715"/>
      <c r="L41854" s="1715"/>
    </row>
    <row r="41855" spans="11:12" ht="15" customHeight="1">
      <c r="K41855" s="1715"/>
      <c r="L41855" s="1715"/>
    </row>
    <row r="41856" spans="11:12" ht="15" customHeight="1">
      <c r="K41856" s="1715"/>
      <c r="L41856" s="1715"/>
    </row>
    <row r="41857" spans="11:12" ht="15" customHeight="1">
      <c r="K41857" s="1715"/>
      <c r="L41857" s="1715"/>
    </row>
    <row r="41858" spans="11:12" ht="15" customHeight="1">
      <c r="K41858" s="1715"/>
      <c r="L41858" s="1715"/>
    </row>
    <row r="41859" spans="11:12" ht="15" customHeight="1">
      <c r="K41859" s="1715"/>
      <c r="L41859" s="1715"/>
    </row>
    <row r="41860" spans="11:12" ht="15" customHeight="1">
      <c r="K41860" s="1715"/>
      <c r="L41860" s="1715"/>
    </row>
    <row r="41861" spans="11:12" ht="15" customHeight="1">
      <c r="K41861" s="1715"/>
      <c r="L41861" s="1715"/>
    </row>
    <row r="41862" spans="11:12" ht="15" customHeight="1">
      <c r="K41862" s="1715"/>
      <c r="L41862" s="1715"/>
    </row>
    <row r="41863" spans="11:12" ht="15" customHeight="1">
      <c r="K41863" s="1715"/>
      <c r="L41863" s="1715"/>
    </row>
    <row r="41864" spans="11:12" ht="15" customHeight="1">
      <c r="K41864" s="1715"/>
      <c r="L41864" s="1715"/>
    </row>
    <row r="41865" spans="11:12" ht="15" customHeight="1">
      <c r="K41865" s="1715"/>
      <c r="L41865" s="1715"/>
    </row>
    <row r="41866" spans="11:12" ht="15" customHeight="1">
      <c r="K41866" s="1715"/>
      <c r="L41866" s="1715"/>
    </row>
    <row r="41867" spans="11:12" ht="15" customHeight="1">
      <c r="K41867" s="1715"/>
      <c r="L41867" s="1715"/>
    </row>
    <row r="41868" spans="11:12" ht="15" customHeight="1">
      <c r="K41868" s="1715"/>
      <c r="L41868" s="1715"/>
    </row>
    <row r="41869" spans="11:12" ht="15" customHeight="1">
      <c r="K41869" s="1715"/>
      <c r="L41869" s="1715"/>
    </row>
    <row r="41870" spans="11:12" ht="15" customHeight="1">
      <c r="K41870" s="1715"/>
      <c r="L41870" s="1715"/>
    </row>
    <row r="41871" spans="11:12" ht="15" customHeight="1">
      <c r="K41871" s="1715"/>
      <c r="L41871" s="1715"/>
    </row>
    <row r="41872" spans="11:12" ht="15" customHeight="1">
      <c r="K41872" s="1715"/>
      <c r="L41872" s="1715"/>
    </row>
    <row r="41873" spans="11:12" ht="15" customHeight="1">
      <c r="K41873" s="1715"/>
      <c r="L41873" s="1715"/>
    </row>
    <row r="41874" spans="11:12" ht="15" customHeight="1">
      <c r="K41874" s="1715"/>
      <c r="L41874" s="1715"/>
    </row>
    <row r="41875" spans="11:12" ht="15" customHeight="1">
      <c r="K41875" s="1715"/>
      <c r="L41875" s="1715"/>
    </row>
    <row r="41876" spans="11:12" ht="15" customHeight="1">
      <c r="K41876" s="1715"/>
      <c r="L41876" s="1715"/>
    </row>
    <row r="41877" spans="11:12" ht="15" customHeight="1">
      <c r="K41877" s="1715"/>
      <c r="L41877" s="1715"/>
    </row>
    <row r="41878" spans="11:12" ht="15" customHeight="1">
      <c r="K41878" s="1715"/>
      <c r="L41878" s="1715"/>
    </row>
    <row r="41879" spans="11:12" ht="15" customHeight="1">
      <c r="K41879" s="1715"/>
      <c r="L41879" s="1715"/>
    </row>
    <row r="41880" spans="11:12" ht="15" customHeight="1">
      <c r="K41880" s="1715"/>
      <c r="L41880" s="1715"/>
    </row>
    <row r="41881" spans="11:12" ht="15" customHeight="1">
      <c r="K41881" s="1715"/>
      <c r="L41881" s="1715"/>
    </row>
    <row r="41882" spans="11:12" ht="15" customHeight="1">
      <c r="K41882" s="1715"/>
      <c r="L41882" s="1715"/>
    </row>
    <row r="41883" spans="11:12" ht="15" customHeight="1">
      <c r="K41883" s="1715"/>
      <c r="L41883" s="1715"/>
    </row>
    <row r="41884" spans="11:12" ht="15" customHeight="1">
      <c r="K41884" s="1715"/>
      <c r="L41884" s="1715"/>
    </row>
    <row r="41885" spans="11:12" ht="15" customHeight="1">
      <c r="K41885" s="1715"/>
      <c r="L41885" s="1715"/>
    </row>
    <row r="41886" spans="11:12" ht="15" customHeight="1">
      <c r="K41886" s="1715"/>
      <c r="L41886" s="1715"/>
    </row>
    <row r="41887" spans="11:12" ht="15" customHeight="1">
      <c r="K41887" s="1715"/>
      <c r="L41887" s="1715"/>
    </row>
    <row r="41888" spans="11:12" ht="15" customHeight="1">
      <c r="K41888" s="1715"/>
      <c r="L41888" s="1715"/>
    </row>
    <row r="41889" spans="11:12" ht="15" customHeight="1">
      <c r="K41889" s="1715"/>
      <c r="L41889" s="1715"/>
    </row>
    <row r="41890" spans="11:12" ht="15" customHeight="1">
      <c r="K41890" s="1715"/>
      <c r="L41890" s="1715"/>
    </row>
    <row r="41891" spans="11:12" ht="15" customHeight="1">
      <c r="K41891" s="1715"/>
      <c r="L41891" s="1715"/>
    </row>
    <row r="41892" spans="11:12" ht="15" customHeight="1">
      <c r="K41892" s="1715"/>
      <c r="L41892" s="1715"/>
    </row>
    <row r="41893" spans="11:12" ht="15" customHeight="1">
      <c r="K41893" s="1715"/>
      <c r="L41893" s="1715"/>
    </row>
    <row r="41894" spans="11:12" ht="15" customHeight="1">
      <c r="K41894" s="1715"/>
      <c r="L41894" s="1715"/>
    </row>
    <row r="41895" spans="11:12" ht="15" customHeight="1">
      <c r="K41895" s="1715"/>
      <c r="L41895" s="1715"/>
    </row>
    <row r="41896" spans="11:12" ht="15" customHeight="1">
      <c r="K41896" s="1715"/>
      <c r="L41896" s="1715"/>
    </row>
    <row r="41897" spans="11:12" ht="15" customHeight="1">
      <c r="K41897" s="1715"/>
      <c r="L41897" s="1715"/>
    </row>
    <row r="41898" spans="11:12" ht="15" customHeight="1">
      <c r="K41898" s="1715"/>
      <c r="L41898" s="1715"/>
    </row>
    <row r="41899" spans="11:12" ht="15" customHeight="1">
      <c r="K41899" s="1715"/>
      <c r="L41899" s="1715"/>
    </row>
    <row r="41900" spans="11:12" ht="15" customHeight="1">
      <c r="K41900" s="1715"/>
      <c r="L41900" s="1715"/>
    </row>
    <row r="41901" spans="11:12" ht="15" customHeight="1">
      <c r="K41901" s="1715"/>
      <c r="L41901" s="1715"/>
    </row>
    <row r="41902" spans="11:12" ht="15" customHeight="1">
      <c r="K41902" s="1715"/>
      <c r="L41902" s="1715"/>
    </row>
    <row r="41903" spans="11:12" ht="15" customHeight="1">
      <c r="K41903" s="1715"/>
      <c r="L41903" s="1715"/>
    </row>
    <row r="41904" spans="11:12" ht="15" customHeight="1">
      <c r="K41904" s="1715"/>
      <c r="L41904" s="1715"/>
    </row>
    <row r="41905" spans="11:12" ht="15" customHeight="1">
      <c r="K41905" s="1715"/>
      <c r="L41905" s="1715"/>
    </row>
    <row r="41906" spans="11:12" ht="15" customHeight="1">
      <c r="K41906" s="1715"/>
      <c r="L41906" s="1715"/>
    </row>
    <row r="41907" spans="11:12" ht="15" customHeight="1">
      <c r="K41907" s="1715"/>
      <c r="L41907" s="1715"/>
    </row>
    <row r="41908" spans="11:12" ht="15" customHeight="1">
      <c r="K41908" s="1715"/>
      <c r="L41908" s="1715"/>
    </row>
    <row r="41909" spans="11:12" ht="15" customHeight="1">
      <c r="K41909" s="1715"/>
      <c r="L41909" s="1715"/>
    </row>
    <row r="41910" spans="11:12" ht="15" customHeight="1">
      <c r="K41910" s="1715"/>
      <c r="L41910" s="1715"/>
    </row>
    <row r="41911" spans="11:12" ht="15" customHeight="1">
      <c r="K41911" s="1715"/>
      <c r="L41911" s="1715"/>
    </row>
    <row r="41912" spans="11:12" ht="15" customHeight="1">
      <c r="K41912" s="1715"/>
      <c r="L41912" s="1715"/>
    </row>
    <row r="41913" spans="11:12" ht="15" customHeight="1">
      <c r="K41913" s="1715"/>
      <c r="L41913" s="1715"/>
    </row>
    <row r="41914" spans="11:12" ht="15" customHeight="1">
      <c r="K41914" s="1715"/>
      <c r="L41914" s="1715"/>
    </row>
    <row r="41915" spans="11:12" ht="15" customHeight="1">
      <c r="K41915" s="1715"/>
      <c r="L41915" s="1715"/>
    </row>
    <row r="41916" spans="11:12" ht="15" customHeight="1">
      <c r="K41916" s="1715"/>
      <c r="L41916" s="1715"/>
    </row>
    <row r="41917" spans="11:12" ht="15" customHeight="1">
      <c r="K41917" s="1715"/>
      <c r="L41917" s="1715"/>
    </row>
    <row r="41918" spans="11:12" ht="15" customHeight="1">
      <c r="K41918" s="1715"/>
      <c r="L41918" s="1715"/>
    </row>
    <row r="41919" spans="11:12" ht="15" customHeight="1">
      <c r="K41919" s="1715"/>
      <c r="L41919" s="1715"/>
    </row>
    <row r="41920" spans="11:12" ht="15" customHeight="1">
      <c r="K41920" s="1715"/>
      <c r="L41920" s="1715"/>
    </row>
    <row r="41921" spans="11:12" ht="15" customHeight="1">
      <c r="K41921" s="1715"/>
      <c r="L41921" s="1715"/>
    </row>
    <row r="41922" spans="11:12" ht="15" customHeight="1">
      <c r="K41922" s="1715"/>
      <c r="L41922" s="1715"/>
    </row>
    <row r="41923" spans="11:12" ht="15" customHeight="1">
      <c r="K41923" s="1715"/>
      <c r="L41923" s="1715"/>
    </row>
    <row r="41924" spans="11:12" ht="15" customHeight="1">
      <c r="K41924" s="1715"/>
      <c r="L41924" s="1715"/>
    </row>
    <row r="41925" spans="11:12" ht="15" customHeight="1">
      <c r="K41925" s="1715"/>
      <c r="L41925" s="1715"/>
    </row>
    <row r="41926" spans="11:12" ht="15" customHeight="1">
      <c r="K41926" s="1715"/>
      <c r="L41926" s="1715"/>
    </row>
    <row r="41927" spans="11:12" ht="15" customHeight="1">
      <c r="K41927" s="1715"/>
      <c r="L41927" s="1715"/>
    </row>
    <row r="41928" spans="11:12" ht="15" customHeight="1">
      <c r="K41928" s="1715"/>
      <c r="L41928" s="1715"/>
    </row>
    <row r="41929" spans="11:12" ht="15" customHeight="1">
      <c r="K41929" s="1715"/>
      <c r="L41929" s="1715"/>
    </row>
    <row r="41930" spans="11:12" ht="15" customHeight="1">
      <c r="K41930" s="1715"/>
      <c r="L41930" s="1715"/>
    </row>
    <row r="41931" spans="11:12" ht="15" customHeight="1">
      <c r="K41931" s="1715"/>
      <c r="L41931" s="1715"/>
    </row>
    <row r="41932" spans="11:12" ht="15" customHeight="1">
      <c r="K41932" s="1715"/>
      <c r="L41932" s="1715"/>
    </row>
    <row r="41933" spans="11:12" ht="15" customHeight="1">
      <c r="K41933" s="1715"/>
      <c r="L41933" s="1715"/>
    </row>
    <row r="41934" spans="11:12" ht="15" customHeight="1">
      <c r="K41934" s="1715"/>
      <c r="L41934" s="1715"/>
    </row>
    <row r="41935" spans="11:12" ht="15" customHeight="1">
      <c r="K41935" s="1715"/>
      <c r="L41935" s="1715"/>
    </row>
    <row r="41936" spans="11:12" ht="15" customHeight="1">
      <c r="K41936" s="1715"/>
      <c r="L41936" s="1715"/>
    </row>
    <row r="41937" spans="11:12" ht="15" customHeight="1">
      <c r="K41937" s="1715"/>
      <c r="L41937" s="1715"/>
    </row>
    <row r="41938" spans="11:12" ht="15" customHeight="1">
      <c r="K41938" s="1715"/>
      <c r="L41938" s="1715"/>
    </row>
    <row r="41939" spans="11:12" ht="15" customHeight="1">
      <c r="K41939" s="1715"/>
      <c r="L41939" s="1715"/>
    </row>
    <row r="41940" spans="11:12" ht="15" customHeight="1">
      <c r="K41940" s="1715"/>
      <c r="L41940" s="1715"/>
    </row>
    <row r="41941" spans="11:12" ht="15" customHeight="1">
      <c r="K41941" s="1715"/>
      <c r="L41941" s="1715"/>
    </row>
    <row r="41942" spans="11:12" ht="15" customHeight="1">
      <c r="K41942" s="1715"/>
      <c r="L41942" s="1715"/>
    </row>
    <row r="41943" spans="11:12" ht="15" customHeight="1">
      <c r="K41943" s="1715"/>
      <c r="L41943" s="1715"/>
    </row>
    <row r="41944" spans="11:12" ht="15" customHeight="1">
      <c r="K41944" s="1715"/>
      <c r="L41944" s="1715"/>
    </row>
    <row r="41945" spans="11:12" ht="15" customHeight="1">
      <c r="K41945" s="1715"/>
      <c r="L41945" s="1715"/>
    </row>
    <row r="41946" spans="11:12" ht="15" customHeight="1">
      <c r="K41946" s="1715"/>
      <c r="L41946" s="1715"/>
    </row>
    <row r="41947" spans="11:12" ht="15" customHeight="1">
      <c r="K41947" s="1715"/>
      <c r="L41947" s="1715"/>
    </row>
    <row r="41948" spans="11:12" ht="15" customHeight="1">
      <c r="K41948" s="1715"/>
      <c r="L41948" s="1715"/>
    </row>
    <row r="41949" spans="11:12" ht="15" customHeight="1">
      <c r="K41949" s="1715"/>
      <c r="L41949" s="1715"/>
    </row>
    <row r="41950" spans="11:12" ht="15" customHeight="1">
      <c r="K41950" s="1715"/>
      <c r="L41950" s="1715"/>
    </row>
    <row r="41951" spans="11:12" ht="15" customHeight="1">
      <c r="K41951" s="1715"/>
      <c r="L41951" s="1715"/>
    </row>
    <row r="41952" spans="11:12" ht="15" customHeight="1">
      <c r="K41952" s="1715"/>
      <c r="L41952" s="1715"/>
    </row>
    <row r="41953" spans="11:12" ht="15" customHeight="1">
      <c r="K41953" s="1715"/>
      <c r="L41953" s="1715"/>
    </row>
    <row r="41954" spans="11:12" ht="15" customHeight="1">
      <c r="K41954" s="1715"/>
      <c r="L41954" s="1715"/>
    </row>
    <row r="41955" spans="11:12" ht="15" customHeight="1">
      <c r="K41955" s="1715"/>
      <c r="L41955" s="1715"/>
    </row>
    <row r="41956" spans="11:12" ht="15" customHeight="1">
      <c r="K41956" s="1715"/>
      <c r="L41956" s="1715"/>
    </row>
    <row r="41957" spans="11:12" ht="15" customHeight="1">
      <c r="K41957" s="1715"/>
      <c r="L41957" s="1715"/>
    </row>
    <row r="41958" spans="11:12" ht="15" customHeight="1">
      <c r="K41958" s="1715"/>
      <c r="L41958" s="1715"/>
    </row>
    <row r="41959" spans="11:12" ht="15" customHeight="1">
      <c r="K41959" s="1715"/>
      <c r="L41959" s="1715"/>
    </row>
    <row r="41960" spans="11:12" ht="15" customHeight="1">
      <c r="K41960" s="1715"/>
      <c r="L41960" s="1715"/>
    </row>
    <row r="41961" spans="11:12" ht="15" customHeight="1">
      <c r="K41961" s="1715"/>
      <c r="L41961" s="1715"/>
    </row>
    <row r="41962" spans="11:12" ht="15" customHeight="1">
      <c r="K41962" s="1715"/>
      <c r="L41962" s="1715"/>
    </row>
    <row r="41963" spans="11:12" ht="15" customHeight="1">
      <c r="K41963" s="1715"/>
      <c r="L41963" s="1715"/>
    </row>
    <row r="41964" spans="11:12" ht="15" customHeight="1">
      <c r="K41964" s="1715"/>
      <c r="L41964" s="1715"/>
    </row>
    <row r="41965" spans="11:12" ht="15" customHeight="1">
      <c r="K41965" s="1715"/>
      <c r="L41965" s="1715"/>
    </row>
    <row r="41966" spans="11:12" ht="15" customHeight="1">
      <c r="K41966" s="1715"/>
      <c r="L41966" s="1715"/>
    </row>
    <row r="41967" spans="11:12" ht="15" customHeight="1">
      <c r="K41967" s="1715"/>
      <c r="L41967" s="1715"/>
    </row>
    <row r="41968" spans="11:12" ht="15" customHeight="1">
      <c r="K41968" s="1715"/>
      <c r="L41968" s="1715"/>
    </row>
    <row r="41969" spans="11:12" ht="15" customHeight="1">
      <c r="K41969" s="1715"/>
      <c r="L41969" s="1715"/>
    </row>
    <row r="41970" spans="11:12" ht="15" customHeight="1">
      <c r="K41970" s="1715"/>
      <c r="L41970" s="1715"/>
    </row>
    <row r="41971" spans="11:12" ht="15" customHeight="1">
      <c r="K41971" s="1715"/>
      <c r="L41971" s="1715"/>
    </row>
    <row r="41972" spans="11:12" ht="15" customHeight="1">
      <c r="K41972" s="1715"/>
      <c r="L41972" s="1715"/>
    </row>
    <row r="41973" spans="11:12" ht="15" customHeight="1">
      <c r="K41973" s="1715"/>
      <c r="L41973" s="1715"/>
    </row>
    <row r="41974" spans="11:12" ht="15" customHeight="1">
      <c r="K41974" s="1715"/>
      <c r="L41974" s="1715"/>
    </row>
    <row r="41975" spans="11:12" ht="15" customHeight="1">
      <c r="K41975" s="1715"/>
      <c r="L41975" s="1715"/>
    </row>
    <row r="41976" spans="11:12" ht="15" customHeight="1">
      <c r="K41976" s="1715"/>
      <c r="L41976" s="1715"/>
    </row>
    <row r="41977" spans="11:12" ht="15" customHeight="1">
      <c r="K41977" s="1715"/>
      <c r="L41977" s="1715"/>
    </row>
    <row r="41978" spans="11:12" ht="15" customHeight="1">
      <c r="K41978" s="1715"/>
      <c r="L41978" s="1715"/>
    </row>
    <row r="41979" spans="11:12" ht="15" customHeight="1">
      <c r="K41979" s="1715"/>
      <c r="L41979" s="1715"/>
    </row>
    <row r="41980" spans="11:12" ht="15" customHeight="1">
      <c r="K41980" s="1715"/>
      <c r="L41980" s="1715"/>
    </row>
    <row r="41981" spans="11:12" ht="15" customHeight="1">
      <c r="K41981" s="1715"/>
      <c r="L41981" s="1715"/>
    </row>
    <row r="41982" spans="11:12" ht="15" customHeight="1">
      <c r="K41982" s="1715"/>
      <c r="L41982" s="1715"/>
    </row>
    <row r="41983" spans="11:12" ht="15" customHeight="1">
      <c r="K41983" s="1715"/>
      <c r="L41983" s="1715"/>
    </row>
    <row r="41984" spans="11:12" ht="15" customHeight="1">
      <c r="K41984" s="1715"/>
      <c r="L41984" s="1715"/>
    </row>
    <row r="41985" spans="11:12" ht="15" customHeight="1">
      <c r="K41985" s="1715"/>
      <c r="L41985" s="1715"/>
    </row>
    <row r="41986" spans="11:12" ht="15" customHeight="1">
      <c r="K41986" s="1715"/>
      <c r="L41986" s="1715"/>
    </row>
    <row r="41987" spans="11:12" ht="15" customHeight="1">
      <c r="K41987" s="1715"/>
      <c r="L41987" s="1715"/>
    </row>
    <row r="41988" spans="11:12" ht="15" customHeight="1">
      <c r="K41988" s="1715"/>
      <c r="L41988" s="1715"/>
    </row>
    <row r="41989" spans="11:12" ht="15" customHeight="1">
      <c r="K41989" s="1715"/>
      <c r="L41989" s="1715"/>
    </row>
    <row r="41990" spans="11:12" ht="15" customHeight="1">
      <c r="K41990" s="1715"/>
      <c r="L41990" s="1715"/>
    </row>
    <row r="41991" spans="11:12" ht="15" customHeight="1">
      <c r="K41991" s="1715"/>
      <c r="L41991" s="1715"/>
    </row>
    <row r="41992" spans="11:12" ht="15" customHeight="1">
      <c r="K41992" s="1715"/>
      <c r="L41992" s="1715"/>
    </row>
    <row r="41993" spans="11:12" ht="15" customHeight="1">
      <c r="K41993" s="1715"/>
      <c r="L41993" s="1715"/>
    </row>
    <row r="41994" spans="11:12" ht="15" customHeight="1">
      <c r="K41994" s="1715"/>
      <c r="L41994" s="1715"/>
    </row>
    <row r="41995" spans="11:12" ht="15" customHeight="1">
      <c r="K41995" s="1715"/>
      <c r="L41995" s="1715"/>
    </row>
    <row r="41996" spans="11:12" ht="15" customHeight="1">
      <c r="K41996" s="1715"/>
      <c r="L41996" s="1715"/>
    </row>
    <row r="41997" spans="11:12" ht="15" customHeight="1">
      <c r="K41997" s="1715"/>
      <c r="L41997" s="1715"/>
    </row>
    <row r="41998" spans="11:12" ht="15" customHeight="1">
      <c r="K41998" s="1715"/>
      <c r="L41998" s="1715"/>
    </row>
    <row r="41999" spans="11:12" ht="15" customHeight="1">
      <c r="K41999" s="1715"/>
      <c r="L41999" s="1715"/>
    </row>
    <row r="42000" spans="11:12" ht="15" customHeight="1">
      <c r="K42000" s="1715"/>
      <c r="L42000" s="1715"/>
    </row>
    <row r="42001" spans="11:12" ht="15" customHeight="1">
      <c r="K42001" s="1715"/>
      <c r="L42001" s="1715"/>
    </row>
    <row r="42002" spans="11:12" ht="15" customHeight="1">
      <c r="K42002" s="1715"/>
      <c r="L42002" s="1715"/>
    </row>
    <row r="42003" spans="11:12" ht="15" customHeight="1">
      <c r="K42003" s="1715"/>
      <c r="L42003" s="1715"/>
    </row>
    <row r="42004" spans="11:12" ht="15" customHeight="1">
      <c r="K42004" s="1715"/>
      <c r="L42004" s="1715"/>
    </row>
    <row r="42005" spans="11:12" ht="15" customHeight="1">
      <c r="K42005" s="1715"/>
      <c r="L42005" s="1715"/>
    </row>
    <row r="42006" spans="11:12" ht="15" customHeight="1">
      <c r="K42006" s="1715"/>
      <c r="L42006" s="1715"/>
    </row>
    <row r="42007" spans="11:12" ht="15" customHeight="1">
      <c r="K42007" s="1715"/>
      <c r="L42007" s="1715"/>
    </row>
    <row r="42008" spans="11:12" ht="15" customHeight="1">
      <c r="K42008" s="1715"/>
      <c r="L42008" s="1715"/>
    </row>
    <row r="42009" spans="11:12" ht="15" customHeight="1">
      <c r="K42009" s="1715"/>
      <c r="L42009" s="1715"/>
    </row>
    <row r="42010" spans="11:12" ht="15" customHeight="1">
      <c r="K42010" s="1715"/>
      <c r="L42010" s="1715"/>
    </row>
    <row r="42011" spans="11:12" ht="15" customHeight="1">
      <c r="K42011" s="1715"/>
      <c r="L42011" s="1715"/>
    </row>
    <row r="42012" spans="11:12" ht="15" customHeight="1">
      <c r="K42012" s="1715"/>
      <c r="L42012" s="1715"/>
    </row>
    <row r="42013" spans="11:12" ht="15" customHeight="1">
      <c r="K42013" s="1715"/>
      <c r="L42013" s="1715"/>
    </row>
    <row r="42014" spans="11:12" ht="15" customHeight="1">
      <c r="K42014" s="1715"/>
      <c r="L42014" s="1715"/>
    </row>
    <row r="42015" spans="11:12" ht="15" customHeight="1">
      <c r="K42015" s="1715"/>
      <c r="L42015" s="1715"/>
    </row>
    <row r="42016" spans="11:12" ht="15" customHeight="1">
      <c r="K42016" s="1715"/>
      <c r="L42016" s="1715"/>
    </row>
    <row r="42017" spans="11:12" ht="15" customHeight="1">
      <c r="K42017" s="1715"/>
      <c r="L42017" s="1715"/>
    </row>
    <row r="42018" spans="11:12" ht="15" customHeight="1">
      <c r="K42018" s="1715"/>
      <c r="L42018" s="1715"/>
    </row>
    <row r="42019" spans="11:12" ht="15" customHeight="1">
      <c r="K42019" s="1715"/>
      <c r="L42019" s="1715"/>
    </row>
    <row r="42020" spans="11:12" ht="15" customHeight="1">
      <c r="K42020" s="1715"/>
      <c r="L42020" s="1715"/>
    </row>
    <row r="42021" spans="11:12" ht="15" customHeight="1">
      <c r="K42021" s="1715"/>
      <c r="L42021" s="1715"/>
    </row>
    <row r="42022" spans="11:12" ht="15" customHeight="1">
      <c r="K42022" s="1715"/>
      <c r="L42022" s="1715"/>
    </row>
    <row r="42023" spans="11:12" ht="15" customHeight="1">
      <c r="K42023" s="1715"/>
      <c r="L42023" s="1715"/>
    </row>
    <row r="42024" spans="11:12" ht="15" customHeight="1">
      <c r="K42024" s="1715"/>
      <c r="L42024" s="1715"/>
    </row>
    <row r="42025" spans="11:12" ht="15" customHeight="1">
      <c r="K42025" s="1715"/>
      <c r="L42025" s="1715"/>
    </row>
    <row r="42026" spans="11:12" ht="15" customHeight="1">
      <c r="K42026" s="1715"/>
      <c r="L42026" s="1715"/>
    </row>
    <row r="42027" spans="11:12" ht="15" customHeight="1">
      <c r="K42027" s="1715"/>
      <c r="L42027" s="1715"/>
    </row>
    <row r="42028" spans="11:12" ht="15" customHeight="1">
      <c r="K42028" s="1715"/>
      <c r="L42028" s="1715"/>
    </row>
    <row r="42029" spans="11:12" ht="15" customHeight="1">
      <c r="K42029" s="1715"/>
      <c r="L42029" s="1715"/>
    </row>
    <row r="42030" spans="11:12" ht="15" customHeight="1">
      <c r="K42030" s="1715"/>
      <c r="L42030" s="1715"/>
    </row>
    <row r="42031" spans="11:12" ht="15" customHeight="1">
      <c r="K42031" s="1715"/>
      <c r="L42031" s="1715"/>
    </row>
    <row r="42032" spans="11:12" ht="15" customHeight="1">
      <c r="K42032" s="1715"/>
      <c r="L42032" s="1715"/>
    </row>
    <row r="42033" spans="11:12" ht="15" customHeight="1">
      <c r="K42033" s="1715"/>
      <c r="L42033" s="1715"/>
    </row>
    <row r="42034" spans="11:12" ht="15" customHeight="1">
      <c r="K42034" s="1715"/>
      <c r="L42034" s="1715"/>
    </row>
    <row r="42035" spans="11:12" ht="15" customHeight="1">
      <c r="K42035" s="1715"/>
      <c r="L42035" s="1715"/>
    </row>
    <row r="42036" spans="11:12" ht="15" customHeight="1">
      <c r="K42036" s="1715"/>
      <c r="L42036" s="1715"/>
    </row>
    <row r="42037" spans="11:12" ht="15" customHeight="1">
      <c r="K42037" s="1715"/>
      <c r="L42037" s="1715"/>
    </row>
    <row r="42038" spans="11:12" ht="15" customHeight="1">
      <c r="K42038" s="1715"/>
      <c r="L42038" s="1715"/>
    </row>
    <row r="42039" spans="11:12" ht="15" customHeight="1">
      <c r="K42039" s="1715"/>
      <c r="L42039" s="1715"/>
    </row>
    <row r="42040" spans="11:12" ht="15" customHeight="1">
      <c r="K42040" s="1715"/>
      <c r="L42040" s="1715"/>
    </row>
    <row r="42041" spans="11:12" ht="15" customHeight="1">
      <c r="K42041" s="1715"/>
      <c r="L42041" s="1715"/>
    </row>
    <row r="42042" spans="11:12" ht="15" customHeight="1">
      <c r="K42042" s="1715"/>
      <c r="L42042" s="1715"/>
    </row>
    <row r="42043" spans="11:12" ht="15" customHeight="1">
      <c r="K42043" s="1715"/>
      <c r="L42043" s="1715"/>
    </row>
    <row r="42044" spans="11:12" ht="15" customHeight="1">
      <c r="K42044" s="1715"/>
      <c r="L42044" s="1715"/>
    </row>
    <row r="42045" spans="11:12" ht="15" customHeight="1">
      <c r="K42045" s="1715"/>
      <c r="L42045" s="1715"/>
    </row>
    <row r="42046" spans="11:12" ht="15" customHeight="1">
      <c r="K42046" s="1715"/>
      <c r="L42046" s="1715"/>
    </row>
    <row r="42047" spans="11:12" ht="15" customHeight="1">
      <c r="K42047" s="1715"/>
      <c r="L42047" s="1715"/>
    </row>
    <row r="42048" spans="11:12" ht="15" customHeight="1">
      <c r="K42048" s="1715"/>
      <c r="L42048" s="1715"/>
    </row>
    <row r="42049" spans="11:12" ht="15" customHeight="1">
      <c r="K42049" s="1715"/>
      <c r="L42049" s="1715"/>
    </row>
    <row r="42050" spans="11:12" ht="15" customHeight="1">
      <c r="K42050" s="1715"/>
      <c r="L42050" s="1715"/>
    </row>
    <row r="42051" spans="11:12" ht="15" customHeight="1">
      <c r="K42051" s="1715"/>
      <c r="L42051" s="1715"/>
    </row>
    <row r="42052" spans="11:12" ht="15" customHeight="1">
      <c r="K42052" s="1715"/>
      <c r="L42052" s="1715"/>
    </row>
    <row r="42053" spans="11:12" ht="15" customHeight="1">
      <c r="K42053" s="1715"/>
      <c r="L42053" s="1715"/>
    </row>
    <row r="42054" spans="11:12" ht="15" customHeight="1">
      <c r="K42054" s="1715"/>
      <c r="L42054" s="1715"/>
    </row>
    <row r="42055" spans="11:12" ht="15" customHeight="1">
      <c r="K42055" s="1715"/>
      <c r="L42055" s="1715"/>
    </row>
    <row r="42056" spans="11:12" ht="15" customHeight="1">
      <c r="K42056" s="1715"/>
      <c r="L42056" s="1715"/>
    </row>
    <row r="42057" spans="11:12" ht="15" customHeight="1">
      <c r="K42057" s="1715"/>
      <c r="L42057" s="1715"/>
    </row>
    <row r="42058" spans="11:12" ht="15" customHeight="1">
      <c r="K42058" s="1715"/>
      <c r="L42058" s="1715"/>
    </row>
    <row r="42059" spans="11:12" ht="15" customHeight="1">
      <c r="K42059" s="1715"/>
      <c r="L42059" s="1715"/>
    </row>
    <row r="42060" spans="11:12" ht="15" customHeight="1">
      <c r="K42060" s="1715"/>
      <c r="L42060" s="1715"/>
    </row>
    <row r="42061" spans="11:12" ht="15" customHeight="1">
      <c r="K42061" s="1715"/>
      <c r="L42061" s="1715"/>
    </row>
    <row r="42062" spans="11:12" ht="15" customHeight="1">
      <c r="K42062" s="1715"/>
      <c r="L42062" s="1715"/>
    </row>
    <row r="42063" spans="11:12" ht="15" customHeight="1">
      <c r="K42063" s="1715"/>
      <c r="L42063" s="1715"/>
    </row>
    <row r="42064" spans="11:12" ht="15" customHeight="1">
      <c r="K42064" s="1715"/>
      <c r="L42064" s="1715"/>
    </row>
    <row r="42065" spans="11:12" ht="15" customHeight="1">
      <c r="K42065" s="1715"/>
      <c r="L42065" s="1715"/>
    </row>
    <row r="42066" spans="11:12" ht="15" customHeight="1">
      <c r="K42066" s="1715"/>
      <c r="L42066" s="1715"/>
    </row>
    <row r="42067" spans="11:12" ht="15" customHeight="1">
      <c r="K42067" s="1715"/>
      <c r="L42067" s="1715"/>
    </row>
    <row r="42068" spans="11:12" ht="15" customHeight="1">
      <c r="K42068" s="1715"/>
      <c r="L42068" s="1715"/>
    </row>
    <row r="42069" spans="11:12" ht="15" customHeight="1">
      <c r="K42069" s="1715"/>
      <c r="L42069" s="1715"/>
    </row>
    <row r="42070" spans="11:12" ht="15" customHeight="1">
      <c r="K42070" s="1715"/>
      <c r="L42070" s="1715"/>
    </row>
    <row r="42071" spans="11:12" ht="15" customHeight="1">
      <c r="K42071" s="1715"/>
      <c r="L42071" s="1715"/>
    </row>
    <row r="42072" spans="11:12" ht="15" customHeight="1">
      <c r="K42072" s="1715"/>
      <c r="L42072" s="1715"/>
    </row>
    <row r="42073" spans="11:12" ht="15" customHeight="1">
      <c r="K42073" s="1715"/>
      <c r="L42073" s="1715"/>
    </row>
    <row r="42074" spans="11:12" ht="15" customHeight="1">
      <c r="K42074" s="1715"/>
      <c r="L42074" s="1715"/>
    </row>
    <row r="42075" spans="11:12" ht="15" customHeight="1">
      <c r="K42075" s="1715"/>
      <c r="L42075" s="1715"/>
    </row>
    <row r="42076" spans="11:12" ht="15" customHeight="1">
      <c r="K42076" s="1715"/>
      <c r="L42076" s="1715"/>
    </row>
    <row r="42077" spans="11:12" ht="15" customHeight="1">
      <c r="K42077" s="1715"/>
      <c r="L42077" s="1715"/>
    </row>
    <row r="42078" spans="11:12" ht="15" customHeight="1">
      <c r="K42078" s="1715"/>
      <c r="L42078" s="1715"/>
    </row>
    <row r="42079" spans="11:12" ht="15" customHeight="1">
      <c r="K42079" s="1715"/>
      <c r="L42079" s="1715"/>
    </row>
    <row r="42080" spans="11:12" ht="15" customHeight="1">
      <c r="K42080" s="1715"/>
      <c r="L42080" s="1715"/>
    </row>
    <row r="42081" spans="11:12" ht="15" customHeight="1">
      <c r="K42081" s="1715"/>
      <c r="L42081" s="1715"/>
    </row>
    <row r="42082" spans="11:12" ht="15" customHeight="1">
      <c r="K42082" s="1715"/>
      <c r="L42082" s="1715"/>
    </row>
    <row r="42083" spans="11:12" ht="15" customHeight="1">
      <c r="K42083" s="1715"/>
      <c r="L42083" s="1715"/>
    </row>
    <row r="42084" spans="11:12" ht="15" customHeight="1">
      <c r="K42084" s="1715"/>
      <c r="L42084" s="1715"/>
    </row>
    <row r="42085" spans="11:12" ht="15" customHeight="1">
      <c r="K42085" s="1715"/>
      <c r="L42085" s="1715"/>
    </row>
    <row r="42086" spans="11:12" ht="15" customHeight="1">
      <c r="K42086" s="1715"/>
      <c r="L42086" s="1715"/>
    </row>
    <row r="42087" spans="11:12" ht="15" customHeight="1">
      <c r="K42087" s="1715"/>
      <c r="L42087" s="1715"/>
    </row>
    <row r="42088" spans="11:12" ht="15" customHeight="1">
      <c r="K42088" s="1715"/>
      <c r="L42088" s="1715"/>
    </row>
    <row r="42089" spans="11:12" ht="15" customHeight="1">
      <c r="K42089" s="1715"/>
      <c r="L42089" s="1715"/>
    </row>
    <row r="42090" spans="11:12" ht="15" customHeight="1">
      <c r="K42090" s="1715"/>
      <c r="L42090" s="1715"/>
    </row>
    <row r="42091" spans="11:12" ht="15" customHeight="1">
      <c r="K42091" s="1715"/>
      <c r="L42091" s="1715"/>
    </row>
    <row r="42092" spans="11:12" ht="15" customHeight="1">
      <c r="K42092" s="1715"/>
      <c r="L42092" s="1715"/>
    </row>
    <row r="42093" spans="11:12" ht="15" customHeight="1">
      <c r="K42093" s="1715"/>
      <c r="L42093" s="1715"/>
    </row>
    <row r="42094" spans="11:12" ht="15" customHeight="1">
      <c r="K42094" s="1715"/>
      <c r="L42094" s="1715"/>
    </row>
    <row r="42095" spans="11:12" ht="15" customHeight="1">
      <c r="K42095" s="1715"/>
      <c r="L42095" s="1715"/>
    </row>
    <row r="42096" spans="11:12" ht="15" customHeight="1">
      <c r="K42096" s="1715"/>
      <c r="L42096" s="1715"/>
    </row>
    <row r="42097" spans="11:12" ht="15" customHeight="1">
      <c r="K42097" s="1715"/>
      <c r="L42097" s="1715"/>
    </row>
    <row r="42098" spans="11:12" ht="15" customHeight="1">
      <c r="K42098" s="1715"/>
      <c r="L42098" s="1715"/>
    </row>
    <row r="42099" spans="11:12" ht="15" customHeight="1">
      <c r="K42099" s="1715"/>
      <c r="L42099" s="1715"/>
    </row>
    <row r="42100" spans="11:12" ht="15" customHeight="1">
      <c r="K42100" s="1715"/>
      <c r="L42100" s="1715"/>
    </row>
    <row r="42101" spans="11:12" ht="15" customHeight="1">
      <c r="K42101" s="1715"/>
      <c r="L42101" s="1715"/>
    </row>
    <row r="42102" spans="11:12" ht="15" customHeight="1">
      <c r="K42102" s="1715"/>
      <c r="L42102" s="1715"/>
    </row>
    <row r="42103" spans="11:12" ht="15" customHeight="1">
      <c r="K42103" s="1715"/>
      <c r="L42103" s="1715"/>
    </row>
    <row r="42104" spans="11:12" ht="15" customHeight="1">
      <c r="K42104" s="1715"/>
      <c r="L42104" s="1715"/>
    </row>
    <row r="42105" spans="11:12" ht="15" customHeight="1">
      <c r="K42105" s="1715"/>
      <c r="L42105" s="1715"/>
    </row>
    <row r="42106" spans="11:12" ht="15" customHeight="1">
      <c r="K42106" s="1715"/>
      <c r="L42106" s="1715"/>
    </row>
    <row r="42107" spans="11:12" ht="15" customHeight="1">
      <c r="K42107" s="1715"/>
      <c r="L42107" s="1715"/>
    </row>
    <row r="42108" spans="11:12" ht="15" customHeight="1">
      <c r="K42108" s="1715"/>
      <c r="L42108" s="1715"/>
    </row>
    <row r="42109" spans="11:12" ht="15" customHeight="1">
      <c r="K42109" s="1715"/>
      <c r="L42109" s="1715"/>
    </row>
    <row r="42110" spans="11:12" ht="15" customHeight="1">
      <c r="K42110" s="1715"/>
      <c r="L42110" s="1715"/>
    </row>
    <row r="42111" spans="11:12" ht="15" customHeight="1">
      <c r="K42111" s="1715"/>
      <c r="L42111" s="1715"/>
    </row>
    <row r="42112" spans="11:12" ht="15" customHeight="1">
      <c r="K42112" s="1715"/>
      <c r="L42112" s="1715"/>
    </row>
    <row r="42113" spans="11:12" ht="15" customHeight="1">
      <c r="K42113" s="1715"/>
      <c r="L42113" s="1715"/>
    </row>
    <row r="42114" spans="11:12" ht="15" customHeight="1">
      <c r="K42114" s="1715"/>
      <c r="L42114" s="1715"/>
    </row>
    <row r="42115" spans="11:12" ht="15" customHeight="1">
      <c r="K42115" s="1715"/>
      <c r="L42115" s="1715"/>
    </row>
    <row r="42116" spans="11:12" ht="15" customHeight="1">
      <c r="K42116" s="1715"/>
      <c r="L42116" s="1715"/>
    </row>
    <row r="42117" spans="11:12" ht="15" customHeight="1">
      <c r="K42117" s="1715"/>
      <c r="L42117" s="1715"/>
    </row>
    <row r="42118" spans="11:12" ht="15" customHeight="1">
      <c r="K42118" s="1715"/>
      <c r="L42118" s="1715"/>
    </row>
    <row r="42119" spans="11:12" ht="15" customHeight="1">
      <c r="K42119" s="1715"/>
      <c r="L42119" s="1715"/>
    </row>
    <row r="42120" spans="11:12" ht="15" customHeight="1">
      <c r="K42120" s="1715"/>
      <c r="L42120" s="1715"/>
    </row>
    <row r="42121" spans="11:12" ht="15" customHeight="1">
      <c r="K42121" s="1715"/>
      <c r="L42121" s="1715"/>
    </row>
    <row r="42122" spans="11:12" ht="15" customHeight="1">
      <c r="K42122" s="1715"/>
      <c r="L42122" s="1715"/>
    </row>
    <row r="42123" spans="11:12" ht="15" customHeight="1">
      <c r="K42123" s="1715"/>
      <c r="L42123" s="1715"/>
    </row>
    <row r="42124" spans="11:12" ht="15" customHeight="1">
      <c r="K42124" s="1715"/>
      <c r="L42124" s="1715"/>
    </row>
    <row r="42125" spans="11:12" ht="15" customHeight="1">
      <c r="K42125" s="1715"/>
      <c r="L42125" s="1715"/>
    </row>
    <row r="42126" spans="11:12" ht="15" customHeight="1">
      <c r="K42126" s="1715"/>
      <c r="L42126" s="1715"/>
    </row>
    <row r="42127" spans="11:12" ht="15" customHeight="1">
      <c r="K42127" s="1715"/>
      <c r="L42127" s="1715"/>
    </row>
    <row r="42128" spans="11:12" ht="15" customHeight="1">
      <c r="K42128" s="1715"/>
      <c r="L42128" s="1715"/>
    </row>
    <row r="42129" spans="11:12" ht="15" customHeight="1">
      <c r="K42129" s="1715"/>
      <c r="L42129" s="1715"/>
    </row>
    <row r="42130" spans="11:12" ht="15" customHeight="1">
      <c r="K42130" s="1715"/>
      <c r="L42130" s="1715"/>
    </row>
    <row r="42131" spans="11:12" ht="15" customHeight="1">
      <c r="K42131" s="1715"/>
      <c r="L42131" s="1715"/>
    </row>
    <row r="42132" spans="11:12" ht="15" customHeight="1">
      <c r="K42132" s="1715"/>
      <c r="L42132" s="1715"/>
    </row>
    <row r="42133" spans="11:12" ht="15" customHeight="1">
      <c r="K42133" s="1715"/>
      <c r="L42133" s="1715"/>
    </row>
    <row r="42134" spans="11:12" ht="15" customHeight="1">
      <c r="K42134" s="1715"/>
      <c r="L42134" s="1715"/>
    </row>
    <row r="42135" spans="11:12" ht="15" customHeight="1">
      <c r="K42135" s="1715"/>
      <c r="L42135" s="1715"/>
    </row>
    <row r="42136" spans="11:12" ht="15" customHeight="1">
      <c r="K42136" s="1715"/>
      <c r="L42136" s="1715"/>
    </row>
    <row r="42137" spans="11:12" ht="15" customHeight="1">
      <c r="K42137" s="1715"/>
      <c r="L42137" s="1715"/>
    </row>
    <row r="42138" spans="11:12" ht="15" customHeight="1">
      <c r="K42138" s="1715"/>
      <c r="L42138" s="1715"/>
    </row>
    <row r="42139" spans="11:12" ht="15" customHeight="1">
      <c r="K42139" s="1715"/>
      <c r="L42139" s="1715"/>
    </row>
    <row r="42140" spans="11:12" ht="15" customHeight="1">
      <c r="K42140" s="1715"/>
      <c r="L42140" s="1715"/>
    </row>
    <row r="42141" spans="11:12" ht="15" customHeight="1">
      <c r="K42141" s="1715"/>
      <c r="L42141" s="1715"/>
    </row>
    <row r="42142" spans="11:12" ht="15" customHeight="1">
      <c r="K42142" s="1715"/>
      <c r="L42142" s="1715"/>
    </row>
    <row r="42143" spans="11:12" ht="15" customHeight="1">
      <c r="K42143" s="1715"/>
      <c r="L42143" s="1715"/>
    </row>
    <row r="42144" spans="11:12" ht="15" customHeight="1">
      <c r="K42144" s="1715"/>
      <c r="L42144" s="1715"/>
    </row>
    <row r="42145" spans="11:12" ht="15" customHeight="1">
      <c r="K42145" s="1715"/>
      <c r="L42145" s="1715"/>
    </row>
    <row r="42146" spans="11:12" ht="15" customHeight="1">
      <c r="K42146" s="1715"/>
      <c r="L42146" s="1715"/>
    </row>
    <row r="42147" spans="11:12" ht="15" customHeight="1">
      <c r="K42147" s="1715"/>
      <c r="L42147" s="1715"/>
    </row>
    <row r="42148" spans="11:12" ht="15" customHeight="1">
      <c r="K42148" s="1715"/>
      <c r="L42148" s="1715"/>
    </row>
    <row r="42149" spans="11:12" ht="15" customHeight="1">
      <c r="K42149" s="1715"/>
      <c r="L42149" s="1715"/>
    </row>
    <row r="42150" spans="11:12" ht="15" customHeight="1">
      <c r="K42150" s="1715"/>
      <c r="L42150" s="1715"/>
    </row>
    <row r="42151" spans="11:12" ht="15" customHeight="1">
      <c r="K42151" s="1715"/>
      <c r="L42151" s="1715"/>
    </row>
    <row r="42152" spans="11:12" ht="15" customHeight="1">
      <c r="K42152" s="1715"/>
      <c r="L42152" s="1715"/>
    </row>
    <row r="42153" spans="11:12" ht="15" customHeight="1">
      <c r="K42153" s="1715"/>
      <c r="L42153" s="1715"/>
    </row>
    <row r="42154" spans="11:12" ht="15" customHeight="1">
      <c r="K42154" s="1715"/>
      <c r="L42154" s="1715"/>
    </row>
    <row r="42155" spans="11:12" ht="15" customHeight="1">
      <c r="K42155" s="1715"/>
      <c r="L42155" s="1715"/>
    </row>
    <row r="42156" spans="11:12" ht="15" customHeight="1">
      <c r="K42156" s="1715"/>
      <c r="L42156" s="1715"/>
    </row>
    <row r="42157" spans="11:12" ht="15" customHeight="1">
      <c r="K42157" s="1715"/>
      <c r="L42157" s="1715"/>
    </row>
    <row r="42158" spans="11:12" ht="15" customHeight="1">
      <c r="K42158" s="1715"/>
      <c r="L42158" s="1715"/>
    </row>
    <row r="42159" spans="11:12" ht="15" customHeight="1">
      <c r="K42159" s="1715"/>
      <c r="L42159" s="1715"/>
    </row>
    <row r="42160" spans="11:12" ht="15" customHeight="1">
      <c r="K42160" s="1715"/>
      <c r="L42160" s="1715"/>
    </row>
    <row r="42161" spans="11:12" ht="15" customHeight="1">
      <c r="K42161" s="1715"/>
      <c r="L42161" s="1715"/>
    </row>
    <row r="42162" spans="11:12" ht="15" customHeight="1">
      <c r="K42162" s="1715"/>
      <c r="L42162" s="1715"/>
    </row>
    <row r="42163" spans="11:12" ht="15" customHeight="1">
      <c r="K42163" s="1715"/>
      <c r="L42163" s="1715"/>
    </row>
    <row r="42164" spans="11:12" ht="15" customHeight="1">
      <c r="K42164" s="1715"/>
      <c r="L42164" s="1715"/>
    </row>
    <row r="42165" spans="11:12" ht="15" customHeight="1">
      <c r="K42165" s="1715"/>
      <c r="L42165" s="1715"/>
    </row>
    <row r="42166" spans="11:12" ht="15" customHeight="1">
      <c r="K42166" s="1715"/>
      <c r="L42166" s="1715"/>
    </row>
    <row r="42167" spans="11:12" ht="15" customHeight="1">
      <c r="K42167" s="1715"/>
      <c r="L42167" s="1715"/>
    </row>
    <row r="42168" spans="11:12" ht="15" customHeight="1">
      <c r="K42168" s="1715"/>
      <c r="L42168" s="1715"/>
    </row>
    <row r="42169" spans="11:12" ht="15" customHeight="1">
      <c r="K42169" s="1715"/>
      <c r="L42169" s="1715"/>
    </row>
    <row r="42170" spans="11:12" ht="15" customHeight="1">
      <c r="K42170" s="1715"/>
      <c r="L42170" s="1715"/>
    </row>
    <row r="42171" spans="11:12" ht="15" customHeight="1">
      <c r="K42171" s="1715"/>
      <c r="L42171" s="1715"/>
    </row>
    <row r="42172" spans="11:12" ht="15" customHeight="1">
      <c r="K42172" s="1715"/>
      <c r="L42172" s="1715"/>
    </row>
    <row r="42173" spans="11:12" ht="15" customHeight="1">
      <c r="K42173" s="1715"/>
      <c r="L42173" s="1715"/>
    </row>
    <row r="42174" spans="11:12" ht="15" customHeight="1">
      <c r="K42174" s="1715"/>
      <c r="L42174" s="1715"/>
    </row>
    <row r="42175" spans="11:12" ht="15" customHeight="1">
      <c r="K42175" s="1715"/>
      <c r="L42175" s="1715"/>
    </row>
    <row r="42176" spans="11:12" ht="15" customHeight="1">
      <c r="K42176" s="1715"/>
      <c r="L42176" s="1715"/>
    </row>
    <row r="42177" spans="11:12" ht="15" customHeight="1">
      <c r="K42177" s="1715"/>
      <c r="L42177" s="1715"/>
    </row>
    <row r="42178" spans="11:12" ht="15" customHeight="1">
      <c r="K42178" s="1715"/>
      <c r="L42178" s="1715"/>
    </row>
    <row r="42179" spans="11:12" ht="15" customHeight="1">
      <c r="K42179" s="1715"/>
      <c r="L42179" s="1715"/>
    </row>
    <row r="42180" spans="11:12" ht="15" customHeight="1">
      <c r="K42180" s="1715"/>
      <c r="L42180" s="1715"/>
    </row>
    <row r="42181" spans="11:12" ht="15" customHeight="1">
      <c r="K42181" s="1715"/>
      <c r="L42181" s="1715"/>
    </row>
    <row r="42182" spans="11:12" ht="15" customHeight="1">
      <c r="K42182" s="1715"/>
      <c r="L42182" s="1715"/>
    </row>
    <row r="42183" spans="11:12" ht="15" customHeight="1">
      <c r="K42183" s="1715"/>
      <c r="L42183" s="1715"/>
    </row>
    <row r="42184" spans="11:12" ht="15" customHeight="1">
      <c r="K42184" s="1715"/>
      <c r="L42184" s="1715"/>
    </row>
    <row r="42185" spans="11:12" ht="15" customHeight="1">
      <c r="K42185" s="1715"/>
      <c r="L42185" s="1715"/>
    </row>
    <row r="42186" spans="11:12" ht="15" customHeight="1">
      <c r="K42186" s="1715"/>
      <c r="L42186" s="1715"/>
    </row>
    <row r="42187" spans="11:12" ht="15" customHeight="1">
      <c r="K42187" s="1715"/>
      <c r="L42187" s="1715"/>
    </row>
    <row r="42188" spans="11:12" ht="15" customHeight="1">
      <c r="K42188" s="1715"/>
      <c r="L42188" s="1715"/>
    </row>
    <row r="42189" spans="11:12" ht="15" customHeight="1">
      <c r="K42189" s="1715"/>
      <c r="L42189" s="1715"/>
    </row>
    <row r="42190" spans="11:12" ht="15" customHeight="1">
      <c r="K42190" s="1715"/>
      <c r="L42190" s="1715"/>
    </row>
    <row r="42191" spans="11:12" ht="15" customHeight="1">
      <c r="K42191" s="1715"/>
      <c r="L42191" s="1715"/>
    </row>
    <row r="42192" spans="11:12" ht="15" customHeight="1">
      <c r="K42192" s="1715"/>
      <c r="L42192" s="1715"/>
    </row>
    <row r="42193" spans="11:12" ht="15" customHeight="1">
      <c r="K42193" s="1715"/>
      <c r="L42193" s="1715"/>
    </row>
    <row r="42194" spans="11:12" ht="15" customHeight="1">
      <c r="K42194" s="1715"/>
      <c r="L42194" s="1715"/>
    </row>
    <row r="42195" spans="11:12" ht="15" customHeight="1">
      <c r="K42195" s="1715"/>
      <c r="L42195" s="1715"/>
    </row>
    <row r="42196" spans="11:12" ht="15" customHeight="1">
      <c r="K42196" s="1715"/>
      <c r="L42196" s="1715"/>
    </row>
    <row r="42197" spans="11:12" ht="15" customHeight="1">
      <c r="K42197" s="1715"/>
      <c r="L42197" s="1715"/>
    </row>
    <row r="42198" spans="11:12" ht="15" customHeight="1">
      <c r="K42198" s="1715"/>
      <c r="L42198" s="1715"/>
    </row>
    <row r="42199" spans="11:12" ht="15" customHeight="1">
      <c r="K42199" s="1715"/>
      <c r="L42199" s="1715"/>
    </row>
    <row r="42200" spans="11:12" ht="15" customHeight="1">
      <c r="K42200" s="1715"/>
      <c r="L42200" s="1715"/>
    </row>
    <row r="42201" spans="11:12" ht="15" customHeight="1">
      <c r="K42201" s="1715"/>
      <c r="L42201" s="1715"/>
    </row>
    <row r="42202" spans="11:12" ht="15" customHeight="1">
      <c r="K42202" s="1715"/>
      <c r="L42202" s="1715"/>
    </row>
    <row r="42203" spans="11:12" ht="15" customHeight="1">
      <c r="K42203" s="1715"/>
      <c r="L42203" s="1715"/>
    </row>
    <row r="42204" spans="11:12" ht="15" customHeight="1">
      <c r="K42204" s="1715"/>
      <c r="L42204" s="1715"/>
    </row>
    <row r="42205" spans="11:12" ht="15" customHeight="1">
      <c r="K42205" s="1715"/>
      <c r="L42205" s="1715"/>
    </row>
    <row r="42206" spans="11:12" ht="15" customHeight="1">
      <c r="K42206" s="1715"/>
      <c r="L42206" s="1715"/>
    </row>
    <row r="42207" spans="11:12" ht="15" customHeight="1">
      <c r="K42207" s="1715"/>
      <c r="L42207" s="1715"/>
    </row>
    <row r="42208" spans="11:12" ht="15" customHeight="1">
      <c r="K42208" s="1715"/>
      <c r="L42208" s="1715"/>
    </row>
    <row r="42209" spans="11:12" ht="15" customHeight="1">
      <c r="K42209" s="1715"/>
      <c r="L42209" s="1715"/>
    </row>
    <row r="42210" spans="11:12" ht="15" customHeight="1">
      <c r="K42210" s="1715"/>
      <c r="L42210" s="1715"/>
    </row>
    <row r="42211" spans="11:12" ht="15" customHeight="1">
      <c r="K42211" s="1715"/>
      <c r="L42211" s="1715"/>
    </row>
    <row r="42212" spans="11:12" ht="15" customHeight="1">
      <c r="K42212" s="1715"/>
      <c r="L42212" s="1715"/>
    </row>
    <row r="42213" spans="11:12" ht="15" customHeight="1">
      <c r="K42213" s="1715"/>
      <c r="L42213" s="1715"/>
    </row>
    <row r="42214" spans="11:12" ht="15" customHeight="1">
      <c r="K42214" s="1715"/>
      <c r="L42214" s="1715"/>
    </row>
    <row r="42215" spans="11:12" ht="15" customHeight="1">
      <c r="K42215" s="1715"/>
      <c r="L42215" s="1715"/>
    </row>
    <row r="42216" spans="11:12" ht="15" customHeight="1">
      <c r="K42216" s="1715"/>
      <c r="L42216" s="1715"/>
    </row>
    <row r="42217" spans="11:12" ht="15" customHeight="1">
      <c r="K42217" s="1715"/>
      <c r="L42217" s="1715"/>
    </row>
    <row r="42218" spans="11:12" ht="15" customHeight="1">
      <c r="K42218" s="1715"/>
      <c r="L42218" s="1715"/>
    </row>
    <row r="42219" spans="11:12" ht="15" customHeight="1">
      <c r="K42219" s="1715"/>
      <c r="L42219" s="1715"/>
    </row>
    <row r="42220" spans="11:12" ht="15" customHeight="1">
      <c r="K42220" s="1715"/>
      <c r="L42220" s="1715"/>
    </row>
    <row r="42221" spans="11:12" ht="15" customHeight="1">
      <c r="K42221" s="1715"/>
      <c r="L42221" s="1715"/>
    </row>
    <row r="42222" spans="11:12" ht="15" customHeight="1">
      <c r="K42222" s="1715"/>
      <c r="L42222" s="1715"/>
    </row>
    <row r="42223" spans="11:12" ht="15" customHeight="1">
      <c r="K42223" s="1715"/>
      <c r="L42223" s="1715"/>
    </row>
    <row r="42224" spans="11:12" ht="15" customHeight="1">
      <c r="K42224" s="1715"/>
      <c r="L42224" s="1715"/>
    </row>
    <row r="42225" spans="11:12" ht="15" customHeight="1">
      <c r="K42225" s="1715"/>
      <c r="L42225" s="1715"/>
    </row>
    <row r="42226" spans="11:12" ht="15" customHeight="1">
      <c r="K42226" s="1715"/>
      <c r="L42226" s="1715"/>
    </row>
    <row r="42227" spans="11:12" ht="15" customHeight="1">
      <c r="K42227" s="1715"/>
      <c r="L42227" s="1715"/>
    </row>
    <row r="42228" spans="11:12" ht="15" customHeight="1">
      <c r="K42228" s="1715"/>
      <c r="L42228" s="1715"/>
    </row>
    <row r="42229" spans="11:12" ht="15" customHeight="1">
      <c r="K42229" s="1715"/>
      <c r="L42229" s="1715"/>
    </row>
    <row r="42230" spans="11:12" ht="15" customHeight="1">
      <c r="K42230" s="1715"/>
      <c r="L42230" s="1715"/>
    </row>
    <row r="42231" spans="11:12" ht="15" customHeight="1">
      <c r="K42231" s="1715"/>
      <c r="L42231" s="1715"/>
    </row>
    <row r="42232" spans="11:12" ht="15" customHeight="1">
      <c r="K42232" s="1715"/>
      <c r="L42232" s="1715"/>
    </row>
    <row r="42233" spans="11:12" ht="15" customHeight="1">
      <c r="K42233" s="1715"/>
      <c r="L42233" s="1715"/>
    </row>
    <row r="42234" spans="11:12" ht="15" customHeight="1">
      <c r="K42234" s="1715"/>
      <c r="L42234" s="1715"/>
    </row>
    <row r="42235" spans="11:12" ht="15" customHeight="1">
      <c r="K42235" s="1715"/>
      <c r="L42235" s="1715"/>
    </row>
    <row r="42236" spans="11:12" ht="15" customHeight="1">
      <c r="K42236" s="1715"/>
      <c r="L42236" s="1715"/>
    </row>
    <row r="42237" spans="11:12" ht="15" customHeight="1">
      <c r="K42237" s="1715"/>
      <c r="L42237" s="1715"/>
    </row>
    <row r="42238" spans="11:12" ht="15" customHeight="1">
      <c r="K42238" s="1715"/>
      <c r="L42238" s="1715"/>
    </row>
    <row r="42239" spans="11:12" ht="15" customHeight="1">
      <c r="K42239" s="1715"/>
      <c r="L42239" s="1715"/>
    </row>
    <row r="42240" spans="11:12" ht="15" customHeight="1">
      <c r="K42240" s="1715"/>
      <c r="L42240" s="1715"/>
    </row>
    <row r="42241" spans="11:12" ht="15" customHeight="1">
      <c r="K42241" s="1715"/>
      <c r="L42241" s="1715"/>
    </row>
    <row r="42242" spans="11:12" ht="15" customHeight="1">
      <c r="K42242" s="1715"/>
      <c r="L42242" s="1715"/>
    </row>
    <row r="42243" spans="11:12" ht="15" customHeight="1">
      <c r="K42243" s="1715"/>
      <c r="L42243" s="1715"/>
    </row>
    <row r="42244" spans="11:12" ht="15" customHeight="1">
      <c r="K42244" s="1715"/>
      <c r="L42244" s="1715"/>
    </row>
    <row r="42245" spans="11:12" ht="15" customHeight="1">
      <c r="K42245" s="1715"/>
      <c r="L42245" s="1715"/>
    </row>
    <row r="42246" spans="11:12" ht="15" customHeight="1">
      <c r="K42246" s="1715"/>
      <c r="L42246" s="1715"/>
    </row>
    <row r="42247" spans="11:12" ht="15" customHeight="1">
      <c r="K42247" s="1715"/>
      <c r="L42247" s="1715"/>
    </row>
    <row r="42248" spans="11:12" ht="15" customHeight="1">
      <c r="K42248" s="1715"/>
      <c r="L42248" s="1715"/>
    </row>
    <row r="42249" spans="11:12" ht="15" customHeight="1">
      <c r="K42249" s="1715"/>
      <c r="L42249" s="1715"/>
    </row>
    <row r="42250" spans="11:12" ht="15" customHeight="1">
      <c r="K42250" s="1715"/>
      <c r="L42250" s="1715"/>
    </row>
    <row r="42251" spans="11:12" ht="15" customHeight="1">
      <c r="K42251" s="1715"/>
      <c r="L42251" s="1715"/>
    </row>
    <row r="42252" spans="11:12" ht="15" customHeight="1">
      <c r="K42252" s="1715"/>
      <c r="L42252" s="1715"/>
    </row>
    <row r="42253" spans="11:12" ht="15" customHeight="1">
      <c r="K42253" s="1715"/>
      <c r="L42253" s="1715"/>
    </row>
    <row r="42254" spans="11:12" ht="15" customHeight="1">
      <c r="K42254" s="1715"/>
      <c r="L42254" s="1715"/>
    </row>
    <row r="42255" spans="11:12" ht="15" customHeight="1">
      <c r="K42255" s="1715"/>
      <c r="L42255" s="1715"/>
    </row>
    <row r="42256" spans="11:12" ht="15" customHeight="1">
      <c r="K42256" s="1715"/>
      <c r="L42256" s="1715"/>
    </row>
    <row r="42257" spans="11:12" ht="15" customHeight="1">
      <c r="K42257" s="1715"/>
      <c r="L42257" s="1715"/>
    </row>
    <row r="42258" spans="11:12" ht="15" customHeight="1">
      <c r="K42258" s="1715"/>
      <c r="L42258" s="1715"/>
    </row>
    <row r="42259" spans="11:12" ht="15" customHeight="1">
      <c r="K42259" s="1715"/>
      <c r="L42259" s="1715"/>
    </row>
    <row r="42260" spans="11:12" ht="15" customHeight="1">
      <c r="K42260" s="1715"/>
      <c r="L42260" s="1715"/>
    </row>
    <row r="42261" spans="11:12" ht="15" customHeight="1">
      <c r="K42261" s="1715"/>
      <c r="L42261" s="1715"/>
    </row>
    <row r="42262" spans="11:12" ht="15" customHeight="1">
      <c r="K42262" s="1715"/>
      <c r="L42262" s="1715"/>
    </row>
    <row r="42263" spans="11:12" ht="15" customHeight="1">
      <c r="K42263" s="1715"/>
      <c r="L42263" s="1715"/>
    </row>
    <row r="42264" spans="11:12" ht="15" customHeight="1">
      <c r="K42264" s="1715"/>
      <c r="L42264" s="1715"/>
    </row>
    <row r="42265" spans="11:12" ht="15" customHeight="1">
      <c r="K42265" s="1715"/>
      <c r="L42265" s="1715"/>
    </row>
    <row r="42266" spans="11:12" ht="15" customHeight="1">
      <c r="K42266" s="1715"/>
      <c r="L42266" s="1715"/>
    </row>
    <row r="42267" spans="11:12" ht="15" customHeight="1">
      <c r="K42267" s="1715"/>
      <c r="L42267" s="1715"/>
    </row>
    <row r="42268" spans="11:12" ht="15" customHeight="1">
      <c r="K42268" s="1715"/>
      <c r="L42268" s="1715"/>
    </row>
    <row r="42269" spans="11:12" ht="15" customHeight="1">
      <c r="K42269" s="1715"/>
      <c r="L42269" s="1715"/>
    </row>
    <row r="42270" spans="11:12" ht="15" customHeight="1">
      <c r="K42270" s="1715"/>
      <c r="L42270" s="1715"/>
    </row>
    <row r="42271" spans="11:12" ht="15" customHeight="1">
      <c r="K42271" s="1715"/>
      <c r="L42271" s="1715"/>
    </row>
    <row r="42272" spans="11:12" ht="15" customHeight="1">
      <c r="K42272" s="1715"/>
      <c r="L42272" s="1715"/>
    </row>
    <row r="42273" spans="11:12" ht="15" customHeight="1">
      <c r="K42273" s="1715"/>
      <c r="L42273" s="1715"/>
    </row>
    <row r="42274" spans="11:12" ht="15" customHeight="1">
      <c r="K42274" s="1715"/>
      <c r="L42274" s="1715"/>
    </row>
    <row r="42275" spans="11:12" ht="15" customHeight="1">
      <c r="K42275" s="1715"/>
      <c r="L42275" s="1715"/>
    </row>
    <row r="42276" spans="11:12" ht="15" customHeight="1">
      <c r="K42276" s="1715"/>
      <c r="L42276" s="1715"/>
    </row>
    <row r="42277" spans="11:12" ht="15" customHeight="1">
      <c r="K42277" s="1715"/>
      <c r="L42277" s="1715"/>
    </row>
    <row r="42278" spans="11:12" ht="15" customHeight="1">
      <c r="K42278" s="1715"/>
      <c r="L42278" s="1715"/>
    </row>
    <row r="42279" spans="11:12" ht="15" customHeight="1">
      <c r="K42279" s="1715"/>
      <c r="L42279" s="1715"/>
    </row>
    <row r="42280" spans="11:12" ht="15" customHeight="1">
      <c r="K42280" s="1715"/>
      <c r="L42280" s="1715"/>
    </row>
    <row r="42281" spans="11:12" ht="15" customHeight="1">
      <c r="K42281" s="1715"/>
      <c r="L42281" s="1715"/>
    </row>
    <row r="42282" spans="11:12" ht="15" customHeight="1">
      <c r="K42282" s="1715"/>
      <c r="L42282" s="1715"/>
    </row>
    <row r="42283" spans="11:12" ht="15" customHeight="1">
      <c r="K42283" s="1715"/>
      <c r="L42283" s="1715"/>
    </row>
    <row r="42284" spans="11:12" ht="15" customHeight="1">
      <c r="K42284" s="1715"/>
      <c r="L42284" s="1715"/>
    </row>
    <row r="42285" spans="11:12" ht="15" customHeight="1">
      <c r="K42285" s="1715"/>
      <c r="L42285" s="1715"/>
    </row>
    <row r="42286" spans="11:12" ht="15" customHeight="1">
      <c r="K42286" s="1715"/>
      <c r="L42286" s="1715"/>
    </row>
    <row r="42287" spans="11:12" ht="15" customHeight="1">
      <c r="K42287" s="1715"/>
      <c r="L42287" s="1715"/>
    </row>
    <row r="42288" spans="11:12" ht="15" customHeight="1">
      <c r="K42288" s="1715"/>
      <c r="L42288" s="1715"/>
    </row>
    <row r="42289" spans="11:12" ht="15" customHeight="1">
      <c r="K42289" s="1715"/>
      <c r="L42289" s="1715"/>
    </row>
    <row r="42290" spans="11:12" ht="15" customHeight="1">
      <c r="K42290" s="1715"/>
      <c r="L42290" s="1715"/>
    </row>
    <row r="42291" spans="11:12" ht="15" customHeight="1">
      <c r="K42291" s="1715"/>
      <c r="L42291" s="1715"/>
    </row>
    <row r="42292" spans="11:12" ht="15" customHeight="1">
      <c r="K42292" s="1715"/>
      <c r="L42292" s="1715"/>
    </row>
    <row r="42293" spans="11:12" ht="15" customHeight="1">
      <c r="K42293" s="1715"/>
      <c r="L42293" s="1715"/>
    </row>
    <row r="42294" spans="11:12" ht="15" customHeight="1">
      <c r="K42294" s="1715"/>
      <c r="L42294" s="1715"/>
    </row>
    <row r="42295" spans="11:12" ht="15" customHeight="1">
      <c r="K42295" s="1715"/>
      <c r="L42295" s="1715"/>
    </row>
    <row r="42296" spans="11:12" ht="15" customHeight="1">
      <c r="K42296" s="1715"/>
      <c r="L42296" s="1715"/>
    </row>
    <row r="42297" spans="11:12" ht="15" customHeight="1">
      <c r="K42297" s="1715"/>
      <c r="L42297" s="1715"/>
    </row>
    <row r="42298" spans="11:12" ht="15" customHeight="1">
      <c r="K42298" s="1715"/>
      <c r="L42298" s="1715"/>
    </row>
    <row r="42299" spans="11:12" ht="15" customHeight="1">
      <c r="K42299" s="1715"/>
      <c r="L42299" s="1715"/>
    </row>
    <row r="42300" spans="11:12" ht="15" customHeight="1">
      <c r="K42300" s="1715"/>
      <c r="L42300" s="1715"/>
    </row>
    <row r="42301" spans="11:12" ht="15" customHeight="1">
      <c r="K42301" s="1715"/>
      <c r="L42301" s="1715"/>
    </row>
    <row r="42302" spans="11:12" ht="15" customHeight="1">
      <c r="K42302" s="1715"/>
      <c r="L42302" s="1715"/>
    </row>
    <row r="42303" spans="11:12" ht="15" customHeight="1">
      <c r="K42303" s="1715"/>
      <c r="L42303" s="1715"/>
    </row>
    <row r="42304" spans="11:12" ht="15" customHeight="1">
      <c r="K42304" s="1715"/>
      <c r="L42304" s="1715"/>
    </row>
    <row r="42305" spans="11:12" ht="15" customHeight="1">
      <c r="K42305" s="1715"/>
      <c r="L42305" s="1715"/>
    </row>
    <row r="42306" spans="11:12" ht="15" customHeight="1">
      <c r="K42306" s="1715"/>
      <c r="L42306" s="1715"/>
    </row>
    <row r="42307" spans="11:12" ht="15" customHeight="1">
      <c r="K42307" s="1715"/>
      <c r="L42307" s="1715"/>
    </row>
    <row r="42308" spans="11:12" ht="15" customHeight="1">
      <c r="K42308" s="1715"/>
      <c r="L42308" s="1715"/>
    </row>
    <row r="42309" spans="11:12" ht="15" customHeight="1">
      <c r="K42309" s="1715"/>
      <c r="L42309" s="1715"/>
    </row>
    <row r="42310" spans="11:12" ht="15" customHeight="1">
      <c r="K42310" s="1715"/>
      <c r="L42310" s="1715"/>
    </row>
    <row r="42311" spans="11:12" ht="15" customHeight="1">
      <c r="K42311" s="1715"/>
      <c r="L42311" s="1715"/>
    </row>
    <row r="42312" spans="11:12" ht="15" customHeight="1">
      <c r="K42312" s="1715"/>
      <c r="L42312" s="1715"/>
    </row>
    <row r="42313" spans="11:12" ht="15" customHeight="1">
      <c r="K42313" s="1715"/>
      <c r="L42313" s="1715"/>
    </row>
    <row r="42314" spans="11:12" ht="15" customHeight="1">
      <c r="K42314" s="1715"/>
      <c r="L42314" s="1715"/>
    </row>
    <row r="42315" spans="11:12" ht="15" customHeight="1">
      <c r="K42315" s="1715"/>
      <c r="L42315" s="1715"/>
    </row>
    <row r="42316" spans="11:12" ht="15" customHeight="1">
      <c r="K42316" s="1715"/>
      <c r="L42316" s="1715"/>
    </row>
    <row r="42317" spans="11:12" ht="15" customHeight="1">
      <c r="K42317" s="1715"/>
      <c r="L42317" s="1715"/>
    </row>
    <row r="42318" spans="11:12" ht="15" customHeight="1">
      <c r="K42318" s="1715"/>
      <c r="L42318" s="1715"/>
    </row>
    <row r="42319" spans="11:12" ht="15" customHeight="1">
      <c r="K42319" s="1715"/>
      <c r="L42319" s="1715"/>
    </row>
    <row r="42320" spans="11:12" ht="15" customHeight="1">
      <c r="K42320" s="1715"/>
      <c r="L42320" s="1715"/>
    </row>
    <row r="42321" spans="11:12" ht="15" customHeight="1">
      <c r="K42321" s="1715"/>
      <c r="L42321" s="1715"/>
    </row>
    <row r="42322" spans="11:12" ht="15" customHeight="1">
      <c r="K42322" s="1715"/>
      <c r="L42322" s="1715"/>
    </row>
    <row r="42323" spans="11:12" ht="15" customHeight="1">
      <c r="K42323" s="1715"/>
      <c r="L42323" s="1715"/>
    </row>
    <row r="42324" spans="11:12" ht="15" customHeight="1">
      <c r="K42324" s="1715"/>
      <c r="L42324" s="1715"/>
    </row>
    <row r="42325" spans="11:12" ht="15" customHeight="1">
      <c r="K42325" s="1715"/>
      <c r="L42325" s="1715"/>
    </row>
    <row r="42326" spans="11:12" ht="15" customHeight="1">
      <c r="K42326" s="1715"/>
      <c r="L42326" s="1715"/>
    </row>
    <row r="42327" spans="11:12" ht="15" customHeight="1">
      <c r="K42327" s="1715"/>
      <c r="L42327" s="1715"/>
    </row>
    <row r="42328" spans="11:12" ht="15" customHeight="1">
      <c r="K42328" s="1715"/>
      <c r="L42328" s="1715"/>
    </row>
    <row r="42329" spans="11:12" ht="15" customHeight="1">
      <c r="K42329" s="1715"/>
      <c r="L42329" s="1715"/>
    </row>
    <row r="42330" spans="11:12" ht="15" customHeight="1">
      <c r="K42330" s="1715"/>
      <c r="L42330" s="1715"/>
    </row>
    <row r="42331" spans="11:12" ht="15" customHeight="1">
      <c r="K42331" s="1715"/>
      <c r="L42331" s="1715"/>
    </row>
    <row r="42332" spans="11:12" ht="15" customHeight="1">
      <c r="K42332" s="1715"/>
      <c r="L42332" s="1715"/>
    </row>
    <row r="42333" spans="11:12" ht="15" customHeight="1">
      <c r="K42333" s="1715"/>
      <c r="L42333" s="1715"/>
    </row>
    <row r="42334" spans="11:12" ht="15" customHeight="1">
      <c r="K42334" s="1715"/>
      <c r="L42334" s="1715"/>
    </row>
    <row r="42335" spans="11:12" ht="15" customHeight="1">
      <c r="K42335" s="1715"/>
      <c r="L42335" s="1715"/>
    </row>
    <row r="42336" spans="11:12" ht="15" customHeight="1">
      <c r="K42336" s="1715"/>
      <c r="L42336" s="1715"/>
    </row>
    <row r="42337" spans="11:12" ht="15" customHeight="1">
      <c r="K42337" s="1715"/>
      <c r="L42337" s="1715"/>
    </row>
    <row r="42338" spans="11:12" ht="15" customHeight="1">
      <c r="K42338" s="1715"/>
      <c r="L42338" s="1715"/>
    </row>
    <row r="42339" spans="11:12" ht="15" customHeight="1">
      <c r="K42339" s="1715"/>
      <c r="L42339" s="1715"/>
    </row>
    <row r="42340" spans="11:12" ht="15" customHeight="1">
      <c r="K42340" s="1715"/>
      <c r="L42340" s="1715"/>
    </row>
    <row r="42341" spans="11:12" ht="15" customHeight="1">
      <c r="K42341" s="1715"/>
      <c r="L42341" s="1715"/>
    </row>
    <row r="42342" spans="11:12" ht="15" customHeight="1">
      <c r="K42342" s="1715"/>
      <c r="L42342" s="1715"/>
    </row>
    <row r="42343" spans="11:12" ht="15" customHeight="1">
      <c r="K42343" s="1715"/>
      <c r="L42343" s="1715"/>
    </row>
    <row r="42344" spans="11:12" ht="15" customHeight="1">
      <c r="K42344" s="1715"/>
      <c r="L42344" s="1715"/>
    </row>
    <row r="42345" spans="11:12" ht="15" customHeight="1">
      <c r="K42345" s="1715"/>
      <c r="L42345" s="1715"/>
    </row>
    <row r="42346" spans="11:12" ht="15" customHeight="1">
      <c r="K42346" s="1715"/>
      <c r="L42346" s="1715"/>
    </row>
    <row r="42347" spans="11:12" ht="15" customHeight="1">
      <c r="K42347" s="1715"/>
      <c r="L42347" s="1715"/>
    </row>
    <row r="42348" spans="11:12" ht="15" customHeight="1">
      <c r="K42348" s="1715"/>
      <c r="L42348" s="1715"/>
    </row>
    <row r="42349" spans="11:12" ht="15" customHeight="1">
      <c r="K42349" s="1715"/>
      <c r="L42349" s="1715"/>
    </row>
    <row r="42350" spans="11:12" ht="15" customHeight="1">
      <c r="K42350" s="1715"/>
      <c r="L42350" s="1715"/>
    </row>
    <row r="42351" spans="11:12" ht="15" customHeight="1">
      <c r="K42351" s="1715"/>
      <c r="L42351" s="1715"/>
    </row>
    <row r="42352" spans="11:12" ht="15" customHeight="1">
      <c r="K42352" s="1715"/>
      <c r="L42352" s="1715"/>
    </row>
    <row r="42353" spans="11:12" ht="15" customHeight="1">
      <c r="K42353" s="1715"/>
      <c r="L42353" s="1715"/>
    </row>
    <row r="42354" spans="11:12" ht="15" customHeight="1">
      <c r="K42354" s="1715"/>
      <c r="L42354" s="1715"/>
    </row>
    <row r="42355" spans="11:12" ht="15" customHeight="1">
      <c r="K42355" s="1715"/>
      <c r="L42355" s="1715"/>
    </row>
    <row r="42356" spans="11:12" ht="15" customHeight="1">
      <c r="K42356" s="1715"/>
      <c r="L42356" s="1715"/>
    </row>
    <row r="42357" spans="11:12" ht="15" customHeight="1">
      <c r="K42357" s="1715"/>
      <c r="L42357" s="1715"/>
    </row>
    <row r="42358" spans="11:12" ht="15" customHeight="1">
      <c r="K42358" s="1715"/>
      <c r="L42358" s="1715"/>
    </row>
    <row r="42359" spans="11:12" ht="15" customHeight="1">
      <c r="K42359" s="1715"/>
      <c r="L42359" s="1715"/>
    </row>
    <row r="42360" spans="11:12" ht="15" customHeight="1">
      <c r="K42360" s="1715"/>
      <c r="L42360" s="1715"/>
    </row>
    <row r="42361" spans="11:12" ht="15" customHeight="1">
      <c r="K42361" s="1715"/>
      <c r="L42361" s="1715"/>
    </row>
    <row r="42362" spans="11:12" ht="15" customHeight="1">
      <c r="K42362" s="1715"/>
      <c r="L42362" s="1715"/>
    </row>
    <row r="42363" spans="11:12" ht="15" customHeight="1">
      <c r="K42363" s="1715"/>
      <c r="L42363" s="1715"/>
    </row>
    <row r="42364" spans="11:12" ht="15" customHeight="1">
      <c r="K42364" s="1715"/>
      <c r="L42364" s="1715"/>
    </row>
    <row r="42365" spans="11:12" ht="15" customHeight="1">
      <c r="K42365" s="1715"/>
      <c r="L42365" s="1715"/>
    </row>
    <row r="42366" spans="11:12" ht="15" customHeight="1">
      <c r="K42366" s="1715"/>
      <c r="L42366" s="1715"/>
    </row>
    <row r="42367" spans="11:12" ht="15" customHeight="1">
      <c r="K42367" s="1715"/>
      <c r="L42367" s="1715"/>
    </row>
    <row r="42368" spans="11:12" ht="15" customHeight="1">
      <c r="K42368" s="1715"/>
      <c r="L42368" s="1715"/>
    </row>
    <row r="42369" spans="11:12" ht="15" customHeight="1">
      <c r="K42369" s="1715"/>
      <c r="L42369" s="1715"/>
    </row>
    <row r="42370" spans="11:12" ht="15" customHeight="1">
      <c r="K42370" s="1715"/>
      <c r="L42370" s="1715"/>
    </row>
    <row r="42371" spans="11:12" ht="15" customHeight="1">
      <c r="K42371" s="1715"/>
      <c r="L42371" s="1715"/>
    </row>
    <row r="42372" spans="11:12" ht="15" customHeight="1">
      <c r="K42372" s="1715"/>
      <c r="L42372" s="1715"/>
    </row>
    <row r="42373" spans="11:12" ht="15" customHeight="1">
      <c r="K42373" s="1715"/>
      <c r="L42373" s="1715"/>
    </row>
    <row r="42374" spans="11:12" ht="15" customHeight="1">
      <c r="K42374" s="1715"/>
      <c r="L42374" s="1715"/>
    </row>
    <row r="42375" spans="11:12" ht="15" customHeight="1">
      <c r="K42375" s="1715"/>
      <c r="L42375" s="1715"/>
    </row>
    <row r="42376" spans="11:12" ht="15" customHeight="1">
      <c r="K42376" s="1715"/>
      <c r="L42376" s="1715"/>
    </row>
    <row r="42377" spans="11:12" ht="15" customHeight="1">
      <c r="K42377" s="1715"/>
      <c r="L42377" s="1715"/>
    </row>
    <row r="42378" spans="11:12" ht="15" customHeight="1">
      <c r="K42378" s="1715"/>
      <c r="L42378" s="1715"/>
    </row>
    <row r="42379" spans="11:12" ht="15" customHeight="1">
      <c r="K42379" s="1715"/>
      <c r="L42379" s="1715"/>
    </row>
    <row r="42380" spans="11:12" ht="15" customHeight="1">
      <c r="K42380" s="1715"/>
      <c r="L42380" s="1715"/>
    </row>
    <row r="42381" spans="11:12" ht="15" customHeight="1">
      <c r="K42381" s="1715"/>
      <c r="L42381" s="1715"/>
    </row>
    <row r="42382" spans="11:12" ht="15" customHeight="1">
      <c r="K42382" s="1715"/>
      <c r="L42382" s="1715"/>
    </row>
    <row r="42383" spans="11:12" ht="15" customHeight="1">
      <c r="K42383" s="1715"/>
      <c r="L42383" s="1715"/>
    </row>
    <row r="42384" spans="11:12" ht="15" customHeight="1">
      <c r="K42384" s="1715"/>
      <c r="L42384" s="1715"/>
    </row>
    <row r="42385" spans="11:12" ht="15" customHeight="1">
      <c r="K42385" s="1715"/>
      <c r="L42385" s="1715"/>
    </row>
    <row r="42386" spans="11:12" ht="15" customHeight="1">
      <c r="K42386" s="1715"/>
      <c r="L42386" s="1715"/>
    </row>
    <row r="42387" spans="11:12" ht="15" customHeight="1">
      <c r="K42387" s="1715"/>
      <c r="L42387" s="1715"/>
    </row>
    <row r="42388" spans="11:12" ht="15" customHeight="1">
      <c r="K42388" s="1715"/>
      <c r="L42388" s="1715"/>
    </row>
    <row r="42389" spans="11:12" ht="15" customHeight="1">
      <c r="K42389" s="1715"/>
      <c r="L42389" s="1715"/>
    </row>
    <row r="42390" spans="11:12" ht="15" customHeight="1">
      <c r="K42390" s="1715"/>
      <c r="L42390" s="1715"/>
    </row>
    <row r="42391" spans="11:12" ht="15" customHeight="1">
      <c r="K42391" s="1715"/>
      <c r="L42391" s="1715"/>
    </row>
    <row r="42392" spans="11:12" ht="15" customHeight="1">
      <c r="K42392" s="1715"/>
      <c r="L42392" s="1715"/>
    </row>
    <row r="42393" spans="11:12" ht="15" customHeight="1">
      <c r="K42393" s="1715"/>
      <c r="L42393" s="1715"/>
    </row>
    <row r="42394" spans="11:12" ht="15" customHeight="1">
      <c r="K42394" s="1715"/>
      <c r="L42394" s="1715"/>
    </row>
    <row r="42395" spans="11:12" ht="15" customHeight="1">
      <c r="K42395" s="1715"/>
      <c r="L42395" s="1715"/>
    </row>
    <row r="42396" spans="11:12" ht="15" customHeight="1">
      <c r="K42396" s="1715"/>
      <c r="L42396" s="1715"/>
    </row>
    <row r="42397" spans="11:12" ht="15" customHeight="1">
      <c r="K42397" s="1715"/>
      <c r="L42397" s="1715"/>
    </row>
    <row r="42398" spans="11:12" ht="15" customHeight="1">
      <c r="K42398" s="1715"/>
      <c r="L42398" s="1715"/>
    </row>
    <row r="42399" spans="11:12" ht="15" customHeight="1">
      <c r="K42399" s="1715"/>
      <c r="L42399" s="1715"/>
    </row>
    <row r="42400" spans="11:12" ht="15" customHeight="1">
      <c r="K42400" s="1715"/>
      <c r="L42400" s="1715"/>
    </row>
    <row r="42401" spans="11:12" ht="15" customHeight="1">
      <c r="K42401" s="1715"/>
      <c r="L42401" s="1715"/>
    </row>
    <row r="42402" spans="11:12" ht="15" customHeight="1">
      <c r="K42402" s="1715"/>
      <c r="L42402" s="1715"/>
    </row>
    <row r="42403" spans="11:12" ht="15" customHeight="1">
      <c r="K42403" s="1715"/>
      <c r="L42403" s="1715"/>
    </row>
    <row r="42404" spans="11:12" ht="15" customHeight="1">
      <c r="K42404" s="1715"/>
      <c r="L42404" s="1715"/>
    </row>
    <row r="42405" spans="11:12" ht="15" customHeight="1">
      <c r="K42405" s="1715"/>
      <c r="L42405" s="1715"/>
    </row>
    <row r="42406" spans="11:12" ht="15" customHeight="1">
      <c r="K42406" s="1715"/>
      <c r="L42406" s="1715"/>
    </row>
    <row r="42407" spans="11:12" ht="15" customHeight="1">
      <c r="K42407" s="1715"/>
      <c r="L42407" s="1715"/>
    </row>
    <row r="42408" spans="11:12" ht="15" customHeight="1">
      <c r="K42408" s="1715"/>
      <c r="L42408" s="1715"/>
    </row>
    <row r="42409" spans="11:12" ht="15" customHeight="1">
      <c r="K42409" s="1715"/>
      <c r="L42409" s="1715"/>
    </row>
    <row r="42410" spans="11:12" ht="15" customHeight="1">
      <c r="K42410" s="1715"/>
      <c r="L42410" s="1715"/>
    </row>
    <row r="42411" spans="11:12" ht="15" customHeight="1">
      <c r="K42411" s="1715"/>
      <c r="L42411" s="1715"/>
    </row>
    <row r="42412" spans="11:12" ht="15" customHeight="1">
      <c r="K42412" s="1715"/>
      <c r="L42412" s="1715"/>
    </row>
    <row r="42413" spans="11:12" ht="15" customHeight="1">
      <c r="K42413" s="1715"/>
      <c r="L42413" s="1715"/>
    </row>
    <row r="42414" spans="11:12" ht="15" customHeight="1">
      <c r="K42414" s="1715"/>
      <c r="L42414" s="1715"/>
    </row>
    <row r="42415" spans="11:12" ht="15" customHeight="1">
      <c r="K42415" s="1715"/>
      <c r="L42415" s="1715"/>
    </row>
    <row r="42416" spans="11:12" ht="15" customHeight="1">
      <c r="K42416" s="1715"/>
      <c r="L42416" s="1715"/>
    </row>
    <row r="42417" spans="11:12" ht="15" customHeight="1">
      <c r="K42417" s="1715"/>
      <c r="L42417" s="1715"/>
    </row>
    <row r="42418" spans="11:12" ht="15" customHeight="1">
      <c r="K42418" s="1715"/>
      <c r="L42418" s="1715"/>
    </row>
    <row r="42419" spans="11:12" ht="15" customHeight="1">
      <c r="K42419" s="1715"/>
      <c r="L42419" s="1715"/>
    </row>
    <row r="42420" spans="11:12" ht="15" customHeight="1">
      <c r="K42420" s="1715"/>
      <c r="L42420" s="1715"/>
    </row>
    <row r="42421" spans="11:12" ht="15" customHeight="1">
      <c r="K42421" s="1715"/>
      <c r="L42421" s="1715"/>
    </row>
    <row r="42422" spans="11:12" ht="15" customHeight="1">
      <c r="K42422" s="1715"/>
      <c r="L42422" s="1715"/>
    </row>
    <row r="42423" spans="11:12" ht="15" customHeight="1">
      <c r="K42423" s="1715"/>
      <c r="L42423" s="1715"/>
    </row>
    <row r="42424" spans="11:12" ht="15" customHeight="1">
      <c r="K42424" s="1715"/>
      <c r="L42424" s="1715"/>
    </row>
    <row r="42425" spans="11:12" ht="15" customHeight="1">
      <c r="K42425" s="1715"/>
      <c r="L42425" s="1715"/>
    </row>
    <row r="42426" spans="11:12" ht="15" customHeight="1">
      <c r="K42426" s="1715"/>
      <c r="L42426" s="1715"/>
    </row>
    <row r="42427" spans="11:12" ht="15" customHeight="1">
      <c r="K42427" s="1715"/>
      <c r="L42427" s="1715"/>
    </row>
    <row r="42428" spans="11:12" ht="15" customHeight="1">
      <c r="K42428" s="1715"/>
      <c r="L42428" s="1715"/>
    </row>
    <row r="42429" spans="11:12" ht="15" customHeight="1">
      <c r="K42429" s="1715"/>
      <c r="L42429" s="1715"/>
    </row>
    <row r="42430" spans="11:12" ht="15" customHeight="1">
      <c r="K42430" s="1715"/>
      <c r="L42430" s="1715"/>
    </row>
    <row r="42431" spans="11:12" ht="15" customHeight="1">
      <c r="K42431" s="1715"/>
      <c r="L42431" s="1715"/>
    </row>
    <row r="42432" spans="11:12" ht="15" customHeight="1">
      <c r="K42432" s="1715"/>
      <c r="L42432" s="1715"/>
    </row>
    <row r="42433" spans="11:12" ht="15" customHeight="1">
      <c r="K42433" s="1715"/>
      <c r="L42433" s="1715"/>
    </row>
    <row r="42434" spans="11:12" ht="15" customHeight="1">
      <c r="K42434" s="1715"/>
      <c r="L42434" s="1715"/>
    </row>
    <row r="42435" spans="11:12" ht="15" customHeight="1">
      <c r="K42435" s="1715"/>
      <c r="L42435" s="1715"/>
    </row>
    <row r="42436" spans="11:12" ht="15" customHeight="1">
      <c r="K42436" s="1715"/>
      <c r="L42436" s="1715"/>
    </row>
    <row r="42437" spans="11:12" ht="15" customHeight="1">
      <c r="K42437" s="1715"/>
      <c r="L42437" s="1715"/>
    </row>
    <row r="42438" spans="11:12" ht="15" customHeight="1">
      <c r="K42438" s="1715"/>
      <c r="L42438" s="1715"/>
    </row>
    <row r="42439" spans="11:12" ht="15" customHeight="1">
      <c r="K42439" s="1715"/>
      <c r="L42439" s="1715"/>
    </row>
    <row r="42440" spans="11:12" ht="15" customHeight="1">
      <c r="K42440" s="1715"/>
      <c r="L42440" s="1715"/>
    </row>
    <row r="42441" spans="11:12" ht="15" customHeight="1">
      <c r="K42441" s="1715"/>
      <c r="L42441" s="1715"/>
    </row>
    <row r="42442" spans="11:12" ht="15" customHeight="1">
      <c r="K42442" s="1715"/>
      <c r="L42442" s="1715"/>
    </row>
    <row r="42443" spans="11:12" ht="15" customHeight="1">
      <c r="K42443" s="1715"/>
      <c r="L42443" s="1715"/>
    </row>
    <row r="42444" spans="11:12" ht="15" customHeight="1">
      <c r="K42444" s="1715"/>
      <c r="L42444" s="1715"/>
    </row>
    <row r="42445" spans="11:12" ht="15" customHeight="1">
      <c r="K42445" s="1715"/>
      <c r="L42445" s="1715"/>
    </row>
    <row r="42446" spans="11:12" ht="15" customHeight="1">
      <c r="K42446" s="1715"/>
      <c r="L42446" s="1715"/>
    </row>
    <row r="42447" spans="11:12" ht="15" customHeight="1">
      <c r="K42447" s="1715"/>
      <c r="L42447" s="1715"/>
    </row>
    <row r="42448" spans="11:12" ht="15" customHeight="1">
      <c r="K42448" s="1715"/>
      <c r="L42448" s="1715"/>
    </row>
    <row r="42449" spans="11:12" ht="15" customHeight="1">
      <c r="K42449" s="1715"/>
      <c r="L42449" s="1715"/>
    </row>
    <row r="42450" spans="11:12" ht="15" customHeight="1">
      <c r="K42450" s="1715"/>
      <c r="L42450" s="1715"/>
    </row>
    <row r="42451" spans="11:12" ht="15" customHeight="1">
      <c r="K42451" s="1715"/>
      <c r="L42451" s="1715"/>
    </row>
    <row r="42452" spans="11:12" ht="15" customHeight="1">
      <c r="K42452" s="1715"/>
      <c r="L42452" s="1715"/>
    </row>
    <row r="42453" spans="11:12" ht="15" customHeight="1">
      <c r="K42453" s="1715"/>
      <c r="L42453" s="1715"/>
    </row>
    <row r="42454" spans="11:12" ht="15" customHeight="1">
      <c r="K42454" s="1715"/>
      <c r="L42454" s="1715"/>
    </row>
    <row r="42455" spans="11:12" ht="15" customHeight="1">
      <c r="K42455" s="1715"/>
      <c r="L42455" s="1715"/>
    </row>
    <row r="42456" spans="11:12" ht="15" customHeight="1">
      <c r="K42456" s="1715"/>
      <c r="L42456" s="1715"/>
    </row>
    <row r="42457" spans="11:12" ht="15" customHeight="1">
      <c r="K42457" s="1715"/>
      <c r="L42457" s="1715"/>
    </row>
    <row r="42458" spans="11:12" ht="15" customHeight="1">
      <c r="K42458" s="1715"/>
      <c r="L42458" s="1715"/>
    </row>
    <row r="42459" spans="11:12" ht="15" customHeight="1">
      <c r="K42459" s="1715"/>
      <c r="L42459" s="1715"/>
    </row>
    <row r="42460" spans="11:12" ht="15" customHeight="1">
      <c r="K42460" s="1715"/>
      <c r="L42460" s="1715"/>
    </row>
    <row r="42461" spans="11:12" ht="15" customHeight="1">
      <c r="K42461" s="1715"/>
      <c r="L42461" s="1715"/>
    </row>
    <row r="42462" spans="11:12" ht="15" customHeight="1">
      <c r="K42462" s="1715"/>
      <c r="L42462" s="1715"/>
    </row>
    <row r="42463" spans="11:12" ht="15" customHeight="1">
      <c r="K42463" s="1715"/>
      <c r="L42463" s="1715"/>
    </row>
    <row r="42464" spans="11:12" ht="15" customHeight="1">
      <c r="K42464" s="1715"/>
      <c r="L42464" s="1715"/>
    </row>
    <row r="42465" spans="11:12" ht="15" customHeight="1">
      <c r="K42465" s="1715"/>
      <c r="L42465" s="1715"/>
    </row>
    <row r="42466" spans="11:12" ht="15" customHeight="1">
      <c r="K42466" s="1715"/>
      <c r="L42466" s="1715"/>
    </row>
    <row r="42467" spans="11:12" ht="15" customHeight="1">
      <c r="K42467" s="1715"/>
      <c r="L42467" s="1715"/>
    </row>
    <row r="42468" spans="11:12" ht="15" customHeight="1">
      <c r="K42468" s="1715"/>
      <c r="L42468" s="1715"/>
    </row>
    <row r="42469" spans="11:12" ht="15" customHeight="1">
      <c r="K42469" s="1715"/>
      <c r="L42469" s="1715"/>
    </row>
    <row r="42470" spans="11:12" ht="15" customHeight="1">
      <c r="K42470" s="1715"/>
      <c r="L42470" s="1715"/>
    </row>
    <row r="42471" spans="11:12" ht="15" customHeight="1">
      <c r="K42471" s="1715"/>
      <c r="L42471" s="1715"/>
    </row>
    <row r="42472" spans="11:12" ht="15" customHeight="1">
      <c r="K42472" s="1715"/>
      <c r="L42472" s="1715"/>
    </row>
    <row r="42473" spans="11:12" ht="15" customHeight="1">
      <c r="K42473" s="1715"/>
      <c r="L42473" s="1715"/>
    </row>
    <row r="42474" spans="11:12" ht="15" customHeight="1">
      <c r="K42474" s="1715"/>
      <c r="L42474" s="1715"/>
    </row>
    <row r="42475" spans="11:12" ht="15" customHeight="1">
      <c r="K42475" s="1715"/>
      <c r="L42475" s="1715"/>
    </row>
    <row r="42476" spans="11:12" ht="15" customHeight="1">
      <c r="K42476" s="1715"/>
      <c r="L42476" s="1715"/>
    </row>
    <row r="42477" spans="11:12" ht="15" customHeight="1">
      <c r="K42477" s="1715"/>
      <c r="L42477" s="1715"/>
    </row>
    <row r="42478" spans="11:12" ht="15" customHeight="1">
      <c r="K42478" s="1715"/>
      <c r="L42478" s="1715"/>
    </row>
    <row r="42479" spans="11:12" ht="15" customHeight="1">
      <c r="K42479" s="1715"/>
      <c r="L42479" s="1715"/>
    </row>
    <row r="42480" spans="11:12" ht="15" customHeight="1">
      <c r="K42480" s="1715"/>
      <c r="L42480" s="1715"/>
    </row>
    <row r="42481" spans="11:12" ht="15" customHeight="1">
      <c r="K42481" s="1715"/>
      <c r="L42481" s="1715"/>
    </row>
    <row r="42482" spans="11:12" ht="15" customHeight="1">
      <c r="K42482" s="1715"/>
      <c r="L42482" s="1715"/>
    </row>
    <row r="42483" spans="11:12" ht="15" customHeight="1">
      <c r="K42483" s="1715"/>
      <c r="L42483" s="1715"/>
    </row>
    <row r="42484" spans="11:12" ht="15" customHeight="1">
      <c r="K42484" s="1715"/>
      <c r="L42484" s="1715"/>
    </row>
    <row r="42485" spans="11:12" ht="15" customHeight="1">
      <c r="K42485" s="1715"/>
      <c r="L42485" s="1715"/>
    </row>
    <row r="42486" spans="11:12" ht="15" customHeight="1">
      <c r="K42486" s="1715"/>
      <c r="L42486" s="1715"/>
    </row>
    <row r="42487" spans="11:12" ht="15" customHeight="1">
      <c r="K42487" s="1715"/>
      <c r="L42487" s="1715"/>
    </row>
    <row r="42488" spans="11:12" ht="15" customHeight="1">
      <c r="K42488" s="1715"/>
      <c r="L42488" s="1715"/>
    </row>
    <row r="42489" spans="11:12" ht="15" customHeight="1">
      <c r="K42489" s="1715"/>
      <c r="L42489" s="1715"/>
    </row>
    <row r="42490" spans="11:12" ht="15" customHeight="1">
      <c r="K42490" s="1715"/>
      <c r="L42490" s="1715"/>
    </row>
    <row r="42491" spans="11:12" ht="15" customHeight="1">
      <c r="K42491" s="1715"/>
      <c r="L42491" s="1715"/>
    </row>
    <row r="42492" spans="11:12" ht="15" customHeight="1">
      <c r="K42492" s="1715"/>
      <c r="L42492" s="1715"/>
    </row>
    <row r="42493" spans="11:12" ht="15" customHeight="1">
      <c r="K42493" s="1715"/>
      <c r="L42493" s="1715"/>
    </row>
    <row r="42494" spans="11:12" ht="15" customHeight="1">
      <c r="K42494" s="1715"/>
      <c r="L42494" s="1715"/>
    </row>
    <row r="42495" spans="11:12" ht="15" customHeight="1">
      <c r="K42495" s="1715"/>
      <c r="L42495" s="1715"/>
    </row>
    <row r="42496" spans="11:12" ht="15" customHeight="1">
      <c r="K42496" s="1715"/>
      <c r="L42496" s="1715"/>
    </row>
    <row r="42497" spans="11:12" ht="15" customHeight="1">
      <c r="K42497" s="1715"/>
      <c r="L42497" s="1715"/>
    </row>
    <row r="42498" spans="11:12" ht="15" customHeight="1">
      <c r="K42498" s="1715"/>
      <c r="L42498" s="1715"/>
    </row>
    <row r="42499" spans="11:12" ht="15" customHeight="1">
      <c r="K42499" s="1715"/>
      <c r="L42499" s="1715"/>
    </row>
    <row r="42500" spans="11:12" ht="15" customHeight="1">
      <c r="K42500" s="1715"/>
      <c r="L42500" s="1715"/>
    </row>
    <row r="42501" spans="11:12" ht="15" customHeight="1">
      <c r="K42501" s="1715"/>
      <c r="L42501" s="1715"/>
    </row>
    <row r="42502" spans="11:12" ht="15" customHeight="1">
      <c r="K42502" s="1715"/>
      <c r="L42502" s="1715"/>
    </row>
    <row r="42503" spans="11:12" ht="15" customHeight="1">
      <c r="K42503" s="1715"/>
      <c r="L42503" s="1715"/>
    </row>
    <row r="42504" spans="11:12" ht="15" customHeight="1">
      <c r="K42504" s="1715"/>
      <c r="L42504" s="1715"/>
    </row>
    <row r="42505" spans="11:12" ht="15" customHeight="1">
      <c r="K42505" s="1715"/>
      <c r="L42505" s="1715"/>
    </row>
    <row r="42506" spans="11:12" ht="15" customHeight="1">
      <c r="K42506" s="1715"/>
      <c r="L42506" s="1715"/>
    </row>
    <row r="42507" spans="11:12" ht="15" customHeight="1">
      <c r="K42507" s="1715"/>
      <c r="L42507" s="1715"/>
    </row>
    <row r="42508" spans="11:12" ht="15" customHeight="1">
      <c r="K42508" s="1715"/>
      <c r="L42508" s="1715"/>
    </row>
    <row r="42509" spans="11:12" ht="15" customHeight="1">
      <c r="K42509" s="1715"/>
      <c r="L42509" s="1715"/>
    </row>
    <row r="42510" spans="11:12" ht="15" customHeight="1">
      <c r="K42510" s="1715"/>
      <c r="L42510" s="1715"/>
    </row>
    <row r="42511" spans="11:12" ht="15" customHeight="1">
      <c r="K42511" s="1715"/>
      <c r="L42511" s="1715"/>
    </row>
    <row r="42512" spans="11:12" ht="15" customHeight="1">
      <c r="K42512" s="1715"/>
      <c r="L42512" s="1715"/>
    </row>
    <row r="42513" spans="11:12" ht="15" customHeight="1">
      <c r="K42513" s="1715"/>
      <c r="L42513" s="1715"/>
    </row>
    <row r="42514" spans="11:12" ht="15" customHeight="1">
      <c r="K42514" s="1715"/>
      <c r="L42514" s="1715"/>
    </row>
    <row r="42515" spans="11:12" ht="15" customHeight="1">
      <c r="K42515" s="1715"/>
      <c r="L42515" s="1715"/>
    </row>
    <row r="42516" spans="11:12" ht="15" customHeight="1">
      <c r="K42516" s="1715"/>
      <c r="L42516" s="1715"/>
    </row>
    <row r="42517" spans="11:12" ht="15" customHeight="1">
      <c r="K42517" s="1715"/>
      <c r="L42517" s="1715"/>
    </row>
    <row r="42518" spans="11:12" ht="15" customHeight="1">
      <c r="K42518" s="1715"/>
      <c r="L42518" s="1715"/>
    </row>
    <row r="42519" spans="11:12" ht="15" customHeight="1">
      <c r="K42519" s="1715"/>
      <c r="L42519" s="1715"/>
    </row>
    <row r="42520" spans="11:12" ht="15" customHeight="1">
      <c r="K42520" s="1715"/>
      <c r="L42520" s="1715"/>
    </row>
    <row r="42521" spans="11:12" ht="15" customHeight="1">
      <c r="K42521" s="1715"/>
      <c r="L42521" s="1715"/>
    </row>
    <row r="42522" spans="11:12" ht="15" customHeight="1">
      <c r="K42522" s="1715"/>
      <c r="L42522" s="1715"/>
    </row>
    <row r="42523" spans="11:12" ht="15" customHeight="1">
      <c r="K42523" s="1715"/>
      <c r="L42523" s="1715"/>
    </row>
    <row r="42524" spans="11:12" ht="15" customHeight="1">
      <c r="K42524" s="1715"/>
      <c r="L42524" s="1715"/>
    </row>
    <row r="42525" spans="11:12" ht="15" customHeight="1">
      <c r="K42525" s="1715"/>
      <c r="L42525" s="1715"/>
    </row>
    <row r="42526" spans="11:12" ht="15" customHeight="1">
      <c r="K42526" s="1715"/>
      <c r="L42526" s="1715"/>
    </row>
    <row r="42527" spans="11:12" ht="15" customHeight="1">
      <c r="K42527" s="1715"/>
      <c r="L42527" s="1715"/>
    </row>
    <row r="42528" spans="11:12" ht="15" customHeight="1">
      <c r="K42528" s="1715"/>
      <c r="L42528" s="1715"/>
    </row>
    <row r="42529" spans="11:12" ht="15" customHeight="1">
      <c r="K42529" s="1715"/>
      <c r="L42529" s="1715"/>
    </row>
    <row r="42530" spans="11:12" ht="15" customHeight="1">
      <c r="K42530" s="1715"/>
      <c r="L42530" s="1715"/>
    </row>
    <row r="42531" spans="11:12" ht="15" customHeight="1">
      <c r="K42531" s="1715"/>
      <c r="L42531" s="1715"/>
    </row>
    <row r="42532" spans="11:12" ht="15" customHeight="1">
      <c r="K42532" s="1715"/>
      <c r="L42532" s="1715"/>
    </row>
    <row r="42533" spans="11:12" ht="15" customHeight="1">
      <c r="K42533" s="1715"/>
      <c r="L42533" s="1715"/>
    </row>
    <row r="42534" spans="11:12" ht="15" customHeight="1">
      <c r="K42534" s="1715"/>
      <c r="L42534" s="1715"/>
    </row>
    <row r="42535" spans="11:12" ht="15" customHeight="1">
      <c r="K42535" s="1715"/>
      <c r="L42535" s="1715"/>
    </row>
    <row r="42536" spans="11:12" ht="15" customHeight="1">
      <c r="K42536" s="1715"/>
      <c r="L42536" s="1715"/>
    </row>
    <row r="42537" spans="11:12" ht="15" customHeight="1">
      <c r="K42537" s="1715"/>
      <c r="L42537" s="1715"/>
    </row>
    <row r="42538" spans="11:12" ht="15" customHeight="1">
      <c r="K42538" s="1715"/>
      <c r="L42538" s="1715"/>
    </row>
    <row r="42539" spans="11:12" ht="15" customHeight="1">
      <c r="K42539" s="1715"/>
      <c r="L42539" s="1715"/>
    </row>
    <row r="42540" spans="11:12" ht="15" customHeight="1">
      <c r="K42540" s="1715"/>
      <c r="L42540" s="1715"/>
    </row>
    <row r="42541" spans="11:12" ht="15" customHeight="1">
      <c r="K42541" s="1715"/>
      <c r="L42541" s="1715"/>
    </row>
    <row r="42542" spans="11:12" ht="15" customHeight="1">
      <c r="K42542" s="1715"/>
      <c r="L42542" s="1715"/>
    </row>
    <row r="42543" spans="11:12" ht="15" customHeight="1">
      <c r="K42543" s="1715"/>
      <c r="L42543" s="1715"/>
    </row>
    <row r="42544" spans="11:12" ht="15" customHeight="1">
      <c r="K42544" s="1715"/>
      <c r="L42544" s="1715"/>
    </row>
    <row r="42545" spans="11:12" ht="15" customHeight="1">
      <c r="K42545" s="1715"/>
      <c r="L42545" s="1715"/>
    </row>
    <row r="42546" spans="11:12" ht="15" customHeight="1">
      <c r="K42546" s="1715"/>
      <c r="L42546" s="1715"/>
    </row>
    <row r="42547" spans="11:12" ht="15" customHeight="1">
      <c r="K42547" s="1715"/>
      <c r="L42547" s="1715"/>
    </row>
    <row r="42548" spans="11:12" ht="15" customHeight="1">
      <c r="K42548" s="1715"/>
      <c r="L42548" s="1715"/>
    </row>
    <row r="42549" spans="11:12" ht="15" customHeight="1">
      <c r="K42549" s="1715"/>
      <c r="L42549" s="1715"/>
    </row>
    <row r="42550" spans="11:12" ht="15" customHeight="1">
      <c r="K42550" s="1715"/>
      <c r="L42550" s="1715"/>
    </row>
    <row r="42551" spans="11:12" ht="15" customHeight="1">
      <c r="K42551" s="1715"/>
      <c r="L42551" s="1715"/>
    </row>
    <row r="42552" spans="11:12" ht="15" customHeight="1">
      <c r="K42552" s="1715"/>
      <c r="L42552" s="1715"/>
    </row>
    <row r="42553" spans="11:12" ht="15" customHeight="1">
      <c r="K42553" s="1715"/>
      <c r="L42553" s="1715"/>
    </row>
    <row r="42554" spans="11:12" ht="15" customHeight="1">
      <c r="K42554" s="1715"/>
      <c r="L42554" s="1715"/>
    </row>
    <row r="42555" spans="11:12" ht="15" customHeight="1">
      <c r="K42555" s="1715"/>
      <c r="L42555" s="1715"/>
    </row>
    <row r="42556" spans="11:12" ht="15" customHeight="1">
      <c r="K42556" s="1715"/>
      <c r="L42556" s="1715"/>
    </row>
    <row r="42557" spans="11:12" ht="15" customHeight="1">
      <c r="K42557" s="1715"/>
      <c r="L42557" s="1715"/>
    </row>
    <row r="42558" spans="11:12" ht="15" customHeight="1">
      <c r="K42558" s="1715"/>
      <c r="L42558" s="1715"/>
    </row>
    <row r="42559" spans="11:12" ht="15" customHeight="1">
      <c r="K42559" s="1715"/>
      <c r="L42559" s="1715"/>
    </row>
    <row r="42560" spans="11:12" ht="15" customHeight="1">
      <c r="K42560" s="1715"/>
      <c r="L42560" s="1715"/>
    </row>
    <row r="42561" spans="11:12" ht="15" customHeight="1">
      <c r="K42561" s="1715"/>
      <c r="L42561" s="1715"/>
    </row>
    <row r="42562" spans="11:12" ht="15" customHeight="1">
      <c r="K42562" s="1715"/>
      <c r="L42562" s="1715"/>
    </row>
    <row r="42563" spans="11:12" ht="15" customHeight="1">
      <c r="K42563" s="1715"/>
      <c r="L42563" s="1715"/>
    </row>
    <row r="42564" spans="11:12" ht="15" customHeight="1">
      <c r="K42564" s="1715"/>
      <c r="L42564" s="1715"/>
    </row>
    <row r="42565" spans="11:12" ht="15" customHeight="1">
      <c r="K42565" s="1715"/>
      <c r="L42565" s="1715"/>
    </row>
    <row r="42566" spans="11:12" ht="15" customHeight="1">
      <c r="K42566" s="1715"/>
      <c r="L42566" s="1715"/>
    </row>
    <row r="42567" spans="11:12" ht="15" customHeight="1">
      <c r="K42567" s="1715"/>
      <c r="L42567" s="1715"/>
    </row>
    <row r="42568" spans="11:12" ht="15" customHeight="1">
      <c r="K42568" s="1715"/>
      <c r="L42568" s="1715"/>
    </row>
    <row r="42569" spans="11:12" ht="15" customHeight="1">
      <c r="K42569" s="1715"/>
      <c r="L42569" s="1715"/>
    </row>
    <row r="42570" spans="11:12" ht="15" customHeight="1">
      <c r="K42570" s="1715"/>
      <c r="L42570" s="1715"/>
    </row>
    <row r="42571" spans="11:12" ht="15" customHeight="1">
      <c r="K42571" s="1715"/>
      <c r="L42571" s="1715"/>
    </row>
    <row r="42572" spans="11:12" ht="15" customHeight="1">
      <c r="K42572" s="1715"/>
      <c r="L42572" s="1715"/>
    </row>
    <row r="42573" spans="11:12" ht="15" customHeight="1">
      <c r="K42573" s="1715"/>
      <c r="L42573" s="1715"/>
    </row>
    <row r="42574" spans="11:12" ht="15" customHeight="1">
      <c r="K42574" s="1715"/>
      <c r="L42574" s="1715"/>
    </row>
    <row r="42575" spans="11:12" ht="15" customHeight="1">
      <c r="K42575" s="1715"/>
      <c r="L42575" s="1715"/>
    </row>
    <row r="42576" spans="11:12" ht="15" customHeight="1">
      <c r="K42576" s="1715"/>
      <c r="L42576" s="1715"/>
    </row>
    <row r="42577" spans="11:12" ht="15" customHeight="1">
      <c r="K42577" s="1715"/>
      <c r="L42577" s="1715"/>
    </row>
    <row r="42578" spans="11:12" ht="15" customHeight="1">
      <c r="K42578" s="1715"/>
      <c r="L42578" s="1715"/>
    </row>
    <row r="42579" spans="11:12" ht="15" customHeight="1">
      <c r="K42579" s="1715"/>
      <c r="L42579" s="1715"/>
    </row>
    <row r="42580" spans="11:12" ht="15" customHeight="1">
      <c r="K42580" s="1715"/>
      <c r="L42580" s="1715"/>
    </row>
    <row r="42581" spans="11:12" ht="15" customHeight="1">
      <c r="K42581" s="1715"/>
      <c r="L42581" s="1715"/>
    </row>
    <row r="42582" spans="11:12" ht="15" customHeight="1">
      <c r="K42582" s="1715"/>
      <c r="L42582" s="1715"/>
    </row>
    <row r="42583" spans="11:12" ht="15" customHeight="1">
      <c r="K42583" s="1715"/>
      <c r="L42583" s="1715"/>
    </row>
    <row r="42584" spans="11:12" ht="15" customHeight="1">
      <c r="K42584" s="1715"/>
      <c r="L42584" s="1715"/>
    </row>
    <row r="42585" spans="11:12" ht="15" customHeight="1">
      <c r="K42585" s="1715"/>
      <c r="L42585" s="1715"/>
    </row>
    <row r="42586" spans="11:12" ht="15" customHeight="1">
      <c r="K42586" s="1715"/>
      <c r="L42586" s="1715"/>
    </row>
    <row r="42587" spans="11:12" ht="15" customHeight="1">
      <c r="K42587" s="1715"/>
      <c r="L42587" s="1715"/>
    </row>
    <row r="42588" spans="11:12" ht="15" customHeight="1">
      <c r="K42588" s="1715"/>
      <c r="L42588" s="1715"/>
    </row>
    <row r="42589" spans="11:12" ht="15" customHeight="1">
      <c r="K42589" s="1715"/>
      <c r="L42589" s="1715"/>
    </row>
    <row r="42590" spans="11:12" ht="15" customHeight="1">
      <c r="K42590" s="1715"/>
      <c r="L42590" s="1715"/>
    </row>
    <row r="42591" spans="11:12" ht="15" customHeight="1">
      <c r="K42591" s="1715"/>
      <c r="L42591" s="1715"/>
    </row>
    <row r="42592" spans="11:12" ht="15" customHeight="1">
      <c r="K42592" s="1715"/>
      <c r="L42592" s="1715"/>
    </row>
    <row r="42593" spans="11:12" ht="15" customHeight="1">
      <c r="K42593" s="1715"/>
      <c r="L42593" s="1715"/>
    </row>
    <row r="42594" spans="11:12" ht="15" customHeight="1">
      <c r="K42594" s="1715"/>
      <c r="L42594" s="1715"/>
    </row>
    <row r="42595" spans="11:12" ht="15" customHeight="1">
      <c r="K42595" s="1715"/>
      <c r="L42595" s="1715"/>
    </row>
    <row r="42596" spans="11:12" ht="15" customHeight="1">
      <c r="K42596" s="1715"/>
      <c r="L42596" s="1715"/>
    </row>
    <row r="42597" spans="11:12" ht="15" customHeight="1">
      <c r="K42597" s="1715"/>
      <c r="L42597" s="1715"/>
    </row>
    <row r="42598" spans="11:12" ht="15" customHeight="1">
      <c r="K42598" s="1715"/>
      <c r="L42598" s="1715"/>
    </row>
    <row r="42599" spans="11:12" ht="15" customHeight="1">
      <c r="K42599" s="1715"/>
      <c r="L42599" s="1715"/>
    </row>
    <row r="42600" spans="11:12" ht="15" customHeight="1">
      <c r="K42600" s="1715"/>
      <c r="L42600" s="1715"/>
    </row>
    <row r="42601" spans="11:12" ht="15" customHeight="1">
      <c r="K42601" s="1715"/>
      <c r="L42601" s="1715"/>
    </row>
    <row r="42602" spans="11:12" ht="15" customHeight="1">
      <c r="K42602" s="1715"/>
      <c r="L42602" s="1715"/>
    </row>
    <row r="42603" spans="11:12" ht="15" customHeight="1">
      <c r="K42603" s="1715"/>
      <c r="L42603" s="1715"/>
    </row>
    <row r="42604" spans="11:12" ht="15" customHeight="1">
      <c r="K42604" s="1715"/>
      <c r="L42604" s="1715"/>
    </row>
    <row r="42605" spans="11:12" ht="15" customHeight="1">
      <c r="K42605" s="1715"/>
      <c r="L42605" s="1715"/>
    </row>
    <row r="42606" spans="11:12" ht="15" customHeight="1">
      <c r="K42606" s="1715"/>
      <c r="L42606" s="1715"/>
    </row>
    <row r="42607" spans="11:12" ht="15" customHeight="1">
      <c r="K42607" s="1715"/>
      <c r="L42607" s="1715"/>
    </row>
    <row r="42608" spans="11:12" ht="15" customHeight="1">
      <c r="K42608" s="1715"/>
      <c r="L42608" s="1715"/>
    </row>
    <row r="42609" spans="11:12" ht="15" customHeight="1">
      <c r="K42609" s="1715"/>
      <c r="L42609" s="1715"/>
    </row>
    <row r="42610" spans="11:12" ht="15" customHeight="1">
      <c r="K42610" s="1715"/>
      <c r="L42610" s="1715"/>
    </row>
    <row r="42611" spans="11:12" ht="15" customHeight="1">
      <c r="K42611" s="1715"/>
      <c r="L42611" s="1715"/>
    </row>
    <row r="42612" spans="11:12" ht="15" customHeight="1">
      <c r="K42612" s="1715"/>
      <c r="L42612" s="1715"/>
    </row>
    <row r="42613" spans="11:12" ht="15" customHeight="1">
      <c r="K42613" s="1715"/>
      <c r="L42613" s="1715"/>
    </row>
    <row r="42614" spans="11:12" ht="15" customHeight="1">
      <c r="K42614" s="1715"/>
      <c r="L42614" s="1715"/>
    </row>
    <row r="42615" spans="11:12" ht="15" customHeight="1">
      <c r="K42615" s="1715"/>
      <c r="L42615" s="1715"/>
    </row>
    <row r="42616" spans="11:12" ht="15" customHeight="1">
      <c r="K42616" s="1715"/>
      <c r="L42616" s="1715"/>
    </row>
    <row r="42617" spans="11:12" ht="15" customHeight="1">
      <c r="K42617" s="1715"/>
      <c r="L42617" s="1715"/>
    </row>
    <row r="42618" spans="11:12" ht="15" customHeight="1">
      <c r="K42618" s="1715"/>
      <c r="L42618" s="1715"/>
    </row>
    <row r="42619" spans="11:12" ht="15" customHeight="1">
      <c r="K42619" s="1715"/>
      <c r="L42619" s="1715"/>
    </row>
    <row r="42620" spans="11:12" ht="15" customHeight="1">
      <c r="K42620" s="1715"/>
      <c r="L42620" s="1715"/>
    </row>
    <row r="42621" spans="11:12" ht="15" customHeight="1">
      <c r="K42621" s="1715"/>
      <c r="L42621" s="1715"/>
    </row>
    <row r="42622" spans="11:12" ht="15" customHeight="1">
      <c r="K42622" s="1715"/>
      <c r="L42622" s="1715"/>
    </row>
    <row r="42623" spans="11:12" ht="15" customHeight="1">
      <c r="K42623" s="1715"/>
      <c r="L42623" s="1715"/>
    </row>
    <row r="42624" spans="11:12" ht="15" customHeight="1">
      <c r="K42624" s="1715"/>
      <c r="L42624" s="1715"/>
    </row>
    <row r="42625" spans="11:12" ht="15" customHeight="1">
      <c r="K42625" s="1715"/>
      <c r="L42625" s="1715"/>
    </row>
    <row r="42626" spans="11:12" ht="15" customHeight="1">
      <c r="K42626" s="1715"/>
      <c r="L42626" s="1715"/>
    </row>
    <row r="42627" spans="11:12" ht="15" customHeight="1">
      <c r="K42627" s="1715"/>
      <c r="L42627" s="1715"/>
    </row>
    <row r="42628" spans="11:12" ht="15" customHeight="1">
      <c r="K42628" s="1715"/>
      <c r="L42628" s="1715"/>
    </row>
    <row r="42629" spans="11:12" ht="15" customHeight="1">
      <c r="K42629" s="1715"/>
      <c r="L42629" s="1715"/>
    </row>
    <row r="42630" spans="11:12" ht="15" customHeight="1">
      <c r="K42630" s="1715"/>
      <c r="L42630" s="1715"/>
    </row>
    <row r="42631" spans="11:12" ht="15" customHeight="1">
      <c r="K42631" s="1715"/>
      <c r="L42631" s="1715"/>
    </row>
    <row r="42632" spans="11:12" ht="15" customHeight="1">
      <c r="K42632" s="1715"/>
      <c r="L42632" s="1715"/>
    </row>
    <row r="42633" spans="11:12" ht="15" customHeight="1">
      <c r="K42633" s="1715"/>
      <c r="L42633" s="1715"/>
    </row>
    <row r="42634" spans="11:12" ht="15" customHeight="1">
      <c r="K42634" s="1715"/>
      <c r="L42634" s="1715"/>
    </row>
    <row r="42635" spans="11:12" ht="15" customHeight="1">
      <c r="K42635" s="1715"/>
      <c r="L42635" s="1715"/>
    </row>
    <row r="42636" spans="11:12" ht="15" customHeight="1">
      <c r="K42636" s="1715"/>
      <c r="L42636" s="1715"/>
    </row>
    <row r="42637" spans="11:12" ht="15" customHeight="1">
      <c r="K42637" s="1715"/>
      <c r="L42637" s="1715"/>
    </row>
    <row r="42638" spans="11:12" ht="15" customHeight="1">
      <c r="K42638" s="1715"/>
      <c r="L42638" s="1715"/>
    </row>
    <row r="42639" spans="11:12" ht="15" customHeight="1">
      <c r="K42639" s="1715"/>
      <c r="L42639" s="1715"/>
    </row>
    <row r="42640" spans="11:12" ht="15" customHeight="1">
      <c r="K42640" s="1715"/>
      <c r="L42640" s="1715"/>
    </row>
    <row r="42641" spans="11:12" ht="15" customHeight="1">
      <c r="K42641" s="1715"/>
      <c r="L42641" s="1715"/>
    </row>
    <row r="42642" spans="11:12" ht="15" customHeight="1">
      <c r="K42642" s="1715"/>
      <c r="L42642" s="1715"/>
    </row>
    <row r="42643" spans="11:12" ht="15" customHeight="1">
      <c r="K42643" s="1715"/>
      <c r="L42643" s="1715"/>
    </row>
    <row r="42644" spans="11:12" ht="15" customHeight="1">
      <c r="K42644" s="1715"/>
      <c r="L42644" s="1715"/>
    </row>
    <row r="42645" spans="11:12" ht="15" customHeight="1">
      <c r="K42645" s="1715"/>
      <c r="L42645" s="1715"/>
    </row>
    <row r="42646" spans="11:12" ht="15" customHeight="1">
      <c r="K42646" s="1715"/>
      <c r="L42646" s="1715"/>
    </row>
    <row r="42647" spans="11:12" ht="15" customHeight="1">
      <c r="K42647" s="1715"/>
      <c r="L42647" s="1715"/>
    </row>
    <row r="42648" spans="11:12" ht="15" customHeight="1">
      <c r="K42648" s="1715"/>
      <c r="L42648" s="1715"/>
    </row>
    <row r="42649" spans="11:12" ht="15" customHeight="1">
      <c r="K42649" s="1715"/>
      <c r="L42649" s="1715"/>
    </row>
    <row r="42650" spans="11:12" ht="15" customHeight="1">
      <c r="K42650" s="1715"/>
      <c r="L42650" s="1715"/>
    </row>
    <row r="42651" spans="11:12" ht="15" customHeight="1">
      <c r="K42651" s="1715"/>
      <c r="L42651" s="1715"/>
    </row>
    <row r="42652" spans="11:12" ht="15" customHeight="1">
      <c r="K42652" s="1715"/>
      <c r="L42652" s="1715"/>
    </row>
    <row r="42653" spans="11:12" ht="15" customHeight="1">
      <c r="K42653" s="1715"/>
      <c r="L42653" s="1715"/>
    </row>
    <row r="42654" spans="11:12" ht="15" customHeight="1">
      <c r="K42654" s="1715"/>
      <c r="L42654" s="1715"/>
    </row>
    <row r="42655" spans="11:12" ht="15" customHeight="1">
      <c r="K42655" s="1715"/>
      <c r="L42655" s="1715"/>
    </row>
    <row r="42656" spans="11:12" ht="15" customHeight="1">
      <c r="K42656" s="1715"/>
      <c r="L42656" s="1715"/>
    </row>
    <row r="42657" spans="11:12" ht="15" customHeight="1">
      <c r="K42657" s="1715"/>
      <c r="L42657" s="1715"/>
    </row>
    <row r="42658" spans="11:12" ht="15" customHeight="1">
      <c r="K42658" s="1715"/>
      <c r="L42658" s="1715"/>
    </row>
    <row r="42659" spans="11:12" ht="15" customHeight="1">
      <c r="K42659" s="1715"/>
      <c r="L42659" s="1715"/>
    </row>
    <row r="42660" spans="11:12" ht="15" customHeight="1">
      <c r="K42660" s="1715"/>
      <c r="L42660" s="1715"/>
    </row>
    <row r="42661" spans="11:12" ht="15" customHeight="1">
      <c r="K42661" s="1715"/>
      <c r="L42661" s="1715"/>
    </row>
    <row r="42662" spans="11:12" ht="15" customHeight="1">
      <c r="K42662" s="1715"/>
      <c r="L42662" s="1715"/>
    </row>
    <row r="42663" spans="11:12" ht="15" customHeight="1">
      <c r="K42663" s="1715"/>
      <c r="L42663" s="1715"/>
    </row>
    <row r="42664" spans="11:12" ht="15" customHeight="1">
      <c r="K42664" s="1715"/>
      <c r="L42664" s="1715"/>
    </row>
    <row r="42665" spans="11:12" ht="15" customHeight="1">
      <c r="K42665" s="1715"/>
      <c r="L42665" s="1715"/>
    </row>
    <row r="42666" spans="11:12" ht="15" customHeight="1">
      <c r="K42666" s="1715"/>
      <c r="L42666" s="1715"/>
    </row>
    <row r="42667" spans="11:12" ht="15" customHeight="1">
      <c r="K42667" s="1715"/>
      <c r="L42667" s="1715"/>
    </row>
    <row r="42668" spans="11:12" ht="15" customHeight="1">
      <c r="K42668" s="1715"/>
      <c r="L42668" s="1715"/>
    </row>
    <row r="42669" spans="11:12" ht="15" customHeight="1">
      <c r="K42669" s="1715"/>
      <c r="L42669" s="1715"/>
    </row>
    <row r="42670" spans="11:12" ht="15" customHeight="1">
      <c r="K42670" s="1715"/>
      <c r="L42670" s="1715"/>
    </row>
    <row r="42671" spans="11:12" ht="15" customHeight="1">
      <c r="K42671" s="1715"/>
      <c r="L42671" s="1715"/>
    </row>
    <row r="42672" spans="11:12" ht="15" customHeight="1">
      <c r="K42672" s="1715"/>
      <c r="L42672" s="1715"/>
    </row>
    <row r="42673" spans="11:12" ht="15" customHeight="1">
      <c r="K42673" s="1715"/>
      <c r="L42673" s="1715"/>
    </row>
    <row r="42674" spans="11:12" ht="15" customHeight="1">
      <c r="K42674" s="1715"/>
      <c r="L42674" s="1715"/>
    </row>
    <row r="42675" spans="11:12" ht="15" customHeight="1">
      <c r="K42675" s="1715"/>
      <c r="L42675" s="1715"/>
    </row>
    <row r="42676" spans="11:12" ht="15" customHeight="1">
      <c r="K42676" s="1715"/>
      <c r="L42676" s="1715"/>
    </row>
    <row r="42677" spans="11:12" ht="15" customHeight="1">
      <c r="K42677" s="1715"/>
      <c r="L42677" s="1715"/>
    </row>
    <row r="42678" spans="11:12" ht="15" customHeight="1">
      <c r="K42678" s="1715"/>
      <c r="L42678" s="1715"/>
    </row>
    <row r="42679" spans="11:12" ht="15" customHeight="1">
      <c r="K42679" s="1715"/>
      <c r="L42679" s="1715"/>
    </row>
    <row r="42680" spans="11:12" ht="15" customHeight="1">
      <c r="K42680" s="1715"/>
      <c r="L42680" s="1715"/>
    </row>
    <row r="42681" spans="11:12" ht="15" customHeight="1">
      <c r="K42681" s="1715"/>
      <c r="L42681" s="1715"/>
    </row>
    <row r="42682" spans="11:12" ht="15" customHeight="1">
      <c r="K42682" s="1715"/>
      <c r="L42682" s="1715"/>
    </row>
    <row r="42683" spans="11:12" ht="15" customHeight="1">
      <c r="K42683" s="1715"/>
      <c r="L42683" s="1715"/>
    </row>
    <row r="42684" spans="11:12" ht="15" customHeight="1">
      <c r="K42684" s="1715"/>
      <c r="L42684" s="1715"/>
    </row>
    <row r="42685" spans="11:12" ht="15" customHeight="1">
      <c r="K42685" s="1715"/>
      <c r="L42685" s="1715"/>
    </row>
    <row r="42686" spans="11:12" ht="15" customHeight="1">
      <c r="K42686" s="1715"/>
      <c r="L42686" s="1715"/>
    </row>
    <row r="42687" spans="11:12" ht="15" customHeight="1">
      <c r="K42687" s="1715"/>
      <c r="L42687" s="1715"/>
    </row>
    <row r="42688" spans="11:12" ht="15" customHeight="1">
      <c r="K42688" s="1715"/>
      <c r="L42688" s="1715"/>
    </row>
    <row r="42689" spans="11:12" ht="15" customHeight="1">
      <c r="K42689" s="1715"/>
      <c r="L42689" s="1715"/>
    </row>
    <row r="42690" spans="11:12" ht="15" customHeight="1">
      <c r="K42690" s="1715"/>
      <c r="L42690" s="1715"/>
    </row>
    <row r="42691" spans="11:12" ht="15" customHeight="1">
      <c r="K42691" s="1715"/>
      <c r="L42691" s="1715"/>
    </row>
    <row r="42692" spans="11:12" ht="15" customHeight="1">
      <c r="K42692" s="1715"/>
      <c r="L42692" s="1715"/>
    </row>
    <row r="42693" spans="11:12" ht="15" customHeight="1">
      <c r="K42693" s="1715"/>
      <c r="L42693" s="1715"/>
    </row>
    <row r="42694" spans="11:12" ht="15" customHeight="1">
      <c r="K42694" s="1715"/>
      <c r="L42694" s="1715"/>
    </row>
    <row r="42695" spans="11:12" ht="15" customHeight="1">
      <c r="K42695" s="1715"/>
      <c r="L42695" s="1715"/>
    </row>
    <row r="42696" spans="11:12" ht="15" customHeight="1">
      <c r="K42696" s="1715"/>
      <c r="L42696" s="1715"/>
    </row>
    <row r="42697" spans="11:12" ht="15" customHeight="1">
      <c r="K42697" s="1715"/>
      <c r="L42697" s="1715"/>
    </row>
    <row r="42698" spans="11:12" ht="15" customHeight="1">
      <c r="K42698" s="1715"/>
      <c r="L42698" s="1715"/>
    </row>
    <row r="42699" spans="11:12" ht="15" customHeight="1">
      <c r="K42699" s="1715"/>
      <c r="L42699" s="1715"/>
    </row>
    <row r="42700" spans="11:12" ht="15" customHeight="1">
      <c r="K42700" s="1715"/>
      <c r="L42700" s="1715"/>
    </row>
    <row r="42701" spans="11:12" ht="15" customHeight="1">
      <c r="K42701" s="1715"/>
      <c r="L42701" s="1715"/>
    </row>
    <row r="42702" spans="11:12" ht="15" customHeight="1">
      <c r="K42702" s="1715"/>
      <c r="L42702" s="1715"/>
    </row>
    <row r="42703" spans="11:12" ht="15" customHeight="1">
      <c r="K42703" s="1715"/>
      <c r="L42703" s="1715"/>
    </row>
    <row r="42704" spans="11:12" ht="15" customHeight="1">
      <c r="K42704" s="1715"/>
      <c r="L42704" s="1715"/>
    </row>
    <row r="42705" spans="11:12" ht="15" customHeight="1">
      <c r="K42705" s="1715"/>
      <c r="L42705" s="1715"/>
    </row>
    <row r="42706" spans="11:12" ht="15" customHeight="1">
      <c r="K42706" s="1715"/>
      <c r="L42706" s="1715"/>
    </row>
    <row r="42707" spans="11:12" ht="15" customHeight="1">
      <c r="K42707" s="1715"/>
      <c r="L42707" s="1715"/>
    </row>
    <row r="42708" spans="11:12" ht="15" customHeight="1">
      <c r="K42708" s="1715"/>
      <c r="L42708" s="1715"/>
    </row>
    <row r="42709" spans="11:12" ht="15" customHeight="1">
      <c r="K42709" s="1715"/>
      <c r="L42709" s="1715"/>
    </row>
    <row r="42710" spans="11:12" ht="15" customHeight="1">
      <c r="K42710" s="1715"/>
      <c r="L42710" s="1715"/>
    </row>
    <row r="42711" spans="11:12" ht="15" customHeight="1">
      <c r="K42711" s="1715"/>
      <c r="L42711" s="1715"/>
    </row>
    <row r="42712" spans="11:12" ht="15" customHeight="1">
      <c r="K42712" s="1715"/>
      <c r="L42712" s="1715"/>
    </row>
    <row r="42713" spans="11:12" ht="15" customHeight="1">
      <c r="K42713" s="1715"/>
      <c r="L42713" s="1715"/>
    </row>
    <row r="42714" spans="11:12" ht="15" customHeight="1">
      <c r="K42714" s="1715"/>
      <c r="L42714" s="1715"/>
    </row>
    <row r="42715" spans="11:12" ht="15" customHeight="1">
      <c r="K42715" s="1715"/>
      <c r="L42715" s="1715"/>
    </row>
    <row r="42716" spans="11:12" ht="15" customHeight="1">
      <c r="K42716" s="1715"/>
      <c r="L42716" s="1715"/>
    </row>
    <row r="42717" spans="11:12" ht="15" customHeight="1">
      <c r="K42717" s="1715"/>
      <c r="L42717" s="1715"/>
    </row>
    <row r="42718" spans="11:12" ht="15" customHeight="1">
      <c r="K42718" s="1715"/>
      <c r="L42718" s="1715"/>
    </row>
    <row r="42719" spans="11:12" ht="15" customHeight="1">
      <c r="K42719" s="1715"/>
      <c r="L42719" s="1715"/>
    </row>
    <row r="42720" spans="11:12" ht="15" customHeight="1">
      <c r="K42720" s="1715"/>
      <c r="L42720" s="1715"/>
    </row>
    <row r="42721" spans="11:12" ht="15" customHeight="1">
      <c r="K42721" s="1715"/>
      <c r="L42721" s="1715"/>
    </row>
    <row r="42722" spans="11:12" ht="15" customHeight="1">
      <c r="K42722" s="1715"/>
      <c r="L42722" s="1715"/>
    </row>
    <row r="42723" spans="11:12" ht="15" customHeight="1">
      <c r="K42723" s="1715"/>
      <c r="L42723" s="1715"/>
    </row>
    <row r="42724" spans="11:12" ht="15" customHeight="1">
      <c r="K42724" s="1715"/>
      <c r="L42724" s="1715"/>
    </row>
    <row r="42725" spans="11:12" ht="15" customHeight="1">
      <c r="K42725" s="1715"/>
      <c r="L42725" s="1715"/>
    </row>
    <row r="42726" spans="11:12" ht="15" customHeight="1">
      <c r="K42726" s="1715"/>
      <c r="L42726" s="1715"/>
    </row>
    <row r="42727" spans="11:12" ht="15" customHeight="1">
      <c r="K42727" s="1715"/>
      <c r="L42727" s="1715"/>
    </row>
    <row r="42728" spans="11:12" ht="15" customHeight="1">
      <c r="K42728" s="1715"/>
      <c r="L42728" s="1715"/>
    </row>
    <row r="42729" spans="11:12" ht="15" customHeight="1">
      <c r="K42729" s="1715"/>
      <c r="L42729" s="1715"/>
    </row>
    <row r="42730" spans="11:12" ht="15" customHeight="1">
      <c r="K42730" s="1715"/>
      <c r="L42730" s="1715"/>
    </row>
    <row r="42731" spans="11:12" ht="15" customHeight="1">
      <c r="K42731" s="1715"/>
      <c r="L42731" s="1715"/>
    </row>
    <row r="42732" spans="11:12" ht="15" customHeight="1">
      <c r="K42732" s="1715"/>
      <c r="L42732" s="1715"/>
    </row>
    <row r="42733" spans="11:12" ht="15" customHeight="1">
      <c r="K42733" s="1715"/>
      <c r="L42733" s="1715"/>
    </row>
    <row r="42734" spans="11:12" ht="15" customHeight="1">
      <c r="K42734" s="1715"/>
      <c r="L42734" s="1715"/>
    </row>
    <row r="42735" spans="11:12" ht="15" customHeight="1">
      <c r="K42735" s="1715"/>
      <c r="L42735" s="1715"/>
    </row>
    <row r="42736" spans="11:12" ht="15" customHeight="1">
      <c r="K42736" s="1715"/>
      <c r="L42736" s="1715"/>
    </row>
    <row r="42737" spans="11:12" ht="15" customHeight="1">
      <c r="K42737" s="1715"/>
      <c r="L42737" s="1715"/>
    </row>
    <row r="42738" spans="11:12" ht="15" customHeight="1">
      <c r="K42738" s="1715"/>
      <c r="L42738" s="1715"/>
    </row>
    <row r="42739" spans="11:12" ht="15" customHeight="1">
      <c r="K42739" s="1715"/>
      <c r="L42739" s="1715"/>
    </row>
    <row r="42740" spans="11:12" ht="15" customHeight="1">
      <c r="K42740" s="1715"/>
      <c r="L42740" s="1715"/>
    </row>
    <row r="42741" spans="11:12" ht="15" customHeight="1">
      <c r="K42741" s="1715"/>
      <c r="L42741" s="1715"/>
    </row>
    <row r="42742" spans="11:12" ht="15" customHeight="1">
      <c r="K42742" s="1715"/>
      <c r="L42742" s="1715"/>
    </row>
    <row r="42743" spans="11:12" ht="15" customHeight="1">
      <c r="K42743" s="1715"/>
      <c r="L42743" s="1715"/>
    </row>
    <row r="42744" spans="11:12" ht="15" customHeight="1">
      <c r="K42744" s="1715"/>
      <c r="L42744" s="1715"/>
    </row>
    <row r="42745" spans="11:12" ht="15" customHeight="1">
      <c r="K42745" s="1715"/>
      <c r="L42745" s="1715"/>
    </row>
    <row r="42746" spans="11:12" ht="15" customHeight="1">
      <c r="K42746" s="1715"/>
      <c r="L42746" s="1715"/>
    </row>
    <row r="42747" spans="11:12" ht="15" customHeight="1">
      <c r="K42747" s="1715"/>
      <c r="L42747" s="1715"/>
    </row>
    <row r="42748" spans="11:12" ht="15" customHeight="1">
      <c r="K42748" s="1715"/>
      <c r="L42748" s="1715"/>
    </row>
    <row r="42749" spans="11:12" ht="15" customHeight="1">
      <c r="K42749" s="1715"/>
      <c r="L42749" s="1715"/>
    </row>
    <row r="42750" spans="11:12" ht="15" customHeight="1">
      <c r="K42750" s="1715"/>
      <c r="L42750" s="1715"/>
    </row>
    <row r="42751" spans="11:12" ht="15" customHeight="1">
      <c r="K42751" s="1715"/>
      <c r="L42751" s="1715"/>
    </row>
    <row r="42752" spans="11:12" ht="15" customHeight="1">
      <c r="K42752" s="1715"/>
      <c r="L42752" s="1715"/>
    </row>
    <row r="42753" spans="11:12" ht="15" customHeight="1">
      <c r="K42753" s="1715"/>
      <c r="L42753" s="1715"/>
    </row>
    <row r="42754" spans="11:12" ht="15" customHeight="1">
      <c r="K42754" s="1715"/>
      <c r="L42754" s="1715"/>
    </row>
    <row r="42755" spans="11:12" ht="15" customHeight="1">
      <c r="K42755" s="1715"/>
      <c r="L42755" s="1715"/>
    </row>
    <row r="42756" spans="11:12" ht="15" customHeight="1">
      <c r="K42756" s="1715"/>
      <c r="L42756" s="1715"/>
    </row>
    <row r="42757" spans="11:12" ht="15" customHeight="1">
      <c r="K42757" s="1715"/>
      <c r="L42757" s="1715"/>
    </row>
    <row r="42758" spans="11:12" ht="15" customHeight="1">
      <c r="K42758" s="1715"/>
      <c r="L42758" s="1715"/>
    </row>
    <row r="42759" spans="11:12" ht="15" customHeight="1">
      <c r="K42759" s="1715"/>
      <c r="L42759" s="1715"/>
    </row>
    <row r="42760" spans="11:12" ht="15" customHeight="1">
      <c r="K42760" s="1715"/>
      <c r="L42760" s="1715"/>
    </row>
    <row r="42761" spans="11:12" ht="15" customHeight="1">
      <c r="K42761" s="1715"/>
      <c r="L42761" s="1715"/>
    </row>
    <row r="42762" spans="11:12" ht="15" customHeight="1">
      <c r="K42762" s="1715"/>
      <c r="L42762" s="1715"/>
    </row>
    <row r="42763" spans="11:12" ht="15" customHeight="1">
      <c r="K42763" s="1715"/>
      <c r="L42763" s="1715"/>
    </row>
    <row r="42764" spans="11:12" ht="15" customHeight="1">
      <c r="K42764" s="1715"/>
      <c r="L42764" s="1715"/>
    </row>
    <row r="42765" spans="11:12" ht="15" customHeight="1">
      <c r="K42765" s="1715"/>
      <c r="L42765" s="1715"/>
    </row>
    <row r="42766" spans="11:12" ht="15" customHeight="1">
      <c r="K42766" s="1715"/>
      <c r="L42766" s="1715"/>
    </row>
    <row r="42767" spans="11:12" ht="15" customHeight="1">
      <c r="K42767" s="1715"/>
      <c r="L42767" s="1715"/>
    </row>
    <row r="42768" spans="11:12" ht="15" customHeight="1">
      <c r="K42768" s="1715"/>
      <c r="L42768" s="1715"/>
    </row>
    <row r="42769" spans="11:12" ht="15" customHeight="1">
      <c r="K42769" s="1715"/>
      <c r="L42769" s="1715"/>
    </row>
    <row r="42770" spans="11:12" ht="15" customHeight="1">
      <c r="K42770" s="1715"/>
      <c r="L42770" s="1715"/>
    </row>
    <row r="42771" spans="11:12" ht="15" customHeight="1">
      <c r="K42771" s="1715"/>
      <c r="L42771" s="1715"/>
    </row>
    <row r="42772" spans="11:12" ht="15" customHeight="1">
      <c r="K42772" s="1715"/>
      <c r="L42772" s="1715"/>
    </row>
    <row r="42773" spans="11:12" ht="15" customHeight="1">
      <c r="K42773" s="1715"/>
      <c r="L42773" s="1715"/>
    </row>
    <row r="42774" spans="11:12" ht="15" customHeight="1">
      <c r="K42774" s="1715"/>
      <c r="L42774" s="1715"/>
    </row>
    <row r="42775" spans="11:12" ht="15" customHeight="1">
      <c r="K42775" s="1715"/>
      <c r="L42775" s="1715"/>
    </row>
    <row r="42776" spans="11:12" ht="15" customHeight="1">
      <c r="K42776" s="1715"/>
      <c r="L42776" s="1715"/>
    </row>
    <row r="42777" spans="11:12" ht="15" customHeight="1">
      <c r="K42777" s="1715"/>
      <c r="L42777" s="1715"/>
    </row>
    <row r="42778" spans="11:12" ht="15" customHeight="1">
      <c r="K42778" s="1715"/>
      <c r="L42778" s="1715"/>
    </row>
    <row r="42779" spans="11:12" ht="15" customHeight="1">
      <c r="K42779" s="1715"/>
      <c r="L42779" s="1715"/>
    </row>
    <row r="42780" spans="11:12" ht="15" customHeight="1">
      <c r="K42780" s="1715"/>
      <c r="L42780" s="1715"/>
    </row>
    <row r="42781" spans="11:12" ht="15" customHeight="1">
      <c r="K42781" s="1715"/>
      <c r="L42781" s="1715"/>
    </row>
    <row r="42782" spans="11:12" ht="15" customHeight="1">
      <c r="K42782" s="1715"/>
      <c r="L42782" s="1715"/>
    </row>
    <row r="42783" spans="11:12" ht="15" customHeight="1">
      <c r="K42783" s="1715"/>
      <c r="L42783" s="1715"/>
    </row>
    <row r="42784" spans="11:12" ht="15" customHeight="1">
      <c r="K42784" s="1715"/>
      <c r="L42784" s="1715"/>
    </row>
    <row r="42785" spans="11:12" ht="15" customHeight="1">
      <c r="K42785" s="1715"/>
      <c r="L42785" s="1715"/>
    </row>
    <row r="42786" spans="11:12" ht="15" customHeight="1">
      <c r="K42786" s="1715"/>
      <c r="L42786" s="1715"/>
    </row>
    <row r="42787" spans="11:12" ht="15" customHeight="1">
      <c r="K42787" s="1715"/>
      <c r="L42787" s="1715"/>
    </row>
    <row r="42788" spans="11:12" ht="15" customHeight="1">
      <c r="K42788" s="1715"/>
      <c r="L42788" s="1715"/>
    </row>
    <row r="42789" spans="11:12" ht="15" customHeight="1">
      <c r="K42789" s="1715"/>
      <c r="L42789" s="1715"/>
    </row>
    <row r="42790" spans="11:12" ht="15" customHeight="1">
      <c r="K42790" s="1715"/>
      <c r="L42790" s="1715"/>
    </row>
    <row r="42791" spans="11:12" ht="15" customHeight="1">
      <c r="K42791" s="1715"/>
      <c r="L42791" s="1715"/>
    </row>
    <row r="42792" spans="11:12" ht="15" customHeight="1">
      <c r="K42792" s="1715"/>
      <c r="L42792" s="1715"/>
    </row>
    <row r="42793" spans="11:12" ht="15" customHeight="1">
      <c r="K42793" s="1715"/>
      <c r="L42793" s="1715"/>
    </row>
    <row r="42794" spans="11:12" ht="15" customHeight="1">
      <c r="K42794" s="1715"/>
      <c r="L42794" s="1715"/>
    </row>
    <row r="42795" spans="11:12" ht="15" customHeight="1">
      <c r="K42795" s="1715"/>
      <c r="L42795" s="1715"/>
    </row>
    <row r="42796" spans="11:12" ht="15" customHeight="1">
      <c r="K42796" s="1715"/>
      <c r="L42796" s="1715"/>
    </row>
    <row r="42797" spans="11:12" ht="15" customHeight="1">
      <c r="K42797" s="1715"/>
      <c r="L42797" s="1715"/>
    </row>
    <row r="42798" spans="11:12" ht="15" customHeight="1">
      <c r="K42798" s="1715"/>
      <c r="L42798" s="1715"/>
    </row>
    <row r="42799" spans="11:12" ht="15" customHeight="1">
      <c r="K42799" s="1715"/>
      <c r="L42799" s="1715"/>
    </row>
    <row r="42800" spans="11:12" ht="15" customHeight="1">
      <c r="K42800" s="1715"/>
      <c r="L42800" s="1715"/>
    </row>
    <row r="42801" spans="11:12" ht="15" customHeight="1">
      <c r="K42801" s="1715"/>
      <c r="L42801" s="1715"/>
    </row>
    <row r="42802" spans="11:12" ht="15" customHeight="1">
      <c r="K42802" s="1715"/>
      <c r="L42802" s="1715"/>
    </row>
    <row r="42803" spans="11:12" ht="15" customHeight="1">
      <c r="K42803" s="1715"/>
      <c r="L42803" s="1715"/>
    </row>
    <row r="42804" spans="11:12" ht="15" customHeight="1">
      <c r="K42804" s="1715"/>
      <c r="L42804" s="1715"/>
    </row>
    <row r="42805" spans="11:12" ht="15" customHeight="1">
      <c r="K42805" s="1715"/>
      <c r="L42805" s="1715"/>
    </row>
    <row r="42806" spans="11:12" ht="15" customHeight="1">
      <c r="K42806" s="1715"/>
      <c r="L42806" s="1715"/>
    </row>
    <row r="42807" spans="11:12" ht="15" customHeight="1">
      <c r="K42807" s="1715"/>
      <c r="L42807" s="1715"/>
    </row>
    <row r="42808" spans="11:12" ht="15" customHeight="1">
      <c r="K42808" s="1715"/>
      <c r="L42808" s="1715"/>
    </row>
    <row r="42809" spans="11:12" ht="15" customHeight="1">
      <c r="K42809" s="1715"/>
      <c r="L42809" s="1715"/>
    </row>
    <row r="42810" spans="11:12" ht="15" customHeight="1">
      <c r="K42810" s="1715"/>
      <c r="L42810" s="1715"/>
    </row>
    <row r="42811" spans="11:12" ht="15" customHeight="1">
      <c r="K42811" s="1715"/>
      <c r="L42811" s="1715"/>
    </row>
    <row r="42812" spans="11:12" ht="15" customHeight="1">
      <c r="K42812" s="1715"/>
      <c r="L42812" s="1715"/>
    </row>
    <row r="42813" spans="11:12" ht="15" customHeight="1">
      <c r="K42813" s="1715"/>
      <c r="L42813" s="1715"/>
    </row>
    <row r="42814" spans="11:12" ht="15" customHeight="1">
      <c r="K42814" s="1715"/>
      <c r="L42814" s="1715"/>
    </row>
    <row r="42815" spans="11:12" ht="15" customHeight="1">
      <c r="K42815" s="1715"/>
      <c r="L42815" s="1715"/>
    </row>
    <row r="42816" spans="11:12" ht="15" customHeight="1">
      <c r="K42816" s="1715"/>
      <c r="L42816" s="1715"/>
    </row>
    <row r="42817" spans="11:12" ht="15" customHeight="1">
      <c r="K42817" s="1715"/>
      <c r="L42817" s="1715"/>
    </row>
    <row r="42818" spans="11:12" ht="15" customHeight="1">
      <c r="K42818" s="1715"/>
      <c r="L42818" s="1715"/>
    </row>
    <row r="42819" spans="11:12" ht="15" customHeight="1">
      <c r="K42819" s="1715"/>
      <c r="L42819" s="1715"/>
    </row>
    <row r="42820" spans="11:12" ht="15" customHeight="1">
      <c r="K42820" s="1715"/>
      <c r="L42820" s="1715"/>
    </row>
    <row r="42821" spans="11:12" ht="15" customHeight="1">
      <c r="K42821" s="1715"/>
      <c r="L42821" s="1715"/>
    </row>
    <row r="42822" spans="11:12" ht="15" customHeight="1">
      <c r="K42822" s="1715"/>
      <c r="L42822" s="1715"/>
    </row>
    <row r="42823" spans="11:12" ht="15" customHeight="1">
      <c r="K42823" s="1715"/>
      <c r="L42823" s="1715"/>
    </row>
    <row r="42824" spans="11:12" ht="15" customHeight="1">
      <c r="K42824" s="1715"/>
      <c r="L42824" s="1715"/>
    </row>
    <row r="42825" spans="11:12" ht="15" customHeight="1">
      <c r="K42825" s="1715"/>
      <c r="L42825" s="1715"/>
    </row>
    <row r="42826" spans="11:12" ht="15" customHeight="1">
      <c r="K42826" s="1715"/>
      <c r="L42826" s="1715"/>
    </row>
    <row r="42827" spans="11:12" ht="15" customHeight="1">
      <c r="K42827" s="1715"/>
      <c r="L42827" s="1715"/>
    </row>
    <row r="42828" spans="11:12" ht="15" customHeight="1">
      <c r="K42828" s="1715"/>
      <c r="L42828" s="1715"/>
    </row>
    <row r="42829" spans="11:12" ht="15" customHeight="1">
      <c r="K42829" s="1715"/>
      <c r="L42829" s="1715"/>
    </row>
    <row r="42830" spans="11:12" ht="15" customHeight="1">
      <c r="K42830" s="1715"/>
      <c r="L42830" s="1715"/>
    </row>
    <row r="42831" spans="11:12" ht="15" customHeight="1">
      <c r="K42831" s="1715"/>
      <c r="L42831" s="1715"/>
    </row>
    <row r="42832" spans="11:12" ht="15" customHeight="1">
      <c r="K42832" s="1715"/>
      <c r="L42832" s="1715"/>
    </row>
    <row r="42833" spans="11:12" ht="15" customHeight="1">
      <c r="K42833" s="1715"/>
      <c r="L42833" s="1715"/>
    </row>
    <row r="42834" spans="11:12" ht="15" customHeight="1">
      <c r="K42834" s="1715"/>
      <c r="L42834" s="1715"/>
    </row>
    <row r="42835" spans="11:12" ht="15" customHeight="1">
      <c r="K42835" s="1715"/>
      <c r="L42835" s="1715"/>
    </row>
    <row r="42836" spans="11:12" ht="15" customHeight="1">
      <c r="K42836" s="1715"/>
      <c r="L42836" s="1715"/>
    </row>
    <row r="42837" spans="11:12" ht="15" customHeight="1">
      <c r="K42837" s="1715"/>
      <c r="L42837" s="1715"/>
    </row>
    <row r="42838" spans="11:12" ht="15" customHeight="1">
      <c r="K42838" s="1715"/>
      <c r="L42838" s="1715"/>
    </row>
    <row r="42839" spans="11:12" ht="15" customHeight="1">
      <c r="K42839" s="1715"/>
      <c r="L42839" s="1715"/>
    </row>
    <row r="42840" spans="11:12" ht="15" customHeight="1">
      <c r="K42840" s="1715"/>
      <c r="L42840" s="1715"/>
    </row>
    <row r="42841" spans="11:12" ht="15" customHeight="1">
      <c r="K42841" s="1715"/>
      <c r="L42841" s="1715"/>
    </row>
    <row r="42842" spans="11:12" ht="15" customHeight="1">
      <c r="K42842" s="1715"/>
      <c r="L42842" s="1715"/>
    </row>
    <row r="42843" spans="11:12" ht="15" customHeight="1">
      <c r="K42843" s="1715"/>
      <c r="L42843" s="1715"/>
    </row>
    <row r="42844" spans="11:12" ht="15" customHeight="1">
      <c r="K42844" s="1715"/>
      <c r="L42844" s="1715"/>
    </row>
    <row r="42845" spans="11:12" ht="15" customHeight="1">
      <c r="K42845" s="1715"/>
      <c r="L42845" s="1715"/>
    </row>
    <row r="42846" spans="11:12" ht="15" customHeight="1">
      <c r="K42846" s="1715"/>
      <c r="L42846" s="1715"/>
    </row>
    <row r="42847" spans="11:12" ht="15" customHeight="1">
      <c r="K42847" s="1715"/>
      <c r="L42847" s="1715"/>
    </row>
    <row r="42848" spans="11:12" ht="15" customHeight="1">
      <c r="K42848" s="1715"/>
      <c r="L42848" s="1715"/>
    </row>
    <row r="42849" spans="11:12" ht="15" customHeight="1">
      <c r="K42849" s="1715"/>
      <c r="L42849" s="1715"/>
    </row>
    <row r="42850" spans="11:12" ht="15" customHeight="1">
      <c r="K42850" s="1715"/>
      <c r="L42850" s="1715"/>
    </row>
    <row r="42851" spans="11:12" ht="15" customHeight="1">
      <c r="K42851" s="1715"/>
      <c r="L42851" s="1715"/>
    </row>
    <row r="42852" spans="11:12" ht="15" customHeight="1">
      <c r="K42852" s="1715"/>
      <c r="L42852" s="1715"/>
    </row>
    <row r="42853" spans="11:12" ht="15" customHeight="1">
      <c r="K42853" s="1715"/>
      <c r="L42853" s="1715"/>
    </row>
    <row r="42854" spans="11:12" ht="15" customHeight="1">
      <c r="K42854" s="1715"/>
      <c r="L42854" s="1715"/>
    </row>
    <row r="42855" spans="11:12" ht="15" customHeight="1">
      <c r="K42855" s="1715"/>
      <c r="L42855" s="1715"/>
    </row>
    <row r="42856" spans="11:12" ht="15" customHeight="1">
      <c r="K42856" s="1715"/>
      <c r="L42856" s="1715"/>
    </row>
    <row r="42857" spans="11:12" ht="15" customHeight="1">
      <c r="K42857" s="1715"/>
      <c r="L42857" s="1715"/>
    </row>
    <row r="42858" spans="11:12" ht="15" customHeight="1">
      <c r="K42858" s="1715"/>
      <c r="L42858" s="1715"/>
    </row>
    <row r="42859" spans="11:12" ht="15" customHeight="1">
      <c r="K42859" s="1715"/>
      <c r="L42859" s="1715"/>
    </row>
    <row r="42860" spans="11:12" ht="15" customHeight="1">
      <c r="K42860" s="1715"/>
      <c r="L42860" s="1715"/>
    </row>
    <row r="42861" spans="11:12" ht="15" customHeight="1">
      <c r="K42861" s="1715"/>
      <c r="L42861" s="1715"/>
    </row>
    <row r="42862" spans="11:12" ht="15" customHeight="1">
      <c r="K42862" s="1715"/>
      <c r="L42862" s="1715"/>
    </row>
    <row r="42863" spans="11:12" ht="15" customHeight="1">
      <c r="K42863" s="1715"/>
      <c r="L42863" s="1715"/>
    </row>
    <row r="42864" spans="11:12" ht="15" customHeight="1">
      <c r="K42864" s="1715"/>
      <c r="L42864" s="1715"/>
    </row>
    <row r="42865" spans="11:12" ht="15" customHeight="1">
      <c r="K42865" s="1715"/>
      <c r="L42865" s="1715"/>
    </row>
    <row r="42866" spans="11:12" ht="15" customHeight="1">
      <c r="K42866" s="1715"/>
      <c r="L42866" s="1715"/>
    </row>
    <row r="42867" spans="11:12" ht="15" customHeight="1">
      <c r="K42867" s="1715"/>
      <c r="L42867" s="1715"/>
    </row>
    <row r="42868" spans="11:12" ht="15" customHeight="1">
      <c r="K42868" s="1715"/>
      <c r="L42868" s="1715"/>
    </row>
    <row r="42869" spans="11:12" ht="15" customHeight="1">
      <c r="K42869" s="1715"/>
      <c r="L42869" s="1715"/>
    </row>
    <row r="42870" spans="11:12" ht="15" customHeight="1">
      <c r="K42870" s="1715"/>
      <c r="L42870" s="1715"/>
    </row>
    <row r="42871" spans="11:12" ht="15" customHeight="1">
      <c r="K42871" s="1715"/>
      <c r="L42871" s="1715"/>
    </row>
    <row r="42872" spans="11:12" ht="15" customHeight="1">
      <c r="K42872" s="1715"/>
      <c r="L42872" s="1715"/>
    </row>
    <row r="42873" spans="11:12" ht="15" customHeight="1">
      <c r="K42873" s="1715"/>
      <c r="L42873" s="1715"/>
    </row>
    <row r="42874" spans="11:12" ht="15" customHeight="1">
      <c r="K42874" s="1715"/>
      <c r="L42874" s="1715"/>
    </row>
    <row r="42875" spans="11:12" ht="15" customHeight="1">
      <c r="K42875" s="1715"/>
      <c r="L42875" s="1715"/>
    </row>
    <row r="42876" spans="11:12" ht="15" customHeight="1">
      <c r="K42876" s="1715"/>
      <c r="L42876" s="1715"/>
    </row>
    <row r="42877" spans="11:12" ht="15" customHeight="1">
      <c r="K42877" s="1715"/>
      <c r="L42877" s="1715"/>
    </row>
    <row r="42878" spans="11:12" ht="15" customHeight="1">
      <c r="K42878" s="1715"/>
      <c r="L42878" s="1715"/>
    </row>
    <row r="42879" spans="11:12" ht="15" customHeight="1">
      <c r="K42879" s="1715"/>
      <c r="L42879" s="1715"/>
    </row>
    <row r="42880" spans="11:12" ht="15" customHeight="1">
      <c r="K42880" s="1715"/>
      <c r="L42880" s="1715"/>
    </row>
    <row r="42881" spans="11:12" ht="15" customHeight="1">
      <c r="K42881" s="1715"/>
      <c r="L42881" s="1715"/>
    </row>
    <row r="42882" spans="11:12" ht="15" customHeight="1">
      <c r="K42882" s="1715"/>
      <c r="L42882" s="1715"/>
    </row>
    <row r="42883" spans="11:12" ht="15" customHeight="1">
      <c r="K42883" s="1715"/>
      <c r="L42883" s="1715"/>
    </row>
    <row r="42884" spans="11:12" ht="15" customHeight="1">
      <c r="K42884" s="1715"/>
      <c r="L42884" s="1715"/>
    </row>
    <row r="42885" spans="11:12" ht="15" customHeight="1">
      <c r="K42885" s="1715"/>
      <c r="L42885" s="1715"/>
    </row>
    <row r="42886" spans="11:12" ht="15" customHeight="1">
      <c r="K42886" s="1715"/>
      <c r="L42886" s="1715"/>
    </row>
    <row r="42887" spans="11:12" ht="15" customHeight="1">
      <c r="K42887" s="1715"/>
      <c r="L42887" s="1715"/>
    </row>
    <row r="42888" spans="11:12" ht="15" customHeight="1">
      <c r="K42888" s="1715"/>
      <c r="L42888" s="1715"/>
    </row>
    <row r="42889" spans="11:12" ht="15" customHeight="1">
      <c r="K42889" s="1715"/>
      <c r="L42889" s="1715"/>
    </row>
    <row r="42890" spans="11:12" ht="15" customHeight="1">
      <c r="K42890" s="1715"/>
      <c r="L42890" s="1715"/>
    </row>
    <row r="42891" spans="11:12" ht="15" customHeight="1">
      <c r="K42891" s="1715"/>
      <c r="L42891" s="1715"/>
    </row>
    <row r="42892" spans="11:12" ht="15" customHeight="1">
      <c r="K42892" s="1715"/>
      <c r="L42892" s="1715"/>
    </row>
    <row r="42893" spans="11:12" ht="15" customHeight="1">
      <c r="K42893" s="1715"/>
      <c r="L42893" s="1715"/>
    </row>
    <row r="42894" spans="11:12" ht="15" customHeight="1">
      <c r="K42894" s="1715"/>
      <c r="L42894" s="1715"/>
    </row>
    <row r="42895" spans="11:12" ht="15" customHeight="1">
      <c r="K42895" s="1715"/>
      <c r="L42895" s="1715"/>
    </row>
    <row r="42896" spans="11:12" ht="15" customHeight="1">
      <c r="K42896" s="1715"/>
      <c r="L42896" s="1715"/>
    </row>
    <row r="42897" spans="11:12" ht="15" customHeight="1">
      <c r="K42897" s="1715"/>
      <c r="L42897" s="1715"/>
    </row>
    <row r="42898" spans="11:12" ht="15" customHeight="1">
      <c r="K42898" s="1715"/>
      <c r="L42898" s="1715"/>
    </row>
    <row r="42899" spans="11:12" ht="15" customHeight="1">
      <c r="K42899" s="1715"/>
      <c r="L42899" s="1715"/>
    </row>
    <row r="42900" spans="11:12" ht="15" customHeight="1">
      <c r="K42900" s="1715"/>
      <c r="L42900" s="1715"/>
    </row>
    <row r="42901" spans="11:12" ht="15" customHeight="1">
      <c r="K42901" s="1715"/>
      <c r="L42901" s="1715"/>
    </row>
    <row r="42902" spans="11:12" ht="15" customHeight="1">
      <c r="K42902" s="1715"/>
      <c r="L42902" s="1715"/>
    </row>
    <row r="42903" spans="11:12" ht="15" customHeight="1">
      <c r="K42903" s="1715"/>
      <c r="L42903" s="1715"/>
    </row>
    <row r="42904" spans="11:12" ht="15" customHeight="1">
      <c r="K42904" s="1715"/>
      <c r="L42904" s="1715"/>
    </row>
    <row r="42905" spans="11:12" ht="15" customHeight="1">
      <c r="K42905" s="1715"/>
      <c r="L42905" s="1715"/>
    </row>
    <row r="42906" spans="11:12" ht="15" customHeight="1">
      <c r="K42906" s="1715"/>
      <c r="L42906" s="1715"/>
    </row>
    <row r="42907" spans="11:12" ht="15" customHeight="1">
      <c r="K42907" s="1715"/>
      <c r="L42907" s="1715"/>
    </row>
    <row r="42908" spans="11:12" ht="15" customHeight="1">
      <c r="K42908" s="1715"/>
      <c r="L42908" s="1715"/>
    </row>
    <row r="42909" spans="11:12" ht="15" customHeight="1">
      <c r="K42909" s="1715"/>
      <c r="L42909" s="1715"/>
    </row>
    <row r="42910" spans="11:12" ht="15" customHeight="1">
      <c r="K42910" s="1715"/>
      <c r="L42910" s="1715"/>
    </row>
    <row r="42911" spans="11:12" ht="15" customHeight="1">
      <c r="K42911" s="1715"/>
      <c r="L42911" s="1715"/>
    </row>
    <row r="42912" spans="11:12" ht="15" customHeight="1">
      <c r="K42912" s="1715"/>
      <c r="L42912" s="1715"/>
    </row>
    <row r="42913" spans="11:12" ht="15" customHeight="1">
      <c r="K42913" s="1715"/>
      <c r="L42913" s="1715"/>
    </row>
    <row r="42914" spans="11:12" ht="15" customHeight="1">
      <c r="K42914" s="1715"/>
      <c r="L42914" s="1715"/>
    </row>
    <row r="42915" spans="11:12" ht="15" customHeight="1">
      <c r="K42915" s="1715"/>
      <c r="L42915" s="1715"/>
    </row>
    <row r="42916" spans="11:12" ht="15" customHeight="1">
      <c r="K42916" s="1715"/>
      <c r="L42916" s="1715"/>
    </row>
    <row r="42917" spans="11:12" ht="15" customHeight="1">
      <c r="K42917" s="1715"/>
      <c r="L42917" s="1715"/>
    </row>
    <row r="42918" spans="11:12" ht="15" customHeight="1">
      <c r="K42918" s="1715"/>
      <c r="L42918" s="1715"/>
    </row>
    <row r="42919" spans="11:12" ht="15" customHeight="1">
      <c r="K42919" s="1715"/>
      <c r="L42919" s="1715"/>
    </row>
    <row r="42920" spans="11:12" ht="15" customHeight="1">
      <c r="K42920" s="1715"/>
      <c r="L42920" s="1715"/>
    </row>
    <row r="42921" spans="11:12" ht="15" customHeight="1">
      <c r="K42921" s="1715"/>
      <c r="L42921" s="1715"/>
    </row>
    <row r="42922" spans="11:12" ht="15" customHeight="1">
      <c r="K42922" s="1715"/>
      <c r="L42922" s="1715"/>
    </row>
    <row r="42923" spans="11:12" ht="15" customHeight="1">
      <c r="K42923" s="1715"/>
      <c r="L42923" s="1715"/>
    </row>
    <row r="42924" spans="11:12" ht="15" customHeight="1">
      <c r="K42924" s="1715"/>
      <c r="L42924" s="1715"/>
    </row>
    <row r="42925" spans="11:12" ht="15" customHeight="1">
      <c r="K42925" s="1715"/>
      <c r="L42925" s="1715"/>
    </row>
    <row r="42926" spans="11:12" ht="15" customHeight="1">
      <c r="K42926" s="1715"/>
      <c r="L42926" s="1715"/>
    </row>
    <row r="42927" spans="11:12" ht="15" customHeight="1">
      <c r="K42927" s="1715"/>
      <c r="L42927" s="1715"/>
    </row>
    <row r="42928" spans="11:12" ht="15" customHeight="1">
      <c r="K42928" s="1715"/>
      <c r="L42928" s="1715"/>
    </row>
    <row r="42929" spans="11:12" ht="15" customHeight="1">
      <c r="K42929" s="1715"/>
      <c r="L42929" s="1715"/>
    </row>
    <row r="42930" spans="11:12" ht="15" customHeight="1">
      <c r="K42930" s="1715"/>
      <c r="L42930" s="1715"/>
    </row>
    <row r="42931" spans="11:12" ht="15" customHeight="1">
      <c r="K42931" s="1715"/>
      <c r="L42931" s="1715"/>
    </row>
    <row r="42932" spans="11:12" ht="15" customHeight="1">
      <c r="K42932" s="1715"/>
      <c r="L42932" s="1715"/>
    </row>
    <row r="42933" spans="11:12" ht="15" customHeight="1">
      <c r="K42933" s="1715"/>
      <c r="L42933" s="1715"/>
    </row>
    <row r="42934" spans="11:12" ht="15" customHeight="1">
      <c r="K42934" s="1715"/>
      <c r="L42934" s="1715"/>
    </row>
    <row r="42935" spans="11:12" ht="15" customHeight="1">
      <c r="K42935" s="1715"/>
      <c r="L42935" s="1715"/>
    </row>
    <row r="42936" spans="11:12" ht="15" customHeight="1">
      <c r="K42936" s="1715"/>
      <c r="L42936" s="1715"/>
    </row>
    <row r="42937" spans="11:12" ht="15" customHeight="1">
      <c r="K42937" s="1715"/>
      <c r="L42937" s="1715"/>
    </row>
    <row r="42938" spans="11:12" ht="15" customHeight="1">
      <c r="K42938" s="1715"/>
      <c r="L42938" s="1715"/>
    </row>
    <row r="42939" spans="11:12" ht="15" customHeight="1">
      <c r="K42939" s="1715"/>
      <c r="L42939" s="1715"/>
    </row>
    <row r="42940" spans="11:12" ht="15" customHeight="1">
      <c r="K42940" s="1715"/>
      <c r="L42940" s="1715"/>
    </row>
    <row r="42941" spans="11:12" ht="15" customHeight="1">
      <c r="K42941" s="1715"/>
      <c r="L42941" s="1715"/>
    </row>
    <row r="42942" spans="11:12" ht="15" customHeight="1">
      <c r="K42942" s="1715"/>
      <c r="L42942" s="1715"/>
    </row>
    <row r="42943" spans="11:12" ht="15" customHeight="1">
      <c r="K42943" s="1715"/>
      <c r="L42943" s="1715"/>
    </row>
    <row r="42944" spans="11:12" ht="15" customHeight="1">
      <c r="K42944" s="1715"/>
      <c r="L42944" s="1715"/>
    </row>
    <row r="42945" spans="11:12" ht="15" customHeight="1">
      <c r="K42945" s="1715"/>
      <c r="L42945" s="1715"/>
    </row>
    <row r="42946" spans="11:12" ht="15" customHeight="1">
      <c r="K42946" s="1715"/>
      <c r="L42946" s="1715"/>
    </row>
    <row r="42947" spans="11:12" ht="15" customHeight="1">
      <c r="K42947" s="1715"/>
      <c r="L42947" s="1715"/>
    </row>
    <row r="42948" spans="11:12" ht="15" customHeight="1">
      <c r="K42948" s="1715"/>
      <c r="L42948" s="1715"/>
    </row>
    <row r="42949" spans="11:12" ht="15" customHeight="1">
      <c r="K42949" s="1715"/>
      <c r="L42949" s="1715"/>
    </row>
    <row r="42950" spans="11:12" ht="15" customHeight="1">
      <c r="K42950" s="1715"/>
      <c r="L42950" s="1715"/>
    </row>
    <row r="42951" spans="11:12" ht="15" customHeight="1">
      <c r="K42951" s="1715"/>
      <c r="L42951" s="1715"/>
    </row>
    <row r="42952" spans="11:12" ht="15" customHeight="1">
      <c r="K42952" s="1715"/>
      <c r="L42952" s="1715"/>
    </row>
    <row r="42953" spans="11:12" ht="15" customHeight="1">
      <c r="K42953" s="1715"/>
      <c r="L42953" s="1715"/>
    </row>
    <row r="42954" spans="11:12" ht="15" customHeight="1">
      <c r="K42954" s="1715"/>
      <c r="L42954" s="1715"/>
    </row>
    <row r="42955" spans="11:12" ht="15" customHeight="1">
      <c r="K42955" s="1715"/>
      <c r="L42955" s="1715"/>
    </row>
    <row r="42956" spans="11:12" ht="15" customHeight="1">
      <c r="K42956" s="1715"/>
      <c r="L42956" s="1715"/>
    </row>
    <row r="42957" spans="11:12" ht="15" customHeight="1">
      <c r="K42957" s="1715"/>
      <c r="L42957" s="1715"/>
    </row>
    <row r="42958" spans="11:12" ht="15" customHeight="1">
      <c r="K42958" s="1715"/>
      <c r="L42958" s="1715"/>
    </row>
    <row r="42959" spans="11:12" ht="15" customHeight="1">
      <c r="K42959" s="1715"/>
      <c r="L42959" s="1715"/>
    </row>
    <row r="42960" spans="11:12" ht="15" customHeight="1">
      <c r="K42960" s="1715"/>
      <c r="L42960" s="1715"/>
    </row>
    <row r="42961" spans="11:12" ht="15" customHeight="1">
      <c r="K42961" s="1715"/>
      <c r="L42961" s="1715"/>
    </row>
    <row r="42962" spans="11:12" ht="15" customHeight="1">
      <c r="K42962" s="1715"/>
      <c r="L42962" s="1715"/>
    </row>
    <row r="42963" spans="11:12" ht="15" customHeight="1">
      <c r="K42963" s="1715"/>
      <c r="L42963" s="1715"/>
    </row>
    <row r="42964" spans="11:12" ht="15" customHeight="1">
      <c r="K42964" s="1715"/>
      <c r="L42964" s="1715"/>
    </row>
    <row r="42965" spans="11:12" ht="15" customHeight="1">
      <c r="K42965" s="1715"/>
      <c r="L42965" s="1715"/>
    </row>
    <row r="42966" spans="11:12" ht="15" customHeight="1">
      <c r="K42966" s="1715"/>
      <c r="L42966" s="1715"/>
    </row>
    <row r="42967" spans="11:12" ht="15" customHeight="1">
      <c r="K42967" s="1715"/>
      <c r="L42967" s="1715"/>
    </row>
    <row r="42968" spans="11:12" ht="15" customHeight="1">
      <c r="K42968" s="1715"/>
      <c r="L42968" s="1715"/>
    </row>
    <row r="42969" spans="11:12" ht="15" customHeight="1">
      <c r="K42969" s="1715"/>
      <c r="L42969" s="1715"/>
    </row>
    <row r="42970" spans="11:12" ht="15" customHeight="1">
      <c r="K42970" s="1715"/>
      <c r="L42970" s="1715"/>
    </row>
    <row r="42971" spans="11:12" ht="15" customHeight="1">
      <c r="K42971" s="1715"/>
      <c r="L42971" s="1715"/>
    </row>
    <row r="42972" spans="11:12" ht="15" customHeight="1">
      <c r="K42972" s="1715"/>
      <c r="L42972" s="1715"/>
    </row>
    <row r="42973" spans="11:12" ht="15" customHeight="1">
      <c r="K42973" s="1715"/>
      <c r="L42973" s="1715"/>
    </row>
    <row r="42974" spans="11:12" ht="15" customHeight="1">
      <c r="K42974" s="1715"/>
      <c r="L42974" s="1715"/>
    </row>
    <row r="42975" spans="11:12" ht="15" customHeight="1">
      <c r="K42975" s="1715"/>
      <c r="L42975" s="1715"/>
    </row>
    <row r="42976" spans="11:12" ht="15" customHeight="1">
      <c r="K42976" s="1715"/>
      <c r="L42976" s="1715"/>
    </row>
    <row r="42977" spans="11:12" ht="15" customHeight="1">
      <c r="K42977" s="1715"/>
      <c r="L42977" s="1715"/>
    </row>
    <row r="42978" spans="11:12" ht="15" customHeight="1">
      <c r="K42978" s="1715"/>
      <c r="L42978" s="1715"/>
    </row>
    <row r="42979" spans="11:12" ht="15" customHeight="1">
      <c r="K42979" s="1715"/>
      <c r="L42979" s="1715"/>
    </row>
    <row r="42980" spans="11:12" ht="15" customHeight="1">
      <c r="K42980" s="1715"/>
      <c r="L42980" s="1715"/>
    </row>
    <row r="42981" spans="11:12" ht="15" customHeight="1">
      <c r="K42981" s="1715"/>
      <c r="L42981" s="1715"/>
    </row>
    <row r="42982" spans="11:12" ht="15" customHeight="1">
      <c r="K42982" s="1715"/>
      <c r="L42982" s="1715"/>
    </row>
    <row r="42983" spans="11:12" ht="15" customHeight="1">
      <c r="K42983" s="1715"/>
      <c r="L42983" s="1715"/>
    </row>
    <row r="42984" spans="11:12" ht="15" customHeight="1">
      <c r="K42984" s="1715"/>
      <c r="L42984" s="1715"/>
    </row>
    <row r="42985" spans="11:12" ht="15" customHeight="1">
      <c r="K42985" s="1715"/>
      <c r="L42985" s="1715"/>
    </row>
    <row r="42986" spans="11:12" ht="15" customHeight="1">
      <c r="K42986" s="1715"/>
      <c r="L42986" s="1715"/>
    </row>
    <row r="42987" spans="11:12" ht="15" customHeight="1">
      <c r="K42987" s="1715"/>
      <c r="L42987" s="1715"/>
    </row>
    <row r="42988" spans="11:12" ht="15" customHeight="1">
      <c r="K42988" s="1715"/>
      <c r="L42988" s="1715"/>
    </row>
    <row r="42989" spans="11:12" ht="15" customHeight="1">
      <c r="K42989" s="1715"/>
      <c r="L42989" s="1715"/>
    </row>
    <row r="42990" spans="11:12" ht="15" customHeight="1">
      <c r="K42990" s="1715"/>
      <c r="L42990" s="1715"/>
    </row>
    <row r="42991" spans="11:12" ht="15" customHeight="1">
      <c r="K42991" s="1715"/>
      <c r="L42991" s="1715"/>
    </row>
    <row r="42992" spans="11:12" ht="15" customHeight="1">
      <c r="K42992" s="1715"/>
      <c r="L42992" s="1715"/>
    </row>
    <row r="42993" spans="11:12" ht="15" customHeight="1">
      <c r="K42993" s="1715"/>
      <c r="L42993" s="1715"/>
    </row>
    <row r="42994" spans="11:12" ht="15" customHeight="1">
      <c r="K42994" s="1715"/>
      <c r="L42994" s="1715"/>
    </row>
    <row r="42995" spans="11:12" ht="15" customHeight="1">
      <c r="K42995" s="1715"/>
      <c r="L42995" s="1715"/>
    </row>
    <row r="42996" spans="11:12" ht="15" customHeight="1">
      <c r="K42996" s="1715"/>
      <c r="L42996" s="1715"/>
    </row>
    <row r="42997" spans="11:12" ht="15" customHeight="1">
      <c r="K42997" s="1715"/>
      <c r="L42997" s="1715"/>
    </row>
    <row r="42998" spans="11:12" ht="15" customHeight="1">
      <c r="K42998" s="1715"/>
      <c r="L42998" s="1715"/>
    </row>
    <row r="42999" spans="11:12" ht="15" customHeight="1">
      <c r="K42999" s="1715"/>
      <c r="L42999" s="1715"/>
    </row>
    <row r="43000" spans="11:12" ht="15" customHeight="1">
      <c r="K43000" s="1715"/>
      <c r="L43000" s="1715"/>
    </row>
    <row r="43001" spans="11:12" ht="15" customHeight="1">
      <c r="K43001" s="1715"/>
      <c r="L43001" s="1715"/>
    </row>
    <row r="43002" spans="11:12" ht="15" customHeight="1">
      <c r="K43002" s="1715"/>
      <c r="L43002" s="1715"/>
    </row>
    <row r="43003" spans="11:12" ht="15" customHeight="1">
      <c r="K43003" s="1715"/>
      <c r="L43003" s="1715"/>
    </row>
    <row r="43004" spans="11:12" ht="15" customHeight="1">
      <c r="K43004" s="1715"/>
      <c r="L43004" s="1715"/>
    </row>
    <row r="43005" spans="11:12" ht="15" customHeight="1">
      <c r="K43005" s="1715"/>
      <c r="L43005" s="1715"/>
    </row>
    <row r="43006" spans="11:12" ht="15" customHeight="1">
      <c r="K43006" s="1715"/>
      <c r="L43006" s="1715"/>
    </row>
    <row r="43007" spans="11:12" ht="15" customHeight="1">
      <c r="K43007" s="1715"/>
      <c r="L43007" s="1715"/>
    </row>
    <row r="43008" spans="11:12" ht="15" customHeight="1">
      <c r="K43008" s="1715"/>
      <c r="L43008" s="1715"/>
    </row>
    <row r="43009" spans="11:12" ht="15" customHeight="1">
      <c r="K43009" s="1715"/>
      <c r="L43009" s="1715"/>
    </row>
    <row r="43010" spans="11:12" ht="15" customHeight="1">
      <c r="K43010" s="1715"/>
      <c r="L43010" s="1715"/>
    </row>
    <row r="43011" spans="11:12" ht="15" customHeight="1">
      <c r="K43011" s="1715"/>
      <c r="L43011" s="1715"/>
    </row>
    <row r="43012" spans="11:12" ht="15" customHeight="1">
      <c r="K43012" s="1715"/>
      <c r="L43012" s="1715"/>
    </row>
    <row r="43013" spans="11:12" ht="15" customHeight="1">
      <c r="K43013" s="1715"/>
      <c r="L43013" s="1715"/>
    </row>
    <row r="43014" spans="11:12" ht="15" customHeight="1">
      <c r="K43014" s="1715"/>
      <c r="L43014" s="1715"/>
    </row>
    <row r="43015" spans="11:12" ht="15" customHeight="1">
      <c r="K43015" s="1715"/>
      <c r="L43015" s="1715"/>
    </row>
    <row r="43016" spans="11:12" ht="15" customHeight="1">
      <c r="K43016" s="1715"/>
      <c r="L43016" s="1715"/>
    </row>
    <row r="43017" spans="11:12" ht="15" customHeight="1">
      <c r="K43017" s="1715"/>
      <c r="L43017" s="1715"/>
    </row>
    <row r="43018" spans="11:12" ht="15" customHeight="1">
      <c r="K43018" s="1715"/>
      <c r="L43018" s="1715"/>
    </row>
    <row r="43019" spans="11:12" ht="15" customHeight="1">
      <c r="K43019" s="1715"/>
      <c r="L43019" s="1715"/>
    </row>
    <row r="43020" spans="11:12" ht="15" customHeight="1">
      <c r="K43020" s="1715"/>
      <c r="L43020" s="1715"/>
    </row>
    <row r="43021" spans="11:12" ht="15" customHeight="1">
      <c r="K43021" s="1715"/>
      <c r="L43021" s="1715"/>
    </row>
    <row r="43022" spans="11:12" ht="15" customHeight="1">
      <c r="K43022" s="1715"/>
      <c r="L43022" s="1715"/>
    </row>
    <row r="43023" spans="11:12" ht="15" customHeight="1">
      <c r="K43023" s="1715"/>
      <c r="L43023" s="1715"/>
    </row>
    <row r="43024" spans="11:12" ht="15" customHeight="1">
      <c r="K43024" s="1715"/>
      <c r="L43024" s="1715"/>
    </row>
    <row r="43025" spans="11:12" ht="15" customHeight="1">
      <c r="K43025" s="1715"/>
      <c r="L43025" s="1715"/>
    </row>
    <row r="43026" spans="11:12" ht="15" customHeight="1">
      <c r="K43026" s="1715"/>
      <c r="L43026" s="1715"/>
    </row>
    <row r="43027" spans="11:12" ht="15" customHeight="1">
      <c r="K43027" s="1715"/>
      <c r="L43027" s="1715"/>
    </row>
    <row r="43028" spans="11:12" ht="15" customHeight="1">
      <c r="K43028" s="1715"/>
      <c r="L43028" s="1715"/>
    </row>
    <row r="43029" spans="11:12" ht="15" customHeight="1">
      <c r="K43029" s="1715"/>
      <c r="L43029" s="1715"/>
    </row>
    <row r="43030" spans="11:12" ht="15" customHeight="1">
      <c r="K43030" s="1715"/>
      <c r="L43030" s="1715"/>
    </row>
    <row r="43031" spans="11:12" ht="15" customHeight="1">
      <c r="K43031" s="1715"/>
      <c r="L43031" s="1715"/>
    </row>
    <row r="43032" spans="11:12" ht="15" customHeight="1">
      <c r="K43032" s="1715"/>
      <c r="L43032" s="1715"/>
    </row>
    <row r="43033" spans="11:12" ht="15" customHeight="1">
      <c r="K43033" s="1715"/>
      <c r="L43033" s="1715"/>
    </row>
    <row r="43034" spans="11:12" ht="15" customHeight="1">
      <c r="K43034" s="1715"/>
      <c r="L43034" s="1715"/>
    </row>
    <row r="43035" spans="11:12" ht="15" customHeight="1">
      <c r="K43035" s="1715"/>
      <c r="L43035" s="1715"/>
    </row>
    <row r="43036" spans="11:12" ht="15" customHeight="1">
      <c r="K43036" s="1715"/>
      <c r="L43036" s="1715"/>
    </row>
    <row r="43037" spans="11:12" ht="15" customHeight="1">
      <c r="K43037" s="1715"/>
      <c r="L43037" s="1715"/>
    </row>
    <row r="43038" spans="11:12" ht="15" customHeight="1">
      <c r="K43038" s="1715"/>
      <c r="L43038" s="1715"/>
    </row>
    <row r="43039" spans="11:12" ht="15" customHeight="1">
      <c r="K43039" s="1715"/>
      <c r="L43039" s="1715"/>
    </row>
    <row r="43040" spans="11:12" ht="15" customHeight="1">
      <c r="K43040" s="1715"/>
      <c r="L43040" s="1715"/>
    </row>
    <row r="43041" spans="11:12" ht="15" customHeight="1">
      <c r="K43041" s="1715"/>
      <c r="L43041" s="1715"/>
    </row>
    <row r="43042" spans="11:12" ht="15" customHeight="1">
      <c r="K43042" s="1715"/>
      <c r="L43042" s="1715"/>
    </row>
    <row r="43043" spans="11:12" ht="15" customHeight="1">
      <c r="K43043" s="1715"/>
      <c r="L43043" s="1715"/>
    </row>
    <row r="43044" spans="11:12" ht="15" customHeight="1">
      <c r="K43044" s="1715"/>
      <c r="L43044" s="1715"/>
    </row>
    <row r="43045" spans="11:12" ht="15" customHeight="1">
      <c r="K43045" s="1715"/>
      <c r="L43045" s="1715"/>
    </row>
    <row r="43046" spans="11:12" ht="15" customHeight="1">
      <c r="K43046" s="1715"/>
      <c r="L43046" s="1715"/>
    </row>
    <row r="43047" spans="11:12" ht="15" customHeight="1">
      <c r="K43047" s="1715"/>
      <c r="L43047" s="1715"/>
    </row>
    <row r="43048" spans="11:12" ht="15" customHeight="1">
      <c r="K43048" s="1715"/>
      <c r="L43048" s="1715"/>
    </row>
    <row r="43049" spans="11:12" ht="15" customHeight="1">
      <c r="K43049" s="1715"/>
      <c r="L43049" s="1715"/>
    </row>
    <row r="43050" spans="11:12" ht="15" customHeight="1">
      <c r="K43050" s="1715"/>
      <c r="L43050" s="1715"/>
    </row>
    <row r="43051" spans="11:12" ht="15" customHeight="1">
      <c r="K43051" s="1715"/>
      <c r="L43051" s="1715"/>
    </row>
    <row r="43052" spans="11:12" ht="15" customHeight="1">
      <c r="K43052" s="1715"/>
      <c r="L43052" s="1715"/>
    </row>
    <row r="43053" spans="11:12" ht="15" customHeight="1">
      <c r="K43053" s="1715"/>
      <c r="L43053" s="1715"/>
    </row>
    <row r="43054" spans="11:12" ht="15" customHeight="1">
      <c r="K43054" s="1715"/>
      <c r="L43054" s="1715"/>
    </row>
    <row r="43055" spans="11:12" ht="15" customHeight="1">
      <c r="K43055" s="1715"/>
      <c r="L43055" s="1715"/>
    </row>
    <row r="43056" spans="11:12" ht="15" customHeight="1">
      <c r="K43056" s="1715"/>
      <c r="L43056" s="1715"/>
    </row>
    <row r="43057" spans="11:12" ht="15" customHeight="1">
      <c r="K43057" s="1715"/>
      <c r="L43057" s="1715"/>
    </row>
    <row r="43058" spans="11:12" ht="15" customHeight="1">
      <c r="K43058" s="1715"/>
      <c r="L43058" s="1715"/>
    </row>
    <row r="43059" spans="11:12" ht="15" customHeight="1">
      <c r="K43059" s="1715"/>
      <c r="L43059" s="1715"/>
    </row>
    <row r="43060" spans="11:12" ht="15" customHeight="1">
      <c r="K43060" s="1715"/>
      <c r="L43060" s="1715"/>
    </row>
    <row r="43061" spans="11:12" ht="15" customHeight="1">
      <c r="K43061" s="1715"/>
      <c r="L43061" s="1715"/>
    </row>
    <row r="43062" spans="11:12" ht="15" customHeight="1">
      <c r="K43062" s="1715"/>
      <c r="L43062" s="1715"/>
    </row>
    <row r="43063" spans="11:12" ht="15" customHeight="1">
      <c r="K43063" s="1715"/>
      <c r="L43063" s="1715"/>
    </row>
    <row r="43064" spans="11:12" ht="15" customHeight="1">
      <c r="K43064" s="1715"/>
      <c r="L43064" s="1715"/>
    </row>
    <row r="43065" spans="11:12" ht="15" customHeight="1">
      <c r="K43065" s="1715"/>
      <c r="L43065" s="1715"/>
    </row>
    <row r="43066" spans="11:12" ht="15" customHeight="1">
      <c r="K43066" s="1715"/>
      <c r="L43066" s="1715"/>
    </row>
    <row r="43067" spans="11:12" ht="15" customHeight="1">
      <c r="K43067" s="1715"/>
      <c r="L43067" s="1715"/>
    </row>
    <row r="43068" spans="11:12" ht="15" customHeight="1">
      <c r="K43068" s="1715"/>
      <c r="L43068" s="1715"/>
    </row>
    <row r="43069" spans="11:12" ht="15" customHeight="1">
      <c r="K43069" s="1715"/>
      <c r="L43069" s="1715"/>
    </row>
    <row r="43070" spans="11:12" ht="15" customHeight="1">
      <c r="K43070" s="1715"/>
      <c r="L43070" s="1715"/>
    </row>
    <row r="43071" spans="11:12" ht="15" customHeight="1">
      <c r="K43071" s="1715"/>
      <c r="L43071" s="1715"/>
    </row>
    <row r="43072" spans="11:12" ht="15" customHeight="1">
      <c r="K43072" s="1715"/>
      <c r="L43072" s="1715"/>
    </row>
    <row r="43073" spans="11:12" ht="15" customHeight="1">
      <c r="K43073" s="1715"/>
      <c r="L43073" s="1715"/>
    </row>
    <row r="43074" spans="11:12" ht="15" customHeight="1">
      <c r="K43074" s="1715"/>
      <c r="L43074" s="1715"/>
    </row>
    <row r="43075" spans="11:12" ht="15" customHeight="1">
      <c r="K43075" s="1715"/>
      <c r="L43075" s="1715"/>
    </row>
    <row r="43076" spans="11:12" ht="15" customHeight="1">
      <c r="K43076" s="1715"/>
      <c r="L43076" s="1715"/>
    </row>
    <row r="43077" spans="11:12" ht="15" customHeight="1">
      <c r="K43077" s="1715"/>
      <c r="L43077" s="1715"/>
    </row>
    <row r="43078" spans="11:12" ht="15" customHeight="1">
      <c r="K43078" s="1715"/>
      <c r="L43078" s="1715"/>
    </row>
    <row r="43079" spans="11:12" ht="15" customHeight="1">
      <c r="K43079" s="1715"/>
      <c r="L43079" s="1715"/>
    </row>
    <row r="43080" spans="11:12" ht="15" customHeight="1">
      <c r="K43080" s="1715"/>
      <c r="L43080" s="1715"/>
    </row>
    <row r="43081" spans="11:12" ht="15" customHeight="1">
      <c r="K43081" s="1715"/>
      <c r="L43081" s="1715"/>
    </row>
    <row r="43082" spans="11:12" ht="15" customHeight="1">
      <c r="K43082" s="1715"/>
      <c r="L43082" s="1715"/>
    </row>
    <row r="43083" spans="11:12" ht="15" customHeight="1">
      <c r="K43083" s="1715"/>
      <c r="L43083" s="1715"/>
    </row>
    <row r="43084" spans="11:12" ht="15" customHeight="1">
      <c r="K43084" s="1715"/>
      <c r="L43084" s="1715"/>
    </row>
    <row r="43085" spans="11:12" ht="15" customHeight="1">
      <c r="K43085" s="1715"/>
      <c r="L43085" s="1715"/>
    </row>
    <row r="43086" spans="11:12" ht="15" customHeight="1">
      <c r="K43086" s="1715"/>
      <c r="L43086" s="1715"/>
    </row>
    <row r="43087" spans="11:12" ht="15" customHeight="1">
      <c r="K43087" s="1715"/>
      <c r="L43087" s="1715"/>
    </row>
    <row r="43088" spans="11:12" ht="15" customHeight="1">
      <c r="K43088" s="1715"/>
      <c r="L43088" s="1715"/>
    </row>
    <row r="43089" spans="11:12" ht="15" customHeight="1">
      <c r="K43089" s="1715"/>
      <c r="L43089" s="1715"/>
    </row>
    <row r="43090" spans="11:12" ht="15" customHeight="1">
      <c r="K43090" s="1715"/>
      <c r="L43090" s="1715"/>
    </row>
    <row r="43091" spans="11:12" ht="15" customHeight="1">
      <c r="K43091" s="1715"/>
      <c r="L43091" s="1715"/>
    </row>
    <row r="43092" spans="11:12" ht="15" customHeight="1">
      <c r="K43092" s="1715"/>
      <c r="L43092" s="1715"/>
    </row>
    <row r="43093" spans="11:12" ht="15" customHeight="1">
      <c r="K43093" s="1715"/>
      <c r="L43093" s="1715"/>
    </row>
    <row r="43094" spans="11:12" ht="15" customHeight="1">
      <c r="K43094" s="1715"/>
      <c r="L43094" s="1715"/>
    </row>
    <row r="43095" spans="11:12" ht="15" customHeight="1">
      <c r="K43095" s="1715"/>
      <c r="L43095" s="1715"/>
    </row>
    <row r="43096" spans="11:12" ht="15" customHeight="1">
      <c r="K43096" s="1715"/>
      <c r="L43096" s="1715"/>
    </row>
    <row r="43097" spans="11:12" ht="15" customHeight="1">
      <c r="K43097" s="1715"/>
      <c r="L43097" s="1715"/>
    </row>
    <row r="43098" spans="11:12" ht="15" customHeight="1">
      <c r="K43098" s="1715"/>
      <c r="L43098" s="1715"/>
    </row>
    <row r="43099" spans="11:12" ht="15" customHeight="1">
      <c r="K43099" s="1715"/>
      <c r="L43099" s="1715"/>
    </row>
    <row r="43100" spans="11:12" ht="15" customHeight="1">
      <c r="K43100" s="1715"/>
      <c r="L43100" s="1715"/>
    </row>
    <row r="43101" spans="11:12" ht="15" customHeight="1">
      <c r="K43101" s="1715"/>
      <c r="L43101" s="1715"/>
    </row>
    <row r="43102" spans="11:12" ht="15" customHeight="1">
      <c r="K43102" s="1715"/>
      <c r="L43102" s="1715"/>
    </row>
    <row r="43103" spans="11:12" ht="15" customHeight="1">
      <c r="K43103" s="1715"/>
      <c r="L43103" s="1715"/>
    </row>
    <row r="43104" spans="11:12" ht="15" customHeight="1">
      <c r="K43104" s="1715"/>
      <c r="L43104" s="1715"/>
    </row>
    <row r="43105" spans="11:12" ht="15" customHeight="1">
      <c r="K43105" s="1715"/>
      <c r="L43105" s="1715"/>
    </row>
    <row r="43106" spans="11:12" ht="15" customHeight="1">
      <c r="K43106" s="1715"/>
      <c r="L43106" s="1715"/>
    </row>
    <row r="43107" spans="11:12" ht="15" customHeight="1">
      <c r="K43107" s="1715"/>
      <c r="L43107" s="1715"/>
    </row>
    <row r="43108" spans="11:12" ht="15" customHeight="1">
      <c r="K43108" s="1715"/>
      <c r="L43108" s="1715"/>
    </row>
    <row r="43109" spans="11:12" ht="15" customHeight="1">
      <c r="K43109" s="1715"/>
      <c r="L43109" s="1715"/>
    </row>
    <row r="43110" spans="11:12" ht="15" customHeight="1">
      <c r="K43110" s="1715"/>
      <c r="L43110" s="1715"/>
    </row>
    <row r="43111" spans="11:12" ht="15" customHeight="1">
      <c r="K43111" s="1715"/>
      <c r="L43111" s="1715"/>
    </row>
    <row r="43112" spans="11:12" ht="15" customHeight="1">
      <c r="K43112" s="1715"/>
      <c r="L43112" s="1715"/>
    </row>
    <row r="43113" spans="11:12" ht="15" customHeight="1">
      <c r="K43113" s="1715"/>
      <c r="L43113" s="1715"/>
    </row>
    <row r="43114" spans="11:12" ht="15" customHeight="1">
      <c r="K43114" s="1715"/>
      <c r="L43114" s="1715"/>
    </row>
    <row r="43115" spans="11:12" ht="15" customHeight="1">
      <c r="K43115" s="1715"/>
      <c r="L43115" s="1715"/>
    </row>
    <row r="43116" spans="11:12" ht="15" customHeight="1">
      <c r="K43116" s="1715"/>
      <c r="L43116" s="1715"/>
    </row>
    <row r="43117" spans="11:12" ht="15" customHeight="1">
      <c r="K43117" s="1715"/>
      <c r="L43117" s="1715"/>
    </row>
    <row r="43118" spans="11:12" ht="15" customHeight="1">
      <c r="K43118" s="1715"/>
      <c r="L43118" s="1715"/>
    </row>
    <row r="43119" spans="11:12" ht="15" customHeight="1">
      <c r="K43119" s="1715"/>
      <c r="L43119" s="1715"/>
    </row>
    <row r="43120" spans="11:12" ht="15" customHeight="1">
      <c r="K43120" s="1715"/>
      <c r="L43120" s="1715"/>
    </row>
    <row r="43121" spans="11:12" ht="15" customHeight="1">
      <c r="K43121" s="1715"/>
      <c r="L43121" s="1715"/>
    </row>
    <row r="43122" spans="11:12" ht="15" customHeight="1">
      <c r="K43122" s="1715"/>
      <c r="L43122" s="1715"/>
    </row>
    <row r="43123" spans="11:12" ht="15" customHeight="1">
      <c r="K43123" s="1715"/>
      <c r="L43123" s="1715"/>
    </row>
    <row r="43124" spans="11:12" ht="15" customHeight="1">
      <c r="K43124" s="1715"/>
      <c r="L43124" s="1715"/>
    </row>
    <row r="43125" spans="11:12" ht="15" customHeight="1">
      <c r="K43125" s="1715"/>
      <c r="L43125" s="1715"/>
    </row>
    <row r="43126" spans="11:12" ht="15" customHeight="1">
      <c r="K43126" s="1715"/>
      <c r="L43126" s="1715"/>
    </row>
    <row r="43127" spans="11:12" ht="15" customHeight="1">
      <c r="K43127" s="1715"/>
      <c r="L43127" s="1715"/>
    </row>
    <row r="43128" spans="11:12" ht="15" customHeight="1">
      <c r="K43128" s="1715"/>
      <c r="L43128" s="1715"/>
    </row>
    <row r="43129" spans="11:12" ht="15" customHeight="1">
      <c r="K43129" s="1715"/>
      <c r="L43129" s="1715"/>
    </row>
    <row r="43130" spans="11:12" ht="15" customHeight="1">
      <c r="K43130" s="1715"/>
      <c r="L43130" s="1715"/>
    </row>
    <row r="43131" spans="11:12" ht="15" customHeight="1">
      <c r="K43131" s="1715"/>
      <c r="L43131" s="1715"/>
    </row>
    <row r="43132" spans="11:12" ht="15" customHeight="1">
      <c r="K43132" s="1715"/>
      <c r="L43132" s="1715"/>
    </row>
    <row r="43133" spans="11:12" ht="15" customHeight="1">
      <c r="K43133" s="1715"/>
      <c r="L43133" s="1715"/>
    </row>
    <row r="43134" spans="11:12" ht="15" customHeight="1">
      <c r="K43134" s="1715"/>
      <c r="L43134" s="1715"/>
    </row>
    <row r="43135" spans="11:12" ht="15" customHeight="1">
      <c r="K43135" s="1715"/>
      <c r="L43135" s="1715"/>
    </row>
    <row r="43136" spans="11:12" ht="15" customHeight="1">
      <c r="K43136" s="1715"/>
      <c r="L43136" s="1715"/>
    </row>
    <row r="43137" spans="11:12" ht="15" customHeight="1">
      <c r="K43137" s="1715"/>
      <c r="L43137" s="1715"/>
    </row>
    <row r="43138" spans="11:12" ht="15" customHeight="1">
      <c r="K43138" s="1715"/>
      <c r="L43138" s="1715"/>
    </row>
    <row r="43139" spans="11:12" ht="15" customHeight="1">
      <c r="K43139" s="1715"/>
      <c r="L43139" s="1715"/>
    </row>
    <row r="43140" spans="11:12" ht="15" customHeight="1">
      <c r="K43140" s="1715"/>
      <c r="L43140" s="1715"/>
    </row>
    <row r="43141" spans="11:12" ht="15" customHeight="1">
      <c r="K43141" s="1715"/>
      <c r="L43141" s="1715"/>
    </row>
    <row r="43142" spans="11:12" ht="15" customHeight="1">
      <c r="K43142" s="1715"/>
      <c r="L43142" s="1715"/>
    </row>
    <row r="43143" spans="11:12" ht="15" customHeight="1">
      <c r="K43143" s="1715"/>
      <c r="L43143" s="1715"/>
    </row>
    <row r="43144" spans="11:12" ht="15" customHeight="1">
      <c r="K43144" s="1715"/>
      <c r="L43144" s="1715"/>
    </row>
    <row r="43145" spans="11:12" ht="15" customHeight="1">
      <c r="K43145" s="1715"/>
      <c r="L43145" s="1715"/>
    </row>
    <row r="43146" spans="11:12" ht="15" customHeight="1">
      <c r="K43146" s="1715"/>
      <c r="L43146" s="1715"/>
    </row>
    <row r="43147" spans="11:12" ht="15" customHeight="1">
      <c r="K43147" s="1715"/>
      <c r="L43147" s="1715"/>
    </row>
    <row r="43148" spans="11:12" ht="15" customHeight="1">
      <c r="K43148" s="1715"/>
      <c r="L43148" s="1715"/>
    </row>
    <row r="43149" spans="11:12" ht="15" customHeight="1">
      <c r="K43149" s="1715"/>
      <c r="L43149" s="1715"/>
    </row>
    <row r="43150" spans="11:12" ht="15" customHeight="1">
      <c r="K43150" s="1715"/>
      <c r="L43150" s="1715"/>
    </row>
    <row r="43151" spans="11:12" ht="15" customHeight="1">
      <c r="K43151" s="1715"/>
      <c r="L43151" s="1715"/>
    </row>
    <row r="43152" spans="11:12" ht="15" customHeight="1">
      <c r="K43152" s="1715"/>
      <c r="L43152" s="1715"/>
    </row>
    <row r="43153" spans="11:12" ht="15" customHeight="1">
      <c r="K43153" s="1715"/>
      <c r="L43153" s="1715"/>
    </row>
    <row r="43154" spans="11:12" ht="15" customHeight="1">
      <c r="K43154" s="1715"/>
      <c r="L43154" s="1715"/>
    </row>
    <row r="43155" spans="11:12" ht="15" customHeight="1">
      <c r="K43155" s="1715"/>
      <c r="L43155" s="1715"/>
    </row>
    <row r="43156" spans="11:12" ht="15" customHeight="1">
      <c r="K43156" s="1715"/>
      <c r="L43156" s="1715"/>
    </row>
    <row r="43157" spans="11:12" ht="15" customHeight="1">
      <c r="K43157" s="1715"/>
      <c r="L43157" s="1715"/>
    </row>
    <row r="43158" spans="11:12" ht="15" customHeight="1">
      <c r="K43158" s="1715"/>
      <c r="L43158" s="1715"/>
    </row>
    <row r="43159" spans="11:12" ht="15" customHeight="1">
      <c r="K43159" s="1715"/>
      <c r="L43159" s="1715"/>
    </row>
    <row r="43160" spans="11:12" ht="15" customHeight="1">
      <c r="K43160" s="1715"/>
      <c r="L43160" s="1715"/>
    </row>
    <row r="43161" spans="11:12" ht="15" customHeight="1">
      <c r="K43161" s="1715"/>
      <c r="L43161" s="1715"/>
    </row>
    <row r="43162" spans="11:12" ht="15" customHeight="1">
      <c r="K43162" s="1715"/>
      <c r="L43162" s="1715"/>
    </row>
    <row r="43163" spans="11:12" ht="15" customHeight="1">
      <c r="K43163" s="1715"/>
      <c r="L43163" s="1715"/>
    </row>
    <row r="43164" spans="11:12" ht="15" customHeight="1">
      <c r="K43164" s="1715"/>
      <c r="L43164" s="1715"/>
    </row>
    <row r="43165" spans="11:12" ht="15" customHeight="1">
      <c r="K43165" s="1715"/>
      <c r="L43165" s="1715"/>
    </row>
    <row r="43166" spans="11:12" ht="15" customHeight="1">
      <c r="K43166" s="1715"/>
      <c r="L43166" s="1715"/>
    </row>
    <row r="43167" spans="11:12" ht="15" customHeight="1">
      <c r="K43167" s="1715"/>
      <c r="L43167" s="1715"/>
    </row>
    <row r="43168" spans="11:12" ht="15" customHeight="1">
      <c r="K43168" s="1715"/>
      <c r="L43168" s="1715"/>
    </row>
    <row r="43169" spans="11:12" ht="15" customHeight="1">
      <c r="K43169" s="1715"/>
      <c r="L43169" s="1715"/>
    </row>
    <row r="43170" spans="11:12" ht="15" customHeight="1">
      <c r="K43170" s="1715"/>
      <c r="L43170" s="1715"/>
    </row>
    <row r="43171" spans="11:12" ht="15" customHeight="1">
      <c r="K43171" s="1715"/>
      <c r="L43171" s="1715"/>
    </row>
    <row r="43172" spans="11:12" ht="15" customHeight="1">
      <c r="K43172" s="1715"/>
      <c r="L43172" s="1715"/>
    </row>
    <row r="43173" spans="11:12" ht="15" customHeight="1">
      <c r="K43173" s="1715"/>
      <c r="L43173" s="1715"/>
    </row>
    <row r="43174" spans="11:12" ht="15" customHeight="1">
      <c r="K43174" s="1715"/>
      <c r="L43174" s="1715"/>
    </row>
    <row r="43175" spans="11:12" ht="15" customHeight="1">
      <c r="K43175" s="1715"/>
      <c r="L43175" s="1715"/>
    </row>
    <row r="43176" spans="11:12" ht="15" customHeight="1">
      <c r="K43176" s="1715"/>
      <c r="L43176" s="1715"/>
    </row>
    <row r="43177" spans="11:12" ht="15" customHeight="1">
      <c r="K43177" s="1715"/>
      <c r="L43177" s="1715"/>
    </row>
    <row r="43178" spans="11:12" ht="15" customHeight="1">
      <c r="K43178" s="1715"/>
      <c r="L43178" s="1715"/>
    </row>
    <row r="43179" spans="11:12" ht="15" customHeight="1">
      <c r="K43179" s="1715"/>
      <c r="L43179" s="1715"/>
    </row>
    <row r="43180" spans="11:12" ht="15" customHeight="1">
      <c r="K43180" s="1715"/>
      <c r="L43180" s="1715"/>
    </row>
    <row r="43181" spans="11:12" ht="15" customHeight="1">
      <c r="K43181" s="1715"/>
      <c r="L43181" s="1715"/>
    </row>
    <row r="43182" spans="11:12" ht="15" customHeight="1">
      <c r="K43182" s="1715"/>
      <c r="L43182" s="1715"/>
    </row>
    <row r="43183" spans="11:12" ht="15" customHeight="1">
      <c r="K43183" s="1715"/>
      <c r="L43183" s="1715"/>
    </row>
    <row r="43184" spans="11:12" ht="15" customHeight="1">
      <c r="K43184" s="1715"/>
      <c r="L43184" s="1715"/>
    </row>
    <row r="43185" spans="11:12" ht="15" customHeight="1">
      <c r="K43185" s="1715"/>
      <c r="L43185" s="1715"/>
    </row>
    <row r="43186" spans="11:12" ht="15" customHeight="1">
      <c r="K43186" s="1715"/>
      <c r="L43186" s="1715"/>
    </row>
    <row r="43187" spans="11:12" ht="15" customHeight="1">
      <c r="K43187" s="1715"/>
      <c r="L43187" s="1715"/>
    </row>
    <row r="43188" spans="11:12" ht="15" customHeight="1">
      <c r="K43188" s="1715"/>
      <c r="L43188" s="1715"/>
    </row>
    <row r="43189" spans="11:12" ht="15" customHeight="1">
      <c r="K43189" s="1715"/>
      <c r="L43189" s="1715"/>
    </row>
    <row r="43190" spans="11:12" ht="15" customHeight="1">
      <c r="K43190" s="1715"/>
      <c r="L43190" s="1715"/>
    </row>
    <row r="43191" spans="11:12" ht="15" customHeight="1">
      <c r="K43191" s="1715"/>
      <c r="L43191" s="1715"/>
    </row>
    <row r="43192" spans="11:12" ht="15" customHeight="1">
      <c r="K43192" s="1715"/>
      <c r="L43192" s="1715"/>
    </row>
    <row r="43193" spans="11:12" ht="15" customHeight="1">
      <c r="K43193" s="1715"/>
      <c r="L43193" s="1715"/>
    </row>
    <row r="43194" spans="11:12" ht="15" customHeight="1">
      <c r="K43194" s="1715"/>
      <c r="L43194" s="1715"/>
    </row>
    <row r="43195" spans="11:12" ht="15" customHeight="1">
      <c r="K43195" s="1715"/>
      <c r="L43195" s="1715"/>
    </row>
    <row r="43196" spans="11:12" ht="15" customHeight="1">
      <c r="K43196" s="1715"/>
      <c r="L43196" s="1715"/>
    </row>
    <row r="43197" spans="11:12" ht="15" customHeight="1">
      <c r="K43197" s="1715"/>
      <c r="L43197" s="1715"/>
    </row>
    <row r="43198" spans="11:12" ht="15" customHeight="1">
      <c r="K43198" s="1715"/>
      <c r="L43198" s="1715"/>
    </row>
    <row r="43199" spans="11:12" ht="15" customHeight="1">
      <c r="K43199" s="1715"/>
      <c r="L43199" s="1715"/>
    </row>
    <row r="43200" spans="11:12" ht="15" customHeight="1">
      <c r="K43200" s="1715"/>
      <c r="L43200" s="1715"/>
    </row>
    <row r="43201" spans="11:12" ht="15" customHeight="1">
      <c r="K43201" s="1715"/>
      <c r="L43201" s="1715"/>
    </row>
    <row r="43202" spans="11:12" ht="15" customHeight="1">
      <c r="K43202" s="1715"/>
      <c r="L43202" s="1715"/>
    </row>
    <row r="43203" spans="11:12" ht="15" customHeight="1">
      <c r="K43203" s="1715"/>
      <c r="L43203" s="1715"/>
    </row>
    <row r="43204" spans="11:12" ht="15" customHeight="1">
      <c r="K43204" s="1715"/>
      <c r="L43204" s="1715"/>
    </row>
    <row r="43205" spans="11:12" ht="15" customHeight="1">
      <c r="K43205" s="1715"/>
      <c r="L43205" s="1715"/>
    </row>
    <row r="43206" spans="11:12" ht="15" customHeight="1">
      <c r="K43206" s="1715"/>
      <c r="L43206" s="1715"/>
    </row>
    <row r="43207" spans="11:12" ht="15" customHeight="1">
      <c r="K43207" s="1715"/>
      <c r="L43207" s="1715"/>
    </row>
    <row r="43208" spans="11:12" ht="15" customHeight="1">
      <c r="K43208" s="1715"/>
      <c r="L43208" s="1715"/>
    </row>
    <row r="43209" spans="11:12" ht="15" customHeight="1">
      <c r="K43209" s="1715"/>
      <c r="L43209" s="1715"/>
    </row>
    <row r="43210" spans="11:12" ht="15" customHeight="1">
      <c r="K43210" s="1715"/>
      <c r="L43210" s="1715"/>
    </row>
    <row r="43211" spans="11:12" ht="15" customHeight="1">
      <c r="K43211" s="1715"/>
      <c r="L43211" s="1715"/>
    </row>
    <row r="43212" spans="11:12" ht="15" customHeight="1">
      <c r="K43212" s="1715"/>
      <c r="L43212" s="1715"/>
    </row>
    <row r="43213" spans="11:12" ht="15" customHeight="1">
      <c r="K43213" s="1715"/>
      <c r="L43213" s="1715"/>
    </row>
    <row r="43214" spans="11:12" ht="15" customHeight="1">
      <c r="K43214" s="1715"/>
      <c r="L43214" s="1715"/>
    </row>
    <row r="43215" spans="11:12" ht="15" customHeight="1">
      <c r="K43215" s="1715"/>
      <c r="L43215" s="1715"/>
    </row>
    <row r="43216" spans="11:12" ht="15" customHeight="1">
      <c r="K43216" s="1715"/>
      <c r="L43216" s="1715"/>
    </row>
    <row r="43217" spans="11:12" ht="15" customHeight="1">
      <c r="K43217" s="1715"/>
      <c r="L43217" s="1715"/>
    </row>
    <row r="43218" spans="11:12" ht="15" customHeight="1">
      <c r="K43218" s="1715"/>
      <c r="L43218" s="1715"/>
    </row>
    <row r="43219" spans="11:12" ht="15" customHeight="1">
      <c r="K43219" s="1715"/>
      <c r="L43219" s="1715"/>
    </row>
    <row r="43220" spans="11:12" ht="15" customHeight="1">
      <c r="K43220" s="1715"/>
      <c r="L43220" s="1715"/>
    </row>
    <row r="43221" spans="11:12" ht="15" customHeight="1">
      <c r="K43221" s="1715"/>
      <c r="L43221" s="1715"/>
    </row>
    <row r="43222" spans="11:12" ht="15" customHeight="1">
      <c r="K43222" s="1715"/>
      <c r="L43222" s="1715"/>
    </row>
    <row r="43223" spans="11:12" ht="15" customHeight="1">
      <c r="K43223" s="1715"/>
      <c r="L43223" s="1715"/>
    </row>
    <row r="43224" spans="11:12" ht="15" customHeight="1">
      <c r="K43224" s="1715"/>
      <c r="L43224" s="1715"/>
    </row>
    <row r="43225" spans="11:12" ht="15" customHeight="1">
      <c r="K43225" s="1715"/>
      <c r="L43225" s="1715"/>
    </row>
    <row r="43226" spans="11:12" ht="15" customHeight="1">
      <c r="K43226" s="1715"/>
      <c r="L43226" s="1715"/>
    </row>
    <row r="43227" spans="11:12" ht="15" customHeight="1">
      <c r="K43227" s="1715"/>
      <c r="L43227" s="1715"/>
    </row>
    <row r="43228" spans="11:12" ht="15" customHeight="1">
      <c r="K43228" s="1715"/>
      <c r="L43228" s="1715"/>
    </row>
    <row r="43229" spans="11:12" ht="15" customHeight="1">
      <c r="K43229" s="1715"/>
      <c r="L43229" s="1715"/>
    </row>
    <row r="43230" spans="11:12" ht="15" customHeight="1">
      <c r="K43230" s="1715"/>
      <c r="L43230" s="1715"/>
    </row>
    <row r="43231" spans="11:12" ht="15" customHeight="1">
      <c r="K43231" s="1715"/>
      <c r="L43231" s="1715"/>
    </row>
    <row r="43232" spans="11:12" ht="15" customHeight="1">
      <c r="K43232" s="1715"/>
      <c r="L43232" s="1715"/>
    </row>
    <row r="43233" spans="11:12" ht="15" customHeight="1">
      <c r="K43233" s="1715"/>
      <c r="L43233" s="1715"/>
    </row>
    <row r="43234" spans="11:12" ht="15" customHeight="1">
      <c r="K43234" s="1715"/>
      <c r="L43234" s="1715"/>
    </row>
    <row r="43235" spans="11:12" ht="15" customHeight="1">
      <c r="K43235" s="1715"/>
      <c r="L43235" s="1715"/>
    </row>
    <row r="43236" spans="11:12" ht="15" customHeight="1">
      <c r="K43236" s="1715"/>
      <c r="L43236" s="1715"/>
    </row>
    <row r="43237" spans="11:12" ht="15" customHeight="1">
      <c r="K43237" s="1715"/>
      <c r="L43237" s="1715"/>
    </row>
    <row r="43238" spans="11:12" ht="15" customHeight="1">
      <c r="K43238" s="1715"/>
      <c r="L43238" s="1715"/>
    </row>
    <row r="43239" spans="11:12" ht="15" customHeight="1">
      <c r="K43239" s="1715"/>
      <c r="L43239" s="1715"/>
    </row>
    <row r="43240" spans="11:12" ht="15" customHeight="1">
      <c r="K43240" s="1715"/>
      <c r="L43240" s="1715"/>
    </row>
    <row r="43241" spans="11:12" ht="15" customHeight="1">
      <c r="K43241" s="1715"/>
      <c r="L43241" s="1715"/>
    </row>
    <row r="43242" spans="11:12" ht="15" customHeight="1">
      <c r="K43242" s="1715"/>
      <c r="L43242" s="1715"/>
    </row>
    <row r="43243" spans="11:12" ht="15" customHeight="1">
      <c r="K43243" s="1715"/>
      <c r="L43243" s="1715"/>
    </row>
    <row r="43244" spans="11:12" ht="15" customHeight="1">
      <c r="K43244" s="1715"/>
      <c r="L43244" s="1715"/>
    </row>
    <row r="43245" spans="11:12" ht="15" customHeight="1">
      <c r="K43245" s="1715"/>
      <c r="L43245" s="1715"/>
    </row>
    <row r="43246" spans="11:12" ht="15" customHeight="1">
      <c r="K43246" s="1715"/>
      <c r="L43246" s="1715"/>
    </row>
    <row r="43247" spans="11:12" ht="15" customHeight="1">
      <c r="K43247" s="1715"/>
      <c r="L43247" s="1715"/>
    </row>
    <row r="43248" spans="11:12" ht="15" customHeight="1">
      <c r="K43248" s="1715"/>
      <c r="L43248" s="1715"/>
    </row>
    <row r="43249" spans="11:12" ht="15" customHeight="1">
      <c r="K43249" s="1715"/>
      <c r="L43249" s="1715"/>
    </row>
    <row r="43250" spans="11:12" ht="15" customHeight="1">
      <c r="K43250" s="1715"/>
      <c r="L43250" s="1715"/>
    </row>
    <row r="43251" spans="11:12" ht="15" customHeight="1">
      <c r="K43251" s="1715"/>
      <c r="L43251" s="1715"/>
    </row>
    <row r="43252" spans="11:12" ht="15" customHeight="1">
      <c r="K43252" s="1715"/>
      <c r="L43252" s="1715"/>
    </row>
    <row r="43253" spans="11:12" ht="15" customHeight="1">
      <c r="K43253" s="1715"/>
      <c r="L43253" s="1715"/>
    </row>
    <row r="43254" spans="11:12" ht="15" customHeight="1">
      <c r="K43254" s="1715"/>
      <c r="L43254" s="1715"/>
    </row>
    <row r="43255" spans="11:12" ht="15" customHeight="1">
      <c r="K43255" s="1715"/>
      <c r="L43255" s="1715"/>
    </row>
    <row r="43256" spans="11:12" ht="15" customHeight="1">
      <c r="K43256" s="1715"/>
      <c r="L43256" s="1715"/>
    </row>
    <row r="43257" spans="11:12" ht="15" customHeight="1">
      <c r="K43257" s="1715"/>
      <c r="L43257" s="1715"/>
    </row>
    <row r="43258" spans="11:12" ht="15" customHeight="1">
      <c r="K43258" s="1715"/>
      <c r="L43258" s="1715"/>
    </row>
    <row r="43259" spans="11:12" ht="15" customHeight="1">
      <c r="K43259" s="1715"/>
      <c r="L43259" s="1715"/>
    </row>
    <row r="43260" spans="11:12" ht="15" customHeight="1">
      <c r="K43260" s="1715"/>
      <c r="L43260" s="1715"/>
    </row>
    <row r="43261" spans="11:12" ht="15" customHeight="1">
      <c r="K43261" s="1715"/>
      <c r="L43261" s="1715"/>
    </row>
    <row r="43262" spans="11:12" ht="15" customHeight="1">
      <c r="K43262" s="1715"/>
      <c r="L43262" s="1715"/>
    </row>
    <row r="43263" spans="11:12" ht="15" customHeight="1">
      <c r="K43263" s="1715"/>
      <c r="L43263" s="1715"/>
    </row>
    <row r="43264" spans="11:12" ht="15" customHeight="1">
      <c r="K43264" s="1715"/>
      <c r="L43264" s="1715"/>
    </row>
    <row r="43265" spans="11:12" ht="15" customHeight="1">
      <c r="K43265" s="1715"/>
      <c r="L43265" s="1715"/>
    </row>
    <row r="43266" spans="11:12" ht="15" customHeight="1">
      <c r="K43266" s="1715"/>
      <c r="L43266" s="1715"/>
    </row>
    <row r="43267" spans="11:12" ht="15" customHeight="1">
      <c r="K43267" s="1715"/>
      <c r="L43267" s="1715"/>
    </row>
    <row r="43268" spans="11:12" ht="15" customHeight="1">
      <c r="K43268" s="1715"/>
      <c r="L43268" s="1715"/>
    </row>
    <row r="43269" spans="11:12" ht="15" customHeight="1">
      <c r="K43269" s="1715"/>
      <c r="L43269" s="1715"/>
    </row>
    <row r="43270" spans="11:12" ht="15" customHeight="1">
      <c r="K43270" s="1715"/>
      <c r="L43270" s="1715"/>
    </row>
    <row r="43271" spans="11:12" ht="15" customHeight="1">
      <c r="K43271" s="1715"/>
      <c r="L43271" s="1715"/>
    </row>
    <row r="43272" spans="11:12" ht="15" customHeight="1">
      <c r="K43272" s="1715"/>
      <c r="L43272" s="1715"/>
    </row>
    <row r="43273" spans="11:12" ht="15" customHeight="1">
      <c r="K43273" s="1715"/>
      <c r="L43273" s="1715"/>
    </row>
    <row r="43274" spans="11:12" ht="15" customHeight="1">
      <c r="K43274" s="1715"/>
      <c r="L43274" s="1715"/>
    </row>
    <row r="43275" spans="11:12" ht="15" customHeight="1">
      <c r="K43275" s="1715"/>
      <c r="L43275" s="1715"/>
    </row>
    <row r="43276" spans="11:12" ht="15" customHeight="1">
      <c r="K43276" s="1715"/>
      <c r="L43276" s="1715"/>
    </row>
    <row r="43277" spans="11:12" ht="15" customHeight="1">
      <c r="K43277" s="1715"/>
      <c r="L43277" s="1715"/>
    </row>
    <row r="43278" spans="11:12" ht="15" customHeight="1">
      <c r="K43278" s="1715"/>
      <c r="L43278" s="1715"/>
    </row>
    <row r="43279" spans="11:12" ht="15" customHeight="1">
      <c r="K43279" s="1715"/>
      <c r="L43279" s="1715"/>
    </row>
    <row r="43280" spans="11:12" ht="15" customHeight="1">
      <c r="K43280" s="1715"/>
      <c r="L43280" s="1715"/>
    </row>
    <row r="43281" spans="11:12" ht="15" customHeight="1">
      <c r="K43281" s="1715"/>
      <c r="L43281" s="1715"/>
    </row>
    <row r="43282" spans="11:12" ht="15" customHeight="1">
      <c r="K43282" s="1715"/>
      <c r="L43282" s="1715"/>
    </row>
    <row r="43283" spans="11:12" ht="15" customHeight="1">
      <c r="K43283" s="1715"/>
      <c r="L43283" s="1715"/>
    </row>
    <row r="43284" spans="11:12" ht="15" customHeight="1">
      <c r="K43284" s="1715"/>
      <c r="L43284" s="1715"/>
    </row>
    <row r="43285" spans="11:12" ht="15" customHeight="1">
      <c r="K43285" s="1715"/>
      <c r="L43285" s="1715"/>
    </row>
    <row r="43286" spans="11:12" ht="15" customHeight="1">
      <c r="K43286" s="1715"/>
      <c r="L43286" s="1715"/>
    </row>
    <row r="43287" spans="11:12" ht="15" customHeight="1">
      <c r="K43287" s="1715"/>
      <c r="L43287" s="1715"/>
    </row>
    <row r="43288" spans="11:12" ht="15" customHeight="1">
      <c r="K43288" s="1715"/>
      <c r="L43288" s="1715"/>
    </row>
    <row r="43289" spans="11:12" ht="15" customHeight="1">
      <c r="K43289" s="1715"/>
      <c r="L43289" s="1715"/>
    </row>
    <row r="43290" spans="11:12" ht="15" customHeight="1">
      <c r="K43290" s="1715"/>
      <c r="L43290" s="1715"/>
    </row>
    <row r="43291" spans="11:12" ht="15" customHeight="1">
      <c r="K43291" s="1715"/>
      <c r="L43291" s="1715"/>
    </row>
    <row r="43292" spans="11:12" ht="15" customHeight="1">
      <c r="K43292" s="1715"/>
      <c r="L43292" s="1715"/>
    </row>
    <row r="43293" spans="11:12" ht="15" customHeight="1">
      <c r="K43293" s="1715"/>
      <c r="L43293" s="1715"/>
    </row>
    <row r="43294" spans="11:12" ht="15" customHeight="1">
      <c r="K43294" s="1715"/>
      <c r="L43294" s="1715"/>
    </row>
    <row r="43295" spans="11:12" ht="15" customHeight="1">
      <c r="K43295" s="1715"/>
      <c r="L43295" s="1715"/>
    </row>
    <row r="43296" spans="11:12" ht="15" customHeight="1">
      <c r="K43296" s="1715"/>
      <c r="L43296" s="1715"/>
    </row>
    <row r="43297" spans="11:12" ht="15" customHeight="1">
      <c r="K43297" s="1715"/>
      <c r="L43297" s="1715"/>
    </row>
    <row r="43298" spans="11:12" ht="15" customHeight="1">
      <c r="K43298" s="1715"/>
      <c r="L43298" s="1715"/>
    </row>
    <row r="43299" spans="11:12" ht="15" customHeight="1">
      <c r="K43299" s="1715"/>
      <c r="L43299" s="1715"/>
    </row>
    <row r="43300" spans="11:12" ht="15" customHeight="1">
      <c r="K43300" s="1715"/>
      <c r="L43300" s="1715"/>
    </row>
    <row r="43301" spans="11:12" ht="15" customHeight="1">
      <c r="K43301" s="1715"/>
      <c r="L43301" s="1715"/>
    </row>
    <row r="43302" spans="11:12" ht="15" customHeight="1">
      <c r="K43302" s="1715"/>
      <c r="L43302" s="1715"/>
    </row>
    <row r="43303" spans="11:12" ht="15" customHeight="1">
      <c r="K43303" s="1715"/>
      <c r="L43303" s="1715"/>
    </row>
    <row r="43304" spans="11:12" ht="15" customHeight="1">
      <c r="K43304" s="1715"/>
      <c r="L43304" s="1715"/>
    </row>
    <row r="43305" spans="11:12" ht="15" customHeight="1">
      <c r="K43305" s="1715"/>
      <c r="L43305" s="1715"/>
    </row>
    <row r="43306" spans="11:12" ht="15" customHeight="1">
      <c r="K43306" s="1715"/>
      <c r="L43306" s="1715"/>
    </row>
    <row r="43307" spans="11:12" ht="15" customHeight="1">
      <c r="K43307" s="1715"/>
      <c r="L43307" s="1715"/>
    </row>
    <row r="43308" spans="11:12" ht="15" customHeight="1">
      <c r="K43308" s="1715"/>
      <c r="L43308" s="1715"/>
    </row>
    <row r="43309" spans="11:12" ht="15" customHeight="1">
      <c r="K43309" s="1715"/>
      <c r="L43309" s="1715"/>
    </row>
    <row r="43310" spans="11:12" ht="15" customHeight="1">
      <c r="K43310" s="1715"/>
      <c r="L43310" s="1715"/>
    </row>
    <row r="43311" spans="11:12" ht="15" customHeight="1">
      <c r="K43311" s="1715"/>
      <c r="L43311" s="1715"/>
    </row>
    <row r="43312" spans="11:12" ht="15" customHeight="1">
      <c r="K43312" s="1715"/>
      <c r="L43312" s="1715"/>
    </row>
    <row r="43313" spans="11:12" ht="15" customHeight="1">
      <c r="K43313" s="1715"/>
      <c r="L43313" s="1715"/>
    </row>
    <row r="43314" spans="11:12" ht="15" customHeight="1">
      <c r="K43314" s="1715"/>
      <c r="L43314" s="1715"/>
    </row>
    <row r="43315" spans="11:12" ht="15" customHeight="1">
      <c r="K43315" s="1715"/>
      <c r="L43315" s="1715"/>
    </row>
    <row r="43316" spans="11:12" ht="15" customHeight="1">
      <c r="K43316" s="1715"/>
      <c r="L43316" s="1715"/>
    </row>
    <row r="43317" spans="11:12" ht="15" customHeight="1">
      <c r="K43317" s="1715"/>
      <c r="L43317" s="1715"/>
    </row>
    <row r="43318" spans="11:12" ht="15" customHeight="1">
      <c r="K43318" s="1715"/>
      <c r="L43318" s="1715"/>
    </row>
    <row r="43319" spans="11:12" ht="15" customHeight="1">
      <c r="K43319" s="1715"/>
      <c r="L43319" s="1715"/>
    </row>
    <row r="43320" spans="11:12" ht="15" customHeight="1">
      <c r="K43320" s="1715"/>
      <c r="L43320" s="1715"/>
    </row>
    <row r="43321" spans="11:12" ht="15" customHeight="1">
      <c r="K43321" s="1715"/>
      <c r="L43321" s="1715"/>
    </row>
    <row r="43322" spans="11:12" ht="15" customHeight="1">
      <c r="K43322" s="1715"/>
      <c r="L43322" s="1715"/>
    </row>
    <row r="43323" spans="11:12" ht="15" customHeight="1">
      <c r="K43323" s="1715"/>
      <c r="L43323" s="1715"/>
    </row>
    <row r="43324" spans="11:12" ht="15" customHeight="1">
      <c r="K43324" s="1715"/>
      <c r="L43324" s="1715"/>
    </row>
    <row r="43325" spans="11:12" ht="15" customHeight="1">
      <c r="K43325" s="1715"/>
      <c r="L43325" s="1715"/>
    </row>
    <row r="43326" spans="11:12" ht="15" customHeight="1">
      <c r="K43326" s="1715"/>
      <c r="L43326" s="1715"/>
    </row>
    <row r="43327" spans="11:12" ht="15" customHeight="1">
      <c r="K43327" s="1715"/>
      <c r="L43327" s="1715"/>
    </row>
    <row r="43328" spans="11:12" ht="15" customHeight="1">
      <c r="K43328" s="1715"/>
      <c r="L43328" s="1715"/>
    </row>
    <row r="43329" spans="11:12" ht="15" customHeight="1">
      <c r="K43329" s="1715"/>
      <c r="L43329" s="1715"/>
    </row>
    <row r="43330" spans="11:12" ht="15" customHeight="1">
      <c r="K43330" s="1715"/>
      <c r="L43330" s="1715"/>
    </row>
    <row r="43331" spans="11:12" ht="15" customHeight="1">
      <c r="K43331" s="1715"/>
      <c r="L43331" s="1715"/>
    </row>
    <row r="43332" spans="11:12" ht="15" customHeight="1">
      <c r="K43332" s="1715"/>
      <c r="L43332" s="1715"/>
    </row>
    <row r="43333" spans="11:12" ht="15" customHeight="1">
      <c r="K43333" s="1715"/>
      <c r="L43333" s="1715"/>
    </row>
    <row r="43334" spans="11:12" ht="15" customHeight="1">
      <c r="K43334" s="1715"/>
      <c r="L43334" s="1715"/>
    </row>
    <row r="43335" spans="11:12" ht="15" customHeight="1">
      <c r="K43335" s="1715"/>
      <c r="L43335" s="1715"/>
    </row>
    <row r="43336" spans="11:12" ht="15" customHeight="1">
      <c r="K43336" s="1715"/>
      <c r="L43336" s="1715"/>
    </row>
    <row r="43337" spans="11:12" ht="15" customHeight="1">
      <c r="K43337" s="1715"/>
      <c r="L43337" s="1715"/>
    </row>
    <row r="43338" spans="11:12" ht="15" customHeight="1">
      <c r="K43338" s="1715"/>
      <c r="L43338" s="1715"/>
    </row>
    <row r="43339" spans="11:12" ht="15" customHeight="1">
      <c r="K43339" s="1715"/>
      <c r="L43339" s="1715"/>
    </row>
    <row r="43340" spans="11:12" ht="15" customHeight="1">
      <c r="K43340" s="1715"/>
      <c r="L43340" s="1715"/>
    </row>
    <row r="43341" spans="11:12" ht="15" customHeight="1">
      <c r="K43341" s="1715"/>
      <c r="L43341" s="1715"/>
    </row>
    <row r="43342" spans="11:12" ht="15" customHeight="1">
      <c r="K43342" s="1715"/>
      <c r="L43342" s="1715"/>
    </row>
    <row r="43343" spans="11:12" ht="15" customHeight="1">
      <c r="K43343" s="1715"/>
      <c r="L43343" s="1715"/>
    </row>
    <row r="43344" spans="11:12" ht="15" customHeight="1">
      <c r="K43344" s="1715"/>
      <c r="L43344" s="1715"/>
    </row>
    <row r="43345" spans="11:12" ht="15" customHeight="1">
      <c r="K43345" s="1715"/>
      <c r="L43345" s="1715"/>
    </row>
    <row r="43346" spans="11:12" ht="15" customHeight="1">
      <c r="K43346" s="1715"/>
      <c r="L43346" s="1715"/>
    </row>
    <row r="43347" spans="11:12" ht="15" customHeight="1">
      <c r="K43347" s="1715"/>
      <c r="L43347" s="1715"/>
    </row>
    <row r="43348" spans="11:12" ht="15" customHeight="1">
      <c r="K43348" s="1715"/>
      <c r="L43348" s="1715"/>
    </row>
    <row r="43349" spans="11:12" ht="15" customHeight="1">
      <c r="K43349" s="1715"/>
      <c r="L43349" s="1715"/>
    </row>
    <row r="43350" spans="11:12" ht="15" customHeight="1">
      <c r="K43350" s="1715"/>
      <c r="L43350" s="1715"/>
    </row>
    <row r="43351" spans="11:12" ht="15" customHeight="1">
      <c r="K43351" s="1715"/>
      <c r="L43351" s="1715"/>
    </row>
    <row r="43352" spans="11:12" ht="15" customHeight="1">
      <c r="K43352" s="1715"/>
      <c r="L43352" s="1715"/>
    </row>
    <row r="43353" spans="11:12" ht="15" customHeight="1">
      <c r="K43353" s="1715"/>
      <c r="L43353" s="1715"/>
    </row>
    <row r="43354" spans="11:12" ht="15" customHeight="1">
      <c r="K43354" s="1715"/>
      <c r="L43354" s="1715"/>
    </row>
    <row r="43355" spans="11:12" ht="15" customHeight="1">
      <c r="K43355" s="1715"/>
      <c r="L43355" s="1715"/>
    </row>
    <row r="43356" spans="11:12" ht="15" customHeight="1">
      <c r="K43356" s="1715"/>
      <c r="L43356" s="1715"/>
    </row>
    <row r="43357" spans="11:12" ht="15" customHeight="1">
      <c r="K43357" s="1715"/>
      <c r="L43357" s="1715"/>
    </row>
    <row r="43358" spans="11:12" ht="15" customHeight="1">
      <c r="K43358" s="1715"/>
      <c r="L43358" s="1715"/>
    </row>
    <row r="43359" spans="11:12" ht="15" customHeight="1">
      <c r="K43359" s="1715"/>
      <c r="L43359" s="1715"/>
    </row>
    <row r="43360" spans="11:12" ht="15" customHeight="1">
      <c r="K43360" s="1715"/>
      <c r="L43360" s="1715"/>
    </row>
    <row r="43361" spans="11:12" ht="15" customHeight="1">
      <c r="K43361" s="1715"/>
      <c r="L43361" s="1715"/>
    </row>
    <row r="43362" spans="11:12" ht="15" customHeight="1">
      <c r="K43362" s="1715"/>
      <c r="L43362" s="1715"/>
    </row>
    <row r="43363" spans="11:12" ht="15" customHeight="1">
      <c r="K43363" s="1715"/>
      <c r="L43363" s="1715"/>
    </row>
    <row r="43364" spans="11:12" ht="15" customHeight="1">
      <c r="K43364" s="1715"/>
      <c r="L43364" s="1715"/>
    </row>
    <row r="43365" spans="11:12" ht="15" customHeight="1">
      <c r="K43365" s="1715"/>
      <c r="L43365" s="1715"/>
    </row>
    <row r="43366" spans="11:12" ht="15" customHeight="1">
      <c r="K43366" s="1715"/>
      <c r="L43366" s="1715"/>
    </row>
    <row r="43367" spans="11:12" ht="15" customHeight="1">
      <c r="K43367" s="1715"/>
      <c r="L43367" s="1715"/>
    </row>
    <row r="43368" spans="11:12" ht="15" customHeight="1">
      <c r="K43368" s="1715"/>
      <c r="L43368" s="1715"/>
    </row>
    <row r="43369" spans="11:12" ht="15" customHeight="1">
      <c r="K43369" s="1715"/>
      <c r="L43369" s="1715"/>
    </row>
    <row r="43370" spans="11:12" ht="15" customHeight="1">
      <c r="K43370" s="1715"/>
      <c r="L43370" s="1715"/>
    </row>
    <row r="43371" spans="11:12" ht="15" customHeight="1">
      <c r="K43371" s="1715"/>
      <c r="L43371" s="1715"/>
    </row>
    <row r="43372" spans="11:12" ht="15" customHeight="1">
      <c r="K43372" s="1715"/>
      <c r="L43372" s="1715"/>
    </row>
    <row r="43373" spans="11:12" ht="15" customHeight="1">
      <c r="K43373" s="1715"/>
      <c r="L43373" s="1715"/>
    </row>
    <row r="43374" spans="11:12" ht="15" customHeight="1">
      <c r="K43374" s="1715"/>
      <c r="L43374" s="1715"/>
    </row>
    <row r="43375" spans="11:12" ht="15" customHeight="1">
      <c r="K43375" s="1715"/>
      <c r="L43375" s="1715"/>
    </row>
    <row r="43376" spans="11:12" ht="15" customHeight="1">
      <c r="K43376" s="1715"/>
      <c r="L43376" s="1715"/>
    </row>
    <row r="43377" spans="11:12" ht="15" customHeight="1">
      <c r="K43377" s="1715"/>
      <c r="L43377" s="1715"/>
    </row>
    <row r="43378" spans="11:12" ht="15" customHeight="1">
      <c r="K43378" s="1715"/>
      <c r="L43378" s="1715"/>
    </row>
    <row r="43379" spans="11:12" ht="15" customHeight="1">
      <c r="K43379" s="1715"/>
      <c r="L43379" s="1715"/>
    </row>
    <row r="43380" spans="11:12" ht="15" customHeight="1">
      <c r="K43380" s="1715"/>
      <c r="L43380" s="1715"/>
    </row>
    <row r="43381" spans="11:12" ht="15" customHeight="1">
      <c r="K43381" s="1715"/>
      <c r="L43381" s="1715"/>
    </row>
    <row r="43382" spans="11:12" ht="15" customHeight="1">
      <c r="K43382" s="1715"/>
      <c r="L43382" s="1715"/>
    </row>
    <row r="43383" spans="11:12" ht="15" customHeight="1">
      <c r="K43383" s="1715"/>
      <c r="L43383" s="1715"/>
    </row>
    <row r="43384" spans="11:12" ht="15" customHeight="1">
      <c r="K43384" s="1715"/>
      <c r="L43384" s="1715"/>
    </row>
    <row r="43385" spans="11:12" ht="15" customHeight="1">
      <c r="K43385" s="1715"/>
      <c r="L43385" s="1715"/>
    </row>
    <row r="43386" spans="11:12" ht="15" customHeight="1">
      <c r="K43386" s="1715"/>
      <c r="L43386" s="1715"/>
    </row>
    <row r="43387" spans="11:12" ht="15" customHeight="1">
      <c r="K43387" s="1715"/>
      <c r="L43387" s="1715"/>
    </row>
    <row r="43388" spans="11:12" ht="15" customHeight="1">
      <c r="K43388" s="1715"/>
      <c r="L43388" s="1715"/>
    </row>
    <row r="43389" spans="11:12" ht="15" customHeight="1">
      <c r="K43389" s="1715"/>
      <c r="L43389" s="1715"/>
    </row>
    <row r="43390" spans="11:12" ht="15" customHeight="1">
      <c r="K43390" s="1715"/>
      <c r="L43390" s="1715"/>
    </row>
    <row r="43391" spans="11:12" ht="15" customHeight="1">
      <c r="K43391" s="1715"/>
      <c r="L43391" s="1715"/>
    </row>
    <row r="43392" spans="11:12" ht="15" customHeight="1">
      <c r="K43392" s="1715"/>
      <c r="L43392" s="1715"/>
    </row>
    <row r="43393" spans="11:12" ht="15" customHeight="1">
      <c r="K43393" s="1715"/>
      <c r="L43393" s="1715"/>
    </row>
    <row r="43394" spans="11:12" ht="15" customHeight="1">
      <c r="K43394" s="1715"/>
      <c r="L43394" s="1715"/>
    </row>
    <row r="43395" spans="11:12" ht="15" customHeight="1">
      <c r="K43395" s="1715"/>
      <c r="L43395" s="1715"/>
    </row>
    <row r="43396" spans="11:12" ht="15" customHeight="1">
      <c r="K43396" s="1715"/>
      <c r="L43396" s="1715"/>
    </row>
    <row r="43397" spans="11:12" ht="15" customHeight="1">
      <c r="K43397" s="1715"/>
      <c r="L43397" s="1715"/>
    </row>
    <row r="43398" spans="11:12" ht="15" customHeight="1">
      <c r="K43398" s="1715"/>
      <c r="L43398" s="1715"/>
    </row>
    <row r="43399" spans="11:12" ht="15" customHeight="1">
      <c r="K43399" s="1715"/>
      <c r="L43399" s="1715"/>
    </row>
    <row r="43400" spans="11:12" ht="15" customHeight="1">
      <c r="K43400" s="1715"/>
      <c r="L43400" s="1715"/>
    </row>
    <row r="43401" spans="11:12" ht="15" customHeight="1">
      <c r="K43401" s="1715"/>
      <c r="L43401" s="1715"/>
    </row>
    <row r="43402" spans="11:12" ht="15" customHeight="1">
      <c r="K43402" s="1715"/>
      <c r="L43402" s="1715"/>
    </row>
    <row r="43403" spans="11:12" ht="15" customHeight="1">
      <c r="K43403" s="1715"/>
      <c r="L43403" s="1715"/>
    </row>
    <row r="43404" spans="11:12" ht="15" customHeight="1">
      <c r="K43404" s="1715"/>
      <c r="L43404" s="1715"/>
    </row>
    <row r="43405" spans="11:12" ht="15" customHeight="1">
      <c r="K43405" s="1715"/>
      <c r="L43405" s="1715"/>
    </row>
    <row r="43406" spans="11:12" ht="15" customHeight="1">
      <c r="K43406" s="1715"/>
      <c r="L43406" s="1715"/>
    </row>
    <row r="43407" spans="11:12" ht="15" customHeight="1">
      <c r="K43407" s="1715"/>
      <c r="L43407" s="1715"/>
    </row>
    <row r="43408" spans="11:12" ht="15" customHeight="1">
      <c r="K43408" s="1715"/>
      <c r="L43408" s="1715"/>
    </row>
    <row r="43409" spans="11:12" ht="15" customHeight="1">
      <c r="K43409" s="1715"/>
      <c r="L43409" s="1715"/>
    </row>
    <row r="43410" spans="11:12" ht="15" customHeight="1">
      <c r="K43410" s="1715"/>
      <c r="L43410" s="1715"/>
    </row>
    <row r="43411" spans="11:12" ht="15" customHeight="1">
      <c r="K43411" s="1715"/>
      <c r="L43411" s="1715"/>
    </row>
    <row r="43412" spans="11:12" ht="15" customHeight="1">
      <c r="K43412" s="1715"/>
      <c r="L43412" s="1715"/>
    </row>
    <row r="43413" spans="11:12" ht="15" customHeight="1">
      <c r="K43413" s="1715"/>
      <c r="L43413" s="1715"/>
    </row>
    <row r="43414" spans="11:12" ht="15" customHeight="1">
      <c r="K43414" s="1715"/>
      <c r="L43414" s="1715"/>
    </row>
    <row r="43415" spans="11:12" ht="15" customHeight="1">
      <c r="K43415" s="1715"/>
      <c r="L43415" s="1715"/>
    </row>
    <row r="43416" spans="11:12" ht="15" customHeight="1">
      <c r="K43416" s="1715"/>
      <c r="L43416" s="1715"/>
    </row>
    <row r="43417" spans="11:12" ht="15" customHeight="1">
      <c r="K43417" s="1715"/>
      <c r="L43417" s="1715"/>
    </row>
    <row r="43418" spans="11:12" ht="15" customHeight="1">
      <c r="K43418" s="1715"/>
      <c r="L43418" s="1715"/>
    </row>
    <row r="43419" spans="11:12" ht="15" customHeight="1">
      <c r="K43419" s="1715"/>
      <c r="L43419" s="1715"/>
    </row>
    <row r="43420" spans="11:12" ht="15" customHeight="1">
      <c r="K43420" s="1715"/>
      <c r="L43420" s="1715"/>
    </row>
    <row r="43421" spans="11:12" ht="15" customHeight="1">
      <c r="K43421" s="1715"/>
      <c r="L43421" s="1715"/>
    </row>
    <row r="43422" spans="11:12" ht="15" customHeight="1">
      <c r="K43422" s="1715"/>
      <c r="L43422" s="1715"/>
    </row>
    <row r="43423" spans="11:12" ht="15" customHeight="1">
      <c r="K43423" s="1715"/>
      <c r="L43423" s="1715"/>
    </row>
    <row r="43424" spans="11:12" ht="15" customHeight="1">
      <c r="K43424" s="1715"/>
      <c r="L43424" s="1715"/>
    </row>
    <row r="43425" spans="11:12" ht="15" customHeight="1">
      <c r="K43425" s="1715"/>
      <c r="L43425" s="1715"/>
    </row>
    <row r="43426" spans="11:12" ht="15" customHeight="1">
      <c r="K43426" s="1715"/>
      <c r="L43426" s="1715"/>
    </row>
    <row r="43427" spans="11:12" ht="15" customHeight="1">
      <c r="K43427" s="1715"/>
      <c r="L43427" s="1715"/>
    </row>
    <row r="43428" spans="11:12" ht="15" customHeight="1">
      <c r="K43428" s="1715"/>
      <c r="L43428" s="1715"/>
    </row>
    <row r="43429" spans="11:12" ht="15" customHeight="1">
      <c r="K43429" s="1715"/>
      <c r="L43429" s="1715"/>
    </row>
    <row r="43430" spans="11:12" ht="15" customHeight="1">
      <c r="K43430" s="1715"/>
      <c r="L43430" s="1715"/>
    </row>
    <row r="43431" spans="11:12" ht="15" customHeight="1">
      <c r="K43431" s="1715"/>
      <c r="L43431" s="1715"/>
    </row>
    <row r="43432" spans="11:12" ht="15" customHeight="1">
      <c r="K43432" s="1715"/>
      <c r="L43432" s="1715"/>
    </row>
    <row r="43433" spans="11:12" ht="15" customHeight="1">
      <c r="K43433" s="1715"/>
      <c r="L43433" s="1715"/>
    </row>
    <row r="43434" spans="11:12" ht="15" customHeight="1">
      <c r="K43434" s="1715"/>
      <c r="L43434" s="1715"/>
    </row>
    <row r="43435" spans="11:12" ht="15" customHeight="1">
      <c r="K43435" s="1715"/>
      <c r="L43435" s="1715"/>
    </row>
    <row r="43436" spans="11:12" ht="15" customHeight="1">
      <c r="K43436" s="1715"/>
      <c r="L43436" s="1715"/>
    </row>
    <row r="43437" spans="11:12" ht="15" customHeight="1">
      <c r="K43437" s="1715"/>
      <c r="L43437" s="1715"/>
    </row>
    <row r="43438" spans="11:12" ht="15" customHeight="1">
      <c r="K43438" s="1715"/>
      <c r="L43438" s="1715"/>
    </row>
    <row r="43439" spans="11:12" ht="15" customHeight="1">
      <c r="K43439" s="1715"/>
      <c r="L43439" s="1715"/>
    </row>
    <row r="43440" spans="11:12" ht="15" customHeight="1">
      <c r="K43440" s="1715"/>
      <c r="L43440" s="1715"/>
    </row>
    <row r="43441" spans="11:12" ht="15" customHeight="1">
      <c r="K43441" s="1715"/>
      <c r="L43441" s="1715"/>
    </row>
    <row r="43442" spans="11:12" ht="15" customHeight="1">
      <c r="K43442" s="1715"/>
      <c r="L43442" s="1715"/>
    </row>
    <row r="43443" spans="11:12" ht="15" customHeight="1">
      <c r="K43443" s="1715"/>
      <c r="L43443" s="1715"/>
    </row>
    <row r="43444" spans="11:12" ht="15" customHeight="1">
      <c r="K43444" s="1715"/>
      <c r="L43444" s="1715"/>
    </row>
    <row r="43445" spans="11:12" ht="15" customHeight="1">
      <c r="K43445" s="1715"/>
      <c r="L43445" s="1715"/>
    </row>
    <row r="43446" spans="11:12" ht="15" customHeight="1">
      <c r="K43446" s="1715"/>
      <c r="L43446" s="1715"/>
    </row>
    <row r="43447" spans="11:12" ht="15" customHeight="1">
      <c r="K43447" s="1715"/>
      <c r="L43447" s="1715"/>
    </row>
    <row r="43448" spans="11:12" ht="15" customHeight="1">
      <c r="K43448" s="1715"/>
      <c r="L43448" s="1715"/>
    </row>
    <row r="43449" spans="11:12" ht="15" customHeight="1">
      <c r="K43449" s="1715"/>
      <c r="L43449" s="1715"/>
    </row>
    <row r="43450" spans="11:12" ht="15" customHeight="1">
      <c r="K43450" s="1715"/>
      <c r="L43450" s="1715"/>
    </row>
    <row r="43451" spans="11:12" ht="15" customHeight="1">
      <c r="K43451" s="1715"/>
      <c r="L43451" s="1715"/>
    </row>
    <row r="43452" spans="11:12" ht="15" customHeight="1">
      <c r="K43452" s="1715"/>
      <c r="L43452" s="1715"/>
    </row>
    <row r="43453" spans="11:12" ht="15" customHeight="1">
      <c r="K43453" s="1715"/>
      <c r="L43453" s="1715"/>
    </row>
    <row r="43454" spans="11:12" ht="15" customHeight="1">
      <c r="K43454" s="1715"/>
      <c r="L43454" s="1715"/>
    </row>
    <row r="43455" spans="11:12" ht="15" customHeight="1">
      <c r="K43455" s="1715"/>
      <c r="L43455" s="1715"/>
    </row>
    <row r="43456" spans="11:12" ht="15" customHeight="1">
      <c r="K43456" s="1715"/>
      <c r="L43456" s="1715"/>
    </row>
    <row r="43457" spans="11:12" ht="15" customHeight="1">
      <c r="K43457" s="1715"/>
      <c r="L43457" s="1715"/>
    </row>
    <row r="43458" spans="11:12" ht="15" customHeight="1">
      <c r="K43458" s="1715"/>
      <c r="L43458" s="1715"/>
    </row>
    <row r="43459" spans="11:12" ht="15" customHeight="1">
      <c r="K43459" s="1715"/>
      <c r="L43459" s="1715"/>
    </row>
    <row r="43460" spans="11:12" ht="15" customHeight="1">
      <c r="K43460" s="1715"/>
      <c r="L43460" s="1715"/>
    </row>
    <row r="43461" spans="11:12" ht="15" customHeight="1">
      <c r="K43461" s="1715"/>
      <c r="L43461" s="1715"/>
    </row>
    <row r="43462" spans="11:12" ht="15" customHeight="1">
      <c r="K43462" s="1715"/>
      <c r="L43462" s="1715"/>
    </row>
    <row r="43463" spans="11:12" ht="15" customHeight="1">
      <c r="K43463" s="1715"/>
      <c r="L43463" s="1715"/>
    </row>
    <row r="43464" spans="11:12" ht="15" customHeight="1">
      <c r="K43464" s="1715"/>
      <c r="L43464" s="1715"/>
    </row>
    <row r="43465" spans="11:12" ht="15" customHeight="1">
      <c r="K43465" s="1715"/>
      <c r="L43465" s="1715"/>
    </row>
    <row r="43466" spans="11:12" ht="15" customHeight="1">
      <c r="K43466" s="1715"/>
      <c r="L43466" s="1715"/>
    </row>
    <row r="43467" spans="11:12" ht="15" customHeight="1">
      <c r="K43467" s="1715"/>
      <c r="L43467" s="1715"/>
    </row>
    <row r="43468" spans="11:12" ht="15" customHeight="1">
      <c r="K43468" s="1715"/>
      <c r="L43468" s="1715"/>
    </row>
    <row r="43469" spans="11:12" ht="15" customHeight="1">
      <c r="K43469" s="1715"/>
      <c r="L43469" s="1715"/>
    </row>
    <row r="43470" spans="11:12" ht="15" customHeight="1">
      <c r="K43470" s="1715"/>
      <c r="L43470" s="1715"/>
    </row>
    <row r="43471" spans="11:12" ht="15" customHeight="1">
      <c r="K43471" s="1715"/>
      <c r="L43471" s="1715"/>
    </row>
    <row r="43472" spans="11:12" ht="15" customHeight="1">
      <c r="K43472" s="1715"/>
      <c r="L43472" s="1715"/>
    </row>
    <row r="43473" spans="11:12" ht="15" customHeight="1">
      <c r="K43473" s="1715"/>
      <c r="L43473" s="1715"/>
    </row>
    <row r="43474" spans="11:12" ht="15" customHeight="1">
      <c r="K43474" s="1715"/>
      <c r="L43474" s="1715"/>
    </row>
    <row r="43475" spans="11:12" ht="15" customHeight="1">
      <c r="K43475" s="1715"/>
      <c r="L43475" s="1715"/>
    </row>
    <row r="43476" spans="11:12" ht="15" customHeight="1">
      <c r="K43476" s="1715"/>
      <c r="L43476" s="1715"/>
    </row>
    <row r="43477" spans="11:12" ht="15" customHeight="1">
      <c r="K43477" s="1715"/>
      <c r="L43477" s="1715"/>
    </row>
    <row r="43478" spans="11:12" ht="15" customHeight="1">
      <c r="K43478" s="1715"/>
      <c r="L43478" s="1715"/>
    </row>
    <row r="43479" spans="11:12" ht="15" customHeight="1">
      <c r="K43479" s="1715"/>
      <c r="L43479" s="1715"/>
    </row>
    <row r="43480" spans="11:12" ht="15" customHeight="1">
      <c r="K43480" s="1715"/>
      <c r="L43480" s="1715"/>
    </row>
    <row r="43481" spans="11:12" ht="15" customHeight="1">
      <c r="K43481" s="1715"/>
      <c r="L43481" s="1715"/>
    </row>
    <row r="43482" spans="11:12" ht="15" customHeight="1">
      <c r="K43482" s="1715"/>
      <c r="L43482" s="1715"/>
    </row>
    <row r="43483" spans="11:12" ht="15" customHeight="1">
      <c r="K43483" s="1715"/>
      <c r="L43483" s="1715"/>
    </row>
    <row r="43484" spans="11:12" ht="15" customHeight="1">
      <c r="K43484" s="1715"/>
      <c r="L43484" s="1715"/>
    </row>
    <row r="43485" spans="11:12" ht="15" customHeight="1">
      <c r="K43485" s="1715"/>
      <c r="L43485" s="1715"/>
    </row>
    <row r="43486" spans="11:12" ht="15" customHeight="1">
      <c r="K43486" s="1715"/>
      <c r="L43486" s="1715"/>
    </row>
    <row r="43487" spans="11:12" ht="15" customHeight="1">
      <c r="K43487" s="1715"/>
      <c r="L43487" s="1715"/>
    </row>
    <row r="43488" spans="11:12" ht="15" customHeight="1">
      <c r="K43488" s="1715"/>
      <c r="L43488" s="1715"/>
    </row>
    <row r="43489" spans="11:12" ht="15" customHeight="1">
      <c r="K43489" s="1715"/>
      <c r="L43489" s="1715"/>
    </row>
    <row r="43490" spans="11:12" ht="15" customHeight="1">
      <c r="K43490" s="1715"/>
      <c r="L43490" s="1715"/>
    </row>
    <row r="43491" spans="11:12" ht="15" customHeight="1">
      <c r="K43491" s="1715"/>
      <c r="L43491" s="1715"/>
    </row>
    <row r="43492" spans="11:12" ht="15" customHeight="1">
      <c r="K43492" s="1715"/>
      <c r="L43492" s="1715"/>
    </row>
    <row r="43493" spans="11:12" ht="15" customHeight="1">
      <c r="K43493" s="1715"/>
      <c r="L43493" s="1715"/>
    </row>
    <row r="43494" spans="11:12" ht="15" customHeight="1">
      <c r="K43494" s="1715"/>
      <c r="L43494" s="1715"/>
    </row>
    <row r="43495" spans="11:12" ht="15" customHeight="1">
      <c r="K43495" s="1715"/>
      <c r="L43495" s="1715"/>
    </row>
    <row r="43496" spans="11:12" ht="15" customHeight="1">
      <c r="K43496" s="1715"/>
      <c r="L43496" s="1715"/>
    </row>
    <row r="43497" spans="11:12" ht="15" customHeight="1">
      <c r="K43497" s="1715"/>
      <c r="L43497" s="1715"/>
    </row>
    <row r="43498" spans="11:12" ht="15" customHeight="1">
      <c r="K43498" s="1715"/>
      <c r="L43498" s="1715"/>
    </row>
    <row r="43499" spans="11:12" ht="15" customHeight="1">
      <c r="K43499" s="1715"/>
      <c r="L43499" s="1715"/>
    </row>
    <row r="43500" spans="11:12" ht="15" customHeight="1">
      <c r="K43500" s="1715"/>
      <c r="L43500" s="1715"/>
    </row>
    <row r="43501" spans="11:12" ht="15" customHeight="1">
      <c r="K43501" s="1715"/>
      <c r="L43501" s="1715"/>
    </row>
    <row r="43502" spans="11:12" ht="15" customHeight="1">
      <c r="K43502" s="1715"/>
      <c r="L43502" s="1715"/>
    </row>
    <row r="43503" spans="11:12" ht="15" customHeight="1">
      <c r="K43503" s="1715"/>
      <c r="L43503" s="1715"/>
    </row>
    <row r="43504" spans="11:12" ht="15" customHeight="1">
      <c r="K43504" s="1715"/>
      <c r="L43504" s="1715"/>
    </row>
    <row r="43505" spans="11:12" ht="15" customHeight="1">
      <c r="K43505" s="1715"/>
      <c r="L43505" s="1715"/>
    </row>
    <row r="43506" spans="11:12" ht="15" customHeight="1">
      <c r="K43506" s="1715"/>
      <c r="L43506" s="1715"/>
    </row>
    <row r="43507" spans="11:12" ht="15" customHeight="1">
      <c r="K43507" s="1715"/>
      <c r="L43507" s="1715"/>
    </row>
    <row r="43508" spans="11:12" ht="15" customHeight="1">
      <c r="K43508" s="1715"/>
      <c r="L43508" s="1715"/>
    </row>
    <row r="43509" spans="11:12" ht="15" customHeight="1">
      <c r="K43509" s="1715"/>
      <c r="L43509" s="1715"/>
    </row>
    <row r="43510" spans="11:12" ht="15" customHeight="1">
      <c r="K43510" s="1715"/>
      <c r="L43510" s="1715"/>
    </row>
    <row r="43511" spans="11:12" ht="15" customHeight="1">
      <c r="K43511" s="1715"/>
      <c r="L43511" s="1715"/>
    </row>
    <row r="43512" spans="11:12" ht="15" customHeight="1">
      <c r="K43512" s="1715"/>
      <c r="L43512" s="1715"/>
    </row>
    <row r="43513" spans="11:12" ht="15" customHeight="1">
      <c r="K43513" s="1715"/>
      <c r="L43513" s="1715"/>
    </row>
    <row r="43514" spans="11:12" ht="15" customHeight="1">
      <c r="K43514" s="1715"/>
      <c r="L43514" s="1715"/>
    </row>
    <row r="43515" spans="11:12" ht="15" customHeight="1">
      <c r="K43515" s="1715"/>
      <c r="L43515" s="1715"/>
    </row>
    <row r="43516" spans="11:12" ht="15" customHeight="1">
      <c r="K43516" s="1715"/>
      <c r="L43516" s="1715"/>
    </row>
    <row r="43517" spans="11:12" ht="15" customHeight="1">
      <c r="K43517" s="1715"/>
      <c r="L43517" s="1715"/>
    </row>
    <row r="43518" spans="11:12" ht="15" customHeight="1">
      <c r="K43518" s="1715"/>
      <c r="L43518" s="1715"/>
    </row>
    <row r="43519" spans="11:12" ht="15" customHeight="1">
      <c r="K43519" s="1715"/>
      <c r="L43519" s="1715"/>
    </row>
    <row r="43520" spans="11:12" ht="15" customHeight="1">
      <c r="K43520" s="1715"/>
      <c r="L43520" s="1715"/>
    </row>
    <row r="43521" spans="11:12" ht="15" customHeight="1">
      <c r="K43521" s="1715"/>
      <c r="L43521" s="1715"/>
    </row>
    <row r="43522" spans="11:12" ht="15" customHeight="1">
      <c r="K43522" s="1715"/>
      <c r="L43522" s="1715"/>
    </row>
    <row r="43523" spans="11:12" ht="15" customHeight="1">
      <c r="K43523" s="1715"/>
      <c r="L43523" s="1715"/>
    </row>
    <row r="43524" spans="11:12" ht="15" customHeight="1">
      <c r="K43524" s="1715"/>
      <c r="L43524" s="1715"/>
    </row>
    <row r="43525" spans="11:12" ht="15" customHeight="1">
      <c r="K43525" s="1715"/>
      <c r="L43525" s="1715"/>
    </row>
    <row r="43526" spans="11:12" ht="15" customHeight="1">
      <c r="K43526" s="1715"/>
      <c r="L43526" s="1715"/>
    </row>
    <row r="43527" spans="11:12" ht="15" customHeight="1">
      <c r="K43527" s="1715"/>
      <c r="L43527" s="1715"/>
    </row>
    <row r="43528" spans="11:12" ht="15" customHeight="1">
      <c r="K43528" s="1715"/>
      <c r="L43528" s="1715"/>
    </row>
    <row r="43529" spans="11:12" ht="15" customHeight="1">
      <c r="K43529" s="1715"/>
      <c r="L43529" s="1715"/>
    </row>
    <row r="43530" spans="11:12" ht="15" customHeight="1">
      <c r="K43530" s="1715"/>
      <c r="L43530" s="1715"/>
    </row>
    <row r="43531" spans="11:12" ht="15" customHeight="1">
      <c r="K43531" s="1715"/>
      <c r="L43531" s="1715"/>
    </row>
    <row r="43532" spans="11:12" ht="15" customHeight="1">
      <c r="K43532" s="1715"/>
      <c r="L43532" s="1715"/>
    </row>
    <row r="43533" spans="11:12" ht="15" customHeight="1">
      <c r="K43533" s="1715"/>
      <c r="L43533" s="1715"/>
    </row>
    <row r="43534" spans="11:12" ht="15" customHeight="1">
      <c r="K43534" s="1715"/>
      <c r="L43534" s="1715"/>
    </row>
    <row r="43535" spans="11:12" ht="15" customHeight="1">
      <c r="K43535" s="1715"/>
      <c r="L43535" s="1715"/>
    </row>
    <row r="43536" spans="11:12" ht="15" customHeight="1">
      <c r="K43536" s="1715"/>
      <c r="L43536" s="1715"/>
    </row>
    <row r="43537" spans="11:12" ht="15" customHeight="1">
      <c r="K43537" s="1715"/>
      <c r="L43537" s="1715"/>
    </row>
    <row r="43538" spans="11:12" ht="15" customHeight="1">
      <c r="K43538" s="1715"/>
      <c r="L43538" s="1715"/>
    </row>
    <row r="43539" spans="11:12" ht="15" customHeight="1">
      <c r="K43539" s="1715"/>
      <c r="L43539" s="1715"/>
    </row>
    <row r="43540" spans="11:12" ht="15" customHeight="1">
      <c r="K43540" s="1715"/>
      <c r="L43540" s="1715"/>
    </row>
    <row r="43541" spans="11:12" ht="15" customHeight="1">
      <c r="K43541" s="1715"/>
      <c r="L43541" s="1715"/>
    </row>
    <row r="43542" spans="11:12" ht="15" customHeight="1">
      <c r="K43542" s="1715"/>
      <c r="L43542" s="1715"/>
    </row>
    <row r="43543" spans="11:12" ht="15" customHeight="1">
      <c r="K43543" s="1715"/>
      <c r="L43543" s="1715"/>
    </row>
    <row r="43544" spans="11:12" ht="15" customHeight="1">
      <c r="K43544" s="1715"/>
      <c r="L43544" s="1715"/>
    </row>
    <row r="43545" spans="11:12" ht="15" customHeight="1">
      <c r="K43545" s="1715"/>
      <c r="L43545" s="1715"/>
    </row>
    <row r="43546" spans="11:12" ht="15" customHeight="1">
      <c r="K43546" s="1715"/>
      <c r="L43546" s="1715"/>
    </row>
    <row r="43547" spans="11:12" ht="15" customHeight="1">
      <c r="K43547" s="1715"/>
      <c r="L43547" s="1715"/>
    </row>
    <row r="43548" spans="11:12" ht="15" customHeight="1">
      <c r="K43548" s="1715"/>
      <c r="L43548" s="1715"/>
    </row>
    <row r="43549" spans="11:12" ht="15" customHeight="1">
      <c r="K43549" s="1715"/>
      <c r="L43549" s="1715"/>
    </row>
    <row r="43550" spans="11:12" ht="15" customHeight="1">
      <c r="K43550" s="1715"/>
      <c r="L43550" s="1715"/>
    </row>
    <row r="43551" spans="11:12" ht="15" customHeight="1">
      <c r="K43551" s="1715"/>
      <c r="L43551" s="1715"/>
    </row>
    <row r="43552" spans="11:12" ht="15" customHeight="1">
      <c r="K43552" s="1715"/>
      <c r="L43552" s="1715"/>
    </row>
    <row r="43553" spans="11:12" ht="15" customHeight="1">
      <c r="K43553" s="1715"/>
      <c r="L43553" s="1715"/>
    </row>
    <row r="43554" spans="11:12" ht="15" customHeight="1">
      <c r="K43554" s="1715"/>
      <c r="L43554" s="1715"/>
    </row>
    <row r="43555" spans="11:12" ht="15" customHeight="1">
      <c r="K43555" s="1715"/>
      <c r="L43555" s="1715"/>
    </row>
    <row r="43556" spans="11:12" ht="15" customHeight="1">
      <c r="K43556" s="1715"/>
      <c r="L43556" s="1715"/>
    </row>
    <row r="43557" spans="11:12" ht="15" customHeight="1">
      <c r="K43557" s="1715"/>
      <c r="L43557" s="1715"/>
    </row>
    <row r="43558" spans="11:12" ht="15" customHeight="1">
      <c r="K43558" s="1715"/>
      <c r="L43558" s="1715"/>
    </row>
    <row r="43559" spans="11:12" ht="15" customHeight="1">
      <c r="K43559" s="1715"/>
      <c r="L43559" s="1715"/>
    </row>
    <row r="43560" spans="11:12" ht="15" customHeight="1">
      <c r="K43560" s="1715"/>
      <c r="L43560" s="1715"/>
    </row>
    <row r="43561" spans="11:12" ht="15" customHeight="1">
      <c r="K43561" s="1715"/>
      <c r="L43561" s="1715"/>
    </row>
    <row r="43562" spans="11:12" ht="15" customHeight="1">
      <c r="K43562" s="1715"/>
      <c r="L43562" s="1715"/>
    </row>
    <row r="43563" spans="11:12" ht="15" customHeight="1">
      <c r="K43563" s="1715"/>
      <c r="L43563" s="1715"/>
    </row>
    <row r="43564" spans="11:12" ht="15" customHeight="1">
      <c r="K43564" s="1715"/>
      <c r="L43564" s="1715"/>
    </row>
    <row r="43565" spans="11:12" ht="15" customHeight="1">
      <c r="K43565" s="1715"/>
      <c r="L43565" s="1715"/>
    </row>
    <row r="43566" spans="11:12" ht="15" customHeight="1">
      <c r="K43566" s="1715"/>
      <c r="L43566" s="1715"/>
    </row>
    <row r="43567" spans="11:12" ht="15" customHeight="1">
      <c r="K43567" s="1715"/>
      <c r="L43567" s="1715"/>
    </row>
    <row r="43568" spans="11:12" ht="15" customHeight="1">
      <c r="K43568" s="1715"/>
      <c r="L43568" s="1715"/>
    </row>
    <row r="43569" spans="11:12" ht="15" customHeight="1">
      <c r="K43569" s="1715"/>
      <c r="L43569" s="1715"/>
    </row>
    <row r="43570" spans="11:12" ht="15" customHeight="1">
      <c r="K43570" s="1715"/>
      <c r="L43570" s="1715"/>
    </row>
    <row r="43571" spans="11:12" ht="15" customHeight="1">
      <c r="K43571" s="1715"/>
      <c r="L43571" s="1715"/>
    </row>
    <row r="43572" spans="11:12" ht="15" customHeight="1">
      <c r="K43572" s="1715"/>
      <c r="L43572" s="1715"/>
    </row>
    <row r="43573" spans="11:12" ht="15" customHeight="1">
      <c r="K43573" s="1715"/>
      <c r="L43573" s="1715"/>
    </row>
    <row r="43574" spans="11:12" ht="15" customHeight="1">
      <c r="K43574" s="1715"/>
      <c r="L43574" s="1715"/>
    </row>
    <row r="43575" spans="11:12" ht="15" customHeight="1">
      <c r="K43575" s="1715"/>
      <c r="L43575" s="1715"/>
    </row>
    <row r="43576" spans="11:12" ht="15" customHeight="1">
      <c r="K43576" s="1715"/>
      <c r="L43576" s="1715"/>
    </row>
    <row r="43577" spans="11:12" ht="15" customHeight="1">
      <c r="K43577" s="1715"/>
      <c r="L43577" s="1715"/>
    </row>
    <row r="43578" spans="11:12" ht="15" customHeight="1">
      <c r="K43578" s="1715"/>
      <c r="L43578" s="1715"/>
    </row>
    <row r="43579" spans="11:12" ht="15" customHeight="1">
      <c r="K43579" s="1715"/>
      <c r="L43579" s="1715"/>
    </row>
    <row r="43580" spans="11:12" ht="15" customHeight="1">
      <c r="K43580" s="1715"/>
      <c r="L43580" s="1715"/>
    </row>
    <row r="43581" spans="11:12" ht="15" customHeight="1">
      <c r="K43581" s="1715"/>
      <c r="L43581" s="1715"/>
    </row>
    <row r="43582" spans="11:12" ht="15" customHeight="1">
      <c r="K43582" s="1715"/>
      <c r="L43582" s="1715"/>
    </row>
    <row r="43583" spans="11:12" ht="15" customHeight="1">
      <c r="K43583" s="1715"/>
      <c r="L43583" s="1715"/>
    </row>
    <row r="43584" spans="11:12" ht="15" customHeight="1">
      <c r="K43584" s="1715"/>
      <c r="L43584" s="1715"/>
    </row>
    <row r="43585" spans="11:12" ht="15" customHeight="1">
      <c r="K43585" s="1715"/>
      <c r="L43585" s="1715"/>
    </row>
    <row r="43586" spans="11:12" ht="15" customHeight="1">
      <c r="K43586" s="1715"/>
      <c r="L43586" s="1715"/>
    </row>
    <row r="43587" spans="11:12" ht="15" customHeight="1">
      <c r="K43587" s="1715"/>
      <c r="L43587" s="1715"/>
    </row>
    <row r="43588" spans="11:12" ht="15" customHeight="1">
      <c r="K43588" s="1715"/>
      <c r="L43588" s="1715"/>
    </row>
    <row r="43589" spans="11:12" ht="15" customHeight="1">
      <c r="K43589" s="1715"/>
      <c r="L43589" s="1715"/>
    </row>
    <row r="43590" spans="11:12" ht="15" customHeight="1">
      <c r="K43590" s="1715"/>
      <c r="L43590" s="1715"/>
    </row>
    <row r="43591" spans="11:12" ht="15" customHeight="1">
      <c r="K43591" s="1715"/>
      <c r="L43591" s="1715"/>
    </row>
    <row r="43592" spans="11:12" ht="15" customHeight="1">
      <c r="K43592" s="1715"/>
      <c r="L43592" s="1715"/>
    </row>
    <row r="43593" spans="11:12" ht="15" customHeight="1">
      <c r="K43593" s="1715"/>
      <c r="L43593" s="1715"/>
    </row>
    <row r="43594" spans="11:12" ht="15" customHeight="1">
      <c r="K43594" s="1715"/>
      <c r="L43594" s="1715"/>
    </row>
    <row r="43595" spans="11:12" ht="15" customHeight="1">
      <c r="K43595" s="1715"/>
      <c r="L43595" s="1715"/>
    </row>
    <row r="43596" spans="11:12" ht="15" customHeight="1">
      <c r="K43596" s="1715"/>
      <c r="L43596" s="1715"/>
    </row>
    <row r="43597" spans="11:12" ht="15" customHeight="1">
      <c r="K43597" s="1715"/>
      <c r="L43597" s="1715"/>
    </row>
    <row r="43598" spans="11:12" ht="15" customHeight="1">
      <c r="K43598" s="1715"/>
      <c r="L43598" s="1715"/>
    </row>
    <row r="43599" spans="11:12" ht="15" customHeight="1">
      <c r="K43599" s="1715"/>
      <c r="L43599" s="1715"/>
    </row>
    <row r="43600" spans="11:12" ht="15" customHeight="1">
      <c r="K43600" s="1715"/>
      <c r="L43600" s="1715"/>
    </row>
    <row r="43601" spans="11:12" ht="15" customHeight="1">
      <c r="K43601" s="1715"/>
      <c r="L43601" s="1715"/>
    </row>
    <row r="43602" spans="11:12" ht="15" customHeight="1">
      <c r="K43602" s="1715"/>
      <c r="L43602" s="1715"/>
    </row>
    <row r="43603" spans="11:12" ht="15" customHeight="1">
      <c r="K43603" s="1715"/>
      <c r="L43603" s="1715"/>
    </row>
    <row r="43604" spans="11:12" ht="15" customHeight="1">
      <c r="K43604" s="1715"/>
      <c r="L43604" s="1715"/>
    </row>
    <row r="43605" spans="11:12" ht="15" customHeight="1">
      <c r="K43605" s="1715"/>
      <c r="L43605" s="1715"/>
    </row>
    <row r="43606" spans="11:12" ht="15" customHeight="1">
      <c r="K43606" s="1715"/>
      <c r="L43606" s="1715"/>
    </row>
    <row r="43607" spans="11:12" ht="15" customHeight="1">
      <c r="K43607" s="1715"/>
      <c r="L43607" s="1715"/>
    </row>
    <row r="43608" spans="11:12" ht="15" customHeight="1">
      <c r="K43608" s="1715"/>
      <c r="L43608" s="1715"/>
    </row>
    <row r="43609" spans="11:12" ht="15" customHeight="1">
      <c r="K43609" s="1715"/>
      <c r="L43609" s="1715"/>
    </row>
    <row r="43610" spans="11:12" ht="15" customHeight="1">
      <c r="K43610" s="1715"/>
      <c r="L43610" s="1715"/>
    </row>
    <row r="43611" spans="11:12" ht="15" customHeight="1">
      <c r="K43611" s="1715"/>
      <c r="L43611" s="1715"/>
    </row>
    <row r="43612" spans="11:12" ht="15" customHeight="1">
      <c r="K43612" s="1715"/>
      <c r="L43612" s="1715"/>
    </row>
    <row r="43613" spans="11:12" ht="15" customHeight="1">
      <c r="K43613" s="1715"/>
      <c r="L43613" s="1715"/>
    </row>
    <row r="43614" spans="11:12" ht="15" customHeight="1">
      <c r="K43614" s="1715"/>
      <c r="L43614" s="1715"/>
    </row>
    <row r="43615" spans="11:12" ht="15" customHeight="1">
      <c r="K43615" s="1715"/>
      <c r="L43615" s="1715"/>
    </row>
    <row r="43616" spans="11:12" ht="15" customHeight="1">
      <c r="K43616" s="1715"/>
      <c r="L43616" s="1715"/>
    </row>
    <row r="43617" spans="11:12" ht="15" customHeight="1">
      <c r="K43617" s="1715"/>
      <c r="L43617" s="1715"/>
    </row>
    <row r="43618" spans="11:12" ht="15" customHeight="1">
      <c r="K43618" s="1715"/>
      <c r="L43618" s="1715"/>
    </row>
    <row r="43619" spans="11:12" ht="15" customHeight="1">
      <c r="K43619" s="1715"/>
      <c r="L43619" s="1715"/>
    </row>
    <row r="43620" spans="11:12" ht="15" customHeight="1">
      <c r="K43620" s="1715"/>
      <c r="L43620" s="1715"/>
    </row>
    <row r="43621" spans="11:12" ht="15" customHeight="1">
      <c r="K43621" s="1715"/>
      <c r="L43621" s="1715"/>
    </row>
    <row r="43622" spans="11:12" ht="15" customHeight="1">
      <c r="K43622" s="1715"/>
      <c r="L43622" s="1715"/>
    </row>
    <row r="43623" spans="11:12" ht="15" customHeight="1">
      <c r="K43623" s="1715"/>
      <c r="L43623" s="1715"/>
    </row>
    <row r="43624" spans="11:12" ht="15" customHeight="1">
      <c r="K43624" s="1715"/>
      <c r="L43624" s="1715"/>
    </row>
    <row r="43625" spans="11:12" ht="15" customHeight="1">
      <c r="K43625" s="1715"/>
      <c r="L43625" s="1715"/>
    </row>
    <row r="43626" spans="11:12" ht="15" customHeight="1">
      <c r="K43626" s="1715"/>
      <c r="L43626" s="1715"/>
    </row>
    <row r="43627" spans="11:12" ht="15" customHeight="1">
      <c r="K43627" s="1715"/>
      <c r="L43627" s="1715"/>
    </row>
    <row r="43628" spans="11:12" ht="15" customHeight="1">
      <c r="K43628" s="1715"/>
      <c r="L43628" s="1715"/>
    </row>
    <row r="43629" spans="11:12" ht="15" customHeight="1">
      <c r="K43629" s="1715"/>
      <c r="L43629" s="1715"/>
    </row>
    <row r="43630" spans="11:12" ht="15" customHeight="1">
      <c r="K43630" s="1715"/>
      <c r="L43630" s="1715"/>
    </row>
    <row r="43631" spans="11:12" ht="15" customHeight="1">
      <c r="K43631" s="1715"/>
      <c r="L43631" s="1715"/>
    </row>
    <row r="43632" spans="11:12" ht="15" customHeight="1">
      <c r="K43632" s="1715"/>
      <c r="L43632" s="1715"/>
    </row>
    <row r="43633" spans="11:12" ht="15" customHeight="1">
      <c r="K43633" s="1715"/>
      <c r="L43633" s="1715"/>
    </row>
    <row r="43634" spans="11:12" ht="15" customHeight="1">
      <c r="K43634" s="1715"/>
      <c r="L43634" s="1715"/>
    </row>
    <row r="43635" spans="11:12" ht="15" customHeight="1">
      <c r="K43635" s="1715"/>
      <c r="L43635" s="1715"/>
    </row>
    <row r="43636" spans="11:12" ht="15" customHeight="1">
      <c r="K43636" s="1715"/>
      <c r="L43636" s="1715"/>
    </row>
    <row r="43637" spans="11:12" ht="15" customHeight="1">
      <c r="K43637" s="1715"/>
      <c r="L43637" s="1715"/>
    </row>
    <row r="43638" spans="11:12" ht="15" customHeight="1">
      <c r="K43638" s="1715"/>
      <c r="L43638" s="1715"/>
    </row>
    <row r="43639" spans="11:12" ht="15" customHeight="1">
      <c r="K43639" s="1715"/>
      <c r="L43639" s="1715"/>
    </row>
    <row r="43640" spans="11:12" ht="15" customHeight="1">
      <c r="K43640" s="1715"/>
      <c r="L43640" s="1715"/>
    </row>
    <row r="43641" spans="11:12" ht="15" customHeight="1">
      <c r="K43641" s="1715"/>
      <c r="L43641" s="1715"/>
    </row>
    <row r="43642" spans="11:12" ht="15" customHeight="1">
      <c r="K43642" s="1715"/>
      <c r="L43642" s="1715"/>
    </row>
    <row r="43643" spans="11:12" ht="15" customHeight="1">
      <c r="K43643" s="1715"/>
      <c r="L43643" s="1715"/>
    </row>
    <row r="43644" spans="11:12" ht="15" customHeight="1">
      <c r="K43644" s="1715"/>
      <c r="L43644" s="1715"/>
    </row>
    <row r="43645" spans="11:12" ht="15" customHeight="1">
      <c r="K43645" s="1715"/>
      <c r="L43645" s="1715"/>
    </row>
    <row r="43646" spans="11:12" ht="15" customHeight="1">
      <c r="K43646" s="1715"/>
      <c r="L43646" s="1715"/>
    </row>
    <row r="43647" spans="11:12" ht="15" customHeight="1">
      <c r="K43647" s="1715"/>
      <c r="L43647" s="1715"/>
    </row>
    <row r="43648" spans="11:12" ht="15" customHeight="1">
      <c r="K43648" s="1715"/>
      <c r="L43648" s="1715"/>
    </row>
    <row r="43649" spans="11:12" ht="15" customHeight="1">
      <c r="K43649" s="1715"/>
      <c r="L43649" s="1715"/>
    </row>
    <row r="43650" spans="11:12" ht="15" customHeight="1">
      <c r="K43650" s="1715"/>
      <c r="L43650" s="1715"/>
    </row>
    <row r="43651" spans="11:12" ht="15" customHeight="1">
      <c r="K43651" s="1715"/>
      <c r="L43651" s="1715"/>
    </row>
    <row r="43652" spans="11:12" ht="15" customHeight="1">
      <c r="K43652" s="1715"/>
      <c r="L43652" s="1715"/>
    </row>
    <row r="43653" spans="11:12" ht="15" customHeight="1">
      <c r="K43653" s="1715"/>
      <c r="L43653" s="1715"/>
    </row>
    <row r="43654" spans="11:12" ht="15" customHeight="1">
      <c r="K43654" s="1715"/>
      <c r="L43654" s="1715"/>
    </row>
    <row r="43655" spans="11:12" ht="15" customHeight="1">
      <c r="K43655" s="1715"/>
      <c r="L43655" s="1715"/>
    </row>
    <row r="43656" spans="11:12" ht="15" customHeight="1">
      <c r="K43656" s="1715"/>
      <c r="L43656" s="1715"/>
    </row>
    <row r="43657" spans="11:12" ht="15" customHeight="1">
      <c r="K43657" s="1715"/>
      <c r="L43657" s="1715"/>
    </row>
    <row r="43658" spans="11:12" ht="15" customHeight="1">
      <c r="K43658" s="1715"/>
      <c r="L43658" s="1715"/>
    </row>
    <row r="43659" spans="11:12" ht="15" customHeight="1">
      <c r="K43659" s="1715"/>
      <c r="L43659" s="1715"/>
    </row>
    <row r="43660" spans="11:12" ht="15" customHeight="1">
      <c r="K43660" s="1715"/>
      <c r="L43660" s="1715"/>
    </row>
    <row r="43661" spans="11:12" ht="15" customHeight="1">
      <c r="K43661" s="1715"/>
      <c r="L43661" s="1715"/>
    </row>
    <row r="43662" spans="11:12" ht="15" customHeight="1">
      <c r="K43662" s="1715"/>
      <c r="L43662" s="1715"/>
    </row>
    <row r="43663" spans="11:12" ht="15" customHeight="1">
      <c r="K43663" s="1715"/>
      <c r="L43663" s="1715"/>
    </row>
    <row r="43664" spans="11:12" ht="15" customHeight="1">
      <c r="K43664" s="1715"/>
      <c r="L43664" s="1715"/>
    </row>
    <row r="43665" spans="11:12" ht="15" customHeight="1">
      <c r="K43665" s="1715"/>
      <c r="L43665" s="1715"/>
    </row>
    <row r="43666" spans="11:12" ht="15" customHeight="1">
      <c r="K43666" s="1715"/>
      <c r="L43666" s="1715"/>
    </row>
    <row r="43667" spans="11:12" ht="15" customHeight="1">
      <c r="K43667" s="1715"/>
      <c r="L43667" s="1715"/>
    </row>
    <row r="43668" spans="11:12" ht="15" customHeight="1">
      <c r="K43668" s="1715"/>
      <c r="L43668" s="1715"/>
    </row>
    <row r="43669" spans="11:12" ht="15" customHeight="1">
      <c r="K43669" s="1715"/>
      <c r="L43669" s="1715"/>
    </row>
    <row r="43670" spans="11:12" ht="15" customHeight="1">
      <c r="K43670" s="1715"/>
      <c r="L43670" s="1715"/>
    </row>
    <row r="43671" spans="11:12" ht="15" customHeight="1">
      <c r="K43671" s="1715"/>
      <c r="L43671" s="1715"/>
    </row>
    <row r="43672" spans="11:12" ht="15" customHeight="1">
      <c r="K43672" s="1715"/>
      <c r="L43672" s="1715"/>
    </row>
    <row r="43673" spans="11:12" ht="15" customHeight="1">
      <c r="K43673" s="1715"/>
      <c r="L43673" s="1715"/>
    </row>
    <row r="43674" spans="11:12" ht="15" customHeight="1">
      <c r="K43674" s="1715"/>
      <c r="L43674" s="1715"/>
    </row>
    <row r="43675" spans="11:12" ht="15" customHeight="1">
      <c r="K43675" s="1715"/>
      <c r="L43675" s="1715"/>
    </row>
    <row r="43676" spans="11:12" ht="15" customHeight="1">
      <c r="K43676" s="1715"/>
      <c r="L43676" s="1715"/>
    </row>
    <row r="43677" spans="11:12" ht="15" customHeight="1">
      <c r="K43677" s="1715"/>
      <c r="L43677" s="1715"/>
    </row>
    <row r="43678" spans="11:12" ht="15" customHeight="1">
      <c r="K43678" s="1715"/>
      <c r="L43678" s="1715"/>
    </row>
    <row r="43679" spans="11:12" ht="15" customHeight="1">
      <c r="K43679" s="1715"/>
      <c r="L43679" s="1715"/>
    </row>
    <row r="43680" spans="11:12" ht="15" customHeight="1">
      <c r="K43680" s="1715"/>
      <c r="L43680" s="1715"/>
    </row>
    <row r="43681" spans="11:12" ht="15" customHeight="1">
      <c r="K43681" s="1715"/>
      <c r="L43681" s="1715"/>
    </row>
    <row r="43682" spans="11:12" ht="15" customHeight="1">
      <c r="K43682" s="1715"/>
      <c r="L43682" s="1715"/>
    </row>
    <row r="43683" spans="11:12" ht="15" customHeight="1">
      <c r="K43683" s="1715"/>
      <c r="L43683" s="1715"/>
    </row>
    <row r="43684" spans="11:12" ht="15" customHeight="1">
      <c r="K43684" s="1715"/>
      <c r="L43684" s="1715"/>
    </row>
    <row r="43685" spans="11:12" ht="15" customHeight="1">
      <c r="K43685" s="1715"/>
      <c r="L43685" s="1715"/>
    </row>
    <row r="43686" spans="11:12" ht="15" customHeight="1">
      <c r="K43686" s="1715"/>
      <c r="L43686" s="1715"/>
    </row>
    <row r="43687" spans="11:12" ht="15" customHeight="1">
      <c r="K43687" s="1715"/>
      <c r="L43687" s="1715"/>
    </row>
    <row r="43688" spans="11:12" ht="15" customHeight="1">
      <c r="K43688" s="1715"/>
      <c r="L43688" s="1715"/>
    </row>
    <row r="43689" spans="11:12" ht="15" customHeight="1">
      <c r="K43689" s="1715"/>
      <c r="L43689" s="1715"/>
    </row>
    <row r="43690" spans="11:12" ht="15" customHeight="1">
      <c r="K43690" s="1715"/>
      <c r="L43690" s="1715"/>
    </row>
    <row r="43691" spans="11:12" ht="15" customHeight="1">
      <c r="K43691" s="1715"/>
      <c r="L43691" s="1715"/>
    </row>
    <row r="43692" spans="11:12" ht="15" customHeight="1">
      <c r="K43692" s="1715"/>
      <c r="L43692" s="1715"/>
    </row>
    <row r="43693" spans="11:12" ht="15" customHeight="1">
      <c r="K43693" s="1715"/>
      <c r="L43693" s="1715"/>
    </row>
    <row r="43694" spans="11:12" ht="15" customHeight="1">
      <c r="K43694" s="1715"/>
      <c r="L43694" s="1715"/>
    </row>
    <row r="43695" spans="11:12" ht="15" customHeight="1">
      <c r="K43695" s="1715"/>
      <c r="L43695" s="1715"/>
    </row>
    <row r="43696" spans="11:12" ht="15" customHeight="1">
      <c r="K43696" s="1715"/>
      <c r="L43696" s="1715"/>
    </row>
    <row r="43697" spans="11:12" ht="15" customHeight="1">
      <c r="K43697" s="1715"/>
      <c r="L43697" s="1715"/>
    </row>
    <row r="43698" spans="11:12" ht="15" customHeight="1">
      <c r="K43698" s="1715"/>
      <c r="L43698" s="1715"/>
    </row>
    <row r="43699" spans="11:12" ht="15" customHeight="1">
      <c r="K43699" s="1715"/>
      <c r="L43699" s="1715"/>
    </row>
    <row r="43700" spans="11:12" ht="15" customHeight="1">
      <c r="K43700" s="1715"/>
      <c r="L43700" s="1715"/>
    </row>
    <row r="43701" spans="11:12" ht="15" customHeight="1">
      <c r="K43701" s="1715"/>
      <c r="L43701" s="1715"/>
    </row>
    <row r="43702" spans="11:12" ht="15" customHeight="1">
      <c r="K43702" s="1715"/>
      <c r="L43702" s="1715"/>
    </row>
    <row r="43703" spans="11:12" ht="15" customHeight="1">
      <c r="K43703" s="1715"/>
      <c r="L43703" s="1715"/>
    </row>
    <row r="43704" spans="11:12" ht="15" customHeight="1">
      <c r="K43704" s="1715"/>
      <c r="L43704" s="1715"/>
    </row>
    <row r="43705" spans="11:12" ht="15" customHeight="1">
      <c r="K43705" s="1715"/>
      <c r="L43705" s="1715"/>
    </row>
    <row r="43706" spans="11:12" ht="15" customHeight="1">
      <c r="K43706" s="1715"/>
      <c r="L43706" s="1715"/>
    </row>
    <row r="43707" spans="11:12" ht="15" customHeight="1">
      <c r="K43707" s="1715"/>
      <c r="L43707" s="1715"/>
    </row>
    <row r="43708" spans="11:12" ht="15" customHeight="1">
      <c r="K43708" s="1715"/>
      <c r="L43708" s="1715"/>
    </row>
    <row r="43709" spans="11:12" ht="15" customHeight="1">
      <c r="K43709" s="1715"/>
      <c r="L43709" s="1715"/>
    </row>
    <row r="43710" spans="11:12" ht="15" customHeight="1">
      <c r="K43710" s="1715"/>
      <c r="L43710" s="1715"/>
    </row>
    <row r="43711" spans="11:12" ht="15" customHeight="1">
      <c r="K43711" s="1715"/>
      <c r="L43711" s="1715"/>
    </row>
    <row r="43712" spans="11:12" ht="15" customHeight="1">
      <c r="K43712" s="1715"/>
      <c r="L43712" s="1715"/>
    </row>
    <row r="43713" spans="11:12" ht="15" customHeight="1">
      <c r="K43713" s="1715"/>
      <c r="L43713" s="1715"/>
    </row>
    <row r="43714" spans="11:12" ht="15" customHeight="1">
      <c r="K43714" s="1715"/>
      <c r="L43714" s="1715"/>
    </row>
    <row r="43715" spans="11:12" ht="15" customHeight="1">
      <c r="K43715" s="1715"/>
      <c r="L43715" s="1715"/>
    </row>
    <row r="43716" spans="11:12" ht="15" customHeight="1">
      <c r="K43716" s="1715"/>
      <c r="L43716" s="1715"/>
    </row>
    <row r="43717" spans="11:12" ht="15" customHeight="1">
      <c r="K43717" s="1715"/>
      <c r="L43717" s="1715"/>
    </row>
    <row r="43718" spans="11:12" ht="15" customHeight="1">
      <c r="K43718" s="1715"/>
      <c r="L43718" s="1715"/>
    </row>
    <row r="43719" spans="11:12" ht="15" customHeight="1">
      <c r="K43719" s="1715"/>
      <c r="L43719" s="1715"/>
    </row>
    <row r="43720" spans="11:12" ht="15" customHeight="1">
      <c r="K43720" s="1715"/>
      <c r="L43720" s="1715"/>
    </row>
    <row r="43721" spans="11:12" ht="15" customHeight="1">
      <c r="K43721" s="1715"/>
      <c r="L43721" s="1715"/>
    </row>
    <row r="43722" spans="11:12" ht="15" customHeight="1">
      <c r="K43722" s="1715"/>
      <c r="L43722" s="1715"/>
    </row>
    <row r="43723" spans="11:12" ht="15" customHeight="1">
      <c r="K43723" s="1715"/>
      <c r="L43723" s="1715"/>
    </row>
    <row r="43724" spans="11:12" ht="15" customHeight="1">
      <c r="K43724" s="1715"/>
      <c r="L43724" s="1715"/>
    </row>
    <row r="43725" spans="11:12" ht="15" customHeight="1">
      <c r="K43725" s="1715"/>
      <c r="L43725" s="1715"/>
    </row>
    <row r="43726" spans="11:12" ht="15" customHeight="1">
      <c r="K43726" s="1715"/>
      <c r="L43726" s="1715"/>
    </row>
    <row r="43727" spans="11:12" ht="15" customHeight="1">
      <c r="K43727" s="1715"/>
      <c r="L43727" s="1715"/>
    </row>
    <row r="43728" spans="11:12" ht="15" customHeight="1">
      <c r="K43728" s="1715"/>
      <c r="L43728" s="1715"/>
    </row>
    <row r="43729" spans="11:12" ht="15" customHeight="1">
      <c r="K43729" s="1715"/>
      <c r="L43729" s="1715"/>
    </row>
    <row r="43730" spans="11:12" ht="15" customHeight="1">
      <c r="K43730" s="1715"/>
      <c r="L43730" s="1715"/>
    </row>
    <row r="43731" spans="11:12" ht="15" customHeight="1">
      <c r="K43731" s="1715"/>
      <c r="L43731" s="1715"/>
    </row>
    <row r="43732" spans="11:12" ht="15" customHeight="1">
      <c r="K43732" s="1715"/>
      <c r="L43732" s="1715"/>
    </row>
    <row r="43733" spans="11:12" ht="15" customHeight="1">
      <c r="K43733" s="1715"/>
      <c r="L43733" s="1715"/>
    </row>
    <row r="43734" spans="11:12" ht="15" customHeight="1">
      <c r="K43734" s="1715"/>
      <c r="L43734" s="1715"/>
    </row>
    <row r="43735" spans="11:12" ht="15" customHeight="1">
      <c r="K43735" s="1715"/>
      <c r="L43735" s="1715"/>
    </row>
    <row r="43736" spans="11:12" ht="15" customHeight="1">
      <c r="K43736" s="1715"/>
      <c r="L43736" s="1715"/>
    </row>
    <row r="43737" spans="11:12" ht="15" customHeight="1">
      <c r="K43737" s="1715"/>
      <c r="L43737" s="1715"/>
    </row>
    <row r="43738" spans="11:12" ht="15" customHeight="1">
      <c r="K43738" s="1715"/>
      <c r="L43738" s="1715"/>
    </row>
    <row r="43739" spans="11:12" ht="15" customHeight="1">
      <c r="K43739" s="1715"/>
      <c r="L43739" s="1715"/>
    </row>
    <row r="43740" spans="11:12" ht="15" customHeight="1">
      <c r="K43740" s="1715"/>
      <c r="L43740" s="1715"/>
    </row>
    <row r="43741" spans="11:12" ht="15" customHeight="1">
      <c r="K43741" s="1715"/>
      <c r="L43741" s="1715"/>
    </row>
    <row r="43742" spans="11:12" ht="15" customHeight="1">
      <c r="K43742" s="1715"/>
      <c r="L43742" s="1715"/>
    </row>
    <row r="43743" spans="11:12" ht="15" customHeight="1">
      <c r="K43743" s="1715"/>
      <c r="L43743" s="1715"/>
    </row>
    <row r="43744" spans="11:12" ht="15" customHeight="1">
      <c r="K43744" s="1715"/>
      <c r="L43744" s="1715"/>
    </row>
    <row r="43745" spans="11:12" ht="15" customHeight="1">
      <c r="K43745" s="1715"/>
      <c r="L43745" s="1715"/>
    </row>
    <row r="43746" spans="11:12" ht="15" customHeight="1">
      <c r="K43746" s="1715"/>
      <c r="L43746" s="1715"/>
    </row>
    <row r="43747" spans="11:12" ht="15" customHeight="1">
      <c r="K43747" s="1715"/>
      <c r="L43747" s="1715"/>
    </row>
    <row r="43748" spans="11:12" ht="15" customHeight="1">
      <c r="K43748" s="1715"/>
      <c r="L43748" s="1715"/>
    </row>
    <row r="43749" spans="11:12" ht="15" customHeight="1">
      <c r="K43749" s="1715"/>
      <c r="L43749" s="1715"/>
    </row>
    <row r="43750" spans="11:12" ht="15" customHeight="1">
      <c r="K43750" s="1715"/>
      <c r="L43750" s="1715"/>
    </row>
    <row r="43751" spans="11:12" ht="15" customHeight="1">
      <c r="K43751" s="1715"/>
      <c r="L43751" s="1715"/>
    </row>
    <row r="43752" spans="11:12" ht="15" customHeight="1">
      <c r="K43752" s="1715"/>
      <c r="L43752" s="1715"/>
    </row>
    <row r="43753" spans="11:12" ht="15" customHeight="1">
      <c r="K43753" s="1715"/>
      <c r="L43753" s="1715"/>
    </row>
    <row r="43754" spans="11:12" ht="15" customHeight="1">
      <c r="K43754" s="1715"/>
      <c r="L43754" s="1715"/>
    </row>
    <row r="43755" spans="11:12" ht="15" customHeight="1">
      <c r="K43755" s="1715"/>
      <c r="L43755" s="1715"/>
    </row>
    <row r="43756" spans="11:12" ht="15" customHeight="1">
      <c r="K43756" s="1715"/>
      <c r="L43756" s="1715"/>
    </row>
    <row r="43757" spans="11:12" ht="15" customHeight="1">
      <c r="K43757" s="1715"/>
      <c r="L43757" s="1715"/>
    </row>
    <row r="43758" spans="11:12" ht="15" customHeight="1">
      <c r="K43758" s="1715"/>
      <c r="L43758" s="1715"/>
    </row>
    <row r="43759" spans="11:12" ht="15" customHeight="1">
      <c r="K43759" s="1715"/>
      <c r="L43759" s="1715"/>
    </row>
    <row r="43760" spans="11:12" ht="15" customHeight="1">
      <c r="K43760" s="1715"/>
      <c r="L43760" s="1715"/>
    </row>
    <row r="43761" spans="11:12" ht="15" customHeight="1">
      <c r="K43761" s="1715"/>
      <c r="L43761" s="1715"/>
    </row>
    <row r="43762" spans="11:12" ht="15" customHeight="1">
      <c r="K43762" s="1715"/>
      <c r="L43762" s="1715"/>
    </row>
    <row r="43763" spans="11:12" ht="15" customHeight="1">
      <c r="K43763" s="1715"/>
      <c r="L43763" s="1715"/>
    </row>
    <row r="43764" spans="11:12" ht="15" customHeight="1">
      <c r="K43764" s="1715"/>
      <c r="L43764" s="1715"/>
    </row>
    <row r="43765" spans="11:12" ht="15" customHeight="1">
      <c r="K43765" s="1715"/>
      <c r="L43765" s="1715"/>
    </row>
    <row r="43766" spans="11:12" ht="15" customHeight="1">
      <c r="K43766" s="1715"/>
      <c r="L43766" s="1715"/>
    </row>
    <row r="43767" spans="11:12" ht="15" customHeight="1">
      <c r="K43767" s="1715"/>
      <c r="L43767" s="1715"/>
    </row>
    <row r="43768" spans="11:12" ht="15" customHeight="1">
      <c r="K43768" s="1715"/>
      <c r="L43768" s="1715"/>
    </row>
    <row r="43769" spans="11:12" ht="15" customHeight="1">
      <c r="K43769" s="1715"/>
      <c r="L43769" s="1715"/>
    </row>
    <row r="43770" spans="11:12" ht="15" customHeight="1">
      <c r="K43770" s="1715"/>
      <c r="L43770" s="1715"/>
    </row>
    <row r="43771" spans="11:12" ht="15" customHeight="1">
      <c r="K43771" s="1715"/>
      <c r="L43771" s="1715"/>
    </row>
    <row r="43772" spans="11:12" ht="15" customHeight="1">
      <c r="K43772" s="1715"/>
      <c r="L43772" s="1715"/>
    </row>
    <row r="43773" spans="11:12" ht="15" customHeight="1">
      <c r="K43773" s="1715"/>
      <c r="L43773" s="1715"/>
    </row>
    <row r="43774" spans="11:12" ht="15" customHeight="1">
      <c r="K43774" s="1715"/>
      <c r="L43774" s="1715"/>
    </row>
    <row r="43775" spans="11:12" ht="15" customHeight="1">
      <c r="K43775" s="1715"/>
      <c r="L43775" s="1715"/>
    </row>
    <row r="43776" spans="11:12" ht="15" customHeight="1">
      <c r="K43776" s="1715"/>
      <c r="L43776" s="1715"/>
    </row>
    <row r="43777" spans="11:12" ht="15" customHeight="1">
      <c r="K43777" s="1715"/>
      <c r="L43777" s="1715"/>
    </row>
    <row r="43778" spans="11:12" ht="15" customHeight="1">
      <c r="K43778" s="1715"/>
      <c r="L43778" s="1715"/>
    </row>
    <row r="43779" spans="11:12" ht="15" customHeight="1">
      <c r="K43779" s="1715"/>
      <c r="L43779" s="1715"/>
    </row>
    <row r="43780" spans="11:12" ht="15" customHeight="1">
      <c r="K43780" s="1715"/>
      <c r="L43780" s="1715"/>
    </row>
    <row r="43781" spans="11:12" ht="15" customHeight="1">
      <c r="K43781" s="1715"/>
      <c r="L43781" s="1715"/>
    </row>
    <row r="43782" spans="11:12" ht="15" customHeight="1">
      <c r="K43782" s="1715"/>
      <c r="L43782" s="1715"/>
    </row>
    <row r="43783" spans="11:12" ht="15" customHeight="1">
      <c r="K43783" s="1715"/>
      <c r="L43783" s="1715"/>
    </row>
    <row r="43784" spans="11:12" ht="15" customHeight="1">
      <c r="K43784" s="1715"/>
      <c r="L43784" s="1715"/>
    </row>
    <row r="43785" spans="11:12" ht="15" customHeight="1">
      <c r="K43785" s="1715"/>
      <c r="L43785" s="1715"/>
    </row>
    <row r="43786" spans="11:12" ht="15" customHeight="1">
      <c r="K43786" s="1715"/>
      <c r="L43786" s="1715"/>
    </row>
    <row r="43787" spans="11:12" ht="15" customHeight="1">
      <c r="K43787" s="1715"/>
      <c r="L43787" s="1715"/>
    </row>
    <row r="43788" spans="11:12" ht="15" customHeight="1">
      <c r="K43788" s="1715"/>
      <c r="L43788" s="1715"/>
    </row>
    <row r="43789" spans="11:12" ht="15" customHeight="1">
      <c r="K43789" s="1715"/>
      <c r="L43789" s="1715"/>
    </row>
    <row r="43790" spans="11:12" ht="15" customHeight="1">
      <c r="K43790" s="1715"/>
      <c r="L43790" s="1715"/>
    </row>
    <row r="43791" spans="11:12" ht="15" customHeight="1">
      <c r="K43791" s="1715"/>
      <c r="L43791" s="1715"/>
    </row>
    <row r="43792" spans="11:12" ht="15" customHeight="1">
      <c r="K43792" s="1715"/>
      <c r="L43792" s="1715"/>
    </row>
    <row r="43793" spans="11:12" ht="15" customHeight="1">
      <c r="K43793" s="1715"/>
      <c r="L43793" s="1715"/>
    </row>
    <row r="43794" spans="11:12" ht="15" customHeight="1">
      <c r="K43794" s="1715"/>
      <c r="L43794" s="1715"/>
    </row>
    <row r="43795" spans="11:12" ht="15" customHeight="1">
      <c r="K43795" s="1715"/>
      <c r="L43795" s="1715"/>
    </row>
    <row r="43796" spans="11:12" ht="15" customHeight="1">
      <c r="K43796" s="1715"/>
      <c r="L43796" s="1715"/>
    </row>
    <row r="43797" spans="11:12" ht="15" customHeight="1">
      <c r="K43797" s="1715"/>
      <c r="L43797" s="1715"/>
    </row>
    <row r="43798" spans="11:12" ht="15" customHeight="1">
      <c r="K43798" s="1715"/>
      <c r="L43798" s="1715"/>
    </row>
    <row r="43799" spans="11:12" ht="15" customHeight="1">
      <c r="K43799" s="1715"/>
      <c r="L43799" s="1715"/>
    </row>
    <row r="43800" spans="11:12" ht="15" customHeight="1">
      <c r="K43800" s="1715"/>
      <c r="L43800" s="1715"/>
    </row>
    <row r="43801" spans="11:12" ht="15" customHeight="1">
      <c r="K43801" s="1715"/>
      <c r="L43801" s="1715"/>
    </row>
    <row r="43802" spans="11:12" ht="15" customHeight="1">
      <c r="K43802" s="1715"/>
      <c r="L43802" s="1715"/>
    </row>
    <row r="43803" spans="11:12" ht="15" customHeight="1">
      <c r="K43803" s="1715"/>
      <c r="L43803" s="1715"/>
    </row>
    <row r="43804" spans="11:12" ht="15" customHeight="1">
      <c r="K43804" s="1715"/>
      <c r="L43804" s="1715"/>
    </row>
    <row r="43805" spans="11:12" ht="15" customHeight="1">
      <c r="K43805" s="1715"/>
      <c r="L43805" s="1715"/>
    </row>
    <row r="43806" spans="11:12" ht="15" customHeight="1">
      <c r="K43806" s="1715"/>
      <c r="L43806" s="1715"/>
    </row>
    <row r="43807" spans="11:12" ht="15" customHeight="1">
      <c r="K43807" s="1715"/>
      <c r="L43807" s="1715"/>
    </row>
    <row r="43808" spans="11:12" ht="15" customHeight="1">
      <c r="K43808" s="1715"/>
      <c r="L43808" s="1715"/>
    </row>
    <row r="43809" spans="11:12" ht="15" customHeight="1">
      <c r="K43809" s="1715"/>
      <c r="L43809" s="1715"/>
    </row>
    <row r="43810" spans="11:12" ht="15" customHeight="1">
      <c r="K43810" s="1715"/>
      <c r="L43810" s="1715"/>
    </row>
    <row r="43811" spans="11:12" ht="15" customHeight="1">
      <c r="K43811" s="1715"/>
      <c r="L43811" s="1715"/>
    </row>
    <row r="43812" spans="11:12" ht="15" customHeight="1">
      <c r="K43812" s="1715"/>
      <c r="L43812" s="1715"/>
    </row>
    <row r="43813" spans="11:12" ht="15" customHeight="1">
      <c r="K43813" s="1715"/>
      <c r="L43813" s="1715"/>
    </row>
    <row r="43814" spans="11:12" ht="15" customHeight="1">
      <c r="K43814" s="1715"/>
      <c r="L43814" s="1715"/>
    </row>
    <row r="43815" spans="11:12" ht="15" customHeight="1">
      <c r="K43815" s="1715"/>
      <c r="L43815" s="1715"/>
    </row>
    <row r="43816" spans="11:12" ht="15" customHeight="1">
      <c r="K43816" s="1715"/>
      <c r="L43816" s="1715"/>
    </row>
    <row r="43817" spans="11:12" ht="15" customHeight="1">
      <c r="K43817" s="1715"/>
      <c r="L43817" s="1715"/>
    </row>
    <row r="43818" spans="11:12" ht="15" customHeight="1">
      <c r="K43818" s="1715"/>
      <c r="L43818" s="1715"/>
    </row>
    <row r="43819" spans="11:12" ht="15" customHeight="1">
      <c r="K43819" s="1715"/>
      <c r="L43819" s="1715"/>
    </row>
    <row r="43820" spans="11:12" ht="15" customHeight="1">
      <c r="K43820" s="1715"/>
      <c r="L43820" s="1715"/>
    </row>
    <row r="43821" spans="11:12" ht="15" customHeight="1">
      <c r="K43821" s="1715"/>
      <c r="L43821" s="1715"/>
    </row>
    <row r="43822" spans="11:12" ht="15" customHeight="1">
      <c r="K43822" s="1715"/>
      <c r="L43822" s="1715"/>
    </row>
    <row r="43823" spans="11:12" ht="15" customHeight="1">
      <c r="K43823" s="1715"/>
      <c r="L43823" s="1715"/>
    </row>
    <row r="43824" spans="11:12" ht="15" customHeight="1">
      <c r="K43824" s="1715"/>
      <c r="L43824" s="1715"/>
    </row>
    <row r="43825" spans="11:12" ht="15" customHeight="1">
      <c r="K43825" s="1715"/>
      <c r="L43825" s="1715"/>
    </row>
    <row r="43826" spans="11:12" ht="15" customHeight="1">
      <c r="K43826" s="1715"/>
      <c r="L43826" s="1715"/>
    </row>
    <row r="43827" spans="11:12" ht="15" customHeight="1">
      <c r="K43827" s="1715"/>
      <c r="L43827" s="1715"/>
    </row>
    <row r="43828" spans="11:12" ht="15" customHeight="1">
      <c r="K43828" s="1715"/>
      <c r="L43828" s="1715"/>
    </row>
    <row r="43829" spans="11:12" ht="15" customHeight="1">
      <c r="K43829" s="1715"/>
      <c r="L43829" s="1715"/>
    </row>
    <row r="43830" spans="11:12" ht="15" customHeight="1">
      <c r="K43830" s="1715"/>
      <c r="L43830" s="1715"/>
    </row>
    <row r="43831" spans="11:12" ht="15" customHeight="1">
      <c r="K43831" s="1715"/>
      <c r="L43831" s="1715"/>
    </row>
    <row r="43832" spans="11:12" ht="15" customHeight="1">
      <c r="K43832" s="1715"/>
      <c r="L43832" s="1715"/>
    </row>
    <row r="43833" spans="11:12" ht="15" customHeight="1">
      <c r="K43833" s="1715"/>
      <c r="L43833" s="1715"/>
    </row>
    <row r="43834" spans="11:12" ht="15" customHeight="1">
      <c r="K43834" s="1715"/>
      <c r="L43834" s="1715"/>
    </row>
    <row r="43835" spans="11:12" ht="15" customHeight="1">
      <c r="K43835" s="1715"/>
      <c r="L43835" s="1715"/>
    </row>
    <row r="43836" spans="11:12" ht="15" customHeight="1">
      <c r="K43836" s="1715"/>
      <c r="L43836" s="1715"/>
    </row>
    <row r="43837" spans="11:12" ht="15" customHeight="1">
      <c r="K43837" s="1715"/>
      <c r="L43837" s="1715"/>
    </row>
    <row r="43838" spans="11:12" ht="15" customHeight="1">
      <c r="K43838" s="1715"/>
      <c r="L43838" s="1715"/>
    </row>
    <row r="43839" spans="11:12" ht="15" customHeight="1">
      <c r="K43839" s="1715"/>
      <c r="L43839" s="1715"/>
    </row>
    <row r="43840" spans="11:12" ht="15" customHeight="1">
      <c r="K43840" s="1715"/>
      <c r="L43840" s="1715"/>
    </row>
    <row r="43841" spans="11:12" ht="15" customHeight="1">
      <c r="K43841" s="1715"/>
      <c r="L43841" s="1715"/>
    </row>
    <row r="43842" spans="11:12" ht="15" customHeight="1">
      <c r="K43842" s="1715"/>
      <c r="L43842" s="1715"/>
    </row>
    <row r="43843" spans="11:12" ht="15" customHeight="1">
      <c r="K43843" s="1715"/>
      <c r="L43843" s="1715"/>
    </row>
    <row r="43844" spans="11:12" ht="15" customHeight="1">
      <c r="K43844" s="1715"/>
      <c r="L43844" s="1715"/>
    </row>
    <row r="43845" spans="11:12" ht="15" customHeight="1">
      <c r="K43845" s="1715"/>
      <c r="L43845" s="1715"/>
    </row>
    <row r="43846" spans="11:12" ht="15" customHeight="1">
      <c r="K43846" s="1715"/>
      <c r="L43846" s="1715"/>
    </row>
    <row r="43847" spans="11:12" ht="15" customHeight="1">
      <c r="K43847" s="1715"/>
      <c r="L43847" s="1715"/>
    </row>
    <row r="43848" spans="11:12" ht="15" customHeight="1">
      <c r="K43848" s="1715"/>
      <c r="L43848" s="1715"/>
    </row>
    <row r="43849" spans="11:12" ht="15" customHeight="1">
      <c r="K43849" s="1715"/>
      <c r="L43849" s="1715"/>
    </row>
    <row r="43850" spans="11:12" ht="15" customHeight="1">
      <c r="K43850" s="1715"/>
      <c r="L43850" s="1715"/>
    </row>
    <row r="43851" spans="11:12" ht="15" customHeight="1">
      <c r="K43851" s="1715"/>
      <c r="L43851" s="1715"/>
    </row>
    <row r="43852" spans="11:12" ht="15" customHeight="1">
      <c r="K43852" s="1715"/>
      <c r="L43852" s="1715"/>
    </row>
    <row r="43853" spans="11:12" ht="15" customHeight="1">
      <c r="K43853" s="1715"/>
      <c r="L43853" s="1715"/>
    </row>
    <row r="43854" spans="11:12" ht="15" customHeight="1">
      <c r="K43854" s="1715"/>
      <c r="L43854" s="1715"/>
    </row>
    <row r="43855" spans="11:12" ht="15" customHeight="1">
      <c r="K43855" s="1715"/>
      <c r="L43855" s="1715"/>
    </row>
    <row r="43856" spans="11:12" ht="15" customHeight="1">
      <c r="K43856" s="1715"/>
      <c r="L43856" s="1715"/>
    </row>
    <row r="43857" spans="11:12" ht="15" customHeight="1">
      <c r="K43857" s="1715"/>
      <c r="L43857" s="1715"/>
    </row>
    <row r="43858" spans="11:12" ht="15" customHeight="1">
      <c r="K43858" s="1715"/>
      <c r="L43858" s="1715"/>
    </row>
    <row r="43859" spans="11:12" ht="15" customHeight="1">
      <c r="K43859" s="1715"/>
      <c r="L43859" s="1715"/>
    </row>
    <row r="43860" spans="11:12" ht="15" customHeight="1">
      <c r="K43860" s="1715"/>
      <c r="L43860" s="1715"/>
    </row>
    <row r="43861" spans="11:12" ht="15" customHeight="1">
      <c r="K43861" s="1715"/>
      <c r="L43861" s="1715"/>
    </row>
    <row r="43862" spans="11:12" ht="15" customHeight="1">
      <c r="K43862" s="1715"/>
      <c r="L43862" s="1715"/>
    </row>
    <row r="43863" spans="11:12" ht="15" customHeight="1">
      <c r="K43863" s="1715"/>
      <c r="L43863" s="1715"/>
    </row>
    <row r="43864" spans="11:12" ht="15" customHeight="1">
      <c r="K43864" s="1715"/>
      <c r="L43864" s="1715"/>
    </row>
    <row r="43865" spans="11:12" ht="15" customHeight="1">
      <c r="K43865" s="1715"/>
      <c r="L43865" s="1715"/>
    </row>
    <row r="43866" spans="11:12" ht="15" customHeight="1">
      <c r="K43866" s="1715"/>
      <c r="L43866" s="1715"/>
    </row>
    <row r="43867" spans="11:12" ht="15" customHeight="1">
      <c r="K43867" s="1715"/>
      <c r="L43867" s="1715"/>
    </row>
    <row r="43868" spans="11:12" ht="15" customHeight="1">
      <c r="K43868" s="1715"/>
      <c r="L43868" s="1715"/>
    </row>
    <row r="43869" spans="11:12" ht="15" customHeight="1">
      <c r="K43869" s="1715"/>
      <c r="L43869" s="1715"/>
    </row>
    <row r="43870" spans="11:12" ht="15" customHeight="1">
      <c r="K43870" s="1715"/>
      <c r="L43870" s="1715"/>
    </row>
    <row r="43871" spans="11:12" ht="15" customHeight="1">
      <c r="K43871" s="1715"/>
      <c r="L43871" s="1715"/>
    </row>
    <row r="43872" spans="11:12" ht="15" customHeight="1">
      <c r="K43872" s="1715"/>
      <c r="L43872" s="1715"/>
    </row>
    <row r="43873" spans="11:12" ht="15" customHeight="1">
      <c r="K43873" s="1715"/>
      <c r="L43873" s="1715"/>
    </row>
    <row r="43874" spans="11:12" ht="15" customHeight="1">
      <c r="K43874" s="1715"/>
      <c r="L43874" s="1715"/>
    </row>
    <row r="43875" spans="11:12" ht="15" customHeight="1">
      <c r="K43875" s="1715"/>
      <c r="L43875" s="1715"/>
    </row>
    <row r="43876" spans="11:12" ht="15" customHeight="1">
      <c r="K43876" s="1715"/>
      <c r="L43876" s="1715"/>
    </row>
    <row r="43877" spans="11:12" ht="15" customHeight="1">
      <c r="K43877" s="1715"/>
      <c r="L43877" s="1715"/>
    </row>
    <row r="43878" spans="11:12" ht="15" customHeight="1">
      <c r="K43878" s="1715"/>
      <c r="L43878" s="1715"/>
    </row>
    <row r="43879" spans="11:12" ht="15" customHeight="1">
      <c r="K43879" s="1715"/>
      <c r="L43879" s="1715"/>
    </row>
    <row r="43880" spans="11:12" ht="15" customHeight="1">
      <c r="K43880" s="1715"/>
      <c r="L43880" s="1715"/>
    </row>
    <row r="43881" spans="11:12" ht="15" customHeight="1">
      <c r="K43881" s="1715"/>
      <c r="L43881" s="1715"/>
    </row>
    <row r="43882" spans="11:12" ht="15" customHeight="1">
      <c r="K43882" s="1715"/>
      <c r="L43882" s="1715"/>
    </row>
    <row r="43883" spans="11:12" ht="15" customHeight="1">
      <c r="K43883" s="1715"/>
      <c r="L43883" s="1715"/>
    </row>
    <row r="43884" spans="11:12" ht="15" customHeight="1">
      <c r="K43884" s="1715"/>
      <c r="L43884" s="1715"/>
    </row>
    <row r="43885" spans="11:12" ht="15" customHeight="1">
      <c r="K43885" s="1715"/>
      <c r="L43885" s="1715"/>
    </row>
    <row r="43886" spans="11:12" ht="15" customHeight="1">
      <c r="K43886" s="1715"/>
      <c r="L43886" s="1715"/>
    </row>
    <row r="43887" spans="11:12" ht="15" customHeight="1">
      <c r="K43887" s="1715"/>
      <c r="L43887" s="1715"/>
    </row>
    <row r="43888" spans="11:12" ht="15" customHeight="1">
      <c r="K43888" s="1715"/>
      <c r="L43888" s="1715"/>
    </row>
    <row r="43889" spans="11:12" ht="15" customHeight="1">
      <c r="K43889" s="1715"/>
      <c r="L43889" s="1715"/>
    </row>
    <row r="43890" spans="11:12" ht="15" customHeight="1">
      <c r="K43890" s="1715"/>
      <c r="L43890" s="1715"/>
    </row>
    <row r="43891" spans="11:12" ht="15" customHeight="1">
      <c r="K43891" s="1715"/>
      <c r="L43891" s="1715"/>
    </row>
    <row r="43892" spans="11:12" ht="15" customHeight="1">
      <c r="K43892" s="1715"/>
      <c r="L43892" s="1715"/>
    </row>
    <row r="43893" spans="11:12" ht="15" customHeight="1">
      <c r="K43893" s="1715"/>
      <c r="L43893" s="1715"/>
    </row>
    <row r="43894" spans="11:12" ht="15" customHeight="1">
      <c r="K43894" s="1715"/>
      <c r="L43894" s="1715"/>
    </row>
    <row r="43895" spans="11:12" ht="15" customHeight="1">
      <c r="K43895" s="1715"/>
      <c r="L43895" s="1715"/>
    </row>
    <row r="43896" spans="11:12" ht="15" customHeight="1">
      <c r="K43896" s="1715"/>
      <c r="L43896" s="1715"/>
    </row>
    <row r="43897" spans="11:12" ht="15" customHeight="1">
      <c r="K43897" s="1715"/>
      <c r="L43897" s="1715"/>
    </row>
    <row r="43898" spans="11:12" ht="15" customHeight="1">
      <c r="K43898" s="1715"/>
      <c r="L43898" s="1715"/>
    </row>
    <row r="43899" spans="11:12" ht="15" customHeight="1">
      <c r="K43899" s="1715"/>
      <c r="L43899" s="1715"/>
    </row>
    <row r="43900" spans="11:12" ht="15" customHeight="1">
      <c r="K43900" s="1715"/>
      <c r="L43900" s="1715"/>
    </row>
    <row r="43901" spans="11:12" ht="15" customHeight="1">
      <c r="K43901" s="1715"/>
      <c r="L43901" s="1715"/>
    </row>
    <row r="43902" spans="11:12" ht="15" customHeight="1">
      <c r="K43902" s="1715"/>
      <c r="L43902" s="1715"/>
    </row>
    <row r="43903" spans="11:12" ht="15" customHeight="1">
      <c r="K43903" s="1715"/>
      <c r="L43903" s="1715"/>
    </row>
    <row r="43904" spans="11:12" ht="15" customHeight="1">
      <c r="K43904" s="1715"/>
      <c r="L43904" s="1715"/>
    </row>
    <row r="43905" spans="11:12" ht="15" customHeight="1">
      <c r="K43905" s="1715"/>
      <c r="L43905" s="1715"/>
    </row>
    <row r="43906" spans="11:12" ht="15" customHeight="1">
      <c r="K43906" s="1715"/>
      <c r="L43906" s="1715"/>
    </row>
    <row r="43907" spans="11:12" ht="15" customHeight="1">
      <c r="K43907" s="1715"/>
      <c r="L43907" s="1715"/>
    </row>
    <row r="43908" spans="11:12" ht="15" customHeight="1">
      <c r="K43908" s="1715"/>
      <c r="L43908" s="1715"/>
    </row>
    <row r="43909" spans="11:12" ht="15" customHeight="1">
      <c r="K43909" s="1715"/>
      <c r="L43909" s="1715"/>
    </row>
    <row r="43910" spans="11:12" ht="15" customHeight="1">
      <c r="K43910" s="1715"/>
      <c r="L43910" s="1715"/>
    </row>
    <row r="43911" spans="11:12" ht="15" customHeight="1">
      <c r="K43911" s="1715"/>
      <c r="L43911" s="1715"/>
    </row>
    <row r="43912" spans="11:12" ht="15" customHeight="1">
      <c r="K43912" s="1715"/>
      <c r="L43912" s="1715"/>
    </row>
    <row r="43913" spans="11:12" ht="15" customHeight="1">
      <c r="K43913" s="1715"/>
      <c r="L43913" s="1715"/>
    </row>
    <row r="43914" spans="11:12" ht="15" customHeight="1">
      <c r="K43914" s="1715"/>
      <c r="L43914" s="1715"/>
    </row>
    <row r="43915" spans="11:12" ht="15" customHeight="1">
      <c r="K43915" s="1715"/>
      <c r="L43915" s="1715"/>
    </row>
    <row r="43916" spans="11:12" ht="15" customHeight="1">
      <c r="K43916" s="1715"/>
      <c r="L43916" s="1715"/>
    </row>
    <row r="43917" spans="11:12" ht="15" customHeight="1">
      <c r="K43917" s="1715"/>
      <c r="L43917" s="1715"/>
    </row>
    <row r="43918" spans="11:12" ht="15" customHeight="1">
      <c r="K43918" s="1715"/>
      <c r="L43918" s="1715"/>
    </row>
    <row r="43919" spans="11:12" ht="15" customHeight="1">
      <c r="K43919" s="1715"/>
      <c r="L43919" s="1715"/>
    </row>
    <row r="43920" spans="11:12" ht="15" customHeight="1">
      <c r="K43920" s="1715"/>
      <c r="L43920" s="1715"/>
    </row>
    <row r="43921" spans="11:12" ht="15" customHeight="1">
      <c r="K43921" s="1715"/>
      <c r="L43921" s="1715"/>
    </row>
    <row r="43922" spans="11:12" ht="15" customHeight="1">
      <c r="K43922" s="1715"/>
      <c r="L43922" s="1715"/>
    </row>
    <row r="43923" spans="11:12" ht="15" customHeight="1">
      <c r="K43923" s="1715"/>
      <c r="L43923" s="1715"/>
    </row>
    <row r="43924" spans="11:12" ht="15" customHeight="1">
      <c r="K43924" s="1715"/>
      <c r="L43924" s="1715"/>
    </row>
    <row r="43925" spans="11:12" ht="15" customHeight="1">
      <c r="K43925" s="1715"/>
      <c r="L43925" s="1715"/>
    </row>
    <row r="43926" spans="11:12" ht="15" customHeight="1">
      <c r="K43926" s="1715"/>
      <c r="L43926" s="1715"/>
    </row>
    <row r="43927" spans="11:12" ht="15" customHeight="1">
      <c r="K43927" s="1715"/>
      <c r="L43927" s="1715"/>
    </row>
    <row r="43928" spans="11:12" ht="15" customHeight="1">
      <c r="K43928" s="1715"/>
      <c r="L43928" s="1715"/>
    </row>
    <row r="43929" spans="11:12" ht="15" customHeight="1">
      <c r="K43929" s="1715"/>
      <c r="L43929" s="1715"/>
    </row>
    <row r="43930" spans="11:12" ht="15" customHeight="1">
      <c r="K43930" s="1715"/>
      <c r="L43930" s="1715"/>
    </row>
    <row r="43931" spans="11:12" ht="15" customHeight="1">
      <c r="K43931" s="1715"/>
      <c r="L43931" s="1715"/>
    </row>
    <row r="43932" spans="11:12" ht="15" customHeight="1">
      <c r="K43932" s="1715"/>
      <c r="L43932" s="1715"/>
    </row>
    <row r="43933" spans="11:12" ht="15" customHeight="1">
      <c r="K43933" s="1715"/>
      <c r="L43933" s="1715"/>
    </row>
    <row r="43934" spans="11:12" ht="15" customHeight="1">
      <c r="K43934" s="1715"/>
      <c r="L43934" s="1715"/>
    </row>
    <row r="43935" spans="11:12" ht="15" customHeight="1">
      <c r="K43935" s="1715"/>
      <c r="L43935" s="1715"/>
    </row>
    <row r="43936" spans="11:12" ht="15" customHeight="1">
      <c r="K43936" s="1715"/>
      <c r="L43936" s="1715"/>
    </row>
    <row r="43937" spans="11:12" ht="15" customHeight="1">
      <c r="K43937" s="1715"/>
      <c r="L43937" s="1715"/>
    </row>
    <row r="43938" spans="11:12" ht="15" customHeight="1">
      <c r="K43938" s="1715"/>
      <c r="L43938" s="1715"/>
    </row>
    <row r="43939" spans="11:12" ht="15" customHeight="1">
      <c r="K43939" s="1715"/>
      <c r="L43939" s="1715"/>
    </row>
    <row r="43940" spans="11:12" ht="15" customHeight="1">
      <c r="K43940" s="1715"/>
      <c r="L43940" s="1715"/>
    </row>
    <row r="43941" spans="11:12" ht="15" customHeight="1">
      <c r="K43941" s="1715"/>
      <c r="L43941" s="1715"/>
    </row>
    <row r="43942" spans="11:12" ht="15" customHeight="1">
      <c r="K43942" s="1715"/>
      <c r="L43942" s="1715"/>
    </row>
    <row r="43943" spans="11:12" ht="15" customHeight="1">
      <c r="K43943" s="1715"/>
      <c r="L43943" s="1715"/>
    </row>
    <row r="43944" spans="11:12" ht="15" customHeight="1">
      <c r="K43944" s="1715"/>
      <c r="L43944" s="1715"/>
    </row>
    <row r="43945" spans="11:12" ht="15" customHeight="1">
      <c r="K43945" s="1715"/>
      <c r="L43945" s="1715"/>
    </row>
    <row r="43946" spans="11:12" ht="15" customHeight="1">
      <c r="K43946" s="1715"/>
      <c r="L43946" s="1715"/>
    </row>
    <row r="43947" spans="11:12" ht="15" customHeight="1">
      <c r="K43947" s="1715"/>
      <c r="L43947" s="1715"/>
    </row>
    <row r="43948" spans="11:12" ht="15" customHeight="1">
      <c r="K43948" s="1715"/>
      <c r="L43948" s="1715"/>
    </row>
    <row r="43949" spans="11:12" ht="15" customHeight="1">
      <c r="K43949" s="1715"/>
      <c r="L43949" s="1715"/>
    </row>
    <row r="43950" spans="11:12" ht="15" customHeight="1">
      <c r="K43950" s="1715"/>
      <c r="L43950" s="1715"/>
    </row>
    <row r="43951" spans="11:12" ht="15" customHeight="1">
      <c r="K43951" s="1715"/>
      <c r="L43951" s="1715"/>
    </row>
    <row r="43952" spans="11:12" ht="15" customHeight="1">
      <c r="K43952" s="1715"/>
      <c r="L43952" s="1715"/>
    </row>
    <row r="43953" spans="11:12" ht="15" customHeight="1">
      <c r="K43953" s="1715"/>
      <c r="L43953" s="1715"/>
    </row>
    <row r="43954" spans="11:12" ht="15" customHeight="1">
      <c r="K43954" s="1715"/>
      <c r="L43954" s="1715"/>
    </row>
    <row r="43955" spans="11:12" ht="15" customHeight="1">
      <c r="K43955" s="1715"/>
      <c r="L43955" s="1715"/>
    </row>
    <row r="43956" spans="11:12" ht="15" customHeight="1">
      <c r="K43956" s="1715"/>
      <c r="L43956" s="1715"/>
    </row>
    <row r="43957" spans="11:12" ht="15" customHeight="1">
      <c r="K43957" s="1715"/>
      <c r="L43957" s="1715"/>
    </row>
    <row r="43958" spans="11:12" ht="15" customHeight="1">
      <c r="K43958" s="1715"/>
      <c r="L43958" s="1715"/>
    </row>
    <row r="43959" spans="11:12" ht="15" customHeight="1">
      <c r="K43959" s="1715"/>
      <c r="L43959" s="1715"/>
    </row>
    <row r="43960" spans="11:12" ht="15" customHeight="1">
      <c r="K43960" s="1715"/>
      <c r="L43960" s="1715"/>
    </row>
    <row r="43961" spans="11:12" ht="15" customHeight="1">
      <c r="K43961" s="1715"/>
      <c r="L43961" s="1715"/>
    </row>
    <row r="43962" spans="11:12" ht="15" customHeight="1">
      <c r="K43962" s="1715"/>
      <c r="L43962" s="1715"/>
    </row>
    <row r="43963" spans="11:12" ht="15" customHeight="1">
      <c r="K43963" s="1715"/>
      <c r="L43963" s="1715"/>
    </row>
    <row r="43964" spans="11:12" ht="15" customHeight="1">
      <c r="K43964" s="1715"/>
      <c r="L43964" s="1715"/>
    </row>
    <row r="43965" spans="11:12" ht="15" customHeight="1">
      <c r="K43965" s="1715"/>
      <c r="L43965" s="1715"/>
    </row>
    <row r="43966" spans="11:12" ht="15" customHeight="1">
      <c r="K43966" s="1715"/>
      <c r="L43966" s="1715"/>
    </row>
    <row r="43967" spans="11:12" ht="15" customHeight="1">
      <c r="K43967" s="1715"/>
      <c r="L43967" s="1715"/>
    </row>
    <row r="43968" spans="11:12" ht="15" customHeight="1">
      <c r="K43968" s="1715"/>
      <c r="L43968" s="1715"/>
    </row>
    <row r="43969" spans="11:12" ht="15" customHeight="1">
      <c r="K43969" s="1715"/>
      <c r="L43969" s="1715"/>
    </row>
    <row r="43970" spans="11:12" ht="15" customHeight="1">
      <c r="K43970" s="1715"/>
      <c r="L43970" s="1715"/>
    </row>
    <row r="43971" spans="11:12" ht="15" customHeight="1">
      <c r="K43971" s="1715"/>
      <c r="L43971" s="1715"/>
    </row>
    <row r="43972" spans="11:12" ht="15" customHeight="1">
      <c r="K43972" s="1715"/>
      <c r="L43972" s="1715"/>
    </row>
    <row r="43973" spans="11:12" ht="15" customHeight="1">
      <c r="K43973" s="1715"/>
      <c r="L43973" s="1715"/>
    </row>
    <row r="43974" spans="11:12" ht="15" customHeight="1">
      <c r="K43974" s="1715"/>
      <c r="L43974" s="1715"/>
    </row>
    <row r="43975" spans="11:12" ht="15" customHeight="1">
      <c r="K43975" s="1715"/>
      <c r="L43975" s="1715"/>
    </row>
    <row r="43976" spans="11:12" ht="15" customHeight="1">
      <c r="K43976" s="1715"/>
      <c r="L43976" s="1715"/>
    </row>
    <row r="43977" spans="11:12" ht="15" customHeight="1">
      <c r="K43977" s="1715"/>
      <c r="L43977" s="1715"/>
    </row>
    <row r="43978" spans="11:12" ht="15" customHeight="1">
      <c r="K43978" s="1715"/>
      <c r="L43978" s="1715"/>
    </row>
    <row r="43979" spans="11:12" ht="15" customHeight="1">
      <c r="K43979" s="1715"/>
      <c r="L43979" s="1715"/>
    </row>
    <row r="43980" spans="11:12" ht="15" customHeight="1">
      <c r="K43980" s="1715"/>
      <c r="L43980" s="1715"/>
    </row>
    <row r="43981" spans="11:12" ht="15" customHeight="1">
      <c r="K43981" s="1715"/>
      <c r="L43981" s="1715"/>
    </row>
    <row r="43982" spans="11:12" ht="15" customHeight="1">
      <c r="K43982" s="1715"/>
      <c r="L43982" s="1715"/>
    </row>
    <row r="43983" spans="11:12" ht="15" customHeight="1">
      <c r="K43983" s="1715"/>
      <c r="L43983" s="1715"/>
    </row>
    <row r="43984" spans="11:12" ht="15" customHeight="1">
      <c r="K43984" s="1715"/>
      <c r="L43984" s="1715"/>
    </row>
    <row r="43985" spans="11:12" ht="15" customHeight="1">
      <c r="K43985" s="1715"/>
      <c r="L43985" s="1715"/>
    </row>
    <row r="43986" spans="11:12" ht="15" customHeight="1">
      <c r="K43986" s="1715"/>
      <c r="L43986" s="1715"/>
    </row>
    <row r="43987" spans="11:12" ht="15" customHeight="1">
      <c r="K43987" s="1715"/>
      <c r="L43987" s="1715"/>
    </row>
    <row r="43988" spans="11:12" ht="15" customHeight="1">
      <c r="K43988" s="1715"/>
      <c r="L43988" s="1715"/>
    </row>
    <row r="43989" spans="11:12" ht="15" customHeight="1">
      <c r="K43989" s="1715"/>
      <c r="L43989" s="1715"/>
    </row>
    <row r="43990" spans="11:12" ht="15" customHeight="1">
      <c r="K43990" s="1715"/>
      <c r="L43990" s="1715"/>
    </row>
    <row r="43991" spans="11:12" ht="15" customHeight="1">
      <c r="K43991" s="1715"/>
      <c r="L43991" s="1715"/>
    </row>
    <row r="43992" spans="11:12" ht="15" customHeight="1">
      <c r="K43992" s="1715"/>
      <c r="L43992" s="1715"/>
    </row>
    <row r="43993" spans="11:12" ht="15" customHeight="1">
      <c r="K43993" s="1715"/>
      <c r="L43993" s="1715"/>
    </row>
    <row r="43994" spans="11:12" ht="15" customHeight="1">
      <c r="K43994" s="1715"/>
      <c r="L43994" s="1715"/>
    </row>
    <row r="43995" spans="11:12" ht="15" customHeight="1">
      <c r="K43995" s="1715"/>
      <c r="L43995" s="1715"/>
    </row>
    <row r="43996" spans="11:12" ht="15" customHeight="1">
      <c r="K43996" s="1715"/>
      <c r="L43996" s="1715"/>
    </row>
    <row r="43997" spans="11:12" ht="15" customHeight="1">
      <c r="K43997" s="1715"/>
      <c r="L43997" s="1715"/>
    </row>
    <row r="43998" spans="11:12" ht="15" customHeight="1">
      <c r="K43998" s="1715"/>
      <c r="L43998" s="1715"/>
    </row>
    <row r="43999" spans="11:12" ht="15" customHeight="1">
      <c r="K43999" s="1715"/>
      <c r="L43999" s="1715"/>
    </row>
    <row r="44000" spans="11:12" ht="15" customHeight="1">
      <c r="K44000" s="1715"/>
      <c r="L44000" s="1715"/>
    </row>
    <row r="44001" spans="11:12" ht="15" customHeight="1">
      <c r="K44001" s="1715"/>
      <c r="L44001" s="1715"/>
    </row>
    <row r="44002" spans="11:12" ht="15" customHeight="1">
      <c r="K44002" s="1715"/>
      <c r="L44002" s="1715"/>
    </row>
    <row r="44003" spans="11:12" ht="15" customHeight="1">
      <c r="K44003" s="1715"/>
      <c r="L44003" s="1715"/>
    </row>
    <row r="44004" spans="11:12" ht="15" customHeight="1">
      <c r="K44004" s="1715"/>
      <c r="L44004" s="1715"/>
    </row>
    <row r="44005" spans="11:12" ht="15" customHeight="1">
      <c r="K44005" s="1715"/>
      <c r="L44005" s="1715"/>
    </row>
    <row r="44006" spans="11:12" ht="15" customHeight="1">
      <c r="K44006" s="1715"/>
      <c r="L44006" s="1715"/>
    </row>
    <row r="44007" spans="11:12" ht="15" customHeight="1">
      <c r="K44007" s="1715"/>
      <c r="L44007" s="1715"/>
    </row>
    <row r="44008" spans="11:12" ht="15" customHeight="1">
      <c r="K44008" s="1715"/>
      <c r="L44008" s="1715"/>
    </row>
    <row r="44009" spans="11:12" ht="15" customHeight="1">
      <c r="K44009" s="1715"/>
      <c r="L44009" s="1715"/>
    </row>
    <row r="44010" spans="11:12" ht="15" customHeight="1">
      <c r="K44010" s="1715"/>
      <c r="L44010" s="1715"/>
    </row>
    <row r="44011" spans="11:12" ht="15" customHeight="1">
      <c r="K44011" s="1715"/>
      <c r="L44011" s="1715"/>
    </row>
    <row r="44012" spans="11:12" ht="15" customHeight="1">
      <c r="K44012" s="1715"/>
      <c r="L44012" s="1715"/>
    </row>
    <row r="44013" spans="11:12" ht="15" customHeight="1">
      <c r="K44013" s="1715"/>
      <c r="L44013" s="1715"/>
    </row>
    <row r="44014" spans="11:12" ht="15" customHeight="1">
      <c r="K44014" s="1715"/>
      <c r="L44014" s="1715"/>
    </row>
    <row r="44015" spans="11:12" ht="15" customHeight="1">
      <c r="K44015" s="1715"/>
      <c r="L44015" s="1715"/>
    </row>
    <row r="44016" spans="11:12" ht="15" customHeight="1">
      <c r="K44016" s="1715"/>
      <c r="L44016" s="1715"/>
    </row>
    <row r="44017" spans="11:12" ht="15" customHeight="1">
      <c r="K44017" s="1715"/>
      <c r="L44017" s="1715"/>
    </row>
    <row r="44018" spans="11:12" ht="15" customHeight="1">
      <c r="K44018" s="1715"/>
      <c r="L44018" s="1715"/>
    </row>
    <row r="44019" spans="11:12" ht="15" customHeight="1">
      <c r="K44019" s="1715"/>
      <c r="L44019" s="1715"/>
    </row>
    <row r="44020" spans="11:12" ht="15" customHeight="1">
      <c r="K44020" s="1715"/>
      <c r="L44020" s="1715"/>
    </row>
    <row r="44021" spans="11:12" ht="15" customHeight="1">
      <c r="K44021" s="1715"/>
      <c r="L44021" s="1715"/>
    </row>
    <row r="44022" spans="11:12" ht="15" customHeight="1">
      <c r="K44022" s="1715"/>
      <c r="L44022" s="1715"/>
    </row>
    <row r="44023" spans="11:12" ht="15" customHeight="1">
      <c r="K44023" s="1715"/>
      <c r="L44023" s="1715"/>
    </row>
    <row r="44024" spans="11:12" ht="15" customHeight="1">
      <c r="K44024" s="1715"/>
      <c r="L44024" s="1715"/>
    </row>
    <row r="44025" spans="11:12" ht="15" customHeight="1">
      <c r="K44025" s="1715"/>
      <c r="L44025" s="1715"/>
    </row>
    <row r="44026" spans="11:12" ht="15" customHeight="1">
      <c r="K44026" s="1715"/>
      <c r="L44026" s="1715"/>
    </row>
    <row r="44027" spans="11:12" ht="15" customHeight="1">
      <c r="K44027" s="1715"/>
      <c r="L44027" s="1715"/>
    </row>
    <row r="44028" spans="11:12" ht="15" customHeight="1">
      <c r="K44028" s="1715"/>
      <c r="L44028" s="1715"/>
    </row>
    <row r="44029" spans="11:12" ht="15" customHeight="1">
      <c r="K44029" s="1715"/>
      <c r="L44029" s="1715"/>
    </row>
    <row r="44030" spans="11:12" ht="15" customHeight="1">
      <c r="K44030" s="1715"/>
      <c r="L44030" s="1715"/>
    </row>
    <row r="44031" spans="11:12" ht="15" customHeight="1">
      <c r="K44031" s="1715"/>
      <c r="L44031" s="1715"/>
    </row>
    <row r="44032" spans="11:12" ht="15" customHeight="1">
      <c r="K44032" s="1715"/>
      <c r="L44032" s="1715"/>
    </row>
    <row r="44033" spans="11:12" ht="15" customHeight="1">
      <c r="K44033" s="1715"/>
      <c r="L44033" s="1715"/>
    </row>
    <row r="44034" spans="11:12" ht="15" customHeight="1">
      <c r="K44034" s="1715"/>
      <c r="L44034" s="1715"/>
    </row>
    <row r="44035" spans="11:12" ht="15" customHeight="1">
      <c r="K44035" s="1715"/>
      <c r="L44035" s="1715"/>
    </row>
    <row r="44036" spans="11:12" ht="15" customHeight="1">
      <c r="K44036" s="1715"/>
      <c r="L44036" s="1715"/>
    </row>
    <row r="44037" spans="11:12" ht="15" customHeight="1">
      <c r="K44037" s="1715"/>
      <c r="L44037" s="1715"/>
    </row>
    <row r="44038" spans="11:12" ht="15" customHeight="1">
      <c r="K44038" s="1715"/>
      <c r="L44038" s="1715"/>
    </row>
    <row r="44039" spans="11:12" ht="15" customHeight="1">
      <c r="K44039" s="1715"/>
      <c r="L44039" s="1715"/>
    </row>
    <row r="44040" spans="11:12" ht="15" customHeight="1">
      <c r="K44040" s="1715"/>
      <c r="L44040" s="1715"/>
    </row>
    <row r="44041" spans="11:12" ht="15" customHeight="1">
      <c r="K44041" s="1715"/>
      <c r="L44041" s="1715"/>
    </row>
    <row r="44042" spans="11:12" ht="15" customHeight="1">
      <c r="K44042" s="1715"/>
      <c r="L44042" s="1715"/>
    </row>
    <row r="44043" spans="11:12" ht="15" customHeight="1">
      <c r="K44043" s="1715"/>
      <c r="L44043" s="1715"/>
    </row>
    <row r="44044" spans="11:12" ht="15" customHeight="1">
      <c r="K44044" s="1715"/>
      <c r="L44044" s="1715"/>
    </row>
    <row r="44045" spans="11:12" ht="15" customHeight="1">
      <c r="K44045" s="1715"/>
      <c r="L44045" s="1715"/>
    </row>
    <row r="44046" spans="11:12" ht="15" customHeight="1">
      <c r="K44046" s="1715"/>
      <c r="L44046" s="1715"/>
    </row>
    <row r="44047" spans="11:12" ht="15" customHeight="1">
      <c r="K44047" s="1715"/>
      <c r="L44047" s="1715"/>
    </row>
    <row r="44048" spans="11:12" ht="15" customHeight="1">
      <c r="K44048" s="1715"/>
      <c r="L44048" s="1715"/>
    </row>
    <row r="44049" spans="11:12" ht="15" customHeight="1">
      <c r="K44049" s="1715"/>
      <c r="L44049" s="1715"/>
    </row>
    <row r="44050" spans="11:12" ht="15" customHeight="1">
      <c r="K44050" s="1715"/>
      <c r="L44050" s="1715"/>
    </row>
    <row r="44051" spans="11:12" ht="15" customHeight="1">
      <c r="K44051" s="1715"/>
      <c r="L44051" s="1715"/>
    </row>
    <row r="44052" spans="11:12" ht="15" customHeight="1">
      <c r="K44052" s="1715"/>
      <c r="L44052" s="1715"/>
    </row>
    <row r="44053" spans="11:12" ht="15" customHeight="1">
      <c r="K44053" s="1715"/>
      <c r="L44053" s="1715"/>
    </row>
    <row r="44054" spans="11:12" ht="15" customHeight="1">
      <c r="K44054" s="1715"/>
      <c r="L44054" s="1715"/>
    </row>
    <row r="44055" spans="11:12" ht="15" customHeight="1">
      <c r="K44055" s="1715"/>
      <c r="L44055" s="1715"/>
    </row>
    <row r="44056" spans="11:12" ht="15" customHeight="1">
      <c r="K44056" s="1715"/>
      <c r="L44056" s="1715"/>
    </row>
    <row r="44057" spans="11:12" ht="15" customHeight="1">
      <c r="K44057" s="1715"/>
      <c r="L44057" s="1715"/>
    </row>
    <row r="44058" spans="11:12" ht="15" customHeight="1">
      <c r="K44058" s="1715"/>
      <c r="L44058" s="1715"/>
    </row>
    <row r="44059" spans="11:12" ht="15" customHeight="1">
      <c r="K44059" s="1715"/>
      <c r="L44059" s="1715"/>
    </row>
    <row r="44060" spans="11:12" ht="15" customHeight="1">
      <c r="K44060" s="1715"/>
      <c r="L44060" s="1715"/>
    </row>
    <row r="44061" spans="11:12" ht="15" customHeight="1">
      <c r="K44061" s="1715"/>
      <c r="L44061" s="1715"/>
    </row>
    <row r="44062" spans="11:12" ht="15" customHeight="1">
      <c r="K44062" s="1715"/>
      <c r="L44062" s="1715"/>
    </row>
    <row r="44063" spans="11:12" ht="15" customHeight="1">
      <c r="K44063" s="1715"/>
      <c r="L44063" s="1715"/>
    </row>
    <row r="44064" spans="11:12" ht="15" customHeight="1">
      <c r="K44064" s="1715"/>
      <c r="L44064" s="1715"/>
    </row>
    <row r="44065" spans="11:12" ht="15" customHeight="1">
      <c r="K44065" s="1715"/>
      <c r="L44065" s="1715"/>
    </row>
    <row r="44066" spans="11:12" ht="15" customHeight="1">
      <c r="K44066" s="1715"/>
      <c r="L44066" s="1715"/>
    </row>
    <row r="44067" spans="11:12" ht="15" customHeight="1">
      <c r="K44067" s="1715"/>
      <c r="L44067" s="1715"/>
    </row>
    <row r="44068" spans="11:12" ht="15" customHeight="1">
      <c r="K44068" s="1715"/>
      <c r="L44068" s="1715"/>
    </row>
    <row r="44069" spans="11:12" ht="15" customHeight="1">
      <c r="K44069" s="1715"/>
      <c r="L44069" s="1715"/>
    </row>
    <row r="44070" spans="11:12" ht="15" customHeight="1">
      <c r="K44070" s="1715"/>
      <c r="L44070" s="1715"/>
    </row>
    <row r="44071" spans="11:12" ht="15" customHeight="1">
      <c r="K44071" s="1715"/>
      <c r="L44071" s="1715"/>
    </row>
    <row r="44072" spans="11:12" ht="15" customHeight="1">
      <c r="K44072" s="1715"/>
      <c r="L44072" s="1715"/>
    </row>
    <row r="44073" spans="11:12" ht="15" customHeight="1">
      <c r="K44073" s="1715"/>
      <c r="L44073" s="1715"/>
    </row>
    <row r="44074" spans="11:12" ht="15" customHeight="1">
      <c r="K44074" s="1715"/>
      <c r="L44074" s="1715"/>
    </row>
    <row r="44075" spans="11:12" ht="15" customHeight="1">
      <c r="K44075" s="1715"/>
      <c r="L44075" s="1715"/>
    </row>
    <row r="44076" spans="11:12" ht="15" customHeight="1">
      <c r="K44076" s="1715"/>
      <c r="L44076" s="1715"/>
    </row>
    <row r="44077" spans="11:12" ht="15" customHeight="1">
      <c r="K44077" s="1715"/>
      <c r="L44077" s="1715"/>
    </row>
    <row r="44078" spans="11:12" ht="15" customHeight="1">
      <c r="K44078" s="1715"/>
      <c r="L44078" s="1715"/>
    </row>
    <row r="44079" spans="11:12" ht="15" customHeight="1">
      <c r="K44079" s="1715"/>
      <c r="L44079" s="1715"/>
    </row>
    <row r="44080" spans="11:12" ht="15" customHeight="1">
      <c r="K44080" s="1715"/>
      <c r="L44080" s="1715"/>
    </row>
    <row r="44081" spans="11:12" ht="15" customHeight="1">
      <c r="K44081" s="1715"/>
      <c r="L44081" s="1715"/>
    </row>
    <row r="44082" spans="11:12" ht="15" customHeight="1">
      <c r="K44082" s="1715"/>
      <c r="L44082" s="1715"/>
    </row>
    <row r="44083" spans="11:12" ht="15" customHeight="1">
      <c r="K44083" s="1715"/>
      <c r="L44083" s="1715"/>
    </row>
    <row r="44084" spans="11:12" ht="15" customHeight="1">
      <c r="K44084" s="1715"/>
      <c r="L44084" s="1715"/>
    </row>
    <row r="44085" spans="11:12" ht="15" customHeight="1">
      <c r="K44085" s="1715"/>
      <c r="L44085" s="1715"/>
    </row>
    <row r="44086" spans="11:12" ht="15" customHeight="1">
      <c r="K44086" s="1715"/>
      <c r="L44086" s="1715"/>
    </row>
    <row r="44087" spans="11:12" ht="15" customHeight="1">
      <c r="K44087" s="1715"/>
      <c r="L44087" s="1715"/>
    </row>
    <row r="44088" spans="11:12" ht="15" customHeight="1">
      <c r="K44088" s="1715"/>
      <c r="L44088" s="1715"/>
    </row>
    <row r="44089" spans="11:12" ht="15" customHeight="1">
      <c r="K44089" s="1715"/>
      <c r="L44089" s="1715"/>
    </row>
    <row r="44090" spans="11:12" ht="15" customHeight="1">
      <c r="K44090" s="1715"/>
      <c r="L44090" s="1715"/>
    </row>
    <row r="44091" spans="11:12" ht="15" customHeight="1">
      <c r="K44091" s="1715"/>
      <c r="L44091" s="1715"/>
    </row>
    <row r="44092" spans="11:12" ht="15" customHeight="1">
      <c r="K44092" s="1715"/>
      <c r="L44092" s="1715"/>
    </row>
    <row r="44093" spans="11:12" ht="15" customHeight="1">
      <c r="K44093" s="1715"/>
      <c r="L44093" s="1715"/>
    </row>
    <row r="44094" spans="11:12" ht="15" customHeight="1">
      <c r="K44094" s="1715"/>
      <c r="L44094" s="1715"/>
    </row>
    <row r="44095" spans="11:12" ht="15" customHeight="1">
      <c r="K44095" s="1715"/>
      <c r="L44095" s="1715"/>
    </row>
    <row r="44096" spans="11:12" ht="15" customHeight="1">
      <c r="K44096" s="1715"/>
      <c r="L44096" s="1715"/>
    </row>
    <row r="44097" spans="11:12" ht="15" customHeight="1">
      <c r="K44097" s="1715"/>
      <c r="L44097" s="1715"/>
    </row>
    <row r="44098" spans="11:12" ht="15" customHeight="1">
      <c r="K44098" s="1715"/>
      <c r="L44098" s="1715"/>
    </row>
    <row r="44099" spans="11:12" ht="15" customHeight="1">
      <c r="K44099" s="1715"/>
      <c r="L44099" s="1715"/>
    </row>
    <row r="44100" spans="11:12" ht="15" customHeight="1">
      <c r="K44100" s="1715"/>
      <c r="L44100" s="1715"/>
    </row>
    <row r="44101" spans="11:12" ht="15" customHeight="1">
      <c r="K44101" s="1715"/>
      <c r="L44101" s="1715"/>
    </row>
    <row r="44102" spans="11:12" ht="15" customHeight="1">
      <c r="K44102" s="1715"/>
      <c r="L44102" s="1715"/>
    </row>
    <row r="44103" spans="11:12" ht="15" customHeight="1">
      <c r="K44103" s="1715"/>
      <c r="L44103" s="1715"/>
    </row>
    <row r="44104" spans="11:12" ht="15" customHeight="1">
      <c r="K44104" s="1715"/>
      <c r="L44104" s="1715"/>
    </row>
    <row r="44105" spans="11:12" ht="15" customHeight="1">
      <c r="K44105" s="1715"/>
      <c r="L44105" s="1715"/>
    </row>
    <row r="44106" spans="11:12" ht="15" customHeight="1">
      <c r="K44106" s="1715"/>
      <c r="L44106" s="1715"/>
    </row>
    <row r="44107" spans="11:12" ht="15" customHeight="1">
      <c r="K44107" s="1715"/>
      <c r="L44107" s="1715"/>
    </row>
    <row r="44108" spans="11:12" ht="15" customHeight="1">
      <c r="K44108" s="1715"/>
      <c r="L44108" s="1715"/>
    </row>
    <row r="44109" spans="11:12" ht="15" customHeight="1">
      <c r="K44109" s="1715"/>
      <c r="L44109" s="1715"/>
    </row>
    <row r="44110" spans="11:12" ht="15" customHeight="1">
      <c r="K44110" s="1715"/>
      <c r="L44110" s="1715"/>
    </row>
    <row r="44111" spans="11:12" ht="15" customHeight="1">
      <c r="K44111" s="1715"/>
      <c r="L44111" s="1715"/>
    </row>
    <row r="44112" spans="11:12" ht="15" customHeight="1">
      <c r="K44112" s="1715"/>
      <c r="L44112" s="1715"/>
    </row>
    <row r="44113" spans="11:12" ht="15" customHeight="1">
      <c r="K44113" s="1715"/>
      <c r="L44113" s="1715"/>
    </row>
    <row r="44114" spans="11:12" ht="15" customHeight="1">
      <c r="K44114" s="1715"/>
      <c r="L44114" s="1715"/>
    </row>
    <row r="44115" spans="11:12" ht="15" customHeight="1">
      <c r="K44115" s="1715"/>
      <c r="L44115" s="1715"/>
    </row>
    <row r="44116" spans="11:12" ht="15" customHeight="1">
      <c r="K44116" s="1715"/>
      <c r="L44116" s="1715"/>
    </row>
    <row r="44117" spans="11:12" ht="15" customHeight="1">
      <c r="K44117" s="1715"/>
      <c r="L44117" s="1715"/>
    </row>
    <row r="44118" spans="11:12" ht="15" customHeight="1">
      <c r="K44118" s="1715"/>
      <c r="L44118" s="1715"/>
    </row>
    <row r="44119" spans="11:12" ht="15" customHeight="1">
      <c r="K44119" s="1715"/>
      <c r="L44119" s="1715"/>
    </row>
    <row r="44120" spans="11:12" ht="15" customHeight="1">
      <c r="K44120" s="1715"/>
      <c r="L44120" s="1715"/>
    </row>
    <row r="44121" spans="11:12" ht="15" customHeight="1">
      <c r="K44121" s="1715"/>
      <c r="L44121" s="1715"/>
    </row>
    <row r="44122" spans="11:12" ht="15" customHeight="1">
      <c r="K44122" s="1715"/>
      <c r="L44122" s="1715"/>
    </row>
    <row r="44123" spans="11:12" ht="15" customHeight="1">
      <c r="K44123" s="1715"/>
      <c r="L44123" s="1715"/>
    </row>
    <row r="44124" spans="11:12" ht="15" customHeight="1">
      <c r="K44124" s="1715"/>
      <c r="L44124" s="1715"/>
    </row>
    <row r="44125" spans="11:12" ht="15" customHeight="1">
      <c r="K44125" s="1715"/>
      <c r="L44125" s="1715"/>
    </row>
    <row r="44126" spans="11:12" ht="15" customHeight="1">
      <c r="K44126" s="1715"/>
      <c r="L44126" s="1715"/>
    </row>
    <row r="44127" spans="11:12" ht="15" customHeight="1">
      <c r="K44127" s="1715"/>
      <c r="L44127" s="1715"/>
    </row>
    <row r="44128" spans="11:12" ht="15" customHeight="1">
      <c r="K44128" s="1715"/>
      <c r="L44128" s="1715"/>
    </row>
    <row r="44129" spans="11:12" ht="15" customHeight="1">
      <c r="K44129" s="1715"/>
      <c r="L44129" s="1715"/>
    </row>
    <row r="44130" spans="11:12" ht="15" customHeight="1">
      <c r="K44130" s="1715"/>
      <c r="L44130" s="1715"/>
    </row>
    <row r="44131" spans="11:12" ht="15" customHeight="1">
      <c r="K44131" s="1715"/>
      <c r="L44131" s="1715"/>
    </row>
    <row r="44132" spans="11:12" ht="15" customHeight="1">
      <c r="K44132" s="1715"/>
      <c r="L44132" s="1715"/>
    </row>
    <row r="44133" spans="11:12" ht="15" customHeight="1">
      <c r="K44133" s="1715"/>
      <c r="L44133" s="1715"/>
    </row>
    <row r="44134" spans="11:12" ht="15" customHeight="1">
      <c r="K44134" s="1715"/>
      <c r="L44134" s="1715"/>
    </row>
    <row r="44135" spans="11:12" ht="15" customHeight="1">
      <c r="K44135" s="1715"/>
      <c r="L44135" s="1715"/>
    </row>
    <row r="44136" spans="11:12" ht="15" customHeight="1">
      <c r="K44136" s="1715"/>
      <c r="L44136" s="1715"/>
    </row>
    <row r="44137" spans="11:12" ht="15" customHeight="1">
      <c r="K44137" s="1715"/>
      <c r="L44137" s="1715"/>
    </row>
    <row r="44138" spans="11:12" ht="15" customHeight="1">
      <c r="K44138" s="1715"/>
      <c r="L44138" s="1715"/>
    </row>
    <row r="44139" spans="11:12" ht="15" customHeight="1">
      <c r="K44139" s="1715"/>
      <c r="L44139" s="1715"/>
    </row>
    <row r="44140" spans="11:12" ht="15" customHeight="1">
      <c r="K44140" s="1715"/>
      <c r="L44140" s="1715"/>
    </row>
    <row r="44141" spans="11:12" ht="15" customHeight="1">
      <c r="K44141" s="1715"/>
      <c r="L44141" s="1715"/>
    </row>
    <row r="44142" spans="11:12" ht="15" customHeight="1">
      <c r="K44142" s="1715"/>
      <c r="L44142" s="1715"/>
    </row>
    <row r="44143" spans="11:12" ht="15" customHeight="1">
      <c r="K44143" s="1715"/>
      <c r="L44143" s="1715"/>
    </row>
    <row r="44144" spans="11:12" ht="15" customHeight="1">
      <c r="K44144" s="1715"/>
      <c r="L44144" s="1715"/>
    </row>
    <row r="44145" spans="11:12" ht="15" customHeight="1">
      <c r="K44145" s="1715"/>
      <c r="L44145" s="1715"/>
    </row>
    <row r="44146" spans="11:12" ht="15" customHeight="1">
      <c r="K44146" s="1715"/>
      <c r="L44146" s="1715"/>
    </row>
    <row r="44147" spans="11:12" ht="15" customHeight="1">
      <c r="K44147" s="1715"/>
      <c r="L44147" s="1715"/>
    </row>
    <row r="44148" spans="11:12" ht="15" customHeight="1">
      <c r="K44148" s="1715"/>
      <c r="L44148" s="1715"/>
    </row>
    <row r="44149" spans="11:12" ht="15" customHeight="1">
      <c r="K44149" s="1715"/>
      <c r="L44149" s="1715"/>
    </row>
    <row r="44150" spans="11:12" ht="15" customHeight="1">
      <c r="K44150" s="1715"/>
      <c r="L44150" s="1715"/>
    </row>
    <row r="44151" spans="11:12" ht="15" customHeight="1">
      <c r="K44151" s="1715"/>
      <c r="L44151" s="1715"/>
    </row>
    <row r="44152" spans="11:12" ht="15" customHeight="1">
      <c r="K44152" s="1715"/>
      <c r="L44152" s="1715"/>
    </row>
    <row r="44153" spans="11:12" ht="15" customHeight="1">
      <c r="K44153" s="1715"/>
      <c r="L44153" s="1715"/>
    </row>
    <row r="44154" spans="11:12" ht="15" customHeight="1">
      <c r="K44154" s="1715"/>
      <c r="L44154" s="1715"/>
    </row>
    <row r="44155" spans="11:12" ht="15" customHeight="1">
      <c r="K44155" s="1715"/>
      <c r="L44155" s="1715"/>
    </row>
    <row r="44156" spans="11:12" ht="15" customHeight="1">
      <c r="K44156" s="1715"/>
      <c r="L44156" s="1715"/>
    </row>
    <row r="44157" spans="11:12" ht="15" customHeight="1">
      <c r="K44157" s="1715"/>
      <c r="L44157" s="1715"/>
    </row>
    <row r="44158" spans="11:12" ht="15" customHeight="1">
      <c r="K44158" s="1715"/>
      <c r="L44158" s="1715"/>
    </row>
    <row r="44159" spans="11:12" ht="15" customHeight="1">
      <c r="K44159" s="1715"/>
      <c r="L44159" s="1715"/>
    </row>
    <row r="44160" spans="11:12" ht="15" customHeight="1">
      <c r="K44160" s="1715"/>
      <c r="L44160" s="1715"/>
    </row>
    <row r="44161" spans="11:12" ht="15" customHeight="1">
      <c r="K44161" s="1715"/>
      <c r="L44161" s="1715"/>
    </row>
    <row r="44162" spans="11:12" ht="15" customHeight="1">
      <c r="K44162" s="1715"/>
      <c r="L44162" s="1715"/>
    </row>
    <row r="44163" spans="11:12" ht="15" customHeight="1">
      <c r="K44163" s="1715"/>
      <c r="L44163" s="1715"/>
    </row>
    <row r="44164" spans="11:12" ht="15" customHeight="1">
      <c r="K44164" s="1715"/>
      <c r="L44164" s="1715"/>
    </row>
    <row r="44165" spans="11:12" ht="15" customHeight="1">
      <c r="K44165" s="1715"/>
      <c r="L44165" s="1715"/>
    </row>
    <row r="44166" spans="11:12" ht="15" customHeight="1">
      <c r="K44166" s="1715"/>
      <c r="L44166" s="1715"/>
    </row>
    <row r="44167" spans="11:12" ht="15" customHeight="1">
      <c r="K44167" s="1715"/>
      <c r="L44167" s="1715"/>
    </row>
    <row r="44168" spans="11:12" ht="15" customHeight="1">
      <c r="K44168" s="1715"/>
      <c r="L44168" s="1715"/>
    </row>
    <row r="44169" spans="11:12" ht="15" customHeight="1">
      <c r="K44169" s="1715"/>
      <c r="L44169" s="1715"/>
    </row>
    <row r="44170" spans="11:12" ht="15" customHeight="1">
      <c r="K44170" s="1715"/>
      <c r="L44170" s="1715"/>
    </row>
    <row r="44171" spans="11:12" ht="15" customHeight="1">
      <c r="K44171" s="1715"/>
      <c r="L44171" s="1715"/>
    </row>
    <row r="44172" spans="11:12" ht="15" customHeight="1">
      <c r="K44172" s="1715"/>
      <c r="L44172" s="1715"/>
    </row>
    <row r="44173" spans="11:12" ht="15" customHeight="1">
      <c r="K44173" s="1715"/>
      <c r="L44173" s="1715"/>
    </row>
    <row r="44174" spans="11:12" ht="15" customHeight="1">
      <c r="K44174" s="1715"/>
      <c r="L44174" s="1715"/>
    </row>
    <row r="44175" spans="11:12" ht="15" customHeight="1">
      <c r="K44175" s="1715"/>
      <c r="L44175" s="1715"/>
    </row>
    <row r="44176" spans="11:12" ht="15" customHeight="1">
      <c r="K44176" s="1715"/>
      <c r="L44176" s="1715"/>
    </row>
    <row r="44177" spans="11:12" ht="15" customHeight="1">
      <c r="K44177" s="1715"/>
      <c r="L44177" s="1715"/>
    </row>
    <row r="44178" spans="11:12" ht="15" customHeight="1">
      <c r="K44178" s="1715"/>
      <c r="L44178" s="1715"/>
    </row>
    <row r="44179" spans="11:12" ht="15" customHeight="1">
      <c r="K44179" s="1715"/>
      <c r="L44179" s="1715"/>
    </row>
    <row r="44180" spans="11:12" ht="15" customHeight="1">
      <c r="K44180" s="1715"/>
      <c r="L44180" s="1715"/>
    </row>
    <row r="44181" spans="11:12" ht="15" customHeight="1">
      <c r="K44181" s="1715"/>
      <c r="L44181" s="1715"/>
    </row>
    <row r="44182" spans="11:12" ht="15" customHeight="1">
      <c r="K44182" s="1715"/>
      <c r="L44182" s="1715"/>
    </row>
    <row r="44183" spans="11:12" ht="15" customHeight="1">
      <c r="K44183" s="1715"/>
      <c r="L44183" s="1715"/>
    </row>
    <row r="44184" spans="11:12" ht="15" customHeight="1">
      <c r="K44184" s="1715"/>
      <c r="L44184" s="1715"/>
    </row>
    <row r="44185" spans="11:12" ht="15" customHeight="1">
      <c r="K44185" s="1715"/>
      <c r="L44185" s="1715"/>
    </row>
    <row r="44186" spans="11:12" ht="15" customHeight="1">
      <c r="K44186" s="1715"/>
      <c r="L44186" s="1715"/>
    </row>
    <row r="44187" spans="11:12" ht="15" customHeight="1">
      <c r="K44187" s="1715"/>
      <c r="L44187" s="1715"/>
    </row>
    <row r="44188" spans="11:12" ht="15" customHeight="1">
      <c r="K44188" s="1715"/>
      <c r="L44188" s="1715"/>
    </row>
    <row r="44189" spans="11:12" ht="15" customHeight="1">
      <c r="K44189" s="1715"/>
      <c r="L44189" s="1715"/>
    </row>
    <row r="44190" spans="11:12" ht="15" customHeight="1">
      <c r="K44190" s="1715"/>
      <c r="L44190" s="1715"/>
    </row>
    <row r="44191" spans="11:12" ht="15" customHeight="1">
      <c r="K44191" s="1715"/>
      <c r="L44191" s="1715"/>
    </row>
    <row r="44192" spans="11:12" ht="15" customHeight="1">
      <c r="K44192" s="1715"/>
      <c r="L44192" s="1715"/>
    </row>
    <row r="44193" spans="11:12" ht="15" customHeight="1">
      <c r="K44193" s="1715"/>
      <c r="L44193" s="1715"/>
    </row>
    <row r="44194" spans="11:12" ht="15" customHeight="1">
      <c r="K44194" s="1715"/>
      <c r="L44194" s="1715"/>
    </row>
    <row r="44195" spans="11:12" ht="15" customHeight="1">
      <c r="K44195" s="1715"/>
      <c r="L44195" s="1715"/>
    </row>
    <row r="44196" spans="11:12" ht="15" customHeight="1">
      <c r="K44196" s="1715"/>
      <c r="L44196" s="1715"/>
    </row>
    <row r="44197" spans="11:12" ht="15" customHeight="1">
      <c r="K44197" s="1715"/>
      <c r="L44197" s="1715"/>
    </row>
    <row r="44198" spans="11:12" ht="15" customHeight="1">
      <c r="K44198" s="1715"/>
      <c r="L44198" s="1715"/>
    </row>
    <row r="44199" spans="11:12" ht="15" customHeight="1">
      <c r="K44199" s="1715"/>
      <c r="L44199" s="1715"/>
    </row>
    <row r="44200" spans="11:12" ht="15" customHeight="1">
      <c r="K44200" s="1715"/>
      <c r="L44200" s="1715"/>
    </row>
    <row r="44201" spans="11:12" ht="15" customHeight="1">
      <c r="K44201" s="1715"/>
      <c r="L44201" s="1715"/>
    </row>
    <row r="44202" spans="11:12" ht="15" customHeight="1">
      <c r="K44202" s="1715"/>
      <c r="L44202" s="1715"/>
    </row>
    <row r="44203" spans="11:12" ht="15" customHeight="1">
      <c r="K44203" s="1715"/>
      <c r="L44203" s="1715"/>
    </row>
    <row r="44204" spans="11:12" ht="15" customHeight="1">
      <c r="K44204" s="1715"/>
      <c r="L44204" s="1715"/>
    </row>
    <row r="44205" spans="11:12" ht="15" customHeight="1">
      <c r="K44205" s="1715"/>
      <c r="L44205" s="1715"/>
    </row>
    <row r="44206" spans="11:12" ht="15" customHeight="1">
      <c r="K44206" s="1715"/>
      <c r="L44206" s="1715"/>
    </row>
    <row r="44207" spans="11:12" ht="15" customHeight="1">
      <c r="K44207" s="1715"/>
      <c r="L44207" s="1715"/>
    </row>
    <row r="44208" spans="11:12" ht="15" customHeight="1">
      <c r="K44208" s="1715"/>
      <c r="L44208" s="1715"/>
    </row>
    <row r="44209" spans="11:12" ht="15" customHeight="1">
      <c r="K44209" s="1715"/>
      <c r="L44209" s="1715"/>
    </row>
    <row r="44210" spans="11:12" ht="15" customHeight="1">
      <c r="K44210" s="1715"/>
      <c r="L44210" s="1715"/>
    </row>
    <row r="44211" spans="11:12" ht="15" customHeight="1">
      <c r="K44211" s="1715"/>
      <c r="L44211" s="1715"/>
    </row>
    <row r="44212" spans="11:12" ht="15" customHeight="1">
      <c r="K44212" s="1715"/>
      <c r="L44212" s="1715"/>
    </row>
    <row r="44213" spans="11:12" ht="15" customHeight="1">
      <c r="K44213" s="1715"/>
      <c r="L44213" s="1715"/>
    </row>
    <row r="44214" spans="11:12" ht="15" customHeight="1">
      <c r="K44214" s="1715"/>
      <c r="L44214" s="1715"/>
    </row>
    <row r="44215" spans="11:12" ht="15" customHeight="1">
      <c r="K44215" s="1715"/>
      <c r="L44215" s="1715"/>
    </row>
    <row r="44216" spans="11:12" ht="15" customHeight="1">
      <c r="K44216" s="1715"/>
      <c r="L44216" s="1715"/>
    </row>
    <row r="44217" spans="11:12" ht="15" customHeight="1">
      <c r="K44217" s="1715"/>
      <c r="L44217" s="1715"/>
    </row>
    <row r="44218" spans="11:12" ht="15" customHeight="1">
      <c r="K44218" s="1715"/>
      <c r="L44218" s="1715"/>
    </row>
    <row r="44219" spans="11:12" ht="15" customHeight="1">
      <c r="K44219" s="1715"/>
      <c r="L44219" s="1715"/>
    </row>
    <row r="44220" spans="11:12" ht="15" customHeight="1">
      <c r="K44220" s="1715"/>
      <c r="L44220" s="1715"/>
    </row>
    <row r="44221" spans="11:12" ht="15" customHeight="1">
      <c r="K44221" s="1715"/>
      <c r="L44221" s="1715"/>
    </row>
    <row r="44222" spans="11:12" ht="15" customHeight="1">
      <c r="K44222" s="1715"/>
      <c r="L44222" s="1715"/>
    </row>
    <row r="44223" spans="11:12" ht="15" customHeight="1">
      <c r="K44223" s="1715"/>
      <c r="L44223" s="1715"/>
    </row>
    <row r="44224" spans="11:12" ht="15" customHeight="1">
      <c r="K44224" s="1715"/>
      <c r="L44224" s="1715"/>
    </row>
    <row r="44225" spans="11:12" ht="15" customHeight="1">
      <c r="K44225" s="1715"/>
      <c r="L44225" s="1715"/>
    </row>
    <row r="44226" spans="11:12" ht="15" customHeight="1">
      <c r="K44226" s="1715"/>
      <c r="L44226" s="1715"/>
    </row>
    <row r="44227" spans="11:12" ht="15" customHeight="1">
      <c r="K44227" s="1715"/>
      <c r="L44227" s="1715"/>
    </row>
    <row r="44228" spans="11:12" ht="15" customHeight="1">
      <c r="K44228" s="1715"/>
      <c r="L44228" s="1715"/>
    </row>
    <row r="44229" spans="11:12" ht="15" customHeight="1">
      <c r="K44229" s="1715"/>
      <c r="L44229" s="1715"/>
    </row>
    <row r="44230" spans="11:12" ht="15" customHeight="1">
      <c r="K44230" s="1715"/>
      <c r="L44230" s="1715"/>
    </row>
    <row r="44231" spans="11:12" ht="15" customHeight="1">
      <c r="K44231" s="1715"/>
      <c r="L44231" s="1715"/>
    </row>
    <row r="44232" spans="11:12" ht="15" customHeight="1">
      <c r="K44232" s="1715"/>
      <c r="L44232" s="1715"/>
    </row>
    <row r="44233" spans="11:12" ht="15" customHeight="1">
      <c r="K44233" s="1715"/>
      <c r="L44233" s="1715"/>
    </row>
    <row r="44234" spans="11:12" ht="15" customHeight="1">
      <c r="K44234" s="1715"/>
      <c r="L44234" s="1715"/>
    </row>
    <row r="44235" spans="11:12" ht="15" customHeight="1">
      <c r="K44235" s="1715"/>
      <c r="L44235" s="1715"/>
    </row>
    <row r="44236" spans="11:12" ht="15" customHeight="1">
      <c r="K44236" s="1715"/>
      <c r="L44236" s="1715"/>
    </row>
    <row r="44237" spans="11:12" ht="15" customHeight="1">
      <c r="K44237" s="1715"/>
      <c r="L44237" s="1715"/>
    </row>
    <row r="44238" spans="11:12" ht="15" customHeight="1">
      <c r="K44238" s="1715"/>
      <c r="L44238" s="1715"/>
    </row>
    <row r="44239" spans="11:12" ht="15" customHeight="1">
      <c r="K44239" s="1715"/>
      <c r="L44239" s="1715"/>
    </row>
    <row r="44240" spans="11:12" ht="15" customHeight="1">
      <c r="K44240" s="1715"/>
      <c r="L44240" s="1715"/>
    </row>
    <row r="44241" spans="11:12" ht="15" customHeight="1">
      <c r="K44241" s="1715"/>
      <c r="L44241" s="1715"/>
    </row>
    <row r="44242" spans="11:12" ht="15" customHeight="1">
      <c r="K44242" s="1715"/>
      <c r="L44242" s="1715"/>
    </row>
    <row r="44243" spans="11:12" ht="15" customHeight="1">
      <c r="K44243" s="1715"/>
      <c r="L44243" s="1715"/>
    </row>
    <row r="44244" spans="11:12" ht="15" customHeight="1">
      <c r="K44244" s="1715"/>
      <c r="L44244" s="1715"/>
    </row>
    <row r="44245" spans="11:12" ht="15" customHeight="1">
      <c r="K44245" s="1715"/>
      <c r="L44245" s="1715"/>
    </row>
    <row r="44246" spans="11:12" ht="15" customHeight="1">
      <c r="K44246" s="1715"/>
      <c r="L44246" s="1715"/>
    </row>
    <row r="44247" spans="11:12" ht="15" customHeight="1">
      <c r="K44247" s="1715"/>
      <c r="L44247" s="1715"/>
    </row>
    <row r="44248" spans="11:12" ht="15" customHeight="1">
      <c r="K44248" s="1715"/>
      <c r="L44248" s="1715"/>
    </row>
    <row r="44249" spans="11:12" ht="15" customHeight="1">
      <c r="K44249" s="1715"/>
      <c r="L44249" s="1715"/>
    </row>
    <row r="44250" spans="11:12" ht="15" customHeight="1">
      <c r="K44250" s="1715"/>
      <c r="L44250" s="1715"/>
    </row>
    <row r="44251" spans="11:12" ht="15" customHeight="1">
      <c r="K44251" s="1715"/>
      <c r="L44251" s="1715"/>
    </row>
    <row r="44252" spans="11:12" ht="15" customHeight="1">
      <c r="K44252" s="1715"/>
      <c r="L44252" s="1715"/>
    </row>
    <row r="44253" spans="11:12" ht="15" customHeight="1">
      <c r="K44253" s="1715"/>
      <c r="L44253" s="1715"/>
    </row>
    <row r="44254" spans="11:12" ht="15" customHeight="1">
      <c r="K44254" s="1715"/>
      <c r="L44254" s="1715"/>
    </row>
    <row r="44255" spans="11:12" ht="15" customHeight="1">
      <c r="K44255" s="1715"/>
      <c r="L44255" s="1715"/>
    </row>
    <row r="44256" spans="11:12" ht="15" customHeight="1">
      <c r="K44256" s="1715"/>
      <c r="L44256" s="1715"/>
    </row>
    <row r="44257" spans="11:12" ht="15" customHeight="1">
      <c r="K44257" s="1715"/>
      <c r="L44257" s="1715"/>
    </row>
    <row r="44258" spans="11:12" ht="15" customHeight="1">
      <c r="K44258" s="1715"/>
      <c r="L44258" s="1715"/>
    </row>
    <row r="44259" spans="11:12" ht="15" customHeight="1">
      <c r="K44259" s="1715"/>
      <c r="L44259" s="1715"/>
    </row>
    <row r="44260" spans="11:12" ht="15" customHeight="1">
      <c r="K44260" s="1715"/>
      <c r="L44260" s="1715"/>
    </row>
    <row r="44261" spans="11:12" ht="15" customHeight="1">
      <c r="K44261" s="1715"/>
      <c r="L44261" s="1715"/>
    </row>
    <row r="44262" spans="11:12" ht="15" customHeight="1">
      <c r="K44262" s="1715"/>
      <c r="L44262" s="1715"/>
    </row>
    <row r="44263" spans="11:12" ht="15" customHeight="1">
      <c r="K44263" s="1715"/>
      <c r="L44263" s="1715"/>
    </row>
    <row r="44264" spans="11:12" ht="15" customHeight="1">
      <c r="K44264" s="1715"/>
      <c r="L44264" s="1715"/>
    </row>
    <row r="44265" spans="11:12" ht="15" customHeight="1">
      <c r="K44265" s="1715"/>
      <c r="L44265" s="1715"/>
    </row>
    <row r="44266" spans="11:12" ht="15" customHeight="1">
      <c r="K44266" s="1715"/>
      <c r="L44266" s="1715"/>
    </row>
    <row r="44267" spans="11:12" ht="15" customHeight="1">
      <c r="K44267" s="1715"/>
      <c r="L44267" s="1715"/>
    </row>
    <row r="44268" spans="11:12" ht="15" customHeight="1">
      <c r="K44268" s="1715"/>
      <c r="L44268" s="1715"/>
    </row>
    <row r="44269" spans="11:12" ht="15" customHeight="1">
      <c r="K44269" s="1715"/>
      <c r="L44269" s="1715"/>
    </row>
    <row r="44270" spans="11:12" ht="15" customHeight="1">
      <c r="K44270" s="1715"/>
      <c r="L44270" s="1715"/>
    </row>
    <row r="44271" spans="11:12" ht="15" customHeight="1">
      <c r="K44271" s="1715"/>
      <c r="L44271" s="1715"/>
    </row>
    <row r="44272" spans="11:12" ht="15" customHeight="1">
      <c r="K44272" s="1715"/>
      <c r="L44272" s="1715"/>
    </row>
    <row r="44273" spans="11:12" ht="15" customHeight="1">
      <c r="K44273" s="1715"/>
      <c r="L44273" s="1715"/>
    </row>
    <row r="44274" spans="11:12" ht="15" customHeight="1">
      <c r="K44274" s="1715"/>
      <c r="L44274" s="1715"/>
    </row>
    <row r="44275" spans="11:12" ht="15" customHeight="1">
      <c r="K44275" s="1715"/>
      <c r="L44275" s="1715"/>
    </row>
    <row r="44276" spans="11:12" ht="15" customHeight="1">
      <c r="K44276" s="1715"/>
      <c r="L44276" s="1715"/>
    </row>
    <row r="44277" spans="11:12" ht="15" customHeight="1">
      <c r="K44277" s="1715"/>
      <c r="L44277" s="1715"/>
    </row>
    <row r="44278" spans="11:12" ht="15" customHeight="1">
      <c r="K44278" s="1715"/>
      <c r="L44278" s="1715"/>
    </row>
    <row r="44279" spans="11:12" ht="15" customHeight="1">
      <c r="K44279" s="1715"/>
      <c r="L44279" s="1715"/>
    </row>
    <row r="44280" spans="11:12" ht="15" customHeight="1">
      <c r="K44280" s="1715"/>
      <c r="L44280" s="1715"/>
    </row>
    <row r="44281" spans="11:12" ht="15" customHeight="1">
      <c r="K44281" s="1715"/>
      <c r="L44281" s="1715"/>
    </row>
    <row r="44282" spans="11:12" ht="15" customHeight="1">
      <c r="K44282" s="1715"/>
      <c r="L44282" s="1715"/>
    </row>
    <row r="44283" spans="11:12" ht="15" customHeight="1">
      <c r="K44283" s="1715"/>
      <c r="L44283" s="1715"/>
    </row>
    <row r="44284" spans="11:12" ht="15" customHeight="1">
      <c r="K44284" s="1715"/>
      <c r="L44284" s="1715"/>
    </row>
    <row r="44285" spans="11:12" ht="15" customHeight="1">
      <c r="K44285" s="1715"/>
      <c r="L44285" s="1715"/>
    </row>
    <row r="44286" spans="11:12" ht="15" customHeight="1">
      <c r="K44286" s="1715"/>
      <c r="L44286" s="1715"/>
    </row>
    <row r="44287" spans="11:12" ht="15" customHeight="1">
      <c r="K44287" s="1715"/>
      <c r="L44287" s="1715"/>
    </row>
    <row r="44288" spans="11:12" ht="15" customHeight="1">
      <c r="K44288" s="1715"/>
      <c r="L44288" s="1715"/>
    </row>
    <row r="44289" spans="11:12" ht="15" customHeight="1">
      <c r="K44289" s="1715"/>
      <c r="L44289" s="1715"/>
    </row>
    <row r="44290" spans="11:12" ht="15" customHeight="1">
      <c r="K44290" s="1715"/>
      <c r="L44290" s="1715"/>
    </row>
    <row r="44291" spans="11:12" ht="15" customHeight="1">
      <c r="K44291" s="1715"/>
      <c r="L44291" s="1715"/>
    </row>
    <row r="44292" spans="11:12" ht="15" customHeight="1">
      <c r="K44292" s="1715"/>
      <c r="L44292" s="1715"/>
    </row>
    <row r="44293" spans="11:12" ht="15" customHeight="1">
      <c r="K44293" s="1715"/>
      <c r="L44293" s="1715"/>
    </row>
    <row r="44294" spans="11:12" ht="15" customHeight="1">
      <c r="K44294" s="1715"/>
      <c r="L44294" s="1715"/>
    </row>
    <row r="44295" spans="11:12" ht="15" customHeight="1">
      <c r="K44295" s="1715"/>
      <c r="L44295" s="1715"/>
    </row>
    <row r="44296" spans="11:12" ht="15" customHeight="1">
      <c r="K44296" s="1715"/>
      <c r="L44296" s="1715"/>
    </row>
    <row r="44297" spans="11:12" ht="15" customHeight="1">
      <c r="K44297" s="1715"/>
      <c r="L44297" s="1715"/>
    </row>
    <row r="44298" spans="11:12" ht="15" customHeight="1">
      <c r="K44298" s="1715"/>
      <c r="L44298" s="1715"/>
    </row>
    <row r="44299" spans="11:12" ht="15" customHeight="1">
      <c r="K44299" s="1715"/>
      <c r="L44299" s="1715"/>
    </row>
    <row r="44300" spans="11:12" ht="15" customHeight="1">
      <c r="K44300" s="1715"/>
      <c r="L44300" s="1715"/>
    </row>
    <row r="44301" spans="11:12" ht="15" customHeight="1">
      <c r="K44301" s="1715"/>
      <c r="L44301" s="1715"/>
    </row>
    <row r="44302" spans="11:12" ht="15" customHeight="1">
      <c r="K44302" s="1715"/>
      <c r="L44302" s="1715"/>
    </row>
    <row r="44303" spans="11:12" ht="15" customHeight="1">
      <c r="K44303" s="1715"/>
      <c r="L44303" s="1715"/>
    </row>
    <row r="44304" spans="11:12" ht="15" customHeight="1">
      <c r="K44304" s="1715"/>
      <c r="L44304" s="1715"/>
    </row>
    <row r="44305" spans="11:12" ht="15" customHeight="1">
      <c r="K44305" s="1715"/>
      <c r="L44305" s="1715"/>
    </row>
    <row r="44306" spans="11:12" ht="15" customHeight="1">
      <c r="K44306" s="1715"/>
      <c r="L44306" s="1715"/>
    </row>
    <row r="44307" spans="11:12" ht="15" customHeight="1">
      <c r="K44307" s="1715"/>
      <c r="L44307" s="1715"/>
    </row>
    <row r="44308" spans="11:12" ht="15" customHeight="1">
      <c r="K44308" s="1715"/>
      <c r="L44308" s="1715"/>
    </row>
    <row r="44309" spans="11:12" ht="15" customHeight="1">
      <c r="K44309" s="1715"/>
      <c r="L44309" s="1715"/>
    </row>
    <row r="44310" spans="11:12" ht="15" customHeight="1">
      <c r="K44310" s="1715"/>
      <c r="L44310" s="1715"/>
    </row>
    <row r="44311" spans="11:12" ht="15" customHeight="1">
      <c r="K44311" s="1715"/>
      <c r="L44311" s="1715"/>
    </row>
    <row r="44312" spans="11:12" ht="15" customHeight="1">
      <c r="K44312" s="1715"/>
      <c r="L44312" s="1715"/>
    </row>
    <row r="44313" spans="11:12" ht="15" customHeight="1">
      <c r="K44313" s="1715"/>
      <c r="L44313" s="1715"/>
    </row>
    <row r="44314" spans="11:12" ht="15" customHeight="1">
      <c r="K44314" s="1715"/>
      <c r="L44314" s="1715"/>
    </row>
    <row r="44315" spans="11:12" ht="15" customHeight="1">
      <c r="K44315" s="1715"/>
      <c r="L44315" s="1715"/>
    </row>
    <row r="44316" spans="11:12" ht="15" customHeight="1">
      <c r="K44316" s="1715"/>
      <c r="L44316" s="1715"/>
    </row>
    <row r="44317" spans="11:12" ht="15" customHeight="1">
      <c r="K44317" s="1715"/>
      <c r="L44317" s="1715"/>
    </row>
    <row r="44318" spans="11:12" ht="15" customHeight="1">
      <c r="K44318" s="1715"/>
      <c r="L44318" s="1715"/>
    </row>
    <row r="44319" spans="11:12" ht="15" customHeight="1">
      <c r="K44319" s="1715"/>
      <c r="L44319" s="1715"/>
    </row>
    <row r="44320" spans="11:12" ht="15" customHeight="1">
      <c r="K44320" s="1715"/>
      <c r="L44320" s="1715"/>
    </row>
    <row r="44321" spans="11:12" ht="15" customHeight="1">
      <c r="K44321" s="1715"/>
      <c r="L44321" s="1715"/>
    </row>
    <row r="44322" spans="11:12" ht="15" customHeight="1">
      <c r="K44322" s="1715"/>
      <c r="L44322" s="1715"/>
    </row>
    <row r="44323" spans="11:12" ht="15" customHeight="1">
      <c r="K44323" s="1715"/>
      <c r="L44323" s="1715"/>
    </row>
    <row r="44324" spans="11:12" ht="15" customHeight="1">
      <c r="K44324" s="1715"/>
      <c r="L44324" s="1715"/>
    </row>
    <row r="44325" spans="11:12" ht="15" customHeight="1">
      <c r="K44325" s="1715"/>
      <c r="L44325" s="1715"/>
    </row>
    <row r="44326" spans="11:12" ht="15" customHeight="1">
      <c r="K44326" s="1715"/>
      <c r="L44326" s="1715"/>
    </row>
    <row r="44327" spans="11:12" ht="15" customHeight="1">
      <c r="K44327" s="1715"/>
      <c r="L44327" s="1715"/>
    </row>
    <row r="44328" spans="11:12" ht="15" customHeight="1">
      <c r="K44328" s="1715"/>
      <c r="L44328" s="1715"/>
    </row>
    <row r="44329" spans="11:12" ht="15" customHeight="1">
      <c r="K44329" s="1715"/>
      <c r="L44329" s="1715"/>
    </row>
    <row r="44330" spans="11:12" ht="15" customHeight="1">
      <c r="K44330" s="1715"/>
      <c r="L44330" s="1715"/>
    </row>
    <row r="44331" spans="11:12" ht="15" customHeight="1">
      <c r="K44331" s="1715"/>
      <c r="L44331" s="1715"/>
    </row>
    <row r="44332" spans="11:12" ht="15" customHeight="1">
      <c r="K44332" s="1715"/>
      <c r="L44332" s="1715"/>
    </row>
    <row r="44333" spans="11:12" ht="15" customHeight="1">
      <c r="K44333" s="1715"/>
      <c r="L44333" s="1715"/>
    </row>
    <row r="44334" spans="11:12" ht="15" customHeight="1">
      <c r="K44334" s="1715"/>
      <c r="L44334" s="1715"/>
    </row>
    <row r="44335" spans="11:12" ht="15" customHeight="1">
      <c r="K44335" s="1715"/>
      <c r="L44335" s="1715"/>
    </row>
    <row r="44336" spans="11:12" ht="15" customHeight="1">
      <c r="K44336" s="1715"/>
      <c r="L44336" s="1715"/>
    </row>
    <row r="44337" spans="11:12" ht="15" customHeight="1">
      <c r="K44337" s="1715"/>
      <c r="L44337" s="1715"/>
    </row>
    <row r="44338" spans="11:12" ht="15" customHeight="1">
      <c r="K44338" s="1715"/>
      <c r="L44338" s="1715"/>
    </row>
    <row r="44339" spans="11:12" ht="15" customHeight="1">
      <c r="K44339" s="1715"/>
      <c r="L44339" s="1715"/>
    </row>
    <row r="44340" spans="11:12" ht="15" customHeight="1">
      <c r="K44340" s="1715"/>
      <c r="L44340" s="1715"/>
    </row>
    <row r="44341" spans="11:12" ht="15" customHeight="1">
      <c r="K44341" s="1715"/>
      <c r="L44341" s="1715"/>
    </row>
    <row r="44342" spans="11:12" ht="15" customHeight="1">
      <c r="K44342" s="1715"/>
      <c r="L44342" s="1715"/>
    </row>
    <row r="44343" spans="11:12" ht="15" customHeight="1">
      <c r="K44343" s="1715"/>
      <c r="L44343" s="1715"/>
    </row>
    <row r="44344" spans="11:12" ht="15" customHeight="1">
      <c r="K44344" s="1715"/>
      <c r="L44344" s="1715"/>
    </row>
    <row r="44345" spans="11:12" ht="15" customHeight="1">
      <c r="K44345" s="1715"/>
      <c r="L44345" s="1715"/>
    </row>
    <row r="44346" spans="11:12" ht="15" customHeight="1">
      <c r="K44346" s="1715"/>
      <c r="L44346" s="1715"/>
    </row>
    <row r="44347" spans="11:12" ht="15" customHeight="1">
      <c r="K44347" s="1715"/>
      <c r="L44347" s="1715"/>
    </row>
    <row r="44348" spans="11:12" ht="15" customHeight="1">
      <c r="K44348" s="1715"/>
      <c r="L44348" s="1715"/>
    </row>
    <row r="44349" spans="11:12" ht="15" customHeight="1">
      <c r="K44349" s="1715"/>
      <c r="L44349" s="1715"/>
    </row>
    <row r="44350" spans="11:12" ht="15" customHeight="1">
      <c r="K44350" s="1715"/>
      <c r="L44350" s="1715"/>
    </row>
    <row r="44351" spans="11:12" ht="15" customHeight="1">
      <c r="K44351" s="1715"/>
      <c r="L44351" s="1715"/>
    </row>
    <row r="44352" spans="11:12" ht="15" customHeight="1">
      <c r="K44352" s="1715"/>
      <c r="L44352" s="1715"/>
    </row>
    <row r="44353" spans="11:12" ht="15" customHeight="1">
      <c r="K44353" s="1715"/>
      <c r="L44353" s="1715"/>
    </row>
    <row r="44354" spans="11:12" ht="15" customHeight="1">
      <c r="K44354" s="1715"/>
      <c r="L44354" s="1715"/>
    </row>
    <row r="44355" spans="11:12" ht="15" customHeight="1">
      <c r="K44355" s="1715"/>
      <c r="L44355" s="1715"/>
    </row>
    <row r="44356" spans="11:12" ht="15" customHeight="1">
      <c r="K44356" s="1715"/>
      <c r="L44356" s="1715"/>
    </row>
    <row r="44357" spans="11:12" ht="15" customHeight="1">
      <c r="K44357" s="1715"/>
      <c r="L44357" s="1715"/>
    </row>
    <row r="44358" spans="11:12" ht="15" customHeight="1">
      <c r="K44358" s="1715"/>
      <c r="L44358" s="1715"/>
    </row>
    <row r="44359" spans="11:12" ht="15" customHeight="1">
      <c r="K44359" s="1715"/>
      <c r="L44359" s="1715"/>
    </row>
    <row r="44360" spans="11:12" ht="15" customHeight="1">
      <c r="K44360" s="1715"/>
      <c r="L44360" s="1715"/>
    </row>
    <row r="44361" spans="11:12" ht="15" customHeight="1">
      <c r="K44361" s="1715"/>
      <c r="L44361" s="1715"/>
    </row>
    <row r="44362" spans="11:12" ht="15" customHeight="1">
      <c r="K44362" s="1715"/>
      <c r="L44362" s="1715"/>
    </row>
    <row r="44363" spans="11:12" ht="15" customHeight="1">
      <c r="K44363" s="1715"/>
      <c r="L44363" s="1715"/>
    </row>
    <row r="44364" spans="11:12" ht="15" customHeight="1">
      <c r="K44364" s="1715"/>
      <c r="L44364" s="1715"/>
    </row>
    <row r="44365" spans="11:12" ht="15" customHeight="1">
      <c r="K44365" s="1715"/>
      <c r="L44365" s="1715"/>
    </row>
    <row r="44366" spans="11:12" ht="15" customHeight="1">
      <c r="K44366" s="1715"/>
      <c r="L44366" s="1715"/>
    </row>
    <row r="44367" spans="11:12" ht="15" customHeight="1">
      <c r="K44367" s="1715"/>
      <c r="L44367" s="1715"/>
    </row>
    <row r="44368" spans="11:12" ht="15" customHeight="1">
      <c r="K44368" s="1715"/>
      <c r="L44368" s="1715"/>
    </row>
    <row r="44369" spans="11:12" ht="15" customHeight="1">
      <c r="K44369" s="1715"/>
      <c r="L44369" s="1715"/>
    </row>
    <row r="44370" spans="11:12" ht="15" customHeight="1">
      <c r="K44370" s="1715"/>
      <c r="L44370" s="1715"/>
    </row>
    <row r="44371" spans="11:12" ht="15" customHeight="1">
      <c r="K44371" s="1715"/>
      <c r="L44371" s="1715"/>
    </row>
    <row r="44372" spans="11:12" ht="15" customHeight="1">
      <c r="K44372" s="1715"/>
      <c r="L44372" s="1715"/>
    </row>
    <row r="44373" spans="11:12" ht="15" customHeight="1">
      <c r="K44373" s="1715"/>
      <c r="L44373" s="1715"/>
    </row>
    <row r="44374" spans="11:12" ht="15" customHeight="1">
      <c r="K44374" s="1715"/>
      <c r="L44374" s="1715"/>
    </row>
    <row r="44375" spans="11:12" ht="15" customHeight="1">
      <c r="K44375" s="1715"/>
      <c r="L44375" s="1715"/>
    </row>
    <row r="44376" spans="11:12" ht="15" customHeight="1">
      <c r="K44376" s="1715"/>
      <c r="L44376" s="1715"/>
    </row>
    <row r="44377" spans="11:12" ht="15" customHeight="1">
      <c r="K44377" s="1715"/>
      <c r="L44377" s="1715"/>
    </row>
    <row r="44378" spans="11:12" ht="15" customHeight="1">
      <c r="K44378" s="1715"/>
      <c r="L44378" s="1715"/>
    </row>
    <row r="44379" spans="11:12" ht="15" customHeight="1">
      <c r="K44379" s="1715"/>
      <c r="L44379" s="1715"/>
    </row>
    <row r="44380" spans="11:12" ht="15" customHeight="1">
      <c r="K44380" s="1715"/>
      <c r="L44380" s="1715"/>
    </row>
    <row r="44381" spans="11:12" ht="15" customHeight="1">
      <c r="K44381" s="1715"/>
      <c r="L44381" s="1715"/>
    </row>
    <row r="44382" spans="11:12" ht="15" customHeight="1">
      <c r="K44382" s="1715"/>
      <c r="L44382" s="1715"/>
    </row>
    <row r="44383" spans="11:12" ht="15" customHeight="1">
      <c r="K44383" s="1715"/>
      <c r="L44383" s="1715"/>
    </row>
    <row r="44384" spans="11:12" ht="15" customHeight="1">
      <c r="K44384" s="1715"/>
      <c r="L44384" s="1715"/>
    </row>
    <row r="44385" spans="11:12" ht="15" customHeight="1">
      <c r="K44385" s="1715"/>
      <c r="L44385" s="1715"/>
    </row>
    <row r="44386" spans="11:12" ht="15" customHeight="1">
      <c r="K44386" s="1715"/>
      <c r="L44386" s="1715"/>
    </row>
    <row r="44387" spans="11:12" ht="15" customHeight="1">
      <c r="K44387" s="1715"/>
      <c r="L44387" s="1715"/>
    </row>
    <row r="44388" spans="11:12" ht="15" customHeight="1">
      <c r="K44388" s="1715"/>
      <c r="L44388" s="1715"/>
    </row>
    <row r="44389" spans="11:12" ht="15" customHeight="1">
      <c r="K44389" s="1715"/>
      <c r="L44389" s="1715"/>
    </row>
    <row r="44390" spans="11:12" ht="15" customHeight="1">
      <c r="K44390" s="1715"/>
      <c r="L44390" s="1715"/>
    </row>
    <row r="44391" spans="11:12" ht="15" customHeight="1">
      <c r="K44391" s="1715"/>
      <c r="L44391" s="1715"/>
    </row>
    <row r="44392" spans="11:12" ht="15" customHeight="1">
      <c r="K44392" s="1715"/>
      <c r="L44392" s="1715"/>
    </row>
    <row r="44393" spans="11:12" ht="15" customHeight="1">
      <c r="K44393" s="1715"/>
      <c r="L44393" s="1715"/>
    </row>
    <row r="44394" spans="11:12" ht="15" customHeight="1">
      <c r="K44394" s="1715"/>
      <c r="L44394" s="1715"/>
    </row>
    <row r="44395" spans="11:12" ht="15" customHeight="1">
      <c r="K44395" s="1715"/>
      <c r="L44395" s="1715"/>
    </row>
    <row r="44396" spans="11:12" ht="15" customHeight="1">
      <c r="K44396" s="1715"/>
      <c r="L44396" s="1715"/>
    </row>
    <row r="44397" spans="11:12" ht="15" customHeight="1">
      <c r="K44397" s="1715"/>
      <c r="L44397" s="1715"/>
    </row>
    <row r="44398" spans="11:12" ht="15" customHeight="1">
      <c r="K44398" s="1715"/>
      <c r="L44398" s="1715"/>
    </row>
    <row r="44399" spans="11:12" ht="15" customHeight="1">
      <c r="K44399" s="1715"/>
      <c r="L44399" s="1715"/>
    </row>
    <row r="44400" spans="11:12" ht="15" customHeight="1">
      <c r="K44400" s="1715"/>
      <c r="L44400" s="1715"/>
    </row>
    <row r="44401" spans="11:12" ht="15" customHeight="1">
      <c r="K44401" s="1715"/>
      <c r="L44401" s="1715"/>
    </row>
    <row r="44402" spans="11:12" ht="15" customHeight="1">
      <c r="K44402" s="1715"/>
      <c r="L44402" s="1715"/>
    </row>
    <row r="44403" spans="11:12" ht="15" customHeight="1">
      <c r="K44403" s="1715"/>
      <c r="L44403" s="1715"/>
    </row>
    <row r="44404" spans="11:12" ht="15" customHeight="1">
      <c r="K44404" s="1715"/>
      <c r="L44404" s="1715"/>
    </row>
    <row r="44405" spans="11:12" ht="15" customHeight="1">
      <c r="K44405" s="1715"/>
      <c r="L44405" s="1715"/>
    </row>
    <row r="44406" spans="11:12" ht="15" customHeight="1">
      <c r="K44406" s="1715"/>
      <c r="L44406" s="1715"/>
    </row>
    <row r="44407" spans="11:12" ht="15" customHeight="1">
      <c r="K44407" s="1715"/>
      <c r="L44407" s="1715"/>
    </row>
    <row r="44408" spans="11:12" ht="15" customHeight="1">
      <c r="K44408" s="1715"/>
      <c r="L44408" s="1715"/>
    </row>
    <row r="44409" spans="11:12" ht="15" customHeight="1">
      <c r="K44409" s="1715"/>
      <c r="L44409" s="1715"/>
    </row>
    <row r="44410" spans="11:12" ht="15" customHeight="1">
      <c r="K44410" s="1715"/>
      <c r="L44410" s="1715"/>
    </row>
    <row r="44411" spans="11:12" ht="15" customHeight="1">
      <c r="K44411" s="1715"/>
      <c r="L44411" s="1715"/>
    </row>
    <row r="44412" spans="11:12" ht="15" customHeight="1">
      <c r="K44412" s="1715"/>
      <c r="L44412" s="1715"/>
    </row>
    <row r="44413" spans="11:12" ht="15" customHeight="1">
      <c r="K44413" s="1715"/>
      <c r="L44413" s="1715"/>
    </row>
    <row r="44414" spans="11:12" ht="15" customHeight="1">
      <c r="K44414" s="1715"/>
      <c r="L44414" s="1715"/>
    </row>
    <row r="44415" spans="11:12" ht="15" customHeight="1">
      <c r="K44415" s="1715"/>
      <c r="L44415" s="1715"/>
    </row>
    <row r="44416" spans="11:12" ht="15" customHeight="1">
      <c r="K44416" s="1715"/>
      <c r="L44416" s="1715"/>
    </row>
    <row r="44417" spans="11:12" ht="15" customHeight="1">
      <c r="K44417" s="1715"/>
      <c r="L44417" s="1715"/>
    </row>
    <row r="44418" spans="11:12" ht="15" customHeight="1">
      <c r="K44418" s="1715"/>
      <c r="L44418" s="1715"/>
    </row>
    <row r="44419" spans="11:12" ht="15" customHeight="1">
      <c r="K44419" s="1715"/>
      <c r="L44419" s="1715"/>
    </row>
    <row r="44420" spans="11:12" ht="15" customHeight="1">
      <c r="K44420" s="1715"/>
      <c r="L44420" s="1715"/>
    </row>
    <row r="44421" spans="11:12" ht="15" customHeight="1">
      <c r="K44421" s="1715"/>
      <c r="L44421" s="1715"/>
    </row>
    <row r="44422" spans="11:12" ht="15" customHeight="1">
      <c r="K44422" s="1715"/>
      <c r="L44422" s="1715"/>
    </row>
    <row r="44423" spans="11:12" ht="15" customHeight="1">
      <c r="K44423" s="1715"/>
      <c r="L44423" s="1715"/>
    </row>
    <row r="44424" spans="11:12" ht="15" customHeight="1">
      <c r="K44424" s="1715"/>
      <c r="L44424" s="1715"/>
    </row>
    <row r="44425" spans="11:12" ht="15" customHeight="1">
      <c r="K44425" s="1715"/>
      <c r="L44425" s="1715"/>
    </row>
    <row r="44426" spans="11:12" ht="15" customHeight="1">
      <c r="K44426" s="1715"/>
      <c r="L44426" s="1715"/>
    </row>
    <row r="44427" spans="11:12" ht="15" customHeight="1">
      <c r="K44427" s="1715"/>
      <c r="L44427" s="1715"/>
    </row>
    <row r="44428" spans="11:12" ht="15" customHeight="1">
      <c r="K44428" s="1715"/>
      <c r="L44428" s="1715"/>
    </row>
    <row r="44429" spans="11:12" ht="15" customHeight="1">
      <c r="K44429" s="1715"/>
      <c r="L44429" s="1715"/>
    </row>
    <row r="44430" spans="11:12" ht="15" customHeight="1">
      <c r="K44430" s="1715"/>
      <c r="L44430" s="1715"/>
    </row>
    <row r="44431" spans="11:12" ht="15" customHeight="1">
      <c r="K44431" s="1715"/>
      <c r="L44431" s="1715"/>
    </row>
    <row r="44432" spans="11:12" ht="15" customHeight="1">
      <c r="K44432" s="1715"/>
      <c r="L44432" s="1715"/>
    </row>
    <row r="44433" spans="11:12" ht="15" customHeight="1">
      <c r="K44433" s="1715"/>
      <c r="L44433" s="1715"/>
    </row>
    <row r="44434" spans="11:12" ht="15" customHeight="1">
      <c r="K44434" s="1715"/>
      <c r="L44434" s="1715"/>
    </row>
    <row r="44435" spans="11:12" ht="15" customHeight="1">
      <c r="K44435" s="1715"/>
      <c r="L44435" s="1715"/>
    </row>
    <row r="44436" spans="11:12" ht="15" customHeight="1">
      <c r="K44436" s="1715"/>
      <c r="L44436" s="1715"/>
    </row>
    <row r="44437" spans="11:12" ht="15" customHeight="1">
      <c r="K44437" s="1715"/>
      <c r="L44437" s="1715"/>
    </row>
    <row r="44438" spans="11:12" ht="15" customHeight="1">
      <c r="K44438" s="1715"/>
      <c r="L44438" s="1715"/>
    </row>
    <row r="44439" spans="11:12" ht="15" customHeight="1">
      <c r="K44439" s="1715"/>
      <c r="L44439" s="1715"/>
    </row>
    <row r="44440" spans="11:12" ht="15" customHeight="1">
      <c r="K44440" s="1715"/>
      <c r="L44440" s="1715"/>
    </row>
    <row r="44441" spans="11:12" ht="15" customHeight="1">
      <c r="K44441" s="1715"/>
      <c r="L44441" s="1715"/>
    </row>
    <row r="44442" spans="11:12" ht="15" customHeight="1">
      <c r="K44442" s="1715"/>
      <c r="L44442" s="1715"/>
    </row>
    <row r="44443" spans="11:12" ht="15" customHeight="1">
      <c r="K44443" s="1715"/>
      <c r="L44443" s="1715"/>
    </row>
    <row r="44444" spans="11:12" ht="15" customHeight="1">
      <c r="K44444" s="1715"/>
      <c r="L44444" s="1715"/>
    </row>
    <row r="44445" spans="11:12" ht="15" customHeight="1">
      <c r="K44445" s="1715"/>
      <c r="L44445" s="1715"/>
    </row>
    <row r="44446" spans="11:12" ht="15" customHeight="1">
      <c r="K44446" s="1715"/>
      <c r="L44446" s="1715"/>
    </row>
    <row r="44447" spans="11:12" ht="15" customHeight="1">
      <c r="K44447" s="1715"/>
      <c r="L44447" s="1715"/>
    </row>
    <row r="44448" spans="11:12" ht="15" customHeight="1">
      <c r="K44448" s="1715"/>
      <c r="L44448" s="1715"/>
    </row>
    <row r="44449" spans="11:12" ht="15" customHeight="1">
      <c r="K44449" s="1715"/>
      <c r="L44449" s="1715"/>
    </row>
    <row r="44450" spans="11:12" ht="15" customHeight="1">
      <c r="K44450" s="1715"/>
      <c r="L44450" s="1715"/>
    </row>
    <row r="44451" spans="11:12" ht="15" customHeight="1">
      <c r="K44451" s="1715"/>
      <c r="L44451" s="1715"/>
    </row>
    <row r="44452" spans="11:12" ht="15" customHeight="1">
      <c r="K44452" s="1715"/>
      <c r="L44452" s="1715"/>
    </row>
    <row r="44453" spans="11:12" ht="15" customHeight="1">
      <c r="K44453" s="1715"/>
      <c r="L44453" s="1715"/>
    </row>
    <row r="44454" spans="11:12" ht="15" customHeight="1">
      <c r="K44454" s="1715"/>
      <c r="L44454" s="1715"/>
    </row>
    <row r="44455" spans="11:12" ht="15" customHeight="1">
      <c r="K44455" s="1715"/>
      <c r="L44455" s="1715"/>
    </row>
    <row r="44456" spans="11:12" ht="15" customHeight="1">
      <c r="K44456" s="1715"/>
      <c r="L44456" s="1715"/>
    </row>
    <row r="44457" spans="11:12" ht="15" customHeight="1">
      <c r="K44457" s="1715"/>
      <c r="L44457" s="1715"/>
    </row>
    <row r="44458" spans="11:12" ht="15" customHeight="1">
      <c r="K44458" s="1715"/>
      <c r="L44458" s="1715"/>
    </row>
    <row r="44459" spans="11:12" ht="15" customHeight="1">
      <c r="K44459" s="1715"/>
      <c r="L44459" s="1715"/>
    </row>
    <row r="44460" spans="11:12" ht="15" customHeight="1">
      <c r="K44460" s="1715"/>
      <c r="L44460" s="1715"/>
    </row>
    <row r="44461" spans="11:12" ht="15" customHeight="1">
      <c r="K44461" s="1715"/>
      <c r="L44461" s="1715"/>
    </row>
    <row r="44462" spans="11:12" ht="15" customHeight="1">
      <c r="K44462" s="1715"/>
      <c r="L44462" s="1715"/>
    </row>
    <row r="44463" spans="11:12" ht="15" customHeight="1">
      <c r="K44463" s="1715"/>
      <c r="L44463" s="1715"/>
    </row>
    <row r="44464" spans="11:12" ht="15" customHeight="1">
      <c r="K44464" s="1715"/>
      <c r="L44464" s="1715"/>
    </row>
    <row r="44465" spans="11:12" ht="15" customHeight="1">
      <c r="K44465" s="1715"/>
      <c r="L44465" s="1715"/>
    </row>
    <row r="44466" spans="11:12" ht="15" customHeight="1">
      <c r="K44466" s="1715"/>
      <c r="L44466" s="1715"/>
    </row>
    <row r="44467" spans="11:12" ht="15" customHeight="1">
      <c r="K44467" s="1715"/>
      <c r="L44467" s="1715"/>
    </row>
    <row r="44468" spans="11:12" ht="15" customHeight="1">
      <c r="K44468" s="1715"/>
      <c r="L44468" s="1715"/>
    </row>
    <row r="44469" spans="11:12" ht="15" customHeight="1">
      <c r="K44469" s="1715"/>
      <c r="L44469" s="1715"/>
    </row>
    <row r="44470" spans="11:12" ht="15" customHeight="1">
      <c r="K44470" s="1715"/>
      <c r="L44470" s="1715"/>
    </row>
    <row r="44471" spans="11:12" ht="15" customHeight="1">
      <c r="K44471" s="1715"/>
      <c r="L44471" s="1715"/>
    </row>
    <row r="44472" spans="11:12" ht="15" customHeight="1">
      <c r="K44472" s="1715"/>
      <c r="L44472" s="1715"/>
    </row>
    <row r="44473" spans="11:12" ht="15" customHeight="1">
      <c r="K44473" s="1715"/>
      <c r="L44473" s="1715"/>
    </row>
    <row r="44474" spans="11:12" ht="15" customHeight="1">
      <c r="K44474" s="1715"/>
      <c r="L44474" s="1715"/>
    </row>
    <row r="44475" spans="11:12" ht="15" customHeight="1">
      <c r="K44475" s="1715"/>
      <c r="L44475" s="1715"/>
    </row>
    <row r="44476" spans="11:12" ht="15" customHeight="1">
      <c r="K44476" s="1715"/>
      <c r="L44476" s="1715"/>
    </row>
    <row r="44477" spans="11:12" ht="15" customHeight="1">
      <c r="K44477" s="1715"/>
      <c r="L44477" s="1715"/>
    </row>
    <row r="44478" spans="11:12" ht="15" customHeight="1">
      <c r="K44478" s="1715"/>
      <c r="L44478" s="1715"/>
    </row>
    <row r="44479" spans="11:12" ht="15" customHeight="1">
      <c r="K44479" s="1715"/>
      <c r="L44479" s="1715"/>
    </row>
    <row r="44480" spans="11:12" ht="15" customHeight="1">
      <c r="K44480" s="1715"/>
      <c r="L44480" s="1715"/>
    </row>
    <row r="44481" spans="11:12" ht="15" customHeight="1">
      <c r="K44481" s="1715"/>
      <c r="L44481" s="1715"/>
    </row>
    <row r="44482" spans="11:12" ht="15" customHeight="1">
      <c r="K44482" s="1715"/>
      <c r="L44482" s="1715"/>
    </row>
    <row r="44483" spans="11:12" ht="15" customHeight="1">
      <c r="K44483" s="1715"/>
      <c r="L44483" s="1715"/>
    </row>
    <row r="44484" spans="11:12" ht="15" customHeight="1">
      <c r="K44484" s="1715"/>
      <c r="L44484" s="1715"/>
    </row>
    <row r="44485" spans="11:12" ht="15" customHeight="1">
      <c r="K44485" s="1715"/>
      <c r="L44485" s="1715"/>
    </row>
    <row r="44486" spans="11:12" ht="15" customHeight="1">
      <c r="K44486" s="1715"/>
      <c r="L44486" s="1715"/>
    </row>
    <row r="44487" spans="11:12" ht="15" customHeight="1">
      <c r="K44487" s="1715"/>
      <c r="L44487" s="1715"/>
    </row>
    <row r="44488" spans="11:12" ht="15" customHeight="1">
      <c r="K44488" s="1715"/>
      <c r="L44488" s="1715"/>
    </row>
    <row r="44489" spans="11:12" ht="15" customHeight="1">
      <c r="K44489" s="1715"/>
      <c r="L44489" s="1715"/>
    </row>
    <row r="44490" spans="11:12" ht="15" customHeight="1">
      <c r="K44490" s="1715"/>
      <c r="L44490" s="1715"/>
    </row>
    <row r="44491" spans="11:12" ht="15" customHeight="1">
      <c r="K44491" s="1715"/>
      <c r="L44491" s="1715"/>
    </row>
    <row r="44492" spans="11:12" ht="15" customHeight="1">
      <c r="K44492" s="1715"/>
      <c r="L44492" s="1715"/>
    </row>
    <row r="44493" spans="11:12" ht="15" customHeight="1">
      <c r="K44493" s="1715"/>
      <c r="L44493" s="1715"/>
    </row>
    <row r="44494" spans="11:12" ht="15" customHeight="1">
      <c r="K44494" s="1715"/>
      <c r="L44494" s="1715"/>
    </row>
    <row r="44495" spans="11:12" ht="15" customHeight="1">
      <c r="K44495" s="1715"/>
      <c r="L44495" s="1715"/>
    </row>
    <row r="44496" spans="11:12" ht="15" customHeight="1">
      <c r="K44496" s="1715"/>
      <c r="L44496" s="1715"/>
    </row>
    <row r="44497" spans="11:12" ht="15" customHeight="1">
      <c r="K44497" s="1715"/>
      <c r="L44497" s="1715"/>
    </row>
    <row r="44498" spans="11:12" ht="15" customHeight="1">
      <c r="K44498" s="1715"/>
      <c r="L44498" s="1715"/>
    </row>
    <row r="44499" spans="11:12" ht="15" customHeight="1">
      <c r="K44499" s="1715"/>
      <c r="L44499" s="1715"/>
    </row>
    <row r="44500" spans="11:12" ht="15" customHeight="1">
      <c r="K44500" s="1715"/>
      <c r="L44500" s="1715"/>
    </row>
    <row r="44501" spans="11:12" ht="15" customHeight="1">
      <c r="K44501" s="1715"/>
      <c r="L44501" s="1715"/>
    </row>
    <row r="44502" spans="11:12" ht="15" customHeight="1">
      <c r="K44502" s="1715"/>
      <c r="L44502" s="1715"/>
    </row>
    <row r="44503" spans="11:12" ht="15" customHeight="1">
      <c r="K44503" s="1715"/>
      <c r="L44503" s="1715"/>
    </row>
    <row r="44504" spans="11:12" ht="15" customHeight="1">
      <c r="K44504" s="1715"/>
      <c r="L44504" s="1715"/>
    </row>
    <row r="44505" spans="11:12" ht="15" customHeight="1">
      <c r="K44505" s="1715"/>
      <c r="L44505" s="1715"/>
    </row>
    <row r="44506" spans="11:12" ht="15" customHeight="1">
      <c r="K44506" s="1715"/>
      <c r="L44506" s="1715"/>
    </row>
    <row r="44507" spans="11:12" ht="15" customHeight="1">
      <c r="K44507" s="1715"/>
      <c r="L44507" s="1715"/>
    </row>
    <row r="44508" spans="11:12" ht="15" customHeight="1">
      <c r="K44508" s="1715"/>
      <c r="L44508" s="1715"/>
    </row>
    <row r="44509" spans="11:12" ht="15" customHeight="1">
      <c r="K44509" s="1715"/>
      <c r="L44509" s="1715"/>
    </row>
    <row r="44510" spans="11:12" ht="15" customHeight="1">
      <c r="K44510" s="1715"/>
      <c r="L44510" s="1715"/>
    </row>
    <row r="44511" spans="11:12" ht="15" customHeight="1">
      <c r="K44511" s="1715"/>
      <c r="L44511" s="1715"/>
    </row>
    <row r="44512" spans="11:12" ht="15" customHeight="1">
      <c r="K44512" s="1715"/>
      <c r="L44512" s="1715"/>
    </row>
    <row r="44513" spans="11:12" ht="15" customHeight="1">
      <c r="K44513" s="1715"/>
      <c r="L44513" s="1715"/>
    </row>
    <row r="44514" spans="11:12" ht="15" customHeight="1">
      <c r="K44514" s="1715"/>
      <c r="L44514" s="1715"/>
    </row>
    <row r="44515" spans="11:12" ht="15" customHeight="1">
      <c r="K44515" s="1715"/>
      <c r="L44515" s="1715"/>
    </row>
    <row r="44516" spans="11:12" ht="15" customHeight="1">
      <c r="K44516" s="1715"/>
      <c r="L44516" s="1715"/>
    </row>
    <row r="44517" spans="11:12" ht="15" customHeight="1">
      <c r="K44517" s="1715"/>
      <c r="L44517" s="1715"/>
    </row>
    <row r="44518" spans="11:12" ht="15" customHeight="1">
      <c r="K44518" s="1715"/>
      <c r="L44518" s="1715"/>
    </row>
    <row r="44519" spans="11:12" ht="15" customHeight="1">
      <c r="K44519" s="1715"/>
      <c r="L44519" s="1715"/>
    </row>
    <row r="44520" spans="11:12" ht="15" customHeight="1">
      <c r="K44520" s="1715"/>
      <c r="L44520" s="1715"/>
    </row>
    <row r="44521" spans="11:12" ht="15" customHeight="1">
      <c r="K44521" s="1715"/>
      <c r="L44521" s="1715"/>
    </row>
    <row r="44522" spans="11:12" ht="15" customHeight="1">
      <c r="K44522" s="1715"/>
      <c r="L44522" s="1715"/>
    </row>
    <row r="44523" spans="11:12" ht="15" customHeight="1">
      <c r="K44523" s="1715"/>
      <c r="L44523" s="1715"/>
    </row>
    <row r="44524" spans="11:12" ht="15" customHeight="1">
      <c r="K44524" s="1715"/>
      <c r="L44524" s="1715"/>
    </row>
    <row r="44525" spans="11:12" ht="15" customHeight="1">
      <c r="K44525" s="1715"/>
      <c r="L44525" s="1715"/>
    </row>
    <row r="44526" spans="11:12" ht="15" customHeight="1">
      <c r="K44526" s="1715"/>
      <c r="L44526" s="1715"/>
    </row>
    <row r="44527" spans="11:12" ht="15" customHeight="1">
      <c r="K44527" s="1715"/>
      <c r="L44527" s="1715"/>
    </row>
    <row r="44528" spans="11:12" ht="15" customHeight="1">
      <c r="K44528" s="1715"/>
      <c r="L44528" s="1715"/>
    </row>
    <row r="44529" spans="11:12" ht="15" customHeight="1">
      <c r="K44529" s="1715"/>
      <c r="L44529" s="1715"/>
    </row>
    <row r="44530" spans="11:12" ht="15" customHeight="1">
      <c r="K44530" s="1715"/>
      <c r="L44530" s="1715"/>
    </row>
    <row r="44531" spans="11:12" ht="15" customHeight="1">
      <c r="K44531" s="1715"/>
      <c r="L44531" s="1715"/>
    </row>
    <row r="44532" spans="11:12" ht="15" customHeight="1">
      <c r="K44532" s="1715"/>
      <c r="L44532" s="1715"/>
    </row>
    <row r="44533" spans="11:12" ht="15" customHeight="1">
      <c r="K44533" s="1715"/>
      <c r="L44533" s="1715"/>
    </row>
    <row r="44534" spans="11:12" ht="15" customHeight="1">
      <c r="K44534" s="1715"/>
      <c r="L44534" s="1715"/>
    </row>
    <row r="44535" spans="11:12" ht="15" customHeight="1">
      <c r="K44535" s="1715"/>
      <c r="L44535" s="1715"/>
    </row>
    <row r="44536" spans="11:12" ht="15" customHeight="1">
      <c r="K44536" s="1715"/>
      <c r="L44536" s="1715"/>
    </row>
    <row r="44537" spans="11:12" ht="15" customHeight="1">
      <c r="K44537" s="1715"/>
      <c r="L44537" s="1715"/>
    </row>
    <row r="44538" spans="11:12" ht="15" customHeight="1">
      <c r="K44538" s="1715"/>
      <c r="L44538" s="1715"/>
    </row>
    <row r="44539" spans="11:12" ht="15" customHeight="1">
      <c r="K44539" s="1715"/>
      <c r="L44539" s="1715"/>
    </row>
    <row r="44540" spans="11:12" ht="15" customHeight="1">
      <c r="K44540" s="1715"/>
      <c r="L44540" s="1715"/>
    </row>
    <row r="44541" spans="11:12" ht="15" customHeight="1">
      <c r="K44541" s="1715"/>
      <c r="L44541" s="1715"/>
    </row>
    <row r="44542" spans="11:12" ht="15" customHeight="1">
      <c r="K44542" s="1715"/>
      <c r="L44542" s="1715"/>
    </row>
    <row r="44543" spans="11:12" ht="15" customHeight="1">
      <c r="K44543" s="1715"/>
      <c r="L44543" s="1715"/>
    </row>
    <row r="44544" spans="11:12" ht="15" customHeight="1">
      <c r="K44544" s="1715"/>
      <c r="L44544" s="1715"/>
    </row>
    <row r="44545" spans="11:12" ht="15" customHeight="1">
      <c r="K44545" s="1715"/>
      <c r="L44545" s="1715"/>
    </row>
    <row r="44546" spans="11:12" ht="15" customHeight="1">
      <c r="K44546" s="1715"/>
      <c r="L44546" s="1715"/>
    </row>
    <row r="44547" spans="11:12" ht="15" customHeight="1">
      <c r="K44547" s="1715"/>
      <c r="L44547" s="1715"/>
    </row>
    <row r="44548" spans="11:12" ht="15" customHeight="1">
      <c r="K44548" s="1715"/>
      <c r="L44548" s="1715"/>
    </row>
    <row r="44549" spans="11:12" ht="15" customHeight="1">
      <c r="K44549" s="1715"/>
      <c r="L44549" s="1715"/>
    </row>
    <row r="44550" spans="11:12" ht="15" customHeight="1">
      <c r="K44550" s="1715"/>
      <c r="L44550" s="1715"/>
    </row>
    <row r="44551" spans="11:12" ht="15" customHeight="1">
      <c r="K44551" s="1715"/>
      <c r="L44551" s="1715"/>
    </row>
    <row r="44552" spans="11:12" ht="15" customHeight="1">
      <c r="K44552" s="1715"/>
      <c r="L44552" s="1715"/>
    </row>
    <row r="44553" spans="11:12" ht="15" customHeight="1">
      <c r="K44553" s="1715"/>
      <c r="L44553" s="1715"/>
    </row>
    <row r="44554" spans="11:12" ht="15" customHeight="1">
      <c r="K44554" s="1715"/>
      <c r="L44554" s="1715"/>
    </row>
    <row r="44555" spans="11:12" ht="15" customHeight="1">
      <c r="K44555" s="1715"/>
      <c r="L44555" s="1715"/>
    </row>
    <row r="44556" spans="11:12" ht="15" customHeight="1">
      <c r="K44556" s="1715"/>
      <c r="L44556" s="1715"/>
    </row>
    <row r="44557" spans="11:12" ht="15" customHeight="1">
      <c r="K44557" s="1715"/>
      <c r="L44557" s="1715"/>
    </row>
    <row r="44558" spans="11:12" ht="15" customHeight="1">
      <c r="K44558" s="1715"/>
      <c r="L44558" s="1715"/>
    </row>
    <row r="44559" spans="11:12" ht="15" customHeight="1">
      <c r="K44559" s="1715"/>
      <c r="L44559" s="1715"/>
    </row>
    <row r="44560" spans="11:12" ht="15" customHeight="1">
      <c r="K44560" s="1715"/>
      <c r="L44560" s="1715"/>
    </row>
    <row r="44561" spans="11:12" ht="15" customHeight="1">
      <c r="K44561" s="1715"/>
      <c r="L44561" s="1715"/>
    </row>
    <row r="44562" spans="11:12" ht="15" customHeight="1">
      <c r="K44562" s="1715"/>
      <c r="L44562" s="1715"/>
    </row>
    <row r="44563" spans="11:12" ht="15" customHeight="1">
      <c r="K44563" s="1715"/>
      <c r="L44563" s="1715"/>
    </row>
    <row r="44564" spans="11:12" ht="15" customHeight="1">
      <c r="K44564" s="1715"/>
      <c r="L44564" s="1715"/>
    </row>
    <row r="44565" spans="11:12" ht="15" customHeight="1">
      <c r="K44565" s="1715"/>
      <c r="L44565" s="1715"/>
    </row>
    <row r="44566" spans="11:12" ht="15" customHeight="1">
      <c r="K44566" s="1715"/>
      <c r="L44566" s="1715"/>
    </row>
    <row r="44567" spans="11:12" ht="15" customHeight="1">
      <c r="K44567" s="1715"/>
      <c r="L44567" s="1715"/>
    </row>
    <row r="44568" spans="11:12" ht="15" customHeight="1">
      <c r="K44568" s="1715"/>
      <c r="L44568" s="1715"/>
    </row>
    <row r="44569" spans="11:12" ht="15" customHeight="1">
      <c r="K44569" s="1715"/>
      <c r="L44569" s="1715"/>
    </row>
    <row r="44570" spans="11:12" ht="15" customHeight="1">
      <c r="K44570" s="1715"/>
      <c r="L44570" s="1715"/>
    </row>
    <row r="44571" spans="11:12" ht="15" customHeight="1">
      <c r="K44571" s="1715"/>
      <c r="L44571" s="1715"/>
    </row>
    <row r="44572" spans="11:12" ht="15" customHeight="1">
      <c r="K44572" s="1715"/>
      <c r="L44572" s="1715"/>
    </row>
    <row r="44573" spans="11:12" ht="15" customHeight="1">
      <c r="K44573" s="1715"/>
      <c r="L44573" s="1715"/>
    </row>
    <row r="44574" spans="11:12" ht="15" customHeight="1">
      <c r="K44574" s="1715"/>
      <c r="L44574" s="1715"/>
    </row>
    <row r="44575" spans="11:12" ht="15" customHeight="1">
      <c r="K44575" s="1715"/>
      <c r="L44575" s="1715"/>
    </row>
    <row r="44576" spans="11:12" ht="15" customHeight="1">
      <c r="K44576" s="1715"/>
      <c r="L44576" s="1715"/>
    </row>
    <row r="44577" spans="11:12" ht="15" customHeight="1">
      <c r="K44577" s="1715"/>
      <c r="L44577" s="1715"/>
    </row>
    <row r="44578" spans="11:12" ht="15" customHeight="1">
      <c r="K44578" s="1715"/>
      <c r="L44578" s="1715"/>
    </row>
    <row r="44579" spans="11:12" ht="15" customHeight="1">
      <c r="K44579" s="1715"/>
      <c r="L44579" s="1715"/>
    </row>
    <row r="44580" spans="11:12" ht="15" customHeight="1">
      <c r="K44580" s="1715"/>
      <c r="L44580" s="1715"/>
    </row>
    <row r="44581" spans="11:12" ht="15" customHeight="1">
      <c r="K44581" s="1715"/>
      <c r="L44581" s="1715"/>
    </row>
    <row r="44582" spans="11:12" ht="15" customHeight="1">
      <c r="K44582" s="1715"/>
      <c r="L44582" s="1715"/>
    </row>
    <row r="44583" spans="11:12" ht="15" customHeight="1">
      <c r="K44583" s="1715"/>
      <c r="L44583" s="1715"/>
    </row>
    <row r="44584" spans="11:12" ht="15" customHeight="1">
      <c r="K44584" s="1715"/>
      <c r="L44584" s="1715"/>
    </row>
    <row r="44585" spans="11:12" ht="15" customHeight="1">
      <c r="K44585" s="1715"/>
      <c r="L44585" s="1715"/>
    </row>
    <row r="44586" spans="11:12" ht="15" customHeight="1">
      <c r="K44586" s="1715"/>
      <c r="L44586" s="1715"/>
    </row>
    <row r="44587" spans="11:12" ht="15" customHeight="1">
      <c r="K44587" s="1715"/>
      <c r="L44587" s="1715"/>
    </row>
    <row r="44588" spans="11:12" ht="15" customHeight="1">
      <c r="K44588" s="1715"/>
      <c r="L44588" s="1715"/>
    </row>
    <row r="44589" spans="11:12" ht="15" customHeight="1">
      <c r="K44589" s="1715"/>
      <c r="L44589" s="1715"/>
    </row>
    <row r="44590" spans="11:12" ht="15" customHeight="1">
      <c r="K44590" s="1715"/>
      <c r="L44590" s="1715"/>
    </row>
    <row r="44591" spans="11:12" ht="15" customHeight="1">
      <c r="K44591" s="1715"/>
      <c r="L44591" s="1715"/>
    </row>
    <row r="44592" spans="11:12" ht="15" customHeight="1">
      <c r="K44592" s="1715"/>
      <c r="L44592" s="1715"/>
    </row>
    <row r="44593" spans="11:12" ht="15" customHeight="1">
      <c r="K44593" s="1715"/>
      <c r="L44593" s="1715"/>
    </row>
    <row r="44594" spans="11:12" ht="15" customHeight="1">
      <c r="K44594" s="1715"/>
      <c r="L44594" s="1715"/>
    </row>
    <row r="44595" spans="11:12" ht="15" customHeight="1">
      <c r="K44595" s="1715"/>
      <c r="L44595" s="1715"/>
    </row>
    <row r="44596" spans="11:12" ht="15" customHeight="1">
      <c r="K44596" s="1715"/>
      <c r="L44596" s="1715"/>
    </row>
    <row r="44597" spans="11:12" ht="15" customHeight="1">
      <c r="K44597" s="1715"/>
      <c r="L44597" s="1715"/>
    </row>
    <row r="44598" spans="11:12" ht="15" customHeight="1">
      <c r="K44598" s="1715"/>
      <c r="L44598" s="1715"/>
    </row>
    <row r="44599" spans="11:12" ht="15" customHeight="1">
      <c r="K44599" s="1715"/>
      <c r="L44599" s="1715"/>
    </row>
    <row r="44600" spans="11:12" ht="15" customHeight="1">
      <c r="K44600" s="1715"/>
      <c r="L44600" s="1715"/>
    </row>
    <row r="44601" spans="11:12" ht="15" customHeight="1">
      <c r="K44601" s="1715"/>
      <c r="L44601" s="1715"/>
    </row>
    <row r="44602" spans="11:12" ht="15" customHeight="1">
      <c r="K44602" s="1715"/>
      <c r="L44602" s="1715"/>
    </row>
    <row r="44603" spans="11:12" ht="15" customHeight="1">
      <c r="K44603" s="1715"/>
      <c r="L44603" s="1715"/>
    </row>
    <row r="44604" spans="11:12" ht="15" customHeight="1">
      <c r="K44604" s="1715"/>
      <c r="L44604" s="1715"/>
    </row>
    <row r="44605" spans="11:12" ht="15" customHeight="1">
      <c r="K44605" s="1715"/>
      <c r="L44605" s="1715"/>
    </row>
    <row r="44606" spans="11:12" ht="15" customHeight="1">
      <c r="K44606" s="1715"/>
      <c r="L44606" s="1715"/>
    </row>
    <row r="44607" spans="11:12" ht="15" customHeight="1">
      <c r="K44607" s="1715"/>
      <c r="L44607" s="1715"/>
    </row>
    <row r="44608" spans="11:12" ht="15" customHeight="1">
      <c r="K44608" s="1715"/>
      <c r="L44608" s="1715"/>
    </row>
    <row r="44609" spans="11:12" ht="15" customHeight="1">
      <c r="K44609" s="1715"/>
      <c r="L44609" s="1715"/>
    </row>
    <row r="44610" spans="11:12" ht="15" customHeight="1">
      <c r="K44610" s="1715"/>
      <c r="L44610" s="1715"/>
    </row>
    <row r="44611" spans="11:12" ht="15" customHeight="1">
      <c r="K44611" s="1715"/>
      <c r="L44611" s="1715"/>
    </row>
    <row r="44612" spans="11:12" ht="15" customHeight="1">
      <c r="K44612" s="1715"/>
      <c r="L44612" s="1715"/>
    </row>
    <row r="44613" spans="11:12" ht="15" customHeight="1">
      <c r="K44613" s="1715"/>
      <c r="L44613" s="1715"/>
    </row>
    <row r="44614" spans="11:12" ht="15" customHeight="1">
      <c r="K44614" s="1715"/>
      <c r="L44614" s="1715"/>
    </row>
    <row r="44615" spans="11:12" ht="15" customHeight="1">
      <c r="K44615" s="1715"/>
      <c r="L44615" s="1715"/>
    </row>
    <row r="44616" spans="11:12" ht="15" customHeight="1">
      <c r="K44616" s="1715"/>
      <c r="L44616" s="1715"/>
    </row>
    <row r="44617" spans="11:12" ht="15" customHeight="1">
      <c r="K44617" s="1715"/>
      <c r="L44617" s="1715"/>
    </row>
    <row r="44618" spans="11:12" ht="15" customHeight="1">
      <c r="K44618" s="1715"/>
      <c r="L44618" s="1715"/>
    </row>
    <row r="44619" spans="11:12" ht="15" customHeight="1">
      <c r="K44619" s="1715"/>
      <c r="L44619" s="1715"/>
    </row>
    <row r="44620" spans="11:12" ht="15" customHeight="1">
      <c r="K44620" s="1715"/>
      <c r="L44620" s="1715"/>
    </row>
    <row r="44621" spans="11:12" ht="15" customHeight="1">
      <c r="K44621" s="1715"/>
      <c r="L44621" s="1715"/>
    </row>
    <row r="44622" spans="11:12" ht="15" customHeight="1">
      <c r="K44622" s="1715"/>
      <c r="L44622" s="1715"/>
    </row>
    <row r="44623" spans="11:12" ht="15" customHeight="1">
      <c r="K44623" s="1715"/>
      <c r="L44623" s="1715"/>
    </row>
    <row r="44624" spans="11:12" ht="15" customHeight="1">
      <c r="K44624" s="1715"/>
      <c r="L44624" s="1715"/>
    </row>
    <row r="44625" spans="11:12" ht="15" customHeight="1">
      <c r="K44625" s="1715"/>
      <c r="L44625" s="1715"/>
    </row>
    <row r="44626" spans="11:12" ht="15" customHeight="1">
      <c r="K44626" s="1715"/>
      <c r="L44626" s="1715"/>
    </row>
    <row r="44627" spans="11:12" ht="15" customHeight="1">
      <c r="K44627" s="1715"/>
      <c r="L44627" s="1715"/>
    </row>
    <row r="44628" spans="11:12" ht="15" customHeight="1">
      <c r="K44628" s="1715"/>
      <c r="L44628" s="1715"/>
    </row>
    <row r="44629" spans="11:12" ht="15" customHeight="1">
      <c r="K44629" s="1715"/>
      <c r="L44629" s="1715"/>
    </row>
    <row r="44630" spans="11:12" ht="15" customHeight="1">
      <c r="K44630" s="1715"/>
      <c r="L44630" s="1715"/>
    </row>
    <row r="44631" spans="11:12" ht="15" customHeight="1">
      <c r="K44631" s="1715"/>
      <c r="L44631" s="1715"/>
    </row>
    <row r="44632" spans="11:12" ht="15" customHeight="1">
      <c r="K44632" s="1715"/>
      <c r="L44632" s="1715"/>
    </row>
    <row r="44633" spans="11:12" ht="15" customHeight="1">
      <c r="K44633" s="1715"/>
      <c r="L44633" s="1715"/>
    </row>
    <row r="44634" spans="11:12" ht="15" customHeight="1">
      <c r="K44634" s="1715"/>
      <c r="L44634" s="1715"/>
    </row>
    <row r="44635" spans="11:12" ht="15" customHeight="1">
      <c r="K44635" s="1715"/>
      <c r="L44635" s="1715"/>
    </row>
    <row r="44636" spans="11:12" ht="15" customHeight="1">
      <c r="K44636" s="1715"/>
      <c r="L44636" s="1715"/>
    </row>
    <row r="44637" spans="11:12" ht="15" customHeight="1">
      <c r="K44637" s="1715"/>
      <c r="L44637" s="1715"/>
    </row>
    <row r="44638" spans="11:12" ht="15" customHeight="1">
      <c r="K44638" s="1715"/>
      <c r="L44638" s="1715"/>
    </row>
    <row r="44639" spans="11:12" ht="15" customHeight="1">
      <c r="K44639" s="1715"/>
      <c r="L44639" s="1715"/>
    </row>
    <row r="44640" spans="11:12" ht="15" customHeight="1">
      <c r="K44640" s="1715"/>
      <c r="L44640" s="1715"/>
    </row>
    <row r="44641" spans="11:12" ht="15" customHeight="1">
      <c r="K44641" s="1715"/>
      <c r="L44641" s="1715"/>
    </row>
    <row r="44642" spans="11:12" ht="15" customHeight="1">
      <c r="K44642" s="1715"/>
      <c r="L44642" s="1715"/>
    </row>
    <row r="44643" spans="11:12" ht="15" customHeight="1">
      <c r="K44643" s="1715"/>
      <c r="L44643" s="1715"/>
    </row>
    <row r="44644" spans="11:12" ht="15" customHeight="1">
      <c r="K44644" s="1715"/>
      <c r="L44644" s="1715"/>
    </row>
    <row r="44645" spans="11:12" ht="15" customHeight="1">
      <c r="K44645" s="1715"/>
      <c r="L44645" s="1715"/>
    </row>
    <row r="44646" spans="11:12" ht="15" customHeight="1">
      <c r="K44646" s="1715"/>
      <c r="L44646" s="1715"/>
    </row>
    <row r="44647" spans="11:12" ht="15" customHeight="1">
      <c r="K44647" s="1715"/>
      <c r="L44647" s="1715"/>
    </row>
    <row r="44648" spans="11:12" ht="15" customHeight="1">
      <c r="K44648" s="1715"/>
      <c r="L44648" s="1715"/>
    </row>
    <row r="44649" spans="11:12" ht="15" customHeight="1">
      <c r="K44649" s="1715"/>
      <c r="L44649" s="1715"/>
    </row>
    <row r="44650" spans="11:12" ht="15" customHeight="1">
      <c r="K44650" s="1715"/>
      <c r="L44650" s="1715"/>
    </row>
    <row r="44651" spans="11:12" ht="15" customHeight="1">
      <c r="K44651" s="1715"/>
      <c r="L44651" s="1715"/>
    </row>
    <row r="44652" spans="11:12" ht="15" customHeight="1">
      <c r="K44652" s="1715"/>
      <c r="L44652" s="1715"/>
    </row>
    <row r="44653" spans="11:12" ht="15" customHeight="1">
      <c r="K44653" s="1715"/>
      <c r="L44653" s="1715"/>
    </row>
    <row r="44654" spans="11:12" ht="15" customHeight="1">
      <c r="K44654" s="1715"/>
      <c r="L44654" s="1715"/>
    </row>
    <row r="44655" spans="11:12" ht="15" customHeight="1">
      <c r="K44655" s="1715"/>
      <c r="L44655" s="1715"/>
    </row>
    <row r="44656" spans="11:12" ht="15" customHeight="1">
      <c r="K44656" s="1715"/>
      <c r="L44656" s="1715"/>
    </row>
    <row r="44657" spans="11:12" ht="15" customHeight="1">
      <c r="K44657" s="1715"/>
      <c r="L44657" s="1715"/>
    </row>
    <row r="44658" spans="11:12" ht="15" customHeight="1">
      <c r="K44658" s="1715"/>
      <c r="L44658" s="1715"/>
    </row>
    <row r="44659" spans="11:12" ht="15" customHeight="1">
      <c r="K44659" s="1715"/>
      <c r="L44659" s="1715"/>
    </row>
    <row r="44660" spans="11:12" ht="15" customHeight="1">
      <c r="K44660" s="1715"/>
      <c r="L44660" s="1715"/>
    </row>
    <row r="44661" spans="11:12" ht="15" customHeight="1">
      <c r="K44661" s="1715"/>
      <c r="L44661" s="1715"/>
    </row>
    <row r="44662" spans="11:12" ht="15" customHeight="1">
      <c r="K44662" s="1715"/>
      <c r="L44662" s="1715"/>
    </row>
    <row r="44663" spans="11:12" ht="15" customHeight="1">
      <c r="K44663" s="1715"/>
      <c r="L44663" s="1715"/>
    </row>
    <row r="44664" spans="11:12" ht="15" customHeight="1">
      <c r="K44664" s="1715"/>
      <c r="L44664" s="1715"/>
    </row>
    <row r="44665" spans="11:12" ht="15" customHeight="1">
      <c r="K44665" s="1715"/>
      <c r="L44665" s="1715"/>
    </row>
    <row r="44666" spans="11:12" ht="15" customHeight="1">
      <c r="K44666" s="1715"/>
      <c r="L44666" s="1715"/>
    </row>
    <row r="44667" spans="11:12" ht="15" customHeight="1">
      <c r="K44667" s="1715"/>
      <c r="L44667" s="1715"/>
    </row>
    <row r="44668" spans="11:12" ht="15" customHeight="1">
      <c r="K44668" s="1715"/>
      <c r="L44668" s="1715"/>
    </row>
    <row r="44669" spans="11:12" ht="15" customHeight="1">
      <c r="K44669" s="1715"/>
      <c r="L44669" s="1715"/>
    </row>
    <row r="44670" spans="11:12" ht="15" customHeight="1">
      <c r="K44670" s="1715"/>
      <c r="L44670" s="1715"/>
    </row>
    <row r="44671" spans="11:12" ht="15" customHeight="1">
      <c r="K44671" s="1715"/>
      <c r="L44671" s="1715"/>
    </row>
    <row r="44672" spans="11:12" ht="15" customHeight="1">
      <c r="K44672" s="1715"/>
      <c r="L44672" s="1715"/>
    </row>
    <row r="44673" spans="11:12" ht="15" customHeight="1">
      <c r="K44673" s="1715"/>
      <c r="L44673" s="1715"/>
    </row>
    <row r="44674" spans="11:12" ht="15" customHeight="1">
      <c r="K44674" s="1715"/>
      <c r="L44674" s="1715"/>
    </row>
    <row r="44675" spans="11:12" ht="15" customHeight="1">
      <c r="K44675" s="1715"/>
      <c r="L44675" s="1715"/>
    </row>
    <row r="44676" spans="11:12" ht="15" customHeight="1">
      <c r="K44676" s="1715"/>
      <c r="L44676" s="1715"/>
    </row>
    <row r="44677" spans="11:12" ht="15" customHeight="1">
      <c r="K44677" s="1715"/>
      <c r="L44677" s="1715"/>
    </row>
    <row r="44678" spans="11:12" ht="15" customHeight="1">
      <c r="K44678" s="1715"/>
      <c r="L44678" s="1715"/>
    </row>
    <row r="44679" spans="11:12" ht="15" customHeight="1">
      <c r="K44679" s="1715"/>
      <c r="L44679" s="1715"/>
    </row>
    <row r="44680" spans="11:12" ht="15" customHeight="1">
      <c r="K44680" s="1715"/>
      <c r="L44680" s="1715"/>
    </row>
    <row r="44681" spans="11:12" ht="15" customHeight="1">
      <c r="K44681" s="1715"/>
      <c r="L44681" s="1715"/>
    </row>
    <row r="44682" spans="11:12" ht="15" customHeight="1">
      <c r="K44682" s="1715"/>
      <c r="L44682" s="1715"/>
    </row>
    <row r="44683" spans="11:12" ht="15" customHeight="1">
      <c r="K44683" s="1715"/>
      <c r="L44683" s="1715"/>
    </row>
    <row r="44684" spans="11:12" ht="15" customHeight="1">
      <c r="K44684" s="1715"/>
      <c r="L44684" s="1715"/>
    </row>
    <row r="44685" spans="11:12" ht="15" customHeight="1">
      <c r="K44685" s="1715"/>
      <c r="L44685" s="1715"/>
    </row>
    <row r="44686" spans="11:12" ht="15" customHeight="1">
      <c r="K44686" s="1715"/>
      <c r="L44686" s="1715"/>
    </row>
    <row r="44687" spans="11:12" ht="15" customHeight="1">
      <c r="K44687" s="1715"/>
      <c r="L44687" s="1715"/>
    </row>
    <row r="44688" spans="11:12" ht="15" customHeight="1">
      <c r="K44688" s="1715"/>
      <c r="L44688" s="1715"/>
    </row>
    <row r="44689" spans="11:12" ht="15" customHeight="1">
      <c r="K44689" s="1715"/>
      <c r="L44689" s="1715"/>
    </row>
    <row r="44690" spans="11:12" ht="15" customHeight="1">
      <c r="K44690" s="1715"/>
      <c r="L44690" s="1715"/>
    </row>
    <row r="44691" spans="11:12" ht="15" customHeight="1">
      <c r="K44691" s="1715"/>
      <c r="L44691" s="1715"/>
    </row>
    <row r="44692" spans="11:12" ht="15" customHeight="1">
      <c r="K44692" s="1715"/>
      <c r="L44692" s="1715"/>
    </row>
    <row r="44693" spans="11:12" ht="15" customHeight="1">
      <c r="K44693" s="1715"/>
      <c r="L44693" s="1715"/>
    </row>
    <row r="44694" spans="11:12" ht="15" customHeight="1">
      <c r="K44694" s="1715"/>
      <c r="L44694" s="1715"/>
    </row>
    <row r="44695" spans="11:12" ht="15" customHeight="1">
      <c r="K44695" s="1715"/>
      <c r="L44695" s="1715"/>
    </row>
    <row r="44696" spans="11:12" ht="15" customHeight="1">
      <c r="K44696" s="1715"/>
      <c r="L44696" s="1715"/>
    </row>
    <row r="44697" spans="11:12" ht="15" customHeight="1">
      <c r="K44697" s="1715"/>
      <c r="L44697" s="1715"/>
    </row>
    <row r="44698" spans="11:12" ht="15" customHeight="1">
      <c r="K44698" s="1715"/>
      <c r="L44698" s="1715"/>
    </row>
    <row r="44699" spans="11:12" ht="15" customHeight="1">
      <c r="K44699" s="1715"/>
      <c r="L44699" s="1715"/>
    </row>
    <row r="44700" spans="11:12" ht="15" customHeight="1">
      <c r="K44700" s="1715"/>
      <c r="L44700" s="1715"/>
    </row>
    <row r="44701" spans="11:12" ht="15" customHeight="1">
      <c r="K44701" s="1715"/>
      <c r="L44701" s="1715"/>
    </row>
    <row r="44702" spans="11:12" ht="15" customHeight="1">
      <c r="K44702" s="1715"/>
      <c r="L44702" s="1715"/>
    </row>
    <row r="44703" spans="11:12" ht="15" customHeight="1">
      <c r="K44703" s="1715"/>
      <c r="L44703" s="1715"/>
    </row>
    <row r="44704" spans="11:12" ht="15" customHeight="1">
      <c r="K44704" s="1715"/>
      <c r="L44704" s="1715"/>
    </row>
    <row r="44705" spans="11:12" ht="15" customHeight="1">
      <c r="K44705" s="1715"/>
      <c r="L44705" s="1715"/>
    </row>
    <row r="44706" spans="11:12" ht="15" customHeight="1">
      <c r="K44706" s="1715"/>
      <c r="L44706" s="1715"/>
    </row>
    <row r="44707" spans="11:12" ht="15" customHeight="1">
      <c r="K44707" s="1715"/>
      <c r="L44707" s="1715"/>
    </row>
    <row r="44708" spans="11:12" ht="15" customHeight="1">
      <c r="K44708" s="1715"/>
      <c r="L44708" s="1715"/>
    </row>
    <row r="44709" spans="11:12" ht="15" customHeight="1">
      <c r="K44709" s="1715"/>
      <c r="L44709" s="1715"/>
    </row>
    <row r="44710" spans="11:12" ht="15" customHeight="1">
      <c r="K44710" s="1715"/>
      <c r="L44710" s="1715"/>
    </row>
    <row r="44711" spans="11:12" ht="15" customHeight="1">
      <c r="K44711" s="1715"/>
      <c r="L44711" s="1715"/>
    </row>
    <row r="44712" spans="11:12" ht="15" customHeight="1">
      <c r="K44712" s="1715"/>
      <c r="L44712" s="1715"/>
    </row>
    <row r="44713" spans="11:12" ht="15" customHeight="1">
      <c r="K44713" s="1715"/>
      <c r="L44713" s="1715"/>
    </row>
    <row r="44714" spans="11:12" ht="15" customHeight="1">
      <c r="K44714" s="1715"/>
      <c r="L44714" s="1715"/>
    </row>
    <row r="44715" spans="11:12" ht="15" customHeight="1">
      <c r="K44715" s="1715"/>
      <c r="L44715" s="1715"/>
    </row>
    <row r="44716" spans="11:12" ht="15" customHeight="1">
      <c r="K44716" s="1715"/>
      <c r="L44716" s="1715"/>
    </row>
    <row r="44717" spans="11:12" ht="15" customHeight="1">
      <c r="K44717" s="1715"/>
      <c r="L44717" s="1715"/>
    </row>
    <row r="44718" spans="11:12" ht="15" customHeight="1">
      <c r="K44718" s="1715"/>
      <c r="L44718" s="1715"/>
    </row>
    <row r="44719" spans="11:12" ht="15" customHeight="1">
      <c r="K44719" s="1715"/>
      <c r="L44719" s="1715"/>
    </row>
    <row r="44720" spans="11:12" ht="15" customHeight="1">
      <c r="K44720" s="1715"/>
      <c r="L44720" s="1715"/>
    </row>
    <row r="44721" spans="11:12" ht="15" customHeight="1">
      <c r="K44721" s="1715"/>
      <c r="L44721" s="1715"/>
    </row>
    <row r="44722" spans="11:12" ht="15" customHeight="1">
      <c r="K44722" s="1715"/>
      <c r="L44722" s="1715"/>
    </row>
    <row r="44723" spans="11:12" ht="15" customHeight="1">
      <c r="K44723" s="1715"/>
      <c r="L44723" s="1715"/>
    </row>
    <row r="44724" spans="11:12" ht="15" customHeight="1">
      <c r="K44724" s="1715"/>
      <c r="L44724" s="1715"/>
    </row>
    <row r="44725" spans="11:12" ht="15" customHeight="1">
      <c r="K44725" s="1715"/>
      <c r="L44725" s="1715"/>
    </row>
    <row r="44726" spans="11:12" ht="15" customHeight="1">
      <c r="K44726" s="1715"/>
      <c r="L44726" s="1715"/>
    </row>
    <row r="44727" spans="11:12" ht="15" customHeight="1">
      <c r="K44727" s="1715"/>
      <c r="L44727" s="1715"/>
    </row>
    <row r="44728" spans="11:12" ht="15" customHeight="1">
      <c r="K44728" s="1715"/>
      <c r="L44728" s="1715"/>
    </row>
    <row r="44729" spans="11:12" ht="15" customHeight="1">
      <c r="K44729" s="1715"/>
      <c r="L44729" s="1715"/>
    </row>
    <row r="44730" spans="11:12" ht="15" customHeight="1">
      <c r="K44730" s="1715"/>
      <c r="L44730" s="1715"/>
    </row>
    <row r="44731" spans="11:12" ht="15" customHeight="1">
      <c r="K44731" s="1715"/>
      <c r="L44731" s="1715"/>
    </row>
    <row r="44732" spans="11:12" ht="15" customHeight="1">
      <c r="K44732" s="1715"/>
      <c r="L44732" s="1715"/>
    </row>
    <row r="44733" spans="11:12" ht="15" customHeight="1">
      <c r="K44733" s="1715"/>
      <c r="L44733" s="1715"/>
    </row>
    <row r="44734" spans="11:12" ht="15" customHeight="1">
      <c r="K44734" s="1715"/>
      <c r="L44734" s="1715"/>
    </row>
    <row r="44735" spans="11:12" ht="15" customHeight="1">
      <c r="K44735" s="1715"/>
      <c r="L44735" s="1715"/>
    </row>
    <row r="44736" spans="11:12" ht="15" customHeight="1">
      <c r="K44736" s="1715"/>
      <c r="L44736" s="1715"/>
    </row>
    <row r="44737" spans="11:12" ht="15" customHeight="1">
      <c r="K44737" s="1715"/>
      <c r="L44737" s="1715"/>
    </row>
    <row r="44738" spans="11:12" ht="15" customHeight="1">
      <c r="K44738" s="1715"/>
      <c r="L44738" s="1715"/>
    </row>
    <row r="44739" spans="11:12" ht="15" customHeight="1">
      <c r="K44739" s="1715"/>
      <c r="L44739" s="1715"/>
    </row>
    <row r="44740" spans="11:12" ht="15" customHeight="1">
      <c r="K44740" s="1715"/>
      <c r="L44740" s="1715"/>
    </row>
    <row r="44741" spans="11:12" ht="15" customHeight="1">
      <c r="K44741" s="1715"/>
      <c r="L44741" s="1715"/>
    </row>
    <row r="44742" spans="11:12" ht="15" customHeight="1">
      <c r="K44742" s="1715"/>
      <c r="L44742" s="1715"/>
    </row>
    <row r="44743" spans="11:12" ht="15" customHeight="1">
      <c r="K44743" s="1715"/>
      <c r="L44743" s="1715"/>
    </row>
    <row r="44744" spans="11:12" ht="15" customHeight="1">
      <c r="K44744" s="1715"/>
      <c r="L44744" s="1715"/>
    </row>
    <row r="44745" spans="11:12" ht="15" customHeight="1">
      <c r="K44745" s="1715"/>
      <c r="L44745" s="1715"/>
    </row>
    <row r="44746" spans="11:12" ht="15" customHeight="1">
      <c r="K44746" s="1715"/>
      <c r="L44746" s="1715"/>
    </row>
    <row r="44747" spans="11:12" ht="15" customHeight="1">
      <c r="K44747" s="1715"/>
      <c r="L44747" s="1715"/>
    </row>
    <row r="44748" spans="11:12" ht="15" customHeight="1">
      <c r="K44748" s="1715"/>
      <c r="L44748" s="1715"/>
    </row>
    <row r="44749" spans="11:12" ht="15" customHeight="1">
      <c r="K44749" s="1715"/>
      <c r="L44749" s="1715"/>
    </row>
    <row r="44750" spans="11:12" ht="15" customHeight="1">
      <c r="K44750" s="1715"/>
      <c r="L44750" s="1715"/>
    </row>
    <row r="44751" spans="11:12" ht="15" customHeight="1">
      <c r="K44751" s="1715"/>
      <c r="L44751" s="1715"/>
    </row>
    <row r="44752" spans="11:12" ht="15" customHeight="1">
      <c r="K44752" s="1715"/>
      <c r="L44752" s="1715"/>
    </row>
    <row r="44753" spans="11:12" ht="15" customHeight="1">
      <c r="K44753" s="1715"/>
      <c r="L44753" s="1715"/>
    </row>
    <row r="44754" spans="11:12" ht="15" customHeight="1">
      <c r="K44754" s="1715"/>
      <c r="L44754" s="1715"/>
    </row>
    <row r="44755" spans="11:12" ht="15" customHeight="1">
      <c r="K44755" s="1715"/>
      <c r="L44755" s="1715"/>
    </row>
    <row r="44756" spans="11:12" ht="15" customHeight="1">
      <c r="K44756" s="1715"/>
      <c r="L44756" s="1715"/>
    </row>
    <row r="44757" spans="11:12" ht="15" customHeight="1">
      <c r="K44757" s="1715"/>
      <c r="L44757" s="1715"/>
    </row>
    <row r="44758" spans="11:12" ht="15" customHeight="1">
      <c r="K44758" s="1715"/>
      <c r="L44758" s="1715"/>
    </row>
    <row r="44759" spans="11:12" ht="15" customHeight="1">
      <c r="K44759" s="1715"/>
      <c r="L44759" s="1715"/>
    </row>
    <row r="44760" spans="11:12" ht="15" customHeight="1">
      <c r="K44760" s="1715"/>
      <c r="L44760" s="1715"/>
    </row>
    <row r="44761" spans="11:12" ht="15" customHeight="1">
      <c r="K44761" s="1715"/>
      <c r="L44761" s="1715"/>
    </row>
    <row r="44762" spans="11:12" ht="15" customHeight="1">
      <c r="K44762" s="1715"/>
      <c r="L44762" s="1715"/>
    </row>
    <row r="44763" spans="11:12" ht="15" customHeight="1">
      <c r="K44763" s="1715"/>
      <c r="L44763" s="1715"/>
    </row>
    <row r="44764" spans="11:12" ht="15" customHeight="1">
      <c r="K44764" s="1715"/>
      <c r="L44764" s="1715"/>
    </row>
    <row r="44765" spans="11:12" ht="15" customHeight="1">
      <c r="K44765" s="1715"/>
      <c r="L44765" s="1715"/>
    </row>
    <row r="44766" spans="11:12" ht="15" customHeight="1">
      <c r="K44766" s="1715"/>
      <c r="L44766" s="1715"/>
    </row>
    <row r="44767" spans="11:12" ht="15" customHeight="1">
      <c r="K44767" s="1715"/>
      <c r="L44767" s="1715"/>
    </row>
    <row r="44768" spans="11:12" ht="15" customHeight="1">
      <c r="K44768" s="1715"/>
      <c r="L44768" s="1715"/>
    </row>
    <row r="44769" spans="11:12" ht="15" customHeight="1">
      <c r="K44769" s="1715"/>
      <c r="L44769" s="1715"/>
    </row>
    <row r="44770" spans="11:12" ht="15" customHeight="1">
      <c r="K44770" s="1715"/>
      <c r="L44770" s="1715"/>
    </row>
    <row r="44771" spans="11:12" ht="15" customHeight="1">
      <c r="K44771" s="1715"/>
      <c r="L44771" s="1715"/>
    </row>
    <row r="44772" spans="11:12" ht="15" customHeight="1">
      <c r="K44772" s="1715"/>
      <c r="L44772" s="1715"/>
    </row>
    <row r="44773" spans="11:12" ht="15" customHeight="1">
      <c r="K44773" s="1715"/>
      <c r="L44773" s="1715"/>
    </row>
    <row r="44774" spans="11:12" ht="15" customHeight="1">
      <c r="K44774" s="1715"/>
      <c r="L44774" s="1715"/>
    </row>
    <row r="44775" spans="11:12" ht="15" customHeight="1">
      <c r="K44775" s="1715"/>
      <c r="L44775" s="1715"/>
    </row>
    <row r="44776" spans="11:12" ht="15" customHeight="1">
      <c r="K44776" s="1715"/>
      <c r="L44776" s="1715"/>
    </row>
    <row r="44777" spans="11:12" ht="15" customHeight="1">
      <c r="K44777" s="1715"/>
      <c r="L44777" s="1715"/>
    </row>
    <row r="44778" spans="11:12" ht="15" customHeight="1">
      <c r="K44778" s="1715"/>
      <c r="L44778" s="1715"/>
    </row>
    <row r="44779" spans="11:12" ht="15" customHeight="1">
      <c r="K44779" s="1715"/>
      <c r="L44779" s="1715"/>
    </row>
    <row r="44780" spans="11:12" ht="15" customHeight="1">
      <c r="K44780" s="1715"/>
      <c r="L44780" s="1715"/>
    </row>
    <row r="44781" spans="11:12" ht="15" customHeight="1">
      <c r="K44781" s="1715"/>
      <c r="L44781" s="1715"/>
    </row>
    <row r="44782" spans="11:12" ht="15" customHeight="1">
      <c r="K44782" s="1715"/>
      <c r="L44782" s="1715"/>
    </row>
    <row r="44783" spans="11:12" ht="15" customHeight="1">
      <c r="K44783" s="1715"/>
      <c r="L44783" s="1715"/>
    </row>
    <row r="44784" spans="11:12" ht="15" customHeight="1">
      <c r="K44784" s="1715"/>
      <c r="L44784" s="1715"/>
    </row>
    <row r="44785" spans="11:12" ht="15" customHeight="1">
      <c r="K44785" s="1715"/>
      <c r="L44785" s="1715"/>
    </row>
    <row r="44786" spans="11:12" ht="15" customHeight="1">
      <c r="K44786" s="1715"/>
      <c r="L44786" s="1715"/>
    </row>
    <row r="44787" spans="11:12" ht="15" customHeight="1">
      <c r="K44787" s="1715"/>
      <c r="L44787" s="1715"/>
    </row>
    <row r="44788" spans="11:12" ht="15" customHeight="1">
      <c r="K44788" s="1715"/>
      <c r="L44788" s="1715"/>
    </row>
    <row r="44789" spans="11:12" ht="15" customHeight="1">
      <c r="K44789" s="1715"/>
      <c r="L44789" s="1715"/>
    </row>
    <row r="44790" spans="11:12" ht="15" customHeight="1">
      <c r="K44790" s="1715"/>
      <c r="L44790" s="1715"/>
    </row>
    <row r="44791" spans="11:12" ht="15" customHeight="1">
      <c r="K44791" s="1715"/>
      <c r="L44791" s="1715"/>
    </row>
    <row r="44792" spans="11:12" ht="15" customHeight="1">
      <c r="K44792" s="1715"/>
      <c r="L44792" s="1715"/>
    </row>
    <row r="44793" spans="11:12" ht="15" customHeight="1">
      <c r="K44793" s="1715"/>
      <c r="L44793" s="1715"/>
    </row>
    <row r="44794" spans="11:12" ht="15" customHeight="1">
      <c r="K44794" s="1715"/>
      <c r="L44794" s="1715"/>
    </row>
    <row r="44795" spans="11:12" ht="15" customHeight="1">
      <c r="K44795" s="1715"/>
      <c r="L44795" s="1715"/>
    </row>
    <row r="44796" spans="11:12" ht="15" customHeight="1">
      <c r="K44796" s="1715"/>
      <c r="L44796" s="1715"/>
    </row>
    <row r="44797" spans="11:12" ht="15" customHeight="1">
      <c r="K44797" s="1715"/>
      <c r="L44797" s="1715"/>
    </row>
    <row r="44798" spans="11:12" ht="15" customHeight="1">
      <c r="K44798" s="1715"/>
      <c r="L44798" s="1715"/>
    </row>
    <row r="44799" spans="11:12" ht="15" customHeight="1">
      <c r="K44799" s="1715"/>
      <c r="L44799" s="1715"/>
    </row>
    <row r="44800" spans="11:12" ht="15" customHeight="1">
      <c r="K44800" s="1715"/>
      <c r="L44800" s="1715"/>
    </row>
    <row r="44801" spans="11:12" ht="15" customHeight="1">
      <c r="K44801" s="1715"/>
      <c r="L44801" s="1715"/>
    </row>
    <row r="44802" spans="11:12" ht="15" customHeight="1">
      <c r="K44802" s="1715"/>
      <c r="L44802" s="1715"/>
    </row>
    <row r="44803" spans="11:12" ht="15" customHeight="1">
      <c r="K44803" s="1715"/>
      <c r="L44803" s="1715"/>
    </row>
    <row r="44804" spans="11:12" ht="15" customHeight="1">
      <c r="K44804" s="1715"/>
      <c r="L44804" s="1715"/>
    </row>
    <row r="44805" spans="11:12" ht="15" customHeight="1">
      <c r="K44805" s="1715"/>
      <c r="L44805" s="1715"/>
    </row>
    <row r="44806" spans="11:12" ht="15" customHeight="1">
      <c r="K44806" s="1715"/>
      <c r="L44806" s="1715"/>
    </row>
    <row r="44807" spans="11:12" ht="15" customHeight="1">
      <c r="K44807" s="1715"/>
      <c r="L44807" s="1715"/>
    </row>
    <row r="44808" spans="11:12" ht="15" customHeight="1">
      <c r="K44808" s="1715"/>
      <c r="L44808" s="1715"/>
    </row>
    <row r="44809" spans="11:12" ht="15" customHeight="1">
      <c r="K44809" s="1715"/>
      <c r="L44809" s="1715"/>
    </row>
    <row r="44810" spans="11:12" ht="15" customHeight="1">
      <c r="K44810" s="1715"/>
      <c r="L44810" s="1715"/>
    </row>
    <row r="44811" spans="11:12" ht="15" customHeight="1">
      <c r="K44811" s="1715"/>
      <c r="L44811" s="1715"/>
    </row>
    <row r="44812" spans="11:12" ht="15" customHeight="1">
      <c r="K44812" s="1715"/>
      <c r="L44812" s="1715"/>
    </row>
    <row r="44813" spans="11:12" ht="15" customHeight="1">
      <c r="K44813" s="1715"/>
      <c r="L44813" s="1715"/>
    </row>
    <row r="44814" spans="11:12" ht="15" customHeight="1">
      <c r="K44814" s="1715"/>
      <c r="L44814" s="1715"/>
    </row>
    <row r="44815" spans="11:12" ht="15" customHeight="1">
      <c r="K44815" s="1715"/>
      <c r="L44815" s="1715"/>
    </row>
    <row r="44816" spans="11:12" ht="15" customHeight="1">
      <c r="K44816" s="1715"/>
      <c r="L44816" s="1715"/>
    </row>
    <row r="44817" spans="11:12" ht="15" customHeight="1">
      <c r="K44817" s="1715"/>
      <c r="L44817" s="1715"/>
    </row>
    <row r="44818" spans="11:12" ht="15" customHeight="1">
      <c r="K44818" s="1715"/>
      <c r="L44818" s="1715"/>
    </row>
    <row r="44819" spans="11:12" ht="15" customHeight="1">
      <c r="K44819" s="1715"/>
      <c r="L44819" s="1715"/>
    </row>
    <row r="44820" spans="11:12" ht="15" customHeight="1">
      <c r="K44820" s="1715"/>
      <c r="L44820" s="1715"/>
    </row>
    <row r="44821" spans="11:12" ht="15" customHeight="1">
      <c r="K44821" s="1715"/>
      <c r="L44821" s="1715"/>
    </row>
    <row r="44822" spans="11:12" ht="15" customHeight="1">
      <c r="K44822" s="1715"/>
      <c r="L44822" s="1715"/>
    </row>
    <row r="44823" spans="11:12" ht="15" customHeight="1">
      <c r="K44823" s="1715"/>
      <c r="L44823" s="1715"/>
    </row>
    <row r="44824" spans="11:12" ht="15" customHeight="1">
      <c r="K44824" s="1715"/>
      <c r="L44824" s="1715"/>
    </row>
    <row r="44825" spans="11:12" ht="15" customHeight="1">
      <c r="K44825" s="1715"/>
      <c r="L44825" s="1715"/>
    </row>
    <row r="44826" spans="11:12" ht="15" customHeight="1">
      <c r="K44826" s="1715"/>
      <c r="L44826" s="1715"/>
    </row>
    <row r="44827" spans="11:12" ht="15" customHeight="1">
      <c r="K44827" s="1715"/>
      <c r="L44827" s="1715"/>
    </row>
    <row r="44828" spans="11:12" ht="15" customHeight="1">
      <c r="K44828" s="1715"/>
      <c r="L44828" s="1715"/>
    </row>
    <row r="44829" spans="11:12" ht="15" customHeight="1">
      <c r="K44829" s="1715"/>
      <c r="L44829" s="1715"/>
    </row>
    <row r="44830" spans="11:12" ht="15" customHeight="1">
      <c r="K44830" s="1715"/>
      <c r="L44830" s="1715"/>
    </row>
    <row r="44831" spans="11:12" ht="15" customHeight="1">
      <c r="K44831" s="1715"/>
      <c r="L44831" s="1715"/>
    </row>
    <row r="44832" spans="11:12" ht="15" customHeight="1">
      <c r="K44832" s="1715"/>
      <c r="L44832" s="1715"/>
    </row>
    <row r="44833" spans="11:12" ht="15" customHeight="1">
      <c r="K44833" s="1715"/>
      <c r="L44833" s="1715"/>
    </row>
    <row r="44834" spans="11:12" ht="15" customHeight="1">
      <c r="K44834" s="1715"/>
      <c r="L44834" s="1715"/>
    </row>
    <row r="44835" spans="11:12" ht="15" customHeight="1">
      <c r="K44835" s="1715"/>
      <c r="L44835" s="1715"/>
    </row>
    <row r="44836" spans="11:12" ht="15" customHeight="1">
      <c r="K44836" s="1715"/>
      <c r="L44836" s="1715"/>
    </row>
    <row r="44837" spans="11:12" ht="15" customHeight="1">
      <c r="K44837" s="1715"/>
      <c r="L44837" s="1715"/>
    </row>
    <row r="44838" spans="11:12" ht="15" customHeight="1">
      <c r="K44838" s="1715"/>
      <c r="L44838" s="1715"/>
    </row>
    <row r="44839" spans="11:12" ht="15" customHeight="1">
      <c r="K44839" s="1715"/>
      <c r="L44839" s="1715"/>
    </row>
    <row r="44840" spans="11:12" ht="15" customHeight="1">
      <c r="K44840" s="1715"/>
      <c r="L44840" s="1715"/>
    </row>
    <row r="44841" spans="11:12" ht="15" customHeight="1">
      <c r="K44841" s="1715"/>
      <c r="L44841" s="1715"/>
    </row>
    <row r="44842" spans="11:12" ht="15" customHeight="1">
      <c r="K44842" s="1715"/>
      <c r="L44842" s="1715"/>
    </row>
    <row r="44843" spans="11:12" ht="15" customHeight="1">
      <c r="K44843" s="1715"/>
      <c r="L44843" s="1715"/>
    </row>
    <row r="44844" spans="11:12" ht="15" customHeight="1">
      <c r="K44844" s="1715"/>
      <c r="L44844" s="1715"/>
    </row>
    <row r="44845" spans="11:12" ht="15" customHeight="1">
      <c r="K44845" s="1715"/>
      <c r="L44845" s="1715"/>
    </row>
    <row r="44846" spans="11:12" ht="15" customHeight="1">
      <c r="K44846" s="1715"/>
      <c r="L44846" s="1715"/>
    </row>
    <row r="44847" spans="11:12" ht="15" customHeight="1">
      <c r="K44847" s="1715"/>
      <c r="L44847" s="1715"/>
    </row>
    <row r="44848" spans="11:12" ht="15" customHeight="1">
      <c r="K44848" s="1715"/>
      <c r="L44848" s="1715"/>
    </row>
    <row r="44849" spans="11:12" ht="15" customHeight="1">
      <c r="K44849" s="1715"/>
      <c r="L44849" s="1715"/>
    </row>
    <row r="44850" spans="11:12" ht="15" customHeight="1">
      <c r="K44850" s="1715"/>
      <c r="L44850" s="1715"/>
    </row>
    <row r="44851" spans="11:12" ht="15" customHeight="1">
      <c r="K44851" s="1715"/>
      <c r="L44851" s="1715"/>
    </row>
    <row r="44852" spans="11:12" ht="15" customHeight="1">
      <c r="K44852" s="1715"/>
      <c r="L44852" s="1715"/>
    </row>
    <row r="44853" spans="11:12" ht="15" customHeight="1">
      <c r="K44853" s="1715"/>
      <c r="L44853" s="1715"/>
    </row>
    <row r="44854" spans="11:12" ht="15" customHeight="1">
      <c r="K44854" s="1715"/>
      <c r="L44854" s="1715"/>
    </row>
    <row r="44855" spans="11:12" ht="15" customHeight="1">
      <c r="K44855" s="1715"/>
      <c r="L44855" s="1715"/>
    </row>
    <row r="44856" spans="11:12" ht="15" customHeight="1">
      <c r="K44856" s="1715"/>
      <c r="L44856" s="1715"/>
    </row>
    <row r="44857" spans="11:12" ht="15" customHeight="1">
      <c r="K44857" s="1715"/>
      <c r="L44857" s="1715"/>
    </row>
    <row r="44858" spans="11:12" ht="15" customHeight="1">
      <c r="K44858" s="1715"/>
      <c r="L44858" s="1715"/>
    </row>
    <row r="44859" spans="11:12" ht="15" customHeight="1">
      <c r="K44859" s="1715"/>
      <c r="L44859" s="1715"/>
    </row>
    <row r="44860" spans="11:12" ht="15" customHeight="1">
      <c r="K44860" s="1715"/>
      <c r="L44860" s="1715"/>
    </row>
    <row r="44861" spans="11:12" ht="15" customHeight="1">
      <c r="K44861" s="1715"/>
      <c r="L44861" s="1715"/>
    </row>
    <row r="44862" spans="11:12" ht="15" customHeight="1">
      <c r="K44862" s="1715"/>
      <c r="L44862" s="1715"/>
    </row>
    <row r="44863" spans="11:12" ht="15" customHeight="1">
      <c r="K44863" s="1715"/>
      <c r="L44863" s="1715"/>
    </row>
    <row r="44864" spans="11:12" ht="15" customHeight="1">
      <c r="K44864" s="1715"/>
      <c r="L44864" s="1715"/>
    </row>
    <row r="44865" spans="11:12" ht="15" customHeight="1">
      <c r="K44865" s="1715"/>
      <c r="L44865" s="1715"/>
    </row>
    <row r="44866" spans="11:12" ht="15" customHeight="1">
      <c r="K44866" s="1715"/>
      <c r="L44866" s="1715"/>
    </row>
    <row r="44867" spans="11:12" ht="15" customHeight="1">
      <c r="K44867" s="1715"/>
      <c r="L44867" s="1715"/>
    </row>
    <row r="44868" spans="11:12" ht="15" customHeight="1">
      <c r="K44868" s="1715"/>
      <c r="L44868" s="1715"/>
    </row>
    <row r="44869" spans="11:12" ht="15" customHeight="1">
      <c r="K44869" s="1715"/>
      <c r="L44869" s="1715"/>
    </row>
    <row r="44870" spans="11:12" ht="15" customHeight="1">
      <c r="K44870" s="1715"/>
      <c r="L44870" s="1715"/>
    </row>
    <row r="44871" spans="11:12" ht="15" customHeight="1">
      <c r="K44871" s="1715"/>
      <c r="L44871" s="1715"/>
    </row>
    <row r="44872" spans="11:12" ht="15" customHeight="1">
      <c r="K44872" s="1715"/>
      <c r="L44872" s="1715"/>
    </row>
    <row r="44873" spans="11:12" ht="15" customHeight="1">
      <c r="K44873" s="1715"/>
      <c r="L44873" s="1715"/>
    </row>
    <row r="44874" spans="11:12" ht="15" customHeight="1">
      <c r="K44874" s="1715"/>
      <c r="L44874" s="1715"/>
    </row>
    <row r="44875" spans="11:12" ht="15" customHeight="1">
      <c r="K44875" s="1715"/>
      <c r="L44875" s="1715"/>
    </row>
    <row r="44876" spans="11:12" ht="15" customHeight="1">
      <c r="K44876" s="1715"/>
      <c r="L44876" s="1715"/>
    </row>
    <row r="44877" spans="11:12" ht="15" customHeight="1">
      <c r="K44877" s="1715"/>
      <c r="L44877" s="1715"/>
    </row>
    <row r="44878" spans="11:12" ht="15" customHeight="1">
      <c r="K44878" s="1715"/>
      <c r="L44878" s="1715"/>
    </row>
    <row r="44879" spans="11:12" ht="15" customHeight="1">
      <c r="K44879" s="1715"/>
      <c r="L44879" s="1715"/>
    </row>
    <row r="44880" spans="11:12" ht="15" customHeight="1">
      <c r="K44880" s="1715"/>
      <c r="L44880" s="1715"/>
    </row>
    <row r="44881" spans="11:12" ht="15" customHeight="1">
      <c r="K44881" s="1715"/>
      <c r="L44881" s="1715"/>
    </row>
    <row r="44882" spans="11:12" ht="15" customHeight="1">
      <c r="K44882" s="1715"/>
      <c r="L44882" s="1715"/>
    </row>
    <row r="44883" spans="11:12" ht="15" customHeight="1">
      <c r="K44883" s="1715"/>
      <c r="L44883" s="1715"/>
    </row>
    <row r="44884" spans="11:12" ht="15" customHeight="1">
      <c r="K44884" s="1715"/>
      <c r="L44884" s="1715"/>
    </row>
    <row r="44885" spans="11:12" ht="15" customHeight="1">
      <c r="K44885" s="1715"/>
      <c r="L44885" s="1715"/>
    </row>
    <row r="44886" spans="11:12" ht="15" customHeight="1">
      <c r="K44886" s="1715"/>
      <c r="L44886" s="1715"/>
    </row>
    <row r="44887" spans="11:12" ht="15" customHeight="1">
      <c r="K44887" s="1715"/>
      <c r="L44887" s="1715"/>
    </row>
    <row r="44888" spans="11:12" ht="15" customHeight="1">
      <c r="K44888" s="1715"/>
      <c r="L44888" s="1715"/>
    </row>
    <row r="44889" spans="11:12" ht="15" customHeight="1">
      <c r="K44889" s="1715"/>
      <c r="L44889" s="1715"/>
    </row>
    <row r="44890" spans="11:12" ht="15" customHeight="1">
      <c r="K44890" s="1715"/>
      <c r="L44890" s="1715"/>
    </row>
    <row r="44891" spans="11:12" ht="15" customHeight="1">
      <c r="K44891" s="1715"/>
      <c r="L44891" s="1715"/>
    </row>
    <row r="44892" spans="11:12" ht="15" customHeight="1">
      <c r="K44892" s="1715"/>
      <c r="L44892" s="1715"/>
    </row>
    <row r="44893" spans="11:12" ht="15" customHeight="1">
      <c r="K44893" s="1715"/>
      <c r="L44893" s="1715"/>
    </row>
    <row r="44894" spans="11:12" ht="15" customHeight="1">
      <c r="K44894" s="1715"/>
      <c r="L44894" s="1715"/>
    </row>
    <row r="44895" spans="11:12" ht="15" customHeight="1">
      <c r="K44895" s="1715"/>
      <c r="L44895" s="1715"/>
    </row>
    <row r="44896" spans="11:12" ht="15" customHeight="1">
      <c r="K44896" s="1715"/>
      <c r="L44896" s="1715"/>
    </row>
    <row r="44897" spans="11:12" ht="15" customHeight="1">
      <c r="K44897" s="1715"/>
      <c r="L44897" s="1715"/>
    </row>
    <row r="44898" spans="11:12" ht="15" customHeight="1">
      <c r="K44898" s="1715"/>
      <c r="L44898" s="1715"/>
    </row>
    <row r="44899" spans="11:12" ht="15" customHeight="1">
      <c r="K44899" s="1715"/>
      <c r="L44899" s="1715"/>
    </row>
    <row r="44900" spans="11:12" ht="15" customHeight="1">
      <c r="K44900" s="1715"/>
      <c r="L44900" s="1715"/>
    </row>
    <row r="44901" spans="11:12" ht="15" customHeight="1">
      <c r="K44901" s="1715"/>
      <c r="L44901" s="1715"/>
    </row>
    <row r="44902" spans="11:12" ht="15" customHeight="1">
      <c r="K44902" s="1715"/>
      <c r="L44902" s="1715"/>
    </row>
    <row r="44903" spans="11:12" ht="15" customHeight="1">
      <c r="K44903" s="1715"/>
      <c r="L44903" s="1715"/>
    </row>
    <row r="44904" spans="11:12" ht="15" customHeight="1">
      <c r="K44904" s="1715"/>
      <c r="L44904" s="1715"/>
    </row>
    <row r="44905" spans="11:12" ht="15" customHeight="1">
      <c r="K44905" s="1715"/>
      <c r="L44905" s="1715"/>
    </row>
    <row r="44906" spans="11:12" ht="15" customHeight="1">
      <c r="K44906" s="1715"/>
      <c r="L44906" s="1715"/>
    </row>
    <row r="44907" spans="11:12" ht="15" customHeight="1">
      <c r="K44907" s="1715"/>
      <c r="L44907" s="1715"/>
    </row>
    <row r="44908" spans="11:12" ht="15" customHeight="1">
      <c r="K44908" s="1715"/>
      <c r="L44908" s="1715"/>
    </row>
    <row r="44909" spans="11:12" ht="15" customHeight="1">
      <c r="K44909" s="1715"/>
      <c r="L44909" s="1715"/>
    </row>
    <row r="44910" spans="11:12" ht="15" customHeight="1">
      <c r="K44910" s="1715"/>
      <c r="L44910" s="1715"/>
    </row>
    <row r="44911" spans="11:12" ht="15" customHeight="1">
      <c r="K44911" s="1715"/>
      <c r="L44911" s="1715"/>
    </row>
    <row r="44912" spans="11:12" ht="15" customHeight="1">
      <c r="K44912" s="1715"/>
      <c r="L44912" s="1715"/>
    </row>
    <row r="44913" spans="11:12" ht="15" customHeight="1">
      <c r="K44913" s="1715"/>
      <c r="L44913" s="1715"/>
    </row>
    <row r="44914" spans="11:12" ht="15" customHeight="1">
      <c r="K44914" s="1715"/>
      <c r="L44914" s="1715"/>
    </row>
    <row r="44915" spans="11:12" ht="15" customHeight="1">
      <c r="K44915" s="1715"/>
      <c r="L44915" s="1715"/>
    </row>
    <row r="44916" spans="11:12" ht="15" customHeight="1">
      <c r="K44916" s="1715"/>
      <c r="L44916" s="1715"/>
    </row>
    <row r="44917" spans="11:12" ht="15" customHeight="1">
      <c r="K44917" s="1715"/>
      <c r="L44917" s="1715"/>
    </row>
    <row r="44918" spans="11:12" ht="15" customHeight="1">
      <c r="K44918" s="1715"/>
      <c r="L44918" s="1715"/>
    </row>
    <row r="44919" spans="11:12" ht="15" customHeight="1">
      <c r="K44919" s="1715"/>
      <c r="L44919" s="1715"/>
    </row>
    <row r="44920" spans="11:12" ht="15" customHeight="1">
      <c r="K44920" s="1715"/>
      <c r="L44920" s="1715"/>
    </row>
    <row r="44921" spans="11:12" ht="15" customHeight="1">
      <c r="K44921" s="1715"/>
      <c r="L44921" s="1715"/>
    </row>
    <row r="44922" spans="11:12" ht="15" customHeight="1">
      <c r="K44922" s="1715"/>
      <c r="L44922" s="1715"/>
    </row>
    <row r="44923" spans="11:12" ht="15" customHeight="1">
      <c r="K44923" s="1715"/>
      <c r="L44923" s="1715"/>
    </row>
    <row r="44924" spans="11:12" ht="15" customHeight="1">
      <c r="K44924" s="1715"/>
      <c r="L44924" s="1715"/>
    </row>
    <row r="44925" spans="11:12" ht="15" customHeight="1">
      <c r="K44925" s="1715"/>
      <c r="L44925" s="1715"/>
    </row>
    <row r="44926" spans="11:12" ht="15" customHeight="1">
      <c r="K44926" s="1715"/>
      <c r="L44926" s="1715"/>
    </row>
    <row r="44927" spans="11:12" ht="15" customHeight="1">
      <c r="K44927" s="1715"/>
      <c r="L44927" s="1715"/>
    </row>
    <row r="44928" spans="11:12" ht="15" customHeight="1">
      <c r="K44928" s="1715"/>
      <c r="L44928" s="1715"/>
    </row>
    <row r="44929" spans="11:12" ht="15" customHeight="1">
      <c r="K44929" s="1715"/>
      <c r="L44929" s="1715"/>
    </row>
    <row r="44930" spans="11:12" ht="15" customHeight="1">
      <c r="K44930" s="1715"/>
      <c r="L44930" s="1715"/>
    </row>
    <row r="44931" spans="11:12" ht="15" customHeight="1">
      <c r="K44931" s="1715"/>
      <c r="L44931" s="1715"/>
    </row>
    <row r="44932" spans="11:12" ht="15" customHeight="1">
      <c r="K44932" s="1715"/>
      <c r="L44932" s="1715"/>
    </row>
    <row r="44933" spans="11:12" ht="15" customHeight="1">
      <c r="K44933" s="1715"/>
      <c r="L44933" s="1715"/>
    </row>
    <row r="44934" spans="11:12" ht="15" customHeight="1">
      <c r="K44934" s="1715"/>
      <c r="L44934" s="1715"/>
    </row>
    <row r="44935" spans="11:12" ht="15" customHeight="1">
      <c r="K44935" s="1715"/>
      <c r="L44935" s="1715"/>
    </row>
    <row r="44936" spans="11:12" ht="15" customHeight="1">
      <c r="K44936" s="1715"/>
      <c r="L44936" s="1715"/>
    </row>
    <row r="44937" spans="11:12" ht="15" customHeight="1">
      <c r="K44937" s="1715"/>
      <c r="L44937" s="1715"/>
    </row>
    <row r="44938" spans="11:12" ht="15" customHeight="1">
      <c r="K44938" s="1715"/>
      <c r="L44938" s="1715"/>
    </row>
    <row r="44939" spans="11:12" ht="15" customHeight="1">
      <c r="K44939" s="1715"/>
      <c r="L44939" s="1715"/>
    </row>
    <row r="44940" spans="11:12" ht="15" customHeight="1">
      <c r="K44940" s="1715"/>
      <c r="L44940" s="1715"/>
    </row>
    <row r="44941" spans="11:12" ht="15" customHeight="1">
      <c r="K44941" s="1715"/>
      <c r="L44941" s="1715"/>
    </row>
    <row r="44942" spans="11:12" ht="15" customHeight="1">
      <c r="K44942" s="1715"/>
      <c r="L44942" s="1715"/>
    </row>
    <row r="44943" spans="11:12" ht="15" customHeight="1">
      <c r="K44943" s="1715"/>
      <c r="L44943" s="1715"/>
    </row>
    <row r="44944" spans="11:12" ht="15" customHeight="1">
      <c r="K44944" s="1715"/>
      <c r="L44944" s="1715"/>
    </row>
    <row r="44945" spans="11:12" ht="15" customHeight="1">
      <c r="K44945" s="1715"/>
      <c r="L44945" s="1715"/>
    </row>
    <row r="44946" spans="11:12" ht="15" customHeight="1">
      <c r="K44946" s="1715"/>
      <c r="L44946" s="1715"/>
    </row>
    <row r="44947" spans="11:12" ht="15" customHeight="1">
      <c r="K44947" s="1715"/>
      <c r="L44947" s="1715"/>
    </row>
    <row r="44948" spans="11:12" ht="15" customHeight="1">
      <c r="K44948" s="1715"/>
      <c r="L44948" s="1715"/>
    </row>
    <row r="44949" spans="11:12" ht="15" customHeight="1">
      <c r="K44949" s="1715"/>
      <c r="L44949" s="1715"/>
    </row>
    <row r="44950" spans="11:12" ht="15" customHeight="1">
      <c r="K44950" s="1715"/>
      <c r="L44950" s="1715"/>
    </row>
    <row r="44951" spans="11:12" ht="15" customHeight="1">
      <c r="K44951" s="1715"/>
      <c r="L44951" s="1715"/>
    </row>
    <row r="44952" spans="11:12" ht="15" customHeight="1">
      <c r="K44952" s="1715"/>
      <c r="L44952" s="1715"/>
    </row>
    <row r="44953" spans="11:12" ht="15" customHeight="1">
      <c r="K44953" s="1715"/>
      <c r="L44953" s="1715"/>
    </row>
    <row r="44954" spans="11:12" ht="15" customHeight="1">
      <c r="K44954" s="1715"/>
      <c r="L44954" s="1715"/>
    </row>
    <row r="44955" spans="11:12" ht="15" customHeight="1">
      <c r="K44955" s="1715"/>
      <c r="L44955" s="1715"/>
    </row>
    <row r="44956" spans="11:12" ht="15" customHeight="1">
      <c r="K44956" s="1715"/>
      <c r="L44956" s="1715"/>
    </row>
    <row r="44957" spans="11:12" ht="15" customHeight="1">
      <c r="K44957" s="1715"/>
      <c r="L44957" s="1715"/>
    </row>
    <row r="44958" spans="11:12" ht="15" customHeight="1">
      <c r="K44958" s="1715"/>
      <c r="L44958" s="1715"/>
    </row>
    <row r="44959" spans="11:12" ht="15" customHeight="1">
      <c r="K44959" s="1715"/>
      <c r="L44959" s="1715"/>
    </row>
    <row r="44960" spans="11:12" ht="15" customHeight="1">
      <c r="K44960" s="1715"/>
      <c r="L44960" s="1715"/>
    </row>
    <row r="44961" spans="11:12" ht="15" customHeight="1">
      <c r="K44961" s="1715"/>
      <c r="L44961" s="1715"/>
    </row>
    <row r="44962" spans="11:12" ht="15" customHeight="1">
      <c r="K44962" s="1715"/>
      <c r="L44962" s="1715"/>
    </row>
    <row r="44963" spans="11:12" ht="15" customHeight="1">
      <c r="K44963" s="1715"/>
      <c r="L44963" s="1715"/>
    </row>
    <row r="44964" spans="11:12" ht="15" customHeight="1">
      <c r="K44964" s="1715"/>
      <c r="L44964" s="1715"/>
    </row>
    <row r="44965" spans="11:12" ht="15" customHeight="1">
      <c r="K44965" s="1715"/>
      <c r="L44965" s="1715"/>
    </row>
    <row r="44966" spans="11:12" ht="15" customHeight="1">
      <c r="K44966" s="1715"/>
      <c r="L44966" s="1715"/>
    </row>
    <row r="44967" spans="11:12" ht="15" customHeight="1">
      <c r="K44967" s="1715"/>
      <c r="L44967" s="1715"/>
    </row>
    <row r="44968" spans="11:12" ht="15" customHeight="1">
      <c r="K44968" s="1715"/>
      <c r="L44968" s="1715"/>
    </row>
    <row r="44969" spans="11:12" ht="15" customHeight="1">
      <c r="K44969" s="1715"/>
      <c r="L44969" s="1715"/>
    </row>
    <row r="44970" spans="11:12" ht="15" customHeight="1">
      <c r="K44970" s="1715"/>
      <c r="L44970" s="1715"/>
    </row>
    <row r="44971" spans="11:12" ht="15" customHeight="1">
      <c r="K44971" s="1715"/>
      <c r="L44971" s="1715"/>
    </row>
    <row r="44972" spans="11:12" ht="15" customHeight="1">
      <c r="K44972" s="1715"/>
      <c r="L44972" s="1715"/>
    </row>
    <row r="44973" spans="11:12" ht="15" customHeight="1">
      <c r="K44973" s="1715"/>
      <c r="L44973" s="1715"/>
    </row>
    <row r="44974" spans="11:12" ht="15" customHeight="1">
      <c r="K44974" s="1715"/>
      <c r="L44974" s="1715"/>
    </row>
    <row r="44975" spans="11:12" ht="15" customHeight="1">
      <c r="K44975" s="1715"/>
      <c r="L44975" s="1715"/>
    </row>
    <row r="44976" spans="11:12" ht="15" customHeight="1">
      <c r="K44976" s="1715"/>
      <c r="L44976" s="1715"/>
    </row>
    <row r="44977" spans="11:12" ht="15" customHeight="1">
      <c r="K44977" s="1715"/>
      <c r="L44977" s="1715"/>
    </row>
    <row r="44978" spans="11:12" ht="15" customHeight="1">
      <c r="K44978" s="1715"/>
      <c r="L44978" s="1715"/>
    </row>
    <row r="44979" spans="11:12" ht="15" customHeight="1">
      <c r="K44979" s="1715"/>
      <c r="L44979" s="1715"/>
    </row>
    <row r="44980" spans="11:12" ht="15" customHeight="1">
      <c r="K44980" s="1715"/>
      <c r="L44980" s="1715"/>
    </row>
    <row r="44981" spans="11:12" ht="15" customHeight="1">
      <c r="K44981" s="1715"/>
      <c r="L44981" s="1715"/>
    </row>
    <row r="44982" spans="11:12" ht="15" customHeight="1">
      <c r="K44982" s="1715"/>
      <c r="L44982" s="1715"/>
    </row>
    <row r="44983" spans="11:12" ht="15" customHeight="1">
      <c r="K44983" s="1715"/>
      <c r="L44983" s="1715"/>
    </row>
    <row r="44984" spans="11:12" ht="15" customHeight="1">
      <c r="K44984" s="1715"/>
      <c r="L44984" s="1715"/>
    </row>
    <row r="44985" spans="11:12" ht="15" customHeight="1">
      <c r="K44985" s="1715"/>
      <c r="L44985" s="1715"/>
    </row>
    <row r="44986" spans="11:12" ht="15" customHeight="1">
      <c r="K44986" s="1715"/>
      <c r="L44986" s="1715"/>
    </row>
    <row r="44987" spans="11:12" ht="15" customHeight="1">
      <c r="K44987" s="1715"/>
      <c r="L44987" s="1715"/>
    </row>
    <row r="44988" spans="11:12" ht="15" customHeight="1">
      <c r="K44988" s="1715"/>
      <c r="L44988" s="1715"/>
    </row>
    <row r="44989" spans="11:12" ht="15" customHeight="1">
      <c r="K44989" s="1715"/>
      <c r="L44989" s="1715"/>
    </row>
    <row r="44990" spans="11:12" ht="15" customHeight="1">
      <c r="K44990" s="1715"/>
      <c r="L44990" s="1715"/>
    </row>
    <row r="44991" spans="11:12" ht="15" customHeight="1">
      <c r="K44991" s="1715"/>
      <c r="L44991" s="1715"/>
    </row>
    <row r="44992" spans="11:12" ht="15" customHeight="1">
      <c r="K44992" s="1715"/>
      <c r="L44992" s="1715"/>
    </row>
    <row r="44993" spans="11:12" ht="15" customHeight="1">
      <c r="K44993" s="1715"/>
      <c r="L44993" s="1715"/>
    </row>
    <row r="44994" spans="11:12" ht="15" customHeight="1">
      <c r="K44994" s="1715"/>
      <c r="L44994" s="1715"/>
    </row>
    <row r="44995" spans="11:12" ht="15" customHeight="1">
      <c r="K44995" s="1715"/>
      <c r="L44995" s="1715"/>
    </row>
    <row r="44996" spans="11:12" ht="15" customHeight="1">
      <c r="K44996" s="1715"/>
      <c r="L44996" s="1715"/>
    </row>
    <row r="44997" spans="11:12" ht="15" customHeight="1">
      <c r="K44997" s="1715"/>
      <c r="L44997" s="1715"/>
    </row>
    <row r="44998" spans="11:12" ht="15" customHeight="1">
      <c r="K44998" s="1715"/>
      <c r="L44998" s="1715"/>
    </row>
    <row r="44999" spans="11:12" ht="15" customHeight="1">
      <c r="K44999" s="1715"/>
      <c r="L44999" s="1715"/>
    </row>
    <row r="45000" spans="11:12" ht="15" customHeight="1">
      <c r="K45000" s="1715"/>
      <c r="L45000" s="1715"/>
    </row>
    <row r="45001" spans="11:12" ht="15" customHeight="1">
      <c r="K45001" s="1715"/>
      <c r="L45001" s="1715"/>
    </row>
    <row r="45002" spans="11:12" ht="15" customHeight="1">
      <c r="K45002" s="1715"/>
      <c r="L45002" s="1715"/>
    </row>
    <row r="45003" spans="11:12" ht="15" customHeight="1">
      <c r="K45003" s="1715"/>
      <c r="L45003" s="1715"/>
    </row>
    <row r="45004" spans="11:12" ht="15" customHeight="1">
      <c r="K45004" s="1715"/>
      <c r="L45004" s="1715"/>
    </row>
    <row r="45005" spans="11:12" ht="15" customHeight="1">
      <c r="K45005" s="1715"/>
      <c r="L45005" s="1715"/>
    </row>
    <row r="45006" spans="11:12" ht="15" customHeight="1">
      <c r="K45006" s="1715"/>
      <c r="L45006" s="1715"/>
    </row>
    <row r="45007" spans="11:12" ht="15" customHeight="1">
      <c r="K45007" s="1715"/>
      <c r="L45007" s="1715"/>
    </row>
    <row r="45008" spans="11:12" ht="15" customHeight="1">
      <c r="K45008" s="1715"/>
      <c r="L45008" s="1715"/>
    </row>
    <row r="45009" spans="11:12" ht="15" customHeight="1">
      <c r="K45009" s="1715"/>
      <c r="L45009" s="1715"/>
    </row>
    <row r="45010" spans="11:12" ht="15" customHeight="1">
      <c r="K45010" s="1715"/>
      <c r="L45010" s="1715"/>
    </row>
    <row r="45011" spans="11:12" ht="15" customHeight="1">
      <c r="K45011" s="1715"/>
      <c r="L45011" s="1715"/>
    </row>
    <row r="45012" spans="11:12" ht="15" customHeight="1">
      <c r="K45012" s="1715"/>
      <c r="L45012" s="1715"/>
    </row>
    <row r="45013" spans="11:12" ht="15" customHeight="1">
      <c r="K45013" s="1715"/>
      <c r="L45013" s="1715"/>
    </row>
    <row r="45014" spans="11:12" ht="15" customHeight="1">
      <c r="K45014" s="1715"/>
      <c r="L45014" s="1715"/>
    </row>
    <row r="45015" spans="11:12" ht="15" customHeight="1">
      <c r="K45015" s="1715"/>
      <c r="L45015" s="1715"/>
    </row>
    <row r="45016" spans="11:12" ht="15" customHeight="1">
      <c r="K45016" s="1715"/>
      <c r="L45016" s="1715"/>
    </row>
    <row r="45017" spans="11:12" ht="15" customHeight="1">
      <c r="K45017" s="1715"/>
      <c r="L45017" s="1715"/>
    </row>
    <row r="45018" spans="11:12" ht="15" customHeight="1">
      <c r="K45018" s="1715"/>
      <c r="L45018" s="1715"/>
    </row>
    <row r="45019" spans="11:12" ht="15" customHeight="1">
      <c r="K45019" s="1715"/>
      <c r="L45019" s="1715"/>
    </row>
    <row r="45020" spans="11:12" ht="15" customHeight="1">
      <c r="K45020" s="1715"/>
      <c r="L45020" s="1715"/>
    </row>
    <row r="45021" spans="11:12" ht="15" customHeight="1">
      <c r="K45021" s="1715"/>
      <c r="L45021" s="1715"/>
    </row>
    <row r="45022" spans="11:12" ht="15" customHeight="1">
      <c r="K45022" s="1715"/>
      <c r="L45022" s="1715"/>
    </row>
    <row r="45023" spans="11:12" ht="15" customHeight="1">
      <c r="K45023" s="1715"/>
      <c r="L45023" s="1715"/>
    </row>
    <row r="45024" spans="11:12" ht="15" customHeight="1">
      <c r="K45024" s="1715"/>
      <c r="L45024" s="1715"/>
    </row>
    <row r="45025" spans="11:12" ht="15" customHeight="1">
      <c r="K45025" s="1715"/>
      <c r="L45025" s="1715"/>
    </row>
    <row r="45026" spans="11:12" ht="15" customHeight="1">
      <c r="K45026" s="1715"/>
      <c r="L45026" s="1715"/>
    </row>
    <row r="45027" spans="11:12" ht="15" customHeight="1">
      <c r="K45027" s="1715"/>
      <c r="L45027" s="1715"/>
    </row>
    <row r="45028" spans="11:12" ht="15" customHeight="1">
      <c r="K45028" s="1715"/>
      <c r="L45028" s="1715"/>
    </row>
    <row r="45029" spans="11:12" ht="15" customHeight="1">
      <c r="K45029" s="1715"/>
      <c r="L45029" s="1715"/>
    </row>
    <row r="45030" spans="11:12" ht="15" customHeight="1">
      <c r="K45030" s="1715"/>
      <c r="L45030" s="1715"/>
    </row>
    <row r="45031" spans="11:12" ht="15" customHeight="1">
      <c r="K45031" s="1715"/>
      <c r="L45031" s="1715"/>
    </row>
    <row r="45032" spans="11:12" ht="15" customHeight="1">
      <c r="K45032" s="1715"/>
      <c r="L45032" s="1715"/>
    </row>
    <row r="45033" spans="11:12" ht="15" customHeight="1">
      <c r="K45033" s="1715"/>
      <c r="L45033" s="1715"/>
    </row>
    <row r="45034" spans="11:12" ht="15" customHeight="1">
      <c r="K45034" s="1715"/>
      <c r="L45034" s="1715"/>
    </row>
    <row r="45035" spans="11:12" ht="15" customHeight="1">
      <c r="K45035" s="1715"/>
      <c r="L45035" s="1715"/>
    </row>
    <row r="45036" spans="11:12" ht="15" customHeight="1">
      <c r="K45036" s="1715"/>
      <c r="L45036" s="1715"/>
    </row>
    <row r="45037" spans="11:12" ht="15" customHeight="1">
      <c r="K45037" s="1715"/>
      <c r="L45037" s="1715"/>
    </row>
    <row r="45038" spans="11:12" ht="15" customHeight="1">
      <c r="K45038" s="1715"/>
      <c r="L45038" s="1715"/>
    </row>
    <row r="45039" spans="11:12" ht="15" customHeight="1">
      <c r="K45039" s="1715"/>
      <c r="L45039" s="1715"/>
    </row>
    <row r="45040" spans="11:12" ht="15" customHeight="1">
      <c r="K45040" s="1715"/>
      <c r="L45040" s="1715"/>
    </row>
    <row r="45041" spans="11:12" ht="15" customHeight="1">
      <c r="K45041" s="1715"/>
      <c r="L45041" s="1715"/>
    </row>
    <row r="45042" spans="11:12" ht="15" customHeight="1">
      <c r="K45042" s="1715"/>
      <c r="L45042" s="1715"/>
    </row>
    <row r="45043" spans="11:12" ht="15" customHeight="1">
      <c r="K45043" s="1715"/>
      <c r="L45043" s="1715"/>
    </row>
    <row r="45044" spans="11:12" ht="15" customHeight="1">
      <c r="K45044" s="1715"/>
      <c r="L45044" s="1715"/>
    </row>
    <row r="45045" spans="11:12" ht="15" customHeight="1">
      <c r="K45045" s="1715"/>
      <c r="L45045" s="1715"/>
    </row>
    <row r="45046" spans="11:12" ht="15" customHeight="1">
      <c r="K45046" s="1715"/>
      <c r="L45046" s="1715"/>
    </row>
    <row r="45047" spans="11:12" ht="15" customHeight="1">
      <c r="K45047" s="1715"/>
      <c r="L45047" s="1715"/>
    </row>
    <row r="45048" spans="11:12" ht="15" customHeight="1">
      <c r="K45048" s="1715"/>
      <c r="L45048" s="1715"/>
    </row>
    <row r="45049" spans="11:12" ht="15" customHeight="1">
      <c r="K45049" s="1715"/>
      <c r="L45049" s="1715"/>
    </row>
    <row r="45050" spans="11:12" ht="15" customHeight="1">
      <c r="K45050" s="1715"/>
      <c r="L45050" s="1715"/>
    </row>
    <row r="45051" spans="11:12" ht="15" customHeight="1">
      <c r="K45051" s="1715"/>
      <c r="L45051" s="1715"/>
    </row>
    <row r="45052" spans="11:12" ht="15" customHeight="1">
      <c r="K45052" s="1715"/>
      <c r="L45052" s="1715"/>
    </row>
    <row r="45053" spans="11:12" ht="15" customHeight="1">
      <c r="K45053" s="1715"/>
      <c r="L45053" s="1715"/>
    </row>
    <row r="45054" spans="11:12" ht="15" customHeight="1">
      <c r="K45054" s="1715"/>
      <c r="L45054" s="1715"/>
    </row>
    <row r="45055" spans="11:12" ht="15" customHeight="1">
      <c r="K45055" s="1715"/>
      <c r="L45055" s="1715"/>
    </row>
    <row r="45056" spans="11:12" ht="15" customHeight="1">
      <c r="K45056" s="1715"/>
      <c r="L45056" s="1715"/>
    </row>
    <row r="45057" spans="11:12" ht="15" customHeight="1">
      <c r="K45057" s="1715"/>
      <c r="L45057" s="1715"/>
    </row>
    <row r="45058" spans="11:12" ht="15" customHeight="1">
      <c r="K45058" s="1715"/>
      <c r="L45058" s="1715"/>
    </row>
    <row r="45059" spans="11:12" ht="15" customHeight="1">
      <c r="K45059" s="1715"/>
      <c r="L45059" s="1715"/>
    </row>
    <row r="45060" spans="11:12" ht="15" customHeight="1">
      <c r="K45060" s="1715"/>
      <c r="L45060" s="1715"/>
    </row>
    <row r="45061" spans="11:12" ht="15" customHeight="1">
      <c r="K45061" s="1715"/>
      <c r="L45061" s="1715"/>
    </row>
    <row r="45062" spans="11:12" ht="15" customHeight="1">
      <c r="K45062" s="1715"/>
      <c r="L45062" s="1715"/>
    </row>
    <row r="45063" spans="11:12" ht="15" customHeight="1">
      <c r="K45063" s="1715"/>
      <c r="L45063" s="1715"/>
    </row>
    <row r="45064" spans="11:12" ht="15" customHeight="1">
      <c r="K45064" s="1715"/>
      <c r="L45064" s="1715"/>
    </row>
    <row r="45065" spans="11:12" ht="15" customHeight="1">
      <c r="K45065" s="1715"/>
      <c r="L45065" s="1715"/>
    </row>
    <row r="45066" spans="11:12" ht="15" customHeight="1">
      <c r="K45066" s="1715"/>
      <c r="L45066" s="1715"/>
    </row>
    <row r="45067" spans="11:12" ht="15" customHeight="1">
      <c r="K45067" s="1715"/>
      <c r="L45067" s="1715"/>
    </row>
    <row r="45068" spans="11:12" ht="15" customHeight="1">
      <c r="K45068" s="1715"/>
      <c r="L45068" s="1715"/>
    </row>
    <row r="45069" spans="11:12" ht="15" customHeight="1">
      <c r="K45069" s="1715"/>
      <c r="L45069" s="1715"/>
    </row>
    <row r="45070" spans="11:12" ht="15" customHeight="1">
      <c r="K45070" s="1715"/>
      <c r="L45070" s="1715"/>
    </row>
    <row r="45071" spans="11:12" ht="15" customHeight="1">
      <c r="K45071" s="1715"/>
      <c r="L45071" s="1715"/>
    </row>
    <row r="45072" spans="11:12" ht="15" customHeight="1">
      <c r="K45072" s="1715"/>
      <c r="L45072" s="1715"/>
    </row>
    <row r="45073" spans="11:12" ht="15" customHeight="1">
      <c r="K45073" s="1715"/>
      <c r="L45073" s="1715"/>
    </row>
    <row r="45074" spans="11:12" ht="15" customHeight="1">
      <c r="K45074" s="1715"/>
      <c r="L45074" s="1715"/>
    </row>
    <row r="45075" spans="11:12" ht="15" customHeight="1">
      <c r="K45075" s="1715"/>
      <c r="L45075" s="1715"/>
    </row>
    <row r="45076" spans="11:12" ht="15" customHeight="1">
      <c r="K45076" s="1715"/>
      <c r="L45076" s="1715"/>
    </row>
    <row r="45077" spans="11:12" ht="15" customHeight="1">
      <c r="K45077" s="1715"/>
      <c r="L45077" s="1715"/>
    </row>
    <row r="45078" spans="11:12" ht="15" customHeight="1">
      <c r="K45078" s="1715"/>
      <c r="L45078" s="1715"/>
    </row>
    <row r="45079" spans="11:12" ht="15" customHeight="1">
      <c r="K45079" s="1715"/>
      <c r="L45079" s="1715"/>
    </row>
    <row r="45080" spans="11:12" ht="15" customHeight="1">
      <c r="K45080" s="1715"/>
      <c r="L45080" s="1715"/>
    </row>
    <row r="45081" spans="11:12" ht="15" customHeight="1">
      <c r="K45081" s="1715"/>
      <c r="L45081" s="1715"/>
    </row>
    <row r="45082" spans="11:12" ht="15" customHeight="1">
      <c r="K45082" s="1715"/>
      <c r="L45082" s="1715"/>
    </row>
    <row r="45083" spans="11:12" ht="15" customHeight="1">
      <c r="K45083" s="1715"/>
      <c r="L45083" s="1715"/>
    </row>
    <row r="45084" spans="11:12" ht="15" customHeight="1">
      <c r="K45084" s="1715"/>
      <c r="L45084" s="1715"/>
    </row>
    <row r="45085" spans="11:12" ht="15" customHeight="1">
      <c r="K45085" s="1715"/>
      <c r="L45085" s="1715"/>
    </row>
    <row r="45086" spans="11:12" ht="15" customHeight="1">
      <c r="K45086" s="1715"/>
      <c r="L45086" s="1715"/>
    </row>
    <row r="45087" spans="11:12" ht="15" customHeight="1">
      <c r="K45087" s="1715"/>
      <c r="L45087" s="1715"/>
    </row>
    <row r="45088" spans="11:12" ht="15" customHeight="1">
      <c r="K45088" s="1715"/>
      <c r="L45088" s="1715"/>
    </row>
    <row r="45089" spans="11:12" ht="15" customHeight="1">
      <c r="K45089" s="1715"/>
      <c r="L45089" s="1715"/>
    </row>
    <row r="45090" spans="11:12" ht="15" customHeight="1">
      <c r="K45090" s="1715"/>
      <c r="L45090" s="1715"/>
    </row>
    <row r="45091" spans="11:12" ht="15" customHeight="1">
      <c r="K45091" s="1715"/>
      <c r="L45091" s="1715"/>
    </row>
    <row r="45092" spans="11:12" ht="15" customHeight="1">
      <c r="K45092" s="1715"/>
      <c r="L45092" s="1715"/>
    </row>
    <row r="45093" spans="11:12" ht="15" customHeight="1">
      <c r="K45093" s="1715"/>
      <c r="L45093" s="1715"/>
    </row>
    <row r="45094" spans="11:12" ht="15" customHeight="1">
      <c r="K45094" s="1715"/>
      <c r="L45094" s="1715"/>
    </row>
    <row r="45095" spans="11:12" ht="15" customHeight="1">
      <c r="K45095" s="1715"/>
      <c r="L45095" s="1715"/>
    </row>
    <row r="45096" spans="11:12" ht="15" customHeight="1">
      <c r="K45096" s="1715"/>
      <c r="L45096" s="1715"/>
    </row>
    <row r="45097" spans="11:12" ht="15" customHeight="1">
      <c r="K45097" s="1715"/>
      <c r="L45097" s="1715"/>
    </row>
    <row r="45098" spans="11:12" ht="15" customHeight="1">
      <c r="K45098" s="1715"/>
      <c r="L45098" s="1715"/>
    </row>
    <row r="45099" spans="11:12" ht="15" customHeight="1">
      <c r="K45099" s="1715"/>
      <c r="L45099" s="1715"/>
    </row>
    <row r="45100" spans="11:12" ht="15" customHeight="1">
      <c r="K45100" s="1715"/>
      <c r="L45100" s="1715"/>
    </row>
    <row r="45101" spans="11:12" ht="15" customHeight="1">
      <c r="K45101" s="1715"/>
      <c r="L45101" s="1715"/>
    </row>
    <row r="45102" spans="11:12" ht="15" customHeight="1">
      <c r="K45102" s="1715"/>
      <c r="L45102" s="1715"/>
    </row>
    <row r="45103" spans="11:12" ht="15" customHeight="1">
      <c r="K45103" s="1715"/>
      <c r="L45103" s="1715"/>
    </row>
    <row r="45104" spans="11:12" ht="15" customHeight="1">
      <c r="K45104" s="1715"/>
      <c r="L45104" s="1715"/>
    </row>
    <row r="45105" spans="11:12" ht="15" customHeight="1">
      <c r="K45105" s="1715"/>
      <c r="L45105" s="1715"/>
    </row>
    <row r="45106" spans="11:12" ht="15" customHeight="1">
      <c r="K45106" s="1715"/>
      <c r="L45106" s="1715"/>
    </row>
    <row r="45107" spans="11:12" ht="15" customHeight="1">
      <c r="K45107" s="1715"/>
      <c r="L45107" s="1715"/>
    </row>
    <row r="45108" spans="11:12" ht="15" customHeight="1">
      <c r="K45108" s="1715"/>
      <c r="L45108" s="1715"/>
    </row>
    <row r="45109" spans="11:12" ht="15" customHeight="1">
      <c r="K45109" s="1715"/>
      <c r="L45109" s="1715"/>
    </row>
    <row r="45110" spans="11:12" ht="15" customHeight="1">
      <c r="K45110" s="1715"/>
      <c r="L45110" s="1715"/>
    </row>
    <row r="45111" spans="11:12" ht="15" customHeight="1">
      <c r="K45111" s="1715"/>
      <c r="L45111" s="1715"/>
    </row>
    <row r="45112" spans="11:12" ht="15" customHeight="1">
      <c r="K45112" s="1715"/>
      <c r="L45112" s="1715"/>
    </row>
    <row r="45113" spans="11:12" ht="15" customHeight="1">
      <c r="K45113" s="1715"/>
      <c r="L45113" s="1715"/>
    </row>
    <row r="45114" spans="11:12" ht="15" customHeight="1">
      <c r="K45114" s="1715"/>
      <c r="L45114" s="1715"/>
    </row>
    <row r="45115" spans="11:12" ht="15" customHeight="1">
      <c r="K45115" s="1715"/>
      <c r="L45115" s="1715"/>
    </row>
    <row r="45116" spans="11:12" ht="15" customHeight="1">
      <c r="K45116" s="1715"/>
      <c r="L45116" s="1715"/>
    </row>
    <row r="45117" spans="11:12" ht="15" customHeight="1">
      <c r="K45117" s="1715"/>
      <c r="L45117" s="1715"/>
    </row>
    <row r="45118" spans="11:12" ht="15" customHeight="1">
      <c r="K45118" s="1715"/>
      <c r="L45118" s="1715"/>
    </row>
    <row r="45119" spans="11:12" ht="15" customHeight="1">
      <c r="K45119" s="1715"/>
      <c r="L45119" s="1715"/>
    </row>
    <row r="45120" spans="11:12" ht="15" customHeight="1">
      <c r="K45120" s="1715"/>
      <c r="L45120" s="1715"/>
    </row>
    <row r="45121" spans="11:12" ht="15" customHeight="1">
      <c r="K45121" s="1715"/>
      <c r="L45121" s="1715"/>
    </row>
    <row r="45122" spans="11:12" ht="15" customHeight="1">
      <c r="K45122" s="1715"/>
      <c r="L45122" s="1715"/>
    </row>
    <row r="45123" spans="11:12" ht="15" customHeight="1">
      <c r="K45123" s="1715"/>
      <c r="L45123" s="1715"/>
    </row>
    <row r="45124" spans="11:12" ht="15" customHeight="1">
      <c r="K45124" s="1715"/>
      <c r="L45124" s="1715"/>
    </row>
    <row r="45125" spans="11:12" ht="15" customHeight="1">
      <c r="K45125" s="1715"/>
      <c r="L45125" s="1715"/>
    </row>
    <row r="45126" spans="11:12" ht="15" customHeight="1">
      <c r="K45126" s="1715"/>
      <c r="L45126" s="1715"/>
    </row>
    <row r="45127" spans="11:12" ht="15" customHeight="1">
      <c r="K45127" s="1715"/>
      <c r="L45127" s="1715"/>
    </row>
    <row r="45128" spans="11:12" ht="15" customHeight="1">
      <c r="K45128" s="1715"/>
      <c r="L45128" s="1715"/>
    </row>
    <row r="45129" spans="11:12" ht="15" customHeight="1">
      <c r="K45129" s="1715"/>
      <c r="L45129" s="1715"/>
    </row>
    <row r="45130" spans="11:12" ht="15" customHeight="1">
      <c r="K45130" s="1715"/>
      <c r="L45130" s="1715"/>
    </row>
    <row r="45131" spans="11:12" ht="15" customHeight="1">
      <c r="K45131" s="1715"/>
      <c r="L45131" s="1715"/>
    </row>
    <row r="45132" spans="11:12" ht="15" customHeight="1">
      <c r="K45132" s="1715"/>
      <c r="L45132" s="1715"/>
    </row>
    <row r="45133" spans="11:12" ht="15" customHeight="1">
      <c r="K45133" s="1715"/>
      <c r="L45133" s="1715"/>
    </row>
    <row r="45134" spans="11:12" ht="15" customHeight="1">
      <c r="K45134" s="1715"/>
      <c r="L45134" s="1715"/>
    </row>
    <row r="45135" spans="11:12" ht="15" customHeight="1">
      <c r="K45135" s="1715"/>
      <c r="L45135" s="1715"/>
    </row>
    <row r="45136" spans="11:12" ht="15" customHeight="1">
      <c r="K45136" s="1715"/>
      <c r="L45136" s="1715"/>
    </row>
    <row r="45137" spans="11:12" ht="15" customHeight="1">
      <c r="K45137" s="1715"/>
      <c r="L45137" s="1715"/>
    </row>
    <row r="45138" spans="11:12" ht="15" customHeight="1">
      <c r="K45138" s="1715"/>
      <c r="L45138" s="1715"/>
    </row>
    <row r="45139" spans="11:12" ht="15" customHeight="1">
      <c r="K45139" s="1715"/>
      <c r="L45139" s="1715"/>
    </row>
    <row r="45140" spans="11:12" ht="15" customHeight="1">
      <c r="K45140" s="1715"/>
      <c r="L45140" s="1715"/>
    </row>
    <row r="45141" spans="11:12" ht="15" customHeight="1">
      <c r="K45141" s="1715"/>
      <c r="L45141" s="1715"/>
    </row>
    <row r="45142" spans="11:12" ht="15" customHeight="1">
      <c r="K45142" s="1715"/>
      <c r="L45142" s="1715"/>
    </row>
    <row r="45143" spans="11:12" ht="15" customHeight="1">
      <c r="K45143" s="1715"/>
      <c r="L45143" s="1715"/>
    </row>
    <row r="45144" spans="11:12" ht="15" customHeight="1">
      <c r="K45144" s="1715"/>
      <c r="L45144" s="1715"/>
    </row>
    <row r="45145" spans="11:12" ht="15" customHeight="1">
      <c r="K45145" s="1715"/>
      <c r="L45145" s="1715"/>
    </row>
    <row r="45146" spans="11:12" ht="15" customHeight="1">
      <c r="K45146" s="1715"/>
      <c r="L45146" s="1715"/>
    </row>
    <row r="45147" spans="11:12" ht="15" customHeight="1">
      <c r="K45147" s="1715"/>
      <c r="L45147" s="1715"/>
    </row>
    <row r="45148" spans="11:12" ht="15" customHeight="1">
      <c r="K45148" s="1715"/>
      <c r="L45148" s="1715"/>
    </row>
    <row r="45149" spans="11:12" ht="15" customHeight="1">
      <c r="K45149" s="1715"/>
      <c r="L45149" s="1715"/>
    </row>
    <row r="45150" spans="11:12" ht="15" customHeight="1">
      <c r="K45150" s="1715"/>
      <c r="L45150" s="1715"/>
    </row>
    <row r="45151" spans="11:12" ht="15" customHeight="1">
      <c r="K45151" s="1715"/>
      <c r="L45151" s="1715"/>
    </row>
    <row r="45152" spans="11:12" ht="15" customHeight="1">
      <c r="K45152" s="1715"/>
      <c r="L45152" s="1715"/>
    </row>
    <row r="45153" spans="11:12" ht="15" customHeight="1">
      <c r="K45153" s="1715"/>
      <c r="L45153" s="1715"/>
    </row>
    <row r="45154" spans="11:12" ht="15" customHeight="1">
      <c r="K45154" s="1715"/>
      <c r="L45154" s="1715"/>
    </row>
    <row r="45155" spans="11:12" ht="15" customHeight="1">
      <c r="K45155" s="1715"/>
      <c r="L45155" s="1715"/>
    </row>
    <row r="45156" spans="11:12" ht="15" customHeight="1">
      <c r="K45156" s="1715"/>
      <c r="L45156" s="1715"/>
    </row>
    <row r="45157" spans="11:12" ht="15" customHeight="1">
      <c r="K45157" s="1715"/>
      <c r="L45157" s="1715"/>
    </row>
    <row r="45158" spans="11:12" ht="15" customHeight="1">
      <c r="K45158" s="1715"/>
      <c r="L45158" s="1715"/>
    </row>
    <row r="45159" spans="11:12" ht="15" customHeight="1">
      <c r="K45159" s="1715"/>
      <c r="L45159" s="1715"/>
    </row>
    <row r="45160" spans="11:12" ht="15" customHeight="1">
      <c r="K45160" s="1715"/>
      <c r="L45160" s="1715"/>
    </row>
    <row r="45161" spans="11:12" ht="15" customHeight="1">
      <c r="K45161" s="1715"/>
      <c r="L45161" s="1715"/>
    </row>
    <row r="45162" spans="11:12" ht="15" customHeight="1">
      <c r="K45162" s="1715"/>
      <c r="L45162" s="1715"/>
    </row>
    <row r="45163" spans="11:12" ht="15" customHeight="1">
      <c r="K45163" s="1715"/>
      <c r="L45163" s="1715"/>
    </row>
    <row r="45164" spans="11:12" ht="15" customHeight="1">
      <c r="K45164" s="1715"/>
      <c r="L45164" s="1715"/>
    </row>
    <row r="45165" spans="11:12" ht="15" customHeight="1">
      <c r="K45165" s="1715"/>
      <c r="L45165" s="1715"/>
    </row>
    <row r="45166" spans="11:12" ht="15" customHeight="1">
      <c r="K45166" s="1715"/>
      <c r="L45166" s="1715"/>
    </row>
    <row r="45167" spans="11:12" ht="15" customHeight="1">
      <c r="K45167" s="1715"/>
      <c r="L45167" s="1715"/>
    </row>
    <row r="45168" spans="11:12" ht="15" customHeight="1">
      <c r="K45168" s="1715"/>
      <c r="L45168" s="1715"/>
    </row>
    <row r="45169" spans="11:12" ht="15" customHeight="1">
      <c r="K45169" s="1715"/>
      <c r="L45169" s="1715"/>
    </row>
    <row r="45170" spans="11:12" ht="15" customHeight="1">
      <c r="K45170" s="1715"/>
      <c r="L45170" s="1715"/>
    </row>
    <row r="45171" spans="11:12" ht="15" customHeight="1">
      <c r="K45171" s="1715"/>
      <c r="L45171" s="1715"/>
    </row>
    <row r="45172" spans="11:12" ht="15" customHeight="1">
      <c r="K45172" s="1715"/>
      <c r="L45172" s="1715"/>
    </row>
    <row r="45173" spans="11:12" ht="15" customHeight="1">
      <c r="K45173" s="1715"/>
      <c r="L45173" s="1715"/>
    </row>
    <row r="45174" spans="11:12" ht="15" customHeight="1">
      <c r="K45174" s="1715"/>
      <c r="L45174" s="1715"/>
    </row>
    <row r="45175" spans="11:12" ht="15" customHeight="1">
      <c r="K45175" s="1715"/>
      <c r="L45175" s="1715"/>
    </row>
    <row r="45176" spans="11:12" ht="15" customHeight="1">
      <c r="K45176" s="1715"/>
      <c r="L45176" s="1715"/>
    </row>
    <row r="45177" spans="11:12" ht="15" customHeight="1">
      <c r="K45177" s="1715"/>
      <c r="L45177" s="1715"/>
    </row>
    <row r="45178" spans="11:12" ht="15" customHeight="1">
      <c r="K45178" s="1715"/>
      <c r="L45178" s="1715"/>
    </row>
    <row r="45179" spans="11:12" ht="15" customHeight="1">
      <c r="K45179" s="1715"/>
      <c r="L45179" s="1715"/>
    </row>
    <row r="45180" spans="11:12" ht="15" customHeight="1">
      <c r="K45180" s="1715"/>
      <c r="L45180" s="1715"/>
    </row>
    <row r="45181" spans="11:12" ht="15" customHeight="1">
      <c r="K45181" s="1715"/>
      <c r="L45181" s="1715"/>
    </row>
    <row r="45182" spans="11:12" ht="15" customHeight="1">
      <c r="K45182" s="1715"/>
      <c r="L45182" s="1715"/>
    </row>
    <row r="45183" spans="11:12" ht="15" customHeight="1">
      <c r="K45183" s="1715"/>
      <c r="L45183" s="1715"/>
    </row>
    <row r="45184" spans="11:12" ht="15" customHeight="1">
      <c r="K45184" s="1715"/>
      <c r="L45184" s="1715"/>
    </row>
    <row r="45185" spans="11:12" ht="15" customHeight="1">
      <c r="K45185" s="1715"/>
      <c r="L45185" s="1715"/>
    </row>
    <row r="45186" spans="11:12" ht="15" customHeight="1">
      <c r="K45186" s="1715"/>
      <c r="L45186" s="1715"/>
    </row>
    <row r="45187" spans="11:12" ht="15" customHeight="1">
      <c r="K45187" s="1715"/>
      <c r="L45187" s="1715"/>
    </row>
    <row r="45188" spans="11:12" ht="15" customHeight="1">
      <c r="K45188" s="1715"/>
      <c r="L45188" s="1715"/>
    </row>
    <row r="45189" spans="11:12" ht="15" customHeight="1">
      <c r="K45189" s="1715"/>
      <c r="L45189" s="1715"/>
    </row>
    <row r="45190" spans="11:12" ht="15" customHeight="1">
      <c r="K45190" s="1715"/>
      <c r="L45190" s="1715"/>
    </row>
    <row r="45191" spans="11:12" ht="15" customHeight="1">
      <c r="K45191" s="1715"/>
      <c r="L45191" s="1715"/>
    </row>
    <row r="45192" spans="11:12" ht="15" customHeight="1">
      <c r="K45192" s="1715"/>
      <c r="L45192" s="1715"/>
    </row>
    <row r="45193" spans="11:12" ht="15" customHeight="1">
      <c r="K45193" s="1715"/>
      <c r="L45193" s="1715"/>
    </row>
    <row r="45194" spans="11:12" ht="15" customHeight="1">
      <c r="K45194" s="1715"/>
      <c r="L45194" s="1715"/>
    </row>
    <row r="45195" spans="11:12" ht="15" customHeight="1">
      <c r="K45195" s="1715"/>
      <c r="L45195" s="1715"/>
    </row>
    <row r="45196" spans="11:12" ht="15" customHeight="1">
      <c r="K45196" s="1715"/>
      <c r="L45196" s="1715"/>
    </row>
    <row r="45197" spans="11:12" ht="15" customHeight="1">
      <c r="K45197" s="1715"/>
      <c r="L45197" s="1715"/>
    </row>
    <row r="45198" spans="11:12" ht="15" customHeight="1">
      <c r="K45198" s="1715"/>
      <c r="L45198" s="1715"/>
    </row>
    <row r="45199" spans="11:12" ht="15" customHeight="1">
      <c r="K45199" s="1715"/>
      <c r="L45199" s="1715"/>
    </row>
    <row r="45200" spans="11:12" ht="15" customHeight="1">
      <c r="K45200" s="1715"/>
      <c r="L45200" s="1715"/>
    </row>
    <row r="45201" spans="11:12" ht="15" customHeight="1">
      <c r="K45201" s="1715"/>
      <c r="L45201" s="1715"/>
    </row>
    <row r="45202" spans="11:12" ht="15" customHeight="1">
      <c r="K45202" s="1715"/>
      <c r="L45202" s="1715"/>
    </row>
    <row r="45203" spans="11:12" ht="15" customHeight="1">
      <c r="K45203" s="1715"/>
      <c r="L45203" s="1715"/>
    </row>
    <row r="45204" spans="11:12" ht="15" customHeight="1">
      <c r="K45204" s="1715"/>
      <c r="L45204" s="1715"/>
    </row>
    <row r="45205" spans="11:12" ht="15" customHeight="1">
      <c r="K45205" s="1715"/>
      <c r="L45205" s="1715"/>
    </row>
    <row r="45206" spans="11:12" ht="15" customHeight="1">
      <c r="K45206" s="1715"/>
      <c r="L45206" s="1715"/>
    </row>
    <row r="45207" spans="11:12" ht="15" customHeight="1">
      <c r="K45207" s="1715"/>
      <c r="L45207" s="1715"/>
    </row>
    <row r="45208" spans="11:12" ht="15" customHeight="1">
      <c r="K45208" s="1715"/>
      <c r="L45208" s="1715"/>
    </row>
    <row r="45209" spans="11:12" ht="15" customHeight="1">
      <c r="K45209" s="1715"/>
      <c r="L45209" s="1715"/>
    </row>
    <row r="45210" spans="11:12" ht="15" customHeight="1">
      <c r="K45210" s="1715"/>
      <c r="L45210" s="1715"/>
    </row>
    <row r="45211" spans="11:12" ht="15" customHeight="1">
      <c r="K45211" s="1715"/>
      <c r="L45211" s="1715"/>
    </row>
    <row r="45212" spans="11:12" ht="15" customHeight="1">
      <c r="K45212" s="1715"/>
      <c r="L45212" s="1715"/>
    </row>
    <row r="45213" spans="11:12" ht="15" customHeight="1">
      <c r="K45213" s="1715"/>
      <c r="L45213" s="1715"/>
    </row>
    <row r="45214" spans="11:12" ht="15" customHeight="1">
      <c r="K45214" s="1715"/>
      <c r="L45214" s="1715"/>
    </row>
    <row r="45215" spans="11:12" ht="15" customHeight="1">
      <c r="K45215" s="1715"/>
      <c r="L45215" s="1715"/>
    </row>
    <row r="45216" spans="11:12" ht="15" customHeight="1">
      <c r="K45216" s="1715"/>
      <c r="L45216" s="1715"/>
    </row>
    <row r="45217" spans="11:12" ht="15" customHeight="1">
      <c r="K45217" s="1715"/>
      <c r="L45217" s="1715"/>
    </row>
    <row r="45218" spans="11:12" ht="15" customHeight="1">
      <c r="K45218" s="1715"/>
      <c r="L45218" s="1715"/>
    </row>
    <row r="45219" spans="11:12" ht="15" customHeight="1">
      <c r="K45219" s="1715"/>
      <c r="L45219" s="1715"/>
    </row>
    <row r="45220" spans="11:12" ht="15" customHeight="1">
      <c r="K45220" s="1715"/>
      <c r="L45220" s="1715"/>
    </row>
    <row r="45221" spans="11:12" ht="15" customHeight="1">
      <c r="K45221" s="1715"/>
      <c r="L45221" s="1715"/>
    </row>
    <row r="45222" spans="11:12" ht="15" customHeight="1">
      <c r="K45222" s="1715"/>
      <c r="L45222" s="1715"/>
    </row>
    <row r="45223" spans="11:12" ht="15" customHeight="1">
      <c r="K45223" s="1715"/>
      <c r="L45223" s="1715"/>
    </row>
    <row r="45224" spans="11:12" ht="15" customHeight="1">
      <c r="K45224" s="1715"/>
      <c r="L45224" s="1715"/>
    </row>
    <row r="45225" spans="11:12" ht="15" customHeight="1">
      <c r="K45225" s="1715"/>
      <c r="L45225" s="1715"/>
    </row>
    <row r="45226" spans="11:12" ht="15" customHeight="1">
      <c r="K45226" s="1715"/>
      <c r="L45226" s="1715"/>
    </row>
    <row r="45227" spans="11:12" ht="15" customHeight="1">
      <c r="K45227" s="1715"/>
      <c r="L45227" s="1715"/>
    </row>
    <row r="45228" spans="11:12" ht="15" customHeight="1">
      <c r="K45228" s="1715"/>
      <c r="L45228" s="1715"/>
    </row>
    <row r="45229" spans="11:12" ht="15" customHeight="1">
      <c r="K45229" s="1715"/>
      <c r="L45229" s="1715"/>
    </row>
    <row r="45230" spans="11:12" ht="15" customHeight="1">
      <c r="K45230" s="1715"/>
      <c r="L45230" s="1715"/>
    </row>
    <row r="45231" spans="11:12" ht="15" customHeight="1">
      <c r="K45231" s="1715"/>
      <c r="L45231" s="1715"/>
    </row>
    <row r="45232" spans="11:12" ht="15" customHeight="1">
      <c r="K45232" s="1715"/>
      <c r="L45232" s="1715"/>
    </row>
    <row r="45233" spans="11:12" ht="15" customHeight="1">
      <c r="K45233" s="1715"/>
      <c r="L45233" s="1715"/>
    </row>
    <row r="45234" spans="11:12" ht="15" customHeight="1">
      <c r="K45234" s="1715"/>
      <c r="L45234" s="1715"/>
    </row>
    <row r="45235" spans="11:12" ht="15" customHeight="1">
      <c r="K45235" s="1715"/>
      <c r="L45235" s="1715"/>
    </row>
    <row r="45236" spans="11:12" ht="15" customHeight="1">
      <c r="K45236" s="1715"/>
      <c r="L45236" s="1715"/>
    </row>
    <row r="45237" spans="11:12" ht="15" customHeight="1">
      <c r="K45237" s="1715"/>
      <c r="L45237" s="1715"/>
    </row>
    <row r="45238" spans="11:12" ht="15" customHeight="1">
      <c r="K45238" s="1715"/>
      <c r="L45238" s="1715"/>
    </row>
    <row r="45239" spans="11:12" ht="15" customHeight="1">
      <c r="K45239" s="1715"/>
      <c r="L45239" s="1715"/>
    </row>
    <row r="45240" spans="11:12" ht="15" customHeight="1">
      <c r="K45240" s="1715"/>
      <c r="L45240" s="1715"/>
    </row>
    <row r="45241" spans="11:12" ht="15" customHeight="1">
      <c r="K45241" s="1715"/>
      <c r="L45241" s="1715"/>
    </row>
    <row r="45242" spans="11:12" ht="15" customHeight="1">
      <c r="K45242" s="1715"/>
      <c r="L45242" s="1715"/>
    </row>
    <row r="45243" spans="11:12" ht="15" customHeight="1">
      <c r="K45243" s="1715"/>
      <c r="L45243" s="1715"/>
    </row>
    <row r="45244" spans="11:12" ht="15" customHeight="1">
      <c r="K45244" s="1715"/>
      <c r="L45244" s="1715"/>
    </row>
    <row r="45245" spans="11:12" ht="15" customHeight="1">
      <c r="K45245" s="1715"/>
      <c r="L45245" s="1715"/>
    </row>
    <row r="45246" spans="11:12" ht="15" customHeight="1">
      <c r="K45246" s="1715"/>
      <c r="L45246" s="1715"/>
    </row>
    <row r="45247" spans="11:12" ht="15" customHeight="1">
      <c r="K45247" s="1715"/>
      <c r="L45247" s="1715"/>
    </row>
    <row r="45248" spans="11:12" ht="15" customHeight="1">
      <c r="K45248" s="1715"/>
      <c r="L45248" s="1715"/>
    </row>
    <row r="45249" spans="11:12" ht="15" customHeight="1">
      <c r="K45249" s="1715"/>
      <c r="L45249" s="1715"/>
    </row>
    <row r="45250" spans="11:12" ht="15" customHeight="1">
      <c r="K45250" s="1715"/>
      <c r="L45250" s="1715"/>
    </row>
    <row r="45251" spans="11:12" ht="15" customHeight="1">
      <c r="K45251" s="1715"/>
      <c r="L45251" s="1715"/>
    </row>
    <row r="45252" spans="11:12" ht="15" customHeight="1">
      <c r="K45252" s="1715"/>
      <c r="L45252" s="1715"/>
    </row>
    <row r="45253" spans="11:12" ht="15" customHeight="1">
      <c r="K45253" s="1715"/>
      <c r="L45253" s="1715"/>
    </row>
    <row r="45254" spans="11:12" ht="15" customHeight="1">
      <c r="K45254" s="1715"/>
      <c r="L45254" s="1715"/>
    </row>
    <row r="45255" spans="11:12" ht="15" customHeight="1">
      <c r="K45255" s="1715"/>
      <c r="L45255" s="1715"/>
    </row>
    <row r="45256" spans="11:12" ht="15" customHeight="1">
      <c r="K45256" s="1715"/>
      <c r="L45256" s="1715"/>
    </row>
    <row r="45257" spans="11:12" ht="15" customHeight="1">
      <c r="K45257" s="1715"/>
      <c r="L45257" s="1715"/>
    </row>
    <row r="45258" spans="11:12" ht="15" customHeight="1">
      <c r="K45258" s="1715"/>
      <c r="L45258" s="1715"/>
    </row>
    <row r="45259" spans="11:12" ht="15" customHeight="1">
      <c r="K45259" s="1715"/>
      <c r="L45259" s="1715"/>
    </row>
    <row r="45260" spans="11:12" ht="15" customHeight="1">
      <c r="K45260" s="1715"/>
      <c r="L45260" s="1715"/>
    </row>
    <row r="45261" spans="11:12" ht="15" customHeight="1">
      <c r="K45261" s="1715"/>
      <c r="L45261" s="1715"/>
    </row>
    <row r="45262" spans="11:12" ht="15" customHeight="1">
      <c r="K45262" s="1715"/>
      <c r="L45262" s="1715"/>
    </row>
    <row r="45263" spans="11:12" ht="15" customHeight="1">
      <c r="K45263" s="1715"/>
      <c r="L45263" s="1715"/>
    </row>
    <row r="45264" spans="11:12" ht="15" customHeight="1">
      <c r="K45264" s="1715"/>
      <c r="L45264" s="1715"/>
    </row>
    <row r="45265" spans="11:12" ht="15" customHeight="1">
      <c r="K45265" s="1715"/>
      <c r="L45265" s="1715"/>
    </row>
    <row r="45266" spans="11:12" ht="15" customHeight="1">
      <c r="K45266" s="1715"/>
      <c r="L45266" s="1715"/>
    </row>
    <row r="45267" spans="11:12" ht="15" customHeight="1">
      <c r="K45267" s="1715"/>
      <c r="L45267" s="1715"/>
    </row>
    <row r="45268" spans="11:12" ht="15" customHeight="1">
      <c r="K45268" s="1715"/>
      <c r="L45268" s="1715"/>
    </row>
    <row r="45269" spans="11:12" ht="15" customHeight="1">
      <c r="K45269" s="1715"/>
      <c r="L45269" s="1715"/>
    </row>
    <row r="45270" spans="11:12" ht="15" customHeight="1">
      <c r="K45270" s="1715"/>
      <c r="L45270" s="1715"/>
    </row>
    <row r="45271" spans="11:12" ht="15" customHeight="1">
      <c r="K45271" s="1715"/>
      <c r="L45271" s="1715"/>
    </row>
    <row r="45272" spans="11:12" ht="15" customHeight="1">
      <c r="K45272" s="1715"/>
      <c r="L45272" s="1715"/>
    </row>
    <row r="45273" spans="11:12" ht="15" customHeight="1">
      <c r="K45273" s="1715"/>
      <c r="L45273" s="1715"/>
    </row>
    <row r="45274" spans="11:12" ht="15" customHeight="1">
      <c r="K45274" s="1715"/>
      <c r="L45274" s="1715"/>
    </row>
    <row r="45275" spans="11:12" ht="15" customHeight="1">
      <c r="K45275" s="1715"/>
      <c r="L45275" s="1715"/>
    </row>
    <row r="45276" spans="11:12" ht="15" customHeight="1">
      <c r="K45276" s="1715"/>
      <c r="L45276" s="1715"/>
    </row>
    <row r="45277" spans="11:12" ht="15" customHeight="1">
      <c r="K45277" s="1715"/>
      <c r="L45277" s="1715"/>
    </row>
    <row r="45278" spans="11:12" ht="15" customHeight="1">
      <c r="K45278" s="1715"/>
      <c r="L45278" s="1715"/>
    </row>
    <row r="45279" spans="11:12" ht="15" customHeight="1">
      <c r="K45279" s="1715"/>
      <c r="L45279" s="1715"/>
    </row>
    <row r="45280" spans="11:12" ht="15" customHeight="1">
      <c r="K45280" s="1715"/>
      <c r="L45280" s="1715"/>
    </row>
    <row r="45281" spans="11:12" ht="15" customHeight="1">
      <c r="K45281" s="1715"/>
      <c r="L45281" s="1715"/>
    </row>
    <row r="45282" spans="11:12" ht="15" customHeight="1">
      <c r="K45282" s="1715"/>
      <c r="L45282" s="1715"/>
    </row>
    <row r="45283" spans="11:12" ht="15" customHeight="1">
      <c r="K45283" s="1715"/>
      <c r="L45283" s="1715"/>
    </row>
    <row r="45284" spans="11:12" ht="15" customHeight="1">
      <c r="K45284" s="1715"/>
      <c r="L45284" s="1715"/>
    </row>
    <row r="45285" spans="11:12" ht="15" customHeight="1">
      <c r="K45285" s="1715"/>
      <c r="L45285" s="1715"/>
    </row>
    <row r="45286" spans="11:12" ht="15" customHeight="1">
      <c r="K45286" s="1715"/>
      <c r="L45286" s="1715"/>
    </row>
    <row r="45287" spans="11:12" ht="15" customHeight="1">
      <c r="K45287" s="1715"/>
      <c r="L45287" s="1715"/>
    </row>
    <row r="45288" spans="11:12" ht="15" customHeight="1">
      <c r="K45288" s="1715"/>
      <c r="L45288" s="1715"/>
    </row>
    <row r="45289" spans="11:12" ht="15" customHeight="1">
      <c r="K45289" s="1715"/>
      <c r="L45289" s="1715"/>
    </row>
    <row r="45290" spans="11:12" ht="15" customHeight="1">
      <c r="K45290" s="1715"/>
      <c r="L45290" s="1715"/>
    </row>
    <row r="45291" spans="11:12" ht="15" customHeight="1">
      <c r="K45291" s="1715"/>
      <c r="L45291" s="1715"/>
    </row>
    <row r="45292" spans="11:12" ht="15" customHeight="1">
      <c r="K45292" s="1715"/>
      <c r="L45292" s="1715"/>
    </row>
    <row r="45293" spans="11:12" ht="15" customHeight="1">
      <c r="K45293" s="1715"/>
      <c r="L45293" s="1715"/>
    </row>
    <row r="45294" spans="11:12" ht="15" customHeight="1">
      <c r="K45294" s="1715"/>
      <c r="L45294" s="1715"/>
    </row>
    <row r="45295" spans="11:12" ht="15" customHeight="1">
      <c r="K45295" s="1715"/>
      <c r="L45295" s="1715"/>
    </row>
    <row r="45296" spans="11:12" ht="15" customHeight="1">
      <c r="K45296" s="1715"/>
      <c r="L45296" s="1715"/>
    </row>
    <row r="45297" spans="11:12" ht="15" customHeight="1">
      <c r="K45297" s="1715"/>
      <c r="L45297" s="1715"/>
    </row>
    <row r="45298" spans="11:12" ht="15" customHeight="1">
      <c r="K45298" s="1715"/>
      <c r="L45298" s="1715"/>
    </row>
    <row r="45299" spans="11:12" ht="15" customHeight="1">
      <c r="K45299" s="1715"/>
      <c r="L45299" s="1715"/>
    </row>
    <row r="45300" spans="11:12" ht="15" customHeight="1">
      <c r="K45300" s="1715"/>
      <c r="L45300" s="1715"/>
    </row>
    <row r="45301" spans="11:12" ht="15" customHeight="1">
      <c r="K45301" s="1715"/>
      <c r="L45301" s="1715"/>
    </row>
    <row r="45302" spans="11:12" ht="15" customHeight="1">
      <c r="K45302" s="1715"/>
      <c r="L45302" s="1715"/>
    </row>
    <row r="45303" spans="11:12" ht="15" customHeight="1">
      <c r="K45303" s="1715"/>
      <c r="L45303" s="1715"/>
    </row>
    <row r="45304" spans="11:12" ht="15" customHeight="1">
      <c r="K45304" s="1715"/>
      <c r="L45304" s="1715"/>
    </row>
    <row r="45305" spans="11:12" ht="15" customHeight="1">
      <c r="K45305" s="1715"/>
      <c r="L45305" s="1715"/>
    </row>
    <row r="45306" spans="11:12" ht="15" customHeight="1">
      <c r="K45306" s="1715"/>
      <c r="L45306" s="1715"/>
    </row>
    <row r="45307" spans="11:12" ht="15" customHeight="1">
      <c r="K45307" s="1715"/>
      <c r="L45307" s="1715"/>
    </row>
    <row r="45308" spans="11:12" ht="15" customHeight="1">
      <c r="K45308" s="1715"/>
      <c r="L45308" s="1715"/>
    </row>
    <row r="45309" spans="11:12" ht="15" customHeight="1">
      <c r="K45309" s="1715"/>
      <c r="L45309" s="1715"/>
    </row>
    <row r="45310" spans="11:12" ht="15" customHeight="1">
      <c r="K45310" s="1715"/>
      <c r="L45310" s="1715"/>
    </row>
    <row r="45311" spans="11:12" ht="15" customHeight="1">
      <c r="K45311" s="1715"/>
      <c r="L45311" s="1715"/>
    </row>
    <row r="45312" spans="11:12" ht="15" customHeight="1">
      <c r="K45312" s="1715"/>
      <c r="L45312" s="1715"/>
    </row>
    <row r="45313" spans="11:12" ht="15" customHeight="1">
      <c r="K45313" s="1715"/>
      <c r="L45313" s="1715"/>
    </row>
    <row r="45314" spans="11:12" ht="15" customHeight="1">
      <c r="K45314" s="1715"/>
      <c r="L45314" s="1715"/>
    </row>
    <row r="45315" spans="11:12" ht="15" customHeight="1">
      <c r="K45315" s="1715"/>
      <c r="L45315" s="1715"/>
    </row>
    <row r="45316" spans="11:12" ht="15" customHeight="1">
      <c r="K45316" s="1715"/>
      <c r="L45316" s="1715"/>
    </row>
    <row r="45317" spans="11:12" ht="15" customHeight="1">
      <c r="K45317" s="1715"/>
      <c r="L45317" s="1715"/>
    </row>
    <row r="45318" spans="11:12" ht="15" customHeight="1">
      <c r="K45318" s="1715"/>
      <c r="L45318" s="1715"/>
    </row>
    <row r="45319" spans="11:12" ht="15" customHeight="1">
      <c r="K45319" s="1715"/>
      <c r="L45319" s="1715"/>
    </row>
    <row r="45320" spans="11:12" ht="15" customHeight="1">
      <c r="K45320" s="1715"/>
      <c r="L45320" s="1715"/>
    </row>
    <row r="45321" spans="11:12" ht="15" customHeight="1">
      <c r="K45321" s="1715"/>
      <c r="L45321" s="1715"/>
    </row>
    <row r="45322" spans="11:12" ht="15" customHeight="1">
      <c r="K45322" s="1715"/>
      <c r="L45322" s="1715"/>
    </row>
    <row r="45323" spans="11:12" ht="15" customHeight="1">
      <c r="K45323" s="1715"/>
      <c r="L45323" s="1715"/>
    </row>
    <row r="45324" spans="11:12" ht="15" customHeight="1">
      <c r="K45324" s="1715"/>
      <c r="L45324" s="1715"/>
    </row>
    <row r="45325" spans="11:12" ht="15" customHeight="1">
      <c r="K45325" s="1715"/>
      <c r="L45325" s="1715"/>
    </row>
    <row r="45326" spans="11:12" ht="15" customHeight="1">
      <c r="K45326" s="1715"/>
      <c r="L45326" s="1715"/>
    </row>
    <row r="45327" spans="11:12" ht="15" customHeight="1">
      <c r="K45327" s="1715"/>
      <c r="L45327" s="1715"/>
    </row>
    <row r="45328" spans="11:12" ht="15" customHeight="1">
      <c r="K45328" s="1715"/>
      <c r="L45328" s="1715"/>
    </row>
    <row r="45329" spans="11:12" ht="15" customHeight="1">
      <c r="K45329" s="1715"/>
      <c r="L45329" s="1715"/>
    </row>
    <row r="45330" spans="11:12" ht="15" customHeight="1">
      <c r="K45330" s="1715"/>
      <c r="L45330" s="1715"/>
    </row>
    <row r="45331" spans="11:12" ht="15" customHeight="1">
      <c r="K45331" s="1715"/>
      <c r="L45331" s="1715"/>
    </row>
    <row r="45332" spans="11:12" ht="15" customHeight="1">
      <c r="K45332" s="1715"/>
      <c r="L45332" s="1715"/>
    </row>
    <row r="45333" spans="11:12" ht="15" customHeight="1">
      <c r="K45333" s="1715"/>
      <c r="L45333" s="1715"/>
    </row>
    <row r="45334" spans="11:12" ht="15" customHeight="1">
      <c r="K45334" s="1715"/>
      <c r="L45334" s="1715"/>
    </row>
    <row r="45335" spans="11:12" ht="15" customHeight="1">
      <c r="K45335" s="1715"/>
      <c r="L45335" s="1715"/>
    </row>
    <row r="45336" spans="11:12" ht="15" customHeight="1">
      <c r="K45336" s="1715"/>
      <c r="L45336" s="1715"/>
    </row>
    <row r="45337" spans="11:12" ht="15" customHeight="1">
      <c r="K45337" s="1715"/>
      <c r="L45337" s="1715"/>
    </row>
    <row r="45338" spans="11:12" ht="15" customHeight="1">
      <c r="K45338" s="1715"/>
      <c r="L45338" s="1715"/>
    </row>
    <row r="45339" spans="11:12" ht="15" customHeight="1">
      <c r="K45339" s="1715"/>
      <c r="L45339" s="1715"/>
    </row>
    <row r="45340" spans="11:12" ht="15" customHeight="1">
      <c r="K45340" s="1715"/>
      <c r="L45340" s="1715"/>
    </row>
    <row r="45341" spans="11:12" ht="15" customHeight="1">
      <c r="K45341" s="1715"/>
      <c r="L45341" s="1715"/>
    </row>
    <row r="45342" spans="11:12" ht="15" customHeight="1">
      <c r="K45342" s="1715"/>
      <c r="L45342" s="1715"/>
    </row>
    <row r="45343" spans="11:12" ht="15" customHeight="1">
      <c r="K45343" s="1715"/>
      <c r="L45343" s="1715"/>
    </row>
    <row r="45344" spans="11:12" ht="15" customHeight="1">
      <c r="K45344" s="1715"/>
      <c r="L45344" s="1715"/>
    </row>
    <row r="45345" spans="11:12" ht="15" customHeight="1">
      <c r="K45345" s="1715"/>
      <c r="L45345" s="1715"/>
    </row>
    <row r="45346" spans="11:12" ht="15" customHeight="1">
      <c r="K45346" s="1715"/>
      <c r="L45346" s="1715"/>
    </row>
    <row r="45347" spans="11:12" ht="15" customHeight="1">
      <c r="K45347" s="1715"/>
      <c r="L45347" s="1715"/>
    </row>
    <row r="45348" spans="11:12" ht="15" customHeight="1">
      <c r="K45348" s="1715"/>
      <c r="L45348" s="1715"/>
    </row>
    <row r="45349" spans="11:12" ht="15" customHeight="1">
      <c r="K45349" s="1715"/>
      <c r="L45349" s="1715"/>
    </row>
    <row r="45350" spans="11:12" ht="15" customHeight="1">
      <c r="K45350" s="1715"/>
      <c r="L45350" s="1715"/>
    </row>
    <row r="45351" spans="11:12" ht="15" customHeight="1">
      <c r="K45351" s="1715"/>
      <c r="L45351" s="1715"/>
    </row>
    <row r="45352" spans="11:12" ht="15" customHeight="1">
      <c r="K45352" s="1715"/>
      <c r="L45352" s="1715"/>
    </row>
    <row r="45353" spans="11:12" ht="15" customHeight="1">
      <c r="K45353" s="1715"/>
      <c r="L45353" s="1715"/>
    </row>
    <row r="45354" spans="11:12" ht="15" customHeight="1">
      <c r="K45354" s="1715"/>
      <c r="L45354" s="1715"/>
    </row>
    <row r="45355" spans="11:12" ht="15" customHeight="1">
      <c r="K45355" s="1715"/>
      <c r="L45355" s="1715"/>
    </row>
    <row r="45356" spans="11:12" ht="15" customHeight="1">
      <c r="K45356" s="1715"/>
      <c r="L45356" s="1715"/>
    </row>
    <row r="45357" spans="11:12" ht="15" customHeight="1">
      <c r="K45357" s="1715"/>
      <c r="L45357" s="1715"/>
    </row>
    <row r="45358" spans="11:12" ht="15" customHeight="1">
      <c r="K45358" s="1715"/>
      <c r="L45358" s="1715"/>
    </row>
    <row r="45359" spans="11:12" ht="15" customHeight="1">
      <c r="K45359" s="1715"/>
      <c r="L45359" s="1715"/>
    </row>
    <row r="45360" spans="11:12" ht="15" customHeight="1">
      <c r="K45360" s="1715"/>
      <c r="L45360" s="1715"/>
    </row>
    <row r="45361" spans="11:12" ht="15" customHeight="1">
      <c r="K45361" s="1715"/>
      <c r="L45361" s="1715"/>
    </row>
    <row r="45362" spans="11:12" ht="15" customHeight="1">
      <c r="K45362" s="1715"/>
      <c r="L45362" s="1715"/>
    </row>
    <row r="45363" spans="11:12" ht="15" customHeight="1">
      <c r="K45363" s="1715"/>
      <c r="L45363" s="1715"/>
    </row>
    <row r="45364" spans="11:12" ht="15" customHeight="1">
      <c r="K45364" s="1715"/>
      <c r="L45364" s="1715"/>
    </row>
    <row r="45365" spans="11:12" ht="15" customHeight="1">
      <c r="K45365" s="1715"/>
      <c r="L45365" s="1715"/>
    </row>
    <row r="45366" spans="11:12" ht="15" customHeight="1">
      <c r="K45366" s="1715"/>
      <c r="L45366" s="1715"/>
    </row>
    <row r="45367" spans="11:12" ht="15" customHeight="1">
      <c r="K45367" s="1715"/>
      <c r="L45367" s="1715"/>
    </row>
    <row r="45368" spans="11:12" ht="15" customHeight="1">
      <c r="K45368" s="1715"/>
      <c r="L45368" s="1715"/>
    </row>
    <row r="45369" spans="11:12" ht="15" customHeight="1">
      <c r="K45369" s="1715"/>
      <c r="L45369" s="1715"/>
    </row>
    <row r="45370" spans="11:12" ht="15" customHeight="1">
      <c r="K45370" s="1715"/>
      <c r="L45370" s="1715"/>
    </row>
    <row r="45371" spans="11:12" ht="15" customHeight="1">
      <c r="K45371" s="1715"/>
      <c r="L45371" s="1715"/>
    </row>
    <row r="45372" spans="11:12" ht="15" customHeight="1">
      <c r="K45372" s="1715"/>
      <c r="L45372" s="1715"/>
    </row>
    <row r="45373" spans="11:12" ht="15" customHeight="1">
      <c r="K45373" s="1715"/>
      <c r="L45373" s="1715"/>
    </row>
    <row r="45374" spans="11:12" ht="15" customHeight="1">
      <c r="K45374" s="1715"/>
      <c r="L45374" s="1715"/>
    </row>
    <row r="45375" spans="11:12" ht="15" customHeight="1">
      <c r="K45375" s="1715"/>
      <c r="L45375" s="1715"/>
    </row>
    <row r="45376" spans="11:12" ht="15" customHeight="1">
      <c r="K45376" s="1715"/>
      <c r="L45376" s="1715"/>
    </row>
    <row r="45377" spans="11:12" ht="15" customHeight="1">
      <c r="K45377" s="1715"/>
      <c r="L45377" s="1715"/>
    </row>
    <row r="45378" spans="11:12" ht="15" customHeight="1">
      <c r="K45378" s="1715"/>
      <c r="L45378" s="1715"/>
    </row>
    <row r="45379" spans="11:12" ht="15" customHeight="1">
      <c r="K45379" s="1715"/>
      <c r="L45379" s="1715"/>
    </row>
    <row r="45380" spans="11:12" ht="15" customHeight="1">
      <c r="K45380" s="1715"/>
      <c r="L45380" s="1715"/>
    </row>
    <row r="45381" spans="11:12" ht="15" customHeight="1">
      <c r="K45381" s="1715"/>
      <c r="L45381" s="1715"/>
    </row>
    <row r="45382" spans="11:12" ht="15" customHeight="1">
      <c r="K45382" s="1715"/>
      <c r="L45382" s="1715"/>
    </row>
    <row r="45383" spans="11:12" ht="15" customHeight="1">
      <c r="K45383" s="1715"/>
      <c r="L45383" s="1715"/>
    </row>
    <row r="45384" spans="11:12" ht="15" customHeight="1">
      <c r="K45384" s="1715"/>
      <c r="L45384" s="1715"/>
    </row>
    <row r="45385" spans="11:12" ht="15" customHeight="1">
      <c r="K45385" s="1715"/>
      <c r="L45385" s="1715"/>
    </row>
    <row r="45386" spans="11:12" ht="15" customHeight="1">
      <c r="K45386" s="1715"/>
      <c r="L45386" s="1715"/>
    </row>
    <row r="45387" spans="11:12" ht="15" customHeight="1">
      <c r="K45387" s="1715"/>
      <c r="L45387" s="1715"/>
    </row>
    <row r="45388" spans="11:12" ht="15" customHeight="1">
      <c r="K45388" s="1715"/>
      <c r="L45388" s="1715"/>
    </row>
    <row r="45389" spans="11:12" ht="15" customHeight="1">
      <c r="K45389" s="1715"/>
      <c r="L45389" s="1715"/>
    </row>
    <row r="45390" spans="11:12" ht="15" customHeight="1">
      <c r="K45390" s="1715"/>
      <c r="L45390" s="1715"/>
    </row>
    <row r="45391" spans="11:12" ht="15" customHeight="1">
      <c r="K45391" s="1715"/>
      <c r="L45391" s="1715"/>
    </row>
    <row r="45392" spans="11:12" ht="15" customHeight="1">
      <c r="K45392" s="1715"/>
      <c r="L45392" s="1715"/>
    </row>
    <row r="45393" spans="11:12" ht="15" customHeight="1">
      <c r="K45393" s="1715"/>
      <c r="L45393" s="1715"/>
    </row>
    <row r="45394" spans="11:12" ht="15" customHeight="1">
      <c r="K45394" s="1715"/>
      <c r="L45394" s="1715"/>
    </row>
    <row r="45395" spans="11:12" ht="15" customHeight="1">
      <c r="K45395" s="1715"/>
      <c r="L45395" s="1715"/>
    </row>
    <row r="45396" spans="11:12" ht="15" customHeight="1">
      <c r="K45396" s="1715"/>
      <c r="L45396" s="1715"/>
    </row>
    <row r="45397" spans="11:12" ht="15" customHeight="1">
      <c r="K45397" s="1715"/>
      <c r="L45397" s="1715"/>
    </row>
    <row r="45398" spans="11:12" ht="15" customHeight="1">
      <c r="K45398" s="1715"/>
      <c r="L45398" s="1715"/>
    </row>
    <row r="45399" spans="11:12" ht="15" customHeight="1">
      <c r="K45399" s="1715"/>
      <c r="L45399" s="1715"/>
    </row>
    <row r="45400" spans="11:12" ht="15" customHeight="1">
      <c r="K45400" s="1715"/>
      <c r="L45400" s="1715"/>
    </row>
    <row r="45401" spans="11:12" ht="15" customHeight="1">
      <c r="K45401" s="1715"/>
      <c r="L45401" s="1715"/>
    </row>
    <row r="45402" spans="11:12" ht="15" customHeight="1">
      <c r="K45402" s="1715"/>
      <c r="L45402" s="1715"/>
    </row>
    <row r="45403" spans="11:12" ht="15" customHeight="1">
      <c r="K45403" s="1715"/>
      <c r="L45403" s="1715"/>
    </row>
    <row r="45404" spans="11:12" ht="15" customHeight="1">
      <c r="K45404" s="1715"/>
      <c r="L45404" s="1715"/>
    </row>
    <row r="45405" spans="11:12" ht="15" customHeight="1">
      <c r="K45405" s="1715"/>
      <c r="L45405" s="1715"/>
    </row>
    <row r="45406" spans="11:12" ht="15" customHeight="1">
      <c r="K45406" s="1715"/>
      <c r="L45406" s="1715"/>
    </row>
    <row r="45407" spans="11:12" ht="15" customHeight="1">
      <c r="K45407" s="1715"/>
      <c r="L45407" s="1715"/>
    </row>
    <row r="45408" spans="11:12" ht="15" customHeight="1">
      <c r="K45408" s="1715"/>
      <c r="L45408" s="1715"/>
    </row>
    <row r="45409" spans="11:12" ht="15" customHeight="1">
      <c r="K45409" s="1715"/>
      <c r="L45409" s="1715"/>
    </row>
    <row r="45410" spans="11:12" ht="15" customHeight="1">
      <c r="K45410" s="1715"/>
      <c r="L45410" s="1715"/>
    </row>
    <row r="45411" spans="11:12" ht="15" customHeight="1">
      <c r="K45411" s="1715"/>
      <c r="L45411" s="1715"/>
    </row>
    <row r="45412" spans="11:12" ht="15" customHeight="1">
      <c r="K45412" s="1715"/>
      <c r="L45412" s="1715"/>
    </row>
    <row r="45413" spans="11:12" ht="15" customHeight="1">
      <c r="K45413" s="1715"/>
      <c r="L45413" s="1715"/>
    </row>
    <row r="45414" spans="11:12" ht="15" customHeight="1">
      <c r="K45414" s="1715"/>
      <c r="L45414" s="1715"/>
    </row>
    <row r="45415" spans="11:12" ht="15" customHeight="1">
      <c r="K45415" s="1715"/>
      <c r="L45415" s="1715"/>
    </row>
    <row r="45416" spans="11:12" ht="15" customHeight="1">
      <c r="K45416" s="1715"/>
      <c r="L45416" s="1715"/>
    </row>
    <row r="45417" spans="11:12" ht="15" customHeight="1">
      <c r="K45417" s="1715"/>
      <c r="L45417" s="1715"/>
    </row>
    <row r="45418" spans="11:12" ht="15" customHeight="1">
      <c r="K45418" s="1715"/>
      <c r="L45418" s="1715"/>
    </row>
    <row r="45419" spans="11:12" ht="15" customHeight="1">
      <c r="K45419" s="1715"/>
      <c r="L45419" s="1715"/>
    </row>
    <row r="45420" spans="11:12" ht="15" customHeight="1">
      <c r="K45420" s="1715"/>
      <c r="L45420" s="1715"/>
    </row>
    <row r="45421" spans="11:12" ht="15" customHeight="1">
      <c r="K45421" s="1715"/>
      <c r="L45421" s="1715"/>
    </row>
    <row r="45422" spans="11:12" ht="15" customHeight="1">
      <c r="K45422" s="1715"/>
      <c r="L45422" s="1715"/>
    </row>
    <row r="45423" spans="11:12" ht="15" customHeight="1">
      <c r="K45423" s="1715"/>
      <c r="L45423" s="1715"/>
    </row>
    <row r="45424" spans="11:12" ht="15" customHeight="1">
      <c r="K45424" s="1715"/>
      <c r="L45424" s="1715"/>
    </row>
    <row r="45425" spans="11:12" ht="15" customHeight="1">
      <c r="K45425" s="1715"/>
      <c r="L45425" s="1715"/>
    </row>
    <row r="45426" spans="11:12" ht="15" customHeight="1">
      <c r="K45426" s="1715"/>
      <c r="L45426" s="1715"/>
    </row>
    <row r="45427" spans="11:12" ht="15" customHeight="1">
      <c r="K45427" s="1715"/>
      <c r="L45427" s="1715"/>
    </row>
    <row r="45428" spans="11:12" ht="15" customHeight="1">
      <c r="K45428" s="1715"/>
      <c r="L45428" s="1715"/>
    </row>
    <row r="45429" spans="11:12" ht="15" customHeight="1">
      <c r="K45429" s="1715"/>
      <c r="L45429" s="1715"/>
    </row>
    <row r="45430" spans="11:12" ht="15" customHeight="1">
      <c r="K45430" s="1715"/>
      <c r="L45430" s="1715"/>
    </row>
    <row r="45431" spans="11:12" ht="15" customHeight="1">
      <c r="K45431" s="1715"/>
      <c r="L45431" s="1715"/>
    </row>
    <row r="45432" spans="11:12" ht="15" customHeight="1">
      <c r="K45432" s="1715"/>
      <c r="L45432" s="1715"/>
    </row>
    <row r="45433" spans="11:12" ht="15" customHeight="1">
      <c r="K45433" s="1715"/>
      <c r="L45433" s="1715"/>
    </row>
    <row r="45434" spans="11:12" ht="15" customHeight="1">
      <c r="K45434" s="1715"/>
      <c r="L45434" s="1715"/>
    </row>
    <row r="45435" spans="11:12" ht="15" customHeight="1">
      <c r="K45435" s="1715"/>
      <c r="L45435" s="1715"/>
    </row>
    <row r="45436" spans="11:12" ht="15" customHeight="1">
      <c r="K45436" s="1715"/>
      <c r="L45436" s="1715"/>
    </row>
    <row r="45437" spans="11:12" ht="15" customHeight="1">
      <c r="K45437" s="1715"/>
      <c r="L45437" s="1715"/>
    </row>
    <row r="45438" spans="11:12" ht="15" customHeight="1">
      <c r="K45438" s="1715"/>
      <c r="L45438" s="1715"/>
    </row>
    <row r="45439" spans="11:12" ht="15" customHeight="1">
      <c r="K45439" s="1715"/>
      <c r="L45439" s="1715"/>
    </row>
    <row r="45440" spans="11:12" ht="15" customHeight="1">
      <c r="K45440" s="1715"/>
      <c r="L45440" s="1715"/>
    </row>
    <row r="45441" spans="11:12" ht="15" customHeight="1">
      <c r="K45441" s="1715"/>
      <c r="L45441" s="1715"/>
    </row>
    <row r="45442" spans="11:12" ht="15" customHeight="1">
      <c r="K45442" s="1715"/>
      <c r="L45442" s="1715"/>
    </row>
    <row r="45443" spans="11:12" ht="15" customHeight="1">
      <c r="K45443" s="1715"/>
      <c r="L45443" s="1715"/>
    </row>
    <row r="45444" spans="11:12" ht="15" customHeight="1">
      <c r="K45444" s="1715"/>
      <c r="L45444" s="1715"/>
    </row>
    <row r="45445" spans="11:12" ht="15" customHeight="1">
      <c r="K45445" s="1715"/>
      <c r="L45445" s="1715"/>
    </row>
    <row r="45446" spans="11:12" ht="15" customHeight="1">
      <c r="K45446" s="1715"/>
      <c r="L45446" s="1715"/>
    </row>
    <row r="45447" spans="11:12" ht="15" customHeight="1">
      <c r="K45447" s="1715"/>
      <c r="L45447" s="1715"/>
    </row>
    <row r="45448" spans="11:12" ht="15" customHeight="1">
      <c r="K45448" s="1715"/>
      <c r="L45448" s="1715"/>
    </row>
    <row r="45449" spans="11:12" ht="15" customHeight="1">
      <c r="K45449" s="1715"/>
      <c r="L45449" s="1715"/>
    </row>
    <row r="45450" spans="11:12" ht="15" customHeight="1">
      <c r="K45450" s="1715"/>
      <c r="L45450" s="1715"/>
    </row>
    <row r="45451" spans="11:12" ht="15" customHeight="1">
      <c r="K45451" s="1715"/>
      <c r="L45451" s="1715"/>
    </row>
    <row r="45452" spans="11:12" ht="15" customHeight="1">
      <c r="K45452" s="1715"/>
      <c r="L45452" s="1715"/>
    </row>
    <row r="45453" spans="11:12" ht="15" customHeight="1">
      <c r="K45453" s="1715"/>
      <c r="L45453" s="1715"/>
    </row>
    <row r="45454" spans="11:12" ht="15" customHeight="1">
      <c r="K45454" s="1715"/>
      <c r="L45454" s="1715"/>
    </row>
    <row r="45455" spans="11:12" ht="15" customHeight="1">
      <c r="K45455" s="1715"/>
      <c r="L45455" s="1715"/>
    </row>
    <row r="45456" spans="11:12" ht="15" customHeight="1">
      <c r="K45456" s="1715"/>
      <c r="L45456" s="1715"/>
    </row>
    <row r="45457" spans="11:12" ht="15" customHeight="1">
      <c r="K45457" s="1715"/>
      <c r="L45457" s="1715"/>
    </row>
    <row r="45458" spans="11:12" ht="15" customHeight="1">
      <c r="K45458" s="1715"/>
      <c r="L45458" s="1715"/>
    </row>
    <row r="45459" spans="11:12" ht="15" customHeight="1">
      <c r="K45459" s="1715"/>
      <c r="L45459" s="1715"/>
    </row>
    <row r="45460" spans="11:12" ht="15" customHeight="1">
      <c r="K45460" s="1715"/>
      <c r="L45460" s="1715"/>
    </row>
    <row r="45461" spans="11:12" ht="15" customHeight="1">
      <c r="K45461" s="1715"/>
      <c r="L45461" s="1715"/>
    </row>
    <row r="45462" spans="11:12" ht="15" customHeight="1">
      <c r="K45462" s="1715"/>
      <c r="L45462" s="1715"/>
    </row>
    <row r="45463" spans="11:12" ht="15" customHeight="1">
      <c r="K45463" s="1715"/>
      <c r="L45463" s="1715"/>
    </row>
    <row r="45464" spans="11:12" ht="15" customHeight="1">
      <c r="K45464" s="1715"/>
      <c r="L45464" s="1715"/>
    </row>
    <row r="45465" spans="11:12" ht="15" customHeight="1">
      <c r="K45465" s="1715"/>
      <c r="L45465" s="1715"/>
    </row>
    <row r="45466" spans="11:12" ht="15" customHeight="1">
      <c r="K45466" s="1715"/>
      <c r="L45466" s="1715"/>
    </row>
    <row r="45467" spans="11:12" ht="15" customHeight="1">
      <c r="K45467" s="1715"/>
      <c r="L45467" s="1715"/>
    </row>
    <row r="45468" spans="11:12" ht="15" customHeight="1">
      <c r="K45468" s="1715"/>
      <c r="L45468" s="1715"/>
    </row>
    <row r="45469" spans="11:12" ht="15" customHeight="1">
      <c r="K45469" s="1715"/>
      <c r="L45469" s="1715"/>
    </row>
    <row r="45470" spans="11:12" ht="15" customHeight="1">
      <c r="K45470" s="1715"/>
      <c r="L45470" s="1715"/>
    </row>
    <row r="45471" spans="11:12" ht="15" customHeight="1">
      <c r="K45471" s="1715"/>
      <c r="L45471" s="1715"/>
    </row>
    <row r="45472" spans="11:12" ht="15" customHeight="1">
      <c r="K45472" s="1715"/>
      <c r="L45472" s="1715"/>
    </row>
    <row r="45473" spans="11:12" ht="15" customHeight="1">
      <c r="K45473" s="1715"/>
      <c r="L45473" s="1715"/>
    </row>
    <row r="45474" spans="11:12" ht="15" customHeight="1">
      <c r="K45474" s="1715"/>
      <c r="L45474" s="1715"/>
    </row>
    <row r="45475" spans="11:12" ht="15" customHeight="1">
      <c r="K45475" s="1715"/>
      <c r="L45475" s="1715"/>
    </row>
    <row r="45476" spans="11:12" ht="15" customHeight="1">
      <c r="K45476" s="1715"/>
      <c r="L45476" s="1715"/>
    </row>
    <row r="45477" spans="11:12" ht="15" customHeight="1">
      <c r="K45477" s="1715"/>
      <c r="L45477" s="1715"/>
    </row>
    <row r="45478" spans="11:12" ht="15" customHeight="1">
      <c r="K45478" s="1715"/>
      <c r="L45478" s="1715"/>
    </row>
    <row r="45479" spans="11:12" ht="15" customHeight="1">
      <c r="K45479" s="1715"/>
      <c r="L45479" s="1715"/>
    </row>
    <row r="45480" spans="11:12" ht="15" customHeight="1">
      <c r="K45480" s="1715"/>
      <c r="L45480" s="1715"/>
    </row>
    <row r="45481" spans="11:12" ht="15" customHeight="1">
      <c r="K45481" s="1715"/>
      <c r="L45481" s="1715"/>
    </row>
    <row r="45482" spans="11:12" ht="15" customHeight="1">
      <c r="K45482" s="1715"/>
      <c r="L45482" s="1715"/>
    </row>
    <row r="45483" spans="11:12" ht="15" customHeight="1">
      <c r="K45483" s="1715"/>
      <c r="L45483" s="1715"/>
    </row>
    <row r="45484" spans="11:12" ht="15" customHeight="1">
      <c r="K45484" s="1715"/>
      <c r="L45484" s="1715"/>
    </row>
    <row r="45485" spans="11:12" ht="15" customHeight="1">
      <c r="K45485" s="1715"/>
      <c r="L45485" s="1715"/>
    </row>
    <row r="45486" spans="11:12" ht="15" customHeight="1">
      <c r="K45486" s="1715"/>
      <c r="L45486" s="1715"/>
    </row>
    <row r="45487" spans="11:12" ht="15" customHeight="1">
      <c r="K45487" s="1715"/>
      <c r="L45487" s="1715"/>
    </row>
    <row r="45488" spans="11:12" ht="15" customHeight="1">
      <c r="K45488" s="1715"/>
      <c r="L45488" s="1715"/>
    </row>
    <row r="45489" spans="11:12" ht="15" customHeight="1">
      <c r="K45489" s="1715"/>
      <c r="L45489" s="1715"/>
    </row>
    <row r="45490" spans="11:12" ht="15" customHeight="1">
      <c r="K45490" s="1715"/>
      <c r="L45490" s="1715"/>
    </row>
    <row r="45491" spans="11:12" ht="15" customHeight="1">
      <c r="K45491" s="1715"/>
      <c r="L45491" s="1715"/>
    </row>
    <row r="45492" spans="11:12" ht="15" customHeight="1">
      <c r="K45492" s="1715"/>
      <c r="L45492" s="1715"/>
    </row>
    <row r="45493" spans="11:12" ht="15" customHeight="1">
      <c r="K45493" s="1715"/>
      <c r="L45493" s="1715"/>
    </row>
    <row r="45494" spans="11:12" ht="15" customHeight="1">
      <c r="K45494" s="1715"/>
      <c r="L45494" s="1715"/>
    </row>
    <row r="45495" spans="11:12" ht="15" customHeight="1">
      <c r="K45495" s="1715"/>
      <c r="L45495" s="1715"/>
    </row>
    <row r="45496" spans="11:12" ht="15" customHeight="1">
      <c r="K45496" s="1715"/>
      <c r="L45496" s="1715"/>
    </row>
    <row r="45497" spans="11:12" ht="15" customHeight="1">
      <c r="K45497" s="1715"/>
      <c r="L45497" s="1715"/>
    </row>
    <row r="45498" spans="11:12" ht="15" customHeight="1">
      <c r="K45498" s="1715"/>
      <c r="L45498" s="1715"/>
    </row>
    <row r="45499" spans="11:12" ht="15" customHeight="1">
      <c r="K45499" s="1715"/>
      <c r="L45499" s="1715"/>
    </row>
    <row r="45500" spans="11:12" ht="15" customHeight="1">
      <c r="K45500" s="1715"/>
      <c r="L45500" s="1715"/>
    </row>
    <row r="45501" spans="11:12" ht="15" customHeight="1">
      <c r="K45501" s="1715"/>
      <c r="L45501" s="1715"/>
    </row>
    <row r="45502" spans="11:12" ht="15" customHeight="1">
      <c r="K45502" s="1715"/>
      <c r="L45502" s="1715"/>
    </row>
    <row r="45503" spans="11:12" ht="15" customHeight="1">
      <c r="K45503" s="1715"/>
      <c r="L45503" s="1715"/>
    </row>
    <row r="45504" spans="11:12" ht="15" customHeight="1">
      <c r="K45504" s="1715"/>
      <c r="L45504" s="1715"/>
    </row>
    <row r="45505" spans="11:12" ht="15" customHeight="1">
      <c r="K45505" s="1715"/>
      <c r="L45505" s="1715"/>
    </row>
    <row r="45506" spans="11:12" ht="15" customHeight="1">
      <c r="K45506" s="1715"/>
      <c r="L45506" s="1715"/>
    </row>
    <row r="45507" spans="11:12" ht="15" customHeight="1">
      <c r="K45507" s="1715"/>
      <c r="L45507" s="1715"/>
    </row>
    <row r="45508" spans="11:12" ht="15" customHeight="1">
      <c r="K45508" s="1715"/>
      <c r="L45508" s="1715"/>
    </row>
    <row r="45509" spans="11:12" ht="15" customHeight="1">
      <c r="K45509" s="1715"/>
      <c r="L45509" s="1715"/>
    </row>
    <row r="45510" spans="11:12" ht="15" customHeight="1">
      <c r="K45510" s="1715"/>
      <c r="L45510" s="1715"/>
    </row>
    <row r="45511" spans="11:12" ht="15" customHeight="1">
      <c r="K45511" s="1715"/>
      <c r="L45511" s="1715"/>
    </row>
    <row r="45512" spans="11:12" ht="15" customHeight="1">
      <c r="K45512" s="1715"/>
      <c r="L45512" s="1715"/>
    </row>
    <row r="45513" spans="11:12" ht="15" customHeight="1">
      <c r="K45513" s="1715"/>
      <c r="L45513" s="1715"/>
    </row>
    <row r="45514" spans="11:12" ht="15" customHeight="1">
      <c r="K45514" s="1715"/>
      <c r="L45514" s="1715"/>
    </row>
    <row r="45515" spans="11:12" ht="15" customHeight="1">
      <c r="K45515" s="1715"/>
      <c r="L45515" s="1715"/>
    </row>
    <row r="45516" spans="11:12" ht="15" customHeight="1">
      <c r="K45516" s="1715"/>
      <c r="L45516" s="1715"/>
    </row>
    <row r="45517" spans="11:12" ht="15" customHeight="1">
      <c r="K45517" s="1715"/>
      <c r="L45517" s="1715"/>
    </row>
    <row r="45518" spans="11:12" ht="15" customHeight="1">
      <c r="K45518" s="1715"/>
      <c r="L45518" s="1715"/>
    </row>
    <row r="45519" spans="11:12" ht="15" customHeight="1">
      <c r="K45519" s="1715"/>
      <c r="L45519" s="1715"/>
    </row>
    <row r="45520" spans="11:12" ht="15" customHeight="1">
      <c r="K45520" s="1715"/>
      <c r="L45520" s="1715"/>
    </row>
    <row r="45521" spans="11:12" ht="15" customHeight="1">
      <c r="K45521" s="1715"/>
      <c r="L45521" s="1715"/>
    </row>
    <row r="45522" spans="11:12" ht="15" customHeight="1">
      <c r="K45522" s="1715"/>
      <c r="L45522" s="1715"/>
    </row>
    <row r="45523" spans="11:12" ht="15" customHeight="1">
      <c r="K45523" s="1715"/>
      <c r="L45523" s="1715"/>
    </row>
    <row r="45524" spans="11:12" ht="15" customHeight="1">
      <c r="K45524" s="1715"/>
      <c r="L45524" s="1715"/>
    </row>
    <row r="45525" spans="11:12" ht="15" customHeight="1">
      <c r="K45525" s="1715"/>
      <c r="L45525" s="1715"/>
    </row>
    <row r="45526" spans="11:12" ht="15" customHeight="1">
      <c r="K45526" s="1715"/>
      <c r="L45526" s="1715"/>
    </row>
    <row r="45527" spans="11:12" ht="15" customHeight="1">
      <c r="K45527" s="1715"/>
      <c r="L45527" s="1715"/>
    </row>
    <row r="45528" spans="11:12" ht="15" customHeight="1">
      <c r="K45528" s="1715"/>
      <c r="L45528" s="1715"/>
    </row>
    <row r="45529" spans="11:12" ht="15" customHeight="1">
      <c r="K45529" s="1715"/>
      <c r="L45529" s="1715"/>
    </row>
    <row r="45530" spans="11:12" ht="15" customHeight="1">
      <c r="K45530" s="1715"/>
      <c r="L45530" s="1715"/>
    </row>
    <row r="45531" spans="11:12" ht="15" customHeight="1">
      <c r="K45531" s="1715"/>
      <c r="L45531" s="1715"/>
    </row>
    <row r="45532" spans="11:12" ht="15" customHeight="1">
      <c r="K45532" s="1715"/>
      <c r="L45532" s="1715"/>
    </row>
    <row r="45533" spans="11:12" ht="15" customHeight="1">
      <c r="K45533" s="1715"/>
      <c r="L45533" s="1715"/>
    </row>
    <row r="45534" spans="11:12" ht="15" customHeight="1">
      <c r="K45534" s="1715"/>
      <c r="L45534" s="1715"/>
    </row>
    <row r="45535" spans="11:12" ht="15" customHeight="1">
      <c r="K45535" s="1715"/>
      <c r="L45535" s="1715"/>
    </row>
    <row r="45536" spans="11:12" ht="15" customHeight="1">
      <c r="K45536" s="1715"/>
      <c r="L45536" s="1715"/>
    </row>
    <row r="45537" spans="11:12" ht="15" customHeight="1">
      <c r="K45537" s="1715"/>
      <c r="L45537" s="1715"/>
    </row>
    <row r="45538" spans="11:12" ht="15" customHeight="1">
      <c r="K45538" s="1715"/>
      <c r="L45538" s="1715"/>
    </row>
    <row r="45539" spans="11:12" ht="15" customHeight="1">
      <c r="K45539" s="1715"/>
      <c r="L45539" s="1715"/>
    </row>
    <row r="45540" spans="11:12" ht="15" customHeight="1">
      <c r="K45540" s="1715"/>
      <c r="L45540" s="1715"/>
    </row>
    <row r="45541" spans="11:12" ht="15" customHeight="1">
      <c r="K45541" s="1715"/>
      <c r="L45541" s="1715"/>
    </row>
    <row r="45542" spans="11:12" ht="15" customHeight="1">
      <c r="K45542" s="1715"/>
      <c r="L45542" s="1715"/>
    </row>
    <row r="45543" spans="11:12" ht="15" customHeight="1">
      <c r="K45543" s="1715"/>
      <c r="L45543" s="1715"/>
    </row>
    <row r="45544" spans="11:12" ht="15" customHeight="1">
      <c r="K45544" s="1715"/>
      <c r="L45544" s="1715"/>
    </row>
    <row r="45545" spans="11:12" ht="15" customHeight="1">
      <c r="K45545" s="1715"/>
      <c r="L45545" s="1715"/>
    </row>
    <row r="45546" spans="11:12" ht="15" customHeight="1">
      <c r="K45546" s="1715"/>
      <c r="L45546" s="1715"/>
    </row>
    <row r="45547" spans="11:12" ht="15" customHeight="1">
      <c r="K45547" s="1715"/>
      <c r="L45547" s="1715"/>
    </row>
    <row r="45548" spans="11:12" ht="15" customHeight="1">
      <c r="K45548" s="1715"/>
      <c r="L45548" s="1715"/>
    </row>
    <row r="45549" spans="11:12" ht="15" customHeight="1">
      <c r="K45549" s="1715"/>
      <c r="L45549" s="1715"/>
    </row>
    <row r="45550" spans="11:12" ht="15" customHeight="1">
      <c r="K45550" s="1715"/>
      <c r="L45550" s="1715"/>
    </row>
    <row r="45551" spans="11:12" ht="15" customHeight="1">
      <c r="K45551" s="1715"/>
      <c r="L45551" s="1715"/>
    </row>
    <row r="45552" spans="11:12" ht="15" customHeight="1">
      <c r="K45552" s="1715"/>
      <c r="L45552" s="1715"/>
    </row>
    <row r="45553" spans="11:12" ht="15" customHeight="1">
      <c r="K45553" s="1715"/>
      <c r="L45553" s="1715"/>
    </row>
    <row r="45554" spans="11:12" ht="15" customHeight="1">
      <c r="K45554" s="1715"/>
      <c r="L45554" s="1715"/>
    </row>
    <row r="45555" spans="11:12" ht="15" customHeight="1">
      <c r="K45555" s="1715"/>
      <c r="L45555" s="1715"/>
    </row>
    <row r="45556" spans="11:12" ht="15" customHeight="1">
      <c r="K45556" s="1715"/>
      <c r="L45556" s="1715"/>
    </row>
    <row r="45557" spans="11:12" ht="15" customHeight="1">
      <c r="K45557" s="1715"/>
      <c r="L45557" s="1715"/>
    </row>
    <row r="45558" spans="11:12" ht="15" customHeight="1">
      <c r="K45558" s="1715"/>
      <c r="L45558" s="1715"/>
    </row>
    <row r="45559" spans="11:12" ht="15" customHeight="1">
      <c r="K45559" s="1715"/>
      <c r="L45559" s="1715"/>
    </row>
    <row r="45560" spans="11:12" ht="15" customHeight="1">
      <c r="K45560" s="1715"/>
      <c r="L45560" s="1715"/>
    </row>
    <row r="45561" spans="11:12" ht="15" customHeight="1">
      <c r="K45561" s="1715"/>
      <c r="L45561" s="1715"/>
    </row>
    <row r="45562" spans="11:12" ht="15" customHeight="1">
      <c r="K45562" s="1715"/>
      <c r="L45562" s="1715"/>
    </row>
    <row r="45563" spans="11:12" ht="15" customHeight="1">
      <c r="K45563" s="1715"/>
      <c r="L45563" s="1715"/>
    </row>
    <row r="45564" spans="11:12" ht="15" customHeight="1">
      <c r="K45564" s="1715"/>
      <c r="L45564" s="1715"/>
    </row>
    <row r="45565" spans="11:12" ht="15" customHeight="1">
      <c r="K45565" s="1715"/>
      <c r="L45565" s="1715"/>
    </row>
    <row r="45566" spans="11:12" ht="15" customHeight="1">
      <c r="K45566" s="1715"/>
      <c r="L45566" s="1715"/>
    </row>
    <row r="45567" spans="11:12" ht="15" customHeight="1">
      <c r="K45567" s="1715"/>
      <c r="L45567" s="1715"/>
    </row>
    <row r="45568" spans="11:12" ht="15" customHeight="1">
      <c r="K45568" s="1715"/>
      <c r="L45568" s="1715"/>
    </row>
    <row r="45569" spans="11:12" ht="15" customHeight="1">
      <c r="K45569" s="1715"/>
      <c r="L45569" s="1715"/>
    </row>
    <row r="45570" spans="11:12" ht="15" customHeight="1">
      <c r="K45570" s="1715"/>
      <c r="L45570" s="1715"/>
    </row>
    <row r="45571" spans="11:12" ht="15" customHeight="1">
      <c r="K45571" s="1715"/>
      <c r="L45571" s="1715"/>
    </row>
    <row r="45572" spans="11:12" ht="15" customHeight="1">
      <c r="K45572" s="1715"/>
      <c r="L45572" s="1715"/>
    </row>
    <row r="45573" spans="11:12" ht="15" customHeight="1">
      <c r="K45573" s="1715"/>
      <c r="L45573" s="1715"/>
    </row>
    <row r="45574" spans="11:12" ht="15" customHeight="1">
      <c r="K45574" s="1715"/>
      <c r="L45574" s="1715"/>
    </row>
    <row r="45575" spans="11:12" ht="15" customHeight="1">
      <c r="K45575" s="1715"/>
      <c r="L45575" s="1715"/>
    </row>
    <row r="45576" spans="11:12" ht="15" customHeight="1">
      <c r="K45576" s="1715"/>
      <c r="L45576" s="1715"/>
    </row>
    <row r="45577" spans="11:12" ht="15" customHeight="1">
      <c r="K45577" s="1715"/>
      <c r="L45577" s="1715"/>
    </row>
    <row r="45578" spans="11:12" ht="15" customHeight="1">
      <c r="K45578" s="1715"/>
      <c r="L45578" s="1715"/>
    </row>
    <row r="45579" spans="11:12" ht="15" customHeight="1">
      <c r="K45579" s="1715"/>
      <c r="L45579" s="1715"/>
    </row>
    <row r="45580" spans="11:12" ht="15" customHeight="1">
      <c r="K45580" s="1715"/>
      <c r="L45580" s="1715"/>
    </row>
    <row r="45581" spans="11:12" ht="15" customHeight="1">
      <c r="K45581" s="1715"/>
      <c r="L45581" s="1715"/>
    </row>
    <row r="45582" spans="11:12" ht="15" customHeight="1">
      <c r="K45582" s="1715"/>
      <c r="L45582" s="1715"/>
    </row>
    <row r="45583" spans="11:12" ht="15" customHeight="1">
      <c r="K45583" s="1715"/>
      <c r="L45583" s="1715"/>
    </row>
    <row r="45584" spans="11:12" ht="15" customHeight="1">
      <c r="K45584" s="1715"/>
      <c r="L45584" s="1715"/>
    </row>
    <row r="45585" spans="11:12" ht="15" customHeight="1">
      <c r="K45585" s="1715"/>
      <c r="L45585" s="1715"/>
    </row>
    <row r="45586" spans="11:12" ht="15" customHeight="1">
      <c r="K45586" s="1715"/>
      <c r="L45586" s="1715"/>
    </row>
    <row r="45587" spans="11:12" ht="15" customHeight="1">
      <c r="K45587" s="1715"/>
      <c r="L45587" s="1715"/>
    </row>
    <row r="45588" spans="11:12" ht="15" customHeight="1">
      <c r="K45588" s="1715"/>
      <c r="L45588" s="1715"/>
    </row>
    <row r="45589" spans="11:12" ht="15" customHeight="1">
      <c r="K45589" s="1715"/>
      <c r="L45589" s="1715"/>
    </row>
    <row r="45590" spans="11:12" ht="15" customHeight="1">
      <c r="K45590" s="1715"/>
      <c r="L45590" s="1715"/>
    </row>
    <row r="45591" spans="11:12" ht="15" customHeight="1">
      <c r="K45591" s="1715"/>
      <c r="L45591" s="1715"/>
    </row>
    <row r="45592" spans="11:12" ht="15" customHeight="1">
      <c r="K45592" s="1715"/>
      <c r="L45592" s="1715"/>
    </row>
    <row r="45593" spans="11:12" ht="15" customHeight="1">
      <c r="K45593" s="1715"/>
      <c r="L45593" s="1715"/>
    </row>
    <row r="45594" spans="11:12" ht="15" customHeight="1">
      <c r="K45594" s="1715"/>
      <c r="L45594" s="1715"/>
    </row>
    <row r="45595" spans="11:12" ht="15" customHeight="1">
      <c r="K45595" s="1715"/>
      <c r="L45595" s="1715"/>
    </row>
    <row r="45596" spans="11:12" ht="15" customHeight="1">
      <c r="K45596" s="1715"/>
      <c r="L45596" s="1715"/>
    </row>
    <row r="45597" spans="11:12" ht="15" customHeight="1">
      <c r="K45597" s="1715"/>
      <c r="L45597" s="1715"/>
    </row>
    <row r="45598" spans="11:12" ht="15" customHeight="1">
      <c r="K45598" s="1715"/>
      <c r="L45598" s="1715"/>
    </row>
    <row r="45599" spans="11:12" ht="15" customHeight="1">
      <c r="K45599" s="1715"/>
      <c r="L45599" s="1715"/>
    </row>
    <row r="45600" spans="11:12" ht="15" customHeight="1">
      <c r="K45600" s="1715"/>
      <c r="L45600" s="1715"/>
    </row>
    <row r="45601" spans="11:12" ht="15" customHeight="1">
      <c r="K45601" s="1715"/>
      <c r="L45601" s="1715"/>
    </row>
    <row r="45602" spans="11:12" ht="15" customHeight="1">
      <c r="K45602" s="1715"/>
      <c r="L45602" s="1715"/>
    </row>
    <row r="45603" spans="11:12" ht="15" customHeight="1">
      <c r="K45603" s="1715"/>
      <c r="L45603" s="1715"/>
    </row>
    <row r="45604" spans="11:12" ht="15" customHeight="1">
      <c r="K45604" s="1715"/>
      <c r="L45604" s="1715"/>
    </row>
    <row r="45605" spans="11:12" ht="15" customHeight="1">
      <c r="K45605" s="1715"/>
      <c r="L45605" s="1715"/>
    </row>
    <row r="45606" spans="11:12" ht="15" customHeight="1">
      <c r="K45606" s="1715"/>
      <c r="L45606" s="1715"/>
    </row>
    <row r="45607" spans="11:12" ht="15" customHeight="1">
      <c r="K45607" s="1715"/>
      <c r="L45607" s="1715"/>
    </row>
    <row r="45608" spans="11:12" ht="15" customHeight="1">
      <c r="K45608" s="1715"/>
      <c r="L45608" s="1715"/>
    </row>
    <row r="45609" spans="11:12" ht="15" customHeight="1">
      <c r="K45609" s="1715"/>
      <c r="L45609" s="1715"/>
    </row>
    <row r="45610" spans="11:12" ht="15" customHeight="1">
      <c r="K45610" s="1715"/>
      <c r="L45610" s="1715"/>
    </row>
    <row r="45611" spans="11:12" ht="15" customHeight="1">
      <c r="K45611" s="1715"/>
      <c r="L45611" s="1715"/>
    </row>
    <row r="45612" spans="11:12" ht="15" customHeight="1">
      <c r="K45612" s="1715"/>
      <c r="L45612" s="1715"/>
    </row>
    <row r="45613" spans="11:12" ht="15" customHeight="1">
      <c r="K45613" s="1715"/>
      <c r="L45613" s="1715"/>
    </row>
    <row r="45614" spans="11:12" ht="15" customHeight="1">
      <c r="K45614" s="1715"/>
      <c r="L45614" s="1715"/>
    </row>
    <row r="45615" spans="11:12" ht="15" customHeight="1">
      <c r="K45615" s="1715"/>
      <c r="L45615" s="1715"/>
    </row>
    <row r="45616" spans="11:12" ht="15" customHeight="1">
      <c r="K45616" s="1715"/>
      <c r="L45616" s="1715"/>
    </row>
    <row r="45617" spans="11:12" ht="15" customHeight="1">
      <c r="K45617" s="1715"/>
      <c r="L45617" s="1715"/>
    </row>
    <row r="45618" spans="11:12" ht="15" customHeight="1">
      <c r="K45618" s="1715"/>
      <c r="L45618" s="1715"/>
    </row>
    <row r="45619" spans="11:12" ht="15" customHeight="1">
      <c r="K45619" s="1715"/>
      <c r="L45619" s="1715"/>
    </row>
    <row r="45620" spans="11:12" ht="15" customHeight="1">
      <c r="K45620" s="1715"/>
      <c r="L45620" s="1715"/>
    </row>
    <row r="45621" spans="11:12" ht="15" customHeight="1">
      <c r="K45621" s="1715"/>
      <c r="L45621" s="1715"/>
    </row>
    <row r="45622" spans="11:12" ht="15" customHeight="1">
      <c r="K45622" s="1715"/>
      <c r="L45622" s="1715"/>
    </row>
    <row r="45623" spans="11:12" ht="15" customHeight="1">
      <c r="K45623" s="1715"/>
      <c r="L45623" s="1715"/>
    </row>
    <row r="45624" spans="11:12" ht="15" customHeight="1">
      <c r="K45624" s="1715"/>
      <c r="L45624" s="1715"/>
    </row>
    <row r="45625" spans="11:12" ht="15" customHeight="1">
      <c r="K45625" s="1715"/>
      <c r="L45625" s="1715"/>
    </row>
    <row r="45626" spans="11:12" ht="15" customHeight="1">
      <c r="K45626" s="1715"/>
      <c r="L45626" s="1715"/>
    </row>
    <row r="45627" spans="11:12" ht="15" customHeight="1">
      <c r="K45627" s="1715"/>
      <c r="L45627" s="1715"/>
    </row>
    <row r="45628" spans="11:12" ht="15" customHeight="1">
      <c r="K45628" s="1715"/>
      <c r="L45628" s="1715"/>
    </row>
    <row r="45629" spans="11:12" ht="15" customHeight="1">
      <c r="K45629" s="1715"/>
      <c r="L45629" s="1715"/>
    </row>
    <row r="45630" spans="11:12" ht="15" customHeight="1">
      <c r="K45630" s="1715"/>
      <c r="L45630" s="1715"/>
    </row>
    <row r="45631" spans="11:12" ht="15" customHeight="1">
      <c r="K45631" s="1715"/>
      <c r="L45631" s="1715"/>
    </row>
    <row r="45632" spans="11:12" ht="15" customHeight="1">
      <c r="K45632" s="1715"/>
      <c r="L45632" s="1715"/>
    </row>
    <row r="45633" spans="11:12" ht="15" customHeight="1">
      <c r="K45633" s="1715"/>
      <c r="L45633" s="1715"/>
    </row>
    <row r="45634" spans="11:12" ht="15" customHeight="1">
      <c r="K45634" s="1715"/>
      <c r="L45634" s="1715"/>
    </row>
    <row r="45635" spans="11:12" ht="15" customHeight="1">
      <c r="K45635" s="1715"/>
      <c r="L45635" s="1715"/>
    </row>
    <row r="45636" spans="11:12" ht="15" customHeight="1">
      <c r="K45636" s="1715"/>
      <c r="L45636" s="1715"/>
    </row>
    <row r="45637" spans="11:12" ht="15" customHeight="1">
      <c r="K45637" s="1715"/>
      <c r="L45637" s="1715"/>
    </row>
    <row r="45638" spans="11:12" ht="15" customHeight="1">
      <c r="K45638" s="1715"/>
      <c r="L45638" s="1715"/>
    </row>
    <row r="45639" spans="11:12" ht="15" customHeight="1">
      <c r="K45639" s="1715"/>
      <c r="L45639" s="1715"/>
    </row>
    <row r="45640" spans="11:12" ht="15" customHeight="1">
      <c r="K45640" s="1715"/>
      <c r="L45640" s="1715"/>
    </row>
    <row r="45641" spans="11:12" ht="15" customHeight="1">
      <c r="K45641" s="1715"/>
      <c r="L45641" s="1715"/>
    </row>
    <row r="45642" spans="11:12" ht="15" customHeight="1">
      <c r="K45642" s="1715"/>
      <c r="L45642" s="1715"/>
    </row>
    <row r="45643" spans="11:12" ht="15" customHeight="1">
      <c r="K45643" s="1715"/>
      <c r="L45643" s="1715"/>
    </row>
    <row r="45644" spans="11:12" ht="15" customHeight="1">
      <c r="K45644" s="1715"/>
      <c r="L45644" s="1715"/>
    </row>
    <row r="45645" spans="11:12" ht="15" customHeight="1">
      <c r="K45645" s="1715"/>
      <c r="L45645" s="1715"/>
    </row>
    <row r="45646" spans="11:12" ht="15" customHeight="1">
      <c r="K45646" s="1715"/>
      <c r="L45646" s="1715"/>
    </row>
    <row r="45647" spans="11:12" ht="15" customHeight="1">
      <c r="K45647" s="1715"/>
      <c r="L45647" s="1715"/>
    </row>
    <row r="45648" spans="11:12" ht="15" customHeight="1">
      <c r="K45648" s="1715"/>
      <c r="L45648" s="1715"/>
    </row>
    <row r="45649" spans="11:12" ht="15" customHeight="1">
      <c r="K45649" s="1715"/>
      <c r="L45649" s="1715"/>
    </row>
    <row r="45650" spans="11:12" ht="15" customHeight="1">
      <c r="K45650" s="1715"/>
      <c r="L45650" s="1715"/>
    </row>
    <row r="45651" spans="11:12" ht="15" customHeight="1">
      <c r="K45651" s="1715"/>
      <c r="L45651" s="1715"/>
    </row>
    <row r="45652" spans="11:12" ht="15" customHeight="1">
      <c r="K45652" s="1715"/>
      <c r="L45652" s="1715"/>
    </row>
    <row r="45653" spans="11:12" ht="15" customHeight="1">
      <c r="K45653" s="1715"/>
      <c r="L45653" s="1715"/>
    </row>
    <row r="45654" spans="11:12" ht="15" customHeight="1">
      <c r="K45654" s="1715"/>
      <c r="L45654" s="1715"/>
    </row>
    <row r="45655" spans="11:12" ht="15" customHeight="1">
      <c r="K45655" s="1715"/>
      <c r="L45655" s="1715"/>
    </row>
    <row r="45656" spans="11:12" ht="15" customHeight="1">
      <c r="K45656" s="1715"/>
      <c r="L45656" s="1715"/>
    </row>
    <row r="45657" spans="11:12" ht="15" customHeight="1">
      <c r="K45657" s="1715"/>
      <c r="L45657" s="1715"/>
    </row>
    <row r="45658" spans="11:12" ht="15" customHeight="1">
      <c r="K45658" s="1715"/>
      <c r="L45658" s="1715"/>
    </row>
    <row r="45659" spans="11:12" ht="15" customHeight="1">
      <c r="K45659" s="1715"/>
      <c r="L45659" s="1715"/>
    </row>
    <row r="45660" spans="11:12" ht="15" customHeight="1">
      <c r="K45660" s="1715"/>
      <c r="L45660" s="1715"/>
    </row>
    <row r="45661" spans="11:12" ht="15" customHeight="1">
      <c r="K45661" s="1715"/>
      <c r="L45661" s="1715"/>
    </row>
    <row r="45662" spans="11:12" ht="15" customHeight="1">
      <c r="K45662" s="1715"/>
      <c r="L45662" s="1715"/>
    </row>
    <row r="45663" spans="11:12" ht="15" customHeight="1">
      <c r="K45663" s="1715"/>
      <c r="L45663" s="1715"/>
    </row>
    <row r="45664" spans="11:12" ht="15" customHeight="1">
      <c r="K45664" s="1715"/>
      <c r="L45664" s="1715"/>
    </row>
    <row r="45665" spans="11:12" ht="15" customHeight="1">
      <c r="K45665" s="1715"/>
      <c r="L45665" s="1715"/>
    </row>
    <row r="45666" spans="11:12" ht="15" customHeight="1">
      <c r="K45666" s="1715"/>
      <c r="L45666" s="1715"/>
    </row>
    <row r="45667" spans="11:12" ht="15" customHeight="1">
      <c r="K45667" s="1715"/>
      <c r="L45667" s="1715"/>
    </row>
    <row r="45668" spans="11:12" ht="15" customHeight="1">
      <c r="K45668" s="1715"/>
      <c r="L45668" s="1715"/>
    </row>
    <row r="45669" spans="11:12" ht="15" customHeight="1">
      <c r="K45669" s="1715"/>
      <c r="L45669" s="1715"/>
    </row>
    <row r="45670" spans="11:12" ht="15" customHeight="1">
      <c r="K45670" s="1715"/>
      <c r="L45670" s="1715"/>
    </row>
    <row r="45671" spans="11:12" ht="15" customHeight="1">
      <c r="K45671" s="1715"/>
      <c r="L45671" s="1715"/>
    </row>
    <row r="45672" spans="11:12" ht="15" customHeight="1">
      <c r="K45672" s="1715"/>
      <c r="L45672" s="1715"/>
    </row>
    <row r="45673" spans="11:12" ht="15" customHeight="1">
      <c r="K45673" s="1715"/>
      <c r="L45673" s="1715"/>
    </row>
    <row r="45674" spans="11:12" ht="15" customHeight="1">
      <c r="K45674" s="1715"/>
      <c r="L45674" s="1715"/>
    </row>
    <row r="45675" spans="11:12" ht="15" customHeight="1">
      <c r="K45675" s="1715"/>
      <c r="L45675" s="1715"/>
    </row>
    <row r="45676" spans="11:12" ht="15" customHeight="1">
      <c r="K45676" s="1715"/>
      <c r="L45676" s="1715"/>
    </row>
    <row r="45677" spans="11:12" ht="15" customHeight="1">
      <c r="K45677" s="1715"/>
      <c r="L45677" s="1715"/>
    </row>
    <row r="45678" spans="11:12" ht="15" customHeight="1">
      <c r="K45678" s="1715"/>
      <c r="L45678" s="1715"/>
    </row>
    <row r="45679" spans="11:12" ht="15" customHeight="1">
      <c r="K45679" s="1715"/>
      <c r="L45679" s="1715"/>
    </row>
    <row r="45680" spans="11:12" ht="15" customHeight="1">
      <c r="K45680" s="1715"/>
      <c r="L45680" s="1715"/>
    </row>
    <row r="45681" spans="11:12" ht="15" customHeight="1">
      <c r="K45681" s="1715"/>
      <c r="L45681" s="1715"/>
    </row>
    <row r="45682" spans="11:12" ht="15" customHeight="1">
      <c r="K45682" s="1715"/>
      <c r="L45682" s="1715"/>
    </row>
    <row r="45683" spans="11:12" ht="15" customHeight="1">
      <c r="K45683" s="1715"/>
      <c r="L45683" s="1715"/>
    </row>
    <row r="45684" spans="11:12" ht="15" customHeight="1">
      <c r="K45684" s="1715"/>
      <c r="L45684" s="1715"/>
    </row>
    <row r="45685" spans="11:12" ht="15" customHeight="1">
      <c r="K45685" s="1715"/>
      <c r="L45685" s="1715"/>
    </row>
    <row r="45686" spans="11:12" ht="15" customHeight="1">
      <c r="K45686" s="1715"/>
      <c r="L45686" s="1715"/>
    </row>
    <row r="45687" spans="11:12" ht="15" customHeight="1">
      <c r="K45687" s="1715"/>
      <c r="L45687" s="1715"/>
    </row>
    <row r="45688" spans="11:12" ht="15" customHeight="1">
      <c r="K45688" s="1715"/>
      <c r="L45688" s="1715"/>
    </row>
    <row r="45689" spans="11:12" ht="15" customHeight="1">
      <c r="K45689" s="1715"/>
      <c r="L45689" s="1715"/>
    </row>
    <row r="45690" spans="11:12" ht="15" customHeight="1">
      <c r="K45690" s="1715"/>
      <c r="L45690" s="1715"/>
    </row>
    <row r="45691" spans="11:12" ht="15" customHeight="1">
      <c r="K45691" s="1715"/>
      <c r="L45691" s="1715"/>
    </row>
    <row r="45692" spans="11:12" ht="15" customHeight="1">
      <c r="K45692" s="1715"/>
      <c r="L45692" s="1715"/>
    </row>
    <row r="45693" spans="11:12" ht="15" customHeight="1">
      <c r="K45693" s="1715"/>
      <c r="L45693" s="1715"/>
    </row>
    <row r="45694" spans="11:12" ht="15" customHeight="1">
      <c r="K45694" s="1715"/>
      <c r="L45694" s="1715"/>
    </row>
    <row r="45695" spans="11:12" ht="15" customHeight="1">
      <c r="K45695" s="1715"/>
      <c r="L45695" s="1715"/>
    </row>
    <row r="45696" spans="11:12" ht="15" customHeight="1">
      <c r="K45696" s="1715"/>
      <c r="L45696" s="1715"/>
    </row>
    <row r="45697" spans="11:12" ht="15" customHeight="1">
      <c r="K45697" s="1715"/>
      <c r="L45697" s="1715"/>
    </row>
    <row r="45698" spans="11:12" ht="15" customHeight="1">
      <c r="K45698" s="1715"/>
      <c r="L45698" s="1715"/>
    </row>
    <row r="45699" spans="11:12" ht="15" customHeight="1">
      <c r="K45699" s="1715"/>
      <c r="L45699" s="1715"/>
    </row>
    <row r="45700" spans="11:12" ht="15" customHeight="1">
      <c r="K45700" s="1715"/>
      <c r="L45700" s="1715"/>
    </row>
    <row r="45701" spans="11:12" ht="15" customHeight="1">
      <c r="K45701" s="1715"/>
      <c r="L45701" s="1715"/>
    </row>
    <row r="45702" spans="11:12" ht="15" customHeight="1">
      <c r="K45702" s="1715"/>
      <c r="L45702" s="1715"/>
    </row>
    <row r="45703" spans="11:12" ht="15" customHeight="1">
      <c r="K45703" s="1715"/>
      <c r="L45703" s="1715"/>
    </row>
    <row r="45704" spans="11:12" ht="15" customHeight="1">
      <c r="K45704" s="1715"/>
      <c r="L45704" s="1715"/>
    </row>
    <row r="45705" spans="11:12" ht="15" customHeight="1">
      <c r="K45705" s="1715"/>
      <c r="L45705" s="1715"/>
    </row>
    <row r="45706" spans="11:12" ht="15" customHeight="1">
      <c r="K45706" s="1715"/>
      <c r="L45706" s="1715"/>
    </row>
    <row r="45707" spans="11:12" ht="15" customHeight="1">
      <c r="K45707" s="1715"/>
      <c r="L45707" s="1715"/>
    </row>
    <row r="45708" spans="11:12" ht="15" customHeight="1">
      <c r="K45708" s="1715"/>
      <c r="L45708" s="1715"/>
    </row>
    <row r="45709" spans="11:12" ht="15" customHeight="1">
      <c r="K45709" s="1715"/>
      <c r="L45709" s="1715"/>
    </row>
    <row r="45710" spans="11:12" ht="15" customHeight="1">
      <c r="K45710" s="1715"/>
      <c r="L45710" s="1715"/>
    </row>
    <row r="45711" spans="11:12" ht="15" customHeight="1">
      <c r="K45711" s="1715"/>
      <c r="L45711" s="1715"/>
    </row>
    <row r="45712" spans="11:12" ht="15" customHeight="1">
      <c r="K45712" s="1715"/>
      <c r="L45712" s="1715"/>
    </row>
    <row r="45713" spans="11:12" ht="15" customHeight="1">
      <c r="K45713" s="1715"/>
      <c r="L45713" s="1715"/>
    </row>
    <row r="45714" spans="11:12" ht="15" customHeight="1">
      <c r="K45714" s="1715"/>
      <c r="L45714" s="1715"/>
    </row>
    <row r="45715" spans="11:12" ht="15" customHeight="1">
      <c r="K45715" s="1715"/>
      <c r="L45715" s="1715"/>
    </row>
    <row r="45716" spans="11:12" ht="15" customHeight="1">
      <c r="K45716" s="1715"/>
      <c r="L45716" s="1715"/>
    </row>
    <row r="45717" spans="11:12" ht="15" customHeight="1">
      <c r="K45717" s="1715"/>
      <c r="L45717" s="1715"/>
    </row>
    <row r="45718" spans="11:12" ht="15" customHeight="1">
      <c r="K45718" s="1715"/>
      <c r="L45718" s="1715"/>
    </row>
    <row r="45719" spans="11:12" ht="15" customHeight="1">
      <c r="K45719" s="1715"/>
      <c r="L45719" s="1715"/>
    </row>
    <row r="45720" spans="11:12" ht="15" customHeight="1">
      <c r="K45720" s="1715"/>
      <c r="L45720" s="1715"/>
    </row>
    <row r="45721" spans="11:12" ht="15" customHeight="1">
      <c r="K45721" s="1715"/>
      <c r="L45721" s="1715"/>
    </row>
    <row r="45722" spans="11:12" ht="15" customHeight="1">
      <c r="K45722" s="1715"/>
      <c r="L45722" s="1715"/>
    </row>
    <row r="45723" spans="11:12" ht="15" customHeight="1">
      <c r="K45723" s="1715"/>
      <c r="L45723" s="1715"/>
    </row>
    <row r="45724" spans="11:12" ht="15" customHeight="1">
      <c r="K45724" s="1715"/>
      <c r="L45724" s="1715"/>
    </row>
    <row r="45725" spans="11:12" ht="15" customHeight="1">
      <c r="K45725" s="1715"/>
      <c r="L45725" s="1715"/>
    </row>
    <row r="45726" spans="11:12" ht="15" customHeight="1">
      <c r="K45726" s="1715"/>
      <c r="L45726" s="1715"/>
    </row>
    <row r="45727" spans="11:12" ht="15" customHeight="1">
      <c r="K45727" s="1715"/>
      <c r="L45727" s="1715"/>
    </row>
    <row r="45728" spans="11:12" ht="15" customHeight="1">
      <c r="K45728" s="1715"/>
      <c r="L45728" s="1715"/>
    </row>
    <row r="45729" spans="11:12" ht="15" customHeight="1">
      <c r="K45729" s="1715"/>
      <c r="L45729" s="1715"/>
    </row>
    <row r="45730" spans="11:12" ht="15" customHeight="1">
      <c r="K45730" s="1715"/>
      <c r="L45730" s="1715"/>
    </row>
    <row r="45731" spans="11:12" ht="15" customHeight="1">
      <c r="K45731" s="1715"/>
      <c r="L45731" s="1715"/>
    </row>
    <row r="45732" spans="11:12" ht="15" customHeight="1">
      <c r="K45732" s="1715"/>
      <c r="L45732" s="1715"/>
    </row>
    <row r="45733" spans="11:12" ht="15" customHeight="1">
      <c r="K45733" s="1715"/>
      <c r="L45733" s="1715"/>
    </row>
    <row r="45734" spans="11:12" ht="15" customHeight="1">
      <c r="K45734" s="1715"/>
      <c r="L45734" s="1715"/>
    </row>
    <row r="45735" spans="11:12" ht="15" customHeight="1">
      <c r="K45735" s="1715"/>
      <c r="L45735" s="1715"/>
    </row>
    <row r="45736" spans="11:12" ht="15" customHeight="1">
      <c r="K45736" s="1715"/>
      <c r="L45736" s="1715"/>
    </row>
    <row r="45737" spans="11:12" ht="15" customHeight="1">
      <c r="K45737" s="1715"/>
      <c r="L45737" s="1715"/>
    </row>
    <row r="45738" spans="11:12" ht="15" customHeight="1">
      <c r="K45738" s="1715"/>
      <c r="L45738" s="1715"/>
    </row>
    <row r="45739" spans="11:12" ht="15" customHeight="1">
      <c r="K45739" s="1715"/>
      <c r="L45739" s="1715"/>
    </row>
    <row r="45740" spans="11:12" ht="15" customHeight="1">
      <c r="K45740" s="1715"/>
      <c r="L45740" s="1715"/>
    </row>
    <row r="45741" spans="11:12" ht="15" customHeight="1">
      <c r="K45741" s="1715"/>
      <c r="L45741" s="1715"/>
    </row>
    <row r="45742" spans="11:12" ht="15" customHeight="1">
      <c r="K45742" s="1715"/>
      <c r="L45742" s="1715"/>
    </row>
    <row r="45743" spans="11:12" ht="15" customHeight="1">
      <c r="K45743" s="1715"/>
      <c r="L45743" s="1715"/>
    </row>
    <row r="45744" spans="11:12" ht="15" customHeight="1">
      <c r="K45744" s="1715"/>
      <c r="L45744" s="1715"/>
    </row>
    <row r="45745" spans="11:12" ht="15" customHeight="1">
      <c r="K45745" s="1715"/>
      <c r="L45745" s="1715"/>
    </row>
    <row r="45746" spans="11:12" ht="15" customHeight="1">
      <c r="K45746" s="1715"/>
      <c r="L45746" s="1715"/>
    </row>
    <row r="45747" spans="11:12" ht="15" customHeight="1">
      <c r="K45747" s="1715"/>
      <c r="L45747" s="1715"/>
    </row>
    <row r="45748" spans="11:12" ht="15" customHeight="1">
      <c r="K45748" s="1715"/>
      <c r="L45748" s="1715"/>
    </row>
    <row r="45749" spans="11:12" ht="15" customHeight="1">
      <c r="K45749" s="1715"/>
      <c r="L45749" s="1715"/>
    </row>
    <row r="45750" spans="11:12" ht="15" customHeight="1">
      <c r="K45750" s="1715"/>
      <c r="L45750" s="1715"/>
    </row>
    <row r="45751" spans="11:12" ht="15" customHeight="1">
      <c r="K45751" s="1715"/>
      <c r="L45751" s="1715"/>
    </row>
    <row r="45752" spans="11:12" ht="15" customHeight="1">
      <c r="K45752" s="1715"/>
      <c r="L45752" s="1715"/>
    </row>
    <row r="45753" spans="11:12" ht="15" customHeight="1">
      <c r="K45753" s="1715"/>
      <c r="L45753" s="1715"/>
    </row>
    <row r="45754" spans="11:12" ht="15" customHeight="1">
      <c r="K45754" s="1715"/>
      <c r="L45754" s="1715"/>
    </row>
    <row r="45755" spans="11:12" ht="15" customHeight="1">
      <c r="K45755" s="1715"/>
      <c r="L45755" s="1715"/>
    </row>
    <row r="45756" spans="11:12" ht="15" customHeight="1">
      <c r="K45756" s="1715"/>
      <c r="L45756" s="1715"/>
    </row>
    <row r="45757" spans="11:12" ht="15" customHeight="1">
      <c r="K45757" s="1715"/>
      <c r="L45757" s="1715"/>
    </row>
    <row r="45758" spans="11:12" ht="15" customHeight="1">
      <c r="K45758" s="1715"/>
      <c r="L45758" s="1715"/>
    </row>
    <row r="45759" spans="11:12" ht="15" customHeight="1">
      <c r="K45759" s="1715"/>
      <c r="L45759" s="1715"/>
    </row>
    <row r="45760" spans="11:12" ht="15" customHeight="1">
      <c r="K45760" s="1715"/>
      <c r="L45760" s="1715"/>
    </row>
    <row r="45761" spans="11:12" ht="15" customHeight="1">
      <c r="K45761" s="1715"/>
      <c r="L45761" s="1715"/>
    </row>
    <row r="45762" spans="11:12" ht="15" customHeight="1">
      <c r="K45762" s="1715"/>
      <c r="L45762" s="1715"/>
    </row>
    <row r="45763" spans="11:12" ht="15" customHeight="1">
      <c r="K45763" s="1715"/>
      <c r="L45763" s="1715"/>
    </row>
    <row r="45764" spans="11:12" ht="15" customHeight="1">
      <c r="K45764" s="1715"/>
      <c r="L45764" s="1715"/>
    </row>
    <row r="45765" spans="11:12" ht="15" customHeight="1">
      <c r="K45765" s="1715"/>
      <c r="L45765" s="1715"/>
    </row>
    <row r="45766" spans="11:12" ht="15" customHeight="1">
      <c r="K45766" s="1715"/>
      <c r="L45766" s="1715"/>
    </row>
    <row r="45767" spans="11:12" ht="15" customHeight="1">
      <c r="K45767" s="1715"/>
      <c r="L45767" s="1715"/>
    </row>
    <row r="45768" spans="11:12" ht="15" customHeight="1">
      <c r="K45768" s="1715"/>
      <c r="L45768" s="1715"/>
    </row>
    <row r="45769" spans="11:12" ht="15" customHeight="1">
      <c r="K45769" s="1715"/>
      <c r="L45769" s="1715"/>
    </row>
    <row r="45770" spans="11:12" ht="15" customHeight="1">
      <c r="K45770" s="1715"/>
      <c r="L45770" s="1715"/>
    </row>
    <row r="45771" spans="11:12" ht="15" customHeight="1">
      <c r="K45771" s="1715"/>
      <c r="L45771" s="1715"/>
    </row>
    <row r="45772" spans="11:12" ht="15" customHeight="1">
      <c r="K45772" s="1715"/>
      <c r="L45772" s="1715"/>
    </row>
    <row r="45773" spans="11:12" ht="15" customHeight="1">
      <c r="K45773" s="1715"/>
      <c r="L45773" s="1715"/>
    </row>
    <row r="45774" spans="11:12" ht="15" customHeight="1">
      <c r="K45774" s="1715"/>
      <c r="L45774" s="1715"/>
    </row>
    <row r="45775" spans="11:12" ht="15" customHeight="1">
      <c r="K45775" s="1715"/>
      <c r="L45775" s="1715"/>
    </row>
    <row r="45776" spans="11:12" ht="15" customHeight="1">
      <c r="K45776" s="1715"/>
      <c r="L45776" s="1715"/>
    </row>
    <row r="45777" spans="11:12" ht="15" customHeight="1">
      <c r="K45777" s="1715"/>
      <c r="L45777" s="1715"/>
    </row>
    <row r="45778" spans="11:12" ht="15" customHeight="1">
      <c r="K45778" s="1715"/>
      <c r="L45778" s="1715"/>
    </row>
    <row r="45779" spans="11:12" ht="15" customHeight="1">
      <c r="K45779" s="1715"/>
      <c r="L45779" s="1715"/>
    </row>
    <row r="45780" spans="11:12" ht="15" customHeight="1">
      <c r="K45780" s="1715"/>
      <c r="L45780" s="1715"/>
    </row>
    <row r="45781" spans="11:12" ht="15" customHeight="1">
      <c r="K45781" s="1715"/>
      <c r="L45781" s="1715"/>
    </row>
    <row r="45782" spans="11:12" ht="15" customHeight="1">
      <c r="K45782" s="1715"/>
      <c r="L45782" s="1715"/>
    </row>
    <row r="45783" spans="11:12" ht="15" customHeight="1">
      <c r="K45783" s="1715"/>
      <c r="L45783" s="1715"/>
    </row>
    <row r="45784" spans="11:12" ht="15" customHeight="1">
      <c r="K45784" s="1715"/>
      <c r="L45784" s="1715"/>
    </row>
    <row r="45785" spans="11:12" ht="15" customHeight="1">
      <c r="K45785" s="1715"/>
      <c r="L45785" s="1715"/>
    </row>
    <row r="45786" spans="11:12" ht="15" customHeight="1">
      <c r="K45786" s="1715"/>
      <c r="L45786" s="1715"/>
    </row>
    <row r="45787" spans="11:12" ht="15" customHeight="1">
      <c r="K45787" s="1715"/>
      <c r="L45787" s="1715"/>
    </row>
    <row r="45788" spans="11:12" ht="15" customHeight="1">
      <c r="K45788" s="1715"/>
      <c r="L45788" s="1715"/>
    </row>
    <row r="45789" spans="11:12" ht="15" customHeight="1">
      <c r="K45789" s="1715"/>
      <c r="L45789" s="1715"/>
    </row>
    <row r="45790" spans="11:12" ht="15" customHeight="1">
      <c r="K45790" s="1715"/>
      <c r="L45790" s="1715"/>
    </row>
    <row r="45791" spans="11:12" ht="15" customHeight="1">
      <c r="K45791" s="1715"/>
      <c r="L45791" s="1715"/>
    </row>
    <row r="45792" spans="11:12" ht="15" customHeight="1">
      <c r="K45792" s="1715"/>
      <c r="L45792" s="1715"/>
    </row>
    <row r="45793" spans="11:12" ht="15" customHeight="1">
      <c r="K45793" s="1715"/>
      <c r="L45793" s="1715"/>
    </row>
    <row r="45794" spans="11:12" ht="15" customHeight="1">
      <c r="K45794" s="1715"/>
      <c r="L45794" s="1715"/>
    </row>
    <row r="45795" spans="11:12" ht="15" customHeight="1">
      <c r="K45795" s="1715"/>
      <c r="L45795" s="1715"/>
    </row>
    <row r="45796" spans="11:12" ht="15" customHeight="1">
      <c r="K45796" s="1715"/>
      <c r="L45796" s="1715"/>
    </row>
    <row r="45797" spans="11:12" ht="15" customHeight="1">
      <c r="K45797" s="1715"/>
      <c r="L45797" s="1715"/>
    </row>
    <row r="45798" spans="11:12" ht="15" customHeight="1">
      <c r="K45798" s="1715"/>
      <c r="L45798" s="1715"/>
    </row>
    <row r="45799" spans="11:12" ht="15" customHeight="1">
      <c r="K45799" s="1715"/>
      <c r="L45799" s="1715"/>
    </row>
    <row r="45800" spans="11:12" ht="15" customHeight="1">
      <c r="K45800" s="1715"/>
      <c r="L45800" s="1715"/>
    </row>
    <row r="45801" spans="11:12" ht="15" customHeight="1">
      <c r="K45801" s="1715"/>
      <c r="L45801" s="1715"/>
    </row>
    <row r="45802" spans="11:12" ht="15" customHeight="1">
      <c r="K45802" s="1715"/>
      <c r="L45802" s="1715"/>
    </row>
    <row r="45803" spans="11:12" ht="15" customHeight="1">
      <c r="K45803" s="1715"/>
      <c r="L45803" s="1715"/>
    </row>
    <row r="45804" spans="11:12" ht="15" customHeight="1">
      <c r="K45804" s="1715"/>
      <c r="L45804" s="1715"/>
    </row>
    <row r="45805" spans="11:12" ht="15" customHeight="1">
      <c r="K45805" s="1715"/>
      <c r="L45805" s="1715"/>
    </row>
    <row r="45806" spans="11:12" ht="15" customHeight="1">
      <c r="K45806" s="1715"/>
      <c r="L45806" s="1715"/>
    </row>
    <row r="45807" spans="11:12" ht="15" customHeight="1">
      <c r="K45807" s="1715"/>
      <c r="L45807" s="1715"/>
    </row>
    <row r="45808" spans="11:12" ht="15" customHeight="1">
      <c r="K45808" s="1715"/>
      <c r="L45808" s="1715"/>
    </row>
    <row r="45809" spans="11:12" ht="15" customHeight="1">
      <c r="K45809" s="1715"/>
      <c r="L45809" s="1715"/>
    </row>
    <row r="45810" spans="11:12" ht="15" customHeight="1">
      <c r="K45810" s="1715"/>
      <c r="L45810" s="1715"/>
    </row>
    <row r="45811" spans="11:12" ht="15" customHeight="1">
      <c r="K45811" s="1715"/>
      <c r="L45811" s="1715"/>
    </row>
    <row r="45812" spans="11:12" ht="15" customHeight="1">
      <c r="K45812" s="1715"/>
      <c r="L45812" s="1715"/>
    </row>
    <row r="45813" spans="11:12" ht="15" customHeight="1">
      <c r="K45813" s="1715"/>
      <c r="L45813" s="1715"/>
    </row>
    <row r="45814" spans="11:12" ht="15" customHeight="1">
      <c r="K45814" s="1715"/>
      <c r="L45814" s="1715"/>
    </row>
    <row r="45815" spans="11:12" ht="15" customHeight="1">
      <c r="K45815" s="1715"/>
      <c r="L45815" s="1715"/>
    </row>
    <row r="45816" spans="11:12" ht="15" customHeight="1">
      <c r="K45816" s="1715"/>
      <c r="L45816" s="1715"/>
    </row>
    <row r="45817" spans="11:12" ht="15" customHeight="1">
      <c r="K45817" s="1715"/>
      <c r="L45817" s="1715"/>
    </row>
    <row r="45818" spans="11:12" ht="15" customHeight="1">
      <c r="K45818" s="1715"/>
      <c r="L45818" s="1715"/>
    </row>
    <row r="45819" spans="11:12" ht="15" customHeight="1">
      <c r="K45819" s="1715"/>
      <c r="L45819" s="1715"/>
    </row>
    <row r="45820" spans="11:12" ht="15" customHeight="1">
      <c r="K45820" s="1715"/>
      <c r="L45820" s="1715"/>
    </row>
    <row r="45821" spans="11:12" ht="15" customHeight="1">
      <c r="K45821" s="1715"/>
      <c r="L45821" s="1715"/>
    </row>
    <row r="45822" spans="11:12" ht="15" customHeight="1">
      <c r="K45822" s="1715"/>
      <c r="L45822" s="1715"/>
    </row>
    <row r="45823" spans="11:12" ht="15" customHeight="1">
      <c r="K45823" s="1715"/>
      <c r="L45823" s="1715"/>
    </row>
    <row r="45824" spans="11:12" ht="15" customHeight="1">
      <c r="K45824" s="1715"/>
      <c r="L45824" s="1715"/>
    </row>
    <row r="45825" spans="11:12" ht="15" customHeight="1">
      <c r="K45825" s="1715"/>
      <c r="L45825" s="1715"/>
    </row>
    <row r="45826" spans="11:12" ht="15" customHeight="1">
      <c r="K45826" s="1715"/>
      <c r="L45826" s="1715"/>
    </row>
    <row r="45827" spans="11:12" ht="15" customHeight="1">
      <c r="K45827" s="1715"/>
      <c r="L45827" s="1715"/>
    </row>
    <row r="45828" spans="11:12" ht="15" customHeight="1">
      <c r="K45828" s="1715"/>
      <c r="L45828" s="1715"/>
    </row>
    <row r="45829" spans="11:12" ht="15" customHeight="1">
      <c r="K45829" s="1715"/>
      <c r="L45829" s="1715"/>
    </row>
    <row r="45830" spans="11:12" ht="15" customHeight="1">
      <c r="K45830" s="1715"/>
      <c r="L45830" s="1715"/>
    </row>
    <row r="45831" spans="11:12" ht="15" customHeight="1">
      <c r="K45831" s="1715"/>
      <c r="L45831" s="1715"/>
    </row>
    <row r="45832" spans="11:12" ht="15" customHeight="1">
      <c r="K45832" s="1715"/>
      <c r="L45832" s="1715"/>
    </row>
    <row r="45833" spans="11:12" ht="15" customHeight="1">
      <c r="K45833" s="1715"/>
      <c r="L45833" s="1715"/>
    </row>
    <row r="45834" spans="11:12" ht="15" customHeight="1">
      <c r="K45834" s="1715"/>
      <c r="L45834" s="1715"/>
    </row>
    <row r="45835" spans="11:12" ht="15" customHeight="1">
      <c r="K45835" s="1715"/>
      <c r="L45835" s="1715"/>
    </row>
    <row r="45836" spans="11:12" ht="15" customHeight="1">
      <c r="K45836" s="1715"/>
      <c r="L45836" s="1715"/>
    </row>
    <row r="45837" spans="11:12" ht="15" customHeight="1">
      <c r="K45837" s="1715"/>
      <c r="L45837" s="1715"/>
    </row>
    <row r="45838" spans="11:12" ht="15" customHeight="1">
      <c r="K45838" s="1715"/>
      <c r="L45838" s="1715"/>
    </row>
    <row r="45839" spans="11:12" ht="15" customHeight="1">
      <c r="K45839" s="1715"/>
      <c r="L45839" s="1715"/>
    </row>
    <row r="45840" spans="11:12" ht="15" customHeight="1">
      <c r="K45840" s="1715"/>
      <c r="L45840" s="1715"/>
    </row>
    <row r="45841" spans="11:12" ht="15" customHeight="1">
      <c r="K45841" s="1715"/>
      <c r="L45841" s="1715"/>
    </row>
    <row r="45842" spans="11:12" ht="15" customHeight="1">
      <c r="K45842" s="1715"/>
      <c r="L45842" s="1715"/>
    </row>
    <row r="45843" spans="11:12" ht="15" customHeight="1">
      <c r="K45843" s="1715"/>
      <c r="L45843" s="1715"/>
    </row>
    <row r="45844" spans="11:12" ht="15" customHeight="1">
      <c r="K45844" s="1715"/>
      <c r="L45844" s="1715"/>
    </row>
    <row r="45845" spans="11:12" ht="15" customHeight="1">
      <c r="K45845" s="1715"/>
      <c r="L45845" s="1715"/>
    </row>
    <row r="45846" spans="11:12" ht="15" customHeight="1">
      <c r="K45846" s="1715"/>
      <c r="L45846" s="1715"/>
    </row>
    <row r="45847" spans="11:12" ht="15" customHeight="1">
      <c r="K45847" s="1715"/>
      <c r="L45847" s="1715"/>
    </row>
    <row r="45848" spans="11:12" ht="15" customHeight="1">
      <c r="K45848" s="1715"/>
      <c r="L45848" s="1715"/>
    </row>
    <row r="45849" spans="11:12" ht="15" customHeight="1">
      <c r="K45849" s="1715"/>
      <c r="L45849" s="1715"/>
    </row>
    <row r="45850" spans="11:12" ht="15" customHeight="1">
      <c r="K45850" s="1715"/>
      <c r="L45850" s="1715"/>
    </row>
    <row r="45851" spans="11:12" ht="15" customHeight="1">
      <c r="K45851" s="1715"/>
      <c r="L45851" s="1715"/>
    </row>
    <row r="45852" spans="11:12" ht="15" customHeight="1">
      <c r="K45852" s="1715"/>
      <c r="L45852" s="1715"/>
    </row>
    <row r="45853" spans="11:12" ht="15" customHeight="1">
      <c r="K45853" s="1715"/>
      <c r="L45853" s="1715"/>
    </row>
    <row r="45854" spans="11:12" ht="15" customHeight="1">
      <c r="K45854" s="1715"/>
      <c r="L45854" s="1715"/>
    </row>
    <row r="45855" spans="11:12" ht="15" customHeight="1">
      <c r="K45855" s="1715"/>
      <c r="L45855" s="1715"/>
    </row>
    <row r="45856" spans="11:12" ht="15" customHeight="1">
      <c r="K45856" s="1715"/>
      <c r="L45856" s="1715"/>
    </row>
    <row r="45857" spans="11:12" ht="15" customHeight="1">
      <c r="K45857" s="1715"/>
      <c r="L45857" s="1715"/>
    </row>
    <row r="45858" spans="11:12" ht="15" customHeight="1">
      <c r="K45858" s="1715"/>
      <c r="L45858" s="1715"/>
    </row>
    <row r="45859" spans="11:12" ht="15" customHeight="1">
      <c r="K45859" s="1715"/>
      <c r="L45859" s="1715"/>
    </row>
    <row r="45860" spans="11:12" ht="15" customHeight="1">
      <c r="K45860" s="1715"/>
      <c r="L45860" s="1715"/>
    </row>
    <row r="45861" spans="11:12" ht="15" customHeight="1">
      <c r="K45861" s="1715"/>
      <c r="L45861" s="1715"/>
    </row>
    <row r="45862" spans="11:12" ht="15" customHeight="1">
      <c r="K45862" s="1715"/>
      <c r="L45862" s="1715"/>
    </row>
    <row r="45863" spans="11:12" ht="15" customHeight="1">
      <c r="K45863" s="1715"/>
      <c r="L45863" s="1715"/>
    </row>
    <row r="45864" spans="11:12" ht="15" customHeight="1">
      <c r="K45864" s="1715"/>
      <c r="L45864" s="1715"/>
    </row>
    <row r="45865" spans="11:12" ht="15" customHeight="1">
      <c r="K45865" s="1715"/>
      <c r="L45865" s="1715"/>
    </row>
    <row r="45866" spans="11:12" ht="15" customHeight="1">
      <c r="K45866" s="1715"/>
      <c r="L45866" s="1715"/>
    </row>
    <row r="45867" spans="11:12" ht="15" customHeight="1">
      <c r="K45867" s="1715"/>
      <c r="L45867" s="1715"/>
    </row>
    <row r="45868" spans="11:12" ht="15" customHeight="1">
      <c r="K45868" s="1715"/>
      <c r="L45868" s="1715"/>
    </row>
    <row r="45869" spans="11:12" ht="15" customHeight="1">
      <c r="K45869" s="1715"/>
      <c r="L45869" s="1715"/>
    </row>
    <row r="45870" spans="11:12" ht="15" customHeight="1">
      <c r="K45870" s="1715"/>
      <c r="L45870" s="1715"/>
    </row>
    <row r="45871" spans="11:12" ht="15" customHeight="1">
      <c r="K45871" s="1715"/>
      <c r="L45871" s="1715"/>
    </row>
    <row r="45872" spans="11:12" ht="15" customHeight="1">
      <c r="K45872" s="1715"/>
      <c r="L45872" s="1715"/>
    </row>
    <row r="45873" spans="11:12" ht="15" customHeight="1">
      <c r="K45873" s="1715"/>
      <c r="L45873" s="1715"/>
    </row>
    <row r="45874" spans="11:12" ht="15" customHeight="1">
      <c r="K45874" s="1715"/>
      <c r="L45874" s="1715"/>
    </row>
    <row r="45875" spans="11:12" ht="15" customHeight="1">
      <c r="K45875" s="1715"/>
      <c r="L45875" s="1715"/>
    </row>
    <row r="45876" spans="11:12" ht="15" customHeight="1">
      <c r="K45876" s="1715"/>
      <c r="L45876" s="1715"/>
    </row>
    <row r="45877" spans="11:12" ht="15" customHeight="1">
      <c r="K45877" s="1715"/>
      <c r="L45877" s="1715"/>
    </row>
    <row r="45878" spans="11:12" ht="15" customHeight="1">
      <c r="K45878" s="1715"/>
      <c r="L45878" s="1715"/>
    </row>
    <row r="45879" spans="11:12" ht="15" customHeight="1">
      <c r="K45879" s="1715"/>
      <c r="L45879" s="1715"/>
    </row>
    <row r="45880" spans="11:12" ht="15" customHeight="1">
      <c r="K45880" s="1715"/>
      <c r="L45880" s="1715"/>
    </row>
    <row r="45881" spans="11:12" ht="15" customHeight="1">
      <c r="K45881" s="1715"/>
      <c r="L45881" s="1715"/>
    </row>
    <row r="45882" spans="11:12" ht="15" customHeight="1">
      <c r="K45882" s="1715"/>
      <c r="L45882" s="1715"/>
    </row>
    <row r="45883" spans="11:12" ht="15" customHeight="1">
      <c r="K45883" s="1715"/>
      <c r="L45883" s="1715"/>
    </row>
    <row r="45884" spans="11:12" ht="15" customHeight="1">
      <c r="K45884" s="1715"/>
      <c r="L45884" s="1715"/>
    </row>
    <row r="45885" spans="11:12" ht="15" customHeight="1">
      <c r="K45885" s="1715"/>
      <c r="L45885" s="1715"/>
    </row>
    <row r="45886" spans="11:12" ht="15" customHeight="1">
      <c r="K45886" s="1715"/>
      <c r="L45886" s="1715"/>
    </row>
    <row r="45887" spans="11:12" ht="15" customHeight="1">
      <c r="K45887" s="1715"/>
      <c r="L45887" s="1715"/>
    </row>
    <row r="45888" spans="11:12" ht="15" customHeight="1">
      <c r="K45888" s="1715"/>
      <c r="L45888" s="1715"/>
    </row>
    <row r="45889" spans="11:12" ht="15" customHeight="1">
      <c r="K45889" s="1715"/>
      <c r="L45889" s="1715"/>
    </row>
    <row r="45890" spans="11:12" ht="15" customHeight="1">
      <c r="K45890" s="1715"/>
      <c r="L45890" s="1715"/>
    </row>
    <row r="45891" spans="11:12" ht="15" customHeight="1">
      <c r="K45891" s="1715"/>
      <c r="L45891" s="1715"/>
    </row>
    <row r="45892" spans="11:12" ht="15" customHeight="1">
      <c r="K45892" s="1715"/>
      <c r="L45892" s="1715"/>
    </row>
    <row r="45893" spans="11:12" ht="15" customHeight="1">
      <c r="K45893" s="1715"/>
      <c r="L45893" s="1715"/>
    </row>
    <row r="45894" spans="11:12" ht="15" customHeight="1">
      <c r="K45894" s="1715"/>
      <c r="L45894" s="1715"/>
    </row>
    <row r="45895" spans="11:12" ht="15" customHeight="1">
      <c r="K45895" s="1715"/>
      <c r="L45895" s="1715"/>
    </row>
    <row r="45896" spans="11:12" ht="15" customHeight="1">
      <c r="K45896" s="1715"/>
      <c r="L45896" s="1715"/>
    </row>
    <row r="45897" spans="11:12" ht="15" customHeight="1">
      <c r="K45897" s="1715"/>
      <c r="L45897" s="1715"/>
    </row>
    <row r="45898" spans="11:12" ht="15" customHeight="1">
      <c r="K45898" s="1715"/>
      <c r="L45898" s="1715"/>
    </row>
    <row r="45899" spans="11:12" ht="15" customHeight="1">
      <c r="K45899" s="1715"/>
      <c r="L45899" s="1715"/>
    </row>
    <row r="45900" spans="11:12" ht="15" customHeight="1">
      <c r="K45900" s="1715"/>
      <c r="L45900" s="1715"/>
    </row>
    <row r="45901" spans="11:12" ht="15" customHeight="1">
      <c r="K45901" s="1715"/>
      <c r="L45901" s="1715"/>
    </row>
    <row r="45902" spans="11:12" ht="15" customHeight="1">
      <c r="K45902" s="1715"/>
      <c r="L45902" s="1715"/>
    </row>
    <row r="45903" spans="11:12" ht="15" customHeight="1">
      <c r="K45903" s="1715"/>
      <c r="L45903" s="1715"/>
    </row>
    <row r="45904" spans="11:12" ht="15" customHeight="1">
      <c r="K45904" s="1715"/>
      <c r="L45904" s="1715"/>
    </row>
    <row r="45905" spans="11:12" ht="15" customHeight="1">
      <c r="K45905" s="1715"/>
      <c r="L45905" s="1715"/>
    </row>
    <row r="45906" spans="11:12" ht="15" customHeight="1">
      <c r="K45906" s="1715"/>
      <c r="L45906" s="1715"/>
    </row>
    <row r="45907" spans="11:12" ht="15" customHeight="1">
      <c r="K45907" s="1715"/>
      <c r="L45907" s="1715"/>
    </row>
    <row r="45908" spans="11:12" ht="15" customHeight="1">
      <c r="K45908" s="1715"/>
      <c r="L45908" s="1715"/>
    </row>
    <row r="45909" spans="11:12" ht="15" customHeight="1">
      <c r="K45909" s="1715"/>
      <c r="L45909" s="1715"/>
    </row>
    <row r="45910" spans="11:12" ht="15" customHeight="1">
      <c r="K45910" s="1715"/>
      <c r="L45910" s="1715"/>
    </row>
    <row r="45911" spans="11:12" ht="15" customHeight="1">
      <c r="K45911" s="1715"/>
      <c r="L45911" s="1715"/>
    </row>
    <row r="45912" spans="11:12" ht="15" customHeight="1">
      <c r="K45912" s="1715"/>
      <c r="L45912" s="1715"/>
    </row>
    <row r="45913" spans="11:12" ht="15" customHeight="1">
      <c r="K45913" s="1715"/>
      <c r="L45913" s="1715"/>
    </row>
    <row r="45914" spans="11:12" ht="15" customHeight="1">
      <c r="K45914" s="1715"/>
      <c r="L45914" s="1715"/>
    </row>
    <row r="45915" spans="11:12" ht="15" customHeight="1">
      <c r="K45915" s="1715"/>
      <c r="L45915" s="1715"/>
    </row>
    <row r="45916" spans="11:12" ht="15" customHeight="1">
      <c r="K45916" s="1715"/>
      <c r="L45916" s="1715"/>
    </row>
    <row r="45917" spans="11:12" ht="15" customHeight="1">
      <c r="K45917" s="1715"/>
      <c r="L45917" s="1715"/>
    </row>
    <row r="45918" spans="11:12" ht="15" customHeight="1">
      <c r="K45918" s="1715"/>
      <c r="L45918" s="1715"/>
    </row>
    <row r="45919" spans="11:12" ht="15" customHeight="1">
      <c r="K45919" s="1715"/>
      <c r="L45919" s="1715"/>
    </row>
    <row r="45920" spans="11:12" ht="15" customHeight="1">
      <c r="K45920" s="1715"/>
      <c r="L45920" s="1715"/>
    </row>
    <row r="45921" spans="11:12" ht="15" customHeight="1">
      <c r="K45921" s="1715"/>
      <c r="L45921" s="1715"/>
    </row>
    <row r="45922" spans="11:12" ht="15" customHeight="1">
      <c r="K45922" s="1715"/>
      <c r="L45922" s="1715"/>
    </row>
    <row r="45923" spans="11:12" ht="15" customHeight="1">
      <c r="K45923" s="1715"/>
      <c r="L45923" s="1715"/>
    </row>
    <row r="45924" spans="11:12" ht="15" customHeight="1">
      <c r="K45924" s="1715"/>
      <c r="L45924" s="1715"/>
    </row>
    <row r="45925" spans="11:12" ht="15" customHeight="1">
      <c r="K45925" s="1715"/>
      <c r="L45925" s="1715"/>
    </row>
    <row r="45926" spans="11:12" ht="15" customHeight="1">
      <c r="K45926" s="1715"/>
      <c r="L45926" s="1715"/>
    </row>
    <row r="45927" spans="11:12" ht="15" customHeight="1">
      <c r="K45927" s="1715"/>
      <c r="L45927" s="1715"/>
    </row>
    <row r="45928" spans="11:12" ht="15" customHeight="1">
      <c r="K45928" s="1715"/>
      <c r="L45928" s="1715"/>
    </row>
    <row r="45929" spans="11:12" ht="15" customHeight="1">
      <c r="K45929" s="1715"/>
      <c r="L45929" s="1715"/>
    </row>
    <row r="45930" spans="11:12" ht="15" customHeight="1">
      <c r="K45930" s="1715"/>
      <c r="L45930" s="1715"/>
    </row>
    <row r="45931" spans="11:12" ht="15" customHeight="1">
      <c r="K45931" s="1715"/>
      <c r="L45931" s="1715"/>
    </row>
    <row r="45932" spans="11:12" ht="15" customHeight="1">
      <c r="K45932" s="1715"/>
      <c r="L45932" s="1715"/>
    </row>
    <row r="45933" spans="11:12" ht="15" customHeight="1">
      <c r="K45933" s="1715"/>
      <c r="L45933" s="1715"/>
    </row>
    <row r="45934" spans="11:12" ht="15" customHeight="1">
      <c r="K45934" s="1715"/>
      <c r="L45934" s="1715"/>
    </row>
    <row r="45935" spans="11:12" ht="15" customHeight="1">
      <c r="K45935" s="1715"/>
      <c r="L45935" s="1715"/>
    </row>
    <row r="45936" spans="11:12" ht="15" customHeight="1">
      <c r="K45936" s="1715"/>
      <c r="L45936" s="1715"/>
    </row>
    <row r="45937" spans="11:12" ht="15" customHeight="1">
      <c r="K45937" s="1715"/>
      <c r="L45937" s="1715"/>
    </row>
    <row r="45938" spans="11:12" ht="15" customHeight="1">
      <c r="K45938" s="1715"/>
      <c r="L45938" s="1715"/>
    </row>
    <row r="45939" spans="11:12" ht="15" customHeight="1">
      <c r="K45939" s="1715"/>
      <c r="L45939" s="1715"/>
    </row>
    <row r="45940" spans="11:12" ht="15" customHeight="1">
      <c r="K45940" s="1715"/>
      <c r="L45940" s="1715"/>
    </row>
    <row r="45941" spans="11:12" ht="15" customHeight="1">
      <c r="K45941" s="1715"/>
      <c r="L45941" s="1715"/>
    </row>
    <row r="45942" spans="11:12" ht="15" customHeight="1">
      <c r="K45942" s="1715"/>
      <c r="L45942" s="1715"/>
    </row>
    <row r="45943" spans="11:12" ht="15" customHeight="1">
      <c r="K45943" s="1715"/>
      <c r="L45943" s="1715"/>
    </row>
    <row r="45944" spans="11:12" ht="15" customHeight="1">
      <c r="K45944" s="1715"/>
      <c r="L45944" s="1715"/>
    </row>
    <row r="45945" spans="11:12" ht="15" customHeight="1">
      <c r="K45945" s="1715"/>
      <c r="L45945" s="1715"/>
    </row>
    <row r="45946" spans="11:12" ht="15" customHeight="1">
      <c r="K45946" s="1715"/>
      <c r="L45946" s="1715"/>
    </row>
    <row r="45947" spans="11:12" ht="15" customHeight="1">
      <c r="K45947" s="1715"/>
      <c r="L45947" s="1715"/>
    </row>
    <row r="45948" spans="11:12" ht="15" customHeight="1">
      <c r="K45948" s="1715"/>
      <c r="L45948" s="1715"/>
    </row>
    <row r="45949" spans="11:12" ht="15" customHeight="1">
      <c r="K45949" s="1715"/>
      <c r="L45949" s="1715"/>
    </row>
    <row r="45950" spans="11:12" ht="15" customHeight="1">
      <c r="K45950" s="1715"/>
      <c r="L45950" s="1715"/>
    </row>
    <row r="45951" spans="11:12" ht="15" customHeight="1">
      <c r="K45951" s="1715"/>
      <c r="L45951" s="1715"/>
    </row>
    <row r="45952" spans="11:12" ht="15" customHeight="1">
      <c r="K45952" s="1715"/>
      <c r="L45952" s="1715"/>
    </row>
    <row r="45953" spans="11:12" ht="15" customHeight="1">
      <c r="K45953" s="1715"/>
      <c r="L45953" s="1715"/>
    </row>
    <row r="45954" spans="11:12" ht="15" customHeight="1">
      <c r="K45954" s="1715"/>
      <c r="L45954" s="1715"/>
    </row>
    <row r="45955" spans="11:12" ht="15" customHeight="1">
      <c r="K45955" s="1715"/>
      <c r="L45955" s="1715"/>
    </row>
    <row r="45956" spans="11:12" ht="15" customHeight="1">
      <c r="K45956" s="1715"/>
      <c r="L45956" s="1715"/>
    </row>
    <row r="45957" spans="11:12" ht="15" customHeight="1">
      <c r="K45957" s="1715"/>
      <c r="L45957" s="1715"/>
    </row>
    <row r="45958" spans="11:12" ht="15" customHeight="1">
      <c r="K45958" s="1715"/>
      <c r="L45958" s="1715"/>
    </row>
    <row r="45959" spans="11:12" ht="15" customHeight="1">
      <c r="K45959" s="1715"/>
      <c r="L45959" s="1715"/>
    </row>
    <row r="45960" spans="11:12" ht="15" customHeight="1">
      <c r="K45960" s="1715"/>
      <c r="L45960" s="1715"/>
    </row>
    <row r="45961" spans="11:12" ht="15" customHeight="1">
      <c r="K45961" s="1715"/>
      <c r="L45961" s="1715"/>
    </row>
    <row r="45962" spans="11:12" ht="15" customHeight="1">
      <c r="K45962" s="1715"/>
      <c r="L45962" s="1715"/>
    </row>
    <row r="45963" spans="11:12" ht="15" customHeight="1">
      <c r="K45963" s="1715"/>
      <c r="L45963" s="1715"/>
    </row>
    <row r="45964" spans="11:12" ht="15" customHeight="1">
      <c r="K45964" s="1715"/>
      <c r="L45964" s="1715"/>
    </row>
    <row r="45965" spans="11:12" ht="15" customHeight="1">
      <c r="K45965" s="1715"/>
      <c r="L45965" s="1715"/>
    </row>
    <row r="45966" spans="11:12" ht="15" customHeight="1">
      <c r="K45966" s="1715"/>
      <c r="L45966" s="1715"/>
    </row>
    <row r="45967" spans="11:12" ht="15" customHeight="1">
      <c r="K45967" s="1715"/>
      <c r="L45967" s="1715"/>
    </row>
    <row r="45968" spans="11:12" ht="15" customHeight="1">
      <c r="K45968" s="1715"/>
      <c r="L45968" s="1715"/>
    </row>
    <row r="45969" spans="11:12" ht="15" customHeight="1">
      <c r="K45969" s="1715"/>
      <c r="L45969" s="1715"/>
    </row>
    <row r="45970" spans="11:12" ht="15" customHeight="1">
      <c r="K45970" s="1715"/>
      <c r="L45970" s="1715"/>
    </row>
    <row r="45971" spans="11:12" ht="15" customHeight="1">
      <c r="K45971" s="1715"/>
      <c r="L45971" s="1715"/>
    </row>
    <row r="45972" spans="11:12" ht="15" customHeight="1">
      <c r="K45972" s="1715"/>
      <c r="L45972" s="1715"/>
    </row>
    <row r="45973" spans="11:12" ht="15" customHeight="1">
      <c r="K45973" s="1715"/>
      <c r="L45973" s="1715"/>
    </row>
    <row r="45974" spans="11:12" ht="15" customHeight="1">
      <c r="K45974" s="1715"/>
      <c r="L45974" s="1715"/>
    </row>
    <row r="45975" spans="11:12" ht="15" customHeight="1">
      <c r="K45975" s="1715"/>
      <c r="L45975" s="1715"/>
    </row>
    <row r="45976" spans="11:12" ht="15" customHeight="1">
      <c r="K45976" s="1715"/>
      <c r="L45976" s="1715"/>
    </row>
    <row r="45977" spans="11:12" ht="15" customHeight="1">
      <c r="K45977" s="1715"/>
      <c r="L45977" s="1715"/>
    </row>
    <row r="45978" spans="11:12" ht="15" customHeight="1">
      <c r="K45978" s="1715"/>
      <c r="L45978" s="1715"/>
    </row>
    <row r="45979" spans="11:12" ht="15" customHeight="1">
      <c r="K45979" s="1715"/>
      <c r="L45979" s="1715"/>
    </row>
    <row r="45980" spans="11:12" ht="15" customHeight="1">
      <c r="K45980" s="1715"/>
      <c r="L45980" s="1715"/>
    </row>
    <row r="45981" spans="11:12" ht="15" customHeight="1">
      <c r="K45981" s="1715"/>
      <c r="L45981" s="1715"/>
    </row>
    <row r="45982" spans="11:12" ht="15" customHeight="1">
      <c r="K45982" s="1715"/>
      <c r="L45982" s="1715"/>
    </row>
    <row r="45983" spans="11:12" ht="15" customHeight="1">
      <c r="K45983" s="1715"/>
      <c r="L45983" s="1715"/>
    </row>
    <row r="45984" spans="11:12" ht="15" customHeight="1">
      <c r="K45984" s="1715"/>
      <c r="L45984" s="1715"/>
    </row>
    <row r="45985" spans="11:12" ht="15" customHeight="1">
      <c r="K45985" s="1715"/>
      <c r="L45985" s="1715"/>
    </row>
    <row r="45986" spans="11:12" ht="15" customHeight="1">
      <c r="K45986" s="1715"/>
      <c r="L45986" s="1715"/>
    </row>
    <row r="45987" spans="11:12" ht="15" customHeight="1">
      <c r="K45987" s="1715"/>
      <c r="L45987" s="1715"/>
    </row>
    <row r="45988" spans="11:12" ht="15" customHeight="1">
      <c r="K45988" s="1715"/>
      <c r="L45988" s="1715"/>
    </row>
    <row r="45989" spans="11:12" ht="15" customHeight="1">
      <c r="K45989" s="1715"/>
      <c r="L45989" s="1715"/>
    </row>
    <row r="45990" spans="11:12" ht="15" customHeight="1">
      <c r="K45990" s="1715"/>
      <c r="L45990" s="1715"/>
    </row>
    <row r="45991" spans="11:12" ht="15" customHeight="1">
      <c r="K45991" s="1715"/>
      <c r="L45991" s="1715"/>
    </row>
    <row r="45992" spans="11:12" ht="15" customHeight="1">
      <c r="K45992" s="1715"/>
      <c r="L45992" s="1715"/>
    </row>
    <row r="45993" spans="11:12" ht="15" customHeight="1">
      <c r="K45993" s="1715"/>
      <c r="L45993" s="1715"/>
    </row>
    <row r="45994" spans="11:12" ht="15" customHeight="1">
      <c r="K45994" s="1715"/>
      <c r="L45994" s="1715"/>
    </row>
    <row r="45995" spans="11:12" ht="15" customHeight="1">
      <c r="K45995" s="1715"/>
      <c r="L45995" s="1715"/>
    </row>
    <row r="45996" spans="11:12" ht="15" customHeight="1">
      <c r="K45996" s="1715"/>
      <c r="L45996" s="1715"/>
    </row>
    <row r="45997" spans="11:12" ht="15" customHeight="1">
      <c r="K45997" s="1715"/>
      <c r="L45997" s="1715"/>
    </row>
    <row r="45998" spans="11:12" ht="15" customHeight="1">
      <c r="K45998" s="1715"/>
      <c r="L45998" s="1715"/>
    </row>
    <row r="45999" spans="11:12" ht="15" customHeight="1">
      <c r="K45999" s="1715"/>
      <c r="L45999" s="1715"/>
    </row>
    <row r="46000" spans="11:12" ht="15" customHeight="1">
      <c r="K46000" s="1715"/>
      <c r="L46000" s="1715"/>
    </row>
    <row r="46001" spans="11:12" ht="15" customHeight="1">
      <c r="K46001" s="1715"/>
      <c r="L46001" s="1715"/>
    </row>
    <row r="46002" spans="11:12" ht="15" customHeight="1">
      <c r="K46002" s="1715"/>
      <c r="L46002" s="1715"/>
    </row>
    <row r="46003" spans="11:12" ht="15" customHeight="1">
      <c r="K46003" s="1715"/>
      <c r="L46003" s="1715"/>
    </row>
    <row r="46004" spans="11:12" ht="15" customHeight="1">
      <c r="K46004" s="1715"/>
      <c r="L46004" s="1715"/>
    </row>
    <row r="46005" spans="11:12" ht="15" customHeight="1">
      <c r="K46005" s="1715"/>
      <c r="L46005" s="1715"/>
    </row>
    <row r="46006" spans="11:12" ht="15" customHeight="1">
      <c r="K46006" s="1715"/>
      <c r="L46006" s="1715"/>
    </row>
    <row r="46007" spans="11:12" ht="15" customHeight="1">
      <c r="K46007" s="1715"/>
      <c r="L46007" s="1715"/>
    </row>
    <row r="46008" spans="11:12" ht="15" customHeight="1">
      <c r="K46008" s="1715"/>
      <c r="L46008" s="1715"/>
    </row>
    <row r="46009" spans="11:12" ht="15" customHeight="1">
      <c r="K46009" s="1715"/>
      <c r="L46009" s="1715"/>
    </row>
    <row r="46010" spans="11:12" ht="15" customHeight="1">
      <c r="K46010" s="1715"/>
      <c r="L46010" s="1715"/>
    </row>
    <row r="46011" spans="11:12" ht="15" customHeight="1">
      <c r="K46011" s="1715"/>
      <c r="L46011" s="1715"/>
    </row>
    <row r="46012" spans="11:12" ht="15" customHeight="1">
      <c r="K46012" s="1715"/>
      <c r="L46012" s="1715"/>
    </row>
    <row r="46013" spans="11:12" ht="15" customHeight="1">
      <c r="K46013" s="1715"/>
      <c r="L46013" s="1715"/>
    </row>
    <row r="46014" spans="11:12" ht="15" customHeight="1">
      <c r="K46014" s="1715"/>
      <c r="L46014" s="1715"/>
    </row>
    <row r="46015" spans="11:12" ht="15" customHeight="1">
      <c r="K46015" s="1715"/>
      <c r="L46015" s="1715"/>
    </row>
    <row r="46016" spans="11:12" ht="15" customHeight="1">
      <c r="K46016" s="1715"/>
      <c r="L46016" s="1715"/>
    </row>
    <row r="46017" spans="11:12" ht="15" customHeight="1">
      <c r="K46017" s="1715"/>
      <c r="L46017" s="1715"/>
    </row>
    <row r="46018" spans="11:12" ht="15" customHeight="1">
      <c r="K46018" s="1715"/>
      <c r="L46018" s="1715"/>
    </row>
    <row r="46019" spans="11:12" ht="15" customHeight="1">
      <c r="K46019" s="1715"/>
      <c r="L46019" s="1715"/>
    </row>
    <row r="46020" spans="11:12" ht="15" customHeight="1">
      <c r="K46020" s="1715"/>
      <c r="L46020" s="1715"/>
    </row>
    <row r="46021" spans="11:12" ht="15" customHeight="1">
      <c r="K46021" s="1715"/>
      <c r="L46021" s="1715"/>
    </row>
    <row r="46022" spans="11:12" ht="15" customHeight="1">
      <c r="K46022" s="1715"/>
      <c r="L46022" s="1715"/>
    </row>
    <row r="46023" spans="11:12" ht="15" customHeight="1">
      <c r="K46023" s="1715"/>
      <c r="L46023" s="1715"/>
    </row>
    <row r="46024" spans="11:12" ht="15" customHeight="1">
      <c r="K46024" s="1715"/>
      <c r="L46024" s="1715"/>
    </row>
    <row r="46025" spans="11:12" ht="15" customHeight="1">
      <c r="K46025" s="1715"/>
      <c r="L46025" s="1715"/>
    </row>
    <row r="46026" spans="11:12" ht="15" customHeight="1">
      <c r="K46026" s="1715"/>
      <c r="L46026" s="1715"/>
    </row>
    <row r="46027" spans="11:12" ht="15" customHeight="1">
      <c r="K46027" s="1715"/>
      <c r="L46027" s="1715"/>
    </row>
    <row r="46028" spans="11:12" ht="15" customHeight="1">
      <c r="K46028" s="1715"/>
      <c r="L46028" s="1715"/>
    </row>
    <row r="46029" spans="11:12" ht="15" customHeight="1">
      <c r="K46029" s="1715"/>
      <c r="L46029" s="1715"/>
    </row>
    <row r="46030" spans="11:12" ht="15" customHeight="1">
      <c r="K46030" s="1715"/>
      <c r="L46030" s="1715"/>
    </row>
    <row r="46031" spans="11:12" ht="15" customHeight="1">
      <c r="K46031" s="1715"/>
      <c r="L46031" s="1715"/>
    </row>
    <row r="46032" spans="11:12" ht="15" customHeight="1">
      <c r="K46032" s="1715"/>
      <c r="L46032" s="1715"/>
    </row>
    <row r="46033" spans="11:12" ht="15" customHeight="1">
      <c r="K46033" s="1715"/>
      <c r="L46033" s="1715"/>
    </row>
    <row r="46034" spans="11:12" ht="15" customHeight="1">
      <c r="K46034" s="1715"/>
      <c r="L46034" s="1715"/>
    </row>
    <row r="46035" spans="11:12" ht="15" customHeight="1">
      <c r="K46035" s="1715"/>
      <c r="L46035" s="1715"/>
    </row>
    <row r="46036" spans="11:12" ht="15" customHeight="1">
      <c r="K46036" s="1715"/>
      <c r="L46036" s="1715"/>
    </row>
    <row r="46037" spans="11:12" ht="15" customHeight="1">
      <c r="K46037" s="1715"/>
      <c r="L46037" s="1715"/>
    </row>
    <row r="46038" spans="11:12" ht="15" customHeight="1">
      <c r="K46038" s="1715"/>
      <c r="L46038" s="1715"/>
    </row>
    <row r="46039" spans="11:12" ht="15" customHeight="1">
      <c r="K46039" s="1715"/>
      <c r="L46039" s="1715"/>
    </row>
    <row r="46040" spans="11:12" ht="15" customHeight="1">
      <c r="K46040" s="1715"/>
      <c r="L46040" s="1715"/>
    </row>
    <row r="46041" spans="11:12" ht="15" customHeight="1">
      <c r="K46041" s="1715"/>
      <c r="L46041" s="1715"/>
    </row>
    <row r="46042" spans="11:12" ht="15" customHeight="1">
      <c r="K46042" s="1715"/>
      <c r="L46042" s="1715"/>
    </row>
    <row r="46043" spans="11:12" ht="15" customHeight="1">
      <c r="K46043" s="1715"/>
      <c r="L46043" s="1715"/>
    </row>
    <row r="46044" spans="11:12" ht="15" customHeight="1">
      <c r="K46044" s="1715"/>
      <c r="L46044" s="1715"/>
    </row>
    <row r="46045" spans="11:12" ht="15" customHeight="1">
      <c r="K46045" s="1715"/>
      <c r="L46045" s="1715"/>
    </row>
    <row r="46046" spans="11:12" ht="15" customHeight="1">
      <c r="K46046" s="1715"/>
      <c r="L46046" s="1715"/>
    </row>
    <row r="46047" spans="11:12" ht="15" customHeight="1">
      <c r="K46047" s="1715"/>
      <c r="L46047" s="1715"/>
    </row>
    <row r="46048" spans="11:12" ht="15" customHeight="1">
      <c r="K46048" s="1715"/>
      <c r="L46048" s="1715"/>
    </row>
    <row r="46049" spans="11:12" ht="15" customHeight="1">
      <c r="K46049" s="1715"/>
      <c r="L46049" s="1715"/>
    </row>
    <row r="46050" spans="11:12" ht="15" customHeight="1">
      <c r="K46050" s="1715"/>
      <c r="L46050" s="1715"/>
    </row>
    <row r="46051" spans="11:12" ht="15" customHeight="1">
      <c r="K46051" s="1715"/>
      <c r="L46051" s="1715"/>
    </row>
    <row r="46052" spans="11:12" ht="15" customHeight="1">
      <c r="K46052" s="1715"/>
      <c r="L46052" s="1715"/>
    </row>
    <row r="46053" spans="11:12" ht="15" customHeight="1">
      <c r="K46053" s="1715"/>
      <c r="L46053" s="1715"/>
    </row>
    <row r="46054" spans="11:12" ht="15" customHeight="1">
      <c r="K46054" s="1715"/>
      <c r="L46054" s="1715"/>
    </row>
    <row r="46055" spans="11:12" ht="15" customHeight="1">
      <c r="K46055" s="1715"/>
      <c r="L46055" s="1715"/>
    </row>
    <row r="46056" spans="11:12" ht="15" customHeight="1">
      <c r="K46056" s="1715"/>
      <c r="L46056" s="1715"/>
    </row>
    <row r="46057" spans="11:12" ht="15" customHeight="1">
      <c r="K46057" s="1715"/>
      <c r="L46057" s="1715"/>
    </row>
    <row r="46058" spans="11:12" ht="15" customHeight="1">
      <c r="K46058" s="1715"/>
      <c r="L46058" s="1715"/>
    </row>
    <row r="46059" spans="11:12" ht="15" customHeight="1">
      <c r="K46059" s="1715"/>
      <c r="L46059" s="1715"/>
    </row>
    <row r="46060" spans="11:12" ht="15" customHeight="1">
      <c r="K46060" s="1715"/>
      <c r="L46060" s="1715"/>
    </row>
    <row r="46061" spans="11:12" ht="15" customHeight="1">
      <c r="K46061" s="1715"/>
      <c r="L46061" s="1715"/>
    </row>
    <row r="46062" spans="11:12" ht="15" customHeight="1">
      <c r="K46062" s="1715"/>
      <c r="L46062" s="1715"/>
    </row>
    <row r="46063" spans="11:12" ht="15" customHeight="1">
      <c r="K46063" s="1715"/>
      <c r="L46063" s="1715"/>
    </row>
    <row r="46064" spans="11:12" ht="15" customHeight="1">
      <c r="K46064" s="1715"/>
      <c r="L46064" s="1715"/>
    </row>
    <row r="46065" spans="11:12" ht="15" customHeight="1">
      <c r="K46065" s="1715"/>
      <c r="L46065" s="1715"/>
    </row>
    <row r="46066" spans="11:12" ht="15" customHeight="1">
      <c r="K46066" s="1715"/>
      <c r="L46066" s="1715"/>
    </row>
    <row r="46067" spans="11:12" ht="15" customHeight="1">
      <c r="K46067" s="1715"/>
      <c r="L46067" s="1715"/>
    </row>
    <row r="46068" spans="11:12" ht="15" customHeight="1">
      <c r="K46068" s="1715"/>
      <c r="L46068" s="1715"/>
    </row>
    <row r="46069" spans="11:12" ht="15" customHeight="1">
      <c r="K46069" s="1715"/>
      <c r="L46069" s="1715"/>
    </row>
    <row r="46070" spans="11:12" ht="15" customHeight="1">
      <c r="K46070" s="1715"/>
      <c r="L46070" s="1715"/>
    </row>
    <row r="46071" spans="11:12" ht="15" customHeight="1">
      <c r="K46071" s="1715"/>
      <c r="L46071" s="1715"/>
    </row>
    <row r="46072" spans="11:12" ht="15" customHeight="1">
      <c r="K46072" s="1715"/>
      <c r="L46072" s="1715"/>
    </row>
    <row r="46073" spans="11:12" ht="15" customHeight="1">
      <c r="K46073" s="1715"/>
      <c r="L46073" s="1715"/>
    </row>
    <row r="46074" spans="11:12" ht="15" customHeight="1">
      <c r="K46074" s="1715"/>
      <c r="L46074" s="1715"/>
    </row>
    <row r="46075" spans="11:12" ht="15" customHeight="1">
      <c r="K46075" s="1715"/>
      <c r="L46075" s="1715"/>
    </row>
    <row r="46076" spans="11:12" ht="15" customHeight="1">
      <c r="K46076" s="1715"/>
      <c r="L46076" s="1715"/>
    </row>
    <row r="46077" spans="11:12" ht="15" customHeight="1">
      <c r="K46077" s="1715"/>
      <c r="L46077" s="1715"/>
    </row>
    <row r="46078" spans="11:12" ht="15" customHeight="1">
      <c r="K46078" s="1715"/>
      <c r="L46078" s="1715"/>
    </row>
    <row r="46079" spans="11:12" ht="15" customHeight="1">
      <c r="K46079" s="1715"/>
      <c r="L46079" s="1715"/>
    </row>
    <row r="46080" spans="11:12" ht="15" customHeight="1">
      <c r="K46080" s="1715"/>
      <c r="L46080" s="1715"/>
    </row>
    <row r="46081" spans="11:12" ht="15" customHeight="1">
      <c r="K46081" s="1715"/>
      <c r="L46081" s="1715"/>
    </row>
    <row r="46082" spans="11:12" ht="15" customHeight="1">
      <c r="K46082" s="1715"/>
      <c r="L46082" s="1715"/>
    </row>
    <row r="46083" spans="11:12" ht="15" customHeight="1">
      <c r="K46083" s="1715"/>
      <c r="L46083" s="1715"/>
    </row>
    <row r="46084" spans="11:12" ht="15" customHeight="1">
      <c r="K46084" s="1715"/>
      <c r="L46084" s="1715"/>
    </row>
    <row r="46085" spans="11:12" ht="15" customHeight="1">
      <c r="K46085" s="1715"/>
      <c r="L46085" s="1715"/>
    </row>
    <row r="46086" spans="11:12" ht="15" customHeight="1">
      <c r="K46086" s="1715"/>
      <c r="L46086" s="1715"/>
    </row>
    <row r="46087" spans="11:12" ht="15" customHeight="1">
      <c r="K46087" s="1715"/>
      <c r="L46087" s="1715"/>
    </row>
    <row r="46088" spans="11:12" ht="15" customHeight="1">
      <c r="K46088" s="1715"/>
      <c r="L46088" s="1715"/>
    </row>
    <row r="46089" spans="11:12" ht="15" customHeight="1">
      <c r="K46089" s="1715"/>
      <c r="L46089" s="1715"/>
    </row>
    <row r="46090" spans="11:12" ht="15" customHeight="1">
      <c r="K46090" s="1715"/>
      <c r="L46090" s="1715"/>
    </row>
    <row r="46091" spans="11:12" ht="15" customHeight="1">
      <c r="K46091" s="1715"/>
      <c r="L46091" s="1715"/>
    </row>
    <row r="46092" spans="11:12" ht="15" customHeight="1">
      <c r="K46092" s="1715"/>
      <c r="L46092" s="1715"/>
    </row>
    <row r="46093" spans="11:12" ht="15" customHeight="1">
      <c r="K46093" s="1715"/>
      <c r="L46093" s="1715"/>
    </row>
    <row r="46094" spans="11:12" ht="15" customHeight="1">
      <c r="K46094" s="1715"/>
      <c r="L46094" s="1715"/>
    </row>
    <row r="46095" spans="11:12" ht="15" customHeight="1">
      <c r="K46095" s="1715"/>
      <c r="L46095" s="1715"/>
    </row>
    <row r="46096" spans="11:12" ht="15" customHeight="1">
      <c r="K46096" s="1715"/>
      <c r="L46096" s="1715"/>
    </row>
    <row r="46097" spans="11:12" ht="15" customHeight="1">
      <c r="K46097" s="1715"/>
      <c r="L46097" s="1715"/>
    </row>
    <row r="46098" spans="11:12" ht="15" customHeight="1">
      <c r="K46098" s="1715"/>
      <c r="L46098" s="1715"/>
    </row>
    <row r="46099" spans="11:12" ht="15" customHeight="1">
      <c r="K46099" s="1715"/>
      <c r="L46099" s="1715"/>
    </row>
    <row r="46100" spans="11:12" ht="15" customHeight="1">
      <c r="K46100" s="1715"/>
      <c r="L46100" s="1715"/>
    </row>
    <row r="46101" spans="11:12" ht="15" customHeight="1">
      <c r="K46101" s="1715"/>
      <c r="L46101" s="1715"/>
    </row>
    <row r="46102" spans="11:12" ht="15" customHeight="1">
      <c r="K46102" s="1715"/>
      <c r="L46102" s="1715"/>
    </row>
    <row r="46103" spans="11:12" ht="15" customHeight="1">
      <c r="K46103" s="1715"/>
      <c r="L46103" s="1715"/>
    </row>
    <row r="46104" spans="11:12" ht="15" customHeight="1">
      <c r="K46104" s="1715"/>
      <c r="L46104" s="1715"/>
    </row>
    <row r="46105" spans="11:12" ht="15" customHeight="1">
      <c r="K46105" s="1715"/>
      <c r="L46105" s="1715"/>
    </row>
    <row r="46106" spans="11:12" ht="15" customHeight="1">
      <c r="K46106" s="1715"/>
      <c r="L46106" s="1715"/>
    </row>
    <row r="46107" spans="11:12" ht="15" customHeight="1">
      <c r="K46107" s="1715"/>
      <c r="L46107" s="1715"/>
    </row>
    <row r="46108" spans="11:12" ht="15" customHeight="1">
      <c r="K46108" s="1715"/>
      <c r="L46108" s="1715"/>
    </row>
    <row r="46109" spans="11:12" ht="15" customHeight="1">
      <c r="K46109" s="1715"/>
      <c r="L46109" s="1715"/>
    </row>
    <row r="46110" spans="11:12" ht="15" customHeight="1">
      <c r="K46110" s="1715"/>
      <c r="L46110" s="1715"/>
    </row>
    <row r="46111" spans="11:12" ht="15" customHeight="1">
      <c r="K46111" s="1715"/>
      <c r="L46111" s="1715"/>
    </row>
    <row r="46112" spans="11:12" ht="15" customHeight="1">
      <c r="K46112" s="1715"/>
      <c r="L46112" s="1715"/>
    </row>
    <row r="46113" spans="11:12" ht="15" customHeight="1">
      <c r="K46113" s="1715"/>
      <c r="L46113" s="1715"/>
    </row>
    <row r="46114" spans="11:12" ht="15" customHeight="1">
      <c r="K46114" s="1715"/>
      <c r="L46114" s="1715"/>
    </row>
    <row r="46115" spans="11:12" ht="15" customHeight="1">
      <c r="K46115" s="1715"/>
      <c r="L46115" s="1715"/>
    </row>
    <row r="46116" spans="11:12" ht="15" customHeight="1">
      <c r="K46116" s="1715"/>
      <c r="L46116" s="1715"/>
    </row>
    <row r="46117" spans="11:12" ht="15" customHeight="1">
      <c r="K46117" s="1715"/>
      <c r="L46117" s="1715"/>
    </row>
    <row r="46118" spans="11:12" ht="15" customHeight="1">
      <c r="K46118" s="1715"/>
      <c r="L46118" s="1715"/>
    </row>
    <row r="46119" spans="11:12" ht="15" customHeight="1">
      <c r="K46119" s="1715"/>
      <c r="L46119" s="1715"/>
    </row>
    <row r="46120" spans="11:12" ht="15" customHeight="1">
      <c r="K46120" s="1715"/>
      <c r="L46120" s="1715"/>
    </row>
    <row r="46121" spans="11:12" ht="15" customHeight="1">
      <c r="K46121" s="1715"/>
      <c r="L46121" s="1715"/>
    </row>
    <row r="46122" spans="11:12" ht="15" customHeight="1">
      <c r="K46122" s="1715"/>
      <c r="L46122" s="1715"/>
    </row>
    <row r="46123" spans="11:12" ht="15" customHeight="1">
      <c r="K46123" s="1715"/>
      <c r="L46123" s="1715"/>
    </row>
    <row r="46124" spans="11:12" ht="15" customHeight="1">
      <c r="K46124" s="1715"/>
      <c r="L46124" s="1715"/>
    </row>
    <row r="46125" spans="11:12" ht="15" customHeight="1">
      <c r="K46125" s="1715"/>
      <c r="L46125" s="1715"/>
    </row>
    <row r="46126" spans="11:12" ht="15" customHeight="1">
      <c r="K46126" s="1715"/>
      <c r="L46126" s="1715"/>
    </row>
    <row r="46127" spans="11:12" ht="15" customHeight="1">
      <c r="K46127" s="1715"/>
      <c r="L46127" s="1715"/>
    </row>
    <row r="46128" spans="11:12" ht="15" customHeight="1">
      <c r="K46128" s="1715"/>
      <c r="L46128" s="1715"/>
    </row>
    <row r="46129" spans="11:12" ht="15" customHeight="1">
      <c r="K46129" s="1715"/>
      <c r="L46129" s="1715"/>
    </row>
    <row r="46130" spans="11:12" ht="15" customHeight="1">
      <c r="K46130" s="1715"/>
      <c r="L46130" s="1715"/>
    </row>
    <row r="46131" spans="11:12" ht="15" customHeight="1">
      <c r="K46131" s="1715"/>
      <c r="L46131" s="1715"/>
    </row>
    <row r="46132" spans="11:12" ht="15" customHeight="1">
      <c r="K46132" s="1715"/>
      <c r="L46132" s="1715"/>
    </row>
    <row r="46133" spans="11:12" ht="15" customHeight="1">
      <c r="K46133" s="1715"/>
      <c r="L46133" s="1715"/>
    </row>
    <row r="46134" spans="11:12" ht="15" customHeight="1">
      <c r="K46134" s="1715"/>
      <c r="L46134" s="1715"/>
    </row>
    <row r="46135" spans="11:12" ht="15" customHeight="1">
      <c r="K46135" s="1715"/>
      <c r="L46135" s="1715"/>
    </row>
    <row r="46136" spans="11:12" ht="15" customHeight="1">
      <c r="K46136" s="1715"/>
      <c r="L46136" s="1715"/>
    </row>
    <row r="46137" spans="11:12" ht="15" customHeight="1">
      <c r="K46137" s="1715"/>
      <c r="L46137" s="1715"/>
    </row>
    <row r="46138" spans="11:12" ht="15" customHeight="1">
      <c r="K46138" s="1715"/>
      <c r="L46138" s="1715"/>
    </row>
    <row r="46139" spans="11:12" ht="15" customHeight="1">
      <c r="K46139" s="1715"/>
      <c r="L46139" s="1715"/>
    </row>
    <row r="46140" spans="11:12" ht="15" customHeight="1">
      <c r="K46140" s="1715"/>
      <c r="L46140" s="1715"/>
    </row>
    <row r="46141" spans="11:12" ht="15" customHeight="1">
      <c r="K46141" s="1715"/>
      <c r="L46141" s="1715"/>
    </row>
    <row r="46142" spans="11:12" ht="15" customHeight="1">
      <c r="K46142" s="1715"/>
      <c r="L46142" s="1715"/>
    </row>
    <row r="46143" spans="11:12" ht="15" customHeight="1">
      <c r="K46143" s="1715"/>
      <c r="L46143" s="1715"/>
    </row>
    <row r="46144" spans="11:12" ht="15" customHeight="1">
      <c r="K46144" s="1715"/>
      <c r="L46144" s="1715"/>
    </row>
    <row r="46145" spans="11:12" ht="15" customHeight="1">
      <c r="K46145" s="1715"/>
      <c r="L46145" s="1715"/>
    </row>
    <row r="46146" spans="11:12" ht="15" customHeight="1">
      <c r="K46146" s="1715"/>
      <c r="L46146" s="1715"/>
    </row>
    <row r="46147" spans="11:12" ht="15" customHeight="1">
      <c r="K46147" s="1715"/>
      <c r="L46147" s="1715"/>
    </row>
    <row r="46148" spans="11:12" ht="15" customHeight="1">
      <c r="K46148" s="1715"/>
      <c r="L46148" s="1715"/>
    </row>
    <row r="46149" spans="11:12" ht="15" customHeight="1">
      <c r="K46149" s="1715"/>
      <c r="L46149" s="1715"/>
    </row>
    <row r="46150" spans="11:12" ht="15" customHeight="1">
      <c r="K46150" s="1715"/>
      <c r="L46150" s="1715"/>
    </row>
    <row r="46151" spans="11:12" ht="15" customHeight="1">
      <c r="K46151" s="1715"/>
      <c r="L46151" s="1715"/>
    </row>
    <row r="46152" spans="11:12" ht="15" customHeight="1">
      <c r="K46152" s="1715"/>
      <c r="L46152" s="1715"/>
    </row>
    <row r="46153" spans="11:12" ht="15" customHeight="1">
      <c r="K46153" s="1715"/>
      <c r="L46153" s="1715"/>
    </row>
    <row r="46154" spans="11:12" ht="15" customHeight="1">
      <c r="K46154" s="1715"/>
      <c r="L46154" s="1715"/>
    </row>
    <row r="46155" spans="11:12" ht="15" customHeight="1">
      <c r="K46155" s="1715"/>
      <c r="L46155" s="1715"/>
    </row>
    <row r="46156" spans="11:12" ht="15" customHeight="1">
      <c r="K46156" s="1715"/>
      <c r="L46156" s="1715"/>
    </row>
    <row r="46157" spans="11:12" ht="15" customHeight="1">
      <c r="K46157" s="1715"/>
      <c r="L46157" s="1715"/>
    </row>
    <row r="46158" spans="11:12" ht="15" customHeight="1">
      <c r="K46158" s="1715"/>
      <c r="L46158" s="1715"/>
    </row>
    <row r="46159" spans="11:12" ht="15" customHeight="1">
      <c r="K46159" s="1715"/>
      <c r="L46159" s="1715"/>
    </row>
    <row r="46160" spans="11:12" ht="15" customHeight="1">
      <c r="K46160" s="1715"/>
      <c r="L46160" s="1715"/>
    </row>
    <row r="46161" spans="11:12" ht="15" customHeight="1">
      <c r="K46161" s="1715"/>
      <c r="L46161" s="1715"/>
    </row>
    <row r="46162" spans="11:12" ht="15" customHeight="1">
      <c r="K46162" s="1715"/>
      <c r="L46162" s="1715"/>
    </row>
    <row r="46163" spans="11:12" ht="15" customHeight="1">
      <c r="K46163" s="1715"/>
      <c r="L46163" s="1715"/>
    </row>
    <row r="46164" spans="11:12" ht="15" customHeight="1">
      <c r="K46164" s="1715"/>
      <c r="L46164" s="1715"/>
    </row>
    <row r="46165" spans="11:12" ht="15" customHeight="1">
      <c r="K46165" s="1715"/>
      <c r="L46165" s="1715"/>
    </row>
    <row r="46166" spans="11:12" ht="15" customHeight="1">
      <c r="K46166" s="1715"/>
      <c r="L46166" s="1715"/>
    </row>
    <row r="46167" spans="11:12" ht="15" customHeight="1">
      <c r="K46167" s="1715"/>
      <c r="L46167" s="1715"/>
    </row>
    <row r="46168" spans="11:12" ht="15" customHeight="1">
      <c r="K46168" s="1715"/>
      <c r="L46168" s="1715"/>
    </row>
    <row r="46169" spans="11:12" ht="15" customHeight="1">
      <c r="K46169" s="1715"/>
      <c r="L46169" s="1715"/>
    </row>
    <row r="46170" spans="11:12" ht="15" customHeight="1">
      <c r="K46170" s="1715"/>
      <c r="L46170" s="1715"/>
    </row>
    <row r="46171" spans="11:12" ht="15" customHeight="1">
      <c r="K46171" s="1715"/>
      <c r="L46171" s="1715"/>
    </row>
    <row r="46172" spans="11:12" ht="15" customHeight="1">
      <c r="K46172" s="1715"/>
      <c r="L46172" s="1715"/>
    </row>
    <row r="46173" spans="11:12" ht="15" customHeight="1">
      <c r="K46173" s="1715"/>
      <c r="L46173" s="1715"/>
    </row>
    <row r="46174" spans="11:12" ht="15" customHeight="1">
      <c r="K46174" s="1715"/>
      <c r="L46174" s="1715"/>
    </row>
    <row r="46175" spans="11:12" ht="15" customHeight="1">
      <c r="K46175" s="1715"/>
      <c r="L46175" s="1715"/>
    </row>
    <row r="46176" spans="11:12" ht="15" customHeight="1">
      <c r="K46176" s="1715"/>
      <c r="L46176" s="1715"/>
    </row>
    <row r="46177" spans="11:12" ht="15" customHeight="1">
      <c r="K46177" s="1715"/>
      <c r="L46177" s="1715"/>
    </row>
    <row r="46178" spans="11:12" ht="15" customHeight="1">
      <c r="K46178" s="1715"/>
      <c r="L46178" s="1715"/>
    </row>
    <row r="46179" spans="11:12" ht="15" customHeight="1">
      <c r="K46179" s="1715"/>
      <c r="L46179" s="1715"/>
    </row>
    <row r="46180" spans="11:12" ht="15" customHeight="1">
      <c r="K46180" s="1715"/>
      <c r="L46180" s="1715"/>
    </row>
    <row r="46181" spans="11:12" ht="15" customHeight="1">
      <c r="K46181" s="1715"/>
      <c r="L46181" s="1715"/>
    </row>
    <row r="46182" spans="11:12" ht="15" customHeight="1">
      <c r="K46182" s="1715"/>
      <c r="L46182" s="1715"/>
    </row>
    <row r="46183" spans="11:12" ht="15" customHeight="1">
      <c r="K46183" s="1715"/>
      <c r="L46183" s="1715"/>
    </row>
    <row r="46184" spans="11:12" ht="15" customHeight="1">
      <c r="K46184" s="1715"/>
      <c r="L46184" s="1715"/>
    </row>
    <row r="46185" spans="11:12" ht="15" customHeight="1">
      <c r="K46185" s="1715"/>
      <c r="L46185" s="1715"/>
    </row>
    <row r="46186" spans="11:12" ht="15" customHeight="1">
      <c r="K46186" s="1715"/>
      <c r="L46186" s="1715"/>
    </row>
    <row r="46187" spans="11:12" ht="15" customHeight="1">
      <c r="K46187" s="1715"/>
      <c r="L46187" s="1715"/>
    </row>
    <row r="46188" spans="11:12" ht="15" customHeight="1">
      <c r="K46188" s="1715"/>
      <c r="L46188" s="1715"/>
    </row>
    <row r="46189" spans="11:12" ht="15" customHeight="1">
      <c r="K46189" s="1715"/>
      <c r="L46189" s="1715"/>
    </row>
    <row r="46190" spans="11:12" ht="15" customHeight="1">
      <c r="K46190" s="1715"/>
      <c r="L46190" s="1715"/>
    </row>
    <row r="46191" spans="11:12" ht="15" customHeight="1">
      <c r="K46191" s="1715"/>
      <c r="L46191" s="1715"/>
    </row>
    <row r="46192" spans="11:12" ht="15" customHeight="1">
      <c r="K46192" s="1715"/>
      <c r="L46192" s="1715"/>
    </row>
    <row r="46193" spans="11:12" ht="15" customHeight="1">
      <c r="K46193" s="1715"/>
      <c r="L46193" s="1715"/>
    </row>
    <row r="46194" spans="11:12" ht="15" customHeight="1">
      <c r="K46194" s="1715"/>
      <c r="L46194" s="1715"/>
    </row>
    <row r="46195" spans="11:12" ht="15" customHeight="1">
      <c r="K46195" s="1715"/>
      <c r="L46195" s="1715"/>
    </row>
    <row r="46196" spans="11:12" ht="15" customHeight="1">
      <c r="K46196" s="1715"/>
      <c r="L46196" s="1715"/>
    </row>
    <row r="46197" spans="11:12" ht="15" customHeight="1">
      <c r="K46197" s="1715"/>
      <c r="L46197" s="1715"/>
    </row>
    <row r="46198" spans="11:12" ht="15" customHeight="1">
      <c r="K46198" s="1715"/>
      <c r="L46198" s="1715"/>
    </row>
    <row r="46199" spans="11:12" ht="15" customHeight="1">
      <c r="K46199" s="1715"/>
      <c r="L46199" s="1715"/>
    </row>
    <row r="46200" spans="11:12" ht="15" customHeight="1">
      <c r="K46200" s="1715"/>
      <c r="L46200" s="1715"/>
    </row>
    <row r="46201" spans="11:12" ht="15" customHeight="1">
      <c r="K46201" s="1715"/>
      <c r="L46201" s="1715"/>
    </row>
    <row r="46202" spans="11:12" ht="15" customHeight="1">
      <c r="K46202" s="1715"/>
      <c r="L46202" s="1715"/>
    </row>
    <row r="46203" spans="11:12" ht="15" customHeight="1">
      <c r="K46203" s="1715"/>
      <c r="L46203" s="1715"/>
    </row>
    <row r="46204" spans="11:12" ht="15" customHeight="1">
      <c r="K46204" s="1715"/>
      <c r="L46204" s="1715"/>
    </row>
    <row r="46205" spans="11:12" ht="15" customHeight="1">
      <c r="K46205" s="1715"/>
      <c r="L46205" s="1715"/>
    </row>
    <row r="46206" spans="11:12" ht="15" customHeight="1">
      <c r="K46206" s="1715"/>
      <c r="L46206" s="1715"/>
    </row>
    <row r="46207" spans="11:12" ht="15" customHeight="1">
      <c r="K46207" s="1715"/>
      <c r="L46207" s="1715"/>
    </row>
    <row r="46208" spans="11:12" ht="15" customHeight="1">
      <c r="K46208" s="1715"/>
      <c r="L46208" s="1715"/>
    </row>
    <row r="46209" spans="11:12" ht="15" customHeight="1">
      <c r="K46209" s="1715"/>
      <c r="L46209" s="1715"/>
    </row>
    <row r="46210" spans="11:12" ht="15" customHeight="1">
      <c r="K46210" s="1715"/>
      <c r="L46210" s="1715"/>
    </row>
    <row r="46211" spans="11:12" ht="15" customHeight="1">
      <c r="K46211" s="1715"/>
      <c r="L46211" s="1715"/>
    </row>
    <row r="46212" spans="11:12" ht="15" customHeight="1">
      <c r="K46212" s="1715"/>
      <c r="L46212" s="1715"/>
    </row>
    <row r="46213" spans="11:12" ht="15" customHeight="1">
      <c r="K46213" s="1715"/>
      <c r="L46213" s="1715"/>
    </row>
    <row r="46214" spans="11:12" ht="15" customHeight="1">
      <c r="K46214" s="1715"/>
      <c r="L46214" s="1715"/>
    </row>
    <row r="46215" spans="11:12" ht="15" customHeight="1">
      <c r="K46215" s="1715"/>
      <c r="L46215" s="1715"/>
    </row>
    <row r="46216" spans="11:12" ht="15" customHeight="1">
      <c r="K46216" s="1715"/>
      <c r="L46216" s="1715"/>
    </row>
    <row r="46217" spans="11:12" ht="15" customHeight="1">
      <c r="K46217" s="1715"/>
      <c r="L46217" s="1715"/>
    </row>
    <row r="46218" spans="11:12" ht="15" customHeight="1">
      <c r="K46218" s="1715"/>
      <c r="L46218" s="1715"/>
    </row>
    <row r="46219" spans="11:12" ht="15" customHeight="1">
      <c r="K46219" s="1715"/>
      <c r="L46219" s="1715"/>
    </row>
    <row r="46220" spans="11:12" ht="15" customHeight="1">
      <c r="K46220" s="1715"/>
      <c r="L46220" s="1715"/>
    </row>
    <row r="46221" spans="11:12" ht="15" customHeight="1">
      <c r="K46221" s="1715"/>
      <c r="L46221" s="1715"/>
    </row>
    <row r="46222" spans="11:12" ht="15" customHeight="1">
      <c r="K46222" s="1715"/>
      <c r="L46222" s="1715"/>
    </row>
    <row r="46223" spans="11:12" ht="15" customHeight="1">
      <c r="K46223" s="1715"/>
      <c r="L46223" s="1715"/>
    </row>
    <row r="46224" spans="11:12" ht="15" customHeight="1">
      <c r="K46224" s="1715"/>
      <c r="L46224" s="1715"/>
    </row>
    <row r="46225" spans="11:12" ht="15" customHeight="1">
      <c r="K46225" s="1715"/>
      <c r="L46225" s="1715"/>
    </row>
    <row r="46226" spans="11:12" ht="15" customHeight="1">
      <c r="K46226" s="1715"/>
      <c r="L46226" s="1715"/>
    </row>
    <row r="46227" spans="11:12" ht="15" customHeight="1">
      <c r="K46227" s="1715"/>
      <c r="L46227" s="1715"/>
    </row>
    <row r="46228" spans="11:12" ht="15" customHeight="1">
      <c r="K46228" s="1715"/>
      <c r="L46228" s="1715"/>
    </row>
    <row r="46229" spans="11:12" ht="15" customHeight="1">
      <c r="K46229" s="1715"/>
      <c r="L46229" s="1715"/>
    </row>
    <row r="46230" spans="11:12" ht="15" customHeight="1">
      <c r="K46230" s="1715"/>
      <c r="L46230" s="1715"/>
    </row>
    <row r="46231" spans="11:12" ht="15" customHeight="1">
      <c r="K46231" s="1715"/>
      <c r="L46231" s="1715"/>
    </row>
    <row r="46232" spans="11:12" ht="15" customHeight="1">
      <c r="K46232" s="1715"/>
      <c r="L46232" s="1715"/>
    </row>
    <row r="46233" spans="11:12" ht="15" customHeight="1">
      <c r="K46233" s="1715"/>
      <c r="L46233" s="1715"/>
    </row>
    <row r="46234" spans="11:12" ht="15" customHeight="1">
      <c r="K46234" s="1715"/>
      <c r="L46234" s="1715"/>
    </row>
    <row r="46235" spans="11:12" ht="15" customHeight="1">
      <c r="K46235" s="1715"/>
      <c r="L46235" s="1715"/>
    </row>
    <row r="46236" spans="11:12" ht="15" customHeight="1">
      <c r="K46236" s="1715"/>
      <c r="L46236" s="1715"/>
    </row>
    <row r="46237" spans="11:12" ht="15" customHeight="1">
      <c r="K46237" s="1715"/>
      <c r="L46237" s="1715"/>
    </row>
    <row r="46238" spans="11:12" ht="15" customHeight="1">
      <c r="K46238" s="1715"/>
      <c r="L46238" s="1715"/>
    </row>
    <row r="46239" spans="11:12" ht="15" customHeight="1">
      <c r="K46239" s="1715"/>
      <c r="L46239" s="1715"/>
    </row>
    <row r="46240" spans="11:12" ht="15" customHeight="1">
      <c r="K46240" s="1715"/>
      <c r="L46240" s="1715"/>
    </row>
    <row r="46241" spans="11:12" ht="15" customHeight="1">
      <c r="K46241" s="1715"/>
      <c r="L46241" s="1715"/>
    </row>
    <row r="46242" spans="11:12" ht="15" customHeight="1">
      <c r="K46242" s="1715"/>
      <c r="L46242" s="1715"/>
    </row>
    <row r="46243" spans="11:12" ht="15" customHeight="1">
      <c r="K46243" s="1715"/>
      <c r="L46243" s="1715"/>
    </row>
    <row r="46244" spans="11:12" ht="15" customHeight="1">
      <c r="K46244" s="1715"/>
      <c r="L46244" s="1715"/>
    </row>
    <row r="46245" spans="11:12" ht="15" customHeight="1">
      <c r="K46245" s="1715"/>
      <c r="L46245" s="1715"/>
    </row>
    <row r="46246" spans="11:12" ht="15" customHeight="1">
      <c r="K46246" s="1715"/>
      <c r="L46246" s="1715"/>
    </row>
    <row r="46247" spans="11:12" ht="15" customHeight="1">
      <c r="K46247" s="1715"/>
      <c r="L46247" s="1715"/>
    </row>
    <row r="46248" spans="11:12" ht="15" customHeight="1">
      <c r="K46248" s="1715"/>
      <c r="L46248" s="1715"/>
    </row>
    <row r="46249" spans="11:12" ht="15" customHeight="1">
      <c r="K46249" s="1715"/>
      <c r="L46249" s="1715"/>
    </row>
    <row r="46250" spans="11:12" ht="15" customHeight="1">
      <c r="K46250" s="1715"/>
      <c r="L46250" s="1715"/>
    </row>
    <row r="46251" spans="11:12" ht="15" customHeight="1">
      <c r="K46251" s="1715"/>
      <c r="L46251" s="1715"/>
    </row>
    <row r="46252" spans="11:12" ht="15" customHeight="1">
      <c r="K46252" s="1715"/>
      <c r="L46252" s="1715"/>
    </row>
    <row r="46253" spans="11:12" ht="15" customHeight="1">
      <c r="K46253" s="1715"/>
      <c r="L46253" s="1715"/>
    </row>
    <row r="46254" spans="11:12" ht="15" customHeight="1">
      <c r="K46254" s="1715"/>
      <c r="L46254" s="1715"/>
    </row>
    <row r="46255" spans="11:12" ht="15" customHeight="1">
      <c r="K46255" s="1715"/>
      <c r="L46255" s="1715"/>
    </row>
    <row r="46256" spans="11:12" ht="15" customHeight="1">
      <c r="K46256" s="1715"/>
      <c r="L46256" s="1715"/>
    </row>
    <row r="46257" spans="11:12" ht="15" customHeight="1">
      <c r="K46257" s="1715"/>
      <c r="L46257" s="1715"/>
    </row>
    <row r="46258" spans="11:12" ht="15" customHeight="1">
      <c r="K46258" s="1715"/>
      <c r="L46258" s="1715"/>
    </row>
    <row r="46259" spans="11:12" ht="15" customHeight="1">
      <c r="K46259" s="1715"/>
      <c r="L46259" s="1715"/>
    </row>
    <row r="46260" spans="11:12" ht="15" customHeight="1">
      <c r="K46260" s="1715"/>
      <c r="L46260" s="1715"/>
    </row>
    <row r="46261" spans="11:12" ht="15" customHeight="1">
      <c r="K46261" s="1715"/>
      <c r="L46261" s="1715"/>
    </row>
    <row r="46262" spans="11:12" ht="15" customHeight="1">
      <c r="K46262" s="1715"/>
      <c r="L46262" s="1715"/>
    </row>
    <row r="46263" spans="11:12" ht="15" customHeight="1">
      <c r="K46263" s="1715"/>
      <c r="L46263" s="1715"/>
    </row>
    <row r="46264" spans="11:12" ht="15" customHeight="1">
      <c r="K46264" s="1715"/>
      <c r="L46264" s="1715"/>
    </row>
    <row r="46265" spans="11:12" ht="15" customHeight="1">
      <c r="K46265" s="1715"/>
      <c r="L46265" s="1715"/>
    </row>
    <row r="46266" spans="11:12" ht="15" customHeight="1">
      <c r="K46266" s="1715"/>
      <c r="L46266" s="1715"/>
    </row>
    <row r="46267" spans="11:12" ht="15" customHeight="1">
      <c r="K46267" s="1715"/>
      <c r="L46267" s="1715"/>
    </row>
    <row r="46268" spans="11:12" ht="15" customHeight="1">
      <c r="K46268" s="1715"/>
      <c r="L46268" s="1715"/>
    </row>
    <row r="46269" spans="11:12" ht="15" customHeight="1">
      <c r="K46269" s="1715"/>
      <c r="L46269" s="1715"/>
    </row>
    <row r="46270" spans="11:12" ht="15" customHeight="1">
      <c r="K46270" s="1715"/>
      <c r="L46270" s="1715"/>
    </row>
    <row r="46271" spans="11:12" ht="15" customHeight="1">
      <c r="K46271" s="1715"/>
      <c r="L46271" s="1715"/>
    </row>
    <row r="46272" spans="11:12" ht="15" customHeight="1">
      <c r="K46272" s="1715"/>
      <c r="L46272" s="1715"/>
    </row>
    <row r="46273" spans="11:12" ht="15" customHeight="1">
      <c r="K46273" s="1715"/>
      <c r="L46273" s="1715"/>
    </row>
    <row r="46274" spans="11:12" ht="15" customHeight="1">
      <c r="K46274" s="1715"/>
      <c r="L46274" s="1715"/>
    </row>
    <row r="46275" spans="11:12" ht="15" customHeight="1">
      <c r="K46275" s="1715"/>
      <c r="L46275" s="1715"/>
    </row>
    <row r="46276" spans="11:12" ht="15" customHeight="1">
      <c r="K46276" s="1715"/>
      <c r="L46276" s="1715"/>
    </row>
    <row r="46277" spans="11:12" ht="15" customHeight="1">
      <c r="K46277" s="1715"/>
      <c r="L46277" s="1715"/>
    </row>
    <row r="46278" spans="11:12" ht="15" customHeight="1">
      <c r="K46278" s="1715"/>
      <c r="L46278" s="1715"/>
    </row>
    <row r="46279" spans="11:12" ht="15" customHeight="1">
      <c r="K46279" s="1715"/>
      <c r="L46279" s="1715"/>
    </row>
    <row r="46280" spans="11:12" ht="15" customHeight="1">
      <c r="K46280" s="1715"/>
      <c r="L46280" s="1715"/>
    </row>
    <row r="46281" spans="11:12" ht="15" customHeight="1">
      <c r="K46281" s="1715"/>
      <c r="L46281" s="1715"/>
    </row>
    <row r="46282" spans="11:12" ht="15" customHeight="1">
      <c r="K46282" s="1715"/>
      <c r="L46282" s="1715"/>
    </row>
    <row r="46283" spans="11:12" ht="15" customHeight="1">
      <c r="K46283" s="1715"/>
      <c r="L46283" s="1715"/>
    </row>
    <row r="46284" spans="11:12" ht="15" customHeight="1">
      <c r="K46284" s="1715"/>
      <c r="L46284" s="1715"/>
    </row>
    <row r="46285" spans="11:12" ht="15" customHeight="1">
      <c r="K46285" s="1715"/>
      <c r="L46285" s="1715"/>
    </row>
    <row r="46286" spans="11:12" ht="15" customHeight="1">
      <c r="K46286" s="1715"/>
      <c r="L46286" s="1715"/>
    </row>
    <row r="46287" spans="11:12" ht="15" customHeight="1">
      <c r="K46287" s="1715"/>
      <c r="L46287" s="1715"/>
    </row>
    <row r="46288" spans="11:12" ht="15" customHeight="1">
      <c r="K46288" s="1715"/>
      <c r="L46288" s="1715"/>
    </row>
    <row r="46289" spans="11:12" ht="15" customHeight="1">
      <c r="K46289" s="1715"/>
      <c r="L46289" s="1715"/>
    </row>
    <row r="46290" spans="11:12" ht="15" customHeight="1">
      <c r="K46290" s="1715"/>
      <c r="L46290" s="1715"/>
    </row>
    <row r="46291" spans="11:12" ht="15" customHeight="1">
      <c r="K46291" s="1715"/>
      <c r="L46291" s="1715"/>
    </row>
    <row r="46292" spans="11:12" ht="15" customHeight="1">
      <c r="K46292" s="1715"/>
      <c r="L46292" s="1715"/>
    </row>
    <row r="46293" spans="11:12" ht="15" customHeight="1">
      <c r="K46293" s="1715"/>
      <c r="L46293" s="1715"/>
    </row>
    <row r="46294" spans="11:12" ht="15" customHeight="1">
      <c r="K46294" s="1715"/>
      <c r="L46294" s="1715"/>
    </row>
    <row r="46295" spans="11:12" ht="15" customHeight="1">
      <c r="K46295" s="1715"/>
      <c r="L46295" s="1715"/>
    </row>
    <row r="46296" spans="11:12" ht="15" customHeight="1">
      <c r="K46296" s="1715"/>
      <c r="L46296" s="1715"/>
    </row>
    <row r="46297" spans="11:12" ht="15" customHeight="1">
      <c r="K46297" s="1715"/>
      <c r="L46297" s="1715"/>
    </row>
    <row r="46298" spans="11:12" ht="15" customHeight="1">
      <c r="K46298" s="1715"/>
      <c r="L46298" s="1715"/>
    </row>
    <row r="46299" spans="11:12" ht="15" customHeight="1">
      <c r="K46299" s="1715"/>
      <c r="L46299" s="1715"/>
    </row>
    <row r="46300" spans="11:12" ht="15" customHeight="1">
      <c r="K46300" s="1715"/>
      <c r="L46300" s="1715"/>
    </row>
    <row r="46301" spans="11:12" ht="15" customHeight="1">
      <c r="K46301" s="1715"/>
      <c r="L46301" s="1715"/>
    </row>
    <row r="46302" spans="11:12" ht="15" customHeight="1">
      <c r="K46302" s="1715"/>
      <c r="L46302" s="1715"/>
    </row>
    <row r="46303" spans="11:12" ht="15" customHeight="1">
      <c r="K46303" s="1715"/>
      <c r="L46303" s="1715"/>
    </row>
    <row r="46304" spans="11:12" ht="15" customHeight="1">
      <c r="K46304" s="1715"/>
      <c r="L46304" s="1715"/>
    </row>
    <row r="46305" spans="11:12" ht="15" customHeight="1">
      <c r="K46305" s="1715"/>
      <c r="L46305" s="1715"/>
    </row>
    <row r="46306" spans="11:12" ht="15" customHeight="1">
      <c r="K46306" s="1715"/>
      <c r="L46306" s="1715"/>
    </row>
    <row r="46307" spans="11:12" ht="15" customHeight="1">
      <c r="K46307" s="1715"/>
      <c r="L46307" s="1715"/>
    </row>
    <row r="46308" spans="11:12" ht="15" customHeight="1">
      <c r="K46308" s="1715"/>
      <c r="L46308" s="1715"/>
    </row>
    <row r="46309" spans="11:12" ht="15" customHeight="1">
      <c r="K46309" s="1715"/>
      <c r="L46309" s="1715"/>
    </row>
    <row r="46310" spans="11:12" ht="15" customHeight="1">
      <c r="K46310" s="1715"/>
      <c r="L46310" s="1715"/>
    </row>
    <row r="46311" spans="11:12" ht="15" customHeight="1">
      <c r="K46311" s="1715"/>
      <c r="L46311" s="1715"/>
    </row>
    <row r="46312" spans="11:12" ht="15" customHeight="1">
      <c r="K46312" s="1715"/>
      <c r="L46312" s="1715"/>
    </row>
    <row r="46313" spans="11:12" ht="15" customHeight="1">
      <c r="K46313" s="1715"/>
      <c r="L46313" s="1715"/>
    </row>
    <row r="46314" spans="11:12" ht="15" customHeight="1">
      <c r="K46314" s="1715"/>
      <c r="L46314" s="1715"/>
    </row>
    <row r="46315" spans="11:12" ht="15" customHeight="1">
      <c r="K46315" s="1715"/>
      <c r="L46315" s="1715"/>
    </row>
    <row r="46316" spans="11:12" ht="15" customHeight="1">
      <c r="K46316" s="1715"/>
      <c r="L46316" s="1715"/>
    </row>
    <row r="46317" spans="11:12" ht="15" customHeight="1">
      <c r="K46317" s="1715"/>
      <c r="L46317" s="1715"/>
    </row>
    <row r="46318" spans="11:12" ht="15" customHeight="1">
      <c r="K46318" s="1715"/>
      <c r="L46318" s="1715"/>
    </row>
    <row r="46319" spans="11:12" ht="15" customHeight="1">
      <c r="K46319" s="1715"/>
      <c r="L46319" s="1715"/>
    </row>
    <row r="46320" spans="11:12" ht="15" customHeight="1">
      <c r="K46320" s="1715"/>
      <c r="L46320" s="1715"/>
    </row>
    <row r="46321" spans="11:12" ht="15" customHeight="1">
      <c r="K46321" s="1715"/>
      <c r="L46321" s="1715"/>
    </row>
    <row r="46322" spans="11:12" ht="15" customHeight="1">
      <c r="K46322" s="1715"/>
      <c r="L46322" s="1715"/>
    </row>
    <row r="46323" spans="11:12" ht="15" customHeight="1">
      <c r="K46323" s="1715"/>
      <c r="L46323" s="1715"/>
    </row>
    <row r="46324" spans="11:12" ht="15" customHeight="1">
      <c r="K46324" s="1715"/>
      <c r="L46324" s="1715"/>
    </row>
    <row r="46325" spans="11:12" ht="15" customHeight="1">
      <c r="K46325" s="1715"/>
      <c r="L46325" s="1715"/>
    </row>
    <row r="46326" spans="11:12" ht="15" customHeight="1">
      <c r="K46326" s="1715"/>
      <c r="L46326" s="1715"/>
    </row>
    <row r="46327" spans="11:12" ht="15" customHeight="1">
      <c r="K46327" s="1715"/>
      <c r="L46327" s="1715"/>
    </row>
    <row r="46328" spans="11:12" ht="15" customHeight="1">
      <c r="K46328" s="1715"/>
      <c r="L46328" s="1715"/>
    </row>
    <row r="46329" spans="11:12" ht="15" customHeight="1">
      <c r="K46329" s="1715"/>
      <c r="L46329" s="1715"/>
    </row>
    <row r="46330" spans="11:12" ht="15" customHeight="1">
      <c r="K46330" s="1715"/>
      <c r="L46330" s="1715"/>
    </row>
    <row r="46331" spans="11:12" ht="15" customHeight="1">
      <c r="K46331" s="1715"/>
      <c r="L46331" s="1715"/>
    </row>
    <row r="46332" spans="11:12" ht="15" customHeight="1">
      <c r="K46332" s="1715"/>
      <c r="L46332" s="1715"/>
    </row>
    <row r="46333" spans="11:12" ht="15" customHeight="1">
      <c r="K46333" s="1715"/>
      <c r="L46333" s="1715"/>
    </row>
    <row r="46334" spans="11:12" ht="15" customHeight="1">
      <c r="K46334" s="1715"/>
      <c r="L46334" s="1715"/>
    </row>
    <row r="46335" spans="11:12" ht="15" customHeight="1">
      <c r="K46335" s="1715"/>
      <c r="L46335" s="1715"/>
    </row>
    <row r="46336" spans="11:12" ht="15" customHeight="1">
      <c r="K46336" s="1715"/>
      <c r="L46336" s="1715"/>
    </row>
    <row r="46337" spans="11:12" ht="15" customHeight="1">
      <c r="K46337" s="1715"/>
      <c r="L46337" s="1715"/>
    </row>
    <row r="46338" spans="11:12" ht="15" customHeight="1">
      <c r="K46338" s="1715"/>
      <c r="L46338" s="1715"/>
    </row>
    <row r="46339" spans="11:12" ht="15" customHeight="1">
      <c r="K46339" s="1715"/>
      <c r="L46339" s="1715"/>
    </row>
    <row r="46340" spans="11:12" ht="15" customHeight="1">
      <c r="K46340" s="1715"/>
      <c r="L46340" s="1715"/>
    </row>
    <row r="46341" spans="11:12" ht="15" customHeight="1">
      <c r="K46341" s="1715"/>
      <c r="L46341" s="1715"/>
    </row>
    <row r="46342" spans="11:12" ht="15" customHeight="1">
      <c r="K46342" s="1715"/>
      <c r="L46342" s="1715"/>
    </row>
    <row r="46343" spans="11:12" ht="15" customHeight="1">
      <c r="K46343" s="1715"/>
      <c r="L46343" s="1715"/>
    </row>
    <row r="46344" spans="11:12" ht="15" customHeight="1">
      <c r="K46344" s="1715"/>
      <c r="L46344" s="1715"/>
    </row>
    <row r="46345" spans="11:12" ht="15" customHeight="1">
      <c r="K46345" s="1715"/>
      <c r="L46345" s="1715"/>
    </row>
    <row r="46346" spans="11:12" ht="15" customHeight="1">
      <c r="K46346" s="1715"/>
      <c r="L46346" s="1715"/>
    </row>
    <row r="46347" spans="11:12" ht="15" customHeight="1">
      <c r="K46347" s="1715"/>
      <c r="L46347" s="1715"/>
    </row>
    <row r="46348" spans="11:12" ht="15" customHeight="1">
      <c r="K46348" s="1715"/>
      <c r="L46348" s="1715"/>
    </row>
    <row r="46349" spans="11:12" ht="15" customHeight="1">
      <c r="K46349" s="1715"/>
      <c r="L46349" s="1715"/>
    </row>
    <row r="46350" spans="11:12" ht="15" customHeight="1">
      <c r="K46350" s="1715"/>
      <c r="L46350" s="1715"/>
    </row>
    <row r="46351" spans="11:12" ht="15" customHeight="1">
      <c r="K46351" s="1715"/>
      <c r="L46351" s="1715"/>
    </row>
    <row r="46352" spans="11:12" ht="15" customHeight="1">
      <c r="K46352" s="1715"/>
      <c r="L46352" s="1715"/>
    </row>
    <row r="46353" spans="11:12" ht="15" customHeight="1">
      <c r="K46353" s="1715"/>
      <c r="L46353" s="1715"/>
    </row>
    <row r="46354" spans="11:12" ht="15" customHeight="1">
      <c r="K46354" s="1715"/>
      <c r="L46354" s="1715"/>
    </row>
    <row r="46355" spans="11:12" ht="15" customHeight="1">
      <c r="K46355" s="1715"/>
      <c r="L46355" s="1715"/>
    </row>
    <row r="46356" spans="11:12" ht="15" customHeight="1">
      <c r="K46356" s="1715"/>
      <c r="L46356" s="1715"/>
    </row>
    <row r="46357" spans="11:12" ht="15" customHeight="1">
      <c r="K46357" s="1715"/>
      <c r="L46357" s="1715"/>
    </row>
    <row r="46358" spans="11:12" ht="15" customHeight="1">
      <c r="K46358" s="1715"/>
      <c r="L46358" s="1715"/>
    </row>
    <row r="46359" spans="11:12" ht="15" customHeight="1">
      <c r="K46359" s="1715"/>
      <c r="L46359" s="1715"/>
    </row>
    <row r="46360" spans="11:12" ht="15" customHeight="1">
      <c r="K46360" s="1715"/>
      <c r="L46360" s="1715"/>
    </row>
    <row r="46361" spans="11:12" ht="15" customHeight="1">
      <c r="K46361" s="1715"/>
      <c r="L46361" s="1715"/>
    </row>
    <row r="46362" spans="11:12" ht="15" customHeight="1">
      <c r="K46362" s="1715"/>
      <c r="L46362" s="1715"/>
    </row>
    <row r="46363" spans="11:12" ht="15" customHeight="1">
      <c r="K46363" s="1715"/>
      <c r="L46363" s="1715"/>
    </row>
    <row r="46364" spans="11:12" ht="15" customHeight="1">
      <c r="K46364" s="1715"/>
      <c r="L46364" s="1715"/>
    </row>
    <row r="46365" spans="11:12" ht="15" customHeight="1">
      <c r="K46365" s="1715"/>
      <c r="L46365" s="1715"/>
    </row>
    <row r="46366" spans="11:12" ht="15" customHeight="1">
      <c r="K46366" s="1715"/>
      <c r="L46366" s="1715"/>
    </row>
    <row r="46367" spans="11:12" ht="15" customHeight="1">
      <c r="K46367" s="1715"/>
      <c r="L46367" s="1715"/>
    </row>
    <row r="46368" spans="11:12" ht="15" customHeight="1">
      <c r="K46368" s="1715"/>
      <c r="L46368" s="1715"/>
    </row>
    <row r="46369" spans="11:12" ht="15" customHeight="1">
      <c r="K46369" s="1715"/>
      <c r="L46369" s="1715"/>
    </row>
    <row r="46370" spans="11:12" ht="15" customHeight="1">
      <c r="K46370" s="1715"/>
      <c r="L46370" s="1715"/>
    </row>
    <row r="46371" spans="11:12" ht="15" customHeight="1">
      <c r="K46371" s="1715"/>
      <c r="L46371" s="1715"/>
    </row>
    <row r="46372" spans="11:12" ht="15" customHeight="1">
      <c r="K46372" s="1715"/>
      <c r="L46372" s="1715"/>
    </row>
    <row r="46373" spans="11:12" ht="15" customHeight="1">
      <c r="K46373" s="1715"/>
      <c r="L46373" s="1715"/>
    </row>
    <row r="46374" spans="11:12" ht="15" customHeight="1">
      <c r="K46374" s="1715"/>
      <c r="L46374" s="1715"/>
    </row>
    <row r="46375" spans="11:12" ht="15" customHeight="1">
      <c r="K46375" s="1715"/>
      <c r="L46375" s="1715"/>
    </row>
    <row r="46376" spans="11:12" ht="15" customHeight="1">
      <c r="K46376" s="1715"/>
      <c r="L46376" s="1715"/>
    </row>
    <row r="46377" spans="11:12" ht="15" customHeight="1">
      <c r="K46377" s="1715"/>
      <c r="L46377" s="1715"/>
    </row>
    <row r="46378" spans="11:12" ht="15" customHeight="1">
      <c r="K46378" s="1715"/>
      <c r="L46378" s="1715"/>
    </row>
    <row r="46379" spans="11:12" ht="15" customHeight="1">
      <c r="K46379" s="1715"/>
      <c r="L46379" s="1715"/>
    </row>
    <row r="46380" spans="11:12" ht="15" customHeight="1">
      <c r="K46380" s="1715"/>
      <c r="L46380" s="1715"/>
    </row>
    <row r="46381" spans="11:12" ht="15" customHeight="1">
      <c r="K46381" s="1715"/>
      <c r="L46381" s="1715"/>
    </row>
    <row r="46382" spans="11:12" ht="15" customHeight="1">
      <c r="K46382" s="1715"/>
      <c r="L46382" s="1715"/>
    </row>
    <row r="46383" spans="11:12" ht="15" customHeight="1">
      <c r="K46383" s="1715"/>
      <c r="L46383" s="1715"/>
    </row>
    <row r="46384" spans="11:12" ht="15" customHeight="1">
      <c r="K46384" s="1715"/>
      <c r="L46384" s="1715"/>
    </row>
    <row r="46385" spans="11:12" ht="15" customHeight="1">
      <c r="K46385" s="1715"/>
      <c r="L46385" s="1715"/>
    </row>
    <row r="46386" spans="11:12" ht="15" customHeight="1">
      <c r="K46386" s="1715"/>
      <c r="L46386" s="1715"/>
    </row>
    <row r="46387" spans="11:12" ht="15" customHeight="1">
      <c r="K46387" s="1715"/>
      <c r="L46387" s="1715"/>
    </row>
    <row r="46388" spans="11:12" ht="15" customHeight="1">
      <c r="K46388" s="1715"/>
      <c r="L46388" s="1715"/>
    </row>
    <row r="46389" spans="11:12" ht="15" customHeight="1">
      <c r="K46389" s="1715"/>
      <c r="L46389" s="1715"/>
    </row>
    <row r="46390" spans="11:12" ht="15" customHeight="1">
      <c r="K46390" s="1715"/>
      <c r="L46390" s="1715"/>
    </row>
    <row r="46391" spans="11:12" ht="15" customHeight="1">
      <c r="K46391" s="1715"/>
      <c r="L46391" s="1715"/>
    </row>
    <row r="46392" spans="11:12" ht="15" customHeight="1">
      <c r="K46392" s="1715"/>
      <c r="L46392" s="1715"/>
    </row>
    <row r="46393" spans="11:12" ht="15" customHeight="1">
      <c r="K46393" s="1715"/>
      <c r="L46393" s="1715"/>
    </row>
    <row r="46394" spans="11:12" ht="15" customHeight="1">
      <c r="K46394" s="1715"/>
      <c r="L46394" s="1715"/>
    </row>
    <row r="46395" spans="11:12" ht="15" customHeight="1">
      <c r="K46395" s="1715"/>
      <c r="L46395" s="1715"/>
    </row>
    <row r="46396" spans="11:12" ht="15" customHeight="1">
      <c r="K46396" s="1715"/>
      <c r="L46396" s="1715"/>
    </row>
    <row r="46397" spans="11:12" ht="15" customHeight="1">
      <c r="K46397" s="1715"/>
      <c r="L46397" s="1715"/>
    </row>
    <row r="46398" spans="11:12" ht="15" customHeight="1">
      <c r="K46398" s="1715"/>
      <c r="L46398" s="1715"/>
    </row>
    <row r="46399" spans="11:12" ht="15" customHeight="1">
      <c r="K46399" s="1715"/>
      <c r="L46399" s="1715"/>
    </row>
    <row r="46400" spans="11:12" ht="15" customHeight="1">
      <c r="K46400" s="1715"/>
      <c r="L46400" s="1715"/>
    </row>
    <row r="46401" spans="11:12" ht="15" customHeight="1">
      <c r="K46401" s="1715"/>
      <c r="L46401" s="1715"/>
    </row>
    <row r="46402" spans="11:12" ht="15" customHeight="1">
      <c r="K46402" s="1715"/>
      <c r="L46402" s="1715"/>
    </row>
    <row r="46403" spans="11:12" ht="15" customHeight="1">
      <c r="K46403" s="1715"/>
      <c r="L46403" s="1715"/>
    </row>
    <row r="46404" spans="11:12" ht="15" customHeight="1">
      <c r="K46404" s="1715"/>
      <c r="L46404" s="1715"/>
    </row>
    <row r="46405" spans="11:12" ht="15" customHeight="1">
      <c r="K46405" s="1715"/>
      <c r="L46405" s="1715"/>
    </row>
    <row r="46406" spans="11:12" ht="15" customHeight="1">
      <c r="K46406" s="1715"/>
      <c r="L46406" s="1715"/>
    </row>
    <row r="46407" spans="11:12" ht="15" customHeight="1">
      <c r="K46407" s="1715"/>
      <c r="L46407" s="1715"/>
    </row>
    <row r="46408" spans="11:12" ht="15" customHeight="1">
      <c r="K46408" s="1715"/>
      <c r="L46408" s="1715"/>
    </row>
    <row r="46409" spans="11:12" ht="15" customHeight="1">
      <c r="K46409" s="1715"/>
      <c r="L46409" s="1715"/>
    </row>
    <row r="46410" spans="11:12" ht="15" customHeight="1">
      <c r="K46410" s="1715"/>
      <c r="L46410" s="1715"/>
    </row>
    <row r="46411" spans="11:12" ht="15" customHeight="1">
      <c r="K46411" s="1715"/>
      <c r="L46411" s="1715"/>
    </row>
    <row r="46412" spans="11:12" ht="15" customHeight="1">
      <c r="K46412" s="1715"/>
      <c r="L46412" s="1715"/>
    </row>
    <row r="46413" spans="11:12" ht="15" customHeight="1">
      <c r="K46413" s="1715"/>
      <c r="L46413" s="1715"/>
    </row>
    <row r="46414" spans="11:12" ht="15" customHeight="1">
      <c r="K46414" s="1715"/>
      <c r="L46414" s="1715"/>
    </row>
    <row r="46415" spans="11:12" ht="15" customHeight="1">
      <c r="K46415" s="1715"/>
      <c r="L46415" s="1715"/>
    </row>
    <row r="46416" spans="11:12" ht="15" customHeight="1">
      <c r="K46416" s="1715"/>
      <c r="L46416" s="1715"/>
    </row>
    <row r="46417" spans="11:12" ht="15" customHeight="1">
      <c r="K46417" s="1715"/>
      <c r="L46417" s="1715"/>
    </row>
    <row r="46418" spans="11:12" ht="15" customHeight="1">
      <c r="K46418" s="1715"/>
      <c r="L46418" s="1715"/>
    </row>
    <row r="46419" spans="11:12" ht="15" customHeight="1">
      <c r="K46419" s="1715"/>
      <c r="L46419" s="1715"/>
    </row>
    <row r="46420" spans="11:12" ht="15" customHeight="1">
      <c r="K46420" s="1715"/>
      <c r="L46420" s="1715"/>
    </row>
    <row r="46421" spans="11:12" ht="15" customHeight="1">
      <c r="K46421" s="1715"/>
      <c r="L46421" s="1715"/>
    </row>
    <row r="46422" spans="11:12" ht="15" customHeight="1">
      <c r="K46422" s="1715"/>
      <c r="L46422" s="1715"/>
    </row>
    <row r="46423" spans="11:12" ht="15" customHeight="1">
      <c r="K46423" s="1715"/>
      <c r="L46423" s="1715"/>
    </row>
    <row r="46424" spans="11:12" ht="15" customHeight="1">
      <c r="K46424" s="1715"/>
      <c r="L46424" s="1715"/>
    </row>
    <row r="46425" spans="11:12" ht="15" customHeight="1">
      <c r="K46425" s="1715"/>
      <c r="L46425" s="1715"/>
    </row>
    <row r="46426" spans="11:12" ht="15" customHeight="1">
      <c r="K46426" s="1715"/>
      <c r="L46426" s="1715"/>
    </row>
    <row r="46427" spans="11:12" ht="15" customHeight="1">
      <c r="K46427" s="1715"/>
      <c r="L46427" s="1715"/>
    </row>
    <row r="46428" spans="11:12" ht="15" customHeight="1">
      <c r="K46428" s="1715"/>
      <c r="L46428" s="1715"/>
    </row>
    <row r="46429" spans="11:12" ht="15" customHeight="1">
      <c r="K46429" s="1715"/>
      <c r="L46429" s="1715"/>
    </row>
    <row r="46430" spans="11:12" ht="15" customHeight="1">
      <c r="K46430" s="1715"/>
      <c r="L46430" s="1715"/>
    </row>
    <row r="46431" spans="11:12" ht="15" customHeight="1">
      <c r="K46431" s="1715"/>
      <c r="L46431" s="1715"/>
    </row>
    <row r="46432" spans="11:12" ht="15" customHeight="1">
      <c r="K46432" s="1715"/>
      <c r="L46432" s="1715"/>
    </row>
    <row r="46433" spans="11:12" ht="15" customHeight="1">
      <c r="K46433" s="1715"/>
      <c r="L46433" s="1715"/>
    </row>
    <row r="46434" spans="11:12" ht="15" customHeight="1">
      <c r="K46434" s="1715"/>
      <c r="L46434" s="1715"/>
    </row>
    <row r="46435" spans="11:12" ht="15" customHeight="1">
      <c r="K46435" s="1715"/>
      <c r="L46435" s="1715"/>
    </row>
    <row r="46436" spans="11:12" ht="15" customHeight="1">
      <c r="K46436" s="1715"/>
      <c r="L46436" s="1715"/>
    </row>
    <row r="46437" spans="11:12" ht="15" customHeight="1">
      <c r="K46437" s="1715"/>
      <c r="L46437" s="1715"/>
    </row>
    <row r="46438" spans="11:12" ht="15" customHeight="1">
      <c r="K46438" s="1715"/>
      <c r="L46438" s="1715"/>
    </row>
    <row r="46439" spans="11:12" ht="15" customHeight="1">
      <c r="K46439" s="1715"/>
      <c r="L46439" s="1715"/>
    </row>
    <row r="46440" spans="11:12" ht="15" customHeight="1">
      <c r="K46440" s="1715"/>
      <c r="L46440" s="1715"/>
    </row>
    <row r="46441" spans="11:12" ht="15" customHeight="1">
      <c r="K46441" s="1715"/>
      <c r="L46441" s="1715"/>
    </row>
    <row r="46442" spans="11:12" ht="15" customHeight="1">
      <c r="K46442" s="1715"/>
      <c r="L46442" s="1715"/>
    </row>
    <row r="46443" spans="11:12" ht="15" customHeight="1">
      <c r="K46443" s="1715"/>
      <c r="L46443" s="1715"/>
    </row>
    <row r="46444" spans="11:12" ht="15" customHeight="1">
      <c r="K46444" s="1715"/>
      <c r="L46444" s="1715"/>
    </row>
    <row r="46445" spans="11:12" ht="15" customHeight="1">
      <c r="K46445" s="1715"/>
      <c r="L46445" s="1715"/>
    </row>
    <row r="46446" spans="11:12" ht="15" customHeight="1">
      <c r="K46446" s="1715"/>
      <c r="L46446" s="1715"/>
    </row>
    <row r="46447" spans="11:12" ht="15" customHeight="1">
      <c r="K46447" s="1715"/>
      <c r="L46447" s="1715"/>
    </row>
    <row r="46448" spans="11:12" ht="15" customHeight="1">
      <c r="K46448" s="1715"/>
      <c r="L46448" s="1715"/>
    </row>
    <row r="46449" spans="11:12" ht="15" customHeight="1">
      <c r="K46449" s="1715"/>
      <c r="L46449" s="1715"/>
    </row>
    <row r="46450" spans="11:12" ht="15" customHeight="1">
      <c r="K46450" s="1715"/>
      <c r="L46450" s="1715"/>
    </row>
    <row r="46451" spans="11:12" ht="15" customHeight="1">
      <c r="K46451" s="1715"/>
      <c r="L46451" s="1715"/>
    </row>
    <row r="46452" spans="11:12" ht="15" customHeight="1">
      <c r="K46452" s="1715"/>
      <c r="L46452" s="1715"/>
    </row>
    <row r="46453" spans="11:12" ht="15" customHeight="1">
      <c r="K46453" s="1715"/>
      <c r="L46453" s="1715"/>
    </row>
    <row r="46454" spans="11:12" ht="15" customHeight="1">
      <c r="K46454" s="1715"/>
      <c r="L46454" s="1715"/>
    </row>
    <row r="46455" spans="11:12" ht="15" customHeight="1">
      <c r="K46455" s="1715"/>
      <c r="L46455" s="1715"/>
    </row>
    <row r="46456" spans="11:12" ht="15" customHeight="1">
      <c r="K46456" s="1715"/>
      <c r="L46456" s="1715"/>
    </row>
    <row r="46457" spans="11:12" ht="15" customHeight="1">
      <c r="K46457" s="1715"/>
      <c r="L46457" s="1715"/>
    </row>
    <row r="46458" spans="11:12" ht="15" customHeight="1">
      <c r="K46458" s="1715"/>
      <c r="L46458" s="1715"/>
    </row>
    <row r="46459" spans="11:12" ht="15" customHeight="1">
      <c r="K46459" s="1715"/>
      <c r="L46459" s="1715"/>
    </row>
    <row r="46460" spans="11:12" ht="15" customHeight="1">
      <c r="K46460" s="1715"/>
      <c r="L46460" s="1715"/>
    </row>
    <row r="46461" spans="11:12" ht="15" customHeight="1">
      <c r="K46461" s="1715"/>
      <c r="L46461" s="1715"/>
    </row>
    <row r="46462" spans="11:12" ht="15" customHeight="1">
      <c r="K46462" s="1715"/>
      <c r="L46462" s="1715"/>
    </row>
    <row r="46463" spans="11:12" ht="15" customHeight="1">
      <c r="K46463" s="1715"/>
      <c r="L46463" s="1715"/>
    </row>
    <row r="46464" spans="11:12" ht="15" customHeight="1">
      <c r="K46464" s="1715"/>
      <c r="L46464" s="1715"/>
    </row>
    <row r="46465" spans="11:12" ht="15" customHeight="1">
      <c r="K46465" s="1715"/>
      <c r="L46465" s="1715"/>
    </row>
    <row r="46466" spans="11:12" ht="15" customHeight="1">
      <c r="K46466" s="1715"/>
      <c r="L46466" s="1715"/>
    </row>
    <row r="46467" spans="11:12" ht="15" customHeight="1">
      <c r="K46467" s="1715"/>
      <c r="L46467" s="1715"/>
    </row>
    <row r="46468" spans="11:12" ht="15" customHeight="1">
      <c r="K46468" s="1715"/>
      <c r="L46468" s="1715"/>
    </row>
    <row r="46469" spans="11:12" ht="15" customHeight="1">
      <c r="K46469" s="1715"/>
      <c r="L46469" s="1715"/>
    </row>
    <row r="46470" spans="11:12" ht="15" customHeight="1">
      <c r="K46470" s="1715"/>
      <c r="L46470" s="1715"/>
    </row>
    <row r="46471" spans="11:12" ht="15" customHeight="1">
      <c r="K46471" s="1715"/>
      <c r="L46471" s="1715"/>
    </row>
    <row r="46472" spans="11:12" ht="15" customHeight="1">
      <c r="K46472" s="1715"/>
      <c r="L46472" s="1715"/>
    </row>
    <row r="46473" spans="11:12" ht="15" customHeight="1">
      <c r="K46473" s="1715"/>
      <c r="L46473" s="1715"/>
    </row>
    <row r="46474" spans="11:12" ht="15" customHeight="1">
      <c r="K46474" s="1715"/>
      <c r="L46474" s="1715"/>
    </row>
    <row r="46475" spans="11:12" ht="15" customHeight="1">
      <c r="K46475" s="1715"/>
      <c r="L46475" s="1715"/>
    </row>
    <row r="46476" spans="11:12" ht="15" customHeight="1">
      <c r="K46476" s="1715"/>
      <c r="L46476" s="1715"/>
    </row>
    <row r="46477" spans="11:12" ht="15" customHeight="1">
      <c r="K46477" s="1715"/>
      <c r="L46477" s="1715"/>
    </row>
    <row r="46478" spans="11:12" ht="15" customHeight="1">
      <c r="K46478" s="1715"/>
      <c r="L46478" s="1715"/>
    </row>
    <row r="46479" spans="11:12" ht="15" customHeight="1">
      <c r="K46479" s="1715"/>
      <c r="L46479" s="1715"/>
    </row>
    <row r="46480" spans="11:12" ht="15" customHeight="1">
      <c r="K46480" s="1715"/>
      <c r="L46480" s="1715"/>
    </row>
    <row r="46481" spans="11:12" ht="15" customHeight="1">
      <c r="K46481" s="1715"/>
      <c r="L46481" s="1715"/>
    </row>
    <row r="46482" spans="11:12" ht="15" customHeight="1">
      <c r="K46482" s="1715"/>
      <c r="L46482" s="1715"/>
    </row>
    <row r="46483" spans="11:12" ht="15" customHeight="1">
      <c r="K46483" s="1715"/>
      <c r="L46483" s="1715"/>
    </row>
    <row r="46484" spans="11:12" ht="15" customHeight="1">
      <c r="K46484" s="1715"/>
      <c r="L46484" s="1715"/>
    </row>
    <row r="46485" spans="11:12" ht="15" customHeight="1">
      <c r="K46485" s="1715"/>
      <c r="L46485" s="1715"/>
    </row>
    <row r="46486" spans="11:12" ht="15" customHeight="1">
      <c r="K46486" s="1715"/>
      <c r="L46486" s="1715"/>
    </row>
    <row r="46487" spans="11:12" ht="15" customHeight="1">
      <c r="K46487" s="1715"/>
      <c r="L46487" s="1715"/>
    </row>
    <row r="46488" spans="11:12" ht="15" customHeight="1">
      <c r="K46488" s="1715"/>
      <c r="L46488" s="1715"/>
    </row>
    <row r="46489" spans="11:12" ht="15" customHeight="1">
      <c r="K46489" s="1715"/>
      <c r="L46489" s="1715"/>
    </row>
    <row r="46490" spans="11:12" ht="15" customHeight="1">
      <c r="K46490" s="1715"/>
      <c r="L46490" s="1715"/>
    </row>
    <row r="46491" spans="11:12" ht="15" customHeight="1">
      <c r="K46491" s="1715"/>
      <c r="L46491" s="1715"/>
    </row>
    <row r="46492" spans="11:12" ht="15" customHeight="1">
      <c r="K46492" s="1715"/>
      <c r="L46492" s="1715"/>
    </row>
    <row r="46493" spans="11:12" ht="15" customHeight="1">
      <c r="K46493" s="1715"/>
      <c r="L46493" s="1715"/>
    </row>
    <row r="46494" spans="11:12" ht="15" customHeight="1">
      <c r="K46494" s="1715"/>
      <c r="L46494" s="1715"/>
    </row>
    <row r="46495" spans="11:12" ht="15" customHeight="1">
      <c r="K46495" s="1715"/>
      <c r="L46495" s="1715"/>
    </row>
    <row r="46496" spans="11:12" ht="15" customHeight="1">
      <c r="K46496" s="1715"/>
      <c r="L46496" s="1715"/>
    </row>
    <row r="46497" spans="11:12" ht="15" customHeight="1">
      <c r="K46497" s="1715"/>
      <c r="L46497" s="1715"/>
    </row>
    <row r="46498" spans="11:12" ht="15" customHeight="1">
      <c r="K46498" s="1715"/>
      <c r="L46498" s="1715"/>
    </row>
    <row r="46499" spans="11:12" ht="15" customHeight="1">
      <c r="K46499" s="1715"/>
      <c r="L46499" s="1715"/>
    </row>
    <row r="46500" spans="11:12" ht="15" customHeight="1">
      <c r="K46500" s="1715"/>
      <c r="L46500" s="1715"/>
    </row>
    <row r="46501" spans="11:12" ht="15" customHeight="1">
      <c r="K46501" s="1715"/>
      <c r="L46501" s="1715"/>
    </row>
    <row r="46502" spans="11:12" ht="15" customHeight="1">
      <c r="K46502" s="1715"/>
      <c r="L46502" s="1715"/>
    </row>
    <row r="46503" spans="11:12" ht="15" customHeight="1">
      <c r="K46503" s="1715"/>
      <c r="L46503" s="1715"/>
    </row>
    <row r="46504" spans="11:12" ht="15" customHeight="1">
      <c r="K46504" s="1715"/>
      <c r="L46504" s="1715"/>
    </row>
    <row r="46505" spans="11:12" ht="15" customHeight="1">
      <c r="K46505" s="1715"/>
      <c r="L46505" s="1715"/>
    </row>
    <row r="46506" spans="11:12" ht="15" customHeight="1">
      <c r="K46506" s="1715"/>
      <c r="L46506" s="1715"/>
    </row>
    <row r="46507" spans="11:12" ht="15" customHeight="1">
      <c r="K46507" s="1715"/>
      <c r="L46507" s="1715"/>
    </row>
    <row r="46508" spans="11:12" ht="15" customHeight="1">
      <c r="K46508" s="1715"/>
      <c r="L46508" s="1715"/>
    </row>
    <row r="46509" spans="11:12" ht="15" customHeight="1">
      <c r="K46509" s="1715"/>
      <c r="L46509" s="1715"/>
    </row>
    <row r="46510" spans="11:12" ht="15" customHeight="1">
      <c r="K46510" s="1715"/>
      <c r="L46510" s="1715"/>
    </row>
    <row r="46511" spans="11:12" ht="15" customHeight="1">
      <c r="K46511" s="1715"/>
      <c r="L46511" s="1715"/>
    </row>
    <row r="46512" spans="11:12" ht="15" customHeight="1">
      <c r="K46512" s="1715"/>
      <c r="L46512" s="1715"/>
    </row>
    <row r="46513" spans="11:12" ht="15" customHeight="1">
      <c r="K46513" s="1715"/>
      <c r="L46513" s="1715"/>
    </row>
    <row r="46514" spans="11:12" ht="15" customHeight="1">
      <c r="K46514" s="1715"/>
      <c r="L46514" s="1715"/>
    </row>
    <row r="46515" spans="11:12" ht="15" customHeight="1">
      <c r="K46515" s="1715"/>
      <c r="L46515" s="1715"/>
    </row>
    <row r="46516" spans="11:12" ht="15" customHeight="1">
      <c r="K46516" s="1715"/>
      <c r="L46516" s="1715"/>
    </row>
    <row r="46517" spans="11:12" ht="15" customHeight="1">
      <c r="K46517" s="1715"/>
      <c r="L46517" s="1715"/>
    </row>
    <row r="46518" spans="11:12" ht="15" customHeight="1">
      <c r="K46518" s="1715"/>
      <c r="L46518" s="1715"/>
    </row>
    <row r="46519" spans="11:12" ht="15" customHeight="1">
      <c r="K46519" s="1715"/>
      <c r="L46519" s="1715"/>
    </row>
    <row r="46520" spans="11:12" ht="15" customHeight="1">
      <c r="K46520" s="1715"/>
      <c r="L46520" s="1715"/>
    </row>
    <row r="46521" spans="11:12" ht="15" customHeight="1">
      <c r="K46521" s="1715"/>
      <c r="L46521" s="1715"/>
    </row>
    <row r="46522" spans="11:12" ht="15" customHeight="1">
      <c r="K46522" s="1715"/>
      <c r="L46522" s="1715"/>
    </row>
    <row r="46523" spans="11:12" ht="15" customHeight="1">
      <c r="K46523" s="1715"/>
      <c r="L46523" s="1715"/>
    </row>
    <row r="46524" spans="11:12" ht="15" customHeight="1">
      <c r="K46524" s="1715"/>
      <c r="L46524" s="1715"/>
    </row>
    <row r="46525" spans="11:12" ht="15" customHeight="1">
      <c r="K46525" s="1715"/>
      <c r="L46525" s="1715"/>
    </row>
    <row r="46526" spans="11:12" ht="15" customHeight="1">
      <c r="K46526" s="1715"/>
      <c r="L46526" s="1715"/>
    </row>
    <row r="46527" spans="11:12" ht="15" customHeight="1">
      <c r="K46527" s="1715"/>
      <c r="L46527" s="1715"/>
    </row>
    <row r="46528" spans="11:12" ht="15" customHeight="1">
      <c r="K46528" s="1715"/>
      <c r="L46528" s="1715"/>
    </row>
    <row r="46529" spans="11:12" ht="15" customHeight="1">
      <c r="K46529" s="1715"/>
      <c r="L46529" s="1715"/>
    </row>
    <row r="46530" spans="11:12" ht="15" customHeight="1">
      <c r="K46530" s="1715"/>
      <c r="L46530" s="1715"/>
    </row>
    <row r="46531" spans="11:12" ht="15" customHeight="1">
      <c r="K46531" s="1715"/>
      <c r="L46531" s="1715"/>
    </row>
    <row r="46532" spans="11:12" ht="15" customHeight="1">
      <c r="K46532" s="1715"/>
      <c r="L46532" s="1715"/>
    </row>
    <row r="46533" spans="11:12" ht="15" customHeight="1">
      <c r="K46533" s="1715"/>
      <c r="L46533" s="1715"/>
    </row>
    <row r="46534" spans="11:12" ht="15" customHeight="1">
      <c r="K46534" s="1715"/>
      <c r="L46534" s="1715"/>
    </row>
    <row r="46535" spans="11:12" ht="15" customHeight="1">
      <c r="K46535" s="1715"/>
      <c r="L46535" s="1715"/>
    </row>
    <row r="46536" spans="11:12" ht="15" customHeight="1">
      <c r="K46536" s="1715"/>
      <c r="L46536" s="1715"/>
    </row>
    <row r="46537" spans="11:12" ht="15" customHeight="1">
      <c r="K46537" s="1715"/>
      <c r="L46537" s="1715"/>
    </row>
    <row r="46538" spans="11:12" ht="15" customHeight="1">
      <c r="K46538" s="1715"/>
      <c r="L46538" s="1715"/>
    </row>
    <row r="46539" spans="11:12" ht="15" customHeight="1">
      <c r="K46539" s="1715"/>
      <c r="L46539" s="1715"/>
    </row>
    <row r="46540" spans="11:12" ht="15" customHeight="1">
      <c r="K46540" s="1715"/>
      <c r="L46540" s="1715"/>
    </row>
    <row r="46541" spans="11:12" ht="15" customHeight="1">
      <c r="K46541" s="1715"/>
      <c r="L46541" s="1715"/>
    </row>
    <row r="46542" spans="11:12" ht="15" customHeight="1">
      <c r="K46542" s="1715"/>
      <c r="L46542" s="1715"/>
    </row>
    <row r="46543" spans="11:12" ht="15" customHeight="1">
      <c r="K46543" s="1715"/>
      <c r="L46543" s="1715"/>
    </row>
    <row r="46544" spans="11:12" ht="15" customHeight="1">
      <c r="K46544" s="1715"/>
      <c r="L46544" s="1715"/>
    </row>
    <row r="46545" spans="11:12" ht="15" customHeight="1">
      <c r="K46545" s="1715"/>
      <c r="L46545" s="1715"/>
    </row>
    <row r="46546" spans="11:12" ht="15" customHeight="1">
      <c r="K46546" s="1715"/>
      <c r="L46546" s="1715"/>
    </row>
    <row r="46547" spans="11:12" ht="15" customHeight="1">
      <c r="K46547" s="1715"/>
      <c r="L46547" s="1715"/>
    </row>
    <row r="46548" spans="11:12" ht="15" customHeight="1">
      <c r="K46548" s="1715"/>
      <c r="L46548" s="1715"/>
    </row>
    <row r="46549" spans="11:12" ht="15" customHeight="1">
      <c r="K46549" s="1715"/>
      <c r="L46549" s="1715"/>
    </row>
    <row r="46550" spans="11:12" ht="15" customHeight="1">
      <c r="K46550" s="1715"/>
      <c r="L46550" s="1715"/>
    </row>
    <row r="46551" spans="11:12" ht="15" customHeight="1">
      <c r="K46551" s="1715"/>
      <c r="L46551" s="1715"/>
    </row>
    <row r="46552" spans="11:12" ht="15" customHeight="1">
      <c r="K46552" s="1715"/>
      <c r="L46552" s="1715"/>
    </row>
    <row r="46553" spans="11:12" ht="15" customHeight="1">
      <c r="K46553" s="1715"/>
      <c r="L46553" s="1715"/>
    </row>
    <row r="46554" spans="11:12" ht="15" customHeight="1">
      <c r="K46554" s="1715"/>
      <c r="L46554" s="1715"/>
    </row>
    <row r="46555" spans="11:12" ht="15" customHeight="1">
      <c r="K46555" s="1715"/>
      <c r="L46555" s="1715"/>
    </row>
    <row r="46556" spans="11:12" ht="15" customHeight="1">
      <c r="K46556" s="1715"/>
      <c r="L46556" s="1715"/>
    </row>
    <row r="46557" spans="11:12" ht="15" customHeight="1">
      <c r="K46557" s="1715"/>
      <c r="L46557" s="1715"/>
    </row>
    <row r="46558" spans="11:12" ht="15" customHeight="1">
      <c r="K46558" s="1715"/>
      <c r="L46558" s="1715"/>
    </row>
    <row r="46559" spans="11:12" ht="15" customHeight="1">
      <c r="K46559" s="1715"/>
      <c r="L46559" s="1715"/>
    </row>
    <row r="46560" spans="11:12" ht="15" customHeight="1">
      <c r="K46560" s="1715"/>
      <c r="L46560" s="1715"/>
    </row>
    <row r="46561" spans="11:12" ht="15" customHeight="1">
      <c r="K46561" s="1715"/>
      <c r="L46561" s="1715"/>
    </row>
    <row r="46562" spans="11:12" ht="15" customHeight="1">
      <c r="K46562" s="1715"/>
      <c r="L46562" s="1715"/>
    </row>
    <row r="46563" spans="11:12" ht="15" customHeight="1">
      <c r="K46563" s="1715"/>
      <c r="L46563" s="1715"/>
    </row>
    <row r="46564" spans="11:12" ht="15" customHeight="1">
      <c r="K46564" s="1715"/>
      <c r="L46564" s="1715"/>
    </row>
    <row r="46565" spans="11:12" ht="15" customHeight="1">
      <c r="K46565" s="1715"/>
      <c r="L46565" s="1715"/>
    </row>
    <row r="46566" spans="11:12" ht="15" customHeight="1">
      <c r="K46566" s="1715"/>
      <c r="L46566" s="1715"/>
    </row>
    <row r="46567" spans="11:12" ht="15" customHeight="1">
      <c r="K46567" s="1715"/>
      <c r="L46567" s="1715"/>
    </row>
    <row r="46568" spans="11:12" ht="15" customHeight="1">
      <c r="K46568" s="1715"/>
      <c r="L46568" s="1715"/>
    </row>
    <row r="46569" spans="11:12" ht="15" customHeight="1">
      <c r="K46569" s="1715"/>
      <c r="L46569" s="1715"/>
    </row>
    <row r="46570" spans="11:12" ht="15" customHeight="1">
      <c r="K46570" s="1715"/>
      <c r="L46570" s="1715"/>
    </row>
    <row r="46571" spans="11:12" ht="15" customHeight="1">
      <c r="K46571" s="1715"/>
      <c r="L46571" s="1715"/>
    </row>
    <row r="46572" spans="11:12" ht="15" customHeight="1">
      <c r="K46572" s="1715"/>
      <c r="L46572" s="1715"/>
    </row>
    <row r="46573" spans="11:12" ht="15" customHeight="1">
      <c r="K46573" s="1715"/>
      <c r="L46573" s="1715"/>
    </row>
    <row r="46574" spans="11:12" ht="15" customHeight="1">
      <c r="K46574" s="1715"/>
      <c r="L46574" s="1715"/>
    </row>
    <row r="46575" spans="11:12" ht="15" customHeight="1">
      <c r="K46575" s="1715"/>
      <c r="L46575" s="1715"/>
    </row>
    <row r="46576" spans="11:12" ht="15" customHeight="1">
      <c r="K46576" s="1715"/>
      <c r="L46576" s="1715"/>
    </row>
    <row r="46577" spans="11:12" ht="15" customHeight="1">
      <c r="K46577" s="1715"/>
      <c r="L46577" s="1715"/>
    </row>
    <row r="46578" spans="11:12" ht="15" customHeight="1">
      <c r="K46578" s="1715"/>
      <c r="L46578" s="1715"/>
    </row>
    <row r="46579" spans="11:12" ht="15" customHeight="1">
      <c r="K46579" s="1715"/>
      <c r="L46579" s="1715"/>
    </row>
    <row r="46580" spans="11:12" ht="15" customHeight="1">
      <c r="K46580" s="1715"/>
      <c r="L46580" s="1715"/>
    </row>
    <row r="46581" spans="11:12" ht="15" customHeight="1">
      <c r="K46581" s="1715"/>
      <c r="L46581" s="1715"/>
    </row>
    <row r="46582" spans="11:12" ht="15" customHeight="1">
      <c r="K46582" s="1715"/>
      <c r="L46582" s="1715"/>
    </row>
    <row r="46583" spans="11:12" ht="15" customHeight="1">
      <c r="K46583" s="1715"/>
      <c r="L46583" s="1715"/>
    </row>
    <row r="46584" spans="11:12" ht="15" customHeight="1">
      <c r="K46584" s="1715"/>
      <c r="L46584" s="1715"/>
    </row>
    <row r="46585" spans="11:12" ht="15" customHeight="1">
      <c r="K46585" s="1715"/>
      <c r="L46585" s="1715"/>
    </row>
    <row r="46586" spans="11:12" ht="15" customHeight="1">
      <c r="K46586" s="1715"/>
      <c r="L46586" s="1715"/>
    </row>
    <row r="46587" spans="11:12" ht="15" customHeight="1">
      <c r="K46587" s="1715"/>
      <c r="L46587" s="1715"/>
    </row>
    <row r="46588" spans="11:12" ht="15" customHeight="1">
      <c r="K46588" s="1715"/>
      <c r="L46588" s="1715"/>
    </row>
    <row r="46589" spans="11:12" ht="15" customHeight="1">
      <c r="K46589" s="1715"/>
      <c r="L46589" s="1715"/>
    </row>
    <row r="46590" spans="11:12" ht="15" customHeight="1">
      <c r="K46590" s="1715"/>
      <c r="L46590" s="1715"/>
    </row>
    <row r="46591" spans="11:12" ht="15" customHeight="1">
      <c r="K46591" s="1715"/>
      <c r="L46591" s="1715"/>
    </row>
    <row r="46592" spans="11:12" ht="15" customHeight="1">
      <c r="K46592" s="1715"/>
      <c r="L46592" s="1715"/>
    </row>
    <row r="46593" spans="11:12" ht="15" customHeight="1">
      <c r="K46593" s="1715"/>
      <c r="L46593" s="1715"/>
    </row>
    <row r="46594" spans="11:12" ht="15" customHeight="1">
      <c r="K46594" s="1715"/>
      <c r="L46594" s="1715"/>
    </row>
    <row r="46595" spans="11:12" ht="15" customHeight="1">
      <c r="K46595" s="1715"/>
      <c r="L46595" s="1715"/>
    </row>
    <row r="46596" spans="11:12" ht="15" customHeight="1">
      <c r="K46596" s="1715"/>
      <c r="L46596" s="1715"/>
    </row>
    <row r="46597" spans="11:12" ht="15" customHeight="1">
      <c r="K46597" s="1715"/>
      <c r="L46597" s="1715"/>
    </row>
    <row r="46598" spans="11:12" ht="15" customHeight="1">
      <c r="K46598" s="1715"/>
      <c r="L46598" s="1715"/>
    </row>
    <row r="46599" spans="11:12" ht="15" customHeight="1">
      <c r="K46599" s="1715"/>
      <c r="L46599" s="1715"/>
    </row>
    <row r="46600" spans="11:12" ht="15" customHeight="1">
      <c r="K46600" s="1715"/>
      <c r="L46600" s="1715"/>
    </row>
    <row r="46601" spans="11:12" ht="15" customHeight="1">
      <c r="K46601" s="1715"/>
      <c r="L46601" s="1715"/>
    </row>
    <row r="46602" spans="11:12" ht="15" customHeight="1">
      <c r="K46602" s="1715"/>
      <c r="L46602" s="1715"/>
    </row>
    <row r="46603" spans="11:12" ht="15" customHeight="1">
      <c r="K46603" s="1715"/>
      <c r="L46603" s="1715"/>
    </row>
    <row r="46604" spans="11:12" ht="15" customHeight="1">
      <c r="K46604" s="1715"/>
      <c r="L46604" s="1715"/>
    </row>
    <row r="46605" spans="11:12" ht="15" customHeight="1">
      <c r="K46605" s="1715"/>
      <c r="L46605" s="1715"/>
    </row>
    <row r="46606" spans="11:12" ht="15" customHeight="1">
      <c r="K46606" s="1715"/>
      <c r="L46606" s="1715"/>
    </row>
    <row r="46607" spans="11:12" ht="15" customHeight="1">
      <c r="K46607" s="1715"/>
      <c r="L46607" s="1715"/>
    </row>
    <row r="46608" spans="11:12" ht="15" customHeight="1">
      <c r="K46608" s="1715"/>
      <c r="L46608" s="1715"/>
    </row>
    <row r="46609" spans="11:12" ht="15" customHeight="1">
      <c r="K46609" s="1715"/>
      <c r="L46609" s="1715"/>
    </row>
    <row r="46610" spans="11:12" ht="15" customHeight="1">
      <c r="K46610" s="1715"/>
      <c r="L46610" s="1715"/>
    </row>
    <row r="46611" spans="11:12" ht="15" customHeight="1">
      <c r="K46611" s="1715"/>
      <c r="L46611" s="1715"/>
    </row>
    <row r="46612" spans="11:12" ht="15" customHeight="1">
      <c r="K46612" s="1715"/>
      <c r="L46612" s="1715"/>
    </row>
    <row r="46613" spans="11:12" ht="15" customHeight="1">
      <c r="K46613" s="1715"/>
      <c r="L46613" s="1715"/>
    </row>
    <row r="46614" spans="11:12" ht="15" customHeight="1">
      <c r="K46614" s="1715"/>
      <c r="L46614" s="1715"/>
    </row>
    <row r="46615" spans="11:12" ht="15" customHeight="1">
      <c r="K46615" s="1715"/>
      <c r="L46615" s="1715"/>
    </row>
    <row r="46616" spans="11:12" ht="15" customHeight="1">
      <c r="K46616" s="1715"/>
      <c r="L46616" s="1715"/>
    </row>
    <row r="46617" spans="11:12" ht="15" customHeight="1">
      <c r="K46617" s="1715"/>
      <c r="L46617" s="1715"/>
    </row>
    <row r="46618" spans="11:12" ht="15" customHeight="1">
      <c r="K46618" s="1715"/>
      <c r="L46618" s="1715"/>
    </row>
    <row r="46619" spans="11:12" ht="15" customHeight="1">
      <c r="K46619" s="1715"/>
      <c r="L46619" s="1715"/>
    </row>
    <row r="46620" spans="11:12" ht="15" customHeight="1">
      <c r="K46620" s="1715"/>
      <c r="L46620" s="1715"/>
    </row>
    <row r="46621" spans="11:12" ht="15" customHeight="1">
      <c r="K46621" s="1715"/>
      <c r="L46621" s="1715"/>
    </row>
    <row r="46622" spans="11:12" ht="15" customHeight="1">
      <c r="K46622" s="1715"/>
      <c r="L46622" s="1715"/>
    </row>
    <row r="46623" spans="11:12" ht="15" customHeight="1">
      <c r="K46623" s="1715"/>
      <c r="L46623" s="1715"/>
    </row>
    <row r="46624" spans="11:12" ht="15" customHeight="1">
      <c r="K46624" s="1715"/>
      <c r="L46624" s="1715"/>
    </row>
    <row r="46625" spans="11:12" ht="15" customHeight="1">
      <c r="K46625" s="1715"/>
      <c r="L46625" s="1715"/>
    </row>
    <row r="46626" spans="11:12" ht="15" customHeight="1">
      <c r="K46626" s="1715"/>
      <c r="L46626" s="1715"/>
    </row>
    <row r="46627" spans="11:12" ht="15" customHeight="1">
      <c r="K46627" s="1715"/>
      <c r="L46627" s="1715"/>
    </row>
    <row r="46628" spans="11:12" ht="15" customHeight="1">
      <c r="K46628" s="1715"/>
      <c r="L46628" s="1715"/>
    </row>
    <row r="46629" spans="11:12" ht="15" customHeight="1">
      <c r="K46629" s="1715"/>
      <c r="L46629" s="1715"/>
    </row>
    <row r="46630" spans="11:12" ht="15" customHeight="1">
      <c r="K46630" s="1715"/>
      <c r="L46630" s="1715"/>
    </row>
    <row r="46631" spans="11:12" ht="15" customHeight="1">
      <c r="K46631" s="1715"/>
      <c r="L46631" s="1715"/>
    </row>
    <row r="46632" spans="11:12" ht="15" customHeight="1">
      <c r="K46632" s="1715"/>
      <c r="L46632" s="1715"/>
    </row>
    <row r="46633" spans="11:12" ht="15" customHeight="1">
      <c r="K46633" s="1715"/>
      <c r="L46633" s="1715"/>
    </row>
    <row r="46634" spans="11:12" ht="15" customHeight="1">
      <c r="K46634" s="1715"/>
      <c r="L46634" s="1715"/>
    </row>
    <row r="46635" spans="11:12" ht="15" customHeight="1">
      <c r="K46635" s="1715"/>
      <c r="L46635" s="1715"/>
    </row>
    <row r="46636" spans="11:12" ht="15" customHeight="1">
      <c r="K46636" s="1715"/>
      <c r="L46636" s="1715"/>
    </row>
    <row r="46637" spans="11:12" ht="15" customHeight="1">
      <c r="K46637" s="1715"/>
      <c r="L46637" s="1715"/>
    </row>
    <row r="46638" spans="11:12" ht="15" customHeight="1">
      <c r="K46638" s="1715"/>
      <c r="L46638" s="1715"/>
    </row>
    <row r="46639" spans="11:12" ht="15" customHeight="1">
      <c r="K46639" s="1715"/>
      <c r="L46639" s="1715"/>
    </row>
    <row r="46640" spans="11:12" ht="15" customHeight="1">
      <c r="K46640" s="1715"/>
      <c r="L46640" s="1715"/>
    </row>
    <row r="46641" spans="11:12" ht="15" customHeight="1">
      <c r="K46641" s="1715"/>
      <c r="L46641" s="1715"/>
    </row>
    <row r="46642" spans="11:12" ht="15" customHeight="1">
      <c r="K46642" s="1715"/>
      <c r="L46642" s="1715"/>
    </row>
    <row r="46643" spans="11:12" ht="15" customHeight="1">
      <c r="K46643" s="1715"/>
      <c r="L46643" s="1715"/>
    </row>
    <row r="46644" spans="11:12" ht="15" customHeight="1">
      <c r="K46644" s="1715"/>
      <c r="L46644" s="1715"/>
    </row>
    <row r="46645" spans="11:12" ht="15" customHeight="1">
      <c r="K46645" s="1715"/>
      <c r="L46645" s="1715"/>
    </row>
    <row r="46646" spans="11:12" ht="15" customHeight="1">
      <c r="K46646" s="1715"/>
      <c r="L46646" s="1715"/>
    </row>
    <row r="46647" spans="11:12" ht="15" customHeight="1">
      <c r="K46647" s="1715"/>
      <c r="L46647" s="1715"/>
    </row>
    <row r="46648" spans="11:12" ht="15" customHeight="1">
      <c r="K46648" s="1715"/>
      <c r="L46648" s="1715"/>
    </row>
    <row r="46649" spans="11:12" ht="15" customHeight="1">
      <c r="K46649" s="1715"/>
      <c r="L46649" s="1715"/>
    </row>
    <row r="46650" spans="11:12" ht="15" customHeight="1">
      <c r="K46650" s="1715"/>
      <c r="L46650" s="1715"/>
    </row>
    <row r="46651" spans="11:12" ht="15" customHeight="1">
      <c r="K46651" s="1715"/>
      <c r="L46651" s="1715"/>
    </row>
    <row r="46652" spans="11:12" ht="15" customHeight="1">
      <c r="K46652" s="1715"/>
      <c r="L46652" s="1715"/>
    </row>
    <row r="46653" spans="11:12" ht="15" customHeight="1">
      <c r="K46653" s="1715"/>
      <c r="L46653" s="1715"/>
    </row>
    <row r="46654" spans="11:12" ht="15" customHeight="1">
      <c r="K46654" s="1715"/>
      <c r="L46654" s="1715"/>
    </row>
    <row r="46655" spans="11:12" ht="15" customHeight="1">
      <c r="K46655" s="1715"/>
      <c r="L46655" s="1715"/>
    </row>
    <row r="46656" spans="11:12" ht="15" customHeight="1">
      <c r="K46656" s="1715"/>
      <c r="L46656" s="1715"/>
    </row>
    <row r="46657" spans="11:12" ht="15" customHeight="1">
      <c r="K46657" s="1715"/>
      <c r="L46657" s="1715"/>
    </row>
    <row r="46658" spans="11:12" ht="15" customHeight="1">
      <c r="K46658" s="1715"/>
      <c r="L46658" s="1715"/>
    </row>
    <row r="46659" spans="11:12" ht="15" customHeight="1">
      <c r="K46659" s="1715"/>
      <c r="L46659" s="1715"/>
    </row>
    <row r="46660" spans="11:12" ht="15" customHeight="1">
      <c r="K46660" s="1715"/>
      <c r="L46660" s="1715"/>
    </row>
    <row r="46661" spans="11:12" ht="15" customHeight="1">
      <c r="K46661" s="1715"/>
      <c r="L46661" s="1715"/>
    </row>
    <row r="46662" spans="11:12" ht="15" customHeight="1">
      <c r="K46662" s="1715"/>
      <c r="L46662" s="1715"/>
    </row>
    <row r="46663" spans="11:12" ht="15" customHeight="1">
      <c r="K46663" s="1715"/>
      <c r="L46663" s="1715"/>
    </row>
    <row r="46664" spans="11:12" ht="15" customHeight="1">
      <c r="K46664" s="1715"/>
      <c r="L46664" s="1715"/>
    </row>
    <row r="46665" spans="11:12" ht="15" customHeight="1">
      <c r="K46665" s="1715"/>
      <c r="L46665" s="1715"/>
    </row>
    <row r="46666" spans="11:12" ht="15" customHeight="1">
      <c r="K46666" s="1715"/>
      <c r="L46666" s="1715"/>
    </row>
    <row r="46667" spans="11:12" ht="15" customHeight="1">
      <c r="K46667" s="1715"/>
      <c r="L46667" s="1715"/>
    </row>
    <row r="46668" spans="11:12" ht="15" customHeight="1">
      <c r="K46668" s="1715"/>
      <c r="L46668" s="1715"/>
    </row>
    <row r="46669" spans="11:12" ht="15" customHeight="1">
      <c r="K46669" s="1715"/>
      <c r="L46669" s="1715"/>
    </row>
    <row r="46670" spans="11:12" ht="15" customHeight="1">
      <c r="K46670" s="1715"/>
      <c r="L46670" s="1715"/>
    </row>
    <row r="46671" spans="11:12" ht="15" customHeight="1">
      <c r="K46671" s="1715"/>
      <c r="L46671" s="1715"/>
    </row>
    <row r="46672" spans="11:12" ht="15" customHeight="1">
      <c r="K46672" s="1715"/>
      <c r="L46672" s="1715"/>
    </row>
    <row r="46673" spans="11:12" ht="15" customHeight="1">
      <c r="K46673" s="1715"/>
      <c r="L46673" s="1715"/>
    </row>
    <row r="46674" spans="11:12" ht="15" customHeight="1">
      <c r="K46674" s="1715"/>
      <c r="L46674" s="1715"/>
    </row>
    <row r="46675" spans="11:12" ht="15" customHeight="1">
      <c r="K46675" s="1715"/>
      <c r="L46675" s="1715"/>
    </row>
    <row r="46676" spans="11:12" ht="15" customHeight="1">
      <c r="K46676" s="1715"/>
      <c r="L46676" s="1715"/>
    </row>
    <row r="46677" spans="11:12" ht="15" customHeight="1">
      <c r="K46677" s="1715"/>
      <c r="L46677" s="1715"/>
    </row>
    <row r="46678" spans="11:12" ht="15" customHeight="1">
      <c r="K46678" s="1715"/>
      <c r="L46678" s="1715"/>
    </row>
    <row r="46679" spans="11:12" ht="15" customHeight="1">
      <c r="K46679" s="1715"/>
      <c r="L46679" s="1715"/>
    </row>
    <row r="46680" spans="11:12" ht="15" customHeight="1">
      <c r="K46680" s="1715"/>
      <c r="L46680" s="1715"/>
    </row>
    <row r="46681" spans="11:12" ht="15" customHeight="1">
      <c r="K46681" s="1715"/>
      <c r="L46681" s="1715"/>
    </row>
    <row r="46682" spans="11:12" ht="15" customHeight="1">
      <c r="K46682" s="1715"/>
      <c r="L46682" s="1715"/>
    </row>
    <row r="46683" spans="11:12" ht="15" customHeight="1">
      <c r="K46683" s="1715"/>
      <c r="L46683" s="1715"/>
    </row>
    <row r="46684" spans="11:12" ht="15" customHeight="1">
      <c r="K46684" s="1715"/>
      <c r="L46684" s="1715"/>
    </row>
    <row r="46685" spans="11:12" ht="15" customHeight="1">
      <c r="K46685" s="1715"/>
      <c r="L46685" s="1715"/>
    </row>
    <row r="46686" spans="11:12" ht="15" customHeight="1">
      <c r="K46686" s="1715"/>
      <c r="L46686" s="1715"/>
    </row>
    <row r="46687" spans="11:12" ht="15" customHeight="1">
      <c r="K46687" s="1715"/>
      <c r="L46687" s="1715"/>
    </row>
    <row r="46688" spans="11:12" ht="15" customHeight="1">
      <c r="K46688" s="1715"/>
      <c r="L46688" s="1715"/>
    </row>
    <row r="46689" spans="11:12" ht="15" customHeight="1">
      <c r="K46689" s="1715"/>
      <c r="L46689" s="1715"/>
    </row>
    <row r="46690" spans="11:12" ht="15" customHeight="1">
      <c r="K46690" s="1715"/>
      <c r="L46690" s="1715"/>
    </row>
    <row r="46691" spans="11:12" ht="15" customHeight="1">
      <c r="K46691" s="1715"/>
      <c r="L46691" s="1715"/>
    </row>
    <row r="46692" spans="11:12" ht="15" customHeight="1">
      <c r="K46692" s="1715"/>
      <c r="L46692" s="1715"/>
    </row>
    <row r="46693" spans="11:12" ht="15" customHeight="1">
      <c r="K46693" s="1715"/>
      <c r="L46693" s="1715"/>
    </row>
    <row r="46694" spans="11:12" ht="15" customHeight="1">
      <c r="K46694" s="1715"/>
      <c r="L46694" s="1715"/>
    </row>
    <row r="46695" spans="11:12" ht="15" customHeight="1">
      <c r="K46695" s="1715"/>
      <c r="L46695" s="1715"/>
    </row>
    <row r="46696" spans="11:12" ht="15" customHeight="1">
      <c r="K46696" s="1715"/>
      <c r="L46696" s="1715"/>
    </row>
    <row r="46697" spans="11:12" ht="15" customHeight="1">
      <c r="K46697" s="1715"/>
      <c r="L46697" s="1715"/>
    </row>
    <row r="46698" spans="11:12" ht="15" customHeight="1">
      <c r="K46698" s="1715"/>
      <c r="L46698" s="1715"/>
    </row>
    <row r="46699" spans="11:12" ht="15" customHeight="1">
      <c r="K46699" s="1715"/>
      <c r="L46699" s="1715"/>
    </row>
    <row r="46700" spans="11:12" ht="15" customHeight="1">
      <c r="K46700" s="1715"/>
      <c r="L46700" s="1715"/>
    </row>
    <row r="46701" spans="11:12" ht="15" customHeight="1">
      <c r="K46701" s="1715"/>
      <c r="L46701" s="1715"/>
    </row>
    <row r="46702" spans="11:12" ht="15" customHeight="1">
      <c r="K46702" s="1715"/>
      <c r="L46702" s="1715"/>
    </row>
    <row r="46703" spans="11:12" ht="15" customHeight="1">
      <c r="K46703" s="1715"/>
      <c r="L46703" s="1715"/>
    </row>
    <row r="46704" spans="11:12" ht="15" customHeight="1">
      <c r="K46704" s="1715"/>
      <c r="L46704" s="1715"/>
    </row>
    <row r="46705" spans="11:12" ht="15" customHeight="1">
      <c r="K46705" s="1715"/>
      <c r="L46705" s="1715"/>
    </row>
    <row r="46706" spans="11:12" ht="15" customHeight="1">
      <c r="K46706" s="1715"/>
      <c r="L46706" s="1715"/>
    </row>
    <row r="46707" spans="11:12" ht="15" customHeight="1">
      <c r="K46707" s="1715"/>
      <c r="L46707" s="1715"/>
    </row>
    <row r="46708" spans="11:12" ht="15" customHeight="1">
      <c r="K46708" s="1715"/>
      <c r="L46708" s="1715"/>
    </row>
    <row r="46709" spans="11:12" ht="15" customHeight="1">
      <c r="K46709" s="1715"/>
      <c r="L46709" s="1715"/>
    </row>
    <row r="46710" spans="11:12" ht="15" customHeight="1">
      <c r="K46710" s="1715"/>
      <c r="L46710" s="1715"/>
    </row>
    <row r="46711" spans="11:12" ht="15" customHeight="1">
      <c r="K46711" s="1715"/>
      <c r="L46711" s="1715"/>
    </row>
    <row r="46712" spans="11:12" ht="15" customHeight="1">
      <c r="K46712" s="1715"/>
      <c r="L46712" s="1715"/>
    </row>
    <row r="46713" spans="11:12" ht="15" customHeight="1">
      <c r="K46713" s="1715"/>
      <c r="L46713" s="1715"/>
    </row>
    <row r="46714" spans="11:12" ht="15" customHeight="1">
      <c r="K46714" s="1715"/>
      <c r="L46714" s="1715"/>
    </row>
    <row r="46715" spans="11:12" ht="15" customHeight="1">
      <c r="K46715" s="1715"/>
      <c r="L46715" s="1715"/>
    </row>
    <row r="46716" spans="11:12" ht="15" customHeight="1">
      <c r="K46716" s="1715"/>
      <c r="L46716" s="1715"/>
    </row>
    <row r="46717" spans="11:12" ht="15" customHeight="1">
      <c r="K46717" s="1715"/>
      <c r="L46717" s="1715"/>
    </row>
    <row r="46718" spans="11:12" ht="15" customHeight="1">
      <c r="K46718" s="1715"/>
      <c r="L46718" s="1715"/>
    </row>
    <row r="46719" spans="11:12" ht="15" customHeight="1">
      <c r="K46719" s="1715"/>
      <c r="L46719" s="1715"/>
    </row>
    <row r="46720" spans="11:12" ht="15" customHeight="1">
      <c r="K46720" s="1715"/>
      <c r="L46720" s="1715"/>
    </row>
    <row r="46721" spans="11:12" ht="15" customHeight="1">
      <c r="K46721" s="1715"/>
      <c r="L46721" s="1715"/>
    </row>
    <row r="46722" spans="11:12" ht="15" customHeight="1">
      <c r="K46722" s="1715"/>
      <c r="L46722" s="1715"/>
    </row>
    <row r="46723" spans="11:12" ht="15" customHeight="1">
      <c r="K46723" s="1715"/>
      <c r="L46723" s="1715"/>
    </row>
    <row r="46724" spans="11:12" ht="15" customHeight="1">
      <c r="K46724" s="1715"/>
      <c r="L46724" s="1715"/>
    </row>
    <row r="46725" spans="11:12" ht="15" customHeight="1">
      <c r="K46725" s="1715"/>
      <c r="L46725" s="1715"/>
    </row>
    <row r="46726" spans="11:12" ht="15" customHeight="1">
      <c r="K46726" s="1715"/>
      <c r="L46726" s="1715"/>
    </row>
    <row r="46727" spans="11:12" ht="15" customHeight="1">
      <c r="K46727" s="1715"/>
      <c r="L46727" s="1715"/>
    </row>
    <row r="46728" spans="11:12" ht="15" customHeight="1">
      <c r="K46728" s="1715"/>
      <c r="L46728" s="1715"/>
    </row>
    <row r="46729" spans="11:12" ht="15" customHeight="1">
      <c r="K46729" s="1715"/>
      <c r="L46729" s="1715"/>
    </row>
    <row r="46730" spans="11:12" ht="15" customHeight="1">
      <c r="K46730" s="1715"/>
      <c r="L46730" s="1715"/>
    </row>
    <row r="46731" spans="11:12" ht="15" customHeight="1">
      <c r="K46731" s="1715"/>
      <c r="L46731" s="1715"/>
    </row>
    <row r="46732" spans="11:12" ht="15" customHeight="1">
      <c r="K46732" s="1715"/>
      <c r="L46732" s="1715"/>
    </row>
    <row r="46733" spans="11:12" ht="15" customHeight="1">
      <c r="K46733" s="1715"/>
      <c r="L46733" s="1715"/>
    </row>
    <row r="46734" spans="11:12" ht="15" customHeight="1">
      <c r="K46734" s="1715"/>
      <c r="L46734" s="1715"/>
    </row>
    <row r="46735" spans="11:12" ht="15" customHeight="1">
      <c r="K46735" s="1715"/>
      <c r="L46735" s="1715"/>
    </row>
    <row r="46736" spans="11:12" ht="15" customHeight="1">
      <c r="K46736" s="1715"/>
      <c r="L46736" s="1715"/>
    </row>
    <row r="46737" spans="11:12" ht="15" customHeight="1">
      <c r="K46737" s="1715"/>
      <c r="L46737" s="1715"/>
    </row>
    <row r="46738" spans="11:12" ht="15" customHeight="1">
      <c r="K46738" s="1715"/>
      <c r="L46738" s="1715"/>
    </row>
    <row r="46739" spans="11:12" ht="15" customHeight="1">
      <c r="K46739" s="1715"/>
      <c r="L46739" s="1715"/>
    </row>
    <row r="46740" spans="11:12" ht="15" customHeight="1">
      <c r="K46740" s="1715"/>
      <c r="L46740" s="1715"/>
    </row>
    <row r="46741" spans="11:12" ht="15" customHeight="1">
      <c r="K46741" s="1715"/>
      <c r="L46741" s="1715"/>
    </row>
    <row r="46742" spans="11:12" ht="15" customHeight="1">
      <c r="K46742" s="1715"/>
      <c r="L46742" s="1715"/>
    </row>
    <row r="46743" spans="11:12" ht="15" customHeight="1">
      <c r="K46743" s="1715"/>
      <c r="L46743" s="1715"/>
    </row>
    <row r="46744" spans="11:12" ht="15" customHeight="1">
      <c r="K46744" s="1715"/>
      <c r="L46744" s="1715"/>
    </row>
    <row r="46745" spans="11:12" ht="15" customHeight="1">
      <c r="K46745" s="1715"/>
      <c r="L46745" s="1715"/>
    </row>
    <row r="46746" spans="11:12" ht="15" customHeight="1">
      <c r="K46746" s="1715"/>
      <c r="L46746" s="1715"/>
    </row>
    <row r="46747" spans="11:12" ht="15" customHeight="1">
      <c r="K46747" s="1715"/>
      <c r="L46747" s="1715"/>
    </row>
    <row r="46748" spans="11:12" ht="15" customHeight="1">
      <c r="K46748" s="1715"/>
      <c r="L46748" s="1715"/>
    </row>
    <row r="46749" spans="11:12" ht="15" customHeight="1">
      <c r="K46749" s="1715"/>
      <c r="L46749" s="1715"/>
    </row>
    <row r="46750" spans="11:12" ht="15" customHeight="1">
      <c r="K46750" s="1715"/>
      <c r="L46750" s="1715"/>
    </row>
    <row r="46751" spans="11:12" ht="15" customHeight="1">
      <c r="K46751" s="1715"/>
      <c r="L46751" s="1715"/>
    </row>
    <row r="46752" spans="11:12" ht="15" customHeight="1">
      <c r="K46752" s="1715"/>
      <c r="L46752" s="1715"/>
    </row>
    <row r="46753" spans="11:12" ht="15" customHeight="1">
      <c r="K46753" s="1715"/>
      <c r="L46753" s="1715"/>
    </row>
    <row r="46754" spans="11:12" ht="15" customHeight="1">
      <c r="K46754" s="1715"/>
      <c r="L46754" s="1715"/>
    </row>
    <row r="46755" spans="11:12" ht="15" customHeight="1">
      <c r="K46755" s="1715"/>
      <c r="L46755" s="1715"/>
    </row>
    <row r="46756" spans="11:12" ht="15" customHeight="1">
      <c r="K46756" s="1715"/>
      <c r="L46756" s="1715"/>
    </row>
    <row r="46757" spans="11:12" ht="15" customHeight="1">
      <c r="K46757" s="1715"/>
      <c r="L46757" s="1715"/>
    </row>
    <row r="46758" spans="11:12" ht="15" customHeight="1">
      <c r="K46758" s="1715"/>
      <c r="L46758" s="1715"/>
    </row>
    <row r="46759" spans="11:12" ht="15" customHeight="1">
      <c r="K46759" s="1715"/>
      <c r="L46759" s="1715"/>
    </row>
    <row r="46760" spans="11:12" ht="15" customHeight="1">
      <c r="K46760" s="1715"/>
      <c r="L46760" s="1715"/>
    </row>
    <row r="46761" spans="11:12" ht="15" customHeight="1">
      <c r="K46761" s="1715"/>
      <c r="L46761" s="1715"/>
    </row>
    <row r="46762" spans="11:12" ht="15" customHeight="1">
      <c r="K46762" s="1715"/>
      <c r="L46762" s="1715"/>
    </row>
    <row r="46763" spans="11:12" ht="15" customHeight="1">
      <c r="K46763" s="1715"/>
      <c r="L46763" s="1715"/>
    </row>
    <row r="46764" spans="11:12" ht="15" customHeight="1">
      <c r="K46764" s="1715"/>
      <c r="L46764" s="1715"/>
    </row>
    <row r="46765" spans="11:12" ht="15" customHeight="1">
      <c r="K46765" s="1715"/>
      <c r="L46765" s="1715"/>
    </row>
    <row r="46766" spans="11:12" ht="15" customHeight="1">
      <c r="K46766" s="1715"/>
      <c r="L46766" s="1715"/>
    </row>
    <row r="46767" spans="11:12" ht="15" customHeight="1">
      <c r="K46767" s="1715"/>
      <c r="L46767" s="1715"/>
    </row>
    <row r="46768" spans="11:12" ht="15" customHeight="1">
      <c r="K46768" s="1715"/>
      <c r="L46768" s="1715"/>
    </row>
    <row r="46769" spans="11:12" ht="15" customHeight="1">
      <c r="K46769" s="1715"/>
      <c r="L46769" s="1715"/>
    </row>
    <row r="46770" spans="11:12" ht="15" customHeight="1">
      <c r="K46770" s="1715"/>
      <c r="L46770" s="1715"/>
    </row>
    <row r="46771" spans="11:12" ht="15" customHeight="1">
      <c r="K46771" s="1715"/>
      <c r="L46771" s="1715"/>
    </row>
    <row r="46772" spans="11:12" ht="15" customHeight="1">
      <c r="K46772" s="1715"/>
      <c r="L46772" s="1715"/>
    </row>
    <row r="46773" spans="11:12" ht="15" customHeight="1">
      <c r="K46773" s="1715"/>
      <c r="L46773" s="1715"/>
    </row>
    <row r="46774" spans="11:12" ht="15" customHeight="1">
      <c r="K46774" s="1715"/>
      <c r="L46774" s="1715"/>
    </row>
    <row r="46775" spans="11:12" ht="15" customHeight="1">
      <c r="K46775" s="1715"/>
      <c r="L46775" s="1715"/>
    </row>
    <row r="46776" spans="11:12" ht="15" customHeight="1">
      <c r="K46776" s="1715"/>
      <c r="L46776" s="1715"/>
    </row>
    <row r="46777" spans="11:12" ht="15" customHeight="1">
      <c r="K46777" s="1715"/>
      <c r="L46777" s="1715"/>
    </row>
    <row r="46778" spans="11:12" ht="15" customHeight="1">
      <c r="K46778" s="1715"/>
      <c r="L46778" s="1715"/>
    </row>
    <row r="46779" spans="11:12" ht="15" customHeight="1">
      <c r="K46779" s="1715"/>
      <c r="L46779" s="1715"/>
    </row>
    <row r="46780" spans="11:12" ht="15" customHeight="1">
      <c r="K46780" s="1715"/>
      <c r="L46780" s="1715"/>
    </row>
    <row r="46781" spans="11:12" ht="15" customHeight="1">
      <c r="K46781" s="1715"/>
      <c r="L46781" s="1715"/>
    </row>
    <row r="46782" spans="11:12" ht="15" customHeight="1">
      <c r="K46782" s="1715"/>
      <c r="L46782" s="1715"/>
    </row>
    <row r="46783" spans="11:12" ht="15" customHeight="1">
      <c r="K46783" s="1715"/>
      <c r="L46783" s="1715"/>
    </row>
    <row r="46784" spans="11:12" ht="15" customHeight="1">
      <c r="K46784" s="1715"/>
      <c r="L46784" s="1715"/>
    </row>
    <row r="46785" spans="11:12" ht="15" customHeight="1">
      <c r="K46785" s="1715"/>
      <c r="L46785" s="1715"/>
    </row>
    <row r="46786" spans="11:12" ht="15" customHeight="1">
      <c r="K46786" s="1715"/>
      <c r="L46786" s="1715"/>
    </row>
    <row r="46787" spans="11:12" ht="15" customHeight="1">
      <c r="K46787" s="1715"/>
      <c r="L46787" s="1715"/>
    </row>
    <row r="46788" spans="11:12" ht="15" customHeight="1">
      <c r="K46788" s="1715"/>
      <c r="L46788" s="1715"/>
    </row>
    <row r="46789" spans="11:12" ht="15" customHeight="1">
      <c r="K46789" s="1715"/>
      <c r="L46789" s="1715"/>
    </row>
    <row r="46790" spans="11:12" ht="15" customHeight="1">
      <c r="K46790" s="1715"/>
      <c r="L46790" s="1715"/>
    </row>
    <row r="46791" spans="11:12" ht="15" customHeight="1">
      <c r="K46791" s="1715"/>
      <c r="L46791" s="1715"/>
    </row>
    <row r="46792" spans="11:12" ht="15" customHeight="1">
      <c r="K46792" s="1715"/>
      <c r="L46792" s="1715"/>
    </row>
    <row r="46793" spans="11:12" ht="15" customHeight="1">
      <c r="K46793" s="1715"/>
      <c r="L46793" s="1715"/>
    </row>
    <row r="46794" spans="11:12" ht="15" customHeight="1">
      <c r="K46794" s="1715"/>
      <c r="L46794" s="1715"/>
    </row>
    <row r="46795" spans="11:12" ht="15" customHeight="1">
      <c r="K46795" s="1715"/>
      <c r="L46795" s="1715"/>
    </row>
    <row r="46796" spans="11:12" ht="15" customHeight="1">
      <c r="K46796" s="1715"/>
      <c r="L46796" s="1715"/>
    </row>
    <row r="46797" spans="11:12" ht="15" customHeight="1">
      <c r="K46797" s="1715"/>
      <c r="L46797" s="1715"/>
    </row>
    <row r="46798" spans="11:12" ht="15" customHeight="1">
      <c r="K46798" s="1715"/>
      <c r="L46798" s="1715"/>
    </row>
    <row r="46799" spans="11:12" ht="15" customHeight="1">
      <c r="K46799" s="1715"/>
      <c r="L46799" s="1715"/>
    </row>
    <row r="46800" spans="11:12" ht="15" customHeight="1">
      <c r="K46800" s="1715"/>
      <c r="L46800" s="1715"/>
    </row>
    <row r="46801" spans="11:12" ht="15" customHeight="1">
      <c r="K46801" s="1715"/>
      <c r="L46801" s="1715"/>
    </row>
    <row r="46802" spans="11:12" ht="15" customHeight="1">
      <c r="K46802" s="1715"/>
      <c r="L46802" s="1715"/>
    </row>
    <row r="46803" spans="11:12" ht="15" customHeight="1">
      <c r="K46803" s="1715"/>
      <c r="L46803" s="1715"/>
    </row>
    <row r="46804" spans="11:12" ht="15" customHeight="1">
      <c r="K46804" s="1715"/>
      <c r="L46804" s="1715"/>
    </row>
    <row r="46805" spans="11:12" ht="15" customHeight="1">
      <c r="K46805" s="1715"/>
      <c r="L46805" s="1715"/>
    </row>
    <row r="46806" spans="11:12" ht="15" customHeight="1">
      <c r="K46806" s="1715"/>
      <c r="L46806" s="1715"/>
    </row>
    <row r="46807" spans="11:12" ht="15" customHeight="1">
      <c r="K46807" s="1715"/>
      <c r="L46807" s="1715"/>
    </row>
    <row r="46808" spans="11:12" ht="15" customHeight="1">
      <c r="K46808" s="1715"/>
      <c r="L46808" s="1715"/>
    </row>
    <row r="46809" spans="11:12" ht="15" customHeight="1">
      <c r="K46809" s="1715"/>
      <c r="L46809" s="1715"/>
    </row>
    <row r="46810" spans="11:12" ht="15" customHeight="1">
      <c r="K46810" s="1715"/>
      <c r="L46810" s="1715"/>
    </row>
    <row r="46811" spans="11:12" ht="15" customHeight="1">
      <c r="K46811" s="1715"/>
      <c r="L46811" s="1715"/>
    </row>
    <row r="46812" spans="11:12" ht="15" customHeight="1">
      <c r="K46812" s="1715"/>
      <c r="L46812" s="1715"/>
    </row>
    <row r="46813" spans="11:12" ht="15" customHeight="1">
      <c r="K46813" s="1715"/>
      <c r="L46813" s="1715"/>
    </row>
    <row r="46814" spans="11:12" ht="15" customHeight="1">
      <c r="K46814" s="1715"/>
      <c r="L46814" s="1715"/>
    </row>
    <row r="46815" spans="11:12" ht="15" customHeight="1">
      <c r="K46815" s="1715"/>
      <c r="L46815" s="1715"/>
    </row>
    <row r="46816" spans="11:12" ht="15" customHeight="1">
      <c r="K46816" s="1715"/>
      <c r="L46816" s="1715"/>
    </row>
    <row r="46817" spans="11:12" ht="15" customHeight="1">
      <c r="K46817" s="1715"/>
      <c r="L46817" s="1715"/>
    </row>
    <row r="46818" spans="11:12" ht="15" customHeight="1">
      <c r="K46818" s="1715"/>
      <c r="L46818" s="1715"/>
    </row>
    <row r="46819" spans="11:12" ht="15" customHeight="1">
      <c r="K46819" s="1715"/>
      <c r="L46819" s="1715"/>
    </row>
    <row r="46820" spans="11:12" ht="15" customHeight="1">
      <c r="K46820" s="1715"/>
      <c r="L46820" s="1715"/>
    </row>
    <row r="46821" spans="11:12" ht="15" customHeight="1">
      <c r="K46821" s="1715"/>
      <c r="L46821" s="1715"/>
    </row>
    <row r="46822" spans="11:12" ht="15" customHeight="1">
      <c r="K46822" s="1715"/>
      <c r="L46822" s="1715"/>
    </row>
    <row r="46823" spans="11:12" ht="15" customHeight="1">
      <c r="K46823" s="1715"/>
      <c r="L46823" s="1715"/>
    </row>
    <row r="46824" spans="11:12" ht="15" customHeight="1">
      <c r="K46824" s="1715"/>
      <c r="L46824" s="1715"/>
    </row>
    <row r="46825" spans="11:12" ht="15" customHeight="1">
      <c r="K46825" s="1715"/>
      <c r="L46825" s="1715"/>
    </row>
    <row r="46826" spans="11:12" ht="15" customHeight="1">
      <c r="K46826" s="1715"/>
      <c r="L46826" s="1715"/>
    </row>
    <row r="46827" spans="11:12" ht="15" customHeight="1">
      <c r="K46827" s="1715"/>
      <c r="L46827" s="1715"/>
    </row>
    <row r="46828" spans="11:12" ht="15" customHeight="1">
      <c r="K46828" s="1715"/>
      <c r="L46828" s="1715"/>
    </row>
    <row r="46829" spans="11:12" ht="15" customHeight="1">
      <c r="K46829" s="1715"/>
      <c r="L46829" s="1715"/>
    </row>
    <row r="46830" spans="11:12" ht="15" customHeight="1">
      <c r="K46830" s="1715"/>
      <c r="L46830" s="1715"/>
    </row>
    <row r="46831" spans="11:12" ht="15" customHeight="1">
      <c r="K46831" s="1715"/>
      <c r="L46831" s="1715"/>
    </row>
    <row r="46832" spans="11:12" ht="15" customHeight="1">
      <c r="K46832" s="1715"/>
      <c r="L46832" s="1715"/>
    </row>
    <row r="46833" spans="11:12" ht="15" customHeight="1">
      <c r="K46833" s="1715"/>
      <c r="L46833" s="1715"/>
    </row>
    <row r="46834" spans="11:12" ht="15" customHeight="1">
      <c r="K46834" s="1715"/>
      <c r="L46834" s="1715"/>
    </row>
    <row r="46835" spans="11:12" ht="15" customHeight="1">
      <c r="K46835" s="1715"/>
      <c r="L46835" s="1715"/>
    </row>
    <row r="46836" spans="11:12" ht="15" customHeight="1">
      <c r="K46836" s="1715"/>
      <c r="L46836" s="1715"/>
    </row>
    <row r="46837" spans="11:12" ht="15" customHeight="1">
      <c r="K46837" s="1715"/>
      <c r="L46837" s="1715"/>
    </row>
    <row r="46838" spans="11:12" ht="15" customHeight="1">
      <c r="K46838" s="1715"/>
      <c r="L46838" s="1715"/>
    </row>
    <row r="46839" spans="11:12" ht="15" customHeight="1">
      <c r="K46839" s="1715"/>
      <c r="L46839" s="1715"/>
    </row>
    <row r="46840" spans="11:12" ht="15" customHeight="1">
      <c r="K46840" s="1715"/>
      <c r="L46840" s="1715"/>
    </row>
    <row r="46841" spans="11:12" ht="15" customHeight="1">
      <c r="K46841" s="1715"/>
      <c r="L46841" s="1715"/>
    </row>
    <row r="46842" spans="11:12" ht="15" customHeight="1">
      <c r="K46842" s="1715"/>
      <c r="L46842" s="1715"/>
    </row>
    <row r="46843" spans="11:12" ht="15" customHeight="1">
      <c r="K46843" s="1715"/>
      <c r="L46843" s="1715"/>
    </row>
    <row r="46844" spans="11:12" ht="15" customHeight="1">
      <c r="K46844" s="1715"/>
      <c r="L46844" s="1715"/>
    </row>
    <row r="46845" spans="11:12" ht="15" customHeight="1">
      <c r="K46845" s="1715"/>
      <c r="L46845" s="1715"/>
    </row>
    <row r="46846" spans="11:12" ht="15" customHeight="1">
      <c r="K46846" s="1715"/>
      <c r="L46846" s="1715"/>
    </row>
    <row r="46847" spans="11:12" ht="15" customHeight="1">
      <c r="K46847" s="1715"/>
      <c r="L46847" s="1715"/>
    </row>
    <row r="46848" spans="11:12" ht="15" customHeight="1">
      <c r="K46848" s="1715"/>
      <c r="L46848" s="1715"/>
    </row>
    <row r="46849" spans="11:12" ht="15" customHeight="1">
      <c r="K46849" s="1715"/>
      <c r="L46849" s="1715"/>
    </row>
    <row r="46850" spans="11:12" ht="15" customHeight="1">
      <c r="K46850" s="1715"/>
      <c r="L46850" s="1715"/>
    </row>
    <row r="46851" spans="11:12" ht="15" customHeight="1">
      <c r="K46851" s="1715"/>
      <c r="L46851" s="1715"/>
    </row>
    <row r="46852" spans="11:12" ht="15" customHeight="1">
      <c r="K46852" s="1715"/>
      <c r="L46852" s="1715"/>
    </row>
    <row r="46853" spans="11:12" ht="15" customHeight="1">
      <c r="K46853" s="1715"/>
      <c r="L46853" s="1715"/>
    </row>
    <row r="46854" spans="11:12" ht="15" customHeight="1">
      <c r="K46854" s="1715"/>
      <c r="L46854" s="1715"/>
    </row>
    <row r="46855" spans="11:12" ht="15" customHeight="1">
      <c r="K46855" s="1715"/>
      <c r="L46855" s="1715"/>
    </row>
    <row r="46856" spans="11:12" ht="15" customHeight="1">
      <c r="K46856" s="1715"/>
      <c r="L46856" s="1715"/>
    </row>
    <row r="46857" spans="11:12" ht="15" customHeight="1">
      <c r="K46857" s="1715"/>
      <c r="L46857" s="1715"/>
    </row>
    <row r="46858" spans="11:12" ht="15" customHeight="1">
      <c r="K46858" s="1715"/>
      <c r="L46858" s="1715"/>
    </row>
    <row r="46859" spans="11:12" ht="15" customHeight="1">
      <c r="K46859" s="1715"/>
      <c r="L46859" s="1715"/>
    </row>
    <row r="46860" spans="11:12" ht="15" customHeight="1">
      <c r="K46860" s="1715"/>
      <c r="L46860" s="1715"/>
    </row>
    <row r="46861" spans="11:12" ht="15" customHeight="1">
      <c r="K46861" s="1715"/>
      <c r="L46861" s="1715"/>
    </row>
    <row r="46862" spans="11:12" ht="15" customHeight="1">
      <c r="K46862" s="1715"/>
      <c r="L46862" s="1715"/>
    </row>
    <row r="46863" spans="11:12" ht="15" customHeight="1">
      <c r="K46863" s="1715"/>
      <c r="L46863" s="1715"/>
    </row>
    <row r="46864" spans="11:12" ht="15" customHeight="1">
      <c r="K46864" s="1715"/>
      <c r="L46864" s="1715"/>
    </row>
    <row r="46865" spans="11:12" ht="15" customHeight="1">
      <c r="K46865" s="1715"/>
      <c r="L46865" s="1715"/>
    </row>
    <row r="46866" spans="11:12" ht="15" customHeight="1">
      <c r="K46866" s="1715"/>
      <c r="L46866" s="1715"/>
    </row>
    <row r="46867" spans="11:12" ht="15" customHeight="1">
      <c r="K46867" s="1715"/>
      <c r="L46867" s="1715"/>
    </row>
    <row r="46868" spans="11:12" ht="15" customHeight="1">
      <c r="K46868" s="1715"/>
      <c r="L46868" s="1715"/>
    </row>
    <row r="46869" spans="11:12" ht="15" customHeight="1">
      <c r="K46869" s="1715"/>
      <c r="L46869" s="1715"/>
    </row>
    <row r="46870" spans="11:12" ht="15" customHeight="1">
      <c r="K46870" s="1715"/>
      <c r="L46870" s="1715"/>
    </row>
    <row r="46871" spans="11:12" ht="15" customHeight="1">
      <c r="K46871" s="1715"/>
      <c r="L46871" s="1715"/>
    </row>
    <row r="46872" spans="11:12" ht="15" customHeight="1">
      <c r="K46872" s="1715"/>
      <c r="L46872" s="1715"/>
    </row>
    <row r="46873" spans="11:12" ht="15" customHeight="1">
      <c r="K46873" s="1715"/>
      <c r="L46873" s="1715"/>
    </row>
    <row r="46874" spans="11:12" ht="15" customHeight="1">
      <c r="K46874" s="1715"/>
      <c r="L46874" s="1715"/>
    </row>
    <row r="46875" spans="11:12" ht="15" customHeight="1">
      <c r="K46875" s="1715"/>
      <c r="L46875" s="1715"/>
    </row>
    <row r="46876" spans="11:12" ht="15" customHeight="1">
      <c r="K46876" s="1715"/>
      <c r="L46876" s="1715"/>
    </row>
    <row r="46877" spans="11:12" ht="15" customHeight="1">
      <c r="K46877" s="1715"/>
      <c r="L46877" s="1715"/>
    </row>
    <row r="46878" spans="11:12" ht="15" customHeight="1">
      <c r="K46878" s="1715"/>
      <c r="L46878" s="1715"/>
    </row>
    <row r="46879" spans="11:12" ht="15" customHeight="1">
      <c r="K46879" s="1715"/>
      <c r="L46879" s="1715"/>
    </row>
    <row r="46880" spans="11:12" ht="15" customHeight="1">
      <c r="K46880" s="1715"/>
      <c r="L46880" s="1715"/>
    </row>
    <row r="46881" spans="11:12" ht="15" customHeight="1">
      <c r="K46881" s="1715"/>
      <c r="L46881" s="1715"/>
    </row>
    <row r="46882" spans="11:12" ht="15" customHeight="1">
      <c r="K46882" s="1715"/>
      <c r="L46882" s="1715"/>
    </row>
    <row r="46883" spans="11:12" ht="15" customHeight="1">
      <c r="K46883" s="1715"/>
      <c r="L46883" s="1715"/>
    </row>
    <row r="46884" spans="11:12" ht="15" customHeight="1">
      <c r="K46884" s="1715"/>
      <c r="L46884" s="1715"/>
    </row>
    <row r="46885" spans="11:12" ht="15" customHeight="1">
      <c r="K46885" s="1715"/>
      <c r="L46885" s="1715"/>
    </row>
    <row r="46886" spans="11:12" ht="15" customHeight="1">
      <c r="K46886" s="1715"/>
      <c r="L46886" s="1715"/>
    </row>
    <row r="46887" spans="11:12" ht="15" customHeight="1">
      <c r="K46887" s="1715"/>
      <c r="L46887" s="1715"/>
    </row>
    <row r="46888" spans="11:12" ht="15" customHeight="1">
      <c r="K46888" s="1715"/>
      <c r="L46888" s="1715"/>
    </row>
    <row r="46889" spans="11:12" ht="15" customHeight="1">
      <c r="K46889" s="1715"/>
      <c r="L46889" s="1715"/>
    </row>
    <row r="46890" spans="11:12" ht="15" customHeight="1">
      <c r="K46890" s="1715"/>
      <c r="L46890" s="1715"/>
    </row>
    <row r="46891" spans="11:12" ht="15" customHeight="1">
      <c r="K46891" s="1715"/>
      <c r="L46891" s="1715"/>
    </row>
    <row r="46892" spans="11:12" ht="15" customHeight="1">
      <c r="K46892" s="1715"/>
      <c r="L46892" s="1715"/>
    </row>
    <row r="46893" spans="11:12" ht="15" customHeight="1">
      <c r="K46893" s="1715"/>
      <c r="L46893" s="1715"/>
    </row>
    <row r="46894" spans="11:12" ht="15" customHeight="1">
      <c r="K46894" s="1715"/>
      <c r="L46894" s="1715"/>
    </row>
    <row r="46895" spans="11:12" ht="15" customHeight="1">
      <c r="K46895" s="1715"/>
      <c r="L46895" s="1715"/>
    </row>
    <row r="46896" spans="11:12" ht="15" customHeight="1">
      <c r="K46896" s="1715"/>
      <c r="L46896" s="1715"/>
    </row>
    <row r="46897" spans="11:12" ht="15" customHeight="1">
      <c r="K46897" s="1715"/>
      <c r="L46897" s="1715"/>
    </row>
    <row r="46898" spans="11:12" ht="15" customHeight="1">
      <c r="K46898" s="1715"/>
      <c r="L46898" s="1715"/>
    </row>
    <row r="46899" spans="11:12" ht="15" customHeight="1">
      <c r="K46899" s="1715"/>
      <c r="L46899" s="1715"/>
    </row>
    <row r="46900" spans="11:12" ht="15" customHeight="1">
      <c r="K46900" s="1715"/>
      <c r="L46900" s="1715"/>
    </row>
    <row r="46901" spans="11:12" ht="15" customHeight="1">
      <c r="K46901" s="1715"/>
      <c r="L46901" s="1715"/>
    </row>
    <row r="46902" spans="11:12" ht="15" customHeight="1">
      <c r="K46902" s="1715"/>
      <c r="L46902" s="1715"/>
    </row>
    <row r="46903" spans="11:12" ht="15" customHeight="1">
      <c r="K46903" s="1715"/>
      <c r="L46903" s="1715"/>
    </row>
    <row r="46904" spans="11:12" ht="15" customHeight="1">
      <c r="K46904" s="1715"/>
      <c r="L46904" s="1715"/>
    </row>
    <row r="46905" spans="11:12" ht="15" customHeight="1">
      <c r="K46905" s="1715"/>
      <c r="L46905" s="1715"/>
    </row>
    <row r="46906" spans="11:12" ht="15" customHeight="1">
      <c r="K46906" s="1715"/>
      <c r="L46906" s="1715"/>
    </row>
    <row r="46907" spans="11:12" ht="15" customHeight="1">
      <c r="K46907" s="1715"/>
      <c r="L46907" s="1715"/>
    </row>
    <row r="46908" spans="11:12" ht="15" customHeight="1">
      <c r="K46908" s="1715"/>
      <c r="L46908" s="1715"/>
    </row>
    <row r="46909" spans="11:12" ht="15" customHeight="1">
      <c r="K46909" s="1715"/>
      <c r="L46909" s="1715"/>
    </row>
    <row r="46910" spans="11:12" ht="15" customHeight="1">
      <c r="K46910" s="1715"/>
      <c r="L46910" s="1715"/>
    </row>
    <row r="46911" spans="11:12" ht="15" customHeight="1">
      <c r="K46911" s="1715"/>
      <c r="L46911" s="1715"/>
    </row>
    <row r="46912" spans="11:12" ht="15" customHeight="1">
      <c r="K46912" s="1715"/>
      <c r="L46912" s="1715"/>
    </row>
    <row r="46913" spans="11:12" ht="15" customHeight="1">
      <c r="K46913" s="1715"/>
      <c r="L46913" s="1715"/>
    </row>
    <row r="46914" spans="11:12" ht="15" customHeight="1">
      <c r="K46914" s="1715"/>
      <c r="L46914" s="1715"/>
    </row>
    <row r="46915" spans="11:12" ht="15" customHeight="1">
      <c r="K46915" s="1715"/>
      <c r="L46915" s="1715"/>
    </row>
    <row r="46916" spans="11:12" ht="15" customHeight="1">
      <c r="K46916" s="1715"/>
      <c r="L46916" s="1715"/>
    </row>
    <row r="46917" spans="11:12" ht="15" customHeight="1">
      <c r="K46917" s="1715"/>
      <c r="L46917" s="1715"/>
    </row>
    <row r="46918" spans="11:12" ht="15" customHeight="1">
      <c r="K46918" s="1715"/>
      <c r="L46918" s="1715"/>
    </row>
    <row r="46919" spans="11:12" ht="15" customHeight="1">
      <c r="K46919" s="1715"/>
      <c r="L46919" s="1715"/>
    </row>
    <row r="46920" spans="11:12" ht="15" customHeight="1">
      <c r="K46920" s="1715"/>
      <c r="L46920" s="1715"/>
    </row>
    <row r="46921" spans="11:12" ht="15" customHeight="1">
      <c r="K46921" s="1715"/>
      <c r="L46921" s="1715"/>
    </row>
    <row r="46922" spans="11:12" ht="15" customHeight="1">
      <c r="K46922" s="1715"/>
      <c r="L46922" s="1715"/>
    </row>
    <row r="46923" spans="11:12" ht="15" customHeight="1">
      <c r="K46923" s="1715"/>
      <c r="L46923" s="1715"/>
    </row>
    <row r="46924" spans="11:12" ht="15" customHeight="1">
      <c r="K46924" s="1715"/>
      <c r="L46924" s="1715"/>
    </row>
    <row r="46925" spans="11:12" ht="15" customHeight="1">
      <c r="K46925" s="1715"/>
      <c r="L46925" s="1715"/>
    </row>
    <row r="46926" spans="11:12" ht="15" customHeight="1">
      <c r="K46926" s="1715"/>
      <c r="L46926" s="1715"/>
    </row>
    <row r="46927" spans="11:12" ht="15" customHeight="1">
      <c r="K46927" s="1715"/>
      <c r="L46927" s="1715"/>
    </row>
    <row r="46928" spans="11:12" ht="15" customHeight="1">
      <c r="K46928" s="1715"/>
      <c r="L46928" s="1715"/>
    </row>
    <row r="46929" spans="11:12" ht="15" customHeight="1">
      <c r="K46929" s="1715"/>
      <c r="L46929" s="1715"/>
    </row>
    <row r="46930" spans="11:12" ht="15" customHeight="1">
      <c r="K46930" s="1715"/>
      <c r="L46930" s="1715"/>
    </row>
    <row r="46931" spans="11:12" ht="15" customHeight="1">
      <c r="K46931" s="1715"/>
      <c r="L46931" s="1715"/>
    </row>
    <row r="46932" spans="11:12" ht="15" customHeight="1">
      <c r="K46932" s="1715"/>
      <c r="L46932" s="1715"/>
    </row>
    <row r="46933" spans="11:12" ht="15" customHeight="1">
      <c r="K46933" s="1715"/>
      <c r="L46933" s="1715"/>
    </row>
    <row r="46934" spans="11:12" ht="15" customHeight="1">
      <c r="K46934" s="1715"/>
      <c r="L46934" s="1715"/>
    </row>
    <row r="46935" spans="11:12" ht="15" customHeight="1">
      <c r="K46935" s="1715"/>
      <c r="L46935" s="1715"/>
    </row>
    <row r="46936" spans="11:12" ht="15" customHeight="1">
      <c r="K46936" s="1715"/>
      <c r="L46936" s="1715"/>
    </row>
    <row r="46937" spans="11:12" ht="15" customHeight="1">
      <c r="K46937" s="1715"/>
      <c r="L46937" s="1715"/>
    </row>
    <row r="46938" spans="11:12" ht="15" customHeight="1">
      <c r="K46938" s="1715"/>
      <c r="L46938" s="1715"/>
    </row>
    <row r="46939" spans="11:12" ht="15" customHeight="1">
      <c r="K46939" s="1715"/>
      <c r="L46939" s="1715"/>
    </row>
    <row r="46940" spans="11:12" ht="15" customHeight="1">
      <c r="K46940" s="1715"/>
      <c r="L46940" s="1715"/>
    </row>
    <row r="46941" spans="11:12" ht="15" customHeight="1">
      <c r="K46941" s="1715"/>
      <c r="L46941" s="1715"/>
    </row>
    <row r="46942" spans="11:12" ht="15" customHeight="1">
      <c r="K46942" s="1715"/>
      <c r="L46942" s="1715"/>
    </row>
    <row r="46943" spans="11:12" ht="15" customHeight="1">
      <c r="K46943" s="1715"/>
      <c r="L46943" s="1715"/>
    </row>
    <row r="46944" spans="11:12" ht="15" customHeight="1">
      <c r="K46944" s="1715"/>
      <c r="L46944" s="1715"/>
    </row>
    <row r="46945" spans="11:12" ht="15" customHeight="1">
      <c r="K46945" s="1715"/>
      <c r="L46945" s="1715"/>
    </row>
    <row r="46946" spans="11:12" ht="15" customHeight="1">
      <c r="K46946" s="1715"/>
      <c r="L46946" s="1715"/>
    </row>
    <row r="46947" spans="11:12" ht="15" customHeight="1">
      <c r="K46947" s="1715"/>
      <c r="L46947" s="1715"/>
    </row>
    <row r="46948" spans="11:12" ht="15" customHeight="1">
      <c r="K46948" s="1715"/>
      <c r="L46948" s="1715"/>
    </row>
    <row r="46949" spans="11:12" ht="15" customHeight="1">
      <c r="K46949" s="1715"/>
      <c r="L46949" s="1715"/>
    </row>
    <row r="46950" spans="11:12" ht="15" customHeight="1">
      <c r="K46950" s="1715"/>
      <c r="L46950" s="1715"/>
    </row>
    <row r="46951" spans="11:12" ht="15" customHeight="1">
      <c r="K46951" s="1715"/>
      <c r="L46951" s="1715"/>
    </row>
    <row r="46952" spans="11:12" ht="15" customHeight="1">
      <c r="K46952" s="1715"/>
      <c r="L46952" s="1715"/>
    </row>
    <row r="46953" spans="11:12" ht="15" customHeight="1">
      <c r="K46953" s="1715"/>
      <c r="L46953" s="1715"/>
    </row>
    <row r="46954" spans="11:12" ht="15" customHeight="1">
      <c r="K46954" s="1715"/>
      <c r="L46954" s="1715"/>
    </row>
    <row r="46955" spans="11:12" ht="15" customHeight="1">
      <c r="K46955" s="1715"/>
      <c r="L46955" s="1715"/>
    </row>
    <row r="46956" spans="11:12" ht="15" customHeight="1">
      <c r="K46956" s="1715"/>
      <c r="L46956" s="1715"/>
    </row>
    <row r="46957" spans="11:12" ht="15" customHeight="1">
      <c r="K46957" s="1715"/>
      <c r="L46957" s="1715"/>
    </row>
    <row r="46958" spans="11:12" ht="15" customHeight="1">
      <c r="K46958" s="1715"/>
      <c r="L46958" s="1715"/>
    </row>
    <row r="46959" spans="11:12" ht="15" customHeight="1">
      <c r="K46959" s="1715"/>
      <c r="L46959" s="1715"/>
    </row>
    <row r="46960" spans="11:12" ht="15" customHeight="1">
      <c r="K46960" s="1715"/>
      <c r="L46960" s="1715"/>
    </row>
    <row r="46961" spans="11:12" ht="15" customHeight="1">
      <c r="K46961" s="1715"/>
      <c r="L46961" s="1715"/>
    </row>
    <row r="46962" spans="11:12" ht="15" customHeight="1">
      <c r="K46962" s="1715"/>
      <c r="L46962" s="1715"/>
    </row>
    <row r="46963" spans="11:12" ht="15" customHeight="1">
      <c r="K46963" s="1715"/>
      <c r="L46963" s="1715"/>
    </row>
    <row r="46964" spans="11:12" ht="15" customHeight="1">
      <c r="K46964" s="1715"/>
      <c r="L46964" s="1715"/>
    </row>
    <row r="46965" spans="11:12" ht="15" customHeight="1">
      <c r="K46965" s="1715"/>
      <c r="L46965" s="1715"/>
    </row>
    <row r="46966" spans="11:12" ht="15" customHeight="1">
      <c r="K46966" s="1715"/>
      <c r="L46966" s="1715"/>
    </row>
    <row r="46967" spans="11:12" ht="15" customHeight="1">
      <c r="K46967" s="1715"/>
      <c r="L46967" s="1715"/>
    </row>
    <row r="46968" spans="11:12" ht="15" customHeight="1">
      <c r="K46968" s="1715"/>
      <c r="L46968" s="1715"/>
    </row>
    <row r="46969" spans="11:12" ht="15" customHeight="1">
      <c r="K46969" s="1715"/>
      <c r="L46969" s="1715"/>
    </row>
    <row r="46970" spans="11:12" ht="15" customHeight="1">
      <c r="K46970" s="1715"/>
      <c r="L46970" s="1715"/>
    </row>
    <row r="46971" spans="11:12" ht="15" customHeight="1">
      <c r="K46971" s="1715"/>
      <c r="L46971" s="1715"/>
    </row>
    <row r="46972" spans="11:12" ht="15" customHeight="1">
      <c r="K46972" s="1715"/>
      <c r="L46972" s="1715"/>
    </row>
    <row r="46973" spans="11:12" ht="15" customHeight="1">
      <c r="K46973" s="1715"/>
      <c r="L46973" s="1715"/>
    </row>
    <row r="46974" spans="11:12" ht="15" customHeight="1">
      <c r="K46974" s="1715"/>
      <c r="L46974" s="1715"/>
    </row>
    <row r="46975" spans="11:12" ht="15" customHeight="1">
      <c r="K46975" s="1715"/>
      <c r="L46975" s="1715"/>
    </row>
    <row r="46976" spans="11:12" ht="15" customHeight="1">
      <c r="K46976" s="1715"/>
      <c r="L46976" s="1715"/>
    </row>
    <row r="46977" spans="11:12" ht="15" customHeight="1">
      <c r="K46977" s="1715"/>
      <c r="L46977" s="1715"/>
    </row>
    <row r="46978" spans="11:12" ht="15" customHeight="1">
      <c r="K46978" s="1715"/>
      <c r="L46978" s="1715"/>
    </row>
    <row r="46979" spans="11:12" ht="15" customHeight="1">
      <c r="K46979" s="1715"/>
      <c r="L46979" s="1715"/>
    </row>
    <row r="46980" spans="11:12" ht="15" customHeight="1">
      <c r="K46980" s="1715"/>
      <c r="L46980" s="1715"/>
    </row>
    <row r="46981" spans="11:12" ht="15" customHeight="1">
      <c r="K46981" s="1715"/>
      <c r="L46981" s="1715"/>
    </row>
    <row r="46982" spans="11:12" ht="15" customHeight="1">
      <c r="K46982" s="1715"/>
      <c r="L46982" s="1715"/>
    </row>
    <row r="46983" spans="11:12" ht="15" customHeight="1">
      <c r="K46983" s="1715"/>
      <c r="L46983" s="1715"/>
    </row>
    <row r="46984" spans="11:12" ht="15" customHeight="1">
      <c r="K46984" s="1715"/>
      <c r="L46984" s="1715"/>
    </row>
    <row r="46985" spans="11:12" ht="15" customHeight="1">
      <c r="K46985" s="1715"/>
      <c r="L46985" s="1715"/>
    </row>
    <row r="46986" spans="11:12" ht="15" customHeight="1">
      <c r="K46986" s="1715"/>
      <c r="L46986" s="1715"/>
    </row>
    <row r="46987" spans="11:12" ht="15" customHeight="1">
      <c r="K46987" s="1715"/>
      <c r="L46987" s="1715"/>
    </row>
    <row r="46988" spans="11:12" ht="15" customHeight="1">
      <c r="K46988" s="1715"/>
      <c r="L46988" s="1715"/>
    </row>
    <row r="46989" spans="11:12" ht="15" customHeight="1">
      <c r="K46989" s="1715"/>
      <c r="L46989" s="1715"/>
    </row>
    <row r="46990" spans="11:12" ht="15" customHeight="1">
      <c r="K46990" s="1715"/>
      <c r="L46990" s="1715"/>
    </row>
    <row r="46991" spans="11:12" ht="15" customHeight="1">
      <c r="K46991" s="1715"/>
      <c r="L46991" s="1715"/>
    </row>
    <row r="46992" spans="11:12" ht="15" customHeight="1">
      <c r="K46992" s="1715"/>
      <c r="L46992" s="1715"/>
    </row>
    <row r="46993" spans="11:12" ht="15" customHeight="1">
      <c r="K46993" s="1715"/>
      <c r="L46993" s="1715"/>
    </row>
    <row r="46994" spans="11:12" ht="15" customHeight="1">
      <c r="K46994" s="1715"/>
      <c r="L46994" s="1715"/>
    </row>
    <row r="46995" spans="11:12" ht="15" customHeight="1">
      <c r="K46995" s="1715"/>
      <c r="L46995" s="1715"/>
    </row>
    <row r="46996" spans="11:12" ht="15" customHeight="1">
      <c r="K46996" s="1715"/>
      <c r="L46996" s="1715"/>
    </row>
    <row r="46997" spans="11:12" ht="15" customHeight="1">
      <c r="K46997" s="1715"/>
      <c r="L46997" s="1715"/>
    </row>
    <row r="46998" spans="11:12" ht="15" customHeight="1">
      <c r="K46998" s="1715"/>
      <c r="L46998" s="1715"/>
    </row>
    <row r="46999" spans="11:12" ht="15" customHeight="1">
      <c r="K46999" s="1715"/>
      <c r="L46999" s="1715"/>
    </row>
    <row r="47000" spans="11:12" ht="15" customHeight="1">
      <c r="K47000" s="1715"/>
      <c r="L47000" s="1715"/>
    </row>
    <row r="47001" spans="11:12" ht="15" customHeight="1">
      <c r="K47001" s="1715"/>
      <c r="L47001" s="1715"/>
    </row>
    <row r="47002" spans="11:12" ht="15" customHeight="1">
      <c r="K47002" s="1715"/>
      <c r="L47002" s="1715"/>
    </row>
    <row r="47003" spans="11:12" ht="15" customHeight="1">
      <c r="K47003" s="1715"/>
      <c r="L47003" s="1715"/>
    </row>
    <row r="47004" spans="11:12" ht="15" customHeight="1">
      <c r="K47004" s="1715"/>
      <c r="L47004" s="1715"/>
    </row>
    <row r="47005" spans="11:12" ht="15" customHeight="1">
      <c r="K47005" s="1715"/>
      <c r="L47005" s="1715"/>
    </row>
    <row r="47006" spans="11:12" ht="15" customHeight="1">
      <c r="K47006" s="1715"/>
      <c r="L47006" s="1715"/>
    </row>
    <row r="47007" spans="11:12" ht="15" customHeight="1">
      <c r="K47007" s="1715"/>
      <c r="L47007" s="1715"/>
    </row>
    <row r="47008" spans="11:12" ht="15" customHeight="1">
      <c r="K47008" s="1715"/>
      <c r="L47008" s="1715"/>
    </row>
    <row r="47009" spans="11:12" ht="15" customHeight="1">
      <c r="K47009" s="1715"/>
      <c r="L47009" s="1715"/>
    </row>
    <row r="47010" spans="11:12" ht="15" customHeight="1">
      <c r="K47010" s="1715"/>
      <c r="L47010" s="1715"/>
    </row>
    <row r="47011" spans="11:12" ht="15" customHeight="1">
      <c r="K47011" s="1715"/>
      <c r="L47011" s="1715"/>
    </row>
    <row r="47012" spans="11:12" ht="15" customHeight="1">
      <c r="K47012" s="1715"/>
      <c r="L47012" s="1715"/>
    </row>
    <row r="47013" spans="11:12" ht="15" customHeight="1">
      <c r="K47013" s="1715"/>
      <c r="L47013" s="1715"/>
    </row>
    <row r="47014" spans="11:12" ht="15" customHeight="1">
      <c r="K47014" s="1715"/>
      <c r="L47014" s="1715"/>
    </row>
    <row r="47015" spans="11:12" ht="15" customHeight="1">
      <c r="K47015" s="1715"/>
      <c r="L47015" s="1715"/>
    </row>
    <row r="47016" spans="11:12" ht="15" customHeight="1">
      <c r="K47016" s="1715"/>
      <c r="L47016" s="1715"/>
    </row>
    <row r="47017" spans="11:12" ht="15" customHeight="1">
      <c r="K47017" s="1715"/>
      <c r="L47017" s="1715"/>
    </row>
    <row r="47018" spans="11:12" ht="15" customHeight="1">
      <c r="K47018" s="1715"/>
      <c r="L47018" s="1715"/>
    </row>
    <row r="47019" spans="11:12" ht="15" customHeight="1">
      <c r="K47019" s="1715"/>
      <c r="L47019" s="1715"/>
    </row>
    <row r="47020" spans="11:12" ht="15" customHeight="1">
      <c r="K47020" s="1715"/>
      <c r="L47020" s="1715"/>
    </row>
    <row r="47021" spans="11:12" ht="15" customHeight="1">
      <c r="K47021" s="1715"/>
      <c r="L47021" s="1715"/>
    </row>
    <row r="47022" spans="11:12" ht="15" customHeight="1">
      <c r="K47022" s="1715"/>
      <c r="L47022" s="1715"/>
    </row>
    <row r="47023" spans="11:12" ht="15" customHeight="1">
      <c r="K47023" s="1715"/>
      <c r="L47023" s="1715"/>
    </row>
    <row r="47024" spans="11:12" ht="15" customHeight="1">
      <c r="K47024" s="1715"/>
      <c r="L47024" s="1715"/>
    </row>
    <row r="47025" spans="11:12" ht="15" customHeight="1">
      <c r="K47025" s="1715"/>
      <c r="L47025" s="1715"/>
    </row>
    <row r="47026" spans="11:12" ht="15" customHeight="1">
      <c r="K47026" s="1715"/>
      <c r="L47026" s="1715"/>
    </row>
    <row r="47027" spans="11:12" ht="15" customHeight="1">
      <c r="K47027" s="1715"/>
      <c r="L47027" s="1715"/>
    </row>
    <row r="47028" spans="11:12" ht="15" customHeight="1">
      <c r="K47028" s="1715"/>
      <c r="L47028" s="1715"/>
    </row>
    <row r="47029" spans="11:12" ht="15" customHeight="1">
      <c r="K47029" s="1715"/>
      <c r="L47029" s="1715"/>
    </row>
    <row r="47030" spans="11:12" ht="15" customHeight="1">
      <c r="K47030" s="1715"/>
      <c r="L47030" s="1715"/>
    </row>
    <row r="47031" spans="11:12" ht="15" customHeight="1">
      <c r="K47031" s="1715"/>
      <c r="L47031" s="1715"/>
    </row>
    <row r="47032" spans="11:12" ht="15" customHeight="1">
      <c r="K47032" s="1715"/>
      <c r="L47032" s="1715"/>
    </row>
    <row r="47033" spans="11:12" ht="15" customHeight="1">
      <c r="K47033" s="1715"/>
      <c r="L47033" s="1715"/>
    </row>
    <row r="47034" spans="11:12" ht="15" customHeight="1">
      <c r="K47034" s="1715"/>
      <c r="L47034" s="1715"/>
    </row>
    <row r="47035" spans="11:12" ht="15" customHeight="1">
      <c r="K47035" s="1715"/>
      <c r="L47035" s="1715"/>
    </row>
    <row r="47036" spans="11:12" ht="15" customHeight="1">
      <c r="K47036" s="1715"/>
      <c r="L47036" s="1715"/>
    </row>
    <row r="47037" spans="11:12" ht="15" customHeight="1">
      <c r="K47037" s="1715"/>
      <c r="L47037" s="1715"/>
    </row>
    <row r="47038" spans="11:12" ht="15" customHeight="1">
      <c r="K47038" s="1715"/>
      <c r="L47038" s="1715"/>
    </row>
    <row r="47039" spans="11:12" ht="15" customHeight="1">
      <c r="K47039" s="1715"/>
      <c r="L47039" s="1715"/>
    </row>
    <row r="47040" spans="11:12" ht="15" customHeight="1">
      <c r="K47040" s="1715"/>
      <c r="L47040" s="1715"/>
    </row>
    <row r="47041" spans="11:12" ht="15" customHeight="1">
      <c r="K47041" s="1715"/>
      <c r="L47041" s="1715"/>
    </row>
    <row r="47042" spans="11:12" ht="15" customHeight="1">
      <c r="K47042" s="1715"/>
      <c r="L47042" s="1715"/>
    </row>
    <row r="47043" spans="11:12" ht="15" customHeight="1">
      <c r="K47043" s="1715"/>
      <c r="L47043" s="1715"/>
    </row>
    <row r="47044" spans="11:12" ht="15" customHeight="1">
      <c r="K47044" s="1715"/>
      <c r="L47044" s="1715"/>
    </row>
    <row r="47045" spans="11:12" ht="15" customHeight="1">
      <c r="K47045" s="1715"/>
      <c r="L47045" s="1715"/>
    </row>
    <row r="47046" spans="11:12" ht="15" customHeight="1">
      <c r="K47046" s="1715"/>
      <c r="L47046" s="1715"/>
    </row>
    <row r="47047" spans="11:12" ht="15" customHeight="1">
      <c r="K47047" s="1715"/>
      <c r="L47047" s="1715"/>
    </row>
    <row r="47048" spans="11:12" ht="15" customHeight="1">
      <c r="K47048" s="1715"/>
      <c r="L47048" s="1715"/>
    </row>
    <row r="47049" spans="11:12" ht="15" customHeight="1">
      <c r="K47049" s="1715"/>
      <c r="L47049" s="1715"/>
    </row>
    <row r="47050" spans="11:12" ht="15" customHeight="1">
      <c r="K47050" s="1715"/>
      <c r="L47050" s="1715"/>
    </row>
    <row r="47051" spans="11:12" ht="15" customHeight="1">
      <c r="K47051" s="1715"/>
      <c r="L47051" s="1715"/>
    </row>
    <row r="47052" spans="11:12" ht="15" customHeight="1">
      <c r="K47052" s="1715"/>
      <c r="L47052" s="1715"/>
    </row>
    <row r="47053" spans="11:12" ht="15" customHeight="1">
      <c r="K47053" s="1715"/>
      <c r="L47053" s="1715"/>
    </row>
    <row r="47054" spans="11:12" ht="15" customHeight="1">
      <c r="K47054" s="1715"/>
      <c r="L47054" s="1715"/>
    </row>
    <row r="47055" spans="11:12" ht="15" customHeight="1">
      <c r="K47055" s="1715"/>
      <c r="L47055" s="1715"/>
    </row>
    <row r="47056" spans="11:12" ht="15" customHeight="1">
      <c r="K47056" s="1715"/>
      <c r="L47056" s="1715"/>
    </row>
    <row r="47057" spans="11:12" ht="15" customHeight="1">
      <c r="K47057" s="1715"/>
      <c r="L47057" s="1715"/>
    </row>
    <row r="47058" spans="11:12" ht="15" customHeight="1">
      <c r="K47058" s="1715"/>
      <c r="L47058" s="1715"/>
    </row>
    <row r="47059" spans="11:12" ht="15" customHeight="1">
      <c r="K47059" s="1715"/>
      <c r="L47059" s="1715"/>
    </row>
    <row r="47060" spans="11:12" ht="15" customHeight="1">
      <c r="K47060" s="1715"/>
      <c r="L47060" s="1715"/>
    </row>
    <row r="47061" spans="11:12" ht="15" customHeight="1">
      <c r="K47061" s="1715"/>
      <c r="L47061" s="1715"/>
    </row>
    <row r="47062" spans="11:12" ht="15" customHeight="1">
      <c r="K47062" s="1715"/>
      <c r="L47062" s="1715"/>
    </row>
    <row r="47063" spans="11:12" ht="15" customHeight="1">
      <c r="K47063" s="1715"/>
      <c r="L47063" s="1715"/>
    </row>
    <row r="47064" spans="11:12" ht="15" customHeight="1">
      <c r="K47064" s="1715"/>
      <c r="L47064" s="1715"/>
    </row>
    <row r="47065" spans="11:12" ht="15" customHeight="1">
      <c r="K47065" s="1715"/>
      <c r="L47065" s="1715"/>
    </row>
    <row r="47066" spans="11:12" ht="15" customHeight="1">
      <c r="K47066" s="1715"/>
      <c r="L47066" s="1715"/>
    </row>
    <row r="47067" spans="11:12" ht="15" customHeight="1">
      <c r="K47067" s="1715"/>
      <c r="L47067" s="1715"/>
    </row>
    <row r="47068" spans="11:12" ht="15" customHeight="1">
      <c r="K47068" s="1715"/>
      <c r="L47068" s="1715"/>
    </row>
    <row r="47069" spans="11:12" ht="15" customHeight="1">
      <c r="K47069" s="1715"/>
      <c r="L47069" s="1715"/>
    </row>
    <row r="47070" spans="11:12" ht="15" customHeight="1">
      <c r="K47070" s="1715"/>
      <c r="L47070" s="1715"/>
    </row>
    <row r="47071" spans="11:12" ht="15" customHeight="1">
      <c r="K47071" s="1715"/>
      <c r="L47071" s="1715"/>
    </row>
    <row r="47072" spans="11:12" ht="15" customHeight="1">
      <c r="K47072" s="1715"/>
      <c r="L47072" s="1715"/>
    </row>
    <row r="47073" spans="11:12" ht="15" customHeight="1">
      <c r="K47073" s="1715"/>
      <c r="L47073" s="1715"/>
    </row>
    <row r="47074" spans="11:12" ht="15" customHeight="1">
      <c r="K47074" s="1715"/>
      <c r="L47074" s="1715"/>
    </row>
    <row r="47075" spans="11:12" ht="15" customHeight="1">
      <c r="K47075" s="1715"/>
      <c r="L47075" s="1715"/>
    </row>
    <row r="47076" spans="11:12" ht="15" customHeight="1">
      <c r="K47076" s="1715"/>
      <c r="L47076" s="1715"/>
    </row>
    <row r="47077" spans="11:12" ht="15" customHeight="1">
      <c r="K47077" s="1715"/>
      <c r="L47077" s="1715"/>
    </row>
    <row r="47078" spans="11:12" ht="15" customHeight="1">
      <c r="K47078" s="1715"/>
      <c r="L47078" s="1715"/>
    </row>
    <row r="47079" spans="11:12" ht="15" customHeight="1">
      <c r="K47079" s="1715"/>
      <c r="L47079" s="1715"/>
    </row>
    <row r="47080" spans="11:12" ht="15" customHeight="1">
      <c r="K47080" s="1715"/>
      <c r="L47080" s="1715"/>
    </row>
    <row r="47081" spans="11:12" ht="15" customHeight="1">
      <c r="K47081" s="1715"/>
      <c r="L47081" s="1715"/>
    </row>
    <row r="47082" spans="11:12" ht="15" customHeight="1">
      <c r="K47082" s="1715"/>
      <c r="L47082" s="1715"/>
    </row>
    <row r="47083" spans="11:12" ht="15" customHeight="1">
      <c r="K47083" s="1715"/>
      <c r="L47083" s="1715"/>
    </row>
    <row r="47084" spans="11:12" ht="15" customHeight="1">
      <c r="K47084" s="1715"/>
      <c r="L47084" s="1715"/>
    </row>
    <row r="47085" spans="11:12" ht="15" customHeight="1">
      <c r="K47085" s="1715"/>
      <c r="L47085" s="1715"/>
    </row>
    <row r="47086" spans="11:12" ht="15" customHeight="1">
      <c r="K47086" s="1715"/>
      <c r="L47086" s="1715"/>
    </row>
    <row r="47087" spans="11:12" ht="15" customHeight="1">
      <c r="K47087" s="1715"/>
      <c r="L47087" s="1715"/>
    </row>
    <row r="47088" spans="11:12" ht="15" customHeight="1">
      <c r="K47088" s="1715"/>
      <c r="L47088" s="1715"/>
    </row>
    <row r="47089" spans="11:12" ht="15" customHeight="1">
      <c r="K47089" s="1715"/>
      <c r="L47089" s="1715"/>
    </row>
    <row r="47090" spans="11:12" ht="15" customHeight="1">
      <c r="K47090" s="1715"/>
      <c r="L47090" s="1715"/>
    </row>
    <row r="47091" spans="11:12" ht="15" customHeight="1">
      <c r="K47091" s="1715"/>
      <c r="L47091" s="1715"/>
    </row>
    <row r="47092" spans="11:12" ht="15" customHeight="1">
      <c r="K47092" s="1715"/>
      <c r="L47092" s="1715"/>
    </row>
    <row r="47093" spans="11:12" ht="15" customHeight="1">
      <c r="K47093" s="1715"/>
      <c r="L47093" s="1715"/>
    </row>
    <row r="47094" spans="11:12" ht="15" customHeight="1">
      <c r="K47094" s="1715"/>
      <c r="L47094" s="1715"/>
    </row>
    <row r="47095" spans="11:12" ht="15" customHeight="1">
      <c r="K47095" s="1715"/>
      <c r="L47095" s="1715"/>
    </row>
    <row r="47096" spans="11:12" ht="15" customHeight="1">
      <c r="K47096" s="1715"/>
      <c r="L47096" s="1715"/>
    </row>
    <row r="47097" spans="11:12" ht="15" customHeight="1">
      <c r="K47097" s="1715"/>
      <c r="L47097" s="1715"/>
    </row>
    <row r="47098" spans="11:12" ht="15" customHeight="1">
      <c r="K47098" s="1715"/>
      <c r="L47098" s="1715"/>
    </row>
    <row r="47099" spans="11:12" ht="15" customHeight="1">
      <c r="K47099" s="1715"/>
      <c r="L47099" s="1715"/>
    </row>
    <row r="47100" spans="11:12" ht="15" customHeight="1">
      <c r="K47100" s="1715"/>
      <c r="L47100" s="1715"/>
    </row>
    <row r="47101" spans="11:12" ht="15" customHeight="1">
      <c r="K47101" s="1715"/>
      <c r="L47101" s="1715"/>
    </row>
    <row r="47102" spans="11:12" ht="15" customHeight="1">
      <c r="K47102" s="1715"/>
      <c r="L47102" s="1715"/>
    </row>
    <row r="47103" spans="11:12" ht="15" customHeight="1">
      <c r="K47103" s="1715"/>
      <c r="L47103" s="1715"/>
    </row>
    <row r="47104" spans="11:12" ht="15" customHeight="1">
      <c r="K47104" s="1715"/>
      <c r="L47104" s="1715"/>
    </row>
    <row r="47105" spans="11:12" ht="15" customHeight="1">
      <c r="K47105" s="1715"/>
      <c r="L47105" s="1715"/>
    </row>
    <row r="47106" spans="11:12" ht="15" customHeight="1">
      <c r="K47106" s="1715"/>
      <c r="L47106" s="1715"/>
    </row>
    <row r="47107" spans="11:12" ht="15" customHeight="1">
      <c r="K47107" s="1715"/>
      <c r="L47107" s="1715"/>
    </row>
    <row r="47108" spans="11:12" ht="15" customHeight="1">
      <c r="K47108" s="1715"/>
      <c r="L47108" s="1715"/>
    </row>
    <row r="47109" spans="11:12" ht="15" customHeight="1">
      <c r="K47109" s="1715"/>
      <c r="L47109" s="1715"/>
    </row>
    <row r="47110" spans="11:12" ht="15" customHeight="1">
      <c r="K47110" s="1715"/>
      <c r="L47110" s="1715"/>
    </row>
    <row r="47111" spans="11:12" ht="15" customHeight="1">
      <c r="K47111" s="1715"/>
      <c r="L47111" s="1715"/>
    </row>
    <row r="47112" spans="11:12" ht="15" customHeight="1">
      <c r="K47112" s="1715"/>
      <c r="L47112" s="1715"/>
    </row>
    <row r="47113" spans="11:12" ht="15" customHeight="1">
      <c r="K47113" s="1715"/>
      <c r="L47113" s="1715"/>
    </row>
    <row r="47114" spans="11:12" ht="15" customHeight="1">
      <c r="K47114" s="1715"/>
      <c r="L47114" s="1715"/>
    </row>
    <row r="47115" spans="11:12" ht="15" customHeight="1">
      <c r="K47115" s="1715"/>
      <c r="L47115" s="1715"/>
    </row>
    <row r="47116" spans="11:12" ht="15" customHeight="1">
      <c r="K47116" s="1715"/>
      <c r="L47116" s="1715"/>
    </row>
    <row r="47117" spans="11:12" ht="15" customHeight="1">
      <c r="K47117" s="1715"/>
      <c r="L47117" s="1715"/>
    </row>
    <row r="47118" spans="11:12" ht="15" customHeight="1">
      <c r="K47118" s="1715"/>
      <c r="L47118" s="1715"/>
    </row>
    <row r="47119" spans="11:12" ht="15" customHeight="1">
      <c r="K47119" s="1715"/>
      <c r="L47119" s="1715"/>
    </row>
    <row r="47120" spans="11:12" ht="15" customHeight="1">
      <c r="K47120" s="1715"/>
      <c r="L47120" s="1715"/>
    </row>
    <row r="47121" spans="11:12" ht="15" customHeight="1">
      <c r="K47121" s="1715"/>
      <c r="L47121" s="1715"/>
    </row>
    <row r="47122" spans="11:12" ht="15" customHeight="1">
      <c r="K47122" s="1715"/>
      <c r="L47122" s="1715"/>
    </row>
    <row r="47123" spans="11:12" ht="15" customHeight="1">
      <c r="K47123" s="1715"/>
      <c r="L47123" s="1715"/>
    </row>
    <row r="47124" spans="11:12" ht="15" customHeight="1">
      <c r="K47124" s="1715"/>
      <c r="L47124" s="1715"/>
    </row>
    <row r="47125" spans="11:12" ht="15" customHeight="1">
      <c r="K47125" s="1715"/>
      <c r="L47125" s="1715"/>
    </row>
    <row r="47126" spans="11:12" ht="15" customHeight="1">
      <c r="K47126" s="1715"/>
      <c r="L47126" s="1715"/>
    </row>
    <row r="47127" spans="11:12" ht="15" customHeight="1">
      <c r="K47127" s="1715"/>
      <c r="L47127" s="1715"/>
    </row>
    <row r="47128" spans="11:12" ht="15" customHeight="1">
      <c r="K47128" s="1715"/>
      <c r="L47128" s="1715"/>
    </row>
    <row r="47129" spans="11:12" ht="15" customHeight="1">
      <c r="K47129" s="1715"/>
      <c r="L47129" s="1715"/>
    </row>
    <row r="47130" spans="11:12" ht="15" customHeight="1">
      <c r="K47130" s="1715"/>
      <c r="L47130" s="1715"/>
    </row>
    <row r="47131" spans="11:12" ht="15" customHeight="1">
      <c r="K47131" s="1715"/>
      <c r="L47131" s="1715"/>
    </row>
    <row r="47132" spans="11:12" ht="15" customHeight="1">
      <c r="K47132" s="1715"/>
      <c r="L47132" s="1715"/>
    </row>
    <row r="47133" spans="11:12" ht="15" customHeight="1">
      <c r="K47133" s="1715"/>
      <c r="L47133" s="1715"/>
    </row>
    <row r="47134" spans="11:12" ht="15" customHeight="1">
      <c r="K47134" s="1715"/>
      <c r="L47134" s="1715"/>
    </row>
    <row r="47135" spans="11:12" ht="15" customHeight="1">
      <c r="K47135" s="1715"/>
      <c r="L47135" s="1715"/>
    </row>
    <row r="47136" spans="11:12" ht="15" customHeight="1">
      <c r="K47136" s="1715"/>
      <c r="L47136" s="1715"/>
    </row>
    <row r="47137" spans="11:12" ht="15" customHeight="1">
      <c r="K47137" s="1715"/>
      <c r="L47137" s="1715"/>
    </row>
    <row r="47138" spans="11:12" ht="15" customHeight="1">
      <c r="K47138" s="1715"/>
      <c r="L47138" s="1715"/>
    </row>
    <row r="47139" spans="11:12" ht="15" customHeight="1">
      <c r="K47139" s="1715"/>
      <c r="L47139" s="1715"/>
    </row>
    <row r="47140" spans="11:12" ht="15" customHeight="1">
      <c r="K47140" s="1715"/>
      <c r="L47140" s="1715"/>
    </row>
    <row r="47141" spans="11:12" ht="15" customHeight="1">
      <c r="K47141" s="1715"/>
      <c r="L47141" s="1715"/>
    </row>
    <row r="47142" spans="11:12" ht="15" customHeight="1">
      <c r="K47142" s="1715"/>
      <c r="L47142" s="1715"/>
    </row>
    <row r="47143" spans="11:12" ht="15" customHeight="1">
      <c r="K47143" s="1715"/>
      <c r="L47143" s="1715"/>
    </row>
    <row r="47144" spans="11:12" ht="15" customHeight="1">
      <c r="K47144" s="1715"/>
      <c r="L47144" s="1715"/>
    </row>
    <row r="47145" spans="11:12" ht="15" customHeight="1">
      <c r="K47145" s="1715"/>
      <c r="L47145" s="1715"/>
    </row>
    <row r="47146" spans="11:12" ht="15" customHeight="1">
      <c r="K47146" s="1715"/>
      <c r="L47146" s="1715"/>
    </row>
    <row r="47147" spans="11:12" ht="15" customHeight="1">
      <c r="K47147" s="1715"/>
      <c r="L47147" s="1715"/>
    </row>
    <row r="47148" spans="11:12" ht="15" customHeight="1">
      <c r="K47148" s="1715"/>
      <c r="L47148" s="1715"/>
    </row>
    <row r="47149" spans="11:12" ht="15" customHeight="1">
      <c r="K47149" s="1715"/>
      <c r="L47149" s="1715"/>
    </row>
    <row r="47150" spans="11:12" ht="15" customHeight="1">
      <c r="K47150" s="1715"/>
      <c r="L47150" s="1715"/>
    </row>
    <row r="47151" spans="11:12" ht="15" customHeight="1">
      <c r="K47151" s="1715"/>
      <c r="L47151" s="1715"/>
    </row>
    <row r="47152" spans="11:12" ht="15" customHeight="1">
      <c r="K47152" s="1715"/>
      <c r="L47152" s="1715"/>
    </row>
    <row r="47153" spans="11:12" ht="15" customHeight="1">
      <c r="K47153" s="1715"/>
      <c r="L47153" s="1715"/>
    </row>
    <row r="47154" spans="11:12" ht="15" customHeight="1">
      <c r="K47154" s="1715"/>
      <c r="L47154" s="1715"/>
    </row>
    <row r="47155" spans="11:12" ht="15" customHeight="1">
      <c r="K47155" s="1715"/>
      <c r="L47155" s="1715"/>
    </row>
    <row r="47156" spans="11:12" ht="15" customHeight="1">
      <c r="K47156" s="1715"/>
      <c r="L47156" s="1715"/>
    </row>
    <row r="47157" spans="11:12" ht="15" customHeight="1">
      <c r="K47157" s="1715"/>
      <c r="L47157" s="1715"/>
    </row>
    <row r="47158" spans="11:12" ht="15" customHeight="1">
      <c r="K47158" s="1715"/>
      <c r="L47158" s="1715"/>
    </row>
    <row r="47159" spans="11:12" ht="15" customHeight="1">
      <c r="K47159" s="1715"/>
      <c r="L47159" s="1715"/>
    </row>
    <row r="47160" spans="11:12" ht="15" customHeight="1">
      <c r="K47160" s="1715"/>
      <c r="L47160" s="1715"/>
    </row>
    <row r="47161" spans="11:12" ht="15" customHeight="1">
      <c r="K47161" s="1715"/>
      <c r="L47161" s="1715"/>
    </row>
    <row r="47162" spans="11:12" ht="15" customHeight="1">
      <c r="K47162" s="1715"/>
      <c r="L47162" s="1715"/>
    </row>
    <row r="47163" spans="11:12" ht="15" customHeight="1">
      <c r="K47163" s="1715"/>
      <c r="L47163" s="1715"/>
    </row>
    <row r="47164" spans="11:12" ht="15" customHeight="1">
      <c r="K47164" s="1715"/>
      <c r="L47164" s="1715"/>
    </row>
    <row r="47165" spans="11:12" ht="15" customHeight="1">
      <c r="K47165" s="1715"/>
      <c r="L47165" s="1715"/>
    </row>
    <row r="47166" spans="11:12" ht="15" customHeight="1">
      <c r="K47166" s="1715"/>
      <c r="L47166" s="1715"/>
    </row>
    <row r="47167" spans="11:12" ht="15" customHeight="1">
      <c r="K47167" s="1715"/>
      <c r="L47167" s="1715"/>
    </row>
    <row r="47168" spans="11:12" ht="15" customHeight="1">
      <c r="K47168" s="1715"/>
      <c r="L47168" s="1715"/>
    </row>
    <row r="47169" spans="11:12" ht="15" customHeight="1">
      <c r="K47169" s="1715"/>
      <c r="L47169" s="1715"/>
    </row>
    <row r="47170" spans="11:12" ht="15" customHeight="1">
      <c r="K47170" s="1715"/>
      <c r="L47170" s="1715"/>
    </row>
    <row r="47171" spans="11:12" ht="15" customHeight="1">
      <c r="K47171" s="1715"/>
      <c r="L47171" s="1715"/>
    </row>
    <row r="47172" spans="11:12" ht="15" customHeight="1">
      <c r="K47172" s="1715"/>
      <c r="L47172" s="1715"/>
    </row>
    <row r="47173" spans="11:12" ht="15" customHeight="1">
      <c r="K47173" s="1715"/>
      <c r="L47173" s="1715"/>
    </row>
    <row r="47174" spans="11:12" ht="15" customHeight="1">
      <c r="K47174" s="1715"/>
      <c r="L47174" s="1715"/>
    </row>
    <row r="47175" spans="11:12" ht="15" customHeight="1">
      <c r="K47175" s="1715"/>
      <c r="L47175" s="1715"/>
    </row>
    <row r="47176" spans="11:12" ht="15" customHeight="1">
      <c r="K47176" s="1715"/>
      <c r="L47176" s="1715"/>
    </row>
    <row r="47177" spans="11:12" ht="15" customHeight="1">
      <c r="K47177" s="1715"/>
      <c r="L47177" s="1715"/>
    </row>
    <row r="47178" spans="11:12" ht="15" customHeight="1">
      <c r="K47178" s="1715"/>
      <c r="L47178" s="1715"/>
    </row>
    <row r="47179" spans="11:12" ht="15" customHeight="1">
      <c r="K47179" s="1715"/>
      <c r="L47179" s="1715"/>
    </row>
    <row r="47180" spans="11:12" ht="15" customHeight="1">
      <c r="K47180" s="1715"/>
      <c r="L47180" s="1715"/>
    </row>
    <row r="47181" spans="11:12" ht="15" customHeight="1">
      <c r="K47181" s="1715"/>
      <c r="L47181" s="1715"/>
    </row>
    <row r="47182" spans="11:12" ht="15" customHeight="1">
      <c r="K47182" s="1715"/>
      <c r="L47182" s="1715"/>
    </row>
    <row r="47183" spans="11:12" ht="15" customHeight="1">
      <c r="K47183" s="1715"/>
      <c r="L47183" s="1715"/>
    </row>
    <row r="47184" spans="11:12" ht="15" customHeight="1">
      <c r="K47184" s="1715"/>
      <c r="L47184" s="1715"/>
    </row>
    <row r="47185" spans="11:12" ht="15" customHeight="1">
      <c r="K47185" s="1715"/>
      <c r="L47185" s="1715"/>
    </row>
    <row r="47186" spans="11:12" ht="15" customHeight="1">
      <c r="K47186" s="1715"/>
      <c r="L47186" s="1715"/>
    </row>
    <row r="47187" spans="11:12" ht="15" customHeight="1">
      <c r="K47187" s="1715"/>
      <c r="L47187" s="1715"/>
    </row>
    <row r="47188" spans="11:12" ht="15" customHeight="1">
      <c r="K47188" s="1715"/>
      <c r="L47188" s="1715"/>
    </row>
    <row r="47189" spans="11:12" ht="15" customHeight="1">
      <c r="K47189" s="1715"/>
      <c r="L47189" s="1715"/>
    </row>
    <row r="47190" spans="11:12" ht="15" customHeight="1">
      <c r="K47190" s="1715"/>
      <c r="L47190" s="1715"/>
    </row>
    <row r="47191" spans="11:12" ht="15" customHeight="1">
      <c r="K47191" s="1715"/>
      <c r="L47191" s="1715"/>
    </row>
    <row r="47192" spans="11:12" ht="15" customHeight="1">
      <c r="K47192" s="1715"/>
      <c r="L47192" s="1715"/>
    </row>
    <row r="47193" spans="11:12" ht="15" customHeight="1">
      <c r="K47193" s="1715"/>
      <c r="L47193" s="1715"/>
    </row>
    <row r="47194" spans="11:12" ht="15" customHeight="1">
      <c r="K47194" s="1715"/>
      <c r="L47194" s="1715"/>
    </row>
    <row r="47195" spans="11:12" ht="15" customHeight="1">
      <c r="K47195" s="1715"/>
      <c r="L47195" s="1715"/>
    </row>
    <row r="47196" spans="11:12" ht="15" customHeight="1">
      <c r="K47196" s="1715"/>
      <c r="L47196" s="1715"/>
    </row>
    <row r="47197" spans="11:12" ht="15" customHeight="1">
      <c r="K47197" s="1715"/>
      <c r="L47197" s="1715"/>
    </row>
    <row r="47198" spans="11:12" ht="15" customHeight="1">
      <c r="K47198" s="1715"/>
      <c r="L47198" s="1715"/>
    </row>
    <row r="47199" spans="11:12" ht="15" customHeight="1">
      <c r="K47199" s="1715"/>
      <c r="L47199" s="1715"/>
    </row>
    <row r="47200" spans="11:12" ht="15" customHeight="1">
      <c r="K47200" s="1715"/>
      <c r="L47200" s="1715"/>
    </row>
    <row r="47201" spans="11:12" ht="15" customHeight="1">
      <c r="K47201" s="1715"/>
      <c r="L47201" s="1715"/>
    </row>
    <row r="47202" spans="11:12" ht="15" customHeight="1">
      <c r="K47202" s="1715"/>
      <c r="L47202" s="1715"/>
    </row>
    <row r="47203" spans="11:12" ht="15" customHeight="1">
      <c r="K47203" s="1715"/>
      <c r="L47203" s="1715"/>
    </row>
    <row r="47204" spans="11:12" ht="15" customHeight="1">
      <c r="K47204" s="1715"/>
      <c r="L47204" s="1715"/>
    </row>
    <row r="47205" spans="11:12" ht="15" customHeight="1">
      <c r="K47205" s="1715"/>
      <c r="L47205" s="1715"/>
    </row>
    <row r="47206" spans="11:12" ht="15" customHeight="1">
      <c r="K47206" s="1715"/>
      <c r="L47206" s="1715"/>
    </row>
    <row r="47207" spans="11:12" ht="15" customHeight="1">
      <c r="K47207" s="1715"/>
      <c r="L47207" s="1715"/>
    </row>
    <row r="47208" spans="11:12" ht="15" customHeight="1">
      <c r="K47208" s="1715"/>
      <c r="L47208" s="1715"/>
    </row>
    <row r="47209" spans="11:12" ht="15" customHeight="1">
      <c r="K47209" s="1715"/>
      <c r="L47209" s="1715"/>
    </row>
    <row r="47210" spans="11:12" ht="15" customHeight="1">
      <c r="K47210" s="1715"/>
      <c r="L47210" s="1715"/>
    </row>
    <row r="47211" spans="11:12" ht="15" customHeight="1">
      <c r="K47211" s="1715"/>
      <c r="L47211" s="1715"/>
    </row>
    <row r="47212" spans="11:12" ht="15" customHeight="1">
      <c r="K47212" s="1715"/>
      <c r="L47212" s="1715"/>
    </row>
    <row r="47213" spans="11:12" ht="15" customHeight="1">
      <c r="K47213" s="1715"/>
      <c r="L47213" s="1715"/>
    </row>
    <row r="47214" spans="11:12" ht="15" customHeight="1">
      <c r="K47214" s="1715"/>
      <c r="L47214" s="1715"/>
    </row>
    <row r="47215" spans="11:12" ht="15" customHeight="1">
      <c r="K47215" s="1715"/>
      <c r="L47215" s="1715"/>
    </row>
    <row r="47216" spans="11:12" ht="15" customHeight="1">
      <c r="K47216" s="1715"/>
      <c r="L47216" s="1715"/>
    </row>
    <row r="47217" spans="11:12" ht="15" customHeight="1">
      <c r="K47217" s="1715"/>
      <c r="L47217" s="1715"/>
    </row>
    <row r="47218" spans="11:12" ht="15" customHeight="1">
      <c r="K47218" s="1715"/>
      <c r="L47218" s="1715"/>
    </row>
    <row r="47219" spans="11:12" ht="15" customHeight="1">
      <c r="K47219" s="1715"/>
      <c r="L47219" s="1715"/>
    </row>
    <row r="47220" spans="11:12" ht="15" customHeight="1">
      <c r="K47220" s="1715"/>
      <c r="L47220" s="1715"/>
    </row>
    <row r="47221" spans="11:12" ht="15" customHeight="1">
      <c r="K47221" s="1715"/>
      <c r="L47221" s="1715"/>
    </row>
    <row r="47222" spans="11:12" ht="15" customHeight="1">
      <c r="K47222" s="1715"/>
      <c r="L47222" s="1715"/>
    </row>
    <row r="47223" spans="11:12" ht="15" customHeight="1">
      <c r="K47223" s="1715"/>
      <c r="L47223" s="1715"/>
    </row>
    <row r="47224" spans="11:12" ht="15" customHeight="1">
      <c r="K47224" s="1715"/>
      <c r="L47224" s="1715"/>
    </row>
    <row r="47225" spans="11:12" ht="15" customHeight="1">
      <c r="K47225" s="1715"/>
      <c r="L47225" s="1715"/>
    </row>
    <row r="47226" spans="11:12" ht="15" customHeight="1">
      <c r="K47226" s="1715"/>
      <c r="L47226" s="1715"/>
    </row>
    <row r="47227" spans="11:12" ht="15" customHeight="1">
      <c r="K47227" s="1715"/>
      <c r="L47227" s="1715"/>
    </row>
    <row r="47228" spans="11:12" ht="15" customHeight="1">
      <c r="K47228" s="1715"/>
      <c r="L47228" s="1715"/>
    </row>
    <row r="47229" spans="11:12" ht="15" customHeight="1">
      <c r="K47229" s="1715"/>
      <c r="L47229" s="1715"/>
    </row>
    <row r="47230" spans="11:12" ht="15" customHeight="1">
      <c r="K47230" s="1715"/>
      <c r="L47230" s="1715"/>
    </row>
    <row r="47231" spans="11:12" ht="15" customHeight="1">
      <c r="K47231" s="1715"/>
      <c r="L47231" s="1715"/>
    </row>
    <row r="47232" spans="11:12" ht="15" customHeight="1">
      <c r="K47232" s="1715"/>
      <c r="L47232" s="1715"/>
    </row>
    <row r="47233" spans="11:12" ht="15" customHeight="1">
      <c r="K47233" s="1715"/>
      <c r="L47233" s="1715"/>
    </row>
    <row r="47234" spans="11:12" ht="15" customHeight="1">
      <c r="K47234" s="1715"/>
      <c r="L47234" s="1715"/>
    </row>
    <row r="47235" spans="11:12" ht="15" customHeight="1">
      <c r="K47235" s="1715"/>
      <c r="L47235" s="1715"/>
    </row>
    <row r="47236" spans="11:12" ht="15" customHeight="1">
      <c r="K47236" s="1715"/>
      <c r="L47236" s="1715"/>
    </row>
    <row r="47237" spans="11:12" ht="15" customHeight="1">
      <c r="K47237" s="1715"/>
      <c r="L47237" s="1715"/>
    </row>
    <row r="47238" spans="11:12" ht="15" customHeight="1">
      <c r="K47238" s="1715"/>
      <c r="L47238" s="1715"/>
    </row>
    <row r="47239" spans="11:12" ht="15" customHeight="1">
      <c r="K47239" s="1715"/>
      <c r="L47239" s="1715"/>
    </row>
    <row r="47240" spans="11:12" ht="15" customHeight="1">
      <c r="K47240" s="1715"/>
      <c r="L47240" s="1715"/>
    </row>
    <row r="47241" spans="11:12" ht="15" customHeight="1">
      <c r="K47241" s="1715"/>
      <c r="L47241" s="1715"/>
    </row>
    <row r="47242" spans="11:12" ht="15" customHeight="1">
      <c r="K47242" s="1715"/>
      <c r="L47242" s="1715"/>
    </row>
    <row r="47243" spans="11:12" ht="15" customHeight="1">
      <c r="K47243" s="1715"/>
      <c r="L47243" s="1715"/>
    </row>
    <row r="47244" spans="11:12" ht="15" customHeight="1">
      <c r="K47244" s="1715"/>
      <c r="L47244" s="1715"/>
    </row>
    <row r="47245" spans="11:12" ht="15" customHeight="1">
      <c r="K47245" s="1715"/>
      <c r="L47245" s="1715"/>
    </row>
    <row r="47246" spans="11:12" ht="15" customHeight="1">
      <c r="K47246" s="1715"/>
      <c r="L47246" s="1715"/>
    </row>
    <row r="47247" spans="11:12" ht="15" customHeight="1">
      <c r="K47247" s="1715"/>
      <c r="L47247" s="1715"/>
    </row>
    <row r="47248" spans="11:12" ht="15" customHeight="1">
      <c r="K47248" s="1715"/>
      <c r="L47248" s="1715"/>
    </row>
    <row r="47249" spans="11:12" ht="15" customHeight="1">
      <c r="K47249" s="1715"/>
      <c r="L47249" s="1715"/>
    </row>
    <row r="47250" spans="11:12" ht="15" customHeight="1">
      <c r="K47250" s="1715"/>
      <c r="L47250" s="1715"/>
    </row>
    <row r="47251" spans="11:12" ht="15" customHeight="1">
      <c r="K47251" s="1715"/>
      <c r="L47251" s="1715"/>
    </row>
    <row r="47252" spans="11:12" ht="15" customHeight="1">
      <c r="K47252" s="1715"/>
      <c r="L47252" s="1715"/>
    </row>
    <row r="47253" spans="11:12" ht="15" customHeight="1">
      <c r="K47253" s="1715"/>
      <c r="L47253" s="1715"/>
    </row>
    <row r="47254" spans="11:12" ht="15" customHeight="1">
      <c r="K47254" s="1715"/>
      <c r="L47254" s="1715"/>
    </row>
    <row r="47255" spans="11:12" ht="15" customHeight="1">
      <c r="K47255" s="1715"/>
      <c r="L47255" s="1715"/>
    </row>
    <row r="47256" spans="11:12" ht="15" customHeight="1">
      <c r="K47256" s="1715"/>
      <c r="L47256" s="1715"/>
    </row>
    <row r="47257" spans="11:12" ht="15" customHeight="1">
      <c r="K47257" s="1715"/>
      <c r="L47257" s="1715"/>
    </row>
    <row r="47258" spans="11:12" ht="15" customHeight="1">
      <c r="K47258" s="1715"/>
      <c r="L47258" s="1715"/>
    </row>
    <row r="47259" spans="11:12" ht="15" customHeight="1">
      <c r="K47259" s="1715"/>
      <c r="L47259" s="1715"/>
    </row>
    <row r="47260" spans="11:12" ht="15" customHeight="1">
      <c r="K47260" s="1715"/>
      <c r="L47260" s="1715"/>
    </row>
    <row r="47261" spans="11:12" ht="15" customHeight="1">
      <c r="K47261" s="1715"/>
      <c r="L47261" s="1715"/>
    </row>
    <row r="47262" spans="11:12" ht="15" customHeight="1">
      <c r="K47262" s="1715"/>
      <c r="L47262" s="1715"/>
    </row>
    <row r="47263" spans="11:12" ht="15" customHeight="1">
      <c r="K47263" s="1715"/>
      <c r="L47263" s="1715"/>
    </row>
    <row r="47264" spans="11:12" ht="15" customHeight="1">
      <c r="K47264" s="1715"/>
      <c r="L47264" s="1715"/>
    </row>
    <row r="47265" spans="11:12" ht="15" customHeight="1">
      <c r="K47265" s="1715"/>
      <c r="L47265" s="1715"/>
    </row>
    <row r="47266" spans="11:12" ht="15" customHeight="1">
      <c r="K47266" s="1715"/>
      <c r="L47266" s="1715"/>
    </row>
    <row r="47267" spans="11:12" ht="15" customHeight="1">
      <c r="K47267" s="1715"/>
      <c r="L47267" s="1715"/>
    </row>
    <row r="47268" spans="11:12" ht="15" customHeight="1">
      <c r="K47268" s="1715"/>
      <c r="L47268" s="1715"/>
    </row>
    <row r="47269" spans="11:12" ht="15" customHeight="1">
      <c r="K47269" s="1715"/>
      <c r="L47269" s="1715"/>
    </row>
    <row r="47270" spans="11:12" ht="15" customHeight="1">
      <c r="K47270" s="1715"/>
      <c r="L47270" s="1715"/>
    </row>
    <row r="47271" spans="11:12" ht="15" customHeight="1">
      <c r="K47271" s="1715"/>
      <c r="L47271" s="1715"/>
    </row>
    <row r="47272" spans="11:12" ht="15" customHeight="1">
      <c r="K47272" s="1715"/>
      <c r="L47272" s="1715"/>
    </row>
    <row r="47273" spans="11:12" ht="15" customHeight="1">
      <c r="K47273" s="1715"/>
      <c r="L47273" s="1715"/>
    </row>
    <row r="47274" spans="11:12" ht="15" customHeight="1">
      <c r="K47274" s="1715"/>
      <c r="L47274" s="1715"/>
    </row>
    <row r="47275" spans="11:12" ht="15" customHeight="1">
      <c r="K47275" s="1715"/>
      <c r="L47275" s="1715"/>
    </row>
    <row r="47276" spans="11:12" ht="15" customHeight="1">
      <c r="K47276" s="1715"/>
      <c r="L47276" s="1715"/>
    </row>
    <row r="47277" spans="11:12" ht="15" customHeight="1">
      <c r="K47277" s="1715"/>
      <c r="L47277" s="1715"/>
    </row>
    <row r="47278" spans="11:12" ht="15" customHeight="1">
      <c r="K47278" s="1715"/>
      <c r="L47278" s="1715"/>
    </row>
    <row r="47279" spans="11:12" ht="15" customHeight="1">
      <c r="K47279" s="1715"/>
      <c r="L47279" s="1715"/>
    </row>
    <row r="47280" spans="11:12" ht="15" customHeight="1">
      <c r="K47280" s="1715"/>
      <c r="L47280" s="1715"/>
    </row>
    <row r="47281" spans="11:12" ht="15" customHeight="1">
      <c r="K47281" s="1715"/>
      <c r="L47281" s="1715"/>
    </row>
    <row r="47282" spans="11:12" ht="15" customHeight="1">
      <c r="K47282" s="1715"/>
      <c r="L47282" s="1715"/>
    </row>
    <row r="47283" spans="11:12" ht="15" customHeight="1">
      <c r="K47283" s="1715"/>
      <c r="L47283" s="1715"/>
    </row>
    <row r="47284" spans="11:12" ht="15" customHeight="1">
      <c r="K47284" s="1715"/>
      <c r="L47284" s="1715"/>
    </row>
    <row r="47285" spans="11:12" ht="15" customHeight="1">
      <c r="K47285" s="1715"/>
      <c r="L47285" s="1715"/>
    </row>
    <row r="47286" spans="11:12" ht="15" customHeight="1">
      <c r="K47286" s="1715"/>
      <c r="L47286" s="1715"/>
    </row>
    <row r="47287" spans="11:12" ht="15" customHeight="1">
      <c r="K47287" s="1715"/>
      <c r="L47287" s="1715"/>
    </row>
    <row r="47288" spans="11:12" ht="15" customHeight="1">
      <c r="K47288" s="1715"/>
      <c r="L47288" s="1715"/>
    </row>
    <row r="47289" spans="11:12" ht="15" customHeight="1">
      <c r="K47289" s="1715"/>
      <c r="L47289" s="1715"/>
    </row>
    <row r="47290" spans="11:12" ht="15" customHeight="1">
      <c r="K47290" s="1715"/>
      <c r="L47290" s="1715"/>
    </row>
    <row r="47291" spans="11:12" ht="15" customHeight="1">
      <c r="K47291" s="1715"/>
      <c r="L47291" s="1715"/>
    </row>
    <row r="47292" spans="11:12" ht="15" customHeight="1">
      <c r="K47292" s="1715"/>
      <c r="L47292" s="1715"/>
    </row>
    <row r="47293" spans="11:12" ht="15" customHeight="1">
      <c r="K47293" s="1715"/>
      <c r="L47293" s="1715"/>
    </row>
    <row r="47294" spans="11:12" ht="15" customHeight="1">
      <c r="K47294" s="1715"/>
      <c r="L47294" s="1715"/>
    </row>
    <row r="47295" spans="11:12" ht="15" customHeight="1">
      <c r="K47295" s="1715"/>
      <c r="L47295" s="1715"/>
    </row>
    <row r="47296" spans="11:12" ht="15" customHeight="1">
      <c r="K47296" s="1715"/>
      <c r="L47296" s="1715"/>
    </row>
    <row r="47297" spans="11:12" ht="15" customHeight="1">
      <c r="K47297" s="1715"/>
      <c r="L47297" s="1715"/>
    </row>
    <row r="47298" spans="11:12" ht="15" customHeight="1">
      <c r="K47298" s="1715"/>
      <c r="L47298" s="1715"/>
    </row>
    <row r="47299" spans="11:12" ht="15" customHeight="1">
      <c r="K47299" s="1715"/>
      <c r="L47299" s="1715"/>
    </row>
    <row r="47300" spans="11:12" ht="15" customHeight="1">
      <c r="K47300" s="1715"/>
      <c r="L47300" s="1715"/>
    </row>
    <row r="47301" spans="11:12" ht="15" customHeight="1">
      <c r="K47301" s="1715"/>
      <c r="L47301" s="1715"/>
    </row>
    <row r="47302" spans="11:12" ht="15" customHeight="1">
      <c r="K47302" s="1715"/>
      <c r="L47302" s="1715"/>
    </row>
    <row r="47303" spans="11:12" ht="15" customHeight="1">
      <c r="K47303" s="1715"/>
      <c r="L47303" s="1715"/>
    </row>
    <row r="47304" spans="11:12" ht="15" customHeight="1">
      <c r="K47304" s="1715"/>
      <c r="L47304" s="1715"/>
    </row>
    <row r="47305" spans="11:12" ht="15" customHeight="1">
      <c r="K47305" s="1715"/>
      <c r="L47305" s="1715"/>
    </row>
    <row r="47306" spans="11:12" ht="15" customHeight="1">
      <c r="K47306" s="1715"/>
      <c r="L47306" s="1715"/>
    </row>
    <row r="47307" spans="11:12" ht="15" customHeight="1">
      <c r="K47307" s="1715"/>
      <c r="L47307" s="1715"/>
    </row>
    <row r="47308" spans="11:12" ht="15" customHeight="1">
      <c r="K47308" s="1715"/>
      <c r="L47308" s="1715"/>
    </row>
    <row r="47309" spans="11:12" ht="15" customHeight="1">
      <c r="K47309" s="1715"/>
      <c r="L47309" s="1715"/>
    </row>
    <row r="47310" spans="11:12" ht="15" customHeight="1">
      <c r="K47310" s="1715"/>
      <c r="L47310" s="1715"/>
    </row>
    <row r="47311" spans="11:12" ht="15" customHeight="1">
      <c r="K47311" s="1715"/>
      <c r="L47311" s="1715"/>
    </row>
    <row r="47312" spans="11:12" ht="15" customHeight="1">
      <c r="K47312" s="1715"/>
      <c r="L47312" s="1715"/>
    </row>
    <row r="47313" spans="11:12" ht="15" customHeight="1">
      <c r="K47313" s="1715"/>
      <c r="L47313" s="1715"/>
    </row>
    <row r="47314" spans="11:12" ht="15" customHeight="1">
      <c r="K47314" s="1715"/>
      <c r="L47314" s="1715"/>
    </row>
    <row r="47315" spans="11:12" ht="15" customHeight="1">
      <c r="K47315" s="1715"/>
      <c r="L47315" s="1715"/>
    </row>
    <row r="47316" spans="11:12" ht="15" customHeight="1">
      <c r="K47316" s="1715"/>
      <c r="L47316" s="1715"/>
    </row>
    <row r="47317" spans="11:12" ht="15" customHeight="1">
      <c r="K47317" s="1715"/>
      <c r="L47317" s="1715"/>
    </row>
    <row r="47318" spans="11:12" ht="15" customHeight="1">
      <c r="K47318" s="1715"/>
      <c r="L47318" s="1715"/>
    </row>
    <row r="47319" spans="11:12" ht="15" customHeight="1">
      <c r="K47319" s="1715"/>
      <c r="L47319" s="1715"/>
    </row>
    <row r="47320" spans="11:12" ht="15" customHeight="1">
      <c r="K47320" s="1715"/>
      <c r="L47320" s="1715"/>
    </row>
    <row r="47321" spans="11:12" ht="15" customHeight="1">
      <c r="K47321" s="1715"/>
      <c r="L47321" s="1715"/>
    </row>
    <row r="47322" spans="11:12" ht="15" customHeight="1">
      <c r="K47322" s="1715"/>
      <c r="L47322" s="1715"/>
    </row>
    <row r="47323" spans="11:12" ht="15" customHeight="1">
      <c r="K47323" s="1715"/>
      <c r="L47323" s="1715"/>
    </row>
    <row r="47324" spans="11:12" ht="15" customHeight="1">
      <c r="K47324" s="1715"/>
      <c r="L47324" s="1715"/>
    </row>
    <row r="47325" spans="11:12" ht="15" customHeight="1">
      <c r="K47325" s="1715"/>
      <c r="L47325" s="1715"/>
    </row>
    <row r="47326" spans="11:12" ht="15" customHeight="1">
      <c r="K47326" s="1715"/>
      <c r="L47326" s="1715"/>
    </row>
    <row r="47327" spans="11:12" ht="15" customHeight="1">
      <c r="K47327" s="1715"/>
      <c r="L47327" s="1715"/>
    </row>
    <row r="47328" spans="11:12" ht="15" customHeight="1">
      <c r="K47328" s="1715"/>
      <c r="L47328" s="1715"/>
    </row>
    <row r="47329" spans="11:12" ht="15" customHeight="1">
      <c r="K47329" s="1715"/>
      <c r="L47329" s="1715"/>
    </row>
    <row r="47330" spans="11:12" ht="15" customHeight="1">
      <c r="K47330" s="1715"/>
      <c r="L47330" s="1715"/>
    </row>
    <row r="47331" spans="11:12" ht="15" customHeight="1">
      <c r="K47331" s="1715"/>
      <c r="L47331" s="1715"/>
    </row>
    <row r="47332" spans="11:12" ht="15" customHeight="1">
      <c r="K47332" s="1715"/>
      <c r="L47332" s="1715"/>
    </row>
    <row r="47333" spans="11:12" ht="15" customHeight="1">
      <c r="K47333" s="1715"/>
      <c r="L47333" s="1715"/>
    </row>
    <row r="47334" spans="11:12" ht="15" customHeight="1">
      <c r="K47334" s="1715"/>
      <c r="L47334" s="1715"/>
    </row>
    <row r="47335" spans="11:12" ht="15" customHeight="1">
      <c r="K47335" s="1715"/>
      <c r="L47335" s="1715"/>
    </row>
    <row r="47336" spans="11:12" ht="15" customHeight="1">
      <c r="K47336" s="1715"/>
      <c r="L47336" s="1715"/>
    </row>
    <row r="47337" spans="11:12" ht="15" customHeight="1">
      <c r="K47337" s="1715"/>
      <c r="L47337" s="1715"/>
    </row>
    <row r="47338" spans="11:12" ht="15" customHeight="1">
      <c r="K47338" s="1715"/>
      <c r="L47338" s="1715"/>
    </row>
    <row r="47339" spans="11:12" ht="15" customHeight="1">
      <c r="K47339" s="1715"/>
      <c r="L47339" s="1715"/>
    </row>
    <row r="47340" spans="11:12" ht="15" customHeight="1">
      <c r="K47340" s="1715"/>
      <c r="L47340" s="1715"/>
    </row>
    <row r="47341" spans="11:12" ht="15" customHeight="1">
      <c r="K47341" s="1715"/>
      <c r="L47341" s="1715"/>
    </row>
    <row r="47342" spans="11:12" ht="15" customHeight="1">
      <c r="K47342" s="1715"/>
      <c r="L47342" s="1715"/>
    </row>
    <row r="47343" spans="11:12" ht="15" customHeight="1">
      <c r="K47343" s="1715"/>
      <c r="L47343" s="1715"/>
    </row>
    <row r="47344" spans="11:12" ht="15" customHeight="1">
      <c r="K47344" s="1715"/>
      <c r="L47344" s="1715"/>
    </row>
    <row r="47345" spans="11:12" ht="15" customHeight="1">
      <c r="K47345" s="1715"/>
      <c r="L47345" s="1715"/>
    </row>
    <row r="47346" spans="11:12" ht="15" customHeight="1">
      <c r="K47346" s="1715"/>
      <c r="L47346" s="1715"/>
    </row>
    <row r="47347" spans="11:12" ht="15" customHeight="1">
      <c r="K47347" s="1715"/>
      <c r="L47347" s="1715"/>
    </row>
    <row r="47348" spans="11:12" ht="15" customHeight="1">
      <c r="K47348" s="1715"/>
      <c r="L47348" s="1715"/>
    </row>
    <row r="47349" spans="11:12" ht="15" customHeight="1">
      <c r="K47349" s="1715"/>
      <c r="L47349" s="1715"/>
    </row>
    <row r="47350" spans="11:12" ht="15" customHeight="1">
      <c r="K47350" s="1715"/>
      <c r="L47350" s="1715"/>
    </row>
    <row r="47351" spans="11:12" ht="15" customHeight="1">
      <c r="K47351" s="1715"/>
      <c r="L47351" s="1715"/>
    </row>
    <row r="47352" spans="11:12" ht="15" customHeight="1">
      <c r="K47352" s="1715"/>
      <c r="L47352" s="1715"/>
    </row>
    <row r="47353" spans="11:12" ht="15" customHeight="1">
      <c r="K47353" s="1715"/>
      <c r="L47353" s="1715"/>
    </row>
    <row r="47354" spans="11:12" ht="15" customHeight="1">
      <c r="K47354" s="1715"/>
      <c r="L47354" s="1715"/>
    </row>
    <row r="47355" spans="11:12" ht="15" customHeight="1">
      <c r="K47355" s="1715"/>
      <c r="L47355" s="1715"/>
    </row>
    <row r="47356" spans="11:12" ht="15" customHeight="1">
      <c r="K47356" s="1715"/>
      <c r="L47356" s="1715"/>
    </row>
    <row r="47357" spans="11:12" ht="15" customHeight="1">
      <c r="K47357" s="1715"/>
      <c r="L47357" s="1715"/>
    </row>
    <row r="47358" spans="11:12" ht="15" customHeight="1">
      <c r="K47358" s="1715"/>
      <c r="L47358" s="1715"/>
    </row>
    <row r="47359" spans="11:12" ht="15" customHeight="1">
      <c r="K47359" s="1715"/>
      <c r="L47359" s="1715"/>
    </row>
    <row r="47360" spans="11:12" ht="15" customHeight="1">
      <c r="K47360" s="1715"/>
      <c r="L47360" s="1715"/>
    </row>
    <row r="47361" spans="11:12" ht="15" customHeight="1">
      <c r="K47361" s="1715"/>
      <c r="L47361" s="1715"/>
    </row>
    <row r="47362" spans="11:12" ht="15" customHeight="1">
      <c r="K47362" s="1715"/>
      <c r="L47362" s="1715"/>
    </row>
    <row r="47363" spans="11:12" ht="15" customHeight="1">
      <c r="K47363" s="1715"/>
      <c r="L47363" s="1715"/>
    </row>
    <row r="47364" spans="11:12" ht="15" customHeight="1">
      <c r="K47364" s="1715"/>
      <c r="L47364" s="1715"/>
    </row>
    <row r="47365" spans="11:12" ht="15" customHeight="1">
      <c r="K47365" s="1715"/>
      <c r="L47365" s="1715"/>
    </row>
    <row r="47366" spans="11:12" ht="15" customHeight="1">
      <c r="K47366" s="1715"/>
      <c r="L47366" s="1715"/>
    </row>
    <row r="47367" spans="11:12" ht="15" customHeight="1">
      <c r="K47367" s="1715"/>
      <c r="L47367" s="1715"/>
    </row>
    <row r="47368" spans="11:12" ht="15" customHeight="1">
      <c r="K47368" s="1715"/>
      <c r="L47368" s="1715"/>
    </row>
    <row r="47369" spans="11:12" ht="15" customHeight="1">
      <c r="K47369" s="1715"/>
      <c r="L47369" s="1715"/>
    </row>
    <row r="47370" spans="11:12" ht="15" customHeight="1">
      <c r="K47370" s="1715"/>
      <c r="L47370" s="1715"/>
    </row>
    <row r="47371" spans="11:12" ht="15" customHeight="1">
      <c r="K47371" s="1715"/>
      <c r="L47371" s="1715"/>
    </row>
    <row r="47372" spans="11:12" ht="15" customHeight="1">
      <c r="K47372" s="1715"/>
      <c r="L47372" s="1715"/>
    </row>
    <row r="47373" spans="11:12" ht="15" customHeight="1">
      <c r="K47373" s="1715"/>
      <c r="L47373" s="1715"/>
    </row>
    <row r="47374" spans="11:12" ht="15" customHeight="1">
      <c r="K47374" s="1715"/>
      <c r="L47374" s="1715"/>
    </row>
    <row r="47375" spans="11:12" ht="15" customHeight="1">
      <c r="K47375" s="1715"/>
      <c r="L47375" s="1715"/>
    </row>
    <row r="47376" spans="11:12" ht="15" customHeight="1">
      <c r="K47376" s="1715"/>
      <c r="L47376" s="1715"/>
    </row>
    <row r="47377" spans="11:12" ht="15" customHeight="1">
      <c r="K47377" s="1715"/>
      <c r="L47377" s="1715"/>
    </row>
    <row r="47378" spans="11:12" ht="15" customHeight="1">
      <c r="K47378" s="1715"/>
      <c r="L47378" s="1715"/>
    </row>
    <row r="47379" spans="11:12" ht="15" customHeight="1">
      <c r="K47379" s="1715"/>
      <c r="L47379" s="1715"/>
    </row>
    <row r="47380" spans="11:12" ht="15" customHeight="1">
      <c r="K47380" s="1715"/>
      <c r="L47380" s="1715"/>
    </row>
    <row r="47381" spans="11:12" ht="15" customHeight="1">
      <c r="K47381" s="1715"/>
      <c r="L47381" s="1715"/>
    </row>
    <row r="47382" spans="11:12" ht="15" customHeight="1">
      <c r="K47382" s="1715"/>
      <c r="L47382" s="1715"/>
    </row>
    <row r="47383" spans="11:12" ht="15" customHeight="1">
      <c r="K47383" s="1715"/>
      <c r="L47383" s="1715"/>
    </row>
    <row r="47384" spans="11:12" ht="15" customHeight="1">
      <c r="K47384" s="1715"/>
      <c r="L47384" s="1715"/>
    </row>
    <row r="47385" spans="11:12" ht="15" customHeight="1">
      <c r="K47385" s="1715"/>
      <c r="L47385" s="1715"/>
    </row>
    <row r="47386" spans="11:12" ht="15" customHeight="1">
      <c r="K47386" s="1715"/>
      <c r="L47386" s="1715"/>
    </row>
    <row r="47387" spans="11:12" ht="15" customHeight="1">
      <c r="K47387" s="1715"/>
      <c r="L47387" s="1715"/>
    </row>
    <row r="47388" spans="11:12" ht="15" customHeight="1">
      <c r="K47388" s="1715"/>
      <c r="L47388" s="1715"/>
    </row>
    <row r="47389" spans="11:12" ht="15" customHeight="1">
      <c r="K47389" s="1715"/>
      <c r="L47389" s="1715"/>
    </row>
    <row r="47390" spans="11:12" ht="15" customHeight="1">
      <c r="K47390" s="1715"/>
      <c r="L47390" s="1715"/>
    </row>
    <row r="47391" spans="11:12" ht="15" customHeight="1">
      <c r="K47391" s="1715"/>
      <c r="L47391" s="1715"/>
    </row>
    <row r="47392" spans="11:12" ht="15" customHeight="1">
      <c r="K47392" s="1715"/>
      <c r="L47392" s="1715"/>
    </row>
    <row r="47393" spans="11:12" ht="15" customHeight="1">
      <c r="K47393" s="1715"/>
      <c r="L47393" s="1715"/>
    </row>
    <row r="47394" spans="11:12" ht="15" customHeight="1">
      <c r="K47394" s="1715"/>
      <c r="L47394" s="1715"/>
    </row>
    <row r="47395" spans="11:12" ht="15" customHeight="1">
      <c r="K47395" s="1715"/>
      <c r="L47395" s="1715"/>
    </row>
    <row r="47396" spans="11:12" ht="15" customHeight="1">
      <c r="K47396" s="1715"/>
      <c r="L47396" s="1715"/>
    </row>
    <row r="47397" spans="11:12" ht="15" customHeight="1">
      <c r="K47397" s="1715"/>
      <c r="L47397" s="1715"/>
    </row>
    <row r="47398" spans="11:12" ht="15" customHeight="1">
      <c r="K47398" s="1715"/>
      <c r="L47398" s="1715"/>
    </row>
    <row r="47399" spans="11:12" ht="15" customHeight="1">
      <c r="K47399" s="1715"/>
      <c r="L47399" s="1715"/>
    </row>
    <row r="47400" spans="11:12" ht="15" customHeight="1">
      <c r="K47400" s="1715"/>
      <c r="L47400" s="1715"/>
    </row>
    <row r="47401" spans="11:12" ht="15" customHeight="1">
      <c r="K47401" s="1715"/>
      <c r="L47401" s="1715"/>
    </row>
    <row r="47402" spans="11:12" ht="15" customHeight="1">
      <c r="K47402" s="1715"/>
      <c r="L47402" s="1715"/>
    </row>
    <row r="47403" spans="11:12" ht="15" customHeight="1">
      <c r="K47403" s="1715"/>
      <c r="L47403" s="1715"/>
    </row>
    <row r="47404" spans="11:12" ht="15" customHeight="1">
      <c r="K47404" s="1715"/>
      <c r="L47404" s="1715"/>
    </row>
    <row r="47405" spans="11:12" ht="15" customHeight="1">
      <c r="K47405" s="1715"/>
      <c r="L47405" s="1715"/>
    </row>
    <row r="47406" spans="11:12" ht="15" customHeight="1">
      <c r="K47406" s="1715"/>
      <c r="L47406" s="1715"/>
    </row>
    <row r="47407" spans="11:12" ht="15" customHeight="1">
      <c r="K47407" s="1715"/>
      <c r="L47407" s="1715"/>
    </row>
    <row r="47408" spans="11:12" ht="15" customHeight="1">
      <c r="K47408" s="1715"/>
      <c r="L47408" s="1715"/>
    </row>
    <row r="47409" spans="11:12" ht="15" customHeight="1">
      <c r="K47409" s="1715"/>
      <c r="L47409" s="1715"/>
    </row>
    <row r="47410" spans="11:12" ht="15" customHeight="1">
      <c r="K47410" s="1715"/>
      <c r="L47410" s="1715"/>
    </row>
    <row r="47411" spans="11:12" ht="15" customHeight="1">
      <c r="K47411" s="1715"/>
      <c r="L47411" s="1715"/>
    </row>
    <row r="47412" spans="11:12" ht="15" customHeight="1">
      <c r="K47412" s="1715"/>
      <c r="L47412" s="1715"/>
    </row>
    <row r="47413" spans="11:12" ht="15" customHeight="1">
      <c r="K47413" s="1715"/>
      <c r="L47413" s="1715"/>
    </row>
    <row r="47414" spans="11:12" ht="15" customHeight="1">
      <c r="K47414" s="1715"/>
      <c r="L47414" s="1715"/>
    </row>
    <row r="47415" spans="11:12" ht="15" customHeight="1">
      <c r="K47415" s="1715"/>
      <c r="L47415" s="1715"/>
    </row>
    <row r="47416" spans="11:12" ht="15" customHeight="1">
      <c r="K47416" s="1715"/>
      <c r="L47416" s="1715"/>
    </row>
    <row r="47417" spans="11:12" ht="15" customHeight="1">
      <c r="K47417" s="1715"/>
      <c r="L47417" s="1715"/>
    </row>
    <row r="47418" spans="11:12" ht="15" customHeight="1">
      <c r="K47418" s="1715"/>
      <c r="L47418" s="1715"/>
    </row>
    <row r="47419" spans="11:12" ht="15" customHeight="1">
      <c r="K47419" s="1715"/>
      <c r="L47419" s="1715"/>
    </row>
    <row r="47420" spans="11:12" ht="15" customHeight="1">
      <c r="K47420" s="1715"/>
      <c r="L47420" s="1715"/>
    </row>
    <row r="47421" spans="11:12" ht="15" customHeight="1">
      <c r="K47421" s="1715"/>
      <c r="L47421" s="1715"/>
    </row>
    <row r="47422" spans="11:12" ht="15" customHeight="1">
      <c r="K47422" s="1715"/>
      <c r="L47422" s="1715"/>
    </row>
    <row r="47423" spans="11:12" ht="15" customHeight="1">
      <c r="K47423" s="1715"/>
      <c r="L47423" s="1715"/>
    </row>
    <row r="47424" spans="11:12" ht="15" customHeight="1">
      <c r="K47424" s="1715"/>
      <c r="L47424" s="1715"/>
    </row>
    <row r="47425" spans="11:12" ht="15" customHeight="1">
      <c r="K47425" s="1715"/>
      <c r="L47425" s="1715"/>
    </row>
    <row r="47426" spans="11:12" ht="15" customHeight="1">
      <c r="K47426" s="1715"/>
      <c r="L47426" s="1715"/>
    </row>
    <row r="47427" spans="11:12" ht="15" customHeight="1">
      <c r="K47427" s="1715"/>
      <c r="L47427" s="1715"/>
    </row>
    <row r="47428" spans="11:12" ht="15" customHeight="1">
      <c r="K47428" s="1715"/>
      <c r="L47428" s="1715"/>
    </row>
    <row r="47429" spans="11:12" ht="15" customHeight="1">
      <c r="K47429" s="1715"/>
      <c r="L47429" s="1715"/>
    </row>
    <row r="47430" spans="11:12" ht="15" customHeight="1">
      <c r="K47430" s="1715"/>
      <c r="L47430" s="1715"/>
    </row>
    <row r="47431" spans="11:12" ht="15" customHeight="1">
      <c r="K47431" s="1715"/>
      <c r="L47431" s="1715"/>
    </row>
    <row r="47432" spans="11:12" ht="15" customHeight="1">
      <c r="K47432" s="1715"/>
      <c r="L47432" s="1715"/>
    </row>
    <row r="47433" spans="11:12" ht="15" customHeight="1">
      <c r="K47433" s="1715"/>
      <c r="L47433" s="1715"/>
    </row>
    <row r="47434" spans="11:12" ht="15" customHeight="1">
      <c r="K47434" s="1715"/>
      <c r="L47434" s="1715"/>
    </row>
    <row r="47435" spans="11:12" ht="15" customHeight="1">
      <c r="K47435" s="1715"/>
      <c r="L47435" s="1715"/>
    </row>
    <row r="47436" spans="11:12" ht="15" customHeight="1">
      <c r="K47436" s="1715"/>
      <c r="L47436" s="1715"/>
    </row>
    <row r="47437" spans="11:12" ht="15" customHeight="1">
      <c r="K47437" s="1715"/>
      <c r="L47437" s="1715"/>
    </row>
    <row r="47438" spans="11:12" ht="15" customHeight="1">
      <c r="K47438" s="1715"/>
      <c r="L47438" s="1715"/>
    </row>
    <row r="47439" spans="11:12" ht="15" customHeight="1">
      <c r="K47439" s="1715"/>
      <c r="L47439" s="1715"/>
    </row>
    <row r="47440" spans="11:12" ht="15" customHeight="1">
      <c r="K47440" s="1715"/>
      <c r="L47440" s="1715"/>
    </row>
    <row r="47441" spans="11:12" ht="15" customHeight="1">
      <c r="K47441" s="1715"/>
      <c r="L47441" s="1715"/>
    </row>
    <row r="47442" spans="11:12" ht="15" customHeight="1">
      <c r="K47442" s="1715"/>
      <c r="L47442" s="1715"/>
    </row>
    <row r="47443" spans="11:12" ht="15" customHeight="1">
      <c r="K47443" s="1715"/>
      <c r="L47443" s="1715"/>
    </row>
    <row r="47444" spans="11:12" ht="15" customHeight="1">
      <c r="K47444" s="1715"/>
      <c r="L47444" s="1715"/>
    </row>
    <row r="47445" spans="11:12" ht="15" customHeight="1">
      <c r="K47445" s="1715"/>
      <c r="L47445" s="1715"/>
    </row>
    <row r="47446" spans="11:12" ht="15" customHeight="1">
      <c r="K47446" s="1715"/>
      <c r="L47446" s="1715"/>
    </row>
    <row r="47447" spans="11:12" ht="15" customHeight="1">
      <c r="K47447" s="1715"/>
      <c r="L47447" s="1715"/>
    </row>
    <row r="47448" spans="11:12" ht="15" customHeight="1">
      <c r="K47448" s="1715"/>
      <c r="L47448" s="1715"/>
    </row>
    <row r="47449" spans="11:12" ht="15" customHeight="1">
      <c r="K47449" s="1715"/>
      <c r="L47449" s="1715"/>
    </row>
    <row r="47450" spans="11:12" ht="15" customHeight="1">
      <c r="K47450" s="1715"/>
      <c r="L47450" s="1715"/>
    </row>
    <row r="47451" spans="11:12" ht="15" customHeight="1">
      <c r="K47451" s="1715"/>
      <c r="L47451" s="1715"/>
    </row>
    <row r="47452" spans="11:12" ht="15" customHeight="1">
      <c r="K47452" s="1715"/>
      <c r="L47452" s="1715"/>
    </row>
    <row r="47453" spans="11:12" ht="15" customHeight="1">
      <c r="K47453" s="1715"/>
      <c r="L47453" s="1715"/>
    </row>
    <row r="47454" spans="11:12" ht="15" customHeight="1">
      <c r="K47454" s="1715"/>
      <c r="L47454" s="1715"/>
    </row>
    <row r="47455" spans="11:12" ht="15" customHeight="1">
      <c r="K47455" s="1715"/>
      <c r="L47455" s="1715"/>
    </row>
    <row r="47456" spans="11:12" ht="15" customHeight="1">
      <c r="K47456" s="1715"/>
      <c r="L47456" s="1715"/>
    </row>
    <row r="47457" spans="11:12" ht="15" customHeight="1">
      <c r="K47457" s="1715"/>
      <c r="L47457" s="1715"/>
    </row>
    <row r="47458" spans="11:12" ht="15" customHeight="1">
      <c r="K47458" s="1715"/>
      <c r="L47458" s="1715"/>
    </row>
    <row r="47459" spans="11:12" ht="15" customHeight="1">
      <c r="K47459" s="1715"/>
      <c r="L47459" s="1715"/>
    </row>
    <row r="47460" spans="11:12" ht="15" customHeight="1">
      <c r="K47460" s="1715"/>
      <c r="L47460" s="1715"/>
    </row>
    <row r="47461" spans="11:12" ht="15" customHeight="1">
      <c r="K47461" s="1715"/>
      <c r="L47461" s="1715"/>
    </row>
    <row r="47462" spans="11:12" ht="15" customHeight="1">
      <c r="K47462" s="1715"/>
      <c r="L47462" s="1715"/>
    </row>
    <row r="47463" spans="11:12" ht="15" customHeight="1">
      <c r="K47463" s="1715"/>
      <c r="L47463" s="1715"/>
    </row>
    <row r="47464" spans="11:12" ht="15" customHeight="1">
      <c r="K47464" s="1715"/>
      <c r="L47464" s="1715"/>
    </row>
    <row r="47465" spans="11:12" ht="15" customHeight="1">
      <c r="K47465" s="1715"/>
      <c r="L47465" s="1715"/>
    </row>
    <row r="47466" spans="11:12" ht="15" customHeight="1">
      <c r="K47466" s="1715"/>
      <c r="L47466" s="1715"/>
    </row>
    <row r="47467" spans="11:12" ht="15" customHeight="1">
      <c r="K47467" s="1715"/>
      <c r="L47467" s="1715"/>
    </row>
    <row r="47468" spans="11:12" ht="15" customHeight="1">
      <c r="K47468" s="1715"/>
      <c r="L47468" s="1715"/>
    </row>
    <row r="47469" spans="11:12" ht="15" customHeight="1">
      <c r="K47469" s="1715"/>
      <c r="L47469" s="1715"/>
    </row>
    <row r="47470" spans="11:12" ht="15" customHeight="1">
      <c r="K47470" s="1715"/>
      <c r="L47470" s="1715"/>
    </row>
    <row r="47471" spans="11:12" ht="15" customHeight="1">
      <c r="K47471" s="1715"/>
      <c r="L47471" s="1715"/>
    </row>
    <row r="47472" spans="11:12" ht="15" customHeight="1">
      <c r="K47472" s="1715"/>
      <c r="L47472" s="1715"/>
    </row>
    <row r="47473" spans="11:12" ht="15" customHeight="1">
      <c r="K47473" s="1715"/>
      <c r="L47473" s="1715"/>
    </row>
    <row r="47474" spans="11:12" ht="15" customHeight="1">
      <c r="K47474" s="1715"/>
      <c r="L47474" s="1715"/>
    </row>
    <row r="47475" spans="11:12" ht="15" customHeight="1">
      <c r="K47475" s="1715"/>
      <c r="L47475" s="1715"/>
    </row>
    <row r="47476" spans="11:12" ht="15" customHeight="1">
      <c r="K47476" s="1715"/>
      <c r="L47476" s="1715"/>
    </row>
    <row r="47477" spans="11:12" ht="15" customHeight="1">
      <c r="K47477" s="1715"/>
      <c r="L47477" s="1715"/>
    </row>
    <row r="47478" spans="11:12" ht="15" customHeight="1">
      <c r="K47478" s="1715"/>
      <c r="L47478" s="1715"/>
    </row>
    <row r="47479" spans="11:12" ht="15" customHeight="1">
      <c r="K47479" s="1715"/>
      <c r="L47479" s="1715"/>
    </row>
    <row r="47480" spans="11:12" ht="15" customHeight="1">
      <c r="K47480" s="1715"/>
      <c r="L47480" s="1715"/>
    </row>
    <row r="47481" spans="11:12" ht="15" customHeight="1">
      <c r="K47481" s="1715"/>
      <c r="L47481" s="1715"/>
    </row>
    <row r="47482" spans="11:12" ht="15" customHeight="1">
      <c r="K47482" s="1715"/>
      <c r="L47482" s="1715"/>
    </row>
    <row r="47483" spans="11:12" ht="15" customHeight="1">
      <c r="K47483" s="1715"/>
      <c r="L47483" s="1715"/>
    </row>
    <row r="47484" spans="11:12" ht="15" customHeight="1">
      <c r="K47484" s="1715"/>
      <c r="L47484" s="1715"/>
    </row>
    <row r="47485" spans="11:12" ht="15" customHeight="1">
      <c r="K47485" s="1715"/>
      <c r="L47485" s="1715"/>
    </row>
    <row r="47486" spans="11:12" ht="15" customHeight="1">
      <c r="K47486" s="1715"/>
      <c r="L47486" s="1715"/>
    </row>
    <row r="47487" spans="11:12" ht="15" customHeight="1">
      <c r="K47487" s="1715"/>
      <c r="L47487" s="1715"/>
    </row>
    <row r="47488" spans="11:12" ht="15" customHeight="1">
      <c r="K47488" s="1715"/>
      <c r="L47488" s="1715"/>
    </row>
    <row r="47489" spans="11:12" ht="15" customHeight="1">
      <c r="K47489" s="1715"/>
      <c r="L47489" s="1715"/>
    </row>
    <row r="47490" spans="11:12" ht="15" customHeight="1">
      <c r="K47490" s="1715"/>
      <c r="L47490" s="1715"/>
    </row>
    <row r="47491" spans="11:12" ht="15" customHeight="1">
      <c r="K47491" s="1715"/>
      <c r="L47491" s="1715"/>
    </row>
    <row r="47492" spans="11:12" ht="15" customHeight="1">
      <c r="K47492" s="1715"/>
      <c r="L47492" s="1715"/>
    </row>
    <row r="47493" spans="11:12" ht="15" customHeight="1">
      <c r="K47493" s="1715"/>
      <c r="L47493" s="1715"/>
    </row>
    <row r="47494" spans="11:12" ht="15" customHeight="1">
      <c r="K47494" s="1715"/>
      <c r="L47494" s="1715"/>
    </row>
    <row r="47495" spans="11:12" ht="15" customHeight="1">
      <c r="K47495" s="1715"/>
      <c r="L47495" s="1715"/>
    </row>
    <row r="47496" spans="11:12" ht="15" customHeight="1">
      <c r="K47496" s="1715"/>
      <c r="L47496" s="1715"/>
    </row>
    <row r="47497" spans="11:12" ht="15" customHeight="1">
      <c r="K47497" s="1715"/>
      <c r="L47497" s="1715"/>
    </row>
    <row r="47498" spans="11:12" ht="15" customHeight="1">
      <c r="K47498" s="1715"/>
      <c r="L47498" s="1715"/>
    </row>
    <row r="47499" spans="11:12" ht="15" customHeight="1">
      <c r="K47499" s="1715"/>
      <c r="L47499" s="1715"/>
    </row>
    <row r="47500" spans="11:12" ht="15" customHeight="1">
      <c r="K47500" s="1715"/>
      <c r="L47500" s="1715"/>
    </row>
    <row r="47501" spans="11:12" ht="15" customHeight="1">
      <c r="K47501" s="1715"/>
      <c r="L47501" s="1715"/>
    </row>
    <row r="47502" spans="11:12" ht="15" customHeight="1">
      <c r="K47502" s="1715"/>
      <c r="L47502" s="1715"/>
    </row>
    <row r="47503" spans="11:12" ht="15" customHeight="1">
      <c r="K47503" s="1715"/>
      <c r="L47503" s="1715"/>
    </row>
    <row r="47504" spans="11:12" ht="15" customHeight="1">
      <c r="K47504" s="1715"/>
      <c r="L47504" s="1715"/>
    </row>
    <row r="47505" spans="11:12" ht="15" customHeight="1">
      <c r="K47505" s="1715"/>
      <c r="L47505" s="1715"/>
    </row>
    <row r="47506" spans="11:12" ht="15" customHeight="1">
      <c r="K47506" s="1715"/>
      <c r="L47506" s="1715"/>
    </row>
    <row r="47507" spans="11:12" ht="15" customHeight="1">
      <c r="K47507" s="1715"/>
      <c r="L47507" s="1715"/>
    </row>
    <row r="47508" spans="11:12" ht="15" customHeight="1">
      <c r="K47508" s="1715"/>
      <c r="L47508" s="1715"/>
    </row>
    <row r="47509" spans="11:12" ht="15" customHeight="1">
      <c r="K47509" s="1715"/>
      <c r="L47509" s="1715"/>
    </row>
    <row r="47510" spans="11:12" ht="15" customHeight="1">
      <c r="K47510" s="1715"/>
      <c r="L47510" s="1715"/>
    </row>
    <row r="47511" spans="11:12" ht="15" customHeight="1">
      <c r="K47511" s="1715"/>
      <c r="L47511" s="1715"/>
    </row>
    <row r="47512" spans="11:12" ht="15" customHeight="1">
      <c r="K47512" s="1715"/>
      <c r="L47512" s="1715"/>
    </row>
    <row r="47513" spans="11:12" ht="15" customHeight="1">
      <c r="K47513" s="1715"/>
      <c r="L47513" s="1715"/>
    </row>
    <row r="47514" spans="11:12" ht="15" customHeight="1">
      <c r="K47514" s="1715"/>
      <c r="L47514" s="1715"/>
    </row>
    <row r="47515" spans="11:12" ht="15" customHeight="1">
      <c r="K47515" s="1715"/>
      <c r="L47515" s="1715"/>
    </row>
    <row r="47516" spans="11:12" ht="15" customHeight="1">
      <c r="K47516" s="1715"/>
      <c r="L47516" s="1715"/>
    </row>
    <row r="47517" spans="11:12" ht="15" customHeight="1">
      <c r="K47517" s="1715"/>
      <c r="L47517" s="1715"/>
    </row>
    <row r="47518" spans="11:12" ht="15" customHeight="1">
      <c r="K47518" s="1715"/>
      <c r="L47518" s="1715"/>
    </row>
    <row r="47519" spans="11:12" ht="15" customHeight="1">
      <c r="K47519" s="1715"/>
      <c r="L47519" s="1715"/>
    </row>
    <row r="47520" spans="11:12" ht="15" customHeight="1">
      <c r="K47520" s="1715"/>
      <c r="L47520" s="1715"/>
    </row>
    <row r="47521" spans="11:12" ht="15" customHeight="1">
      <c r="K47521" s="1715"/>
      <c r="L47521" s="1715"/>
    </row>
    <row r="47522" spans="11:12" ht="15" customHeight="1">
      <c r="K47522" s="1715"/>
      <c r="L47522" s="1715"/>
    </row>
    <row r="47523" spans="11:12" ht="15" customHeight="1">
      <c r="K47523" s="1715"/>
      <c r="L47523" s="1715"/>
    </row>
    <row r="47524" spans="11:12" ht="15" customHeight="1">
      <c r="K47524" s="1715"/>
      <c r="L47524" s="1715"/>
    </row>
    <row r="47525" spans="11:12" ht="15" customHeight="1">
      <c r="K47525" s="1715"/>
      <c r="L47525" s="1715"/>
    </row>
    <row r="47526" spans="11:12" ht="15" customHeight="1">
      <c r="K47526" s="1715"/>
      <c r="L47526" s="1715"/>
    </row>
    <row r="47527" spans="11:12" ht="15" customHeight="1">
      <c r="K47527" s="1715"/>
      <c r="L47527" s="1715"/>
    </row>
    <row r="47528" spans="11:12" ht="15" customHeight="1">
      <c r="K47528" s="1715"/>
      <c r="L47528" s="1715"/>
    </row>
    <row r="47529" spans="11:12" ht="15" customHeight="1">
      <c r="K47529" s="1715"/>
      <c r="L47529" s="1715"/>
    </row>
    <row r="47530" spans="11:12" ht="15" customHeight="1">
      <c r="K47530" s="1715"/>
      <c r="L47530" s="1715"/>
    </row>
    <row r="47531" spans="11:12" ht="15" customHeight="1">
      <c r="K47531" s="1715"/>
      <c r="L47531" s="1715"/>
    </row>
    <row r="47532" spans="11:12" ht="15" customHeight="1">
      <c r="K47532" s="1715"/>
      <c r="L47532" s="1715"/>
    </row>
    <row r="47533" spans="11:12" ht="15" customHeight="1">
      <c r="K47533" s="1715"/>
      <c r="L47533" s="1715"/>
    </row>
    <row r="47534" spans="11:12" ht="15" customHeight="1">
      <c r="K47534" s="1715"/>
      <c r="L47534" s="1715"/>
    </row>
    <row r="47535" spans="11:12" ht="15" customHeight="1">
      <c r="K47535" s="1715"/>
      <c r="L47535" s="1715"/>
    </row>
    <row r="47536" spans="11:12" ht="15" customHeight="1">
      <c r="K47536" s="1715"/>
      <c r="L47536" s="1715"/>
    </row>
    <row r="47537" spans="11:12" ht="15" customHeight="1">
      <c r="K47537" s="1715"/>
      <c r="L47537" s="1715"/>
    </row>
    <row r="47538" spans="11:12" ht="15" customHeight="1">
      <c r="K47538" s="1715"/>
      <c r="L47538" s="1715"/>
    </row>
    <row r="47539" spans="11:12" ht="15" customHeight="1">
      <c r="K47539" s="1715"/>
      <c r="L47539" s="1715"/>
    </row>
    <row r="47540" spans="11:12" ht="15" customHeight="1">
      <c r="K47540" s="1715"/>
      <c r="L47540" s="1715"/>
    </row>
    <row r="47541" spans="11:12" ht="15" customHeight="1">
      <c r="K47541" s="1715"/>
      <c r="L47541" s="1715"/>
    </row>
    <row r="47542" spans="11:12" ht="15" customHeight="1">
      <c r="K47542" s="1715"/>
      <c r="L47542" s="1715"/>
    </row>
    <row r="47543" spans="11:12" ht="15" customHeight="1">
      <c r="K47543" s="1715"/>
      <c r="L47543" s="1715"/>
    </row>
    <row r="47544" spans="11:12" ht="15" customHeight="1">
      <c r="K47544" s="1715"/>
      <c r="L47544" s="1715"/>
    </row>
    <row r="47545" spans="11:12" ht="15" customHeight="1">
      <c r="K47545" s="1715"/>
      <c r="L47545" s="1715"/>
    </row>
    <row r="47546" spans="11:12" ht="15" customHeight="1">
      <c r="K47546" s="1715"/>
      <c r="L47546" s="1715"/>
    </row>
    <row r="47547" spans="11:12" ht="15" customHeight="1">
      <c r="K47547" s="1715"/>
      <c r="L47547" s="1715"/>
    </row>
    <row r="47548" spans="11:12" ht="15" customHeight="1">
      <c r="K47548" s="1715"/>
      <c r="L47548" s="1715"/>
    </row>
    <row r="47549" spans="11:12" ht="15" customHeight="1">
      <c r="K47549" s="1715"/>
      <c r="L47549" s="1715"/>
    </row>
    <row r="47550" spans="11:12" ht="15" customHeight="1">
      <c r="K47550" s="1715"/>
      <c r="L47550" s="1715"/>
    </row>
    <row r="47551" spans="11:12" ht="15" customHeight="1">
      <c r="K47551" s="1715"/>
      <c r="L47551" s="1715"/>
    </row>
    <row r="47552" spans="11:12" ht="15" customHeight="1">
      <c r="K47552" s="1715"/>
      <c r="L47552" s="1715"/>
    </row>
    <row r="47553" spans="11:12" ht="15" customHeight="1">
      <c r="K47553" s="1715"/>
      <c r="L47553" s="1715"/>
    </row>
    <row r="47554" spans="11:12" ht="15" customHeight="1">
      <c r="K47554" s="1715"/>
      <c r="L47554" s="1715"/>
    </row>
    <row r="47555" spans="11:12" ht="15" customHeight="1">
      <c r="K47555" s="1715"/>
      <c r="L47555" s="1715"/>
    </row>
    <row r="47556" spans="11:12" ht="15" customHeight="1">
      <c r="K47556" s="1715"/>
      <c r="L47556" s="1715"/>
    </row>
    <row r="47557" spans="11:12" ht="15" customHeight="1">
      <c r="K47557" s="1715"/>
      <c r="L47557" s="1715"/>
    </row>
    <row r="47558" spans="11:12" ht="15" customHeight="1">
      <c r="K47558" s="1715"/>
      <c r="L47558" s="1715"/>
    </row>
    <row r="47559" spans="11:12" ht="15" customHeight="1">
      <c r="K47559" s="1715"/>
      <c r="L47559" s="1715"/>
    </row>
    <row r="47560" spans="11:12" ht="15" customHeight="1">
      <c r="K47560" s="1715"/>
      <c r="L47560" s="1715"/>
    </row>
    <row r="47561" spans="11:12" ht="15" customHeight="1">
      <c r="K47561" s="1715"/>
      <c r="L47561" s="1715"/>
    </row>
    <row r="47562" spans="11:12" ht="15" customHeight="1">
      <c r="K47562" s="1715"/>
      <c r="L47562" s="1715"/>
    </row>
    <row r="47563" spans="11:12" ht="15" customHeight="1">
      <c r="K47563" s="1715"/>
      <c r="L47563" s="1715"/>
    </row>
    <row r="47564" spans="11:12" ht="15" customHeight="1">
      <c r="K47564" s="1715"/>
      <c r="L47564" s="1715"/>
    </row>
    <row r="47565" spans="11:12" ht="15" customHeight="1">
      <c r="K47565" s="1715"/>
      <c r="L47565" s="1715"/>
    </row>
    <row r="47566" spans="11:12" ht="15" customHeight="1">
      <c r="K47566" s="1715"/>
      <c r="L47566" s="1715"/>
    </row>
    <row r="47567" spans="11:12" ht="15" customHeight="1">
      <c r="K47567" s="1715"/>
      <c r="L47567" s="1715"/>
    </row>
    <row r="47568" spans="11:12" ht="15" customHeight="1">
      <c r="K47568" s="1715"/>
      <c r="L47568" s="1715"/>
    </row>
    <row r="47569" spans="11:12" ht="15" customHeight="1">
      <c r="K47569" s="1715"/>
      <c r="L47569" s="1715"/>
    </row>
    <row r="47570" spans="11:12" ht="15" customHeight="1">
      <c r="K47570" s="1715"/>
      <c r="L47570" s="1715"/>
    </row>
    <row r="47571" spans="11:12" ht="15" customHeight="1">
      <c r="K47571" s="1715"/>
      <c r="L47571" s="1715"/>
    </row>
    <row r="47572" spans="11:12" ht="15" customHeight="1">
      <c r="K47572" s="1715"/>
      <c r="L47572" s="1715"/>
    </row>
    <row r="47573" spans="11:12" ht="15" customHeight="1">
      <c r="K47573" s="1715"/>
      <c r="L47573" s="1715"/>
    </row>
    <row r="47574" spans="11:12" ht="15" customHeight="1">
      <c r="K47574" s="1715"/>
      <c r="L47574" s="1715"/>
    </row>
    <row r="47575" spans="11:12" ht="15" customHeight="1">
      <c r="K47575" s="1715"/>
      <c r="L47575" s="1715"/>
    </row>
    <row r="47576" spans="11:12" ht="15" customHeight="1">
      <c r="K47576" s="1715"/>
      <c r="L47576" s="1715"/>
    </row>
    <row r="47577" spans="11:12" ht="15" customHeight="1">
      <c r="K47577" s="1715"/>
      <c r="L47577" s="1715"/>
    </row>
    <row r="47578" spans="11:12" ht="15" customHeight="1">
      <c r="K47578" s="1715"/>
      <c r="L47578" s="1715"/>
    </row>
    <row r="47579" spans="11:12" ht="15" customHeight="1">
      <c r="K47579" s="1715"/>
      <c r="L47579" s="1715"/>
    </row>
    <row r="47580" spans="11:12" ht="15" customHeight="1">
      <c r="K47580" s="1715"/>
      <c r="L47580" s="1715"/>
    </row>
    <row r="47581" spans="11:12" ht="15" customHeight="1">
      <c r="K47581" s="1715"/>
      <c r="L47581" s="1715"/>
    </row>
    <row r="47582" spans="11:12" ht="15" customHeight="1">
      <c r="K47582" s="1715"/>
      <c r="L47582" s="1715"/>
    </row>
    <row r="47583" spans="11:12" ht="15" customHeight="1">
      <c r="K47583" s="1715"/>
      <c r="L47583" s="1715"/>
    </row>
    <row r="47584" spans="11:12" ht="15" customHeight="1">
      <c r="K47584" s="1715"/>
      <c r="L47584" s="1715"/>
    </row>
    <row r="47585" spans="11:12" ht="15" customHeight="1">
      <c r="K47585" s="1715"/>
      <c r="L47585" s="1715"/>
    </row>
    <row r="47586" spans="11:12" ht="15" customHeight="1">
      <c r="K47586" s="1715"/>
      <c r="L47586" s="1715"/>
    </row>
    <row r="47587" spans="11:12" ht="15" customHeight="1">
      <c r="K47587" s="1715"/>
      <c r="L47587" s="1715"/>
    </row>
    <row r="47588" spans="11:12" ht="15" customHeight="1">
      <c r="K47588" s="1715"/>
      <c r="L47588" s="1715"/>
    </row>
    <row r="47589" spans="11:12" ht="15" customHeight="1">
      <c r="K47589" s="1715"/>
      <c r="L47589" s="1715"/>
    </row>
    <row r="47590" spans="11:12" ht="15" customHeight="1">
      <c r="K47590" s="1715"/>
      <c r="L47590" s="1715"/>
    </row>
    <row r="47591" spans="11:12" ht="15" customHeight="1">
      <c r="K47591" s="1715"/>
      <c r="L47591" s="1715"/>
    </row>
    <row r="47592" spans="11:12" ht="15" customHeight="1">
      <c r="K47592" s="1715"/>
      <c r="L47592" s="1715"/>
    </row>
    <row r="47593" spans="11:12" ht="15" customHeight="1">
      <c r="K47593" s="1715"/>
      <c r="L47593" s="1715"/>
    </row>
    <row r="47594" spans="11:12" ht="15" customHeight="1">
      <c r="K47594" s="1715"/>
      <c r="L47594" s="1715"/>
    </row>
    <row r="47595" spans="11:12" ht="15" customHeight="1">
      <c r="K47595" s="1715"/>
      <c r="L47595" s="1715"/>
    </row>
    <row r="47596" spans="11:12" ht="15" customHeight="1">
      <c r="K47596" s="1715"/>
      <c r="L47596" s="1715"/>
    </row>
    <row r="47597" spans="11:12" ht="15" customHeight="1">
      <c r="K47597" s="1715"/>
      <c r="L47597" s="1715"/>
    </row>
    <row r="47598" spans="11:12" ht="15" customHeight="1">
      <c r="K47598" s="1715"/>
      <c r="L47598" s="1715"/>
    </row>
    <row r="47599" spans="11:12" ht="15" customHeight="1">
      <c r="K47599" s="1715"/>
      <c r="L47599" s="1715"/>
    </row>
    <row r="47600" spans="11:12" ht="15" customHeight="1">
      <c r="K47600" s="1715"/>
      <c r="L47600" s="1715"/>
    </row>
    <row r="47601" spans="11:12" ht="15" customHeight="1">
      <c r="K47601" s="1715"/>
      <c r="L47601" s="1715"/>
    </row>
    <row r="47602" spans="11:12" ht="15" customHeight="1">
      <c r="K47602" s="1715"/>
      <c r="L47602" s="1715"/>
    </row>
    <row r="47603" spans="11:12" ht="15" customHeight="1">
      <c r="K47603" s="1715"/>
      <c r="L47603" s="1715"/>
    </row>
    <row r="47604" spans="11:12" ht="15" customHeight="1">
      <c r="K47604" s="1715"/>
      <c r="L47604" s="1715"/>
    </row>
    <row r="47605" spans="11:12" ht="15" customHeight="1">
      <c r="K47605" s="1715"/>
      <c r="L47605" s="1715"/>
    </row>
    <row r="47606" spans="11:12" ht="15" customHeight="1">
      <c r="K47606" s="1715"/>
      <c r="L47606" s="1715"/>
    </row>
    <row r="47607" spans="11:12" ht="15" customHeight="1">
      <c r="K47607" s="1715"/>
      <c r="L47607" s="1715"/>
    </row>
    <row r="47608" spans="11:12" ht="15" customHeight="1">
      <c r="K47608" s="1715"/>
      <c r="L47608" s="1715"/>
    </row>
    <row r="47609" spans="11:12" ht="15" customHeight="1">
      <c r="K47609" s="1715"/>
      <c r="L47609" s="1715"/>
    </row>
    <row r="47610" spans="11:12" ht="15" customHeight="1">
      <c r="K47610" s="1715"/>
      <c r="L47610" s="1715"/>
    </row>
    <row r="47611" spans="11:12" ht="15" customHeight="1">
      <c r="K47611" s="1715"/>
      <c r="L47611" s="1715"/>
    </row>
    <row r="47612" spans="11:12" ht="15" customHeight="1">
      <c r="K47612" s="1715"/>
      <c r="L47612" s="1715"/>
    </row>
    <row r="47613" spans="11:12" ht="15" customHeight="1">
      <c r="K47613" s="1715"/>
      <c r="L47613" s="1715"/>
    </row>
    <row r="47614" spans="11:12" ht="15" customHeight="1">
      <c r="K47614" s="1715"/>
      <c r="L47614" s="1715"/>
    </row>
    <row r="47615" spans="11:12" ht="15" customHeight="1">
      <c r="K47615" s="1715"/>
      <c r="L47615" s="1715"/>
    </row>
    <row r="47616" spans="11:12" ht="15" customHeight="1">
      <c r="K47616" s="1715"/>
      <c r="L47616" s="1715"/>
    </row>
    <row r="47617" spans="11:12" ht="15" customHeight="1">
      <c r="K47617" s="1715"/>
      <c r="L47617" s="1715"/>
    </row>
    <row r="47618" spans="11:12" ht="15" customHeight="1">
      <c r="K47618" s="1715"/>
      <c r="L47618" s="1715"/>
    </row>
    <row r="47619" spans="11:12" ht="15" customHeight="1">
      <c r="K47619" s="1715"/>
      <c r="L47619" s="1715"/>
    </row>
    <row r="47620" spans="11:12" ht="15" customHeight="1">
      <c r="K47620" s="1715"/>
      <c r="L47620" s="1715"/>
    </row>
    <row r="47621" spans="11:12" ht="15" customHeight="1">
      <c r="K47621" s="1715"/>
      <c r="L47621" s="1715"/>
    </row>
    <row r="47622" spans="11:12" ht="15" customHeight="1">
      <c r="K47622" s="1715"/>
      <c r="L47622" s="1715"/>
    </row>
    <row r="47623" spans="11:12" ht="15" customHeight="1">
      <c r="K47623" s="1715"/>
      <c r="L47623" s="1715"/>
    </row>
    <row r="47624" spans="11:12" ht="15" customHeight="1">
      <c r="K47624" s="1715"/>
      <c r="L47624" s="1715"/>
    </row>
    <row r="47625" spans="11:12" ht="15" customHeight="1">
      <c r="K47625" s="1715"/>
      <c r="L47625" s="1715"/>
    </row>
    <row r="47626" spans="11:12" ht="15" customHeight="1">
      <c r="K47626" s="1715"/>
      <c r="L47626" s="1715"/>
    </row>
    <row r="47627" spans="11:12" ht="15" customHeight="1">
      <c r="K47627" s="1715"/>
      <c r="L47627" s="1715"/>
    </row>
    <row r="47628" spans="11:12" ht="15" customHeight="1">
      <c r="K47628" s="1715"/>
      <c r="L47628" s="1715"/>
    </row>
    <row r="47629" spans="11:12" ht="15" customHeight="1">
      <c r="K47629" s="1715"/>
      <c r="L47629" s="1715"/>
    </row>
    <row r="47630" spans="11:12" ht="15" customHeight="1">
      <c r="K47630" s="1715"/>
      <c r="L47630" s="1715"/>
    </row>
    <row r="47631" spans="11:12" ht="15" customHeight="1">
      <c r="K47631" s="1715"/>
      <c r="L47631" s="1715"/>
    </row>
    <row r="47632" spans="11:12" ht="15" customHeight="1">
      <c r="K47632" s="1715"/>
      <c r="L47632" s="1715"/>
    </row>
    <row r="47633" spans="11:12" ht="15" customHeight="1">
      <c r="K47633" s="1715"/>
      <c r="L47633" s="1715"/>
    </row>
    <row r="47634" spans="11:12" ht="15" customHeight="1">
      <c r="K47634" s="1715"/>
      <c r="L47634" s="1715"/>
    </row>
    <row r="47635" spans="11:12" ht="15" customHeight="1">
      <c r="K47635" s="1715"/>
      <c r="L47635" s="1715"/>
    </row>
    <row r="47636" spans="11:12" ht="15" customHeight="1">
      <c r="K47636" s="1715"/>
      <c r="L47636" s="1715"/>
    </row>
    <row r="47637" spans="11:12" ht="15" customHeight="1">
      <c r="K47637" s="1715"/>
      <c r="L47637" s="1715"/>
    </row>
    <row r="47638" spans="11:12" ht="15" customHeight="1">
      <c r="K47638" s="1715"/>
      <c r="L47638" s="1715"/>
    </row>
    <row r="47639" spans="11:12" ht="15" customHeight="1">
      <c r="K47639" s="1715"/>
      <c r="L47639" s="1715"/>
    </row>
    <row r="47640" spans="11:12" ht="15" customHeight="1">
      <c r="K47640" s="1715"/>
      <c r="L47640" s="1715"/>
    </row>
    <row r="47641" spans="11:12" ht="15" customHeight="1">
      <c r="K47641" s="1715"/>
      <c r="L47641" s="1715"/>
    </row>
    <row r="47642" spans="11:12" ht="15" customHeight="1">
      <c r="K47642" s="1715"/>
      <c r="L47642" s="1715"/>
    </row>
    <row r="47643" spans="11:12" ht="15" customHeight="1">
      <c r="K47643" s="1715"/>
      <c r="L47643" s="1715"/>
    </row>
    <row r="47644" spans="11:12" ht="15" customHeight="1">
      <c r="K47644" s="1715"/>
      <c r="L47644" s="1715"/>
    </row>
    <row r="47645" spans="11:12" ht="15" customHeight="1">
      <c r="K47645" s="1715"/>
      <c r="L47645" s="1715"/>
    </row>
    <row r="47646" spans="11:12" ht="15" customHeight="1">
      <c r="K47646" s="1715"/>
      <c r="L47646" s="1715"/>
    </row>
    <row r="47647" spans="11:12" ht="15" customHeight="1">
      <c r="K47647" s="1715"/>
      <c r="L47647" s="1715"/>
    </row>
    <row r="47648" spans="11:12" ht="15" customHeight="1">
      <c r="K47648" s="1715"/>
      <c r="L47648" s="1715"/>
    </row>
    <row r="47649" spans="11:12" ht="15" customHeight="1">
      <c r="K47649" s="1715"/>
      <c r="L47649" s="1715"/>
    </row>
    <row r="47650" spans="11:12" ht="15" customHeight="1">
      <c r="K47650" s="1715"/>
      <c r="L47650" s="1715"/>
    </row>
    <row r="47651" spans="11:12" ht="15" customHeight="1">
      <c r="K47651" s="1715"/>
      <c r="L47651" s="1715"/>
    </row>
    <row r="47652" spans="11:12" ht="15" customHeight="1">
      <c r="K47652" s="1715"/>
      <c r="L47652" s="1715"/>
    </row>
    <row r="47653" spans="11:12" ht="15" customHeight="1">
      <c r="K47653" s="1715"/>
      <c r="L47653" s="1715"/>
    </row>
    <row r="47654" spans="11:12" ht="15" customHeight="1">
      <c r="K47654" s="1715"/>
      <c r="L47654" s="1715"/>
    </row>
    <row r="47655" spans="11:12" ht="15" customHeight="1">
      <c r="K47655" s="1715"/>
      <c r="L47655" s="1715"/>
    </row>
    <row r="47656" spans="11:12" ht="15" customHeight="1">
      <c r="K47656" s="1715"/>
      <c r="L47656" s="1715"/>
    </row>
    <row r="47657" spans="11:12" ht="15" customHeight="1">
      <c r="K47657" s="1715"/>
      <c r="L47657" s="1715"/>
    </row>
    <row r="47658" spans="11:12" ht="15" customHeight="1">
      <c r="K47658" s="1715"/>
      <c r="L47658" s="1715"/>
    </row>
    <row r="47659" spans="11:12" ht="15" customHeight="1">
      <c r="K47659" s="1715"/>
      <c r="L47659" s="1715"/>
    </row>
    <row r="47660" spans="11:12" ht="15" customHeight="1">
      <c r="K47660" s="1715"/>
      <c r="L47660" s="1715"/>
    </row>
    <row r="47661" spans="11:12" ht="15" customHeight="1">
      <c r="K47661" s="1715"/>
      <c r="L47661" s="1715"/>
    </row>
    <row r="47662" spans="11:12" ht="15" customHeight="1">
      <c r="K47662" s="1715"/>
      <c r="L47662" s="1715"/>
    </row>
    <row r="47663" spans="11:12" ht="15" customHeight="1">
      <c r="K47663" s="1715"/>
      <c r="L47663" s="1715"/>
    </row>
    <row r="47664" spans="11:12" ht="15" customHeight="1">
      <c r="K47664" s="1715"/>
      <c r="L47664" s="1715"/>
    </row>
    <row r="47665" spans="11:12" ht="15" customHeight="1">
      <c r="K47665" s="1715"/>
      <c r="L47665" s="1715"/>
    </row>
    <row r="47666" spans="11:12" ht="15" customHeight="1">
      <c r="K47666" s="1715"/>
      <c r="L47666" s="1715"/>
    </row>
    <row r="47667" spans="11:12" ht="15" customHeight="1">
      <c r="K47667" s="1715"/>
      <c r="L47667" s="1715"/>
    </row>
    <row r="47668" spans="11:12" ht="15" customHeight="1">
      <c r="K47668" s="1715"/>
      <c r="L47668" s="1715"/>
    </row>
    <row r="47669" spans="11:12" ht="15" customHeight="1">
      <c r="K47669" s="1715"/>
      <c r="L47669" s="1715"/>
    </row>
    <row r="47670" spans="11:12" ht="15" customHeight="1">
      <c r="K47670" s="1715"/>
      <c r="L47670" s="1715"/>
    </row>
    <row r="47671" spans="11:12" ht="15" customHeight="1">
      <c r="K47671" s="1715"/>
      <c r="L47671" s="1715"/>
    </row>
    <row r="47672" spans="11:12" ht="15" customHeight="1">
      <c r="K47672" s="1715"/>
      <c r="L47672" s="1715"/>
    </row>
    <row r="47673" spans="11:12" ht="15" customHeight="1">
      <c r="K47673" s="1715"/>
      <c r="L47673" s="1715"/>
    </row>
    <row r="47674" spans="11:12" ht="15" customHeight="1">
      <c r="K47674" s="1715"/>
      <c r="L47674" s="1715"/>
    </row>
    <row r="47675" spans="11:12" ht="15" customHeight="1">
      <c r="K47675" s="1715"/>
      <c r="L47675" s="1715"/>
    </row>
    <row r="47676" spans="11:12" ht="15" customHeight="1">
      <c r="K47676" s="1715"/>
      <c r="L47676" s="1715"/>
    </row>
    <row r="47677" spans="11:12" ht="15" customHeight="1">
      <c r="K47677" s="1715"/>
      <c r="L47677" s="1715"/>
    </row>
    <row r="47678" spans="11:12" ht="15" customHeight="1">
      <c r="K47678" s="1715"/>
      <c r="L47678" s="1715"/>
    </row>
    <row r="47679" spans="11:12" ht="15" customHeight="1">
      <c r="K47679" s="1715"/>
      <c r="L47679" s="1715"/>
    </row>
    <row r="47680" spans="11:12" ht="15" customHeight="1">
      <c r="K47680" s="1715"/>
      <c r="L47680" s="1715"/>
    </row>
    <row r="47681" spans="11:12" ht="15" customHeight="1">
      <c r="K47681" s="1715"/>
      <c r="L47681" s="1715"/>
    </row>
    <row r="47682" spans="11:12" ht="15" customHeight="1">
      <c r="K47682" s="1715"/>
      <c r="L47682" s="1715"/>
    </row>
    <row r="47683" spans="11:12" ht="15" customHeight="1">
      <c r="K47683" s="1715"/>
      <c r="L47683" s="1715"/>
    </row>
    <row r="47684" spans="11:12" ht="15" customHeight="1">
      <c r="K47684" s="1715"/>
      <c r="L47684" s="1715"/>
    </row>
    <row r="47685" spans="11:12" ht="15" customHeight="1">
      <c r="K47685" s="1715"/>
      <c r="L47685" s="1715"/>
    </row>
    <row r="47686" spans="11:12" ht="15" customHeight="1">
      <c r="K47686" s="1715"/>
      <c r="L47686" s="1715"/>
    </row>
    <row r="47687" spans="11:12" ht="15" customHeight="1">
      <c r="K47687" s="1715"/>
      <c r="L47687" s="1715"/>
    </row>
    <row r="47688" spans="11:12" ht="15" customHeight="1">
      <c r="K47688" s="1715"/>
      <c r="L47688" s="1715"/>
    </row>
    <row r="47689" spans="11:12" ht="15" customHeight="1">
      <c r="K47689" s="1715"/>
      <c r="L47689" s="1715"/>
    </row>
    <row r="47690" spans="11:12" ht="15" customHeight="1">
      <c r="K47690" s="1715"/>
      <c r="L47690" s="1715"/>
    </row>
    <row r="47691" spans="11:12" ht="15" customHeight="1">
      <c r="K47691" s="1715"/>
      <c r="L47691" s="1715"/>
    </row>
    <row r="47692" spans="11:12" ht="15" customHeight="1">
      <c r="K47692" s="1715"/>
      <c r="L47692" s="1715"/>
    </row>
    <row r="47693" spans="11:12" ht="15" customHeight="1">
      <c r="K47693" s="1715"/>
      <c r="L47693" s="1715"/>
    </row>
    <row r="47694" spans="11:12" ht="15" customHeight="1">
      <c r="K47694" s="1715"/>
      <c r="L47694" s="1715"/>
    </row>
    <row r="47695" spans="11:12" ht="15" customHeight="1">
      <c r="K47695" s="1715"/>
      <c r="L47695" s="1715"/>
    </row>
    <row r="47696" spans="11:12" ht="15" customHeight="1">
      <c r="K47696" s="1715"/>
      <c r="L47696" s="1715"/>
    </row>
    <row r="47697" spans="11:12" ht="15" customHeight="1">
      <c r="K47697" s="1715"/>
      <c r="L47697" s="1715"/>
    </row>
    <row r="47698" spans="11:12" ht="15" customHeight="1">
      <c r="K47698" s="1715"/>
      <c r="L47698" s="1715"/>
    </row>
    <row r="47699" spans="11:12" ht="15" customHeight="1">
      <c r="K47699" s="1715"/>
      <c r="L47699" s="1715"/>
    </row>
    <row r="47700" spans="11:12" ht="15" customHeight="1">
      <c r="K47700" s="1715"/>
      <c r="L47700" s="1715"/>
    </row>
    <row r="47701" spans="11:12" ht="15" customHeight="1">
      <c r="K47701" s="1715"/>
      <c r="L47701" s="1715"/>
    </row>
    <row r="47702" spans="11:12" ht="15" customHeight="1">
      <c r="K47702" s="1715"/>
      <c r="L47702" s="1715"/>
    </row>
    <row r="47703" spans="11:12" ht="15" customHeight="1">
      <c r="K47703" s="1715"/>
      <c r="L47703" s="1715"/>
    </row>
    <row r="47704" spans="11:12" ht="15" customHeight="1">
      <c r="K47704" s="1715"/>
      <c r="L47704" s="1715"/>
    </row>
    <row r="47705" spans="11:12" ht="15" customHeight="1">
      <c r="K47705" s="1715"/>
      <c r="L47705" s="1715"/>
    </row>
    <row r="47706" spans="11:12" ht="15" customHeight="1">
      <c r="K47706" s="1715"/>
      <c r="L47706" s="1715"/>
    </row>
    <row r="47707" spans="11:12" ht="15" customHeight="1">
      <c r="K47707" s="1715"/>
      <c r="L47707" s="1715"/>
    </row>
    <row r="47708" spans="11:12" ht="15" customHeight="1">
      <c r="K47708" s="1715"/>
      <c r="L47708" s="1715"/>
    </row>
    <row r="47709" spans="11:12" ht="15" customHeight="1">
      <c r="K47709" s="1715"/>
      <c r="L47709" s="1715"/>
    </row>
    <row r="47710" spans="11:12" ht="15" customHeight="1">
      <c r="K47710" s="1715"/>
      <c r="L47710" s="1715"/>
    </row>
    <row r="47711" spans="11:12" ht="15" customHeight="1">
      <c r="K47711" s="1715"/>
      <c r="L47711" s="1715"/>
    </row>
    <row r="47712" spans="11:12" ht="15" customHeight="1">
      <c r="K47712" s="1715"/>
      <c r="L47712" s="1715"/>
    </row>
    <row r="47713" spans="11:12" ht="15" customHeight="1">
      <c r="K47713" s="1715"/>
      <c r="L47713" s="1715"/>
    </row>
    <row r="47714" spans="11:12" ht="15" customHeight="1">
      <c r="K47714" s="1715"/>
      <c r="L47714" s="1715"/>
    </row>
    <row r="47715" spans="11:12" ht="15" customHeight="1">
      <c r="K47715" s="1715"/>
      <c r="L47715" s="1715"/>
    </row>
    <row r="47716" spans="11:12" ht="15" customHeight="1">
      <c r="K47716" s="1715"/>
      <c r="L47716" s="1715"/>
    </row>
    <row r="47717" spans="11:12" ht="15" customHeight="1">
      <c r="K47717" s="1715"/>
      <c r="L47717" s="1715"/>
    </row>
    <row r="47718" spans="11:12" ht="15" customHeight="1">
      <c r="K47718" s="1715"/>
      <c r="L47718" s="1715"/>
    </row>
    <row r="47719" spans="11:12" ht="15" customHeight="1">
      <c r="K47719" s="1715"/>
      <c r="L47719" s="1715"/>
    </row>
    <row r="47720" spans="11:12" ht="15" customHeight="1">
      <c r="K47720" s="1715"/>
      <c r="L47720" s="1715"/>
    </row>
    <row r="47721" spans="11:12" ht="15" customHeight="1">
      <c r="K47721" s="1715"/>
      <c r="L47721" s="1715"/>
    </row>
    <row r="47722" spans="11:12" ht="15" customHeight="1">
      <c r="K47722" s="1715"/>
      <c r="L47722" s="1715"/>
    </row>
    <row r="47723" spans="11:12" ht="15" customHeight="1">
      <c r="K47723" s="1715"/>
      <c r="L47723" s="1715"/>
    </row>
    <row r="47724" spans="11:12" ht="15" customHeight="1">
      <c r="K47724" s="1715"/>
      <c r="L47724" s="1715"/>
    </row>
    <row r="47725" spans="11:12" ht="15" customHeight="1">
      <c r="K47725" s="1715"/>
      <c r="L47725" s="1715"/>
    </row>
    <row r="47726" spans="11:12" ht="15" customHeight="1">
      <c r="K47726" s="1715"/>
      <c r="L47726" s="1715"/>
    </row>
    <row r="47727" spans="11:12" ht="15" customHeight="1">
      <c r="K47727" s="1715"/>
      <c r="L47727" s="1715"/>
    </row>
    <row r="47728" spans="11:12" ht="15" customHeight="1">
      <c r="K47728" s="1715"/>
      <c r="L47728" s="1715"/>
    </row>
    <row r="47729" spans="11:12" ht="15" customHeight="1">
      <c r="K47729" s="1715"/>
      <c r="L47729" s="1715"/>
    </row>
    <row r="47730" spans="11:12" ht="15" customHeight="1">
      <c r="K47730" s="1715"/>
      <c r="L47730" s="1715"/>
    </row>
    <row r="47731" spans="11:12" ht="15" customHeight="1">
      <c r="K47731" s="1715"/>
      <c r="L47731" s="1715"/>
    </row>
    <row r="47732" spans="11:12" ht="15" customHeight="1">
      <c r="K47732" s="1715"/>
      <c r="L47732" s="1715"/>
    </row>
    <row r="47733" spans="11:12" ht="15" customHeight="1">
      <c r="K47733" s="1715"/>
      <c r="L47733" s="1715"/>
    </row>
    <row r="47734" spans="11:12" ht="15" customHeight="1">
      <c r="K47734" s="1715"/>
      <c r="L47734" s="1715"/>
    </row>
    <row r="47735" spans="11:12" ht="15" customHeight="1">
      <c r="K47735" s="1715"/>
      <c r="L47735" s="1715"/>
    </row>
    <row r="47736" spans="11:12" ht="15" customHeight="1">
      <c r="K47736" s="1715"/>
      <c r="L47736" s="1715"/>
    </row>
    <row r="47737" spans="11:12" ht="15" customHeight="1">
      <c r="K47737" s="1715"/>
      <c r="L47737" s="1715"/>
    </row>
    <row r="47738" spans="11:12" ht="15" customHeight="1">
      <c r="K47738" s="1715"/>
      <c r="L47738" s="1715"/>
    </row>
    <row r="47739" spans="11:12" ht="15" customHeight="1">
      <c r="K47739" s="1715"/>
      <c r="L47739" s="1715"/>
    </row>
    <row r="47740" spans="11:12" ht="15" customHeight="1">
      <c r="K47740" s="1715"/>
      <c r="L47740" s="1715"/>
    </row>
    <row r="47741" spans="11:12" ht="15" customHeight="1">
      <c r="K47741" s="1715"/>
      <c r="L47741" s="1715"/>
    </row>
    <row r="47742" spans="11:12" ht="15" customHeight="1">
      <c r="K47742" s="1715"/>
      <c r="L47742" s="1715"/>
    </row>
    <row r="47743" spans="11:12" ht="15" customHeight="1">
      <c r="K47743" s="1715"/>
      <c r="L47743" s="1715"/>
    </row>
    <row r="47744" spans="11:12" ht="15" customHeight="1">
      <c r="K47744" s="1715"/>
      <c r="L47744" s="1715"/>
    </row>
    <row r="47745" spans="11:12" ht="15" customHeight="1">
      <c r="K47745" s="1715"/>
      <c r="L47745" s="1715"/>
    </row>
    <row r="47746" spans="11:12" ht="15" customHeight="1">
      <c r="K47746" s="1715"/>
      <c r="L47746" s="1715"/>
    </row>
    <row r="47747" spans="11:12" ht="15" customHeight="1">
      <c r="K47747" s="1715"/>
      <c r="L47747" s="1715"/>
    </row>
    <row r="47748" spans="11:12" ht="15" customHeight="1">
      <c r="K47748" s="1715"/>
      <c r="L47748" s="1715"/>
    </row>
    <row r="47749" spans="11:12" ht="15" customHeight="1">
      <c r="K47749" s="1715"/>
      <c r="L47749" s="1715"/>
    </row>
    <row r="47750" spans="11:12" ht="15" customHeight="1">
      <c r="K47750" s="1715"/>
      <c r="L47750" s="1715"/>
    </row>
    <row r="47751" spans="11:12" ht="15" customHeight="1">
      <c r="K47751" s="1715"/>
      <c r="L47751" s="1715"/>
    </row>
    <row r="47752" spans="11:12" ht="15" customHeight="1">
      <c r="K47752" s="1715"/>
      <c r="L47752" s="1715"/>
    </row>
    <row r="47753" spans="11:12" ht="15" customHeight="1">
      <c r="K47753" s="1715"/>
      <c r="L47753" s="1715"/>
    </row>
    <row r="47754" spans="11:12" ht="15" customHeight="1">
      <c r="K47754" s="1715"/>
      <c r="L47754" s="1715"/>
    </row>
    <row r="47755" spans="11:12" ht="15" customHeight="1">
      <c r="K47755" s="1715"/>
      <c r="L47755" s="1715"/>
    </row>
    <row r="47756" spans="11:12" ht="15" customHeight="1">
      <c r="K47756" s="1715"/>
      <c r="L47756" s="1715"/>
    </row>
    <row r="47757" spans="11:12" ht="15" customHeight="1">
      <c r="K47757" s="1715"/>
      <c r="L47757" s="1715"/>
    </row>
    <row r="47758" spans="11:12" ht="15" customHeight="1">
      <c r="K47758" s="1715"/>
      <c r="L47758" s="1715"/>
    </row>
    <row r="47759" spans="11:12" ht="15" customHeight="1">
      <c r="K47759" s="1715"/>
      <c r="L47759" s="1715"/>
    </row>
    <row r="47760" spans="11:12" ht="15" customHeight="1">
      <c r="K47760" s="1715"/>
      <c r="L47760" s="1715"/>
    </row>
    <row r="47761" spans="11:12" ht="15" customHeight="1">
      <c r="K47761" s="1715"/>
      <c r="L47761" s="1715"/>
    </row>
    <row r="47762" spans="11:12" ht="15" customHeight="1">
      <c r="K47762" s="1715"/>
      <c r="L47762" s="1715"/>
    </row>
    <row r="47763" spans="11:12" ht="15" customHeight="1">
      <c r="K47763" s="1715"/>
      <c r="L47763" s="1715"/>
    </row>
    <row r="47764" spans="11:12" ht="15" customHeight="1">
      <c r="K47764" s="1715"/>
      <c r="L47764" s="1715"/>
    </row>
    <row r="47765" spans="11:12" ht="15" customHeight="1">
      <c r="K47765" s="1715"/>
      <c r="L47765" s="1715"/>
    </row>
    <row r="47766" spans="11:12" ht="15" customHeight="1">
      <c r="K47766" s="1715"/>
      <c r="L47766" s="1715"/>
    </row>
    <row r="47767" spans="11:12" ht="15" customHeight="1">
      <c r="K47767" s="1715"/>
      <c r="L47767" s="1715"/>
    </row>
    <row r="47768" spans="11:12" ht="15" customHeight="1">
      <c r="K47768" s="1715"/>
      <c r="L47768" s="1715"/>
    </row>
    <row r="47769" spans="11:12" ht="15" customHeight="1">
      <c r="K47769" s="1715"/>
      <c r="L47769" s="1715"/>
    </row>
    <row r="47770" spans="11:12" ht="15" customHeight="1">
      <c r="K47770" s="1715"/>
      <c r="L47770" s="1715"/>
    </row>
    <row r="47771" spans="11:12" ht="15" customHeight="1">
      <c r="K47771" s="1715"/>
      <c r="L47771" s="1715"/>
    </row>
    <row r="47772" spans="11:12" ht="15" customHeight="1">
      <c r="K47772" s="1715"/>
      <c r="L47772" s="1715"/>
    </row>
    <row r="47773" spans="11:12" ht="15" customHeight="1">
      <c r="K47773" s="1715"/>
      <c r="L47773" s="1715"/>
    </row>
    <row r="47774" spans="11:12" ht="15" customHeight="1">
      <c r="K47774" s="1715"/>
      <c r="L47774" s="1715"/>
    </row>
    <row r="47775" spans="11:12" ht="15" customHeight="1">
      <c r="K47775" s="1715"/>
      <c r="L47775" s="1715"/>
    </row>
    <row r="47776" spans="11:12" ht="15" customHeight="1">
      <c r="K47776" s="1715"/>
      <c r="L47776" s="1715"/>
    </row>
    <row r="47777" spans="11:12" ht="15" customHeight="1">
      <c r="K47777" s="1715"/>
      <c r="L47777" s="1715"/>
    </row>
    <row r="47778" spans="11:12" ht="15" customHeight="1">
      <c r="K47778" s="1715"/>
      <c r="L47778" s="1715"/>
    </row>
    <row r="47779" spans="11:12" ht="15" customHeight="1">
      <c r="K47779" s="1715"/>
      <c r="L47779" s="1715"/>
    </row>
    <row r="47780" spans="11:12" ht="15" customHeight="1">
      <c r="K47780" s="1715"/>
      <c r="L47780" s="1715"/>
    </row>
    <row r="47781" spans="11:12" ht="15" customHeight="1">
      <c r="K47781" s="1715"/>
      <c r="L47781" s="1715"/>
    </row>
    <row r="47782" spans="11:12" ht="15" customHeight="1">
      <c r="K47782" s="1715"/>
      <c r="L47782" s="1715"/>
    </row>
    <row r="47783" spans="11:12" ht="15" customHeight="1">
      <c r="K47783" s="1715"/>
      <c r="L47783" s="1715"/>
    </row>
    <row r="47784" spans="11:12" ht="15" customHeight="1">
      <c r="K47784" s="1715"/>
      <c r="L47784" s="1715"/>
    </row>
    <row r="47785" spans="11:12" ht="15" customHeight="1">
      <c r="K47785" s="1715"/>
      <c r="L47785" s="1715"/>
    </row>
    <row r="47786" spans="11:12" ht="15" customHeight="1">
      <c r="K47786" s="1715"/>
      <c r="L47786" s="1715"/>
    </row>
    <row r="47787" spans="11:12" ht="15" customHeight="1">
      <c r="K47787" s="1715"/>
      <c r="L47787" s="1715"/>
    </row>
    <row r="47788" spans="11:12" ht="15" customHeight="1">
      <c r="K47788" s="1715"/>
      <c r="L47788" s="1715"/>
    </row>
    <row r="47789" spans="11:12" ht="15" customHeight="1">
      <c r="K47789" s="1715"/>
      <c r="L47789" s="1715"/>
    </row>
    <row r="47790" spans="11:12" ht="15" customHeight="1">
      <c r="K47790" s="1715"/>
      <c r="L47790" s="1715"/>
    </row>
    <row r="47791" spans="11:12" ht="15" customHeight="1">
      <c r="K47791" s="1715"/>
      <c r="L47791" s="1715"/>
    </row>
    <row r="47792" spans="11:12" ht="15" customHeight="1">
      <c r="K47792" s="1715"/>
      <c r="L47792" s="1715"/>
    </row>
    <row r="47793" spans="11:12" ht="15" customHeight="1">
      <c r="K47793" s="1715"/>
      <c r="L47793" s="1715"/>
    </row>
    <row r="47794" spans="11:12" ht="15" customHeight="1">
      <c r="K47794" s="1715"/>
      <c r="L47794" s="1715"/>
    </row>
    <row r="47795" spans="11:12" ht="15" customHeight="1">
      <c r="K47795" s="1715"/>
      <c r="L47795" s="1715"/>
    </row>
    <row r="47796" spans="11:12" ht="15" customHeight="1">
      <c r="K47796" s="1715"/>
      <c r="L47796" s="1715"/>
    </row>
    <row r="47797" spans="11:12" ht="15" customHeight="1">
      <c r="K47797" s="1715"/>
      <c r="L47797" s="1715"/>
    </row>
    <row r="47798" spans="11:12" ht="15" customHeight="1">
      <c r="K47798" s="1715"/>
      <c r="L47798" s="1715"/>
    </row>
    <row r="47799" spans="11:12" ht="15" customHeight="1">
      <c r="K47799" s="1715"/>
      <c r="L47799" s="1715"/>
    </row>
    <row r="47800" spans="11:12" ht="15" customHeight="1">
      <c r="K47800" s="1715"/>
      <c r="L47800" s="1715"/>
    </row>
    <row r="47801" spans="11:12" ht="15" customHeight="1">
      <c r="K47801" s="1715"/>
      <c r="L47801" s="1715"/>
    </row>
    <row r="47802" spans="11:12" ht="15" customHeight="1">
      <c r="K47802" s="1715"/>
      <c r="L47802" s="1715"/>
    </row>
    <row r="47803" spans="11:12" ht="15" customHeight="1">
      <c r="K47803" s="1715"/>
      <c r="L47803" s="1715"/>
    </row>
    <row r="47804" spans="11:12" ht="15" customHeight="1">
      <c r="K47804" s="1715"/>
      <c r="L47804" s="1715"/>
    </row>
    <row r="47805" spans="11:12" ht="15" customHeight="1">
      <c r="K47805" s="1715"/>
      <c r="L47805" s="1715"/>
    </row>
    <row r="47806" spans="11:12" ht="15" customHeight="1">
      <c r="K47806" s="1715"/>
      <c r="L47806" s="1715"/>
    </row>
    <row r="47807" spans="11:12" ht="15" customHeight="1">
      <c r="K47807" s="1715"/>
      <c r="L47807" s="1715"/>
    </row>
    <row r="47808" spans="11:12" ht="15" customHeight="1">
      <c r="K47808" s="1715"/>
      <c r="L47808" s="1715"/>
    </row>
    <row r="47809" spans="11:12" ht="15" customHeight="1">
      <c r="K47809" s="1715"/>
      <c r="L47809" s="1715"/>
    </row>
    <row r="47810" spans="11:12" ht="15" customHeight="1">
      <c r="K47810" s="1715"/>
      <c r="L47810" s="1715"/>
    </row>
    <row r="47811" spans="11:12" ht="15" customHeight="1">
      <c r="K47811" s="1715"/>
      <c r="L47811" s="1715"/>
    </row>
    <row r="47812" spans="11:12" ht="15" customHeight="1">
      <c r="K47812" s="1715"/>
      <c r="L47812" s="1715"/>
    </row>
    <row r="47813" spans="11:12" ht="15" customHeight="1">
      <c r="K47813" s="1715"/>
      <c r="L47813" s="1715"/>
    </row>
    <row r="47814" spans="11:12" ht="15" customHeight="1">
      <c r="K47814" s="1715"/>
      <c r="L47814" s="1715"/>
    </row>
    <row r="47815" spans="11:12" ht="15" customHeight="1">
      <c r="K47815" s="1715"/>
      <c r="L47815" s="1715"/>
    </row>
    <row r="47816" spans="11:12" ht="15" customHeight="1">
      <c r="K47816" s="1715"/>
      <c r="L47816" s="1715"/>
    </row>
    <row r="47817" spans="11:12" ht="15" customHeight="1">
      <c r="K47817" s="1715"/>
      <c r="L47817" s="1715"/>
    </row>
    <row r="47818" spans="11:12" ht="15" customHeight="1">
      <c r="K47818" s="1715"/>
      <c r="L47818" s="1715"/>
    </row>
    <row r="47819" spans="11:12" ht="15" customHeight="1">
      <c r="K47819" s="1715"/>
      <c r="L47819" s="1715"/>
    </row>
    <row r="47820" spans="11:12" ht="15" customHeight="1">
      <c r="K47820" s="1715"/>
      <c r="L47820" s="1715"/>
    </row>
    <row r="47821" spans="11:12" ht="15" customHeight="1">
      <c r="K47821" s="1715"/>
      <c r="L47821" s="1715"/>
    </row>
    <row r="47822" spans="11:12" ht="15" customHeight="1">
      <c r="K47822" s="1715"/>
      <c r="L47822" s="1715"/>
    </row>
    <row r="47823" spans="11:12" ht="15" customHeight="1">
      <c r="K47823" s="1715"/>
      <c r="L47823" s="1715"/>
    </row>
    <row r="47824" spans="11:12" ht="15" customHeight="1">
      <c r="K47824" s="1715"/>
      <c r="L47824" s="1715"/>
    </row>
    <row r="47825" spans="11:12" ht="15" customHeight="1">
      <c r="K47825" s="1715"/>
      <c r="L47825" s="1715"/>
    </row>
    <row r="47826" spans="11:12" ht="15" customHeight="1">
      <c r="K47826" s="1715"/>
      <c r="L47826" s="1715"/>
    </row>
    <row r="47827" spans="11:12" ht="15" customHeight="1">
      <c r="K47827" s="1715"/>
      <c r="L47827" s="1715"/>
    </row>
    <row r="47828" spans="11:12" ht="15" customHeight="1">
      <c r="K47828" s="1715"/>
      <c r="L47828" s="1715"/>
    </row>
    <row r="47829" spans="11:12" ht="15" customHeight="1">
      <c r="K47829" s="1715"/>
      <c r="L47829" s="1715"/>
    </row>
    <row r="47830" spans="11:12" ht="15" customHeight="1">
      <c r="K47830" s="1715"/>
      <c r="L47830" s="1715"/>
    </row>
    <row r="47831" spans="11:12" ht="15" customHeight="1">
      <c r="K47831" s="1715"/>
      <c r="L47831" s="1715"/>
    </row>
    <row r="47832" spans="11:12" ht="15" customHeight="1">
      <c r="K47832" s="1715"/>
      <c r="L47832" s="1715"/>
    </row>
    <row r="47833" spans="11:12" ht="15" customHeight="1">
      <c r="K47833" s="1715"/>
      <c r="L47833" s="1715"/>
    </row>
    <row r="47834" spans="11:12" ht="15" customHeight="1">
      <c r="K47834" s="1715"/>
      <c r="L47834" s="1715"/>
    </row>
    <row r="47835" spans="11:12" ht="15" customHeight="1">
      <c r="K47835" s="1715"/>
      <c r="L47835" s="1715"/>
    </row>
    <row r="47836" spans="11:12" ht="15" customHeight="1">
      <c r="K47836" s="1715"/>
      <c r="L47836" s="1715"/>
    </row>
    <row r="47837" spans="11:12" ht="15" customHeight="1">
      <c r="K47837" s="1715"/>
      <c r="L47837" s="1715"/>
    </row>
    <row r="47838" spans="11:12" ht="15" customHeight="1">
      <c r="K47838" s="1715"/>
      <c r="L47838" s="1715"/>
    </row>
    <row r="47839" spans="11:12" ht="15" customHeight="1">
      <c r="K47839" s="1715"/>
      <c r="L47839" s="1715"/>
    </row>
    <row r="47840" spans="11:12" ht="15" customHeight="1">
      <c r="K47840" s="1715"/>
      <c r="L47840" s="1715"/>
    </row>
    <row r="47841" spans="11:12" ht="15" customHeight="1">
      <c r="K47841" s="1715"/>
      <c r="L47841" s="1715"/>
    </row>
    <row r="47842" spans="11:12" ht="15" customHeight="1">
      <c r="K47842" s="1715"/>
      <c r="L47842" s="1715"/>
    </row>
    <row r="47843" spans="11:12" ht="15" customHeight="1">
      <c r="K47843" s="1715"/>
      <c r="L47843" s="1715"/>
    </row>
    <row r="47844" spans="11:12" ht="15" customHeight="1">
      <c r="K47844" s="1715"/>
      <c r="L47844" s="1715"/>
    </row>
    <row r="47845" spans="11:12" ht="15" customHeight="1">
      <c r="K47845" s="1715"/>
      <c r="L47845" s="1715"/>
    </row>
    <row r="47846" spans="11:12" ht="15" customHeight="1">
      <c r="K47846" s="1715"/>
      <c r="L47846" s="1715"/>
    </row>
    <row r="47847" spans="11:12" ht="15" customHeight="1">
      <c r="K47847" s="1715"/>
      <c r="L47847" s="1715"/>
    </row>
    <row r="47848" spans="11:12" ht="15" customHeight="1">
      <c r="K47848" s="1715"/>
      <c r="L47848" s="1715"/>
    </row>
    <row r="47849" spans="11:12" ht="15" customHeight="1">
      <c r="K47849" s="1715"/>
      <c r="L47849" s="1715"/>
    </row>
    <row r="47850" spans="11:12" ht="15" customHeight="1">
      <c r="K47850" s="1715"/>
      <c r="L47850" s="1715"/>
    </row>
    <row r="47851" spans="11:12" ht="15" customHeight="1">
      <c r="K47851" s="1715"/>
      <c r="L47851" s="1715"/>
    </row>
    <row r="47852" spans="11:12" ht="15" customHeight="1">
      <c r="K47852" s="1715"/>
      <c r="L47852" s="1715"/>
    </row>
    <row r="47853" spans="11:12" ht="15" customHeight="1">
      <c r="K47853" s="1715"/>
      <c r="L47853" s="1715"/>
    </row>
    <row r="47854" spans="11:12" ht="15" customHeight="1">
      <c r="K47854" s="1715"/>
      <c r="L47854" s="1715"/>
    </row>
    <row r="47855" spans="11:12" ht="15" customHeight="1">
      <c r="K47855" s="1715"/>
      <c r="L47855" s="1715"/>
    </row>
    <row r="47856" spans="11:12" ht="15" customHeight="1">
      <c r="K47856" s="1715"/>
      <c r="L47856" s="1715"/>
    </row>
    <row r="47857" spans="11:12" ht="15" customHeight="1">
      <c r="K47857" s="1715"/>
      <c r="L47857" s="1715"/>
    </row>
    <row r="47858" spans="11:12" ht="15" customHeight="1">
      <c r="K47858" s="1715"/>
      <c r="L47858" s="1715"/>
    </row>
    <row r="47859" spans="11:12" ht="15" customHeight="1">
      <c r="K47859" s="1715"/>
      <c r="L47859" s="1715"/>
    </row>
    <row r="47860" spans="11:12" ht="15" customHeight="1">
      <c r="K47860" s="1715"/>
      <c r="L47860" s="1715"/>
    </row>
    <row r="47861" spans="11:12" ht="15" customHeight="1">
      <c r="K47861" s="1715"/>
      <c r="L47861" s="1715"/>
    </row>
    <row r="47862" spans="11:12" ht="15" customHeight="1">
      <c r="K47862" s="1715"/>
      <c r="L47862" s="1715"/>
    </row>
    <row r="47863" spans="11:12" ht="15" customHeight="1">
      <c r="K47863" s="1715"/>
      <c r="L47863" s="1715"/>
    </row>
    <row r="47864" spans="11:12" ht="15" customHeight="1">
      <c r="K47864" s="1715"/>
      <c r="L47864" s="1715"/>
    </row>
    <row r="47865" spans="11:12" ht="15" customHeight="1">
      <c r="K47865" s="1715"/>
      <c r="L47865" s="1715"/>
    </row>
    <row r="47866" spans="11:12" ht="15" customHeight="1">
      <c r="K47866" s="1715"/>
      <c r="L47866" s="1715"/>
    </row>
    <row r="47867" spans="11:12" ht="15" customHeight="1">
      <c r="K47867" s="1715"/>
      <c r="L47867" s="1715"/>
    </row>
    <row r="47868" spans="11:12" ht="15" customHeight="1">
      <c r="K47868" s="1715"/>
      <c r="L47868" s="1715"/>
    </row>
    <row r="47869" spans="11:12" ht="15" customHeight="1">
      <c r="K47869" s="1715"/>
      <c r="L47869" s="1715"/>
    </row>
    <row r="47870" spans="11:12" ht="15" customHeight="1">
      <c r="K47870" s="1715"/>
      <c r="L47870" s="1715"/>
    </row>
    <row r="47871" spans="11:12" ht="15" customHeight="1">
      <c r="K47871" s="1715"/>
      <c r="L47871" s="1715"/>
    </row>
    <row r="47872" spans="11:12" ht="15" customHeight="1">
      <c r="K47872" s="1715"/>
      <c r="L47872" s="1715"/>
    </row>
    <row r="47873" spans="11:12" ht="15" customHeight="1">
      <c r="K47873" s="1715"/>
      <c r="L47873" s="1715"/>
    </row>
    <row r="47874" spans="11:12" ht="15" customHeight="1">
      <c r="K47874" s="1715"/>
      <c r="L47874" s="1715"/>
    </row>
    <row r="47875" spans="11:12" ht="15" customHeight="1">
      <c r="K47875" s="1715"/>
      <c r="L47875" s="1715"/>
    </row>
    <row r="47876" spans="11:12" ht="15" customHeight="1">
      <c r="K47876" s="1715"/>
      <c r="L47876" s="1715"/>
    </row>
    <row r="47877" spans="11:12" ht="15" customHeight="1">
      <c r="K47877" s="1715"/>
      <c r="L47877" s="1715"/>
    </row>
    <row r="47878" spans="11:12" ht="15" customHeight="1">
      <c r="K47878" s="1715"/>
      <c r="L47878" s="1715"/>
    </row>
    <row r="47879" spans="11:12" ht="15" customHeight="1">
      <c r="K47879" s="1715"/>
      <c r="L47879" s="1715"/>
    </row>
    <row r="47880" spans="11:12" ht="15" customHeight="1">
      <c r="K47880" s="1715"/>
      <c r="L47880" s="1715"/>
    </row>
    <row r="47881" spans="11:12" ht="15" customHeight="1">
      <c r="K47881" s="1715"/>
      <c r="L47881" s="1715"/>
    </row>
    <row r="47882" spans="11:12" ht="15" customHeight="1">
      <c r="K47882" s="1715"/>
      <c r="L47882" s="1715"/>
    </row>
    <row r="47883" spans="11:12" ht="15" customHeight="1">
      <c r="K47883" s="1715"/>
      <c r="L47883" s="1715"/>
    </row>
    <row r="47884" spans="11:12" ht="15" customHeight="1">
      <c r="K47884" s="1715"/>
      <c r="L47884" s="1715"/>
    </row>
    <row r="47885" spans="11:12" ht="15" customHeight="1">
      <c r="K47885" s="1715"/>
      <c r="L47885" s="1715"/>
    </row>
    <row r="47886" spans="11:12" ht="15" customHeight="1">
      <c r="K47886" s="1715"/>
      <c r="L47886" s="1715"/>
    </row>
    <row r="47887" spans="11:12" ht="15" customHeight="1">
      <c r="K47887" s="1715"/>
      <c r="L47887" s="1715"/>
    </row>
    <row r="47888" spans="11:12" ht="15" customHeight="1">
      <c r="K47888" s="1715"/>
      <c r="L47888" s="1715"/>
    </row>
    <row r="47889" spans="11:12" ht="15" customHeight="1">
      <c r="K47889" s="1715"/>
      <c r="L47889" s="1715"/>
    </row>
    <row r="47890" spans="11:12" ht="15" customHeight="1">
      <c r="K47890" s="1715"/>
      <c r="L47890" s="1715"/>
    </row>
    <row r="47891" spans="11:12" ht="15" customHeight="1">
      <c r="K47891" s="1715"/>
      <c r="L47891" s="1715"/>
    </row>
    <row r="47892" spans="11:12" ht="15" customHeight="1">
      <c r="K47892" s="1715"/>
      <c r="L47892" s="1715"/>
    </row>
    <row r="47893" spans="11:12" ht="15" customHeight="1">
      <c r="K47893" s="1715"/>
      <c r="L47893" s="1715"/>
    </row>
    <row r="47894" spans="11:12" ht="15" customHeight="1">
      <c r="K47894" s="1715"/>
      <c r="L47894" s="1715"/>
    </row>
    <row r="47895" spans="11:12" ht="15" customHeight="1">
      <c r="K47895" s="1715"/>
      <c r="L47895" s="1715"/>
    </row>
    <row r="47896" spans="11:12" ht="15" customHeight="1">
      <c r="K47896" s="1715"/>
      <c r="L47896" s="1715"/>
    </row>
    <row r="47897" spans="11:12" ht="15" customHeight="1">
      <c r="K47897" s="1715"/>
      <c r="L47897" s="1715"/>
    </row>
    <row r="47898" spans="11:12" ht="15" customHeight="1">
      <c r="K47898" s="1715"/>
      <c r="L47898" s="1715"/>
    </row>
    <row r="47899" spans="11:12" ht="15" customHeight="1">
      <c r="K47899" s="1715"/>
      <c r="L47899" s="1715"/>
    </row>
    <row r="47900" spans="11:12" ht="15" customHeight="1">
      <c r="K47900" s="1715"/>
      <c r="L47900" s="1715"/>
    </row>
    <row r="47901" spans="11:12" ht="15" customHeight="1">
      <c r="K47901" s="1715"/>
      <c r="L47901" s="1715"/>
    </row>
    <row r="47902" spans="11:12" ht="15" customHeight="1">
      <c r="K47902" s="1715"/>
      <c r="L47902" s="1715"/>
    </row>
    <row r="47903" spans="11:12" ht="15" customHeight="1">
      <c r="K47903" s="1715"/>
      <c r="L47903" s="1715"/>
    </row>
    <row r="47904" spans="11:12" ht="15" customHeight="1">
      <c r="K47904" s="1715"/>
      <c r="L47904" s="1715"/>
    </row>
    <row r="47905" spans="11:12" ht="15" customHeight="1">
      <c r="K47905" s="1715"/>
      <c r="L47905" s="1715"/>
    </row>
    <row r="47906" spans="11:12" ht="15" customHeight="1">
      <c r="K47906" s="1715"/>
      <c r="L47906" s="1715"/>
    </row>
    <row r="47907" spans="11:12" ht="15" customHeight="1">
      <c r="K47907" s="1715"/>
      <c r="L47907" s="1715"/>
    </row>
    <row r="47908" spans="11:12" ht="15" customHeight="1">
      <c r="K47908" s="1715"/>
      <c r="L47908" s="1715"/>
    </row>
    <row r="47909" spans="11:12" ht="15" customHeight="1">
      <c r="K47909" s="1715"/>
      <c r="L47909" s="1715"/>
    </row>
    <row r="47910" spans="11:12" ht="15" customHeight="1">
      <c r="K47910" s="1715"/>
      <c r="L47910" s="1715"/>
    </row>
    <row r="47911" spans="11:12" ht="15" customHeight="1">
      <c r="K47911" s="1715"/>
      <c r="L47911" s="1715"/>
    </row>
    <row r="47912" spans="11:12" ht="15" customHeight="1">
      <c r="K47912" s="1715"/>
      <c r="L47912" s="1715"/>
    </row>
    <row r="47913" spans="11:12" ht="15" customHeight="1">
      <c r="K47913" s="1715"/>
      <c r="L47913" s="1715"/>
    </row>
    <row r="47914" spans="11:12" ht="15" customHeight="1">
      <c r="K47914" s="1715"/>
      <c r="L47914" s="1715"/>
    </row>
    <row r="47915" spans="11:12" ht="15" customHeight="1">
      <c r="K47915" s="1715"/>
      <c r="L47915" s="1715"/>
    </row>
    <row r="47916" spans="11:12" ht="15" customHeight="1">
      <c r="K47916" s="1715"/>
      <c r="L47916" s="1715"/>
    </row>
    <row r="47917" spans="11:12" ht="15" customHeight="1">
      <c r="K47917" s="1715"/>
      <c r="L47917" s="1715"/>
    </row>
    <row r="47918" spans="11:12" ht="15" customHeight="1">
      <c r="K47918" s="1715"/>
      <c r="L47918" s="1715"/>
    </row>
    <row r="47919" spans="11:12" ht="15" customHeight="1">
      <c r="K47919" s="1715"/>
      <c r="L47919" s="1715"/>
    </row>
    <row r="47920" spans="11:12" ht="15" customHeight="1">
      <c r="K47920" s="1715"/>
      <c r="L47920" s="1715"/>
    </row>
    <row r="47921" spans="11:12" ht="15" customHeight="1">
      <c r="K47921" s="1715"/>
      <c r="L47921" s="1715"/>
    </row>
    <row r="47922" spans="11:12" ht="15" customHeight="1">
      <c r="K47922" s="1715"/>
      <c r="L47922" s="1715"/>
    </row>
    <row r="47923" spans="11:12" ht="15" customHeight="1">
      <c r="K47923" s="1715"/>
      <c r="L47923" s="1715"/>
    </row>
    <row r="47924" spans="11:12" ht="15" customHeight="1">
      <c r="K47924" s="1715"/>
      <c r="L47924" s="1715"/>
    </row>
    <row r="47925" spans="11:12" ht="15" customHeight="1">
      <c r="K47925" s="1715"/>
      <c r="L47925" s="1715"/>
    </row>
    <row r="47926" spans="11:12" ht="15" customHeight="1">
      <c r="K47926" s="1715"/>
      <c r="L47926" s="1715"/>
    </row>
    <row r="47927" spans="11:12" ht="15" customHeight="1">
      <c r="K47927" s="1715"/>
      <c r="L47927" s="1715"/>
    </row>
    <row r="47928" spans="11:12" ht="15" customHeight="1">
      <c r="K47928" s="1715"/>
      <c r="L47928" s="1715"/>
    </row>
    <row r="47929" spans="11:12" ht="15" customHeight="1">
      <c r="K47929" s="1715"/>
      <c r="L47929" s="1715"/>
    </row>
    <row r="47930" spans="11:12" ht="15" customHeight="1">
      <c r="K47930" s="1715"/>
      <c r="L47930" s="1715"/>
    </row>
    <row r="47931" spans="11:12" ht="15" customHeight="1">
      <c r="K47931" s="1715"/>
      <c r="L47931" s="1715"/>
    </row>
    <row r="47932" spans="11:12" ht="15" customHeight="1">
      <c r="K47932" s="1715"/>
      <c r="L47932" s="1715"/>
    </row>
    <row r="47933" spans="11:12" ht="15" customHeight="1">
      <c r="K47933" s="1715"/>
      <c r="L47933" s="1715"/>
    </row>
    <row r="47934" spans="11:12" ht="15" customHeight="1">
      <c r="K47934" s="1715"/>
      <c r="L47934" s="1715"/>
    </row>
    <row r="47935" spans="11:12" ht="15" customHeight="1">
      <c r="K47935" s="1715"/>
      <c r="L47935" s="1715"/>
    </row>
    <row r="47936" spans="11:12" ht="15" customHeight="1">
      <c r="K47936" s="1715"/>
      <c r="L47936" s="1715"/>
    </row>
    <row r="47937" spans="11:12" ht="15" customHeight="1">
      <c r="K47937" s="1715"/>
      <c r="L47937" s="1715"/>
    </row>
    <row r="47938" spans="11:12" ht="15" customHeight="1">
      <c r="K47938" s="1715"/>
      <c r="L47938" s="1715"/>
    </row>
    <row r="47939" spans="11:12" ht="15" customHeight="1">
      <c r="K47939" s="1715"/>
      <c r="L47939" s="1715"/>
    </row>
    <row r="47940" spans="11:12" ht="15" customHeight="1">
      <c r="K47940" s="1715"/>
      <c r="L47940" s="1715"/>
    </row>
    <row r="47941" spans="11:12" ht="15" customHeight="1">
      <c r="K47941" s="1715"/>
      <c r="L47941" s="1715"/>
    </row>
    <row r="47942" spans="11:12" ht="15" customHeight="1">
      <c r="K47942" s="1715"/>
      <c r="L47942" s="1715"/>
    </row>
    <row r="47943" spans="11:12" ht="15" customHeight="1">
      <c r="K47943" s="1715"/>
      <c r="L47943" s="1715"/>
    </row>
    <row r="47944" spans="11:12" ht="15" customHeight="1">
      <c r="K47944" s="1715"/>
      <c r="L47944" s="1715"/>
    </row>
    <row r="47945" spans="11:12" ht="15" customHeight="1">
      <c r="K47945" s="1715"/>
      <c r="L47945" s="1715"/>
    </row>
    <row r="47946" spans="11:12" ht="15" customHeight="1">
      <c r="K47946" s="1715"/>
      <c r="L47946" s="1715"/>
    </row>
    <row r="47947" spans="11:12" ht="15" customHeight="1">
      <c r="K47947" s="1715"/>
      <c r="L47947" s="1715"/>
    </row>
    <row r="47948" spans="11:12" ht="15" customHeight="1">
      <c r="K47948" s="1715"/>
      <c r="L47948" s="1715"/>
    </row>
    <row r="47949" spans="11:12" ht="15" customHeight="1">
      <c r="K47949" s="1715"/>
      <c r="L47949" s="1715"/>
    </row>
    <row r="47950" spans="11:12" ht="15" customHeight="1">
      <c r="K47950" s="1715"/>
      <c r="L47950" s="1715"/>
    </row>
    <row r="47951" spans="11:12" ht="15" customHeight="1">
      <c r="K47951" s="1715"/>
      <c r="L47951" s="1715"/>
    </row>
    <row r="47952" spans="11:12" ht="15" customHeight="1">
      <c r="K47952" s="1715"/>
      <c r="L47952" s="1715"/>
    </row>
    <row r="47953" spans="11:12" ht="15" customHeight="1">
      <c r="K47953" s="1715"/>
      <c r="L47953" s="1715"/>
    </row>
    <row r="47954" spans="11:12" ht="15" customHeight="1">
      <c r="K47954" s="1715"/>
      <c r="L47954" s="1715"/>
    </row>
    <row r="47955" spans="11:12" ht="15" customHeight="1">
      <c r="K47955" s="1715"/>
      <c r="L47955" s="1715"/>
    </row>
    <row r="47956" spans="11:12" ht="15" customHeight="1">
      <c r="K47956" s="1715"/>
      <c r="L47956" s="1715"/>
    </row>
    <row r="47957" spans="11:12" ht="15" customHeight="1">
      <c r="K47957" s="1715"/>
      <c r="L47957" s="1715"/>
    </row>
    <row r="47958" spans="11:12" ht="15" customHeight="1">
      <c r="K47958" s="1715"/>
      <c r="L47958" s="1715"/>
    </row>
    <row r="47959" spans="11:12" ht="15" customHeight="1">
      <c r="K47959" s="1715"/>
      <c r="L47959" s="1715"/>
    </row>
    <row r="47960" spans="11:12" ht="15" customHeight="1">
      <c r="K47960" s="1715"/>
      <c r="L47960" s="1715"/>
    </row>
    <row r="47961" spans="11:12" ht="15" customHeight="1">
      <c r="K47961" s="1715"/>
      <c r="L47961" s="1715"/>
    </row>
    <row r="47962" spans="11:12" ht="15" customHeight="1">
      <c r="K47962" s="1715"/>
      <c r="L47962" s="1715"/>
    </row>
    <row r="47963" spans="11:12" ht="15" customHeight="1">
      <c r="K47963" s="1715"/>
      <c r="L47963" s="1715"/>
    </row>
    <row r="47964" spans="11:12" ht="15" customHeight="1">
      <c r="K47964" s="1715"/>
      <c r="L47964" s="1715"/>
    </row>
    <row r="47965" spans="11:12" ht="15" customHeight="1">
      <c r="K47965" s="1715"/>
      <c r="L47965" s="1715"/>
    </row>
    <row r="47966" spans="11:12" ht="15" customHeight="1">
      <c r="K47966" s="1715"/>
      <c r="L47966" s="1715"/>
    </row>
    <row r="47967" spans="11:12" ht="15" customHeight="1">
      <c r="K47967" s="1715"/>
      <c r="L47967" s="1715"/>
    </row>
    <row r="47968" spans="11:12" ht="15" customHeight="1">
      <c r="K47968" s="1715"/>
      <c r="L47968" s="1715"/>
    </row>
    <row r="47969" spans="11:12" ht="15" customHeight="1">
      <c r="K47969" s="1715"/>
      <c r="L47969" s="1715"/>
    </row>
    <row r="47970" spans="11:12" ht="15" customHeight="1">
      <c r="K47970" s="1715"/>
      <c r="L47970" s="1715"/>
    </row>
    <row r="47971" spans="11:12" ht="15" customHeight="1">
      <c r="K47971" s="1715"/>
      <c r="L47971" s="1715"/>
    </row>
    <row r="47972" spans="11:12" ht="15" customHeight="1">
      <c r="K47972" s="1715"/>
      <c r="L47972" s="1715"/>
    </row>
    <row r="47973" spans="11:12" ht="15" customHeight="1">
      <c r="K47973" s="1715"/>
      <c r="L47973" s="1715"/>
    </row>
    <row r="47974" spans="11:12" ht="15" customHeight="1">
      <c r="K47974" s="1715"/>
      <c r="L47974" s="1715"/>
    </row>
    <row r="47975" spans="11:12" ht="15" customHeight="1">
      <c r="K47975" s="1715"/>
      <c r="L47975" s="1715"/>
    </row>
    <row r="47976" spans="11:12" ht="15" customHeight="1">
      <c r="K47976" s="1715"/>
      <c r="L47976" s="1715"/>
    </row>
    <row r="47977" spans="11:12" ht="15" customHeight="1">
      <c r="K47977" s="1715"/>
      <c r="L47977" s="1715"/>
    </row>
    <row r="47978" spans="11:12" ht="15" customHeight="1">
      <c r="K47978" s="1715"/>
      <c r="L47978" s="1715"/>
    </row>
    <row r="47979" spans="11:12" ht="15" customHeight="1">
      <c r="K47979" s="1715"/>
      <c r="L47979" s="1715"/>
    </row>
    <row r="47980" spans="11:12" ht="15" customHeight="1">
      <c r="K47980" s="1715"/>
      <c r="L47980" s="1715"/>
    </row>
    <row r="47981" spans="11:12" ht="15" customHeight="1">
      <c r="K47981" s="1715"/>
      <c r="L47981" s="1715"/>
    </row>
    <row r="47982" spans="11:12" ht="15" customHeight="1">
      <c r="K47982" s="1715"/>
      <c r="L47982" s="1715"/>
    </row>
    <row r="47983" spans="11:12" ht="15" customHeight="1">
      <c r="K47983" s="1715"/>
      <c r="L47983" s="1715"/>
    </row>
    <row r="47984" spans="11:12" ht="15" customHeight="1">
      <c r="K47984" s="1715"/>
      <c r="L47984" s="1715"/>
    </row>
    <row r="47985" spans="11:12" ht="15" customHeight="1">
      <c r="K47985" s="1715"/>
      <c r="L47985" s="1715"/>
    </row>
    <row r="47986" spans="11:12" ht="15" customHeight="1">
      <c r="K47986" s="1715"/>
      <c r="L47986" s="1715"/>
    </row>
    <row r="47987" spans="11:12" ht="15" customHeight="1">
      <c r="K47987" s="1715"/>
      <c r="L47987" s="1715"/>
    </row>
    <row r="47988" spans="11:12" ht="15" customHeight="1">
      <c r="K47988" s="1715"/>
      <c r="L47988" s="1715"/>
    </row>
    <row r="47989" spans="11:12" ht="15" customHeight="1">
      <c r="K47989" s="1715"/>
      <c r="L47989" s="1715"/>
    </row>
    <row r="47990" spans="11:12" ht="15" customHeight="1">
      <c r="K47990" s="1715"/>
      <c r="L47990" s="1715"/>
    </row>
    <row r="47991" spans="11:12" ht="15" customHeight="1">
      <c r="K47991" s="1715"/>
      <c r="L47991" s="1715"/>
    </row>
    <row r="47992" spans="11:12" ht="15" customHeight="1">
      <c r="K47992" s="1715"/>
      <c r="L47992" s="1715"/>
    </row>
    <row r="47993" spans="11:12" ht="15" customHeight="1">
      <c r="K47993" s="1715"/>
      <c r="L47993" s="1715"/>
    </row>
    <row r="47994" spans="11:12" ht="15" customHeight="1">
      <c r="K47994" s="1715"/>
      <c r="L47994" s="1715"/>
    </row>
    <row r="47995" spans="11:12" ht="15" customHeight="1">
      <c r="K47995" s="1715"/>
      <c r="L47995" s="1715"/>
    </row>
    <row r="47996" spans="11:12" ht="15" customHeight="1">
      <c r="K47996" s="1715"/>
      <c r="L47996" s="1715"/>
    </row>
    <row r="47997" spans="11:12" ht="15" customHeight="1">
      <c r="K47997" s="1715"/>
      <c r="L47997" s="1715"/>
    </row>
    <row r="47998" spans="11:12" ht="15" customHeight="1">
      <c r="K47998" s="1715"/>
      <c r="L47998" s="1715"/>
    </row>
    <row r="47999" spans="11:12" ht="15" customHeight="1">
      <c r="K47999" s="1715"/>
      <c r="L47999" s="1715"/>
    </row>
    <row r="48000" spans="11:12" ht="15" customHeight="1">
      <c r="K48000" s="1715"/>
      <c r="L48000" s="1715"/>
    </row>
    <row r="48001" spans="11:12" ht="15" customHeight="1">
      <c r="K48001" s="1715"/>
      <c r="L48001" s="1715"/>
    </row>
    <row r="48002" spans="11:12" ht="15" customHeight="1">
      <c r="K48002" s="1715"/>
      <c r="L48002" s="1715"/>
    </row>
    <row r="48003" spans="11:12" ht="15" customHeight="1">
      <c r="K48003" s="1715"/>
      <c r="L48003" s="1715"/>
    </row>
    <row r="48004" spans="11:12" ht="15" customHeight="1">
      <c r="K48004" s="1715"/>
      <c r="L48004" s="1715"/>
    </row>
    <row r="48005" spans="11:12" ht="15" customHeight="1">
      <c r="K48005" s="1715"/>
      <c r="L48005" s="1715"/>
    </row>
    <row r="48006" spans="11:12" ht="15" customHeight="1">
      <c r="K48006" s="1715"/>
      <c r="L48006" s="1715"/>
    </row>
    <row r="48007" spans="11:12" ht="15" customHeight="1">
      <c r="K48007" s="1715"/>
      <c r="L48007" s="1715"/>
    </row>
    <row r="48008" spans="11:12" ht="15" customHeight="1">
      <c r="K48008" s="1715"/>
      <c r="L48008" s="1715"/>
    </row>
    <row r="48009" spans="11:12" ht="15" customHeight="1">
      <c r="K48009" s="1715"/>
      <c r="L48009" s="1715"/>
    </row>
    <row r="48010" spans="11:12" ht="15" customHeight="1">
      <c r="K48010" s="1715"/>
      <c r="L48010" s="1715"/>
    </row>
    <row r="48011" spans="11:12" ht="15" customHeight="1">
      <c r="K48011" s="1715"/>
      <c r="L48011" s="1715"/>
    </row>
    <row r="48012" spans="11:12" ht="15" customHeight="1">
      <c r="K48012" s="1715"/>
      <c r="L48012" s="1715"/>
    </row>
    <row r="48013" spans="11:12" ht="15" customHeight="1">
      <c r="K48013" s="1715"/>
      <c r="L48013" s="1715"/>
    </row>
    <row r="48014" spans="11:12" ht="15" customHeight="1">
      <c r="K48014" s="1715"/>
      <c r="L48014" s="1715"/>
    </row>
    <row r="48015" spans="11:12" ht="15" customHeight="1">
      <c r="K48015" s="1715"/>
      <c r="L48015" s="1715"/>
    </row>
    <row r="48016" spans="11:12" ht="15" customHeight="1">
      <c r="K48016" s="1715"/>
      <c r="L48016" s="1715"/>
    </row>
    <row r="48017" spans="11:12" ht="15" customHeight="1">
      <c r="K48017" s="1715"/>
      <c r="L48017" s="1715"/>
    </row>
    <row r="48018" spans="11:12" ht="15" customHeight="1">
      <c r="K48018" s="1715"/>
      <c r="L48018" s="1715"/>
    </row>
    <row r="48019" spans="11:12" ht="15" customHeight="1">
      <c r="K48019" s="1715"/>
      <c r="L48019" s="1715"/>
    </row>
    <row r="48020" spans="11:12" ht="15" customHeight="1">
      <c r="K48020" s="1715"/>
      <c r="L48020" s="1715"/>
    </row>
    <row r="48021" spans="11:12" ht="15" customHeight="1">
      <c r="K48021" s="1715"/>
      <c r="L48021" s="1715"/>
    </row>
    <row r="48022" spans="11:12" ht="15" customHeight="1">
      <c r="K48022" s="1715"/>
      <c r="L48022" s="1715"/>
    </row>
    <row r="48023" spans="11:12" ht="15" customHeight="1">
      <c r="K48023" s="1715"/>
      <c r="L48023" s="1715"/>
    </row>
    <row r="48024" spans="11:12" ht="15" customHeight="1">
      <c r="K48024" s="1715"/>
      <c r="L48024" s="1715"/>
    </row>
    <row r="48025" spans="11:12" ht="15" customHeight="1">
      <c r="K48025" s="1715"/>
      <c r="L48025" s="1715"/>
    </row>
    <row r="48026" spans="11:12" ht="15" customHeight="1">
      <c r="K48026" s="1715"/>
      <c r="L48026" s="1715"/>
    </row>
    <row r="48027" spans="11:12" ht="15" customHeight="1">
      <c r="K48027" s="1715"/>
      <c r="L48027" s="1715"/>
    </row>
    <row r="48028" spans="11:12" ht="15" customHeight="1">
      <c r="K48028" s="1715"/>
      <c r="L48028" s="1715"/>
    </row>
    <row r="48029" spans="11:12" ht="15" customHeight="1">
      <c r="K48029" s="1715"/>
      <c r="L48029" s="1715"/>
    </row>
    <row r="48030" spans="11:12" ht="15" customHeight="1">
      <c r="K48030" s="1715"/>
      <c r="L48030" s="1715"/>
    </row>
    <row r="48031" spans="11:12" ht="15" customHeight="1">
      <c r="K48031" s="1715"/>
      <c r="L48031" s="1715"/>
    </row>
    <row r="48032" spans="11:12" ht="15" customHeight="1">
      <c r="K48032" s="1715"/>
      <c r="L48032" s="1715"/>
    </row>
    <row r="48033" spans="11:12" ht="15" customHeight="1">
      <c r="K48033" s="1715"/>
      <c r="L48033" s="1715"/>
    </row>
    <row r="48034" spans="11:12" ht="15" customHeight="1">
      <c r="K48034" s="1715"/>
      <c r="L48034" s="1715"/>
    </row>
    <row r="48035" spans="11:12" ht="15" customHeight="1">
      <c r="K48035" s="1715"/>
      <c r="L48035" s="1715"/>
    </row>
    <row r="48036" spans="11:12" ht="15" customHeight="1">
      <c r="K48036" s="1715"/>
      <c r="L48036" s="1715"/>
    </row>
    <row r="48037" spans="11:12" ht="15" customHeight="1">
      <c r="K48037" s="1715"/>
      <c r="L48037" s="1715"/>
    </row>
    <row r="48038" spans="11:12" ht="15" customHeight="1">
      <c r="K48038" s="1715"/>
      <c r="L48038" s="1715"/>
    </row>
    <row r="48039" spans="11:12" ht="15" customHeight="1">
      <c r="K48039" s="1715"/>
      <c r="L48039" s="1715"/>
    </row>
    <row r="48040" spans="11:12" ht="15" customHeight="1">
      <c r="K48040" s="1715"/>
      <c r="L48040" s="1715"/>
    </row>
    <row r="48041" spans="11:12" ht="15" customHeight="1">
      <c r="K48041" s="1715"/>
      <c r="L48041" s="1715"/>
    </row>
    <row r="48042" spans="11:12" ht="15" customHeight="1">
      <c r="K48042" s="1715"/>
      <c r="L48042" s="1715"/>
    </row>
    <row r="48043" spans="11:12" ht="15" customHeight="1">
      <c r="K48043" s="1715"/>
      <c r="L48043" s="1715"/>
    </row>
    <row r="48044" spans="11:12" ht="15" customHeight="1">
      <c r="K48044" s="1715"/>
      <c r="L48044" s="1715"/>
    </row>
    <row r="48045" spans="11:12" ht="15" customHeight="1">
      <c r="K48045" s="1715"/>
      <c r="L48045" s="1715"/>
    </row>
    <row r="48046" spans="11:12" ht="15" customHeight="1">
      <c r="K48046" s="1715"/>
      <c r="L48046" s="1715"/>
    </row>
    <row r="48047" spans="11:12" ht="15" customHeight="1">
      <c r="K48047" s="1715"/>
      <c r="L48047" s="1715"/>
    </row>
    <row r="48048" spans="11:12" ht="15" customHeight="1">
      <c r="K48048" s="1715"/>
      <c r="L48048" s="1715"/>
    </row>
    <row r="48049" spans="11:12" ht="15" customHeight="1">
      <c r="K48049" s="1715"/>
      <c r="L48049" s="1715"/>
    </row>
    <row r="48050" spans="11:12" ht="15" customHeight="1">
      <c r="K48050" s="1715"/>
      <c r="L48050" s="1715"/>
    </row>
    <row r="48051" spans="11:12" ht="15" customHeight="1">
      <c r="K48051" s="1715"/>
      <c r="L48051" s="1715"/>
    </row>
    <row r="48052" spans="11:12" ht="15" customHeight="1">
      <c r="K48052" s="1715"/>
      <c r="L48052" s="1715"/>
    </row>
    <row r="48053" spans="11:12" ht="15" customHeight="1">
      <c r="K48053" s="1715"/>
      <c r="L48053" s="1715"/>
    </row>
    <row r="48054" spans="11:12" ht="15" customHeight="1">
      <c r="K48054" s="1715"/>
      <c r="L48054" s="1715"/>
    </row>
    <row r="48055" spans="11:12" ht="15" customHeight="1">
      <c r="K48055" s="1715"/>
      <c r="L48055" s="1715"/>
    </row>
    <row r="48056" spans="11:12" ht="15" customHeight="1">
      <c r="K48056" s="1715"/>
      <c r="L48056" s="1715"/>
    </row>
    <row r="48057" spans="11:12" ht="15" customHeight="1">
      <c r="K48057" s="1715"/>
      <c r="L48057" s="1715"/>
    </row>
    <row r="48058" spans="11:12" ht="15" customHeight="1">
      <c r="K48058" s="1715"/>
      <c r="L48058" s="1715"/>
    </row>
    <row r="48059" spans="11:12" ht="15" customHeight="1">
      <c r="K48059" s="1715"/>
      <c r="L48059" s="1715"/>
    </row>
    <row r="48060" spans="11:12" ht="15" customHeight="1">
      <c r="K48060" s="1715"/>
      <c r="L48060" s="1715"/>
    </row>
    <row r="48061" spans="11:12" ht="15" customHeight="1">
      <c r="K48061" s="1715"/>
      <c r="L48061" s="1715"/>
    </row>
    <row r="48062" spans="11:12" ht="15" customHeight="1">
      <c r="K48062" s="1715"/>
      <c r="L48062" s="1715"/>
    </row>
    <row r="48063" spans="11:12" ht="15" customHeight="1">
      <c r="K48063" s="1715"/>
      <c r="L48063" s="1715"/>
    </row>
    <row r="48064" spans="11:12" ht="15" customHeight="1">
      <c r="K48064" s="1715"/>
      <c r="L48064" s="1715"/>
    </row>
    <row r="48065" spans="11:12" ht="15" customHeight="1">
      <c r="K48065" s="1715"/>
      <c r="L48065" s="1715"/>
    </row>
    <row r="48066" spans="11:12" ht="15" customHeight="1">
      <c r="K48066" s="1715"/>
      <c r="L48066" s="1715"/>
    </row>
    <row r="48067" spans="11:12" ht="15" customHeight="1">
      <c r="K48067" s="1715"/>
      <c r="L48067" s="1715"/>
    </row>
    <row r="48068" spans="11:12" ht="15" customHeight="1">
      <c r="K48068" s="1715"/>
      <c r="L48068" s="1715"/>
    </row>
    <row r="48069" spans="11:12" ht="15" customHeight="1">
      <c r="K48069" s="1715"/>
      <c r="L48069" s="1715"/>
    </row>
    <row r="48070" spans="11:12" ht="15" customHeight="1">
      <c r="K48070" s="1715"/>
      <c r="L48070" s="1715"/>
    </row>
    <row r="48071" spans="11:12" ht="15" customHeight="1">
      <c r="K48071" s="1715"/>
      <c r="L48071" s="1715"/>
    </row>
    <row r="48072" spans="11:12" ht="15" customHeight="1">
      <c r="K48072" s="1715"/>
      <c r="L48072" s="1715"/>
    </row>
    <row r="48073" spans="11:12" ht="15" customHeight="1">
      <c r="K48073" s="1715"/>
      <c r="L48073" s="1715"/>
    </row>
    <row r="48074" spans="11:12" ht="15" customHeight="1">
      <c r="K48074" s="1715"/>
      <c r="L48074" s="1715"/>
    </row>
    <row r="48075" spans="11:12" ht="15" customHeight="1">
      <c r="K48075" s="1715"/>
      <c r="L48075" s="1715"/>
    </row>
    <row r="48076" spans="11:12" ht="15" customHeight="1">
      <c r="K48076" s="1715"/>
      <c r="L48076" s="1715"/>
    </row>
    <row r="48077" spans="11:12" ht="15" customHeight="1">
      <c r="K48077" s="1715"/>
      <c r="L48077" s="1715"/>
    </row>
    <row r="48078" spans="11:12" ht="15" customHeight="1">
      <c r="K48078" s="1715"/>
      <c r="L48078" s="1715"/>
    </row>
    <row r="48079" spans="11:12" ht="15" customHeight="1">
      <c r="K48079" s="1715"/>
      <c r="L48079" s="1715"/>
    </row>
    <row r="48080" spans="11:12" ht="15" customHeight="1">
      <c r="K48080" s="1715"/>
      <c r="L48080" s="1715"/>
    </row>
    <row r="48081" spans="11:12" ht="15" customHeight="1">
      <c r="K48081" s="1715"/>
      <c r="L48081" s="1715"/>
    </row>
    <row r="48082" spans="11:12" ht="15" customHeight="1">
      <c r="K48082" s="1715"/>
      <c r="L48082" s="1715"/>
    </row>
    <row r="48083" spans="11:12" ht="15" customHeight="1">
      <c r="K48083" s="1715"/>
      <c r="L48083" s="1715"/>
    </row>
    <row r="48084" spans="11:12" ht="15" customHeight="1">
      <c r="K48084" s="1715"/>
      <c r="L48084" s="1715"/>
    </row>
    <row r="48085" spans="11:12" ht="15" customHeight="1">
      <c r="K48085" s="1715"/>
      <c r="L48085" s="1715"/>
    </row>
    <row r="48086" spans="11:12" ht="15" customHeight="1">
      <c r="K48086" s="1715"/>
      <c r="L48086" s="1715"/>
    </row>
    <row r="48087" spans="11:12" ht="15" customHeight="1">
      <c r="K48087" s="1715"/>
      <c r="L48087" s="1715"/>
    </row>
    <row r="48088" spans="11:12" ht="15" customHeight="1">
      <c r="K48088" s="1715"/>
      <c r="L48088" s="1715"/>
    </row>
    <row r="48089" spans="11:12" ht="15" customHeight="1">
      <c r="K48089" s="1715"/>
      <c r="L48089" s="1715"/>
    </row>
    <row r="48090" spans="11:12" ht="15" customHeight="1">
      <c r="K48090" s="1715"/>
      <c r="L48090" s="1715"/>
    </row>
    <row r="48091" spans="11:12" ht="15" customHeight="1">
      <c r="K48091" s="1715"/>
      <c r="L48091" s="1715"/>
    </row>
    <row r="48092" spans="11:12" ht="15" customHeight="1">
      <c r="K48092" s="1715"/>
      <c r="L48092" s="1715"/>
    </row>
    <row r="48093" spans="11:12" ht="15" customHeight="1">
      <c r="K48093" s="1715"/>
      <c r="L48093" s="1715"/>
    </row>
    <row r="48094" spans="11:12" ht="15" customHeight="1">
      <c r="K48094" s="1715"/>
      <c r="L48094" s="1715"/>
    </row>
    <row r="48095" spans="11:12" ht="15" customHeight="1">
      <c r="K48095" s="1715"/>
      <c r="L48095" s="1715"/>
    </row>
    <row r="48096" spans="11:12" ht="15" customHeight="1">
      <c r="K48096" s="1715"/>
      <c r="L48096" s="1715"/>
    </row>
    <row r="48097" spans="11:12" ht="15" customHeight="1">
      <c r="K48097" s="1715"/>
      <c r="L48097" s="1715"/>
    </row>
    <row r="48098" spans="11:12" ht="15" customHeight="1">
      <c r="K48098" s="1715"/>
      <c r="L48098" s="1715"/>
    </row>
    <row r="48099" spans="11:12" ht="15" customHeight="1">
      <c r="K48099" s="1715"/>
      <c r="L48099" s="1715"/>
    </row>
    <row r="48100" spans="11:12" ht="15" customHeight="1">
      <c r="K48100" s="1715"/>
      <c r="L48100" s="1715"/>
    </row>
    <row r="48101" spans="11:12" ht="15" customHeight="1">
      <c r="K48101" s="1715"/>
      <c r="L48101" s="1715"/>
    </row>
    <row r="48102" spans="11:12" ht="15" customHeight="1">
      <c r="K48102" s="1715"/>
      <c r="L48102" s="1715"/>
    </row>
    <row r="48103" spans="11:12" ht="15" customHeight="1">
      <c r="K48103" s="1715"/>
      <c r="L48103" s="1715"/>
    </row>
    <row r="48104" spans="11:12" ht="15" customHeight="1">
      <c r="K48104" s="1715"/>
      <c r="L48104" s="1715"/>
    </row>
    <row r="48105" spans="11:12" ht="15" customHeight="1">
      <c r="K48105" s="1715"/>
      <c r="L48105" s="1715"/>
    </row>
    <row r="48106" spans="11:12" ht="15" customHeight="1">
      <c r="K48106" s="1715"/>
      <c r="L48106" s="1715"/>
    </row>
    <row r="48107" spans="11:12" ht="15" customHeight="1">
      <c r="K48107" s="1715"/>
      <c r="L48107" s="1715"/>
    </row>
    <row r="48108" spans="11:12" ht="15" customHeight="1">
      <c r="K48108" s="1715"/>
      <c r="L48108" s="1715"/>
    </row>
    <row r="48109" spans="11:12" ht="15" customHeight="1">
      <c r="K48109" s="1715"/>
      <c r="L48109" s="1715"/>
    </row>
    <row r="48110" spans="11:12" ht="15" customHeight="1">
      <c r="K48110" s="1715"/>
      <c r="L48110" s="1715"/>
    </row>
    <row r="48111" spans="11:12" ht="15" customHeight="1">
      <c r="K48111" s="1715"/>
      <c r="L48111" s="1715"/>
    </row>
    <row r="48112" spans="11:12" ht="15" customHeight="1">
      <c r="K48112" s="1715"/>
      <c r="L48112" s="1715"/>
    </row>
    <row r="48113" spans="11:12" ht="15" customHeight="1">
      <c r="K48113" s="1715"/>
      <c r="L48113" s="1715"/>
    </row>
    <row r="48114" spans="11:12" ht="15" customHeight="1">
      <c r="K48114" s="1715"/>
      <c r="L48114" s="1715"/>
    </row>
    <row r="48115" spans="11:12" ht="15" customHeight="1">
      <c r="K48115" s="1715"/>
      <c r="L48115" s="1715"/>
    </row>
    <row r="48116" spans="11:12" ht="15" customHeight="1">
      <c r="K48116" s="1715"/>
      <c r="L48116" s="1715"/>
    </row>
    <row r="48117" spans="11:12" ht="15" customHeight="1">
      <c r="K48117" s="1715"/>
      <c r="L48117" s="1715"/>
    </row>
    <row r="48118" spans="11:12" ht="15" customHeight="1">
      <c r="K48118" s="1715"/>
      <c r="L48118" s="1715"/>
    </row>
    <row r="48119" spans="11:12" ht="15" customHeight="1">
      <c r="K48119" s="1715"/>
      <c r="L48119" s="1715"/>
    </row>
    <row r="48120" spans="11:12" ht="15" customHeight="1">
      <c r="K48120" s="1715"/>
      <c r="L48120" s="1715"/>
    </row>
    <row r="48121" spans="11:12" ht="15" customHeight="1">
      <c r="K48121" s="1715"/>
      <c r="L48121" s="1715"/>
    </row>
    <row r="48122" spans="11:12" ht="15" customHeight="1">
      <c r="K48122" s="1715"/>
      <c r="L48122" s="1715"/>
    </row>
    <row r="48123" spans="11:12" ht="15" customHeight="1">
      <c r="K48123" s="1715"/>
      <c r="L48123" s="1715"/>
    </row>
    <row r="48124" spans="11:12" ht="15" customHeight="1">
      <c r="K48124" s="1715"/>
      <c r="L48124" s="1715"/>
    </row>
    <row r="48125" spans="11:12" ht="15" customHeight="1">
      <c r="K48125" s="1715"/>
      <c r="L48125" s="1715"/>
    </row>
    <row r="48126" spans="11:12" ht="15" customHeight="1">
      <c r="K48126" s="1715"/>
      <c r="L48126" s="1715"/>
    </row>
    <row r="48127" spans="11:12" ht="15" customHeight="1">
      <c r="K48127" s="1715"/>
      <c r="L48127" s="1715"/>
    </row>
    <row r="48128" spans="11:12" ht="15" customHeight="1">
      <c r="K48128" s="1715"/>
      <c r="L48128" s="1715"/>
    </row>
    <row r="48129" spans="11:12" ht="15" customHeight="1">
      <c r="K48129" s="1715"/>
      <c r="L48129" s="1715"/>
    </row>
    <row r="48130" spans="11:12" ht="15" customHeight="1">
      <c r="K48130" s="1715"/>
      <c r="L48130" s="1715"/>
    </row>
    <row r="48131" spans="11:12" ht="15" customHeight="1">
      <c r="K48131" s="1715"/>
      <c r="L48131" s="1715"/>
    </row>
    <row r="48132" spans="11:12" ht="15" customHeight="1">
      <c r="K48132" s="1715"/>
      <c r="L48132" s="1715"/>
    </row>
    <row r="48133" spans="11:12" ht="15" customHeight="1">
      <c r="K48133" s="1715"/>
      <c r="L48133" s="1715"/>
    </row>
    <row r="48134" spans="11:12" ht="15" customHeight="1">
      <c r="K48134" s="1715"/>
      <c r="L48134" s="1715"/>
    </row>
    <row r="48135" spans="11:12" ht="15" customHeight="1">
      <c r="K48135" s="1715"/>
      <c r="L48135" s="1715"/>
    </row>
    <row r="48136" spans="11:12" ht="15" customHeight="1">
      <c r="K48136" s="1715"/>
      <c r="L48136" s="1715"/>
    </row>
    <row r="48137" spans="11:12" ht="15" customHeight="1">
      <c r="K48137" s="1715"/>
      <c r="L48137" s="1715"/>
    </row>
    <row r="48138" spans="11:12" ht="15" customHeight="1">
      <c r="K48138" s="1715"/>
      <c r="L48138" s="1715"/>
    </row>
    <row r="48139" spans="11:12" ht="15" customHeight="1">
      <c r="K48139" s="1715"/>
      <c r="L48139" s="1715"/>
    </row>
    <row r="48140" spans="11:12" ht="15" customHeight="1">
      <c r="K48140" s="1715"/>
      <c r="L48140" s="1715"/>
    </row>
    <row r="48141" spans="11:12" ht="15" customHeight="1">
      <c r="K48141" s="1715"/>
      <c r="L48141" s="1715"/>
    </row>
    <row r="48142" spans="11:12" ht="15" customHeight="1">
      <c r="K48142" s="1715"/>
      <c r="L48142" s="1715"/>
    </row>
    <row r="48143" spans="11:12" ht="15" customHeight="1">
      <c r="K48143" s="1715"/>
      <c r="L48143" s="1715"/>
    </row>
    <row r="48144" spans="11:12" ht="15" customHeight="1">
      <c r="K48144" s="1715"/>
      <c r="L48144" s="1715"/>
    </row>
    <row r="48145" spans="11:12" ht="15" customHeight="1">
      <c r="K48145" s="1715"/>
      <c r="L48145" s="1715"/>
    </row>
    <row r="48146" spans="11:12" ht="15" customHeight="1">
      <c r="K48146" s="1715"/>
      <c r="L48146" s="1715"/>
    </row>
    <row r="48147" spans="11:12" ht="15" customHeight="1">
      <c r="K48147" s="1715"/>
      <c r="L48147" s="1715"/>
    </row>
    <row r="48148" spans="11:12" ht="15" customHeight="1">
      <c r="K48148" s="1715"/>
      <c r="L48148" s="1715"/>
    </row>
    <row r="48149" spans="11:12" ht="15" customHeight="1">
      <c r="K48149" s="1715"/>
      <c r="L48149" s="1715"/>
    </row>
    <row r="48150" spans="11:12" ht="15" customHeight="1">
      <c r="K48150" s="1715"/>
      <c r="L48150" s="1715"/>
    </row>
    <row r="48151" spans="11:12" ht="15" customHeight="1">
      <c r="K48151" s="1715"/>
      <c r="L48151" s="1715"/>
    </row>
    <row r="48152" spans="11:12" ht="15" customHeight="1">
      <c r="K48152" s="1715"/>
      <c r="L48152" s="1715"/>
    </row>
    <row r="48153" spans="11:12" ht="15" customHeight="1">
      <c r="K48153" s="1715"/>
      <c r="L48153" s="1715"/>
    </row>
    <row r="48154" spans="11:12" ht="15" customHeight="1">
      <c r="K48154" s="1715"/>
      <c r="L48154" s="1715"/>
    </row>
    <row r="48155" spans="11:12" ht="15" customHeight="1">
      <c r="K48155" s="1715"/>
      <c r="L48155" s="1715"/>
    </row>
    <row r="48156" spans="11:12" ht="15" customHeight="1">
      <c r="K48156" s="1715"/>
      <c r="L48156" s="1715"/>
    </row>
    <row r="48157" spans="11:12" ht="15" customHeight="1">
      <c r="K48157" s="1715"/>
      <c r="L48157" s="1715"/>
    </row>
    <row r="48158" spans="11:12" ht="15" customHeight="1">
      <c r="K48158" s="1715"/>
      <c r="L48158" s="1715"/>
    </row>
    <row r="48159" spans="11:12" ht="15" customHeight="1">
      <c r="K48159" s="1715"/>
      <c r="L48159" s="1715"/>
    </row>
    <row r="48160" spans="11:12" ht="15" customHeight="1">
      <c r="K48160" s="1715"/>
      <c r="L48160" s="1715"/>
    </row>
    <row r="48161" spans="11:12" ht="15" customHeight="1">
      <c r="K48161" s="1715"/>
      <c r="L48161" s="1715"/>
    </row>
    <row r="48162" spans="11:12" ht="15" customHeight="1">
      <c r="K48162" s="1715"/>
      <c r="L48162" s="1715"/>
    </row>
    <row r="48163" spans="11:12" ht="15" customHeight="1">
      <c r="K48163" s="1715"/>
      <c r="L48163" s="1715"/>
    </row>
    <row r="48164" spans="11:12" ht="15" customHeight="1">
      <c r="K48164" s="1715"/>
      <c r="L48164" s="1715"/>
    </row>
    <row r="48165" spans="11:12" ht="15" customHeight="1">
      <c r="K48165" s="1715"/>
      <c r="L48165" s="1715"/>
    </row>
    <row r="48166" spans="11:12" ht="15" customHeight="1">
      <c r="K48166" s="1715"/>
      <c r="L48166" s="1715"/>
    </row>
    <row r="48167" spans="11:12" ht="15" customHeight="1">
      <c r="K48167" s="1715"/>
      <c r="L48167" s="1715"/>
    </row>
    <row r="48168" spans="11:12" ht="15" customHeight="1">
      <c r="K48168" s="1715"/>
      <c r="L48168" s="1715"/>
    </row>
    <row r="48169" spans="11:12" ht="15" customHeight="1">
      <c r="K48169" s="1715"/>
      <c r="L48169" s="1715"/>
    </row>
    <row r="48170" spans="11:12" ht="15" customHeight="1">
      <c r="K48170" s="1715"/>
      <c r="L48170" s="1715"/>
    </row>
    <row r="48171" spans="11:12" ht="15" customHeight="1">
      <c r="K48171" s="1715"/>
      <c r="L48171" s="1715"/>
    </row>
    <row r="48172" spans="11:12" ht="15" customHeight="1">
      <c r="K48172" s="1715"/>
      <c r="L48172" s="1715"/>
    </row>
    <row r="48173" spans="11:12" ht="15" customHeight="1">
      <c r="K48173" s="1715"/>
      <c r="L48173" s="1715"/>
    </row>
    <row r="48174" spans="11:12" ht="15" customHeight="1">
      <c r="K48174" s="1715"/>
      <c r="L48174" s="1715"/>
    </row>
    <row r="48175" spans="11:12" ht="15" customHeight="1">
      <c r="K48175" s="1715"/>
      <c r="L48175" s="1715"/>
    </row>
    <row r="48176" spans="11:12" ht="15" customHeight="1">
      <c r="K48176" s="1715"/>
      <c r="L48176" s="1715"/>
    </row>
    <row r="48177" spans="11:12" ht="15" customHeight="1">
      <c r="K48177" s="1715"/>
      <c r="L48177" s="1715"/>
    </row>
    <row r="48178" spans="11:12" ht="15" customHeight="1">
      <c r="K48178" s="1715"/>
      <c r="L48178" s="1715"/>
    </row>
    <row r="48179" spans="11:12" ht="15" customHeight="1">
      <c r="K48179" s="1715"/>
      <c r="L48179" s="1715"/>
    </row>
    <row r="48180" spans="11:12" ht="15" customHeight="1">
      <c r="K48180" s="1715"/>
      <c r="L48180" s="1715"/>
    </row>
    <row r="48181" spans="11:12" ht="15" customHeight="1">
      <c r="K48181" s="1715"/>
      <c r="L48181" s="1715"/>
    </row>
    <row r="48182" spans="11:12" ht="15" customHeight="1">
      <c r="K48182" s="1715"/>
      <c r="L48182" s="1715"/>
    </row>
    <row r="48183" spans="11:12" ht="15" customHeight="1">
      <c r="K48183" s="1715"/>
      <c r="L48183" s="1715"/>
    </row>
    <row r="48184" spans="11:12" ht="15" customHeight="1">
      <c r="K48184" s="1715"/>
      <c r="L48184" s="1715"/>
    </row>
    <row r="48185" spans="11:12" ht="15" customHeight="1">
      <c r="K48185" s="1715"/>
      <c r="L48185" s="1715"/>
    </row>
    <row r="48186" spans="11:12" ht="15" customHeight="1">
      <c r="K48186" s="1715"/>
      <c r="L48186" s="1715"/>
    </row>
    <row r="48187" spans="11:12" ht="15" customHeight="1">
      <c r="K48187" s="1715"/>
      <c r="L48187" s="1715"/>
    </row>
    <row r="48188" spans="11:12" ht="15" customHeight="1">
      <c r="K48188" s="1715"/>
      <c r="L48188" s="1715"/>
    </row>
    <row r="48189" spans="11:12" ht="15" customHeight="1">
      <c r="K48189" s="1715"/>
      <c r="L48189" s="1715"/>
    </row>
    <row r="48190" spans="11:12" ht="15" customHeight="1">
      <c r="K48190" s="1715"/>
      <c r="L48190" s="1715"/>
    </row>
    <row r="48191" spans="11:12" ht="15" customHeight="1">
      <c r="K48191" s="1715"/>
      <c r="L48191" s="1715"/>
    </row>
    <row r="48192" spans="11:12" ht="15" customHeight="1">
      <c r="K48192" s="1715"/>
      <c r="L48192" s="1715"/>
    </row>
    <row r="48193" spans="11:12" ht="15" customHeight="1">
      <c r="K48193" s="1715"/>
      <c r="L48193" s="1715"/>
    </row>
    <row r="48194" spans="11:12" ht="15" customHeight="1">
      <c r="K48194" s="1715"/>
      <c r="L48194" s="1715"/>
    </row>
    <row r="48195" spans="11:12" ht="15" customHeight="1">
      <c r="K48195" s="1715"/>
      <c r="L48195" s="1715"/>
    </row>
    <row r="48196" spans="11:12" ht="15" customHeight="1">
      <c r="K48196" s="1715"/>
      <c r="L48196" s="1715"/>
    </row>
    <row r="48197" spans="11:12" ht="15" customHeight="1">
      <c r="K48197" s="1715"/>
      <c r="L48197" s="1715"/>
    </row>
    <row r="48198" spans="11:12" ht="15" customHeight="1">
      <c r="K48198" s="1715"/>
      <c r="L48198" s="1715"/>
    </row>
    <row r="48199" spans="11:12" ht="15" customHeight="1">
      <c r="K48199" s="1715"/>
      <c r="L48199" s="1715"/>
    </row>
    <row r="48200" spans="11:12" ht="15" customHeight="1">
      <c r="K48200" s="1715"/>
      <c r="L48200" s="1715"/>
    </row>
    <row r="48201" spans="11:12" ht="15" customHeight="1">
      <c r="K48201" s="1715"/>
      <c r="L48201" s="1715"/>
    </row>
    <row r="48202" spans="11:12" ht="15" customHeight="1">
      <c r="K48202" s="1715"/>
      <c r="L48202" s="1715"/>
    </row>
    <row r="48203" spans="11:12" ht="15" customHeight="1">
      <c r="K48203" s="1715"/>
      <c r="L48203" s="1715"/>
    </row>
    <row r="48204" spans="11:12" ht="15" customHeight="1">
      <c r="K48204" s="1715"/>
      <c r="L48204" s="1715"/>
    </row>
    <row r="48205" spans="11:12" ht="15" customHeight="1">
      <c r="K48205" s="1715"/>
      <c r="L48205" s="1715"/>
    </row>
    <row r="48206" spans="11:12" ht="15" customHeight="1">
      <c r="K48206" s="1715"/>
      <c r="L48206" s="1715"/>
    </row>
    <row r="48207" spans="11:12" ht="15" customHeight="1">
      <c r="K48207" s="1715"/>
      <c r="L48207" s="1715"/>
    </row>
    <row r="48208" spans="11:12" ht="15" customHeight="1">
      <c r="K48208" s="1715"/>
      <c r="L48208" s="1715"/>
    </row>
    <row r="48209" spans="11:12" ht="15" customHeight="1">
      <c r="K48209" s="1715"/>
      <c r="L48209" s="1715"/>
    </row>
    <row r="48210" spans="11:12" ht="15" customHeight="1">
      <c r="K48210" s="1715"/>
      <c r="L48210" s="1715"/>
    </row>
    <row r="48211" spans="11:12" ht="15" customHeight="1">
      <c r="K48211" s="1715"/>
      <c r="L48211" s="1715"/>
    </row>
    <row r="48212" spans="11:12" ht="15" customHeight="1">
      <c r="K48212" s="1715"/>
      <c r="L48212" s="1715"/>
    </row>
    <row r="48213" spans="11:12" ht="15" customHeight="1">
      <c r="K48213" s="1715"/>
      <c r="L48213" s="1715"/>
    </row>
    <row r="48214" spans="11:12" ht="15" customHeight="1">
      <c r="K48214" s="1715"/>
      <c r="L48214" s="1715"/>
    </row>
    <row r="48215" spans="11:12" ht="15" customHeight="1">
      <c r="K48215" s="1715"/>
      <c r="L48215" s="1715"/>
    </row>
    <row r="48216" spans="11:12" ht="15" customHeight="1">
      <c r="K48216" s="1715"/>
      <c r="L48216" s="1715"/>
    </row>
    <row r="48217" spans="11:12" ht="15" customHeight="1">
      <c r="K48217" s="1715"/>
      <c r="L48217" s="1715"/>
    </row>
    <row r="48218" spans="11:12" ht="15" customHeight="1">
      <c r="K48218" s="1715"/>
      <c r="L48218" s="1715"/>
    </row>
    <row r="48219" spans="11:12" ht="15" customHeight="1">
      <c r="K48219" s="1715"/>
      <c r="L48219" s="1715"/>
    </row>
    <row r="48220" spans="11:12" ht="15" customHeight="1">
      <c r="K48220" s="1715"/>
      <c r="L48220" s="1715"/>
    </row>
    <row r="48221" spans="11:12" ht="15" customHeight="1">
      <c r="K48221" s="1715"/>
      <c r="L48221" s="1715"/>
    </row>
    <row r="48222" spans="11:12" ht="15" customHeight="1">
      <c r="K48222" s="1715"/>
      <c r="L48222" s="1715"/>
    </row>
    <row r="48223" spans="11:12" ht="15" customHeight="1">
      <c r="K48223" s="1715"/>
      <c r="L48223" s="1715"/>
    </row>
    <row r="48224" spans="11:12" ht="15" customHeight="1">
      <c r="K48224" s="1715"/>
      <c r="L48224" s="1715"/>
    </row>
    <row r="48225" spans="11:12" ht="15" customHeight="1">
      <c r="K48225" s="1715"/>
      <c r="L48225" s="1715"/>
    </row>
    <row r="48226" spans="11:12" ht="15" customHeight="1">
      <c r="K48226" s="1715"/>
      <c r="L48226" s="1715"/>
    </row>
    <row r="48227" spans="11:12" ht="15" customHeight="1">
      <c r="K48227" s="1715"/>
      <c r="L48227" s="1715"/>
    </row>
    <row r="48228" spans="11:12" ht="15" customHeight="1">
      <c r="K48228" s="1715"/>
      <c r="L48228" s="1715"/>
    </row>
    <row r="48229" spans="11:12" ht="15" customHeight="1">
      <c r="K48229" s="1715"/>
      <c r="L48229" s="1715"/>
    </row>
    <row r="48230" spans="11:12" ht="15" customHeight="1">
      <c r="K48230" s="1715"/>
      <c r="L48230" s="1715"/>
    </row>
    <row r="48231" spans="11:12" ht="15" customHeight="1">
      <c r="K48231" s="1715"/>
      <c r="L48231" s="1715"/>
    </row>
    <row r="48232" spans="11:12" ht="15" customHeight="1">
      <c r="K48232" s="1715"/>
      <c r="L48232" s="1715"/>
    </row>
    <row r="48233" spans="11:12" ht="15" customHeight="1">
      <c r="K48233" s="1715"/>
      <c r="L48233" s="1715"/>
    </row>
    <row r="48234" spans="11:12" ht="15" customHeight="1">
      <c r="K48234" s="1715"/>
      <c r="L48234" s="1715"/>
    </row>
    <row r="48235" spans="11:12" ht="15" customHeight="1">
      <c r="K48235" s="1715"/>
      <c r="L48235" s="1715"/>
    </row>
    <row r="48236" spans="11:12" ht="15" customHeight="1">
      <c r="K48236" s="1715"/>
      <c r="L48236" s="1715"/>
    </row>
    <row r="48237" spans="11:12" ht="15" customHeight="1">
      <c r="K48237" s="1715"/>
      <c r="L48237" s="1715"/>
    </row>
    <row r="48238" spans="11:12" ht="15" customHeight="1">
      <c r="K48238" s="1715"/>
      <c r="L48238" s="1715"/>
    </row>
    <row r="48239" spans="11:12" ht="15" customHeight="1">
      <c r="K48239" s="1715"/>
      <c r="L48239" s="1715"/>
    </row>
    <row r="48240" spans="11:12" ht="15" customHeight="1">
      <c r="K48240" s="1715"/>
      <c r="L48240" s="1715"/>
    </row>
    <row r="48241" spans="11:12" ht="15" customHeight="1">
      <c r="K48241" s="1715"/>
      <c r="L48241" s="1715"/>
    </row>
    <row r="48242" spans="11:12" ht="15" customHeight="1">
      <c r="K48242" s="1715"/>
      <c r="L48242" s="1715"/>
    </row>
    <row r="48243" spans="11:12" ht="15" customHeight="1">
      <c r="K48243" s="1715"/>
      <c r="L48243" s="1715"/>
    </row>
    <row r="48244" spans="11:12" ht="15" customHeight="1">
      <c r="K48244" s="1715"/>
      <c r="L48244" s="1715"/>
    </row>
    <row r="48245" spans="11:12" ht="15" customHeight="1">
      <c r="K48245" s="1715"/>
      <c r="L48245" s="1715"/>
    </row>
    <row r="48246" spans="11:12" ht="15" customHeight="1">
      <c r="K48246" s="1715"/>
      <c r="L48246" s="1715"/>
    </row>
    <row r="48247" spans="11:12" ht="15" customHeight="1">
      <c r="K48247" s="1715"/>
      <c r="L48247" s="1715"/>
    </row>
    <row r="48248" spans="11:12" ht="15" customHeight="1">
      <c r="K48248" s="1715"/>
      <c r="L48248" s="1715"/>
    </row>
    <row r="48249" spans="11:12" ht="15" customHeight="1">
      <c r="K48249" s="1715"/>
      <c r="L48249" s="1715"/>
    </row>
    <row r="48250" spans="11:12" ht="15" customHeight="1">
      <c r="K48250" s="1715"/>
      <c r="L48250" s="1715"/>
    </row>
    <row r="48251" spans="11:12" ht="15" customHeight="1">
      <c r="K48251" s="1715"/>
      <c r="L48251" s="1715"/>
    </row>
    <row r="48252" spans="11:12" ht="15" customHeight="1">
      <c r="K48252" s="1715"/>
      <c r="L48252" s="1715"/>
    </row>
    <row r="48253" spans="11:12" ht="15" customHeight="1">
      <c r="K48253" s="1715"/>
      <c r="L48253" s="1715"/>
    </row>
    <row r="48254" spans="11:12" ht="15" customHeight="1">
      <c r="K48254" s="1715"/>
      <c r="L48254" s="1715"/>
    </row>
    <row r="48255" spans="11:12" ht="15" customHeight="1">
      <c r="K48255" s="1715"/>
      <c r="L48255" s="1715"/>
    </row>
    <row r="48256" spans="11:12" ht="15" customHeight="1">
      <c r="K48256" s="1715"/>
      <c r="L48256" s="1715"/>
    </row>
    <row r="48257" spans="11:12" ht="15" customHeight="1">
      <c r="K48257" s="1715"/>
      <c r="L48257" s="1715"/>
    </row>
    <row r="48258" spans="11:12" ht="15" customHeight="1">
      <c r="K48258" s="1715"/>
      <c r="L48258" s="1715"/>
    </row>
    <row r="48259" spans="11:12" ht="15" customHeight="1">
      <c r="K48259" s="1715"/>
      <c r="L48259" s="1715"/>
    </row>
    <row r="48260" spans="11:12" ht="15" customHeight="1">
      <c r="K48260" s="1715"/>
      <c r="L48260" s="1715"/>
    </row>
    <row r="48261" spans="11:12" ht="15" customHeight="1">
      <c r="K48261" s="1715"/>
      <c r="L48261" s="1715"/>
    </row>
    <row r="48262" spans="11:12" ht="15" customHeight="1">
      <c r="K48262" s="1715"/>
      <c r="L48262" s="1715"/>
    </row>
    <row r="48263" spans="11:12" ht="15" customHeight="1">
      <c r="K48263" s="1715"/>
      <c r="L48263" s="1715"/>
    </row>
    <row r="48264" spans="11:12" ht="15" customHeight="1">
      <c r="K48264" s="1715"/>
      <c r="L48264" s="1715"/>
    </row>
    <row r="48265" spans="11:12" ht="15" customHeight="1">
      <c r="K48265" s="1715"/>
      <c r="L48265" s="1715"/>
    </row>
    <row r="48266" spans="11:12" ht="15" customHeight="1">
      <c r="K48266" s="1715"/>
      <c r="L48266" s="1715"/>
    </row>
    <row r="48267" spans="11:12" ht="15" customHeight="1">
      <c r="K48267" s="1715"/>
      <c r="L48267" s="1715"/>
    </row>
    <row r="48268" spans="11:12" ht="15" customHeight="1">
      <c r="K48268" s="1715"/>
      <c r="L48268" s="1715"/>
    </row>
    <row r="48269" spans="11:12" ht="15" customHeight="1">
      <c r="K48269" s="1715"/>
      <c r="L48269" s="1715"/>
    </row>
    <row r="48270" spans="11:12" ht="15" customHeight="1">
      <c r="K48270" s="1715"/>
      <c r="L48270" s="1715"/>
    </row>
    <row r="48271" spans="11:12" ht="15" customHeight="1">
      <c r="K48271" s="1715"/>
      <c r="L48271" s="1715"/>
    </row>
    <row r="48272" spans="11:12" ht="15" customHeight="1">
      <c r="K48272" s="1715"/>
      <c r="L48272" s="1715"/>
    </row>
    <row r="48273" spans="11:12" ht="15" customHeight="1">
      <c r="K48273" s="1715"/>
      <c r="L48273" s="1715"/>
    </row>
    <row r="48274" spans="11:12" ht="15" customHeight="1">
      <c r="K48274" s="1715"/>
      <c r="L48274" s="1715"/>
    </row>
    <row r="48275" spans="11:12" ht="15" customHeight="1">
      <c r="K48275" s="1715"/>
      <c r="L48275" s="1715"/>
    </row>
    <row r="48276" spans="11:12" ht="15" customHeight="1">
      <c r="K48276" s="1715"/>
      <c r="L48276" s="1715"/>
    </row>
    <row r="48277" spans="11:12" ht="15" customHeight="1">
      <c r="K48277" s="1715"/>
      <c r="L48277" s="1715"/>
    </row>
    <row r="48278" spans="11:12" ht="15" customHeight="1">
      <c r="K48278" s="1715"/>
      <c r="L48278" s="1715"/>
    </row>
    <row r="48279" spans="11:12" ht="15" customHeight="1">
      <c r="K48279" s="1715"/>
      <c r="L48279" s="1715"/>
    </row>
    <row r="48280" spans="11:12" ht="15" customHeight="1">
      <c r="K48280" s="1715"/>
      <c r="L48280" s="1715"/>
    </row>
    <row r="48281" spans="11:12" ht="15" customHeight="1">
      <c r="K48281" s="1715"/>
      <c r="L48281" s="1715"/>
    </row>
    <row r="48282" spans="11:12" ht="15" customHeight="1">
      <c r="K48282" s="1715"/>
      <c r="L48282" s="1715"/>
    </row>
    <row r="48283" spans="11:12" ht="15" customHeight="1">
      <c r="K48283" s="1715"/>
      <c r="L48283" s="1715"/>
    </row>
    <row r="48284" spans="11:12" ht="15" customHeight="1">
      <c r="K48284" s="1715"/>
      <c r="L48284" s="1715"/>
    </row>
    <row r="48285" spans="11:12" ht="15" customHeight="1">
      <c r="K48285" s="1715"/>
      <c r="L48285" s="1715"/>
    </row>
    <row r="48286" spans="11:12" ht="15" customHeight="1">
      <c r="K48286" s="1715"/>
      <c r="L48286" s="1715"/>
    </row>
    <row r="48287" spans="11:12" ht="15" customHeight="1">
      <c r="K48287" s="1715"/>
      <c r="L48287" s="1715"/>
    </row>
    <row r="48288" spans="11:12" ht="15" customHeight="1">
      <c r="K48288" s="1715"/>
      <c r="L48288" s="1715"/>
    </row>
    <row r="48289" spans="11:12" ht="15" customHeight="1">
      <c r="K48289" s="1715"/>
      <c r="L48289" s="1715"/>
    </row>
    <row r="48290" spans="11:12" ht="15" customHeight="1">
      <c r="K48290" s="1715"/>
      <c r="L48290" s="1715"/>
    </row>
    <row r="48291" spans="11:12" ht="15" customHeight="1">
      <c r="K48291" s="1715"/>
      <c r="L48291" s="1715"/>
    </row>
    <row r="48292" spans="11:12" ht="15" customHeight="1">
      <c r="K48292" s="1715"/>
      <c r="L48292" s="1715"/>
    </row>
    <row r="48293" spans="11:12" ht="15" customHeight="1">
      <c r="K48293" s="1715"/>
      <c r="L48293" s="1715"/>
    </row>
    <row r="48294" spans="11:12" ht="15" customHeight="1">
      <c r="K48294" s="1715"/>
      <c r="L48294" s="1715"/>
    </row>
    <row r="48295" spans="11:12" ht="15" customHeight="1">
      <c r="K48295" s="1715"/>
      <c r="L48295" s="1715"/>
    </row>
    <row r="48296" spans="11:12" ht="15" customHeight="1">
      <c r="K48296" s="1715"/>
      <c r="L48296" s="1715"/>
    </row>
    <row r="48297" spans="11:12" ht="15" customHeight="1">
      <c r="K48297" s="1715"/>
      <c r="L48297" s="1715"/>
    </row>
    <row r="48298" spans="11:12" ht="15" customHeight="1">
      <c r="K48298" s="1715"/>
      <c r="L48298" s="1715"/>
    </row>
    <row r="48299" spans="11:12" ht="15" customHeight="1">
      <c r="K48299" s="1715"/>
      <c r="L48299" s="1715"/>
    </row>
    <row r="48300" spans="11:12" ht="15" customHeight="1">
      <c r="K48300" s="1715"/>
      <c r="L48300" s="1715"/>
    </row>
    <row r="48301" spans="11:12" ht="15" customHeight="1">
      <c r="K48301" s="1715"/>
      <c r="L48301" s="1715"/>
    </row>
    <row r="48302" spans="11:12" ht="15" customHeight="1">
      <c r="K48302" s="1715"/>
      <c r="L48302" s="1715"/>
    </row>
    <row r="48303" spans="11:12" ht="15" customHeight="1">
      <c r="K48303" s="1715"/>
      <c r="L48303" s="1715"/>
    </row>
    <row r="48304" spans="11:12" ht="15" customHeight="1">
      <c r="K48304" s="1715"/>
      <c r="L48304" s="1715"/>
    </row>
    <row r="48305" spans="11:12" ht="15" customHeight="1">
      <c r="K48305" s="1715"/>
      <c r="L48305" s="1715"/>
    </row>
    <row r="48306" spans="11:12" ht="15" customHeight="1">
      <c r="K48306" s="1715"/>
      <c r="L48306" s="1715"/>
    </row>
    <row r="48307" spans="11:12" ht="15" customHeight="1">
      <c r="K48307" s="1715"/>
      <c r="L48307" s="1715"/>
    </row>
    <row r="48308" spans="11:12" ht="15" customHeight="1">
      <c r="K48308" s="1715"/>
      <c r="L48308" s="1715"/>
    </row>
    <row r="48309" spans="11:12" ht="15" customHeight="1">
      <c r="K48309" s="1715"/>
      <c r="L48309" s="1715"/>
    </row>
    <row r="48310" spans="11:12" ht="15" customHeight="1">
      <c r="K48310" s="1715"/>
      <c r="L48310" s="1715"/>
    </row>
    <row r="48311" spans="11:12" ht="15" customHeight="1">
      <c r="K48311" s="1715"/>
      <c r="L48311" s="1715"/>
    </row>
    <row r="48312" spans="11:12" ht="15" customHeight="1">
      <c r="K48312" s="1715"/>
      <c r="L48312" s="1715"/>
    </row>
    <row r="48313" spans="11:12" ht="15" customHeight="1">
      <c r="K48313" s="1715"/>
      <c r="L48313" s="1715"/>
    </row>
    <row r="48314" spans="11:12" ht="15" customHeight="1">
      <c r="K48314" s="1715"/>
      <c r="L48314" s="1715"/>
    </row>
    <row r="48315" spans="11:12" ht="15" customHeight="1">
      <c r="K48315" s="1715"/>
      <c r="L48315" s="1715"/>
    </row>
    <row r="48316" spans="11:12" ht="15" customHeight="1">
      <c r="K48316" s="1715"/>
      <c r="L48316" s="1715"/>
    </row>
    <row r="48317" spans="11:12" ht="15" customHeight="1">
      <c r="K48317" s="1715"/>
      <c r="L48317" s="1715"/>
    </row>
    <row r="48318" spans="11:12" ht="15" customHeight="1">
      <c r="K48318" s="1715"/>
      <c r="L48318" s="1715"/>
    </row>
    <row r="48319" spans="11:12" ht="15" customHeight="1">
      <c r="K48319" s="1715"/>
      <c r="L48319" s="1715"/>
    </row>
    <row r="48320" spans="11:12" ht="15" customHeight="1">
      <c r="K48320" s="1715"/>
      <c r="L48320" s="1715"/>
    </row>
    <row r="48321" spans="11:12" ht="15" customHeight="1">
      <c r="K48321" s="1715"/>
      <c r="L48321" s="1715"/>
    </row>
    <row r="48322" spans="11:12" ht="15" customHeight="1">
      <c r="K48322" s="1715"/>
      <c r="L48322" s="1715"/>
    </row>
    <row r="48323" spans="11:12" ht="15" customHeight="1">
      <c r="K48323" s="1715"/>
      <c r="L48323" s="1715"/>
    </row>
    <row r="48324" spans="11:12" ht="15" customHeight="1">
      <c r="K48324" s="1715"/>
      <c r="L48324" s="1715"/>
    </row>
    <row r="48325" spans="11:12" ht="15" customHeight="1">
      <c r="K48325" s="1715"/>
      <c r="L48325" s="1715"/>
    </row>
    <row r="48326" spans="11:12" ht="15" customHeight="1">
      <c r="K48326" s="1715"/>
      <c r="L48326" s="1715"/>
    </row>
    <row r="48327" spans="11:12" ht="15" customHeight="1">
      <c r="K48327" s="1715"/>
      <c r="L48327" s="1715"/>
    </row>
    <row r="48328" spans="11:12" ht="15" customHeight="1">
      <c r="K48328" s="1715"/>
      <c r="L48328" s="1715"/>
    </row>
    <row r="48329" spans="11:12" ht="15" customHeight="1">
      <c r="K48329" s="1715"/>
      <c r="L48329" s="1715"/>
    </row>
    <row r="48330" spans="11:12" ht="15" customHeight="1">
      <c r="K48330" s="1715"/>
      <c r="L48330" s="1715"/>
    </row>
    <row r="48331" spans="11:12" ht="15" customHeight="1">
      <c r="K48331" s="1715"/>
      <c r="L48331" s="1715"/>
    </row>
    <row r="48332" spans="11:12" ht="15" customHeight="1">
      <c r="K48332" s="1715"/>
      <c r="L48332" s="1715"/>
    </row>
    <row r="48333" spans="11:12" ht="15" customHeight="1">
      <c r="K48333" s="1715"/>
      <c r="L48333" s="1715"/>
    </row>
    <row r="48334" spans="11:12" ht="15" customHeight="1">
      <c r="K48334" s="1715"/>
      <c r="L48334" s="1715"/>
    </row>
    <row r="48335" spans="11:12" ht="15" customHeight="1">
      <c r="K48335" s="1715"/>
      <c r="L48335" s="1715"/>
    </row>
    <row r="48336" spans="11:12" ht="15" customHeight="1">
      <c r="K48336" s="1715"/>
      <c r="L48336" s="1715"/>
    </row>
    <row r="48337" spans="11:12" ht="15" customHeight="1">
      <c r="K48337" s="1715"/>
      <c r="L48337" s="1715"/>
    </row>
    <row r="48338" spans="11:12" ht="15" customHeight="1">
      <c r="K48338" s="1715"/>
      <c r="L48338" s="1715"/>
    </row>
    <row r="48339" spans="11:12" ht="15" customHeight="1">
      <c r="K48339" s="1715"/>
      <c r="L48339" s="1715"/>
    </row>
    <row r="48340" spans="11:12" ht="15" customHeight="1">
      <c r="K48340" s="1715"/>
      <c r="L48340" s="1715"/>
    </row>
    <row r="48341" spans="11:12" ht="15" customHeight="1">
      <c r="K48341" s="1715"/>
      <c r="L48341" s="1715"/>
    </row>
    <row r="48342" spans="11:12" ht="15" customHeight="1">
      <c r="K48342" s="1715"/>
      <c r="L48342" s="1715"/>
    </row>
    <row r="48343" spans="11:12" ht="15" customHeight="1">
      <c r="K48343" s="1715"/>
      <c r="L48343" s="1715"/>
    </row>
    <row r="48344" spans="11:12" ht="15" customHeight="1">
      <c r="K48344" s="1715"/>
      <c r="L48344" s="1715"/>
    </row>
    <row r="48345" spans="11:12" ht="15" customHeight="1">
      <c r="K48345" s="1715"/>
      <c r="L48345" s="1715"/>
    </row>
    <row r="48346" spans="11:12" ht="15" customHeight="1">
      <c r="K48346" s="1715"/>
      <c r="L48346" s="1715"/>
    </row>
    <row r="48347" spans="11:12" ht="15" customHeight="1">
      <c r="K48347" s="1715"/>
      <c r="L48347" s="1715"/>
    </row>
    <row r="48348" spans="11:12" ht="15" customHeight="1">
      <c r="K48348" s="1715"/>
      <c r="L48348" s="1715"/>
    </row>
    <row r="48349" spans="11:12" ht="15" customHeight="1">
      <c r="K48349" s="1715"/>
      <c r="L48349" s="1715"/>
    </row>
    <row r="48350" spans="11:12" ht="15" customHeight="1">
      <c r="K48350" s="1715"/>
      <c r="L48350" s="1715"/>
    </row>
    <row r="48351" spans="11:12" ht="15" customHeight="1">
      <c r="K48351" s="1715"/>
      <c r="L48351" s="1715"/>
    </row>
    <row r="48352" spans="11:12" ht="15" customHeight="1">
      <c r="K48352" s="1715"/>
      <c r="L48352" s="1715"/>
    </row>
    <row r="48353" spans="11:12" ht="15" customHeight="1">
      <c r="K48353" s="1715"/>
      <c r="L48353" s="1715"/>
    </row>
    <row r="48354" spans="11:12" ht="15" customHeight="1">
      <c r="K48354" s="1715"/>
      <c r="L48354" s="1715"/>
    </row>
    <row r="48355" spans="11:12" ht="15" customHeight="1">
      <c r="K48355" s="1715"/>
      <c r="L48355" s="1715"/>
    </row>
    <row r="48356" spans="11:12" ht="15" customHeight="1">
      <c r="K48356" s="1715"/>
      <c r="L48356" s="1715"/>
    </row>
    <row r="48357" spans="11:12" ht="15" customHeight="1">
      <c r="K48357" s="1715"/>
      <c r="L48357" s="1715"/>
    </row>
    <row r="48358" spans="11:12" ht="15" customHeight="1">
      <c r="K48358" s="1715"/>
      <c r="L48358" s="1715"/>
    </row>
    <row r="48359" spans="11:12" ht="15" customHeight="1">
      <c r="K48359" s="1715"/>
      <c r="L48359" s="1715"/>
    </row>
    <row r="48360" spans="11:12" ht="15" customHeight="1">
      <c r="K48360" s="1715"/>
      <c r="L48360" s="1715"/>
    </row>
    <row r="48361" spans="11:12" ht="15" customHeight="1">
      <c r="K48361" s="1715"/>
      <c r="L48361" s="1715"/>
    </row>
    <row r="48362" spans="11:12" ht="15" customHeight="1">
      <c r="K48362" s="1715"/>
      <c r="L48362" s="1715"/>
    </row>
    <row r="48363" spans="11:12" ht="15" customHeight="1">
      <c r="K48363" s="1715"/>
      <c r="L48363" s="1715"/>
    </row>
    <row r="48364" spans="11:12" ht="15" customHeight="1">
      <c r="K48364" s="1715"/>
      <c r="L48364" s="1715"/>
    </row>
    <row r="48365" spans="11:12" ht="15" customHeight="1">
      <c r="K48365" s="1715"/>
      <c r="L48365" s="1715"/>
    </row>
    <row r="48366" spans="11:12" ht="15" customHeight="1">
      <c r="K48366" s="1715"/>
      <c r="L48366" s="1715"/>
    </row>
    <row r="48367" spans="11:12" ht="15" customHeight="1">
      <c r="K48367" s="1715"/>
      <c r="L48367" s="1715"/>
    </row>
    <row r="48368" spans="11:12" ht="15" customHeight="1">
      <c r="K48368" s="1715"/>
      <c r="L48368" s="1715"/>
    </row>
    <row r="48369" spans="11:12" ht="15" customHeight="1">
      <c r="K48369" s="1715"/>
      <c r="L48369" s="1715"/>
    </row>
    <row r="48370" spans="11:12" ht="15" customHeight="1">
      <c r="K48370" s="1715"/>
      <c r="L48370" s="1715"/>
    </row>
    <row r="48371" spans="11:12" ht="15" customHeight="1">
      <c r="K48371" s="1715"/>
      <c r="L48371" s="1715"/>
    </row>
    <row r="48372" spans="11:12" ht="15" customHeight="1">
      <c r="K48372" s="1715"/>
      <c r="L48372" s="1715"/>
    </row>
    <row r="48373" spans="11:12" ht="15" customHeight="1">
      <c r="K48373" s="1715"/>
      <c r="L48373" s="1715"/>
    </row>
    <row r="48374" spans="11:12" ht="15" customHeight="1">
      <c r="K48374" s="1715"/>
      <c r="L48374" s="1715"/>
    </row>
    <row r="48375" spans="11:12" ht="15" customHeight="1">
      <c r="K48375" s="1715"/>
      <c r="L48375" s="1715"/>
    </row>
    <row r="48376" spans="11:12" ht="15" customHeight="1">
      <c r="K48376" s="1715"/>
      <c r="L48376" s="1715"/>
    </row>
    <row r="48377" spans="11:12" ht="15" customHeight="1">
      <c r="K48377" s="1715"/>
      <c r="L48377" s="1715"/>
    </row>
    <row r="48378" spans="11:12" ht="15" customHeight="1">
      <c r="K48378" s="1715"/>
      <c r="L48378" s="1715"/>
    </row>
    <row r="48379" spans="11:12" ht="15" customHeight="1">
      <c r="K48379" s="1715"/>
      <c r="L48379" s="1715"/>
    </row>
    <row r="48380" spans="11:12" ht="15" customHeight="1">
      <c r="K48380" s="1715"/>
      <c r="L48380" s="1715"/>
    </row>
    <row r="48381" spans="11:12" ht="15" customHeight="1">
      <c r="K48381" s="1715"/>
      <c r="L48381" s="1715"/>
    </row>
    <row r="48382" spans="11:12" ht="15" customHeight="1">
      <c r="K48382" s="1715"/>
      <c r="L48382" s="1715"/>
    </row>
    <row r="48383" spans="11:12" ht="15" customHeight="1">
      <c r="K48383" s="1715"/>
      <c r="L48383" s="1715"/>
    </row>
    <row r="48384" spans="11:12" ht="15" customHeight="1">
      <c r="K48384" s="1715"/>
      <c r="L48384" s="1715"/>
    </row>
    <row r="48385" spans="11:12" ht="15" customHeight="1">
      <c r="K48385" s="1715"/>
      <c r="L48385" s="1715"/>
    </row>
    <row r="48386" spans="11:12" ht="15" customHeight="1">
      <c r="K48386" s="1715"/>
      <c r="L48386" s="1715"/>
    </row>
    <row r="48387" spans="11:12" ht="15" customHeight="1">
      <c r="K48387" s="1715"/>
      <c r="L48387" s="1715"/>
    </row>
    <row r="48388" spans="11:12" ht="15" customHeight="1">
      <c r="K48388" s="1715"/>
      <c r="L48388" s="1715"/>
    </row>
    <row r="48389" spans="11:12" ht="15" customHeight="1">
      <c r="K48389" s="1715"/>
      <c r="L48389" s="1715"/>
    </row>
    <row r="48390" spans="11:12" ht="15" customHeight="1">
      <c r="K48390" s="1715"/>
      <c r="L48390" s="1715"/>
    </row>
    <row r="48391" spans="11:12" ht="15" customHeight="1">
      <c r="K48391" s="1715"/>
      <c r="L48391" s="1715"/>
    </row>
    <row r="48392" spans="11:12" ht="15" customHeight="1">
      <c r="K48392" s="1715"/>
      <c r="L48392" s="1715"/>
    </row>
    <row r="48393" spans="11:12" ht="15" customHeight="1">
      <c r="K48393" s="1715"/>
      <c r="L48393" s="1715"/>
    </row>
    <row r="48394" spans="11:12" ht="15" customHeight="1">
      <c r="K48394" s="1715"/>
      <c r="L48394" s="1715"/>
    </row>
    <row r="48395" spans="11:12" ht="15" customHeight="1">
      <c r="K48395" s="1715"/>
      <c r="L48395" s="1715"/>
    </row>
    <row r="48396" spans="11:12" ht="15" customHeight="1">
      <c r="K48396" s="1715"/>
      <c r="L48396" s="1715"/>
    </row>
    <row r="48397" spans="11:12" ht="15" customHeight="1">
      <c r="K48397" s="1715"/>
      <c r="L48397" s="1715"/>
    </row>
    <row r="48398" spans="11:12" ht="15" customHeight="1">
      <c r="K48398" s="1715"/>
      <c r="L48398" s="1715"/>
    </row>
    <row r="48399" spans="11:12" ht="15" customHeight="1">
      <c r="K48399" s="1715"/>
      <c r="L48399" s="1715"/>
    </row>
    <row r="48400" spans="11:12" ht="15" customHeight="1">
      <c r="K48400" s="1715"/>
      <c r="L48400" s="1715"/>
    </row>
    <row r="48401" spans="11:12" ht="15" customHeight="1">
      <c r="K48401" s="1715"/>
      <c r="L48401" s="1715"/>
    </row>
    <row r="48402" spans="11:12" ht="15" customHeight="1">
      <c r="K48402" s="1715"/>
      <c r="L48402" s="1715"/>
    </row>
    <row r="48403" spans="11:12" ht="15" customHeight="1">
      <c r="K48403" s="1715"/>
      <c r="L48403" s="1715"/>
    </row>
    <row r="48404" spans="11:12" ht="15" customHeight="1">
      <c r="K48404" s="1715"/>
      <c r="L48404" s="1715"/>
    </row>
    <row r="48405" spans="11:12" ht="15" customHeight="1">
      <c r="K48405" s="1715"/>
      <c r="L48405" s="1715"/>
    </row>
    <row r="48406" spans="11:12" ht="15" customHeight="1">
      <c r="K48406" s="1715"/>
      <c r="L48406" s="1715"/>
    </row>
    <row r="48407" spans="11:12" ht="15" customHeight="1">
      <c r="K48407" s="1715"/>
      <c r="L48407" s="1715"/>
    </row>
    <row r="48408" spans="11:12" ht="15" customHeight="1">
      <c r="K48408" s="1715"/>
      <c r="L48408" s="1715"/>
    </row>
    <row r="48409" spans="11:12" ht="15" customHeight="1">
      <c r="K48409" s="1715"/>
      <c r="L48409" s="1715"/>
    </row>
    <row r="48410" spans="11:12" ht="15" customHeight="1">
      <c r="K48410" s="1715"/>
      <c r="L48410" s="1715"/>
    </row>
    <row r="48411" spans="11:12" ht="15" customHeight="1">
      <c r="K48411" s="1715"/>
      <c r="L48411" s="1715"/>
    </row>
    <row r="48412" spans="11:12" ht="15" customHeight="1">
      <c r="K48412" s="1715"/>
      <c r="L48412" s="1715"/>
    </row>
    <row r="48413" spans="11:12" ht="15" customHeight="1">
      <c r="K48413" s="1715"/>
      <c r="L48413" s="1715"/>
    </row>
    <row r="48414" spans="11:12" ht="15" customHeight="1">
      <c r="K48414" s="1715"/>
      <c r="L48414" s="1715"/>
    </row>
    <row r="48415" spans="11:12" ht="15" customHeight="1">
      <c r="K48415" s="1715"/>
      <c r="L48415" s="1715"/>
    </row>
    <row r="48416" spans="11:12" ht="15" customHeight="1">
      <c r="K48416" s="1715"/>
      <c r="L48416" s="1715"/>
    </row>
    <row r="48417" spans="11:12" ht="15" customHeight="1">
      <c r="K48417" s="1715"/>
      <c r="L48417" s="1715"/>
    </row>
    <row r="48418" spans="11:12" ht="15" customHeight="1">
      <c r="K48418" s="1715"/>
      <c r="L48418" s="1715"/>
    </row>
    <row r="48419" spans="11:12" ht="15" customHeight="1">
      <c r="K48419" s="1715"/>
      <c r="L48419" s="1715"/>
    </row>
    <row r="48420" spans="11:12" ht="15" customHeight="1">
      <c r="K48420" s="1715"/>
      <c r="L48420" s="1715"/>
    </row>
    <row r="48421" spans="11:12" ht="15" customHeight="1">
      <c r="K48421" s="1715"/>
      <c r="L48421" s="1715"/>
    </row>
    <row r="48422" spans="11:12" ht="15" customHeight="1">
      <c r="K48422" s="1715"/>
      <c r="L48422" s="1715"/>
    </row>
    <row r="48423" spans="11:12" ht="15" customHeight="1">
      <c r="K48423" s="1715"/>
      <c r="L48423" s="1715"/>
    </row>
    <row r="48424" spans="11:12" ht="15" customHeight="1">
      <c r="K48424" s="1715"/>
      <c r="L48424" s="1715"/>
    </row>
    <row r="48425" spans="11:12" ht="15" customHeight="1">
      <c r="K48425" s="1715"/>
      <c r="L48425" s="1715"/>
    </row>
    <row r="48426" spans="11:12" ht="15" customHeight="1">
      <c r="K48426" s="1715"/>
      <c r="L48426" s="1715"/>
    </row>
    <row r="48427" spans="11:12" ht="15" customHeight="1">
      <c r="K48427" s="1715"/>
      <c r="L48427" s="1715"/>
    </row>
    <row r="48428" spans="11:12" ht="15" customHeight="1">
      <c r="K48428" s="1715"/>
      <c r="L48428" s="1715"/>
    </row>
    <row r="48429" spans="11:12" ht="15" customHeight="1">
      <c r="K48429" s="1715"/>
      <c r="L48429" s="1715"/>
    </row>
    <row r="48430" spans="11:12" ht="15" customHeight="1">
      <c r="K48430" s="1715"/>
      <c r="L48430" s="1715"/>
    </row>
    <row r="48431" spans="11:12" ht="15" customHeight="1">
      <c r="K48431" s="1715"/>
      <c r="L48431" s="1715"/>
    </row>
    <row r="48432" spans="11:12" ht="15" customHeight="1">
      <c r="K48432" s="1715"/>
      <c r="L48432" s="1715"/>
    </row>
    <row r="48433" spans="11:12" ht="15" customHeight="1">
      <c r="K48433" s="1715"/>
      <c r="L48433" s="1715"/>
    </row>
    <row r="48434" spans="11:12" ht="15" customHeight="1">
      <c r="K48434" s="1715"/>
      <c r="L48434" s="1715"/>
    </row>
    <row r="48435" spans="11:12" ht="15" customHeight="1">
      <c r="K48435" s="1715"/>
      <c r="L48435" s="1715"/>
    </row>
    <row r="48436" spans="11:12" ht="15" customHeight="1">
      <c r="K48436" s="1715"/>
      <c r="L48436" s="1715"/>
    </row>
    <row r="48437" spans="11:12" ht="15" customHeight="1">
      <c r="K48437" s="1715"/>
      <c r="L48437" s="1715"/>
    </row>
    <row r="48438" spans="11:12" ht="15" customHeight="1">
      <c r="K48438" s="1715"/>
      <c r="L48438" s="1715"/>
    </row>
    <row r="48439" spans="11:12" ht="15" customHeight="1">
      <c r="K48439" s="1715"/>
      <c r="L48439" s="1715"/>
    </row>
    <row r="48440" spans="11:12" ht="15" customHeight="1">
      <c r="K48440" s="1715"/>
      <c r="L48440" s="1715"/>
    </row>
    <row r="48441" spans="11:12" ht="15" customHeight="1">
      <c r="K48441" s="1715"/>
      <c r="L48441" s="1715"/>
    </row>
    <row r="48442" spans="11:12" ht="15" customHeight="1">
      <c r="K48442" s="1715"/>
      <c r="L48442" s="1715"/>
    </row>
    <row r="48443" spans="11:12" ht="15" customHeight="1">
      <c r="K48443" s="1715"/>
      <c r="L48443" s="1715"/>
    </row>
    <row r="48444" spans="11:12" ht="15" customHeight="1">
      <c r="K48444" s="1715"/>
      <c r="L48444" s="1715"/>
    </row>
    <row r="48445" spans="11:12" ht="15" customHeight="1">
      <c r="K48445" s="1715"/>
      <c r="L48445" s="1715"/>
    </row>
    <row r="48446" spans="11:12" ht="15" customHeight="1">
      <c r="K48446" s="1715"/>
      <c r="L48446" s="1715"/>
    </row>
    <row r="48447" spans="11:12" ht="15" customHeight="1">
      <c r="K48447" s="1715"/>
      <c r="L48447" s="1715"/>
    </row>
    <row r="48448" spans="11:12" ht="15" customHeight="1">
      <c r="K48448" s="1715"/>
      <c r="L48448" s="1715"/>
    </row>
    <row r="48449" spans="11:12" ht="15" customHeight="1">
      <c r="K48449" s="1715"/>
      <c r="L48449" s="1715"/>
    </row>
    <row r="48450" spans="11:12" ht="15" customHeight="1">
      <c r="K48450" s="1715"/>
      <c r="L48450" s="1715"/>
    </row>
    <row r="48451" spans="11:12" ht="15" customHeight="1">
      <c r="K48451" s="1715"/>
      <c r="L48451" s="1715"/>
    </row>
    <row r="48452" spans="11:12" ht="15" customHeight="1">
      <c r="K48452" s="1715"/>
      <c r="L48452" s="1715"/>
    </row>
    <row r="48453" spans="11:12" ht="15" customHeight="1">
      <c r="K48453" s="1715"/>
      <c r="L48453" s="1715"/>
    </row>
    <row r="48454" spans="11:12" ht="15" customHeight="1">
      <c r="K48454" s="1715"/>
      <c r="L48454" s="1715"/>
    </row>
    <row r="48455" spans="11:12" ht="15" customHeight="1">
      <c r="K48455" s="1715"/>
      <c r="L48455" s="1715"/>
    </row>
    <row r="48456" spans="11:12" ht="15" customHeight="1">
      <c r="K48456" s="1715"/>
      <c r="L48456" s="1715"/>
    </row>
    <row r="48457" spans="11:12" ht="15" customHeight="1">
      <c r="K48457" s="1715"/>
      <c r="L48457" s="1715"/>
    </row>
    <row r="48458" spans="11:12" ht="15" customHeight="1">
      <c r="K48458" s="1715"/>
      <c r="L48458" s="1715"/>
    </row>
    <row r="48459" spans="11:12" ht="15" customHeight="1">
      <c r="K48459" s="1715"/>
      <c r="L48459" s="1715"/>
    </row>
    <row r="48460" spans="11:12" ht="15" customHeight="1">
      <c r="K48460" s="1715"/>
      <c r="L48460" s="1715"/>
    </row>
    <row r="48461" spans="11:12" ht="15" customHeight="1">
      <c r="K48461" s="1715"/>
      <c r="L48461" s="1715"/>
    </row>
    <row r="48462" spans="11:12" ht="15" customHeight="1">
      <c r="K48462" s="1715"/>
      <c r="L48462" s="1715"/>
    </row>
    <row r="48463" spans="11:12" ht="15" customHeight="1">
      <c r="K48463" s="1715"/>
      <c r="L48463" s="1715"/>
    </row>
    <row r="48464" spans="11:12" ht="15" customHeight="1">
      <c r="K48464" s="1715"/>
      <c r="L48464" s="1715"/>
    </row>
    <row r="48465" spans="11:12" ht="15" customHeight="1">
      <c r="K48465" s="1715"/>
      <c r="L48465" s="1715"/>
    </row>
    <row r="48466" spans="11:12" ht="15" customHeight="1">
      <c r="K48466" s="1715"/>
      <c r="L48466" s="1715"/>
    </row>
    <row r="48467" spans="11:12" ht="15" customHeight="1">
      <c r="K48467" s="1715"/>
      <c r="L48467" s="1715"/>
    </row>
    <row r="48468" spans="11:12" ht="15" customHeight="1">
      <c r="K48468" s="1715"/>
      <c r="L48468" s="1715"/>
    </row>
    <row r="48469" spans="11:12" ht="15" customHeight="1">
      <c r="K48469" s="1715"/>
      <c r="L48469" s="1715"/>
    </row>
    <row r="48470" spans="11:12" ht="15" customHeight="1">
      <c r="K48470" s="1715"/>
      <c r="L48470" s="1715"/>
    </row>
    <row r="48471" spans="11:12" ht="15" customHeight="1">
      <c r="K48471" s="1715"/>
      <c r="L48471" s="1715"/>
    </row>
    <row r="48472" spans="11:12" ht="15" customHeight="1">
      <c r="K48472" s="1715"/>
      <c r="L48472" s="1715"/>
    </row>
    <row r="48473" spans="11:12" ht="15" customHeight="1">
      <c r="K48473" s="1715"/>
      <c r="L48473" s="1715"/>
    </row>
    <row r="48474" spans="11:12" ht="15" customHeight="1">
      <c r="K48474" s="1715"/>
      <c r="L48474" s="1715"/>
    </row>
    <row r="48475" spans="11:12" ht="15" customHeight="1">
      <c r="K48475" s="1715"/>
      <c r="L48475" s="1715"/>
    </row>
    <row r="48476" spans="11:12" ht="15" customHeight="1">
      <c r="K48476" s="1715"/>
      <c r="L48476" s="1715"/>
    </row>
    <row r="48477" spans="11:12" ht="15" customHeight="1">
      <c r="K48477" s="1715"/>
      <c r="L48477" s="1715"/>
    </row>
    <row r="48478" spans="11:12" ht="15" customHeight="1">
      <c r="K48478" s="1715"/>
      <c r="L48478" s="1715"/>
    </row>
    <row r="48479" spans="11:12" ht="15" customHeight="1">
      <c r="K48479" s="1715"/>
      <c r="L48479" s="1715"/>
    </row>
    <row r="48480" spans="11:12" ht="15" customHeight="1">
      <c r="K48480" s="1715"/>
      <c r="L48480" s="1715"/>
    </row>
    <row r="48481" spans="11:12" ht="15" customHeight="1">
      <c r="K48481" s="1715"/>
      <c r="L48481" s="1715"/>
    </row>
    <row r="48482" spans="11:12" ht="15" customHeight="1">
      <c r="K48482" s="1715"/>
      <c r="L48482" s="1715"/>
    </row>
    <row r="48483" spans="11:12" ht="15" customHeight="1">
      <c r="K48483" s="1715"/>
      <c r="L48483" s="1715"/>
    </row>
    <row r="48484" spans="11:12" ht="15" customHeight="1">
      <c r="K48484" s="1715"/>
      <c r="L48484" s="1715"/>
    </row>
    <row r="48485" spans="11:12" ht="15" customHeight="1">
      <c r="K48485" s="1715"/>
      <c r="L48485" s="1715"/>
    </row>
    <row r="48486" spans="11:12" ht="15" customHeight="1">
      <c r="K48486" s="1715"/>
      <c r="L48486" s="1715"/>
    </row>
    <row r="48487" spans="11:12" ht="15" customHeight="1">
      <c r="K48487" s="1715"/>
      <c r="L48487" s="1715"/>
    </row>
    <row r="48488" spans="11:12" ht="15" customHeight="1">
      <c r="K48488" s="1715"/>
      <c r="L48488" s="1715"/>
    </row>
    <row r="48489" spans="11:12" ht="15" customHeight="1">
      <c r="K48489" s="1715"/>
      <c r="L48489" s="1715"/>
    </row>
    <row r="48490" spans="11:12" ht="15" customHeight="1">
      <c r="K48490" s="1715"/>
      <c r="L48490" s="1715"/>
    </row>
    <row r="48491" spans="11:12" ht="15" customHeight="1">
      <c r="K48491" s="1715"/>
      <c r="L48491" s="1715"/>
    </row>
    <row r="48492" spans="11:12" ht="15" customHeight="1">
      <c r="K48492" s="1715"/>
      <c r="L48492" s="1715"/>
    </row>
    <row r="48493" spans="11:12" ht="15" customHeight="1">
      <c r="K48493" s="1715"/>
      <c r="L48493" s="1715"/>
    </row>
    <row r="48494" spans="11:12" ht="15" customHeight="1">
      <c r="K48494" s="1715"/>
      <c r="L48494" s="1715"/>
    </row>
    <row r="48495" spans="11:12" ht="15" customHeight="1">
      <c r="K48495" s="1715"/>
      <c r="L48495" s="1715"/>
    </row>
    <row r="48496" spans="11:12" ht="15" customHeight="1">
      <c r="K48496" s="1715"/>
      <c r="L48496" s="1715"/>
    </row>
    <row r="48497" spans="11:12" ht="15" customHeight="1">
      <c r="K48497" s="1715"/>
      <c r="L48497" s="1715"/>
    </row>
    <row r="48498" spans="11:12" ht="15" customHeight="1">
      <c r="K48498" s="1715"/>
      <c r="L48498" s="1715"/>
    </row>
    <row r="48499" spans="11:12" ht="15" customHeight="1">
      <c r="K48499" s="1715"/>
      <c r="L48499" s="1715"/>
    </row>
    <row r="48500" spans="11:12" ht="15" customHeight="1">
      <c r="K48500" s="1715"/>
      <c r="L48500" s="1715"/>
    </row>
    <row r="48501" spans="11:12" ht="15" customHeight="1">
      <c r="K48501" s="1715"/>
      <c r="L48501" s="1715"/>
    </row>
    <row r="48502" spans="11:12" ht="15" customHeight="1">
      <c r="K48502" s="1715"/>
      <c r="L48502" s="1715"/>
    </row>
    <row r="48503" spans="11:12" ht="15" customHeight="1">
      <c r="K48503" s="1715"/>
      <c r="L48503" s="1715"/>
    </row>
    <row r="48504" spans="11:12" ht="15" customHeight="1">
      <c r="K48504" s="1715"/>
      <c r="L48504" s="1715"/>
    </row>
    <row r="48505" spans="11:12" ht="15" customHeight="1">
      <c r="K48505" s="1715"/>
      <c r="L48505" s="1715"/>
    </row>
    <row r="48506" spans="11:12" ht="15" customHeight="1">
      <c r="K48506" s="1715"/>
      <c r="L48506" s="1715"/>
    </row>
    <row r="48507" spans="11:12" ht="15" customHeight="1">
      <c r="K48507" s="1715"/>
      <c r="L48507" s="1715"/>
    </row>
    <row r="48508" spans="11:12" ht="15" customHeight="1">
      <c r="K48508" s="1715"/>
      <c r="L48508" s="1715"/>
    </row>
    <row r="48509" spans="11:12" ht="15" customHeight="1">
      <c r="K48509" s="1715"/>
      <c r="L48509" s="1715"/>
    </row>
    <row r="48510" spans="11:12" ht="15" customHeight="1">
      <c r="K48510" s="1715"/>
      <c r="L48510" s="1715"/>
    </row>
    <row r="48511" spans="11:12" ht="15" customHeight="1">
      <c r="K48511" s="1715"/>
      <c r="L48511" s="1715"/>
    </row>
    <row r="48512" spans="11:12" ht="15" customHeight="1">
      <c r="K48512" s="1715"/>
      <c r="L48512" s="1715"/>
    </row>
    <row r="48513" spans="11:12" ht="15" customHeight="1">
      <c r="K48513" s="1715"/>
      <c r="L48513" s="1715"/>
    </row>
    <row r="48514" spans="11:12" ht="15" customHeight="1">
      <c r="K48514" s="1715"/>
      <c r="L48514" s="1715"/>
    </row>
    <row r="48515" spans="11:12" ht="15" customHeight="1">
      <c r="K48515" s="1715"/>
      <c r="L48515" s="1715"/>
    </row>
    <row r="48516" spans="11:12" ht="15" customHeight="1">
      <c r="K48516" s="1715"/>
      <c r="L48516" s="1715"/>
    </row>
    <row r="48517" spans="11:12" ht="15" customHeight="1">
      <c r="K48517" s="1715"/>
      <c r="L48517" s="1715"/>
    </row>
    <row r="48518" spans="11:12" ht="15" customHeight="1">
      <c r="K48518" s="1715"/>
      <c r="L48518" s="1715"/>
    </row>
    <row r="48519" spans="11:12" ht="15" customHeight="1">
      <c r="K48519" s="1715"/>
      <c r="L48519" s="1715"/>
    </row>
    <row r="48520" spans="11:12" ht="15" customHeight="1">
      <c r="K48520" s="1715"/>
      <c r="L48520" s="1715"/>
    </row>
    <row r="48521" spans="11:12" ht="15" customHeight="1">
      <c r="K48521" s="1715"/>
      <c r="L48521" s="1715"/>
    </row>
    <row r="48522" spans="11:12" ht="15" customHeight="1">
      <c r="K48522" s="1715"/>
      <c r="L48522" s="1715"/>
    </row>
    <row r="48523" spans="11:12" ht="15" customHeight="1">
      <c r="K48523" s="1715"/>
      <c r="L48523" s="1715"/>
    </row>
    <row r="48524" spans="11:12" ht="15" customHeight="1">
      <c r="K48524" s="1715"/>
      <c r="L48524" s="1715"/>
    </row>
    <row r="48525" spans="11:12" ht="15" customHeight="1">
      <c r="K48525" s="1715"/>
      <c r="L48525" s="1715"/>
    </row>
    <row r="48526" spans="11:12" ht="15" customHeight="1">
      <c r="K48526" s="1715"/>
      <c r="L48526" s="1715"/>
    </row>
    <row r="48527" spans="11:12" ht="15" customHeight="1">
      <c r="K48527" s="1715"/>
      <c r="L48527" s="1715"/>
    </row>
    <row r="48528" spans="11:12" ht="15" customHeight="1">
      <c r="K48528" s="1715"/>
      <c r="L48528" s="1715"/>
    </row>
    <row r="48529" spans="11:12" ht="15" customHeight="1">
      <c r="K48529" s="1715"/>
      <c r="L48529" s="1715"/>
    </row>
    <row r="48530" spans="11:12" ht="15" customHeight="1">
      <c r="K48530" s="1715"/>
      <c r="L48530" s="1715"/>
    </row>
    <row r="48531" spans="11:12" ht="15" customHeight="1">
      <c r="K48531" s="1715"/>
      <c r="L48531" s="1715"/>
    </row>
    <row r="48532" spans="11:12" ht="15" customHeight="1">
      <c r="K48532" s="1715"/>
      <c r="L48532" s="1715"/>
    </row>
    <row r="48533" spans="11:12" ht="15" customHeight="1">
      <c r="K48533" s="1715"/>
      <c r="L48533" s="1715"/>
    </row>
    <row r="48534" spans="11:12" ht="15" customHeight="1">
      <c r="K48534" s="1715"/>
      <c r="L48534" s="1715"/>
    </row>
    <row r="48535" spans="11:12" ht="15" customHeight="1">
      <c r="K48535" s="1715"/>
      <c r="L48535" s="1715"/>
    </row>
    <row r="48536" spans="11:12" ht="15" customHeight="1">
      <c r="K48536" s="1715"/>
      <c r="L48536" s="1715"/>
    </row>
    <row r="48537" spans="11:12" ht="15" customHeight="1">
      <c r="K48537" s="1715"/>
      <c r="L48537" s="1715"/>
    </row>
    <row r="48538" spans="11:12" ht="15" customHeight="1">
      <c r="K48538" s="1715"/>
      <c r="L48538" s="1715"/>
    </row>
    <row r="48539" spans="11:12" ht="15" customHeight="1">
      <c r="K48539" s="1715"/>
      <c r="L48539" s="1715"/>
    </row>
    <row r="48540" spans="11:12" ht="15" customHeight="1">
      <c r="K48540" s="1715"/>
      <c r="L48540" s="1715"/>
    </row>
    <row r="48541" spans="11:12" ht="15" customHeight="1">
      <c r="K48541" s="1715"/>
      <c r="L48541" s="1715"/>
    </row>
    <row r="48542" spans="11:12" ht="15" customHeight="1">
      <c r="K48542" s="1715"/>
      <c r="L48542" s="1715"/>
    </row>
    <row r="48543" spans="11:12" ht="15" customHeight="1">
      <c r="K48543" s="1715"/>
      <c r="L48543" s="1715"/>
    </row>
    <row r="48544" spans="11:12" ht="15" customHeight="1">
      <c r="K48544" s="1715"/>
      <c r="L48544" s="1715"/>
    </row>
    <row r="48545" spans="11:12" ht="15" customHeight="1">
      <c r="K48545" s="1715"/>
      <c r="L48545" s="1715"/>
    </row>
    <row r="48546" spans="11:12" ht="15" customHeight="1">
      <c r="K48546" s="1715"/>
      <c r="L48546" s="1715"/>
    </row>
    <row r="48547" spans="11:12" ht="15" customHeight="1">
      <c r="K48547" s="1715"/>
      <c r="L48547" s="1715"/>
    </row>
    <row r="48548" spans="11:12" ht="15" customHeight="1">
      <c r="K48548" s="1715"/>
      <c r="L48548" s="1715"/>
    </row>
    <row r="48549" spans="11:12" ht="15" customHeight="1">
      <c r="K48549" s="1715"/>
      <c r="L48549" s="1715"/>
    </row>
    <row r="48550" spans="11:12" ht="15" customHeight="1">
      <c r="K48550" s="1715"/>
      <c r="L48550" s="1715"/>
    </row>
    <row r="48551" spans="11:12" ht="15" customHeight="1">
      <c r="K48551" s="1715"/>
      <c r="L48551" s="1715"/>
    </row>
    <row r="48552" spans="11:12" ht="15" customHeight="1">
      <c r="K48552" s="1715"/>
      <c r="L48552" s="1715"/>
    </row>
    <row r="48553" spans="11:12" ht="15" customHeight="1">
      <c r="K48553" s="1715"/>
      <c r="L48553" s="1715"/>
    </row>
    <row r="48554" spans="11:12" ht="15" customHeight="1">
      <c r="K48554" s="1715"/>
      <c r="L48554" s="1715"/>
    </row>
    <row r="48555" spans="11:12" ht="15" customHeight="1">
      <c r="K48555" s="1715"/>
      <c r="L48555" s="1715"/>
    </row>
    <row r="48556" spans="11:12" ht="15" customHeight="1">
      <c r="K48556" s="1715"/>
      <c r="L48556" s="1715"/>
    </row>
    <row r="48557" spans="11:12" ht="15" customHeight="1">
      <c r="K48557" s="1715"/>
      <c r="L48557" s="1715"/>
    </row>
    <row r="48558" spans="11:12" ht="15" customHeight="1">
      <c r="K48558" s="1715"/>
      <c r="L48558" s="1715"/>
    </row>
    <row r="48559" spans="11:12" ht="15" customHeight="1">
      <c r="K48559" s="1715"/>
      <c r="L48559" s="1715"/>
    </row>
    <row r="48560" spans="11:12" ht="15" customHeight="1">
      <c r="K48560" s="1715"/>
      <c r="L48560" s="1715"/>
    </row>
    <row r="48561" spans="11:12" ht="15" customHeight="1">
      <c r="K48561" s="1715"/>
      <c r="L48561" s="1715"/>
    </row>
    <row r="48562" spans="11:12" ht="15" customHeight="1">
      <c r="K48562" s="1715"/>
      <c r="L48562" s="1715"/>
    </row>
    <row r="48563" spans="11:12" ht="15" customHeight="1">
      <c r="K48563" s="1715"/>
      <c r="L48563" s="1715"/>
    </row>
    <row r="48564" spans="11:12" ht="15" customHeight="1">
      <c r="K48564" s="1715"/>
      <c r="L48564" s="1715"/>
    </row>
    <row r="48565" spans="11:12" ht="15" customHeight="1">
      <c r="K48565" s="1715"/>
      <c r="L48565" s="1715"/>
    </row>
    <row r="48566" spans="11:12" ht="15" customHeight="1">
      <c r="K48566" s="1715"/>
      <c r="L48566" s="1715"/>
    </row>
    <row r="48567" spans="11:12" ht="15" customHeight="1">
      <c r="K48567" s="1715"/>
      <c r="L48567" s="1715"/>
    </row>
    <row r="48568" spans="11:12" ht="15" customHeight="1">
      <c r="K48568" s="1715"/>
      <c r="L48568" s="1715"/>
    </row>
    <row r="48569" spans="11:12" ht="15" customHeight="1">
      <c r="K48569" s="1715"/>
      <c r="L48569" s="1715"/>
    </row>
    <row r="48570" spans="11:12" ht="15" customHeight="1">
      <c r="K48570" s="1715"/>
      <c r="L48570" s="1715"/>
    </row>
    <row r="48571" spans="11:12" ht="15" customHeight="1">
      <c r="K48571" s="1715"/>
      <c r="L48571" s="1715"/>
    </row>
    <row r="48572" spans="11:12" ht="15" customHeight="1">
      <c r="K48572" s="1715"/>
      <c r="L48572" s="1715"/>
    </row>
    <row r="48573" spans="11:12" ht="15" customHeight="1">
      <c r="K48573" s="1715"/>
      <c r="L48573" s="1715"/>
    </row>
    <row r="48574" spans="11:12" ht="15" customHeight="1">
      <c r="K48574" s="1715"/>
      <c r="L48574" s="1715"/>
    </row>
    <row r="48575" spans="11:12" ht="15" customHeight="1">
      <c r="K48575" s="1715"/>
      <c r="L48575" s="1715"/>
    </row>
    <row r="48576" spans="11:12" ht="15" customHeight="1">
      <c r="K48576" s="1715"/>
      <c r="L48576" s="1715"/>
    </row>
    <row r="48577" spans="11:12" ht="15" customHeight="1">
      <c r="K48577" s="1715"/>
      <c r="L48577" s="1715"/>
    </row>
    <row r="48578" spans="11:12" ht="15" customHeight="1">
      <c r="K48578" s="1715"/>
      <c r="L48578" s="1715"/>
    </row>
    <row r="48579" spans="11:12" ht="15" customHeight="1">
      <c r="K48579" s="1715"/>
      <c r="L48579" s="1715"/>
    </row>
    <row r="48580" spans="11:12" ht="15" customHeight="1">
      <c r="K48580" s="1715"/>
      <c r="L48580" s="1715"/>
    </row>
    <row r="48581" spans="11:12" ht="15" customHeight="1">
      <c r="K48581" s="1715"/>
      <c r="L48581" s="1715"/>
    </row>
    <row r="48582" spans="11:12" ht="15" customHeight="1">
      <c r="K48582" s="1715"/>
      <c r="L48582" s="1715"/>
    </row>
    <row r="48583" spans="11:12" ht="15" customHeight="1">
      <c r="K48583" s="1715"/>
      <c r="L48583" s="1715"/>
    </row>
    <row r="48584" spans="11:12" ht="15" customHeight="1">
      <c r="K48584" s="1715"/>
      <c r="L48584" s="1715"/>
    </row>
    <row r="48585" spans="11:12" ht="15" customHeight="1">
      <c r="K48585" s="1715"/>
      <c r="L48585" s="1715"/>
    </row>
    <row r="48586" spans="11:12" ht="15" customHeight="1">
      <c r="K48586" s="1715"/>
      <c r="L48586" s="1715"/>
    </row>
    <row r="48587" spans="11:12" ht="15" customHeight="1">
      <c r="K48587" s="1715"/>
      <c r="L48587" s="1715"/>
    </row>
    <row r="48588" spans="11:12" ht="15" customHeight="1">
      <c r="K48588" s="1715"/>
      <c r="L48588" s="1715"/>
    </row>
    <row r="48589" spans="11:12" ht="15" customHeight="1">
      <c r="K48589" s="1715"/>
      <c r="L48589" s="1715"/>
    </row>
    <row r="48590" spans="11:12" ht="15" customHeight="1">
      <c r="K48590" s="1715"/>
      <c r="L48590" s="1715"/>
    </row>
    <row r="48591" spans="11:12" ht="15" customHeight="1">
      <c r="K48591" s="1715"/>
      <c r="L48591" s="1715"/>
    </row>
    <row r="48592" spans="11:12" ht="15" customHeight="1">
      <c r="K48592" s="1715"/>
      <c r="L48592" s="1715"/>
    </row>
    <row r="48593" spans="11:12" ht="15" customHeight="1">
      <c r="K48593" s="1715"/>
      <c r="L48593" s="1715"/>
    </row>
    <row r="48594" spans="11:12" ht="15" customHeight="1">
      <c r="K48594" s="1715"/>
      <c r="L48594" s="1715"/>
    </row>
    <row r="48595" spans="11:12" ht="15" customHeight="1">
      <c r="K48595" s="1715"/>
      <c r="L48595" s="1715"/>
    </row>
    <row r="48596" spans="11:12" ht="15" customHeight="1">
      <c r="K48596" s="1715"/>
      <c r="L48596" s="1715"/>
    </row>
    <row r="48597" spans="11:12" ht="15" customHeight="1">
      <c r="K48597" s="1715"/>
      <c r="L48597" s="1715"/>
    </row>
    <row r="48598" spans="11:12" ht="15" customHeight="1">
      <c r="K48598" s="1715"/>
      <c r="L48598" s="1715"/>
    </row>
    <row r="48599" spans="11:12" ht="15" customHeight="1">
      <c r="K48599" s="1715"/>
      <c r="L48599" s="1715"/>
    </row>
    <row r="48600" spans="11:12" ht="15" customHeight="1">
      <c r="K48600" s="1715"/>
      <c r="L48600" s="1715"/>
    </row>
    <row r="48601" spans="11:12" ht="15" customHeight="1">
      <c r="K48601" s="1715"/>
      <c r="L48601" s="1715"/>
    </row>
    <row r="48602" spans="11:12" ht="15" customHeight="1">
      <c r="K48602" s="1715"/>
      <c r="L48602" s="1715"/>
    </row>
    <row r="48603" spans="11:12" ht="15" customHeight="1">
      <c r="K48603" s="1715"/>
      <c r="L48603" s="1715"/>
    </row>
    <row r="48604" spans="11:12" ht="15" customHeight="1">
      <c r="K48604" s="1715"/>
      <c r="L48604" s="1715"/>
    </row>
    <row r="48605" spans="11:12" ht="15" customHeight="1">
      <c r="K48605" s="1715"/>
      <c r="L48605" s="1715"/>
    </row>
    <row r="48606" spans="11:12" ht="15" customHeight="1">
      <c r="K48606" s="1715"/>
      <c r="L48606" s="1715"/>
    </row>
    <row r="48607" spans="11:12" ht="15" customHeight="1">
      <c r="K48607" s="1715"/>
      <c r="L48607" s="1715"/>
    </row>
    <row r="48608" spans="11:12" ht="15" customHeight="1">
      <c r="K48608" s="1715"/>
      <c r="L48608" s="1715"/>
    </row>
    <row r="48609" spans="11:12" ht="15" customHeight="1">
      <c r="K48609" s="1715"/>
      <c r="L48609" s="1715"/>
    </row>
    <row r="48610" spans="11:12" ht="15" customHeight="1">
      <c r="K48610" s="1715"/>
      <c r="L48610" s="1715"/>
    </row>
    <row r="48611" spans="11:12" ht="15" customHeight="1">
      <c r="K48611" s="1715"/>
      <c r="L48611" s="1715"/>
    </row>
    <row r="48612" spans="11:12" ht="15" customHeight="1">
      <c r="K48612" s="1715"/>
      <c r="L48612" s="1715"/>
    </row>
    <row r="48613" spans="11:12" ht="15" customHeight="1">
      <c r="K48613" s="1715"/>
      <c r="L48613" s="1715"/>
    </row>
    <row r="48614" spans="11:12" ht="15" customHeight="1">
      <c r="K48614" s="1715"/>
      <c r="L48614" s="1715"/>
    </row>
    <row r="48615" spans="11:12" ht="15" customHeight="1">
      <c r="K48615" s="1715"/>
      <c r="L48615" s="1715"/>
    </row>
    <row r="48616" spans="11:12" ht="15" customHeight="1">
      <c r="K48616" s="1715"/>
      <c r="L48616" s="1715"/>
    </row>
    <row r="48617" spans="11:12" ht="15" customHeight="1">
      <c r="K48617" s="1715"/>
      <c r="L48617" s="1715"/>
    </row>
    <row r="48618" spans="11:12" ht="15" customHeight="1">
      <c r="K48618" s="1715"/>
      <c r="L48618" s="1715"/>
    </row>
    <row r="48619" spans="11:12" ht="15" customHeight="1">
      <c r="K48619" s="1715"/>
      <c r="L48619" s="1715"/>
    </row>
    <row r="48620" spans="11:12" ht="15" customHeight="1">
      <c r="K48620" s="1715"/>
      <c r="L48620" s="1715"/>
    </row>
    <row r="48621" spans="11:12" ht="15" customHeight="1">
      <c r="K48621" s="1715"/>
      <c r="L48621" s="1715"/>
    </row>
    <row r="48622" spans="11:12" ht="15" customHeight="1">
      <c r="K48622" s="1715"/>
      <c r="L48622" s="1715"/>
    </row>
    <row r="48623" spans="11:12" ht="15" customHeight="1">
      <c r="K48623" s="1715"/>
      <c r="L48623" s="1715"/>
    </row>
    <row r="48624" spans="11:12" ht="15" customHeight="1">
      <c r="K48624" s="1715"/>
      <c r="L48624" s="1715"/>
    </row>
    <row r="48625" spans="11:12" ht="15" customHeight="1">
      <c r="K48625" s="1715"/>
      <c r="L48625" s="1715"/>
    </row>
    <row r="48626" spans="11:12" ht="15" customHeight="1">
      <c r="K48626" s="1715"/>
      <c r="L48626" s="1715"/>
    </row>
    <row r="48627" spans="11:12" ht="15" customHeight="1">
      <c r="K48627" s="1715"/>
      <c r="L48627" s="1715"/>
    </row>
    <row r="48628" spans="11:12" ht="15" customHeight="1">
      <c r="K48628" s="1715"/>
      <c r="L48628" s="1715"/>
    </row>
    <row r="48629" spans="11:12" ht="15" customHeight="1">
      <c r="K48629" s="1715"/>
      <c r="L48629" s="1715"/>
    </row>
    <row r="48630" spans="11:12" ht="15" customHeight="1">
      <c r="K48630" s="1715"/>
      <c r="L48630" s="1715"/>
    </row>
    <row r="48631" spans="11:12" ht="15" customHeight="1">
      <c r="K48631" s="1715"/>
      <c r="L48631" s="1715"/>
    </row>
    <row r="48632" spans="11:12" ht="15" customHeight="1">
      <c r="K48632" s="1715"/>
      <c r="L48632" s="1715"/>
    </row>
    <row r="48633" spans="11:12" ht="15" customHeight="1">
      <c r="K48633" s="1715"/>
      <c r="L48633" s="1715"/>
    </row>
    <row r="48634" spans="11:12" ht="15" customHeight="1">
      <c r="K48634" s="1715"/>
      <c r="L48634" s="1715"/>
    </row>
    <row r="48635" spans="11:12" ht="15" customHeight="1">
      <c r="K48635" s="1715"/>
      <c r="L48635" s="1715"/>
    </row>
    <row r="48636" spans="11:12" ht="15" customHeight="1">
      <c r="K48636" s="1715"/>
      <c r="L48636" s="1715"/>
    </row>
    <row r="48637" spans="11:12" ht="15" customHeight="1">
      <c r="K48637" s="1715"/>
      <c r="L48637" s="1715"/>
    </row>
    <row r="48638" spans="11:12" ht="15" customHeight="1">
      <c r="K48638" s="1715"/>
      <c r="L48638" s="1715"/>
    </row>
    <row r="48639" spans="11:12" ht="15" customHeight="1">
      <c r="K48639" s="1715"/>
      <c r="L48639" s="1715"/>
    </row>
    <row r="48640" spans="11:12" ht="15" customHeight="1">
      <c r="K48640" s="1715"/>
      <c r="L48640" s="1715"/>
    </row>
    <row r="48641" spans="11:12" ht="15" customHeight="1">
      <c r="K48641" s="1715"/>
      <c r="L48641" s="1715"/>
    </row>
    <row r="48642" spans="11:12" ht="15" customHeight="1">
      <c r="K48642" s="1715"/>
      <c r="L48642" s="1715"/>
    </row>
    <row r="48643" spans="11:12" ht="15" customHeight="1">
      <c r="K48643" s="1715"/>
      <c r="L48643" s="1715"/>
    </row>
    <row r="48644" spans="11:12" ht="15" customHeight="1">
      <c r="K48644" s="1715"/>
      <c r="L48644" s="1715"/>
    </row>
    <row r="48645" spans="11:12" ht="15" customHeight="1">
      <c r="K48645" s="1715"/>
      <c r="L48645" s="1715"/>
    </row>
    <row r="48646" spans="11:12" ht="15" customHeight="1">
      <c r="K48646" s="1715"/>
      <c r="L48646" s="1715"/>
    </row>
    <row r="48647" spans="11:12" ht="15" customHeight="1">
      <c r="K48647" s="1715"/>
      <c r="L48647" s="1715"/>
    </row>
    <row r="48648" spans="11:12" ht="15" customHeight="1">
      <c r="K48648" s="1715"/>
      <c r="L48648" s="1715"/>
    </row>
    <row r="48649" spans="11:12" ht="15" customHeight="1">
      <c r="K48649" s="1715"/>
      <c r="L48649" s="1715"/>
    </row>
    <row r="48650" spans="11:12" ht="15" customHeight="1">
      <c r="K48650" s="1715"/>
      <c r="L48650" s="1715"/>
    </row>
    <row r="48651" spans="11:12" ht="15" customHeight="1">
      <c r="K48651" s="1715"/>
      <c r="L48651" s="1715"/>
    </row>
    <row r="48652" spans="11:12" ht="15" customHeight="1">
      <c r="K48652" s="1715"/>
      <c r="L48652" s="1715"/>
    </row>
    <row r="48653" spans="11:12" ht="15" customHeight="1">
      <c r="K48653" s="1715"/>
      <c r="L48653" s="1715"/>
    </row>
    <row r="48654" spans="11:12" ht="15" customHeight="1">
      <c r="K48654" s="1715"/>
      <c r="L48654" s="1715"/>
    </row>
    <row r="48655" spans="11:12" ht="15" customHeight="1">
      <c r="K48655" s="1715"/>
      <c r="L48655" s="1715"/>
    </row>
    <row r="48656" spans="11:12" ht="15" customHeight="1">
      <c r="K48656" s="1715"/>
      <c r="L48656" s="1715"/>
    </row>
    <row r="48657" spans="11:12" ht="15" customHeight="1">
      <c r="K48657" s="1715"/>
      <c r="L48657" s="1715"/>
    </row>
    <row r="48658" spans="11:12" ht="15" customHeight="1">
      <c r="K48658" s="1715"/>
      <c r="L48658" s="1715"/>
    </row>
    <row r="48659" spans="11:12" ht="15" customHeight="1">
      <c r="K48659" s="1715"/>
      <c r="L48659" s="1715"/>
    </row>
    <row r="48660" spans="11:12" ht="15" customHeight="1">
      <c r="K48660" s="1715"/>
      <c r="L48660" s="1715"/>
    </row>
    <row r="48661" spans="11:12" ht="15" customHeight="1">
      <c r="K48661" s="1715"/>
      <c r="L48661" s="1715"/>
    </row>
    <row r="48662" spans="11:12" ht="15" customHeight="1">
      <c r="K48662" s="1715"/>
      <c r="L48662" s="1715"/>
    </row>
    <row r="48663" spans="11:12" ht="15" customHeight="1">
      <c r="K48663" s="1715"/>
      <c r="L48663" s="1715"/>
    </row>
    <row r="48664" spans="11:12" ht="15" customHeight="1">
      <c r="K48664" s="1715"/>
      <c r="L48664" s="1715"/>
    </row>
    <row r="48665" spans="11:12" ht="15" customHeight="1">
      <c r="K48665" s="1715"/>
      <c r="L48665" s="1715"/>
    </row>
    <row r="48666" spans="11:12" ht="15" customHeight="1">
      <c r="K48666" s="1715"/>
      <c r="L48666" s="1715"/>
    </row>
    <row r="48667" spans="11:12" ht="15" customHeight="1">
      <c r="K48667" s="1715"/>
      <c r="L48667" s="1715"/>
    </row>
    <row r="48668" spans="11:12" ht="15" customHeight="1">
      <c r="K48668" s="1715"/>
      <c r="L48668" s="1715"/>
    </row>
    <row r="48669" spans="11:12" ht="15" customHeight="1">
      <c r="K48669" s="1715"/>
      <c r="L48669" s="1715"/>
    </row>
    <row r="48670" spans="11:12" ht="15" customHeight="1">
      <c r="K48670" s="1715"/>
      <c r="L48670" s="1715"/>
    </row>
    <row r="48671" spans="11:12" ht="15" customHeight="1">
      <c r="K48671" s="1715"/>
      <c r="L48671" s="1715"/>
    </row>
    <row r="48672" spans="11:12" ht="15" customHeight="1">
      <c r="K48672" s="1715"/>
      <c r="L48672" s="1715"/>
    </row>
    <row r="48673" spans="11:12" ht="15" customHeight="1">
      <c r="K48673" s="1715"/>
      <c r="L48673" s="1715"/>
    </row>
    <row r="48674" spans="11:12" ht="15" customHeight="1">
      <c r="K48674" s="1715"/>
      <c r="L48674" s="1715"/>
    </row>
    <row r="48675" spans="11:12" ht="15" customHeight="1">
      <c r="K48675" s="1715"/>
      <c r="L48675" s="1715"/>
    </row>
    <row r="48676" spans="11:12" ht="15" customHeight="1">
      <c r="K48676" s="1715"/>
      <c r="L48676" s="1715"/>
    </row>
    <row r="48677" spans="11:12" ht="15" customHeight="1">
      <c r="K48677" s="1715"/>
      <c r="L48677" s="1715"/>
    </row>
    <row r="48678" spans="11:12" ht="15" customHeight="1">
      <c r="K48678" s="1715"/>
      <c r="L48678" s="1715"/>
    </row>
    <row r="48679" spans="11:12" ht="15" customHeight="1">
      <c r="K48679" s="1715"/>
      <c r="L48679" s="1715"/>
    </row>
    <row r="48680" spans="11:12" ht="15" customHeight="1">
      <c r="K48680" s="1715"/>
      <c r="L48680" s="1715"/>
    </row>
    <row r="48681" spans="11:12" ht="15" customHeight="1">
      <c r="K48681" s="1715"/>
      <c r="L48681" s="1715"/>
    </row>
    <row r="48682" spans="11:12" ht="15" customHeight="1">
      <c r="K48682" s="1715"/>
      <c r="L48682" s="1715"/>
    </row>
    <row r="48683" spans="11:12" ht="15" customHeight="1">
      <c r="K48683" s="1715"/>
      <c r="L48683" s="1715"/>
    </row>
    <row r="48684" spans="11:12" ht="15" customHeight="1">
      <c r="K48684" s="1715"/>
      <c r="L48684" s="1715"/>
    </row>
    <row r="48685" spans="11:12" ht="15" customHeight="1">
      <c r="K48685" s="1715"/>
      <c r="L48685" s="1715"/>
    </row>
    <row r="48686" spans="11:12" ht="15" customHeight="1">
      <c r="K48686" s="1715"/>
      <c r="L48686" s="1715"/>
    </row>
    <row r="48687" spans="11:12" ht="15" customHeight="1">
      <c r="K48687" s="1715"/>
      <c r="L48687" s="1715"/>
    </row>
    <row r="48688" spans="11:12" ht="15" customHeight="1">
      <c r="K48688" s="1715"/>
      <c r="L48688" s="1715"/>
    </row>
    <row r="48689" spans="11:12" ht="15" customHeight="1">
      <c r="K48689" s="1715"/>
      <c r="L48689" s="1715"/>
    </row>
    <row r="48690" spans="11:12" ht="15" customHeight="1">
      <c r="K48690" s="1715"/>
      <c r="L48690" s="1715"/>
    </row>
    <row r="48691" spans="11:12" ht="15" customHeight="1">
      <c r="K48691" s="1715"/>
      <c r="L48691" s="1715"/>
    </row>
    <row r="48692" spans="11:12" ht="15" customHeight="1">
      <c r="K48692" s="1715"/>
      <c r="L48692" s="1715"/>
    </row>
    <row r="48693" spans="11:12" ht="15" customHeight="1">
      <c r="K48693" s="1715"/>
      <c r="L48693" s="1715"/>
    </row>
    <row r="48694" spans="11:12" ht="15" customHeight="1">
      <c r="K48694" s="1715"/>
      <c r="L48694" s="1715"/>
    </row>
    <row r="48695" spans="11:12" ht="15" customHeight="1">
      <c r="K48695" s="1715"/>
      <c r="L48695" s="1715"/>
    </row>
    <row r="48696" spans="11:12" ht="15" customHeight="1">
      <c r="K48696" s="1715"/>
      <c r="L48696" s="1715"/>
    </row>
    <row r="48697" spans="11:12" ht="15" customHeight="1">
      <c r="K48697" s="1715"/>
      <c r="L48697" s="1715"/>
    </row>
    <row r="48698" spans="11:12" ht="15" customHeight="1">
      <c r="K48698" s="1715"/>
      <c r="L48698" s="1715"/>
    </row>
    <row r="48699" spans="11:12" ht="15" customHeight="1">
      <c r="K48699" s="1715"/>
      <c r="L48699" s="1715"/>
    </row>
    <row r="48700" spans="11:12" ht="15" customHeight="1">
      <c r="K48700" s="1715"/>
      <c r="L48700" s="1715"/>
    </row>
    <row r="48701" spans="11:12" ht="15" customHeight="1">
      <c r="K48701" s="1715"/>
      <c r="L48701" s="1715"/>
    </row>
    <row r="48702" spans="11:12" ht="15" customHeight="1">
      <c r="K48702" s="1715"/>
      <c r="L48702" s="1715"/>
    </row>
    <row r="48703" spans="11:12" ht="15" customHeight="1">
      <c r="K48703" s="1715"/>
      <c r="L48703" s="1715"/>
    </row>
    <row r="48704" spans="11:12" ht="15" customHeight="1">
      <c r="K48704" s="1715"/>
      <c r="L48704" s="1715"/>
    </row>
    <row r="48705" spans="11:12" ht="15" customHeight="1">
      <c r="K48705" s="1715"/>
      <c r="L48705" s="1715"/>
    </row>
    <row r="48706" spans="11:12" ht="15" customHeight="1">
      <c r="K48706" s="1715"/>
      <c r="L48706" s="1715"/>
    </row>
    <row r="48707" spans="11:12" ht="15" customHeight="1">
      <c r="K48707" s="1715"/>
      <c r="L48707" s="1715"/>
    </row>
    <row r="48708" spans="11:12" ht="15" customHeight="1">
      <c r="K48708" s="1715"/>
      <c r="L48708" s="1715"/>
    </row>
    <row r="48709" spans="11:12" ht="15" customHeight="1">
      <c r="K48709" s="1715"/>
      <c r="L48709" s="1715"/>
    </row>
    <row r="48710" spans="11:12" ht="15" customHeight="1">
      <c r="K48710" s="1715"/>
      <c r="L48710" s="1715"/>
    </row>
    <row r="48711" spans="11:12" ht="15" customHeight="1">
      <c r="K48711" s="1715"/>
      <c r="L48711" s="1715"/>
    </row>
    <row r="48712" spans="11:12" ht="15" customHeight="1">
      <c r="K48712" s="1715"/>
      <c r="L48712" s="1715"/>
    </row>
    <row r="48713" spans="11:12" ht="15" customHeight="1">
      <c r="K48713" s="1715"/>
      <c r="L48713" s="1715"/>
    </row>
    <row r="48714" spans="11:12" ht="15" customHeight="1">
      <c r="K48714" s="1715"/>
      <c r="L48714" s="1715"/>
    </row>
    <row r="48715" spans="11:12" ht="15" customHeight="1">
      <c r="K48715" s="1715"/>
      <c r="L48715" s="1715"/>
    </row>
    <row r="48716" spans="11:12" ht="15" customHeight="1">
      <c r="K48716" s="1715"/>
      <c r="L48716" s="1715"/>
    </row>
    <row r="48717" spans="11:12" ht="15" customHeight="1">
      <c r="K48717" s="1715"/>
      <c r="L48717" s="1715"/>
    </row>
    <row r="48718" spans="11:12" ht="15" customHeight="1">
      <c r="K48718" s="1715"/>
      <c r="L48718" s="1715"/>
    </row>
    <row r="48719" spans="11:12" ht="15" customHeight="1">
      <c r="K48719" s="1715"/>
      <c r="L48719" s="1715"/>
    </row>
    <row r="48720" spans="11:12" ht="15" customHeight="1">
      <c r="K48720" s="1715"/>
      <c r="L48720" s="1715"/>
    </row>
    <row r="48721" spans="11:12" ht="15" customHeight="1">
      <c r="K48721" s="1715"/>
      <c r="L48721" s="1715"/>
    </row>
    <row r="48722" spans="11:12" ht="15" customHeight="1">
      <c r="K48722" s="1715"/>
      <c r="L48722" s="1715"/>
    </row>
    <row r="48723" spans="11:12" ht="15" customHeight="1">
      <c r="K48723" s="1715"/>
      <c r="L48723" s="1715"/>
    </row>
    <row r="48724" spans="11:12" ht="15" customHeight="1">
      <c r="K48724" s="1715"/>
      <c r="L48724" s="1715"/>
    </row>
    <row r="48725" spans="11:12" ht="15" customHeight="1">
      <c r="K48725" s="1715"/>
      <c r="L48725" s="1715"/>
    </row>
    <row r="48726" spans="11:12" ht="15" customHeight="1">
      <c r="K48726" s="1715"/>
      <c r="L48726" s="1715"/>
    </row>
    <row r="48727" spans="11:12" ht="15" customHeight="1">
      <c r="K48727" s="1715"/>
      <c r="L48727" s="1715"/>
    </row>
    <row r="48728" spans="11:12" ht="15" customHeight="1">
      <c r="K48728" s="1715"/>
      <c r="L48728" s="1715"/>
    </row>
    <row r="48729" spans="11:12" ht="15" customHeight="1">
      <c r="K48729" s="1715"/>
      <c r="L48729" s="1715"/>
    </row>
    <row r="48730" spans="11:12" ht="15" customHeight="1">
      <c r="K48730" s="1715"/>
      <c r="L48730" s="1715"/>
    </row>
    <row r="48731" spans="11:12" ht="15" customHeight="1">
      <c r="K48731" s="1715"/>
      <c r="L48731" s="1715"/>
    </row>
    <row r="48732" spans="11:12" ht="15" customHeight="1">
      <c r="K48732" s="1715"/>
      <c r="L48732" s="1715"/>
    </row>
    <row r="48733" spans="11:12" ht="15" customHeight="1">
      <c r="K48733" s="1715"/>
      <c r="L48733" s="1715"/>
    </row>
    <row r="48734" spans="11:12" ht="15" customHeight="1">
      <c r="K48734" s="1715"/>
      <c r="L48734" s="1715"/>
    </row>
    <row r="48735" spans="11:12" ht="15" customHeight="1">
      <c r="K48735" s="1715"/>
      <c r="L48735" s="1715"/>
    </row>
    <row r="48736" spans="11:12" ht="15" customHeight="1">
      <c r="K48736" s="1715"/>
      <c r="L48736" s="1715"/>
    </row>
    <row r="48737" spans="11:12" ht="15" customHeight="1">
      <c r="K48737" s="1715"/>
      <c r="L48737" s="1715"/>
    </row>
    <row r="48738" spans="11:12" ht="15" customHeight="1">
      <c r="K48738" s="1715"/>
      <c r="L48738" s="1715"/>
    </row>
    <row r="48739" spans="11:12" ht="15" customHeight="1">
      <c r="K48739" s="1715"/>
      <c r="L48739" s="1715"/>
    </row>
    <row r="48740" spans="11:12" ht="15" customHeight="1">
      <c r="K48740" s="1715"/>
      <c r="L48740" s="1715"/>
    </row>
    <row r="48741" spans="11:12" ht="15" customHeight="1">
      <c r="K48741" s="1715"/>
      <c r="L48741" s="1715"/>
    </row>
    <row r="48742" spans="11:12" ht="15" customHeight="1">
      <c r="K48742" s="1715"/>
      <c r="L48742" s="1715"/>
    </row>
    <row r="48743" spans="11:12" ht="15" customHeight="1">
      <c r="K48743" s="1715"/>
      <c r="L48743" s="1715"/>
    </row>
    <row r="48744" spans="11:12" ht="15" customHeight="1">
      <c r="K48744" s="1715"/>
      <c r="L48744" s="1715"/>
    </row>
    <row r="48745" spans="11:12" ht="15" customHeight="1">
      <c r="K48745" s="1715"/>
      <c r="L48745" s="1715"/>
    </row>
    <row r="48746" spans="11:12" ht="15" customHeight="1">
      <c r="K48746" s="1715"/>
      <c r="L48746" s="1715"/>
    </row>
    <row r="48747" spans="11:12" ht="15" customHeight="1">
      <c r="K48747" s="1715"/>
      <c r="L48747" s="1715"/>
    </row>
    <row r="48748" spans="11:12" ht="15" customHeight="1">
      <c r="K48748" s="1715"/>
      <c r="L48748" s="1715"/>
    </row>
    <row r="48749" spans="11:12" ht="15" customHeight="1">
      <c r="K48749" s="1715"/>
      <c r="L48749" s="1715"/>
    </row>
    <row r="48750" spans="11:12" ht="15" customHeight="1">
      <c r="K48750" s="1715"/>
      <c r="L48750" s="1715"/>
    </row>
    <row r="48751" spans="11:12" ht="15" customHeight="1">
      <c r="K48751" s="1715"/>
      <c r="L48751" s="1715"/>
    </row>
    <row r="48752" spans="11:12" ht="15" customHeight="1">
      <c r="K48752" s="1715"/>
      <c r="L48752" s="1715"/>
    </row>
    <row r="48753" spans="11:12" ht="15" customHeight="1">
      <c r="K48753" s="1715"/>
      <c r="L48753" s="1715"/>
    </row>
    <row r="48754" spans="11:12" ht="15" customHeight="1">
      <c r="K48754" s="1715"/>
      <c r="L48754" s="1715"/>
    </row>
    <row r="48755" spans="11:12" ht="15" customHeight="1">
      <c r="K48755" s="1715"/>
      <c r="L48755" s="1715"/>
    </row>
    <row r="48756" spans="11:12" ht="15" customHeight="1">
      <c r="K48756" s="1715"/>
      <c r="L48756" s="1715"/>
    </row>
    <row r="48757" spans="11:12" ht="15" customHeight="1">
      <c r="K48757" s="1715"/>
      <c r="L48757" s="1715"/>
    </row>
    <row r="48758" spans="11:12" ht="15" customHeight="1">
      <c r="K48758" s="1715"/>
      <c r="L48758" s="1715"/>
    </row>
    <row r="48759" spans="11:12" ht="15" customHeight="1">
      <c r="K48759" s="1715"/>
      <c r="L48759" s="1715"/>
    </row>
    <row r="48760" spans="11:12" ht="15" customHeight="1">
      <c r="K48760" s="1715"/>
      <c r="L48760" s="1715"/>
    </row>
    <row r="48761" spans="11:12" ht="15" customHeight="1">
      <c r="K48761" s="1715"/>
      <c r="L48761" s="1715"/>
    </row>
    <row r="48762" spans="11:12" ht="15" customHeight="1">
      <c r="K48762" s="1715"/>
      <c r="L48762" s="1715"/>
    </row>
    <row r="48763" spans="11:12" ht="15" customHeight="1">
      <c r="K48763" s="1715"/>
      <c r="L48763" s="1715"/>
    </row>
    <row r="48764" spans="11:12" ht="15" customHeight="1">
      <c r="K48764" s="1715"/>
      <c r="L48764" s="1715"/>
    </row>
    <row r="48765" spans="11:12" ht="15" customHeight="1">
      <c r="K48765" s="1715"/>
      <c r="L48765" s="1715"/>
    </row>
    <row r="48766" spans="11:12" ht="15" customHeight="1">
      <c r="K48766" s="1715"/>
      <c r="L48766" s="1715"/>
    </row>
    <row r="48767" spans="11:12" ht="15" customHeight="1">
      <c r="K48767" s="1715"/>
      <c r="L48767" s="1715"/>
    </row>
    <row r="48768" spans="11:12" ht="15" customHeight="1">
      <c r="K48768" s="1715"/>
      <c r="L48768" s="1715"/>
    </row>
    <row r="48769" spans="11:12" ht="15" customHeight="1">
      <c r="K48769" s="1715"/>
      <c r="L48769" s="1715"/>
    </row>
    <row r="48770" spans="11:12" ht="15" customHeight="1">
      <c r="K48770" s="1715"/>
      <c r="L48770" s="1715"/>
    </row>
    <row r="48771" spans="11:12" ht="15" customHeight="1">
      <c r="K48771" s="1715"/>
      <c r="L48771" s="1715"/>
    </row>
    <row r="48772" spans="11:12" ht="15" customHeight="1">
      <c r="K48772" s="1715"/>
      <c r="L48772" s="1715"/>
    </row>
    <row r="48773" spans="11:12" ht="15" customHeight="1">
      <c r="K48773" s="1715"/>
      <c r="L48773" s="1715"/>
    </row>
    <row r="48774" spans="11:12" ht="15" customHeight="1">
      <c r="K48774" s="1715"/>
      <c r="L48774" s="1715"/>
    </row>
    <row r="48775" spans="11:12" ht="15" customHeight="1">
      <c r="K48775" s="1715"/>
      <c r="L48775" s="1715"/>
    </row>
    <row r="48776" spans="11:12" ht="15" customHeight="1">
      <c r="K48776" s="1715"/>
      <c r="L48776" s="1715"/>
    </row>
    <row r="48777" spans="11:12" ht="15" customHeight="1">
      <c r="K48777" s="1715"/>
      <c r="L48777" s="1715"/>
    </row>
    <row r="48778" spans="11:12" ht="15" customHeight="1">
      <c r="K48778" s="1715"/>
      <c r="L48778" s="1715"/>
    </row>
    <row r="48779" spans="11:12" ht="15" customHeight="1">
      <c r="K48779" s="1715"/>
      <c r="L48779" s="1715"/>
    </row>
    <row r="48780" spans="11:12" ht="15" customHeight="1">
      <c r="K48780" s="1715"/>
      <c r="L48780" s="1715"/>
    </row>
    <row r="48781" spans="11:12" ht="15" customHeight="1">
      <c r="K48781" s="1715"/>
      <c r="L48781" s="1715"/>
    </row>
    <row r="48782" spans="11:12" ht="15" customHeight="1">
      <c r="K48782" s="1715"/>
      <c r="L48782" s="1715"/>
    </row>
    <row r="48783" spans="11:12" ht="15" customHeight="1">
      <c r="K48783" s="1715"/>
      <c r="L48783" s="1715"/>
    </row>
    <row r="48784" spans="11:12" ht="15" customHeight="1">
      <c r="K48784" s="1715"/>
      <c r="L48784" s="1715"/>
    </row>
    <row r="48785" spans="11:12" ht="15" customHeight="1">
      <c r="K48785" s="1715"/>
      <c r="L48785" s="1715"/>
    </row>
    <row r="48786" spans="11:12" ht="15" customHeight="1">
      <c r="K48786" s="1715"/>
      <c r="L48786" s="1715"/>
    </row>
    <row r="48787" spans="11:12" ht="15" customHeight="1">
      <c r="K48787" s="1715"/>
      <c r="L48787" s="1715"/>
    </row>
    <row r="48788" spans="11:12" ht="15" customHeight="1">
      <c r="K48788" s="1715"/>
      <c r="L48788" s="1715"/>
    </row>
    <row r="48789" spans="11:12" ht="15" customHeight="1">
      <c r="K48789" s="1715"/>
      <c r="L48789" s="1715"/>
    </row>
    <row r="48790" spans="11:12" ht="15" customHeight="1">
      <c r="K48790" s="1715"/>
      <c r="L48790" s="1715"/>
    </row>
    <row r="48791" spans="11:12" ht="15" customHeight="1">
      <c r="K48791" s="1715"/>
      <c r="L48791" s="1715"/>
    </row>
    <row r="48792" spans="11:12" ht="15" customHeight="1">
      <c r="K48792" s="1715"/>
      <c r="L48792" s="1715"/>
    </row>
    <row r="48793" spans="11:12" ht="15" customHeight="1">
      <c r="K48793" s="1715"/>
      <c r="L48793" s="1715"/>
    </row>
    <row r="48794" spans="11:12" ht="15" customHeight="1">
      <c r="K48794" s="1715"/>
      <c r="L48794" s="1715"/>
    </row>
    <row r="48795" spans="11:12" ht="15" customHeight="1">
      <c r="K48795" s="1715"/>
      <c r="L48795" s="1715"/>
    </row>
    <row r="48796" spans="11:12" ht="15" customHeight="1">
      <c r="K48796" s="1715"/>
      <c r="L48796" s="1715"/>
    </row>
    <row r="48797" spans="11:12" ht="15" customHeight="1">
      <c r="K48797" s="1715"/>
      <c r="L48797" s="1715"/>
    </row>
    <row r="48798" spans="11:12" ht="15" customHeight="1">
      <c r="K48798" s="1715"/>
      <c r="L48798" s="1715"/>
    </row>
    <row r="48799" spans="11:12" ht="15" customHeight="1">
      <c r="K48799" s="1715"/>
      <c r="L48799" s="1715"/>
    </row>
    <row r="48800" spans="11:12" ht="15" customHeight="1">
      <c r="K48800" s="1715"/>
      <c r="L48800" s="1715"/>
    </row>
    <row r="48801" spans="11:12" ht="15" customHeight="1">
      <c r="K48801" s="1715"/>
      <c r="L48801" s="1715"/>
    </row>
    <row r="48802" spans="11:12" ht="15" customHeight="1">
      <c r="K48802" s="1715"/>
      <c r="L48802" s="1715"/>
    </row>
    <row r="48803" spans="11:12" ht="15" customHeight="1">
      <c r="K48803" s="1715"/>
      <c r="L48803" s="1715"/>
    </row>
    <row r="48804" spans="11:12" ht="15" customHeight="1">
      <c r="K48804" s="1715"/>
      <c r="L48804" s="1715"/>
    </row>
    <row r="48805" spans="11:12" ht="15" customHeight="1">
      <c r="K48805" s="1715"/>
      <c r="L48805" s="1715"/>
    </row>
    <row r="48806" spans="11:12" ht="15" customHeight="1">
      <c r="K48806" s="1715"/>
      <c r="L48806" s="1715"/>
    </row>
    <row r="48807" spans="11:12" ht="15" customHeight="1">
      <c r="K48807" s="1715"/>
      <c r="L48807" s="1715"/>
    </row>
    <row r="48808" spans="11:12" ht="15" customHeight="1">
      <c r="K48808" s="1715"/>
      <c r="L48808" s="1715"/>
    </row>
    <row r="48809" spans="11:12" ht="15" customHeight="1">
      <c r="K48809" s="1715"/>
      <c r="L48809" s="1715"/>
    </row>
    <row r="48810" spans="11:12" ht="15" customHeight="1">
      <c r="K48810" s="1715"/>
      <c r="L48810" s="1715"/>
    </row>
    <row r="48811" spans="11:12" ht="15" customHeight="1">
      <c r="K48811" s="1715"/>
      <c r="L48811" s="1715"/>
    </row>
    <row r="48812" spans="11:12" ht="15" customHeight="1">
      <c r="K48812" s="1715"/>
      <c r="L48812" s="1715"/>
    </row>
    <row r="48813" spans="11:12" ht="15" customHeight="1">
      <c r="K48813" s="1715"/>
      <c r="L48813" s="1715"/>
    </row>
    <row r="48814" spans="11:12" ht="15" customHeight="1">
      <c r="K48814" s="1715"/>
      <c r="L48814" s="1715"/>
    </row>
    <row r="48815" spans="11:12" ht="15" customHeight="1">
      <c r="K48815" s="1715"/>
      <c r="L48815" s="1715"/>
    </row>
    <row r="48816" spans="11:12" ht="15" customHeight="1">
      <c r="K48816" s="1715"/>
      <c r="L48816" s="1715"/>
    </row>
    <row r="48817" spans="11:12" ht="15" customHeight="1">
      <c r="K48817" s="1715"/>
      <c r="L48817" s="1715"/>
    </row>
    <row r="48818" spans="11:12" ht="15" customHeight="1">
      <c r="K48818" s="1715"/>
      <c r="L48818" s="1715"/>
    </row>
    <row r="48819" spans="11:12" ht="15" customHeight="1">
      <c r="K48819" s="1715"/>
      <c r="L48819" s="1715"/>
    </row>
    <row r="48820" spans="11:12" ht="15" customHeight="1">
      <c r="K48820" s="1715"/>
      <c r="L48820" s="1715"/>
    </row>
    <row r="48821" spans="11:12" ht="15" customHeight="1">
      <c r="K48821" s="1715"/>
      <c r="L48821" s="1715"/>
    </row>
    <row r="48822" spans="11:12" ht="15" customHeight="1">
      <c r="K48822" s="1715"/>
      <c r="L48822" s="1715"/>
    </row>
    <row r="48823" spans="11:12" ht="15" customHeight="1">
      <c r="K48823" s="1715"/>
      <c r="L48823" s="1715"/>
    </row>
    <row r="48824" spans="11:12" ht="15" customHeight="1">
      <c r="K48824" s="1715"/>
      <c r="L48824" s="1715"/>
    </row>
    <row r="48825" spans="11:12" ht="15" customHeight="1">
      <c r="K48825" s="1715"/>
      <c r="L48825" s="1715"/>
    </row>
    <row r="48826" spans="11:12" ht="15" customHeight="1">
      <c r="K48826" s="1715"/>
      <c r="L48826" s="1715"/>
    </row>
    <row r="48827" spans="11:12" ht="15" customHeight="1">
      <c r="K48827" s="1715"/>
      <c r="L48827" s="1715"/>
    </row>
    <row r="48828" spans="11:12" ht="15" customHeight="1">
      <c r="K48828" s="1715"/>
      <c r="L48828" s="1715"/>
    </row>
    <row r="48829" spans="11:12" ht="15" customHeight="1">
      <c r="K48829" s="1715"/>
      <c r="L48829" s="1715"/>
    </row>
    <row r="48830" spans="11:12" ht="15" customHeight="1">
      <c r="K48830" s="1715"/>
      <c r="L48830" s="1715"/>
    </row>
    <row r="48831" spans="11:12" ht="15" customHeight="1">
      <c r="K48831" s="1715"/>
      <c r="L48831" s="1715"/>
    </row>
    <row r="48832" spans="11:12" ht="15" customHeight="1">
      <c r="K48832" s="1715"/>
      <c r="L48832" s="1715"/>
    </row>
    <row r="48833" spans="11:12" ht="15" customHeight="1">
      <c r="K48833" s="1715"/>
      <c r="L48833" s="1715"/>
    </row>
    <row r="48834" spans="11:12" ht="15" customHeight="1">
      <c r="K48834" s="1715"/>
      <c r="L48834" s="1715"/>
    </row>
    <row r="48835" spans="11:12" ht="15" customHeight="1">
      <c r="K48835" s="1715"/>
      <c r="L48835" s="1715"/>
    </row>
    <row r="48836" spans="11:12" ht="15" customHeight="1">
      <c r="K48836" s="1715"/>
      <c r="L48836" s="1715"/>
    </row>
    <row r="48837" spans="11:12" ht="15" customHeight="1">
      <c r="K48837" s="1715"/>
      <c r="L48837" s="1715"/>
    </row>
    <row r="48838" spans="11:12" ht="15" customHeight="1">
      <c r="K48838" s="1715"/>
      <c r="L48838" s="1715"/>
    </row>
    <row r="48839" spans="11:12" ht="15" customHeight="1">
      <c r="K48839" s="1715"/>
      <c r="L48839" s="1715"/>
    </row>
    <row r="48840" spans="11:12" ht="15" customHeight="1">
      <c r="K48840" s="1715"/>
      <c r="L48840" s="1715"/>
    </row>
    <row r="48841" spans="11:12" ht="15" customHeight="1">
      <c r="K48841" s="1715"/>
      <c r="L48841" s="1715"/>
    </row>
    <row r="48842" spans="11:12" ht="15" customHeight="1">
      <c r="K48842" s="1715"/>
      <c r="L48842" s="1715"/>
    </row>
    <row r="48843" spans="11:12" ht="15" customHeight="1">
      <c r="K48843" s="1715"/>
      <c r="L48843" s="1715"/>
    </row>
    <row r="48844" spans="11:12" ht="15" customHeight="1">
      <c r="K48844" s="1715"/>
      <c r="L48844" s="1715"/>
    </row>
    <row r="48845" spans="11:12" ht="15" customHeight="1">
      <c r="K48845" s="1715"/>
      <c r="L48845" s="1715"/>
    </row>
    <row r="48846" spans="11:12" ht="15" customHeight="1">
      <c r="K48846" s="1715"/>
      <c r="L48846" s="1715"/>
    </row>
    <row r="48847" spans="11:12" ht="15" customHeight="1">
      <c r="K48847" s="1715"/>
      <c r="L48847" s="1715"/>
    </row>
    <row r="48848" spans="11:12" ht="15" customHeight="1">
      <c r="K48848" s="1715"/>
      <c r="L48848" s="1715"/>
    </row>
    <row r="48849" spans="11:12" ht="15" customHeight="1">
      <c r="K48849" s="1715"/>
      <c r="L48849" s="1715"/>
    </row>
    <row r="48850" spans="11:12" ht="15" customHeight="1">
      <c r="K48850" s="1715"/>
      <c r="L48850" s="1715"/>
    </row>
    <row r="48851" spans="11:12" ht="15" customHeight="1">
      <c r="K48851" s="1715"/>
      <c r="L48851" s="1715"/>
    </row>
    <row r="48852" spans="11:12" ht="15" customHeight="1">
      <c r="K48852" s="1715"/>
      <c r="L48852" s="1715"/>
    </row>
    <row r="48853" spans="11:12" ht="15" customHeight="1">
      <c r="K48853" s="1715"/>
      <c r="L48853" s="1715"/>
    </row>
    <row r="48854" spans="11:12" ht="15" customHeight="1">
      <c r="K48854" s="1715"/>
      <c r="L48854" s="1715"/>
    </row>
    <row r="48855" spans="11:12" ht="15" customHeight="1">
      <c r="K48855" s="1715"/>
      <c r="L48855" s="1715"/>
    </row>
    <row r="48856" spans="11:12" ht="15" customHeight="1">
      <c r="K48856" s="1715"/>
      <c r="L48856" s="1715"/>
    </row>
    <row r="48857" spans="11:12" ht="15" customHeight="1">
      <c r="K48857" s="1715"/>
      <c r="L48857" s="1715"/>
    </row>
    <row r="48858" spans="11:12" ht="15" customHeight="1">
      <c r="K48858" s="1715"/>
      <c r="L48858" s="1715"/>
    </row>
    <row r="48859" spans="11:12" ht="15" customHeight="1">
      <c r="K48859" s="1715"/>
      <c r="L48859" s="1715"/>
    </row>
    <row r="48860" spans="11:12" ht="15" customHeight="1">
      <c r="K48860" s="1715"/>
      <c r="L48860" s="1715"/>
    </row>
    <row r="48861" spans="11:12" ht="15" customHeight="1">
      <c r="K48861" s="1715"/>
      <c r="L48861" s="1715"/>
    </row>
    <row r="48862" spans="11:12" ht="15" customHeight="1">
      <c r="K48862" s="1715"/>
      <c r="L48862" s="1715"/>
    </row>
    <row r="48863" spans="11:12" ht="15" customHeight="1">
      <c r="K48863" s="1715"/>
      <c r="L48863" s="1715"/>
    </row>
    <row r="48864" spans="11:12" ht="15" customHeight="1">
      <c r="K48864" s="1715"/>
      <c r="L48864" s="1715"/>
    </row>
    <row r="48865" spans="11:12" ht="15" customHeight="1">
      <c r="K48865" s="1715"/>
      <c r="L48865" s="1715"/>
    </row>
    <row r="48866" spans="11:12" ht="15" customHeight="1">
      <c r="K48866" s="1715"/>
      <c r="L48866" s="1715"/>
    </row>
    <row r="48867" spans="11:12" ht="15" customHeight="1">
      <c r="K48867" s="1715"/>
      <c r="L48867" s="1715"/>
    </row>
    <row r="48868" spans="11:12" ht="15" customHeight="1">
      <c r="K48868" s="1715"/>
      <c r="L48868" s="1715"/>
    </row>
    <row r="48869" spans="11:12" ht="15" customHeight="1">
      <c r="K48869" s="1715"/>
      <c r="L48869" s="1715"/>
    </row>
    <row r="48870" spans="11:12" ht="15" customHeight="1">
      <c r="K48870" s="1715"/>
      <c r="L48870" s="1715"/>
    </row>
    <row r="48871" spans="11:12" ht="15" customHeight="1">
      <c r="K48871" s="1715"/>
      <c r="L48871" s="1715"/>
    </row>
    <row r="48872" spans="11:12" ht="15" customHeight="1">
      <c r="K48872" s="1715"/>
      <c r="L48872" s="1715"/>
    </row>
    <row r="48873" spans="11:12" ht="15" customHeight="1">
      <c r="K48873" s="1715"/>
      <c r="L48873" s="1715"/>
    </row>
    <row r="48874" spans="11:12" ht="15" customHeight="1">
      <c r="K48874" s="1715"/>
      <c r="L48874" s="1715"/>
    </row>
    <row r="48875" spans="11:12" ht="15" customHeight="1">
      <c r="K48875" s="1715"/>
      <c r="L48875" s="1715"/>
    </row>
    <row r="48876" spans="11:12" ht="15" customHeight="1">
      <c r="K48876" s="1715"/>
      <c r="L48876" s="1715"/>
    </row>
    <row r="48877" spans="11:12" ht="15" customHeight="1">
      <c r="K48877" s="1715"/>
      <c r="L48877" s="1715"/>
    </row>
    <row r="48878" spans="11:12" ht="15" customHeight="1">
      <c r="K48878" s="1715"/>
      <c r="L48878" s="1715"/>
    </row>
    <row r="48879" spans="11:12" ht="15" customHeight="1">
      <c r="K48879" s="1715"/>
      <c r="L48879" s="1715"/>
    </row>
    <row r="48880" spans="11:12" ht="15" customHeight="1">
      <c r="K48880" s="1715"/>
      <c r="L48880" s="1715"/>
    </row>
    <row r="48881" spans="11:12" ht="15" customHeight="1">
      <c r="K48881" s="1715"/>
      <c r="L48881" s="1715"/>
    </row>
    <row r="48882" spans="11:12" ht="15" customHeight="1">
      <c r="K48882" s="1715"/>
      <c r="L48882" s="1715"/>
    </row>
    <row r="48883" spans="11:12" ht="15" customHeight="1">
      <c r="K48883" s="1715"/>
      <c r="L48883" s="1715"/>
    </row>
    <row r="48884" spans="11:12" ht="15" customHeight="1">
      <c r="K48884" s="1715"/>
      <c r="L48884" s="1715"/>
    </row>
    <row r="48885" spans="11:12" ht="15" customHeight="1">
      <c r="K48885" s="1715"/>
      <c r="L48885" s="1715"/>
    </row>
    <row r="48886" spans="11:12" ht="15" customHeight="1">
      <c r="K48886" s="1715"/>
      <c r="L48886" s="1715"/>
    </row>
    <row r="48887" spans="11:12" ht="15" customHeight="1">
      <c r="K48887" s="1715"/>
      <c r="L48887" s="1715"/>
    </row>
    <row r="48888" spans="11:12" ht="15" customHeight="1">
      <c r="K48888" s="1715"/>
      <c r="L48888" s="1715"/>
    </row>
    <row r="48889" spans="11:12" ht="15" customHeight="1">
      <c r="K48889" s="1715"/>
      <c r="L48889" s="1715"/>
    </row>
    <row r="48890" spans="11:12" ht="15" customHeight="1">
      <c r="K48890" s="1715"/>
      <c r="L48890" s="1715"/>
    </row>
    <row r="48891" spans="11:12" ht="15" customHeight="1">
      <c r="K48891" s="1715"/>
      <c r="L48891" s="1715"/>
    </row>
    <row r="48892" spans="11:12" ht="15" customHeight="1">
      <c r="K48892" s="1715"/>
      <c r="L48892" s="1715"/>
    </row>
    <row r="48893" spans="11:12" ht="15" customHeight="1">
      <c r="K48893" s="1715"/>
      <c r="L48893" s="1715"/>
    </row>
    <row r="48894" spans="11:12" ht="15" customHeight="1">
      <c r="K48894" s="1715"/>
      <c r="L48894" s="1715"/>
    </row>
    <row r="48895" spans="11:12" ht="15" customHeight="1">
      <c r="K48895" s="1715"/>
      <c r="L48895" s="1715"/>
    </row>
    <row r="48896" spans="11:12" ht="15" customHeight="1">
      <c r="K48896" s="1715"/>
      <c r="L48896" s="1715"/>
    </row>
    <row r="48897" spans="11:12" ht="15" customHeight="1">
      <c r="K48897" s="1715"/>
      <c r="L48897" s="1715"/>
    </row>
    <row r="48898" spans="11:12" ht="15" customHeight="1">
      <c r="K48898" s="1715"/>
      <c r="L48898" s="1715"/>
    </row>
    <row r="48899" spans="11:12" ht="15" customHeight="1">
      <c r="K48899" s="1715"/>
      <c r="L48899" s="1715"/>
    </row>
    <row r="48900" spans="11:12" ht="15" customHeight="1">
      <c r="K48900" s="1715"/>
      <c r="L48900" s="1715"/>
    </row>
    <row r="48901" spans="11:12" ht="15" customHeight="1">
      <c r="K48901" s="1715"/>
      <c r="L48901" s="1715"/>
    </row>
    <row r="48902" spans="11:12" ht="15" customHeight="1">
      <c r="K48902" s="1715"/>
      <c r="L48902" s="1715"/>
    </row>
    <row r="48903" spans="11:12" ht="15" customHeight="1">
      <c r="K48903" s="1715"/>
      <c r="L48903" s="1715"/>
    </row>
    <row r="48904" spans="11:12" ht="15" customHeight="1">
      <c r="K48904" s="1715"/>
      <c r="L48904" s="1715"/>
    </row>
    <row r="48905" spans="11:12" ht="15" customHeight="1">
      <c r="K48905" s="1715"/>
      <c r="L48905" s="1715"/>
    </row>
    <row r="48906" spans="11:12" ht="15" customHeight="1">
      <c r="K48906" s="1715"/>
      <c r="L48906" s="1715"/>
    </row>
    <row r="48907" spans="11:12" ht="15" customHeight="1">
      <c r="K48907" s="1715"/>
      <c r="L48907" s="1715"/>
    </row>
    <row r="48908" spans="11:12" ht="15" customHeight="1">
      <c r="K48908" s="1715"/>
      <c r="L48908" s="1715"/>
    </row>
    <row r="48909" spans="11:12" ht="15" customHeight="1">
      <c r="K48909" s="1715"/>
      <c r="L48909" s="1715"/>
    </row>
    <row r="48910" spans="11:12" ht="15" customHeight="1">
      <c r="K48910" s="1715"/>
      <c r="L48910" s="1715"/>
    </row>
    <row r="48911" spans="11:12" ht="15" customHeight="1">
      <c r="K48911" s="1715"/>
      <c r="L48911" s="1715"/>
    </row>
    <row r="48912" spans="11:12" ht="15" customHeight="1">
      <c r="K48912" s="1715"/>
      <c r="L48912" s="1715"/>
    </row>
    <row r="48913" spans="11:12" ht="15" customHeight="1">
      <c r="K48913" s="1715"/>
      <c r="L48913" s="1715"/>
    </row>
    <row r="48914" spans="11:12" ht="15" customHeight="1">
      <c r="K48914" s="1715"/>
      <c r="L48914" s="1715"/>
    </row>
    <row r="48915" spans="11:12" ht="15" customHeight="1">
      <c r="K48915" s="1715"/>
      <c r="L48915" s="1715"/>
    </row>
    <row r="48916" spans="11:12" ht="15" customHeight="1">
      <c r="K48916" s="1715"/>
      <c r="L48916" s="1715"/>
    </row>
    <row r="48917" spans="11:12" ht="15" customHeight="1">
      <c r="K48917" s="1715"/>
      <c r="L48917" s="1715"/>
    </row>
    <row r="48918" spans="11:12" ht="15" customHeight="1">
      <c r="K48918" s="1715"/>
      <c r="L48918" s="1715"/>
    </row>
    <row r="48919" spans="11:12" ht="15" customHeight="1">
      <c r="K48919" s="1715"/>
      <c r="L48919" s="1715"/>
    </row>
    <row r="48920" spans="11:12" ht="15" customHeight="1">
      <c r="K48920" s="1715"/>
      <c r="L48920" s="1715"/>
    </row>
    <row r="48921" spans="11:12" ht="15" customHeight="1">
      <c r="K48921" s="1715"/>
      <c r="L48921" s="1715"/>
    </row>
    <row r="48922" spans="11:12" ht="15" customHeight="1">
      <c r="K48922" s="1715"/>
      <c r="L48922" s="1715"/>
    </row>
    <row r="48923" spans="11:12" ht="15" customHeight="1">
      <c r="K48923" s="1715"/>
      <c r="L48923" s="1715"/>
    </row>
    <row r="48924" spans="11:12" ht="15" customHeight="1">
      <c r="K48924" s="1715"/>
      <c r="L48924" s="1715"/>
    </row>
    <row r="48925" spans="11:12" ht="15" customHeight="1">
      <c r="K48925" s="1715"/>
      <c r="L48925" s="1715"/>
    </row>
    <row r="48926" spans="11:12" ht="15" customHeight="1">
      <c r="K48926" s="1715"/>
      <c r="L48926" s="1715"/>
    </row>
    <row r="48927" spans="11:12" ht="15" customHeight="1">
      <c r="K48927" s="1715"/>
      <c r="L48927" s="1715"/>
    </row>
    <row r="48928" spans="11:12" ht="15" customHeight="1">
      <c r="K48928" s="1715"/>
      <c r="L48928" s="1715"/>
    </row>
    <row r="48929" spans="11:12" ht="15" customHeight="1">
      <c r="K48929" s="1715"/>
      <c r="L48929" s="1715"/>
    </row>
    <row r="48930" spans="11:12" ht="15" customHeight="1">
      <c r="K48930" s="1715"/>
      <c r="L48930" s="1715"/>
    </row>
    <row r="48931" spans="11:12" ht="15" customHeight="1">
      <c r="K48931" s="1715"/>
      <c r="L48931" s="1715"/>
    </row>
    <row r="48932" spans="11:12" ht="15" customHeight="1">
      <c r="K48932" s="1715"/>
      <c r="L48932" s="1715"/>
    </row>
    <row r="48933" spans="11:12" ht="15" customHeight="1">
      <c r="K48933" s="1715"/>
      <c r="L48933" s="1715"/>
    </row>
    <row r="48934" spans="11:12" ht="15" customHeight="1">
      <c r="K48934" s="1715"/>
      <c r="L48934" s="1715"/>
    </row>
    <row r="48935" spans="11:12" ht="15" customHeight="1">
      <c r="K48935" s="1715"/>
      <c r="L48935" s="1715"/>
    </row>
    <row r="48936" spans="11:12" ht="15" customHeight="1">
      <c r="K48936" s="1715"/>
      <c r="L48936" s="1715"/>
    </row>
    <row r="48937" spans="11:12" ht="15" customHeight="1">
      <c r="K48937" s="1715"/>
      <c r="L48937" s="1715"/>
    </row>
    <row r="48938" spans="11:12" ht="15" customHeight="1">
      <c r="K48938" s="1715"/>
      <c r="L48938" s="1715"/>
    </row>
    <row r="48939" spans="11:12" ht="15" customHeight="1">
      <c r="K48939" s="1715"/>
      <c r="L48939" s="1715"/>
    </row>
    <row r="48940" spans="11:12" ht="15" customHeight="1">
      <c r="K48940" s="1715"/>
      <c r="L48940" s="1715"/>
    </row>
    <row r="48941" spans="11:12" ht="15" customHeight="1">
      <c r="K48941" s="1715"/>
      <c r="L48941" s="1715"/>
    </row>
    <row r="48942" spans="11:12" ht="15" customHeight="1">
      <c r="K48942" s="1715"/>
      <c r="L48942" s="1715"/>
    </row>
    <row r="48943" spans="11:12" ht="15" customHeight="1">
      <c r="K48943" s="1715"/>
      <c r="L48943" s="1715"/>
    </row>
    <row r="48944" spans="11:12" ht="15" customHeight="1">
      <c r="K48944" s="1715"/>
      <c r="L48944" s="1715"/>
    </row>
    <row r="48945" spans="11:12" ht="15" customHeight="1">
      <c r="K48945" s="1715"/>
      <c r="L48945" s="1715"/>
    </row>
    <row r="48946" spans="11:12" ht="15" customHeight="1">
      <c r="K48946" s="1715"/>
      <c r="L48946" s="1715"/>
    </row>
    <row r="48947" spans="11:12" ht="15" customHeight="1">
      <c r="K48947" s="1715"/>
      <c r="L48947" s="1715"/>
    </row>
    <row r="48948" spans="11:12" ht="15" customHeight="1">
      <c r="K48948" s="1715"/>
      <c r="L48948" s="1715"/>
    </row>
    <row r="48949" spans="11:12" ht="15" customHeight="1">
      <c r="K48949" s="1715"/>
      <c r="L48949" s="1715"/>
    </row>
    <row r="48950" spans="11:12" ht="15" customHeight="1">
      <c r="K48950" s="1715"/>
      <c r="L48950" s="1715"/>
    </row>
    <row r="48951" spans="11:12" ht="15" customHeight="1">
      <c r="K48951" s="1715"/>
      <c r="L48951" s="1715"/>
    </row>
    <row r="48952" spans="11:12" ht="15" customHeight="1">
      <c r="K48952" s="1715"/>
      <c r="L48952" s="1715"/>
    </row>
    <row r="48953" spans="11:12" ht="15" customHeight="1">
      <c r="K48953" s="1715"/>
      <c r="L48953" s="1715"/>
    </row>
    <row r="48954" spans="11:12" ht="15" customHeight="1">
      <c r="K48954" s="1715"/>
      <c r="L48954" s="1715"/>
    </row>
    <row r="48955" spans="11:12" ht="15" customHeight="1">
      <c r="K48955" s="1715"/>
      <c r="L48955" s="1715"/>
    </row>
    <row r="48956" spans="11:12" ht="15" customHeight="1">
      <c r="K48956" s="1715"/>
      <c r="L48956" s="1715"/>
    </row>
    <row r="48957" spans="11:12" ht="15" customHeight="1">
      <c r="K48957" s="1715"/>
      <c r="L48957" s="1715"/>
    </row>
    <row r="48958" spans="11:12" ht="15" customHeight="1">
      <c r="K48958" s="1715"/>
      <c r="L48958" s="1715"/>
    </row>
    <row r="48959" spans="11:12" ht="15" customHeight="1">
      <c r="K48959" s="1715"/>
      <c r="L48959" s="1715"/>
    </row>
    <row r="48960" spans="11:12" ht="15" customHeight="1">
      <c r="K48960" s="1715"/>
      <c r="L48960" s="1715"/>
    </row>
    <row r="48961" spans="11:12" ht="15" customHeight="1">
      <c r="K48961" s="1715"/>
      <c r="L48961" s="1715"/>
    </row>
    <row r="48962" spans="11:12" ht="15" customHeight="1">
      <c r="K48962" s="1715"/>
      <c r="L48962" s="1715"/>
    </row>
    <row r="48963" spans="11:12" ht="15" customHeight="1">
      <c r="K48963" s="1715"/>
      <c r="L48963" s="1715"/>
    </row>
    <row r="48964" spans="11:12" ht="15" customHeight="1">
      <c r="K48964" s="1715"/>
      <c r="L48964" s="1715"/>
    </row>
    <row r="48965" spans="11:12" ht="15" customHeight="1">
      <c r="K48965" s="1715"/>
      <c r="L48965" s="1715"/>
    </row>
    <row r="48966" spans="11:12" ht="15" customHeight="1">
      <c r="K48966" s="1715"/>
      <c r="L48966" s="1715"/>
    </row>
    <row r="48967" spans="11:12" ht="15" customHeight="1">
      <c r="K48967" s="1715"/>
      <c r="L48967" s="1715"/>
    </row>
    <row r="48968" spans="11:12" ht="15" customHeight="1">
      <c r="K48968" s="1715"/>
      <c r="L48968" s="1715"/>
    </row>
    <row r="48969" spans="11:12" ht="15" customHeight="1">
      <c r="K48969" s="1715"/>
      <c r="L48969" s="1715"/>
    </row>
    <row r="48970" spans="11:12" ht="15" customHeight="1">
      <c r="K48970" s="1715"/>
      <c r="L48970" s="1715"/>
    </row>
    <row r="48971" spans="11:12" ht="15" customHeight="1">
      <c r="K48971" s="1715"/>
      <c r="L48971" s="1715"/>
    </row>
    <row r="48972" spans="11:12" ht="15" customHeight="1">
      <c r="K48972" s="1715"/>
      <c r="L48972" s="1715"/>
    </row>
    <row r="48973" spans="11:12" ht="15" customHeight="1">
      <c r="K48973" s="1715"/>
      <c r="L48973" s="1715"/>
    </row>
    <row r="48974" spans="11:12" ht="15" customHeight="1">
      <c r="K48974" s="1715"/>
      <c r="L48974" s="1715"/>
    </row>
    <row r="48975" spans="11:12" ht="15" customHeight="1">
      <c r="K48975" s="1715"/>
      <c r="L48975" s="1715"/>
    </row>
    <row r="48976" spans="11:12" ht="15" customHeight="1">
      <c r="K48976" s="1715"/>
      <c r="L48976" s="1715"/>
    </row>
    <row r="48977" spans="11:12" ht="15" customHeight="1">
      <c r="K48977" s="1715"/>
      <c r="L48977" s="1715"/>
    </row>
    <row r="48978" spans="11:12" ht="15" customHeight="1">
      <c r="K48978" s="1715"/>
      <c r="L48978" s="1715"/>
    </row>
    <row r="48979" spans="11:12" ht="15" customHeight="1">
      <c r="K48979" s="1715"/>
      <c r="L48979" s="1715"/>
    </row>
    <row r="48980" spans="11:12" ht="15" customHeight="1">
      <c r="K48980" s="1715"/>
      <c r="L48980" s="1715"/>
    </row>
    <row r="48981" spans="11:12" ht="15" customHeight="1">
      <c r="K48981" s="1715"/>
      <c r="L48981" s="1715"/>
    </row>
    <row r="48982" spans="11:12" ht="15" customHeight="1">
      <c r="K48982" s="1715"/>
      <c r="L48982" s="1715"/>
    </row>
    <row r="48983" spans="11:12" ht="15" customHeight="1">
      <c r="K48983" s="1715"/>
      <c r="L48983" s="1715"/>
    </row>
    <row r="48984" spans="11:12" ht="15" customHeight="1">
      <c r="K48984" s="1715"/>
      <c r="L48984" s="1715"/>
    </row>
    <row r="48985" spans="11:12" ht="15" customHeight="1">
      <c r="K48985" s="1715"/>
      <c r="L48985" s="1715"/>
    </row>
    <row r="48986" spans="11:12" ht="15" customHeight="1">
      <c r="K48986" s="1715"/>
      <c r="L48986" s="1715"/>
    </row>
    <row r="48987" spans="11:12" ht="15" customHeight="1">
      <c r="K48987" s="1715"/>
      <c r="L48987" s="1715"/>
    </row>
    <row r="48988" spans="11:12" ht="15" customHeight="1">
      <c r="K48988" s="1715"/>
      <c r="L48988" s="1715"/>
    </row>
    <row r="48989" spans="11:12" ht="15" customHeight="1">
      <c r="K48989" s="1715"/>
      <c r="L48989" s="1715"/>
    </row>
    <row r="48990" spans="11:12" ht="15" customHeight="1">
      <c r="K48990" s="1715"/>
      <c r="L48990" s="1715"/>
    </row>
    <row r="48991" spans="11:12" ht="15" customHeight="1">
      <c r="K48991" s="1715"/>
      <c r="L48991" s="1715"/>
    </row>
    <row r="48992" spans="11:12" ht="15" customHeight="1">
      <c r="K48992" s="1715"/>
      <c r="L48992" s="1715"/>
    </row>
    <row r="48993" spans="11:12" ht="15" customHeight="1">
      <c r="K48993" s="1715"/>
      <c r="L48993" s="1715"/>
    </row>
    <row r="48994" spans="11:12" ht="15" customHeight="1">
      <c r="K48994" s="1715"/>
      <c r="L48994" s="1715"/>
    </row>
    <row r="48995" spans="11:12" ht="15" customHeight="1">
      <c r="K48995" s="1715"/>
      <c r="L48995" s="1715"/>
    </row>
    <row r="48996" spans="11:12" ht="15" customHeight="1">
      <c r="K48996" s="1715"/>
      <c r="L48996" s="1715"/>
    </row>
    <row r="48997" spans="11:12" ht="15" customHeight="1">
      <c r="K48997" s="1715"/>
      <c r="L48997" s="1715"/>
    </row>
    <row r="48998" spans="11:12" ht="15" customHeight="1">
      <c r="K48998" s="1715"/>
      <c r="L48998" s="1715"/>
    </row>
    <row r="48999" spans="11:12" ht="15" customHeight="1">
      <c r="K48999" s="1715"/>
      <c r="L48999" s="1715"/>
    </row>
    <row r="49000" spans="11:12" ht="15" customHeight="1">
      <c r="K49000" s="1715"/>
      <c r="L49000" s="1715"/>
    </row>
    <row r="49001" spans="11:12" ht="15" customHeight="1">
      <c r="K49001" s="1715"/>
      <c r="L49001" s="1715"/>
    </row>
    <row r="49002" spans="11:12" ht="15" customHeight="1">
      <c r="K49002" s="1715"/>
      <c r="L49002" s="1715"/>
    </row>
    <row r="49003" spans="11:12" ht="15" customHeight="1">
      <c r="K49003" s="1715"/>
      <c r="L49003" s="1715"/>
    </row>
    <row r="49004" spans="11:12" ht="15" customHeight="1">
      <c r="K49004" s="1715"/>
      <c r="L49004" s="1715"/>
    </row>
    <row r="49005" spans="11:12" ht="15" customHeight="1">
      <c r="K49005" s="1715"/>
      <c r="L49005" s="1715"/>
    </row>
    <row r="49006" spans="11:12" ht="15" customHeight="1">
      <c r="K49006" s="1715"/>
      <c r="L49006" s="1715"/>
    </row>
    <row r="49007" spans="11:12" ht="15" customHeight="1">
      <c r="K49007" s="1715"/>
      <c r="L49007" s="1715"/>
    </row>
    <row r="49008" spans="11:12" ht="15" customHeight="1">
      <c r="K49008" s="1715"/>
      <c r="L49008" s="1715"/>
    </row>
    <row r="49009" spans="11:12" ht="15" customHeight="1">
      <c r="K49009" s="1715"/>
      <c r="L49009" s="1715"/>
    </row>
    <row r="49010" spans="11:12" ht="15" customHeight="1">
      <c r="K49010" s="1715"/>
      <c r="L49010" s="1715"/>
    </row>
    <row r="49011" spans="11:12" ht="15" customHeight="1">
      <c r="K49011" s="1715"/>
      <c r="L49011" s="1715"/>
    </row>
    <row r="49012" spans="11:12" ht="15" customHeight="1">
      <c r="K49012" s="1715"/>
      <c r="L49012" s="1715"/>
    </row>
    <row r="49013" spans="11:12" ht="15" customHeight="1">
      <c r="K49013" s="1715"/>
      <c r="L49013" s="1715"/>
    </row>
    <row r="49014" spans="11:12" ht="15" customHeight="1">
      <c r="K49014" s="1715"/>
      <c r="L49014" s="1715"/>
    </row>
    <row r="49015" spans="11:12" ht="15" customHeight="1">
      <c r="K49015" s="1715"/>
      <c r="L49015" s="1715"/>
    </row>
    <row r="49016" spans="11:12" ht="15" customHeight="1">
      <c r="K49016" s="1715"/>
      <c r="L49016" s="1715"/>
    </row>
    <row r="49017" spans="11:12" ht="15" customHeight="1">
      <c r="K49017" s="1715"/>
      <c r="L49017" s="1715"/>
    </row>
    <row r="49018" spans="11:12" ht="15" customHeight="1">
      <c r="K49018" s="1715"/>
      <c r="L49018" s="1715"/>
    </row>
    <row r="49019" spans="11:12" ht="15" customHeight="1">
      <c r="K49019" s="1715"/>
      <c r="L49019" s="1715"/>
    </row>
    <row r="49020" spans="11:12" ht="15" customHeight="1">
      <c r="K49020" s="1715"/>
      <c r="L49020" s="1715"/>
    </row>
    <row r="49021" spans="11:12" ht="15" customHeight="1">
      <c r="K49021" s="1715"/>
      <c r="L49021" s="1715"/>
    </row>
    <row r="49022" spans="11:12" ht="15" customHeight="1">
      <c r="K49022" s="1715"/>
      <c r="L49022" s="1715"/>
    </row>
    <row r="49023" spans="11:12" ht="15" customHeight="1">
      <c r="K49023" s="1715"/>
      <c r="L49023" s="1715"/>
    </row>
    <row r="49024" spans="11:12" ht="15" customHeight="1">
      <c r="K49024" s="1715"/>
      <c r="L49024" s="1715"/>
    </row>
    <row r="49025" spans="11:12" ht="15" customHeight="1">
      <c r="K49025" s="1715"/>
      <c r="L49025" s="1715"/>
    </row>
    <row r="49026" spans="11:12" ht="15" customHeight="1">
      <c r="K49026" s="1715"/>
      <c r="L49026" s="1715"/>
    </row>
    <row r="49027" spans="11:12" ht="15" customHeight="1">
      <c r="K49027" s="1715"/>
      <c r="L49027" s="1715"/>
    </row>
    <row r="49028" spans="11:12" ht="15" customHeight="1">
      <c r="K49028" s="1715"/>
      <c r="L49028" s="1715"/>
    </row>
    <row r="49029" spans="11:12" ht="15" customHeight="1">
      <c r="K49029" s="1715"/>
      <c r="L49029" s="1715"/>
    </row>
    <row r="49030" spans="11:12" ht="15" customHeight="1">
      <c r="K49030" s="1715"/>
      <c r="L49030" s="1715"/>
    </row>
    <row r="49031" spans="11:12" ht="15" customHeight="1">
      <c r="K49031" s="1715"/>
      <c r="L49031" s="1715"/>
    </row>
    <row r="49032" spans="11:12" ht="15" customHeight="1">
      <c r="K49032" s="1715"/>
      <c r="L49032" s="1715"/>
    </row>
    <row r="49033" spans="11:12" ht="15" customHeight="1">
      <c r="K49033" s="1715"/>
      <c r="L49033" s="1715"/>
    </row>
    <row r="49034" spans="11:12" ht="15" customHeight="1">
      <c r="K49034" s="1715"/>
      <c r="L49034" s="1715"/>
    </row>
    <row r="49035" spans="11:12" ht="15" customHeight="1">
      <c r="K49035" s="1715"/>
      <c r="L49035" s="1715"/>
    </row>
    <row r="49036" spans="11:12" ht="15" customHeight="1">
      <c r="K49036" s="1715"/>
      <c r="L49036" s="1715"/>
    </row>
    <row r="49037" spans="11:12" ht="15" customHeight="1">
      <c r="K49037" s="1715"/>
      <c r="L49037" s="1715"/>
    </row>
    <row r="49038" spans="11:12" ht="15" customHeight="1">
      <c r="K49038" s="1715"/>
      <c r="L49038" s="1715"/>
    </row>
    <row r="49039" spans="11:12" ht="15" customHeight="1">
      <c r="K49039" s="1715"/>
      <c r="L49039" s="1715"/>
    </row>
    <row r="49040" spans="11:12" ht="15" customHeight="1">
      <c r="K49040" s="1715"/>
      <c r="L49040" s="1715"/>
    </row>
    <row r="49041" spans="11:12" ht="15" customHeight="1">
      <c r="K49041" s="1715"/>
      <c r="L49041" s="1715"/>
    </row>
    <row r="49042" spans="11:12" ht="15" customHeight="1">
      <c r="K49042" s="1715"/>
      <c r="L49042" s="1715"/>
    </row>
    <row r="49043" spans="11:12" ht="15" customHeight="1">
      <c r="K49043" s="1715"/>
      <c r="L49043" s="1715"/>
    </row>
    <row r="49044" spans="11:12" ht="15" customHeight="1">
      <c r="K49044" s="1715"/>
      <c r="L49044" s="1715"/>
    </row>
    <row r="49045" spans="11:12" ht="15" customHeight="1">
      <c r="K49045" s="1715"/>
      <c r="L49045" s="1715"/>
    </row>
    <row r="49046" spans="11:12" ht="15" customHeight="1">
      <c r="K49046" s="1715"/>
      <c r="L49046" s="1715"/>
    </row>
    <row r="49047" spans="11:12" ht="15" customHeight="1">
      <c r="K49047" s="1715"/>
      <c r="L49047" s="1715"/>
    </row>
    <row r="49048" spans="11:12" ht="15" customHeight="1">
      <c r="K49048" s="1715"/>
      <c r="L49048" s="1715"/>
    </row>
    <row r="49049" spans="11:12" ht="15" customHeight="1">
      <c r="K49049" s="1715"/>
      <c r="L49049" s="1715"/>
    </row>
    <row r="49050" spans="11:12" ht="15" customHeight="1">
      <c r="K49050" s="1715"/>
      <c r="L49050" s="1715"/>
    </row>
    <row r="49051" spans="11:12" ht="15" customHeight="1">
      <c r="K49051" s="1715"/>
      <c r="L49051" s="1715"/>
    </row>
    <row r="49052" spans="11:12" ht="15" customHeight="1">
      <c r="K49052" s="1715"/>
      <c r="L49052" s="1715"/>
    </row>
    <row r="49053" spans="11:12" ht="15" customHeight="1">
      <c r="K49053" s="1715"/>
      <c r="L49053" s="1715"/>
    </row>
    <row r="49054" spans="11:12" ht="15" customHeight="1">
      <c r="K49054" s="1715"/>
      <c r="L49054" s="1715"/>
    </row>
    <row r="49055" spans="11:12" ht="15" customHeight="1">
      <c r="K49055" s="1715"/>
      <c r="L49055" s="1715"/>
    </row>
    <row r="49056" spans="11:12" ht="15" customHeight="1">
      <c r="K49056" s="1715"/>
      <c r="L49056" s="1715"/>
    </row>
    <row r="49057" spans="11:12" ht="15" customHeight="1">
      <c r="K49057" s="1715"/>
      <c r="L49057" s="1715"/>
    </row>
    <row r="49058" spans="11:12" ht="15" customHeight="1">
      <c r="K49058" s="1715"/>
      <c r="L49058" s="1715"/>
    </row>
    <row r="49059" spans="11:12" ht="15" customHeight="1">
      <c r="K49059" s="1715"/>
      <c r="L49059" s="1715"/>
    </row>
    <row r="49060" spans="11:12" ht="15" customHeight="1">
      <c r="K49060" s="1715"/>
      <c r="L49060" s="1715"/>
    </row>
    <row r="49061" spans="11:12" ht="15" customHeight="1">
      <c r="K49061" s="1715"/>
      <c r="L49061" s="1715"/>
    </row>
    <row r="49062" spans="11:12" ht="15" customHeight="1">
      <c r="K49062" s="1715"/>
      <c r="L49062" s="1715"/>
    </row>
    <row r="49063" spans="11:12" ht="15" customHeight="1">
      <c r="K49063" s="1715"/>
      <c r="L49063" s="1715"/>
    </row>
    <row r="49064" spans="11:12" ht="15" customHeight="1">
      <c r="K49064" s="1715"/>
      <c r="L49064" s="1715"/>
    </row>
    <row r="49065" spans="11:12" ht="15" customHeight="1">
      <c r="K49065" s="1715"/>
      <c r="L49065" s="1715"/>
    </row>
    <row r="49066" spans="11:12" ht="15" customHeight="1">
      <c r="K49066" s="1715"/>
      <c r="L49066" s="1715"/>
    </row>
    <row r="49067" spans="11:12" ht="15" customHeight="1">
      <c r="K49067" s="1715"/>
      <c r="L49067" s="1715"/>
    </row>
    <row r="49068" spans="11:12" ht="15" customHeight="1">
      <c r="K49068" s="1715"/>
      <c r="L49068" s="1715"/>
    </row>
    <row r="49069" spans="11:12" ht="15" customHeight="1">
      <c r="K49069" s="1715"/>
      <c r="L49069" s="1715"/>
    </row>
    <row r="49070" spans="11:12" ht="15" customHeight="1">
      <c r="K49070" s="1715"/>
      <c r="L49070" s="1715"/>
    </row>
    <row r="49071" spans="11:12" ht="15" customHeight="1">
      <c r="K49071" s="1715"/>
      <c r="L49071" s="1715"/>
    </row>
    <row r="49072" spans="11:12" ht="15" customHeight="1">
      <c r="K49072" s="1715"/>
      <c r="L49072" s="1715"/>
    </row>
    <row r="49073" spans="11:12" ht="15" customHeight="1">
      <c r="K49073" s="1715"/>
      <c r="L49073" s="1715"/>
    </row>
    <row r="49074" spans="11:12" ht="15" customHeight="1">
      <c r="K49074" s="1715"/>
      <c r="L49074" s="1715"/>
    </row>
    <row r="49075" spans="11:12" ht="15" customHeight="1">
      <c r="K49075" s="1715"/>
      <c r="L49075" s="1715"/>
    </row>
    <row r="49076" spans="11:12" ht="15" customHeight="1">
      <c r="K49076" s="1715"/>
      <c r="L49076" s="1715"/>
    </row>
    <row r="49077" spans="11:12" ht="15" customHeight="1">
      <c r="K49077" s="1715"/>
      <c r="L49077" s="1715"/>
    </row>
    <row r="49078" spans="11:12" ht="15" customHeight="1">
      <c r="K49078" s="1715"/>
      <c r="L49078" s="1715"/>
    </row>
    <row r="49079" spans="11:12" ht="15" customHeight="1">
      <c r="K49079" s="1715"/>
      <c r="L49079" s="1715"/>
    </row>
    <row r="49080" spans="11:12" ht="15" customHeight="1">
      <c r="K49080" s="1715"/>
      <c r="L49080" s="1715"/>
    </row>
    <row r="49081" spans="11:12" ht="15" customHeight="1">
      <c r="K49081" s="1715"/>
      <c r="L49081" s="1715"/>
    </row>
    <row r="49082" spans="11:12" ht="15" customHeight="1">
      <c r="K49082" s="1715"/>
      <c r="L49082" s="1715"/>
    </row>
    <row r="49083" spans="11:12" ht="15" customHeight="1">
      <c r="K49083" s="1715"/>
      <c r="L49083" s="1715"/>
    </row>
    <row r="49084" spans="11:12" ht="15" customHeight="1">
      <c r="K49084" s="1715"/>
      <c r="L49084" s="1715"/>
    </row>
    <row r="49085" spans="11:12" ht="15" customHeight="1">
      <c r="K49085" s="1715"/>
      <c r="L49085" s="1715"/>
    </row>
    <row r="49086" spans="11:12" ht="15" customHeight="1">
      <c r="K49086" s="1715"/>
      <c r="L49086" s="1715"/>
    </row>
    <row r="49087" spans="11:12" ht="15" customHeight="1">
      <c r="K49087" s="1715"/>
      <c r="L49087" s="1715"/>
    </row>
    <row r="49088" spans="11:12" ht="15" customHeight="1">
      <c r="K49088" s="1715"/>
      <c r="L49088" s="1715"/>
    </row>
    <row r="49089" spans="11:12" ht="15" customHeight="1">
      <c r="K49089" s="1715"/>
      <c r="L49089" s="1715"/>
    </row>
    <row r="49090" spans="11:12" ht="15" customHeight="1">
      <c r="K49090" s="1715"/>
      <c r="L49090" s="1715"/>
    </row>
    <row r="49091" spans="11:12" ht="15" customHeight="1">
      <c r="K49091" s="1715"/>
      <c r="L49091" s="1715"/>
    </row>
    <row r="49092" spans="11:12" ht="15" customHeight="1">
      <c r="K49092" s="1715"/>
      <c r="L49092" s="1715"/>
    </row>
    <row r="49093" spans="11:12" ht="15" customHeight="1">
      <c r="K49093" s="1715"/>
      <c r="L49093" s="1715"/>
    </row>
    <row r="49094" spans="11:12" ht="15" customHeight="1">
      <c r="K49094" s="1715"/>
      <c r="L49094" s="1715"/>
    </row>
    <row r="49095" spans="11:12" ht="15" customHeight="1">
      <c r="K49095" s="1715"/>
      <c r="L49095" s="1715"/>
    </row>
    <row r="49096" spans="11:12" ht="15" customHeight="1">
      <c r="K49096" s="1715"/>
      <c r="L49096" s="1715"/>
    </row>
    <row r="49097" spans="11:12" ht="15" customHeight="1">
      <c r="K49097" s="1715"/>
      <c r="L49097" s="1715"/>
    </row>
    <row r="49098" spans="11:12" ht="15" customHeight="1">
      <c r="K49098" s="1715"/>
      <c r="L49098" s="1715"/>
    </row>
    <row r="49099" spans="11:12" ht="15" customHeight="1">
      <c r="K49099" s="1715"/>
      <c r="L49099" s="1715"/>
    </row>
    <row r="49100" spans="11:12" ht="15" customHeight="1">
      <c r="K49100" s="1715"/>
      <c r="L49100" s="1715"/>
    </row>
    <row r="49101" spans="11:12" ht="15" customHeight="1">
      <c r="K49101" s="1715"/>
      <c r="L49101" s="1715"/>
    </row>
    <row r="49102" spans="11:12" ht="15" customHeight="1">
      <c r="K49102" s="1715"/>
      <c r="L49102" s="1715"/>
    </row>
    <row r="49103" spans="11:12" ht="15" customHeight="1">
      <c r="K49103" s="1715"/>
      <c r="L49103" s="1715"/>
    </row>
    <row r="49104" spans="11:12" ht="15" customHeight="1">
      <c r="K49104" s="1715"/>
      <c r="L49104" s="1715"/>
    </row>
    <row r="49105" spans="11:12" ht="15" customHeight="1">
      <c r="K49105" s="1715"/>
      <c r="L49105" s="1715"/>
    </row>
    <row r="49106" spans="11:12" ht="15" customHeight="1">
      <c r="K49106" s="1715"/>
      <c r="L49106" s="1715"/>
    </row>
    <row r="49107" spans="11:12" ht="15" customHeight="1">
      <c r="K49107" s="1715"/>
      <c r="L49107" s="1715"/>
    </row>
    <row r="49108" spans="11:12" ht="15" customHeight="1">
      <c r="K49108" s="1715"/>
      <c r="L49108" s="1715"/>
    </row>
    <row r="49109" spans="11:12" ht="15" customHeight="1">
      <c r="K49109" s="1715"/>
      <c r="L49109" s="1715"/>
    </row>
    <row r="49110" spans="11:12" ht="15" customHeight="1">
      <c r="K49110" s="1715"/>
      <c r="L49110" s="1715"/>
    </row>
    <row r="49111" spans="11:12" ht="15" customHeight="1">
      <c r="K49111" s="1715"/>
      <c r="L49111" s="1715"/>
    </row>
    <row r="49112" spans="11:12" ht="15" customHeight="1">
      <c r="K49112" s="1715"/>
      <c r="L49112" s="1715"/>
    </row>
    <row r="49113" spans="11:12" ht="15" customHeight="1">
      <c r="K49113" s="1715"/>
      <c r="L49113" s="1715"/>
    </row>
    <row r="49114" spans="11:12" ht="15" customHeight="1">
      <c r="K49114" s="1715"/>
      <c r="L49114" s="1715"/>
    </row>
    <row r="49115" spans="11:12" ht="15" customHeight="1">
      <c r="K49115" s="1715"/>
      <c r="L49115" s="1715"/>
    </row>
    <row r="49116" spans="11:12" ht="15" customHeight="1">
      <c r="K49116" s="1715"/>
      <c r="L49116" s="1715"/>
    </row>
    <row r="49117" spans="11:12" ht="15" customHeight="1">
      <c r="K49117" s="1715"/>
      <c r="L49117" s="1715"/>
    </row>
    <row r="49118" spans="11:12" ht="15" customHeight="1">
      <c r="K49118" s="1715"/>
      <c r="L49118" s="1715"/>
    </row>
    <row r="49119" spans="11:12" ht="15" customHeight="1">
      <c r="K49119" s="1715"/>
      <c r="L49119" s="1715"/>
    </row>
    <row r="49120" spans="11:12" ht="15" customHeight="1">
      <c r="K49120" s="1715"/>
      <c r="L49120" s="1715"/>
    </row>
    <row r="49121" spans="11:12" ht="15" customHeight="1">
      <c r="K49121" s="1715"/>
      <c r="L49121" s="1715"/>
    </row>
    <row r="49122" spans="11:12" ht="15" customHeight="1">
      <c r="K49122" s="1715"/>
      <c r="L49122" s="1715"/>
    </row>
    <row r="49123" spans="11:12" ht="15" customHeight="1">
      <c r="K49123" s="1715"/>
      <c r="L49123" s="1715"/>
    </row>
    <row r="49124" spans="11:12" ht="15" customHeight="1">
      <c r="K49124" s="1715"/>
      <c r="L49124" s="1715"/>
    </row>
    <row r="49125" spans="11:12" ht="15" customHeight="1">
      <c r="K49125" s="1715"/>
      <c r="L49125" s="1715"/>
    </row>
    <row r="49126" spans="11:12" ht="15" customHeight="1">
      <c r="K49126" s="1715"/>
      <c r="L49126" s="1715"/>
    </row>
    <row r="49127" spans="11:12" ht="15" customHeight="1">
      <c r="K49127" s="1715"/>
      <c r="L49127" s="1715"/>
    </row>
    <row r="49128" spans="11:12" ht="15" customHeight="1">
      <c r="K49128" s="1715"/>
      <c r="L49128" s="1715"/>
    </row>
    <row r="49129" spans="11:12" ht="15" customHeight="1">
      <c r="K49129" s="1715"/>
      <c r="L49129" s="1715"/>
    </row>
    <row r="49130" spans="11:12" ht="15" customHeight="1">
      <c r="K49130" s="1715"/>
      <c r="L49130" s="1715"/>
    </row>
    <row r="49131" spans="11:12" ht="15" customHeight="1">
      <c r="K49131" s="1715"/>
      <c r="L49131" s="1715"/>
    </row>
    <row r="49132" spans="11:12" ht="15" customHeight="1">
      <c r="K49132" s="1715"/>
      <c r="L49132" s="1715"/>
    </row>
    <row r="49133" spans="11:12" ht="15" customHeight="1">
      <c r="K49133" s="1715"/>
      <c r="L49133" s="1715"/>
    </row>
    <row r="49134" spans="11:12" ht="15" customHeight="1">
      <c r="K49134" s="1715"/>
      <c r="L49134" s="1715"/>
    </row>
    <row r="49135" spans="11:12" ht="15" customHeight="1">
      <c r="K49135" s="1715"/>
      <c r="L49135" s="1715"/>
    </row>
    <row r="49136" spans="11:12" ht="15" customHeight="1">
      <c r="K49136" s="1715"/>
      <c r="L49136" s="1715"/>
    </row>
    <row r="49137" spans="11:12" ht="15" customHeight="1">
      <c r="K49137" s="1715"/>
      <c r="L49137" s="1715"/>
    </row>
    <row r="49138" spans="11:12" ht="15" customHeight="1">
      <c r="K49138" s="1715"/>
      <c r="L49138" s="1715"/>
    </row>
    <row r="49139" spans="11:12" ht="15" customHeight="1">
      <c r="K49139" s="1715"/>
      <c r="L49139" s="1715"/>
    </row>
    <row r="49140" spans="11:12" ht="15" customHeight="1">
      <c r="K49140" s="1715"/>
      <c r="L49140" s="1715"/>
    </row>
    <row r="49141" spans="11:12" ht="15" customHeight="1">
      <c r="K49141" s="1715"/>
      <c r="L49141" s="1715"/>
    </row>
    <row r="49142" spans="11:12" ht="15" customHeight="1">
      <c r="K49142" s="1715"/>
      <c r="L49142" s="1715"/>
    </row>
    <row r="49143" spans="11:12" ht="15" customHeight="1">
      <c r="K49143" s="1715"/>
      <c r="L49143" s="1715"/>
    </row>
    <row r="49144" spans="11:12" ht="15" customHeight="1">
      <c r="K49144" s="1715"/>
      <c r="L49144" s="1715"/>
    </row>
    <row r="49145" spans="11:12" ht="15" customHeight="1">
      <c r="K49145" s="1715"/>
      <c r="L49145" s="1715"/>
    </row>
    <row r="49146" spans="11:12" ht="15" customHeight="1">
      <c r="K49146" s="1715"/>
      <c r="L49146" s="1715"/>
    </row>
    <row r="49147" spans="11:12" ht="15" customHeight="1">
      <c r="K49147" s="1715"/>
      <c r="L49147" s="1715"/>
    </row>
    <row r="49148" spans="11:12" ht="15" customHeight="1">
      <c r="K49148" s="1715"/>
      <c r="L49148" s="1715"/>
    </row>
    <row r="49149" spans="11:12" ht="15" customHeight="1">
      <c r="K49149" s="1715"/>
      <c r="L49149" s="1715"/>
    </row>
    <row r="49150" spans="11:12" ht="15" customHeight="1">
      <c r="K49150" s="1715"/>
      <c r="L49150" s="1715"/>
    </row>
    <row r="49151" spans="11:12" ht="15" customHeight="1">
      <c r="K49151" s="1715"/>
      <c r="L49151" s="1715"/>
    </row>
    <row r="49152" spans="11:12" ht="15" customHeight="1">
      <c r="K49152" s="1715"/>
      <c r="L49152" s="1715"/>
    </row>
    <row r="49153" spans="11:12" ht="15" customHeight="1">
      <c r="K49153" s="1715"/>
      <c r="L49153" s="1715"/>
    </row>
    <row r="49154" spans="11:12" ht="15" customHeight="1">
      <c r="K49154" s="1715"/>
      <c r="L49154" s="1715"/>
    </row>
    <row r="49155" spans="11:12" ht="15" customHeight="1">
      <c r="K49155" s="1715"/>
      <c r="L49155" s="1715"/>
    </row>
    <row r="49156" spans="11:12" ht="15" customHeight="1">
      <c r="K49156" s="1715"/>
      <c r="L49156" s="1715"/>
    </row>
    <row r="49157" spans="11:12" ht="15" customHeight="1">
      <c r="K49157" s="1715"/>
      <c r="L49157" s="1715"/>
    </row>
    <row r="49158" spans="11:12" ht="15" customHeight="1">
      <c r="K49158" s="1715"/>
      <c r="L49158" s="1715"/>
    </row>
    <row r="49159" spans="11:12" ht="15" customHeight="1">
      <c r="K49159" s="1715"/>
      <c r="L49159" s="1715"/>
    </row>
    <row r="49160" spans="11:12" ht="15" customHeight="1">
      <c r="K49160" s="1715"/>
      <c r="L49160" s="1715"/>
    </row>
    <row r="49161" spans="11:12" ht="15" customHeight="1">
      <c r="K49161" s="1715"/>
      <c r="L49161" s="1715"/>
    </row>
    <row r="49162" spans="11:12" ht="15" customHeight="1">
      <c r="K49162" s="1715"/>
      <c r="L49162" s="1715"/>
    </row>
    <row r="49163" spans="11:12" ht="15" customHeight="1">
      <c r="K49163" s="1715"/>
      <c r="L49163" s="1715"/>
    </row>
    <row r="49164" spans="11:12" ht="15" customHeight="1">
      <c r="K49164" s="1715"/>
      <c r="L49164" s="1715"/>
    </row>
    <row r="49165" spans="11:12" ht="15" customHeight="1">
      <c r="K49165" s="1715"/>
      <c r="L49165" s="1715"/>
    </row>
    <row r="49166" spans="11:12" ht="15" customHeight="1">
      <c r="K49166" s="1715"/>
      <c r="L49166" s="1715"/>
    </row>
    <row r="49167" spans="11:12" ht="15" customHeight="1">
      <c r="K49167" s="1715"/>
      <c r="L49167" s="1715"/>
    </row>
    <row r="49168" spans="11:12" ht="15" customHeight="1">
      <c r="K49168" s="1715"/>
      <c r="L49168" s="1715"/>
    </row>
    <row r="49169" spans="11:12" ht="15" customHeight="1">
      <c r="K49169" s="1715"/>
      <c r="L49169" s="1715"/>
    </row>
    <row r="49170" spans="11:12" ht="15" customHeight="1">
      <c r="K49170" s="1715"/>
      <c r="L49170" s="1715"/>
    </row>
    <row r="49171" spans="11:12" ht="15" customHeight="1">
      <c r="K49171" s="1715"/>
      <c r="L49171" s="1715"/>
    </row>
    <row r="49172" spans="11:12" ht="15" customHeight="1">
      <c r="K49172" s="1715"/>
      <c r="L49172" s="1715"/>
    </row>
    <row r="49173" spans="11:12" ht="15" customHeight="1">
      <c r="K49173" s="1715"/>
      <c r="L49173" s="1715"/>
    </row>
    <row r="49174" spans="11:12" ht="15" customHeight="1">
      <c r="K49174" s="1715"/>
      <c r="L49174" s="1715"/>
    </row>
    <row r="49175" spans="11:12" ht="15" customHeight="1">
      <c r="K49175" s="1715"/>
      <c r="L49175" s="1715"/>
    </row>
    <row r="49176" spans="11:12" ht="15" customHeight="1">
      <c r="K49176" s="1715"/>
      <c r="L49176" s="1715"/>
    </row>
    <row r="49177" spans="11:12" ht="15" customHeight="1">
      <c r="K49177" s="1715"/>
      <c r="L49177" s="1715"/>
    </row>
    <row r="49178" spans="11:12" ht="15" customHeight="1">
      <c r="K49178" s="1715"/>
      <c r="L49178" s="1715"/>
    </row>
    <row r="49179" spans="11:12" ht="15" customHeight="1">
      <c r="K49179" s="1715"/>
      <c r="L49179" s="1715"/>
    </row>
    <row r="49180" spans="11:12" ht="15" customHeight="1">
      <c r="K49180" s="1715"/>
      <c r="L49180" s="1715"/>
    </row>
    <row r="49181" spans="11:12" ht="15" customHeight="1">
      <c r="K49181" s="1715"/>
      <c r="L49181" s="1715"/>
    </row>
    <row r="49182" spans="11:12" ht="15" customHeight="1">
      <c r="K49182" s="1715"/>
      <c r="L49182" s="1715"/>
    </row>
    <row r="49183" spans="11:12" ht="15" customHeight="1">
      <c r="K49183" s="1715"/>
      <c r="L49183" s="1715"/>
    </row>
    <row r="49184" spans="11:12" ht="15" customHeight="1">
      <c r="K49184" s="1715"/>
      <c r="L49184" s="1715"/>
    </row>
    <row r="49185" spans="11:12" ht="15" customHeight="1">
      <c r="K49185" s="1715"/>
      <c r="L49185" s="1715"/>
    </row>
    <row r="49186" spans="11:12" ht="15" customHeight="1">
      <c r="K49186" s="1715"/>
      <c r="L49186" s="1715"/>
    </row>
    <row r="49187" spans="11:12" ht="15" customHeight="1">
      <c r="K49187" s="1715"/>
      <c r="L49187" s="1715"/>
    </row>
    <row r="49188" spans="11:12" ht="15" customHeight="1">
      <c r="K49188" s="1715"/>
      <c r="L49188" s="1715"/>
    </row>
    <row r="49189" spans="11:12" ht="15" customHeight="1">
      <c r="K49189" s="1715"/>
      <c r="L49189" s="1715"/>
    </row>
    <row r="49190" spans="11:12" ht="15" customHeight="1">
      <c r="K49190" s="1715"/>
      <c r="L49190" s="1715"/>
    </row>
    <row r="49191" spans="11:12" ht="15" customHeight="1">
      <c r="K49191" s="1715"/>
      <c r="L49191" s="1715"/>
    </row>
    <row r="49192" spans="11:12" ht="15" customHeight="1">
      <c r="K49192" s="1715"/>
      <c r="L49192" s="1715"/>
    </row>
    <row r="49193" spans="11:12" ht="15" customHeight="1">
      <c r="K49193" s="1715"/>
      <c r="L49193" s="1715"/>
    </row>
    <row r="49194" spans="11:12" ht="15" customHeight="1">
      <c r="K49194" s="1715"/>
      <c r="L49194" s="1715"/>
    </row>
    <row r="49195" spans="11:12" ht="15" customHeight="1">
      <c r="K49195" s="1715"/>
      <c r="L49195" s="1715"/>
    </row>
    <row r="49196" spans="11:12" ht="15" customHeight="1">
      <c r="K49196" s="1715"/>
      <c r="L49196" s="1715"/>
    </row>
    <row r="49197" spans="11:12" ht="15" customHeight="1">
      <c r="K49197" s="1715"/>
      <c r="L49197" s="1715"/>
    </row>
    <row r="49198" spans="11:12" ht="15" customHeight="1">
      <c r="K49198" s="1715"/>
      <c r="L49198" s="1715"/>
    </row>
    <row r="49199" spans="11:12" ht="15" customHeight="1">
      <c r="K49199" s="1715"/>
      <c r="L49199" s="1715"/>
    </row>
    <row r="49200" spans="11:12" ht="15" customHeight="1">
      <c r="K49200" s="1715"/>
      <c r="L49200" s="1715"/>
    </row>
    <row r="49201" spans="11:12" ht="15" customHeight="1">
      <c r="K49201" s="1715"/>
      <c r="L49201" s="1715"/>
    </row>
    <row r="49202" spans="11:12" ht="15" customHeight="1">
      <c r="K49202" s="1715"/>
      <c r="L49202" s="1715"/>
    </row>
    <row r="49203" spans="11:12" ht="15" customHeight="1">
      <c r="K49203" s="1715"/>
      <c r="L49203" s="1715"/>
    </row>
    <row r="49204" spans="11:12" ht="15" customHeight="1">
      <c r="K49204" s="1715"/>
      <c r="L49204" s="1715"/>
    </row>
    <row r="49205" spans="11:12" ht="15" customHeight="1">
      <c r="K49205" s="1715"/>
      <c r="L49205" s="1715"/>
    </row>
    <row r="49206" spans="11:12" ht="15" customHeight="1">
      <c r="K49206" s="1715"/>
      <c r="L49206" s="1715"/>
    </row>
    <row r="49207" spans="11:12" ht="15" customHeight="1">
      <c r="K49207" s="1715"/>
      <c r="L49207" s="1715"/>
    </row>
    <row r="49208" spans="11:12" ht="15" customHeight="1">
      <c r="K49208" s="1715"/>
      <c r="L49208" s="1715"/>
    </row>
    <row r="49209" spans="11:12" ht="15" customHeight="1">
      <c r="K49209" s="1715"/>
      <c r="L49209" s="1715"/>
    </row>
    <row r="49210" spans="11:12" ht="15" customHeight="1">
      <c r="K49210" s="1715"/>
      <c r="L49210" s="1715"/>
    </row>
    <row r="49211" spans="11:12" ht="15" customHeight="1">
      <c r="K49211" s="1715"/>
      <c r="L49211" s="1715"/>
    </row>
    <row r="49212" spans="11:12" ht="15" customHeight="1">
      <c r="K49212" s="1715"/>
      <c r="L49212" s="1715"/>
    </row>
    <row r="49213" spans="11:12" ht="15" customHeight="1">
      <c r="K49213" s="1715"/>
      <c r="L49213" s="1715"/>
    </row>
    <row r="49214" spans="11:12" ht="15" customHeight="1">
      <c r="K49214" s="1715"/>
      <c r="L49214" s="1715"/>
    </row>
    <row r="49215" spans="11:12" ht="15" customHeight="1">
      <c r="K49215" s="1715"/>
      <c r="L49215" s="1715"/>
    </row>
    <row r="49216" spans="11:12" ht="15" customHeight="1">
      <c r="K49216" s="1715"/>
      <c r="L49216" s="1715"/>
    </row>
    <row r="49217" spans="11:12" ht="15" customHeight="1">
      <c r="K49217" s="1715"/>
      <c r="L49217" s="1715"/>
    </row>
    <row r="49218" spans="11:12" ht="15" customHeight="1">
      <c r="K49218" s="1715"/>
      <c r="L49218" s="1715"/>
    </row>
    <row r="49219" spans="11:12" ht="15" customHeight="1">
      <c r="K49219" s="1715"/>
      <c r="L49219" s="1715"/>
    </row>
    <row r="49220" spans="11:12" ht="15" customHeight="1">
      <c r="K49220" s="1715"/>
      <c r="L49220" s="1715"/>
    </row>
    <row r="49221" spans="11:12" ht="15" customHeight="1">
      <c r="K49221" s="1715"/>
      <c r="L49221" s="1715"/>
    </row>
    <row r="49222" spans="11:12" ht="15" customHeight="1">
      <c r="K49222" s="1715"/>
      <c r="L49222" s="1715"/>
    </row>
    <row r="49223" spans="11:12" ht="15" customHeight="1">
      <c r="K49223" s="1715"/>
      <c r="L49223" s="1715"/>
    </row>
    <row r="49224" spans="11:12" ht="15" customHeight="1">
      <c r="K49224" s="1715"/>
      <c r="L49224" s="1715"/>
    </row>
    <row r="49225" spans="11:12" ht="15" customHeight="1">
      <c r="K49225" s="1715"/>
      <c r="L49225" s="1715"/>
    </row>
    <row r="49226" spans="11:12" ht="15" customHeight="1">
      <c r="K49226" s="1715"/>
      <c r="L49226" s="1715"/>
    </row>
    <row r="49227" spans="11:12" ht="15" customHeight="1">
      <c r="K49227" s="1715"/>
      <c r="L49227" s="1715"/>
    </row>
    <row r="49228" spans="11:12" ht="15" customHeight="1">
      <c r="K49228" s="1715"/>
      <c r="L49228" s="1715"/>
    </row>
    <row r="49229" spans="11:12" ht="15" customHeight="1">
      <c r="K49229" s="1715"/>
      <c r="L49229" s="1715"/>
    </row>
    <row r="49230" spans="11:12" ht="15" customHeight="1">
      <c r="K49230" s="1715"/>
      <c r="L49230" s="1715"/>
    </row>
    <row r="49231" spans="11:12" ht="15" customHeight="1">
      <c r="K49231" s="1715"/>
      <c r="L49231" s="1715"/>
    </row>
    <row r="49232" spans="11:12" ht="15" customHeight="1">
      <c r="K49232" s="1715"/>
      <c r="L49232" s="1715"/>
    </row>
    <row r="49233" spans="11:12" ht="15" customHeight="1">
      <c r="K49233" s="1715"/>
      <c r="L49233" s="1715"/>
    </row>
    <row r="49234" spans="11:12" ht="15" customHeight="1">
      <c r="K49234" s="1715"/>
      <c r="L49234" s="1715"/>
    </row>
    <row r="49235" spans="11:12" ht="15" customHeight="1">
      <c r="K49235" s="1715"/>
      <c r="L49235" s="1715"/>
    </row>
    <row r="49236" spans="11:12" ht="15" customHeight="1">
      <c r="K49236" s="1715"/>
      <c r="L49236" s="1715"/>
    </row>
    <row r="49237" spans="11:12" ht="15" customHeight="1">
      <c r="K49237" s="1715"/>
      <c r="L49237" s="1715"/>
    </row>
    <row r="49238" spans="11:12" ht="15" customHeight="1">
      <c r="K49238" s="1715"/>
      <c r="L49238" s="1715"/>
    </row>
    <row r="49239" spans="11:12" ht="15" customHeight="1">
      <c r="K49239" s="1715"/>
      <c r="L49239" s="1715"/>
    </row>
    <row r="49240" spans="11:12" ht="15" customHeight="1">
      <c r="K49240" s="1715"/>
      <c r="L49240" s="1715"/>
    </row>
    <row r="49241" spans="11:12" ht="15" customHeight="1">
      <c r="K49241" s="1715"/>
      <c r="L49241" s="1715"/>
    </row>
    <row r="49242" spans="11:12" ht="15" customHeight="1">
      <c r="K49242" s="1715"/>
      <c r="L49242" s="1715"/>
    </row>
    <row r="49243" spans="11:12" ht="15" customHeight="1">
      <c r="K49243" s="1715"/>
      <c r="L49243" s="1715"/>
    </row>
    <row r="49244" spans="11:12" ht="15" customHeight="1">
      <c r="K49244" s="1715"/>
      <c r="L49244" s="1715"/>
    </row>
    <row r="49245" spans="11:12" ht="15" customHeight="1">
      <c r="K49245" s="1715"/>
      <c r="L49245" s="1715"/>
    </row>
    <row r="49246" spans="11:12" ht="15" customHeight="1">
      <c r="K49246" s="1715"/>
      <c r="L49246" s="1715"/>
    </row>
    <row r="49247" spans="11:12" ht="15" customHeight="1">
      <c r="K49247" s="1715"/>
      <c r="L49247" s="1715"/>
    </row>
    <row r="49248" spans="11:12" ht="15" customHeight="1">
      <c r="K49248" s="1715"/>
      <c r="L49248" s="1715"/>
    </row>
    <row r="49249" spans="11:12" ht="15" customHeight="1">
      <c r="K49249" s="1715"/>
      <c r="L49249" s="1715"/>
    </row>
    <row r="49250" spans="11:12" ht="15" customHeight="1">
      <c r="K49250" s="1715"/>
      <c r="L49250" s="1715"/>
    </row>
    <row r="49251" spans="11:12" ht="15" customHeight="1">
      <c r="K49251" s="1715"/>
      <c r="L49251" s="1715"/>
    </row>
    <row r="49252" spans="11:12" ht="15" customHeight="1">
      <c r="K49252" s="1715"/>
      <c r="L49252" s="1715"/>
    </row>
    <row r="49253" spans="11:12" ht="15" customHeight="1">
      <c r="K49253" s="1715"/>
      <c r="L49253" s="1715"/>
    </row>
    <row r="49254" spans="11:12" ht="15" customHeight="1">
      <c r="K49254" s="1715"/>
      <c r="L49254" s="1715"/>
    </row>
    <row r="49255" spans="11:12" ht="15" customHeight="1">
      <c r="K49255" s="1715"/>
      <c r="L49255" s="1715"/>
    </row>
    <row r="49256" spans="11:12" ht="15" customHeight="1">
      <c r="K49256" s="1715"/>
      <c r="L49256" s="1715"/>
    </row>
    <row r="49257" spans="11:12" ht="15" customHeight="1">
      <c r="K49257" s="1715"/>
      <c r="L49257" s="1715"/>
    </row>
    <row r="49258" spans="11:12" ht="15" customHeight="1">
      <c r="K49258" s="1715"/>
      <c r="L49258" s="1715"/>
    </row>
    <row r="49259" spans="11:12" ht="15" customHeight="1">
      <c r="K49259" s="1715"/>
      <c r="L49259" s="1715"/>
    </row>
    <row r="49260" spans="11:12" ht="15" customHeight="1">
      <c r="K49260" s="1715"/>
      <c r="L49260" s="1715"/>
    </row>
    <row r="49261" spans="11:12" ht="15" customHeight="1">
      <c r="K49261" s="1715"/>
      <c r="L49261" s="1715"/>
    </row>
    <row r="49262" spans="11:12" ht="15" customHeight="1">
      <c r="K49262" s="1715"/>
      <c r="L49262" s="1715"/>
    </row>
    <row r="49263" spans="11:12" ht="15" customHeight="1">
      <c r="K49263" s="1715"/>
      <c r="L49263" s="1715"/>
    </row>
    <row r="49264" spans="11:12" ht="15" customHeight="1">
      <c r="K49264" s="1715"/>
      <c r="L49264" s="1715"/>
    </row>
    <row r="49265" spans="11:12" ht="15" customHeight="1">
      <c r="K49265" s="1715"/>
      <c r="L49265" s="1715"/>
    </row>
    <row r="49266" spans="11:12" ht="15" customHeight="1">
      <c r="K49266" s="1715"/>
      <c r="L49266" s="1715"/>
    </row>
    <row r="49267" spans="11:12" ht="15" customHeight="1">
      <c r="K49267" s="1715"/>
      <c r="L49267" s="1715"/>
    </row>
    <row r="49268" spans="11:12" ht="15" customHeight="1">
      <c r="K49268" s="1715"/>
      <c r="L49268" s="1715"/>
    </row>
    <row r="49269" spans="11:12" ht="15" customHeight="1">
      <c r="K49269" s="1715"/>
      <c r="L49269" s="1715"/>
    </row>
    <row r="49270" spans="11:12" ht="15" customHeight="1">
      <c r="K49270" s="1715"/>
      <c r="L49270" s="1715"/>
    </row>
    <row r="49271" spans="11:12" ht="15" customHeight="1">
      <c r="K49271" s="1715"/>
      <c r="L49271" s="1715"/>
    </row>
    <row r="49272" spans="11:12" ht="15" customHeight="1">
      <c r="K49272" s="1715"/>
      <c r="L49272" s="1715"/>
    </row>
    <row r="49273" spans="11:12" ht="15" customHeight="1">
      <c r="K49273" s="1715"/>
      <c r="L49273" s="1715"/>
    </row>
    <row r="49274" spans="11:12" ht="15" customHeight="1">
      <c r="K49274" s="1715"/>
      <c r="L49274" s="1715"/>
    </row>
    <row r="49275" spans="11:12" ht="15" customHeight="1">
      <c r="K49275" s="1715"/>
      <c r="L49275" s="1715"/>
    </row>
    <row r="49276" spans="11:12" ht="15" customHeight="1">
      <c r="K49276" s="1715"/>
      <c r="L49276" s="1715"/>
    </row>
    <row r="49277" spans="11:12" ht="15" customHeight="1">
      <c r="K49277" s="1715"/>
      <c r="L49277" s="1715"/>
    </row>
    <row r="49278" spans="11:12" ht="15" customHeight="1">
      <c r="K49278" s="1715"/>
      <c r="L49278" s="1715"/>
    </row>
    <row r="49279" spans="11:12" ht="15" customHeight="1">
      <c r="K49279" s="1715"/>
      <c r="L49279" s="1715"/>
    </row>
    <row r="49280" spans="11:12" ht="15" customHeight="1">
      <c r="K49280" s="1715"/>
      <c r="L49280" s="1715"/>
    </row>
    <row r="49281" spans="11:12" ht="15" customHeight="1">
      <c r="K49281" s="1715"/>
      <c r="L49281" s="1715"/>
    </row>
    <row r="49282" spans="11:12" ht="15" customHeight="1">
      <c r="K49282" s="1715"/>
      <c r="L49282" s="1715"/>
    </row>
    <row r="49283" spans="11:12" ht="15" customHeight="1">
      <c r="K49283" s="1715"/>
      <c r="L49283" s="1715"/>
    </row>
    <row r="49284" spans="11:12" ht="15" customHeight="1">
      <c r="K49284" s="1715"/>
      <c r="L49284" s="1715"/>
    </row>
    <row r="49285" spans="11:12" ht="15" customHeight="1">
      <c r="K49285" s="1715"/>
      <c r="L49285" s="1715"/>
    </row>
    <row r="49286" spans="11:12" ht="15" customHeight="1">
      <c r="K49286" s="1715"/>
      <c r="L49286" s="1715"/>
    </row>
    <row r="49287" spans="11:12" ht="15" customHeight="1">
      <c r="K49287" s="1715"/>
      <c r="L49287" s="1715"/>
    </row>
    <row r="49288" spans="11:12" ht="15" customHeight="1">
      <c r="K49288" s="1715"/>
      <c r="L49288" s="1715"/>
    </row>
    <row r="49289" spans="11:12" ht="15" customHeight="1">
      <c r="K49289" s="1715"/>
      <c r="L49289" s="1715"/>
    </row>
    <row r="49290" spans="11:12" ht="15" customHeight="1">
      <c r="K49290" s="1715"/>
      <c r="L49290" s="1715"/>
    </row>
    <row r="49291" spans="11:12" ht="15" customHeight="1">
      <c r="K49291" s="1715"/>
      <c r="L49291" s="1715"/>
    </row>
    <row r="49292" spans="11:12" ht="15" customHeight="1">
      <c r="K49292" s="1715"/>
      <c r="L49292" s="1715"/>
    </row>
    <row r="49293" spans="11:12" ht="15" customHeight="1">
      <c r="K49293" s="1715"/>
      <c r="L49293" s="1715"/>
    </row>
    <row r="49294" spans="11:12" ht="15" customHeight="1">
      <c r="K49294" s="1715"/>
      <c r="L49294" s="1715"/>
    </row>
    <row r="49295" spans="11:12" ht="15" customHeight="1">
      <c r="K49295" s="1715"/>
      <c r="L49295" s="1715"/>
    </row>
    <row r="49296" spans="11:12" ht="15" customHeight="1">
      <c r="K49296" s="1715"/>
      <c r="L49296" s="1715"/>
    </row>
    <row r="49297" spans="11:12" ht="15" customHeight="1">
      <c r="K49297" s="1715"/>
      <c r="L49297" s="1715"/>
    </row>
    <row r="49298" spans="11:12" ht="15" customHeight="1">
      <c r="K49298" s="1715"/>
      <c r="L49298" s="1715"/>
    </row>
    <row r="49299" spans="11:12" ht="15" customHeight="1">
      <c r="K49299" s="1715"/>
      <c r="L49299" s="1715"/>
    </row>
    <row r="49300" spans="11:12" ht="15" customHeight="1">
      <c r="K49300" s="1715"/>
      <c r="L49300" s="1715"/>
    </row>
    <row r="49301" spans="11:12" ht="15" customHeight="1">
      <c r="K49301" s="1715"/>
      <c r="L49301" s="1715"/>
    </row>
    <row r="49302" spans="11:12" ht="15" customHeight="1">
      <c r="K49302" s="1715"/>
      <c r="L49302" s="1715"/>
    </row>
    <row r="49303" spans="11:12" ht="15" customHeight="1">
      <c r="K49303" s="1715"/>
      <c r="L49303" s="1715"/>
    </row>
    <row r="49304" spans="11:12" ht="15" customHeight="1">
      <c r="K49304" s="1715"/>
      <c r="L49304" s="1715"/>
    </row>
    <row r="49305" spans="11:12" ht="15" customHeight="1">
      <c r="K49305" s="1715"/>
      <c r="L49305" s="1715"/>
    </row>
    <row r="49306" spans="11:12" ht="15" customHeight="1">
      <c r="K49306" s="1715"/>
      <c r="L49306" s="1715"/>
    </row>
    <row r="49307" spans="11:12" ht="15" customHeight="1">
      <c r="K49307" s="1715"/>
      <c r="L49307" s="1715"/>
    </row>
    <row r="49308" spans="11:12" ht="15" customHeight="1">
      <c r="K49308" s="1715"/>
      <c r="L49308" s="1715"/>
    </row>
    <row r="49309" spans="11:12" ht="15" customHeight="1">
      <c r="K49309" s="1715"/>
      <c r="L49309" s="1715"/>
    </row>
    <row r="49310" spans="11:12" ht="15" customHeight="1">
      <c r="K49310" s="1715"/>
      <c r="L49310" s="1715"/>
    </row>
    <row r="49311" spans="11:12" ht="15" customHeight="1">
      <c r="K49311" s="1715"/>
      <c r="L49311" s="1715"/>
    </row>
    <row r="49312" spans="11:12" ht="15" customHeight="1">
      <c r="K49312" s="1715"/>
      <c r="L49312" s="1715"/>
    </row>
    <row r="49313" spans="11:12" ht="15" customHeight="1">
      <c r="K49313" s="1715"/>
      <c r="L49313" s="1715"/>
    </row>
    <row r="49314" spans="11:12" ht="15" customHeight="1">
      <c r="K49314" s="1715"/>
      <c r="L49314" s="1715"/>
    </row>
    <row r="49315" spans="11:12" ht="15" customHeight="1">
      <c r="K49315" s="1715"/>
      <c r="L49315" s="1715"/>
    </row>
    <row r="49316" spans="11:12" ht="15" customHeight="1">
      <c r="K49316" s="1715"/>
      <c r="L49316" s="1715"/>
    </row>
    <row r="49317" spans="11:12" ht="15" customHeight="1">
      <c r="K49317" s="1715"/>
      <c r="L49317" s="1715"/>
    </row>
    <row r="49318" spans="11:12" ht="15" customHeight="1">
      <c r="K49318" s="1715"/>
      <c r="L49318" s="1715"/>
    </row>
    <row r="49319" spans="11:12" ht="15" customHeight="1">
      <c r="K49319" s="1715"/>
      <c r="L49319" s="1715"/>
    </row>
    <row r="49320" spans="11:12" ht="15" customHeight="1">
      <c r="K49320" s="1715"/>
      <c r="L49320" s="1715"/>
    </row>
    <row r="49321" spans="11:12" ht="15" customHeight="1">
      <c r="K49321" s="1715"/>
      <c r="L49321" s="1715"/>
    </row>
    <row r="49322" spans="11:12" ht="15" customHeight="1">
      <c r="K49322" s="1715"/>
      <c r="L49322" s="1715"/>
    </row>
    <row r="49323" spans="11:12" ht="15" customHeight="1">
      <c r="K49323" s="1715"/>
      <c r="L49323" s="1715"/>
    </row>
    <row r="49324" spans="11:12" ht="15" customHeight="1">
      <c r="K49324" s="1715"/>
      <c r="L49324" s="1715"/>
    </row>
    <row r="49325" spans="11:12" ht="15" customHeight="1">
      <c r="K49325" s="1715"/>
      <c r="L49325" s="1715"/>
    </row>
    <row r="49326" spans="11:12" ht="15" customHeight="1">
      <c r="K49326" s="1715"/>
      <c r="L49326" s="1715"/>
    </row>
    <row r="49327" spans="11:12" ht="15" customHeight="1">
      <c r="K49327" s="1715"/>
      <c r="L49327" s="1715"/>
    </row>
    <row r="49328" spans="11:12" ht="15" customHeight="1">
      <c r="K49328" s="1715"/>
      <c r="L49328" s="1715"/>
    </row>
    <row r="49329" spans="11:12" ht="15" customHeight="1">
      <c r="K49329" s="1715"/>
      <c r="L49329" s="1715"/>
    </row>
    <row r="49330" spans="11:12" ht="15" customHeight="1">
      <c r="K49330" s="1715"/>
      <c r="L49330" s="1715"/>
    </row>
    <row r="49331" spans="11:12" ht="15" customHeight="1">
      <c r="K49331" s="1715"/>
      <c r="L49331" s="1715"/>
    </row>
    <row r="49332" spans="11:12" ht="15" customHeight="1">
      <c r="K49332" s="1715"/>
      <c r="L49332" s="1715"/>
    </row>
    <row r="49333" spans="11:12" ht="15" customHeight="1">
      <c r="K49333" s="1715"/>
      <c r="L49333" s="1715"/>
    </row>
    <row r="49334" spans="11:12" ht="15" customHeight="1">
      <c r="K49334" s="1715"/>
      <c r="L49334" s="1715"/>
    </row>
    <row r="49335" spans="11:12" ht="15" customHeight="1">
      <c r="K49335" s="1715"/>
      <c r="L49335" s="1715"/>
    </row>
    <row r="49336" spans="11:12" ht="15" customHeight="1">
      <c r="K49336" s="1715"/>
      <c r="L49336" s="1715"/>
    </row>
    <row r="49337" spans="11:12" ht="15" customHeight="1">
      <c r="K49337" s="1715"/>
      <c r="L49337" s="1715"/>
    </row>
    <row r="49338" spans="11:12" ht="15" customHeight="1">
      <c r="K49338" s="1715"/>
      <c r="L49338" s="1715"/>
    </row>
    <row r="49339" spans="11:12" ht="15" customHeight="1">
      <c r="K49339" s="1715"/>
      <c r="L49339" s="1715"/>
    </row>
    <row r="49340" spans="11:12" ht="15" customHeight="1">
      <c r="K49340" s="1715"/>
      <c r="L49340" s="1715"/>
    </row>
    <row r="49341" spans="11:12" ht="15" customHeight="1">
      <c r="K49341" s="1715"/>
      <c r="L49341" s="1715"/>
    </row>
    <row r="49342" spans="11:12" ht="15" customHeight="1">
      <c r="K49342" s="1715"/>
      <c r="L49342" s="1715"/>
    </row>
    <row r="49343" spans="11:12" ht="15" customHeight="1">
      <c r="K49343" s="1715"/>
      <c r="L49343" s="1715"/>
    </row>
    <row r="49344" spans="11:12" ht="15" customHeight="1">
      <c r="K49344" s="1715"/>
      <c r="L49344" s="1715"/>
    </row>
    <row r="49345" spans="11:12" ht="15" customHeight="1">
      <c r="K49345" s="1715"/>
      <c r="L49345" s="1715"/>
    </row>
    <row r="49346" spans="11:12" ht="15" customHeight="1">
      <c r="K49346" s="1715"/>
      <c r="L49346" s="1715"/>
    </row>
    <row r="49347" spans="11:12" ht="15" customHeight="1">
      <c r="K49347" s="1715"/>
      <c r="L49347" s="1715"/>
    </row>
    <row r="49348" spans="11:12" ht="15" customHeight="1">
      <c r="K49348" s="1715"/>
      <c r="L49348" s="1715"/>
    </row>
    <row r="49349" spans="11:12" ht="15" customHeight="1">
      <c r="K49349" s="1715"/>
      <c r="L49349" s="1715"/>
    </row>
    <row r="49350" spans="11:12" ht="15" customHeight="1">
      <c r="K49350" s="1715"/>
      <c r="L49350" s="1715"/>
    </row>
    <row r="49351" spans="11:12" ht="15" customHeight="1">
      <c r="K49351" s="1715"/>
      <c r="L49351" s="1715"/>
    </row>
    <row r="49352" spans="11:12" ht="15" customHeight="1">
      <c r="K49352" s="1715"/>
      <c r="L49352" s="1715"/>
    </row>
    <row r="49353" spans="11:12" ht="15" customHeight="1">
      <c r="K49353" s="1715"/>
      <c r="L49353" s="1715"/>
    </row>
    <row r="49354" spans="11:12" ht="15" customHeight="1">
      <c r="K49354" s="1715"/>
      <c r="L49354" s="1715"/>
    </row>
    <row r="49355" spans="11:12" ht="15" customHeight="1">
      <c r="K49355" s="1715"/>
      <c r="L49355" s="1715"/>
    </row>
    <row r="49356" spans="11:12" ht="15" customHeight="1">
      <c r="K49356" s="1715"/>
      <c r="L49356" s="1715"/>
    </row>
    <row r="49357" spans="11:12" ht="15" customHeight="1">
      <c r="K49357" s="1715"/>
      <c r="L49357" s="1715"/>
    </row>
    <row r="49358" spans="11:12" ht="15" customHeight="1">
      <c r="K49358" s="1715"/>
      <c r="L49358" s="1715"/>
    </row>
    <row r="49359" spans="11:12" ht="15" customHeight="1">
      <c r="K49359" s="1715"/>
      <c r="L49359" s="1715"/>
    </row>
    <row r="49360" spans="11:12" ht="15" customHeight="1">
      <c r="K49360" s="1715"/>
      <c r="L49360" s="1715"/>
    </row>
    <row r="49361" spans="11:12" ht="15" customHeight="1">
      <c r="K49361" s="1715"/>
      <c r="L49361" s="1715"/>
    </row>
    <row r="49362" spans="11:12" ht="15" customHeight="1">
      <c r="K49362" s="1715"/>
      <c r="L49362" s="1715"/>
    </row>
    <row r="49363" spans="11:12" ht="15" customHeight="1">
      <c r="K49363" s="1715"/>
      <c r="L49363" s="1715"/>
    </row>
    <row r="49364" spans="11:12" ht="15" customHeight="1">
      <c r="K49364" s="1715"/>
      <c r="L49364" s="1715"/>
    </row>
    <row r="49365" spans="11:12" ht="15" customHeight="1">
      <c r="K49365" s="1715"/>
      <c r="L49365" s="1715"/>
    </row>
    <row r="49366" spans="11:12" ht="15" customHeight="1">
      <c r="K49366" s="1715"/>
      <c r="L49366" s="1715"/>
    </row>
    <row r="49367" spans="11:12" ht="15" customHeight="1">
      <c r="K49367" s="1715"/>
      <c r="L49367" s="1715"/>
    </row>
    <row r="49368" spans="11:12" ht="15" customHeight="1">
      <c r="K49368" s="1715"/>
      <c r="L49368" s="1715"/>
    </row>
    <row r="49369" spans="11:12" ht="15" customHeight="1">
      <c r="K49369" s="1715"/>
      <c r="L49369" s="1715"/>
    </row>
    <row r="49370" spans="11:12" ht="15" customHeight="1">
      <c r="K49370" s="1715"/>
      <c r="L49370" s="1715"/>
    </row>
    <row r="49371" spans="11:12" ht="15" customHeight="1">
      <c r="K49371" s="1715"/>
      <c r="L49371" s="1715"/>
    </row>
    <row r="49372" spans="11:12" ht="15" customHeight="1">
      <c r="K49372" s="1715"/>
      <c r="L49372" s="1715"/>
    </row>
    <row r="49373" spans="11:12" ht="15" customHeight="1">
      <c r="K49373" s="1715"/>
      <c r="L49373" s="1715"/>
    </row>
    <row r="49374" spans="11:12" ht="15" customHeight="1">
      <c r="K49374" s="1715"/>
      <c r="L49374" s="1715"/>
    </row>
    <row r="49375" spans="11:12" ht="15" customHeight="1">
      <c r="K49375" s="1715"/>
      <c r="L49375" s="1715"/>
    </row>
    <row r="49376" spans="11:12" ht="15" customHeight="1">
      <c r="K49376" s="1715"/>
      <c r="L49376" s="1715"/>
    </row>
    <row r="49377" spans="11:12" ht="15" customHeight="1">
      <c r="K49377" s="1715"/>
      <c r="L49377" s="1715"/>
    </row>
    <row r="49378" spans="11:12" ht="15" customHeight="1">
      <c r="K49378" s="1715"/>
      <c r="L49378" s="1715"/>
    </row>
    <row r="49379" spans="11:12" ht="15" customHeight="1">
      <c r="K49379" s="1715"/>
      <c r="L49379" s="1715"/>
    </row>
    <row r="49380" spans="11:12" ht="15" customHeight="1">
      <c r="K49380" s="1715"/>
      <c r="L49380" s="1715"/>
    </row>
    <row r="49381" spans="11:12" ht="15" customHeight="1">
      <c r="K49381" s="1715"/>
      <c r="L49381" s="1715"/>
    </row>
    <row r="49382" spans="11:12" ht="15" customHeight="1">
      <c r="K49382" s="1715"/>
      <c r="L49382" s="1715"/>
    </row>
    <row r="49383" spans="11:12" ht="15" customHeight="1">
      <c r="K49383" s="1715"/>
      <c r="L49383" s="1715"/>
    </row>
    <row r="49384" spans="11:12" ht="15" customHeight="1">
      <c r="K49384" s="1715"/>
      <c r="L49384" s="1715"/>
    </row>
    <row r="49385" spans="11:12" ht="15" customHeight="1">
      <c r="K49385" s="1715"/>
      <c r="L49385" s="1715"/>
    </row>
    <row r="49386" spans="11:12" ht="15" customHeight="1">
      <c r="K49386" s="1715"/>
      <c r="L49386" s="1715"/>
    </row>
    <row r="49387" spans="11:12" ht="15" customHeight="1">
      <c r="K49387" s="1715"/>
      <c r="L49387" s="1715"/>
    </row>
    <row r="49388" spans="11:12" ht="15" customHeight="1">
      <c r="K49388" s="1715"/>
      <c r="L49388" s="1715"/>
    </row>
    <row r="49389" spans="11:12" ht="15" customHeight="1">
      <c r="K49389" s="1715"/>
      <c r="L49389" s="1715"/>
    </row>
    <row r="49390" spans="11:12" ht="15" customHeight="1">
      <c r="K49390" s="1715"/>
      <c r="L49390" s="1715"/>
    </row>
    <row r="49391" spans="11:12" ht="15" customHeight="1">
      <c r="K49391" s="1715"/>
      <c r="L49391" s="1715"/>
    </row>
    <row r="49392" spans="11:12" ht="15" customHeight="1">
      <c r="K49392" s="1715"/>
      <c r="L49392" s="1715"/>
    </row>
    <row r="49393" spans="11:12" ht="15" customHeight="1">
      <c r="K49393" s="1715"/>
      <c r="L49393" s="1715"/>
    </row>
    <row r="49394" spans="11:12" ht="15" customHeight="1">
      <c r="K49394" s="1715"/>
      <c r="L49394" s="1715"/>
    </row>
    <row r="49395" spans="11:12" ht="15" customHeight="1">
      <c r="K49395" s="1715"/>
      <c r="L49395" s="1715"/>
    </row>
    <row r="49396" spans="11:12" ht="15" customHeight="1">
      <c r="K49396" s="1715"/>
      <c r="L49396" s="1715"/>
    </row>
    <row r="49397" spans="11:12" ht="15" customHeight="1">
      <c r="K49397" s="1715"/>
      <c r="L49397" s="1715"/>
    </row>
    <row r="49398" spans="11:12" ht="15" customHeight="1">
      <c r="K49398" s="1715"/>
      <c r="L49398" s="1715"/>
    </row>
    <row r="49399" spans="11:12" ht="15" customHeight="1">
      <c r="K49399" s="1715"/>
      <c r="L49399" s="1715"/>
    </row>
    <row r="49400" spans="11:12" ht="15" customHeight="1">
      <c r="K49400" s="1715"/>
      <c r="L49400" s="1715"/>
    </row>
    <row r="49401" spans="11:12" ht="15" customHeight="1">
      <c r="K49401" s="1715"/>
      <c r="L49401" s="1715"/>
    </row>
    <row r="49402" spans="11:12" ht="15" customHeight="1">
      <c r="K49402" s="1715"/>
      <c r="L49402" s="1715"/>
    </row>
    <row r="49403" spans="11:12" ht="15" customHeight="1">
      <c r="K49403" s="1715"/>
      <c r="L49403" s="1715"/>
    </row>
    <row r="49404" spans="11:12" ht="15" customHeight="1">
      <c r="K49404" s="1715"/>
      <c r="L49404" s="1715"/>
    </row>
    <row r="49405" spans="11:12" ht="15" customHeight="1">
      <c r="K49405" s="1715"/>
      <c r="L49405" s="1715"/>
    </row>
    <row r="49406" spans="11:12" ht="15" customHeight="1">
      <c r="K49406" s="1715"/>
      <c r="L49406" s="1715"/>
    </row>
    <row r="49407" spans="11:12" ht="15" customHeight="1">
      <c r="K49407" s="1715"/>
      <c r="L49407" s="1715"/>
    </row>
    <row r="49408" spans="11:12" ht="15" customHeight="1">
      <c r="K49408" s="1715"/>
      <c r="L49408" s="1715"/>
    </row>
    <row r="49409" spans="11:12" ht="15" customHeight="1">
      <c r="K49409" s="1715"/>
      <c r="L49409" s="1715"/>
    </row>
    <row r="49410" spans="11:12" ht="15" customHeight="1">
      <c r="K49410" s="1715"/>
      <c r="L49410" s="1715"/>
    </row>
    <row r="49411" spans="11:12" ht="15" customHeight="1">
      <c r="K49411" s="1715"/>
      <c r="L49411" s="1715"/>
    </row>
    <row r="49412" spans="11:12" ht="15" customHeight="1">
      <c r="K49412" s="1715"/>
      <c r="L49412" s="1715"/>
    </row>
    <row r="49413" spans="11:12" ht="15" customHeight="1">
      <c r="K49413" s="1715"/>
      <c r="L49413" s="1715"/>
    </row>
    <row r="49414" spans="11:12" ht="15" customHeight="1">
      <c r="K49414" s="1715"/>
      <c r="L49414" s="1715"/>
    </row>
    <row r="49415" spans="11:12" ht="15" customHeight="1">
      <c r="K49415" s="1715"/>
      <c r="L49415" s="1715"/>
    </row>
    <row r="49416" spans="11:12" ht="15" customHeight="1">
      <c r="K49416" s="1715"/>
      <c r="L49416" s="1715"/>
    </row>
    <row r="49417" spans="11:12" ht="15" customHeight="1">
      <c r="K49417" s="1715"/>
      <c r="L49417" s="1715"/>
    </row>
    <row r="49418" spans="11:12" ht="15" customHeight="1">
      <c r="K49418" s="1715"/>
      <c r="L49418" s="1715"/>
    </row>
    <row r="49419" spans="11:12" ht="15" customHeight="1">
      <c r="K49419" s="1715"/>
      <c r="L49419" s="1715"/>
    </row>
    <row r="49420" spans="11:12" ht="15" customHeight="1">
      <c r="K49420" s="1715"/>
      <c r="L49420" s="1715"/>
    </row>
    <row r="49421" spans="11:12" ht="15" customHeight="1">
      <c r="K49421" s="1715"/>
      <c r="L49421" s="1715"/>
    </row>
    <row r="49422" spans="11:12" ht="15" customHeight="1">
      <c r="K49422" s="1715"/>
      <c r="L49422" s="1715"/>
    </row>
    <row r="49423" spans="11:12" ht="15" customHeight="1">
      <c r="K49423" s="1715"/>
      <c r="L49423" s="1715"/>
    </row>
    <row r="49424" spans="11:12" ht="15" customHeight="1">
      <c r="K49424" s="1715"/>
      <c r="L49424" s="1715"/>
    </row>
    <row r="49425" spans="11:12" ht="15" customHeight="1">
      <c r="K49425" s="1715"/>
      <c r="L49425" s="1715"/>
    </row>
    <row r="49426" spans="11:12" ht="15" customHeight="1">
      <c r="K49426" s="1715"/>
      <c r="L49426" s="1715"/>
    </row>
    <row r="49427" spans="11:12" ht="15" customHeight="1">
      <c r="K49427" s="1715"/>
      <c r="L49427" s="1715"/>
    </row>
    <row r="49428" spans="11:12" ht="15" customHeight="1">
      <c r="K49428" s="1715"/>
      <c r="L49428" s="1715"/>
    </row>
    <row r="49429" spans="11:12" ht="15" customHeight="1">
      <c r="K49429" s="1715"/>
      <c r="L49429" s="1715"/>
    </row>
    <row r="49430" spans="11:12" ht="15" customHeight="1">
      <c r="K49430" s="1715"/>
      <c r="L49430" s="1715"/>
    </row>
    <row r="49431" spans="11:12" ht="15" customHeight="1">
      <c r="K49431" s="1715"/>
      <c r="L49431" s="1715"/>
    </row>
    <row r="49432" spans="11:12" ht="15" customHeight="1">
      <c r="K49432" s="1715"/>
      <c r="L49432" s="1715"/>
    </row>
    <row r="49433" spans="11:12" ht="15" customHeight="1">
      <c r="K49433" s="1715"/>
      <c r="L49433" s="1715"/>
    </row>
    <row r="49434" spans="11:12" ht="15" customHeight="1">
      <c r="K49434" s="1715"/>
      <c r="L49434" s="1715"/>
    </row>
    <row r="49435" spans="11:12" ht="15" customHeight="1">
      <c r="K49435" s="1715"/>
      <c r="L49435" s="1715"/>
    </row>
    <row r="49436" spans="11:12" ht="15" customHeight="1">
      <c r="K49436" s="1715"/>
      <c r="L49436" s="1715"/>
    </row>
    <row r="49437" spans="11:12" ht="15" customHeight="1">
      <c r="K49437" s="1715"/>
      <c r="L49437" s="1715"/>
    </row>
    <row r="49438" spans="11:12" ht="15" customHeight="1">
      <c r="K49438" s="1715"/>
      <c r="L49438" s="1715"/>
    </row>
    <row r="49439" spans="11:12" ht="15" customHeight="1">
      <c r="K49439" s="1715"/>
      <c r="L49439" s="1715"/>
    </row>
    <row r="49440" spans="11:12" ht="15" customHeight="1">
      <c r="K49440" s="1715"/>
      <c r="L49440" s="1715"/>
    </row>
    <row r="49441" spans="11:12" ht="15" customHeight="1">
      <c r="K49441" s="1715"/>
      <c r="L49441" s="1715"/>
    </row>
    <row r="49442" spans="11:12" ht="15" customHeight="1">
      <c r="K49442" s="1715"/>
      <c r="L49442" s="1715"/>
    </row>
    <row r="49443" spans="11:12" ht="15" customHeight="1">
      <c r="K49443" s="1715"/>
      <c r="L49443" s="1715"/>
    </row>
    <row r="49444" spans="11:12" ht="15" customHeight="1">
      <c r="K49444" s="1715"/>
      <c r="L49444" s="1715"/>
    </row>
    <row r="49445" spans="11:12" ht="15" customHeight="1">
      <c r="K49445" s="1715"/>
      <c r="L49445" s="1715"/>
    </row>
    <row r="49446" spans="11:12" ht="15" customHeight="1">
      <c r="K49446" s="1715"/>
      <c r="L49446" s="1715"/>
    </row>
    <row r="49447" spans="11:12" ht="15" customHeight="1">
      <c r="K49447" s="1715"/>
      <c r="L49447" s="1715"/>
    </row>
    <row r="49448" spans="11:12" ht="15" customHeight="1">
      <c r="K49448" s="1715"/>
      <c r="L49448" s="1715"/>
    </row>
    <row r="49449" spans="11:12" ht="15" customHeight="1">
      <c r="K49449" s="1715"/>
      <c r="L49449" s="1715"/>
    </row>
    <row r="49450" spans="11:12" ht="15" customHeight="1">
      <c r="K49450" s="1715"/>
      <c r="L49450" s="1715"/>
    </row>
    <row r="49451" spans="11:12" ht="15" customHeight="1">
      <c r="K49451" s="1715"/>
      <c r="L49451" s="1715"/>
    </row>
    <row r="49452" spans="11:12" ht="15" customHeight="1">
      <c r="K49452" s="1715"/>
      <c r="L49452" s="1715"/>
    </row>
    <row r="49453" spans="11:12" ht="15" customHeight="1">
      <c r="K49453" s="1715"/>
      <c r="L49453" s="1715"/>
    </row>
    <row r="49454" spans="11:12" ht="15" customHeight="1">
      <c r="K49454" s="1715"/>
      <c r="L49454" s="1715"/>
    </row>
    <row r="49455" spans="11:12" ht="15" customHeight="1">
      <c r="K49455" s="1715"/>
      <c r="L49455" s="1715"/>
    </row>
    <row r="49456" spans="11:12" ht="15" customHeight="1">
      <c r="K49456" s="1715"/>
      <c r="L49456" s="1715"/>
    </row>
    <row r="49457" spans="11:12" ht="15" customHeight="1">
      <c r="K49457" s="1715"/>
      <c r="L49457" s="1715"/>
    </row>
    <row r="49458" spans="11:12" ht="15" customHeight="1">
      <c r="K49458" s="1715"/>
      <c r="L49458" s="1715"/>
    </row>
    <row r="49459" spans="11:12" ht="15" customHeight="1">
      <c r="K49459" s="1715"/>
      <c r="L49459" s="1715"/>
    </row>
    <row r="49460" spans="11:12" ht="15" customHeight="1">
      <c r="K49460" s="1715"/>
      <c r="L49460" s="1715"/>
    </row>
    <row r="49461" spans="11:12" ht="15" customHeight="1">
      <c r="K49461" s="1715"/>
      <c r="L49461" s="1715"/>
    </row>
    <row r="49462" spans="11:12" ht="15" customHeight="1">
      <c r="K49462" s="1715"/>
      <c r="L49462" s="1715"/>
    </row>
    <row r="49463" spans="11:12" ht="15" customHeight="1">
      <c r="K49463" s="1715"/>
      <c r="L49463" s="1715"/>
    </row>
    <row r="49464" spans="11:12" ht="15" customHeight="1">
      <c r="K49464" s="1715"/>
      <c r="L49464" s="1715"/>
    </row>
    <row r="49465" spans="11:12" ht="15" customHeight="1">
      <c r="K49465" s="1715"/>
      <c r="L49465" s="1715"/>
    </row>
    <row r="49466" spans="11:12" ht="15" customHeight="1">
      <c r="K49466" s="1715"/>
      <c r="L49466" s="1715"/>
    </row>
    <row r="49467" spans="11:12" ht="15" customHeight="1">
      <c r="K49467" s="1715"/>
      <c r="L49467" s="1715"/>
    </row>
    <row r="49468" spans="11:12" ht="15" customHeight="1">
      <c r="K49468" s="1715"/>
      <c r="L49468" s="1715"/>
    </row>
    <row r="49469" spans="11:12" ht="15" customHeight="1">
      <c r="K49469" s="1715"/>
      <c r="L49469" s="1715"/>
    </row>
    <row r="49470" spans="11:12" ht="15" customHeight="1">
      <c r="K49470" s="1715"/>
      <c r="L49470" s="1715"/>
    </row>
    <row r="49471" spans="11:12" ht="15" customHeight="1">
      <c r="K49471" s="1715"/>
      <c r="L49471" s="1715"/>
    </row>
    <row r="49472" spans="11:12" ht="15" customHeight="1">
      <c r="K49472" s="1715"/>
      <c r="L49472" s="1715"/>
    </row>
    <row r="49473" spans="11:12" ht="15" customHeight="1">
      <c r="K49473" s="1715"/>
      <c r="L49473" s="1715"/>
    </row>
    <row r="49474" spans="11:12" ht="15" customHeight="1">
      <c r="K49474" s="1715"/>
      <c r="L49474" s="1715"/>
    </row>
    <row r="49475" spans="11:12" ht="15" customHeight="1">
      <c r="K49475" s="1715"/>
      <c r="L49475" s="1715"/>
    </row>
    <row r="49476" spans="11:12" ht="15" customHeight="1">
      <c r="K49476" s="1715"/>
      <c r="L49476" s="1715"/>
    </row>
    <row r="49477" spans="11:12" ht="15" customHeight="1">
      <c r="K49477" s="1715"/>
      <c r="L49477" s="1715"/>
    </row>
    <row r="49478" spans="11:12" ht="15" customHeight="1">
      <c r="K49478" s="1715"/>
      <c r="L49478" s="1715"/>
    </row>
    <row r="49479" spans="11:12" ht="15" customHeight="1">
      <c r="K49479" s="1715"/>
      <c r="L49479" s="1715"/>
    </row>
    <row r="49480" spans="11:12" ht="15" customHeight="1">
      <c r="K49480" s="1715"/>
      <c r="L49480" s="1715"/>
    </row>
    <row r="49481" spans="11:12" ht="15" customHeight="1">
      <c r="K49481" s="1715"/>
      <c r="L49481" s="1715"/>
    </row>
    <row r="49482" spans="11:12" ht="15" customHeight="1">
      <c r="K49482" s="1715"/>
      <c r="L49482" s="1715"/>
    </row>
    <row r="49483" spans="11:12" ht="15" customHeight="1">
      <c r="K49483" s="1715"/>
      <c r="L49483" s="1715"/>
    </row>
    <row r="49484" spans="11:12" ht="15" customHeight="1">
      <c r="K49484" s="1715"/>
      <c r="L49484" s="1715"/>
    </row>
    <row r="49485" spans="11:12" ht="15" customHeight="1">
      <c r="K49485" s="1715"/>
      <c r="L49485" s="1715"/>
    </row>
    <row r="49486" spans="11:12" ht="15" customHeight="1">
      <c r="K49486" s="1715"/>
      <c r="L49486" s="1715"/>
    </row>
    <row r="49487" spans="11:12" ht="15" customHeight="1">
      <c r="K49487" s="1715"/>
      <c r="L49487" s="1715"/>
    </row>
    <row r="49488" spans="11:12" ht="15" customHeight="1">
      <c r="K49488" s="1715"/>
      <c r="L49488" s="1715"/>
    </row>
    <row r="49489" spans="11:12" ht="15" customHeight="1">
      <c r="K49489" s="1715"/>
      <c r="L49489" s="1715"/>
    </row>
    <row r="49490" spans="11:12" ht="15" customHeight="1">
      <c r="K49490" s="1715"/>
      <c r="L49490" s="1715"/>
    </row>
    <row r="49491" spans="11:12" ht="15" customHeight="1">
      <c r="K49491" s="1715"/>
      <c r="L49491" s="1715"/>
    </row>
    <row r="49492" spans="11:12" ht="15" customHeight="1">
      <c r="K49492" s="1715"/>
      <c r="L49492" s="1715"/>
    </row>
    <row r="49493" spans="11:12" ht="15" customHeight="1">
      <c r="K49493" s="1715"/>
      <c r="L49493" s="1715"/>
    </row>
    <row r="49494" spans="11:12" ht="15" customHeight="1">
      <c r="K49494" s="1715"/>
      <c r="L49494" s="1715"/>
    </row>
    <row r="49495" spans="11:12" ht="15" customHeight="1">
      <c r="K49495" s="1715"/>
      <c r="L49495" s="1715"/>
    </row>
    <row r="49496" spans="11:12" ht="15" customHeight="1">
      <c r="K49496" s="1715"/>
      <c r="L49496" s="1715"/>
    </row>
    <row r="49497" spans="11:12" ht="15" customHeight="1">
      <c r="K49497" s="1715"/>
      <c r="L49497" s="1715"/>
    </row>
    <row r="49498" spans="11:12" ht="15" customHeight="1">
      <c r="K49498" s="1715"/>
      <c r="L49498" s="1715"/>
    </row>
    <row r="49499" spans="11:12" ht="15" customHeight="1">
      <c r="K49499" s="1715"/>
      <c r="L49499" s="1715"/>
    </row>
    <row r="49500" spans="11:12" ht="15" customHeight="1">
      <c r="K49500" s="1715"/>
      <c r="L49500" s="1715"/>
    </row>
    <row r="49501" spans="11:12" ht="15" customHeight="1">
      <c r="K49501" s="1715"/>
      <c r="L49501" s="1715"/>
    </row>
    <row r="49502" spans="11:12" ht="15" customHeight="1">
      <c r="K49502" s="1715"/>
      <c r="L49502" s="1715"/>
    </row>
    <row r="49503" spans="11:12" ht="15" customHeight="1">
      <c r="K49503" s="1715"/>
      <c r="L49503" s="1715"/>
    </row>
    <row r="49504" spans="11:12" ht="15" customHeight="1">
      <c r="K49504" s="1715"/>
      <c r="L49504" s="1715"/>
    </row>
    <row r="49505" spans="11:12" ht="15" customHeight="1">
      <c r="K49505" s="1715"/>
      <c r="L49505" s="1715"/>
    </row>
    <row r="49506" spans="11:12" ht="15" customHeight="1">
      <c r="K49506" s="1715"/>
      <c r="L49506" s="1715"/>
    </row>
    <row r="49507" spans="11:12" ht="15" customHeight="1">
      <c r="K49507" s="1715"/>
      <c r="L49507" s="1715"/>
    </row>
    <row r="49508" spans="11:12" ht="15" customHeight="1">
      <c r="K49508" s="1715"/>
      <c r="L49508" s="1715"/>
    </row>
    <row r="49509" spans="11:12" ht="15" customHeight="1">
      <c r="K49509" s="1715"/>
      <c r="L49509" s="1715"/>
    </row>
    <row r="49510" spans="11:12" ht="15" customHeight="1">
      <c r="K49510" s="1715"/>
      <c r="L49510" s="1715"/>
    </row>
    <row r="49511" spans="11:12" ht="15" customHeight="1">
      <c r="K49511" s="1715"/>
      <c r="L49511" s="1715"/>
    </row>
    <row r="49512" spans="11:12" ht="15" customHeight="1">
      <c r="K49512" s="1715"/>
      <c r="L49512" s="1715"/>
    </row>
    <row r="49513" spans="11:12" ht="15" customHeight="1">
      <c r="K49513" s="1715"/>
      <c r="L49513" s="1715"/>
    </row>
    <row r="49514" spans="11:12" ht="15" customHeight="1">
      <c r="K49514" s="1715"/>
      <c r="L49514" s="1715"/>
    </row>
    <row r="49515" spans="11:12" ht="15" customHeight="1">
      <c r="K49515" s="1715"/>
      <c r="L49515" s="1715"/>
    </row>
    <row r="49516" spans="11:12" ht="15" customHeight="1">
      <c r="K49516" s="1715"/>
      <c r="L49516" s="1715"/>
    </row>
    <row r="49517" spans="11:12" ht="15" customHeight="1">
      <c r="K49517" s="1715"/>
      <c r="L49517" s="1715"/>
    </row>
    <row r="49518" spans="11:12" ht="15" customHeight="1">
      <c r="K49518" s="1715"/>
      <c r="L49518" s="1715"/>
    </row>
    <row r="49519" spans="11:12" ht="15" customHeight="1">
      <c r="K49519" s="1715"/>
      <c r="L49519" s="1715"/>
    </row>
    <row r="49520" spans="11:12" ht="15" customHeight="1">
      <c r="K49520" s="1715"/>
      <c r="L49520" s="1715"/>
    </row>
    <row r="49521" spans="11:12" ht="15" customHeight="1">
      <c r="K49521" s="1715"/>
      <c r="L49521" s="1715"/>
    </row>
    <row r="49522" spans="11:12" ht="15" customHeight="1">
      <c r="K49522" s="1715"/>
      <c r="L49522" s="1715"/>
    </row>
    <row r="49523" spans="11:12" ht="15" customHeight="1">
      <c r="K49523" s="1715"/>
      <c r="L49523" s="1715"/>
    </row>
    <row r="49524" spans="11:12" ht="15" customHeight="1">
      <c r="K49524" s="1715"/>
      <c r="L49524" s="1715"/>
    </row>
    <row r="49525" spans="11:12" ht="15" customHeight="1">
      <c r="K49525" s="1715"/>
      <c r="L49525" s="1715"/>
    </row>
    <row r="49526" spans="11:12" ht="15" customHeight="1">
      <c r="K49526" s="1715"/>
      <c r="L49526" s="1715"/>
    </row>
    <row r="49527" spans="11:12" ht="15" customHeight="1">
      <c r="K49527" s="1715"/>
      <c r="L49527" s="1715"/>
    </row>
    <row r="49528" spans="11:12" ht="15" customHeight="1">
      <c r="K49528" s="1715"/>
      <c r="L49528" s="1715"/>
    </row>
    <row r="49529" spans="11:12" ht="15" customHeight="1">
      <c r="K49529" s="1715"/>
      <c r="L49529" s="1715"/>
    </row>
    <row r="49530" spans="11:12" ht="15" customHeight="1">
      <c r="K49530" s="1715"/>
      <c r="L49530" s="1715"/>
    </row>
    <row r="49531" spans="11:12" ht="15" customHeight="1">
      <c r="K49531" s="1715"/>
      <c r="L49531" s="1715"/>
    </row>
    <row r="49532" spans="11:12" ht="15" customHeight="1">
      <c r="K49532" s="1715"/>
      <c r="L49532" s="1715"/>
    </row>
    <row r="49533" spans="11:12" ht="15" customHeight="1">
      <c r="K49533" s="1715"/>
      <c r="L49533" s="1715"/>
    </row>
    <row r="49534" spans="11:12" ht="15" customHeight="1">
      <c r="K49534" s="1715"/>
      <c r="L49534" s="1715"/>
    </row>
    <row r="49535" spans="11:12" ht="15" customHeight="1">
      <c r="K49535" s="1715"/>
      <c r="L49535" s="1715"/>
    </row>
    <row r="49536" spans="11:12" ht="15" customHeight="1">
      <c r="K49536" s="1715"/>
      <c r="L49536" s="1715"/>
    </row>
    <row r="49537" spans="11:12" ht="15" customHeight="1">
      <c r="K49537" s="1715"/>
      <c r="L49537" s="1715"/>
    </row>
    <row r="49538" spans="11:12" ht="15" customHeight="1">
      <c r="K49538" s="1715"/>
      <c r="L49538" s="1715"/>
    </row>
    <row r="49539" spans="11:12" ht="15" customHeight="1">
      <c r="K49539" s="1715"/>
      <c r="L49539" s="1715"/>
    </row>
    <row r="49540" spans="11:12" ht="15" customHeight="1">
      <c r="K49540" s="1715"/>
      <c r="L49540" s="1715"/>
    </row>
    <row r="49541" spans="11:12" ht="15" customHeight="1">
      <c r="K49541" s="1715"/>
      <c r="L49541" s="1715"/>
    </row>
    <row r="49542" spans="11:12" ht="15" customHeight="1">
      <c r="K49542" s="1715"/>
      <c r="L49542" s="1715"/>
    </row>
    <row r="49543" spans="11:12" ht="15" customHeight="1">
      <c r="K49543" s="1715"/>
      <c r="L49543" s="1715"/>
    </row>
    <row r="49544" spans="11:12" ht="15" customHeight="1">
      <c r="K49544" s="1715"/>
      <c r="L49544" s="1715"/>
    </row>
    <row r="49545" spans="11:12" ht="15" customHeight="1">
      <c r="K49545" s="1715"/>
      <c r="L49545" s="1715"/>
    </row>
    <row r="49546" spans="11:12" ht="15" customHeight="1">
      <c r="K49546" s="1715"/>
      <c r="L49546" s="1715"/>
    </row>
    <row r="49547" spans="11:12" ht="15" customHeight="1">
      <c r="K49547" s="1715"/>
      <c r="L49547" s="1715"/>
    </row>
    <row r="49548" spans="11:12" ht="15" customHeight="1">
      <c r="K49548" s="1715"/>
      <c r="L49548" s="1715"/>
    </row>
    <row r="49549" spans="11:12" ht="15" customHeight="1">
      <c r="K49549" s="1715"/>
      <c r="L49549" s="1715"/>
    </row>
    <row r="49550" spans="11:12" ht="15" customHeight="1">
      <c r="K49550" s="1715"/>
      <c r="L49550" s="1715"/>
    </row>
    <row r="49551" spans="11:12" ht="15" customHeight="1">
      <c r="K49551" s="1715"/>
      <c r="L49551" s="1715"/>
    </row>
    <row r="49552" spans="11:12" ht="15" customHeight="1">
      <c r="K49552" s="1715"/>
      <c r="L49552" s="1715"/>
    </row>
    <row r="49553" spans="11:12" ht="15" customHeight="1">
      <c r="K49553" s="1715"/>
      <c r="L49553" s="1715"/>
    </row>
    <row r="49554" spans="11:12" ht="15" customHeight="1">
      <c r="K49554" s="1715"/>
      <c r="L49554" s="1715"/>
    </row>
    <row r="49555" spans="11:12" ht="15" customHeight="1">
      <c r="K49555" s="1715"/>
      <c r="L49555" s="1715"/>
    </row>
    <row r="49556" spans="11:12" ht="15" customHeight="1">
      <c r="K49556" s="1715"/>
      <c r="L49556" s="1715"/>
    </row>
    <row r="49557" spans="11:12" ht="15" customHeight="1">
      <c r="K49557" s="1715"/>
      <c r="L49557" s="1715"/>
    </row>
    <row r="49558" spans="11:12" ht="15" customHeight="1">
      <c r="K49558" s="1715"/>
      <c r="L49558" s="1715"/>
    </row>
    <row r="49559" spans="11:12" ht="15" customHeight="1">
      <c r="K49559" s="1715"/>
      <c r="L49559" s="1715"/>
    </row>
    <row r="49560" spans="11:12" ht="15" customHeight="1">
      <c r="K49560" s="1715"/>
      <c r="L49560" s="1715"/>
    </row>
    <row r="49561" spans="11:12" ht="15" customHeight="1">
      <c r="K49561" s="1715"/>
      <c r="L49561" s="1715"/>
    </row>
    <row r="49562" spans="11:12" ht="15" customHeight="1">
      <c r="K49562" s="1715"/>
      <c r="L49562" s="1715"/>
    </row>
    <row r="49563" spans="11:12" ht="15" customHeight="1">
      <c r="K49563" s="1715"/>
      <c r="L49563" s="1715"/>
    </row>
    <row r="49564" spans="11:12" ht="15" customHeight="1">
      <c r="K49564" s="1715"/>
      <c r="L49564" s="1715"/>
    </row>
    <row r="49565" spans="11:12" ht="15" customHeight="1">
      <c r="K49565" s="1715"/>
      <c r="L49565" s="1715"/>
    </row>
    <row r="49566" spans="11:12" ht="15" customHeight="1">
      <c r="K49566" s="1715"/>
      <c r="L49566" s="1715"/>
    </row>
    <row r="49567" spans="11:12" ht="15" customHeight="1">
      <c r="K49567" s="1715"/>
      <c r="L49567" s="1715"/>
    </row>
    <row r="49568" spans="11:12" ht="15" customHeight="1">
      <c r="K49568" s="1715"/>
      <c r="L49568" s="1715"/>
    </row>
    <row r="49569" spans="11:12" ht="15" customHeight="1">
      <c r="K49569" s="1715"/>
      <c r="L49569" s="1715"/>
    </row>
    <row r="49570" spans="11:12" ht="15" customHeight="1">
      <c r="K49570" s="1715"/>
      <c r="L49570" s="1715"/>
    </row>
    <row r="49571" spans="11:12" ht="15" customHeight="1">
      <c r="K49571" s="1715"/>
      <c r="L49571" s="1715"/>
    </row>
    <row r="49572" spans="11:12" ht="15" customHeight="1">
      <c r="K49572" s="1715"/>
      <c r="L49572" s="1715"/>
    </row>
    <row r="49573" spans="11:12" ht="15" customHeight="1">
      <c r="K49573" s="1715"/>
      <c r="L49573" s="1715"/>
    </row>
    <row r="49574" spans="11:12" ht="15" customHeight="1">
      <c r="K49574" s="1715"/>
      <c r="L49574" s="1715"/>
    </row>
    <row r="49575" spans="11:12" ht="15" customHeight="1">
      <c r="K49575" s="1715"/>
      <c r="L49575" s="1715"/>
    </row>
    <row r="49576" spans="11:12" ht="15" customHeight="1">
      <c r="K49576" s="1715"/>
      <c r="L49576" s="1715"/>
    </row>
    <row r="49577" spans="11:12" ht="15" customHeight="1">
      <c r="K49577" s="1715"/>
      <c r="L49577" s="1715"/>
    </row>
    <row r="49578" spans="11:12" ht="15" customHeight="1">
      <c r="K49578" s="1715"/>
      <c r="L49578" s="1715"/>
    </row>
    <row r="49579" spans="11:12" ht="15" customHeight="1">
      <c r="K49579" s="1715"/>
      <c r="L49579" s="1715"/>
    </row>
    <row r="49580" spans="11:12" ht="15" customHeight="1">
      <c r="K49580" s="1715"/>
      <c r="L49580" s="1715"/>
    </row>
    <row r="49581" spans="11:12" ht="15" customHeight="1">
      <c r="K49581" s="1715"/>
      <c r="L49581" s="1715"/>
    </row>
    <row r="49582" spans="11:12" ht="15" customHeight="1">
      <c r="K49582" s="1715"/>
      <c r="L49582" s="1715"/>
    </row>
    <row r="49583" spans="11:12" ht="15" customHeight="1">
      <c r="K49583" s="1715"/>
      <c r="L49583" s="1715"/>
    </row>
    <row r="49584" spans="11:12" ht="15" customHeight="1">
      <c r="K49584" s="1715"/>
      <c r="L49584" s="1715"/>
    </row>
    <row r="49585" spans="11:12" ht="15" customHeight="1">
      <c r="K49585" s="1715"/>
      <c r="L49585" s="1715"/>
    </row>
    <row r="49586" spans="11:12" ht="15" customHeight="1">
      <c r="K49586" s="1715"/>
      <c r="L49586" s="1715"/>
    </row>
    <row r="49587" spans="11:12" ht="15" customHeight="1">
      <c r="K49587" s="1715"/>
      <c r="L49587" s="1715"/>
    </row>
    <row r="49588" spans="11:12" ht="15" customHeight="1">
      <c r="K49588" s="1715"/>
      <c r="L49588" s="1715"/>
    </row>
    <row r="49589" spans="11:12" ht="15" customHeight="1">
      <c r="K49589" s="1715"/>
      <c r="L49589" s="1715"/>
    </row>
    <row r="49590" spans="11:12" ht="15" customHeight="1">
      <c r="K49590" s="1715"/>
      <c r="L49590" s="1715"/>
    </row>
    <row r="49591" spans="11:12" ht="15" customHeight="1">
      <c r="K49591" s="1715"/>
      <c r="L49591" s="1715"/>
    </row>
    <row r="49592" spans="11:12" ht="15" customHeight="1">
      <c r="K49592" s="1715"/>
      <c r="L49592" s="1715"/>
    </row>
    <row r="49593" spans="11:12" ht="15" customHeight="1">
      <c r="K49593" s="1715"/>
      <c r="L49593" s="1715"/>
    </row>
    <row r="49594" spans="11:12" ht="15" customHeight="1">
      <c r="K49594" s="1715"/>
      <c r="L49594" s="1715"/>
    </row>
    <row r="49595" spans="11:12" ht="15" customHeight="1">
      <c r="K49595" s="1715"/>
      <c r="L49595" s="1715"/>
    </row>
    <row r="49596" spans="11:12" ht="15" customHeight="1">
      <c r="K49596" s="1715"/>
      <c r="L49596" s="1715"/>
    </row>
    <row r="49597" spans="11:12" ht="15" customHeight="1">
      <c r="K49597" s="1715"/>
      <c r="L49597" s="1715"/>
    </row>
    <row r="49598" spans="11:12" ht="15" customHeight="1">
      <c r="K49598" s="1715"/>
      <c r="L49598" s="1715"/>
    </row>
    <row r="49599" spans="11:12" ht="15" customHeight="1">
      <c r="K49599" s="1715"/>
      <c r="L49599" s="1715"/>
    </row>
    <row r="49600" spans="11:12" ht="15" customHeight="1">
      <c r="K49600" s="1715"/>
      <c r="L49600" s="1715"/>
    </row>
    <row r="49601" spans="11:12" ht="15" customHeight="1">
      <c r="K49601" s="1715"/>
      <c r="L49601" s="1715"/>
    </row>
    <row r="49602" spans="11:12" ht="15" customHeight="1">
      <c r="K49602" s="1715"/>
      <c r="L49602" s="1715"/>
    </row>
    <row r="49603" spans="11:12" ht="15" customHeight="1">
      <c r="K49603" s="1715"/>
      <c r="L49603" s="1715"/>
    </row>
    <row r="49604" spans="11:12" ht="15" customHeight="1">
      <c r="K49604" s="1715"/>
      <c r="L49604" s="1715"/>
    </row>
    <row r="49605" spans="11:12" ht="15" customHeight="1">
      <c r="K49605" s="1715"/>
      <c r="L49605" s="1715"/>
    </row>
    <row r="49606" spans="11:12" ht="15" customHeight="1">
      <c r="K49606" s="1715"/>
      <c r="L49606" s="1715"/>
    </row>
    <row r="49607" spans="11:12" ht="15" customHeight="1">
      <c r="K49607" s="1715"/>
      <c r="L49607" s="1715"/>
    </row>
    <row r="49608" spans="11:12" ht="15" customHeight="1">
      <c r="K49608" s="1715"/>
      <c r="L49608" s="1715"/>
    </row>
    <row r="49609" spans="11:12" ht="15" customHeight="1">
      <c r="K49609" s="1715"/>
      <c r="L49609" s="1715"/>
    </row>
    <row r="49610" spans="11:12" ht="15" customHeight="1">
      <c r="K49610" s="1715"/>
      <c r="L49610" s="1715"/>
    </row>
    <row r="49611" spans="11:12" ht="15" customHeight="1">
      <c r="K49611" s="1715"/>
      <c r="L49611" s="1715"/>
    </row>
    <row r="49612" spans="11:12" ht="15" customHeight="1">
      <c r="K49612" s="1715"/>
      <c r="L49612" s="1715"/>
    </row>
    <row r="49613" spans="11:12" ht="15" customHeight="1">
      <c r="K49613" s="1715"/>
      <c r="L49613" s="1715"/>
    </row>
    <row r="49614" spans="11:12" ht="15" customHeight="1">
      <c r="K49614" s="1715"/>
      <c r="L49614" s="1715"/>
    </row>
    <row r="49615" spans="11:12" ht="15" customHeight="1">
      <c r="K49615" s="1715"/>
      <c r="L49615" s="1715"/>
    </row>
    <row r="49616" spans="11:12" ht="15" customHeight="1">
      <c r="K49616" s="1715"/>
      <c r="L49616" s="1715"/>
    </row>
    <row r="49617" spans="11:12" ht="15" customHeight="1">
      <c r="K49617" s="1715"/>
      <c r="L49617" s="1715"/>
    </row>
    <row r="49618" spans="11:12" ht="15" customHeight="1">
      <c r="K49618" s="1715"/>
      <c r="L49618" s="1715"/>
    </row>
    <row r="49619" spans="11:12" ht="15" customHeight="1">
      <c r="K49619" s="1715"/>
      <c r="L49619" s="1715"/>
    </row>
    <row r="49620" spans="11:12" ht="15" customHeight="1">
      <c r="K49620" s="1715"/>
      <c r="L49620" s="1715"/>
    </row>
    <row r="49621" spans="11:12" ht="15" customHeight="1">
      <c r="K49621" s="1715"/>
      <c r="L49621" s="1715"/>
    </row>
    <row r="49622" spans="11:12" ht="15" customHeight="1">
      <c r="K49622" s="1715"/>
      <c r="L49622" s="1715"/>
    </row>
    <row r="49623" spans="11:12" ht="15" customHeight="1">
      <c r="K49623" s="1715"/>
      <c r="L49623" s="1715"/>
    </row>
    <row r="49624" spans="11:12" ht="15" customHeight="1">
      <c r="K49624" s="1715"/>
      <c r="L49624" s="1715"/>
    </row>
    <row r="49625" spans="11:12" ht="15" customHeight="1">
      <c r="K49625" s="1715"/>
      <c r="L49625" s="1715"/>
    </row>
    <row r="49626" spans="11:12" ht="15" customHeight="1">
      <c r="K49626" s="1715"/>
      <c r="L49626" s="1715"/>
    </row>
    <row r="49627" spans="11:12" ht="15" customHeight="1">
      <c r="K49627" s="1715"/>
      <c r="L49627" s="1715"/>
    </row>
    <row r="49628" spans="11:12" ht="15" customHeight="1">
      <c r="K49628" s="1715"/>
      <c r="L49628" s="1715"/>
    </row>
    <row r="49629" spans="11:12" ht="15" customHeight="1">
      <c r="K49629" s="1715"/>
      <c r="L49629" s="1715"/>
    </row>
    <row r="49630" spans="11:12" ht="15" customHeight="1">
      <c r="K49630" s="1715"/>
      <c r="L49630" s="1715"/>
    </row>
    <row r="49631" spans="11:12" ht="15" customHeight="1">
      <c r="K49631" s="1715"/>
      <c r="L49631" s="1715"/>
    </row>
    <row r="49632" spans="11:12" ht="15" customHeight="1">
      <c r="K49632" s="1715"/>
      <c r="L49632" s="1715"/>
    </row>
    <row r="49633" spans="11:12" ht="15" customHeight="1">
      <c r="K49633" s="1715"/>
      <c r="L49633" s="1715"/>
    </row>
    <row r="49634" spans="11:12" ht="15" customHeight="1">
      <c r="K49634" s="1715"/>
      <c r="L49634" s="1715"/>
    </row>
    <row r="49635" spans="11:12" ht="15" customHeight="1">
      <c r="K49635" s="1715"/>
      <c r="L49635" s="1715"/>
    </row>
    <row r="49636" spans="11:12" ht="15" customHeight="1">
      <c r="K49636" s="1715"/>
      <c r="L49636" s="1715"/>
    </row>
    <row r="49637" spans="11:12" ht="15" customHeight="1">
      <c r="K49637" s="1715"/>
      <c r="L49637" s="1715"/>
    </row>
    <row r="49638" spans="11:12" ht="15" customHeight="1">
      <c r="K49638" s="1715"/>
      <c r="L49638" s="1715"/>
    </row>
    <row r="49639" spans="11:12" ht="15" customHeight="1">
      <c r="K49639" s="1715"/>
      <c r="L49639" s="1715"/>
    </row>
    <row r="49640" spans="11:12" ht="15" customHeight="1">
      <c r="K49640" s="1715"/>
      <c r="L49640" s="1715"/>
    </row>
    <row r="49641" spans="11:12" ht="15" customHeight="1">
      <c r="K49641" s="1715"/>
      <c r="L49641" s="1715"/>
    </row>
    <row r="49642" spans="11:12" ht="15" customHeight="1">
      <c r="K49642" s="1715"/>
      <c r="L49642" s="1715"/>
    </row>
    <row r="49643" spans="11:12" ht="15" customHeight="1">
      <c r="K49643" s="1715"/>
      <c r="L49643" s="1715"/>
    </row>
    <row r="49644" spans="11:12" ht="15" customHeight="1">
      <c r="K49644" s="1715"/>
      <c r="L49644" s="1715"/>
    </row>
    <row r="49645" spans="11:12" ht="15" customHeight="1">
      <c r="K49645" s="1715"/>
      <c r="L49645" s="1715"/>
    </row>
    <row r="49646" spans="11:12" ht="15" customHeight="1">
      <c r="K49646" s="1715"/>
      <c r="L49646" s="1715"/>
    </row>
    <row r="49647" spans="11:12" ht="15" customHeight="1">
      <c r="K49647" s="1715"/>
      <c r="L49647" s="1715"/>
    </row>
    <row r="49648" spans="11:12" ht="15" customHeight="1">
      <c r="K49648" s="1715"/>
      <c r="L49648" s="1715"/>
    </row>
    <row r="49649" spans="11:12" ht="15" customHeight="1">
      <c r="K49649" s="1715"/>
      <c r="L49649" s="1715"/>
    </row>
    <row r="49650" spans="11:12" ht="15" customHeight="1">
      <c r="K49650" s="1715"/>
      <c r="L49650" s="1715"/>
    </row>
    <row r="49651" spans="11:12" ht="15" customHeight="1">
      <c r="K49651" s="1715"/>
      <c r="L49651" s="1715"/>
    </row>
    <row r="49652" spans="11:12" ht="15" customHeight="1">
      <c r="K49652" s="1715"/>
      <c r="L49652" s="1715"/>
    </row>
    <row r="49653" spans="11:12" ht="15" customHeight="1">
      <c r="K49653" s="1715"/>
      <c r="L49653" s="1715"/>
    </row>
    <row r="49654" spans="11:12" ht="15" customHeight="1">
      <c r="K49654" s="1715"/>
      <c r="L49654" s="1715"/>
    </row>
    <row r="49655" spans="11:12" ht="15" customHeight="1">
      <c r="K49655" s="1715"/>
      <c r="L49655" s="1715"/>
    </row>
    <row r="49656" spans="11:12" ht="15" customHeight="1">
      <c r="K49656" s="1715"/>
      <c r="L49656" s="1715"/>
    </row>
    <row r="49657" spans="11:12" ht="15" customHeight="1">
      <c r="K49657" s="1715"/>
      <c r="L49657" s="1715"/>
    </row>
    <row r="49658" spans="11:12" ht="15" customHeight="1">
      <c r="K49658" s="1715"/>
      <c r="L49658" s="1715"/>
    </row>
    <row r="49659" spans="11:12" ht="15" customHeight="1">
      <c r="K49659" s="1715"/>
      <c r="L49659" s="1715"/>
    </row>
    <row r="49660" spans="11:12" ht="15" customHeight="1">
      <c r="K49660" s="1715"/>
      <c r="L49660" s="1715"/>
    </row>
    <row r="49661" spans="11:12" ht="15" customHeight="1">
      <c r="K49661" s="1715"/>
      <c r="L49661" s="1715"/>
    </row>
    <row r="49662" spans="11:12" ht="15" customHeight="1">
      <c r="K49662" s="1715"/>
      <c r="L49662" s="1715"/>
    </row>
    <row r="49663" spans="11:12" ht="15" customHeight="1">
      <c r="K49663" s="1715"/>
      <c r="L49663" s="1715"/>
    </row>
    <row r="49664" spans="11:12" ht="15" customHeight="1">
      <c r="K49664" s="1715"/>
      <c r="L49664" s="1715"/>
    </row>
    <row r="49665" spans="11:12" ht="15" customHeight="1">
      <c r="K49665" s="1715"/>
      <c r="L49665" s="1715"/>
    </row>
    <row r="49666" spans="11:12" ht="15" customHeight="1">
      <c r="K49666" s="1715"/>
      <c r="L49666" s="1715"/>
    </row>
    <row r="49667" spans="11:12" ht="15" customHeight="1">
      <c r="K49667" s="1715"/>
      <c r="L49667" s="1715"/>
    </row>
    <row r="49668" spans="11:12" ht="15" customHeight="1">
      <c r="K49668" s="1715"/>
      <c r="L49668" s="1715"/>
    </row>
    <row r="49669" spans="11:12" ht="15" customHeight="1">
      <c r="K49669" s="1715"/>
      <c r="L49669" s="1715"/>
    </row>
    <row r="49670" spans="11:12" ht="15" customHeight="1">
      <c r="K49670" s="1715"/>
      <c r="L49670" s="1715"/>
    </row>
    <row r="49671" spans="11:12" ht="15" customHeight="1">
      <c r="K49671" s="1715"/>
      <c r="L49671" s="1715"/>
    </row>
    <row r="49672" spans="11:12" ht="15" customHeight="1">
      <c r="K49672" s="1715"/>
      <c r="L49672" s="1715"/>
    </row>
    <row r="49673" spans="11:12" ht="15" customHeight="1">
      <c r="K49673" s="1715"/>
      <c r="L49673" s="1715"/>
    </row>
    <row r="49674" spans="11:12" ht="15" customHeight="1">
      <c r="K49674" s="1715"/>
      <c r="L49674" s="1715"/>
    </row>
    <row r="49675" spans="11:12" ht="15" customHeight="1">
      <c r="K49675" s="1715"/>
      <c r="L49675" s="1715"/>
    </row>
    <row r="49676" spans="11:12" ht="15" customHeight="1">
      <c r="K49676" s="1715"/>
      <c r="L49676" s="1715"/>
    </row>
    <row r="49677" spans="11:12" ht="15" customHeight="1">
      <c r="K49677" s="1715"/>
      <c r="L49677" s="1715"/>
    </row>
    <row r="49678" spans="11:12" ht="15" customHeight="1">
      <c r="K49678" s="1715"/>
      <c r="L49678" s="1715"/>
    </row>
    <row r="49679" spans="11:12" ht="15" customHeight="1">
      <c r="K49679" s="1715"/>
      <c r="L49679" s="1715"/>
    </row>
    <row r="49680" spans="11:12" ht="15" customHeight="1">
      <c r="K49680" s="1715"/>
      <c r="L49680" s="1715"/>
    </row>
    <row r="49681" spans="11:12" ht="15" customHeight="1">
      <c r="K49681" s="1715"/>
      <c r="L49681" s="1715"/>
    </row>
    <row r="49682" spans="11:12" ht="15" customHeight="1">
      <c r="K49682" s="1715"/>
      <c r="L49682" s="1715"/>
    </row>
    <row r="49683" spans="11:12" ht="15" customHeight="1">
      <c r="K49683" s="1715"/>
      <c r="L49683" s="1715"/>
    </row>
    <row r="49684" spans="11:12" ht="15" customHeight="1">
      <c r="K49684" s="1715"/>
      <c r="L49684" s="1715"/>
    </row>
    <row r="49685" spans="11:12" ht="15" customHeight="1">
      <c r="K49685" s="1715"/>
      <c r="L49685" s="1715"/>
    </row>
    <row r="49686" spans="11:12" ht="15" customHeight="1">
      <c r="K49686" s="1715"/>
      <c r="L49686" s="1715"/>
    </row>
    <row r="49687" spans="11:12" ht="15" customHeight="1">
      <c r="K49687" s="1715"/>
      <c r="L49687" s="1715"/>
    </row>
    <row r="49688" spans="11:12" ht="15" customHeight="1">
      <c r="K49688" s="1715"/>
      <c r="L49688" s="1715"/>
    </row>
    <row r="49689" spans="11:12" ht="15" customHeight="1">
      <c r="K49689" s="1715"/>
      <c r="L49689" s="1715"/>
    </row>
    <row r="49690" spans="11:12" ht="15" customHeight="1">
      <c r="K49690" s="1715"/>
      <c r="L49690" s="1715"/>
    </row>
    <row r="49691" spans="11:12" ht="15" customHeight="1">
      <c r="K49691" s="1715"/>
      <c r="L49691" s="1715"/>
    </row>
    <row r="49692" spans="11:12" ht="15" customHeight="1">
      <c r="K49692" s="1715"/>
      <c r="L49692" s="1715"/>
    </row>
    <row r="49693" spans="11:12" ht="15" customHeight="1">
      <c r="K49693" s="1715"/>
      <c r="L49693" s="1715"/>
    </row>
    <row r="49694" spans="11:12" ht="15" customHeight="1">
      <c r="K49694" s="1715"/>
      <c r="L49694" s="1715"/>
    </row>
    <row r="49695" spans="11:12" ht="15" customHeight="1">
      <c r="K49695" s="1715"/>
      <c r="L49695" s="1715"/>
    </row>
    <row r="49696" spans="11:12" ht="15" customHeight="1">
      <c r="K49696" s="1715"/>
      <c r="L49696" s="1715"/>
    </row>
    <row r="49697" spans="11:12" ht="15" customHeight="1">
      <c r="K49697" s="1715"/>
      <c r="L49697" s="1715"/>
    </row>
    <row r="49698" spans="11:12" ht="15" customHeight="1">
      <c r="K49698" s="1715"/>
      <c r="L49698" s="1715"/>
    </row>
    <row r="49699" spans="11:12" ht="15" customHeight="1">
      <c r="K49699" s="1715"/>
      <c r="L49699" s="1715"/>
    </row>
    <row r="49700" spans="11:12" ht="15" customHeight="1">
      <c r="K49700" s="1715"/>
      <c r="L49700" s="1715"/>
    </row>
    <row r="49701" spans="11:12" ht="15" customHeight="1">
      <c r="K49701" s="1715"/>
      <c r="L49701" s="1715"/>
    </row>
    <row r="49702" spans="11:12" ht="15" customHeight="1">
      <c r="K49702" s="1715"/>
      <c r="L49702" s="1715"/>
    </row>
    <row r="49703" spans="11:12" ht="15" customHeight="1">
      <c r="K49703" s="1715"/>
      <c r="L49703" s="1715"/>
    </row>
    <row r="49704" spans="11:12" ht="15" customHeight="1">
      <c r="K49704" s="1715"/>
      <c r="L49704" s="1715"/>
    </row>
    <row r="49705" spans="11:12" ht="15" customHeight="1">
      <c r="K49705" s="1715"/>
      <c r="L49705" s="1715"/>
    </row>
    <row r="49706" spans="11:12" ht="15" customHeight="1">
      <c r="K49706" s="1715"/>
      <c r="L49706" s="1715"/>
    </row>
    <row r="49707" spans="11:12" ht="15" customHeight="1">
      <c r="K49707" s="1715"/>
      <c r="L49707" s="1715"/>
    </row>
    <row r="49708" spans="11:12" ht="15" customHeight="1">
      <c r="K49708" s="1715"/>
      <c r="L49708" s="1715"/>
    </row>
    <row r="49709" spans="11:12" ht="15" customHeight="1">
      <c r="K49709" s="1715"/>
      <c r="L49709" s="1715"/>
    </row>
    <row r="49710" spans="11:12" ht="15" customHeight="1">
      <c r="K49710" s="1715"/>
      <c r="L49710" s="1715"/>
    </row>
    <row r="49711" spans="11:12" ht="15" customHeight="1">
      <c r="K49711" s="1715"/>
      <c r="L49711" s="1715"/>
    </row>
    <row r="49712" spans="11:12" ht="15" customHeight="1">
      <c r="K49712" s="1715"/>
      <c r="L49712" s="1715"/>
    </row>
    <row r="49713" spans="11:12" ht="15" customHeight="1">
      <c r="K49713" s="1715"/>
      <c r="L49713" s="1715"/>
    </row>
    <row r="49714" spans="11:12" ht="15" customHeight="1">
      <c r="K49714" s="1715"/>
      <c r="L49714" s="1715"/>
    </row>
    <row r="49715" spans="11:12" ht="15" customHeight="1">
      <c r="K49715" s="1715"/>
      <c r="L49715" s="1715"/>
    </row>
    <row r="49716" spans="11:12" ht="15" customHeight="1">
      <c r="K49716" s="1715"/>
      <c r="L49716" s="1715"/>
    </row>
    <row r="49717" spans="11:12" ht="15" customHeight="1">
      <c r="K49717" s="1715"/>
      <c r="L49717" s="1715"/>
    </row>
    <row r="49718" spans="11:12" ht="15" customHeight="1">
      <c r="K49718" s="1715"/>
      <c r="L49718" s="1715"/>
    </row>
    <row r="49719" spans="11:12" ht="15" customHeight="1">
      <c r="K49719" s="1715"/>
      <c r="L49719" s="1715"/>
    </row>
    <row r="49720" spans="11:12" ht="15" customHeight="1">
      <c r="K49720" s="1715"/>
      <c r="L49720" s="1715"/>
    </row>
    <row r="49721" spans="11:12" ht="15" customHeight="1">
      <c r="K49721" s="1715"/>
      <c r="L49721" s="1715"/>
    </row>
    <row r="49722" spans="11:12" ht="15" customHeight="1">
      <c r="K49722" s="1715"/>
      <c r="L49722" s="1715"/>
    </row>
    <row r="49723" spans="11:12" ht="15" customHeight="1">
      <c r="K49723" s="1715"/>
      <c r="L49723" s="1715"/>
    </row>
    <row r="49724" spans="11:12" ht="15" customHeight="1">
      <c r="K49724" s="1715"/>
      <c r="L49724" s="1715"/>
    </row>
    <row r="49725" spans="11:12" ht="15" customHeight="1">
      <c r="K49725" s="1715"/>
      <c r="L49725" s="1715"/>
    </row>
    <row r="49726" spans="11:12" ht="15" customHeight="1">
      <c r="K49726" s="1715"/>
      <c r="L49726" s="1715"/>
    </row>
    <row r="49727" spans="11:12" ht="15" customHeight="1">
      <c r="K49727" s="1715"/>
      <c r="L49727" s="1715"/>
    </row>
    <row r="49728" spans="11:12" ht="15" customHeight="1">
      <c r="K49728" s="1715"/>
      <c r="L49728" s="1715"/>
    </row>
    <row r="49729" spans="11:12" ht="15" customHeight="1">
      <c r="K49729" s="1715"/>
      <c r="L49729" s="1715"/>
    </row>
    <row r="49730" spans="11:12" ht="15" customHeight="1">
      <c r="K49730" s="1715"/>
      <c r="L49730" s="1715"/>
    </row>
    <row r="49731" spans="11:12" ht="15" customHeight="1">
      <c r="K49731" s="1715"/>
      <c r="L49731" s="1715"/>
    </row>
    <row r="49732" spans="11:12" ht="15" customHeight="1">
      <c r="K49732" s="1715"/>
      <c r="L49732" s="1715"/>
    </row>
    <row r="49733" spans="11:12" ht="15" customHeight="1">
      <c r="K49733" s="1715"/>
      <c r="L49733" s="1715"/>
    </row>
    <row r="49734" spans="11:12" ht="15" customHeight="1">
      <c r="K49734" s="1715"/>
      <c r="L49734" s="1715"/>
    </row>
    <row r="49735" spans="11:12" ht="15" customHeight="1">
      <c r="K49735" s="1715"/>
      <c r="L49735" s="1715"/>
    </row>
    <row r="49736" spans="11:12" ht="15" customHeight="1">
      <c r="K49736" s="1715"/>
      <c r="L49736" s="1715"/>
    </row>
    <row r="49737" spans="11:12" ht="15" customHeight="1">
      <c r="K49737" s="1715"/>
      <c r="L49737" s="1715"/>
    </row>
    <row r="49738" spans="11:12" ht="15" customHeight="1">
      <c r="K49738" s="1715"/>
      <c r="L49738" s="1715"/>
    </row>
    <row r="49739" spans="11:12" ht="15" customHeight="1">
      <c r="K49739" s="1715"/>
      <c r="L49739" s="1715"/>
    </row>
    <row r="49740" spans="11:12" ht="15" customHeight="1">
      <c r="K49740" s="1715"/>
      <c r="L49740" s="1715"/>
    </row>
    <row r="49741" spans="11:12" ht="15" customHeight="1">
      <c r="K49741" s="1715"/>
      <c r="L49741" s="1715"/>
    </row>
    <row r="49742" spans="11:12" ht="15" customHeight="1">
      <c r="K49742" s="1715"/>
      <c r="L49742" s="1715"/>
    </row>
    <row r="49743" spans="11:12" ht="15" customHeight="1">
      <c r="K49743" s="1715"/>
      <c r="L49743" s="1715"/>
    </row>
    <row r="49744" spans="11:12" ht="15" customHeight="1">
      <c r="K49744" s="1715"/>
      <c r="L49744" s="1715"/>
    </row>
    <row r="49745" spans="11:12" ht="15" customHeight="1">
      <c r="K49745" s="1715"/>
      <c r="L49745" s="1715"/>
    </row>
    <row r="49746" spans="11:12" ht="15" customHeight="1">
      <c r="K49746" s="1715"/>
      <c r="L49746" s="1715"/>
    </row>
    <row r="49747" spans="11:12" ht="15" customHeight="1">
      <c r="K49747" s="1715"/>
      <c r="L49747" s="1715"/>
    </row>
    <row r="49748" spans="11:12" ht="15" customHeight="1">
      <c r="K49748" s="1715"/>
      <c r="L49748" s="1715"/>
    </row>
    <row r="49749" spans="11:12" ht="15" customHeight="1">
      <c r="K49749" s="1715"/>
      <c r="L49749" s="1715"/>
    </row>
    <row r="49750" spans="11:12" ht="15" customHeight="1">
      <c r="K49750" s="1715"/>
      <c r="L49750" s="1715"/>
    </row>
    <row r="49751" spans="11:12" ht="15" customHeight="1">
      <c r="K49751" s="1715"/>
      <c r="L49751" s="1715"/>
    </row>
    <row r="49752" spans="11:12" ht="15" customHeight="1">
      <c r="K49752" s="1715"/>
      <c r="L49752" s="1715"/>
    </row>
    <row r="49753" spans="11:12" ht="15" customHeight="1">
      <c r="K49753" s="1715"/>
      <c r="L49753" s="1715"/>
    </row>
    <row r="49754" spans="11:12" ht="15" customHeight="1">
      <c r="K49754" s="1715"/>
      <c r="L49754" s="1715"/>
    </row>
    <row r="49755" spans="11:12" ht="15" customHeight="1">
      <c r="K49755" s="1715"/>
      <c r="L49755" s="1715"/>
    </row>
    <row r="49756" spans="11:12" ht="15" customHeight="1">
      <c r="K49756" s="1715"/>
      <c r="L49756" s="1715"/>
    </row>
    <row r="49757" spans="11:12" ht="15" customHeight="1">
      <c r="K49757" s="1715"/>
      <c r="L49757" s="1715"/>
    </row>
    <row r="49758" spans="11:12" ht="15" customHeight="1">
      <c r="K49758" s="1715"/>
      <c r="L49758" s="1715"/>
    </row>
    <row r="49759" spans="11:12" ht="15" customHeight="1">
      <c r="K49759" s="1715"/>
      <c r="L49759" s="1715"/>
    </row>
    <row r="49760" spans="11:12" ht="15" customHeight="1">
      <c r="K49760" s="1715"/>
      <c r="L49760" s="1715"/>
    </row>
    <row r="49761" spans="11:12" ht="15" customHeight="1">
      <c r="K49761" s="1715"/>
      <c r="L49761" s="1715"/>
    </row>
    <row r="49762" spans="11:12" ht="15" customHeight="1">
      <c r="K49762" s="1715"/>
      <c r="L49762" s="1715"/>
    </row>
    <row r="49763" spans="11:12" ht="15" customHeight="1">
      <c r="K49763" s="1715"/>
      <c r="L49763" s="1715"/>
    </row>
    <row r="49764" spans="11:12" ht="15" customHeight="1">
      <c r="K49764" s="1715"/>
      <c r="L49764" s="1715"/>
    </row>
    <row r="49765" spans="11:12" ht="15" customHeight="1">
      <c r="K49765" s="1715"/>
      <c r="L49765" s="1715"/>
    </row>
    <row r="49766" spans="11:12" ht="15" customHeight="1">
      <c r="K49766" s="1715"/>
      <c r="L49766" s="1715"/>
    </row>
    <row r="49767" spans="11:12" ht="15" customHeight="1">
      <c r="K49767" s="1715"/>
      <c r="L49767" s="1715"/>
    </row>
    <row r="49768" spans="11:12" ht="15" customHeight="1">
      <c r="K49768" s="1715"/>
      <c r="L49768" s="1715"/>
    </row>
    <row r="49769" spans="11:12" ht="15" customHeight="1">
      <c r="K49769" s="1715"/>
      <c r="L49769" s="1715"/>
    </row>
    <row r="49770" spans="11:12" ht="15" customHeight="1">
      <c r="K49770" s="1715"/>
      <c r="L49770" s="1715"/>
    </row>
    <row r="49771" spans="11:12" ht="15" customHeight="1">
      <c r="K49771" s="1715"/>
      <c r="L49771" s="1715"/>
    </row>
    <row r="49772" spans="11:12" ht="15" customHeight="1">
      <c r="K49772" s="1715"/>
      <c r="L49772" s="1715"/>
    </row>
    <row r="49773" spans="11:12" ht="15" customHeight="1">
      <c r="K49773" s="1715"/>
      <c r="L49773" s="1715"/>
    </row>
    <row r="49774" spans="11:12" ht="15" customHeight="1">
      <c r="K49774" s="1715"/>
      <c r="L49774" s="1715"/>
    </row>
    <row r="49775" spans="11:12" ht="15" customHeight="1">
      <c r="K49775" s="1715"/>
      <c r="L49775" s="1715"/>
    </row>
    <row r="49776" spans="11:12" ht="15" customHeight="1">
      <c r="K49776" s="1715"/>
      <c r="L49776" s="1715"/>
    </row>
    <row r="49777" spans="11:12" ht="15" customHeight="1">
      <c r="K49777" s="1715"/>
      <c r="L49777" s="1715"/>
    </row>
    <row r="49778" spans="11:12" ht="15" customHeight="1">
      <c r="K49778" s="1715"/>
      <c r="L49778" s="1715"/>
    </row>
    <row r="49779" spans="11:12" ht="15" customHeight="1">
      <c r="K49779" s="1715"/>
      <c r="L49779" s="1715"/>
    </row>
    <row r="49780" spans="11:12" ht="15" customHeight="1">
      <c r="K49780" s="1715"/>
      <c r="L49780" s="1715"/>
    </row>
    <row r="49781" spans="11:12" ht="15" customHeight="1">
      <c r="K49781" s="1715"/>
      <c r="L49781" s="1715"/>
    </row>
    <row r="49782" spans="11:12" ht="15" customHeight="1">
      <c r="K49782" s="1715"/>
      <c r="L49782" s="1715"/>
    </row>
    <row r="49783" spans="11:12" ht="15" customHeight="1">
      <c r="K49783" s="1715"/>
      <c r="L49783" s="1715"/>
    </row>
    <row r="49784" spans="11:12" ht="15" customHeight="1">
      <c r="K49784" s="1715"/>
      <c r="L49784" s="1715"/>
    </row>
    <row r="49785" spans="11:12" ht="15" customHeight="1">
      <c r="K49785" s="1715"/>
      <c r="L49785" s="1715"/>
    </row>
    <row r="49786" spans="11:12" ht="15" customHeight="1">
      <c r="K49786" s="1715"/>
      <c r="L49786" s="1715"/>
    </row>
    <row r="49787" spans="11:12" ht="15" customHeight="1">
      <c r="K49787" s="1715"/>
      <c r="L49787" s="1715"/>
    </row>
    <row r="49788" spans="11:12" ht="15" customHeight="1">
      <c r="K49788" s="1715"/>
      <c r="L49788" s="1715"/>
    </row>
    <row r="49789" spans="11:12" ht="15" customHeight="1">
      <c r="K49789" s="1715"/>
      <c r="L49789" s="1715"/>
    </row>
    <row r="49790" spans="11:12" ht="15" customHeight="1">
      <c r="K49790" s="1715"/>
      <c r="L49790" s="1715"/>
    </row>
    <row r="49791" spans="11:12" ht="15" customHeight="1">
      <c r="K49791" s="1715"/>
      <c r="L49791" s="1715"/>
    </row>
    <row r="49792" spans="11:12" ht="15" customHeight="1">
      <c r="K49792" s="1715"/>
      <c r="L49792" s="1715"/>
    </row>
    <row r="49793" spans="11:12" ht="15" customHeight="1">
      <c r="K49793" s="1715"/>
      <c r="L49793" s="1715"/>
    </row>
    <row r="49794" spans="11:12" ht="15" customHeight="1">
      <c r="K49794" s="1715"/>
      <c r="L49794" s="1715"/>
    </row>
    <row r="49795" spans="11:12" ht="15" customHeight="1">
      <c r="K49795" s="1715"/>
      <c r="L49795" s="1715"/>
    </row>
    <row r="49796" spans="11:12" ht="15" customHeight="1">
      <c r="K49796" s="1715"/>
      <c r="L49796" s="1715"/>
    </row>
    <row r="49797" spans="11:12" ht="15" customHeight="1">
      <c r="K49797" s="1715"/>
      <c r="L49797" s="1715"/>
    </row>
    <row r="49798" spans="11:12" ht="15" customHeight="1">
      <c r="K49798" s="1715"/>
      <c r="L49798" s="1715"/>
    </row>
    <row r="49799" spans="11:12" ht="15" customHeight="1">
      <c r="K49799" s="1715"/>
      <c r="L49799" s="1715"/>
    </row>
    <row r="49800" spans="11:12" ht="15" customHeight="1">
      <c r="K49800" s="1715"/>
      <c r="L49800" s="1715"/>
    </row>
    <row r="49801" spans="11:12" ht="15" customHeight="1">
      <c r="K49801" s="1715"/>
      <c r="L49801" s="1715"/>
    </row>
    <row r="49802" spans="11:12" ht="15" customHeight="1">
      <c r="K49802" s="1715"/>
      <c r="L49802" s="1715"/>
    </row>
    <row r="49803" spans="11:12" ht="15" customHeight="1">
      <c r="K49803" s="1715"/>
      <c r="L49803" s="1715"/>
    </row>
    <row r="49804" spans="11:12" ht="15" customHeight="1">
      <c r="K49804" s="1715"/>
      <c r="L49804" s="1715"/>
    </row>
    <row r="49805" spans="11:12" ht="15" customHeight="1">
      <c r="K49805" s="1715"/>
      <c r="L49805" s="1715"/>
    </row>
    <row r="49806" spans="11:12" ht="15" customHeight="1">
      <c r="K49806" s="1715"/>
      <c r="L49806" s="1715"/>
    </row>
    <row r="49807" spans="11:12" ht="15" customHeight="1">
      <c r="K49807" s="1715"/>
      <c r="L49807" s="1715"/>
    </row>
    <row r="49808" spans="11:12" ht="15" customHeight="1">
      <c r="K49808" s="1715"/>
      <c r="L49808" s="1715"/>
    </row>
    <row r="49809" spans="11:12" ht="15" customHeight="1">
      <c r="K49809" s="1715"/>
      <c r="L49809" s="1715"/>
    </row>
    <row r="49810" spans="11:12" ht="15" customHeight="1">
      <c r="K49810" s="1715"/>
      <c r="L49810" s="1715"/>
    </row>
    <row r="49811" spans="11:12" ht="15" customHeight="1">
      <c r="K49811" s="1715"/>
      <c r="L49811" s="1715"/>
    </row>
    <row r="49812" spans="11:12" ht="15" customHeight="1">
      <c r="K49812" s="1715"/>
      <c r="L49812" s="1715"/>
    </row>
    <row r="49813" spans="11:12" ht="15" customHeight="1">
      <c r="K49813" s="1715"/>
      <c r="L49813" s="1715"/>
    </row>
    <row r="49814" spans="11:12" ht="15" customHeight="1">
      <c r="K49814" s="1715"/>
      <c r="L49814" s="1715"/>
    </row>
    <row r="49815" spans="11:12" ht="15" customHeight="1">
      <c r="K49815" s="1715"/>
      <c r="L49815" s="1715"/>
    </row>
    <row r="49816" spans="11:12" ht="15" customHeight="1">
      <c r="K49816" s="1715"/>
      <c r="L49816" s="1715"/>
    </row>
    <row r="49817" spans="11:12" ht="15" customHeight="1">
      <c r="K49817" s="1715"/>
      <c r="L49817" s="1715"/>
    </row>
    <row r="49818" spans="11:12" ht="15" customHeight="1">
      <c r="K49818" s="1715"/>
      <c r="L49818" s="1715"/>
    </row>
    <row r="49819" spans="11:12" ht="15" customHeight="1">
      <c r="K49819" s="1715"/>
      <c r="L49819" s="1715"/>
    </row>
    <row r="49820" spans="11:12" ht="15" customHeight="1">
      <c r="K49820" s="1715"/>
      <c r="L49820" s="1715"/>
    </row>
    <row r="49821" spans="11:12" ht="15" customHeight="1">
      <c r="K49821" s="1715"/>
      <c r="L49821" s="1715"/>
    </row>
    <row r="49822" spans="11:12" ht="15" customHeight="1">
      <c r="K49822" s="1715"/>
      <c r="L49822" s="1715"/>
    </row>
    <row r="49823" spans="11:12" ht="15" customHeight="1">
      <c r="K49823" s="1715"/>
      <c r="L49823" s="1715"/>
    </row>
    <row r="49824" spans="11:12" ht="15" customHeight="1">
      <c r="K49824" s="1715"/>
      <c r="L49824" s="1715"/>
    </row>
    <row r="49825" spans="11:12" ht="15" customHeight="1">
      <c r="K49825" s="1715"/>
      <c r="L49825" s="1715"/>
    </row>
    <row r="49826" spans="11:12" ht="15" customHeight="1">
      <c r="K49826" s="1715"/>
      <c r="L49826" s="1715"/>
    </row>
    <row r="49827" spans="11:12" ht="15" customHeight="1">
      <c r="K49827" s="1715"/>
      <c r="L49827" s="1715"/>
    </row>
    <row r="49828" spans="11:12" ht="15" customHeight="1">
      <c r="K49828" s="1715"/>
      <c r="L49828" s="1715"/>
    </row>
    <row r="49829" spans="11:12" ht="15" customHeight="1">
      <c r="K49829" s="1715"/>
      <c r="L49829" s="1715"/>
    </row>
    <row r="49830" spans="11:12" ht="15" customHeight="1">
      <c r="K49830" s="1715"/>
      <c r="L49830" s="1715"/>
    </row>
    <row r="49831" spans="11:12" ht="15" customHeight="1">
      <c r="K49831" s="1715"/>
      <c r="L49831" s="1715"/>
    </row>
    <row r="49832" spans="11:12" ht="15" customHeight="1">
      <c r="K49832" s="1715"/>
      <c r="L49832" s="1715"/>
    </row>
    <row r="49833" spans="11:12" ht="15" customHeight="1">
      <c r="K49833" s="1715"/>
      <c r="L49833" s="1715"/>
    </row>
    <row r="49834" spans="11:12" ht="15" customHeight="1">
      <c r="K49834" s="1715"/>
      <c r="L49834" s="1715"/>
    </row>
    <row r="49835" spans="11:12" ht="15" customHeight="1">
      <c r="K49835" s="1715"/>
      <c r="L49835" s="1715"/>
    </row>
    <row r="49836" spans="11:12" ht="15" customHeight="1">
      <c r="K49836" s="1715"/>
      <c r="L49836" s="1715"/>
    </row>
    <row r="49837" spans="11:12" ht="15" customHeight="1">
      <c r="K49837" s="1715"/>
      <c r="L49837" s="1715"/>
    </row>
    <row r="49838" spans="11:12" ht="15" customHeight="1">
      <c r="K49838" s="1715"/>
      <c r="L49838" s="1715"/>
    </row>
    <row r="49839" spans="11:12" ht="15" customHeight="1">
      <c r="K49839" s="1715"/>
      <c r="L49839" s="1715"/>
    </row>
    <row r="49840" spans="11:12" ht="15" customHeight="1">
      <c r="K49840" s="1715"/>
      <c r="L49840" s="1715"/>
    </row>
    <row r="49841" spans="11:12" ht="15" customHeight="1">
      <c r="K49841" s="1715"/>
      <c r="L49841" s="1715"/>
    </row>
    <row r="49842" spans="11:12" ht="15" customHeight="1">
      <c r="K49842" s="1715"/>
      <c r="L49842" s="1715"/>
    </row>
    <row r="49843" spans="11:12" ht="15" customHeight="1">
      <c r="K49843" s="1715"/>
      <c r="L49843" s="1715"/>
    </row>
    <row r="49844" spans="11:12" ht="15" customHeight="1">
      <c r="K49844" s="1715"/>
      <c r="L49844" s="1715"/>
    </row>
    <row r="49845" spans="11:12" ht="15" customHeight="1">
      <c r="K49845" s="1715"/>
      <c r="L49845" s="1715"/>
    </row>
    <row r="49846" spans="11:12" ht="15" customHeight="1">
      <c r="K49846" s="1715"/>
      <c r="L49846" s="1715"/>
    </row>
    <row r="49847" spans="11:12" ht="15" customHeight="1">
      <c r="K49847" s="1715"/>
      <c r="L49847" s="1715"/>
    </row>
    <row r="49848" spans="11:12" ht="15" customHeight="1">
      <c r="K49848" s="1715"/>
      <c r="L49848" s="1715"/>
    </row>
    <row r="49849" spans="11:12" ht="15" customHeight="1">
      <c r="K49849" s="1715"/>
      <c r="L49849" s="1715"/>
    </row>
    <row r="49850" spans="11:12" ht="15" customHeight="1">
      <c r="K49850" s="1715"/>
      <c r="L49850" s="1715"/>
    </row>
    <row r="49851" spans="11:12" ht="15" customHeight="1">
      <c r="K49851" s="1715"/>
      <c r="L49851" s="1715"/>
    </row>
    <row r="49852" spans="11:12" ht="15" customHeight="1">
      <c r="K49852" s="1715"/>
      <c r="L49852" s="1715"/>
    </row>
    <row r="49853" spans="11:12" ht="15" customHeight="1">
      <c r="K49853" s="1715"/>
      <c r="L49853" s="1715"/>
    </row>
    <row r="49854" spans="11:12" ht="15" customHeight="1">
      <c r="K49854" s="1715"/>
      <c r="L49854" s="1715"/>
    </row>
    <row r="49855" spans="11:12" ht="15" customHeight="1">
      <c r="K49855" s="1715"/>
      <c r="L49855" s="1715"/>
    </row>
    <row r="49856" spans="11:12" ht="15" customHeight="1">
      <c r="K49856" s="1715"/>
      <c r="L49856" s="1715"/>
    </row>
    <row r="49857" spans="11:12" ht="15" customHeight="1">
      <c r="K49857" s="1715"/>
      <c r="L49857" s="1715"/>
    </row>
    <row r="49858" spans="11:12" ht="15" customHeight="1">
      <c r="K49858" s="1715"/>
      <c r="L49858" s="1715"/>
    </row>
    <row r="49859" spans="11:12" ht="15" customHeight="1">
      <c r="K49859" s="1715"/>
      <c r="L49859" s="1715"/>
    </row>
    <row r="49860" spans="11:12" ht="15" customHeight="1">
      <c r="K49860" s="1715"/>
      <c r="L49860" s="1715"/>
    </row>
    <row r="49861" spans="11:12" ht="15" customHeight="1">
      <c r="K49861" s="1715"/>
      <c r="L49861" s="1715"/>
    </row>
    <row r="49862" spans="11:12" ht="15" customHeight="1">
      <c r="K49862" s="1715"/>
      <c r="L49862" s="1715"/>
    </row>
    <row r="49863" spans="11:12" ht="15" customHeight="1">
      <c r="K49863" s="1715"/>
      <c r="L49863" s="1715"/>
    </row>
    <row r="49864" spans="11:12" ht="15" customHeight="1">
      <c r="K49864" s="1715"/>
      <c r="L49864" s="1715"/>
    </row>
    <row r="49865" spans="11:12" ht="15" customHeight="1">
      <c r="K49865" s="1715"/>
      <c r="L49865" s="1715"/>
    </row>
    <row r="49866" spans="11:12" ht="15" customHeight="1">
      <c r="K49866" s="1715"/>
      <c r="L49866" s="1715"/>
    </row>
    <row r="49867" spans="11:12" ht="15" customHeight="1">
      <c r="K49867" s="1715"/>
      <c r="L49867" s="1715"/>
    </row>
    <row r="49868" spans="11:12" ht="15" customHeight="1">
      <c r="K49868" s="1715"/>
      <c r="L49868" s="1715"/>
    </row>
    <row r="49869" spans="11:12" ht="15" customHeight="1">
      <c r="K49869" s="1715"/>
      <c r="L49869" s="1715"/>
    </row>
    <row r="49870" spans="11:12" ht="15" customHeight="1">
      <c r="K49870" s="1715"/>
      <c r="L49870" s="1715"/>
    </row>
    <row r="49871" spans="11:12" ht="15" customHeight="1">
      <c r="K49871" s="1715"/>
      <c r="L49871" s="1715"/>
    </row>
    <row r="49872" spans="11:12" ht="15" customHeight="1">
      <c r="K49872" s="1715"/>
      <c r="L49872" s="1715"/>
    </row>
    <row r="49873" spans="11:12" ht="15" customHeight="1">
      <c r="K49873" s="1715"/>
      <c r="L49873" s="1715"/>
    </row>
    <row r="49874" spans="11:12" ht="15" customHeight="1">
      <c r="K49874" s="1715"/>
      <c r="L49874" s="1715"/>
    </row>
    <row r="49875" spans="11:12" ht="15" customHeight="1">
      <c r="K49875" s="1715"/>
      <c r="L49875" s="1715"/>
    </row>
    <row r="49876" spans="11:12" ht="15" customHeight="1">
      <c r="K49876" s="1715"/>
      <c r="L49876" s="1715"/>
    </row>
    <row r="49877" spans="11:12" ht="15" customHeight="1">
      <c r="K49877" s="1715"/>
      <c r="L49877" s="1715"/>
    </row>
    <row r="49878" spans="11:12" ht="15" customHeight="1">
      <c r="K49878" s="1715"/>
      <c r="L49878" s="1715"/>
    </row>
    <row r="49879" spans="11:12" ht="15" customHeight="1">
      <c r="K49879" s="1715"/>
      <c r="L49879" s="1715"/>
    </row>
    <row r="49880" spans="11:12" ht="15" customHeight="1">
      <c r="K49880" s="1715"/>
      <c r="L49880" s="1715"/>
    </row>
    <row r="49881" spans="11:12" ht="15" customHeight="1">
      <c r="K49881" s="1715"/>
      <c r="L49881" s="1715"/>
    </row>
    <row r="49882" spans="11:12" ht="15" customHeight="1">
      <c r="K49882" s="1715"/>
      <c r="L49882" s="1715"/>
    </row>
    <row r="49883" spans="11:12" ht="15" customHeight="1">
      <c r="K49883" s="1715"/>
      <c r="L49883" s="1715"/>
    </row>
    <row r="49884" spans="11:12" ht="15" customHeight="1">
      <c r="K49884" s="1715"/>
      <c r="L49884" s="1715"/>
    </row>
    <row r="49885" spans="11:12" ht="15" customHeight="1">
      <c r="K49885" s="1715"/>
      <c r="L49885" s="1715"/>
    </row>
    <row r="49886" spans="11:12" ht="15" customHeight="1">
      <c r="K49886" s="1715"/>
      <c r="L49886" s="1715"/>
    </row>
    <row r="49887" spans="11:12" ht="15" customHeight="1">
      <c r="K49887" s="1715"/>
      <c r="L49887" s="1715"/>
    </row>
    <row r="49888" spans="11:12" ht="15" customHeight="1">
      <c r="K49888" s="1715"/>
      <c r="L49888" s="1715"/>
    </row>
    <row r="49889" spans="11:12" ht="15" customHeight="1">
      <c r="K49889" s="1715"/>
      <c r="L49889" s="1715"/>
    </row>
    <row r="49890" spans="11:12" ht="15" customHeight="1">
      <c r="K49890" s="1715"/>
      <c r="L49890" s="1715"/>
    </row>
    <row r="49891" spans="11:12" ht="15" customHeight="1">
      <c r="K49891" s="1715"/>
      <c r="L49891" s="1715"/>
    </row>
    <row r="49892" spans="11:12" ht="15" customHeight="1">
      <c r="K49892" s="1715"/>
      <c r="L49892" s="1715"/>
    </row>
    <row r="49893" spans="11:12" ht="15" customHeight="1">
      <c r="K49893" s="1715"/>
      <c r="L49893" s="1715"/>
    </row>
    <row r="49894" spans="11:12" ht="15" customHeight="1">
      <c r="K49894" s="1715"/>
      <c r="L49894" s="1715"/>
    </row>
    <row r="49895" spans="11:12" ht="15" customHeight="1">
      <c r="K49895" s="1715"/>
      <c r="L49895" s="1715"/>
    </row>
    <row r="49896" spans="11:12" ht="15" customHeight="1">
      <c r="K49896" s="1715"/>
      <c r="L49896" s="1715"/>
    </row>
    <row r="49897" spans="11:12" ht="15" customHeight="1">
      <c r="K49897" s="1715"/>
      <c r="L49897" s="1715"/>
    </row>
    <row r="49898" spans="11:12" ht="15" customHeight="1">
      <c r="K49898" s="1715"/>
      <c r="L49898" s="1715"/>
    </row>
    <row r="49899" spans="11:12" ht="15" customHeight="1">
      <c r="K49899" s="1715"/>
      <c r="L49899" s="1715"/>
    </row>
    <row r="49900" spans="11:12" ht="15" customHeight="1">
      <c r="K49900" s="1715"/>
      <c r="L49900" s="1715"/>
    </row>
    <row r="49901" spans="11:12" ht="15" customHeight="1">
      <c r="K49901" s="1715"/>
      <c r="L49901" s="1715"/>
    </row>
    <row r="49902" spans="11:12" ht="15" customHeight="1">
      <c r="K49902" s="1715"/>
      <c r="L49902" s="1715"/>
    </row>
    <row r="49903" spans="11:12" ht="15" customHeight="1">
      <c r="K49903" s="1715"/>
      <c r="L49903" s="1715"/>
    </row>
    <row r="49904" spans="11:12" ht="15" customHeight="1">
      <c r="K49904" s="1715"/>
      <c r="L49904" s="1715"/>
    </row>
    <row r="49905" spans="11:12" ht="15" customHeight="1">
      <c r="K49905" s="1715"/>
      <c r="L49905" s="1715"/>
    </row>
    <row r="49906" spans="11:12" ht="15" customHeight="1">
      <c r="K49906" s="1715"/>
      <c r="L49906" s="1715"/>
    </row>
    <row r="49907" spans="11:12" ht="15" customHeight="1">
      <c r="K49907" s="1715"/>
      <c r="L49907" s="1715"/>
    </row>
    <row r="49908" spans="11:12" ht="15" customHeight="1">
      <c r="K49908" s="1715"/>
      <c r="L49908" s="1715"/>
    </row>
    <row r="49909" spans="11:12" ht="15" customHeight="1">
      <c r="K49909" s="1715"/>
      <c r="L49909" s="1715"/>
    </row>
    <row r="49910" spans="11:12" ht="15" customHeight="1">
      <c r="K49910" s="1715"/>
      <c r="L49910" s="1715"/>
    </row>
    <row r="49911" spans="11:12" ht="15" customHeight="1">
      <c r="K49911" s="1715"/>
      <c r="L49911" s="1715"/>
    </row>
    <row r="49912" spans="11:12" ht="15" customHeight="1">
      <c r="K49912" s="1715"/>
      <c r="L49912" s="1715"/>
    </row>
    <row r="49913" spans="11:12" ht="15" customHeight="1">
      <c r="K49913" s="1715"/>
      <c r="L49913" s="1715"/>
    </row>
    <row r="49914" spans="11:12" ht="15" customHeight="1">
      <c r="K49914" s="1715"/>
      <c r="L49914" s="1715"/>
    </row>
    <row r="49915" spans="11:12" ht="15" customHeight="1">
      <c r="K49915" s="1715"/>
      <c r="L49915" s="1715"/>
    </row>
    <row r="49916" spans="11:12" ht="15" customHeight="1">
      <c r="K49916" s="1715"/>
      <c r="L49916" s="1715"/>
    </row>
    <row r="49917" spans="11:12" ht="15" customHeight="1">
      <c r="K49917" s="1715"/>
      <c r="L49917" s="1715"/>
    </row>
    <row r="49918" spans="11:12" ht="15" customHeight="1">
      <c r="K49918" s="1715"/>
      <c r="L49918" s="1715"/>
    </row>
    <row r="49919" spans="11:12" ht="15" customHeight="1">
      <c r="K49919" s="1715"/>
      <c r="L49919" s="1715"/>
    </row>
    <row r="49920" spans="11:12" ht="15" customHeight="1">
      <c r="K49920" s="1715"/>
      <c r="L49920" s="1715"/>
    </row>
    <row r="49921" spans="11:12" ht="15" customHeight="1">
      <c r="K49921" s="1715"/>
      <c r="L49921" s="1715"/>
    </row>
    <row r="49922" spans="11:12" ht="15" customHeight="1">
      <c r="K49922" s="1715"/>
      <c r="L49922" s="1715"/>
    </row>
    <row r="49923" spans="11:12" ht="15" customHeight="1">
      <c r="K49923" s="1715"/>
      <c r="L49923" s="1715"/>
    </row>
    <row r="49924" spans="11:12" ht="15" customHeight="1">
      <c r="K49924" s="1715"/>
      <c r="L49924" s="1715"/>
    </row>
    <row r="49925" spans="11:12" ht="15" customHeight="1">
      <c r="K49925" s="1715"/>
      <c r="L49925" s="1715"/>
    </row>
    <row r="49926" spans="11:12" ht="15" customHeight="1">
      <c r="K49926" s="1715"/>
      <c r="L49926" s="1715"/>
    </row>
    <row r="49927" spans="11:12" ht="15" customHeight="1">
      <c r="K49927" s="1715"/>
      <c r="L49927" s="1715"/>
    </row>
    <row r="49928" spans="11:12" ht="15" customHeight="1">
      <c r="K49928" s="1715"/>
      <c r="L49928" s="1715"/>
    </row>
    <row r="49929" spans="11:12" ht="15" customHeight="1">
      <c r="K49929" s="1715"/>
      <c r="L49929" s="1715"/>
    </row>
    <row r="49930" spans="11:12" ht="15" customHeight="1">
      <c r="K49930" s="1715"/>
      <c r="L49930" s="1715"/>
    </row>
    <row r="49931" spans="11:12" ht="15" customHeight="1">
      <c r="K49931" s="1715"/>
      <c r="L49931" s="1715"/>
    </row>
    <row r="49932" spans="11:12" ht="15" customHeight="1">
      <c r="K49932" s="1715"/>
      <c r="L49932" s="1715"/>
    </row>
    <row r="49933" spans="11:12" ht="15" customHeight="1">
      <c r="K49933" s="1715"/>
      <c r="L49933" s="1715"/>
    </row>
    <row r="49934" spans="11:12" ht="15" customHeight="1">
      <c r="K49934" s="1715"/>
      <c r="L49934" s="1715"/>
    </row>
    <row r="49935" spans="11:12" ht="15" customHeight="1">
      <c r="K49935" s="1715"/>
      <c r="L49935" s="1715"/>
    </row>
    <row r="49936" spans="11:12" ht="15" customHeight="1">
      <c r="K49936" s="1715"/>
      <c r="L49936" s="1715"/>
    </row>
    <row r="49937" spans="11:12" ht="15" customHeight="1">
      <c r="K49937" s="1715"/>
      <c r="L49937" s="1715"/>
    </row>
    <row r="49938" spans="11:12" ht="15" customHeight="1">
      <c r="K49938" s="1715"/>
      <c r="L49938" s="1715"/>
    </row>
    <row r="49939" spans="11:12" ht="15" customHeight="1">
      <c r="K49939" s="1715"/>
      <c r="L49939" s="1715"/>
    </row>
    <row r="49940" spans="11:12" ht="15" customHeight="1">
      <c r="K49940" s="1715"/>
      <c r="L49940" s="1715"/>
    </row>
    <row r="49941" spans="11:12" ht="15" customHeight="1">
      <c r="K49941" s="1715"/>
      <c r="L49941" s="1715"/>
    </row>
    <row r="49942" spans="11:12" ht="15" customHeight="1">
      <c r="K49942" s="1715"/>
      <c r="L49942" s="1715"/>
    </row>
    <row r="49943" spans="11:12" ht="15" customHeight="1">
      <c r="K49943" s="1715"/>
      <c r="L49943" s="1715"/>
    </row>
    <row r="49944" spans="11:12" ht="15" customHeight="1">
      <c r="K49944" s="1715"/>
      <c r="L49944" s="1715"/>
    </row>
    <row r="49945" spans="11:12" ht="15" customHeight="1">
      <c r="K49945" s="1715"/>
      <c r="L49945" s="1715"/>
    </row>
    <row r="49946" spans="11:12" ht="15" customHeight="1">
      <c r="K49946" s="1715"/>
      <c r="L49946" s="1715"/>
    </row>
    <row r="49947" spans="11:12" ht="15" customHeight="1">
      <c r="K49947" s="1715"/>
      <c r="L49947" s="1715"/>
    </row>
    <row r="49948" spans="11:12" ht="15" customHeight="1">
      <c r="K49948" s="1715"/>
      <c r="L49948" s="1715"/>
    </row>
    <row r="49949" spans="11:12" ht="15" customHeight="1">
      <c r="K49949" s="1715"/>
      <c r="L49949" s="1715"/>
    </row>
    <row r="49950" spans="11:12" ht="15" customHeight="1">
      <c r="K49950" s="1715"/>
      <c r="L49950" s="1715"/>
    </row>
    <row r="49951" spans="11:12" ht="15" customHeight="1">
      <c r="K49951" s="1715"/>
      <c r="L49951" s="1715"/>
    </row>
    <row r="49952" spans="11:12" ht="15" customHeight="1">
      <c r="K49952" s="1715"/>
      <c r="L49952" s="1715"/>
    </row>
    <row r="49953" spans="11:12" ht="15" customHeight="1">
      <c r="K49953" s="1715"/>
      <c r="L49953" s="1715"/>
    </row>
    <row r="49954" spans="11:12" ht="15" customHeight="1">
      <c r="K49954" s="1715"/>
      <c r="L49954" s="1715"/>
    </row>
    <row r="49955" spans="11:12" ht="15" customHeight="1">
      <c r="K49955" s="1715"/>
      <c r="L49955" s="1715"/>
    </row>
    <row r="49956" spans="11:12" ht="15" customHeight="1">
      <c r="K49956" s="1715"/>
      <c r="L49956" s="1715"/>
    </row>
    <row r="49957" spans="11:12" ht="15" customHeight="1">
      <c r="K49957" s="1715"/>
      <c r="L49957" s="1715"/>
    </row>
    <row r="49958" spans="11:12" ht="15" customHeight="1">
      <c r="K49958" s="1715"/>
      <c r="L49958" s="1715"/>
    </row>
    <row r="49959" spans="11:12" ht="15" customHeight="1">
      <c r="K49959" s="1715"/>
      <c r="L49959" s="1715"/>
    </row>
    <row r="49960" spans="11:12" ht="15" customHeight="1">
      <c r="K49960" s="1715"/>
      <c r="L49960" s="1715"/>
    </row>
    <row r="49961" spans="11:12" ht="15" customHeight="1">
      <c r="K49961" s="1715"/>
      <c r="L49961" s="1715"/>
    </row>
    <row r="49962" spans="11:12" ht="15" customHeight="1">
      <c r="K49962" s="1715"/>
      <c r="L49962" s="1715"/>
    </row>
    <row r="49963" spans="11:12" ht="15" customHeight="1">
      <c r="K49963" s="1715"/>
      <c r="L49963" s="1715"/>
    </row>
    <row r="49964" spans="11:12" ht="15" customHeight="1">
      <c r="K49964" s="1715"/>
      <c r="L49964" s="1715"/>
    </row>
    <row r="49965" spans="11:12" ht="15" customHeight="1">
      <c r="K49965" s="1715"/>
      <c r="L49965" s="1715"/>
    </row>
    <row r="49966" spans="11:12" ht="15" customHeight="1">
      <c r="K49966" s="1715"/>
      <c r="L49966" s="1715"/>
    </row>
    <row r="49967" spans="11:12" ht="15" customHeight="1">
      <c r="K49967" s="1715"/>
      <c r="L49967" s="1715"/>
    </row>
    <row r="49968" spans="11:12" ht="15" customHeight="1">
      <c r="K49968" s="1715"/>
      <c r="L49968" s="1715"/>
    </row>
    <row r="49969" spans="11:12" ht="15" customHeight="1">
      <c r="K49969" s="1715"/>
      <c r="L49969" s="1715"/>
    </row>
    <row r="49970" spans="11:12" ht="15" customHeight="1">
      <c r="K49970" s="1715"/>
      <c r="L49970" s="1715"/>
    </row>
    <row r="49971" spans="11:12" ht="15" customHeight="1">
      <c r="K49971" s="1715"/>
      <c r="L49971" s="1715"/>
    </row>
    <row r="49972" spans="11:12" ht="15" customHeight="1">
      <c r="K49972" s="1715"/>
      <c r="L49972" s="1715"/>
    </row>
    <row r="49973" spans="11:12" ht="15" customHeight="1">
      <c r="K49973" s="1715"/>
      <c r="L49973" s="1715"/>
    </row>
    <row r="49974" spans="11:12" ht="15" customHeight="1">
      <c r="K49974" s="1715"/>
      <c r="L49974" s="1715"/>
    </row>
    <row r="49975" spans="11:12" ht="15" customHeight="1">
      <c r="K49975" s="1715"/>
      <c r="L49975" s="1715"/>
    </row>
    <row r="49976" spans="11:12" ht="15" customHeight="1">
      <c r="K49976" s="1715"/>
      <c r="L49976" s="1715"/>
    </row>
    <row r="49977" spans="11:12" ht="15" customHeight="1">
      <c r="K49977" s="1715"/>
      <c r="L49977" s="1715"/>
    </row>
    <row r="49978" spans="11:12" ht="15" customHeight="1">
      <c r="K49978" s="1715"/>
      <c r="L49978" s="1715"/>
    </row>
    <row r="49979" spans="11:12" ht="15" customHeight="1">
      <c r="K49979" s="1715"/>
      <c r="L49979" s="1715"/>
    </row>
    <row r="49980" spans="11:12" ht="15" customHeight="1">
      <c r="K49980" s="1715"/>
      <c r="L49980" s="1715"/>
    </row>
    <row r="49981" spans="11:12" ht="15" customHeight="1">
      <c r="K49981" s="1715"/>
      <c r="L49981" s="1715"/>
    </row>
    <row r="49982" spans="11:12" ht="15" customHeight="1">
      <c r="K49982" s="1715"/>
      <c r="L49982" s="1715"/>
    </row>
    <row r="49983" spans="11:12" ht="15" customHeight="1">
      <c r="K49983" s="1715"/>
      <c r="L49983" s="1715"/>
    </row>
    <row r="49984" spans="11:12" ht="15" customHeight="1">
      <c r="K49984" s="1715"/>
      <c r="L49984" s="1715"/>
    </row>
    <row r="49985" spans="11:12" ht="15" customHeight="1">
      <c r="K49985" s="1715"/>
      <c r="L49985" s="1715"/>
    </row>
    <row r="49986" spans="11:12" ht="15" customHeight="1">
      <c r="K49986" s="1715"/>
      <c r="L49986" s="1715"/>
    </row>
    <row r="49987" spans="11:12" ht="15" customHeight="1">
      <c r="K49987" s="1715"/>
      <c r="L49987" s="1715"/>
    </row>
    <row r="49988" spans="11:12" ht="15" customHeight="1">
      <c r="K49988" s="1715"/>
      <c r="L49988" s="1715"/>
    </row>
    <row r="49989" spans="11:12" ht="15" customHeight="1">
      <c r="K49989" s="1715"/>
      <c r="L49989" s="1715"/>
    </row>
    <row r="49990" spans="11:12" ht="15" customHeight="1">
      <c r="K49990" s="1715"/>
      <c r="L49990" s="1715"/>
    </row>
    <row r="49991" spans="11:12" ht="15" customHeight="1">
      <c r="K49991" s="1715"/>
      <c r="L49991" s="1715"/>
    </row>
    <row r="49992" spans="11:12" ht="15" customHeight="1">
      <c r="K49992" s="1715"/>
      <c r="L49992" s="1715"/>
    </row>
    <row r="49993" spans="11:12" ht="15" customHeight="1">
      <c r="K49993" s="1715"/>
      <c r="L49993" s="1715"/>
    </row>
    <row r="49994" spans="11:12" ht="15" customHeight="1">
      <c r="K49994" s="1715"/>
      <c r="L49994" s="1715"/>
    </row>
    <row r="49995" spans="11:12" ht="15" customHeight="1">
      <c r="K49995" s="1715"/>
      <c r="L49995" s="1715"/>
    </row>
    <row r="49996" spans="11:12" ht="15" customHeight="1">
      <c r="K49996" s="1715"/>
      <c r="L49996" s="1715"/>
    </row>
    <row r="49997" spans="11:12" ht="15" customHeight="1">
      <c r="K49997" s="1715"/>
      <c r="L49997" s="1715"/>
    </row>
    <row r="49998" spans="11:12" ht="15" customHeight="1">
      <c r="K49998" s="1715"/>
      <c r="L49998" s="1715"/>
    </row>
    <row r="49999" spans="11:12" ht="15" customHeight="1">
      <c r="K49999" s="1715"/>
      <c r="L49999" s="1715"/>
    </row>
    <row r="50000" spans="11:12" ht="15" customHeight="1">
      <c r="K50000" s="1715"/>
      <c r="L50000" s="1715"/>
    </row>
    <row r="50001" spans="11:12" ht="15" customHeight="1">
      <c r="K50001" s="1715"/>
      <c r="L50001" s="1715"/>
    </row>
    <row r="50002" spans="11:12" ht="15" customHeight="1">
      <c r="K50002" s="1715"/>
      <c r="L50002" s="1715"/>
    </row>
    <row r="50003" spans="11:12" ht="15" customHeight="1">
      <c r="K50003" s="1715"/>
      <c r="L50003" s="1715"/>
    </row>
    <row r="50004" spans="11:12" ht="15" customHeight="1">
      <c r="K50004" s="1715"/>
      <c r="L50004" s="1715"/>
    </row>
    <row r="50005" spans="11:12" ht="15" customHeight="1">
      <c r="K50005" s="1715"/>
      <c r="L50005" s="1715"/>
    </row>
    <row r="50006" spans="11:12" ht="15" customHeight="1">
      <c r="K50006" s="1715"/>
      <c r="L50006" s="1715"/>
    </row>
    <row r="50007" spans="11:12" ht="15" customHeight="1">
      <c r="K50007" s="1715"/>
      <c r="L50007" s="1715"/>
    </row>
    <row r="50008" spans="11:12" ht="15" customHeight="1">
      <c r="K50008" s="1715"/>
      <c r="L50008" s="1715"/>
    </row>
    <row r="50009" spans="11:12" ht="15" customHeight="1">
      <c r="K50009" s="1715"/>
      <c r="L50009" s="1715"/>
    </row>
    <row r="50010" spans="11:12" ht="15" customHeight="1">
      <c r="K50010" s="1715"/>
      <c r="L50010" s="1715"/>
    </row>
    <row r="50011" spans="11:12" ht="15" customHeight="1">
      <c r="K50011" s="1715"/>
      <c r="L50011" s="1715"/>
    </row>
    <row r="50012" spans="11:12" ht="15" customHeight="1">
      <c r="K50012" s="1715"/>
      <c r="L50012" s="1715"/>
    </row>
    <row r="50013" spans="11:12" ht="15" customHeight="1">
      <c r="K50013" s="1715"/>
      <c r="L50013" s="1715"/>
    </row>
    <row r="50014" spans="11:12" ht="15" customHeight="1">
      <c r="K50014" s="1715"/>
      <c r="L50014" s="1715"/>
    </row>
    <row r="50015" spans="11:12" ht="15" customHeight="1">
      <c r="K50015" s="1715"/>
      <c r="L50015" s="1715"/>
    </row>
    <row r="50016" spans="11:12" ht="15" customHeight="1">
      <c r="K50016" s="1715"/>
      <c r="L50016" s="1715"/>
    </row>
    <row r="50017" spans="11:12" ht="15" customHeight="1">
      <c r="K50017" s="1715"/>
      <c r="L50017" s="1715"/>
    </row>
    <row r="50018" spans="11:12" ht="15" customHeight="1">
      <c r="K50018" s="1715"/>
      <c r="L50018" s="1715"/>
    </row>
    <row r="50019" spans="11:12" ht="15" customHeight="1">
      <c r="K50019" s="1715"/>
      <c r="L50019" s="1715"/>
    </row>
    <row r="50020" spans="11:12" ht="15" customHeight="1">
      <c r="K50020" s="1715"/>
      <c r="L50020" s="1715"/>
    </row>
    <row r="50021" spans="11:12" ht="15" customHeight="1">
      <c r="K50021" s="1715"/>
      <c r="L50021" s="1715"/>
    </row>
    <row r="50022" spans="11:12" ht="15" customHeight="1">
      <c r="K50022" s="1715"/>
      <c r="L50022" s="1715"/>
    </row>
    <row r="50023" spans="11:12" ht="15" customHeight="1">
      <c r="K50023" s="1715"/>
      <c r="L50023" s="1715"/>
    </row>
    <row r="50024" spans="11:12" ht="15" customHeight="1">
      <c r="K50024" s="1715"/>
      <c r="L50024" s="1715"/>
    </row>
    <row r="50025" spans="11:12" ht="15" customHeight="1">
      <c r="K50025" s="1715"/>
      <c r="L50025" s="1715"/>
    </row>
    <row r="50026" spans="11:12" ht="15" customHeight="1">
      <c r="K50026" s="1715"/>
      <c r="L50026" s="1715"/>
    </row>
    <row r="50027" spans="11:12" ht="15" customHeight="1">
      <c r="K50027" s="1715"/>
      <c r="L50027" s="1715"/>
    </row>
    <row r="50028" spans="11:12" ht="15" customHeight="1">
      <c r="K50028" s="1715"/>
      <c r="L50028" s="1715"/>
    </row>
    <row r="50029" spans="11:12" ht="15" customHeight="1">
      <c r="K50029" s="1715"/>
      <c r="L50029" s="1715"/>
    </row>
    <row r="50030" spans="11:12" ht="15" customHeight="1">
      <c r="K50030" s="1715"/>
      <c r="L50030" s="1715"/>
    </row>
    <row r="50031" spans="11:12" ht="15" customHeight="1">
      <c r="K50031" s="1715"/>
      <c r="L50031" s="1715"/>
    </row>
    <row r="50032" spans="11:12" ht="15" customHeight="1">
      <c r="K50032" s="1715"/>
      <c r="L50032" s="1715"/>
    </row>
    <row r="50033" spans="11:12" ht="15" customHeight="1">
      <c r="K50033" s="1715"/>
      <c r="L50033" s="1715"/>
    </row>
    <row r="50034" spans="11:12" ht="15" customHeight="1">
      <c r="K50034" s="1715"/>
      <c r="L50034" s="1715"/>
    </row>
    <row r="50035" spans="11:12" ht="15" customHeight="1">
      <c r="K50035" s="1715"/>
      <c r="L50035" s="1715"/>
    </row>
    <row r="50036" spans="11:12" ht="15" customHeight="1">
      <c r="K50036" s="1715"/>
      <c r="L50036" s="1715"/>
    </row>
    <row r="50037" spans="11:12" ht="15" customHeight="1">
      <c r="K50037" s="1715"/>
      <c r="L50037" s="1715"/>
    </row>
    <row r="50038" spans="11:12" ht="15" customHeight="1">
      <c r="K50038" s="1715"/>
      <c r="L50038" s="1715"/>
    </row>
    <row r="50039" spans="11:12" ht="15" customHeight="1">
      <c r="K50039" s="1715"/>
      <c r="L50039" s="1715"/>
    </row>
    <row r="50040" spans="11:12" ht="15" customHeight="1">
      <c r="K50040" s="1715"/>
      <c r="L50040" s="1715"/>
    </row>
    <row r="50041" spans="11:12" ht="15" customHeight="1">
      <c r="K50041" s="1715"/>
      <c r="L50041" s="1715"/>
    </row>
    <row r="50042" spans="11:12" ht="15" customHeight="1">
      <c r="K50042" s="1715"/>
      <c r="L50042" s="1715"/>
    </row>
    <row r="50043" spans="11:12" ht="15" customHeight="1">
      <c r="K50043" s="1715"/>
      <c r="L50043" s="1715"/>
    </row>
    <row r="50044" spans="11:12" ht="15" customHeight="1">
      <c r="K50044" s="1715"/>
      <c r="L50044" s="1715"/>
    </row>
    <row r="50045" spans="11:12" ht="15" customHeight="1">
      <c r="K50045" s="1715"/>
      <c r="L50045" s="1715"/>
    </row>
    <row r="50046" spans="11:12" ht="15" customHeight="1">
      <c r="K50046" s="1715"/>
      <c r="L50046" s="1715"/>
    </row>
    <row r="50047" spans="11:12" ht="15" customHeight="1">
      <c r="K50047" s="1715"/>
      <c r="L50047" s="1715"/>
    </row>
    <row r="50048" spans="11:12" ht="15" customHeight="1">
      <c r="K50048" s="1715"/>
      <c r="L50048" s="1715"/>
    </row>
    <row r="50049" spans="11:12" ht="15" customHeight="1">
      <c r="K50049" s="1715"/>
      <c r="L50049" s="1715"/>
    </row>
    <row r="50050" spans="11:12" ht="15" customHeight="1">
      <c r="K50050" s="1715"/>
      <c r="L50050" s="1715"/>
    </row>
    <row r="50051" spans="11:12" ht="15" customHeight="1">
      <c r="K50051" s="1715"/>
      <c r="L50051" s="1715"/>
    </row>
    <row r="50052" spans="11:12" ht="15" customHeight="1">
      <c r="K50052" s="1715"/>
      <c r="L50052" s="1715"/>
    </row>
    <row r="50053" spans="11:12" ht="15" customHeight="1">
      <c r="K50053" s="1715"/>
      <c r="L50053" s="1715"/>
    </row>
    <row r="50054" spans="11:12" ht="15" customHeight="1">
      <c r="K50054" s="1715"/>
      <c r="L50054" s="1715"/>
    </row>
    <row r="50055" spans="11:12" ht="15" customHeight="1">
      <c r="K50055" s="1715"/>
      <c r="L50055" s="1715"/>
    </row>
    <row r="50056" spans="11:12" ht="15" customHeight="1">
      <c r="K50056" s="1715"/>
      <c r="L50056" s="1715"/>
    </row>
    <row r="50057" spans="11:12" ht="15" customHeight="1">
      <c r="K50057" s="1715"/>
      <c r="L50057" s="1715"/>
    </row>
    <row r="50058" spans="11:12" ht="15" customHeight="1">
      <c r="K50058" s="1715"/>
      <c r="L50058" s="1715"/>
    </row>
    <row r="50059" spans="11:12" ht="15" customHeight="1">
      <c r="K50059" s="1715"/>
      <c r="L50059" s="1715"/>
    </row>
    <row r="50060" spans="11:12" ht="15" customHeight="1">
      <c r="K50060" s="1715"/>
      <c r="L50060" s="1715"/>
    </row>
    <row r="50061" spans="11:12" ht="15" customHeight="1">
      <c r="K50061" s="1715"/>
      <c r="L50061" s="1715"/>
    </row>
    <row r="50062" spans="11:12" ht="15" customHeight="1">
      <c r="K50062" s="1715"/>
      <c r="L50062" s="1715"/>
    </row>
    <row r="50063" spans="11:12" ht="15" customHeight="1">
      <c r="K50063" s="1715"/>
      <c r="L50063" s="1715"/>
    </row>
    <row r="50064" spans="11:12" ht="15" customHeight="1">
      <c r="K50064" s="1715"/>
      <c r="L50064" s="1715"/>
    </row>
    <row r="50065" spans="11:12" ht="15" customHeight="1">
      <c r="K50065" s="1715"/>
      <c r="L50065" s="1715"/>
    </row>
    <row r="50066" spans="11:12" ht="15" customHeight="1">
      <c r="K50066" s="1715"/>
      <c r="L50066" s="1715"/>
    </row>
    <row r="50067" spans="11:12" ht="15" customHeight="1">
      <c r="K50067" s="1715"/>
      <c r="L50067" s="1715"/>
    </row>
    <row r="50068" spans="11:12" ht="15" customHeight="1">
      <c r="K50068" s="1715"/>
      <c r="L50068" s="1715"/>
    </row>
    <row r="50069" spans="11:12" ht="15" customHeight="1">
      <c r="K50069" s="1715"/>
      <c r="L50069" s="1715"/>
    </row>
    <row r="50070" spans="11:12" ht="15" customHeight="1">
      <c r="K50070" s="1715"/>
      <c r="L50070" s="1715"/>
    </row>
    <row r="50071" spans="11:12" ht="15" customHeight="1">
      <c r="K50071" s="1715"/>
      <c r="L50071" s="1715"/>
    </row>
    <row r="50072" spans="11:12" ht="15" customHeight="1">
      <c r="K50072" s="1715"/>
      <c r="L50072" s="1715"/>
    </row>
    <row r="50073" spans="11:12" ht="15" customHeight="1">
      <c r="K50073" s="1715"/>
      <c r="L50073" s="1715"/>
    </row>
    <row r="50074" spans="11:12" ht="15" customHeight="1">
      <c r="K50074" s="1715"/>
      <c r="L50074" s="1715"/>
    </row>
    <row r="50075" spans="11:12" ht="15" customHeight="1">
      <c r="K50075" s="1715"/>
      <c r="L50075" s="1715"/>
    </row>
    <row r="50076" spans="11:12" ht="15" customHeight="1">
      <c r="K50076" s="1715"/>
      <c r="L50076" s="1715"/>
    </row>
    <row r="50077" spans="11:12" ht="15" customHeight="1">
      <c r="K50077" s="1715"/>
      <c r="L50077" s="1715"/>
    </row>
    <row r="50078" spans="11:12" ht="15" customHeight="1">
      <c r="K50078" s="1715"/>
      <c r="L50078" s="1715"/>
    </row>
    <row r="50079" spans="11:12" ht="15" customHeight="1">
      <c r="K50079" s="1715"/>
      <c r="L50079" s="1715"/>
    </row>
    <row r="50080" spans="11:12" ht="15" customHeight="1">
      <c r="K50080" s="1715"/>
      <c r="L50080" s="1715"/>
    </row>
    <row r="50081" spans="11:12" ht="15" customHeight="1">
      <c r="K50081" s="1715"/>
      <c r="L50081" s="1715"/>
    </row>
    <row r="50082" spans="11:12" ht="15" customHeight="1">
      <c r="K50082" s="1715"/>
      <c r="L50082" s="1715"/>
    </row>
    <row r="50083" spans="11:12" ht="15" customHeight="1">
      <c r="K50083" s="1715"/>
      <c r="L50083" s="1715"/>
    </row>
    <row r="50084" spans="11:12" ht="15" customHeight="1">
      <c r="K50084" s="1715"/>
      <c r="L50084" s="1715"/>
    </row>
    <row r="50085" spans="11:12" ht="15" customHeight="1">
      <c r="K50085" s="1715"/>
      <c r="L50085" s="1715"/>
    </row>
    <row r="50086" spans="11:12" ht="15" customHeight="1">
      <c r="K50086" s="1715"/>
      <c r="L50086" s="1715"/>
    </row>
    <row r="50087" spans="11:12" ht="15" customHeight="1">
      <c r="K50087" s="1715"/>
      <c r="L50087" s="1715"/>
    </row>
    <row r="50088" spans="11:12" ht="15" customHeight="1">
      <c r="K50088" s="1715"/>
      <c r="L50088" s="1715"/>
    </row>
    <row r="50089" spans="11:12" ht="15" customHeight="1">
      <c r="K50089" s="1715"/>
      <c r="L50089" s="1715"/>
    </row>
    <row r="50090" spans="11:12" ht="15" customHeight="1">
      <c r="K50090" s="1715"/>
      <c r="L50090" s="1715"/>
    </row>
    <row r="50091" spans="11:12" ht="15" customHeight="1">
      <c r="K50091" s="1715"/>
      <c r="L50091" s="1715"/>
    </row>
    <row r="50092" spans="11:12" ht="15" customHeight="1">
      <c r="K50092" s="1715"/>
      <c r="L50092" s="1715"/>
    </row>
    <row r="50093" spans="11:12" ht="15" customHeight="1">
      <c r="K50093" s="1715"/>
      <c r="L50093" s="1715"/>
    </row>
    <row r="50094" spans="11:12" ht="15" customHeight="1">
      <c r="K50094" s="1715"/>
      <c r="L50094" s="1715"/>
    </row>
    <row r="50095" spans="11:12" ht="15" customHeight="1">
      <c r="K50095" s="1715"/>
      <c r="L50095" s="1715"/>
    </row>
    <row r="50096" spans="11:12" ht="15" customHeight="1">
      <c r="K50096" s="1715"/>
      <c r="L50096" s="1715"/>
    </row>
    <row r="50097" spans="11:12" ht="15" customHeight="1">
      <c r="K50097" s="1715"/>
      <c r="L50097" s="1715"/>
    </row>
    <row r="50098" spans="11:12" ht="15" customHeight="1">
      <c r="K50098" s="1715"/>
      <c r="L50098" s="1715"/>
    </row>
    <row r="50099" spans="11:12" ht="15" customHeight="1">
      <c r="K50099" s="1715"/>
      <c r="L50099" s="1715"/>
    </row>
    <row r="50100" spans="11:12" ht="15" customHeight="1">
      <c r="K50100" s="1715"/>
      <c r="L50100" s="1715"/>
    </row>
    <row r="50101" spans="11:12" ht="15" customHeight="1">
      <c r="K50101" s="1715"/>
      <c r="L50101" s="1715"/>
    </row>
    <row r="50102" spans="11:12" ht="15" customHeight="1">
      <c r="K50102" s="1715"/>
      <c r="L50102" s="1715"/>
    </row>
    <row r="50103" spans="11:12" ht="15" customHeight="1">
      <c r="K50103" s="1715"/>
      <c r="L50103" s="1715"/>
    </row>
    <row r="50104" spans="11:12" ht="15" customHeight="1">
      <c r="K50104" s="1715"/>
      <c r="L50104" s="1715"/>
    </row>
    <row r="50105" spans="11:12" ht="15" customHeight="1">
      <c r="K50105" s="1715"/>
      <c r="L50105" s="1715"/>
    </row>
    <row r="50106" spans="11:12" ht="15" customHeight="1">
      <c r="K50106" s="1715"/>
      <c r="L50106" s="1715"/>
    </row>
    <row r="50107" spans="11:12" ht="15" customHeight="1">
      <c r="K50107" s="1715"/>
      <c r="L50107" s="1715"/>
    </row>
    <row r="50108" spans="11:12" ht="15" customHeight="1">
      <c r="K50108" s="1715"/>
      <c r="L50108" s="1715"/>
    </row>
    <row r="50109" spans="11:12" ht="15" customHeight="1">
      <c r="K50109" s="1715"/>
      <c r="L50109" s="1715"/>
    </row>
    <row r="50110" spans="11:12" ht="15" customHeight="1">
      <c r="K50110" s="1715"/>
      <c r="L50110" s="1715"/>
    </row>
    <row r="50111" spans="11:12" ht="15" customHeight="1">
      <c r="K50111" s="1715"/>
      <c r="L50111" s="1715"/>
    </row>
    <row r="50112" spans="11:12" ht="15" customHeight="1">
      <c r="K50112" s="1715"/>
      <c r="L50112" s="1715"/>
    </row>
    <row r="50113" spans="11:12" ht="15" customHeight="1">
      <c r="K50113" s="1715"/>
      <c r="L50113" s="1715"/>
    </row>
    <row r="50114" spans="11:12" ht="15" customHeight="1">
      <c r="K50114" s="1715"/>
      <c r="L50114" s="1715"/>
    </row>
    <row r="50115" spans="11:12" ht="15" customHeight="1">
      <c r="K50115" s="1715"/>
      <c r="L50115" s="1715"/>
    </row>
    <row r="50116" spans="11:12" ht="15" customHeight="1">
      <c r="K50116" s="1715"/>
      <c r="L50116" s="1715"/>
    </row>
    <row r="50117" spans="11:12" ht="15" customHeight="1">
      <c r="K50117" s="1715"/>
      <c r="L50117" s="1715"/>
    </row>
    <row r="50118" spans="11:12" ht="15" customHeight="1">
      <c r="K50118" s="1715"/>
      <c r="L50118" s="1715"/>
    </row>
    <row r="50119" spans="11:12" ht="15" customHeight="1">
      <c r="K50119" s="1715"/>
      <c r="L50119" s="1715"/>
    </row>
    <row r="50120" spans="11:12" ht="15" customHeight="1">
      <c r="K50120" s="1715"/>
      <c r="L50120" s="1715"/>
    </row>
    <row r="50121" spans="11:12" ht="15" customHeight="1">
      <c r="K50121" s="1715"/>
      <c r="L50121" s="1715"/>
    </row>
    <row r="50122" spans="11:12" ht="15" customHeight="1">
      <c r="K50122" s="1715"/>
      <c r="L50122" s="1715"/>
    </row>
    <row r="50123" spans="11:12" ht="15" customHeight="1">
      <c r="K50123" s="1715"/>
      <c r="L50123" s="1715"/>
    </row>
    <row r="50124" spans="11:12" ht="15" customHeight="1">
      <c r="K50124" s="1715"/>
      <c r="L50124" s="1715"/>
    </row>
    <row r="50125" spans="11:12" ht="15" customHeight="1">
      <c r="K50125" s="1715"/>
      <c r="L50125" s="1715"/>
    </row>
    <row r="50126" spans="11:12" ht="15" customHeight="1">
      <c r="K50126" s="1715"/>
      <c r="L50126" s="1715"/>
    </row>
    <row r="50127" spans="11:12" ht="15" customHeight="1">
      <c r="K50127" s="1715"/>
      <c r="L50127" s="1715"/>
    </row>
    <row r="50128" spans="11:12" ht="15" customHeight="1">
      <c r="K50128" s="1715"/>
      <c r="L50128" s="1715"/>
    </row>
    <row r="50129" spans="11:12" ht="15" customHeight="1">
      <c r="K50129" s="1715"/>
      <c r="L50129" s="1715"/>
    </row>
    <row r="50130" spans="11:12" ht="15" customHeight="1">
      <c r="K50130" s="1715"/>
      <c r="L50130" s="1715"/>
    </row>
    <row r="50131" spans="11:12" ht="15" customHeight="1">
      <c r="K50131" s="1715"/>
      <c r="L50131" s="1715"/>
    </row>
    <row r="50132" spans="11:12" ht="15" customHeight="1">
      <c r="K50132" s="1715"/>
      <c r="L50132" s="1715"/>
    </row>
    <row r="50133" spans="11:12" ht="15" customHeight="1">
      <c r="K50133" s="1715"/>
      <c r="L50133" s="1715"/>
    </row>
    <row r="50134" spans="11:12" ht="15" customHeight="1">
      <c r="K50134" s="1715"/>
      <c r="L50134" s="1715"/>
    </row>
    <row r="50135" spans="11:12" ht="15" customHeight="1">
      <c r="K50135" s="1715"/>
      <c r="L50135" s="1715"/>
    </row>
    <row r="50136" spans="11:12" ht="15" customHeight="1">
      <c r="K50136" s="1715"/>
      <c r="L50136" s="1715"/>
    </row>
    <row r="50137" spans="11:12" ht="15" customHeight="1">
      <c r="K50137" s="1715"/>
      <c r="L50137" s="1715"/>
    </row>
    <row r="50138" spans="11:12" ht="15" customHeight="1">
      <c r="K50138" s="1715"/>
      <c r="L50138" s="1715"/>
    </row>
    <row r="50139" spans="11:12" ht="15" customHeight="1">
      <c r="K50139" s="1715"/>
      <c r="L50139" s="1715"/>
    </row>
    <row r="50140" spans="11:12" ht="15" customHeight="1">
      <c r="K50140" s="1715"/>
      <c r="L50140" s="1715"/>
    </row>
    <row r="50141" spans="11:12" ht="15" customHeight="1">
      <c r="K50141" s="1715"/>
      <c r="L50141" s="1715"/>
    </row>
    <row r="50142" spans="11:12" ht="15" customHeight="1">
      <c r="K50142" s="1715"/>
      <c r="L50142" s="1715"/>
    </row>
    <row r="50143" spans="11:12" ht="15" customHeight="1">
      <c r="K50143" s="1715"/>
      <c r="L50143" s="1715"/>
    </row>
    <row r="50144" spans="11:12" ht="15" customHeight="1">
      <c r="K50144" s="1715"/>
      <c r="L50144" s="1715"/>
    </row>
    <row r="50145" spans="11:12" ht="15" customHeight="1">
      <c r="K50145" s="1715"/>
      <c r="L50145" s="1715"/>
    </row>
    <row r="50146" spans="11:12" ht="15" customHeight="1">
      <c r="K50146" s="1715"/>
      <c r="L50146" s="1715"/>
    </row>
    <row r="50147" spans="11:12" ht="15" customHeight="1">
      <c r="K50147" s="1715"/>
      <c r="L50147" s="1715"/>
    </row>
    <row r="50148" spans="11:12" ht="15" customHeight="1">
      <c r="K50148" s="1715"/>
      <c r="L50148" s="1715"/>
    </row>
    <row r="50149" spans="11:12" ht="15" customHeight="1">
      <c r="K50149" s="1715"/>
      <c r="L50149" s="1715"/>
    </row>
    <row r="50150" spans="11:12" ht="15" customHeight="1">
      <c r="K50150" s="1715"/>
      <c r="L50150" s="1715"/>
    </row>
    <row r="50151" spans="11:12" ht="15" customHeight="1">
      <c r="K50151" s="1715"/>
      <c r="L50151" s="1715"/>
    </row>
    <row r="50152" spans="11:12" ht="15" customHeight="1">
      <c r="K50152" s="1715"/>
      <c r="L50152" s="1715"/>
    </row>
    <row r="50153" spans="11:12" ht="15" customHeight="1">
      <c r="K50153" s="1715"/>
      <c r="L50153" s="1715"/>
    </row>
    <row r="50154" spans="11:12" ht="15" customHeight="1">
      <c r="K50154" s="1715"/>
      <c r="L50154" s="1715"/>
    </row>
    <row r="50155" spans="11:12" ht="15" customHeight="1">
      <c r="K50155" s="1715"/>
      <c r="L50155" s="1715"/>
    </row>
    <row r="50156" spans="11:12" ht="15" customHeight="1">
      <c r="K50156" s="1715"/>
      <c r="L50156" s="1715"/>
    </row>
    <row r="50157" spans="11:12" ht="15" customHeight="1">
      <c r="K50157" s="1715"/>
      <c r="L50157" s="1715"/>
    </row>
    <row r="50158" spans="11:12" ht="15" customHeight="1">
      <c r="K50158" s="1715"/>
      <c r="L50158" s="1715"/>
    </row>
    <row r="50159" spans="11:12" ht="15" customHeight="1">
      <c r="K50159" s="1715"/>
      <c r="L50159" s="1715"/>
    </row>
    <row r="50160" spans="11:12" ht="15" customHeight="1">
      <c r="K50160" s="1715"/>
      <c r="L50160" s="1715"/>
    </row>
    <row r="50161" spans="11:12" ht="15" customHeight="1">
      <c r="K50161" s="1715"/>
      <c r="L50161" s="1715"/>
    </row>
    <row r="50162" spans="11:12" ht="15" customHeight="1">
      <c r="K50162" s="1715"/>
      <c r="L50162" s="1715"/>
    </row>
    <row r="50163" spans="11:12" ht="15" customHeight="1">
      <c r="K50163" s="1715"/>
      <c r="L50163" s="1715"/>
    </row>
    <row r="50164" spans="11:12" ht="15" customHeight="1">
      <c r="K50164" s="1715"/>
      <c r="L50164" s="1715"/>
    </row>
    <row r="50165" spans="11:12" ht="15" customHeight="1">
      <c r="K50165" s="1715"/>
      <c r="L50165" s="1715"/>
    </row>
    <row r="50166" spans="11:12" ht="15" customHeight="1">
      <c r="K50166" s="1715"/>
      <c r="L50166" s="1715"/>
    </row>
    <row r="50167" spans="11:12" ht="15" customHeight="1">
      <c r="K50167" s="1715"/>
      <c r="L50167" s="1715"/>
    </row>
    <row r="50168" spans="11:12" ht="15" customHeight="1">
      <c r="K50168" s="1715"/>
      <c r="L50168" s="1715"/>
    </row>
    <row r="50169" spans="11:12" ht="15" customHeight="1">
      <c r="K50169" s="1715"/>
      <c r="L50169" s="1715"/>
    </row>
    <row r="50170" spans="11:12" ht="15" customHeight="1">
      <c r="K50170" s="1715"/>
      <c r="L50170" s="1715"/>
    </row>
    <row r="50171" spans="11:12" ht="15" customHeight="1">
      <c r="K50171" s="1715"/>
      <c r="L50171" s="1715"/>
    </row>
    <row r="50172" spans="11:12" ht="15" customHeight="1">
      <c r="K50172" s="1715"/>
      <c r="L50172" s="1715"/>
    </row>
    <row r="50173" spans="11:12" ht="15" customHeight="1">
      <c r="K50173" s="1715"/>
      <c r="L50173" s="1715"/>
    </row>
    <row r="50174" spans="11:12" ht="15" customHeight="1">
      <c r="K50174" s="1715"/>
      <c r="L50174" s="1715"/>
    </row>
    <row r="50175" spans="11:12" ht="15" customHeight="1">
      <c r="K50175" s="1715"/>
      <c r="L50175" s="1715"/>
    </row>
    <row r="50176" spans="11:12" ht="15" customHeight="1">
      <c r="K50176" s="1715"/>
      <c r="L50176" s="1715"/>
    </row>
    <row r="50177" spans="11:12" ht="15" customHeight="1">
      <c r="K50177" s="1715"/>
      <c r="L50177" s="1715"/>
    </row>
    <row r="50178" spans="11:12" ht="15" customHeight="1">
      <c r="K50178" s="1715"/>
      <c r="L50178" s="1715"/>
    </row>
    <row r="50179" spans="11:12" ht="15" customHeight="1">
      <c r="K50179" s="1715"/>
      <c r="L50179" s="1715"/>
    </row>
    <row r="50180" spans="11:12" ht="15" customHeight="1">
      <c r="K50180" s="1715"/>
      <c r="L50180" s="1715"/>
    </row>
    <row r="50181" spans="11:12" ht="15" customHeight="1">
      <c r="K50181" s="1715"/>
      <c r="L50181" s="1715"/>
    </row>
    <row r="50182" spans="11:12" ht="15" customHeight="1">
      <c r="K50182" s="1715"/>
      <c r="L50182" s="1715"/>
    </row>
    <row r="50183" spans="11:12" ht="15" customHeight="1">
      <c r="K50183" s="1715"/>
      <c r="L50183" s="1715"/>
    </row>
    <row r="50184" spans="11:12" ht="15" customHeight="1">
      <c r="K50184" s="1715"/>
      <c r="L50184" s="1715"/>
    </row>
    <row r="50185" spans="11:12" ht="15" customHeight="1">
      <c r="K50185" s="1715"/>
      <c r="L50185" s="1715"/>
    </row>
    <row r="50186" spans="11:12" ht="15" customHeight="1">
      <c r="K50186" s="1715"/>
      <c r="L50186" s="1715"/>
    </row>
    <row r="50187" spans="11:12" ht="15" customHeight="1">
      <c r="K50187" s="1715"/>
      <c r="L50187" s="1715"/>
    </row>
    <row r="50188" spans="11:12" ht="15" customHeight="1">
      <c r="K50188" s="1715"/>
      <c r="L50188" s="1715"/>
    </row>
    <row r="50189" spans="11:12" ht="15" customHeight="1">
      <c r="K50189" s="1715"/>
      <c r="L50189" s="1715"/>
    </row>
    <row r="50190" spans="11:12" ht="15" customHeight="1">
      <c r="K50190" s="1715"/>
      <c r="L50190" s="1715"/>
    </row>
    <row r="50191" spans="11:12" ht="15" customHeight="1">
      <c r="K50191" s="1715"/>
      <c r="L50191" s="1715"/>
    </row>
    <row r="50192" spans="11:12" ht="15" customHeight="1">
      <c r="K50192" s="1715"/>
      <c r="L50192" s="1715"/>
    </row>
    <row r="50193" spans="11:12" ht="15" customHeight="1">
      <c r="K50193" s="1715"/>
      <c r="L50193" s="1715"/>
    </row>
    <row r="50194" spans="11:12" ht="15" customHeight="1">
      <c r="K50194" s="1715"/>
      <c r="L50194" s="1715"/>
    </row>
    <row r="50195" spans="11:12" ht="15" customHeight="1">
      <c r="K50195" s="1715"/>
      <c r="L50195" s="1715"/>
    </row>
    <row r="50196" spans="11:12" ht="15" customHeight="1">
      <c r="K50196" s="1715"/>
      <c r="L50196" s="1715"/>
    </row>
    <row r="50197" spans="11:12" ht="15" customHeight="1">
      <c r="K50197" s="1715"/>
      <c r="L50197" s="1715"/>
    </row>
    <row r="50198" spans="11:12" ht="15" customHeight="1">
      <c r="K50198" s="1715"/>
      <c r="L50198" s="1715"/>
    </row>
    <row r="50199" spans="11:12" ht="15" customHeight="1">
      <c r="K50199" s="1715"/>
      <c r="L50199" s="1715"/>
    </row>
    <row r="50200" spans="11:12" ht="15" customHeight="1">
      <c r="K50200" s="1715"/>
      <c r="L50200" s="1715"/>
    </row>
    <row r="50201" spans="11:12" ht="15" customHeight="1">
      <c r="K50201" s="1715"/>
      <c r="L50201" s="1715"/>
    </row>
    <row r="50202" spans="11:12" ht="15" customHeight="1">
      <c r="K50202" s="1715"/>
      <c r="L50202" s="1715"/>
    </row>
    <row r="50203" spans="11:12" ht="15" customHeight="1">
      <c r="K50203" s="1715"/>
      <c r="L50203" s="1715"/>
    </row>
    <row r="50204" spans="11:12" ht="15" customHeight="1">
      <c r="K50204" s="1715"/>
      <c r="L50204" s="1715"/>
    </row>
    <row r="50205" spans="11:12" ht="15" customHeight="1">
      <c r="K50205" s="1715"/>
      <c r="L50205" s="1715"/>
    </row>
    <row r="50206" spans="11:12" ht="15" customHeight="1">
      <c r="K50206" s="1715"/>
      <c r="L50206" s="1715"/>
    </row>
    <row r="50207" spans="11:12" ht="15" customHeight="1">
      <c r="K50207" s="1715"/>
      <c r="L50207" s="1715"/>
    </row>
    <row r="50208" spans="11:12" ht="15" customHeight="1">
      <c r="K50208" s="1715"/>
      <c r="L50208" s="1715"/>
    </row>
    <row r="50209" spans="11:12" ht="15" customHeight="1">
      <c r="K50209" s="1715"/>
      <c r="L50209" s="1715"/>
    </row>
    <row r="50210" spans="11:12" ht="15" customHeight="1">
      <c r="K50210" s="1715"/>
      <c r="L50210" s="1715"/>
    </row>
    <row r="50211" spans="11:12" ht="15" customHeight="1">
      <c r="K50211" s="1715"/>
      <c r="L50211" s="1715"/>
    </row>
    <row r="50212" spans="11:12" ht="15" customHeight="1">
      <c r="K50212" s="1715"/>
      <c r="L50212" s="1715"/>
    </row>
    <row r="50213" spans="11:12" ht="15" customHeight="1">
      <c r="K50213" s="1715"/>
      <c r="L50213" s="1715"/>
    </row>
    <row r="50214" spans="11:12" ht="15" customHeight="1">
      <c r="K50214" s="1715"/>
      <c r="L50214" s="1715"/>
    </row>
    <row r="50215" spans="11:12" ht="15" customHeight="1">
      <c r="K50215" s="1715"/>
      <c r="L50215" s="1715"/>
    </row>
    <row r="50216" spans="11:12" ht="15" customHeight="1">
      <c r="K50216" s="1715"/>
      <c r="L50216" s="1715"/>
    </row>
    <row r="50217" spans="11:12" ht="15" customHeight="1">
      <c r="K50217" s="1715"/>
      <c r="L50217" s="1715"/>
    </row>
    <row r="50218" spans="11:12" ht="15" customHeight="1">
      <c r="K50218" s="1715"/>
      <c r="L50218" s="1715"/>
    </row>
    <row r="50219" spans="11:12" ht="15" customHeight="1">
      <c r="K50219" s="1715"/>
      <c r="L50219" s="1715"/>
    </row>
    <row r="50220" spans="11:12" ht="15" customHeight="1">
      <c r="K50220" s="1715"/>
      <c r="L50220" s="1715"/>
    </row>
    <row r="50221" spans="11:12" ht="15" customHeight="1">
      <c r="K50221" s="1715"/>
      <c r="L50221" s="1715"/>
    </row>
    <row r="50222" spans="11:12" ht="15" customHeight="1">
      <c r="K50222" s="1715"/>
      <c r="L50222" s="1715"/>
    </row>
    <row r="50223" spans="11:12" ht="15" customHeight="1">
      <c r="K50223" s="1715"/>
      <c r="L50223" s="1715"/>
    </row>
    <row r="50224" spans="11:12" ht="15" customHeight="1">
      <c r="K50224" s="1715"/>
      <c r="L50224" s="1715"/>
    </row>
    <row r="50225" spans="11:12" ht="15" customHeight="1">
      <c r="K50225" s="1715"/>
      <c r="L50225" s="1715"/>
    </row>
    <row r="50226" spans="11:12" ht="15" customHeight="1">
      <c r="K50226" s="1715"/>
      <c r="L50226" s="1715"/>
    </row>
    <row r="50227" spans="11:12" ht="15" customHeight="1">
      <c r="K50227" s="1715"/>
      <c r="L50227" s="1715"/>
    </row>
    <row r="50228" spans="11:12" ht="15" customHeight="1">
      <c r="K50228" s="1715"/>
      <c r="L50228" s="1715"/>
    </row>
    <row r="50229" spans="11:12" ht="15" customHeight="1">
      <c r="K50229" s="1715"/>
      <c r="L50229" s="1715"/>
    </row>
    <row r="50230" spans="11:12" ht="15" customHeight="1">
      <c r="K50230" s="1715"/>
      <c r="L50230" s="1715"/>
    </row>
    <row r="50231" spans="11:12" ht="15" customHeight="1">
      <c r="K50231" s="1715"/>
      <c r="L50231" s="1715"/>
    </row>
    <row r="50232" spans="11:12" ht="15" customHeight="1">
      <c r="K50232" s="1715"/>
      <c r="L50232" s="1715"/>
    </row>
    <row r="50233" spans="11:12" ht="15" customHeight="1">
      <c r="K50233" s="1715"/>
      <c r="L50233" s="1715"/>
    </row>
    <row r="50234" spans="11:12" ht="15" customHeight="1">
      <c r="K50234" s="1715"/>
      <c r="L50234" s="1715"/>
    </row>
    <row r="50235" spans="11:12" ht="15" customHeight="1">
      <c r="K50235" s="1715"/>
      <c r="L50235" s="1715"/>
    </row>
    <row r="50236" spans="11:12" ht="15" customHeight="1">
      <c r="K50236" s="1715"/>
      <c r="L50236" s="1715"/>
    </row>
    <row r="50237" spans="11:12" ht="15" customHeight="1">
      <c r="K50237" s="1715"/>
      <c r="L50237" s="1715"/>
    </row>
    <row r="50238" spans="11:12" ht="15" customHeight="1">
      <c r="K50238" s="1715"/>
      <c r="L50238" s="1715"/>
    </row>
    <row r="50239" spans="11:12" ht="15" customHeight="1">
      <c r="K50239" s="1715"/>
      <c r="L50239" s="1715"/>
    </row>
    <row r="50240" spans="11:12" ht="15" customHeight="1">
      <c r="K50240" s="1715"/>
      <c r="L50240" s="1715"/>
    </row>
    <row r="50241" spans="11:12" ht="15" customHeight="1">
      <c r="K50241" s="1715"/>
      <c r="L50241" s="1715"/>
    </row>
    <row r="50242" spans="11:12" ht="15" customHeight="1">
      <c r="K50242" s="1715"/>
      <c r="L50242" s="1715"/>
    </row>
    <row r="50243" spans="11:12" ht="15" customHeight="1">
      <c r="K50243" s="1715"/>
      <c r="L50243" s="1715"/>
    </row>
    <row r="50244" spans="11:12" ht="15" customHeight="1">
      <c r="K50244" s="1715"/>
      <c r="L50244" s="1715"/>
    </row>
    <row r="50245" spans="11:12" ht="15" customHeight="1">
      <c r="K50245" s="1715"/>
      <c r="L50245" s="1715"/>
    </row>
    <row r="50246" spans="11:12" ht="15" customHeight="1">
      <c r="K50246" s="1715"/>
      <c r="L50246" s="1715"/>
    </row>
    <row r="50247" spans="11:12" ht="15" customHeight="1">
      <c r="K50247" s="1715"/>
      <c r="L50247" s="1715"/>
    </row>
    <row r="50248" spans="11:12" ht="15" customHeight="1">
      <c r="K50248" s="1715"/>
      <c r="L50248" s="1715"/>
    </row>
    <row r="50249" spans="11:12" ht="15" customHeight="1">
      <c r="K50249" s="1715"/>
      <c r="L50249" s="1715"/>
    </row>
    <row r="50250" spans="11:12" ht="15" customHeight="1">
      <c r="K50250" s="1715"/>
      <c r="L50250" s="1715"/>
    </row>
    <row r="50251" spans="11:12" ht="15" customHeight="1">
      <c r="K50251" s="1715"/>
      <c r="L50251" s="1715"/>
    </row>
    <row r="50252" spans="11:12" ht="15" customHeight="1">
      <c r="K50252" s="1715"/>
      <c r="L50252" s="1715"/>
    </row>
    <row r="50253" spans="11:12" ht="15" customHeight="1">
      <c r="K50253" s="1715"/>
      <c r="L50253" s="1715"/>
    </row>
    <row r="50254" spans="11:12" ht="15" customHeight="1">
      <c r="K50254" s="1715"/>
      <c r="L50254" s="1715"/>
    </row>
    <row r="50255" spans="11:12" ht="15" customHeight="1">
      <c r="K50255" s="1715"/>
      <c r="L50255" s="1715"/>
    </row>
    <row r="50256" spans="11:12" ht="15" customHeight="1">
      <c r="K50256" s="1715"/>
      <c r="L50256" s="1715"/>
    </row>
    <row r="50257" spans="11:12" ht="15" customHeight="1">
      <c r="K50257" s="1715"/>
      <c r="L50257" s="1715"/>
    </row>
    <row r="50258" spans="11:12" ht="15" customHeight="1">
      <c r="K50258" s="1715"/>
      <c r="L50258" s="1715"/>
    </row>
    <row r="50259" spans="11:12" ht="15" customHeight="1">
      <c r="K50259" s="1715"/>
      <c r="L50259" s="1715"/>
    </row>
    <row r="50260" spans="11:12" ht="15" customHeight="1">
      <c r="K50260" s="1715"/>
      <c r="L50260" s="1715"/>
    </row>
    <row r="50261" spans="11:12" ht="15" customHeight="1">
      <c r="K50261" s="1715"/>
      <c r="L50261" s="1715"/>
    </row>
    <row r="50262" spans="11:12" ht="15" customHeight="1">
      <c r="K50262" s="1715"/>
      <c r="L50262" s="1715"/>
    </row>
    <row r="50263" spans="11:12" ht="15" customHeight="1">
      <c r="K50263" s="1715"/>
      <c r="L50263" s="1715"/>
    </row>
    <row r="50264" spans="11:12" ht="15" customHeight="1">
      <c r="K50264" s="1715"/>
      <c r="L50264" s="1715"/>
    </row>
    <row r="50265" spans="11:12" ht="15" customHeight="1">
      <c r="K50265" s="1715"/>
      <c r="L50265" s="1715"/>
    </row>
    <row r="50266" spans="11:12" ht="15" customHeight="1">
      <c r="K50266" s="1715"/>
      <c r="L50266" s="1715"/>
    </row>
    <row r="50267" spans="11:12" ht="15" customHeight="1">
      <c r="K50267" s="1715"/>
      <c r="L50267" s="1715"/>
    </row>
    <row r="50268" spans="11:12" ht="15" customHeight="1">
      <c r="K50268" s="1715"/>
      <c r="L50268" s="1715"/>
    </row>
    <row r="50269" spans="11:12" ht="15" customHeight="1">
      <c r="K50269" s="1715"/>
      <c r="L50269" s="1715"/>
    </row>
    <row r="50270" spans="11:12" ht="15" customHeight="1">
      <c r="K50270" s="1715"/>
      <c r="L50270" s="1715"/>
    </row>
    <row r="50271" spans="11:12" ht="15" customHeight="1">
      <c r="K50271" s="1715"/>
      <c r="L50271" s="1715"/>
    </row>
    <row r="50272" spans="11:12" ht="15" customHeight="1">
      <c r="K50272" s="1715"/>
      <c r="L50272" s="1715"/>
    </row>
    <row r="50273" spans="11:12" ht="15" customHeight="1">
      <c r="K50273" s="1715"/>
      <c r="L50273" s="1715"/>
    </row>
    <row r="50274" spans="11:12" ht="15" customHeight="1">
      <c r="K50274" s="1715"/>
      <c r="L50274" s="1715"/>
    </row>
    <row r="50275" spans="11:12" ht="15" customHeight="1">
      <c r="K50275" s="1715"/>
      <c r="L50275" s="1715"/>
    </row>
    <row r="50276" spans="11:12" ht="15" customHeight="1">
      <c r="K50276" s="1715"/>
      <c r="L50276" s="1715"/>
    </row>
    <row r="50277" spans="11:12" ht="15" customHeight="1">
      <c r="K50277" s="1715"/>
      <c r="L50277" s="1715"/>
    </row>
    <row r="50278" spans="11:12" ht="15" customHeight="1">
      <c r="K50278" s="1715"/>
      <c r="L50278" s="1715"/>
    </row>
    <row r="50279" spans="11:12" ht="15" customHeight="1">
      <c r="K50279" s="1715"/>
      <c r="L50279" s="1715"/>
    </row>
    <row r="50280" spans="11:12" ht="15" customHeight="1">
      <c r="K50280" s="1715"/>
      <c r="L50280" s="1715"/>
    </row>
    <row r="50281" spans="11:12" ht="15" customHeight="1">
      <c r="K50281" s="1715"/>
      <c r="L50281" s="1715"/>
    </row>
    <row r="50282" spans="11:12" ht="15" customHeight="1">
      <c r="K50282" s="1715"/>
      <c r="L50282" s="1715"/>
    </row>
    <row r="50283" spans="11:12" ht="15" customHeight="1">
      <c r="K50283" s="1715"/>
      <c r="L50283" s="1715"/>
    </row>
    <row r="50284" spans="11:12" ht="15" customHeight="1">
      <c r="K50284" s="1715"/>
      <c r="L50284" s="1715"/>
    </row>
    <row r="50285" spans="11:12" ht="15" customHeight="1">
      <c r="K50285" s="1715"/>
      <c r="L50285" s="1715"/>
    </row>
    <row r="50286" spans="11:12" ht="15" customHeight="1">
      <c r="K50286" s="1715"/>
      <c r="L50286" s="1715"/>
    </row>
    <row r="50287" spans="11:12" ht="15" customHeight="1">
      <c r="K50287" s="1715"/>
      <c r="L50287" s="1715"/>
    </row>
    <row r="50288" spans="11:12" ht="15" customHeight="1">
      <c r="K50288" s="1715"/>
      <c r="L50288" s="1715"/>
    </row>
    <row r="50289" spans="11:12" ht="15" customHeight="1">
      <c r="K50289" s="1715"/>
      <c r="L50289" s="1715"/>
    </row>
    <row r="50290" spans="11:12" ht="15" customHeight="1">
      <c r="K50290" s="1715"/>
      <c r="L50290" s="1715"/>
    </row>
    <row r="50291" spans="11:12" ht="15" customHeight="1">
      <c r="K50291" s="1715"/>
      <c r="L50291" s="1715"/>
    </row>
    <row r="50292" spans="11:12" ht="15" customHeight="1">
      <c r="K50292" s="1715"/>
      <c r="L50292" s="1715"/>
    </row>
    <row r="50293" spans="11:12" ht="15" customHeight="1">
      <c r="K50293" s="1715"/>
      <c r="L50293" s="1715"/>
    </row>
    <row r="50294" spans="11:12" ht="15" customHeight="1">
      <c r="K50294" s="1715"/>
      <c r="L50294" s="1715"/>
    </row>
    <row r="50295" spans="11:12" ht="15" customHeight="1">
      <c r="K50295" s="1715"/>
      <c r="L50295" s="1715"/>
    </row>
    <row r="50296" spans="11:12" ht="15" customHeight="1">
      <c r="K50296" s="1715"/>
      <c r="L50296" s="1715"/>
    </row>
    <row r="50297" spans="11:12" ht="15" customHeight="1">
      <c r="K50297" s="1715"/>
      <c r="L50297" s="1715"/>
    </row>
    <row r="50298" spans="11:12" ht="15" customHeight="1">
      <c r="K50298" s="1715"/>
      <c r="L50298" s="1715"/>
    </row>
    <row r="50299" spans="11:12" ht="15" customHeight="1">
      <c r="K50299" s="1715"/>
      <c r="L50299" s="1715"/>
    </row>
    <row r="50300" spans="11:12" ht="15" customHeight="1">
      <c r="K50300" s="1715"/>
      <c r="L50300" s="1715"/>
    </row>
    <row r="50301" spans="11:12" ht="15" customHeight="1">
      <c r="K50301" s="1715"/>
      <c r="L50301" s="1715"/>
    </row>
    <row r="50302" spans="11:12" ht="15" customHeight="1">
      <c r="K50302" s="1715"/>
      <c r="L50302" s="1715"/>
    </row>
    <row r="50303" spans="11:12" ht="15" customHeight="1">
      <c r="K50303" s="1715"/>
      <c r="L50303" s="1715"/>
    </row>
    <row r="50304" spans="11:12" ht="15" customHeight="1">
      <c r="K50304" s="1715"/>
      <c r="L50304" s="1715"/>
    </row>
    <row r="50305" spans="11:12" ht="15" customHeight="1">
      <c r="K50305" s="1715"/>
      <c r="L50305" s="1715"/>
    </row>
    <row r="50306" spans="11:12" ht="15" customHeight="1">
      <c r="K50306" s="1715"/>
      <c r="L50306" s="1715"/>
    </row>
    <row r="50307" spans="11:12" ht="15" customHeight="1">
      <c r="K50307" s="1715"/>
      <c r="L50307" s="1715"/>
    </row>
    <row r="50308" spans="11:12" ht="15" customHeight="1">
      <c r="K50308" s="1715"/>
      <c r="L50308" s="1715"/>
    </row>
    <row r="50309" spans="11:12" ht="15" customHeight="1">
      <c r="K50309" s="1715"/>
      <c r="L50309" s="1715"/>
    </row>
    <row r="50310" spans="11:12" ht="15" customHeight="1">
      <c r="K50310" s="1715"/>
      <c r="L50310" s="1715"/>
    </row>
    <row r="50311" spans="11:12" ht="15" customHeight="1">
      <c r="K50311" s="1715"/>
      <c r="L50311" s="1715"/>
    </row>
    <row r="50312" spans="11:12" ht="15" customHeight="1">
      <c r="K50312" s="1715"/>
      <c r="L50312" s="1715"/>
    </row>
    <row r="50313" spans="11:12" ht="15" customHeight="1">
      <c r="K50313" s="1715"/>
      <c r="L50313" s="1715"/>
    </row>
    <row r="50314" spans="11:12" ht="15" customHeight="1">
      <c r="K50314" s="1715"/>
      <c r="L50314" s="1715"/>
    </row>
    <row r="50315" spans="11:12" ht="15" customHeight="1">
      <c r="K50315" s="1715"/>
      <c r="L50315" s="1715"/>
    </row>
    <row r="50316" spans="11:12" ht="15" customHeight="1">
      <c r="K50316" s="1715"/>
      <c r="L50316" s="1715"/>
    </row>
    <row r="50317" spans="11:12" ht="15" customHeight="1">
      <c r="K50317" s="1715"/>
      <c r="L50317" s="1715"/>
    </row>
    <row r="50318" spans="11:12" ht="15" customHeight="1">
      <c r="K50318" s="1715"/>
      <c r="L50318" s="1715"/>
    </row>
    <row r="50319" spans="11:12" ht="15" customHeight="1">
      <c r="K50319" s="1715"/>
      <c r="L50319" s="1715"/>
    </row>
    <row r="50320" spans="11:12" ht="15" customHeight="1">
      <c r="K50320" s="1715"/>
      <c r="L50320" s="1715"/>
    </row>
    <row r="50321" spans="11:12" ht="15" customHeight="1">
      <c r="K50321" s="1715"/>
      <c r="L50321" s="1715"/>
    </row>
    <row r="50322" spans="11:12" ht="15" customHeight="1">
      <c r="K50322" s="1715"/>
      <c r="L50322" s="1715"/>
    </row>
    <row r="50323" spans="11:12" ht="15" customHeight="1">
      <c r="K50323" s="1715"/>
      <c r="L50323" s="1715"/>
    </row>
    <row r="50324" spans="11:12" ht="15" customHeight="1">
      <c r="K50324" s="1715"/>
      <c r="L50324" s="1715"/>
    </row>
    <row r="50325" spans="11:12" ht="15" customHeight="1">
      <c r="K50325" s="1715"/>
      <c r="L50325" s="1715"/>
    </row>
    <row r="50326" spans="11:12" ht="15" customHeight="1">
      <c r="K50326" s="1715"/>
      <c r="L50326" s="1715"/>
    </row>
    <row r="50327" spans="11:12" ht="15" customHeight="1">
      <c r="K50327" s="1715"/>
      <c r="L50327" s="1715"/>
    </row>
    <row r="50328" spans="11:12" ht="15" customHeight="1">
      <c r="K50328" s="1715"/>
      <c r="L50328" s="1715"/>
    </row>
    <row r="50329" spans="11:12" ht="15" customHeight="1">
      <c r="K50329" s="1715"/>
      <c r="L50329" s="1715"/>
    </row>
    <row r="50330" spans="11:12" ht="15" customHeight="1">
      <c r="K50330" s="1715"/>
      <c r="L50330" s="1715"/>
    </row>
    <row r="50331" spans="11:12" ht="15" customHeight="1">
      <c r="K50331" s="1715"/>
      <c r="L50331" s="1715"/>
    </row>
    <row r="50332" spans="11:12" ht="15" customHeight="1">
      <c r="K50332" s="1715"/>
      <c r="L50332" s="1715"/>
    </row>
    <row r="50333" spans="11:12" ht="15" customHeight="1">
      <c r="K50333" s="1715"/>
      <c r="L50333" s="1715"/>
    </row>
    <row r="50334" spans="11:12" ht="15" customHeight="1">
      <c r="K50334" s="1715"/>
      <c r="L50334" s="1715"/>
    </row>
    <row r="50335" spans="11:12" ht="15" customHeight="1">
      <c r="K50335" s="1715"/>
      <c r="L50335" s="1715"/>
    </row>
    <row r="50336" spans="11:12" ht="15" customHeight="1">
      <c r="K50336" s="1715"/>
      <c r="L50336" s="1715"/>
    </row>
    <row r="50337" spans="11:12" ht="15" customHeight="1">
      <c r="K50337" s="1715"/>
      <c r="L50337" s="1715"/>
    </row>
    <row r="50338" spans="11:12" ht="15" customHeight="1">
      <c r="K50338" s="1715"/>
      <c r="L50338" s="1715"/>
    </row>
    <row r="50339" spans="11:12" ht="15" customHeight="1">
      <c r="K50339" s="1715"/>
      <c r="L50339" s="1715"/>
    </row>
    <row r="50340" spans="11:12" ht="15" customHeight="1">
      <c r="K50340" s="1715"/>
      <c r="L50340" s="1715"/>
    </row>
    <row r="50341" spans="11:12" ht="15" customHeight="1">
      <c r="K50341" s="1715"/>
      <c r="L50341" s="1715"/>
    </row>
    <row r="50342" spans="11:12" ht="15" customHeight="1">
      <c r="K50342" s="1715"/>
      <c r="L50342" s="1715"/>
    </row>
    <row r="50343" spans="11:12" ht="15" customHeight="1">
      <c r="K50343" s="1715"/>
      <c r="L50343" s="1715"/>
    </row>
    <row r="50344" spans="11:12" ht="15" customHeight="1">
      <c r="K50344" s="1715"/>
      <c r="L50344" s="1715"/>
    </row>
    <row r="50345" spans="11:12" ht="15" customHeight="1">
      <c r="K50345" s="1715"/>
      <c r="L50345" s="1715"/>
    </row>
    <row r="50346" spans="11:12" ht="15" customHeight="1">
      <c r="K50346" s="1715"/>
      <c r="L50346" s="1715"/>
    </row>
    <row r="50347" spans="11:12" ht="15" customHeight="1">
      <c r="K50347" s="1715"/>
      <c r="L50347" s="1715"/>
    </row>
    <row r="50348" spans="11:12" ht="15" customHeight="1">
      <c r="K50348" s="1715"/>
      <c r="L50348" s="1715"/>
    </row>
    <row r="50349" spans="11:12" ht="15" customHeight="1">
      <c r="K50349" s="1715"/>
      <c r="L50349" s="1715"/>
    </row>
    <row r="50350" spans="11:12" ht="15" customHeight="1">
      <c r="K50350" s="1715"/>
      <c r="L50350" s="1715"/>
    </row>
    <row r="50351" spans="11:12" ht="15" customHeight="1">
      <c r="K50351" s="1715"/>
      <c r="L50351" s="1715"/>
    </row>
    <row r="50352" spans="11:12" ht="15" customHeight="1">
      <c r="K50352" s="1715"/>
      <c r="L50352" s="1715"/>
    </row>
    <row r="50353" spans="11:12" ht="15" customHeight="1">
      <c r="K50353" s="1715"/>
      <c r="L50353" s="1715"/>
    </row>
    <row r="50354" spans="11:12" ht="15" customHeight="1">
      <c r="K50354" s="1715"/>
      <c r="L50354" s="1715"/>
    </row>
    <row r="50355" spans="11:12" ht="15" customHeight="1">
      <c r="K50355" s="1715"/>
      <c r="L50355" s="1715"/>
    </row>
    <row r="50356" spans="11:12" ht="15" customHeight="1">
      <c r="K50356" s="1715"/>
      <c r="L50356" s="1715"/>
    </row>
    <row r="50357" spans="11:12" ht="15" customHeight="1">
      <c r="K50357" s="1715"/>
      <c r="L50357" s="1715"/>
    </row>
    <row r="50358" spans="11:12" ht="15" customHeight="1">
      <c r="K50358" s="1715"/>
      <c r="L50358" s="1715"/>
    </row>
    <row r="50359" spans="11:12" ht="15" customHeight="1">
      <c r="K50359" s="1715"/>
      <c r="L50359" s="1715"/>
    </row>
    <row r="50360" spans="11:12" ht="15" customHeight="1">
      <c r="K50360" s="1715"/>
      <c r="L50360" s="1715"/>
    </row>
    <row r="50361" spans="11:12" ht="15" customHeight="1">
      <c r="K50361" s="1715"/>
      <c r="L50361" s="1715"/>
    </row>
    <row r="50362" spans="11:12" ht="15" customHeight="1">
      <c r="K50362" s="1715"/>
      <c r="L50362" s="1715"/>
    </row>
    <row r="50363" spans="11:12" ht="15" customHeight="1">
      <c r="K50363" s="1715"/>
      <c r="L50363" s="1715"/>
    </row>
    <row r="50364" spans="11:12" ht="15" customHeight="1">
      <c r="K50364" s="1715"/>
      <c r="L50364" s="1715"/>
    </row>
    <row r="50365" spans="11:12" ht="15" customHeight="1">
      <c r="K50365" s="1715"/>
      <c r="L50365" s="1715"/>
    </row>
    <row r="50366" spans="11:12" ht="15" customHeight="1">
      <c r="K50366" s="1715"/>
      <c r="L50366" s="1715"/>
    </row>
    <row r="50367" spans="11:12" ht="15" customHeight="1">
      <c r="K50367" s="1715"/>
      <c r="L50367" s="1715"/>
    </row>
    <row r="50368" spans="11:12" ht="15" customHeight="1">
      <c r="K50368" s="1715"/>
      <c r="L50368" s="1715"/>
    </row>
    <row r="50369" spans="11:12" ht="15" customHeight="1">
      <c r="K50369" s="1715"/>
      <c r="L50369" s="1715"/>
    </row>
    <row r="50370" spans="11:12" ht="15" customHeight="1">
      <c r="K50370" s="1715"/>
      <c r="L50370" s="1715"/>
    </row>
    <row r="50371" spans="11:12" ht="15" customHeight="1">
      <c r="K50371" s="1715"/>
      <c r="L50371" s="1715"/>
    </row>
    <row r="50372" spans="11:12" ht="15" customHeight="1">
      <c r="K50372" s="1715"/>
      <c r="L50372" s="1715"/>
    </row>
    <row r="50373" spans="11:12" ht="15" customHeight="1">
      <c r="K50373" s="1715"/>
      <c r="L50373" s="1715"/>
    </row>
    <row r="50374" spans="11:12" ht="15" customHeight="1">
      <c r="K50374" s="1715"/>
      <c r="L50374" s="1715"/>
    </row>
    <row r="50375" spans="11:12" ht="15" customHeight="1">
      <c r="K50375" s="1715"/>
      <c r="L50375" s="1715"/>
    </row>
    <row r="50376" spans="11:12" ht="15" customHeight="1">
      <c r="K50376" s="1715"/>
      <c r="L50376" s="1715"/>
    </row>
    <row r="50377" spans="11:12" ht="15" customHeight="1">
      <c r="K50377" s="1715"/>
      <c r="L50377" s="1715"/>
    </row>
    <row r="50378" spans="11:12" ht="15" customHeight="1">
      <c r="K50378" s="1715"/>
      <c r="L50378" s="1715"/>
    </row>
    <row r="50379" spans="11:12" ht="15" customHeight="1">
      <c r="K50379" s="1715"/>
      <c r="L50379" s="1715"/>
    </row>
    <row r="50380" spans="11:12" ht="15" customHeight="1">
      <c r="K50380" s="1715"/>
      <c r="L50380" s="1715"/>
    </row>
    <row r="50381" spans="11:12" ht="15" customHeight="1">
      <c r="K50381" s="1715"/>
      <c r="L50381" s="1715"/>
    </row>
    <row r="50382" spans="11:12" ht="15" customHeight="1">
      <c r="K50382" s="1715"/>
      <c r="L50382" s="1715"/>
    </row>
    <row r="50383" spans="11:12" ht="15" customHeight="1">
      <c r="K50383" s="1715"/>
      <c r="L50383" s="1715"/>
    </row>
    <row r="50384" spans="11:12" ht="15" customHeight="1">
      <c r="K50384" s="1715"/>
      <c r="L50384" s="1715"/>
    </row>
    <row r="50385" spans="11:12" ht="15" customHeight="1">
      <c r="K50385" s="1715"/>
      <c r="L50385" s="1715"/>
    </row>
    <row r="50386" spans="11:12" ht="15" customHeight="1">
      <c r="K50386" s="1715"/>
      <c r="L50386" s="1715"/>
    </row>
    <row r="50387" spans="11:12" ht="15" customHeight="1">
      <c r="K50387" s="1715"/>
      <c r="L50387" s="1715"/>
    </row>
    <row r="50388" spans="11:12" ht="15" customHeight="1">
      <c r="K50388" s="1715"/>
      <c r="L50388" s="1715"/>
    </row>
    <row r="50389" spans="11:12" ht="15" customHeight="1">
      <c r="K50389" s="1715"/>
      <c r="L50389" s="1715"/>
    </row>
    <row r="50390" spans="11:12" ht="15" customHeight="1">
      <c r="K50390" s="1715"/>
      <c r="L50390" s="1715"/>
    </row>
    <row r="50391" spans="11:12" ht="15" customHeight="1">
      <c r="K50391" s="1715"/>
      <c r="L50391" s="1715"/>
    </row>
    <row r="50392" spans="11:12" ht="15" customHeight="1">
      <c r="K50392" s="1715"/>
      <c r="L50392" s="1715"/>
    </row>
    <row r="50393" spans="11:12" ht="15" customHeight="1">
      <c r="K50393" s="1715"/>
      <c r="L50393" s="1715"/>
    </row>
    <row r="50394" spans="11:12" ht="15" customHeight="1">
      <c r="K50394" s="1715"/>
      <c r="L50394" s="1715"/>
    </row>
    <row r="50395" spans="11:12" ht="15" customHeight="1">
      <c r="K50395" s="1715"/>
      <c r="L50395" s="1715"/>
    </row>
    <row r="50396" spans="11:12" ht="15" customHeight="1">
      <c r="K50396" s="1715"/>
      <c r="L50396" s="1715"/>
    </row>
    <row r="50397" spans="11:12" ht="15" customHeight="1">
      <c r="K50397" s="1715"/>
      <c r="L50397" s="1715"/>
    </row>
    <row r="50398" spans="11:12" ht="15" customHeight="1">
      <c r="K50398" s="1715"/>
      <c r="L50398" s="1715"/>
    </row>
    <row r="50399" spans="11:12" ht="15" customHeight="1">
      <c r="K50399" s="1715"/>
      <c r="L50399" s="1715"/>
    </row>
    <row r="50400" spans="11:12" ht="15" customHeight="1">
      <c r="K50400" s="1715"/>
      <c r="L50400" s="1715"/>
    </row>
    <row r="50401" spans="11:12" ht="15" customHeight="1">
      <c r="K50401" s="1715"/>
      <c r="L50401" s="1715"/>
    </row>
    <row r="50402" spans="11:12" ht="15" customHeight="1">
      <c r="K50402" s="1715"/>
      <c r="L50402" s="1715"/>
    </row>
    <row r="50403" spans="11:12" ht="15" customHeight="1">
      <c r="K50403" s="1715"/>
      <c r="L50403" s="1715"/>
    </row>
    <row r="50404" spans="11:12" ht="15" customHeight="1">
      <c r="K50404" s="1715"/>
      <c r="L50404" s="1715"/>
    </row>
    <row r="50405" spans="11:12" ht="15" customHeight="1">
      <c r="K50405" s="1715"/>
      <c r="L50405" s="1715"/>
    </row>
    <row r="50406" spans="11:12" ht="15" customHeight="1">
      <c r="K50406" s="1715"/>
      <c r="L50406" s="1715"/>
    </row>
    <row r="50407" spans="11:12" ht="15" customHeight="1">
      <c r="K50407" s="1715"/>
      <c r="L50407" s="1715"/>
    </row>
    <row r="50408" spans="11:12" ht="15" customHeight="1">
      <c r="K50408" s="1715"/>
      <c r="L50408" s="1715"/>
    </row>
    <row r="50409" spans="11:12" ht="15" customHeight="1">
      <c r="K50409" s="1715"/>
      <c r="L50409" s="1715"/>
    </row>
    <row r="50410" spans="11:12" ht="15" customHeight="1">
      <c r="K50410" s="1715"/>
      <c r="L50410" s="1715"/>
    </row>
    <row r="50411" spans="11:12" ht="15" customHeight="1">
      <c r="K50411" s="1715"/>
      <c r="L50411" s="1715"/>
    </row>
    <row r="50412" spans="11:12" ht="15" customHeight="1">
      <c r="K50412" s="1715"/>
      <c r="L50412" s="1715"/>
    </row>
    <row r="50413" spans="11:12" ht="15" customHeight="1">
      <c r="K50413" s="1715"/>
      <c r="L50413" s="1715"/>
    </row>
    <row r="50414" spans="11:12" ht="15" customHeight="1">
      <c r="K50414" s="1715"/>
      <c r="L50414" s="1715"/>
    </row>
    <row r="50415" spans="11:12" ht="15" customHeight="1">
      <c r="K50415" s="1715"/>
      <c r="L50415" s="1715"/>
    </row>
    <row r="50416" spans="11:12" ht="15" customHeight="1">
      <c r="K50416" s="1715"/>
      <c r="L50416" s="1715"/>
    </row>
    <row r="50417" spans="11:12" ht="15" customHeight="1">
      <c r="K50417" s="1715"/>
      <c r="L50417" s="1715"/>
    </row>
    <row r="50418" spans="11:12" ht="15" customHeight="1">
      <c r="K50418" s="1715"/>
      <c r="L50418" s="1715"/>
    </row>
    <row r="50419" spans="11:12" ht="15" customHeight="1">
      <c r="K50419" s="1715"/>
      <c r="L50419" s="1715"/>
    </row>
    <row r="50420" spans="11:12" ht="15" customHeight="1">
      <c r="K50420" s="1715"/>
      <c r="L50420" s="1715"/>
    </row>
    <row r="50421" spans="11:12" ht="15" customHeight="1">
      <c r="K50421" s="1715"/>
      <c r="L50421" s="1715"/>
    </row>
    <row r="50422" spans="11:12" ht="15" customHeight="1">
      <c r="K50422" s="1715"/>
      <c r="L50422" s="1715"/>
    </row>
    <row r="50423" spans="11:12" ht="15" customHeight="1">
      <c r="K50423" s="1715"/>
      <c r="L50423" s="1715"/>
    </row>
    <row r="50424" spans="11:12" ht="15" customHeight="1">
      <c r="K50424" s="1715"/>
      <c r="L50424" s="1715"/>
    </row>
    <row r="50425" spans="11:12" ht="15" customHeight="1">
      <c r="K50425" s="1715"/>
      <c r="L50425" s="1715"/>
    </row>
    <row r="50426" spans="11:12" ht="15" customHeight="1">
      <c r="K50426" s="1715"/>
      <c r="L50426" s="1715"/>
    </row>
    <row r="50427" spans="11:12" ht="15" customHeight="1">
      <c r="K50427" s="1715"/>
      <c r="L50427" s="1715"/>
    </row>
    <row r="50428" spans="11:12" ht="15" customHeight="1">
      <c r="K50428" s="1715"/>
      <c r="L50428" s="1715"/>
    </row>
    <row r="50429" spans="11:12" ht="15" customHeight="1">
      <c r="K50429" s="1715"/>
      <c r="L50429" s="1715"/>
    </row>
    <row r="50430" spans="11:12" ht="15" customHeight="1">
      <c r="K50430" s="1715"/>
      <c r="L50430" s="1715"/>
    </row>
    <row r="50431" spans="11:12" ht="15" customHeight="1">
      <c r="K50431" s="1715"/>
      <c r="L50431" s="1715"/>
    </row>
    <row r="50432" spans="11:12" ht="15" customHeight="1">
      <c r="K50432" s="1715"/>
      <c r="L50432" s="1715"/>
    </row>
    <row r="50433" spans="11:12" ht="15" customHeight="1">
      <c r="K50433" s="1715"/>
      <c r="L50433" s="1715"/>
    </row>
    <row r="50434" spans="11:12" ht="15" customHeight="1">
      <c r="K50434" s="1715"/>
      <c r="L50434" s="1715"/>
    </row>
    <row r="50435" spans="11:12" ht="15" customHeight="1">
      <c r="K50435" s="1715"/>
      <c r="L50435" s="1715"/>
    </row>
    <row r="50436" spans="11:12" ht="15" customHeight="1">
      <c r="K50436" s="1715"/>
      <c r="L50436" s="1715"/>
    </row>
    <row r="50437" spans="11:12" ht="15" customHeight="1">
      <c r="K50437" s="1715"/>
      <c r="L50437" s="1715"/>
    </row>
    <row r="50438" spans="11:12" ht="15" customHeight="1">
      <c r="K50438" s="1715"/>
      <c r="L50438" s="1715"/>
    </row>
    <row r="50439" spans="11:12" ht="15" customHeight="1">
      <c r="K50439" s="1715"/>
      <c r="L50439" s="1715"/>
    </row>
    <row r="50440" spans="11:12" ht="15" customHeight="1">
      <c r="K50440" s="1715"/>
      <c r="L50440" s="1715"/>
    </row>
    <row r="50441" spans="11:12" ht="15" customHeight="1">
      <c r="K50441" s="1715"/>
      <c r="L50441" s="1715"/>
    </row>
    <row r="50442" spans="11:12" ht="15" customHeight="1">
      <c r="K50442" s="1715"/>
      <c r="L50442" s="1715"/>
    </row>
    <row r="50443" spans="11:12" ht="15" customHeight="1">
      <c r="K50443" s="1715"/>
      <c r="L50443" s="1715"/>
    </row>
    <row r="50444" spans="11:12" ht="15" customHeight="1">
      <c r="K50444" s="1715"/>
      <c r="L50444" s="1715"/>
    </row>
    <row r="50445" spans="11:12" ht="15" customHeight="1">
      <c r="K50445" s="1715"/>
      <c r="L50445" s="1715"/>
    </row>
    <row r="50446" spans="11:12" ht="15" customHeight="1">
      <c r="K50446" s="1715"/>
      <c r="L50446" s="1715"/>
    </row>
    <row r="50447" spans="11:12" ht="15" customHeight="1">
      <c r="K50447" s="1715"/>
      <c r="L50447" s="1715"/>
    </row>
    <row r="50448" spans="11:12" ht="15" customHeight="1">
      <c r="K50448" s="1715"/>
      <c r="L50448" s="1715"/>
    </row>
    <row r="50449" spans="11:12" ht="15" customHeight="1">
      <c r="K50449" s="1715"/>
      <c r="L50449" s="1715"/>
    </row>
    <row r="50450" spans="11:12" ht="15" customHeight="1">
      <c r="K50450" s="1715"/>
      <c r="L50450" s="1715"/>
    </row>
    <row r="50451" spans="11:12" ht="15" customHeight="1">
      <c r="K50451" s="1715"/>
      <c r="L50451" s="1715"/>
    </row>
    <row r="50452" spans="11:12" ht="15" customHeight="1">
      <c r="K50452" s="1715"/>
      <c r="L50452" s="1715"/>
    </row>
    <row r="50453" spans="11:12" ht="15" customHeight="1">
      <c r="K50453" s="1715"/>
      <c r="L50453" s="1715"/>
    </row>
    <row r="50454" spans="11:12" ht="15" customHeight="1">
      <c r="K50454" s="1715"/>
      <c r="L50454" s="1715"/>
    </row>
    <row r="50455" spans="11:12" ht="15" customHeight="1">
      <c r="K50455" s="1715"/>
      <c r="L50455" s="1715"/>
    </row>
    <row r="50456" spans="11:12" ht="15" customHeight="1">
      <c r="K50456" s="1715"/>
      <c r="L50456" s="1715"/>
    </row>
    <row r="50457" spans="11:12" ht="15" customHeight="1">
      <c r="K50457" s="1715"/>
      <c r="L50457" s="1715"/>
    </row>
    <row r="50458" spans="11:12" ht="15" customHeight="1">
      <c r="K50458" s="1715"/>
      <c r="L50458" s="1715"/>
    </row>
    <row r="50459" spans="11:12" ht="15" customHeight="1">
      <c r="K50459" s="1715"/>
      <c r="L50459" s="1715"/>
    </row>
    <row r="50460" spans="11:12" ht="15" customHeight="1">
      <c r="K50460" s="1715"/>
      <c r="L50460" s="1715"/>
    </row>
    <row r="50461" spans="11:12" ht="15" customHeight="1">
      <c r="K50461" s="1715"/>
      <c r="L50461" s="1715"/>
    </row>
    <row r="50462" spans="11:12" ht="15" customHeight="1">
      <c r="K50462" s="1715"/>
      <c r="L50462" s="1715"/>
    </row>
    <row r="50463" spans="11:12" ht="15" customHeight="1">
      <c r="K50463" s="1715"/>
      <c r="L50463" s="1715"/>
    </row>
    <row r="50464" spans="11:12" ht="15" customHeight="1">
      <c r="K50464" s="1715"/>
      <c r="L50464" s="1715"/>
    </row>
    <row r="50465" spans="11:12" ht="15" customHeight="1">
      <c r="K50465" s="1715"/>
      <c r="L50465" s="1715"/>
    </row>
    <row r="50466" spans="11:12" ht="15" customHeight="1">
      <c r="K50466" s="1715"/>
      <c r="L50466" s="1715"/>
    </row>
    <row r="50467" spans="11:12" ht="15" customHeight="1">
      <c r="K50467" s="1715"/>
      <c r="L50467" s="1715"/>
    </row>
    <row r="50468" spans="11:12" ht="15" customHeight="1">
      <c r="K50468" s="1715"/>
      <c r="L50468" s="1715"/>
    </row>
    <row r="50469" spans="11:12" ht="15" customHeight="1">
      <c r="K50469" s="1715"/>
      <c r="L50469" s="1715"/>
    </row>
    <row r="50470" spans="11:12" ht="15" customHeight="1">
      <c r="K50470" s="1715"/>
      <c r="L50470" s="1715"/>
    </row>
    <row r="50471" spans="11:12" ht="15" customHeight="1">
      <c r="K50471" s="1715"/>
      <c r="L50471" s="1715"/>
    </row>
    <row r="50472" spans="11:12" ht="15" customHeight="1">
      <c r="K50472" s="1715"/>
      <c r="L50472" s="1715"/>
    </row>
    <row r="50473" spans="11:12" ht="15" customHeight="1">
      <c r="K50473" s="1715"/>
      <c r="L50473" s="1715"/>
    </row>
    <row r="50474" spans="11:12" ht="15" customHeight="1">
      <c r="K50474" s="1715"/>
      <c r="L50474" s="1715"/>
    </row>
    <row r="50475" spans="11:12" ht="15" customHeight="1">
      <c r="K50475" s="1715"/>
      <c r="L50475" s="1715"/>
    </row>
    <row r="50476" spans="11:12" ht="15" customHeight="1">
      <c r="K50476" s="1715"/>
      <c r="L50476" s="1715"/>
    </row>
    <row r="50477" spans="11:12" ht="15" customHeight="1">
      <c r="K50477" s="1715"/>
      <c r="L50477" s="1715"/>
    </row>
    <row r="50478" spans="11:12" ht="15" customHeight="1">
      <c r="K50478" s="1715"/>
      <c r="L50478" s="1715"/>
    </row>
    <row r="50479" spans="11:12" ht="15" customHeight="1">
      <c r="K50479" s="1715"/>
      <c r="L50479" s="1715"/>
    </row>
    <row r="50480" spans="11:12" ht="15" customHeight="1">
      <c r="K50480" s="1715"/>
      <c r="L50480" s="1715"/>
    </row>
    <row r="50481" spans="11:12" ht="15" customHeight="1">
      <c r="K50481" s="1715"/>
      <c r="L50481" s="1715"/>
    </row>
    <row r="50482" spans="11:12" ht="15" customHeight="1">
      <c r="K50482" s="1715"/>
      <c r="L50482" s="1715"/>
    </row>
    <row r="50483" spans="11:12" ht="15" customHeight="1">
      <c r="K50483" s="1715"/>
      <c r="L50483" s="1715"/>
    </row>
    <row r="50484" spans="11:12" ht="15" customHeight="1">
      <c r="K50484" s="1715"/>
      <c r="L50484" s="1715"/>
    </row>
    <row r="50485" spans="11:12" ht="15" customHeight="1">
      <c r="K50485" s="1715"/>
      <c r="L50485" s="1715"/>
    </row>
    <row r="50486" spans="11:12" ht="15" customHeight="1">
      <c r="K50486" s="1715"/>
      <c r="L50486" s="1715"/>
    </row>
    <row r="50487" spans="11:12" ht="15" customHeight="1">
      <c r="K50487" s="1715"/>
      <c r="L50487" s="1715"/>
    </row>
    <row r="50488" spans="11:12" ht="15" customHeight="1">
      <c r="K50488" s="1715"/>
      <c r="L50488" s="1715"/>
    </row>
    <row r="50489" spans="11:12" ht="15" customHeight="1">
      <c r="K50489" s="1715"/>
      <c r="L50489" s="1715"/>
    </row>
    <row r="50490" spans="11:12" ht="15" customHeight="1">
      <c r="K50490" s="1715"/>
      <c r="L50490" s="1715"/>
    </row>
    <row r="50491" spans="11:12" ht="15" customHeight="1">
      <c r="K50491" s="1715"/>
      <c r="L50491" s="1715"/>
    </row>
    <row r="50492" spans="11:12" ht="15" customHeight="1">
      <c r="K50492" s="1715"/>
      <c r="L50492" s="1715"/>
    </row>
    <row r="50493" spans="11:12" ht="15" customHeight="1">
      <c r="K50493" s="1715"/>
      <c r="L50493" s="1715"/>
    </row>
    <row r="50494" spans="11:12" ht="15" customHeight="1">
      <c r="K50494" s="1715"/>
      <c r="L50494" s="1715"/>
    </row>
    <row r="50495" spans="11:12" ht="15" customHeight="1">
      <c r="K50495" s="1715"/>
      <c r="L50495" s="1715"/>
    </row>
    <row r="50496" spans="11:12" ht="15" customHeight="1">
      <c r="K50496" s="1715"/>
      <c r="L50496" s="1715"/>
    </row>
    <row r="50497" spans="11:12" ht="15" customHeight="1">
      <c r="K50497" s="1715"/>
      <c r="L50497" s="1715"/>
    </row>
    <row r="50498" spans="11:12" ht="15" customHeight="1">
      <c r="K50498" s="1715"/>
      <c r="L50498" s="1715"/>
    </row>
    <row r="50499" spans="11:12" ht="15" customHeight="1">
      <c r="K50499" s="1715"/>
      <c r="L50499" s="1715"/>
    </row>
    <row r="50500" spans="11:12" ht="15" customHeight="1">
      <c r="K50500" s="1715"/>
      <c r="L50500" s="1715"/>
    </row>
    <row r="50501" spans="11:12" ht="15" customHeight="1">
      <c r="K50501" s="1715"/>
      <c r="L50501" s="1715"/>
    </row>
    <row r="50502" spans="11:12" ht="15" customHeight="1">
      <c r="K50502" s="1715"/>
      <c r="L50502" s="1715"/>
    </row>
    <row r="50503" spans="11:12" ht="15" customHeight="1">
      <c r="K50503" s="1715"/>
      <c r="L50503" s="1715"/>
    </row>
    <row r="50504" spans="11:12" ht="15" customHeight="1">
      <c r="K50504" s="1715"/>
      <c r="L50504" s="1715"/>
    </row>
    <row r="50505" spans="11:12" ht="15" customHeight="1">
      <c r="K50505" s="1715"/>
      <c r="L50505" s="1715"/>
    </row>
    <row r="50506" spans="11:12" ht="15" customHeight="1">
      <c r="K50506" s="1715"/>
      <c r="L50506" s="1715"/>
    </row>
    <row r="50507" spans="11:12" ht="15" customHeight="1">
      <c r="K50507" s="1715"/>
      <c r="L50507" s="1715"/>
    </row>
    <row r="50508" spans="11:12" ht="15" customHeight="1">
      <c r="K50508" s="1715"/>
      <c r="L50508" s="1715"/>
    </row>
    <row r="50509" spans="11:12" ht="15" customHeight="1">
      <c r="K50509" s="1715"/>
      <c r="L50509" s="1715"/>
    </row>
    <row r="50510" spans="11:12" ht="15" customHeight="1">
      <c r="K50510" s="1715"/>
      <c r="L50510" s="1715"/>
    </row>
    <row r="50511" spans="11:12" ht="15" customHeight="1">
      <c r="K50511" s="1715"/>
      <c r="L50511" s="1715"/>
    </row>
    <row r="50512" spans="11:12" ht="15" customHeight="1">
      <c r="K50512" s="1715"/>
      <c r="L50512" s="1715"/>
    </row>
    <row r="50513" spans="11:12" ht="15" customHeight="1">
      <c r="K50513" s="1715"/>
      <c r="L50513" s="1715"/>
    </row>
    <row r="50514" spans="11:12" ht="15" customHeight="1">
      <c r="K50514" s="1715"/>
      <c r="L50514" s="1715"/>
    </row>
    <row r="50515" spans="11:12" ht="15" customHeight="1">
      <c r="K50515" s="1715"/>
      <c r="L50515" s="1715"/>
    </row>
    <row r="50516" spans="11:12" ht="15" customHeight="1">
      <c r="K50516" s="1715"/>
      <c r="L50516" s="1715"/>
    </row>
    <row r="50517" spans="11:12" ht="15" customHeight="1">
      <c r="K50517" s="1715"/>
      <c r="L50517" s="1715"/>
    </row>
    <row r="50518" spans="11:12" ht="15" customHeight="1">
      <c r="K50518" s="1715"/>
      <c r="L50518" s="1715"/>
    </row>
    <row r="50519" spans="11:12" ht="15" customHeight="1">
      <c r="K50519" s="1715"/>
      <c r="L50519" s="1715"/>
    </row>
    <row r="50520" spans="11:12" ht="15" customHeight="1">
      <c r="K50520" s="1715"/>
      <c r="L50520" s="1715"/>
    </row>
    <row r="50521" spans="11:12" ht="15" customHeight="1">
      <c r="K50521" s="1715"/>
      <c r="L50521" s="1715"/>
    </row>
    <row r="50522" spans="11:12" ht="15" customHeight="1">
      <c r="K50522" s="1715"/>
      <c r="L50522" s="1715"/>
    </row>
    <row r="50523" spans="11:12" ht="15" customHeight="1">
      <c r="K50523" s="1715"/>
      <c r="L50523" s="1715"/>
    </row>
    <row r="50524" spans="11:12" ht="15" customHeight="1">
      <c r="K50524" s="1715"/>
      <c r="L50524" s="1715"/>
    </row>
    <row r="50525" spans="11:12" ht="15" customHeight="1">
      <c r="K50525" s="1715"/>
      <c r="L50525" s="1715"/>
    </row>
    <row r="50526" spans="11:12" ht="15" customHeight="1">
      <c r="K50526" s="1715"/>
      <c r="L50526" s="1715"/>
    </row>
    <row r="50527" spans="11:12" ht="15" customHeight="1">
      <c r="K50527" s="1715"/>
      <c r="L50527" s="1715"/>
    </row>
    <row r="50528" spans="11:12" ht="15" customHeight="1">
      <c r="K50528" s="1715"/>
      <c r="L50528" s="1715"/>
    </row>
    <row r="50529" spans="11:12" ht="15" customHeight="1">
      <c r="K50529" s="1715"/>
      <c r="L50529" s="1715"/>
    </row>
    <row r="50530" spans="11:12" ht="15" customHeight="1">
      <c r="K50530" s="1715"/>
      <c r="L50530" s="1715"/>
    </row>
    <row r="50531" spans="11:12" ht="15" customHeight="1">
      <c r="K50531" s="1715"/>
      <c r="L50531" s="1715"/>
    </row>
    <row r="50532" spans="11:12" ht="15" customHeight="1">
      <c r="K50532" s="1715"/>
      <c r="L50532" s="1715"/>
    </row>
    <row r="50533" spans="11:12" ht="15" customHeight="1">
      <c r="K50533" s="1715"/>
      <c r="L50533" s="1715"/>
    </row>
    <row r="50534" spans="11:12" ht="15" customHeight="1">
      <c r="K50534" s="1715"/>
      <c r="L50534" s="1715"/>
    </row>
    <row r="50535" spans="11:12" ht="15" customHeight="1">
      <c r="K50535" s="1715"/>
      <c r="L50535" s="1715"/>
    </row>
    <row r="50536" spans="11:12" ht="15" customHeight="1">
      <c r="K50536" s="1715"/>
      <c r="L50536" s="1715"/>
    </row>
    <row r="50537" spans="11:12" ht="15" customHeight="1">
      <c r="K50537" s="1715"/>
      <c r="L50537" s="1715"/>
    </row>
    <row r="50538" spans="11:12" ht="15" customHeight="1">
      <c r="K50538" s="1715"/>
      <c r="L50538" s="1715"/>
    </row>
    <row r="50539" spans="11:12" ht="15" customHeight="1">
      <c r="K50539" s="1715"/>
      <c r="L50539" s="1715"/>
    </row>
    <row r="50540" spans="11:12" ht="15" customHeight="1">
      <c r="K50540" s="1715"/>
      <c r="L50540" s="1715"/>
    </row>
    <row r="50541" spans="11:12" ht="15" customHeight="1">
      <c r="K50541" s="1715"/>
      <c r="L50541" s="1715"/>
    </row>
    <row r="50542" spans="11:12" ht="15" customHeight="1">
      <c r="K50542" s="1715"/>
      <c r="L50542" s="1715"/>
    </row>
    <row r="50543" spans="11:12" ht="15" customHeight="1">
      <c r="K50543" s="1715"/>
      <c r="L50543" s="1715"/>
    </row>
    <row r="50544" spans="11:12" ht="15" customHeight="1">
      <c r="K50544" s="1715"/>
      <c r="L50544" s="1715"/>
    </row>
    <row r="50545" spans="11:12" ht="15" customHeight="1">
      <c r="K50545" s="1715"/>
      <c r="L50545" s="1715"/>
    </row>
    <row r="50546" spans="11:12" ht="15" customHeight="1">
      <c r="K50546" s="1715"/>
      <c r="L50546" s="1715"/>
    </row>
    <row r="50547" spans="11:12" ht="15" customHeight="1">
      <c r="K50547" s="1715"/>
      <c r="L50547" s="1715"/>
    </row>
    <row r="50548" spans="11:12" ht="15" customHeight="1">
      <c r="K50548" s="1715"/>
      <c r="L50548" s="1715"/>
    </row>
    <row r="50549" spans="11:12" ht="15" customHeight="1">
      <c r="K50549" s="1715"/>
      <c r="L50549" s="1715"/>
    </row>
    <row r="50550" spans="11:12" ht="15" customHeight="1">
      <c r="K50550" s="1715"/>
      <c r="L50550" s="1715"/>
    </row>
    <row r="50551" spans="11:12" ht="15" customHeight="1">
      <c r="K50551" s="1715"/>
      <c r="L50551" s="1715"/>
    </row>
    <row r="50552" spans="11:12" ht="15" customHeight="1">
      <c r="K50552" s="1715"/>
      <c r="L50552" s="1715"/>
    </row>
    <row r="50553" spans="11:12" ht="15" customHeight="1">
      <c r="K50553" s="1715"/>
      <c r="L50553" s="1715"/>
    </row>
    <row r="50554" spans="11:12" ht="15" customHeight="1">
      <c r="K50554" s="1715"/>
      <c r="L50554" s="1715"/>
    </row>
    <row r="50555" spans="11:12" ht="15" customHeight="1">
      <c r="K50555" s="1715"/>
      <c r="L50555" s="1715"/>
    </row>
    <row r="50556" spans="11:12" ht="15" customHeight="1">
      <c r="K50556" s="1715"/>
      <c r="L50556" s="1715"/>
    </row>
    <row r="50557" spans="11:12" ht="15" customHeight="1">
      <c r="K50557" s="1715"/>
      <c r="L50557" s="1715"/>
    </row>
    <row r="50558" spans="11:12" ht="15" customHeight="1">
      <c r="K50558" s="1715"/>
      <c r="L50558" s="1715"/>
    </row>
    <row r="50559" spans="11:12" ht="15" customHeight="1">
      <c r="K50559" s="1715"/>
      <c r="L50559" s="1715"/>
    </row>
    <row r="50560" spans="11:12" ht="15" customHeight="1">
      <c r="K50560" s="1715"/>
      <c r="L50560" s="1715"/>
    </row>
    <row r="50561" spans="11:12" ht="15" customHeight="1">
      <c r="K50561" s="1715"/>
      <c r="L50561" s="1715"/>
    </row>
    <row r="50562" spans="11:12" ht="15" customHeight="1">
      <c r="K50562" s="1715"/>
      <c r="L50562" s="1715"/>
    </row>
    <row r="50563" spans="11:12" ht="15" customHeight="1">
      <c r="K50563" s="1715"/>
      <c r="L50563" s="1715"/>
    </row>
    <row r="50564" spans="11:12" ht="15" customHeight="1">
      <c r="K50564" s="1715"/>
      <c r="L50564" s="1715"/>
    </row>
    <row r="50565" spans="11:12" ht="15" customHeight="1">
      <c r="K50565" s="1715"/>
      <c r="L50565" s="1715"/>
    </row>
    <row r="50566" spans="11:12" ht="15" customHeight="1">
      <c r="K50566" s="1715"/>
      <c r="L50566" s="1715"/>
    </row>
    <row r="50567" spans="11:12" ht="15" customHeight="1">
      <c r="K50567" s="1715"/>
      <c r="L50567" s="1715"/>
    </row>
    <row r="50568" spans="11:12" ht="15" customHeight="1">
      <c r="K50568" s="1715"/>
      <c r="L50568" s="1715"/>
    </row>
    <row r="50569" spans="11:12" ht="15" customHeight="1">
      <c r="K50569" s="1715"/>
      <c r="L50569" s="1715"/>
    </row>
    <row r="50570" spans="11:12" ht="15" customHeight="1">
      <c r="K50570" s="1715"/>
      <c r="L50570" s="1715"/>
    </row>
    <row r="50571" spans="11:12" ht="15" customHeight="1">
      <c r="K50571" s="1715"/>
      <c r="L50571" s="1715"/>
    </row>
    <row r="50572" spans="11:12" ht="15" customHeight="1">
      <c r="K50572" s="1715"/>
      <c r="L50572" s="1715"/>
    </row>
    <row r="50573" spans="11:12" ht="15" customHeight="1">
      <c r="K50573" s="1715"/>
      <c r="L50573" s="1715"/>
    </row>
    <row r="50574" spans="11:12" ht="15" customHeight="1">
      <c r="K50574" s="1715"/>
      <c r="L50574" s="1715"/>
    </row>
    <row r="50575" spans="11:12" ht="15" customHeight="1">
      <c r="K50575" s="1715"/>
      <c r="L50575" s="1715"/>
    </row>
    <row r="50576" spans="11:12" ht="15" customHeight="1">
      <c r="K50576" s="1715"/>
      <c r="L50576" s="1715"/>
    </row>
    <row r="50577" spans="11:12" ht="15" customHeight="1">
      <c r="K50577" s="1715"/>
      <c r="L50577" s="1715"/>
    </row>
    <row r="50578" spans="11:12" ht="15" customHeight="1">
      <c r="K50578" s="1715"/>
      <c r="L50578" s="1715"/>
    </row>
    <row r="50579" spans="11:12" ht="15" customHeight="1">
      <c r="K50579" s="1715"/>
      <c r="L50579" s="1715"/>
    </row>
    <row r="50580" spans="11:12" ht="15" customHeight="1">
      <c r="K50580" s="1715"/>
      <c r="L50580" s="1715"/>
    </row>
    <row r="50581" spans="11:12" ht="15" customHeight="1">
      <c r="K50581" s="1715"/>
      <c r="L50581" s="1715"/>
    </row>
    <row r="50582" spans="11:12" ht="15" customHeight="1">
      <c r="K50582" s="1715"/>
      <c r="L50582" s="1715"/>
    </row>
    <row r="50583" spans="11:12" ht="15" customHeight="1">
      <c r="K50583" s="1715"/>
      <c r="L50583" s="1715"/>
    </row>
    <row r="50584" spans="11:12" ht="15" customHeight="1">
      <c r="K50584" s="1715"/>
      <c r="L50584" s="1715"/>
    </row>
    <row r="50585" spans="11:12" ht="15" customHeight="1">
      <c r="K50585" s="1715"/>
      <c r="L50585" s="1715"/>
    </row>
    <row r="50586" spans="11:12" ht="15" customHeight="1">
      <c r="K50586" s="1715"/>
      <c r="L50586" s="1715"/>
    </row>
    <row r="50587" spans="11:12" ht="15" customHeight="1">
      <c r="K50587" s="1715"/>
      <c r="L50587" s="1715"/>
    </row>
    <row r="50588" spans="11:12" ht="15" customHeight="1">
      <c r="K50588" s="1715"/>
      <c r="L50588" s="1715"/>
    </row>
    <row r="50589" spans="11:12" ht="15" customHeight="1">
      <c r="K50589" s="1715"/>
      <c r="L50589" s="1715"/>
    </row>
    <row r="50590" spans="11:12" ht="15" customHeight="1">
      <c r="K50590" s="1715"/>
      <c r="L50590" s="1715"/>
    </row>
    <row r="50591" spans="11:12" ht="15" customHeight="1">
      <c r="K50591" s="1715"/>
      <c r="L50591" s="1715"/>
    </row>
    <row r="50592" spans="11:12" ht="15" customHeight="1">
      <c r="K50592" s="1715"/>
      <c r="L50592" s="1715"/>
    </row>
    <row r="50593" spans="11:12" ht="15" customHeight="1">
      <c r="K50593" s="1715"/>
      <c r="L50593" s="1715"/>
    </row>
    <row r="50594" spans="11:12" ht="15" customHeight="1">
      <c r="K50594" s="1715"/>
      <c r="L50594" s="1715"/>
    </row>
    <row r="50595" spans="11:12" ht="15" customHeight="1">
      <c r="K50595" s="1715"/>
      <c r="L50595" s="1715"/>
    </row>
    <row r="50596" spans="11:12" ht="15" customHeight="1">
      <c r="K50596" s="1715"/>
      <c r="L50596" s="1715"/>
    </row>
    <row r="50597" spans="11:12" ht="15" customHeight="1">
      <c r="K50597" s="1715"/>
      <c r="L50597" s="1715"/>
    </row>
    <row r="50598" spans="11:12" ht="15" customHeight="1">
      <c r="K50598" s="1715"/>
      <c r="L50598" s="1715"/>
    </row>
    <row r="50599" spans="11:12" ht="15" customHeight="1">
      <c r="K50599" s="1715"/>
      <c r="L50599" s="1715"/>
    </row>
    <row r="50600" spans="11:12" ht="15" customHeight="1">
      <c r="K50600" s="1715"/>
      <c r="L50600" s="1715"/>
    </row>
    <row r="50601" spans="11:12" ht="15" customHeight="1">
      <c r="K50601" s="1715"/>
      <c r="L50601" s="1715"/>
    </row>
    <row r="50602" spans="11:12" ht="15" customHeight="1">
      <c r="K50602" s="1715"/>
      <c r="L50602" s="1715"/>
    </row>
    <row r="50603" spans="11:12" ht="15" customHeight="1">
      <c r="K50603" s="1715"/>
      <c r="L50603" s="1715"/>
    </row>
    <row r="50604" spans="11:12" ht="15" customHeight="1">
      <c r="K50604" s="1715"/>
      <c r="L50604" s="1715"/>
    </row>
    <row r="50605" spans="11:12" ht="15" customHeight="1">
      <c r="K50605" s="1715"/>
      <c r="L50605" s="1715"/>
    </row>
    <row r="50606" spans="11:12" ht="15" customHeight="1">
      <c r="K50606" s="1715"/>
      <c r="L50606" s="1715"/>
    </row>
    <row r="50607" spans="11:12" ht="15" customHeight="1">
      <c r="K50607" s="1715"/>
      <c r="L50607" s="1715"/>
    </row>
    <row r="50608" spans="11:12" ht="15" customHeight="1">
      <c r="K50608" s="1715"/>
      <c r="L50608" s="1715"/>
    </row>
    <row r="50609" spans="11:12" ht="15" customHeight="1">
      <c r="K50609" s="1715"/>
      <c r="L50609" s="1715"/>
    </row>
    <row r="50610" spans="11:12" ht="15" customHeight="1">
      <c r="K50610" s="1715"/>
      <c r="L50610" s="1715"/>
    </row>
    <row r="50611" spans="11:12" ht="15" customHeight="1">
      <c r="K50611" s="1715"/>
      <c r="L50611" s="1715"/>
    </row>
    <row r="50612" spans="11:12" ht="15" customHeight="1">
      <c r="K50612" s="1715"/>
      <c r="L50612" s="1715"/>
    </row>
    <row r="50613" spans="11:12" ht="15" customHeight="1">
      <c r="K50613" s="1715"/>
      <c r="L50613" s="1715"/>
    </row>
    <row r="50614" spans="11:12" ht="15" customHeight="1">
      <c r="K50614" s="1715"/>
      <c r="L50614" s="1715"/>
    </row>
    <row r="50615" spans="11:12" ht="15" customHeight="1">
      <c r="K50615" s="1715"/>
      <c r="L50615" s="1715"/>
    </row>
    <row r="50616" spans="11:12" ht="15" customHeight="1">
      <c r="K50616" s="1715"/>
      <c r="L50616" s="1715"/>
    </row>
    <row r="50617" spans="11:12" ht="15" customHeight="1">
      <c r="K50617" s="1715"/>
      <c r="L50617" s="1715"/>
    </row>
    <row r="50618" spans="11:12" ht="15" customHeight="1">
      <c r="K50618" s="1715"/>
      <c r="L50618" s="1715"/>
    </row>
    <row r="50619" spans="11:12" ht="15" customHeight="1">
      <c r="K50619" s="1715"/>
      <c r="L50619" s="1715"/>
    </row>
    <row r="50620" spans="11:12" ht="15" customHeight="1">
      <c r="K50620" s="1715"/>
      <c r="L50620" s="1715"/>
    </row>
    <row r="50621" spans="11:12" ht="15" customHeight="1">
      <c r="K50621" s="1715"/>
      <c r="L50621" s="1715"/>
    </row>
    <row r="50622" spans="11:12" ht="15" customHeight="1">
      <c r="K50622" s="1715"/>
      <c r="L50622" s="1715"/>
    </row>
    <row r="50623" spans="11:12" ht="15" customHeight="1">
      <c r="K50623" s="1715"/>
      <c r="L50623" s="1715"/>
    </row>
    <row r="50624" spans="11:12" ht="15" customHeight="1">
      <c r="K50624" s="1715"/>
      <c r="L50624" s="1715"/>
    </row>
    <row r="50625" spans="11:12" ht="15" customHeight="1">
      <c r="K50625" s="1715"/>
      <c r="L50625" s="1715"/>
    </row>
    <row r="50626" spans="11:12" ht="15" customHeight="1">
      <c r="K50626" s="1715"/>
      <c r="L50626" s="1715"/>
    </row>
    <row r="50627" spans="11:12" ht="15" customHeight="1">
      <c r="K50627" s="1715"/>
      <c r="L50627" s="1715"/>
    </row>
    <row r="50628" spans="11:12" ht="15" customHeight="1">
      <c r="K50628" s="1715"/>
      <c r="L50628" s="1715"/>
    </row>
    <row r="50629" spans="11:12" ht="15" customHeight="1">
      <c r="K50629" s="1715"/>
      <c r="L50629" s="1715"/>
    </row>
    <row r="50630" spans="11:12" ht="15" customHeight="1">
      <c r="K50630" s="1715"/>
      <c r="L50630" s="1715"/>
    </row>
    <row r="50631" spans="11:12" ht="15" customHeight="1">
      <c r="K50631" s="1715"/>
      <c r="L50631" s="1715"/>
    </row>
    <row r="50632" spans="11:12" ht="15" customHeight="1">
      <c r="K50632" s="1715"/>
      <c r="L50632" s="1715"/>
    </row>
    <row r="50633" spans="11:12" ht="15" customHeight="1">
      <c r="K50633" s="1715"/>
      <c r="L50633" s="1715"/>
    </row>
    <row r="50634" spans="11:12" ht="15" customHeight="1">
      <c r="K50634" s="1715"/>
      <c r="L50634" s="1715"/>
    </row>
    <row r="50635" spans="11:12" ht="15" customHeight="1">
      <c r="K50635" s="1715"/>
      <c r="L50635" s="1715"/>
    </row>
    <row r="50636" spans="11:12" ht="15" customHeight="1">
      <c r="K50636" s="1715"/>
      <c r="L50636" s="1715"/>
    </row>
    <row r="50637" spans="11:12" ht="15" customHeight="1">
      <c r="K50637" s="1715"/>
      <c r="L50637" s="1715"/>
    </row>
    <row r="50638" spans="11:12" ht="15" customHeight="1">
      <c r="K50638" s="1715"/>
      <c r="L50638" s="1715"/>
    </row>
    <row r="50639" spans="11:12" ht="15" customHeight="1">
      <c r="K50639" s="1715"/>
      <c r="L50639" s="1715"/>
    </row>
    <row r="50640" spans="11:12" ht="15" customHeight="1">
      <c r="K50640" s="1715"/>
      <c r="L50640" s="1715"/>
    </row>
    <row r="50641" spans="11:12" ht="15" customHeight="1">
      <c r="K50641" s="1715"/>
      <c r="L50641" s="1715"/>
    </row>
    <row r="50642" spans="11:12" ht="15" customHeight="1">
      <c r="K50642" s="1715"/>
      <c r="L50642" s="1715"/>
    </row>
    <row r="50643" spans="11:12" ht="15" customHeight="1">
      <c r="K50643" s="1715"/>
      <c r="L50643" s="1715"/>
    </row>
    <row r="50644" spans="11:12" ht="15" customHeight="1">
      <c r="K50644" s="1715"/>
      <c r="L50644" s="1715"/>
    </row>
    <row r="50645" spans="11:12" ht="15" customHeight="1">
      <c r="K50645" s="1715"/>
      <c r="L50645" s="1715"/>
    </row>
    <row r="50646" spans="11:12" ht="15" customHeight="1">
      <c r="K50646" s="1715"/>
      <c r="L50646" s="1715"/>
    </row>
    <row r="50647" spans="11:12" ht="15" customHeight="1">
      <c r="K50647" s="1715"/>
      <c r="L50647" s="1715"/>
    </row>
    <row r="50648" spans="11:12" ht="15" customHeight="1">
      <c r="K50648" s="1715"/>
      <c r="L50648" s="1715"/>
    </row>
    <row r="50649" spans="11:12" ht="15" customHeight="1">
      <c r="K50649" s="1715"/>
      <c r="L50649" s="1715"/>
    </row>
    <row r="50650" spans="11:12" ht="15" customHeight="1">
      <c r="K50650" s="1715"/>
      <c r="L50650" s="1715"/>
    </row>
    <row r="50651" spans="11:12" ht="15" customHeight="1">
      <c r="K50651" s="1715"/>
      <c r="L50651" s="1715"/>
    </row>
    <row r="50652" spans="11:12" ht="15" customHeight="1">
      <c r="K50652" s="1715"/>
      <c r="L50652" s="1715"/>
    </row>
    <row r="50653" spans="11:12" ht="15" customHeight="1">
      <c r="K50653" s="1715"/>
      <c r="L50653" s="1715"/>
    </row>
    <row r="50654" spans="11:12" ht="15" customHeight="1">
      <c r="K50654" s="1715"/>
      <c r="L50654" s="1715"/>
    </row>
    <row r="50655" spans="11:12" ht="15" customHeight="1">
      <c r="K50655" s="1715"/>
      <c r="L50655" s="1715"/>
    </row>
    <row r="50656" spans="11:12" ht="15" customHeight="1">
      <c r="K50656" s="1715"/>
      <c r="L50656" s="1715"/>
    </row>
    <row r="50657" spans="11:12" ht="15" customHeight="1">
      <c r="K50657" s="1715"/>
      <c r="L50657" s="1715"/>
    </row>
    <row r="50658" spans="11:12" ht="15" customHeight="1">
      <c r="K50658" s="1715"/>
      <c r="L50658" s="1715"/>
    </row>
    <row r="50659" spans="11:12" ht="15" customHeight="1">
      <c r="K50659" s="1715"/>
      <c r="L50659" s="1715"/>
    </row>
    <row r="50660" spans="11:12" ht="15" customHeight="1">
      <c r="K50660" s="1715"/>
      <c r="L50660" s="1715"/>
    </row>
    <row r="50661" spans="11:12" ht="15" customHeight="1">
      <c r="K50661" s="1715"/>
      <c r="L50661" s="1715"/>
    </row>
    <row r="50662" spans="11:12" ht="15" customHeight="1">
      <c r="K50662" s="1715"/>
      <c r="L50662" s="1715"/>
    </row>
    <row r="50663" spans="11:12" ht="15" customHeight="1">
      <c r="K50663" s="1715"/>
      <c r="L50663" s="1715"/>
    </row>
    <row r="50664" spans="11:12" ht="15" customHeight="1">
      <c r="K50664" s="1715"/>
      <c r="L50664" s="1715"/>
    </row>
    <row r="50665" spans="11:12" ht="15" customHeight="1">
      <c r="K50665" s="1715"/>
      <c r="L50665" s="1715"/>
    </row>
    <row r="50666" spans="11:12" ht="15" customHeight="1">
      <c r="K50666" s="1715"/>
      <c r="L50666" s="1715"/>
    </row>
    <row r="50667" spans="11:12" ht="15" customHeight="1">
      <c r="K50667" s="1715"/>
      <c r="L50667" s="1715"/>
    </row>
    <row r="50668" spans="11:12" ht="15" customHeight="1">
      <c r="K50668" s="1715"/>
      <c r="L50668" s="1715"/>
    </row>
    <row r="50669" spans="11:12" ht="15" customHeight="1">
      <c r="K50669" s="1715"/>
      <c r="L50669" s="1715"/>
    </row>
    <row r="50670" spans="11:12" ht="15" customHeight="1">
      <c r="K50670" s="1715"/>
      <c r="L50670" s="1715"/>
    </row>
    <row r="50671" spans="11:12" ht="15" customHeight="1">
      <c r="K50671" s="1715"/>
      <c r="L50671" s="1715"/>
    </row>
    <row r="50672" spans="11:12" ht="15" customHeight="1">
      <c r="K50672" s="1715"/>
      <c r="L50672" s="1715"/>
    </row>
    <row r="50673" spans="11:12" ht="15" customHeight="1">
      <c r="K50673" s="1715"/>
      <c r="L50673" s="1715"/>
    </row>
    <row r="50674" spans="11:12" ht="15" customHeight="1">
      <c r="K50674" s="1715"/>
      <c r="L50674" s="1715"/>
    </row>
    <row r="50675" spans="11:12" ht="15" customHeight="1">
      <c r="K50675" s="1715"/>
      <c r="L50675" s="1715"/>
    </row>
    <row r="50676" spans="11:12" ht="15" customHeight="1">
      <c r="K50676" s="1715"/>
      <c r="L50676" s="1715"/>
    </row>
    <row r="50677" spans="11:12" ht="15" customHeight="1">
      <c r="K50677" s="1715"/>
      <c r="L50677" s="1715"/>
    </row>
    <row r="50678" spans="11:12" ht="15" customHeight="1">
      <c r="K50678" s="1715"/>
      <c r="L50678" s="1715"/>
    </row>
    <row r="50679" spans="11:12" ht="15" customHeight="1">
      <c r="K50679" s="1715"/>
      <c r="L50679" s="1715"/>
    </row>
    <row r="50680" spans="11:12" ht="15" customHeight="1">
      <c r="K50680" s="1715"/>
      <c r="L50680" s="1715"/>
    </row>
    <row r="50681" spans="11:12" ht="15" customHeight="1">
      <c r="K50681" s="1715"/>
      <c r="L50681" s="1715"/>
    </row>
    <row r="50682" spans="11:12" ht="15" customHeight="1">
      <c r="K50682" s="1715"/>
      <c r="L50682" s="1715"/>
    </row>
    <row r="50683" spans="11:12" ht="15" customHeight="1">
      <c r="K50683" s="1715"/>
      <c r="L50683" s="1715"/>
    </row>
    <row r="50684" spans="11:12" ht="15" customHeight="1">
      <c r="K50684" s="1715"/>
      <c r="L50684" s="1715"/>
    </row>
    <row r="50685" spans="11:12" ht="15" customHeight="1">
      <c r="K50685" s="1715"/>
      <c r="L50685" s="1715"/>
    </row>
    <row r="50686" spans="11:12" ht="15" customHeight="1">
      <c r="K50686" s="1715"/>
      <c r="L50686" s="1715"/>
    </row>
    <row r="50687" spans="11:12" ht="15" customHeight="1">
      <c r="K50687" s="1715"/>
      <c r="L50687" s="1715"/>
    </row>
    <row r="50688" spans="11:12" ht="15" customHeight="1">
      <c r="K50688" s="1715"/>
      <c r="L50688" s="1715"/>
    </row>
    <row r="50689" spans="11:12" ht="15" customHeight="1">
      <c r="K50689" s="1715"/>
      <c r="L50689" s="1715"/>
    </row>
    <row r="50690" spans="11:12" ht="15" customHeight="1">
      <c r="K50690" s="1715"/>
      <c r="L50690" s="1715"/>
    </row>
    <row r="50691" spans="11:12" ht="15" customHeight="1">
      <c r="K50691" s="1715"/>
      <c r="L50691" s="1715"/>
    </row>
    <row r="50692" spans="11:12" ht="15" customHeight="1">
      <c r="K50692" s="1715"/>
      <c r="L50692" s="1715"/>
    </row>
    <row r="50693" spans="11:12" ht="15" customHeight="1">
      <c r="K50693" s="1715"/>
      <c r="L50693" s="1715"/>
    </row>
    <row r="50694" spans="11:12" ht="15" customHeight="1">
      <c r="K50694" s="1715"/>
      <c r="L50694" s="1715"/>
    </row>
    <row r="50695" spans="11:12" ht="15" customHeight="1">
      <c r="K50695" s="1715"/>
      <c r="L50695" s="1715"/>
    </row>
    <row r="50696" spans="11:12" ht="15" customHeight="1">
      <c r="K50696" s="1715"/>
      <c r="L50696" s="1715"/>
    </row>
    <row r="50697" spans="11:12" ht="15" customHeight="1">
      <c r="K50697" s="1715"/>
      <c r="L50697" s="1715"/>
    </row>
    <row r="50698" spans="11:12" ht="15" customHeight="1">
      <c r="K50698" s="1715"/>
      <c r="L50698" s="1715"/>
    </row>
    <row r="50699" spans="11:12" ht="15" customHeight="1">
      <c r="K50699" s="1715"/>
      <c r="L50699" s="1715"/>
    </row>
    <row r="50700" spans="11:12" ht="15" customHeight="1">
      <c r="K50700" s="1715"/>
      <c r="L50700" s="1715"/>
    </row>
    <row r="50701" spans="11:12" ht="15" customHeight="1">
      <c r="K50701" s="1715"/>
      <c r="L50701" s="1715"/>
    </row>
    <row r="50702" spans="11:12" ht="15" customHeight="1">
      <c r="K50702" s="1715"/>
      <c r="L50702" s="1715"/>
    </row>
    <row r="50703" spans="11:12" ht="15" customHeight="1">
      <c r="K50703" s="1715"/>
      <c r="L50703" s="1715"/>
    </row>
    <row r="50704" spans="11:12" ht="15" customHeight="1">
      <c r="K50704" s="1715"/>
      <c r="L50704" s="1715"/>
    </row>
    <row r="50705" spans="11:12" ht="15" customHeight="1">
      <c r="K50705" s="1715"/>
      <c r="L50705" s="1715"/>
    </row>
    <row r="50706" spans="11:12" ht="15" customHeight="1">
      <c r="K50706" s="1715"/>
      <c r="L50706" s="1715"/>
    </row>
    <row r="50707" spans="11:12" ht="15" customHeight="1">
      <c r="K50707" s="1715"/>
      <c r="L50707" s="1715"/>
    </row>
    <row r="50708" spans="11:12" ht="15" customHeight="1">
      <c r="K50708" s="1715"/>
      <c r="L50708" s="1715"/>
    </row>
    <row r="50709" spans="11:12" ht="15" customHeight="1">
      <c r="K50709" s="1715"/>
      <c r="L50709" s="1715"/>
    </row>
    <row r="50710" spans="11:12" ht="15" customHeight="1">
      <c r="K50710" s="1715"/>
      <c r="L50710" s="1715"/>
    </row>
    <row r="50711" spans="11:12" ht="15" customHeight="1">
      <c r="K50711" s="1715"/>
      <c r="L50711" s="1715"/>
    </row>
    <row r="50712" spans="11:12" ht="15" customHeight="1">
      <c r="K50712" s="1715"/>
      <c r="L50712" s="1715"/>
    </row>
    <row r="50713" spans="11:12" ht="15" customHeight="1">
      <c r="K50713" s="1715"/>
      <c r="L50713" s="1715"/>
    </row>
    <row r="50714" spans="11:12" ht="15" customHeight="1">
      <c r="K50714" s="1715"/>
      <c r="L50714" s="1715"/>
    </row>
    <row r="50715" spans="11:12" ht="15" customHeight="1">
      <c r="K50715" s="1715"/>
      <c r="L50715" s="1715"/>
    </row>
    <row r="50716" spans="11:12" ht="15" customHeight="1">
      <c r="K50716" s="1715"/>
      <c r="L50716" s="1715"/>
    </row>
    <row r="50717" spans="11:12" ht="15" customHeight="1">
      <c r="K50717" s="1715"/>
      <c r="L50717" s="1715"/>
    </row>
    <row r="50718" spans="11:12" ht="15" customHeight="1">
      <c r="K50718" s="1715"/>
      <c r="L50718" s="1715"/>
    </row>
    <row r="50719" spans="11:12" ht="15" customHeight="1">
      <c r="K50719" s="1715"/>
      <c r="L50719" s="1715"/>
    </row>
    <row r="50720" spans="11:12" ht="15" customHeight="1">
      <c r="K50720" s="1715"/>
      <c r="L50720" s="1715"/>
    </row>
    <row r="50721" spans="11:12" ht="15" customHeight="1">
      <c r="K50721" s="1715"/>
      <c r="L50721" s="1715"/>
    </row>
    <row r="50722" spans="11:12" ht="15" customHeight="1">
      <c r="K50722" s="1715"/>
      <c r="L50722" s="1715"/>
    </row>
    <row r="50723" spans="11:12" ht="15" customHeight="1">
      <c r="K50723" s="1715"/>
      <c r="L50723" s="1715"/>
    </row>
    <row r="50724" spans="11:12" ht="15" customHeight="1">
      <c r="K50724" s="1715"/>
      <c r="L50724" s="1715"/>
    </row>
    <row r="50725" spans="11:12" ht="15" customHeight="1">
      <c r="K50725" s="1715"/>
      <c r="L50725" s="1715"/>
    </row>
    <row r="50726" spans="11:12" ht="15" customHeight="1">
      <c r="K50726" s="1715"/>
      <c r="L50726" s="1715"/>
    </row>
    <row r="50727" spans="11:12" ht="15" customHeight="1">
      <c r="K50727" s="1715"/>
      <c r="L50727" s="1715"/>
    </row>
    <row r="50728" spans="11:12" ht="15" customHeight="1">
      <c r="K50728" s="1715"/>
      <c r="L50728" s="1715"/>
    </row>
    <row r="50729" spans="11:12" ht="15" customHeight="1">
      <c r="K50729" s="1715"/>
      <c r="L50729" s="1715"/>
    </row>
    <row r="50730" spans="11:12" ht="15" customHeight="1">
      <c r="K50730" s="1715"/>
      <c r="L50730" s="1715"/>
    </row>
    <row r="50731" spans="11:12" ht="15" customHeight="1">
      <c r="K50731" s="1715"/>
      <c r="L50731" s="1715"/>
    </row>
    <row r="50732" spans="11:12" ht="15" customHeight="1">
      <c r="K50732" s="1715"/>
      <c r="L50732" s="1715"/>
    </row>
    <row r="50733" spans="11:12" ht="15" customHeight="1">
      <c r="K50733" s="1715"/>
      <c r="L50733" s="1715"/>
    </row>
    <row r="50734" spans="11:12" ht="15" customHeight="1">
      <c r="K50734" s="1715"/>
      <c r="L50734" s="1715"/>
    </row>
    <row r="50735" spans="11:12" ht="15" customHeight="1">
      <c r="K50735" s="1715"/>
      <c r="L50735" s="1715"/>
    </row>
    <row r="50736" spans="11:12" ht="15" customHeight="1">
      <c r="K50736" s="1715"/>
      <c r="L50736" s="1715"/>
    </row>
    <row r="50737" spans="11:12" ht="15" customHeight="1">
      <c r="K50737" s="1715"/>
      <c r="L50737" s="1715"/>
    </row>
    <row r="50738" spans="11:12" ht="15" customHeight="1">
      <c r="K50738" s="1715"/>
      <c r="L50738" s="1715"/>
    </row>
    <row r="50739" spans="11:12" ht="15" customHeight="1">
      <c r="K50739" s="1715"/>
      <c r="L50739" s="1715"/>
    </row>
    <row r="50740" spans="11:12" ht="15" customHeight="1">
      <c r="K50740" s="1715"/>
      <c r="L50740" s="1715"/>
    </row>
    <row r="50741" spans="11:12" ht="15" customHeight="1">
      <c r="K50741" s="1715"/>
      <c r="L50741" s="1715"/>
    </row>
    <row r="50742" spans="11:12" ht="15" customHeight="1">
      <c r="K50742" s="1715"/>
      <c r="L50742" s="1715"/>
    </row>
    <row r="50743" spans="11:12" ht="15" customHeight="1">
      <c r="K50743" s="1715"/>
      <c r="L50743" s="1715"/>
    </row>
    <row r="50744" spans="11:12" ht="15" customHeight="1">
      <c r="K50744" s="1715"/>
      <c r="L50744" s="1715"/>
    </row>
    <row r="50745" spans="11:12" ht="15" customHeight="1">
      <c r="K50745" s="1715"/>
      <c r="L50745" s="1715"/>
    </row>
    <row r="50746" spans="11:12" ht="15" customHeight="1">
      <c r="K50746" s="1715"/>
      <c r="L50746" s="1715"/>
    </row>
    <row r="50747" spans="11:12" ht="15" customHeight="1">
      <c r="K50747" s="1715"/>
      <c r="L50747" s="1715"/>
    </row>
    <row r="50748" spans="11:12" ht="15" customHeight="1">
      <c r="K50748" s="1715"/>
      <c r="L50748" s="1715"/>
    </row>
    <row r="50749" spans="11:12" ht="15" customHeight="1">
      <c r="K50749" s="1715"/>
      <c r="L50749" s="1715"/>
    </row>
    <row r="50750" spans="11:12" ht="15" customHeight="1">
      <c r="K50750" s="1715"/>
      <c r="L50750" s="1715"/>
    </row>
    <row r="50751" spans="11:12" ht="15" customHeight="1">
      <c r="K50751" s="1715"/>
      <c r="L50751" s="1715"/>
    </row>
    <row r="50752" spans="11:12" ht="15" customHeight="1">
      <c r="K50752" s="1715"/>
      <c r="L50752" s="1715"/>
    </row>
    <row r="50753" spans="11:12" ht="15" customHeight="1">
      <c r="K50753" s="1715"/>
      <c r="L50753" s="1715"/>
    </row>
    <row r="50754" spans="11:12" ht="15" customHeight="1">
      <c r="K50754" s="1715"/>
      <c r="L50754" s="1715"/>
    </row>
    <row r="50755" spans="11:12" ht="15" customHeight="1">
      <c r="K50755" s="1715"/>
      <c r="L50755" s="1715"/>
    </row>
    <row r="50756" spans="11:12" ht="15" customHeight="1">
      <c r="K50756" s="1715"/>
      <c r="L50756" s="1715"/>
    </row>
    <row r="50757" spans="11:12" ht="15" customHeight="1">
      <c r="K50757" s="1715"/>
      <c r="L50757" s="1715"/>
    </row>
    <row r="50758" spans="11:12" ht="15" customHeight="1">
      <c r="K50758" s="1715"/>
      <c r="L50758" s="1715"/>
    </row>
    <row r="50759" spans="11:12" ht="15" customHeight="1">
      <c r="K50759" s="1715"/>
      <c r="L50759" s="1715"/>
    </row>
    <row r="50760" spans="11:12" ht="15" customHeight="1">
      <c r="K50760" s="1715"/>
      <c r="L50760" s="1715"/>
    </row>
    <row r="50761" spans="11:12" ht="15" customHeight="1">
      <c r="K50761" s="1715"/>
      <c r="L50761" s="1715"/>
    </row>
    <row r="50762" spans="11:12" ht="15" customHeight="1">
      <c r="K50762" s="1715"/>
      <c r="L50762" s="1715"/>
    </row>
    <row r="50763" spans="11:12" ht="15" customHeight="1">
      <c r="K50763" s="1715"/>
      <c r="L50763" s="1715"/>
    </row>
    <row r="50764" spans="11:12" ht="15" customHeight="1">
      <c r="K50764" s="1715"/>
      <c r="L50764" s="1715"/>
    </row>
    <row r="50765" spans="11:12" ht="15" customHeight="1">
      <c r="K50765" s="1715"/>
      <c r="L50765" s="1715"/>
    </row>
    <row r="50766" spans="11:12" ht="15" customHeight="1">
      <c r="K50766" s="1715"/>
      <c r="L50766" s="1715"/>
    </row>
    <row r="50767" spans="11:12" ht="15" customHeight="1">
      <c r="K50767" s="1715"/>
      <c r="L50767" s="1715"/>
    </row>
    <row r="50768" spans="11:12" ht="15" customHeight="1">
      <c r="K50768" s="1715"/>
      <c r="L50768" s="1715"/>
    </row>
    <row r="50769" spans="11:12" ht="15" customHeight="1">
      <c r="K50769" s="1715"/>
      <c r="L50769" s="1715"/>
    </row>
    <row r="50770" spans="11:12" ht="15" customHeight="1">
      <c r="K50770" s="1715"/>
      <c r="L50770" s="1715"/>
    </row>
    <row r="50771" spans="11:12" ht="15" customHeight="1">
      <c r="K50771" s="1715"/>
      <c r="L50771" s="1715"/>
    </row>
    <row r="50772" spans="11:12" ht="15" customHeight="1">
      <c r="K50772" s="1715"/>
      <c r="L50772" s="1715"/>
    </row>
    <row r="50773" spans="11:12" ht="15" customHeight="1">
      <c r="K50773" s="1715"/>
      <c r="L50773" s="1715"/>
    </row>
    <row r="50774" spans="11:12" ht="15" customHeight="1">
      <c r="K50774" s="1715"/>
      <c r="L50774" s="1715"/>
    </row>
    <row r="50775" spans="11:12" ht="15" customHeight="1">
      <c r="K50775" s="1715"/>
      <c r="L50775" s="1715"/>
    </row>
    <row r="50776" spans="11:12" ht="15" customHeight="1">
      <c r="K50776" s="1715"/>
      <c r="L50776" s="1715"/>
    </row>
    <row r="50777" spans="11:12" ht="15" customHeight="1">
      <c r="K50777" s="1715"/>
      <c r="L50777" s="1715"/>
    </row>
    <row r="50778" spans="11:12" ht="15" customHeight="1">
      <c r="K50778" s="1715"/>
      <c r="L50778" s="1715"/>
    </row>
    <row r="50779" spans="11:12" ht="15" customHeight="1">
      <c r="K50779" s="1715"/>
      <c r="L50779" s="1715"/>
    </row>
    <row r="50780" spans="11:12" ht="15" customHeight="1">
      <c r="K50780" s="1715"/>
      <c r="L50780" s="1715"/>
    </row>
    <row r="50781" spans="11:12" ht="15" customHeight="1">
      <c r="K50781" s="1715"/>
      <c r="L50781" s="1715"/>
    </row>
    <row r="50782" spans="11:12" ht="15" customHeight="1">
      <c r="K50782" s="1715"/>
      <c r="L50782" s="1715"/>
    </row>
    <row r="50783" spans="11:12" ht="15" customHeight="1">
      <c r="K50783" s="1715"/>
      <c r="L50783" s="1715"/>
    </row>
    <row r="50784" spans="11:12" ht="15" customHeight="1">
      <c r="K50784" s="1715"/>
      <c r="L50784" s="1715"/>
    </row>
    <row r="50785" spans="11:12" ht="15" customHeight="1">
      <c r="K50785" s="1715"/>
      <c r="L50785" s="1715"/>
    </row>
    <row r="50786" spans="11:12" ht="15" customHeight="1">
      <c r="K50786" s="1715"/>
      <c r="L50786" s="1715"/>
    </row>
    <row r="50787" spans="11:12" ht="15" customHeight="1">
      <c r="K50787" s="1715"/>
      <c r="L50787" s="1715"/>
    </row>
    <row r="50788" spans="11:12" ht="15" customHeight="1">
      <c r="K50788" s="1715"/>
      <c r="L50788" s="1715"/>
    </row>
    <row r="50789" spans="11:12" ht="15" customHeight="1">
      <c r="K50789" s="1715"/>
      <c r="L50789" s="1715"/>
    </row>
    <row r="50790" spans="11:12" ht="15" customHeight="1">
      <c r="K50790" s="1715"/>
      <c r="L50790" s="1715"/>
    </row>
    <row r="50791" spans="11:12" ht="15" customHeight="1">
      <c r="K50791" s="1715"/>
      <c r="L50791" s="1715"/>
    </row>
    <row r="50792" spans="11:12" ht="15" customHeight="1">
      <c r="K50792" s="1715"/>
      <c r="L50792" s="1715"/>
    </row>
    <row r="50793" spans="11:12" ht="15" customHeight="1">
      <c r="K50793" s="1715"/>
      <c r="L50793" s="1715"/>
    </row>
    <row r="50794" spans="11:12" ht="15" customHeight="1">
      <c r="K50794" s="1715"/>
      <c r="L50794" s="1715"/>
    </row>
    <row r="50795" spans="11:12" ht="15" customHeight="1">
      <c r="K50795" s="1715"/>
      <c r="L50795" s="1715"/>
    </row>
    <row r="50796" spans="11:12" ht="15" customHeight="1">
      <c r="K50796" s="1715"/>
      <c r="L50796" s="1715"/>
    </row>
    <row r="50797" spans="11:12" ht="15" customHeight="1">
      <c r="K50797" s="1715"/>
      <c r="L50797" s="1715"/>
    </row>
    <row r="50798" spans="11:12" ht="15" customHeight="1">
      <c r="K50798" s="1715"/>
      <c r="L50798" s="1715"/>
    </row>
    <row r="50799" spans="11:12" ht="15" customHeight="1">
      <c r="K50799" s="1715"/>
      <c r="L50799" s="1715"/>
    </row>
    <row r="50800" spans="11:12" ht="15" customHeight="1">
      <c r="K50800" s="1715"/>
      <c r="L50800" s="1715"/>
    </row>
    <row r="50801" spans="11:12" ht="15" customHeight="1">
      <c r="K50801" s="1715"/>
      <c r="L50801" s="1715"/>
    </row>
    <row r="50802" spans="11:12" ht="15" customHeight="1">
      <c r="K50802" s="1715"/>
      <c r="L50802" s="1715"/>
    </row>
    <row r="50803" spans="11:12" ht="15" customHeight="1">
      <c r="K50803" s="1715"/>
      <c r="L50803" s="1715"/>
    </row>
    <row r="50804" spans="11:12" ht="15" customHeight="1">
      <c r="K50804" s="1715"/>
      <c r="L50804" s="1715"/>
    </row>
    <row r="50805" spans="11:12" ht="15" customHeight="1">
      <c r="K50805" s="1715"/>
      <c r="L50805" s="1715"/>
    </row>
    <row r="50806" spans="11:12" ht="15" customHeight="1">
      <c r="K50806" s="1715"/>
      <c r="L50806" s="1715"/>
    </row>
    <row r="50807" spans="11:12" ht="15" customHeight="1">
      <c r="K50807" s="1715"/>
      <c r="L50807" s="1715"/>
    </row>
    <row r="50808" spans="11:12" ht="15" customHeight="1">
      <c r="K50808" s="1715"/>
      <c r="L50808" s="1715"/>
    </row>
    <row r="50809" spans="11:12" ht="15" customHeight="1">
      <c r="K50809" s="1715"/>
      <c r="L50809" s="1715"/>
    </row>
    <row r="50810" spans="11:12" ht="15" customHeight="1">
      <c r="K50810" s="1715"/>
      <c r="L50810" s="1715"/>
    </row>
    <row r="50811" spans="11:12" ht="15" customHeight="1">
      <c r="K50811" s="1715"/>
      <c r="L50811" s="1715"/>
    </row>
    <row r="50812" spans="11:12" ht="15" customHeight="1">
      <c r="K50812" s="1715"/>
      <c r="L50812" s="1715"/>
    </row>
    <row r="50813" spans="11:12" ht="15" customHeight="1">
      <c r="K50813" s="1715"/>
      <c r="L50813" s="1715"/>
    </row>
    <row r="50814" spans="11:12" ht="15" customHeight="1">
      <c r="K50814" s="1715"/>
      <c r="L50814" s="1715"/>
    </row>
    <row r="50815" spans="11:12" ht="15" customHeight="1">
      <c r="K50815" s="1715"/>
      <c r="L50815" s="1715"/>
    </row>
    <row r="50816" spans="11:12" ht="15" customHeight="1">
      <c r="K50816" s="1715"/>
      <c r="L50816" s="1715"/>
    </row>
    <row r="50817" spans="11:12" ht="15" customHeight="1">
      <c r="K50817" s="1715"/>
      <c r="L50817" s="1715"/>
    </row>
    <row r="50818" spans="11:12" ht="15" customHeight="1">
      <c r="K50818" s="1715"/>
      <c r="L50818" s="1715"/>
    </row>
    <row r="50819" spans="11:12" ht="15" customHeight="1">
      <c r="K50819" s="1715"/>
      <c r="L50819" s="1715"/>
    </row>
    <row r="50820" spans="11:12" ht="15" customHeight="1">
      <c r="K50820" s="1715"/>
      <c r="L50820" s="1715"/>
    </row>
    <row r="50821" spans="11:12" ht="15" customHeight="1">
      <c r="K50821" s="1715"/>
      <c r="L50821" s="1715"/>
    </row>
    <row r="50822" spans="11:12" ht="15" customHeight="1">
      <c r="K50822" s="1715"/>
      <c r="L50822" s="1715"/>
    </row>
    <row r="50823" spans="11:12" ht="15" customHeight="1">
      <c r="K50823" s="1715"/>
      <c r="L50823" s="1715"/>
    </row>
    <row r="50824" spans="11:12" ht="15" customHeight="1">
      <c r="K50824" s="1715"/>
      <c r="L50824" s="1715"/>
    </row>
    <row r="50825" spans="11:12" ht="15" customHeight="1">
      <c r="K50825" s="1715"/>
      <c r="L50825" s="1715"/>
    </row>
    <row r="50826" spans="11:12" ht="15" customHeight="1">
      <c r="K50826" s="1715"/>
      <c r="L50826" s="1715"/>
    </row>
    <row r="50827" spans="11:12" ht="15" customHeight="1">
      <c r="K50827" s="1715"/>
      <c r="L50827" s="1715"/>
    </row>
    <row r="50828" spans="11:12" ht="15" customHeight="1">
      <c r="K50828" s="1715"/>
      <c r="L50828" s="1715"/>
    </row>
    <row r="50829" spans="11:12" ht="15" customHeight="1">
      <c r="K50829" s="1715"/>
      <c r="L50829" s="1715"/>
    </row>
    <row r="50830" spans="11:12" ht="15" customHeight="1">
      <c r="K50830" s="1715"/>
      <c r="L50830" s="1715"/>
    </row>
    <row r="50831" spans="11:12" ht="15" customHeight="1">
      <c r="K50831" s="1715"/>
      <c r="L50831" s="1715"/>
    </row>
    <row r="50832" spans="11:12" ht="15" customHeight="1">
      <c r="K50832" s="1715"/>
      <c r="L50832" s="1715"/>
    </row>
    <row r="50833" spans="11:12" ht="15" customHeight="1">
      <c r="K50833" s="1715"/>
      <c r="L50833" s="1715"/>
    </row>
    <row r="50834" spans="11:12" ht="15" customHeight="1">
      <c r="K50834" s="1715"/>
      <c r="L50834" s="1715"/>
    </row>
    <row r="50835" spans="11:12" ht="15" customHeight="1">
      <c r="K50835" s="1715"/>
      <c r="L50835" s="1715"/>
    </row>
    <row r="50836" spans="11:12" ht="15" customHeight="1">
      <c r="K50836" s="1715"/>
      <c r="L50836" s="1715"/>
    </row>
    <row r="50837" spans="11:12" ht="15" customHeight="1">
      <c r="K50837" s="1715"/>
      <c r="L50837" s="1715"/>
    </row>
    <row r="50838" spans="11:12" ht="15" customHeight="1">
      <c r="K50838" s="1715"/>
      <c r="L50838" s="1715"/>
    </row>
    <row r="50839" spans="11:12" ht="15" customHeight="1">
      <c r="K50839" s="1715"/>
      <c r="L50839" s="1715"/>
    </row>
    <row r="50840" spans="11:12" ht="15" customHeight="1">
      <c r="K50840" s="1715"/>
      <c r="L50840" s="1715"/>
    </row>
    <row r="50841" spans="11:12" ht="15" customHeight="1">
      <c r="K50841" s="1715"/>
      <c r="L50841" s="1715"/>
    </row>
    <row r="50842" spans="11:12" ht="15" customHeight="1">
      <c r="K50842" s="1715"/>
      <c r="L50842" s="1715"/>
    </row>
    <row r="50843" spans="11:12" ht="15" customHeight="1">
      <c r="K50843" s="1715"/>
      <c r="L50843" s="1715"/>
    </row>
    <row r="50844" spans="11:12" ht="15" customHeight="1">
      <c r="K50844" s="1715"/>
      <c r="L50844" s="1715"/>
    </row>
    <row r="50845" spans="11:12" ht="15" customHeight="1">
      <c r="K50845" s="1715"/>
      <c r="L50845" s="1715"/>
    </row>
    <row r="50846" spans="11:12" ht="15" customHeight="1">
      <c r="K50846" s="1715"/>
      <c r="L50846" s="1715"/>
    </row>
    <row r="50847" spans="11:12" ht="15" customHeight="1">
      <c r="K50847" s="1715"/>
      <c r="L50847" s="1715"/>
    </row>
    <row r="50848" spans="11:12" ht="15" customHeight="1">
      <c r="K50848" s="1715"/>
      <c r="L50848" s="1715"/>
    </row>
    <row r="50849" spans="11:12" ht="15" customHeight="1">
      <c r="K50849" s="1715"/>
      <c r="L50849" s="1715"/>
    </row>
    <row r="50850" spans="11:12" ht="15" customHeight="1">
      <c r="K50850" s="1715"/>
      <c r="L50850" s="1715"/>
    </row>
    <row r="50851" spans="11:12" ht="15" customHeight="1">
      <c r="K50851" s="1715"/>
      <c r="L50851" s="1715"/>
    </row>
    <row r="50852" spans="11:12" ht="15" customHeight="1">
      <c r="K50852" s="1715"/>
      <c r="L50852" s="1715"/>
    </row>
    <row r="50853" spans="11:12" ht="15" customHeight="1">
      <c r="K50853" s="1715"/>
      <c r="L50853" s="1715"/>
    </row>
    <row r="50854" spans="11:12" ht="15" customHeight="1">
      <c r="K50854" s="1715"/>
      <c r="L50854" s="1715"/>
    </row>
    <row r="50855" spans="11:12" ht="15" customHeight="1">
      <c r="K50855" s="1715"/>
      <c r="L50855" s="1715"/>
    </row>
    <row r="50856" spans="11:12" ht="15" customHeight="1">
      <c r="K50856" s="1715"/>
      <c r="L50856" s="1715"/>
    </row>
    <row r="50857" spans="11:12" ht="15" customHeight="1">
      <c r="K50857" s="1715"/>
      <c r="L50857" s="1715"/>
    </row>
    <row r="50858" spans="11:12" ht="15" customHeight="1">
      <c r="K50858" s="1715"/>
      <c r="L50858" s="1715"/>
    </row>
    <row r="50859" spans="11:12" ht="15" customHeight="1">
      <c r="K50859" s="1715"/>
      <c r="L50859" s="1715"/>
    </row>
    <row r="50860" spans="11:12" ht="15" customHeight="1">
      <c r="K50860" s="1715"/>
      <c r="L50860" s="1715"/>
    </row>
    <row r="50861" spans="11:12" ht="15" customHeight="1">
      <c r="K50861" s="1715"/>
      <c r="L50861" s="1715"/>
    </row>
    <row r="50862" spans="11:12" ht="15" customHeight="1">
      <c r="K50862" s="1715"/>
      <c r="L50862" s="1715"/>
    </row>
    <row r="50863" spans="11:12" ht="15" customHeight="1">
      <c r="K50863" s="1715"/>
      <c r="L50863" s="1715"/>
    </row>
    <row r="50864" spans="11:12" ht="15" customHeight="1">
      <c r="K50864" s="1715"/>
      <c r="L50864" s="1715"/>
    </row>
    <row r="50865" spans="11:12" ht="15" customHeight="1">
      <c r="K50865" s="1715"/>
      <c r="L50865" s="1715"/>
    </row>
    <row r="50866" spans="11:12" ht="15" customHeight="1">
      <c r="K50866" s="1715"/>
      <c r="L50866" s="1715"/>
    </row>
    <row r="50867" spans="11:12" ht="15" customHeight="1">
      <c r="K50867" s="1715"/>
      <c r="L50867" s="1715"/>
    </row>
    <row r="50868" spans="11:12" ht="15" customHeight="1">
      <c r="K50868" s="1715"/>
      <c r="L50868" s="1715"/>
    </row>
    <row r="50869" spans="11:12" ht="15" customHeight="1">
      <c r="K50869" s="1715"/>
      <c r="L50869" s="1715"/>
    </row>
    <row r="50870" spans="11:12" ht="15" customHeight="1">
      <c r="K50870" s="1715"/>
      <c r="L50870" s="1715"/>
    </row>
    <row r="50871" spans="11:12" ht="15" customHeight="1">
      <c r="K50871" s="1715"/>
      <c r="L50871" s="1715"/>
    </row>
    <row r="50872" spans="11:12" ht="15" customHeight="1">
      <c r="K50872" s="1715"/>
      <c r="L50872" s="1715"/>
    </row>
    <row r="50873" spans="11:12" ht="15" customHeight="1">
      <c r="K50873" s="1715"/>
      <c r="L50873" s="1715"/>
    </row>
    <row r="50874" spans="11:12" ht="15" customHeight="1">
      <c r="K50874" s="1715"/>
      <c r="L50874" s="1715"/>
    </row>
    <row r="50875" spans="11:12" ht="15" customHeight="1">
      <c r="K50875" s="1715"/>
      <c r="L50875" s="1715"/>
    </row>
    <row r="50876" spans="11:12" ht="15" customHeight="1">
      <c r="K50876" s="1715"/>
      <c r="L50876" s="1715"/>
    </row>
    <row r="50877" spans="11:12" ht="15" customHeight="1">
      <c r="K50877" s="1715"/>
      <c r="L50877" s="1715"/>
    </row>
    <row r="50878" spans="11:12" ht="15" customHeight="1">
      <c r="K50878" s="1715"/>
      <c r="L50878" s="1715"/>
    </row>
    <row r="50879" spans="11:12" ht="15" customHeight="1">
      <c r="K50879" s="1715"/>
      <c r="L50879" s="1715"/>
    </row>
    <row r="50880" spans="11:12" ht="15" customHeight="1">
      <c r="K50880" s="1715"/>
      <c r="L50880" s="1715"/>
    </row>
    <row r="50881" spans="11:12" ht="15" customHeight="1">
      <c r="K50881" s="1715"/>
      <c r="L50881" s="1715"/>
    </row>
    <row r="50882" spans="11:12" ht="15" customHeight="1">
      <c r="K50882" s="1715"/>
      <c r="L50882" s="1715"/>
    </row>
    <row r="50883" spans="11:12" ht="15" customHeight="1">
      <c r="K50883" s="1715"/>
      <c r="L50883" s="1715"/>
    </row>
    <row r="50884" spans="11:12" ht="15" customHeight="1">
      <c r="K50884" s="1715"/>
      <c r="L50884" s="1715"/>
    </row>
    <row r="50885" spans="11:12" ht="15" customHeight="1">
      <c r="K50885" s="1715"/>
      <c r="L50885" s="1715"/>
    </row>
    <row r="50886" spans="11:12" ht="15" customHeight="1">
      <c r="K50886" s="1715"/>
      <c r="L50886" s="1715"/>
    </row>
    <row r="50887" spans="11:12" ht="15" customHeight="1">
      <c r="K50887" s="1715"/>
      <c r="L50887" s="1715"/>
    </row>
    <row r="50888" spans="11:12" ht="15" customHeight="1">
      <c r="K50888" s="1715"/>
      <c r="L50888" s="1715"/>
    </row>
    <row r="50889" spans="11:12" ht="15" customHeight="1">
      <c r="K50889" s="1715"/>
      <c r="L50889" s="1715"/>
    </row>
    <row r="50890" spans="11:12" ht="15" customHeight="1">
      <c r="K50890" s="1715"/>
      <c r="L50890" s="1715"/>
    </row>
    <row r="50891" spans="11:12" ht="15" customHeight="1">
      <c r="K50891" s="1715"/>
      <c r="L50891" s="1715"/>
    </row>
    <row r="50892" spans="11:12" ht="15" customHeight="1">
      <c r="K50892" s="1715"/>
      <c r="L50892" s="1715"/>
    </row>
    <row r="50893" spans="11:12" ht="15" customHeight="1">
      <c r="K50893" s="1715"/>
      <c r="L50893" s="1715"/>
    </row>
    <row r="50894" spans="11:12" ht="15" customHeight="1">
      <c r="K50894" s="1715"/>
      <c r="L50894" s="1715"/>
    </row>
    <row r="50895" spans="11:12" ht="15" customHeight="1">
      <c r="K50895" s="1715"/>
      <c r="L50895" s="1715"/>
    </row>
    <row r="50896" spans="11:12" ht="15" customHeight="1">
      <c r="K50896" s="1715"/>
      <c r="L50896" s="1715"/>
    </row>
    <row r="50897" spans="11:12" ht="15" customHeight="1">
      <c r="K50897" s="1715"/>
      <c r="L50897" s="1715"/>
    </row>
    <row r="50898" spans="11:12" ht="15" customHeight="1">
      <c r="K50898" s="1715"/>
      <c r="L50898" s="1715"/>
    </row>
    <row r="50899" spans="11:12" ht="15" customHeight="1">
      <c r="K50899" s="1715"/>
      <c r="L50899" s="1715"/>
    </row>
    <row r="50900" spans="11:12" ht="15" customHeight="1">
      <c r="K50900" s="1715"/>
      <c r="L50900" s="1715"/>
    </row>
    <row r="50901" spans="11:12" ht="15" customHeight="1">
      <c r="K50901" s="1715"/>
      <c r="L50901" s="1715"/>
    </row>
    <row r="50902" spans="11:12" ht="15" customHeight="1">
      <c r="K50902" s="1715"/>
      <c r="L50902" s="1715"/>
    </row>
    <row r="50903" spans="11:12" ht="15" customHeight="1">
      <c r="K50903" s="1715"/>
      <c r="L50903" s="1715"/>
    </row>
    <row r="50904" spans="11:12" ht="15" customHeight="1">
      <c r="K50904" s="1715"/>
      <c r="L50904" s="1715"/>
    </row>
    <row r="50905" spans="11:12" ht="15" customHeight="1">
      <c r="K50905" s="1715"/>
      <c r="L50905" s="1715"/>
    </row>
    <row r="50906" spans="11:12" ht="15" customHeight="1">
      <c r="K50906" s="1715"/>
      <c r="L50906" s="1715"/>
    </row>
    <row r="50907" spans="11:12" ht="15" customHeight="1">
      <c r="K50907" s="1715"/>
      <c r="L50907" s="1715"/>
    </row>
    <row r="50908" spans="11:12" ht="15" customHeight="1">
      <c r="K50908" s="1715"/>
      <c r="L50908" s="1715"/>
    </row>
    <row r="50909" spans="11:12" ht="15" customHeight="1">
      <c r="K50909" s="1715"/>
      <c r="L50909" s="1715"/>
    </row>
    <row r="50910" spans="11:12" ht="15" customHeight="1">
      <c r="K50910" s="1715"/>
      <c r="L50910" s="1715"/>
    </row>
    <row r="50911" spans="11:12" ht="15" customHeight="1">
      <c r="K50911" s="1715"/>
      <c r="L50911" s="1715"/>
    </row>
    <row r="50912" spans="11:12" ht="15" customHeight="1">
      <c r="K50912" s="1715"/>
      <c r="L50912" s="1715"/>
    </row>
    <row r="50913" spans="11:12" ht="15" customHeight="1">
      <c r="K50913" s="1715"/>
      <c r="L50913" s="1715"/>
    </row>
    <row r="50914" spans="11:12" ht="15" customHeight="1">
      <c r="K50914" s="1715"/>
      <c r="L50914" s="1715"/>
    </row>
    <row r="50915" spans="11:12" ht="15" customHeight="1">
      <c r="K50915" s="1715"/>
      <c r="L50915" s="1715"/>
    </row>
    <row r="50916" spans="11:12" ht="15" customHeight="1">
      <c r="K50916" s="1715"/>
      <c r="L50916" s="1715"/>
    </row>
    <row r="50917" spans="11:12" ht="15" customHeight="1">
      <c r="K50917" s="1715"/>
      <c r="L50917" s="1715"/>
    </row>
    <row r="50918" spans="11:12" ht="15" customHeight="1">
      <c r="K50918" s="1715"/>
      <c r="L50918" s="1715"/>
    </row>
    <row r="50919" spans="11:12" ht="15" customHeight="1">
      <c r="K50919" s="1715"/>
      <c r="L50919" s="1715"/>
    </row>
    <row r="50920" spans="11:12" ht="15" customHeight="1">
      <c r="K50920" s="1715"/>
      <c r="L50920" s="1715"/>
    </row>
    <row r="50921" spans="11:12" ht="15" customHeight="1">
      <c r="K50921" s="1715"/>
      <c r="L50921" s="1715"/>
    </row>
    <row r="50922" spans="11:12" ht="15" customHeight="1">
      <c r="K50922" s="1715"/>
      <c r="L50922" s="1715"/>
    </row>
    <row r="50923" spans="11:12" ht="15" customHeight="1">
      <c r="K50923" s="1715"/>
      <c r="L50923" s="1715"/>
    </row>
    <row r="50924" spans="11:12" ht="15" customHeight="1">
      <c r="K50924" s="1715"/>
      <c r="L50924" s="1715"/>
    </row>
    <row r="50925" spans="11:12" ht="15" customHeight="1">
      <c r="K50925" s="1715"/>
      <c r="L50925" s="1715"/>
    </row>
    <row r="50926" spans="11:12" ht="15" customHeight="1">
      <c r="K50926" s="1715"/>
      <c r="L50926" s="1715"/>
    </row>
    <row r="50927" spans="11:12" ht="15" customHeight="1">
      <c r="K50927" s="1715"/>
      <c r="L50927" s="1715"/>
    </row>
    <row r="50928" spans="11:12" ht="15" customHeight="1">
      <c r="K50928" s="1715"/>
      <c r="L50928" s="1715"/>
    </row>
    <row r="50929" spans="11:12" ht="15" customHeight="1">
      <c r="K50929" s="1715"/>
      <c r="L50929" s="1715"/>
    </row>
    <row r="50930" spans="11:12" ht="15" customHeight="1">
      <c r="K50930" s="1715"/>
      <c r="L50930" s="1715"/>
    </row>
    <row r="50931" spans="11:12" ht="15" customHeight="1">
      <c r="K50931" s="1715"/>
      <c r="L50931" s="1715"/>
    </row>
    <row r="50932" spans="11:12" ht="15" customHeight="1">
      <c r="K50932" s="1715"/>
      <c r="L50932" s="1715"/>
    </row>
    <row r="50933" spans="11:12" ht="15" customHeight="1">
      <c r="K50933" s="1715"/>
      <c r="L50933" s="1715"/>
    </row>
    <row r="50934" spans="11:12" ht="15" customHeight="1">
      <c r="K50934" s="1715"/>
      <c r="L50934" s="1715"/>
    </row>
    <row r="50935" spans="11:12" ht="15" customHeight="1">
      <c r="K50935" s="1715"/>
      <c r="L50935" s="1715"/>
    </row>
    <row r="50936" spans="11:12" ht="15" customHeight="1">
      <c r="K50936" s="1715"/>
      <c r="L50936" s="1715"/>
    </row>
    <row r="50937" spans="11:12" ht="15" customHeight="1">
      <c r="K50937" s="1715"/>
      <c r="L50937" s="1715"/>
    </row>
    <row r="50938" spans="11:12" ht="15" customHeight="1">
      <c r="K50938" s="1715"/>
      <c r="L50938" s="1715"/>
    </row>
    <row r="50939" spans="11:12" ht="15" customHeight="1">
      <c r="K50939" s="1715"/>
      <c r="L50939" s="1715"/>
    </row>
    <row r="50940" spans="11:12" ht="15" customHeight="1">
      <c r="K50940" s="1715"/>
      <c r="L50940" s="1715"/>
    </row>
    <row r="50941" spans="11:12" ht="15" customHeight="1">
      <c r="K50941" s="1715"/>
      <c r="L50941" s="1715"/>
    </row>
    <row r="50942" spans="11:12" ht="15" customHeight="1">
      <c r="K50942" s="1715"/>
      <c r="L50942" s="1715"/>
    </row>
    <row r="50943" spans="11:12" ht="15" customHeight="1">
      <c r="K50943" s="1715"/>
      <c r="L50943" s="1715"/>
    </row>
    <row r="50944" spans="11:12" ht="15" customHeight="1">
      <c r="K50944" s="1715"/>
      <c r="L50944" s="1715"/>
    </row>
    <row r="50945" spans="11:12" ht="15" customHeight="1">
      <c r="K50945" s="1715"/>
      <c r="L50945" s="1715"/>
    </row>
    <row r="50946" spans="11:12" ht="15" customHeight="1">
      <c r="K50946" s="1715"/>
      <c r="L50946" s="1715"/>
    </row>
    <row r="50947" spans="11:12" ht="15" customHeight="1">
      <c r="K50947" s="1715"/>
      <c r="L50947" s="1715"/>
    </row>
    <row r="50948" spans="11:12" ht="15" customHeight="1">
      <c r="K50948" s="1715"/>
      <c r="L50948" s="1715"/>
    </row>
    <row r="50949" spans="11:12" ht="15" customHeight="1">
      <c r="K50949" s="1715"/>
      <c r="L50949" s="1715"/>
    </row>
    <row r="50950" spans="11:12" ht="15" customHeight="1">
      <c r="K50950" s="1715"/>
      <c r="L50950" s="1715"/>
    </row>
    <row r="50951" spans="11:12" ht="15" customHeight="1">
      <c r="K50951" s="1715"/>
      <c r="L50951" s="1715"/>
    </row>
    <row r="50952" spans="11:12" ht="15" customHeight="1">
      <c r="K50952" s="1715"/>
      <c r="L50952" s="1715"/>
    </row>
    <row r="50953" spans="11:12" ht="15" customHeight="1">
      <c r="K50953" s="1715"/>
      <c r="L50953" s="1715"/>
    </row>
    <row r="50954" spans="11:12" ht="15" customHeight="1">
      <c r="K50954" s="1715"/>
      <c r="L50954" s="1715"/>
    </row>
    <row r="50955" spans="11:12" ht="15" customHeight="1">
      <c r="K50955" s="1715"/>
      <c r="L50955" s="1715"/>
    </row>
    <row r="50956" spans="11:12" ht="15" customHeight="1">
      <c r="K50956" s="1715"/>
      <c r="L50956" s="1715"/>
    </row>
    <row r="50957" spans="11:12" ht="15" customHeight="1">
      <c r="K50957" s="1715"/>
      <c r="L50957" s="1715"/>
    </row>
    <row r="50958" spans="11:12" ht="15" customHeight="1">
      <c r="K50958" s="1715"/>
      <c r="L50958" s="1715"/>
    </row>
    <row r="50959" spans="11:12" ht="15" customHeight="1">
      <c r="K50959" s="1715"/>
      <c r="L50959" s="1715"/>
    </row>
    <row r="50960" spans="11:12" ht="15" customHeight="1">
      <c r="K50960" s="1715"/>
      <c r="L50960" s="1715"/>
    </row>
    <row r="50961" spans="11:12" ht="15" customHeight="1">
      <c r="K50961" s="1715"/>
      <c r="L50961" s="1715"/>
    </row>
    <row r="50962" spans="11:12" ht="15" customHeight="1">
      <c r="K50962" s="1715"/>
      <c r="L50962" s="1715"/>
    </row>
    <row r="50963" spans="11:12" ht="15" customHeight="1">
      <c r="K50963" s="1715"/>
      <c r="L50963" s="1715"/>
    </row>
    <row r="50964" spans="11:12" ht="15" customHeight="1">
      <c r="K50964" s="1715"/>
      <c r="L50964" s="1715"/>
    </row>
    <row r="50965" spans="11:12" ht="15" customHeight="1">
      <c r="K50965" s="1715"/>
      <c r="L50965" s="1715"/>
    </row>
    <row r="50966" spans="11:12" ht="15" customHeight="1">
      <c r="K50966" s="1715"/>
      <c r="L50966" s="1715"/>
    </row>
    <row r="50967" spans="11:12" ht="15" customHeight="1">
      <c r="K50967" s="1715"/>
      <c r="L50967" s="1715"/>
    </row>
    <row r="50968" spans="11:12" ht="15" customHeight="1">
      <c r="K50968" s="1715"/>
      <c r="L50968" s="1715"/>
    </row>
    <row r="50969" spans="11:12" ht="15" customHeight="1">
      <c r="K50969" s="1715"/>
      <c r="L50969" s="1715"/>
    </row>
    <row r="50970" spans="11:12" ht="15" customHeight="1">
      <c r="K50970" s="1715"/>
      <c r="L50970" s="1715"/>
    </row>
    <row r="50971" spans="11:12" ht="15" customHeight="1">
      <c r="K50971" s="1715"/>
      <c r="L50971" s="1715"/>
    </row>
    <row r="50972" spans="11:12" ht="15" customHeight="1">
      <c r="K50972" s="1715"/>
      <c r="L50972" s="1715"/>
    </row>
    <row r="50973" spans="11:12" ht="15" customHeight="1">
      <c r="K50973" s="1715"/>
      <c r="L50973" s="1715"/>
    </row>
    <row r="50974" spans="11:12" ht="15" customHeight="1">
      <c r="K50974" s="1715"/>
      <c r="L50974" s="1715"/>
    </row>
    <row r="50975" spans="11:12" ht="15" customHeight="1">
      <c r="K50975" s="1715"/>
      <c r="L50975" s="1715"/>
    </row>
    <row r="50976" spans="11:12" ht="15" customHeight="1">
      <c r="K50976" s="1715"/>
      <c r="L50976" s="1715"/>
    </row>
    <row r="50977" spans="11:12" ht="15" customHeight="1">
      <c r="K50977" s="1715"/>
      <c r="L50977" s="1715"/>
    </row>
    <row r="50978" spans="11:12" ht="15" customHeight="1">
      <c r="K50978" s="1715"/>
      <c r="L50978" s="1715"/>
    </row>
    <row r="50979" spans="11:12" ht="15" customHeight="1">
      <c r="K50979" s="1715"/>
      <c r="L50979" s="1715"/>
    </row>
    <row r="50980" spans="11:12" ht="15" customHeight="1">
      <c r="K50980" s="1715"/>
      <c r="L50980" s="1715"/>
    </row>
    <row r="50981" spans="11:12" ht="15" customHeight="1">
      <c r="K50981" s="1715"/>
      <c r="L50981" s="1715"/>
    </row>
    <row r="50982" spans="11:12" ht="15" customHeight="1">
      <c r="K50982" s="1715"/>
      <c r="L50982" s="1715"/>
    </row>
    <row r="50983" spans="11:12" ht="15" customHeight="1">
      <c r="K50983" s="1715"/>
      <c r="L50983" s="1715"/>
    </row>
    <row r="50984" spans="11:12" ht="15" customHeight="1">
      <c r="K50984" s="1715"/>
      <c r="L50984" s="1715"/>
    </row>
    <row r="50985" spans="11:12" ht="15" customHeight="1">
      <c r="K50985" s="1715"/>
      <c r="L50985" s="1715"/>
    </row>
    <row r="50986" spans="11:12" ht="15" customHeight="1">
      <c r="K50986" s="1715"/>
      <c r="L50986" s="1715"/>
    </row>
    <row r="50987" spans="11:12" ht="15" customHeight="1">
      <c r="K50987" s="1715"/>
      <c r="L50987" s="1715"/>
    </row>
    <row r="50988" spans="11:12" ht="15" customHeight="1">
      <c r="K50988" s="1715"/>
      <c r="L50988" s="1715"/>
    </row>
    <row r="50989" spans="11:12" ht="15" customHeight="1">
      <c r="K50989" s="1715"/>
      <c r="L50989" s="1715"/>
    </row>
    <row r="50990" spans="11:12" ht="15" customHeight="1">
      <c r="K50990" s="1715"/>
      <c r="L50990" s="1715"/>
    </row>
    <row r="50991" spans="11:12" ht="15" customHeight="1">
      <c r="K50991" s="1715"/>
      <c r="L50991" s="1715"/>
    </row>
    <row r="50992" spans="11:12" ht="15" customHeight="1">
      <c r="K50992" s="1715"/>
      <c r="L50992" s="1715"/>
    </row>
    <row r="50993" spans="11:12" ht="15" customHeight="1">
      <c r="K50993" s="1715"/>
      <c r="L50993" s="1715"/>
    </row>
    <row r="50994" spans="11:12" ht="15" customHeight="1">
      <c r="K50994" s="1715"/>
      <c r="L50994" s="1715"/>
    </row>
    <row r="50995" spans="11:12" ht="15" customHeight="1">
      <c r="K50995" s="1715"/>
      <c r="L50995" s="1715"/>
    </row>
    <row r="50996" spans="11:12" ht="15" customHeight="1">
      <c r="K50996" s="1715"/>
      <c r="L50996" s="1715"/>
    </row>
    <row r="50997" spans="11:12" ht="15" customHeight="1">
      <c r="K50997" s="1715"/>
      <c r="L50997" s="1715"/>
    </row>
    <row r="50998" spans="11:12" ht="15" customHeight="1">
      <c r="K50998" s="1715"/>
      <c r="L50998" s="1715"/>
    </row>
    <row r="50999" spans="11:12" ht="15" customHeight="1">
      <c r="K50999" s="1715"/>
      <c r="L50999" s="1715"/>
    </row>
    <row r="51000" spans="11:12" ht="15" customHeight="1">
      <c r="K51000" s="1715"/>
      <c r="L51000" s="1715"/>
    </row>
    <row r="51001" spans="11:12" ht="15" customHeight="1">
      <c r="K51001" s="1715"/>
      <c r="L51001" s="1715"/>
    </row>
    <row r="51002" spans="11:12" ht="15" customHeight="1">
      <c r="K51002" s="1715"/>
      <c r="L51002" s="1715"/>
    </row>
    <row r="51003" spans="11:12" ht="15" customHeight="1">
      <c r="K51003" s="1715"/>
      <c r="L51003" s="1715"/>
    </row>
    <row r="51004" spans="11:12" ht="15" customHeight="1">
      <c r="K51004" s="1715"/>
      <c r="L51004" s="1715"/>
    </row>
    <row r="51005" spans="11:12" ht="15" customHeight="1">
      <c r="K51005" s="1715"/>
      <c r="L51005" s="1715"/>
    </row>
    <row r="51006" spans="11:12" ht="15" customHeight="1">
      <c r="K51006" s="1715"/>
      <c r="L51006" s="1715"/>
    </row>
    <row r="51007" spans="11:12" ht="15" customHeight="1">
      <c r="K51007" s="1715"/>
      <c r="L51007" s="1715"/>
    </row>
    <row r="51008" spans="11:12" ht="15" customHeight="1">
      <c r="K51008" s="1715"/>
      <c r="L51008" s="1715"/>
    </row>
    <row r="51009" spans="11:12" ht="15" customHeight="1">
      <c r="K51009" s="1715"/>
      <c r="L51009" s="1715"/>
    </row>
    <row r="51010" spans="11:12" ht="15" customHeight="1">
      <c r="K51010" s="1715"/>
      <c r="L51010" s="1715"/>
    </row>
    <row r="51011" spans="11:12" ht="15" customHeight="1">
      <c r="K51011" s="1715"/>
      <c r="L51011" s="1715"/>
    </row>
    <row r="51012" spans="11:12" ht="15" customHeight="1">
      <c r="K51012" s="1715"/>
      <c r="L51012" s="1715"/>
    </row>
    <row r="51013" spans="11:12" ht="15" customHeight="1">
      <c r="K51013" s="1715"/>
      <c r="L51013" s="1715"/>
    </row>
    <row r="51014" spans="11:12" ht="15" customHeight="1">
      <c r="K51014" s="1715"/>
      <c r="L51014" s="1715"/>
    </row>
    <row r="51015" spans="11:12" ht="15" customHeight="1">
      <c r="K51015" s="1715"/>
      <c r="L51015" s="1715"/>
    </row>
    <row r="51016" spans="11:12" ht="15" customHeight="1">
      <c r="K51016" s="1715"/>
      <c r="L51016" s="1715"/>
    </row>
    <row r="51017" spans="11:12" ht="15" customHeight="1">
      <c r="K51017" s="1715"/>
      <c r="L51017" s="1715"/>
    </row>
    <row r="51018" spans="11:12" ht="15" customHeight="1">
      <c r="K51018" s="1715"/>
      <c r="L51018" s="1715"/>
    </row>
    <row r="51019" spans="11:12" ht="15" customHeight="1">
      <c r="K51019" s="1715"/>
      <c r="L51019" s="1715"/>
    </row>
    <row r="51020" spans="11:12" ht="15" customHeight="1">
      <c r="K51020" s="1715"/>
      <c r="L51020" s="1715"/>
    </row>
    <row r="51021" spans="11:12" ht="15" customHeight="1">
      <c r="K51021" s="1715"/>
      <c r="L51021" s="1715"/>
    </row>
    <row r="51022" spans="11:12" ht="15" customHeight="1">
      <c r="K51022" s="1715"/>
      <c r="L51022" s="1715"/>
    </row>
    <row r="51023" spans="11:12" ht="15" customHeight="1">
      <c r="K51023" s="1715"/>
      <c r="L51023" s="1715"/>
    </row>
    <row r="51024" spans="11:12" ht="15" customHeight="1">
      <c r="K51024" s="1715"/>
      <c r="L51024" s="1715"/>
    </row>
    <row r="51025" spans="11:12" ht="15" customHeight="1">
      <c r="K51025" s="1715"/>
      <c r="L51025" s="1715"/>
    </row>
    <row r="51026" spans="11:12" ht="15" customHeight="1">
      <c r="K51026" s="1715"/>
      <c r="L51026" s="1715"/>
    </row>
    <row r="51027" spans="11:12" ht="15" customHeight="1">
      <c r="K51027" s="1715"/>
      <c r="L51027" s="1715"/>
    </row>
    <row r="51028" spans="11:12" ht="15" customHeight="1">
      <c r="K51028" s="1715"/>
      <c r="L51028" s="1715"/>
    </row>
    <row r="51029" spans="11:12" ht="15" customHeight="1">
      <c r="K51029" s="1715"/>
      <c r="L51029" s="1715"/>
    </row>
    <row r="51030" spans="11:12" ht="15" customHeight="1">
      <c r="K51030" s="1715"/>
      <c r="L51030" s="1715"/>
    </row>
    <row r="51031" spans="11:12" ht="15" customHeight="1">
      <c r="K51031" s="1715"/>
      <c r="L51031" s="1715"/>
    </row>
    <row r="51032" spans="11:12" ht="15" customHeight="1">
      <c r="K51032" s="1715"/>
      <c r="L51032" s="1715"/>
    </row>
    <row r="51033" spans="11:12" ht="15" customHeight="1">
      <c r="K51033" s="1715"/>
      <c r="L51033" s="1715"/>
    </row>
    <row r="51034" spans="11:12" ht="15" customHeight="1">
      <c r="K51034" s="1715"/>
      <c r="L51034" s="1715"/>
    </row>
    <row r="51035" spans="11:12" ht="15" customHeight="1">
      <c r="K51035" s="1715"/>
      <c r="L51035" s="1715"/>
    </row>
    <row r="51036" spans="11:12" ht="15" customHeight="1">
      <c r="K51036" s="1715"/>
      <c r="L51036" s="1715"/>
    </row>
    <row r="51037" spans="11:12" ht="15" customHeight="1">
      <c r="K51037" s="1715"/>
      <c r="L51037" s="1715"/>
    </row>
    <row r="51038" spans="11:12" ht="15" customHeight="1">
      <c r="K51038" s="1715"/>
      <c r="L51038" s="1715"/>
    </row>
    <row r="51039" spans="11:12" ht="15" customHeight="1">
      <c r="K51039" s="1715"/>
      <c r="L51039" s="1715"/>
    </row>
    <row r="51040" spans="11:12" ht="15" customHeight="1">
      <c r="K51040" s="1715"/>
      <c r="L51040" s="1715"/>
    </row>
    <row r="51041" spans="11:12" ht="15" customHeight="1">
      <c r="K51041" s="1715"/>
      <c r="L51041" s="1715"/>
    </row>
    <row r="51042" spans="11:12" ht="15" customHeight="1">
      <c r="K51042" s="1715"/>
      <c r="L51042" s="1715"/>
    </row>
    <row r="51043" spans="11:12" ht="15" customHeight="1">
      <c r="K51043" s="1715"/>
      <c r="L51043" s="1715"/>
    </row>
    <row r="51044" spans="11:12" ht="15" customHeight="1">
      <c r="K51044" s="1715"/>
      <c r="L51044" s="1715"/>
    </row>
    <row r="51045" spans="11:12" ht="15" customHeight="1">
      <c r="K51045" s="1715"/>
      <c r="L51045" s="1715"/>
    </row>
    <row r="51046" spans="11:12" ht="15" customHeight="1">
      <c r="K51046" s="1715"/>
      <c r="L51046" s="1715"/>
    </row>
    <row r="51047" spans="11:12" ht="15" customHeight="1">
      <c r="K51047" s="1715"/>
      <c r="L51047" s="1715"/>
    </row>
    <row r="51048" spans="11:12" ht="15" customHeight="1">
      <c r="K51048" s="1715"/>
      <c r="L51048" s="1715"/>
    </row>
    <row r="51049" spans="11:12" ht="15" customHeight="1">
      <c r="K51049" s="1715"/>
      <c r="L51049" s="1715"/>
    </row>
    <row r="51050" spans="11:12" ht="15" customHeight="1">
      <c r="K51050" s="1715"/>
      <c r="L51050" s="1715"/>
    </row>
    <row r="51051" spans="11:12" ht="15" customHeight="1">
      <c r="K51051" s="1715"/>
      <c r="L51051" s="1715"/>
    </row>
    <row r="51052" spans="11:12" ht="15" customHeight="1">
      <c r="K51052" s="1715"/>
      <c r="L51052" s="1715"/>
    </row>
    <row r="51053" spans="11:12" ht="15" customHeight="1">
      <c r="K51053" s="1715"/>
      <c r="L51053" s="1715"/>
    </row>
    <row r="51054" spans="11:12" ht="15" customHeight="1">
      <c r="K51054" s="1715"/>
      <c r="L51054" s="1715"/>
    </row>
    <row r="51055" spans="11:12" ht="15" customHeight="1">
      <c r="K51055" s="1715"/>
      <c r="L51055" s="1715"/>
    </row>
    <row r="51056" spans="11:12" ht="15" customHeight="1">
      <c r="K51056" s="1715"/>
      <c r="L51056" s="1715"/>
    </row>
    <row r="51057" spans="11:12" ht="15" customHeight="1">
      <c r="K51057" s="1715"/>
      <c r="L51057" s="1715"/>
    </row>
    <row r="51058" spans="11:12" ht="15" customHeight="1">
      <c r="K51058" s="1715"/>
      <c r="L51058" s="1715"/>
    </row>
    <row r="51059" spans="11:12" ht="15" customHeight="1">
      <c r="K51059" s="1715"/>
      <c r="L51059" s="1715"/>
    </row>
    <row r="51060" spans="11:12" ht="15" customHeight="1">
      <c r="K51060" s="1715"/>
      <c r="L51060" s="1715"/>
    </row>
    <row r="51061" spans="11:12" ht="15" customHeight="1">
      <c r="K51061" s="1715"/>
      <c r="L51061" s="1715"/>
    </row>
    <row r="51062" spans="11:12" ht="15" customHeight="1">
      <c r="K51062" s="1715"/>
      <c r="L51062" s="1715"/>
    </row>
    <row r="51063" spans="11:12" ht="15" customHeight="1">
      <c r="K51063" s="1715"/>
      <c r="L51063" s="1715"/>
    </row>
    <row r="51064" spans="11:12" ht="15" customHeight="1">
      <c r="K51064" s="1715"/>
      <c r="L51064" s="1715"/>
    </row>
    <row r="51065" spans="11:12" ht="15" customHeight="1">
      <c r="K51065" s="1715"/>
      <c r="L51065" s="1715"/>
    </row>
    <row r="51066" spans="11:12" ht="15" customHeight="1">
      <c r="K51066" s="1715"/>
      <c r="L51066" s="1715"/>
    </row>
    <row r="51067" spans="11:12" ht="15" customHeight="1">
      <c r="K51067" s="1715"/>
      <c r="L51067" s="1715"/>
    </row>
    <row r="51068" spans="11:12" ht="15" customHeight="1">
      <c r="K51068" s="1715"/>
      <c r="L51068" s="1715"/>
    </row>
    <row r="51069" spans="11:12" ht="15" customHeight="1">
      <c r="K51069" s="1715"/>
      <c r="L51069" s="1715"/>
    </row>
    <row r="51070" spans="11:12" ht="15" customHeight="1">
      <c r="K51070" s="1715"/>
      <c r="L51070" s="1715"/>
    </row>
    <row r="51071" spans="11:12" ht="15" customHeight="1">
      <c r="K51071" s="1715"/>
      <c r="L51071" s="1715"/>
    </row>
    <row r="51072" spans="11:12" ht="15" customHeight="1">
      <c r="K51072" s="1715"/>
      <c r="L51072" s="1715"/>
    </row>
    <row r="51073" spans="11:12" ht="15" customHeight="1">
      <c r="K51073" s="1715"/>
      <c r="L51073" s="1715"/>
    </row>
    <row r="51074" spans="11:12" ht="15" customHeight="1">
      <c r="K51074" s="1715"/>
      <c r="L51074" s="1715"/>
    </row>
    <row r="51075" spans="11:12" ht="15" customHeight="1">
      <c r="K51075" s="1715"/>
      <c r="L51075" s="1715"/>
    </row>
    <row r="51076" spans="11:12" ht="15" customHeight="1">
      <c r="K51076" s="1715"/>
      <c r="L51076" s="1715"/>
    </row>
    <row r="51077" spans="11:12" ht="15" customHeight="1">
      <c r="K51077" s="1715"/>
      <c r="L51077" s="1715"/>
    </row>
    <row r="51078" spans="11:12" ht="15" customHeight="1">
      <c r="K51078" s="1715"/>
      <c r="L51078" s="1715"/>
    </row>
    <row r="51079" spans="11:12" ht="15" customHeight="1">
      <c r="K51079" s="1715"/>
      <c r="L51079" s="1715"/>
    </row>
    <row r="51080" spans="11:12" ht="15" customHeight="1">
      <c r="K51080" s="1715"/>
      <c r="L51080" s="1715"/>
    </row>
    <row r="51081" spans="11:12" ht="15" customHeight="1">
      <c r="K51081" s="1715"/>
      <c r="L51081" s="1715"/>
    </row>
    <row r="51082" spans="11:12" ht="15" customHeight="1">
      <c r="K51082" s="1715"/>
      <c r="L51082" s="1715"/>
    </row>
    <row r="51083" spans="11:12" ht="15" customHeight="1">
      <c r="K51083" s="1715"/>
      <c r="L51083" s="1715"/>
    </row>
    <row r="51084" spans="11:12" ht="15" customHeight="1">
      <c r="K51084" s="1715"/>
      <c r="L51084" s="1715"/>
    </row>
    <row r="51085" spans="11:12" ht="15" customHeight="1">
      <c r="K51085" s="1715"/>
      <c r="L51085" s="1715"/>
    </row>
    <row r="51086" spans="11:12" ht="15" customHeight="1">
      <c r="K51086" s="1715"/>
      <c r="L51086" s="1715"/>
    </row>
    <row r="51087" spans="11:12" ht="15" customHeight="1">
      <c r="K51087" s="1715"/>
      <c r="L51087" s="1715"/>
    </row>
    <row r="51088" spans="11:12" ht="15" customHeight="1">
      <c r="K51088" s="1715"/>
      <c r="L51088" s="1715"/>
    </row>
    <row r="51089" spans="11:12" ht="15" customHeight="1">
      <c r="K51089" s="1715"/>
      <c r="L51089" s="1715"/>
    </row>
    <row r="51090" spans="11:12" ht="15" customHeight="1">
      <c r="K51090" s="1715"/>
      <c r="L51090" s="1715"/>
    </row>
    <row r="51091" spans="11:12" ht="15" customHeight="1">
      <c r="K51091" s="1715"/>
      <c r="L51091" s="1715"/>
    </row>
    <row r="51092" spans="11:12" ht="15" customHeight="1">
      <c r="K51092" s="1715"/>
      <c r="L51092" s="1715"/>
    </row>
    <row r="51093" spans="11:12" ht="15" customHeight="1">
      <c r="K51093" s="1715"/>
      <c r="L51093" s="1715"/>
    </row>
    <row r="51094" spans="11:12" ht="15" customHeight="1">
      <c r="K51094" s="1715"/>
      <c r="L51094" s="1715"/>
    </row>
    <row r="51095" spans="11:12" ht="15" customHeight="1">
      <c r="K51095" s="1715"/>
      <c r="L51095" s="1715"/>
    </row>
    <row r="51096" spans="11:12" ht="15" customHeight="1">
      <c r="K51096" s="1715"/>
      <c r="L51096" s="1715"/>
    </row>
    <row r="51097" spans="11:12" ht="15" customHeight="1">
      <c r="K51097" s="1715"/>
      <c r="L51097" s="1715"/>
    </row>
    <row r="51098" spans="11:12" ht="15" customHeight="1">
      <c r="K51098" s="1715"/>
      <c r="L51098" s="1715"/>
    </row>
    <row r="51099" spans="11:12" ht="15" customHeight="1">
      <c r="K51099" s="1715"/>
      <c r="L51099" s="1715"/>
    </row>
    <row r="51100" spans="11:12" ht="15" customHeight="1">
      <c r="K51100" s="1715"/>
      <c r="L51100" s="1715"/>
    </row>
    <row r="51101" spans="11:12" ht="15" customHeight="1">
      <c r="K51101" s="1715"/>
      <c r="L51101" s="1715"/>
    </row>
    <row r="51102" spans="11:12" ht="15" customHeight="1">
      <c r="K51102" s="1715"/>
      <c r="L51102" s="1715"/>
    </row>
    <row r="51103" spans="11:12" ht="15" customHeight="1">
      <c r="K51103" s="1715"/>
      <c r="L51103" s="1715"/>
    </row>
    <row r="51104" spans="11:12" ht="15" customHeight="1">
      <c r="K51104" s="1715"/>
      <c r="L51104" s="1715"/>
    </row>
    <row r="51105" spans="11:12" ht="15" customHeight="1">
      <c r="K51105" s="1715"/>
      <c r="L51105" s="1715"/>
    </row>
    <row r="51106" spans="11:12" ht="15" customHeight="1">
      <c r="K51106" s="1715"/>
      <c r="L51106" s="1715"/>
    </row>
    <row r="51107" spans="11:12" ht="15" customHeight="1">
      <c r="K51107" s="1715"/>
      <c r="L51107" s="1715"/>
    </row>
    <row r="51108" spans="11:12" ht="15" customHeight="1">
      <c r="K51108" s="1715"/>
      <c r="L51108" s="1715"/>
    </row>
    <row r="51109" spans="11:12" ht="15" customHeight="1">
      <c r="K51109" s="1715"/>
      <c r="L51109" s="1715"/>
    </row>
    <row r="51110" spans="11:12" ht="15" customHeight="1">
      <c r="K51110" s="1715"/>
      <c r="L51110" s="1715"/>
    </row>
    <row r="51111" spans="11:12" ht="15" customHeight="1">
      <c r="K51111" s="1715"/>
      <c r="L51111" s="1715"/>
    </row>
    <row r="51112" spans="11:12" ht="15" customHeight="1">
      <c r="K51112" s="1715"/>
      <c r="L51112" s="1715"/>
    </row>
    <row r="51113" spans="11:12" ht="15" customHeight="1">
      <c r="K51113" s="1715"/>
      <c r="L51113" s="1715"/>
    </row>
    <row r="51114" spans="11:12" ht="15" customHeight="1">
      <c r="K51114" s="1715"/>
      <c r="L51114" s="1715"/>
    </row>
    <row r="51115" spans="11:12" ht="15" customHeight="1">
      <c r="K51115" s="1715"/>
      <c r="L51115" s="1715"/>
    </row>
    <row r="51116" spans="11:12" ht="15" customHeight="1">
      <c r="K51116" s="1715"/>
      <c r="L51116" s="1715"/>
    </row>
    <row r="51117" spans="11:12" ht="15" customHeight="1">
      <c r="K51117" s="1715"/>
      <c r="L51117" s="1715"/>
    </row>
    <row r="51118" spans="11:12" ht="15" customHeight="1">
      <c r="K51118" s="1715"/>
      <c r="L51118" s="1715"/>
    </row>
    <row r="51119" spans="11:12" ht="15" customHeight="1">
      <c r="K51119" s="1715"/>
      <c r="L51119" s="1715"/>
    </row>
    <row r="51120" spans="11:12" ht="15" customHeight="1">
      <c r="K51120" s="1715"/>
      <c r="L51120" s="1715"/>
    </row>
    <row r="51121" spans="11:12" ht="15" customHeight="1">
      <c r="K51121" s="1715"/>
      <c r="L51121" s="1715"/>
    </row>
    <row r="51122" spans="11:12" ht="15" customHeight="1">
      <c r="K51122" s="1715"/>
      <c r="L51122" s="1715"/>
    </row>
    <row r="51123" spans="11:12" ht="15" customHeight="1">
      <c r="K51123" s="1715"/>
      <c r="L51123" s="1715"/>
    </row>
    <row r="51124" spans="11:12" ht="15" customHeight="1">
      <c r="K51124" s="1715"/>
      <c r="L51124" s="1715"/>
    </row>
    <row r="51125" spans="11:12" ht="15" customHeight="1">
      <c r="K51125" s="1715"/>
      <c r="L51125" s="1715"/>
    </row>
    <row r="51126" spans="11:12" ht="15" customHeight="1">
      <c r="K51126" s="1715"/>
      <c r="L51126" s="1715"/>
    </row>
    <row r="51127" spans="11:12" ht="15" customHeight="1">
      <c r="K51127" s="1715"/>
      <c r="L51127" s="1715"/>
    </row>
    <row r="51128" spans="11:12" ht="15" customHeight="1">
      <c r="K51128" s="1715"/>
      <c r="L51128" s="1715"/>
    </row>
    <row r="51129" spans="11:12" ht="15" customHeight="1">
      <c r="K51129" s="1715"/>
      <c r="L51129" s="1715"/>
    </row>
    <row r="51130" spans="11:12" ht="15" customHeight="1">
      <c r="K51130" s="1715"/>
      <c r="L51130" s="1715"/>
    </row>
    <row r="51131" spans="11:12" ht="15" customHeight="1">
      <c r="K51131" s="1715"/>
      <c r="L51131" s="1715"/>
    </row>
    <row r="51132" spans="11:12" ht="15" customHeight="1">
      <c r="K51132" s="1715"/>
      <c r="L51132" s="1715"/>
    </row>
    <row r="51133" spans="11:12" ht="15" customHeight="1">
      <c r="K51133" s="1715"/>
      <c r="L51133" s="1715"/>
    </row>
    <row r="51134" spans="11:12" ht="15" customHeight="1">
      <c r="K51134" s="1715"/>
      <c r="L51134" s="1715"/>
    </row>
    <row r="51135" spans="11:12" ht="15" customHeight="1">
      <c r="K51135" s="1715"/>
      <c r="L51135" s="1715"/>
    </row>
    <row r="51136" spans="11:12" ht="15" customHeight="1">
      <c r="K51136" s="1715"/>
      <c r="L51136" s="1715"/>
    </row>
    <row r="51137" spans="11:12" ht="15" customHeight="1">
      <c r="K51137" s="1715"/>
      <c r="L51137" s="1715"/>
    </row>
    <row r="51138" spans="11:12" ht="15" customHeight="1">
      <c r="K51138" s="1715"/>
      <c r="L51138" s="1715"/>
    </row>
    <row r="51139" spans="11:12" ht="15" customHeight="1">
      <c r="K51139" s="1715"/>
      <c r="L51139" s="1715"/>
    </row>
    <row r="51140" spans="11:12" ht="15" customHeight="1">
      <c r="K51140" s="1715"/>
      <c r="L51140" s="1715"/>
    </row>
    <row r="51141" spans="11:12" ht="15" customHeight="1">
      <c r="K51141" s="1715"/>
      <c r="L51141" s="1715"/>
    </row>
    <row r="51142" spans="11:12" ht="15" customHeight="1">
      <c r="K51142" s="1715"/>
      <c r="L51142" s="1715"/>
    </row>
    <row r="51143" spans="11:12" ht="15" customHeight="1">
      <c r="K51143" s="1715"/>
      <c r="L51143" s="1715"/>
    </row>
    <row r="51144" spans="11:12" ht="15" customHeight="1">
      <c r="K51144" s="1715"/>
      <c r="L51144" s="1715"/>
    </row>
    <row r="51145" spans="11:12" ht="15" customHeight="1">
      <c r="K51145" s="1715"/>
      <c r="L51145" s="1715"/>
    </row>
    <row r="51146" spans="11:12" ht="15" customHeight="1">
      <c r="K51146" s="1715"/>
      <c r="L51146" s="1715"/>
    </row>
    <row r="51147" spans="11:12" ht="15" customHeight="1">
      <c r="K51147" s="1715"/>
      <c r="L51147" s="1715"/>
    </row>
    <row r="51148" spans="11:12" ht="15" customHeight="1">
      <c r="K51148" s="1715"/>
      <c r="L51148" s="1715"/>
    </row>
    <row r="51149" spans="11:12" ht="15" customHeight="1">
      <c r="K51149" s="1715"/>
      <c r="L51149" s="1715"/>
    </row>
    <row r="51150" spans="11:12" ht="15" customHeight="1">
      <c r="K51150" s="1715"/>
      <c r="L51150" s="1715"/>
    </row>
    <row r="51151" spans="11:12" ht="15" customHeight="1">
      <c r="K51151" s="1715"/>
      <c r="L51151" s="1715"/>
    </row>
    <row r="51152" spans="11:12" ht="15" customHeight="1">
      <c r="K51152" s="1715"/>
      <c r="L51152" s="1715"/>
    </row>
    <row r="51153" spans="11:12" ht="15" customHeight="1">
      <c r="K51153" s="1715"/>
      <c r="L51153" s="1715"/>
    </row>
    <row r="51154" spans="11:12" ht="15" customHeight="1">
      <c r="K51154" s="1715"/>
      <c r="L51154" s="1715"/>
    </row>
    <row r="51155" spans="11:12" ht="15" customHeight="1">
      <c r="K51155" s="1715"/>
      <c r="L51155" s="1715"/>
    </row>
    <row r="51156" spans="11:12" ht="15" customHeight="1">
      <c r="K51156" s="1715"/>
      <c r="L51156" s="1715"/>
    </row>
    <row r="51157" spans="11:12" ht="15" customHeight="1">
      <c r="K51157" s="1715"/>
      <c r="L51157" s="1715"/>
    </row>
    <row r="51158" spans="11:12" ht="15" customHeight="1">
      <c r="K51158" s="1715"/>
      <c r="L51158" s="1715"/>
    </row>
    <row r="51159" spans="11:12" ht="15" customHeight="1">
      <c r="K51159" s="1715"/>
      <c r="L51159" s="1715"/>
    </row>
    <row r="51160" spans="11:12" ht="15" customHeight="1">
      <c r="K51160" s="1715"/>
      <c r="L51160" s="1715"/>
    </row>
    <row r="51161" spans="11:12" ht="15" customHeight="1">
      <c r="K51161" s="1715"/>
      <c r="L51161" s="1715"/>
    </row>
    <row r="51162" spans="11:12" ht="15" customHeight="1">
      <c r="K51162" s="1715"/>
      <c r="L51162" s="1715"/>
    </row>
    <row r="51163" spans="11:12" ht="15" customHeight="1">
      <c r="K51163" s="1715"/>
      <c r="L51163" s="1715"/>
    </row>
    <row r="51164" spans="11:12" ht="15" customHeight="1">
      <c r="K51164" s="1715"/>
      <c r="L51164" s="1715"/>
    </row>
    <row r="51165" spans="11:12" ht="15" customHeight="1">
      <c r="K51165" s="1715"/>
      <c r="L51165" s="1715"/>
    </row>
    <row r="51166" spans="11:12" ht="15" customHeight="1">
      <c r="K51166" s="1715"/>
      <c r="L51166" s="1715"/>
    </row>
    <row r="51167" spans="11:12" ht="15" customHeight="1">
      <c r="K51167" s="1715"/>
      <c r="L51167" s="1715"/>
    </row>
    <row r="51168" spans="11:12" ht="15" customHeight="1">
      <c r="K51168" s="1715"/>
      <c r="L51168" s="1715"/>
    </row>
    <row r="51169" spans="11:12" ht="15" customHeight="1">
      <c r="K51169" s="1715"/>
      <c r="L51169" s="1715"/>
    </row>
    <row r="51170" spans="11:12" ht="15" customHeight="1">
      <c r="K51170" s="1715"/>
      <c r="L51170" s="1715"/>
    </row>
    <row r="51171" spans="11:12" ht="15" customHeight="1">
      <c r="K51171" s="1715"/>
      <c r="L51171" s="1715"/>
    </row>
    <row r="51172" spans="11:12" ht="15" customHeight="1">
      <c r="K51172" s="1715"/>
      <c r="L51172" s="1715"/>
    </row>
    <row r="51173" spans="11:12" ht="15" customHeight="1">
      <c r="K51173" s="1715"/>
      <c r="L51173" s="1715"/>
    </row>
    <row r="51174" spans="11:12" ht="15" customHeight="1">
      <c r="K51174" s="1715"/>
      <c r="L51174" s="1715"/>
    </row>
    <row r="51175" spans="11:12" ht="15" customHeight="1">
      <c r="K51175" s="1715"/>
      <c r="L51175" s="1715"/>
    </row>
    <row r="51176" spans="11:12" ht="15" customHeight="1">
      <c r="K51176" s="1715"/>
      <c r="L51176" s="1715"/>
    </row>
    <row r="51177" spans="11:12" ht="15" customHeight="1">
      <c r="K51177" s="1715"/>
      <c r="L51177" s="1715"/>
    </row>
    <row r="51178" spans="11:12" ht="15" customHeight="1">
      <c r="K51178" s="1715"/>
      <c r="L51178" s="1715"/>
    </row>
    <row r="51179" spans="11:12" ht="15" customHeight="1">
      <c r="K51179" s="1715"/>
      <c r="L51179" s="1715"/>
    </row>
    <row r="51180" spans="11:12" ht="15" customHeight="1">
      <c r="K51180" s="1715"/>
      <c r="L51180" s="1715"/>
    </row>
    <row r="51181" spans="11:12" ht="15" customHeight="1">
      <c r="K51181" s="1715"/>
      <c r="L51181" s="1715"/>
    </row>
    <row r="51182" spans="11:12" ht="15" customHeight="1">
      <c r="K51182" s="1715"/>
      <c r="L51182" s="1715"/>
    </row>
    <row r="51183" spans="11:12" ht="15" customHeight="1">
      <c r="K51183" s="1715"/>
      <c r="L51183" s="1715"/>
    </row>
    <row r="51184" spans="11:12" ht="15" customHeight="1">
      <c r="K51184" s="1715"/>
      <c r="L51184" s="1715"/>
    </row>
    <row r="51185" spans="11:12" ht="15" customHeight="1">
      <c r="K51185" s="1715"/>
      <c r="L51185" s="1715"/>
    </row>
    <row r="51186" spans="11:12" ht="15" customHeight="1">
      <c r="K51186" s="1715"/>
      <c r="L51186" s="1715"/>
    </row>
    <row r="51187" spans="11:12" ht="15" customHeight="1">
      <c r="K51187" s="1715"/>
      <c r="L51187" s="1715"/>
    </row>
    <row r="51188" spans="11:12" ht="15" customHeight="1">
      <c r="K51188" s="1715"/>
      <c r="L51188" s="1715"/>
    </row>
    <row r="51189" spans="11:12" ht="15" customHeight="1">
      <c r="K51189" s="1715"/>
      <c r="L51189" s="1715"/>
    </row>
    <row r="51190" spans="11:12" ht="15" customHeight="1">
      <c r="K51190" s="1715"/>
      <c r="L51190" s="1715"/>
    </row>
    <row r="51191" spans="11:12" ht="15" customHeight="1">
      <c r="K51191" s="1715"/>
      <c r="L51191" s="1715"/>
    </row>
    <row r="51192" spans="11:12" ht="15" customHeight="1">
      <c r="K51192" s="1715"/>
      <c r="L51192" s="1715"/>
    </row>
    <row r="51193" spans="11:12" ht="15" customHeight="1">
      <c r="K51193" s="1715"/>
      <c r="L51193" s="1715"/>
    </row>
    <row r="51194" spans="11:12" ht="15" customHeight="1">
      <c r="K51194" s="1715"/>
      <c r="L51194" s="1715"/>
    </row>
    <row r="51195" spans="11:12" ht="15" customHeight="1">
      <c r="K51195" s="1715"/>
      <c r="L51195" s="1715"/>
    </row>
    <row r="51196" spans="11:12" ht="15" customHeight="1">
      <c r="K51196" s="1715"/>
      <c r="L51196" s="1715"/>
    </row>
    <row r="51197" spans="11:12" ht="15" customHeight="1">
      <c r="K51197" s="1715"/>
      <c r="L51197" s="1715"/>
    </row>
    <row r="51198" spans="11:12" ht="15" customHeight="1">
      <c r="K51198" s="1715"/>
      <c r="L51198" s="1715"/>
    </row>
    <row r="51199" spans="11:12" ht="15" customHeight="1">
      <c r="K51199" s="1715"/>
      <c r="L51199" s="1715"/>
    </row>
    <row r="51200" spans="11:12" ht="15" customHeight="1">
      <c r="K51200" s="1715"/>
      <c r="L51200" s="1715"/>
    </row>
    <row r="51201" spans="11:12" ht="15" customHeight="1">
      <c r="K51201" s="1715"/>
      <c r="L51201" s="1715"/>
    </row>
    <row r="51202" spans="11:12" ht="15" customHeight="1">
      <c r="K51202" s="1715"/>
      <c r="L51202" s="1715"/>
    </row>
    <row r="51203" spans="11:12" ht="15" customHeight="1">
      <c r="K51203" s="1715"/>
      <c r="L51203" s="1715"/>
    </row>
    <row r="51204" spans="11:12" ht="15" customHeight="1">
      <c r="K51204" s="1715"/>
      <c r="L51204" s="1715"/>
    </row>
    <row r="51205" spans="11:12" ht="15" customHeight="1">
      <c r="K51205" s="1715"/>
      <c r="L51205" s="1715"/>
    </row>
    <row r="51206" spans="11:12" ht="15" customHeight="1">
      <c r="K51206" s="1715"/>
      <c r="L51206" s="1715"/>
    </row>
    <row r="51207" spans="11:12" ht="15" customHeight="1">
      <c r="K51207" s="1715"/>
      <c r="L51207" s="1715"/>
    </row>
    <row r="51208" spans="11:12" ht="15" customHeight="1">
      <c r="K51208" s="1715"/>
      <c r="L51208" s="1715"/>
    </row>
    <row r="51209" spans="11:12" ht="15" customHeight="1">
      <c r="K51209" s="1715"/>
      <c r="L51209" s="1715"/>
    </row>
    <row r="51210" spans="11:12" ht="15" customHeight="1">
      <c r="K51210" s="1715"/>
      <c r="L51210" s="1715"/>
    </row>
    <row r="51211" spans="11:12" ht="15" customHeight="1">
      <c r="K51211" s="1715"/>
      <c r="L51211" s="1715"/>
    </row>
    <row r="51212" spans="11:12" ht="15" customHeight="1">
      <c r="K51212" s="1715"/>
      <c r="L51212" s="1715"/>
    </row>
    <row r="51213" spans="11:12" ht="15" customHeight="1">
      <c r="K51213" s="1715"/>
      <c r="L51213" s="1715"/>
    </row>
    <row r="51214" spans="11:12" ht="15" customHeight="1">
      <c r="K51214" s="1715"/>
      <c r="L51214" s="1715"/>
    </row>
    <row r="51215" spans="11:12" ht="15" customHeight="1">
      <c r="K51215" s="1715"/>
      <c r="L51215" s="1715"/>
    </row>
    <row r="51216" spans="11:12" ht="15" customHeight="1">
      <c r="K51216" s="1715"/>
      <c r="L51216" s="1715"/>
    </row>
    <row r="51217" spans="11:12" ht="15" customHeight="1">
      <c r="K51217" s="1715"/>
      <c r="L51217" s="1715"/>
    </row>
    <row r="51218" spans="11:12" ht="15" customHeight="1">
      <c r="K51218" s="1715"/>
      <c r="L51218" s="1715"/>
    </row>
    <row r="51219" spans="11:12" ht="15" customHeight="1">
      <c r="K51219" s="1715"/>
      <c r="L51219" s="1715"/>
    </row>
    <row r="51220" spans="11:12" ht="15" customHeight="1">
      <c r="K51220" s="1715"/>
      <c r="L51220" s="1715"/>
    </row>
    <row r="51221" spans="11:12" ht="15" customHeight="1">
      <c r="K51221" s="1715"/>
      <c r="L51221" s="1715"/>
    </row>
    <row r="51222" spans="11:12" ht="15" customHeight="1">
      <c r="K51222" s="1715"/>
      <c r="L51222" s="1715"/>
    </row>
    <row r="51223" spans="11:12" ht="15" customHeight="1">
      <c r="K51223" s="1715"/>
      <c r="L51223" s="1715"/>
    </row>
    <row r="51224" spans="11:12" ht="15" customHeight="1">
      <c r="K51224" s="1715"/>
      <c r="L51224" s="1715"/>
    </row>
    <row r="51225" spans="11:12" ht="15" customHeight="1">
      <c r="K51225" s="1715"/>
      <c r="L51225" s="1715"/>
    </row>
    <row r="51226" spans="11:12" ht="15" customHeight="1">
      <c r="K51226" s="1715"/>
      <c r="L51226" s="1715"/>
    </row>
    <row r="51227" spans="11:12" ht="15" customHeight="1">
      <c r="K51227" s="1715"/>
      <c r="L51227" s="1715"/>
    </row>
    <row r="51228" spans="11:12" ht="15" customHeight="1">
      <c r="K51228" s="1715"/>
      <c r="L51228" s="1715"/>
    </row>
    <row r="51229" spans="11:12" ht="15" customHeight="1">
      <c r="K51229" s="1715"/>
      <c r="L51229" s="1715"/>
    </row>
    <row r="51230" spans="11:12" ht="15" customHeight="1">
      <c r="K51230" s="1715"/>
      <c r="L51230" s="1715"/>
    </row>
    <row r="51231" spans="11:12" ht="15" customHeight="1">
      <c r="K51231" s="1715"/>
      <c r="L51231" s="1715"/>
    </row>
    <row r="51232" spans="11:12" ht="15" customHeight="1">
      <c r="K51232" s="1715"/>
      <c r="L51232" s="1715"/>
    </row>
    <row r="51233" spans="11:12" ht="15" customHeight="1">
      <c r="K51233" s="1715"/>
      <c r="L51233" s="1715"/>
    </row>
    <row r="51234" spans="11:12" ht="15" customHeight="1">
      <c r="K51234" s="1715"/>
      <c r="L51234" s="1715"/>
    </row>
    <row r="51235" spans="11:12" ht="15" customHeight="1">
      <c r="K51235" s="1715"/>
      <c r="L51235" s="1715"/>
    </row>
    <row r="51236" spans="11:12" ht="15" customHeight="1">
      <c r="K51236" s="1715"/>
      <c r="L51236" s="1715"/>
    </row>
    <row r="51237" spans="11:12" ht="15" customHeight="1">
      <c r="K51237" s="1715"/>
      <c r="L51237" s="1715"/>
    </row>
    <row r="51238" spans="11:12" ht="15" customHeight="1">
      <c r="K51238" s="1715"/>
      <c r="L51238" s="1715"/>
    </row>
    <row r="51239" spans="11:12" ht="15" customHeight="1">
      <c r="K51239" s="1715"/>
      <c r="L51239" s="1715"/>
    </row>
    <row r="51240" spans="11:12" ht="15" customHeight="1">
      <c r="K51240" s="1715"/>
      <c r="L51240" s="1715"/>
    </row>
    <row r="51241" spans="11:12" ht="15" customHeight="1">
      <c r="K51241" s="1715"/>
      <c r="L51241" s="1715"/>
    </row>
    <row r="51242" spans="11:12" ht="15" customHeight="1">
      <c r="K51242" s="1715"/>
      <c r="L51242" s="1715"/>
    </row>
    <row r="51243" spans="11:12" ht="15" customHeight="1">
      <c r="K51243" s="1715"/>
      <c r="L51243" s="1715"/>
    </row>
    <row r="51244" spans="11:12" ht="15" customHeight="1">
      <c r="K51244" s="1715"/>
      <c r="L51244" s="1715"/>
    </row>
    <row r="51245" spans="11:12" ht="15" customHeight="1">
      <c r="K51245" s="1715"/>
      <c r="L51245" s="1715"/>
    </row>
    <row r="51246" spans="11:12" ht="15" customHeight="1">
      <c r="K51246" s="1715"/>
      <c r="L51246" s="1715"/>
    </row>
    <row r="51247" spans="11:12" ht="15" customHeight="1">
      <c r="K51247" s="1715"/>
      <c r="L51247" s="1715"/>
    </row>
    <row r="51248" spans="11:12" ht="15" customHeight="1">
      <c r="K51248" s="1715"/>
      <c r="L51248" s="1715"/>
    </row>
    <row r="51249" spans="11:12" ht="15" customHeight="1">
      <c r="K51249" s="1715"/>
      <c r="L51249" s="1715"/>
    </row>
    <row r="51250" spans="11:12" ht="15" customHeight="1">
      <c r="K51250" s="1715"/>
      <c r="L51250" s="1715"/>
    </row>
    <row r="51251" spans="11:12" ht="15" customHeight="1">
      <c r="K51251" s="1715"/>
      <c r="L51251" s="1715"/>
    </row>
    <row r="51252" spans="11:12" ht="15" customHeight="1">
      <c r="K51252" s="1715"/>
      <c r="L51252" s="1715"/>
    </row>
    <row r="51253" spans="11:12" ht="15" customHeight="1">
      <c r="K51253" s="1715"/>
      <c r="L51253" s="1715"/>
    </row>
    <row r="51254" spans="11:12" ht="15" customHeight="1">
      <c r="K51254" s="1715"/>
      <c r="L51254" s="1715"/>
    </row>
    <row r="51255" spans="11:12" ht="15" customHeight="1">
      <c r="K51255" s="1715"/>
      <c r="L51255" s="1715"/>
    </row>
    <row r="51256" spans="11:12" ht="15" customHeight="1">
      <c r="K51256" s="1715"/>
      <c r="L51256" s="1715"/>
    </row>
    <row r="51257" spans="11:12" ht="15" customHeight="1">
      <c r="K51257" s="1715"/>
      <c r="L51257" s="1715"/>
    </row>
    <row r="51258" spans="11:12" ht="15" customHeight="1">
      <c r="K51258" s="1715"/>
      <c r="L51258" s="1715"/>
    </row>
    <row r="51259" spans="11:12" ht="15" customHeight="1">
      <c r="K51259" s="1715"/>
      <c r="L51259" s="1715"/>
    </row>
    <row r="51260" spans="11:12" ht="15" customHeight="1">
      <c r="K51260" s="1715"/>
      <c r="L51260" s="1715"/>
    </row>
    <row r="51261" spans="11:12" ht="15" customHeight="1">
      <c r="K51261" s="1715"/>
      <c r="L51261" s="1715"/>
    </row>
    <row r="51262" spans="11:12" ht="15" customHeight="1">
      <c r="K51262" s="1715"/>
      <c r="L51262" s="1715"/>
    </row>
    <row r="51263" spans="11:12" ht="15" customHeight="1">
      <c r="K51263" s="1715"/>
      <c r="L51263" s="1715"/>
    </row>
    <row r="51264" spans="11:12" ht="15" customHeight="1">
      <c r="K51264" s="1715"/>
      <c r="L51264" s="1715"/>
    </row>
    <row r="51265" spans="11:12" ht="15" customHeight="1">
      <c r="K51265" s="1715"/>
      <c r="L51265" s="1715"/>
    </row>
    <row r="51266" spans="11:12" ht="15" customHeight="1">
      <c r="K51266" s="1715"/>
      <c r="L51266" s="1715"/>
    </row>
    <row r="51267" spans="11:12" ht="15" customHeight="1">
      <c r="K51267" s="1715"/>
      <c r="L51267" s="1715"/>
    </row>
    <row r="51268" spans="11:12" ht="15" customHeight="1">
      <c r="K51268" s="1715"/>
      <c r="L51268" s="1715"/>
    </row>
    <row r="51269" spans="11:12" ht="15" customHeight="1">
      <c r="K51269" s="1715"/>
      <c r="L51269" s="1715"/>
    </row>
    <row r="51270" spans="11:12" ht="15" customHeight="1">
      <c r="K51270" s="1715"/>
      <c r="L51270" s="1715"/>
    </row>
    <row r="51271" spans="11:12" ht="15" customHeight="1">
      <c r="K51271" s="1715"/>
      <c r="L51271" s="1715"/>
    </row>
    <row r="51272" spans="11:12" ht="15" customHeight="1">
      <c r="K51272" s="1715"/>
      <c r="L51272" s="1715"/>
    </row>
    <row r="51273" spans="11:12" ht="15" customHeight="1">
      <c r="K51273" s="1715"/>
      <c r="L51273" s="1715"/>
    </row>
    <row r="51274" spans="11:12" ht="15" customHeight="1">
      <c r="K51274" s="1715"/>
      <c r="L51274" s="1715"/>
    </row>
    <row r="51275" spans="11:12" ht="15" customHeight="1">
      <c r="K51275" s="1715"/>
      <c r="L51275" s="1715"/>
    </row>
    <row r="51276" spans="11:12" ht="15" customHeight="1">
      <c r="K51276" s="1715"/>
      <c r="L51276" s="1715"/>
    </row>
    <row r="51277" spans="11:12" ht="15" customHeight="1">
      <c r="K51277" s="1715"/>
      <c r="L51277" s="1715"/>
    </row>
    <row r="51278" spans="11:12" ht="15" customHeight="1">
      <c r="K51278" s="1715"/>
      <c r="L51278" s="1715"/>
    </row>
    <row r="51279" spans="11:12" ht="15" customHeight="1">
      <c r="K51279" s="1715"/>
      <c r="L51279" s="1715"/>
    </row>
    <row r="51280" spans="11:12" ht="15" customHeight="1">
      <c r="K51280" s="1715"/>
      <c r="L51280" s="1715"/>
    </row>
    <row r="51281" spans="11:12" ht="15" customHeight="1">
      <c r="K51281" s="1715"/>
      <c r="L51281" s="1715"/>
    </row>
    <row r="51282" spans="11:12" ht="15" customHeight="1">
      <c r="K51282" s="1715"/>
      <c r="L51282" s="1715"/>
    </row>
    <row r="51283" spans="11:12" ht="15" customHeight="1">
      <c r="K51283" s="1715"/>
      <c r="L51283" s="1715"/>
    </row>
    <row r="51284" spans="11:12" ht="15" customHeight="1">
      <c r="K51284" s="1715"/>
      <c r="L51284" s="1715"/>
    </row>
    <row r="51285" spans="11:12" ht="15" customHeight="1">
      <c r="K51285" s="1715"/>
      <c r="L51285" s="1715"/>
    </row>
    <row r="51286" spans="11:12" ht="15" customHeight="1">
      <c r="K51286" s="1715"/>
      <c r="L51286" s="1715"/>
    </row>
    <row r="51287" spans="11:12" ht="15" customHeight="1">
      <c r="K51287" s="1715"/>
      <c r="L51287" s="1715"/>
    </row>
    <row r="51288" spans="11:12" ht="15" customHeight="1">
      <c r="K51288" s="1715"/>
      <c r="L51288" s="1715"/>
    </row>
    <row r="51289" spans="11:12" ht="15" customHeight="1">
      <c r="K51289" s="1715"/>
      <c r="L51289" s="1715"/>
    </row>
    <row r="51290" spans="11:12" ht="15" customHeight="1">
      <c r="K51290" s="1715"/>
      <c r="L51290" s="1715"/>
    </row>
    <row r="51291" spans="11:12" ht="15" customHeight="1">
      <c r="K51291" s="1715"/>
      <c r="L51291" s="1715"/>
    </row>
    <row r="51292" spans="11:12" ht="15" customHeight="1">
      <c r="K51292" s="1715"/>
      <c r="L51292" s="1715"/>
    </row>
    <row r="51293" spans="11:12" ht="15" customHeight="1">
      <c r="K51293" s="1715"/>
      <c r="L51293" s="1715"/>
    </row>
    <row r="51294" spans="11:12" ht="15" customHeight="1">
      <c r="K51294" s="1715"/>
      <c r="L51294" s="1715"/>
    </row>
    <row r="51295" spans="11:12" ht="15" customHeight="1">
      <c r="K51295" s="1715"/>
      <c r="L51295" s="1715"/>
    </row>
    <row r="51296" spans="11:12" ht="15" customHeight="1">
      <c r="K51296" s="1715"/>
      <c r="L51296" s="1715"/>
    </row>
    <row r="51297" spans="11:12" ht="15" customHeight="1">
      <c r="K51297" s="1715"/>
      <c r="L51297" s="1715"/>
    </row>
    <row r="51298" spans="11:12" ht="15" customHeight="1">
      <c r="K51298" s="1715"/>
      <c r="L51298" s="1715"/>
    </row>
    <row r="51299" spans="11:12" ht="15" customHeight="1">
      <c r="K51299" s="1715"/>
      <c r="L51299" s="1715"/>
    </row>
    <row r="51300" spans="11:12" ht="15" customHeight="1">
      <c r="K51300" s="1715"/>
      <c r="L51300" s="1715"/>
    </row>
    <row r="51301" spans="11:12" ht="15" customHeight="1">
      <c r="K51301" s="1715"/>
      <c r="L51301" s="1715"/>
    </row>
    <row r="51302" spans="11:12" ht="15" customHeight="1">
      <c r="K51302" s="1715"/>
      <c r="L51302" s="1715"/>
    </row>
    <row r="51303" spans="11:12" ht="15" customHeight="1">
      <c r="K51303" s="1715"/>
      <c r="L51303" s="1715"/>
    </row>
    <row r="51304" spans="11:12" ht="15" customHeight="1">
      <c r="K51304" s="1715"/>
      <c r="L51304" s="1715"/>
    </row>
    <row r="51305" spans="11:12" ht="15" customHeight="1">
      <c r="K51305" s="1715"/>
      <c r="L51305" s="1715"/>
    </row>
    <row r="51306" spans="11:12" ht="15" customHeight="1">
      <c r="K51306" s="1715"/>
      <c r="L51306" s="1715"/>
    </row>
    <row r="51307" spans="11:12" ht="15" customHeight="1">
      <c r="K51307" s="1715"/>
      <c r="L51307" s="1715"/>
    </row>
    <row r="51308" spans="11:12" ht="15" customHeight="1">
      <c r="K51308" s="1715"/>
      <c r="L51308" s="1715"/>
    </row>
    <row r="51309" spans="11:12" ht="15" customHeight="1">
      <c r="K51309" s="1715"/>
      <c r="L51309" s="1715"/>
    </row>
    <row r="51310" spans="11:12" ht="15" customHeight="1">
      <c r="K51310" s="1715"/>
      <c r="L51310" s="1715"/>
    </row>
    <row r="51311" spans="11:12" ht="15" customHeight="1">
      <c r="K51311" s="1715"/>
      <c r="L51311" s="1715"/>
    </row>
    <row r="51312" spans="11:12" ht="15" customHeight="1">
      <c r="K51312" s="1715"/>
      <c r="L51312" s="1715"/>
    </row>
    <row r="51313" spans="11:12" ht="15" customHeight="1">
      <c r="K51313" s="1715"/>
      <c r="L51313" s="1715"/>
    </row>
    <row r="51314" spans="11:12" ht="15" customHeight="1">
      <c r="K51314" s="1715"/>
      <c r="L51314" s="1715"/>
    </row>
    <row r="51315" spans="11:12" ht="15" customHeight="1">
      <c r="K51315" s="1715"/>
      <c r="L51315" s="1715"/>
    </row>
    <row r="51316" spans="11:12" ht="15" customHeight="1">
      <c r="K51316" s="1715"/>
      <c r="L51316" s="1715"/>
    </row>
    <row r="51317" spans="11:12" ht="15" customHeight="1">
      <c r="K51317" s="1715"/>
      <c r="L51317" s="1715"/>
    </row>
    <row r="51318" spans="11:12" ht="15" customHeight="1">
      <c r="K51318" s="1715"/>
      <c r="L51318" s="1715"/>
    </row>
    <row r="51319" spans="11:12" ht="15" customHeight="1">
      <c r="K51319" s="1715"/>
      <c r="L51319" s="1715"/>
    </row>
    <row r="51320" spans="11:12" ht="15" customHeight="1">
      <c r="K51320" s="1715"/>
      <c r="L51320" s="1715"/>
    </row>
    <row r="51321" spans="11:12" ht="15" customHeight="1">
      <c r="K51321" s="1715"/>
      <c r="L51321" s="1715"/>
    </row>
    <row r="51322" spans="11:12" ht="15" customHeight="1">
      <c r="K51322" s="1715"/>
      <c r="L51322" s="1715"/>
    </row>
    <row r="51323" spans="11:12" ht="15" customHeight="1">
      <c r="K51323" s="1715"/>
      <c r="L51323" s="1715"/>
    </row>
    <row r="51324" spans="11:12" ht="15" customHeight="1">
      <c r="K51324" s="1715"/>
      <c r="L51324" s="1715"/>
    </row>
    <row r="51325" spans="11:12" ht="15" customHeight="1">
      <c r="K51325" s="1715"/>
      <c r="L51325" s="1715"/>
    </row>
    <row r="51326" spans="11:12" ht="15" customHeight="1">
      <c r="K51326" s="1715"/>
      <c r="L51326" s="1715"/>
    </row>
    <row r="51327" spans="11:12" ht="15" customHeight="1">
      <c r="K51327" s="1715"/>
      <c r="L51327" s="1715"/>
    </row>
    <row r="51328" spans="11:12" ht="15" customHeight="1">
      <c r="K51328" s="1715"/>
      <c r="L51328" s="1715"/>
    </row>
    <row r="51329" spans="11:12" ht="15" customHeight="1">
      <c r="K51329" s="1715"/>
      <c r="L51329" s="1715"/>
    </row>
    <row r="51330" spans="11:12" ht="15" customHeight="1">
      <c r="K51330" s="1715"/>
      <c r="L51330" s="1715"/>
    </row>
    <row r="51331" spans="11:12" ht="15" customHeight="1">
      <c r="K51331" s="1715"/>
      <c r="L51331" s="1715"/>
    </row>
    <row r="51332" spans="11:12" ht="15" customHeight="1">
      <c r="K51332" s="1715"/>
      <c r="L51332" s="1715"/>
    </row>
    <row r="51333" spans="11:12" ht="15" customHeight="1">
      <c r="K51333" s="1715"/>
      <c r="L51333" s="1715"/>
    </row>
    <row r="51334" spans="11:12" ht="15" customHeight="1">
      <c r="K51334" s="1715"/>
      <c r="L51334" s="1715"/>
    </row>
    <row r="51335" spans="11:12" ht="15" customHeight="1">
      <c r="K51335" s="1715"/>
      <c r="L51335" s="1715"/>
    </row>
    <row r="51336" spans="11:12" ht="15" customHeight="1">
      <c r="K51336" s="1715"/>
      <c r="L51336" s="1715"/>
    </row>
    <row r="51337" spans="11:12" ht="15" customHeight="1">
      <c r="K51337" s="1715"/>
      <c r="L51337" s="1715"/>
    </row>
    <row r="51338" spans="11:12" ht="15" customHeight="1">
      <c r="K51338" s="1715"/>
      <c r="L51338" s="1715"/>
    </row>
    <row r="51339" spans="11:12" ht="15" customHeight="1">
      <c r="K51339" s="1715"/>
      <c r="L51339" s="1715"/>
    </row>
    <row r="51340" spans="11:12" ht="15" customHeight="1">
      <c r="K51340" s="1715"/>
      <c r="L51340" s="1715"/>
    </row>
    <row r="51341" spans="11:12" ht="15" customHeight="1">
      <c r="K51341" s="1715"/>
      <c r="L51341" s="1715"/>
    </row>
    <row r="51342" spans="11:12" ht="15" customHeight="1">
      <c r="K51342" s="1715"/>
      <c r="L51342" s="1715"/>
    </row>
    <row r="51343" spans="11:12" ht="15" customHeight="1">
      <c r="K51343" s="1715"/>
      <c r="L51343" s="1715"/>
    </row>
    <row r="51344" spans="11:12" ht="15" customHeight="1">
      <c r="K51344" s="1715"/>
      <c r="L51344" s="1715"/>
    </row>
    <row r="51345" spans="11:12" ht="15" customHeight="1">
      <c r="K51345" s="1715"/>
      <c r="L51345" s="1715"/>
    </row>
    <row r="51346" spans="11:12" ht="15" customHeight="1">
      <c r="K51346" s="1715"/>
      <c r="L51346" s="1715"/>
    </row>
    <row r="51347" spans="11:12" ht="15" customHeight="1">
      <c r="K51347" s="1715"/>
      <c r="L51347" s="1715"/>
    </row>
    <row r="51348" spans="11:12" ht="15" customHeight="1">
      <c r="K51348" s="1715"/>
      <c r="L51348" s="1715"/>
    </row>
    <row r="51349" spans="11:12" ht="15" customHeight="1">
      <c r="K51349" s="1715"/>
      <c r="L51349" s="1715"/>
    </row>
    <row r="51350" spans="11:12" ht="15" customHeight="1">
      <c r="K51350" s="1715"/>
      <c r="L51350" s="1715"/>
    </row>
    <row r="51351" spans="11:12" ht="15" customHeight="1">
      <c r="K51351" s="1715"/>
      <c r="L51351" s="1715"/>
    </row>
    <row r="51352" spans="11:12" ht="15" customHeight="1">
      <c r="K51352" s="1715"/>
      <c r="L51352" s="1715"/>
    </row>
    <row r="51353" spans="11:12" ht="15" customHeight="1">
      <c r="K51353" s="1715"/>
      <c r="L51353" s="1715"/>
    </row>
    <row r="51354" spans="11:12" ht="15" customHeight="1">
      <c r="K51354" s="1715"/>
      <c r="L51354" s="1715"/>
    </row>
    <row r="51355" spans="11:12" ht="15" customHeight="1">
      <c r="K51355" s="1715"/>
      <c r="L51355" s="1715"/>
    </row>
    <row r="51356" spans="11:12" ht="15" customHeight="1">
      <c r="K51356" s="1715"/>
      <c r="L51356" s="1715"/>
    </row>
    <row r="51357" spans="11:12" ht="15" customHeight="1">
      <c r="K51357" s="1715"/>
      <c r="L51357" s="1715"/>
    </row>
    <row r="51358" spans="11:12" ht="15" customHeight="1">
      <c r="K51358" s="1715"/>
      <c r="L51358" s="1715"/>
    </row>
    <row r="51359" spans="11:12" ht="15" customHeight="1">
      <c r="K51359" s="1715"/>
      <c r="L51359" s="1715"/>
    </row>
    <row r="51360" spans="11:12" ht="15" customHeight="1">
      <c r="K51360" s="1715"/>
      <c r="L51360" s="1715"/>
    </row>
    <row r="51361" spans="11:12" ht="15" customHeight="1">
      <c r="K51361" s="1715"/>
      <c r="L51361" s="1715"/>
    </row>
    <row r="51362" spans="11:12" ht="15" customHeight="1">
      <c r="K51362" s="1715"/>
      <c r="L51362" s="1715"/>
    </row>
    <row r="51363" spans="11:12" ht="15" customHeight="1">
      <c r="K51363" s="1715"/>
      <c r="L51363" s="1715"/>
    </row>
    <row r="51364" spans="11:12" ht="15" customHeight="1">
      <c r="K51364" s="1715"/>
      <c r="L51364" s="1715"/>
    </row>
    <row r="51365" spans="11:12" ht="15" customHeight="1">
      <c r="K51365" s="1715"/>
      <c r="L51365" s="1715"/>
    </row>
    <row r="51366" spans="11:12" ht="15" customHeight="1">
      <c r="K51366" s="1715"/>
      <c r="L51366" s="1715"/>
    </row>
    <row r="51367" spans="11:12" ht="15" customHeight="1">
      <c r="K51367" s="1715"/>
      <c r="L51367" s="1715"/>
    </row>
    <row r="51368" spans="11:12" ht="15" customHeight="1">
      <c r="K51368" s="1715"/>
      <c r="L51368" s="1715"/>
    </row>
    <row r="51369" spans="11:12" ht="15" customHeight="1">
      <c r="K51369" s="1715"/>
      <c r="L51369" s="1715"/>
    </row>
    <row r="51370" spans="11:12" ht="15" customHeight="1">
      <c r="K51370" s="1715"/>
      <c r="L51370" s="1715"/>
    </row>
    <row r="51371" spans="11:12" ht="15" customHeight="1">
      <c r="K51371" s="1715"/>
      <c r="L51371" s="1715"/>
    </row>
    <row r="51372" spans="11:12" ht="15" customHeight="1">
      <c r="K51372" s="1715"/>
      <c r="L51372" s="1715"/>
    </row>
    <row r="51373" spans="11:12" ht="15" customHeight="1">
      <c r="K51373" s="1715"/>
      <c r="L51373" s="1715"/>
    </row>
    <row r="51374" spans="11:12" ht="15" customHeight="1">
      <c r="K51374" s="1715"/>
      <c r="L51374" s="1715"/>
    </row>
    <row r="51375" spans="11:12" ht="15" customHeight="1">
      <c r="K51375" s="1715"/>
      <c r="L51375" s="1715"/>
    </row>
    <row r="51376" spans="11:12" ht="15" customHeight="1">
      <c r="K51376" s="1715"/>
      <c r="L51376" s="1715"/>
    </row>
    <row r="51377" spans="11:12" ht="15" customHeight="1">
      <c r="K51377" s="1715"/>
      <c r="L51377" s="1715"/>
    </row>
    <row r="51378" spans="11:12" ht="15" customHeight="1">
      <c r="K51378" s="1715"/>
      <c r="L51378" s="1715"/>
    </row>
    <row r="51379" spans="11:12" ht="15" customHeight="1">
      <c r="K51379" s="1715"/>
      <c r="L51379" s="1715"/>
    </row>
    <row r="51380" spans="11:12" ht="15" customHeight="1">
      <c r="K51380" s="1715"/>
      <c r="L51380" s="1715"/>
    </row>
    <row r="51381" spans="11:12" ht="15" customHeight="1">
      <c r="K51381" s="1715"/>
      <c r="L51381" s="1715"/>
    </row>
    <row r="51382" spans="11:12" ht="15" customHeight="1">
      <c r="K51382" s="1715"/>
      <c r="L51382" s="1715"/>
    </row>
    <row r="51383" spans="11:12" ht="15" customHeight="1">
      <c r="K51383" s="1715"/>
      <c r="L51383" s="1715"/>
    </row>
    <row r="51384" spans="11:12" ht="15" customHeight="1">
      <c r="K51384" s="1715"/>
      <c r="L51384" s="1715"/>
    </row>
    <row r="51385" spans="11:12" ht="15" customHeight="1">
      <c r="K51385" s="1715"/>
      <c r="L51385" s="1715"/>
    </row>
    <row r="51386" spans="11:12" ht="15" customHeight="1">
      <c r="K51386" s="1715"/>
      <c r="L51386" s="1715"/>
    </row>
    <row r="51387" spans="11:12" ht="15" customHeight="1">
      <c r="K51387" s="1715"/>
      <c r="L51387" s="1715"/>
    </row>
    <row r="51388" spans="11:12" ht="15" customHeight="1">
      <c r="K51388" s="1715"/>
      <c r="L51388" s="1715"/>
    </row>
    <row r="51389" spans="11:12" ht="15" customHeight="1">
      <c r="K51389" s="1715"/>
      <c r="L51389" s="1715"/>
    </row>
    <row r="51390" spans="11:12" ht="15" customHeight="1">
      <c r="K51390" s="1715"/>
      <c r="L51390" s="1715"/>
    </row>
    <row r="51391" spans="11:12" ht="15" customHeight="1">
      <c r="K51391" s="1715"/>
      <c r="L51391" s="1715"/>
    </row>
    <row r="51392" spans="11:12" ht="15" customHeight="1">
      <c r="K51392" s="1715"/>
      <c r="L51392" s="1715"/>
    </row>
    <row r="51393" spans="11:12" ht="15" customHeight="1">
      <c r="K51393" s="1715"/>
      <c r="L51393" s="1715"/>
    </row>
    <row r="51394" spans="11:12" ht="15" customHeight="1">
      <c r="K51394" s="1715"/>
      <c r="L51394" s="1715"/>
    </row>
    <row r="51395" spans="11:12" ht="15" customHeight="1">
      <c r="K51395" s="1715"/>
      <c r="L51395" s="1715"/>
    </row>
    <row r="51396" spans="11:12" ht="15" customHeight="1">
      <c r="K51396" s="1715"/>
      <c r="L51396" s="1715"/>
    </row>
    <row r="51397" spans="11:12" ht="15" customHeight="1">
      <c r="K51397" s="1715"/>
      <c r="L51397" s="1715"/>
    </row>
    <row r="51398" spans="11:12" ht="15" customHeight="1">
      <c r="K51398" s="1715"/>
      <c r="L51398" s="1715"/>
    </row>
    <row r="51399" spans="11:12" ht="15" customHeight="1">
      <c r="K51399" s="1715"/>
      <c r="L51399" s="1715"/>
    </row>
    <row r="51400" spans="11:12" ht="15" customHeight="1">
      <c r="K51400" s="1715"/>
      <c r="L51400" s="1715"/>
    </row>
    <row r="51401" spans="11:12" ht="15" customHeight="1">
      <c r="K51401" s="1715"/>
      <c r="L51401" s="1715"/>
    </row>
    <row r="51402" spans="11:12" ht="15" customHeight="1">
      <c r="K51402" s="1715"/>
      <c r="L51402" s="1715"/>
    </row>
    <row r="51403" spans="11:12" ht="15" customHeight="1">
      <c r="K51403" s="1715"/>
      <c r="L51403" s="1715"/>
    </row>
    <row r="51404" spans="11:12" ht="15" customHeight="1">
      <c r="K51404" s="1715"/>
      <c r="L51404" s="1715"/>
    </row>
    <row r="51405" spans="11:12" ht="15" customHeight="1">
      <c r="K51405" s="1715"/>
      <c r="L51405" s="1715"/>
    </row>
    <row r="51406" spans="11:12" ht="15" customHeight="1">
      <c r="K51406" s="1715"/>
      <c r="L51406" s="1715"/>
    </row>
    <row r="51407" spans="11:12" ht="15" customHeight="1">
      <c r="K51407" s="1715"/>
      <c r="L51407" s="1715"/>
    </row>
    <row r="51408" spans="11:12" ht="15" customHeight="1">
      <c r="K51408" s="1715"/>
      <c r="L51408" s="1715"/>
    </row>
    <row r="51409" spans="11:12" ht="15" customHeight="1">
      <c r="K51409" s="1715"/>
      <c r="L51409" s="1715"/>
    </row>
    <row r="51410" spans="11:12" ht="15" customHeight="1">
      <c r="K51410" s="1715"/>
      <c r="L51410" s="1715"/>
    </row>
    <row r="51411" spans="11:12" ht="15" customHeight="1">
      <c r="K51411" s="1715"/>
      <c r="L51411" s="1715"/>
    </row>
    <row r="51412" spans="11:12" ht="15" customHeight="1">
      <c r="K51412" s="1715"/>
      <c r="L51412" s="1715"/>
    </row>
    <row r="51413" spans="11:12" ht="15" customHeight="1">
      <c r="K51413" s="1715"/>
      <c r="L51413" s="1715"/>
    </row>
    <row r="51414" spans="11:12" ht="15" customHeight="1">
      <c r="K51414" s="1715"/>
      <c r="L51414" s="1715"/>
    </row>
    <row r="51415" spans="11:12" ht="15" customHeight="1">
      <c r="K51415" s="1715"/>
      <c r="L51415" s="1715"/>
    </row>
    <row r="51416" spans="11:12" ht="15" customHeight="1">
      <c r="K51416" s="1715"/>
      <c r="L51416" s="1715"/>
    </row>
    <row r="51417" spans="11:12" ht="15" customHeight="1">
      <c r="K51417" s="1715"/>
      <c r="L51417" s="1715"/>
    </row>
    <row r="51418" spans="11:12" ht="15" customHeight="1">
      <c r="K51418" s="1715"/>
      <c r="L51418" s="1715"/>
    </row>
    <row r="51419" spans="11:12" ht="15" customHeight="1">
      <c r="K51419" s="1715"/>
      <c r="L51419" s="1715"/>
    </row>
    <row r="51420" spans="11:12" ht="15" customHeight="1">
      <c r="K51420" s="1715"/>
      <c r="L51420" s="1715"/>
    </row>
    <row r="51421" spans="11:12" ht="15" customHeight="1">
      <c r="K51421" s="1715"/>
      <c r="L51421" s="1715"/>
    </row>
    <row r="51422" spans="11:12" ht="15" customHeight="1">
      <c r="K51422" s="1715"/>
      <c r="L51422" s="1715"/>
    </row>
    <row r="51423" spans="11:12" ht="15" customHeight="1">
      <c r="K51423" s="1715"/>
      <c r="L51423" s="1715"/>
    </row>
    <row r="51424" spans="11:12" ht="15" customHeight="1">
      <c r="K51424" s="1715"/>
      <c r="L51424" s="1715"/>
    </row>
    <row r="51425" spans="11:12" ht="15" customHeight="1">
      <c r="K51425" s="1715"/>
      <c r="L51425" s="1715"/>
    </row>
    <row r="51426" spans="11:12" ht="15" customHeight="1">
      <c r="K51426" s="1715"/>
      <c r="L51426" s="1715"/>
    </row>
    <row r="51427" spans="11:12" ht="15" customHeight="1">
      <c r="K51427" s="1715"/>
      <c r="L51427" s="1715"/>
    </row>
    <row r="51428" spans="11:12" ht="15" customHeight="1">
      <c r="K51428" s="1715"/>
      <c r="L51428" s="1715"/>
    </row>
    <row r="51429" spans="11:12" ht="15" customHeight="1">
      <c r="K51429" s="1715"/>
      <c r="L51429" s="1715"/>
    </row>
    <row r="51430" spans="11:12" ht="15" customHeight="1">
      <c r="K51430" s="1715"/>
      <c r="L51430" s="1715"/>
    </row>
    <row r="51431" spans="11:12" ht="15" customHeight="1">
      <c r="K51431" s="1715"/>
      <c r="L51431" s="1715"/>
    </row>
    <row r="51432" spans="11:12" ht="15" customHeight="1">
      <c r="K51432" s="1715"/>
      <c r="L51432" s="1715"/>
    </row>
    <row r="51433" spans="11:12" ht="15" customHeight="1">
      <c r="K51433" s="1715"/>
      <c r="L51433" s="1715"/>
    </row>
    <row r="51434" spans="11:12" ht="15" customHeight="1">
      <c r="K51434" s="1715"/>
      <c r="L51434" s="1715"/>
    </row>
    <row r="51435" spans="11:12" ht="15" customHeight="1">
      <c r="K51435" s="1715"/>
      <c r="L51435" s="1715"/>
    </row>
    <row r="51436" spans="11:12" ht="15" customHeight="1">
      <c r="K51436" s="1715"/>
      <c r="L51436" s="1715"/>
    </row>
    <row r="51437" spans="11:12" ht="15" customHeight="1">
      <c r="K51437" s="1715"/>
      <c r="L51437" s="1715"/>
    </row>
    <row r="51438" spans="11:12" ht="15" customHeight="1">
      <c r="K51438" s="1715"/>
      <c r="L51438" s="1715"/>
    </row>
    <row r="51439" spans="11:12" ht="15" customHeight="1">
      <c r="K51439" s="1715"/>
      <c r="L51439" s="1715"/>
    </row>
    <row r="51440" spans="11:12" ht="15" customHeight="1">
      <c r="K51440" s="1715"/>
      <c r="L51440" s="1715"/>
    </row>
    <row r="51441" spans="11:12" ht="15" customHeight="1">
      <c r="K51441" s="1715"/>
      <c r="L51441" s="1715"/>
    </row>
    <row r="51442" spans="11:12" ht="15" customHeight="1">
      <c r="K51442" s="1715"/>
      <c r="L51442" s="1715"/>
    </row>
    <row r="51443" spans="11:12" ht="15" customHeight="1">
      <c r="K51443" s="1715"/>
      <c r="L51443" s="1715"/>
    </row>
    <row r="51444" spans="11:12" ht="15" customHeight="1">
      <c r="K51444" s="1715"/>
      <c r="L51444" s="1715"/>
    </row>
    <row r="51445" spans="11:12" ht="15" customHeight="1">
      <c r="K51445" s="1715"/>
      <c r="L51445" s="1715"/>
    </row>
    <row r="51446" spans="11:12" ht="15" customHeight="1">
      <c r="K51446" s="1715"/>
      <c r="L51446" s="1715"/>
    </row>
    <row r="51447" spans="11:12" ht="15" customHeight="1">
      <c r="K51447" s="1715"/>
      <c r="L51447" s="1715"/>
    </row>
    <row r="51448" spans="11:12" ht="15" customHeight="1">
      <c r="K51448" s="1715"/>
      <c r="L51448" s="1715"/>
    </row>
    <row r="51449" spans="11:12" ht="15" customHeight="1">
      <c r="K51449" s="1715"/>
      <c r="L51449" s="1715"/>
    </row>
    <row r="51450" spans="11:12" ht="15" customHeight="1">
      <c r="K51450" s="1715"/>
      <c r="L51450" s="1715"/>
    </row>
    <row r="51451" spans="11:12" ht="15" customHeight="1">
      <c r="K51451" s="1715"/>
      <c r="L51451" s="1715"/>
    </row>
    <row r="51452" spans="11:12" ht="15" customHeight="1">
      <c r="K51452" s="1715"/>
      <c r="L51452" s="1715"/>
    </row>
    <row r="51453" spans="11:12" ht="15" customHeight="1">
      <c r="K51453" s="1715"/>
      <c r="L51453" s="1715"/>
    </row>
    <row r="51454" spans="11:12" ht="15" customHeight="1">
      <c r="K51454" s="1715"/>
      <c r="L51454" s="1715"/>
    </row>
    <row r="51455" spans="11:12" ht="15" customHeight="1">
      <c r="K51455" s="1715"/>
      <c r="L51455" s="1715"/>
    </row>
    <row r="51456" spans="11:12" ht="15" customHeight="1">
      <c r="K51456" s="1715"/>
      <c r="L51456" s="1715"/>
    </row>
    <row r="51457" spans="11:12" ht="15" customHeight="1">
      <c r="K51457" s="1715"/>
      <c r="L51457" s="1715"/>
    </row>
    <row r="51458" spans="11:12" ht="15" customHeight="1">
      <c r="K51458" s="1715"/>
      <c r="L51458" s="1715"/>
    </row>
    <row r="51459" spans="11:12" ht="15" customHeight="1">
      <c r="K51459" s="1715"/>
      <c r="L51459" s="1715"/>
    </row>
    <row r="51460" spans="11:12" ht="15" customHeight="1">
      <c r="K51460" s="1715"/>
      <c r="L51460" s="1715"/>
    </row>
    <row r="51461" spans="11:12" ht="15" customHeight="1">
      <c r="K51461" s="1715"/>
      <c r="L51461" s="1715"/>
    </row>
    <row r="51462" spans="11:12" ht="15" customHeight="1">
      <c r="K51462" s="1715"/>
      <c r="L51462" s="1715"/>
    </row>
    <row r="51463" spans="11:12" ht="15" customHeight="1">
      <c r="K51463" s="1715"/>
      <c r="L51463" s="1715"/>
    </row>
    <row r="51464" spans="11:12" ht="15" customHeight="1">
      <c r="K51464" s="1715"/>
      <c r="L51464" s="1715"/>
    </row>
    <row r="51465" spans="11:12" ht="15" customHeight="1">
      <c r="K51465" s="1715"/>
      <c r="L51465" s="1715"/>
    </row>
    <row r="51466" spans="11:12" ht="15" customHeight="1">
      <c r="K51466" s="1715"/>
      <c r="L51466" s="1715"/>
    </row>
    <row r="51467" spans="11:12" ht="15" customHeight="1">
      <c r="K51467" s="1715"/>
      <c r="L51467" s="1715"/>
    </row>
    <row r="51468" spans="11:12" ht="15" customHeight="1">
      <c r="K51468" s="1715"/>
      <c r="L51468" s="1715"/>
    </row>
    <row r="51469" spans="11:12" ht="15" customHeight="1">
      <c r="K51469" s="1715"/>
      <c r="L51469" s="1715"/>
    </row>
    <row r="51470" spans="11:12" ht="15" customHeight="1">
      <c r="K51470" s="1715"/>
      <c r="L51470" s="1715"/>
    </row>
    <row r="51471" spans="11:12" ht="15" customHeight="1">
      <c r="K51471" s="1715"/>
      <c r="L51471" s="1715"/>
    </row>
    <row r="51472" spans="11:12" ht="15" customHeight="1">
      <c r="K51472" s="1715"/>
      <c r="L51472" s="1715"/>
    </row>
    <row r="51473" spans="11:12" ht="15" customHeight="1">
      <c r="K51473" s="1715"/>
      <c r="L51473" s="1715"/>
    </row>
    <row r="51474" spans="11:12" ht="15" customHeight="1">
      <c r="K51474" s="1715"/>
      <c r="L51474" s="1715"/>
    </row>
    <row r="51475" spans="11:12" ht="15" customHeight="1">
      <c r="K51475" s="1715"/>
      <c r="L51475" s="1715"/>
    </row>
    <row r="51476" spans="11:12" ht="15" customHeight="1">
      <c r="K51476" s="1715"/>
      <c r="L51476" s="1715"/>
    </row>
    <row r="51477" spans="11:12" ht="15" customHeight="1">
      <c r="K51477" s="1715"/>
      <c r="L51477" s="1715"/>
    </row>
    <row r="51478" spans="11:12" ht="15" customHeight="1">
      <c r="K51478" s="1715"/>
      <c r="L51478" s="1715"/>
    </row>
    <row r="51479" spans="11:12" ht="15" customHeight="1">
      <c r="K51479" s="1715"/>
      <c r="L51479" s="1715"/>
    </row>
    <row r="51480" spans="11:12" ht="15" customHeight="1">
      <c r="K51480" s="1715"/>
      <c r="L51480" s="1715"/>
    </row>
    <row r="51481" spans="11:12" ht="15" customHeight="1">
      <c r="K51481" s="1715"/>
      <c r="L51481" s="1715"/>
    </row>
    <row r="51482" spans="11:12" ht="15" customHeight="1">
      <c r="K51482" s="1715"/>
      <c r="L51482" s="1715"/>
    </row>
    <row r="51483" spans="11:12" ht="15" customHeight="1">
      <c r="K51483" s="1715"/>
      <c r="L51483" s="1715"/>
    </row>
    <row r="51484" spans="11:12" ht="15" customHeight="1">
      <c r="K51484" s="1715"/>
      <c r="L51484" s="1715"/>
    </row>
    <row r="51485" spans="11:12" ht="15" customHeight="1">
      <c r="K51485" s="1715"/>
      <c r="L51485" s="1715"/>
    </row>
    <row r="51486" spans="11:12" ht="15" customHeight="1">
      <c r="K51486" s="1715"/>
      <c r="L51486" s="1715"/>
    </row>
    <row r="51487" spans="11:12" ht="15" customHeight="1">
      <c r="K51487" s="1715"/>
      <c r="L51487" s="1715"/>
    </row>
    <row r="51488" spans="11:12" ht="15" customHeight="1">
      <c r="K51488" s="1715"/>
      <c r="L51488" s="1715"/>
    </row>
    <row r="51489" spans="11:12" ht="15" customHeight="1">
      <c r="K51489" s="1715"/>
      <c r="L51489" s="1715"/>
    </row>
    <row r="51490" spans="11:12" ht="15" customHeight="1">
      <c r="K51490" s="1715"/>
      <c r="L51490" s="1715"/>
    </row>
    <row r="51491" spans="11:12" ht="15" customHeight="1">
      <c r="K51491" s="1715"/>
      <c r="L51491" s="1715"/>
    </row>
    <row r="51492" spans="11:12" ht="15" customHeight="1">
      <c r="K51492" s="1715"/>
      <c r="L51492" s="1715"/>
    </row>
    <row r="51493" spans="11:12" ht="15" customHeight="1">
      <c r="K51493" s="1715"/>
      <c r="L51493" s="1715"/>
    </row>
    <row r="51494" spans="11:12" ht="15" customHeight="1">
      <c r="K51494" s="1715"/>
      <c r="L51494" s="1715"/>
    </row>
    <row r="51495" spans="11:12" ht="15" customHeight="1">
      <c r="K51495" s="1715"/>
      <c r="L51495" s="1715"/>
    </row>
    <row r="51496" spans="11:12" ht="15" customHeight="1">
      <c r="K51496" s="1715"/>
      <c r="L51496" s="1715"/>
    </row>
    <row r="51497" spans="11:12" ht="15" customHeight="1">
      <c r="K51497" s="1715"/>
      <c r="L51497" s="1715"/>
    </row>
    <row r="51498" spans="11:12" ht="15" customHeight="1">
      <c r="K51498" s="1715"/>
      <c r="L51498" s="1715"/>
    </row>
    <row r="51499" spans="11:12" ht="15" customHeight="1">
      <c r="K51499" s="1715"/>
      <c r="L51499" s="1715"/>
    </row>
    <row r="51500" spans="11:12" ht="15" customHeight="1">
      <c r="K51500" s="1715"/>
      <c r="L51500" s="1715"/>
    </row>
    <row r="51501" spans="11:12" ht="15" customHeight="1">
      <c r="K51501" s="1715"/>
      <c r="L51501" s="1715"/>
    </row>
    <row r="51502" spans="11:12" ht="15" customHeight="1">
      <c r="K51502" s="1715"/>
      <c r="L51502" s="1715"/>
    </row>
    <row r="51503" spans="11:12" ht="15" customHeight="1">
      <c r="K51503" s="1715"/>
      <c r="L51503" s="1715"/>
    </row>
    <row r="51504" spans="11:12" ht="15" customHeight="1">
      <c r="K51504" s="1715"/>
      <c r="L51504" s="1715"/>
    </row>
    <row r="51505" spans="11:12" ht="15" customHeight="1">
      <c r="K51505" s="1715"/>
      <c r="L51505" s="1715"/>
    </row>
    <row r="51506" spans="11:12" ht="15" customHeight="1">
      <c r="K51506" s="1715"/>
      <c r="L51506" s="1715"/>
    </row>
    <row r="51507" spans="11:12" ht="15" customHeight="1">
      <c r="K51507" s="1715"/>
      <c r="L51507" s="1715"/>
    </row>
    <row r="51508" spans="11:12" ht="15" customHeight="1">
      <c r="K51508" s="1715"/>
      <c r="L51508" s="1715"/>
    </row>
    <row r="51509" spans="11:12" ht="15" customHeight="1">
      <c r="K51509" s="1715"/>
      <c r="L51509" s="1715"/>
    </row>
    <row r="51510" spans="11:12" ht="15" customHeight="1">
      <c r="K51510" s="1715"/>
      <c r="L51510" s="1715"/>
    </row>
    <row r="51511" spans="11:12" ht="15" customHeight="1">
      <c r="K51511" s="1715"/>
      <c r="L51511" s="1715"/>
    </row>
    <row r="51512" spans="11:12" ht="15" customHeight="1">
      <c r="K51512" s="1715"/>
      <c r="L51512" s="1715"/>
    </row>
    <row r="51513" spans="11:12" ht="15" customHeight="1">
      <c r="K51513" s="1715"/>
      <c r="L51513" s="1715"/>
    </row>
    <row r="51514" spans="11:12" ht="15" customHeight="1">
      <c r="K51514" s="1715"/>
      <c r="L51514" s="1715"/>
    </row>
    <row r="51515" spans="11:12" ht="15" customHeight="1">
      <c r="K51515" s="1715"/>
      <c r="L51515" s="1715"/>
    </row>
    <row r="51516" spans="11:12" ht="15" customHeight="1">
      <c r="K51516" s="1715"/>
      <c r="L51516" s="1715"/>
    </row>
    <row r="51517" spans="11:12" ht="15" customHeight="1">
      <c r="K51517" s="1715"/>
      <c r="L51517" s="1715"/>
    </row>
    <row r="51518" spans="11:12" ht="15" customHeight="1">
      <c r="K51518" s="1715"/>
      <c r="L51518" s="1715"/>
    </row>
    <row r="51519" spans="11:12" ht="15" customHeight="1">
      <c r="K51519" s="1715"/>
      <c r="L51519" s="1715"/>
    </row>
    <row r="51520" spans="11:12" ht="15" customHeight="1">
      <c r="K51520" s="1715"/>
      <c r="L51520" s="1715"/>
    </row>
    <row r="51521" spans="11:12" ht="15" customHeight="1">
      <c r="K51521" s="1715"/>
      <c r="L51521" s="1715"/>
    </row>
    <row r="51522" spans="11:12" ht="15" customHeight="1">
      <c r="K51522" s="1715"/>
      <c r="L51522" s="1715"/>
    </row>
    <row r="51523" spans="11:12" ht="15" customHeight="1">
      <c r="K51523" s="1715"/>
      <c r="L51523" s="1715"/>
    </row>
    <row r="51524" spans="11:12" ht="15" customHeight="1">
      <c r="K51524" s="1715"/>
      <c r="L51524" s="1715"/>
    </row>
    <row r="51525" spans="11:12" ht="15" customHeight="1">
      <c r="K51525" s="1715"/>
      <c r="L51525" s="1715"/>
    </row>
    <row r="51526" spans="11:12" ht="15" customHeight="1">
      <c r="K51526" s="1715"/>
      <c r="L51526" s="1715"/>
    </row>
    <row r="51527" spans="11:12" ht="15" customHeight="1">
      <c r="K51527" s="1715"/>
      <c r="L51527" s="1715"/>
    </row>
    <row r="51528" spans="11:12" ht="15" customHeight="1">
      <c r="K51528" s="1715"/>
      <c r="L51528" s="1715"/>
    </row>
    <row r="51529" spans="11:12" ht="15" customHeight="1">
      <c r="K51529" s="1715"/>
      <c r="L51529" s="1715"/>
    </row>
    <row r="51530" spans="11:12" ht="15" customHeight="1">
      <c r="K51530" s="1715"/>
      <c r="L51530" s="1715"/>
    </row>
    <row r="51531" spans="11:12" ht="15" customHeight="1">
      <c r="K51531" s="1715"/>
      <c r="L51531" s="1715"/>
    </row>
    <row r="51532" spans="11:12" ht="15" customHeight="1">
      <c r="K51532" s="1715"/>
      <c r="L51532" s="1715"/>
    </row>
    <row r="51533" spans="11:12" ht="15" customHeight="1">
      <c r="K51533" s="1715"/>
      <c r="L51533" s="1715"/>
    </row>
    <row r="51534" spans="11:12" ht="15" customHeight="1">
      <c r="K51534" s="1715"/>
      <c r="L51534" s="1715"/>
    </row>
    <row r="51535" spans="11:12" ht="15" customHeight="1">
      <c r="K51535" s="1715"/>
      <c r="L51535" s="1715"/>
    </row>
    <row r="51536" spans="11:12" ht="15" customHeight="1">
      <c r="K51536" s="1715"/>
      <c r="L51536" s="1715"/>
    </row>
    <row r="51537" spans="11:12" ht="15" customHeight="1">
      <c r="K51537" s="1715"/>
      <c r="L51537" s="1715"/>
    </row>
    <row r="51538" spans="11:12" ht="15" customHeight="1">
      <c r="K51538" s="1715"/>
      <c r="L51538" s="1715"/>
    </row>
    <row r="51539" spans="11:12" ht="15" customHeight="1">
      <c r="K51539" s="1715"/>
      <c r="L51539" s="1715"/>
    </row>
    <row r="51540" spans="11:12" ht="15" customHeight="1">
      <c r="K51540" s="1715"/>
      <c r="L51540" s="1715"/>
    </row>
    <row r="51541" spans="11:12" ht="15" customHeight="1">
      <c r="K51541" s="1715"/>
      <c r="L51541" s="1715"/>
    </row>
    <row r="51542" spans="11:12" ht="15" customHeight="1">
      <c r="K51542" s="1715"/>
      <c r="L51542" s="1715"/>
    </row>
    <row r="51543" spans="11:12" ht="15" customHeight="1">
      <c r="K51543" s="1715"/>
      <c r="L51543" s="1715"/>
    </row>
    <row r="51544" spans="11:12" ht="15" customHeight="1">
      <c r="K51544" s="1715"/>
      <c r="L51544" s="1715"/>
    </row>
    <row r="51545" spans="11:12" ht="15" customHeight="1">
      <c r="K51545" s="1715"/>
      <c r="L51545" s="1715"/>
    </row>
    <row r="51546" spans="11:12" ht="15" customHeight="1">
      <c r="K51546" s="1715"/>
      <c r="L51546" s="1715"/>
    </row>
    <row r="51547" spans="11:12" ht="15" customHeight="1">
      <c r="K51547" s="1715"/>
      <c r="L51547" s="1715"/>
    </row>
    <row r="51548" spans="11:12" ht="15" customHeight="1">
      <c r="K51548" s="1715"/>
      <c r="L51548" s="1715"/>
    </row>
    <row r="51549" spans="11:12" ht="15" customHeight="1">
      <c r="K51549" s="1715"/>
      <c r="L51549" s="1715"/>
    </row>
    <row r="51550" spans="11:12" ht="15" customHeight="1">
      <c r="K51550" s="1715"/>
      <c r="L51550" s="1715"/>
    </row>
    <row r="51551" spans="11:12" ht="15" customHeight="1">
      <c r="K51551" s="1715"/>
      <c r="L51551" s="1715"/>
    </row>
    <row r="51552" spans="11:12" ht="15" customHeight="1">
      <c r="K51552" s="1715"/>
      <c r="L51552" s="1715"/>
    </row>
    <row r="51553" spans="11:12" ht="15" customHeight="1">
      <c r="K51553" s="1715"/>
      <c r="L51553" s="1715"/>
    </row>
    <row r="51554" spans="11:12" ht="15" customHeight="1">
      <c r="K51554" s="1715"/>
      <c r="L51554" s="1715"/>
    </row>
    <row r="51555" spans="11:12" ht="15" customHeight="1">
      <c r="K51555" s="1715"/>
      <c r="L51555" s="1715"/>
    </row>
    <row r="51556" spans="11:12" ht="15" customHeight="1">
      <c r="K51556" s="1715"/>
      <c r="L51556" s="1715"/>
    </row>
    <row r="51557" spans="11:12" ht="15" customHeight="1">
      <c r="K51557" s="1715"/>
      <c r="L51557" s="1715"/>
    </row>
    <row r="51558" spans="11:12" ht="15" customHeight="1">
      <c r="K51558" s="1715"/>
      <c r="L51558" s="1715"/>
    </row>
    <row r="51559" spans="11:12" ht="15" customHeight="1">
      <c r="K51559" s="1715"/>
      <c r="L51559" s="1715"/>
    </row>
    <row r="51560" spans="11:12" ht="15" customHeight="1">
      <c r="K51560" s="1715"/>
      <c r="L51560" s="1715"/>
    </row>
    <row r="51561" spans="11:12" ht="15" customHeight="1">
      <c r="K51561" s="1715"/>
      <c r="L51561" s="1715"/>
    </row>
    <row r="51562" spans="11:12" ht="15" customHeight="1">
      <c r="K51562" s="1715"/>
      <c r="L51562" s="1715"/>
    </row>
    <row r="51563" spans="11:12" ht="15" customHeight="1">
      <c r="K51563" s="1715"/>
      <c r="L51563" s="1715"/>
    </row>
    <row r="51564" spans="11:12" ht="15" customHeight="1">
      <c r="K51564" s="1715"/>
      <c r="L51564" s="1715"/>
    </row>
    <row r="51565" spans="11:12" ht="15" customHeight="1">
      <c r="K51565" s="1715"/>
      <c r="L51565" s="1715"/>
    </row>
    <row r="51566" spans="11:12" ht="15" customHeight="1">
      <c r="K51566" s="1715"/>
      <c r="L51566" s="1715"/>
    </row>
    <row r="51567" spans="11:12" ht="15" customHeight="1">
      <c r="K51567" s="1715"/>
      <c r="L51567" s="1715"/>
    </row>
    <row r="51568" spans="11:12" ht="15" customHeight="1">
      <c r="K51568" s="1715"/>
      <c r="L51568" s="1715"/>
    </row>
    <row r="51569" spans="11:12" ht="15" customHeight="1">
      <c r="K51569" s="1715"/>
      <c r="L51569" s="1715"/>
    </row>
    <row r="51570" spans="11:12" ht="15" customHeight="1">
      <c r="K51570" s="1715"/>
      <c r="L51570" s="1715"/>
    </row>
    <row r="51571" spans="11:12" ht="15" customHeight="1">
      <c r="K51571" s="1715"/>
      <c r="L51571" s="1715"/>
    </row>
    <row r="51572" spans="11:12" ht="15" customHeight="1">
      <c r="K51572" s="1715"/>
      <c r="L51572" s="1715"/>
    </row>
    <row r="51573" spans="11:12" ht="15" customHeight="1">
      <c r="K51573" s="1715"/>
      <c r="L51573" s="1715"/>
    </row>
    <row r="51574" spans="11:12" ht="15" customHeight="1">
      <c r="K51574" s="1715"/>
      <c r="L51574" s="1715"/>
    </row>
    <row r="51575" spans="11:12" ht="15" customHeight="1">
      <c r="K51575" s="1715"/>
      <c r="L51575" s="1715"/>
    </row>
    <row r="51576" spans="11:12" ht="15" customHeight="1">
      <c r="K51576" s="1715"/>
      <c r="L51576" s="1715"/>
    </row>
    <row r="51577" spans="11:12" ht="15" customHeight="1">
      <c r="K51577" s="1715"/>
      <c r="L51577" s="1715"/>
    </row>
    <row r="51578" spans="11:12" ht="15" customHeight="1">
      <c r="K51578" s="1715"/>
      <c r="L51578" s="1715"/>
    </row>
    <row r="51579" spans="11:12" ht="15" customHeight="1">
      <c r="K51579" s="1715"/>
      <c r="L51579" s="1715"/>
    </row>
    <row r="51580" spans="11:12" ht="15" customHeight="1">
      <c r="K51580" s="1715"/>
      <c r="L51580" s="1715"/>
    </row>
    <row r="51581" spans="11:12" ht="15" customHeight="1">
      <c r="K51581" s="1715"/>
      <c r="L51581" s="1715"/>
    </row>
    <row r="51582" spans="11:12" ht="15" customHeight="1">
      <c r="K51582" s="1715"/>
      <c r="L51582" s="1715"/>
    </row>
    <row r="51583" spans="11:12" ht="15" customHeight="1">
      <c r="K51583" s="1715"/>
      <c r="L51583" s="1715"/>
    </row>
    <row r="51584" spans="11:12" ht="15" customHeight="1">
      <c r="K51584" s="1715"/>
      <c r="L51584" s="1715"/>
    </row>
    <row r="51585" spans="11:12" ht="15" customHeight="1">
      <c r="K51585" s="1715"/>
      <c r="L51585" s="1715"/>
    </row>
    <row r="51586" spans="11:12" ht="15" customHeight="1">
      <c r="K51586" s="1715"/>
      <c r="L51586" s="1715"/>
    </row>
    <row r="51587" spans="11:12" ht="15" customHeight="1">
      <c r="K51587" s="1715"/>
      <c r="L51587" s="1715"/>
    </row>
    <row r="51588" spans="11:12" ht="15" customHeight="1">
      <c r="K51588" s="1715"/>
      <c r="L51588" s="1715"/>
    </row>
    <row r="51589" spans="11:12" ht="15" customHeight="1">
      <c r="K51589" s="1715"/>
      <c r="L51589" s="1715"/>
    </row>
    <row r="51590" spans="11:12" ht="15" customHeight="1">
      <c r="K51590" s="1715"/>
      <c r="L51590" s="1715"/>
    </row>
    <row r="51591" spans="11:12" ht="15" customHeight="1">
      <c r="K51591" s="1715"/>
      <c r="L51591" s="1715"/>
    </row>
    <row r="51592" spans="11:12" ht="15" customHeight="1">
      <c r="K51592" s="1715"/>
      <c r="L51592" s="1715"/>
    </row>
    <row r="51593" spans="11:12" ht="15" customHeight="1">
      <c r="K51593" s="1715"/>
      <c r="L51593" s="1715"/>
    </row>
    <row r="51594" spans="11:12" ht="15" customHeight="1">
      <c r="K51594" s="1715"/>
      <c r="L51594" s="1715"/>
    </row>
    <row r="51595" spans="11:12" ht="15" customHeight="1">
      <c r="K51595" s="1715"/>
      <c r="L51595" s="1715"/>
    </row>
    <row r="51596" spans="11:12" ht="15" customHeight="1">
      <c r="K51596" s="1715"/>
      <c r="L51596" s="1715"/>
    </row>
    <row r="51597" spans="11:12" ht="15" customHeight="1">
      <c r="K51597" s="1715"/>
      <c r="L51597" s="1715"/>
    </row>
    <row r="51598" spans="11:12" ht="15" customHeight="1">
      <c r="K51598" s="1715"/>
      <c r="L51598" s="1715"/>
    </row>
    <row r="51599" spans="11:12" ht="15" customHeight="1">
      <c r="K51599" s="1715"/>
      <c r="L51599" s="1715"/>
    </row>
    <row r="51600" spans="11:12" ht="15" customHeight="1">
      <c r="K51600" s="1715"/>
      <c r="L51600" s="1715"/>
    </row>
    <row r="51601" spans="11:12" ht="15" customHeight="1">
      <c r="K51601" s="1715"/>
      <c r="L51601" s="1715"/>
    </row>
    <row r="51602" spans="11:12" ht="15" customHeight="1">
      <c r="K51602" s="1715"/>
      <c r="L51602" s="1715"/>
    </row>
    <row r="51603" spans="11:12" ht="15" customHeight="1">
      <c r="K51603" s="1715"/>
      <c r="L51603" s="1715"/>
    </row>
    <row r="51604" spans="11:12" ht="15" customHeight="1">
      <c r="K51604" s="1715"/>
      <c r="L51604" s="1715"/>
    </row>
    <row r="51605" spans="11:12" ht="15" customHeight="1">
      <c r="K51605" s="1715"/>
      <c r="L51605" s="1715"/>
    </row>
    <row r="51606" spans="11:12" ht="15" customHeight="1">
      <c r="K51606" s="1715"/>
      <c r="L51606" s="1715"/>
    </row>
    <row r="51607" spans="11:12" ht="15" customHeight="1">
      <c r="K51607" s="1715"/>
      <c r="L51607" s="1715"/>
    </row>
    <row r="51608" spans="11:12" ht="15" customHeight="1">
      <c r="K51608" s="1715"/>
      <c r="L51608" s="1715"/>
    </row>
    <row r="51609" spans="11:12" ht="15" customHeight="1">
      <c r="K51609" s="1715"/>
      <c r="L51609" s="1715"/>
    </row>
    <row r="51610" spans="11:12" ht="15" customHeight="1">
      <c r="K51610" s="1715"/>
      <c r="L51610" s="1715"/>
    </row>
    <row r="51611" spans="11:12" ht="15" customHeight="1">
      <c r="K51611" s="1715"/>
      <c r="L51611" s="1715"/>
    </row>
    <row r="51612" spans="11:12" ht="15" customHeight="1">
      <c r="K51612" s="1715"/>
      <c r="L51612" s="1715"/>
    </row>
    <row r="51613" spans="11:12" ht="15" customHeight="1">
      <c r="K51613" s="1715"/>
      <c r="L51613" s="1715"/>
    </row>
    <row r="51614" spans="11:12" ht="15" customHeight="1">
      <c r="K51614" s="1715"/>
      <c r="L51614" s="1715"/>
    </row>
    <row r="51615" spans="11:12" ht="15" customHeight="1">
      <c r="K51615" s="1715"/>
      <c r="L51615" s="1715"/>
    </row>
    <row r="51616" spans="11:12" ht="15" customHeight="1">
      <c r="K51616" s="1715"/>
      <c r="L51616" s="1715"/>
    </row>
    <row r="51617" spans="11:12" ht="15" customHeight="1">
      <c r="K51617" s="1715"/>
      <c r="L51617" s="1715"/>
    </row>
    <row r="51618" spans="11:12" ht="15" customHeight="1">
      <c r="K51618" s="1715"/>
      <c r="L51618" s="1715"/>
    </row>
    <row r="51619" spans="11:12" ht="15" customHeight="1">
      <c r="K51619" s="1715"/>
      <c r="L51619" s="1715"/>
    </row>
    <row r="51620" spans="11:12" ht="15" customHeight="1">
      <c r="K51620" s="1715"/>
      <c r="L51620" s="1715"/>
    </row>
    <row r="51621" spans="11:12" ht="15" customHeight="1">
      <c r="K51621" s="1715"/>
      <c r="L51621" s="1715"/>
    </row>
    <row r="51622" spans="11:12" ht="15" customHeight="1">
      <c r="K51622" s="1715"/>
      <c r="L51622" s="1715"/>
    </row>
    <row r="51623" spans="11:12" ht="15" customHeight="1">
      <c r="K51623" s="1715"/>
      <c r="L51623" s="1715"/>
    </row>
    <row r="51624" spans="11:12" ht="15" customHeight="1">
      <c r="K51624" s="1715"/>
      <c r="L51624" s="1715"/>
    </row>
    <row r="51625" spans="11:12" ht="15" customHeight="1">
      <c r="K51625" s="1715"/>
      <c r="L51625" s="1715"/>
    </row>
    <row r="51626" spans="11:12" ht="15" customHeight="1">
      <c r="K51626" s="1715"/>
      <c r="L51626" s="1715"/>
    </row>
    <row r="51627" spans="11:12" ht="15" customHeight="1">
      <c r="K51627" s="1715"/>
      <c r="L51627" s="1715"/>
    </row>
    <row r="51628" spans="11:12" ht="15" customHeight="1">
      <c r="K51628" s="1715"/>
      <c r="L51628" s="1715"/>
    </row>
    <row r="51629" spans="11:12" ht="15" customHeight="1">
      <c r="K51629" s="1715"/>
      <c r="L51629" s="1715"/>
    </row>
    <row r="51630" spans="11:12" ht="15" customHeight="1">
      <c r="K51630" s="1715"/>
      <c r="L51630" s="1715"/>
    </row>
    <row r="51631" spans="11:12" ht="15" customHeight="1">
      <c r="K51631" s="1715"/>
      <c r="L51631" s="1715"/>
    </row>
    <row r="51632" spans="11:12" ht="15" customHeight="1">
      <c r="K51632" s="1715"/>
      <c r="L51632" s="1715"/>
    </row>
    <row r="51633" spans="11:12" ht="15" customHeight="1">
      <c r="K51633" s="1715"/>
      <c r="L51633" s="1715"/>
    </row>
    <row r="51634" spans="11:12" ht="15" customHeight="1">
      <c r="K51634" s="1715"/>
      <c r="L51634" s="1715"/>
    </row>
    <row r="51635" spans="11:12" ht="15" customHeight="1">
      <c r="K51635" s="1715"/>
      <c r="L51635" s="1715"/>
    </row>
    <row r="51636" spans="11:12" ht="15" customHeight="1">
      <c r="K51636" s="1715"/>
      <c r="L51636" s="1715"/>
    </row>
    <row r="51637" spans="11:12" ht="15" customHeight="1">
      <c r="K51637" s="1715"/>
      <c r="L51637" s="1715"/>
    </row>
    <row r="51638" spans="11:12" ht="15" customHeight="1">
      <c r="K51638" s="1715"/>
      <c r="L51638" s="1715"/>
    </row>
    <row r="51639" spans="11:12" ht="15" customHeight="1">
      <c r="K51639" s="1715"/>
      <c r="L51639" s="1715"/>
    </row>
    <row r="51640" spans="11:12" ht="15" customHeight="1">
      <c r="K51640" s="1715"/>
      <c r="L51640" s="1715"/>
    </row>
    <row r="51641" spans="11:12" ht="15" customHeight="1">
      <c r="K51641" s="1715"/>
      <c r="L51641" s="1715"/>
    </row>
    <row r="51642" spans="11:12" ht="15" customHeight="1">
      <c r="K51642" s="1715"/>
      <c r="L51642" s="1715"/>
    </row>
    <row r="51643" spans="11:12" ht="15" customHeight="1">
      <c r="K51643" s="1715"/>
      <c r="L51643" s="1715"/>
    </row>
    <row r="51644" spans="11:12" ht="15" customHeight="1">
      <c r="K51644" s="1715"/>
      <c r="L51644" s="1715"/>
    </row>
    <row r="51645" spans="11:12" ht="15" customHeight="1">
      <c r="K51645" s="1715"/>
      <c r="L51645" s="1715"/>
    </row>
    <row r="51646" spans="11:12" ht="15" customHeight="1">
      <c r="K51646" s="1715"/>
      <c r="L51646" s="1715"/>
    </row>
    <row r="51647" spans="11:12" ht="15" customHeight="1">
      <c r="K51647" s="1715"/>
      <c r="L51647" s="1715"/>
    </row>
    <row r="51648" spans="11:12" ht="15" customHeight="1">
      <c r="K51648" s="1715"/>
      <c r="L51648" s="1715"/>
    </row>
    <row r="51649" spans="11:12" ht="15" customHeight="1">
      <c r="K51649" s="1715"/>
      <c r="L51649" s="1715"/>
    </row>
    <row r="51650" spans="11:12" ht="15" customHeight="1">
      <c r="K51650" s="1715"/>
      <c r="L51650" s="1715"/>
    </row>
    <row r="51651" spans="11:12" ht="15" customHeight="1">
      <c r="K51651" s="1715"/>
      <c r="L51651" s="1715"/>
    </row>
    <row r="51652" spans="11:12" ht="15" customHeight="1">
      <c r="K51652" s="1715"/>
      <c r="L51652" s="1715"/>
    </row>
    <row r="51653" spans="11:12" ht="15" customHeight="1">
      <c r="K51653" s="1715"/>
      <c r="L51653" s="1715"/>
    </row>
    <row r="51654" spans="11:12" ht="15" customHeight="1">
      <c r="K51654" s="1715"/>
      <c r="L51654" s="1715"/>
    </row>
    <row r="51655" spans="11:12" ht="15" customHeight="1">
      <c r="K51655" s="1715"/>
      <c r="L51655" s="1715"/>
    </row>
    <row r="51656" spans="11:12" ht="15" customHeight="1">
      <c r="K51656" s="1715"/>
      <c r="L51656" s="1715"/>
    </row>
    <row r="51657" spans="11:12" ht="15" customHeight="1">
      <c r="K51657" s="1715"/>
      <c r="L51657" s="1715"/>
    </row>
    <row r="51658" spans="11:12" ht="15" customHeight="1">
      <c r="K51658" s="1715"/>
      <c r="L51658" s="1715"/>
    </row>
    <row r="51659" spans="11:12" ht="15" customHeight="1">
      <c r="K51659" s="1715"/>
      <c r="L51659" s="1715"/>
    </row>
    <row r="51660" spans="11:12" ht="15" customHeight="1">
      <c r="K51660" s="1715"/>
      <c r="L51660" s="1715"/>
    </row>
    <row r="51661" spans="11:12" ht="15" customHeight="1">
      <c r="K51661" s="1715"/>
      <c r="L51661" s="1715"/>
    </row>
    <row r="51662" spans="11:12" ht="15" customHeight="1">
      <c r="K51662" s="1715"/>
      <c r="L51662" s="1715"/>
    </row>
    <row r="51663" spans="11:12" ht="15" customHeight="1">
      <c r="K51663" s="1715"/>
      <c r="L51663" s="1715"/>
    </row>
    <row r="51664" spans="11:12" ht="15" customHeight="1">
      <c r="K51664" s="1715"/>
      <c r="L51664" s="1715"/>
    </row>
    <row r="51665" spans="11:12" ht="15" customHeight="1">
      <c r="K51665" s="1715"/>
      <c r="L51665" s="1715"/>
    </row>
    <row r="51666" spans="11:12" ht="15" customHeight="1">
      <c r="K51666" s="1715"/>
      <c r="L51666" s="1715"/>
    </row>
    <row r="51667" spans="11:12" ht="15" customHeight="1">
      <c r="K51667" s="1715"/>
      <c r="L51667" s="1715"/>
    </row>
    <row r="51668" spans="11:12" ht="15" customHeight="1">
      <c r="K51668" s="1715"/>
      <c r="L51668" s="1715"/>
    </row>
    <row r="51669" spans="11:12" ht="15" customHeight="1">
      <c r="K51669" s="1715"/>
      <c r="L51669" s="1715"/>
    </row>
    <row r="51670" spans="11:12" ht="15" customHeight="1">
      <c r="K51670" s="1715"/>
      <c r="L51670" s="1715"/>
    </row>
    <row r="51671" spans="11:12" ht="15" customHeight="1">
      <c r="K51671" s="1715"/>
      <c r="L51671" s="1715"/>
    </row>
    <row r="51672" spans="11:12" ht="15" customHeight="1">
      <c r="K51672" s="1715"/>
      <c r="L51672" s="1715"/>
    </row>
    <row r="51673" spans="11:12" ht="15" customHeight="1">
      <c r="K51673" s="1715"/>
      <c r="L51673" s="1715"/>
    </row>
    <row r="51674" spans="11:12" ht="15" customHeight="1">
      <c r="K51674" s="1715"/>
      <c r="L51674" s="1715"/>
    </row>
    <row r="51675" spans="11:12" ht="15" customHeight="1">
      <c r="K51675" s="1715"/>
      <c r="L51675" s="1715"/>
    </row>
    <row r="51676" spans="11:12" ht="15" customHeight="1">
      <c r="K51676" s="1715"/>
      <c r="L51676" s="1715"/>
    </row>
    <row r="51677" spans="11:12" ht="15" customHeight="1">
      <c r="K51677" s="1715"/>
      <c r="L51677" s="1715"/>
    </row>
    <row r="51678" spans="11:12" ht="15" customHeight="1">
      <c r="K51678" s="1715"/>
      <c r="L51678" s="1715"/>
    </row>
    <row r="51679" spans="11:12" ht="15" customHeight="1">
      <c r="K51679" s="1715"/>
      <c r="L51679" s="1715"/>
    </row>
    <row r="51680" spans="11:12" ht="15" customHeight="1">
      <c r="K51680" s="1715"/>
      <c r="L51680" s="1715"/>
    </row>
    <row r="51681" spans="11:12" ht="15" customHeight="1">
      <c r="K51681" s="1715"/>
      <c r="L51681" s="1715"/>
    </row>
    <row r="51682" spans="11:12" ht="15" customHeight="1">
      <c r="K51682" s="1715"/>
      <c r="L51682" s="1715"/>
    </row>
    <row r="51683" spans="11:12" ht="15" customHeight="1">
      <c r="K51683" s="1715"/>
      <c r="L51683" s="1715"/>
    </row>
    <row r="51684" spans="11:12" ht="15" customHeight="1">
      <c r="K51684" s="1715"/>
      <c r="L51684" s="1715"/>
    </row>
    <row r="51685" spans="11:12" ht="15" customHeight="1">
      <c r="K51685" s="1715"/>
      <c r="L51685" s="1715"/>
    </row>
    <row r="51686" spans="11:12" ht="15" customHeight="1">
      <c r="K51686" s="1715"/>
      <c r="L51686" s="1715"/>
    </row>
    <row r="51687" spans="11:12" ht="15" customHeight="1">
      <c r="K51687" s="1715"/>
      <c r="L51687" s="1715"/>
    </row>
    <row r="51688" spans="11:12" ht="15" customHeight="1">
      <c r="K51688" s="1715"/>
      <c r="L51688" s="1715"/>
    </row>
    <row r="51689" spans="11:12" ht="15" customHeight="1">
      <c r="K51689" s="1715"/>
      <c r="L51689" s="1715"/>
    </row>
    <row r="51690" spans="11:12" ht="15" customHeight="1">
      <c r="K51690" s="1715"/>
      <c r="L51690" s="1715"/>
    </row>
    <row r="51691" spans="11:12" ht="15" customHeight="1">
      <c r="K51691" s="1715"/>
      <c r="L51691" s="1715"/>
    </row>
    <row r="51692" spans="11:12" ht="15" customHeight="1">
      <c r="K51692" s="1715"/>
      <c r="L51692" s="1715"/>
    </row>
    <row r="51693" spans="11:12" ht="15" customHeight="1">
      <c r="K51693" s="1715"/>
      <c r="L51693" s="1715"/>
    </row>
    <row r="51694" spans="11:12" ht="15" customHeight="1">
      <c r="K51694" s="1715"/>
      <c r="L51694" s="1715"/>
    </row>
    <row r="51695" spans="11:12" ht="15" customHeight="1">
      <c r="K51695" s="1715"/>
      <c r="L51695" s="1715"/>
    </row>
    <row r="51696" spans="11:12" ht="15" customHeight="1">
      <c r="K51696" s="1715"/>
      <c r="L51696" s="1715"/>
    </row>
    <row r="51697" spans="11:12" ht="15" customHeight="1">
      <c r="K51697" s="1715"/>
      <c r="L51697" s="1715"/>
    </row>
    <row r="51698" spans="11:12" ht="15" customHeight="1">
      <c r="K51698" s="1715"/>
      <c r="L51698" s="1715"/>
    </row>
    <row r="51699" spans="11:12" ht="15" customHeight="1">
      <c r="K51699" s="1715"/>
      <c r="L51699" s="1715"/>
    </row>
    <row r="51700" spans="11:12" ht="15" customHeight="1">
      <c r="K51700" s="1715"/>
      <c r="L51700" s="1715"/>
    </row>
    <row r="51701" spans="11:12" ht="15" customHeight="1">
      <c r="K51701" s="1715"/>
      <c r="L51701" s="1715"/>
    </row>
    <row r="51702" spans="11:12" ht="15" customHeight="1">
      <c r="K51702" s="1715"/>
      <c r="L51702" s="1715"/>
    </row>
    <row r="51703" spans="11:12" ht="15" customHeight="1">
      <c r="K51703" s="1715"/>
      <c r="L51703" s="1715"/>
    </row>
    <row r="51704" spans="11:12" ht="15" customHeight="1">
      <c r="K51704" s="1715"/>
      <c r="L51704" s="1715"/>
    </row>
    <row r="51705" spans="11:12" ht="15" customHeight="1">
      <c r="K51705" s="1715"/>
      <c r="L51705" s="1715"/>
    </row>
    <row r="51706" spans="11:12" ht="15" customHeight="1">
      <c r="K51706" s="1715"/>
      <c r="L51706" s="1715"/>
    </row>
    <row r="51707" spans="11:12" ht="15" customHeight="1">
      <c r="K51707" s="1715"/>
      <c r="L51707" s="1715"/>
    </row>
    <row r="51708" spans="11:12" ht="15" customHeight="1">
      <c r="K51708" s="1715"/>
      <c r="L51708" s="1715"/>
    </row>
    <row r="51709" spans="11:12" ht="15" customHeight="1">
      <c r="K51709" s="1715"/>
      <c r="L51709" s="1715"/>
    </row>
    <row r="51710" spans="11:12" ht="15" customHeight="1">
      <c r="K51710" s="1715"/>
      <c r="L51710" s="1715"/>
    </row>
    <row r="51711" spans="11:12" ht="15" customHeight="1">
      <c r="K51711" s="1715"/>
      <c r="L51711" s="1715"/>
    </row>
    <row r="51712" spans="11:12" ht="15" customHeight="1">
      <c r="K51712" s="1715"/>
      <c r="L51712" s="1715"/>
    </row>
    <row r="51713" spans="11:12" ht="15" customHeight="1">
      <c r="K51713" s="1715"/>
      <c r="L51713" s="1715"/>
    </row>
    <row r="51714" spans="11:12" ht="15" customHeight="1">
      <c r="K51714" s="1715"/>
      <c r="L51714" s="1715"/>
    </row>
    <row r="51715" spans="11:12" ht="15" customHeight="1">
      <c r="K51715" s="1715"/>
      <c r="L51715" s="1715"/>
    </row>
    <row r="51716" spans="11:12" ht="15" customHeight="1">
      <c r="K51716" s="1715"/>
      <c r="L51716" s="1715"/>
    </row>
    <row r="51717" spans="11:12" ht="15" customHeight="1">
      <c r="K51717" s="1715"/>
      <c r="L51717" s="1715"/>
    </row>
    <row r="51718" spans="11:12" ht="15" customHeight="1">
      <c r="K51718" s="1715"/>
      <c r="L51718" s="1715"/>
    </row>
    <row r="51719" spans="11:12" ht="15" customHeight="1">
      <c r="K51719" s="1715"/>
      <c r="L51719" s="1715"/>
    </row>
    <row r="51720" spans="11:12" ht="15" customHeight="1">
      <c r="K51720" s="1715"/>
      <c r="L51720" s="1715"/>
    </row>
    <row r="51721" spans="11:12" ht="15" customHeight="1">
      <c r="K51721" s="1715"/>
      <c r="L51721" s="1715"/>
    </row>
    <row r="51722" spans="11:12" ht="15" customHeight="1">
      <c r="K51722" s="1715"/>
      <c r="L51722" s="1715"/>
    </row>
    <row r="51723" spans="11:12" ht="15" customHeight="1">
      <c r="K51723" s="1715"/>
      <c r="L51723" s="1715"/>
    </row>
    <row r="51724" spans="11:12" ht="15" customHeight="1">
      <c r="K51724" s="1715"/>
      <c r="L51724" s="1715"/>
    </row>
    <row r="51725" spans="11:12" ht="15" customHeight="1">
      <c r="K51725" s="1715"/>
      <c r="L51725" s="1715"/>
    </row>
    <row r="51726" spans="11:12" ht="15" customHeight="1">
      <c r="K51726" s="1715"/>
      <c r="L51726" s="1715"/>
    </row>
    <row r="51727" spans="11:12" ht="15" customHeight="1">
      <c r="K51727" s="1715"/>
      <c r="L51727" s="1715"/>
    </row>
    <row r="51728" spans="11:12" ht="15" customHeight="1">
      <c r="K51728" s="1715"/>
      <c r="L51728" s="1715"/>
    </row>
    <row r="51729" spans="11:12" ht="15" customHeight="1">
      <c r="K51729" s="1715"/>
      <c r="L51729" s="1715"/>
    </row>
    <row r="51730" spans="11:12" ht="15" customHeight="1">
      <c r="K51730" s="1715"/>
      <c r="L51730" s="1715"/>
    </row>
    <row r="51731" spans="11:12" ht="15" customHeight="1">
      <c r="K51731" s="1715"/>
      <c r="L51731" s="1715"/>
    </row>
    <row r="51732" spans="11:12" ht="15" customHeight="1">
      <c r="K51732" s="1715"/>
      <c r="L51732" s="1715"/>
    </row>
    <row r="51733" spans="11:12" ht="15" customHeight="1">
      <c r="K51733" s="1715"/>
      <c r="L51733" s="1715"/>
    </row>
    <row r="51734" spans="11:12" ht="15" customHeight="1">
      <c r="K51734" s="1715"/>
      <c r="L51734" s="1715"/>
    </row>
    <row r="51735" spans="11:12" ht="15" customHeight="1">
      <c r="K51735" s="1715"/>
      <c r="L51735" s="1715"/>
    </row>
    <row r="51736" spans="11:12" ht="15" customHeight="1">
      <c r="K51736" s="1715"/>
      <c r="L51736" s="1715"/>
    </row>
    <row r="51737" spans="11:12" ht="15" customHeight="1">
      <c r="K51737" s="1715"/>
      <c r="L51737" s="1715"/>
    </row>
    <row r="51738" spans="11:12" ht="15" customHeight="1">
      <c r="K51738" s="1715"/>
      <c r="L51738" s="1715"/>
    </row>
    <row r="51739" spans="11:12" ht="15" customHeight="1">
      <c r="K51739" s="1715"/>
      <c r="L51739" s="1715"/>
    </row>
    <row r="51740" spans="11:12" ht="15" customHeight="1">
      <c r="K51740" s="1715"/>
      <c r="L51740" s="1715"/>
    </row>
    <row r="51741" spans="11:12" ht="15" customHeight="1">
      <c r="K51741" s="1715"/>
      <c r="L51741" s="1715"/>
    </row>
    <row r="51742" spans="11:12" ht="15" customHeight="1">
      <c r="K51742" s="1715"/>
      <c r="L51742" s="1715"/>
    </row>
    <row r="51743" spans="11:12" ht="15" customHeight="1">
      <c r="K51743" s="1715"/>
      <c r="L51743" s="1715"/>
    </row>
    <row r="51744" spans="11:12" ht="15" customHeight="1">
      <c r="K51744" s="1715"/>
      <c r="L51744" s="1715"/>
    </row>
    <row r="51745" spans="11:12" ht="15" customHeight="1">
      <c r="K51745" s="1715"/>
      <c r="L51745" s="1715"/>
    </row>
    <row r="51746" spans="11:12" ht="15" customHeight="1">
      <c r="K51746" s="1715"/>
      <c r="L51746" s="1715"/>
    </row>
    <row r="51747" spans="11:12" ht="15" customHeight="1">
      <c r="K51747" s="1715"/>
      <c r="L51747" s="1715"/>
    </row>
    <row r="51748" spans="11:12" ht="15" customHeight="1">
      <c r="K51748" s="1715"/>
      <c r="L51748" s="1715"/>
    </row>
    <row r="51749" spans="11:12" ht="15" customHeight="1">
      <c r="K51749" s="1715"/>
      <c r="L51749" s="1715"/>
    </row>
    <row r="51750" spans="11:12" ht="15" customHeight="1">
      <c r="K51750" s="1715"/>
      <c r="L51750" s="1715"/>
    </row>
    <row r="51751" spans="11:12" ht="15" customHeight="1">
      <c r="K51751" s="1715"/>
      <c r="L51751" s="1715"/>
    </row>
    <row r="51752" spans="11:12" ht="15" customHeight="1">
      <c r="K51752" s="1715"/>
      <c r="L51752" s="1715"/>
    </row>
    <row r="51753" spans="11:12" ht="15" customHeight="1">
      <c r="K51753" s="1715"/>
      <c r="L51753" s="1715"/>
    </row>
    <row r="51754" spans="11:12" ht="15" customHeight="1">
      <c r="K51754" s="1715"/>
      <c r="L51754" s="1715"/>
    </row>
    <row r="51755" spans="11:12" ht="15" customHeight="1">
      <c r="K51755" s="1715"/>
      <c r="L51755" s="1715"/>
    </row>
    <row r="51756" spans="11:12" ht="15" customHeight="1">
      <c r="K51756" s="1715"/>
      <c r="L51756" s="1715"/>
    </row>
    <row r="51757" spans="11:12" ht="15" customHeight="1">
      <c r="K51757" s="1715"/>
      <c r="L51757" s="1715"/>
    </row>
    <row r="51758" spans="11:12" ht="15" customHeight="1">
      <c r="K51758" s="1715"/>
      <c r="L51758" s="1715"/>
    </row>
    <row r="51759" spans="11:12" ht="15" customHeight="1">
      <c r="K51759" s="1715"/>
      <c r="L51759" s="1715"/>
    </row>
    <row r="51760" spans="11:12" ht="15" customHeight="1">
      <c r="K51760" s="1715"/>
      <c r="L51760" s="1715"/>
    </row>
    <row r="51761" spans="11:12" ht="15" customHeight="1">
      <c r="K51761" s="1715"/>
      <c r="L51761" s="1715"/>
    </row>
    <row r="51762" spans="11:12" ht="15" customHeight="1">
      <c r="K51762" s="1715"/>
      <c r="L51762" s="1715"/>
    </row>
    <row r="51763" spans="11:12" ht="15" customHeight="1">
      <c r="K51763" s="1715"/>
      <c r="L51763" s="1715"/>
    </row>
    <row r="51764" spans="11:12" ht="15" customHeight="1">
      <c r="K51764" s="1715"/>
      <c r="L51764" s="1715"/>
    </row>
    <row r="51765" spans="11:12" ht="15" customHeight="1">
      <c r="K51765" s="1715"/>
      <c r="L51765" s="1715"/>
    </row>
    <row r="51766" spans="11:12" ht="15" customHeight="1">
      <c r="K51766" s="1715"/>
      <c r="L51766" s="1715"/>
    </row>
    <row r="51767" spans="11:12" ht="15" customHeight="1">
      <c r="K51767" s="1715"/>
      <c r="L51767" s="1715"/>
    </row>
    <row r="51768" spans="11:12" ht="15" customHeight="1">
      <c r="K51768" s="1715"/>
      <c r="L51768" s="1715"/>
    </row>
    <row r="51769" spans="11:12" ht="15" customHeight="1">
      <c r="K51769" s="1715"/>
      <c r="L51769" s="1715"/>
    </row>
    <row r="51770" spans="11:12" ht="15" customHeight="1">
      <c r="K51770" s="1715"/>
      <c r="L51770" s="1715"/>
    </row>
    <row r="51771" spans="11:12" ht="15" customHeight="1">
      <c r="K51771" s="1715"/>
      <c r="L51771" s="1715"/>
    </row>
    <row r="51772" spans="11:12" ht="15" customHeight="1">
      <c r="K51772" s="1715"/>
      <c r="L51772" s="1715"/>
    </row>
    <row r="51773" spans="11:12" ht="15" customHeight="1">
      <c r="K51773" s="1715"/>
      <c r="L51773" s="1715"/>
    </row>
    <row r="51774" spans="11:12" ht="15" customHeight="1">
      <c r="K51774" s="1715"/>
      <c r="L51774" s="1715"/>
    </row>
    <row r="51775" spans="11:12" ht="15" customHeight="1">
      <c r="K51775" s="1715"/>
      <c r="L51775" s="1715"/>
    </row>
    <row r="51776" spans="11:12" ht="15" customHeight="1">
      <c r="K51776" s="1715"/>
      <c r="L51776" s="1715"/>
    </row>
    <row r="51777" spans="11:12" ht="15" customHeight="1">
      <c r="K51777" s="1715"/>
      <c r="L51777" s="1715"/>
    </row>
    <row r="51778" spans="11:12" ht="15" customHeight="1">
      <c r="K51778" s="1715"/>
      <c r="L51778" s="1715"/>
    </row>
    <row r="51779" spans="11:12" ht="15" customHeight="1">
      <c r="K51779" s="1715"/>
      <c r="L51779" s="1715"/>
    </row>
    <row r="51780" spans="11:12" ht="15" customHeight="1">
      <c r="K51780" s="1715"/>
      <c r="L51780" s="1715"/>
    </row>
    <row r="51781" spans="11:12" ht="15" customHeight="1">
      <c r="K51781" s="1715"/>
      <c r="L51781" s="1715"/>
    </row>
    <row r="51782" spans="11:12" ht="15" customHeight="1">
      <c r="K51782" s="1715"/>
      <c r="L51782" s="1715"/>
    </row>
    <row r="51783" spans="11:12" ht="15" customHeight="1">
      <c r="K51783" s="1715"/>
      <c r="L51783" s="1715"/>
    </row>
    <row r="51784" spans="11:12" ht="15" customHeight="1">
      <c r="K51784" s="1715"/>
      <c r="L51784" s="1715"/>
    </row>
    <row r="51785" spans="11:12" ht="15" customHeight="1">
      <c r="K51785" s="1715"/>
      <c r="L51785" s="1715"/>
    </row>
    <row r="51786" spans="11:12" ht="15" customHeight="1">
      <c r="K51786" s="1715"/>
      <c r="L51786" s="1715"/>
    </row>
    <row r="51787" spans="11:12" ht="15" customHeight="1">
      <c r="K51787" s="1715"/>
      <c r="L51787" s="1715"/>
    </row>
    <row r="51788" spans="11:12" ht="15" customHeight="1">
      <c r="K51788" s="1715"/>
      <c r="L51788" s="1715"/>
    </row>
    <row r="51789" spans="11:12" ht="15" customHeight="1">
      <c r="K51789" s="1715"/>
      <c r="L51789" s="1715"/>
    </row>
    <row r="51790" spans="11:12" ht="15" customHeight="1">
      <c r="K51790" s="1715"/>
      <c r="L51790" s="1715"/>
    </row>
    <row r="51791" spans="11:12" ht="15" customHeight="1">
      <c r="K51791" s="1715"/>
      <c r="L51791" s="1715"/>
    </row>
    <row r="51792" spans="11:12" ht="15" customHeight="1">
      <c r="K51792" s="1715"/>
      <c r="L51792" s="1715"/>
    </row>
    <row r="51793" spans="11:12" ht="15" customHeight="1">
      <c r="K51793" s="1715"/>
      <c r="L51793" s="1715"/>
    </row>
    <row r="51794" spans="11:12" ht="15" customHeight="1">
      <c r="K51794" s="1715"/>
      <c r="L51794" s="1715"/>
    </row>
    <row r="51795" spans="11:12" ht="15" customHeight="1">
      <c r="K51795" s="1715"/>
      <c r="L51795" s="1715"/>
    </row>
    <row r="51796" spans="11:12" ht="15" customHeight="1">
      <c r="K51796" s="1715"/>
      <c r="L51796" s="1715"/>
    </row>
    <row r="51797" spans="11:12" ht="15" customHeight="1">
      <c r="K51797" s="1715"/>
      <c r="L51797" s="1715"/>
    </row>
    <row r="51798" spans="11:12" ht="15" customHeight="1">
      <c r="K51798" s="1715"/>
      <c r="L51798" s="1715"/>
    </row>
    <row r="51799" spans="11:12" ht="15" customHeight="1">
      <c r="K51799" s="1715"/>
      <c r="L51799" s="1715"/>
    </row>
    <row r="51800" spans="11:12" ht="15" customHeight="1">
      <c r="K51800" s="1715"/>
      <c r="L51800" s="1715"/>
    </row>
    <row r="51801" spans="11:12" ht="15" customHeight="1">
      <c r="K51801" s="1715"/>
      <c r="L51801" s="1715"/>
    </row>
    <row r="51802" spans="11:12" ht="15" customHeight="1">
      <c r="K51802" s="1715"/>
      <c r="L51802" s="1715"/>
    </row>
    <row r="51803" spans="11:12" ht="15" customHeight="1">
      <c r="K51803" s="1715"/>
      <c r="L51803" s="1715"/>
    </row>
    <row r="51804" spans="11:12" ht="15" customHeight="1">
      <c r="K51804" s="1715"/>
      <c r="L51804" s="1715"/>
    </row>
    <row r="51805" spans="11:12" ht="15" customHeight="1">
      <c r="K51805" s="1715"/>
      <c r="L51805" s="1715"/>
    </row>
    <row r="51806" spans="11:12" ht="15" customHeight="1">
      <c r="K51806" s="1715"/>
      <c r="L51806" s="1715"/>
    </row>
    <row r="51807" spans="11:12" ht="15" customHeight="1">
      <c r="K51807" s="1715"/>
      <c r="L51807" s="1715"/>
    </row>
    <row r="51808" spans="11:12" ht="15" customHeight="1">
      <c r="K51808" s="1715"/>
      <c r="L51808" s="1715"/>
    </row>
    <row r="51809" spans="11:12" ht="15" customHeight="1">
      <c r="K51809" s="1715"/>
      <c r="L51809" s="1715"/>
    </row>
    <row r="51810" spans="11:12" ht="15" customHeight="1">
      <c r="K51810" s="1715"/>
      <c r="L51810" s="1715"/>
    </row>
    <row r="51811" spans="11:12" ht="15" customHeight="1">
      <c r="K51811" s="1715"/>
      <c r="L51811" s="1715"/>
    </row>
    <row r="51812" spans="11:12" ht="15" customHeight="1">
      <c r="K51812" s="1715"/>
      <c r="L51812" s="1715"/>
    </row>
    <row r="51813" spans="11:12" ht="15" customHeight="1">
      <c r="K51813" s="1715"/>
      <c r="L51813" s="1715"/>
    </row>
    <row r="51814" spans="11:12" ht="15" customHeight="1">
      <c r="K51814" s="1715"/>
      <c r="L51814" s="1715"/>
    </row>
    <row r="51815" spans="11:12" ht="15" customHeight="1">
      <c r="K51815" s="1715"/>
      <c r="L51815" s="1715"/>
    </row>
    <row r="51816" spans="11:12" ht="15" customHeight="1">
      <c r="K51816" s="1715"/>
      <c r="L51816" s="1715"/>
    </row>
    <row r="51817" spans="11:12" ht="15" customHeight="1">
      <c r="K51817" s="1715"/>
      <c r="L51817" s="1715"/>
    </row>
    <row r="51818" spans="11:12" ht="15" customHeight="1">
      <c r="K51818" s="1715"/>
      <c r="L51818" s="1715"/>
    </row>
    <row r="51819" spans="11:12" ht="15" customHeight="1">
      <c r="K51819" s="1715"/>
      <c r="L51819" s="1715"/>
    </row>
    <row r="51820" spans="11:12" ht="15" customHeight="1">
      <c r="K51820" s="1715"/>
      <c r="L51820" s="1715"/>
    </row>
    <row r="51821" spans="11:12" ht="15" customHeight="1">
      <c r="K51821" s="1715"/>
      <c r="L51821" s="1715"/>
    </row>
    <row r="51822" spans="11:12" ht="15" customHeight="1">
      <c r="K51822" s="1715"/>
      <c r="L51822" s="1715"/>
    </row>
    <row r="51823" spans="11:12" ht="15" customHeight="1">
      <c r="K51823" s="1715"/>
      <c r="L51823" s="1715"/>
    </row>
    <row r="51824" spans="11:12" ht="15" customHeight="1">
      <c r="K51824" s="1715"/>
      <c r="L51824" s="1715"/>
    </row>
    <row r="51825" spans="11:12" ht="15" customHeight="1">
      <c r="K51825" s="1715"/>
      <c r="L51825" s="1715"/>
    </row>
    <row r="51826" spans="11:12" ht="15" customHeight="1">
      <c r="K51826" s="1715"/>
      <c r="L51826" s="1715"/>
    </row>
    <row r="51827" spans="11:12" ht="15" customHeight="1">
      <c r="K51827" s="1715"/>
      <c r="L51827" s="1715"/>
    </row>
    <row r="51828" spans="11:12" ht="15" customHeight="1">
      <c r="K51828" s="1715"/>
      <c r="L51828" s="1715"/>
    </row>
    <row r="51829" spans="11:12" ht="15" customHeight="1">
      <c r="K51829" s="1715"/>
      <c r="L51829" s="1715"/>
    </row>
    <row r="51830" spans="11:12" ht="15" customHeight="1">
      <c r="K51830" s="1715"/>
      <c r="L51830" s="1715"/>
    </row>
    <row r="51831" spans="11:12" ht="15" customHeight="1">
      <c r="K51831" s="1715"/>
      <c r="L51831" s="1715"/>
    </row>
    <row r="51832" spans="11:12" ht="15" customHeight="1">
      <c r="K51832" s="1715"/>
      <c r="L51832" s="1715"/>
    </row>
    <row r="51833" spans="11:12" ht="15" customHeight="1">
      <c r="K51833" s="1715"/>
      <c r="L51833" s="1715"/>
    </row>
    <row r="51834" spans="11:12" ht="15" customHeight="1">
      <c r="K51834" s="1715"/>
      <c r="L51834" s="1715"/>
    </row>
    <row r="51835" spans="11:12" ht="15" customHeight="1">
      <c r="K51835" s="1715"/>
      <c r="L51835" s="1715"/>
    </row>
    <row r="51836" spans="11:12" ht="15" customHeight="1">
      <c r="K51836" s="1715"/>
      <c r="L51836" s="1715"/>
    </row>
    <row r="51837" spans="11:12" ht="15" customHeight="1">
      <c r="K51837" s="1715"/>
      <c r="L51837" s="1715"/>
    </row>
    <row r="51838" spans="11:12" ht="15" customHeight="1">
      <c r="K51838" s="1715"/>
      <c r="L51838" s="1715"/>
    </row>
    <row r="51839" spans="11:12" ht="15" customHeight="1">
      <c r="K51839" s="1715"/>
      <c r="L51839" s="1715"/>
    </row>
    <row r="51840" spans="11:12" ht="15" customHeight="1">
      <c r="K51840" s="1715"/>
      <c r="L51840" s="1715"/>
    </row>
    <row r="51841" spans="11:12" ht="15" customHeight="1">
      <c r="K51841" s="1715"/>
      <c r="L51841" s="1715"/>
    </row>
    <row r="51842" spans="11:12" ht="15" customHeight="1">
      <c r="K51842" s="1715"/>
      <c r="L51842" s="1715"/>
    </row>
    <row r="51843" spans="11:12" ht="15" customHeight="1">
      <c r="K51843" s="1715"/>
      <c r="L51843" s="1715"/>
    </row>
    <row r="51844" spans="11:12" ht="15" customHeight="1">
      <c r="K51844" s="1715"/>
      <c r="L51844" s="1715"/>
    </row>
    <row r="51845" spans="11:12" ht="15" customHeight="1">
      <c r="K51845" s="1715"/>
      <c r="L51845" s="1715"/>
    </row>
    <row r="51846" spans="11:12" ht="15" customHeight="1">
      <c r="K51846" s="1715"/>
      <c r="L51846" s="1715"/>
    </row>
    <row r="51847" spans="11:12" ht="15" customHeight="1">
      <c r="K51847" s="1715"/>
      <c r="L51847" s="1715"/>
    </row>
    <row r="51848" spans="11:12" ht="15" customHeight="1">
      <c r="K51848" s="1715"/>
      <c r="L51848" s="1715"/>
    </row>
    <row r="51849" spans="11:12" ht="15" customHeight="1">
      <c r="K51849" s="1715"/>
      <c r="L51849" s="1715"/>
    </row>
    <row r="51850" spans="11:12" ht="15" customHeight="1">
      <c r="K51850" s="1715"/>
      <c r="L51850" s="1715"/>
    </row>
    <row r="51851" spans="11:12" ht="15" customHeight="1">
      <c r="K51851" s="1715"/>
      <c r="L51851" s="1715"/>
    </row>
    <row r="51852" spans="11:12" ht="15" customHeight="1">
      <c r="K51852" s="1715"/>
      <c r="L51852" s="1715"/>
    </row>
    <row r="51853" spans="11:12" ht="15" customHeight="1">
      <c r="K51853" s="1715"/>
      <c r="L51853" s="1715"/>
    </row>
    <row r="51854" spans="11:12" ht="15" customHeight="1">
      <c r="K51854" s="1715"/>
      <c r="L51854" s="1715"/>
    </row>
    <row r="51855" spans="11:12" ht="15" customHeight="1">
      <c r="K51855" s="1715"/>
      <c r="L51855" s="1715"/>
    </row>
    <row r="51856" spans="11:12" ht="15" customHeight="1">
      <c r="K51856" s="1715"/>
      <c r="L51856" s="1715"/>
    </row>
    <row r="51857" spans="11:12" ht="15" customHeight="1">
      <c r="K51857" s="1715"/>
      <c r="L51857" s="1715"/>
    </row>
    <row r="51858" spans="11:12" ht="15" customHeight="1">
      <c r="K51858" s="1715"/>
      <c r="L51858" s="1715"/>
    </row>
    <row r="51859" spans="11:12" ht="15" customHeight="1">
      <c r="K51859" s="1715"/>
      <c r="L51859" s="1715"/>
    </row>
    <row r="51860" spans="11:12" ht="15" customHeight="1">
      <c r="K51860" s="1715"/>
      <c r="L51860" s="1715"/>
    </row>
    <row r="51861" spans="11:12" ht="15" customHeight="1">
      <c r="K51861" s="1715"/>
      <c r="L51861" s="1715"/>
    </row>
    <row r="51862" spans="11:12" ht="15" customHeight="1">
      <c r="K51862" s="1715"/>
      <c r="L51862" s="1715"/>
    </row>
    <row r="51863" spans="11:12" ht="15" customHeight="1">
      <c r="K51863" s="1715"/>
      <c r="L51863" s="1715"/>
    </row>
    <row r="51864" spans="11:12" ht="15" customHeight="1">
      <c r="K51864" s="1715"/>
      <c r="L51864" s="1715"/>
    </row>
    <row r="51865" spans="11:12" ht="15" customHeight="1">
      <c r="K51865" s="1715"/>
      <c r="L51865" s="1715"/>
    </row>
    <row r="51866" spans="11:12" ht="15" customHeight="1">
      <c r="K51866" s="1715"/>
      <c r="L51866" s="1715"/>
    </row>
    <row r="51867" spans="11:12" ht="15" customHeight="1">
      <c r="K51867" s="1715"/>
      <c r="L51867" s="1715"/>
    </row>
    <row r="51868" spans="11:12" ht="15" customHeight="1">
      <c r="K51868" s="1715"/>
      <c r="L51868" s="1715"/>
    </row>
    <row r="51869" spans="11:12" ht="15" customHeight="1">
      <c r="K51869" s="1715"/>
      <c r="L51869" s="1715"/>
    </row>
    <row r="51870" spans="11:12" ht="15" customHeight="1">
      <c r="K51870" s="1715"/>
      <c r="L51870" s="1715"/>
    </row>
    <row r="51871" spans="11:12" ht="15" customHeight="1">
      <c r="K51871" s="1715"/>
      <c r="L51871" s="1715"/>
    </row>
    <row r="51872" spans="11:12" ht="15" customHeight="1">
      <c r="K51872" s="1715"/>
      <c r="L51872" s="1715"/>
    </row>
    <row r="51873" spans="11:12" ht="15" customHeight="1">
      <c r="K51873" s="1715"/>
      <c r="L51873" s="1715"/>
    </row>
    <row r="51874" spans="11:12" ht="15" customHeight="1">
      <c r="K51874" s="1715"/>
      <c r="L51874" s="1715"/>
    </row>
    <row r="51875" spans="11:12" ht="15" customHeight="1">
      <c r="K51875" s="1715"/>
      <c r="L51875" s="1715"/>
    </row>
    <row r="51876" spans="11:12" ht="15" customHeight="1">
      <c r="K51876" s="1715"/>
      <c r="L51876" s="1715"/>
    </row>
    <row r="51877" spans="11:12" ht="15" customHeight="1">
      <c r="K51877" s="1715"/>
      <c r="L51877" s="1715"/>
    </row>
    <row r="51878" spans="11:12" ht="15" customHeight="1">
      <c r="K51878" s="1715"/>
      <c r="L51878" s="1715"/>
    </row>
    <row r="51879" spans="11:12" ht="15" customHeight="1">
      <c r="K51879" s="1715"/>
      <c r="L51879" s="1715"/>
    </row>
    <row r="51880" spans="11:12" ht="15" customHeight="1">
      <c r="K51880" s="1715"/>
      <c r="L51880" s="1715"/>
    </row>
    <row r="51881" spans="11:12" ht="15" customHeight="1">
      <c r="K51881" s="1715"/>
      <c r="L51881" s="1715"/>
    </row>
    <row r="51882" spans="11:12" ht="15" customHeight="1">
      <c r="K51882" s="1715"/>
      <c r="L51882" s="1715"/>
    </row>
    <row r="51883" spans="11:12" ht="15" customHeight="1">
      <c r="K51883" s="1715"/>
      <c r="L51883" s="1715"/>
    </row>
    <row r="51884" spans="11:12" ht="15" customHeight="1">
      <c r="K51884" s="1715"/>
      <c r="L51884" s="1715"/>
    </row>
    <row r="51885" spans="11:12" ht="15" customHeight="1">
      <c r="K51885" s="1715"/>
      <c r="L51885" s="1715"/>
    </row>
    <row r="51886" spans="11:12" ht="15" customHeight="1">
      <c r="K51886" s="1715"/>
      <c r="L51886" s="1715"/>
    </row>
    <row r="51887" spans="11:12" ht="15" customHeight="1">
      <c r="K51887" s="1715"/>
      <c r="L51887" s="1715"/>
    </row>
    <row r="51888" spans="11:12" ht="15" customHeight="1">
      <c r="K51888" s="1715"/>
      <c r="L51888" s="1715"/>
    </row>
    <row r="51889" spans="11:12" ht="15" customHeight="1">
      <c r="K51889" s="1715"/>
      <c r="L51889" s="1715"/>
    </row>
    <row r="51890" spans="11:12" ht="15" customHeight="1">
      <c r="K51890" s="1715"/>
      <c r="L51890" s="1715"/>
    </row>
    <row r="51891" spans="11:12" ht="15" customHeight="1">
      <c r="K51891" s="1715"/>
      <c r="L51891" s="1715"/>
    </row>
    <row r="51892" spans="11:12" ht="15" customHeight="1">
      <c r="K51892" s="1715"/>
      <c r="L51892" s="1715"/>
    </row>
    <row r="51893" spans="11:12" ht="15" customHeight="1">
      <c r="K51893" s="1715"/>
      <c r="L51893" s="1715"/>
    </row>
    <row r="51894" spans="11:12" ht="15" customHeight="1">
      <c r="K51894" s="1715"/>
      <c r="L51894" s="1715"/>
    </row>
    <row r="51895" spans="11:12" ht="15" customHeight="1">
      <c r="K51895" s="1715"/>
      <c r="L51895" s="1715"/>
    </row>
    <row r="51896" spans="11:12" ht="15" customHeight="1">
      <c r="K51896" s="1715"/>
      <c r="L51896" s="1715"/>
    </row>
    <row r="51897" spans="11:12" ht="15" customHeight="1">
      <c r="K51897" s="1715"/>
      <c r="L51897" s="1715"/>
    </row>
    <row r="51898" spans="11:12" ht="15" customHeight="1">
      <c r="K51898" s="1715"/>
      <c r="L51898" s="1715"/>
    </row>
    <row r="51899" spans="11:12" ht="15" customHeight="1">
      <c r="K51899" s="1715"/>
      <c r="L51899" s="1715"/>
    </row>
    <row r="51900" spans="11:12" ht="15" customHeight="1">
      <c r="K51900" s="1715"/>
      <c r="L51900" s="1715"/>
    </row>
    <row r="51901" spans="11:12" ht="15" customHeight="1">
      <c r="K51901" s="1715"/>
      <c r="L51901" s="1715"/>
    </row>
    <row r="51902" spans="11:12" ht="15" customHeight="1">
      <c r="K51902" s="1715"/>
      <c r="L51902" s="1715"/>
    </row>
    <row r="51903" spans="11:12" ht="15" customHeight="1">
      <c r="K51903" s="1715"/>
      <c r="L51903" s="1715"/>
    </row>
    <row r="51904" spans="11:12" ht="15" customHeight="1">
      <c r="K51904" s="1715"/>
      <c r="L51904" s="1715"/>
    </row>
    <row r="51905" spans="11:12" ht="15" customHeight="1">
      <c r="K51905" s="1715"/>
      <c r="L51905" s="1715"/>
    </row>
    <row r="51906" spans="11:12" ht="15" customHeight="1">
      <c r="K51906" s="1715"/>
      <c r="L51906" s="1715"/>
    </row>
    <row r="51907" spans="11:12" ht="15" customHeight="1">
      <c r="K51907" s="1715"/>
      <c r="L51907" s="1715"/>
    </row>
    <row r="51908" spans="11:12" ht="15" customHeight="1">
      <c r="K51908" s="1715"/>
      <c r="L51908" s="1715"/>
    </row>
    <row r="51909" spans="11:12" ht="15" customHeight="1">
      <c r="K51909" s="1715"/>
      <c r="L51909" s="1715"/>
    </row>
    <row r="51910" spans="11:12" ht="15" customHeight="1">
      <c r="K51910" s="1715"/>
      <c r="L51910" s="1715"/>
    </row>
    <row r="51911" spans="11:12" ht="15" customHeight="1">
      <c r="K51911" s="1715"/>
      <c r="L51911" s="1715"/>
    </row>
    <row r="51912" spans="11:12" ht="15" customHeight="1">
      <c r="K51912" s="1715"/>
      <c r="L51912" s="1715"/>
    </row>
    <row r="51913" spans="11:12" ht="15" customHeight="1">
      <c r="K51913" s="1715"/>
      <c r="L51913" s="1715"/>
    </row>
    <row r="51914" spans="11:12" ht="15" customHeight="1">
      <c r="K51914" s="1715"/>
      <c r="L51914" s="1715"/>
    </row>
    <row r="51915" spans="11:12" ht="15" customHeight="1">
      <c r="K51915" s="1715"/>
      <c r="L51915" s="1715"/>
    </row>
    <row r="51916" spans="11:12" ht="15" customHeight="1">
      <c r="K51916" s="1715"/>
      <c r="L51916" s="1715"/>
    </row>
    <row r="51917" spans="11:12" ht="15" customHeight="1">
      <c r="K51917" s="1715"/>
      <c r="L51917" s="1715"/>
    </row>
    <row r="51918" spans="11:12" ht="15" customHeight="1">
      <c r="K51918" s="1715"/>
      <c r="L51918" s="1715"/>
    </row>
    <row r="51919" spans="11:12" ht="15" customHeight="1">
      <c r="K51919" s="1715"/>
      <c r="L51919" s="1715"/>
    </row>
    <row r="51920" spans="11:12" ht="15" customHeight="1">
      <c r="K51920" s="1715"/>
      <c r="L51920" s="1715"/>
    </row>
    <row r="51921" spans="11:12" ht="15" customHeight="1">
      <c r="K51921" s="1715"/>
      <c r="L51921" s="1715"/>
    </row>
    <row r="51922" spans="11:12" ht="15" customHeight="1">
      <c r="K51922" s="1715"/>
      <c r="L51922" s="1715"/>
    </row>
    <row r="51923" spans="11:12" ht="15" customHeight="1">
      <c r="K51923" s="1715"/>
      <c r="L51923" s="1715"/>
    </row>
    <row r="51924" spans="11:12" ht="15" customHeight="1">
      <c r="K51924" s="1715"/>
      <c r="L51924" s="1715"/>
    </row>
    <row r="51925" spans="11:12" ht="15" customHeight="1">
      <c r="K51925" s="1715"/>
      <c r="L51925" s="1715"/>
    </row>
    <row r="51926" spans="11:12" ht="15" customHeight="1">
      <c r="K51926" s="1715"/>
      <c r="L51926" s="1715"/>
    </row>
    <row r="51927" spans="11:12" ht="15" customHeight="1">
      <c r="K51927" s="1715"/>
      <c r="L51927" s="1715"/>
    </row>
    <row r="51928" spans="11:12" ht="15" customHeight="1">
      <c r="K51928" s="1715"/>
      <c r="L51928" s="1715"/>
    </row>
    <row r="51929" spans="11:12" ht="15" customHeight="1">
      <c r="K51929" s="1715"/>
      <c r="L51929" s="1715"/>
    </row>
    <row r="51930" spans="11:12" ht="15" customHeight="1">
      <c r="K51930" s="1715"/>
      <c r="L51930" s="1715"/>
    </row>
    <row r="51931" spans="11:12" ht="15" customHeight="1">
      <c r="K51931" s="1715"/>
      <c r="L51931" s="1715"/>
    </row>
    <row r="51932" spans="11:12" ht="15" customHeight="1">
      <c r="K51932" s="1715"/>
      <c r="L51932" s="1715"/>
    </row>
    <row r="51933" spans="11:12" ht="15" customHeight="1">
      <c r="K51933" s="1715"/>
      <c r="L51933" s="1715"/>
    </row>
    <row r="51934" spans="11:12" ht="15" customHeight="1">
      <c r="K51934" s="1715"/>
      <c r="L51934" s="1715"/>
    </row>
    <row r="51935" spans="11:12" ht="15" customHeight="1">
      <c r="K51935" s="1715"/>
      <c r="L51935" s="1715"/>
    </row>
    <row r="51936" spans="11:12" ht="15" customHeight="1">
      <c r="K51936" s="1715"/>
      <c r="L51936" s="1715"/>
    </row>
    <row r="51937" spans="11:12" ht="15" customHeight="1">
      <c r="K51937" s="1715"/>
      <c r="L51937" s="1715"/>
    </row>
    <row r="51938" spans="11:12" ht="15" customHeight="1">
      <c r="K51938" s="1715"/>
      <c r="L51938" s="1715"/>
    </row>
    <row r="51939" spans="11:12" ht="15" customHeight="1">
      <c r="K51939" s="1715"/>
      <c r="L51939" s="1715"/>
    </row>
    <row r="51940" spans="11:12" ht="15" customHeight="1">
      <c r="K51940" s="1715"/>
      <c r="L51940" s="1715"/>
    </row>
    <row r="51941" spans="11:12" ht="15" customHeight="1">
      <c r="K51941" s="1715"/>
      <c r="L51941" s="1715"/>
    </row>
    <row r="51942" spans="11:12" ht="15" customHeight="1">
      <c r="K51942" s="1715"/>
      <c r="L51942" s="1715"/>
    </row>
    <row r="51943" spans="11:12" ht="15" customHeight="1">
      <c r="K51943" s="1715"/>
      <c r="L51943" s="1715"/>
    </row>
    <row r="51944" spans="11:12" ht="15" customHeight="1">
      <c r="K51944" s="1715"/>
      <c r="L51944" s="1715"/>
    </row>
    <row r="51945" spans="11:12" ht="15" customHeight="1">
      <c r="K51945" s="1715"/>
      <c r="L51945" s="1715"/>
    </row>
    <row r="51946" spans="11:12" ht="15" customHeight="1">
      <c r="K51946" s="1715"/>
      <c r="L51946" s="1715"/>
    </row>
    <row r="51947" spans="11:12" ht="15" customHeight="1">
      <c r="K51947" s="1715"/>
      <c r="L51947" s="1715"/>
    </row>
    <row r="51948" spans="11:12" ht="15" customHeight="1">
      <c r="K51948" s="1715"/>
      <c r="L51948" s="1715"/>
    </row>
    <row r="51949" spans="11:12" ht="15" customHeight="1">
      <c r="K51949" s="1715"/>
      <c r="L51949" s="1715"/>
    </row>
    <row r="51950" spans="11:12" ht="15" customHeight="1">
      <c r="K51950" s="1715"/>
      <c r="L51950" s="1715"/>
    </row>
    <row r="51951" spans="11:12" ht="15" customHeight="1">
      <c r="K51951" s="1715"/>
      <c r="L51951" s="1715"/>
    </row>
    <row r="51952" spans="11:12" ht="15" customHeight="1">
      <c r="K51952" s="1715"/>
      <c r="L51952" s="1715"/>
    </row>
    <row r="51953" spans="11:12" ht="15" customHeight="1">
      <c r="K51953" s="1715"/>
      <c r="L51953" s="1715"/>
    </row>
    <row r="51954" spans="11:12" ht="15" customHeight="1">
      <c r="K51954" s="1715"/>
      <c r="L51954" s="1715"/>
    </row>
    <row r="51955" spans="11:12" ht="15" customHeight="1">
      <c r="K51955" s="1715"/>
      <c r="L51955" s="1715"/>
    </row>
    <row r="51956" spans="11:12" ht="15" customHeight="1">
      <c r="K51956" s="1715"/>
      <c r="L51956" s="1715"/>
    </row>
    <row r="51957" spans="11:12" ht="15" customHeight="1">
      <c r="K51957" s="1715"/>
      <c r="L51957" s="1715"/>
    </row>
    <row r="51958" spans="11:12" ht="15" customHeight="1">
      <c r="K51958" s="1715"/>
      <c r="L51958" s="1715"/>
    </row>
    <row r="51959" spans="11:12" ht="15" customHeight="1">
      <c r="K51959" s="1715"/>
      <c r="L51959" s="1715"/>
    </row>
    <row r="51960" spans="11:12" ht="15" customHeight="1">
      <c r="K51960" s="1715"/>
      <c r="L51960" s="1715"/>
    </row>
    <row r="51961" spans="11:12" ht="15" customHeight="1">
      <c r="K51961" s="1715"/>
      <c r="L51961" s="1715"/>
    </row>
    <row r="51962" spans="11:12" ht="15" customHeight="1">
      <c r="K51962" s="1715"/>
      <c r="L51962" s="1715"/>
    </row>
    <row r="51963" spans="11:12" ht="15" customHeight="1">
      <c r="K51963" s="1715"/>
      <c r="L51963" s="1715"/>
    </row>
    <row r="51964" spans="11:12" ht="15" customHeight="1">
      <c r="K51964" s="1715"/>
      <c r="L51964" s="1715"/>
    </row>
    <row r="51965" spans="11:12" ht="15" customHeight="1">
      <c r="K51965" s="1715"/>
      <c r="L51965" s="1715"/>
    </row>
    <row r="51966" spans="11:12" ht="15" customHeight="1">
      <c r="K51966" s="1715"/>
      <c r="L51966" s="1715"/>
    </row>
    <row r="51967" spans="11:12" ht="15" customHeight="1">
      <c r="K51967" s="1715"/>
      <c r="L51967" s="1715"/>
    </row>
    <row r="51968" spans="11:12" ht="15" customHeight="1">
      <c r="K51968" s="1715"/>
      <c r="L51968" s="1715"/>
    </row>
    <row r="51969" spans="11:12" ht="15" customHeight="1">
      <c r="K51969" s="1715"/>
      <c r="L51969" s="1715"/>
    </row>
    <row r="51970" spans="11:12" ht="15" customHeight="1">
      <c r="K51970" s="1715"/>
      <c r="L51970" s="1715"/>
    </row>
    <row r="51971" spans="11:12" ht="15" customHeight="1">
      <c r="K51971" s="1715"/>
      <c r="L51971" s="1715"/>
    </row>
    <row r="51972" spans="11:12" ht="15" customHeight="1">
      <c r="K51972" s="1715"/>
      <c r="L51972" s="1715"/>
    </row>
    <row r="51973" spans="11:12" ht="15" customHeight="1">
      <c r="K51973" s="1715"/>
      <c r="L51973" s="1715"/>
    </row>
    <row r="51974" spans="11:12" ht="15" customHeight="1">
      <c r="K51974" s="1715"/>
      <c r="L51974" s="1715"/>
    </row>
    <row r="51975" spans="11:12" ht="15" customHeight="1">
      <c r="K51975" s="1715"/>
      <c r="L51975" s="1715"/>
    </row>
    <row r="51976" spans="11:12" ht="15" customHeight="1">
      <c r="K51976" s="1715"/>
      <c r="L51976" s="1715"/>
    </row>
    <row r="51977" spans="11:12" ht="15" customHeight="1">
      <c r="K51977" s="1715"/>
      <c r="L51977" s="1715"/>
    </row>
    <row r="51978" spans="11:12" ht="15" customHeight="1">
      <c r="K51978" s="1715"/>
      <c r="L51978" s="1715"/>
    </row>
    <row r="51979" spans="11:12" ht="15" customHeight="1">
      <c r="K51979" s="1715"/>
      <c r="L51979" s="1715"/>
    </row>
    <row r="51980" spans="11:12" ht="15" customHeight="1">
      <c r="K51980" s="1715"/>
      <c r="L51980" s="1715"/>
    </row>
    <row r="51981" spans="11:12" ht="15" customHeight="1">
      <c r="K51981" s="1715"/>
      <c r="L51981" s="1715"/>
    </row>
    <row r="51982" spans="11:12" ht="15" customHeight="1">
      <c r="K51982" s="1715"/>
      <c r="L51982" s="1715"/>
    </row>
    <row r="51983" spans="11:12" ht="15" customHeight="1">
      <c r="K51983" s="1715"/>
      <c r="L51983" s="1715"/>
    </row>
    <row r="51984" spans="11:12" ht="15" customHeight="1">
      <c r="K51984" s="1715"/>
      <c r="L51984" s="1715"/>
    </row>
    <row r="51985" spans="11:12" ht="15" customHeight="1">
      <c r="K51985" s="1715"/>
      <c r="L51985" s="1715"/>
    </row>
    <row r="51986" spans="11:12" ht="15" customHeight="1">
      <c r="K51986" s="1715"/>
      <c r="L51986" s="1715"/>
    </row>
    <row r="51987" spans="11:12" ht="15" customHeight="1">
      <c r="K51987" s="1715"/>
      <c r="L51987" s="1715"/>
    </row>
    <row r="51988" spans="11:12" ht="15" customHeight="1">
      <c r="K51988" s="1715"/>
      <c r="L51988" s="1715"/>
    </row>
    <row r="51989" spans="11:12" ht="15" customHeight="1">
      <c r="K51989" s="1715"/>
      <c r="L51989" s="1715"/>
    </row>
    <row r="51990" spans="11:12" ht="15" customHeight="1">
      <c r="K51990" s="1715"/>
      <c r="L51990" s="1715"/>
    </row>
    <row r="51991" spans="11:12" ht="15" customHeight="1">
      <c r="K51991" s="1715"/>
      <c r="L51991" s="1715"/>
    </row>
    <row r="51992" spans="11:12" ht="15" customHeight="1">
      <c r="K51992" s="1715"/>
      <c r="L51992" s="1715"/>
    </row>
    <row r="51993" spans="11:12" ht="15" customHeight="1">
      <c r="K51993" s="1715"/>
      <c r="L51993" s="1715"/>
    </row>
    <row r="51994" spans="11:12" ht="15" customHeight="1">
      <c r="K51994" s="1715"/>
      <c r="L51994" s="1715"/>
    </row>
    <row r="51995" spans="11:12" ht="15" customHeight="1">
      <c r="K51995" s="1715"/>
      <c r="L51995" s="1715"/>
    </row>
    <row r="51996" spans="11:12" ht="15" customHeight="1">
      <c r="K51996" s="1715"/>
      <c r="L51996" s="1715"/>
    </row>
    <row r="51997" spans="11:12" ht="15" customHeight="1">
      <c r="K51997" s="1715"/>
      <c r="L51997" s="1715"/>
    </row>
    <row r="51998" spans="11:12" ht="15" customHeight="1">
      <c r="K51998" s="1715"/>
      <c r="L51998" s="1715"/>
    </row>
    <row r="51999" spans="11:12" ht="15" customHeight="1">
      <c r="K51999" s="1715"/>
      <c r="L51999" s="1715"/>
    </row>
    <row r="52000" spans="11:12" ht="15" customHeight="1">
      <c r="K52000" s="1715"/>
      <c r="L52000" s="1715"/>
    </row>
    <row r="52001" spans="11:12" ht="15" customHeight="1">
      <c r="K52001" s="1715"/>
      <c r="L52001" s="1715"/>
    </row>
    <row r="52002" spans="11:12" ht="15" customHeight="1">
      <c r="K52002" s="1715"/>
      <c r="L52002" s="1715"/>
    </row>
    <row r="52003" spans="11:12" ht="15" customHeight="1">
      <c r="K52003" s="1715"/>
      <c r="L52003" s="1715"/>
    </row>
    <row r="52004" spans="11:12" ht="15" customHeight="1">
      <c r="K52004" s="1715"/>
      <c r="L52004" s="1715"/>
    </row>
    <row r="52005" spans="11:12" ht="15" customHeight="1">
      <c r="K52005" s="1715"/>
      <c r="L52005" s="1715"/>
    </row>
    <row r="52006" spans="11:12" ht="15" customHeight="1">
      <c r="K52006" s="1715"/>
      <c r="L52006" s="1715"/>
    </row>
    <row r="52007" spans="11:12" ht="15" customHeight="1">
      <c r="K52007" s="1715"/>
      <c r="L52007" s="1715"/>
    </row>
    <row r="52008" spans="11:12" ht="15" customHeight="1">
      <c r="K52008" s="1715"/>
      <c r="L52008" s="1715"/>
    </row>
    <row r="52009" spans="11:12" ht="15" customHeight="1">
      <c r="K52009" s="1715"/>
      <c r="L52009" s="1715"/>
    </row>
    <row r="52010" spans="11:12" ht="15" customHeight="1">
      <c r="K52010" s="1715"/>
      <c r="L52010" s="1715"/>
    </row>
    <row r="52011" spans="11:12" ht="15" customHeight="1">
      <c r="K52011" s="1715"/>
      <c r="L52011" s="1715"/>
    </row>
    <row r="52012" spans="11:12" ht="15" customHeight="1">
      <c r="K52012" s="1715"/>
      <c r="L52012" s="1715"/>
    </row>
    <row r="52013" spans="11:12" ht="15" customHeight="1">
      <c r="K52013" s="1715"/>
      <c r="L52013" s="1715"/>
    </row>
    <row r="52014" spans="11:12" ht="15" customHeight="1">
      <c r="K52014" s="1715"/>
      <c r="L52014" s="1715"/>
    </row>
    <row r="52015" spans="11:12" ht="15" customHeight="1">
      <c r="K52015" s="1715"/>
      <c r="L52015" s="1715"/>
    </row>
    <row r="52016" spans="11:12" ht="15" customHeight="1">
      <c r="K52016" s="1715"/>
      <c r="L52016" s="1715"/>
    </row>
    <row r="52017" spans="11:12" ht="15" customHeight="1">
      <c r="K52017" s="1715"/>
      <c r="L52017" s="1715"/>
    </row>
    <row r="52018" spans="11:12" ht="15" customHeight="1">
      <c r="K52018" s="1715"/>
      <c r="L52018" s="1715"/>
    </row>
    <row r="52019" spans="11:12" ht="15" customHeight="1">
      <c r="K52019" s="1715"/>
      <c r="L52019" s="1715"/>
    </row>
    <row r="52020" spans="11:12" ht="15" customHeight="1">
      <c r="K52020" s="1715"/>
      <c r="L52020" s="1715"/>
    </row>
    <row r="52021" spans="11:12" ht="15" customHeight="1">
      <c r="K52021" s="1715"/>
      <c r="L52021" s="1715"/>
    </row>
    <row r="52022" spans="11:12" ht="15" customHeight="1">
      <c r="K52022" s="1715"/>
      <c r="L52022" s="1715"/>
    </row>
    <row r="52023" spans="11:12" ht="15" customHeight="1">
      <c r="K52023" s="1715"/>
      <c r="L52023" s="1715"/>
    </row>
    <row r="52024" spans="11:12" ht="15" customHeight="1">
      <c r="K52024" s="1715"/>
      <c r="L52024" s="1715"/>
    </row>
    <row r="52025" spans="11:12" ht="15" customHeight="1">
      <c r="K52025" s="1715"/>
      <c r="L52025" s="1715"/>
    </row>
    <row r="52026" spans="11:12" ht="15" customHeight="1">
      <c r="K52026" s="1715"/>
      <c r="L52026" s="1715"/>
    </row>
    <row r="52027" spans="11:12" ht="15" customHeight="1">
      <c r="K52027" s="1715"/>
      <c r="L52027" s="1715"/>
    </row>
    <row r="52028" spans="11:12" ht="15" customHeight="1">
      <c r="K52028" s="1715"/>
      <c r="L52028" s="1715"/>
    </row>
    <row r="52029" spans="11:12" ht="15" customHeight="1">
      <c r="K52029" s="1715"/>
      <c r="L52029" s="1715"/>
    </row>
    <row r="52030" spans="11:12" ht="15" customHeight="1">
      <c r="K52030" s="1715"/>
      <c r="L52030" s="1715"/>
    </row>
    <row r="52031" spans="11:12" ht="15" customHeight="1">
      <c r="K52031" s="1715"/>
      <c r="L52031" s="1715"/>
    </row>
    <row r="52032" spans="11:12" ht="15" customHeight="1">
      <c r="K52032" s="1715"/>
      <c r="L52032" s="1715"/>
    </row>
    <row r="52033" spans="11:12" ht="15" customHeight="1">
      <c r="K52033" s="1715"/>
      <c r="L52033" s="1715"/>
    </row>
    <row r="52034" spans="11:12" ht="15" customHeight="1">
      <c r="K52034" s="1715"/>
      <c r="L52034" s="1715"/>
    </row>
    <row r="52035" spans="11:12" ht="15" customHeight="1">
      <c r="K52035" s="1715"/>
      <c r="L52035" s="1715"/>
    </row>
    <row r="52036" spans="11:12" ht="15" customHeight="1">
      <c r="K52036" s="1715"/>
      <c r="L52036" s="1715"/>
    </row>
    <row r="52037" spans="11:12" ht="15" customHeight="1">
      <c r="K52037" s="1715"/>
      <c r="L52037" s="1715"/>
    </row>
    <row r="52038" spans="11:12" ht="15" customHeight="1">
      <c r="K52038" s="1715"/>
      <c r="L52038" s="1715"/>
    </row>
    <row r="52039" spans="11:12" ht="15" customHeight="1">
      <c r="K52039" s="1715"/>
      <c r="L52039" s="1715"/>
    </row>
    <row r="52040" spans="11:12" ht="15" customHeight="1">
      <c r="K52040" s="1715"/>
      <c r="L52040" s="1715"/>
    </row>
    <row r="52041" spans="11:12" ht="15" customHeight="1">
      <c r="K52041" s="1715"/>
      <c r="L52041" s="1715"/>
    </row>
    <row r="52042" spans="11:12" ht="15" customHeight="1">
      <c r="K52042" s="1715"/>
      <c r="L52042" s="1715"/>
    </row>
    <row r="52043" spans="11:12" ht="15" customHeight="1">
      <c r="K52043" s="1715"/>
      <c r="L52043" s="1715"/>
    </row>
    <row r="52044" spans="11:12" ht="15" customHeight="1">
      <c r="K52044" s="1715"/>
      <c r="L52044" s="1715"/>
    </row>
    <row r="52045" spans="11:12" ht="15" customHeight="1">
      <c r="K52045" s="1715"/>
      <c r="L52045" s="1715"/>
    </row>
    <row r="52046" spans="11:12" ht="15" customHeight="1">
      <c r="K52046" s="1715"/>
      <c r="L52046" s="1715"/>
    </row>
    <row r="52047" spans="11:12" ht="15" customHeight="1">
      <c r="K52047" s="1715"/>
      <c r="L52047" s="1715"/>
    </row>
    <row r="52048" spans="11:12" ht="15" customHeight="1">
      <c r="K52048" s="1715"/>
      <c r="L52048" s="1715"/>
    </row>
    <row r="52049" spans="11:12" ht="15" customHeight="1">
      <c r="K52049" s="1715"/>
      <c r="L52049" s="1715"/>
    </row>
    <row r="52050" spans="11:12" ht="15" customHeight="1">
      <c r="K52050" s="1715"/>
      <c r="L52050" s="1715"/>
    </row>
    <row r="52051" spans="11:12" ht="15" customHeight="1">
      <c r="K52051" s="1715"/>
      <c r="L52051" s="1715"/>
    </row>
    <row r="52052" spans="11:12" ht="15" customHeight="1">
      <c r="K52052" s="1715"/>
      <c r="L52052" s="1715"/>
    </row>
    <row r="52053" spans="11:12" ht="15" customHeight="1">
      <c r="K52053" s="1715"/>
      <c r="L52053" s="1715"/>
    </row>
    <row r="52054" spans="11:12" ht="15" customHeight="1">
      <c r="K52054" s="1715"/>
      <c r="L52054" s="1715"/>
    </row>
    <row r="52055" spans="11:12" ht="15" customHeight="1">
      <c r="K52055" s="1715"/>
      <c r="L52055" s="1715"/>
    </row>
    <row r="52056" spans="11:12" ht="15" customHeight="1">
      <c r="K52056" s="1715"/>
      <c r="L52056" s="1715"/>
    </row>
    <row r="52057" spans="11:12" ht="15" customHeight="1">
      <c r="K52057" s="1715"/>
      <c r="L52057" s="1715"/>
    </row>
    <row r="52058" spans="11:12" ht="15" customHeight="1">
      <c r="K52058" s="1715"/>
      <c r="L52058" s="1715"/>
    </row>
    <row r="52059" spans="11:12" ht="15" customHeight="1">
      <c r="K52059" s="1715"/>
      <c r="L52059" s="1715"/>
    </row>
    <row r="52060" spans="11:12" ht="15" customHeight="1">
      <c r="K52060" s="1715"/>
      <c r="L52060" s="1715"/>
    </row>
    <row r="52061" spans="11:12" ht="15" customHeight="1">
      <c r="K52061" s="1715"/>
      <c r="L52061" s="1715"/>
    </row>
    <row r="52062" spans="11:12" ht="15" customHeight="1">
      <c r="K52062" s="1715"/>
      <c r="L52062" s="1715"/>
    </row>
    <row r="52063" spans="11:12" ht="15" customHeight="1">
      <c r="K52063" s="1715"/>
      <c r="L52063" s="1715"/>
    </row>
    <row r="52064" spans="11:12" ht="15" customHeight="1">
      <c r="K52064" s="1715"/>
      <c r="L52064" s="1715"/>
    </row>
    <row r="52065" spans="11:12" ht="15" customHeight="1">
      <c r="K52065" s="1715"/>
      <c r="L52065" s="1715"/>
    </row>
    <row r="52066" spans="11:12" ht="15" customHeight="1">
      <c r="K52066" s="1715"/>
      <c r="L52066" s="1715"/>
    </row>
    <row r="52067" spans="11:12" ht="15" customHeight="1">
      <c r="K52067" s="1715"/>
      <c r="L52067" s="1715"/>
    </row>
    <row r="52068" spans="11:12" ht="15" customHeight="1">
      <c r="K52068" s="1715"/>
      <c r="L52068" s="1715"/>
    </row>
    <row r="52069" spans="11:12" ht="15" customHeight="1">
      <c r="K52069" s="1715"/>
      <c r="L52069" s="1715"/>
    </row>
    <row r="52070" spans="11:12" ht="15" customHeight="1">
      <c r="K52070" s="1715"/>
      <c r="L52070" s="1715"/>
    </row>
    <row r="52071" spans="11:12" ht="15" customHeight="1">
      <c r="K52071" s="1715"/>
      <c r="L52071" s="1715"/>
    </row>
    <row r="52072" spans="11:12" ht="15" customHeight="1">
      <c r="K52072" s="1715"/>
      <c r="L52072" s="1715"/>
    </row>
    <row r="52073" spans="11:12" ht="15" customHeight="1">
      <c r="K52073" s="1715"/>
      <c r="L52073" s="1715"/>
    </row>
    <row r="52074" spans="11:12" ht="15" customHeight="1">
      <c r="K52074" s="1715"/>
      <c r="L52074" s="1715"/>
    </row>
    <row r="52075" spans="11:12" ht="15" customHeight="1">
      <c r="K52075" s="1715"/>
      <c r="L52075" s="1715"/>
    </row>
    <row r="52076" spans="11:12" ht="15" customHeight="1">
      <c r="K52076" s="1715"/>
      <c r="L52076" s="1715"/>
    </row>
    <row r="52077" spans="11:12" ht="15" customHeight="1">
      <c r="K52077" s="1715"/>
      <c r="L52077" s="1715"/>
    </row>
    <row r="52078" spans="11:12" ht="15" customHeight="1">
      <c r="K52078" s="1715"/>
      <c r="L52078" s="1715"/>
    </row>
    <row r="52079" spans="11:12" ht="15" customHeight="1">
      <c r="K52079" s="1715"/>
      <c r="L52079" s="1715"/>
    </row>
    <row r="52080" spans="11:12" ht="15" customHeight="1">
      <c r="K52080" s="1715"/>
      <c r="L52080" s="1715"/>
    </row>
    <row r="52081" spans="11:12" ht="15" customHeight="1">
      <c r="K52081" s="1715"/>
      <c r="L52081" s="1715"/>
    </row>
    <row r="52082" spans="11:12" ht="15" customHeight="1">
      <c r="K52082" s="1715"/>
      <c r="L52082" s="1715"/>
    </row>
    <row r="52083" spans="11:12" ht="15" customHeight="1">
      <c r="K52083" s="1715"/>
      <c r="L52083" s="1715"/>
    </row>
    <row r="52084" spans="11:12" ht="15" customHeight="1">
      <c r="K52084" s="1715"/>
      <c r="L52084" s="1715"/>
    </row>
    <row r="52085" spans="11:12" ht="15" customHeight="1">
      <c r="K52085" s="1715"/>
      <c r="L52085" s="1715"/>
    </row>
    <row r="52086" spans="11:12" ht="15" customHeight="1">
      <c r="K52086" s="1715"/>
      <c r="L52086" s="1715"/>
    </row>
    <row r="52087" spans="11:12" ht="15" customHeight="1">
      <c r="K52087" s="1715"/>
      <c r="L52087" s="1715"/>
    </row>
    <row r="52088" spans="11:12" ht="15" customHeight="1">
      <c r="K52088" s="1715"/>
      <c r="L52088" s="1715"/>
    </row>
    <row r="52089" spans="11:12" ht="15" customHeight="1">
      <c r="K52089" s="1715"/>
      <c r="L52089" s="1715"/>
    </row>
    <row r="52090" spans="11:12" ht="15" customHeight="1">
      <c r="K52090" s="1715"/>
      <c r="L52090" s="1715"/>
    </row>
    <row r="52091" spans="11:12" ht="15" customHeight="1">
      <c r="K52091" s="1715"/>
      <c r="L52091" s="1715"/>
    </row>
    <row r="52092" spans="11:12" ht="15" customHeight="1">
      <c r="K52092" s="1715"/>
      <c r="L52092" s="1715"/>
    </row>
    <row r="52093" spans="11:12" ht="15" customHeight="1">
      <c r="K52093" s="1715"/>
      <c r="L52093" s="1715"/>
    </row>
    <row r="52094" spans="11:12" ht="15" customHeight="1">
      <c r="K52094" s="1715"/>
      <c r="L52094" s="1715"/>
    </row>
    <row r="52095" spans="11:12" ht="15" customHeight="1">
      <c r="K52095" s="1715"/>
      <c r="L52095" s="1715"/>
    </row>
    <row r="52096" spans="11:12" ht="15" customHeight="1">
      <c r="K52096" s="1715"/>
      <c r="L52096" s="1715"/>
    </row>
    <row r="52097" spans="11:12" ht="15" customHeight="1">
      <c r="K52097" s="1715"/>
      <c r="L52097" s="1715"/>
    </row>
    <row r="52098" spans="11:12" ht="15" customHeight="1">
      <c r="K52098" s="1715"/>
      <c r="L52098" s="1715"/>
    </row>
    <row r="52099" spans="11:12" ht="15" customHeight="1">
      <c r="K52099" s="1715"/>
      <c r="L52099" s="1715"/>
    </row>
    <row r="52100" spans="11:12" ht="15" customHeight="1">
      <c r="K52100" s="1715"/>
      <c r="L52100" s="1715"/>
    </row>
    <row r="52101" spans="11:12" ht="15" customHeight="1">
      <c r="K52101" s="1715"/>
      <c r="L52101" s="1715"/>
    </row>
    <row r="52102" spans="11:12" ht="15" customHeight="1">
      <c r="K52102" s="1715"/>
      <c r="L52102" s="1715"/>
    </row>
    <row r="52103" spans="11:12" ht="15" customHeight="1">
      <c r="K52103" s="1715"/>
      <c r="L52103" s="1715"/>
    </row>
    <row r="52104" spans="11:12" ht="15" customHeight="1">
      <c r="K52104" s="1715"/>
      <c r="L52104" s="1715"/>
    </row>
    <row r="52105" spans="11:12" ht="15" customHeight="1">
      <c r="K52105" s="1715"/>
      <c r="L52105" s="1715"/>
    </row>
    <row r="52106" spans="11:12" ht="15" customHeight="1">
      <c r="K52106" s="1715"/>
      <c r="L52106" s="1715"/>
    </row>
    <row r="52107" spans="11:12" ht="15" customHeight="1">
      <c r="K52107" s="1715"/>
      <c r="L52107" s="1715"/>
    </row>
    <row r="52108" spans="11:12" ht="15" customHeight="1">
      <c r="K52108" s="1715"/>
      <c r="L52108" s="1715"/>
    </row>
    <row r="52109" spans="11:12" ht="15" customHeight="1">
      <c r="K52109" s="1715"/>
      <c r="L52109" s="1715"/>
    </row>
    <row r="52110" spans="11:12" ht="15" customHeight="1">
      <c r="K52110" s="1715"/>
      <c r="L52110" s="1715"/>
    </row>
    <row r="52111" spans="11:12" ht="15" customHeight="1">
      <c r="K52111" s="1715"/>
      <c r="L52111" s="1715"/>
    </row>
    <row r="52112" spans="11:12" ht="15" customHeight="1">
      <c r="K52112" s="1715"/>
      <c r="L52112" s="1715"/>
    </row>
    <row r="52113" spans="11:12" ht="15" customHeight="1">
      <c r="K52113" s="1715"/>
      <c r="L52113" s="1715"/>
    </row>
    <row r="52114" spans="11:12" ht="15" customHeight="1">
      <c r="K52114" s="1715"/>
      <c r="L52114" s="1715"/>
    </row>
    <row r="52115" spans="11:12" ht="15" customHeight="1">
      <c r="K52115" s="1715"/>
      <c r="L52115" s="1715"/>
    </row>
    <row r="52116" spans="11:12" ht="15" customHeight="1">
      <c r="K52116" s="1715"/>
      <c r="L52116" s="1715"/>
    </row>
    <row r="52117" spans="11:12" ht="15" customHeight="1">
      <c r="K52117" s="1715"/>
      <c r="L52117" s="1715"/>
    </row>
    <row r="52118" spans="11:12" ht="15" customHeight="1">
      <c r="K52118" s="1715"/>
      <c r="L52118" s="1715"/>
    </row>
    <row r="52119" spans="11:12" ht="15" customHeight="1">
      <c r="K52119" s="1715"/>
      <c r="L52119" s="1715"/>
    </row>
    <row r="52120" spans="11:12" ht="15" customHeight="1">
      <c r="K52120" s="1715"/>
      <c r="L52120" s="1715"/>
    </row>
    <row r="52121" spans="11:12" ht="15" customHeight="1">
      <c r="K52121" s="1715"/>
      <c r="L52121" s="1715"/>
    </row>
    <row r="52122" spans="11:12" ht="15" customHeight="1">
      <c r="K52122" s="1715"/>
      <c r="L52122" s="1715"/>
    </row>
    <row r="52123" spans="11:12" ht="15" customHeight="1">
      <c r="K52123" s="1715"/>
      <c r="L52123" s="1715"/>
    </row>
    <row r="52124" spans="11:12" ht="15" customHeight="1">
      <c r="K52124" s="1715"/>
      <c r="L52124" s="1715"/>
    </row>
    <row r="52125" spans="11:12" ht="15" customHeight="1">
      <c r="K52125" s="1715"/>
      <c r="L52125" s="1715"/>
    </row>
    <row r="52126" spans="11:12" ht="15" customHeight="1">
      <c r="K52126" s="1715"/>
      <c r="L52126" s="1715"/>
    </row>
    <row r="52127" spans="11:12" ht="15" customHeight="1">
      <c r="K52127" s="1715"/>
      <c r="L52127" s="1715"/>
    </row>
    <row r="52128" spans="11:12" ht="15" customHeight="1">
      <c r="K52128" s="1715"/>
      <c r="L52128" s="1715"/>
    </row>
    <row r="52129" spans="11:12" ht="15" customHeight="1">
      <c r="K52129" s="1715"/>
      <c r="L52129" s="1715"/>
    </row>
    <row r="52130" spans="11:12" ht="15" customHeight="1">
      <c r="K52130" s="1715"/>
      <c r="L52130" s="1715"/>
    </row>
    <row r="52131" spans="11:12" ht="15" customHeight="1">
      <c r="K52131" s="1715"/>
      <c r="L52131" s="1715"/>
    </row>
    <row r="52132" spans="11:12" ht="15" customHeight="1">
      <c r="K52132" s="1715"/>
      <c r="L52132" s="1715"/>
    </row>
    <row r="52133" spans="11:12" ht="15" customHeight="1">
      <c r="K52133" s="1715"/>
      <c r="L52133" s="1715"/>
    </row>
    <row r="52134" spans="11:12" ht="15" customHeight="1">
      <c r="K52134" s="1715"/>
      <c r="L52134" s="1715"/>
    </row>
    <row r="52135" spans="11:12" ht="15" customHeight="1">
      <c r="K52135" s="1715"/>
      <c r="L52135" s="1715"/>
    </row>
    <row r="52136" spans="11:12" ht="15" customHeight="1">
      <c r="K52136" s="1715"/>
      <c r="L52136" s="1715"/>
    </row>
    <row r="52137" spans="11:12" ht="15" customHeight="1">
      <c r="K52137" s="1715"/>
      <c r="L52137" s="1715"/>
    </row>
    <row r="52138" spans="11:12" ht="15" customHeight="1">
      <c r="K52138" s="1715"/>
      <c r="L52138" s="1715"/>
    </row>
    <row r="52139" spans="11:12" ht="15" customHeight="1">
      <c r="K52139" s="1715"/>
      <c r="L52139" s="1715"/>
    </row>
    <row r="52140" spans="11:12" ht="15" customHeight="1">
      <c r="K52140" s="1715"/>
      <c r="L52140" s="1715"/>
    </row>
    <row r="52141" spans="11:12" ht="15" customHeight="1">
      <c r="K52141" s="1715"/>
      <c r="L52141" s="1715"/>
    </row>
    <row r="52142" spans="11:12" ht="15" customHeight="1">
      <c r="K52142" s="1715"/>
      <c r="L52142" s="1715"/>
    </row>
    <row r="52143" spans="11:12" ht="15" customHeight="1">
      <c r="K52143" s="1715"/>
      <c r="L52143" s="1715"/>
    </row>
    <row r="52144" spans="11:12" ht="15" customHeight="1">
      <c r="K52144" s="1715"/>
      <c r="L52144" s="1715"/>
    </row>
    <row r="52145" spans="11:12" ht="15" customHeight="1">
      <c r="K52145" s="1715"/>
      <c r="L52145" s="1715"/>
    </row>
    <row r="52146" spans="11:12" ht="15" customHeight="1">
      <c r="K52146" s="1715"/>
      <c r="L52146" s="1715"/>
    </row>
    <row r="52147" spans="11:12" ht="15" customHeight="1">
      <c r="K52147" s="1715"/>
      <c r="L52147" s="1715"/>
    </row>
    <row r="52148" spans="11:12" ht="15" customHeight="1">
      <c r="K52148" s="1715"/>
      <c r="L52148" s="1715"/>
    </row>
    <row r="52149" spans="11:12" ht="15" customHeight="1">
      <c r="K52149" s="1715"/>
      <c r="L52149" s="1715"/>
    </row>
    <row r="52150" spans="11:12" ht="15" customHeight="1">
      <c r="K52150" s="1715"/>
      <c r="L52150" s="1715"/>
    </row>
    <row r="52151" spans="11:12" ht="15" customHeight="1">
      <c r="K52151" s="1715"/>
      <c r="L52151" s="1715"/>
    </row>
    <row r="52152" spans="11:12" ht="15" customHeight="1">
      <c r="K52152" s="1715"/>
      <c r="L52152" s="1715"/>
    </row>
    <row r="52153" spans="11:12" ht="15" customHeight="1">
      <c r="K52153" s="1715"/>
      <c r="L52153" s="1715"/>
    </row>
    <row r="52154" spans="11:12" ht="15" customHeight="1">
      <c r="K52154" s="1715"/>
      <c r="L52154" s="1715"/>
    </row>
    <row r="52155" spans="11:12" ht="15" customHeight="1">
      <c r="K52155" s="1715"/>
      <c r="L52155" s="1715"/>
    </row>
    <row r="52156" spans="11:12" ht="15" customHeight="1">
      <c r="K52156" s="1715"/>
      <c r="L52156" s="1715"/>
    </row>
    <row r="52157" spans="11:12" ht="15" customHeight="1">
      <c r="K52157" s="1715"/>
      <c r="L52157" s="1715"/>
    </row>
    <row r="52158" spans="11:12" ht="15" customHeight="1">
      <c r="K52158" s="1715"/>
      <c r="L52158" s="1715"/>
    </row>
    <row r="52159" spans="11:12" ht="15" customHeight="1">
      <c r="K52159" s="1715"/>
      <c r="L52159" s="1715"/>
    </row>
    <row r="52160" spans="11:12" ht="15" customHeight="1">
      <c r="K52160" s="1715"/>
      <c r="L52160" s="1715"/>
    </row>
    <row r="52161" spans="11:12" ht="15" customHeight="1">
      <c r="K52161" s="1715"/>
      <c r="L52161" s="1715"/>
    </row>
    <row r="52162" spans="11:12" ht="15" customHeight="1">
      <c r="K52162" s="1715"/>
      <c r="L52162" s="1715"/>
    </row>
    <row r="52163" spans="11:12" ht="15" customHeight="1">
      <c r="K52163" s="1715"/>
      <c r="L52163" s="1715"/>
    </row>
    <row r="52164" spans="11:12" ht="15" customHeight="1">
      <c r="K52164" s="1715"/>
      <c r="L52164" s="1715"/>
    </row>
    <row r="52165" spans="11:12" ht="15" customHeight="1">
      <c r="K52165" s="1715"/>
      <c r="L52165" s="1715"/>
    </row>
    <row r="52166" spans="11:12" ht="15" customHeight="1">
      <c r="K52166" s="1715"/>
      <c r="L52166" s="1715"/>
    </row>
    <row r="52167" spans="11:12" ht="15" customHeight="1">
      <c r="K52167" s="1715"/>
      <c r="L52167" s="1715"/>
    </row>
    <row r="52168" spans="11:12" ht="15" customHeight="1">
      <c r="K52168" s="1715"/>
      <c r="L52168" s="1715"/>
    </row>
    <row r="52169" spans="11:12" ht="15" customHeight="1">
      <c r="K52169" s="1715"/>
      <c r="L52169" s="1715"/>
    </row>
    <row r="52170" spans="11:12" ht="15" customHeight="1">
      <c r="K52170" s="1715"/>
      <c r="L52170" s="1715"/>
    </row>
    <row r="52171" spans="11:12" ht="15" customHeight="1">
      <c r="K52171" s="1715"/>
      <c r="L52171" s="1715"/>
    </row>
    <row r="52172" spans="11:12" ht="15" customHeight="1">
      <c r="K52172" s="1715"/>
      <c r="L52172" s="1715"/>
    </row>
    <row r="52173" spans="11:12" ht="15" customHeight="1">
      <c r="K52173" s="1715"/>
      <c r="L52173" s="1715"/>
    </row>
    <row r="52174" spans="11:12" ht="15" customHeight="1">
      <c r="K52174" s="1715"/>
      <c r="L52174" s="1715"/>
    </row>
    <row r="52175" spans="11:12" ht="15" customHeight="1">
      <c r="K52175" s="1715"/>
      <c r="L52175" s="1715"/>
    </row>
    <row r="52176" spans="11:12" ht="15" customHeight="1">
      <c r="K52176" s="1715"/>
      <c r="L52176" s="1715"/>
    </row>
    <row r="52177" spans="11:12" ht="15" customHeight="1">
      <c r="K52177" s="1715"/>
      <c r="L52177" s="1715"/>
    </row>
    <row r="52178" spans="11:12" ht="15" customHeight="1">
      <c r="K52178" s="1715"/>
      <c r="L52178" s="1715"/>
    </row>
    <row r="52179" spans="11:12" ht="15" customHeight="1">
      <c r="K52179" s="1715"/>
      <c r="L52179" s="1715"/>
    </row>
    <row r="52180" spans="11:12" ht="15" customHeight="1">
      <c r="K52180" s="1715"/>
      <c r="L52180" s="1715"/>
    </row>
    <row r="52181" spans="11:12" ht="15" customHeight="1">
      <c r="K52181" s="1715"/>
      <c r="L52181" s="1715"/>
    </row>
    <row r="52182" spans="11:12" ht="15" customHeight="1">
      <c r="K52182" s="1715"/>
      <c r="L52182" s="1715"/>
    </row>
    <row r="52183" spans="11:12" ht="15" customHeight="1">
      <c r="K52183" s="1715"/>
      <c r="L52183" s="1715"/>
    </row>
    <row r="52184" spans="11:12" ht="15" customHeight="1">
      <c r="K52184" s="1715"/>
      <c r="L52184" s="1715"/>
    </row>
    <row r="52185" spans="11:12" ht="15" customHeight="1">
      <c r="K52185" s="1715"/>
      <c r="L52185" s="1715"/>
    </row>
    <row r="52186" spans="11:12" ht="15" customHeight="1">
      <c r="K52186" s="1715"/>
      <c r="L52186" s="1715"/>
    </row>
    <row r="52187" spans="11:12" ht="15" customHeight="1">
      <c r="K52187" s="1715"/>
      <c r="L52187" s="1715"/>
    </row>
    <row r="52188" spans="11:12" ht="15" customHeight="1">
      <c r="K52188" s="1715"/>
      <c r="L52188" s="1715"/>
    </row>
    <row r="52189" spans="11:12" ht="15" customHeight="1">
      <c r="K52189" s="1715"/>
      <c r="L52189" s="1715"/>
    </row>
    <row r="52190" spans="11:12" ht="15" customHeight="1">
      <c r="K52190" s="1715"/>
      <c r="L52190" s="1715"/>
    </row>
    <row r="52191" spans="11:12" ht="15" customHeight="1">
      <c r="K52191" s="1715"/>
      <c r="L52191" s="1715"/>
    </row>
    <row r="52192" spans="11:12" ht="15" customHeight="1">
      <c r="K52192" s="1715"/>
      <c r="L52192" s="1715"/>
    </row>
    <row r="52193" spans="11:12" ht="15" customHeight="1">
      <c r="K52193" s="1715"/>
      <c r="L52193" s="1715"/>
    </row>
    <row r="52194" spans="11:12" ht="15" customHeight="1">
      <c r="K52194" s="1715"/>
      <c r="L52194" s="1715"/>
    </row>
    <row r="52195" spans="11:12" ht="15" customHeight="1">
      <c r="K52195" s="1715"/>
      <c r="L52195" s="1715"/>
    </row>
    <row r="52196" spans="11:12" ht="15" customHeight="1">
      <c r="K52196" s="1715"/>
      <c r="L52196" s="1715"/>
    </row>
    <row r="52197" spans="11:12" ht="15" customHeight="1">
      <c r="K52197" s="1715"/>
      <c r="L52197" s="1715"/>
    </row>
    <row r="52198" spans="11:12" ht="15" customHeight="1">
      <c r="K52198" s="1715"/>
      <c r="L52198" s="1715"/>
    </row>
    <row r="52199" spans="11:12" ht="15" customHeight="1">
      <c r="K52199" s="1715"/>
      <c r="L52199" s="1715"/>
    </row>
    <row r="52200" spans="11:12" ht="15" customHeight="1">
      <c r="K52200" s="1715"/>
      <c r="L52200" s="1715"/>
    </row>
    <row r="52201" spans="11:12" ht="15" customHeight="1">
      <c r="K52201" s="1715"/>
      <c r="L52201" s="1715"/>
    </row>
    <row r="52202" spans="11:12" ht="15" customHeight="1">
      <c r="K52202" s="1715"/>
      <c r="L52202" s="1715"/>
    </row>
    <row r="52203" spans="11:12" ht="15" customHeight="1">
      <c r="K52203" s="1715"/>
      <c r="L52203" s="1715"/>
    </row>
    <row r="52204" spans="11:12" ht="15" customHeight="1">
      <c r="K52204" s="1715"/>
      <c r="L52204" s="1715"/>
    </row>
    <row r="52205" spans="11:12" ht="15" customHeight="1">
      <c r="K52205" s="1715"/>
      <c r="L52205" s="1715"/>
    </row>
    <row r="52206" spans="11:12" ht="15" customHeight="1">
      <c r="K52206" s="1715"/>
      <c r="L52206" s="1715"/>
    </row>
    <row r="52207" spans="11:12" ht="15" customHeight="1">
      <c r="K52207" s="1715"/>
      <c r="L52207" s="1715"/>
    </row>
    <row r="52208" spans="11:12" ht="15" customHeight="1">
      <c r="K52208" s="1715"/>
      <c r="L52208" s="1715"/>
    </row>
    <row r="52209" spans="11:12" ht="15" customHeight="1">
      <c r="K52209" s="1715"/>
      <c r="L52209" s="1715"/>
    </row>
    <row r="52210" spans="11:12" ht="15" customHeight="1">
      <c r="K52210" s="1715"/>
      <c r="L52210" s="1715"/>
    </row>
    <row r="52211" spans="11:12" ht="15" customHeight="1">
      <c r="K52211" s="1715"/>
      <c r="L52211" s="1715"/>
    </row>
    <row r="52212" spans="11:12" ht="15" customHeight="1">
      <c r="K52212" s="1715"/>
      <c r="L52212" s="1715"/>
    </row>
    <row r="52213" spans="11:12" ht="15" customHeight="1">
      <c r="K52213" s="1715"/>
      <c r="L52213" s="1715"/>
    </row>
    <row r="52214" spans="11:12" ht="15" customHeight="1">
      <c r="K52214" s="1715"/>
      <c r="L52214" s="1715"/>
    </row>
    <row r="52215" spans="11:12" ht="15" customHeight="1">
      <c r="K52215" s="1715"/>
      <c r="L52215" s="1715"/>
    </row>
    <row r="52216" spans="11:12" ht="15" customHeight="1">
      <c r="K52216" s="1715"/>
      <c r="L52216" s="1715"/>
    </row>
    <row r="52217" spans="11:12" ht="15" customHeight="1">
      <c r="K52217" s="1715"/>
      <c r="L52217" s="1715"/>
    </row>
    <row r="52218" spans="11:12" ht="15" customHeight="1">
      <c r="K52218" s="1715"/>
      <c r="L52218" s="1715"/>
    </row>
    <row r="52219" spans="11:12" ht="15" customHeight="1">
      <c r="K52219" s="1715"/>
      <c r="L52219" s="1715"/>
    </row>
    <row r="52220" spans="11:12" ht="15" customHeight="1">
      <c r="K52220" s="1715"/>
      <c r="L52220" s="1715"/>
    </row>
    <row r="52221" spans="11:12" ht="15" customHeight="1">
      <c r="K52221" s="1715"/>
      <c r="L52221" s="1715"/>
    </row>
    <row r="52222" spans="11:12" ht="15" customHeight="1">
      <c r="K52222" s="1715"/>
      <c r="L52222" s="1715"/>
    </row>
    <row r="52223" spans="11:12" ht="15" customHeight="1">
      <c r="K52223" s="1715"/>
      <c r="L52223" s="1715"/>
    </row>
    <row r="52224" spans="11:12" ht="15" customHeight="1">
      <c r="K52224" s="1715"/>
      <c r="L52224" s="1715"/>
    </row>
    <row r="52225" spans="11:12" ht="15" customHeight="1">
      <c r="K52225" s="1715"/>
      <c r="L52225" s="1715"/>
    </row>
    <row r="52226" spans="11:12" ht="15" customHeight="1">
      <c r="K52226" s="1715"/>
      <c r="L52226" s="1715"/>
    </row>
    <row r="52227" spans="11:12" ht="15" customHeight="1">
      <c r="K52227" s="1715"/>
      <c r="L52227" s="1715"/>
    </row>
    <row r="52228" spans="11:12" ht="15" customHeight="1">
      <c r="K52228" s="1715"/>
      <c r="L52228" s="1715"/>
    </row>
    <row r="52229" spans="11:12" ht="15" customHeight="1">
      <c r="K52229" s="1715"/>
      <c r="L52229" s="1715"/>
    </row>
    <row r="52230" spans="11:12" ht="15" customHeight="1">
      <c r="K52230" s="1715"/>
      <c r="L52230" s="1715"/>
    </row>
    <row r="52231" spans="11:12" ht="15" customHeight="1">
      <c r="K52231" s="1715"/>
      <c r="L52231" s="1715"/>
    </row>
    <row r="52232" spans="11:12" ht="15" customHeight="1">
      <c r="K52232" s="1715"/>
      <c r="L52232" s="1715"/>
    </row>
    <row r="52233" spans="11:12" ht="15" customHeight="1">
      <c r="K52233" s="1715"/>
      <c r="L52233" s="1715"/>
    </row>
    <row r="52234" spans="11:12" ht="15" customHeight="1">
      <c r="K52234" s="1715"/>
      <c r="L52234" s="1715"/>
    </row>
    <row r="52235" spans="11:12" ht="15" customHeight="1">
      <c r="K52235" s="1715"/>
      <c r="L52235" s="1715"/>
    </row>
    <row r="52236" spans="11:12" ht="15" customHeight="1">
      <c r="K52236" s="1715"/>
      <c r="L52236" s="1715"/>
    </row>
    <row r="52237" spans="11:12" ht="15" customHeight="1">
      <c r="K52237" s="1715"/>
      <c r="L52237" s="1715"/>
    </row>
    <row r="52238" spans="11:12" ht="15" customHeight="1">
      <c r="K52238" s="1715"/>
      <c r="L52238" s="1715"/>
    </row>
    <row r="52239" spans="11:12" ht="15" customHeight="1">
      <c r="K52239" s="1715"/>
      <c r="L52239" s="1715"/>
    </row>
    <row r="52240" spans="11:12" ht="15" customHeight="1">
      <c r="K52240" s="1715"/>
      <c r="L52240" s="1715"/>
    </row>
    <row r="52241" spans="11:12" ht="15" customHeight="1">
      <c r="K52241" s="1715"/>
      <c r="L52241" s="1715"/>
    </row>
    <row r="52242" spans="11:12" ht="15" customHeight="1">
      <c r="K52242" s="1715"/>
      <c r="L52242" s="1715"/>
    </row>
    <row r="52243" spans="11:12" ht="15" customHeight="1">
      <c r="K52243" s="1715"/>
      <c r="L52243" s="1715"/>
    </row>
    <row r="52244" spans="11:12" ht="15" customHeight="1">
      <c r="K52244" s="1715"/>
      <c r="L52244" s="1715"/>
    </row>
    <row r="52245" spans="11:12" ht="15" customHeight="1">
      <c r="K52245" s="1715"/>
      <c r="L52245" s="1715"/>
    </row>
    <row r="52246" spans="11:12" ht="15" customHeight="1">
      <c r="K52246" s="1715"/>
      <c r="L52246" s="1715"/>
    </row>
    <row r="52247" spans="11:12" ht="15" customHeight="1">
      <c r="K52247" s="1715"/>
      <c r="L52247" s="1715"/>
    </row>
    <row r="52248" spans="11:12" ht="15" customHeight="1">
      <c r="K52248" s="1715"/>
      <c r="L52248" s="1715"/>
    </row>
    <row r="52249" spans="11:12" ht="15" customHeight="1">
      <c r="K52249" s="1715"/>
      <c r="L52249" s="1715"/>
    </row>
    <row r="52250" spans="11:12" ht="15" customHeight="1">
      <c r="K52250" s="1715"/>
      <c r="L52250" s="1715"/>
    </row>
    <row r="52251" spans="11:12" ht="15" customHeight="1">
      <c r="K52251" s="1715"/>
      <c r="L52251" s="1715"/>
    </row>
    <row r="52252" spans="11:12" ht="15" customHeight="1">
      <c r="K52252" s="1715"/>
      <c r="L52252" s="1715"/>
    </row>
    <row r="52253" spans="11:12" ht="15" customHeight="1">
      <c r="K52253" s="1715"/>
      <c r="L52253" s="1715"/>
    </row>
    <row r="52254" spans="11:12" ht="15" customHeight="1">
      <c r="K52254" s="1715"/>
      <c r="L52254" s="1715"/>
    </row>
    <row r="52255" spans="11:12" ht="15" customHeight="1">
      <c r="K52255" s="1715"/>
      <c r="L52255" s="1715"/>
    </row>
    <row r="52256" spans="11:12" ht="15" customHeight="1">
      <c r="K52256" s="1715"/>
      <c r="L52256" s="1715"/>
    </row>
    <row r="52257" spans="11:12" ht="15" customHeight="1">
      <c r="K52257" s="1715"/>
      <c r="L52257" s="1715"/>
    </row>
    <row r="52258" spans="11:12" ht="15" customHeight="1">
      <c r="K52258" s="1715"/>
      <c r="L52258" s="1715"/>
    </row>
    <row r="52259" spans="11:12" ht="15" customHeight="1">
      <c r="K52259" s="1715"/>
      <c r="L52259" s="1715"/>
    </row>
    <row r="52260" spans="11:12" ht="15" customHeight="1">
      <c r="K52260" s="1715"/>
      <c r="L52260" s="1715"/>
    </row>
    <row r="52261" spans="11:12" ht="15" customHeight="1">
      <c r="K52261" s="1715"/>
      <c r="L52261" s="1715"/>
    </row>
    <row r="52262" spans="11:12" ht="15" customHeight="1">
      <c r="K52262" s="1715"/>
      <c r="L52262" s="1715"/>
    </row>
    <row r="52263" spans="11:12" ht="15" customHeight="1">
      <c r="K52263" s="1715"/>
      <c r="L52263" s="1715"/>
    </row>
    <row r="52264" spans="11:12" ht="15" customHeight="1">
      <c r="K52264" s="1715"/>
      <c r="L52264" s="1715"/>
    </row>
    <row r="52265" spans="11:12" ht="15" customHeight="1">
      <c r="K52265" s="1715"/>
      <c r="L52265" s="1715"/>
    </row>
    <row r="52266" spans="11:12" ht="15" customHeight="1">
      <c r="K52266" s="1715"/>
      <c r="L52266" s="1715"/>
    </row>
    <row r="52267" spans="11:12" ht="15" customHeight="1">
      <c r="K52267" s="1715"/>
      <c r="L52267" s="1715"/>
    </row>
    <row r="52268" spans="11:12" ht="15" customHeight="1">
      <c r="K52268" s="1715"/>
      <c r="L52268" s="1715"/>
    </row>
    <row r="52269" spans="11:12" ht="15" customHeight="1">
      <c r="K52269" s="1715"/>
      <c r="L52269" s="1715"/>
    </row>
    <row r="52270" spans="11:12" ht="15" customHeight="1">
      <c r="K52270" s="1715"/>
      <c r="L52270" s="1715"/>
    </row>
    <row r="52271" spans="11:12" ht="15" customHeight="1">
      <c r="K52271" s="1715"/>
      <c r="L52271" s="1715"/>
    </row>
    <row r="52272" spans="11:12" ht="15" customHeight="1">
      <c r="K52272" s="1715"/>
      <c r="L52272" s="1715"/>
    </row>
    <row r="52273" spans="11:12" ht="15" customHeight="1">
      <c r="K52273" s="1715"/>
      <c r="L52273" s="1715"/>
    </row>
    <row r="52274" spans="11:12" ht="15" customHeight="1">
      <c r="K52274" s="1715"/>
      <c r="L52274" s="1715"/>
    </row>
    <row r="52275" spans="11:12" ht="15" customHeight="1">
      <c r="K52275" s="1715"/>
      <c r="L52275" s="1715"/>
    </row>
    <row r="52276" spans="11:12" ht="15" customHeight="1">
      <c r="K52276" s="1715"/>
      <c r="L52276" s="1715"/>
    </row>
    <row r="52277" spans="11:12" ht="15" customHeight="1">
      <c r="K52277" s="1715"/>
      <c r="L52277" s="1715"/>
    </row>
    <row r="52278" spans="11:12" ht="15" customHeight="1">
      <c r="K52278" s="1715"/>
      <c r="L52278" s="1715"/>
    </row>
    <row r="52279" spans="11:12" ht="15" customHeight="1">
      <c r="K52279" s="1715"/>
      <c r="L52279" s="1715"/>
    </row>
    <row r="52280" spans="11:12" ht="15" customHeight="1">
      <c r="K52280" s="1715"/>
      <c r="L52280" s="1715"/>
    </row>
    <row r="52281" spans="11:12" ht="15" customHeight="1">
      <c r="K52281" s="1715"/>
      <c r="L52281" s="1715"/>
    </row>
    <row r="52282" spans="11:12" ht="15" customHeight="1">
      <c r="K52282" s="1715"/>
      <c r="L52282" s="1715"/>
    </row>
    <row r="52283" spans="11:12" ht="15" customHeight="1">
      <c r="K52283" s="1715"/>
      <c r="L52283" s="1715"/>
    </row>
    <row r="52284" spans="11:12" ht="15" customHeight="1">
      <c r="K52284" s="1715"/>
      <c r="L52284" s="1715"/>
    </row>
    <row r="52285" spans="11:12" ht="15" customHeight="1">
      <c r="K52285" s="1715"/>
      <c r="L52285" s="1715"/>
    </row>
    <row r="52286" spans="11:12" ht="15" customHeight="1">
      <c r="K52286" s="1715"/>
      <c r="L52286" s="1715"/>
    </row>
    <row r="52287" spans="11:12" ht="15" customHeight="1">
      <c r="K52287" s="1715"/>
      <c r="L52287" s="1715"/>
    </row>
    <row r="52288" spans="11:12" ht="15" customHeight="1">
      <c r="K52288" s="1715"/>
      <c r="L52288" s="1715"/>
    </row>
    <row r="52289" spans="11:12" ht="15" customHeight="1">
      <c r="K52289" s="1715"/>
      <c r="L52289" s="1715"/>
    </row>
    <row r="52290" spans="11:12" ht="15" customHeight="1">
      <c r="K52290" s="1715"/>
      <c r="L52290" s="1715"/>
    </row>
    <row r="52291" spans="11:12" ht="15" customHeight="1">
      <c r="K52291" s="1715"/>
      <c r="L52291" s="1715"/>
    </row>
    <row r="52292" spans="11:12" ht="15" customHeight="1">
      <c r="K52292" s="1715"/>
      <c r="L52292" s="1715"/>
    </row>
    <row r="52293" spans="11:12" ht="15" customHeight="1">
      <c r="K52293" s="1715"/>
      <c r="L52293" s="1715"/>
    </row>
    <row r="52294" spans="11:12" ht="15" customHeight="1">
      <c r="K52294" s="1715"/>
      <c r="L52294" s="1715"/>
    </row>
    <row r="52295" spans="11:12" ht="15" customHeight="1">
      <c r="K52295" s="1715"/>
      <c r="L52295" s="1715"/>
    </row>
    <row r="52296" spans="11:12" ht="15" customHeight="1">
      <c r="K52296" s="1715"/>
      <c r="L52296" s="1715"/>
    </row>
    <row r="52297" spans="11:12" ht="15" customHeight="1">
      <c r="K52297" s="1715"/>
      <c r="L52297" s="1715"/>
    </row>
    <row r="52298" spans="11:12" ht="15" customHeight="1">
      <c r="K52298" s="1715"/>
      <c r="L52298" s="1715"/>
    </row>
    <row r="52299" spans="11:12" ht="15" customHeight="1">
      <c r="K52299" s="1715"/>
      <c r="L52299" s="1715"/>
    </row>
    <row r="52300" spans="11:12" ht="15" customHeight="1">
      <c r="K52300" s="1715"/>
      <c r="L52300" s="1715"/>
    </row>
    <row r="52301" spans="11:12" ht="15" customHeight="1">
      <c r="K52301" s="1715"/>
      <c r="L52301" s="1715"/>
    </row>
    <row r="52302" spans="11:12" ht="15" customHeight="1">
      <c r="K52302" s="1715"/>
      <c r="L52302" s="1715"/>
    </row>
    <row r="52303" spans="11:12" ht="15" customHeight="1">
      <c r="K52303" s="1715"/>
      <c r="L52303" s="1715"/>
    </row>
    <row r="52304" spans="11:12" ht="15" customHeight="1">
      <c r="K52304" s="1715"/>
      <c r="L52304" s="1715"/>
    </row>
    <row r="52305" spans="11:12" ht="15" customHeight="1">
      <c r="K52305" s="1715"/>
      <c r="L52305" s="1715"/>
    </row>
    <row r="52306" spans="11:12" ht="15" customHeight="1">
      <c r="K52306" s="1715"/>
      <c r="L52306" s="1715"/>
    </row>
    <row r="52307" spans="11:12" ht="15" customHeight="1">
      <c r="K52307" s="1715"/>
      <c r="L52307" s="1715"/>
    </row>
    <row r="52308" spans="11:12" ht="15" customHeight="1">
      <c r="K52308" s="1715"/>
      <c r="L52308" s="1715"/>
    </row>
    <row r="52309" spans="11:12" ht="15" customHeight="1">
      <c r="K52309" s="1715"/>
      <c r="L52309" s="1715"/>
    </row>
    <row r="52310" spans="11:12" ht="15" customHeight="1">
      <c r="K52310" s="1715"/>
      <c r="L52310" s="1715"/>
    </row>
    <row r="52311" spans="11:12" ht="15" customHeight="1">
      <c r="K52311" s="1715"/>
      <c r="L52311" s="1715"/>
    </row>
    <row r="52312" spans="11:12" ht="15" customHeight="1">
      <c r="K52312" s="1715"/>
      <c r="L52312" s="1715"/>
    </row>
    <row r="52313" spans="11:12" ht="15" customHeight="1">
      <c r="K52313" s="1715"/>
      <c r="L52313" s="1715"/>
    </row>
    <row r="52314" spans="11:12" ht="15" customHeight="1">
      <c r="K52314" s="1715"/>
      <c r="L52314" s="1715"/>
    </row>
    <row r="52315" spans="11:12" ht="15" customHeight="1">
      <c r="K52315" s="1715"/>
      <c r="L52315" s="1715"/>
    </row>
    <row r="52316" spans="11:12" ht="15" customHeight="1">
      <c r="K52316" s="1715"/>
      <c r="L52316" s="1715"/>
    </row>
    <row r="52317" spans="11:12" ht="15" customHeight="1">
      <c r="K52317" s="1715"/>
      <c r="L52317" s="1715"/>
    </row>
    <row r="52318" spans="11:12" ht="15" customHeight="1">
      <c r="K52318" s="1715"/>
      <c r="L52318" s="1715"/>
    </row>
    <row r="52319" spans="11:12" ht="15" customHeight="1">
      <c r="K52319" s="1715"/>
      <c r="L52319" s="1715"/>
    </row>
    <row r="52320" spans="11:12" ht="15" customHeight="1">
      <c r="K52320" s="1715"/>
      <c r="L52320" s="1715"/>
    </row>
    <row r="52321" spans="11:12" ht="15" customHeight="1">
      <c r="K52321" s="1715"/>
      <c r="L52321" s="1715"/>
    </row>
    <row r="52322" spans="11:12" ht="15" customHeight="1">
      <c r="K52322" s="1715"/>
      <c r="L52322" s="1715"/>
    </row>
    <row r="52323" spans="11:12" ht="15" customHeight="1">
      <c r="K52323" s="1715"/>
      <c r="L52323" s="1715"/>
    </row>
    <row r="52324" spans="11:12" ht="15" customHeight="1">
      <c r="K52324" s="1715"/>
      <c r="L52324" s="1715"/>
    </row>
    <row r="52325" spans="11:12" ht="15" customHeight="1">
      <c r="K52325" s="1715"/>
      <c r="L52325" s="1715"/>
    </row>
    <row r="52326" spans="11:12" ht="15" customHeight="1">
      <c r="K52326" s="1715"/>
      <c r="L52326" s="1715"/>
    </row>
    <row r="52327" spans="11:12" ht="15" customHeight="1">
      <c r="K52327" s="1715"/>
      <c r="L52327" s="1715"/>
    </row>
    <row r="52328" spans="11:12" ht="15" customHeight="1">
      <c r="K52328" s="1715"/>
      <c r="L52328" s="1715"/>
    </row>
    <row r="52329" spans="11:12" ht="15" customHeight="1">
      <c r="K52329" s="1715"/>
      <c r="L52329" s="1715"/>
    </row>
    <row r="52330" spans="11:12" ht="15" customHeight="1">
      <c r="K52330" s="1715"/>
      <c r="L52330" s="1715"/>
    </row>
    <row r="52331" spans="11:12" ht="15" customHeight="1">
      <c r="K52331" s="1715"/>
      <c r="L52331" s="1715"/>
    </row>
    <row r="52332" spans="11:12" ht="15" customHeight="1">
      <c r="K52332" s="1715"/>
      <c r="L52332" s="1715"/>
    </row>
    <row r="52333" spans="11:12" ht="15" customHeight="1">
      <c r="K52333" s="1715"/>
      <c r="L52333" s="1715"/>
    </row>
    <row r="52334" spans="11:12" ht="15" customHeight="1">
      <c r="K52334" s="1715"/>
      <c r="L52334" s="1715"/>
    </row>
    <row r="52335" spans="11:12" ht="15" customHeight="1">
      <c r="K52335" s="1715"/>
      <c r="L52335" s="1715"/>
    </row>
    <row r="52336" spans="11:12" ht="15" customHeight="1">
      <c r="K52336" s="1715"/>
      <c r="L52336" s="1715"/>
    </row>
    <row r="52337" spans="11:12" ht="15" customHeight="1">
      <c r="K52337" s="1715"/>
      <c r="L52337" s="1715"/>
    </row>
    <row r="52338" spans="11:12" ht="15" customHeight="1">
      <c r="K52338" s="1715"/>
      <c r="L52338" s="1715"/>
    </row>
    <row r="52339" spans="11:12" ht="15" customHeight="1">
      <c r="K52339" s="1715"/>
      <c r="L52339" s="1715"/>
    </row>
    <row r="52340" spans="11:12" ht="15" customHeight="1">
      <c r="K52340" s="1715"/>
      <c r="L52340" s="1715"/>
    </row>
    <row r="52341" spans="11:12" ht="15" customHeight="1">
      <c r="K52341" s="1715"/>
      <c r="L52341" s="1715"/>
    </row>
    <row r="52342" spans="11:12" ht="15" customHeight="1">
      <c r="K52342" s="1715"/>
      <c r="L52342" s="1715"/>
    </row>
    <row r="52343" spans="11:12" ht="15" customHeight="1">
      <c r="K52343" s="1715"/>
      <c r="L52343" s="1715"/>
    </row>
    <row r="52344" spans="11:12" ht="15" customHeight="1">
      <c r="K52344" s="1715"/>
      <c r="L52344" s="1715"/>
    </row>
    <row r="52345" spans="11:12" ht="15" customHeight="1">
      <c r="K52345" s="1715"/>
      <c r="L52345" s="1715"/>
    </row>
    <row r="52346" spans="11:12" ht="15" customHeight="1">
      <c r="K52346" s="1715"/>
      <c r="L52346" s="1715"/>
    </row>
    <row r="52347" spans="11:12" ht="15" customHeight="1">
      <c r="K52347" s="1715"/>
      <c r="L52347" s="1715"/>
    </row>
    <row r="52348" spans="11:12" ht="15" customHeight="1">
      <c r="K52348" s="1715"/>
      <c r="L52348" s="1715"/>
    </row>
    <row r="52349" spans="11:12" ht="15" customHeight="1">
      <c r="K52349" s="1715"/>
      <c r="L52349" s="1715"/>
    </row>
    <row r="52350" spans="11:12" ht="15" customHeight="1">
      <c r="K52350" s="1715"/>
      <c r="L52350" s="1715"/>
    </row>
    <row r="52351" spans="11:12" ht="15" customHeight="1">
      <c r="K52351" s="1715"/>
      <c r="L52351" s="1715"/>
    </row>
    <row r="52352" spans="11:12" ht="15" customHeight="1">
      <c r="K52352" s="1715"/>
      <c r="L52352" s="1715"/>
    </row>
    <row r="52353" spans="11:12" ht="15" customHeight="1">
      <c r="K52353" s="1715"/>
      <c r="L52353" s="1715"/>
    </row>
    <row r="52354" spans="11:12" ht="15" customHeight="1">
      <c r="K52354" s="1715"/>
      <c r="L52354" s="1715"/>
    </row>
    <row r="52355" spans="11:12" ht="15" customHeight="1">
      <c r="K52355" s="1715"/>
      <c r="L52355" s="1715"/>
    </row>
    <row r="52356" spans="11:12" ht="15" customHeight="1">
      <c r="K52356" s="1715"/>
      <c r="L52356" s="1715"/>
    </row>
    <row r="52357" spans="11:12" ht="15" customHeight="1">
      <c r="K52357" s="1715"/>
      <c r="L52357" s="1715"/>
    </row>
    <row r="52358" spans="11:12" ht="15" customHeight="1">
      <c r="K52358" s="1715"/>
      <c r="L52358" s="1715"/>
    </row>
    <row r="52359" spans="11:12" ht="15" customHeight="1">
      <c r="K52359" s="1715"/>
      <c r="L52359" s="1715"/>
    </row>
    <row r="52360" spans="11:12" ht="15" customHeight="1">
      <c r="K52360" s="1715"/>
      <c r="L52360" s="1715"/>
    </row>
    <row r="52361" spans="11:12" ht="15" customHeight="1">
      <c r="K52361" s="1715"/>
      <c r="L52361" s="1715"/>
    </row>
    <row r="52362" spans="11:12" ht="15" customHeight="1">
      <c r="K52362" s="1715"/>
      <c r="L52362" s="1715"/>
    </row>
    <row r="52363" spans="11:12" ht="15" customHeight="1">
      <c r="K52363" s="1715"/>
      <c r="L52363" s="1715"/>
    </row>
    <row r="52364" spans="11:12" ht="15" customHeight="1">
      <c r="K52364" s="1715"/>
      <c r="L52364" s="1715"/>
    </row>
    <row r="52365" spans="11:12" ht="15" customHeight="1">
      <c r="K52365" s="1715"/>
      <c r="L52365" s="1715"/>
    </row>
    <row r="52366" spans="11:12" ht="15" customHeight="1">
      <c r="K52366" s="1715"/>
      <c r="L52366" s="1715"/>
    </row>
    <row r="52367" spans="11:12" ht="15" customHeight="1">
      <c r="K52367" s="1715"/>
      <c r="L52367" s="1715"/>
    </row>
    <row r="52368" spans="11:12" ht="15" customHeight="1">
      <c r="K52368" s="1715"/>
      <c r="L52368" s="1715"/>
    </row>
    <row r="52369" spans="11:12" ht="15" customHeight="1">
      <c r="K52369" s="1715"/>
      <c r="L52369" s="1715"/>
    </row>
    <row r="52370" spans="11:12" ht="15" customHeight="1">
      <c r="K52370" s="1715"/>
      <c r="L52370" s="1715"/>
    </row>
    <row r="52371" spans="11:12" ht="15" customHeight="1">
      <c r="K52371" s="1715"/>
      <c r="L52371" s="1715"/>
    </row>
    <row r="52372" spans="11:12" ht="15" customHeight="1">
      <c r="K52372" s="1715"/>
      <c r="L52372" s="1715"/>
    </row>
    <row r="52373" spans="11:12" ht="15" customHeight="1">
      <c r="K52373" s="1715"/>
      <c r="L52373" s="1715"/>
    </row>
    <row r="52374" spans="11:12" ht="15" customHeight="1">
      <c r="K52374" s="1715"/>
      <c r="L52374" s="1715"/>
    </row>
    <row r="52375" spans="11:12" ht="15" customHeight="1">
      <c r="K52375" s="1715"/>
      <c r="L52375" s="1715"/>
    </row>
    <row r="52376" spans="11:12" ht="15" customHeight="1">
      <c r="K52376" s="1715"/>
      <c r="L52376" s="1715"/>
    </row>
    <row r="52377" spans="11:12" ht="15" customHeight="1">
      <c r="K52377" s="1715"/>
      <c r="L52377" s="1715"/>
    </row>
    <row r="52378" spans="11:12" ht="15" customHeight="1">
      <c r="K52378" s="1715"/>
      <c r="L52378" s="1715"/>
    </row>
    <row r="52379" spans="11:12" ht="15" customHeight="1">
      <c r="K52379" s="1715"/>
      <c r="L52379" s="1715"/>
    </row>
    <row r="52380" spans="11:12" ht="15" customHeight="1">
      <c r="K52380" s="1715"/>
      <c r="L52380" s="1715"/>
    </row>
    <row r="52381" spans="11:12" ht="15" customHeight="1">
      <c r="K52381" s="1715"/>
      <c r="L52381" s="1715"/>
    </row>
    <row r="52382" spans="11:12" ht="15" customHeight="1">
      <c r="K52382" s="1715"/>
      <c r="L52382" s="1715"/>
    </row>
    <row r="52383" spans="11:12" ht="15" customHeight="1">
      <c r="K52383" s="1715"/>
      <c r="L52383" s="1715"/>
    </row>
    <row r="52384" spans="11:12" ht="15" customHeight="1">
      <c r="K52384" s="1715"/>
      <c r="L52384" s="1715"/>
    </row>
    <row r="52385" spans="11:12" ht="15" customHeight="1">
      <c r="K52385" s="1715"/>
      <c r="L52385" s="1715"/>
    </row>
    <row r="52386" spans="11:12" ht="15" customHeight="1">
      <c r="K52386" s="1715"/>
      <c r="L52386" s="1715"/>
    </row>
    <row r="52387" spans="11:12" ht="15" customHeight="1">
      <c r="K52387" s="1715"/>
      <c r="L52387" s="1715"/>
    </row>
    <row r="52388" spans="11:12" ht="15" customHeight="1">
      <c r="K52388" s="1715"/>
      <c r="L52388" s="1715"/>
    </row>
    <row r="52389" spans="11:12" ht="15" customHeight="1">
      <c r="K52389" s="1715"/>
      <c r="L52389" s="1715"/>
    </row>
    <row r="52390" spans="11:12" ht="15" customHeight="1">
      <c r="K52390" s="1715"/>
      <c r="L52390" s="1715"/>
    </row>
    <row r="52391" spans="11:12" ht="15" customHeight="1">
      <c r="K52391" s="1715"/>
      <c r="L52391" s="1715"/>
    </row>
    <row r="52392" spans="11:12" ht="15" customHeight="1">
      <c r="K52392" s="1715"/>
      <c r="L52392" s="1715"/>
    </row>
    <row r="52393" spans="11:12" ht="15" customHeight="1">
      <c r="K52393" s="1715"/>
      <c r="L52393" s="1715"/>
    </row>
    <row r="52394" spans="11:12" ht="15" customHeight="1">
      <c r="K52394" s="1715"/>
      <c r="L52394" s="1715"/>
    </row>
    <row r="52395" spans="11:12" ht="15" customHeight="1">
      <c r="K52395" s="1715"/>
      <c r="L52395" s="1715"/>
    </row>
    <row r="52396" spans="11:12" ht="15" customHeight="1">
      <c r="K52396" s="1715"/>
      <c r="L52396" s="1715"/>
    </row>
    <row r="52397" spans="11:12" ht="15" customHeight="1">
      <c r="K52397" s="1715"/>
      <c r="L52397" s="1715"/>
    </row>
    <row r="52398" spans="11:12" ht="15" customHeight="1">
      <c r="K52398" s="1715"/>
      <c r="L52398" s="1715"/>
    </row>
    <row r="52399" spans="11:12" ht="15" customHeight="1">
      <c r="K52399" s="1715"/>
      <c r="L52399" s="1715"/>
    </row>
    <row r="52400" spans="11:12" ht="15" customHeight="1">
      <c r="K52400" s="1715"/>
      <c r="L52400" s="1715"/>
    </row>
    <row r="52401" spans="11:12" ht="15" customHeight="1">
      <c r="K52401" s="1715"/>
      <c r="L52401" s="1715"/>
    </row>
    <row r="52402" spans="11:12" ht="15" customHeight="1">
      <c r="K52402" s="1715"/>
      <c r="L52402" s="1715"/>
    </row>
    <row r="52403" spans="11:12" ht="15" customHeight="1">
      <c r="K52403" s="1715"/>
      <c r="L52403" s="1715"/>
    </row>
    <row r="52404" spans="11:12" ht="15" customHeight="1">
      <c r="K52404" s="1715"/>
      <c r="L52404" s="1715"/>
    </row>
    <row r="52405" spans="11:12" ht="15" customHeight="1">
      <c r="K52405" s="1715"/>
      <c r="L52405" s="1715"/>
    </row>
    <row r="52406" spans="11:12" ht="15" customHeight="1">
      <c r="K52406" s="1715"/>
      <c r="L52406" s="1715"/>
    </row>
    <row r="52407" spans="11:12" ht="15" customHeight="1">
      <c r="K52407" s="1715"/>
      <c r="L52407" s="1715"/>
    </row>
    <row r="52408" spans="11:12" ht="15" customHeight="1">
      <c r="K52408" s="1715"/>
      <c r="L52408" s="1715"/>
    </row>
    <row r="52409" spans="11:12" ht="15" customHeight="1">
      <c r="K52409" s="1715"/>
      <c r="L52409" s="1715"/>
    </row>
    <row r="52410" spans="11:12" ht="15" customHeight="1">
      <c r="K52410" s="1715"/>
      <c r="L52410" s="1715"/>
    </row>
    <row r="52411" spans="11:12" ht="15" customHeight="1">
      <c r="K52411" s="1715"/>
      <c r="L52411" s="1715"/>
    </row>
    <row r="52412" spans="11:12" ht="15" customHeight="1">
      <c r="K52412" s="1715"/>
      <c r="L52412" s="1715"/>
    </row>
    <row r="52413" spans="11:12" ht="15" customHeight="1">
      <c r="K52413" s="1715"/>
      <c r="L52413" s="1715"/>
    </row>
    <row r="52414" spans="11:12" ht="15" customHeight="1">
      <c r="K52414" s="1715"/>
      <c r="L52414" s="1715"/>
    </row>
    <row r="52415" spans="11:12" ht="15" customHeight="1">
      <c r="K52415" s="1715"/>
      <c r="L52415" s="1715"/>
    </row>
    <row r="52416" spans="11:12" ht="15" customHeight="1">
      <c r="K52416" s="1715"/>
      <c r="L52416" s="1715"/>
    </row>
    <row r="52417" spans="11:12" ht="15" customHeight="1">
      <c r="K52417" s="1715"/>
      <c r="L52417" s="1715"/>
    </row>
    <row r="52418" spans="11:12" ht="15" customHeight="1">
      <c r="K52418" s="1715"/>
      <c r="L52418" s="1715"/>
    </row>
    <row r="52419" spans="11:12" ht="15" customHeight="1">
      <c r="K52419" s="1715"/>
      <c r="L52419" s="1715"/>
    </row>
    <row r="52420" spans="11:12" ht="15" customHeight="1">
      <c r="K52420" s="1715"/>
      <c r="L52420" s="1715"/>
    </row>
    <row r="52421" spans="11:12" ht="15" customHeight="1">
      <c r="K52421" s="1715"/>
      <c r="L52421" s="1715"/>
    </row>
    <row r="52422" spans="11:12" ht="15" customHeight="1">
      <c r="K52422" s="1715"/>
      <c r="L52422" s="1715"/>
    </row>
    <row r="52423" spans="11:12" ht="15" customHeight="1">
      <c r="K52423" s="1715"/>
      <c r="L52423" s="1715"/>
    </row>
    <row r="52424" spans="11:12" ht="15" customHeight="1">
      <c r="K52424" s="1715"/>
      <c r="L52424" s="1715"/>
    </row>
    <row r="52425" spans="11:12" ht="15" customHeight="1">
      <c r="K52425" s="1715"/>
      <c r="L52425" s="1715"/>
    </row>
    <row r="52426" spans="11:12" ht="15" customHeight="1">
      <c r="K52426" s="1715"/>
      <c r="L52426" s="1715"/>
    </row>
    <row r="52427" spans="11:12" ht="15" customHeight="1">
      <c r="K52427" s="1715"/>
      <c r="L52427" s="1715"/>
    </row>
    <row r="52428" spans="11:12" ht="15" customHeight="1">
      <c r="K52428" s="1715"/>
      <c r="L52428" s="1715"/>
    </row>
    <row r="52429" spans="11:12" ht="15" customHeight="1">
      <c r="K52429" s="1715"/>
      <c r="L52429" s="1715"/>
    </row>
    <row r="52430" spans="11:12" ht="15" customHeight="1">
      <c r="K52430" s="1715"/>
      <c r="L52430" s="1715"/>
    </row>
    <row r="52431" spans="11:12" ht="15" customHeight="1">
      <c r="K52431" s="1715"/>
      <c r="L52431" s="1715"/>
    </row>
    <row r="52432" spans="11:12" ht="15" customHeight="1">
      <c r="K52432" s="1715"/>
      <c r="L52432" s="1715"/>
    </row>
    <row r="52433" spans="11:12" ht="15" customHeight="1">
      <c r="K52433" s="1715"/>
      <c r="L52433" s="1715"/>
    </row>
    <row r="52434" spans="11:12" ht="15" customHeight="1">
      <c r="K52434" s="1715"/>
      <c r="L52434" s="1715"/>
    </row>
    <row r="52435" spans="11:12" ht="15" customHeight="1">
      <c r="K52435" s="1715"/>
      <c r="L52435" s="1715"/>
    </row>
    <row r="52436" spans="11:12" ht="15" customHeight="1">
      <c r="K52436" s="1715"/>
      <c r="L52436" s="1715"/>
    </row>
    <row r="52437" spans="11:12" ht="15" customHeight="1">
      <c r="K52437" s="1715"/>
      <c r="L52437" s="1715"/>
    </row>
    <row r="52438" spans="11:12" ht="15" customHeight="1">
      <c r="K52438" s="1715"/>
      <c r="L52438" s="1715"/>
    </row>
    <row r="52439" spans="11:12" ht="15" customHeight="1">
      <c r="K52439" s="1715"/>
      <c r="L52439" s="1715"/>
    </row>
    <row r="52440" spans="11:12" ht="15" customHeight="1">
      <c r="K52440" s="1715"/>
      <c r="L52440" s="1715"/>
    </row>
    <row r="52441" spans="11:12" ht="15" customHeight="1">
      <c r="K52441" s="1715"/>
      <c r="L52441" s="1715"/>
    </row>
    <row r="52442" spans="11:12" ht="15" customHeight="1">
      <c r="K52442" s="1715"/>
      <c r="L52442" s="1715"/>
    </row>
    <row r="52443" spans="11:12" ht="15" customHeight="1">
      <c r="K52443" s="1715"/>
      <c r="L52443" s="1715"/>
    </row>
    <row r="52444" spans="11:12" ht="15" customHeight="1">
      <c r="K52444" s="1715"/>
      <c r="L52444" s="1715"/>
    </row>
    <row r="52445" spans="11:12" ht="15" customHeight="1">
      <c r="K52445" s="1715"/>
      <c r="L52445" s="1715"/>
    </row>
    <row r="52446" spans="11:12" ht="15" customHeight="1">
      <c r="K52446" s="1715"/>
      <c r="L52446" s="1715"/>
    </row>
    <row r="52447" spans="11:12" ht="15" customHeight="1">
      <c r="K52447" s="1715"/>
      <c r="L52447" s="1715"/>
    </row>
    <row r="52448" spans="11:12" ht="15" customHeight="1">
      <c r="K52448" s="1715"/>
      <c r="L52448" s="1715"/>
    </row>
    <row r="52449" spans="11:12" ht="15" customHeight="1">
      <c r="K52449" s="1715"/>
      <c r="L52449" s="1715"/>
    </row>
    <row r="52450" spans="11:12" ht="15" customHeight="1">
      <c r="K52450" s="1715"/>
      <c r="L52450" s="1715"/>
    </row>
    <row r="52451" spans="11:12" ht="15" customHeight="1">
      <c r="K52451" s="1715"/>
      <c r="L52451" s="1715"/>
    </row>
    <row r="52452" spans="11:12" ht="15" customHeight="1">
      <c r="K52452" s="1715"/>
      <c r="L52452" s="1715"/>
    </row>
    <row r="52453" spans="11:12" ht="15" customHeight="1">
      <c r="K52453" s="1715"/>
      <c r="L52453" s="1715"/>
    </row>
    <row r="52454" spans="11:12" ht="15" customHeight="1">
      <c r="K52454" s="1715"/>
      <c r="L52454" s="1715"/>
    </row>
    <row r="52455" spans="11:12" ht="15" customHeight="1">
      <c r="K52455" s="1715"/>
      <c r="L52455" s="1715"/>
    </row>
    <row r="52456" spans="11:12" ht="15" customHeight="1">
      <c r="K52456" s="1715"/>
      <c r="L52456" s="1715"/>
    </row>
    <row r="52457" spans="11:12" ht="15" customHeight="1">
      <c r="K52457" s="1715"/>
      <c r="L52457" s="1715"/>
    </row>
    <row r="52458" spans="11:12" ht="15" customHeight="1">
      <c r="K52458" s="1715"/>
      <c r="L52458" s="1715"/>
    </row>
    <row r="52459" spans="11:12" ht="15" customHeight="1">
      <c r="K52459" s="1715"/>
      <c r="L52459" s="1715"/>
    </row>
    <row r="52460" spans="11:12" ht="15" customHeight="1">
      <c r="K52460" s="1715"/>
      <c r="L52460" s="1715"/>
    </row>
    <row r="52461" spans="11:12" ht="15" customHeight="1">
      <c r="K52461" s="1715"/>
      <c r="L52461" s="1715"/>
    </row>
    <row r="52462" spans="11:12" ht="15" customHeight="1">
      <c r="K52462" s="1715"/>
      <c r="L52462" s="1715"/>
    </row>
    <row r="52463" spans="11:12" ht="15" customHeight="1">
      <c r="K52463" s="1715"/>
      <c r="L52463" s="1715"/>
    </row>
    <row r="52464" spans="11:12" ht="15" customHeight="1">
      <c r="K52464" s="1715"/>
      <c r="L52464" s="1715"/>
    </row>
    <row r="52465" spans="11:12" ht="15" customHeight="1">
      <c r="K52465" s="1715"/>
      <c r="L52465" s="1715"/>
    </row>
    <row r="52466" spans="11:12" ht="15" customHeight="1">
      <c r="K52466" s="1715"/>
      <c r="L52466" s="1715"/>
    </row>
    <row r="52467" spans="11:12" ht="15" customHeight="1">
      <c r="K52467" s="1715"/>
      <c r="L52467" s="1715"/>
    </row>
    <row r="52468" spans="11:12" ht="15" customHeight="1">
      <c r="K52468" s="1715"/>
      <c r="L52468" s="1715"/>
    </row>
    <row r="52469" spans="11:12" ht="15" customHeight="1">
      <c r="K52469" s="1715"/>
      <c r="L52469" s="1715"/>
    </row>
    <row r="52470" spans="11:12" ht="15" customHeight="1">
      <c r="K52470" s="1715"/>
      <c r="L52470" s="1715"/>
    </row>
    <row r="52471" spans="11:12" ht="15" customHeight="1">
      <c r="K52471" s="1715"/>
      <c r="L52471" s="1715"/>
    </row>
    <row r="52472" spans="11:12" ht="15" customHeight="1">
      <c r="K52472" s="1715"/>
      <c r="L52472" s="1715"/>
    </row>
    <row r="52473" spans="11:12" ht="15" customHeight="1">
      <c r="K52473" s="1715"/>
      <c r="L52473" s="1715"/>
    </row>
    <row r="52474" spans="11:12" ht="15" customHeight="1">
      <c r="K52474" s="1715"/>
      <c r="L52474" s="1715"/>
    </row>
    <row r="52475" spans="11:12" ht="15" customHeight="1">
      <c r="K52475" s="1715"/>
      <c r="L52475" s="1715"/>
    </row>
    <row r="52476" spans="11:12" ht="15" customHeight="1">
      <c r="K52476" s="1715"/>
      <c r="L52476" s="1715"/>
    </row>
    <row r="52477" spans="11:12" ht="15" customHeight="1">
      <c r="K52477" s="1715"/>
      <c r="L52477" s="1715"/>
    </row>
    <row r="52478" spans="11:12" ht="15" customHeight="1">
      <c r="K52478" s="1715"/>
      <c r="L52478" s="1715"/>
    </row>
    <row r="52479" spans="11:12" ht="15" customHeight="1">
      <c r="K52479" s="1715"/>
      <c r="L52479" s="1715"/>
    </row>
    <row r="52480" spans="11:12" ht="15" customHeight="1">
      <c r="K52480" s="1715"/>
      <c r="L52480" s="1715"/>
    </row>
    <row r="52481" spans="11:12" ht="15" customHeight="1">
      <c r="K52481" s="1715"/>
      <c r="L52481" s="1715"/>
    </row>
    <row r="52482" spans="11:12" ht="15" customHeight="1">
      <c r="K52482" s="1715"/>
      <c r="L52482" s="1715"/>
    </row>
    <row r="52483" spans="11:12" ht="15" customHeight="1">
      <c r="K52483" s="1715"/>
      <c r="L52483" s="1715"/>
    </row>
    <row r="52484" spans="11:12" ht="15" customHeight="1">
      <c r="K52484" s="1715"/>
      <c r="L52484" s="1715"/>
    </row>
    <row r="52485" spans="11:12" ht="15" customHeight="1">
      <c r="K52485" s="1715"/>
      <c r="L52485" s="1715"/>
    </row>
    <row r="52486" spans="11:12" ht="15" customHeight="1">
      <c r="K52486" s="1715"/>
      <c r="L52486" s="1715"/>
    </row>
    <row r="52487" spans="11:12" ht="15" customHeight="1">
      <c r="K52487" s="1715"/>
      <c r="L52487" s="1715"/>
    </row>
    <row r="52488" spans="11:12" ht="15" customHeight="1">
      <c r="K52488" s="1715"/>
      <c r="L52488" s="1715"/>
    </row>
    <row r="52489" spans="11:12" ht="15" customHeight="1">
      <c r="K52489" s="1715"/>
      <c r="L52489" s="1715"/>
    </row>
    <row r="52490" spans="11:12" ht="15" customHeight="1">
      <c r="K52490" s="1715"/>
      <c r="L52490" s="1715"/>
    </row>
    <row r="52491" spans="11:12" ht="15" customHeight="1">
      <c r="K52491" s="1715"/>
      <c r="L52491" s="1715"/>
    </row>
    <row r="52492" spans="11:12" ht="15" customHeight="1">
      <c r="K52492" s="1715"/>
      <c r="L52492" s="1715"/>
    </row>
    <row r="52493" spans="11:12" ht="15" customHeight="1">
      <c r="K52493" s="1715"/>
      <c r="L52493" s="1715"/>
    </row>
    <row r="52494" spans="11:12" ht="15" customHeight="1">
      <c r="K52494" s="1715"/>
      <c r="L52494" s="1715"/>
    </row>
    <row r="52495" spans="11:12" ht="15" customHeight="1">
      <c r="K52495" s="1715"/>
      <c r="L52495" s="1715"/>
    </row>
    <row r="52496" spans="11:12" ht="15" customHeight="1">
      <c r="K52496" s="1715"/>
      <c r="L52496" s="1715"/>
    </row>
    <row r="52497" spans="11:12" ht="15" customHeight="1">
      <c r="K52497" s="1715"/>
      <c r="L52497" s="1715"/>
    </row>
    <row r="52498" spans="11:12" ht="15" customHeight="1">
      <c r="K52498" s="1715"/>
      <c r="L52498" s="1715"/>
    </row>
    <row r="52499" spans="11:12" ht="15" customHeight="1">
      <c r="K52499" s="1715"/>
      <c r="L52499" s="1715"/>
    </row>
    <row r="52500" spans="11:12" ht="15" customHeight="1">
      <c r="K52500" s="1715"/>
      <c r="L52500" s="1715"/>
    </row>
    <row r="52501" spans="11:12" ht="15" customHeight="1">
      <c r="K52501" s="1715"/>
      <c r="L52501" s="1715"/>
    </row>
    <row r="52502" spans="11:12" ht="15" customHeight="1">
      <c r="K52502" s="1715"/>
      <c r="L52502" s="1715"/>
    </row>
    <row r="52503" spans="11:12" ht="15" customHeight="1">
      <c r="K52503" s="1715"/>
      <c r="L52503" s="1715"/>
    </row>
    <row r="52504" spans="11:12" ht="15" customHeight="1">
      <c r="K52504" s="1715"/>
      <c r="L52504" s="1715"/>
    </row>
    <row r="52505" spans="11:12" ht="15" customHeight="1">
      <c r="K52505" s="1715"/>
      <c r="L52505" s="1715"/>
    </row>
    <row r="52506" spans="11:12" ht="15" customHeight="1">
      <c r="K52506" s="1715"/>
      <c r="L52506" s="1715"/>
    </row>
    <row r="52507" spans="11:12" ht="15" customHeight="1">
      <c r="K52507" s="1715"/>
      <c r="L52507" s="1715"/>
    </row>
    <row r="52508" spans="11:12" ht="15" customHeight="1">
      <c r="K52508" s="1715"/>
      <c r="L52508" s="1715"/>
    </row>
    <row r="52509" spans="11:12" ht="15" customHeight="1">
      <c r="K52509" s="1715"/>
      <c r="L52509" s="1715"/>
    </row>
    <row r="52510" spans="11:12" ht="15" customHeight="1">
      <c r="K52510" s="1715"/>
      <c r="L52510" s="1715"/>
    </row>
    <row r="52511" spans="11:12" ht="15" customHeight="1">
      <c r="K52511" s="1715"/>
      <c r="L52511" s="1715"/>
    </row>
    <row r="52512" spans="11:12" ht="15" customHeight="1">
      <c r="K52512" s="1715"/>
      <c r="L52512" s="1715"/>
    </row>
    <row r="52513" spans="11:12" ht="15" customHeight="1">
      <c r="K52513" s="1715"/>
      <c r="L52513" s="1715"/>
    </row>
    <row r="52514" spans="11:12" ht="15" customHeight="1">
      <c r="K52514" s="1715"/>
      <c r="L52514" s="1715"/>
    </row>
    <row r="52515" spans="11:12" ht="15" customHeight="1">
      <c r="K52515" s="1715"/>
      <c r="L52515" s="1715"/>
    </row>
    <row r="52516" spans="11:12" ht="15" customHeight="1">
      <c r="K52516" s="1715"/>
      <c r="L52516" s="1715"/>
    </row>
    <row r="52517" spans="11:12" ht="15" customHeight="1">
      <c r="K52517" s="1715"/>
      <c r="L52517" s="1715"/>
    </row>
    <row r="52518" spans="11:12" ht="15" customHeight="1">
      <c r="K52518" s="1715"/>
      <c r="L52518" s="1715"/>
    </row>
    <row r="52519" spans="11:12" ht="15" customHeight="1">
      <c r="K52519" s="1715"/>
      <c r="L52519" s="1715"/>
    </row>
    <row r="52520" spans="11:12" ht="15" customHeight="1">
      <c r="K52520" s="1715"/>
      <c r="L52520" s="1715"/>
    </row>
    <row r="52521" spans="11:12" ht="15" customHeight="1">
      <c r="K52521" s="1715"/>
      <c r="L52521" s="1715"/>
    </row>
    <row r="52522" spans="11:12" ht="15" customHeight="1">
      <c r="K52522" s="1715"/>
      <c r="L52522" s="1715"/>
    </row>
    <row r="52523" spans="11:12" ht="15" customHeight="1">
      <c r="K52523" s="1715"/>
      <c r="L52523" s="1715"/>
    </row>
    <row r="52524" spans="11:12" ht="15" customHeight="1">
      <c r="K52524" s="1715"/>
      <c r="L52524" s="1715"/>
    </row>
    <row r="52525" spans="11:12" ht="15" customHeight="1">
      <c r="K52525" s="1715"/>
      <c r="L52525" s="1715"/>
    </row>
    <row r="52526" spans="11:12" ht="15" customHeight="1">
      <c r="K52526" s="1715"/>
      <c r="L52526" s="1715"/>
    </row>
    <row r="52527" spans="11:12" ht="15" customHeight="1">
      <c r="K52527" s="1715"/>
      <c r="L52527" s="1715"/>
    </row>
    <row r="52528" spans="11:12" ht="15" customHeight="1">
      <c r="K52528" s="1715"/>
      <c r="L52528" s="1715"/>
    </row>
    <row r="52529" spans="11:12" ht="15" customHeight="1">
      <c r="K52529" s="1715"/>
      <c r="L52529" s="1715"/>
    </row>
    <row r="52530" spans="11:12" ht="15" customHeight="1">
      <c r="K52530" s="1715"/>
      <c r="L52530" s="1715"/>
    </row>
    <row r="52531" spans="11:12" ht="15" customHeight="1">
      <c r="K52531" s="1715"/>
      <c r="L52531" s="1715"/>
    </row>
    <row r="52532" spans="11:12" ht="15" customHeight="1">
      <c r="K52532" s="1715"/>
      <c r="L52532" s="1715"/>
    </row>
    <row r="52533" spans="11:12" ht="15" customHeight="1">
      <c r="K52533" s="1715"/>
      <c r="L52533" s="1715"/>
    </row>
    <row r="52534" spans="11:12" ht="15" customHeight="1">
      <c r="K52534" s="1715"/>
      <c r="L52534" s="1715"/>
    </row>
    <row r="52535" spans="11:12" ht="15" customHeight="1">
      <c r="K52535" s="1715"/>
      <c r="L52535" s="1715"/>
    </row>
    <row r="52536" spans="11:12" ht="15" customHeight="1">
      <c r="K52536" s="1715"/>
      <c r="L52536" s="1715"/>
    </row>
    <row r="52537" spans="11:12" ht="15" customHeight="1">
      <c r="K52537" s="1715"/>
      <c r="L52537" s="1715"/>
    </row>
    <row r="52538" spans="11:12" ht="15" customHeight="1">
      <c r="K52538" s="1715"/>
      <c r="L52538" s="1715"/>
    </row>
    <row r="52539" spans="11:12" ht="15" customHeight="1">
      <c r="K52539" s="1715"/>
      <c r="L52539" s="1715"/>
    </row>
    <row r="52540" spans="11:12" ht="15" customHeight="1">
      <c r="K52540" s="1715"/>
      <c r="L52540" s="1715"/>
    </row>
    <row r="52541" spans="11:12" ht="15" customHeight="1">
      <c r="K52541" s="1715"/>
      <c r="L52541" s="1715"/>
    </row>
    <row r="52542" spans="11:12" ht="15" customHeight="1">
      <c r="K52542" s="1715"/>
      <c r="L52542" s="1715"/>
    </row>
    <row r="52543" spans="11:12" ht="15" customHeight="1">
      <c r="K52543" s="1715"/>
      <c r="L52543" s="1715"/>
    </row>
    <row r="52544" spans="11:12" ht="15" customHeight="1">
      <c r="K52544" s="1715"/>
      <c r="L52544" s="1715"/>
    </row>
    <row r="52545" spans="11:12" ht="15" customHeight="1">
      <c r="K52545" s="1715"/>
      <c r="L52545" s="1715"/>
    </row>
    <row r="52546" spans="11:12" ht="15" customHeight="1">
      <c r="K52546" s="1715"/>
      <c r="L52546" s="1715"/>
    </row>
    <row r="52547" spans="11:12" ht="15" customHeight="1">
      <c r="K52547" s="1715"/>
      <c r="L52547" s="1715"/>
    </row>
    <row r="52548" spans="11:12" ht="15" customHeight="1">
      <c r="K52548" s="1715"/>
      <c r="L52548" s="1715"/>
    </row>
    <row r="52549" spans="11:12" ht="15" customHeight="1">
      <c r="K52549" s="1715"/>
      <c r="L52549" s="1715"/>
    </row>
    <row r="52550" spans="11:12" ht="15" customHeight="1">
      <c r="K52550" s="1715"/>
      <c r="L52550" s="1715"/>
    </row>
    <row r="52551" spans="11:12" ht="15" customHeight="1">
      <c r="K52551" s="1715"/>
      <c r="L52551" s="1715"/>
    </row>
    <row r="52552" spans="11:12" ht="15" customHeight="1">
      <c r="K52552" s="1715"/>
      <c r="L52552" s="1715"/>
    </row>
    <row r="52553" spans="11:12" ht="15" customHeight="1">
      <c r="K52553" s="1715"/>
      <c r="L52553" s="1715"/>
    </row>
    <row r="52554" spans="11:12" ht="15" customHeight="1">
      <c r="K52554" s="1715"/>
      <c r="L52554" s="1715"/>
    </row>
    <row r="52555" spans="11:12" ht="15" customHeight="1">
      <c r="K52555" s="1715"/>
      <c r="L52555" s="1715"/>
    </row>
    <row r="52556" spans="11:12" ht="15" customHeight="1">
      <c r="K52556" s="1715"/>
      <c r="L52556" s="1715"/>
    </row>
    <row r="52557" spans="11:12" ht="15" customHeight="1">
      <c r="K52557" s="1715"/>
      <c r="L52557" s="1715"/>
    </row>
    <row r="52558" spans="11:12" ht="15" customHeight="1">
      <c r="K52558" s="1715"/>
      <c r="L52558" s="1715"/>
    </row>
    <row r="52559" spans="11:12" ht="15" customHeight="1">
      <c r="K52559" s="1715"/>
      <c r="L52559" s="1715"/>
    </row>
    <row r="52560" spans="11:12" ht="15" customHeight="1">
      <c r="K52560" s="1715"/>
      <c r="L52560" s="1715"/>
    </row>
    <row r="52561" spans="11:12" ht="15" customHeight="1">
      <c r="K52561" s="1715"/>
      <c r="L52561" s="1715"/>
    </row>
    <row r="52562" spans="11:12" ht="15" customHeight="1">
      <c r="K52562" s="1715"/>
      <c r="L52562" s="1715"/>
    </row>
    <row r="52563" spans="11:12" ht="15" customHeight="1">
      <c r="K52563" s="1715"/>
      <c r="L52563" s="1715"/>
    </row>
    <row r="52564" spans="11:12" ht="15" customHeight="1">
      <c r="K52564" s="1715"/>
      <c r="L52564" s="1715"/>
    </row>
    <row r="52565" spans="11:12" ht="15" customHeight="1">
      <c r="K52565" s="1715"/>
      <c r="L52565" s="1715"/>
    </row>
    <row r="52566" spans="11:12" ht="15" customHeight="1">
      <c r="K52566" s="1715"/>
      <c r="L52566" s="1715"/>
    </row>
    <row r="52567" spans="11:12" ht="15" customHeight="1">
      <c r="K52567" s="1715"/>
      <c r="L52567" s="1715"/>
    </row>
    <row r="52568" spans="11:12" ht="15" customHeight="1">
      <c r="K52568" s="1715"/>
      <c r="L52568" s="1715"/>
    </row>
    <row r="52569" spans="11:12" ht="15" customHeight="1">
      <c r="K52569" s="1715"/>
      <c r="L52569" s="1715"/>
    </row>
    <row r="52570" spans="11:12" ht="15" customHeight="1">
      <c r="K52570" s="1715"/>
      <c r="L52570" s="1715"/>
    </row>
    <row r="52571" spans="11:12" ht="15" customHeight="1">
      <c r="K52571" s="1715"/>
      <c r="L52571" s="1715"/>
    </row>
    <row r="52572" spans="11:12" ht="15" customHeight="1">
      <c r="K52572" s="1715"/>
      <c r="L52572" s="1715"/>
    </row>
    <row r="52573" spans="11:12" ht="15" customHeight="1">
      <c r="K52573" s="1715"/>
      <c r="L52573" s="1715"/>
    </row>
    <row r="52574" spans="11:12" ht="15" customHeight="1">
      <c r="K52574" s="1715"/>
      <c r="L52574" s="1715"/>
    </row>
    <row r="52575" spans="11:12" ht="15" customHeight="1">
      <c r="K52575" s="1715"/>
      <c r="L52575" s="1715"/>
    </row>
    <row r="52576" spans="11:12" ht="15" customHeight="1">
      <c r="K52576" s="1715"/>
      <c r="L52576" s="1715"/>
    </row>
    <row r="52577" spans="11:12" ht="15" customHeight="1">
      <c r="K52577" s="1715"/>
      <c r="L52577" s="1715"/>
    </row>
    <row r="52578" spans="11:12" ht="15" customHeight="1">
      <c r="K52578" s="1715"/>
      <c r="L52578" s="1715"/>
    </row>
    <row r="52579" spans="11:12" ht="15" customHeight="1">
      <c r="K52579" s="1715"/>
      <c r="L52579" s="1715"/>
    </row>
    <row r="52580" spans="11:12" ht="15" customHeight="1">
      <c r="K52580" s="1715"/>
      <c r="L52580" s="1715"/>
    </row>
    <row r="52581" spans="11:12" ht="15" customHeight="1">
      <c r="K52581" s="1715"/>
      <c r="L52581" s="1715"/>
    </row>
    <row r="52582" spans="11:12" ht="15" customHeight="1">
      <c r="K52582" s="1715"/>
      <c r="L52582" s="1715"/>
    </row>
    <row r="52583" spans="11:12" ht="15" customHeight="1">
      <c r="K52583" s="1715"/>
      <c r="L52583" s="1715"/>
    </row>
    <row r="52584" spans="11:12" ht="15" customHeight="1">
      <c r="K52584" s="1715"/>
      <c r="L52584" s="1715"/>
    </row>
    <row r="52585" spans="11:12" ht="15" customHeight="1">
      <c r="K52585" s="1715"/>
      <c r="L52585" s="1715"/>
    </row>
    <row r="52586" spans="11:12" ht="15" customHeight="1">
      <c r="K52586" s="1715"/>
      <c r="L52586" s="1715"/>
    </row>
    <row r="52587" spans="11:12" ht="15" customHeight="1">
      <c r="K52587" s="1715"/>
      <c r="L52587" s="1715"/>
    </row>
    <row r="52588" spans="11:12" ht="15" customHeight="1">
      <c r="K52588" s="1715"/>
      <c r="L52588" s="1715"/>
    </row>
    <row r="52589" spans="11:12" ht="15" customHeight="1">
      <c r="K52589" s="1715"/>
      <c r="L52589" s="1715"/>
    </row>
    <row r="52590" spans="11:12" ht="15" customHeight="1">
      <c r="K52590" s="1715"/>
      <c r="L52590" s="1715"/>
    </row>
    <row r="52591" spans="11:12" ht="15" customHeight="1">
      <c r="K52591" s="1715"/>
      <c r="L52591" s="1715"/>
    </row>
    <row r="52592" spans="11:12" ht="15" customHeight="1">
      <c r="K52592" s="1715"/>
      <c r="L52592" s="1715"/>
    </row>
    <row r="52593" spans="11:12" ht="15" customHeight="1">
      <c r="K52593" s="1715"/>
      <c r="L52593" s="1715"/>
    </row>
    <row r="52594" spans="11:12" ht="15" customHeight="1">
      <c r="K52594" s="1715"/>
      <c r="L52594" s="1715"/>
    </row>
    <row r="52595" spans="11:12" ht="15" customHeight="1">
      <c r="K52595" s="1715"/>
      <c r="L52595" s="1715"/>
    </row>
    <row r="52596" spans="11:12" ht="15" customHeight="1">
      <c r="K52596" s="1715"/>
      <c r="L52596" s="1715"/>
    </row>
    <row r="52597" spans="11:12" ht="15" customHeight="1">
      <c r="K52597" s="1715"/>
      <c r="L52597" s="1715"/>
    </row>
    <row r="52598" spans="11:12" ht="15" customHeight="1">
      <c r="K52598" s="1715"/>
      <c r="L52598" s="1715"/>
    </row>
    <row r="52599" spans="11:12" ht="15" customHeight="1">
      <c r="K52599" s="1715"/>
      <c r="L52599" s="1715"/>
    </row>
    <row r="52600" spans="11:12" ht="15" customHeight="1">
      <c r="K52600" s="1715"/>
      <c r="L52600" s="1715"/>
    </row>
    <row r="52601" spans="11:12" ht="15" customHeight="1">
      <c r="K52601" s="1715"/>
      <c r="L52601" s="1715"/>
    </row>
    <row r="52602" spans="11:12" ht="15" customHeight="1">
      <c r="K52602" s="1715"/>
      <c r="L52602" s="1715"/>
    </row>
    <row r="52603" spans="11:12" ht="15" customHeight="1">
      <c r="K52603" s="1715"/>
      <c r="L52603" s="1715"/>
    </row>
    <row r="52604" spans="11:12" ht="15" customHeight="1">
      <c r="K52604" s="1715"/>
      <c r="L52604" s="1715"/>
    </row>
    <row r="52605" spans="11:12" ht="15" customHeight="1">
      <c r="K52605" s="1715"/>
      <c r="L52605" s="1715"/>
    </row>
    <row r="52606" spans="11:12" ht="15" customHeight="1">
      <c r="K52606" s="1715"/>
      <c r="L52606" s="1715"/>
    </row>
    <row r="52607" spans="11:12" ht="15" customHeight="1">
      <c r="K52607" s="1715"/>
      <c r="L52607" s="1715"/>
    </row>
    <row r="52608" spans="11:12" ht="15" customHeight="1">
      <c r="K52608" s="1715"/>
      <c r="L52608" s="1715"/>
    </row>
    <row r="52609" spans="11:12" ht="15" customHeight="1">
      <c r="K52609" s="1715"/>
      <c r="L52609" s="1715"/>
    </row>
    <row r="52610" spans="11:12" ht="15" customHeight="1">
      <c r="K52610" s="1715"/>
      <c r="L52610" s="1715"/>
    </row>
    <row r="52611" spans="11:12" ht="15" customHeight="1">
      <c r="K52611" s="1715"/>
      <c r="L52611" s="1715"/>
    </row>
    <row r="52612" spans="11:12" ht="15" customHeight="1">
      <c r="K52612" s="1715"/>
      <c r="L52612" s="1715"/>
    </row>
    <row r="52613" spans="11:12" ht="15" customHeight="1">
      <c r="K52613" s="1715"/>
      <c r="L52613" s="1715"/>
    </row>
    <row r="52614" spans="11:12" ht="15" customHeight="1">
      <c r="K52614" s="1715"/>
      <c r="L52614" s="1715"/>
    </row>
    <row r="52615" spans="11:12" ht="15" customHeight="1">
      <c r="K52615" s="1715"/>
      <c r="L52615" s="1715"/>
    </row>
    <row r="52616" spans="11:12" ht="15" customHeight="1">
      <c r="K52616" s="1715"/>
      <c r="L52616" s="1715"/>
    </row>
    <row r="52617" spans="11:12" ht="15" customHeight="1">
      <c r="K52617" s="1715"/>
      <c r="L52617" s="1715"/>
    </row>
    <row r="52618" spans="11:12" ht="15" customHeight="1">
      <c r="K52618" s="1715"/>
      <c r="L52618" s="1715"/>
    </row>
    <row r="52619" spans="11:12" ht="15" customHeight="1">
      <c r="K52619" s="1715"/>
      <c r="L52619" s="1715"/>
    </row>
    <row r="52620" spans="11:12" ht="15" customHeight="1">
      <c r="K52620" s="1715"/>
      <c r="L52620" s="1715"/>
    </row>
    <row r="52621" spans="11:12" ht="15" customHeight="1">
      <c r="K52621" s="1715"/>
      <c r="L52621" s="1715"/>
    </row>
    <row r="52622" spans="11:12" ht="15" customHeight="1">
      <c r="K52622" s="1715"/>
      <c r="L52622" s="1715"/>
    </row>
    <row r="52623" spans="11:12" ht="15" customHeight="1">
      <c r="K52623" s="1715"/>
      <c r="L52623" s="1715"/>
    </row>
    <row r="52624" spans="11:12" ht="15" customHeight="1">
      <c r="K52624" s="1715"/>
      <c r="L52624" s="1715"/>
    </row>
    <row r="52625" spans="11:12" ht="15" customHeight="1">
      <c r="K52625" s="1715"/>
      <c r="L52625" s="1715"/>
    </row>
    <row r="52626" spans="11:12" ht="15" customHeight="1">
      <c r="K52626" s="1715"/>
      <c r="L52626" s="1715"/>
    </row>
    <row r="52627" spans="11:12" ht="15" customHeight="1">
      <c r="K52627" s="1715"/>
      <c r="L52627" s="1715"/>
    </row>
    <row r="52628" spans="11:12" ht="15" customHeight="1">
      <c r="K52628" s="1715"/>
      <c r="L52628" s="1715"/>
    </row>
    <row r="52629" spans="11:12" ht="15" customHeight="1">
      <c r="K52629" s="1715"/>
      <c r="L52629" s="1715"/>
    </row>
    <row r="52630" spans="11:12" ht="15" customHeight="1">
      <c r="K52630" s="1715"/>
      <c r="L52630" s="1715"/>
    </row>
    <row r="52631" spans="11:12" ht="15" customHeight="1">
      <c r="K52631" s="1715"/>
      <c r="L52631" s="1715"/>
    </row>
    <row r="52632" spans="11:12" ht="15" customHeight="1">
      <c r="K52632" s="1715"/>
      <c r="L52632" s="1715"/>
    </row>
    <row r="52633" spans="11:12" ht="15" customHeight="1">
      <c r="K52633" s="1715"/>
      <c r="L52633" s="1715"/>
    </row>
    <row r="52634" spans="11:12" ht="15" customHeight="1">
      <c r="K52634" s="1715"/>
      <c r="L52634" s="1715"/>
    </row>
    <row r="52635" spans="11:12" ht="15" customHeight="1">
      <c r="K52635" s="1715"/>
      <c r="L52635" s="1715"/>
    </row>
    <row r="52636" spans="11:12" ht="15" customHeight="1">
      <c r="K52636" s="1715"/>
      <c r="L52636" s="1715"/>
    </row>
    <row r="52637" spans="11:12" ht="15" customHeight="1">
      <c r="K52637" s="1715"/>
      <c r="L52637" s="1715"/>
    </row>
    <row r="52638" spans="11:12" ht="15" customHeight="1">
      <c r="K52638" s="1715"/>
      <c r="L52638" s="1715"/>
    </row>
    <row r="52639" spans="11:12" ht="15" customHeight="1">
      <c r="K52639" s="1715"/>
      <c r="L52639" s="1715"/>
    </row>
    <row r="52640" spans="11:12" ht="15" customHeight="1">
      <c r="K52640" s="1715"/>
      <c r="L52640" s="1715"/>
    </row>
    <row r="52641" spans="11:12" ht="15" customHeight="1">
      <c r="K52641" s="1715"/>
      <c r="L52641" s="1715"/>
    </row>
    <row r="52642" spans="11:12" ht="15" customHeight="1">
      <c r="K52642" s="1715"/>
      <c r="L52642" s="1715"/>
    </row>
    <row r="52643" spans="11:12" ht="15" customHeight="1">
      <c r="K52643" s="1715"/>
      <c r="L52643" s="1715"/>
    </row>
    <row r="52644" spans="11:12" ht="15" customHeight="1">
      <c r="K52644" s="1715"/>
      <c r="L52644" s="1715"/>
    </row>
    <row r="52645" spans="11:12" ht="15" customHeight="1">
      <c r="K52645" s="1715"/>
      <c r="L52645" s="1715"/>
    </row>
    <row r="52646" spans="11:12" ht="15" customHeight="1">
      <c r="K52646" s="1715"/>
      <c r="L52646" s="1715"/>
    </row>
    <row r="52647" spans="11:12" ht="15" customHeight="1">
      <c r="K52647" s="1715"/>
      <c r="L52647" s="1715"/>
    </row>
    <row r="52648" spans="11:12" ht="15" customHeight="1">
      <c r="K52648" s="1715"/>
      <c r="L52648" s="1715"/>
    </row>
    <row r="52649" spans="11:12" ht="15" customHeight="1">
      <c r="K52649" s="1715"/>
      <c r="L52649" s="1715"/>
    </row>
    <row r="52650" spans="11:12" ht="15" customHeight="1">
      <c r="K52650" s="1715"/>
      <c r="L52650" s="1715"/>
    </row>
    <row r="52651" spans="11:12" ht="15" customHeight="1">
      <c r="K52651" s="1715"/>
      <c r="L52651" s="1715"/>
    </row>
    <row r="52652" spans="11:12" ht="15" customHeight="1">
      <c r="K52652" s="1715"/>
      <c r="L52652" s="1715"/>
    </row>
    <row r="52653" spans="11:12" ht="15" customHeight="1">
      <c r="K52653" s="1715"/>
      <c r="L52653" s="1715"/>
    </row>
    <row r="52654" spans="11:12" ht="15" customHeight="1">
      <c r="K52654" s="1715"/>
      <c r="L52654" s="1715"/>
    </row>
    <row r="52655" spans="11:12" ht="15" customHeight="1">
      <c r="K52655" s="1715"/>
      <c r="L52655" s="1715"/>
    </row>
    <row r="52656" spans="11:12" ht="15" customHeight="1">
      <c r="K52656" s="1715"/>
      <c r="L52656" s="1715"/>
    </row>
    <row r="52657" spans="11:12" ht="15" customHeight="1">
      <c r="K52657" s="1715"/>
      <c r="L52657" s="1715"/>
    </row>
    <row r="52658" spans="11:12" ht="15" customHeight="1">
      <c r="K52658" s="1715"/>
      <c r="L52658" s="1715"/>
    </row>
    <row r="52659" spans="11:12" ht="15" customHeight="1">
      <c r="K52659" s="1715"/>
      <c r="L52659" s="1715"/>
    </row>
    <row r="52660" spans="11:12" ht="15" customHeight="1">
      <c r="K52660" s="1715"/>
      <c r="L52660" s="1715"/>
    </row>
    <row r="52661" spans="11:12" ht="15" customHeight="1">
      <c r="K52661" s="1715"/>
      <c r="L52661" s="1715"/>
    </row>
    <row r="52662" spans="11:12" ht="15" customHeight="1">
      <c r="K52662" s="1715"/>
      <c r="L52662" s="1715"/>
    </row>
    <row r="52663" spans="11:12" ht="15" customHeight="1">
      <c r="K52663" s="1715"/>
      <c r="L52663" s="1715"/>
    </row>
    <row r="52664" spans="11:12" ht="15" customHeight="1">
      <c r="K52664" s="1715"/>
      <c r="L52664" s="1715"/>
    </row>
    <row r="52665" spans="11:12" ht="15" customHeight="1">
      <c r="K52665" s="1715"/>
      <c r="L52665" s="1715"/>
    </row>
    <row r="52666" spans="11:12" ht="15" customHeight="1">
      <c r="K52666" s="1715"/>
      <c r="L52666" s="1715"/>
    </row>
    <row r="52667" spans="11:12" ht="15" customHeight="1">
      <c r="K52667" s="1715"/>
      <c r="L52667" s="1715"/>
    </row>
    <row r="52668" spans="11:12" ht="15" customHeight="1">
      <c r="K52668" s="1715"/>
      <c r="L52668" s="1715"/>
    </row>
    <row r="52669" spans="11:12" ht="15" customHeight="1">
      <c r="K52669" s="1715"/>
      <c r="L52669" s="1715"/>
    </row>
    <row r="52670" spans="11:12" ht="15" customHeight="1">
      <c r="K52670" s="1715"/>
      <c r="L52670" s="1715"/>
    </row>
    <row r="52671" spans="11:12" ht="15" customHeight="1">
      <c r="K52671" s="1715"/>
      <c r="L52671" s="1715"/>
    </row>
    <row r="52672" spans="11:12" ht="15" customHeight="1">
      <c r="K52672" s="1715"/>
      <c r="L52672" s="1715"/>
    </row>
    <row r="52673" spans="11:12" ht="15" customHeight="1">
      <c r="K52673" s="1715"/>
      <c r="L52673" s="1715"/>
    </row>
    <row r="52674" spans="11:12" ht="15" customHeight="1">
      <c r="K52674" s="1715"/>
      <c r="L52674" s="1715"/>
    </row>
    <row r="52675" spans="11:12" ht="15" customHeight="1">
      <c r="K52675" s="1715"/>
      <c r="L52675" s="1715"/>
    </row>
    <row r="52676" spans="11:12" ht="15" customHeight="1">
      <c r="K52676" s="1715"/>
      <c r="L52676" s="1715"/>
    </row>
    <row r="52677" spans="11:12" ht="15" customHeight="1">
      <c r="K52677" s="1715"/>
      <c r="L52677" s="1715"/>
    </row>
    <row r="52678" spans="11:12" ht="15" customHeight="1">
      <c r="K52678" s="1715"/>
      <c r="L52678" s="1715"/>
    </row>
    <row r="52679" spans="11:12" ht="15" customHeight="1">
      <c r="K52679" s="1715"/>
      <c r="L52679" s="1715"/>
    </row>
    <row r="52680" spans="11:12" ht="15" customHeight="1">
      <c r="K52680" s="1715"/>
      <c r="L52680" s="1715"/>
    </row>
    <row r="52681" spans="11:12" ht="15" customHeight="1">
      <c r="K52681" s="1715"/>
      <c r="L52681" s="1715"/>
    </row>
    <row r="52682" spans="11:12" ht="15" customHeight="1">
      <c r="K52682" s="1715"/>
      <c r="L52682" s="1715"/>
    </row>
    <row r="52683" spans="11:12" ht="15" customHeight="1">
      <c r="K52683" s="1715"/>
      <c r="L52683" s="1715"/>
    </row>
    <row r="52684" spans="11:12" ht="15" customHeight="1">
      <c r="K52684" s="1715"/>
      <c r="L52684" s="1715"/>
    </row>
    <row r="52685" spans="11:12" ht="15" customHeight="1">
      <c r="K52685" s="1715"/>
      <c r="L52685" s="1715"/>
    </row>
    <row r="52686" spans="11:12" ht="15" customHeight="1">
      <c r="K52686" s="1715"/>
      <c r="L52686" s="1715"/>
    </row>
    <row r="52687" spans="11:12" ht="15" customHeight="1">
      <c r="K52687" s="1715"/>
      <c r="L52687" s="1715"/>
    </row>
    <row r="52688" spans="11:12" ht="15" customHeight="1">
      <c r="K52688" s="1715"/>
      <c r="L52688" s="1715"/>
    </row>
    <row r="52689" spans="11:12" ht="15" customHeight="1">
      <c r="K52689" s="1715"/>
      <c r="L52689" s="1715"/>
    </row>
    <row r="52690" spans="11:12" ht="15" customHeight="1">
      <c r="K52690" s="1715"/>
      <c r="L52690" s="1715"/>
    </row>
    <row r="52691" spans="11:12" ht="15" customHeight="1">
      <c r="K52691" s="1715"/>
      <c r="L52691" s="1715"/>
    </row>
    <row r="52692" spans="11:12" ht="15" customHeight="1">
      <c r="K52692" s="1715"/>
      <c r="L52692" s="1715"/>
    </row>
    <row r="52693" spans="11:12" ht="15" customHeight="1">
      <c r="K52693" s="1715"/>
      <c r="L52693" s="1715"/>
    </row>
    <row r="52694" spans="11:12" ht="15" customHeight="1">
      <c r="K52694" s="1715"/>
      <c r="L52694" s="1715"/>
    </row>
    <row r="52695" spans="11:12" ht="15" customHeight="1">
      <c r="K52695" s="1715"/>
      <c r="L52695" s="1715"/>
    </row>
    <row r="52696" spans="11:12" ht="15" customHeight="1">
      <c r="K52696" s="1715"/>
      <c r="L52696" s="1715"/>
    </row>
    <row r="52697" spans="11:12" ht="15" customHeight="1">
      <c r="K52697" s="1715"/>
      <c r="L52697" s="1715"/>
    </row>
    <row r="52698" spans="11:12" ht="15" customHeight="1">
      <c r="K52698" s="1715"/>
      <c r="L52698" s="1715"/>
    </row>
    <row r="52699" spans="11:12" ht="15" customHeight="1">
      <c r="K52699" s="1715"/>
      <c r="L52699" s="1715"/>
    </row>
    <row r="52700" spans="11:12" ht="15" customHeight="1">
      <c r="K52700" s="1715"/>
      <c r="L52700" s="1715"/>
    </row>
    <row r="52701" spans="11:12" ht="15" customHeight="1">
      <c r="K52701" s="1715"/>
      <c r="L52701" s="1715"/>
    </row>
    <row r="52702" spans="11:12" ht="15" customHeight="1">
      <c r="K52702" s="1715"/>
      <c r="L52702" s="1715"/>
    </row>
    <row r="52703" spans="11:12" ht="15" customHeight="1">
      <c r="K52703" s="1715"/>
      <c r="L52703" s="1715"/>
    </row>
    <row r="52704" spans="11:12" ht="15" customHeight="1">
      <c r="K52704" s="1715"/>
      <c r="L52704" s="1715"/>
    </row>
    <row r="52705" spans="11:12" ht="15" customHeight="1">
      <c r="K52705" s="1715"/>
      <c r="L52705" s="1715"/>
    </row>
    <row r="52706" spans="11:12" ht="15" customHeight="1">
      <c r="K52706" s="1715"/>
      <c r="L52706" s="1715"/>
    </row>
    <row r="52707" spans="11:12" ht="15" customHeight="1">
      <c r="K52707" s="1715"/>
      <c r="L52707" s="1715"/>
    </row>
    <row r="52708" spans="11:12" ht="15" customHeight="1">
      <c r="K52708" s="1715"/>
      <c r="L52708" s="1715"/>
    </row>
    <row r="52709" spans="11:12" ht="15" customHeight="1">
      <c r="K52709" s="1715"/>
      <c r="L52709" s="1715"/>
    </row>
    <row r="52710" spans="11:12" ht="15" customHeight="1">
      <c r="K52710" s="1715"/>
      <c r="L52710" s="1715"/>
    </row>
    <row r="52711" spans="11:12" ht="15" customHeight="1">
      <c r="K52711" s="1715"/>
      <c r="L52711" s="1715"/>
    </row>
    <row r="52712" spans="11:12" ht="15" customHeight="1">
      <c r="K52712" s="1715"/>
      <c r="L52712" s="1715"/>
    </row>
    <row r="52713" spans="11:12" ht="15" customHeight="1">
      <c r="K52713" s="1715"/>
      <c r="L52713" s="1715"/>
    </row>
    <row r="52714" spans="11:12" ht="15" customHeight="1">
      <c r="K52714" s="1715"/>
      <c r="L52714" s="1715"/>
    </row>
    <row r="52715" spans="11:12" ht="15" customHeight="1">
      <c r="K52715" s="1715"/>
      <c r="L52715" s="1715"/>
    </row>
    <row r="52716" spans="11:12" ht="15" customHeight="1">
      <c r="K52716" s="1715"/>
      <c r="L52716" s="1715"/>
    </row>
    <row r="52717" spans="11:12" ht="15" customHeight="1">
      <c r="K52717" s="1715"/>
      <c r="L52717" s="1715"/>
    </row>
    <row r="52718" spans="11:12" ht="15" customHeight="1">
      <c r="K52718" s="1715"/>
      <c r="L52718" s="1715"/>
    </row>
    <row r="52719" spans="11:12" ht="15" customHeight="1">
      <c r="K52719" s="1715"/>
      <c r="L52719" s="1715"/>
    </row>
    <row r="52720" spans="11:12" ht="15" customHeight="1">
      <c r="K52720" s="1715"/>
      <c r="L52720" s="1715"/>
    </row>
    <row r="52721" spans="11:12" ht="15" customHeight="1">
      <c r="K52721" s="1715"/>
      <c r="L52721" s="1715"/>
    </row>
    <row r="52722" spans="11:12" ht="15" customHeight="1">
      <c r="K52722" s="1715"/>
      <c r="L52722" s="1715"/>
    </row>
    <row r="52723" spans="11:12" ht="15" customHeight="1">
      <c r="K52723" s="1715"/>
      <c r="L52723" s="1715"/>
    </row>
    <row r="52724" spans="11:12" ht="15" customHeight="1">
      <c r="K52724" s="1715"/>
      <c r="L52724" s="1715"/>
    </row>
    <row r="52725" spans="11:12" ht="15" customHeight="1">
      <c r="K52725" s="1715"/>
      <c r="L52725" s="1715"/>
    </row>
    <row r="52726" spans="11:12" ht="15" customHeight="1">
      <c r="K52726" s="1715"/>
      <c r="L52726" s="1715"/>
    </row>
    <row r="52727" spans="11:12" ht="15" customHeight="1">
      <c r="K52727" s="1715"/>
      <c r="L52727" s="1715"/>
    </row>
    <row r="52728" spans="11:12" ht="15" customHeight="1">
      <c r="K52728" s="1715"/>
      <c r="L52728" s="1715"/>
    </row>
    <row r="52729" spans="11:12" ht="15" customHeight="1">
      <c r="K52729" s="1715"/>
      <c r="L52729" s="1715"/>
    </row>
    <row r="52730" spans="11:12" ht="15" customHeight="1">
      <c r="K52730" s="1715"/>
      <c r="L52730" s="1715"/>
    </row>
    <row r="52731" spans="11:12" ht="15" customHeight="1">
      <c r="K52731" s="1715"/>
      <c r="L52731" s="1715"/>
    </row>
    <row r="52732" spans="11:12" ht="15" customHeight="1">
      <c r="K52732" s="1715"/>
      <c r="L52732" s="1715"/>
    </row>
    <row r="52733" spans="11:12" ht="15" customHeight="1">
      <c r="K52733" s="1715"/>
      <c r="L52733" s="1715"/>
    </row>
    <row r="52734" spans="11:12" ht="15" customHeight="1">
      <c r="K52734" s="1715"/>
      <c r="L52734" s="1715"/>
    </row>
    <row r="52735" spans="11:12" ht="15" customHeight="1">
      <c r="K52735" s="1715"/>
      <c r="L52735" s="1715"/>
    </row>
    <row r="52736" spans="11:12" ht="15" customHeight="1">
      <c r="K52736" s="1715"/>
      <c r="L52736" s="1715"/>
    </row>
    <row r="52737" spans="11:12" ht="15" customHeight="1">
      <c r="K52737" s="1715"/>
      <c r="L52737" s="1715"/>
    </row>
    <row r="52738" spans="11:12" ht="15" customHeight="1">
      <c r="K52738" s="1715"/>
      <c r="L52738" s="1715"/>
    </row>
    <row r="52739" spans="11:12" ht="15" customHeight="1">
      <c r="K52739" s="1715"/>
      <c r="L52739" s="1715"/>
    </row>
    <row r="52740" spans="11:12" ht="15" customHeight="1">
      <c r="K52740" s="1715"/>
      <c r="L52740" s="1715"/>
    </row>
    <row r="52741" spans="11:12" ht="15" customHeight="1">
      <c r="K52741" s="1715"/>
      <c r="L52741" s="1715"/>
    </row>
    <row r="52742" spans="11:12" ht="15" customHeight="1">
      <c r="K52742" s="1715"/>
      <c r="L52742" s="1715"/>
    </row>
    <row r="52743" spans="11:12" ht="15" customHeight="1">
      <c r="K52743" s="1715"/>
      <c r="L52743" s="1715"/>
    </row>
    <row r="52744" spans="11:12" ht="15" customHeight="1">
      <c r="K52744" s="1715"/>
      <c r="L52744" s="1715"/>
    </row>
    <row r="52745" spans="11:12" ht="15" customHeight="1">
      <c r="K52745" s="1715"/>
      <c r="L52745" s="1715"/>
    </row>
    <row r="52746" spans="11:12" ht="15" customHeight="1">
      <c r="K52746" s="1715"/>
      <c r="L52746" s="1715"/>
    </row>
    <row r="52747" spans="11:12" ht="15" customHeight="1">
      <c r="K52747" s="1715"/>
      <c r="L52747" s="1715"/>
    </row>
    <row r="52748" spans="11:12" ht="15" customHeight="1">
      <c r="K52748" s="1715"/>
      <c r="L52748" s="1715"/>
    </row>
    <row r="52749" spans="11:12" ht="15" customHeight="1">
      <c r="K52749" s="1715"/>
      <c r="L52749" s="1715"/>
    </row>
    <row r="52750" spans="11:12" ht="15" customHeight="1">
      <c r="K52750" s="1715"/>
      <c r="L52750" s="1715"/>
    </row>
    <row r="52751" spans="11:12" ht="15" customHeight="1">
      <c r="K52751" s="1715"/>
      <c r="L52751" s="1715"/>
    </row>
    <row r="52752" spans="11:12" ht="15" customHeight="1">
      <c r="K52752" s="1715"/>
      <c r="L52752" s="1715"/>
    </row>
    <row r="52753" spans="11:12" ht="15" customHeight="1">
      <c r="K52753" s="1715"/>
      <c r="L52753" s="1715"/>
    </row>
    <row r="52754" spans="11:12" ht="15" customHeight="1">
      <c r="K52754" s="1715"/>
      <c r="L52754" s="1715"/>
    </row>
    <row r="52755" spans="11:12" ht="15" customHeight="1">
      <c r="K52755" s="1715"/>
      <c r="L52755" s="1715"/>
    </row>
    <row r="52756" spans="11:12" ht="15" customHeight="1">
      <c r="K52756" s="1715"/>
      <c r="L52756" s="1715"/>
    </row>
    <row r="52757" spans="11:12" ht="15" customHeight="1">
      <c r="K52757" s="1715"/>
      <c r="L52757" s="1715"/>
    </row>
    <row r="52758" spans="11:12" ht="15" customHeight="1">
      <c r="K52758" s="1715"/>
      <c r="L52758" s="1715"/>
    </row>
    <row r="52759" spans="11:12" ht="15" customHeight="1">
      <c r="K52759" s="1715"/>
      <c r="L52759" s="1715"/>
    </row>
    <row r="52760" spans="11:12" ht="15" customHeight="1">
      <c r="K52760" s="1715"/>
      <c r="L52760" s="1715"/>
    </row>
    <row r="52761" spans="11:12" ht="15" customHeight="1">
      <c r="K52761" s="1715"/>
      <c r="L52761" s="1715"/>
    </row>
    <row r="52762" spans="11:12" ht="15" customHeight="1">
      <c r="K52762" s="1715"/>
      <c r="L52762" s="1715"/>
    </row>
    <row r="52763" spans="11:12" ht="15" customHeight="1">
      <c r="K52763" s="1715"/>
      <c r="L52763" s="1715"/>
    </row>
    <row r="52764" spans="11:12" ht="15" customHeight="1">
      <c r="K52764" s="1715"/>
      <c r="L52764" s="1715"/>
    </row>
    <row r="52765" spans="11:12" ht="15" customHeight="1">
      <c r="K52765" s="1715"/>
      <c r="L52765" s="1715"/>
    </row>
    <row r="52766" spans="11:12" ht="15" customHeight="1">
      <c r="K52766" s="1715"/>
      <c r="L52766" s="1715"/>
    </row>
    <row r="52767" spans="11:12" ht="15" customHeight="1">
      <c r="K52767" s="1715"/>
      <c r="L52767" s="1715"/>
    </row>
    <row r="52768" spans="11:12" ht="15" customHeight="1">
      <c r="K52768" s="1715"/>
      <c r="L52768" s="1715"/>
    </row>
    <row r="52769" spans="11:12" ht="15" customHeight="1">
      <c r="K52769" s="1715"/>
      <c r="L52769" s="1715"/>
    </row>
    <row r="52770" spans="11:12" ht="15" customHeight="1">
      <c r="K52770" s="1715"/>
      <c r="L52770" s="1715"/>
    </row>
    <row r="52771" spans="11:12" ht="15" customHeight="1">
      <c r="K52771" s="1715"/>
      <c r="L52771" s="1715"/>
    </row>
    <row r="52772" spans="11:12" ht="15" customHeight="1">
      <c r="K52772" s="1715"/>
      <c r="L52772" s="1715"/>
    </row>
    <row r="52773" spans="11:12" ht="15" customHeight="1">
      <c r="K52773" s="1715"/>
      <c r="L52773" s="1715"/>
    </row>
    <row r="52774" spans="11:12" ht="15" customHeight="1">
      <c r="K52774" s="1715"/>
      <c r="L52774" s="1715"/>
    </row>
    <row r="52775" spans="11:12" ht="15" customHeight="1">
      <c r="K52775" s="1715"/>
      <c r="L52775" s="1715"/>
    </row>
    <row r="52776" spans="11:12" ht="15" customHeight="1">
      <c r="K52776" s="1715"/>
      <c r="L52776" s="1715"/>
    </row>
    <row r="52777" spans="11:12" ht="15" customHeight="1">
      <c r="K52777" s="1715"/>
      <c r="L52777" s="1715"/>
    </row>
    <row r="52778" spans="11:12" ht="15" customHeight="1">
      <c r="K52778" s="1715"/>
      <c r="L52778" s="1715"/>
    </row>
    <row r="52779" spans="11:12" ht="15" customHeight="1">
      <c r="K52779" s="1715"/>
      <c r="L52779" s="1715"/>
    </row>
    <row r="52780" spans="11:12" ht="15" customHeight="1">
      <c r="K52780" s="1715"/>
      <c r="L52780" s="1715"/>
    </row>
    <row r="52781" spans="11:12" ht="15" customHeight="1">
      <c r="K52781" s="1715"/>
      <c r="L52781" s="1715"/>
    </row>
    <row r="52782" spans="11:12" ht="15" customHeight="1">
      <c r="K52782" s="1715"/>
      <c r="L52782" s="1715"/>
    </row>
    <row r="52783" spans="11:12" ht="15" customHeight="1">
      <c r="K52783" s="1715"/>
      <c r="L52783" s="1715"/>
    </row>
    <row r="52784" spans="11:12" ht="15" customHeight="1">
      <c r="K52784" s="1715"/>
      <c r="L52784" s="1715"/>
    </row>
    <row r="52785" spans="11:12" ht="15" customHeight="1">
      <c r="K52785" s="1715"/>
      <c r="L52785" s="1715"/>
    </row>
    <row r="52786" spans="11:12" ht="15" customHeight="1">
      <c r="K52786" s="1715"/>
      <c r="L52786" s="1715"/>
    </row>
    <row r="52787" spans="11:12" ht="15" customHeight="1">
      <c r="K52787" s="1715"/>
      <c r="L52787" s="1715"/>
    </row>
    <row r="52788" spans="11:12" ht="15" customHeight="1">
      <c r="K52788" s="1715"/>
      <c r="L52788" s="1715"/>
    </row>
    <row r="52789" spans="11:12" ht="15" customHeight="1">
      <c r="K52789" s="1715"/>
      <c r="L52789" s="1715"/>
    </row>
    <row r="52790" spans="11:12" ht="15" customHeight="1">
      <c r="K52790" s="1715"/>
      <c r="L52790" s="1715"/>
    </row>
    <row r="52791" spans="11:12" ht="15" customHeight="1">
      <c r="K52791" s="1715"/>
      <c r="L52791" s="1715"/>
    </row>
    <row r="52792" spans="11:12" ht="15" customHeight="1">
      <c r="K52792" s="1715"/>
      <c r="L52792" s="1715"/>
    </row>
    <row r="52793" spans="11:12" ht="15" customHeight="1">
      <c r="K52793" s="1715"/>
      <c r="L52793" s="1715"/>
    </row>
    <row r="52794" spans="11:12" ht="15" customHeight="1">
      <c r="K52794" s="1715"/>
      <c r="L52794" s="1715"/>
    </row>
    <row r="52795" spans="11:12" ht="15" customHeight="1">
      <c r="K52795" s="1715"/>
      <c r="L52795" s="1715"/>
    </row>
    <row r="52796" spans="11:12" ht="15" customHeight="1">
      <c r="K52796" s="1715"/>
      <c r="L52796" s="1715"/>
    </row>
    <row r="52797" spans="11:12" ht="15" customHeight="1">
      <c r="K52797" s="1715"/>
      <c r="L52797" s="1715"/>
    </row>
    <row r="52798" spans="11:12" ht="15" customHeight="1">
      <c r="K52798" s="1715"/>
      <c r="L52798" s="1715"/>
    </row>
    <row r="52799" spans="11:12" ht="15" customHeight="1">
      <c r="K52799" s="1715"/>
      <c r="L52799" s="1715"/>
    </row>
    <row r="52800" spans="11:12" ht="15" customHeight="1">
      <c r="K52800" s="1715"/>
      <c r="L52800" s="1715"/>
    </row>
    <row r="52801" spans="11:12" ht="15" customHeight="1">
      <c r="K52801" s="1715"/>
      <c r="L52801" s="1715"/>
    </row>
    <row r="52802" spans="11:12" ht="15" customHeight="1">
      <c r="K52802" s="1715"/>
      <c r="L52802" s="1715"/>
    </row>
    <row r="52803" spans="11:12" ht="15" customHeight="1">
      <c r="K52803" s="1715"/>
      <c r="L52803" s="1715"/>
    </row>
    <row r="52804" spans="11:12" ht="15" customHeight="1">
      <c r="K52804" s="1715"/>
      <c r="L52804" s="1715"/>
    </row>
    <row r="52805" spans="11:12" ht="15" customHeight="1">
      <c r="K52805" s="1715"/>
      <c r="L52805" s="1715"/>
    </row>
    <row r="52806" spans="11:12" ht="15" customHeight="1">
      <c r="K52806" s="1715"/>
      <c r="L52806" s="1715"/>
    </row>
    <row r="52807" spans="11:12" ht="15" customHeight="1">
      <c r="K52807" s="1715"/>
      <c r="L52807" s="1715"/>
    </row>
    <row r="52808" spans="11:12" ht="15" customHeight="1">
      <c r="K52808" s="1715"/>
      <c r="L52808" s="1715"/>
    </row>
    <row r="52809" spans="11:12" ht="15" customHeight="1">
      <c r="K52809" s="1715"/>
      <c r="L52809" s="1715"/>
    </row>
    <row r="52810" spans="11:12" ht="15" customHeight="1">
      <c r="K52810" s="1715"/>
      <c r="L52810" s="1715"/>
    </row>
    <row r="52811" spans="11:12" ht="15" customHeight="1">
      <c r="K52811" s="1715"/>
      <c r="L52811" s="1715"/>
    </row>
    <row r="52812" spans="11:12" ht="15" customHeight="1">
      <c r="K52812" s="1715"/>
      <c r="L52812" s="1715"/>
    </row>
    <row r="52813" spans="11:12" ht="15" customHeight="1">
      <c r="K52813" s="1715"/>
      <c r="L52813" s="1715"/>
    </row>
    <row r="52814" spans="11:12" ht="15" customHeight="1">
      <c r="K52814" s="1715"/>
      <c r="L52814" s="1715"/>
    </row>
    <row r="52815" spans="11:12" ht="15" customHeight="1">
      <c r="K52815" s="1715"/>
      <c r="L52815" s="1715"/>
    </row>
    <row r="52816" spans="11:12" ht="15" customHeight="1">
      <c r="K52816" s="1715"/>
      <c r="L52816" s="1715"/>
    </row>
    <row r="52817" spans="11:12" ht="15" customHeight="1">
      <c r="K52817" s="1715"/>
      <c r="L52817" s="1715"/>
    </row>
    <row r="52818" spans="11:12" ht="15" customHeight="1">
      <c r="K52818" s="1715"/>
      <c r="L52818" s="1715"/>
    </row>
    <row r="52819" spans="11:12" ht="15" customHeight="1">
      <c r="K52819" s="1715"/>
      <c r="L52819" s="1715"/>
    </row>
    <row r="52820" spans="11:12" ht="15" customHeight="1">
      <c r="K52820" s="1715"/>
      <c r="L52820" s="1715"/>
    </row>
    <row r="52821" spans="11:12" ht="15" customHeight="1">
      <c r="K52821" s="1715"/>
      <c r="L52821" s="1715"/>
    </row>
    <row r="52822" spans="11:12" ht="15" customHeight="1">
      <c r="K52822" s="1715"/>
      <c r="L52822" s="1715"/>
    </row>
    <row r="52823" spans="11:12" ht="15" customHeight="1">
      <c r="K52823" s="1715"/>
      <c r="L52823" s="1715"/>
    </row>
    <row r="52824" spans="11:12" ht="15" customHeight="1">
      <c r="K52824" s="1715"/>
      <c r="L52824" s="1715"/>
    </row>
    <row r="52825" spans="11:12" ht="15" customHeight="1">
      <c r="K52825" s="1715"/>
      <c r="L52825" s="1715"/>
    </row>
    <row r="52826" spans="11:12" ht="15" customHeight="1">
      <c r="K52826" s="1715"/>
      <c r="L52826" s="1715"/>
    </row>
    <row r="52827" spans="11:12" ht="15" customHeight="1">
      <c r="K52827" s="1715"/>
      <c r="L52827" s="1715"/>
    </row>
    <row r="52828" spans="11:12" ht="15" customHeight="1">
      <c r="K52828" s="1715"/>
      <c r="L52828" s="1715"/>
    </row>
    <row r="52829" spans="11:12" ht="15" customHeight="1">
      <c r="K52829" s="1715"/>
      <c r="L52829" s="1715"/>
    </row>
    <row r="52830" spans="11:12" ht="15" customHeight="1">
      <c r="K52830" s="1715"/>
      <c r="L52830" s="1715"/>
    </row>
    <row r="52831" spans="11:12" ht="15" customHeight="1">
      <c r="K52831" s="1715"/>
      <c r="L52831" s="1715"/>
    </row>
    <row r="52832" spans="11:12" ht="15" customHeight="1">
      <c r="K52832" s="1715"/>
      <c r="L52832" s="1715"/>
    </row>
    <row r="52833" spans="11:12" ht="15" customHeight="1">
      <c r="K52833" s="1715"/>
      <c r="L52833" s="1715"/>
    </row>
    <row r="52834" spans="11:12" ht="15" customHeight="1">
      <c r="K52834" s="1715"/>
      <c r="L52834" s="1715"/>
    </row>
    <row r="52835" spans="11:12" ht="15" customHeight="1">
      <c r="K52835" s="1715"/>
      <c r="L52835" s="1715"/>
    </row>
    <row r="52836" spans="11:12" ht="15" customHeight="1">
      <c r="K52836" s="1715"/>
      <c r="L52836" s="1715"/>
    </row>
    <row r="52837" spans="11:12" ht="15" customHeight="1">
      <c r="K52837" s="1715"/>
      <c r="L52837" s="1715"/>
    </row>
    <row r="52838" spans="11:12" ht="15" customHeight="1">
      <c r="K52838" s="1715"/>
      <c r="L52838" s="1715"/>
    </row>
    <row r="52839" spans="11:12" ht="15" customHeight="1">
      <c r="K52839" s="1715"/>
      <c r="L52839" s="1715"/>
    </row>
    <row r="52840" spans="11:12" ht="15" customHeight="1">
      <c r="K52840" s="1715"/>
      <c r="L52840" s="1715"/>
    </row>
    <row r="52841" spans="11:12" ht="15" customHeight="1">
      <c r="K52841" s="1715"/>
      <c r="L52841" s="1715"/>
    </row>
    <row r="52842" spans="11:12" ht="15" customHeight="1">
      <c r="K52842" s="1715"/>
      <c r="L52842" s="1715"/>
    </row>
    <row r="52843" spans="11:12" ht="15" customHeight="1">
      <c r="K52843" s="1715"/>
      <c r="L52843" s="1715"/>
    </row>
    <row r="52844" spans="11:12" ht="15" customHeight="1">
      <c r="K52844" s="1715"/>
      <c r="L52844" s="1715"/>
    </row>
    <row r="52845" spans="11:12" ht="15" customHeight="1">
      <c r="K52845" s="1715"/>
      <c r="L52845" s="1715"/>
    </row>
    <row r="52846" spans="11:12" ht="15" customHeight="1">
      <c r="K52846" s="1715"/>
      <c r="L52846" s="1715"/>
    </row>
    <row r="52847" spans="11:12" ht="15" customHeight="1">
      <c r="K52847" s="1715"/>
      <c r="L52847" s="1715"/>
    </row>
    <row r="52848" spans="11:12" ht="15" customHeight="1">
      <c r="K52848" s="1715"/>
      <c r="L52848" s="1715"/>
    </row>
    <row r="52849" spans="11:12" ht="15" customHeight="1">
      <c r="K52849" s="1715"/>
      <c r="L52849" s="1715"/>
    </row>
    <row r="52850" spans="11:12" ht="15" customHeight="1">
      <c r="K52850" s="1715"/>
      <c r="L52850" s="1715"/>
    </row>
    <row r="52851" spans="11:12" ht="15" customHeight="1">
      <c r="K52851" s="1715"/>
      <c r="L52851" s="1715"/>
    </row>
    <row r="52852" spans="11:12" ht="15" customHeight="1">
      <c r="K52852" s="1715"/>
      <c r="L52852" s="1715"/>
    </row>
    <row r="52853" spans="11:12" ht="15" customHeight="1">
      <c r="K52853" s="1715"/>
      <c r="L52853" s="1715"/>
    </row>
    <row r="52854" spans="11:12" ht="15" customHeight="1">
      <c r="K52854" s="1715"/>
      <c r="L52854" s="1715"/>
    </row>
    <row r="52855" spans="11:12" ht="15" customHeight="1">
      <c r="K52855" s="1715"/>
      <c r="L52855" s="1715"/>
    </row>
    <row r="52856" spans="11:12" ht="15" customHeight="1">
      <c r="K52856" s="1715"/>
      <c r="L52856" s="1715"/>
    </row>
    <row r="52857" spans="11:12" ht="15" customHeight="1">
      <c r="K52857" s="1715"/>
      <c r="L52857" s="1715"/>
    </row>
    <row r="52858" spans="11:12" ht="15" customHeight="1">
      <c r="K52858" s="1715"/>
      <c r="L52858" s="1715"/>
    </row>
    <row r="52859" spans="11:12" ht="15" customHeight="1">
      <c r="K52859" s="1715"/>
      <c r="L52859" s="1715"/>
    </row>
    <row r="52860" spans="11:12" ht="15" customHeight="1">
      <c r="K52860" s="1715"/>
      <c r="L52860" s="1715"/>
    </row>
    <row r="52861" spans="11:12" ht="15" customHeight="1">
      <c r="K52861" s="1715"/>
      <c r="L52861" s="1715"/>
    </row>
    <row r="52862" spans="11:12" ht="15" customHeight="1">
      <c r="K52862" s="1715"/>
      <c r="L52862" s="1715"/>
    </row>
    <row r="52863" spans="11:12" ht="15" customHeight="1">
      <c r="K52863" s="1715"/>
      <c r="L52863" s="1715"/>
    </row>
    <row r="52864" spans="11:12" ht="15" customHeight="1">
      <c r="K52864" s="1715"/>
      <c r="L52864" s="1715"/>
    </row>
    <row r="52865" spans="11:12" ht="15" customHeight="1">
      <c r="K52865" s="1715"/>
      <c r="L52865" s="1715"/>
    </row>
    <row r="52866" spans="11:12" ht="15" customHeight="1">
      <c r="K52866" s="1715"/>
      <c r="L52866" s="1715"/>
    </row>
    <row r="52867" spans="11:12" ht="15" customHeight="1">
      <c r="K52867" s="1715"/>
      <c r="L52867" s="1715"/>
    </row>
    <row r="52868" spans="11:12" ht="15" customHeight="1">
      <c r="K52868" s="1715"/>
      <c r="L52868" s="1715"/>
    </row>
    <row r="52869" spans="11:12" ht="15" customHeight="1">
      <c r="K52869" s="1715"/>
      <c r="L52869" s="1715"/>
    </row>
    <row r="52870" spans="11:12" ht="15" customHeight="1">
      <c r="K52870" s="1715"/>
      <c r="L52870" s="1715"/>
    </row>
    <row r="52871" spans="11:12" ht="15" customHeight="1">
      <c r="K52871" s="1715"/>
      <c r="L52871" s="1715"/>
    </row>
    <row r="52872" spans="11:12" ht="15" customHeight="1">
      <c r="K52872" s="1715"/>
      <c r="L52872" s="1715"/>
    </row>
    <row r="52873" spans="11:12" ht="15" customHeight="1">
      <c r="K52873" s="1715"/>
      <c r="L52873" s="1715"/>
    </row>
    <row r="52874" spans="11:12" ht="15" customHeight="1">
      <c r="K52874" s="1715"/>
      <c r="L52874" s="1715"/>
    </row>
    <row r="52875" spans="11:12" ht="15" customHeight="1">
      <c r="K52875" s="1715"/>
      <c r="L52875" s="1715"/>
    </row>
    <row r="52876" spans="11:12" ht="15" customHeight="1">
      <c r="K52876" s="1715"/>
      <c r="L52876" s="1715"/>
    </row>
    <row r="52877" spans="11:12" ht="15" customHeight="1">
      <c r="K52877" s="1715"/>
      <c r="L52877" s="1715"/>
    </row>
    <row r="52878" spans="11:12" ht="15" customHeight="1">
      <c r="K52878" s="1715"/>
      <c r="L52878" s="1715"/>
    </row>
    <row r="52879" spans="11:12" ht="15" customHeight="1">
      <c r="K52879" s="1715"/>
      <c r="L52879" s="1715"/>
    </row>
    <row r="52880" spans="11:12" ht="15" customHeight="1">
      <c r="K52880" s="1715"/>
      <c r="L52880" s="1715"/>
    </row>
    <row r="52881" spans="11:12" ht="15" customHeight="1">
      <c r="K52881" s="1715"/>
      <c r="L52881" s="1715"/>
    </row>
    <row r="52882" spans="11:12" ht="15" customHeight="1">
      <c r="K52882" s="1715"/>
      <c r="L52882" s="1715"/>
    </row>
    <row r="52883" spans="11:12" ht="15" customHeight="1">
      <c r="K52883" s="1715"/>
      <c r="L52883" s="1715"/>
    </row>
    <row r="52884" spans="11:12" ht="15" customHeight="1">
      <c r="K52884" s="1715"/>
      <c r="L52884" s="1715"/>
    </row>
    <row r="52885" spans="11:12" ht="15" customHeight="1">
      <c r="K52885" s="1715"/>
      <c r="L52885" s="1715"/>
    </row>
    <row r="52886" spans="11:12" ht="15" customHeight="1">
      <c r="K52886" s="1715"/>
      <c r="L52886" s="1715"/>
    </row>
    <row r="52887" spans="11:12" ht="15" customHeight="1">
      <c r="K52887" s="1715"/>
      <c r="L52887" s="1715"/>
    </row>
    <row r="52888" spans="11:12" ht="15" customHeight="1">
      <c r="K52888" s="1715"/>
      <c r="L52888" s="1715"/>
    </row>
    <row r="52889" spans="11:12" ht="15" customHeight="1">
      <c r="K52889" s="1715"/>
      <c r="L52889" s="1715"/>
    </row>
    <row r="52890" spans="11:12" ht="15" customHeight="1">
      <c r="K52890" s="1715"/>
      <c r="L52890" s="1715"/>
    </row>
    <row r="52891" spans="11:12" ht="15" customHeight="1">
      <c r="K52891" s="1715"/>
      <c r="L52891" s="1715"/>
    </row>
    <row r="52892" spans="11:12" ht="15" customHeight="1">
      <c r="K52892" s="1715"/>
      <c r="L52892" s="1715"/>
    </row>
    <row r="52893" spans="11:12" ht="15" customHeight="1">
      <c r="K52893" s="1715"/>
      <c r="L52893" s="1715"/>
    </row>
    <row r="52894" spans="11:12" ht="15" customHeight="1">
      <c r="K52894" s="1715"/>
      <c r="L52894" s="1715"/>
    </row>
    <row r="52895" spans="11:12" ht="15" customHeight="1">
      <c r="K52895" s="1715"/>
      <c r="L52895" s="1715"/>
    </row>
    <row r="52896" spans="11:12" ht="15" customHeight="1">
      <c r="K52896" s="1715"/>
      <c r="L52896" s="1715"/>
    </row>
    <row r="52897" spans="11:12" ht="15" customHeight="1">
      <c r="K52897" s="1715"/>
      <c r="L52897" s="1715"/>
    </row>
    <row r="52898" spans="11:12" ht="15" customHeight="1">
      <c r="K52898" s="1715"/>
      <c r="L52898" s="1715"/>
    </row>
    <row r="52899" spans="11:12" ht="15" customHeight="1">
      <c r="K52899" s="1715"/>
      <c r="L52899" s="1715"/>
    </row>
    <row r="52900" spans="11:12" ht="15" customHeight="1">
      <c r="K52900" s="1715"/>
      <c r="L52900" s="1715"/>
    </row>
    <row r="52901" spans="11:12" ht="15" customHeight="1">
      <c r="K52901" s="1715"/>
      <c r="L52901" s="1715"/>
    </row>
    <row r="52902" spans="11:12" ht="15" customHeight="1">
      <c r="K52902" s="1715"/>
      <c r="L52902" s="1715"/>
    </row>
    <row r="52903" spans="11:12" ht="15" customHeight="1">
      <c r="K52903" s="1715"/>
      <c r="L52903" s="1715"/>
    </row>
    <row r="52904" spans="11:12" ht="15" customHeight="1">
      <c r="K52904" s="1715"/>
      <c r="L52904" s="1715"/>
    </row>
    <row r="52905" spans="11:12" ht="15" customHeight="1">
      <c r="K52905" s="1715"/>
      <c r="L52905" s="1715"/>
    </row>
    <row r="52906" spans="11:12" ht="15" customHeight="1">
      <c r="K52906" s="1715"/>
      <c r="L52906" s="1715"/>
    </row>
    <row r="52907" spans="11:12" ht="15" customHeight="1">
      <c r="K52907" s="1715"/>
      <c r="L52907" s="1715"/>
    </row>
    <row r="52908" spans="11:12" ht="15" customHeight="1">
      <c r="K52908" s="1715"/>
      <c r="L52908" s="1715"/>
    </row>
    <row r="52909" spans="11:12" ht="15" customHeight="1">
      <c r="K52909" s="1715"/>
      <c r="L52909" s="1715"/>
    </row>
    <row r="52910" spans="11:12" ht="15" customHeight="1">
      <c r="K52910" s="1715"/>
      <c r="L52910" s="1715"/>
    </row>
    <row r="52911" spans="11:12" ht="15" customHeight="1">
      <c r="K52911" s="1715"/>
      <c r="L52911" s="1715"/>
    </row>
    <row r="52912" spans="11:12" ht="15" customHeight="1">
      <c r="K52912" s="1715"/>
      <c r="L52912" s="1715"/>
    </row>
    <row r="52913" spans="11:12" ht="15" customHeight="1">
      <c r="K52913" s="1715"/>
      <c r="L52913" s="1715"/>
    </row>
    <row r="52914" spans="11:12" ht="15" customHeight="1">
      <c r="K52914" s="1715"/>
      <c r="L52914" s="1715"/>
    </row>
    <row r="52915" spans="11:12" ht="15" customHeight="1">
      <c r="K52915" s="1715"/>
      <c r="L52915" s="1715"/>
    </row>
    <row r="52916" spans="11:12" ht="15" customHeight="1">
      <c r="K52916" s="1715"/>
      <c r="L52916" s="1715"/>
    </row>
    <row r="52917" spans="11:12" ht="15" customHeight="1">
      <c r="K52917" s="1715"/>
      <c r="L52917" s="1715"/>
    </row>
    <row r="52918" spans="11:12" ht="15" customHeight="1">
      <c r="K52918" s="1715"/>
      <c r="L52918" s="1715"/>
    </row>
    <row r="52919" spans="11:12" ht="15" customHeight="1">
      <c r="K52919" s="1715"/>
      <c r="L52919" s="1715"/>
    </row>
    <row r="52920" spans="11:12" ht="15" customHeight="1">
      <c r="K52920" s="1715"/>
      <c r="L52920" s="1715"/>
    </row>
    <row r="52921" spans="11:12" ht="15" customHeight="1">
      <c r="K52921" s="1715"/>
      <c r="L52921" s="1715"/>
    </row>
    <row r="52922" spans="11:12" ht="15" customHeight="1">
      <c r="K52922" s="1715"/>
      <c r="L52922" s="1715"/>
    </row>
    <row r="52923" spans="11:12" ht="15" customHeight="1">
      <c r="K52923" s="1715"/>
      <c r="L52923" s="1715"/>
    </row>
    <row r="52924" spans="11:12" ht="15" customHeight="1">
      <c r="K52924" s="1715"/>
      <c r="L52924" s="1715"/>
    </row>
    <row r="52925" spans="11:12" ht="15" customHeight="1">
      <c r="K52925" s="1715"/>
      <c r="L52925" s="1715"/>
    </row>
    <row r="52926" spans="11:12" ht="15" customHeight="1">
      <c r="K52926" s="1715"/>
      <c r="L52926" s="1715"/>
    </row>
    <row r="52927" spans="11:12" ht="15" customHeight="1">
      <c r="K52927" s="1715"/>
      <c r="L52927" s="1715"/>
    </row>
    <row r="52928" spans="11:12" ht="15" customHeight="1">
      <c r="K52928" s="1715"/>
      <c r="L52928" s="1715"/>
    </row>
    <row r="52929" spans="11:12" ht="15" customHeight="1">
      <c r="K52929" s="1715"/>
      <c r="L52929" s="1715"/>
    </row>
    <row r="52930" spans="11:12" ht="15" customHeight="1">
      <c r="K52930" s="1715"/>
      <c r="L52930" s="1715"/>
    </row>
    <row r="52931" spans="11:12" ht="15" customHeight="1">
      <c r="K52931" s="1715"/>
      <c r="L52931" s="1715"/>
    </row>
    <row r="52932" spans="11:12" ht="15" customHeight="1">
      <c r="K52932" s="1715"/>
      <c r="L52932" s="1715"/>
    </row>
    <row r="52933" spans="11:12" ht="15" customHeight="1">
      <c r="K52933" s="1715"/>
      <c r="L52933" s="1715"/>
    </row>
    <row r="52934" spans="11:12" ht="15" customHeight="1">
      <c r="K52934" s="1715"/>
      <c r="L52934" s="1715"/>
    </row>
    <row r="52935" spans="11:12" ht="15" customHeight="1">
      <c r="K52935" s="1715"/>
      <c r="L52935" s="1715"/>
    </row>
    <row r="52936" spans="11:12" ht="15" customHeight="1">
      <c r="K52936" s="1715"/>
      <c r="L52936" s="1715"/>
    </row>
    <row r="52937" spans="11:12" ht="15" customHeight="1">
      <c r="K52937" s="1715"/>
      <c r="L52937" s="1715"/>
    </row>
    <row r="52938" spans="11:12" ht="15" customHeight="1">
      <c r="K52938" s="1715"/>
      <c r="L52938" s="1715"/>
    </row>
    <row r="52939" spans="11:12" ht="15" customHeight="1">
      <c r="K52939" s="1715"/>
      <c r="L52939" s="1715"/>
    </row>
    <row r="52940" spans="11:12" ht="15" customHeight="1">
      <c r="K52940" s="1715"/>
      <c r="L52940" s="1715"/>
    </row>
    <row r="52941" spans="11:12" ht="15" customHeight="1">
      <c r="K52941" s="1715"/>
      <c r="L52941" s="1715"/>
    </row>
    <row r="52942" spans="11:12" ht="15" customHeight="1">
      <c r="K52942" s="1715"/>
      <c r="L52942" s="1715"/>
    </row>
    <row r="52943" spans="11:12" ht="15" customHeight="1">
      <c r="K52943" s="1715"/>
      <c r="L52943" s="1715"/>
    </row>
    <row r="52944" spans="11:12" ht="15" customHeight="1">
      <c r="K52944" s="1715"/>
      <c r="L52944" s="1715"/>
    </row>
    <row r="52945" spans="11:12" ht="15" customHeight="1">
      <c r="K52945" s="1715"/>
      <c r="L52945" s="1715"/>
    </row>
    <row r="52946" spans="11:12" ht="15" customHeight="1">
      <c r="K52946" s="1715"/>
      <c r="L52946" s="1715"/>
    </row>
    <row r="52947" spans="11:12" ht="15" customHeight="1">
      <c r="K52947" s="1715"/>
      <c r="L52947" s="1715"/>
    </row>
    <row r="52948" spans="11:12" ht="15" customHeight="1">
      <c r="K52948" s="1715"/>
      <c r="L52948" s="1715"/>
    </row>
    <row r="52949" spans="11:12" ht="15" customHeight="1">
      <c r="K52949" s="1715"/>
      <c r="L52949" s="1715"/>
    </row>
    <row r="52950" spans="11:12" ht="15" customHeight="1">
      <c r="K52950" s="1715"/>
      <c r="L52950" s="1715"/>
    </row>
    <row r="52951" spans="11:12" ht="15" customHeight="1">
      <c r="K52951" s="1715"/>
      <c r="L52951" s="1715"/>
    </row>
    <row r="52952" spans="11:12" ht="15" customHeight="1">
      <c r="K52952" s="1715"/>
      <c r="L52952" s="1715"/>
    </row>
    <row r="52953" spans="11:12" ht="15" customHeight="1">
      <c r="K52953" s="1715"/>
      <c r="L52953" s="1715"/>
    </row>
    <row r="52954" spans="11:12" ht="15" customHeight="1">
      <c r="K52954" s="1715"/>
      <c r="L52954" s="1715"/>
    </row>
    <row r="52955" spans="11:12" ht="15" customHeight="1">
      <c r="K52955" s="1715"/>
      <c r="L52955" s="1715"/>
    </row>
    <row r="52956" spans="11:12" ht="15" customHeight="1">
      <c r="K52956" s="1715"/>
      <c r="L52956" s="1715"/>
    </row>
    <row r="52957" spans="11:12" ht="15" customHeight="1">
      <c r="K52957" s="1715"/>
      <c r="L52957" s="1715"/>
    </row>
    <row r="52958" spans="11:12" ht="15" customHeight="1">
      <c r="K52958" s="1715"/>
      <c r="L52958" s="1715"/>
    </row>
    <row r="52959" spans="11:12" ht="15" customHeight="1">
      <c r="K52959" s="1715"/>
      <c r="L52959" s="1715"/>
    </row>
    <row r="52960" spans="11:12" ht="15" customHeight="1">
      <c r="K52960" s="1715"/>
      <c r="L52960" s="1715"/>
    </row>
    <row r="52961" spans="11:12" ht="15" customHeight="1">
      <c r="K52961" s="1715"/>
      <c r="L52961" s="1715"/>
    </row>
    <row r="52962" spans="11:12" ht="15" customHeight="1">
      <c r="K52962" s="1715"/>
      <c r="L52962" s="1715"/>
    </row>
    <row r="52963" spans="11:12" ht="15" customHeight="1">
      <c r="K52963" s="1715"/>
      <c r="L52963" s="1715"/>
    </row>
    <row r="52964" spans="11:12" ht="15" customHeight="1">
      <c r="K52964" s="1715"/>
      <c r="L52964" s="1715"/>
    </row>
    <row r="52965" spans="11:12" ht="15" customHeight="1">
      <c r="K52965" s="1715"/>
      <c r="L52965" s="1715"/>
    </row>
    <row r="52966" spans="11:12" ht="15" customHeight="1">
      <c r="K52966" s="1715"/>
      <c r="L52966" s="1715"/>
    </row>
    <row r="52967" spans="11:12" ht="15" customHeight="1">
      <c r="K52967" s="1715"/>
      <c r="L52967" s="1715"/>
    </row>
    <row r="52968" spans="11:12" ht="15" customHeight="1">
      <c r="K52968" s="1715"/>
      <c r="L52968" s="1715"/>
    </row>
    <row r="52969" spans="11:12" ht="15" customHeight="1">
      <c r="K52969" s="1715"/>
      <c r="L52969" s="1715"/>
    </row>
    <row r="52970" spans="11:12" ht="15" customHeight="1">
      <c r="K52970" s="1715"/>
      <c r="L52970" s="1715"/>
    </row>
    <row r="52971" spans="11:12" ht="15" customHeight="1">
      <c r="K52971" s="1715"/>
      <c r="L52971" s="1715"/>
    </row>
    <row r="52972" spans="11:12" ht="15" customHeight="1">
      <c r="K52972" s="1715"/>
      <c r="L52972" s="1715"/>
    </row>
    <row r="52973" spans="11:12" ht="15" customHeight="1">
      <c r="K52973" s="1715"/>
      <c r="L52973" s="1715"/>
    </row>
    <row r="52974" spans="11:12" ht="15" customHeight="1">
      <c r="K52974" s="1715"/>
      <c r="L52974" s="1715"/>
    </row>
    <row r="52975" spans="11:12" ht="15" customHeight="1">
      <c r="K52975" s="1715"/>
      <c r="L52975" s="1715"/>
    </row>
    <row r="52976" spans="11:12" ht="15" customHeight="1">
      <c r="K52976" s="1715"/>
      <c r="L52976" s="1715"/>
    </row>
    <row r="52977" spans="11:12" ht="15" customHeight="1">
      <c r="K52977" s="1715"/>
      <c r="L52977" s="1715"/>
    </row>
    <row r="52978" spans="11:12" ht="15" customHeight="1">
      <c r="K52978" s="1715"/>
      <c r="L52978" s="1715"/>
    </row>
    <row r="52979" spans="11:12" ht="15" customHeight="1">
      <c r="K52979" s="1715"/>
      <c r="L52979" s="1715"/>
    </row>
    <row r="52980" spans="11:12" ht="15" customHeight="1">
      <c r="K52980" s="1715"/>
      <c r="L52980" s="1715"/>
    </row>
    <row r="52981" spans="11:12" ht="15" customHeight="1">
      <c r="K52981" s="1715"/>
      <c r="L52981" s="1715"/>
    </row>
    <row r="52982" spans="11:12" ht="15" customHeight="1">
      <c r="K52982" s="1715"/>
      <c r="L52982" s="1715"/>
    </row>
    <row r="52983" spans="11:12" ht="15" customHeight="1">
      <c r="K52983" s="1715"/>
      <c r="L52983" s="1715"/>
    </row>
    <row r="52984" spans="11:12" ht="15" customHeight="1">
      <c r="K52984" s="1715"/>
      <c r="L52984" s="1715"/>
    </row>
    <row r="52985" spans="11:12" ht="15" customHeight="1">
      <c r="K52985" s="1715"/>
      <c r="L52985" s="1715"/>
    </row>
    <row r="52986" spans="11:12" ht="15" customHeight="1">
      <c r="K52986" s="1715"/>
      <c r="L52986" s="1715"/>
    </row>
    <row r="52987" spans="11:12" ht="15" customHeight="1">
      <c r="K52987" s="1715"/>
      <c r="L52987" s="1715"/>
    </row>
    <row r="52988" spans="11:12" ht="15" customHeight="1">
      <c r="K52988" s="1715"/>
      <c r="L52988" s="1715"/>
    </row>
    <row r="52989" spans="11:12" ht="15" customHeight="1">
      <c r="K52989" s="1715"/>
      <c r="L52989" s="1715"/>
    </row>
    <row r="52990" spans="11:12" ht="15" customHeight="1">
      <c r="K52990" s="1715"/>
      <c r="L52990" s="1715"/>
    </row>
    <row r="52991" spans="11:12" ht="15" customHeight="1">
      <c r="K52991" s="1715"/>
      <c r="L52991" s="1715"/>
    </row>
    <row r="52992" spans="11:12" ht="15" customHeight="1">
      <c r="K52992" s="1715"/>
      <c r="L52992" s="1715"/>
    </row>
    <row r="52993" spans="11:12" ht="15" customHeight="1">
      <c r="K52993" s="1715"/>
      <c r="L52993" s="1715"/>
    </row>
    <row r="52994" spans="11:12" ht="15" customHeight="1">
      <c r="K52994" s="1715"/>
      <c r="L52994" s="1715"/>
    </row>
    <row r="52995" spans="11:12" ht="15" customHeight="1">
      <c r="K52995" s="1715"/>
      <c r="L52995" s="1715"/>
    </row>
    <row r="52996" spans="11:12" ht="15" customHeight="1">
      <c r="K52996" s="1715"/>
      <c r="L52996" s="1715"/>
    </row>
    <row r="52997" spans="11:12" ht="15" customHeight="1">
      <c r="K52997" s="1715"/>
      <c r="L52997" s="1715"/>
    </row>
    <row r="52998" spans="11:12" ht="15" customHeight="1">
      <c r="K52998" s="1715"/>
      <c r="L52998" s="1715"/>
    </row>
    <row r="52999" spans="11:12" ht="15" customHeight="1">
      <c r="K52999" s="1715"/>
      <c r="L52999" s="1715"/>
    </row>
    <row r="53000" spans="11:12" ht="15" customHeight="1">
      <c r="K53000" s="1715"/>
      <c r="L53000" s="1715"/>
    </row>
    <row r="53001" spans="11:12" ht="15" customHeight="1">
      <c r="K53001" s="1715"/>
      <c r="L53001" s="1715"/>
    </row>
    <row r="53002" spans="11:12" ht="15" customHeight="1">
      <c r="K53002" s="1715"/>
      <c r="L53002" s="1715"/>
    </row>
    <row r="53003" spans="11:12" ht="15" customHeight="1">
      <c r="K53003" s="1715"/>
      <c r="L53003" s="1715"/>
    </row>
    <row r="53004" spans="11:12" ht="15" customHeight="1">
      <c r="K53004" s="1715"/>
      <c r="L53004" s="1715"/>
    </row>
    <row r="53005" spans="11:12" ht="15" customHeight="1">
      <c r="K53005" s="1715"/>
      <c r="L53005" s="1715"/>
    </row>
    <row r="53006" spans="11:12" ht="15" customHeight="1">
      <c r="K53006" s="1715"/>
      <c r="L53006" s="1715"/>
    </row>
    <row r="53007" spans="11:12" ht="15" customHeight="1">
      <c r="K53007" s="1715"/>
      <c r="L53007" s="1715"/>
    </row>
    <row r="53008" spans="11:12" ht="15" customHeight="1">
      <c r="K53008" s="1715"/>
      <c r="L53008" s="1715"/>
    </row>
    <row r="53009" spans="11:12" ht="15" customHeight="1">
      <c r="K53009" s="1715"/>
      <c r="L53009" s="1715"/>
    </row>
    <row r="53010" spans="11:12" ht="15" customHeight="1">
      <c r="K53010" s="1715"/>
      <c r="L53010" s="1715"/>
    </row>
    <row r="53011" spans="11:12" ht="15" customHeight="1">
      <c r="K53011" s="1715"/>
      <c r="L53011" s="1715"/>
    </row>
    <row r="53012" spans="11:12" ht="15" customHeight="1">
      <c r="K53012" s="1715"/>
      <c r="L53012" s="1715"/>
    </row>
    <row r="53013" spans="11:12" ht="15" customHeight="1">
      <c r="K53013" s="1715"/>
      <c r="L53013" s="1715"/>
    </row>
    <row r="53014" spans="11:12" ht="15" customHeight="1">
      <c r="K53014" s="1715"/>
      <c r="L53014" s="1715"/>
    </row>
    <row r="53015" spans="11:12" ht="15" customHeight="1">
      <c r="K53015" s="1715"/>
      <c r="L53015" s="1715"/>
    </row>
    <row r="53016" spans="11:12" ht="15" customHeight="1">
      <c r="K53016" s="1715"/>
      <c r="L53016" s="1715"/>
    </row>
    <row r="53017" spans="11:12" ht="15" customHeight="1">
      <c r="K53017" s="1715"/>
      <c r="L53017" s="1715"/>
    </row>
    <row r="53018" spans="11:12" ht="15" customHeight="1">
      <c r="K53018" s="1715"/>
      <c r="L53018" s="1715"/>
    </row>
    <row r="53019" spans="11:12" ht="15" customHeight="1">
      <c r="K53019" s="1715"/>
      <c r="L53019" s="1715"/>
    </row>
    <row r="53020" spans="11:12" ht="15" customHeight="1">
      <c r="K53020" s="1715"/>
      <c r="L53020" s="1715"/>
    </row>
    <row r="53021" spans="11:12" ht="15" customHeight="1">
      <c r="K53021" s="1715"/>
      <c r="L53021" s="1715"/>
    </row>
    <row r="53022" spans="11:12" ht="15" customHeight="1">
      <c r="K53022" s="1715"/>
      <c r="L53022" s="1715"/>
    </row>
    <row r="53023" spans="11:12" ht="15" customHeight="1">
      <c r="K53023" s="1715"/>
      <c r="L53023" s="1715"/>
    </row>
    <row r="53024" spans="11:12" ht="15" customHeight="1">
      <c r="K53024" s="1715"/>
      <c r="L53024" s="1715"/>
    </row>
    <row r="53025" spans="11:12" ht="15" customHeight="1">
      <c r="K53025" s="1715"/>
      <c r="L53025" s="1715"/>
    </row>
    <row r="53026" spans="11:12" ht="15" customHeight="1">
      <c r="K53026" s="1715"/>
      <c r="L53026" s="1715"/>
    </row>
    <row r="53027" spans="11:12" ht="15" customHeight="1">
      <c r="K53027" s="1715"/>
      <c r="L53027" s="1715"/>
    </row>
    <row r="53028" spans="11:12" ht="15" customHeight="1">
      <c r="K53028" s="1715"/>
      <c r="L53028" s="1715"/>
    </row>
    <row r="53029" spans="11:12" ht="15" customHeight="1">
      <c r="K53029" s="1715"/>
      <c r="L53029" s="1715"/>
    </row>
    <row r="53030" spans="11:12" ht="15" customHeight="1">
      <c r="K53030" s="1715"/>
      <c r="L53030" s="1715"/>
    </row>
    <row r="53031" spans="11:12" ht="15" customHeight="1">
      <c r="K53031" s="1715"/>
      <c r="L53031" s="1715"/>
    </row>
    <row r="53032" spans="11:12" ht="15" customHeight="1">
      <c r="K53032" s="1715"/>
      <c r="L53032" s="1715"/>
    </row>
    <row r="53033" spans="11:12" ht="15" customHeight="1">
      <c r="K53033" s="1715"/>
      <c r="L53033" s="1715"/>
    </row>
    <row r="53034" spans="11:12" ht="15" customHeight="1">
      <c r="K53034" s="1715"/>
      <c r="L53034" s="1715"/>
    </row>
    <row r="53035" spans="11:12" ht="15" customHeight="1">
      <c r="K53035" s="1715"/>
      <c r="L53035" s="1715"/>
    </row>
    <row r="53036" spans="11:12" ht="15" customHeight="1">
      <c r="K53036" s="1715"/>
      <c r="L53036" s="1715"/>
    </row>
    <row r="53037" spans="11:12" ht="15" customHeight="1">
      <c r="K53037" s="1715"/>
      <c r="L53037" s="1715"/>
    </row>
    <row r="53038" spans="11:12" ht="15" customHeight="1">
      <c r="K53038" s="1715"/>
      <c r="L53038" s="1715"/>
    </row>
    <row r="53039" spans="11:12" ht="15" customHeight="1">
      <c r="K53039" s="1715"/>
      <c r="L53039" s="1715"/>
    </row>
    <row r="53040" spans="11:12" ht="15" customHeight="1">
      <c r="K53040" s="1715"/>
      <c r="L53040" s="1715"/>
    </row>
    <row r="53041" spans="11:12" ht="15" customHeight="1">
      <c r="K53041" s="1715"/>
      <c r="L53041" s="1715"/>
    </row>
    <row r="53042" spans="11:12" ht="15" customHeight="1">
      <c r="K53042" s="1715"/>
      <c r="L53042" s="1715"/>
    </row>
    <row r="53043" spans="11:12" ht="15" customHeight="1">
      <c r="K53043" s="1715"/>
      <c r="L53043" s="1715"/>
    </row>
    <row r="53044" spans="11:12" ht="15" customHeight="1">
      <c r="K53044" s="1715"/>
      <c r="L53044" s="1715"/>
    </row>
    <row r="53045" spans="11:12" ht="15" customHeight="1">
      <c r="K53045" s="1715"/>
      <c r="L53045" s="1715"/>
    </row>
    <row r="53046" spans="11:12" ht="15" customHeight="1">
      <c r="K53046" s="1715"/>
      <c r="L53046" s="1715"/>
    </row>
    <row r="53047" spans="11:12" ht="15" customHeight="1">
      <c r="K53047" s="1715"/>
      <c r="L53047" s="1715"/>
    </row>
    <row r="53048" spans="11:12" ht="15" customHeight="1">
      <c r="K53048" s="1715"/>
      <c r="L53048" s="1715"/>
    </row>
    <row r="53049" spans="11:12" ht="15" customHeight="1">
      <c r="K53049" s="1715"/>
      <c r="L53049" s="1715"/>
    </row>
    <row r="53050" spans="11:12" ht="15" customHeight="1">
      <c r="K53050" s="1715"/>
      <c r="L53050" s="1715"/>
    </row>
    <row r="53051" spans="11:12" ht="15" customHeight="1">
      <c r="K53051" s="1715"/>
      <c r="L53051" s="1715"/>
    </row>
    <row r="53052" spans="11:12" ht="15" customHeight="1">
      <c r="K53052" s="1715"/>
      <c r="L53052" s="1715"/>
    </row>
    <row r="53053" spans="11:12" ht="15" customHeight="1">
      <c r="K53053" s="1715"/>
      <c r="L53053" s="1715"/>
    </row>
    <row r="53054" spans="11:12" ht="15" customHeight="1">
      <c r="K53054" s="1715"/>
      <c r="L53054" s="1715"/>
    </row>
    <row r="53055" spans="11:12" ht="15" customHeight="1">
      <c r="K53055" s="1715"/>
      <c r="L53055" s="1715"/>
    </row>
    <row r="53056" spans="11:12" ht="15" customHeight="1">
      <c r="K53056" s="1715"/>
      <c r="L53056" s="1715"/>
    </row>
    <row r="53057" spans="11:12" ht="15" customHeight="1">
      <c r="K53057" s="1715"/>
      <c r="L53057" s="1715"/>
    </row>
    <row r="53058" spans="11:12" ht="15" customHeight="1">
      <c r="K53058" s="1715"/>
      <c r="L53058" s="1715"/>
    </row>
    <row r="53059" spans="11:12" ht="15" customHeight="1">
      <c r="K53059" s="1715"/>
      <c r="L53059" s="1715"/>
    </row>
    <row r="53060" spans="11:12" ht="15" customHeight="1">
      <c r="K53060" s="1715"/>
      <c r="L53060" s="1715"/>
    </row>
    <row r="53061" spans="11:12" ht="15" customHeight="1">
      <c r="K53061" s="1715"/>
      <c r="L53061" s="1715"/>
    </row>
    <row r="53062" spans="11:12" ht="15" customHeight="1">
      <c r="K53062" s="1715"/>
      <c r="L53062" s="1715"/>
    </row>
    <row r="53063" spans="11:12" ht="15" customHeight="1">
      <c r="K53063" s="1715"/>
      <c r="L53063" s="1715"/>
    </row>
    <row r="53064" spans="11:12" ht="15" customHeight="1">
      <c r="K53064" s="1715"/>
      <c r="L53064" s="1715"/>
    </row>
    <row r="53065" spans="11:12" ht="15" customHeight="1">
      <c r="K53065" s="1715"/>
      <c r="L53065" s="1715"/>
    </row>
    <row r="53066" spans="11:12" ht="15" customHeight="1">
      <c r="K53066" s="1715"/>
      <c r="L53066" s="1715"/>
    </row>
    <row r="53067" spans="11:12" ht="15" customHeight="1">
      <c r="K53067" s="1715"/>
      <c r="L53067" s="1715"/>
    </row>
    <row r="53068" spans="11:12" ht="15" customHeight="1">
      <c r="K53068" s="1715"/>
      <c r="L53068" s="1715"/>
    </row>
    <row r="53069" spans="11:12" ht="15" customHeight="1">
      <c r="K53069" s="1715"/>
      <c r="L53069" s="1715"/>
    </row>
    <row r="53070" spans="11:12" ht="15" customHeight="1">
      <c r="K53070" s="1715"/>
      <c r="L53070" s="1715"/>
    </row>
    <row r="53071" spans="11:12" ht="15" customHeight="1">
      <c r="K53071" s="1715"/>
      <c r="L53071" s="1715"/>
    </row>
    <row r="53072" spans="11:12" ht="15" customHeight="1">
      <c r="K53072" s="1715"/>
      <c r="L53072" s="1715"/>
    </row>
    <row r="53073" spans="11:12" ht="15" customHeight="1">
      <c r="K53073" s="1715"/>
      <c r="L53073" s="1715"/>
    </row>
    <row r="53074" spans="11:12" ht="15" customHeight="1">
      <c r="K53074" s="1715"/>
      <c r="L53074" s="1715"/>
    </row>
    <row r="53075" spans="11:12" ht="15" customHeight="1">
      <c r="K53075" s="1715"/>
      <c r="L53075" s="1715"/>
    </row>
    <row r="53076" spans="11:12" ht="15" customHeight="1">
      <c r="K53076" s="1715"/>
      <c r="L53076" s="1715"/>
    </row>
    <row r="53077" spans="11:12" ht="15" customHeight="1">
      <c r="K53077" s="1715"/>
      <c r="L53077" s="1715"/>
    </row>
    <row r="53078" spans="11:12" ht="15" customHeight="1">
      <c r="K53078" s="1715"/>
      <c r="L53078" s="1715"/>
    </row>
    <row r="53079" spans="11:12" ht="15" customHeight="1">
      <c r="K53079" s="1715"/>
      <c r="L53079" s="1715"/>
    </row>
    <row r="53080" spans="11:12" ht="15" customHeight="1">
      <c r="K53080" s="1715"/>
      <c r="L53080" s="1715"/>
    </row>
    <row r="53081" spans="11:12" ht="15" customHeight="1">
      <c r="K53081" s="1715"/>
      <c r="L53081" s="1715"/>
    </row>
    <row r="53082" spans="11:12" ht="15" customHeight="1">
      <c r="K53082" s="1715"/>
      <c r="L53082" s="1715"/>
    </row>
    <row r="53083" spans="11:12" ht="15" customHeight="1">
      <c r="K53083" s="1715"/>
      <c r="L53083" s="1715"/>
    </row>
    <row r="53084" spans="11:12" ht="15" customHeight="1">
      <c r="K53084" s="1715"/>
      <c r="L53084" s="1715"/>
    </row>
    <row r="53085" spans="11:12" ht="15" customHeight="1">
      <c r="K53085" s="1715"/>
      <c r="L53085" s="1715"/>
    </row>
    <row r="53086" spans="11:12" ht="15" customHeight="1">
      <c r="K53086" s="1715"/>
      <c r="L53086" s="1715"/>
    </row>
    <row r="53087" spans="11:12" ht="15" customHeight="1">
      <c r="K53087" s="1715"/>
      <c r="L53087" s="1715"/>
    </row>
    <row r="53088" spans="11:12" ht="15" customHeight="1">
      <c r="K53088" s="1715"/>
      <c r="L53088" s="1715"/>
    </row>
    <row r="53089" spans="11:12" ht="15" customHeight="1">
      <c r="K53089" s="1715"/>
      <c r="L53089" s="1715"/>
    </row>
    <row r="53090" spans="11:12" ht="15" customHeight="1">
      <c r="K53090" s="1715"/>
      <c r="L53090" s="1715"/>
    </row>
    <row r="53091" spans="11:12" ht="15" customHeight="1">
      <c r="K53091" s="1715"/>
      <c r="L53091" s="1715"/>
    </row>
    <row r="53092" spans="11:12" ht="15" customHeight="1">
      <c r="K53092" s="1715"/>
      <c r="L53092" s="1715"/>
    </row>
    <row r="53093" spans="11:12" ht="15" customHeight="1">
      <c r="K53093" s="1715"/>
      <c r="L53093" s="1715"/>
    </row>
    <row r="53094" spans="11:12" ht="15" customHeight="1">
      <c r="K53094" s="1715"/>
      <c r="L53094" s="1715"/>
    </row>
    <row r="53095" spans="11:12" ht="15" customHeight="1">
      <c r="K53095" s="1715"/>
      <c r="L53095" s="1715"/>
    </row>
    <row r="53096" spans="11:12" ht="15" customHeight="1">
      <c r="K53096" s="1715"/>
      <c r="L53096" s="1715"/>
    </row>
    <row r="53097" spans="11:12" ht="15" customHeight="1">
      <c r="K53097" s="1715"/>
      <c r="L53097" s="1715"/>
    </row>
    <row r="53098" spans="11:12" ht="15" customHeight="1">
      <c r="K53098" s="1715"/>
      <c r="L53098" s="1715"/>
    </row>
    <row r="53099" spans="11:12" ht="15" customHeight="1">
      <c r="K53099" s="1715"/>
      <c r="L53099" s="1715"/>
    </row>
    <row r="53100" spans="11:12" ht="15" customHeight="1">
      <c r="K53100" s="1715"/>
      <c r="L53100" s="1715"/>
    </row>
    <row r="53101" spans="11:12" ht="15" customHeight="1">
      <c r="K53101" s="1715"/>
      <c r="L53101" s="1715"/>
    </row>
    <row r="53102" spans="11:12" ht="15" customHeight="1">
      <c r="K53102" s="1715"/>
      <c r="L53102" s="1715"/>
    </row>
    <row r="53103" spans="11:12" ht="15" customHeight="1">
      <c r="K53103" s="1715"/>
      <c r="L53103" s="1715"/>
    </row>
    <row r="53104" spans="11:12" ht="15" customHeight="1">
      <c r="K53104" s="1715"/>
      <c r="L53104" s="1715"/>
    </row>
    <row r="53105" spans="11:12" ht="15" customHeight="1">
      <c r="K53105" s="1715"/>
      <c r="L53105" s="1715"/>
    </row>
    <row r="53106" spans="11:12" ht="15" customHeight="1">
      <c r="K53106" s="1715"/>
      <c r="L53106" s="1715"/>
    </row>
    <row r="53107" spans="11:12" ht="15" customHeight="1">
      <c r="K53107" s="1715"/>
      <c r="L53107" s="1715"/>
    </row>
    <row r="53108" spans="11:12" ht="15" customHeight="1">
      <c r="K53108" s="1715"/>
      <c r="L53108" s="1715"/>
    </row>
    <row r="53109" spans="11:12" ht="15" customHeight="1">
      <c r="K53109" s="1715"/>
      <c r="L53109" s="1715"/>
    </row>
    <row r="53110" spans="11:12" ht="15" customHeight="1">
      <c r="K53110" s="1715"/>
      <c r="L53110" s="1715"/>
    </row>
    <row r="53111" spans="11:12" ht="15" customHeight="1">
      <c r="K53111" s="1715"/>
      <c r="L53111" s="1715"/>
    </row>
    <row r="53112" spans="11:12" ht="15" customHeight="1">
      <c r="K53112" s="1715"/>
      <c r="L53112" s="1715"/>
    </row>
    <row r="53113" spans="11:12" ht="15" customHeight="1">
      <c r="K53113" s="1715"/>
      <c r="L53113" s="1715"/>
    </row>
    <row r="53114" spans="11:12" ht="15" customHeight="1">
      <c r="K53114" s="1715"/>
      <c r="L53114" s="1715"/>
    </row>
    <row r="53115" spans="11:12" ht="15" customHeight="1">
      <c r="K53115" s="1715"/>
      <c r="L53115" s="1715"/>
    </row>
    <row r="53116" spans="11:12" ht="15" customHeight="1">
      <c r="K53116" s="1715"/>
      <c r="L53116" s="1715"/>
    </row>
    <row r="53117" spans="11:12" ht="15" customHeight="1">
      <c r="K53117" s="1715"/>
      <c r="L53117" s="1715"/>
    </row>
    <row r="53118" spans="11:12" ht="15" customHeight="1">
      <c r="K53118" s="1715"/>
      <c r="L53118" s="1715"/>
    </row>
    <row r="53119" spans="11:12" ht="15" customHeight="1">
      <c r="K53119" s="1715"/>
      <c r="L53119" s="1715"/>
    </row>
    <row r="53120" spans="11:12" ht="15" customHeight="1">
      <c r="K53120" s="1715"/>
      <c r="L53120" s="1715"/>
    </row>
    <row r="53121" spans="11:12" ht="15" customHeight="1">
      <c r="K53121" s="1715"/>
      <c r="L53121" s="1715"/>
    </row>
    <row r="53122" spans="11:12" ht="15" customHeight="1">
      <c r="K53122" s="1715"/>
      <c r="L53122" s="1715"/>
    </row>
    <row r="53123" spans="11:12" ht="15" customHeight="1">
      <c r="K53123" s="1715"/>
      <c r="L53123" s="1715"/>
    </row>
    <row r="53124" spans="11:12" ht="15" customHeight="1">
      <c r="K53124" s="1715"/>
      <c r="L53124" s="1715"/>
    </row>
    <row r="53125" spans="11:12" ht="15" customHeight="1">
      <c r="K53125" s="1715"/>
      <c r="L53125" s="1715"/>
    </row>
    <row r="53126" spans="11:12" ht="15" customHeight="1">
      <c r="K53126" s="1715"/>
      <c r="L53126" s="1715"/>
    </row>
    <row r="53127" spans="11:12" ht="15" customHeight="1">
      <c r="K53127" s="1715"/>
      <c r="L53127" s="1715"/>
    </row>
    <row r="53128" spans="11:12" ht="15" customHeight="1">
      <c r="K53128" s="1715"/>
      <c r="L53128" s="1715"/>
    </row>
    <row r="53129" spans="11:12" ht="15" customHeight="1">
      <c r="K53129" s="1715"/>
      <c r="L53129" s="1715"/>
    </row>
    <row r="53130" spans="11:12" ht="15" customHeight="1">
      <c r="K53130" s="1715"/>
      <c r="L53130" s="1715"/>
    </row>
    <row r="53131" spans="11:12" ht="15" customHeight="1">
      <c r="K53131" s="1715"/>
      <c r="L53131" s="1715"/>
    </row>
    <row r="53132" spans="11:12" ht="15" customHeight="1">
      <c r="K53132" s="1715"/>
      <c r="L53132" s="1715"/>
    </row>
    <row r="53133" spans="11:12" ht="15" customHeight="1">
      <c r="K53133" s="1715"/>
      <c r="L53133" s="1715"/>
    </row>
    <row r="53134" spans="11:12" ht="15" customHeight="1">
      <c r="K53134" s="1715"/>
      <c r="L53134" s="1715"/>
    </row>
    <row r="53135" spans="11:12" ht="15" customHeight="1">
      <c r="K53135" s="1715"/>
      <c r="L53135" s="1715"/>
    </row>
    <row r="53136" spans="11:12" ht="15" customHeight="1">
      <c r="K53136" s="1715"/>
      <c r="L53136" s="1715"/>
    </row>
    <row r="53137" spans="11:12" ht="15" customHeight="1">
      <c r="K53137" s="1715"/>
      <c r="L53137" s="1715"/>
    </row>
    <row r="53138" spans="11:12" ht="15" customHeight="1">
      <c r="K53138" s="1715"/>
      <c r="L53138" s="1715"/>
    </row>
    <row r="53139" spans="11:12" ht="15" customHeight="1">
      <c r="K53139" s="1715"/>
      <c r="L53139" s="1715"/>
    </row>
    <row r="53140" spans="11:12" ht="15" customHeight="1">
      <c r="K53140" s="1715"/>
      <c r="L53140" s="1715"/>
    </row>
    <row r="53141" spans="11:12" ht="15" customHeight="1">
      <c r="K53141" s="1715"/>
      <c r="L53141" s="1715"/>
    </row>
    <row r="53142" spans="11:12" ht="15" customHeight="1">
      <c r="K53142" s="1715"/>
      <c r="L53142" s="1715"/>
    </row>
    <row r="53143" spans="11:12" ht="15" customHeight="1">
      <c r="K53143" s="1715"/>
      <c r="L53143" s="1715"/>
    </row>
    <row r="53144" spans="11:12" ht="15" customHeight="1">
      <c r="K53144" s="1715"/>
      <c r="L53144" s="1715"/>
    </row>
    <row r="53145" spans="11:12" ht="15" customHeight="1">
      <c r="K53145" s="1715"/>
      <c r="L53145" s="1715"/>
    </row>
    <row r="53146" spans="11:12" ht="15" customHeight="1">
      <c r="K53146" s="1715"/>
      <c r="L53146" s="1715"/>
    </row>
    <row r="53147" spans="11:12" ht="15" customHeight="1">
      <c r="K53147" s="1715"/>
      <c r="L53147" s="1715"/>
    </row>
    <row r="53148" spans="11:12" ht="15" customHeight="1">
      <c r="K53148" s="1715"/>
      <c r="L53148" s="1715"/>
    </row>
    <row r="53149" spans="11:12" ht="15" customHeight="1">
      <c r="K53149" s="1715"/>
      <c r="L53149" s="1715"/>
    </row>
    <row r="53150" spans="11:12" ht="15" customHeight="1">
      <c r="K53150" s="1715"/>
      <c r="L53150" s="1715"/>
    </row>
    <row r="53151" spans="11:12" ht="15" customHeight="1">
      <c r="K53151" s="1715"/>
      <c r="L53151" s="1715"/>
    </row>
    <row r="53152" spans="11:12" ht="15" customHeight="1">
      <c r="K53152" s="1715"/>
      <c r="L53152" s="1715"/>
    </row>
    <row r="53153" spans="11:12" ht="15" customHeight="1">
      <c r="K53153" s="1715"/>
      <c r="L53153" s="1715"/>
    </row>
    <row r="53154" spans="11:12" ht="15" customHeight="1">
      <c r="K53154" s="1715"/>
      <c r="L53154" s="1715"/>
    </row>
    <row r="53155" spans="11:12" ht="15" customHeight="1">
      <c r="K53155" s="1715"/>
      <c r="L53155" s="1715"/>
    </row>
    <row r="53156" spans="11:12" ht="15" customHeight="1">
      <c r="K53156" s="1715"/>
      <c r="L53156" s="1715"/>
    </row>
    <row r="53157" spans="11:12" ht="15" customHeight="1">
      <c r="K53157" s="1715"/>
      <c r="L53157" s="1715"/>
    </row>
    <row r="53158" spans="11:12" ht="15" customHeight="1">
      <c r="K53158" s="1715"/>
      <c r="L53158" s="1715"/>
    </row>
    <row r="53159" spans="11:12" ht="15" customHeight="1">
      <c r="K53159" s="1715"/>
      <c r="L53159" s="1715"/>
    </row>
    <row r="53160" spans="11:12" ht="15" customHeight="1">
      <c r="K53160" s="1715"/>
      <c r="L53160" s="1715"/>
    </row>
    <row r="53161" spans="11:12" ht="15" customHeight="1">
      <c r="K53161" s="1715"/>
      <c r="L53161" s="1715"/>
    </row>
    <row r="53162" spans="11:12" ht="15" customHeight="1">
      <c r="K53162" s="1715"/>
      <c r="L53162" s="1715"/>
    </row>
    <row r="53163" spans="11:12" ht="15" customHeight="1">
      <c r="K53163" s="1715"/>
      <c r="L53163" s="1715"/>
    </row>
    <row r="53164" spans="11:12" ht="15" customHeight="1">
      <c r="K53164" s="1715"/>
      <c r="L53164" s="1715"/>
    </row>
    <row r="53165" spans="11:12" ht="15" customHeight="1">
      <c r="K53165" s="1715"/>
      <c r="L53165" s="1715"/>
    </row>
    <row r="53166" spans="11:12" ht="15" customHeight="1">
      <c r="K53166" s="1715"/>
      <c r="L53166" s="1715"/>
    </row>
    <row r="53167" spans="11:12" ht="15" customHeight="1">
      <c r="K53167" s="1715"/>
      <c r="L53167" s="1715"/>
    </row>
    <row r="53168" spans="11:12" ht="15" customHeight="1">
      <c r="K53168" s="1715"/>
      <c r="L53168" s="1715"/>
    </row>
    <row r="53169" spans="11:12" ht="15" customHeight="1">
      <c r="K53169" s="1715"/>
      <c r="L53169" s="1715"/>
    </row>
    <row r="53170" spans="11:12" ht="15" customHeight="1">
      <c r="K53170" s="1715"/>
      <c r="L53170" s="1715"/>
    </row>
    <row r="53171" spans="11:12" ht="15" customHeight="1">
      <c r="K53171" s="1715"/>
      <c r="L53171" s="1715"/>
    </row>
    <row r="53172" spans="11:12" ht="15" customHeight="1">
      <c r="K53172" s="1715"/>
      <c r="L53172" s="1715"/>
    </row>
    <row r="53173" spans="11:12" ht="15" customHeight="1">
      <c r="K53173" s="1715"/>
      <c r="L53173" s="1715"/>
    </row>
    <row r="53174" spans="11:12" ht="15" customHeight="1">
      <c r="K53174" s="1715"/>
      <c r="L53174" s="1715"/>
    </row>
    <row r="53175" spans="11:12" ht="15" customHeight="1">
      <c r="K53175" s="1715"/>
      <c r="L53175" s="1715"/>
    </row>
    <row r="53176" spans="11:12" ht="15" customHeight="1">
      <c r="K53176" s="1715"/>
      <c r="L53176" s="1715"/>
    </row>
    <row r="53177" spans="11:12" ht="15" customHeight="1">
      <c r="K53177" s="1715"/>
      <c r="L53177" s="1715"/>
    </row>
    <row r="53178" spans="11:12" ht="15" customHeight="1">
      <c r="K53178" s="1715"/>
      <c r="L53178" s="1715"/>
    </row>
    <row r="53179" spans="11:12" ht="15" customHeight="1">
      <c r="K53179" s="1715"/>
      <c r="L53179" s="1715"/>
    </row>
    <row r="53180" spans="11:12" ht="15" customHeight="1">
      <c r="K53180" s="1715"/>
      <c r="L53180" s="1715"/>
    </row>
    <row r="53181" spans="11:12" ht="15" customHeight="1">
      <c r="K53181" s="1715"/>
      <c r="L53181" s="1715"/>
    </row>
    <row r="53182" spans="11:12" ht="15" customHeight="1">
      <c r="K53182" s="1715"/>
      <c r="L53182" s="1715"/>
    </row>
    <row r="53183" spans="11:12" ht="15" customHeight="1">
      <c r="K53183" s="1715"/>
      <c r="L53183" s="1715"/>
    </row>
    <row r="53184" spans="11:12" ht="15" customHeight="1">
      <c r="K53184" s="1715"/>
      <c r="L53184" s="1715"/>
    </row>
    <row r="53185" spans="11:12" ht="15" customHeight="1">
      <c r="K53185" s="1715"/>
      <c r="L53185" s="1715"/>
    </row>
    <row r="53186" spans="11:12" ht="15" customHeight="1">
      <c r="K53186" s="1715"/>
      <c r="L53186" s="1715"/>
    </row>
    <row r="53187" spans="11:12" ht="15" customHeight="1">
      <c r="K53187" s="1715"/>
      <c r="L53187" s="1715"/>
    </row>
    <row r="53188" spans="11:12" ht="15" customHeight="1">
      <c r="K53188" s="1715"/>
      <c r="L53188" s="1715"/>
    </row>
    <row r="53189" spans="11:12" ht="15" customHeight="1">
      <c r="K53189" s="1715"/>
      <c r="L53189" s="1715"/>
    </row>
    <row r="53190" spans="11:12" ht="15" customHeight="1">
      <c r="K53190" s="1715"/>
      <c r="L53190" s="1715"/>
    </row>
    <row r="53191" spans="11:12" ht="15" customHeight="1">
      <c r="K53191" s="1715"/>
      <c r="L53191" s="1715"/>
    </row>
    <row r="53192" spans="11:12" ht="15" customHeight="1">
      <c r="K53192" s="1715"/>
      <c r="L53192" s="1715"/>
    </row>
    <row r="53193" spans="11:12" ht="15" customHeight="1">
      <c r="K53193" s="1715"/>
      <c r="L53193" s="1715"/>
    </row>
    <row r="53194" spans="11:12" ht="15" customHeight="1">
      <c r="K53194" s="1715"/>
      <c r="L53194" s="1715"/>
    </row>
    <row r="53195" spans="11:12" ht="15" customHeight="1">
      <c r="K53195" s="1715"/>
      <c r="L53195" s="1715"/>
    </row>
    <row r="53196" spans="11:12" ht="15" customHeight="1">
      <c r="K53196" s="1715"/>
      <c r="L53196" s="1715"/>
    </row>
    <row r="53197" spans="11:12" ht="15" customHeight="1">
      <c r="K53197" s="1715"/>
      <c r="L53197" s="1715"/>
    </row>
    <row r="53198" spans="11:12" ht="15" customHeight="1">
      <c r="K53198" s="1715"/>
      <c r="L53198" s="1715"/>
    </row>
    <row r="53199" spans="11:12" ht="15" customHeight="1">
      <c r="K53199" s="1715"/>
      <c r="L53199" s="1715"/>
    </row>
    <row r="53200" spans="11:12" ht="15" customHeight="1">
      <c r="K53200" s="1715"/>
      <c r="L53200" s="1715"/>
    </row>
    <row r="53201" spans="11:12" ht="15" customHeight="1">
      <c r="K53201" s="1715"/>
      <c r="L53201" s="1715"/>
    </row>
    <row r="53202" spans="11:12" ht="15" customHeight="1">
      <c r="K53202" s="1715"/>
      <c r="L53202" s="1715"/>
    </row>
    <row r="53203" spans="11:12" ht="15" customHeight="1">
      <c r="K53203" s="1715"/>
      <c r="L53203" s="1715"/>
    </row>
    <row r="53204" spans="11:12" ht="15" customHeight="1">
      <c r="K53204" s="1715"/>
      <c r="L53204" s="1715"/>
    </row>
    <row r="53205" spans="11:12" ht="15" customHeight="1">
      <c r="K53205" s="1715"/>
      <c r="L53205" s="1715"/>
    </row>
    <row r="53206" spans="11:12" ht="15" customHeight="1">
      <c r="K53206" s="1715"/>
      <c r="L53206" s="1715"/>
    </row>
    <row r="53207" spans="11:12" ht="15" customHeight="1">
      <c r="K53207" s="1715"/>
      <c r="L53207" s="1715"/>
    </row>
    <row r="53208" spans="11:12" ht="15" customHeight="1">
      <c r="K53208" s="1715"/>
      <c r="L53208" s="1715"/>
    </row>
    <row r="53209" spans="11:12" ht="15" customHeight="1">
      <c r="K53209" s="1715"/>
      <c r="L53209" s="1715"/>
    </row>
    <row r="53210" spans="11:12" ht="15" customHeight="1">
      <c r="K53210" s="1715"/>
      <c r="L53210" s="1715"/>
    </row>
    <row r="53211" spans="11:12" ht="15" customHeight="1">
      <c r="K53211" s="1715"/>
      <c r="L53211" s="1715"/>
    </row>
    <row r="53212" spans="11:12" ht="15" customHeight="1">
      <c r="K53212" s="1715"/>
      <c r="L53212" s="1715"/>
    </row>
    <row r="53213" spans="11:12" ht="15" customHeight="1">
      <c r="K53213" s="1715"/>
      <c r="L53213" s="1715"/>
    </row>
    <row r="53214" spans="11:12" ht="15" customHeight="1">
      <c r="K53214" s="1715"/>
      <c r="L53214" s="1715"/>
    </row>
    <row r="53215" spans="11:12" ht="15" customHeight="1">
      <c r="K53215" s="1715"/>
      <c r="L53215" s="1715"/>
    </row>
    <row r="53216" spans="11:12" ht="15" customHeight="1">
      <c r="K53216" s="1715"/>
      <c r="L53216" s="1715"/>
    </row>
    <row r="53217" spans="11:12" ht="15" customHeight="1">
      <c r="K53217" s="1715"/>
      <c r="L53217" s="1715"/>
    </row>
    <row r="53218" spans="11:12" ht="15" customHeight="1">
      <c r="K53218" s="1715"/>
      <c r="L53218" s="1715"/>
    </row>
    <row r="53219" spans="11:12" ht="15" customHeight="1">
      <c r="K53219" s="1715"/>
      <c r="L53219" s="1715"/>
    </row>
    <row r="53220" spans="11:12" ht="15" customHeight="1">
      <c r="K53220" s="1715"/>
      <c r="L53220" s="1715"/>
    </row>
    <row r="53221" spans="11:12" ht="15" customHeight="1">
      <c r="K53221" s="1715"/>
      <c r="L53221" s="1715"/>
    </row>
    <row r="53222" spans="11:12" ht="15" customHeight="1">
      <c r="K53222" s="1715"/>
      <c r="L53222" s="1715"/>
    </row>
    <row r="53223" spans="11:12" ht="15" customHeight="1">
      <c r="K53223" s="1715"/>
      <c r="L53223" s="1715"/>
    </row>
    <row r="53224" spans="11:12" ht="15" customHeight="1">
      <c r="K53224" s="1715"/>
      <c r="L53224" s="1715"/>
    </row>
    <row r="53225" spans="11:12" ht="15" customHeight="1">
      <c r="K53225" s="1715"/>
      <c r="L53225" s="1715"/>
    </row>
    <row r="53226" spans="11:12" ht="15" customHeight="1">
      <c r="K53226" s="1715"/>
      <c r="L53226" s="1715"/>
    </row>
    <row r="53227" spans="11:12" ht="15" customHeight="1">
      <c r="K53227" s="1715"/>
      <c r="L53227" s="1715"/>
    </row>
    <row r="53228" spans="11:12" ht="15" customHeight="1">
      <c r="K53228" s="1715"/>
      <c r="L53228" s="1715"/>
    </row>
    <row r="53229" spans="11:12" ht="15" customHeight="1">
      <c r="K53229" s="1715"/>
      <c r="L53229" s="1715"/>
    </row>
    <row r="53230" spans="11:12" ht="15" customHeight="1">
      <c r="K53230" s="1715"/>
      <c r="L53230" s="1715"/>
    </row>
    <row r="53231" spans="11:12" ht="15" customHeight="1">
      <c r="K53231" s="1715"/>
      <c r="L53231" s="1715"/>
    </row>
    <row r="53232" spans="11:12" ht="15" customHeight="1">
      <c r="K53232" s="1715"/>
      <c r="L53232" s="1715"/>
    </row>
    <row r="53233" spans="11:12" ht="15" customHeight="1">
      <c r="K53233" s="1715"/>
      <c r="L53233" s="1715"/>
    </row>
    <row r="53234" spans="11:12" ht="15" customHeight="1">
      <c r="K53234" s="1715"/>
      <c r="L53234" s="1715"/>
    </row>
    <row r="53235" spans="11:12" ht="15" customHeight="1">
      <c r="K53235" s="1715"/>
      <c r="L53235" s="1715"/>
    </row>
    <row r="53236" spans="11:12" ht="15" customHeight="1">
      <c r="K53236" s="1715"/>
      <c r="L53236" s="1715"/>
    </row>
    <row r="53237" spans="11:12" ht="15" customHeight="1">
      <c r="K53237" s="1715"/>
      <c r="L53237" s="1715"/>
    </row>
    <row r="53238" spans="11:12" ht="15" customHeight="1">
      <c r="K53238" s="1715"/>
      <c r="L53238" s="1715"/>
    </row>
    <row r="53239" spans="11:12" ht="15" customHeight="1">
      <c r="K53239" s="1715"/>
      <c r="L53239" s="1715"/>
    </row>
    <row r="53240" spans="11:12" ht="15" customHeight="1">
      <c r="K53240" s="1715"/>
      <c r="L53240" s="1715"/>
    </row>
    <row r="53241" spans="11:12" ht="15" customHeight="1">
      <c r="K53241" s="1715"/>
      <c r="L53241" s="1715"/>
    </row>
    <row r="53242" spans="11:12" ht="15" customHeight="1">
      <c r="K53242" s="1715"/>
      <c r="L53242" s="1715"/>
    </row>
    <row r="53243" spans="11:12" ht="15" customHeight="1">
      <c r="K53243" s="1715"/>
      <c r="L53243" s="1715"/>
    </row>
    <row r="53244" spans="11:12" ht="15" customHeight="1">
      <c r="K53244" s="1715"/>
      <c r="L53244" s="1715"/>
    </row>
    <row r="53245" spans="11:12" ht="15" customHeight="1">
      <c r="K53245" s="1715"/>
      <c r="L53245" s="1715"/>
    </row>
    <row r="53246" spans="11:12" ht="15" customHeight="1">
      <c r="K53246" s="1715"/>
      <c r="L53246" s="1715"/>
    </row>
    <row r="53247" spans="11:12" ht="15" customHeight="1">
      <c r="K53247" s="1715"/>
      <c r="L53247" s="1715"/>
    </row>
    <row r="53248" spans="11:12" ht="15" customHeight="1">
      <c r="K53248" s="1715"/>
      <c r="L53248" s="1715"/>
    </row>
    <row r="53249" spans="11:12" ht="15" customHeight="1">
      <c r="K53249" s="1715"/>
      <c r="L53249" s="1715"/>
    </row>
    <row r="53250" spans="11:12" ht="15" customHeight="1">
      <c r="K53250" s="1715"/>
      <c r="L53250" s="1715"/>
    </row>
    <row r="53251" spans="11:12" ht="15" customHeight="1">
      <c r="K53251" s="1715"/>
      <c r="L53251" s="1715"/>
    </row>
    <row r="53252" spans="11:12" ht="15" customHeight="1">
      <c r="K53252" s="1715"/>
      <c r="L53252" s="1715"/>
    </row>
    <row r="53253" spans="11:12" ht="15" customHeight="1">
      <c r="K53253" s="1715"/>
      <c r="L53253" s="1715"/>
    </row>
    <row r="53254" spans="11:12" ht="15" customHeight="1">
      <c r="K53254" s="1715"/>
      <c r="L53254" s="1715"/>
    </row>
    <row r="53255" spans="11:12" ht="15" customHeight="1">
      <c r="K53255" s="1715"/>
      <c r="L53255" s="1715"/>
    </row>
    <row r="53256" spans="11:12" ht="15" customHeight="1">
      <c r="K53256" s="1715"/>
      <c r="L53256" s="1715"/>
    </row>
    <row r="53257" spans="11:12" ht="15" customHeight="1">
      <c r="K53257" s="1715"/>
      <c r="L53257" s="1715"/>
    </row>
    <row r="53258" spans="11:12" ht="15" customHeight="1">
      <c r="K53258" s="1715"/>
      <c r="L53258" s="1715"/>
    </row>
    <row r="53259" spans="11:12" ht="15" customHeight="1">
      <c r="K53259" s="1715"/>
      <c r="L53259" s="1715"/>
    </row>
    <row r="53260" spans="11:12" ht="15" customHeight="1">
      <c r="K53260" s="1715"/>
      <c r="L53260" s="1715"/>
    </row>
    <row r="53261" spans="11:12" ht="15" customHeight="1">
      <c r="K53261" s="1715"/>
      <c r="L53261" s="1715"/>
    </row>
    <row r="53262" spans="11:12" ht="15" customHeight="1">
      <c r="K53262" s="1715"/>
      <c r="L53262" s="1715"/>
    </row>
    <row r="53263" spans="11:12" ht="15" customHeight="1">
      <c r="K53263" s="1715"/>
      <c r="L53263" s="1715"/>
    </row>
    <row r="53264" spans="11:12" ht="15" customHeight="1">
      <c r="K53264" s="1715"/>
      <c r="L53264" s="1715"/>
    </row>
    <row r="53265" spans="11:12" ht="15" customHeight="1">
      <c r="K53265" s="1715"/>
      <c r="L53265" s="1715"/>
    </row>
    <row r="53266" spans="11:12" ht="15" customHeight="1">
      <c r="K53266" s="1715"/>
      <c r="L53266" s="1715"/>
    </row>
    <row r="53267" spans="11:12" ht="15" customHeight="1">
      <c r="K53267" s="1715"/>
      <c r="L53267" s="1715"/>
    </row>
    <row r="53268" spans="11:12" ht="15" customHeight="1">
      <c r="K53268" s="1715"/>
      <c r="L53268" s="1715"/>
    </row>
    <row r="53269" spans="11:12" ht="15" customHeight="1">
      <c r="K53269" s="1715"/>
      <c r="L53269" s="1715"/>
    </row>
    <row r="53270" spans="11:12" ht="15" customHeight="1">
      <c r="K53270" s="1715"/>
      <c r="L53270" s="1715"/>
    </row>
    <row r="53271" spans="11:12" ht="15" customHeight="1">
      <c r="K53271" s="1715"/>
      <c r="L53271" s="1715"/>
    </row>
    <row r="53272" spans="11:12" ht="15" customHeight="1">
      <c r="K53272" s="1715"/>
      <c r="L53272" s="1715"/>
    </row>
    <row r="53273" spans="11:12" ht="15" customHeight="1">
      <c r="K53273" s="1715"/>
      <c r="L53273" s="1715"/>
    </row>
    <row r="53274" spans="11:12" ht="15" customHeight="1">
      <c r="K53274" s="1715"/>
      <c r="L53274" s="1715"/>
    </row>
    <row r="53275" spans="11:12" ht="15" customHeight="1">
      <c r="K53275" s="1715"/>
      <c r="L53275" s="1715"/>
    </row>
    <row r="53276" spans="11:12" ht="15" customHeight="1">
      <c r="K53276" s="1715"/>
      <c r="L53276" s="1715"/>
    </row>
    <row r="53277" spans="11:12" ht="15" customHeight="1">
      <c r="K53277" s="1715"/>
      <c r="L53277" s="1715"/>
    </row>
    <row r="53278" spans="11:12" ht="15" customHeight="1">
      <c r="K53278" s="1715"/>
      <c r="L53278" s="1715"/>
    </row>
    <row r="53279" spans="11:12" ht="15" customHeight="1">
      <c r="K53279" s="1715"/>
      <c r="L53279" s="1715"/>
    </row>
    <row r="53280" spans="11:12" ht="15" customHeight="1">
      <c r="K53280" s="1715"/>
      <c r="L53280" s="1715"/>
    </row>
    <row r="53281" spans="11:12" ht="15" customHeight="1">
      <c r="K53281" s="1715"/>
      <c r="L53281" s="1715"/>
    </row>
    <row r="53282" spans="11:12" ht="15" customHeight="1">
      <c r="K53282" s="1715"/>
      <c r="L53282" s="1715"/>
    </row>
    <row r="53283" spans="11:12" ht="15" customHeight="1">
      <c r="K53283" s="1715"/>
      <c r="L53283" s="1715"/>
    </row>
    <row r="53284" spans="11:12" ht="15" customHeight="1">
      <c r="K53284" s="1715"/>
      <c r="L53284" s="1715"/>
    </row>
    <row r="53285" spans="11:12" ht="15" customHeight="1">
      <c r="K53285" s="1715"/>
      <c r="L53285" s="1715"/>
    </row>
    <row r="53286" spans="11:12" ht="15" customHeight="1">
      <c r="K53286" s="1715"/>
      <c r="L53286" s="1715"/>
    </row>
    <row r="53287" spans="11:12" ht="15" customHeight="1">
      <c r="K53287" s="1715"/>
      <c r="L53287" s="1715"/>
    </row>
    <row r="53288" spans="11:12" ht="15" customHeight="1">
      <c r="K53288" s="1715"/>
      <c r="L53288" s="1715"/>
    </row>
    <row r="53289" spans="11:12" ht="15" customHeight="1">
      <c r="K53289" s="1715"/>
      <c r="L53289" s="1715"/>
    </row>
    <row r="53290" spans="11:12" ht="15" customHeight="1">
      <c r="K53290" s="1715"/>
      <c r="L53290" s="1715"/>
    </row>
    <row r="53291" spans="11:12" ht="15" customHeight="1">
      <c r="K53291" s="1715"/>
      <c r="L53291" s="1715"/>
    </row>
    <row r="53292" spans="11:12" ht="15" customHeight="1">
      <c r="K53292" s="1715"/>
      <c r="L53292" s="1715"/>
    </row>
    <row r="53293" spans="11:12" ht="15" customHeight="1">
      <c r="K53293" s="1715"/>
      <c r="L53293" s="1715"/>
    </row>
    <row r="53294" spans="11:12" ht="15" customHeight="1">
      <c r="K53294" s="1715"/>
      <c r="L53294" s="1715"/>
    </row>
    <row r="53295" spans="11:12" ht="15" customHeight="1">
      <c r="K53295" s="1715"/>
      <c r="L53295" s="1715"/>
    </row>
    <row r="53296" spans="11:12" ht="15" customHeight="1">
      <c r="K53296" s="1715"/>
      <c r="L53296" s="1715"/>
    </row>
    <row r="53297" spans="11:12" ht="15" customHeight="1">
      <c r="K53297" s="1715"/>
      <c r="L53297" s="1715"/>
    </row>
    <row r="53298" spans="11:12" ht="15" customHeight="1">
      <c r="K53298" s="1715"/>
      <c r="L53298" s="1715"/>
    </row>
    <row r="53299" spans="11:12" ht="15" customHeight="1">
      <c r="K53299" s="1715"/>
      <c r="L53299" s="1715"/>
    </row>
    <row r="53300" spans="11:12" ht="15" customHeight="1">
      <c r="K53300" s="1715"/>
      <c r="L53300" s="1715"/>
    </row>
    <row r="53301" spans="11:12" ht="15" customHeight="1">
      <c r="K53301" s="1715"/>
      <c r="L53301" s="1715"/>
    </row>
    <row r="53302" spans="11:12" ht="15" customHeight="1">
      <c r="K53302" s="1715"/>
      <c r="L53302" s="1715"/>
    </row>
    <row r="53303" spans="11:12" ht="15" customHeight="1">
      <c r="K53303" s="1715"/>
      <c r="L53303" s="1715"/>
    </row>
    <row r="53304" spans="11:12" ht="15" customHeight="1">
      <c r="K53304" s="1715"/>
      <c r="L53304" s="1715"/>
    </row>
    <row r="53305" spans="11:12" ht="15" customHeight="1">
      <c r="K53305" s="1715"/>
      <c r="L53305" s="1715"/>
    </row>
    <row r="53306" spans="11:12" ht="15" customHeight="1">
      <c r="K53306" s="1715"/>
      <c r="L53306" s="1715"/>
    </row>
    <row r="53307" spans="11:12" ht="15" customHeight="1">
      <c r="K53307" s="1715"/>
      <c r="L53307" s="1715"/>
    </row>
    <row r="53308" spans="11:12" ht="15" customHeight="1">
      <c r="K53308" s="1715"/>
      <c r="L53308" s="1715"/>
    </row>
    <row r="53309" spans="11:12" ht="15" customHeight="1">
      <c r="K53309" s="1715"/>
      <c r="L53309" s="1715"/>
    </row>
    <row r="53310" spans="11:12" ht="15" customHeight="1">
      <c r="K53310" s="1715"/>
      <c r="L53310" s="1715"/>
    </row>
    <row r="53311" spans="11:12" ht="15" customHeight="1">
      <c r="K53311" s="1715"/>
      <c r="L53311" s="1715"/>
    </row>
    <row r="53312" spans="11:12" ht="15" customHeight="1">
      <c r="K53312" s="1715"/>
      <c r="L53312" s="1715"/>
    </row>
    <row r="53313" spans="11:12" ht="15" customHeight="1">
      <c r="K53313" s="1715"/>
      <c r="L53313" s="1715"/>
    </row>
    <row r="53314" spans="11:12" ht="15" customHeight="1">
      <c r="K53314" s="1715"/>
      <c r="L53314" s="1715"/>
    </row>
    <row r="53315" spans="11:12" ht="15" customHeight="1">
      <c r="K53315" s="1715"/>
      <c r="L53315" s="1715"/>
    </row>
    <row r="53316" spans="11:12" ht="15" customHeight="1">
      <c r="K53316" s="1715"/>
      <c r="L53316" s="1715"/>
    </row>
    <row r="53317" spans="11:12" ht="15" customHeight="1">
      <c r="K53317" s="1715"/>
      <c r="L53317" s="1715"/>
    </row>
    <row r="53318" spans="11:12" ht="15" customHeight="1">
      <c r="K53318" s="1715"/>
      <c r="L53318" s="1715"/>
    </row>
    <row r="53319" spans="11:12" ht="15" customHeight="1">
      <c r="K53319" s="1715"/>
      <c r="L53319" s="1715"/>
    </row>
    <row r="53320" spans="11:12" ht="15" customHeight="1">
      <c r="K53320" s="1715"/>
      <c r="L53320" s="1715"/>
    </row>
    <row r="53321" spans="11:12" ht="15" customHeight="1">
      <c r="K53321" s="1715"/>
      <c r="L53321" s="1715"/>
    </row>
    <row r="53322" spans="11:12" ht="15" customHeight="1">
      <c r="K53322" s="1715"/>
      <c r="L53322" s="1715"/>
    </row>
    <row r="53323" spans="11:12" ht="15" customHeight="1">
      <c r="K53323" s="1715"/>
      <c r="L53323" s="1715"/>
    </row>
    <row r="53324" spans="11:12" ht="15" customHeight="1">
      <c r="K53324" s="1715"/>
      <c r="L53324" s="1715"/>
    </row>
    <row r="53325" spans="11:12" ht="15" customHeight="1">
      <c r="K53325" s="1715"/>
      <c r="L53325" s="1715"/>
    </row>
    <row r="53326" spans="11:12" ht="15" customHeight="1">
      <c r="K53326" s="1715"/>
      <c r="L53326" s="1715"/>
    </row>
    <row r="53327" spans="11:12" ht="15" customHeight="1">
      <c r="K53327" s="1715"/>
      <c r="L53327" s="1715"/>
    </row>
    <row r="53328" spans="11:12" ht="15" customHeight="1">
      <c r="K53328" s="1715"/>
      <c r="L53328" s="1715"/>
    </row>
    <row r="53329" spans="11:12" ht="15" customHeight="1">
      <c r="K53329" s="1715"/>
      <c r="L53329" s="1715"/>
    </row>
    <row r="53330" spans="11:12" ht="15" customHeight="1">
      <c r="K53330" s="1715"/>
      <c r="L53330" s="1715"/>
    </row>
    <row r="53331" spans="11:12" ht="15" customHeight="1">
      <c r="K53331" s="1715"/>
      <c r="L53331" s="1715"/>
    </row>
    <row r="53332" spans="11:12" ht="15" customHeight="1">
      <c r="K53332" s="1715"/>
      <c r="L53332" s="1715"/>
    </row>
    <row r="53333" spans="11:12" ht="15" customHeight="1">
      <c r="K53333" s="1715"/>
      <c r="L53333" s="1715"/>
    </row>
    <row r="53334" spans="11:12" ht="15" customHeight="1">
      <c r="K53334" s="1715"/>
      <c r="L53334" s="1715"/>
    </row>
    <row r="53335" spans="11:12" ht="15" customHeight="1">
      <c r="K53335" s="1715"/>
      <c r="L53335" s="1715"/>
    </row>
    <row r="53336" spans="11:12" ht="15" customHeight="1">
      <c r="K53336" s="1715"/>
      <c r="L53336" s="1715"/>
    </row>
    <row r="53337" spans="11:12" ht="15" customHeight="1">
      <c r="K53337" s="1715"/>
      <c r="L53337" s="1715"/>
    </row>
    <row r="53338" spans="11:12" ht="15" customHeight="1">
      <c r="K53338" s="1715"/>
      <c r="L53338" s="1715"/>
    </row>
    <row r="53339" spans="11:12" ht="15" customHeight="1">
      <c r="K53339" s="1715"/>
      <c r="L53339" s="1715"/>
    </row>
    <row r="53340" spans="11:12" ht="15" customHeight="1">
      <c r="K53340" s="1715"/>
      <c r="L53340" s="1715"/>
    </row>
    <row r="53341" spans="11:12" ht="15" customHeight="1">
      <c r="K53341" s="1715"/>
      <c r="L53341" s="1715"/>
    </row>
    <row r="53342" spans="11:12" ht="15" customHeight="1">
      <c r="K53342" s="1715"/>
      <c r="L53342" s="1715"/>
    </row>
    <row r="53343" spans="11:12" ht="15" customHeight="1">
      <c r="K53343" s="1715"/>
      <c r="L53343" s="1715"/>
    </row>
    <row r="53344" spans="11:12" ht="15" customHeight="1">
      <c r="K53344" s="1715"/>
      <c r="L53344" s="1715"/>
    </row>
    <row r="53345" spans="11:12" ht="15" customHeight="1">
      <c r="K53345" s="1715"/>
      <c r="L53345" s="1715"/>
    </row>
    <row r="53346" spans="11:12" ht="15" customHeight="1">
      <c r="K53346" s="1715"/>
      <c r="L53346" s="1715"/>
    </row>
    <row r="53347" spans="11:12" ht="15" customHeight="1">
      <c r="K53347" s="1715"/>
      <c r="L53347" s="1715"/>
    </row>
    <row r="53348" spans="11:12" ht="15" customHeight="1">
      <c r="K53348" s="1715"/>
      <c r="L53348" s="1715"/>
    </row>
    <row r="53349" spans="11:12" ht="15" customHeight="1">
      <c r="K53349" s="1715"/>
      <c r="L53349" s="1715"/>
    </row>
    <row r="53350" spans="11:12" ht="15" customHeight="1">
      <c r="K53350" s="1715"/>
      <c r="L53350" s="1715"/>
    </row>
    <row r="53351" spans="11:12" ht="15" customHeight="1">
      <c r="K53351" s="1715"/>
      <c r="L53351" s="1715"/>
    </row>
    <row r="53352" spans="11:12" ht="15" customHeight="1">
      <c r="K53352" s="1715"/>
      <c r="L53352" s="1715"/>
    </row>
    <row r="53353" spans="11:12" ht="15" customHeight="1">
      <c r="K53353" s="1715"/>
      <c r="L53353" s="1715"/>
    </row>
    <row r="53354" spans="11:12" ht="15" customHeight="1">
      <c r="K53354" s="1715"/>
      <c r="L53354" s="1715"/>
    </row>
    <row r="53355" spans="11:12" ht="15" customHeight="1">
      <c r="K53355" s="1715"/>
      <c r="L53355" s="1715"/>
    </row>
    <row r="53356" spans="11:12" ht="15" customHeight="1">
      <c r="K53356" s="1715"/>
      <c r="L53356" s="1715"/>
    </row>
    <row r="53357" spans="11:12" ht="15" customHeight="1">
      <c r="K53357" s="1715"/>
      <c r="L53357" s="1715"/>
    </row>
    <row r="53358" spans="11:12" ht="15" customHeight="1">
      <c r="K53358" s="1715"/>
      <c r="L53358" s="1715"/>
    </row>
    <row r="53359" spans="11:12" ht="15" customHeight="1">
      <c r="K53359" s="1715"/>
      <c r="L53359" s="1715"/>
    </row>
    <row r="53360" spans="11:12" ht="15" customHeight="1">
      <c r="K53360" s="1715"/>
      <c r="L53360" s="1715"/>
    </row>
    <row r="53361" spans="11:12" ht="15" customHeight="1">
      <c r="K53361" s="1715"/>
      <c r="L53361" s="1715"/>
    </row>
    <row r="53362" spans="11:12" ht="15" customHeight="1">
      <c r="K53362" s="1715"/>
      <c r="L53362" s="1715"/>
    </row>
    <row r="53363" spans="11:12" ht="15" customHeight="1">
      <c r="K53363" s="1715"/>
      <c r="L53363" s="1715"/>
    </row>
    <row r="53364" spans="11:12" ht="15" customHeight="1">
      <c r="K53364" s="1715"/>
      <c r="L53364" s="1715"/>
    </row>
    <row r="53365" spans="11:12" ht="15" customHeight="1">
      <c r="K53365" s="1715"/>
      <c r="L53365" s="1715"/>
    </row>
    <row r="53366" spans="11:12" ht="15" customHeight="1">
      <c r="K53366" s="1715"/>
      <c r="L53366" s="1715"/>
    </row>
    <row r="53367" spans="11:12" ht="15" customHeight="1">
      <c r="K53367" s="1715"/>
      <c r="L53367" s="1715"/>
    </row>
    <row r="53368" spans="11:12" ht="15" customHeight="1">
      <c r="K53368" s="1715"/>
      <c r="L53368" s="1715"/>
    </row>
    <row r="53369" spans="11:12" ht="15" customHeight="1">
      <c r="K53369" s="1715"/>
      <c r="L53369" s="1715"/>
    </row>
    <row r="53370" spans="11:12" ht="15" customHeight="1">
      <c r="K53370" s="1715"/>
      <c r="L53370" s="1715"/>
    </row>
    <row r="53371" spans="11:12" ht="15" customHeight="1">
      <c r="K53371" s="1715"/>
      <c r="L53371" s="1715"/>
    </row>
    <row r="53372" spans="11:12" ht="15" customHeight="1">
      <c r="K53372" s="1715"/>
      <c r="L53372" s="1715"/>
    </row>
    <row r="53373" spans="11:12" ht="15" customHeight="1">
      <c r="K53373" s="1715"/>
      <c r="L53373" s="1715"/>
    </row>
    <row r="53374" spans="11:12" ht="15" customHeight="1">
      <c r="K53374" s="1715"/>
      <c r="L53374" s="1715"/>
    </row>
    <row r="53375" spans="11:12" ht="15" customHeight="1">
      <c r="K53375" s="1715"/>
      <c r="L53375" s="1715"/>
    </row>
    <row r="53376" spans="11:12" ht="15" customHeight="1">
      <c r="K53376" s="1715"/>
      <c r="L53376" s="1715"/>
    </row>
    <row r="53377" spans="11:12" ht="15" customHeight="1">
      <c r="K53377" s="1715"/>
      <c r="L53377" s="1715"/>
    </row>
    <row r="53378" spans="11:12" ht="15" customHeight="1">
      <c r="K53378" s="1715"/>
      <c r="L53378" s="1715"/>
    </row>
    <row r="53379" spans="11:12" ht="15" customHeight="1">
      <c r="K53379" s="1715"/>
      <c r="L53379" s="1715"/>
    </row>
    <row r="53380" spans="11:12" ht="15" customHeight="1">
      <c r="K53380" s="1715"/>
      <c r="L53380" s="1715"/>
    </row>
    <row r="53381" spans="11:12" ht="15" customHeight="1">
      <c r="K53381" s="1715"/>
      <c r="L53381" s="1715"/>
    </row>
    <row r="53382" spans="11:12" ht="15" customHeight="1">
      <c r="K53382" s="1715"/>
      <c r="L53382" s="1715"/>
    </row>
    <row r="53383" spans="11:12" ht="15" customHeight="1">
      <c r="K53383" s="1715"/>
      <c r="L53383" s="1715"/>
    </row>
    <row r="53384" spans="11:12" ht="15" customHeight="1">
      <c r="K53384" s="1715"/>
      <c r="L53384" s="1715"/>
    </row>
    <row r="53385" spans="11:12" ht="15" customHeight="1">
      <c r="K53385" s="1715"/>
      <c r="L53385" s="1715"/>
    </row>
    <row r="53386" spans="11:12" ht="15" customHeight="1">
      <c r="K53386" s="1715"/>
      <c r="L53386" s="1715"/>
    </row>
    <row r="53387" spans="11:12" ht="15" customHeight="1">
      <c r="K53387" s="1715"/>
      <c r="L53387" s="1715"/>
    </row>
    <row r="53388" spans="11:12" ht="15" customHeight="1">
      <c r="K53388" s="1715"/>
      <c r="L53388" s="1715"/>
    </row>
    <row r="53389" spans="11:12" ht="15" customHeight="1">
      <c r="K53389" s="1715"/>
      <c r="L53389" s="1715"/>
    </row>
    <row r="53390" spans="11:12" ht="15" customHeight="1">
      <c r="K53390" s="1715"/>
      <c r="L53390" s="1715"/>
    </row>
    <row r="53391" spans="11:12" ht="15" customHeight="1">
      <c r="K53391" s="1715"/>
      <c r="L53391" s="1715"/>
    </row>
    <row r="53392" spans="11:12" ht="15" customHeight="1">
      <c r="K53392" s="1715"/>
      <c r="L53392" s="1715"/>
    </row>
    <row r="53393" spans="11:12" ht="15" customHeight="1">
      <c r="K53393" s="1715"/>
      <c r="L53393" s="1715"/>
    </row>
    <row r="53394" spans="11:12" ht="15" customHeight="1">
      <c r="K53394" s="1715"/>
      <c r="L53394" s="1715"/>
    </row>
    <row r="53395" spans="11:12" ht="15" customHeight="1">
      <c r="K53395" s="1715"/>
      <c r="L53395" s="1715"/>
    </row>
    <row r="53396" spans="11:12" ht="15" customHeight="1">
      <c r="K53396" s="1715"/>
      <c r="L53396" s="1715"/>
    </row>
    <row r="53397" spans="11:12" ht="15" customHeight="1">
      <c r="K53397" s="1715"/>
      <c r="L53397" s="1715"/>
    </row>
    <row r="53398" spans="11:12" ht="15" customHeight="1">
      <c r="K53398" s="1715"/>
      <c r="L53398" s="1715"/>
    </row>
    <row r="53399" spans="11:12" ht="15" customHeight="1">
      <c r="K53399" s="1715"/>
      <c r="L53399" s="1715"/>
    </row>
    <row r="53400" spans="11:12" ht="15" customHeight="1">
      <c r="K53400" s="1715"/>
      <c r="L53400" s="1715"/>
    </row>
    <row r="53401" spans="11:12" ht="15" customHeight="1">
      <c r="K53401" s="1715"/>
      <c r="L53401" s="1715"/>
    </row>
    <row r="53402" spans="11:12" ht="15" customHeight="1">
      <c r="K53402" s="1715"/>
      <c r="L53402" s="1715"/>
    </row>
    <row r="53403" spans="11:12" ht="15" customHeight="1">
      <c r="K53403" s="1715"/>
      <c r="L53403" s="1715"/>
    </row>
    <row r="53404" spans="11:12" ht="15" customHeight="1">
      <c r="K53404" s="1715"/>
      <c r="L53404" s="1715"/>
    </row>
    <row r="53405" spans="11:12" ht="15" customHeight="1">
      <c r="K53405" s="1715"/>
      <c r="L53405" s="1715"/>
    </row>
    <row r="53406" spans="11:12" ht="15" customHeight="1">
      <c r="K53406" s="1715"/>
      <c r="L53406" s="1715"/>
    </row>
    <row r="53407" spans="11:12" ht="15" customHeight="1">
      <c r="K53407" s="1715"/>
      <c r="L53407" s="1715"/>
    </row>
    <row r="53408" spans="11:12" ht="15" customHeight="1">
      <c r="K53408" s="1715"/>
      <c r="L53408" s="1715"/>
    </row>
    <row r="53409" spans="11:12" ht="15" customHeight="1">
      <c r="K53409" s="1715"/>
      <c r="L53409" s="1715"/>
    </row>
    <row r="53410" spans="11:12" ht="15" customHeight="1">
      <c r="K53410" s="1715"/>
      <c r="L53410" s="1715"/>
    </row>
    <row r="53411" spans="11:12" ht="15" customHeight="1">
      <c r="K53411" s="1715"/>
      <c r="L53411" s="1715"/>
    </row>
    <row r="53412" spans="11:12" ht="15" customHeight="1">
      <c r="K53412" s="1715"/>
      <c r="L53412" s="1715"/>
    </row>
    <row r="53413" spans="11:12" ht="15" customHeight="1">
      <c r="K53413" s="1715"/>
      <c r="L53413" s="1715"/>
    </row>
    <row r="53414" spans="11:12" ht="15" customHeight="1">
      <c r="K53414" s="1715"/>
      <c r="L53414" s="1715"/>
    </row>
    <row r="53415" spans="11:12" ht="15" customHeight="1">
      <c r="K53415" s="1715"/>
      <c r="L53415" s="1715"/>
    </row>
    <row r="53416" spans="11:12" ht="15" customHeight="1">
      <c r="K53416" s="1715"/>
      <c r="L53416" s="1715"/>
    </row>
    <row r="53417" spans="11:12" ht="15" customHeight="1">
      <c r="K53417" s="1715"/>
      <c r="L53417" s="1715"/>
    </row>
    <row r="53418" spans="11:12" ht="15" customHeight="1">
      <c r="K53418" s="1715"/>
      <c r="L53418" s="1715"/>
    </row>
    <row r="53419" spans="11:12" ht="15" customHeight="1">
      <c r="K53419" s="1715"/>
      <c r="L53419" s="1715"/>
    </row>
    <row r="53420" spans="11:12" ht="15" customHeight="1">
      <c r="K53420" s="1715"/>
      <c r="L53420" s="1715"/>
    </row>
    <row r="53421" spans="11:12" ht="15" customHeight="1">
      <c r="K53421" s="1715"/>
      <c r="L53421" s="1715"/>
    </row>
    <row r="53422" spans="11:12" ht="15" customHeight="1">
      <c r="K53422" s="1715"/>
      <c r="L53422" s="1715"/>
    </row>
    <row r="53423" spans="11:12" ht="15" customHeight="1">
      <c r="K53423" s="1715"/>
      <c r="L53423" s="1715"/>
    </row>
    <row r="53424" spans="11:12" ht="15" customHeight="1">
      <c r="K53424" s="1715"/>
      <c r="L53424" s="1715"/>
    </row>
    <row r="53425" spans="11:12" ht="15" customHeight="1">
      <c r="K53425" s="1715"/>
      <c r="L53425" s="1715"/>
    </row>
    <row r="53426" spans="11:12" ht="15" customHeight="1">
      <c r="K53426" s="1715"/>
      <c r="L53426" s="1715"/>
    </row>
    <row r="53427" spans="11:12" ht="15" customHeight="1">
      <c r="K53427" s="1715"/>
      <c r="L53427" s="1715"/>
    </row>
    <row r="53428" spans="11:12" ht="15" customHeight="1">
      <c r="K53428" s="1715"/>
      <c r="L53428" s="1715"/>
    </row>
    <row r="53429" spans="11:12" ht="15" customHeight="1">
      <c r="K53429" s="1715"/>
      <c r="L53429" s="1715"/>
    </row>
    <row r="53430" spans="11:12" ht="15" customHeight="1">
      <c r="K53430" s="1715"/>
      <c r="L53430" s="1715"/>
    </row>
    <row r="53431" spans="11:12" ht="15" customHeight="1">
      <c r="K53431" s="1715"/>
      <c r="L53431" s="1715"/>
    </row>
    <row r="53432" spans="11:12" ht="15" customHeight="1">
      <c r="K53432" s="1715"/>
      <c r="L53432" s="1715"/>
    </row>
    <row r="53433" spans="11:12" ht="15" customHeight="1">
      <c r="K53433" s="1715"/>
      <c r="L53433" s="1715"/>
    </row>
    <row r="53434" spans="11:12" ht="15" customHeight="1">
      <c r="K53434" s="1715"/>
      <c r="L53434" s="1715"/>
    </row>
    <row r="53435" spans="11:12" ht="15" customHeight="1">
      <c r="K53435" s="1715"/>
      <c r="L53435" s="1715"/>
    </row>
    <row r="53436" spans="11:12" ht="15" customHeight="1">
      <c r="K53436" s="1715"/>
      <c r="L53436" s="1715"/>
    </row>
    <row r="53437" spans="11:12" ht="15" customHeight="1">
      <c r="K53437" s="1715"/>
      <c r="L53437" s="1715"/>
    </row>
    <row r="53438" spans="11:12" ht="15" customHeight="1">
      <c r="K53438" s="1715"/>
      <c r="L53438" s="1715"/>
    </row>
    <row r="53439" spans="11:12" ht="15" customHeight="1">
      <c r="K53439" s="1715"/>
      <c r="L53439" s="1715"/>
    </row>
    <row r="53440" spans="11:12" ht="15" customHeight="1">
      <c r="K53440" s="1715"/>
      <c r="L53440" s="1715"/>
    </row>
    <row r="53441" spans="11:12" ht="15" customHeight="1">
      <c r="K53441" s="1715"/>
      <c r="L53441" s="1715"/>
    </row>
    <row r="53442" spans="11:12" ht="15" customHeight="1">
      <c r="K53442" s="1715"/>
      <c r="L53442" s="1715"/>
    </row>
    <row r="53443" spans="11:12" ht="15" customHeight="1">
      <c r="K53443" s="1715"/>
      <c r="L53443" s="1715"/>
    </row>
    <row r="53444" spans="11:12" ht="15" customHeight="1">
      <c r="K53444" s="1715"/>
      <c r="L53444" s="1715"/>
    </row>
    <row r="53445" spans="11:12" ht="15" customHeight="1">
      <c r="K53445" s="1715"/>
      <c r="L53445" s="1715"/>
    </row>
    <row r="53446" spans="11:12" ht="15" customHeight="1">
      <c r="K53446" s="1715"/>
      <c r="L53446" s="1715"/>
    </row>
    <row r="53447" spans="11:12" ht="15" customHeight="1">
      <c r="K53447" s="1715"/>
      <c r="L53447" s="1715"/>
    </row>
    <row r="53448" spans="11:12" ht="15" customHeight="1">
      <c r="K53448" s="1715"/>
      <c r="L53448" s="1715"/>
    </row>
    <row r="53449" spans="11:12" ht="15" customHeight="1">
      <c r="K53449" s="1715"/>
      <c r="L53449" s="1715"/>
    </row>
    <row r="53450" spans="11:12" ht="15" customHeight="1">
      <c r="K53450" s="1715"/>
      <c r="L53450" s="1715"/>
    </row>
    <row r="53451" spans="11:12" ht="15" customHeight="1">
      <c r="K53451" s="1715"/>
      <c r="L53451" s="1715"/>
    </row>
    <row r="53452" spans="11:12" ht="15" customHeight="1">
      <c r="K53452" s="1715"/>
      <c r="L53452" s="1715"/>
    </row>
    <row r="53453" spans="11:12" ht="15" customHeight="1">
      <c r="K53453" s="1715"/>
      <c r="L53453" s="1715"/>
    </row>
    <row r="53454" spans="11:12" ht="15" customHeight="1">
      <c r="K53454" s="1715"/>
      <c r="L53454" s="1715"/>
    </row>
    <row r="53455" spans="11:12" ht="15" customHeight="1">
      <c r="K53455" s="1715"/>
      <c r="L53455" s="1715"/>
    </row>
    <row r="53456" spans="11:12" ht="15" customHeight="1">
      <c r="K53456" s="1715"/>
      <c r="L53456" s="1715"/>
    </row>
    <row r="53457" spans="11:12" ht="15" customHeight="1">
      <c r="K53457" s="1715"/>
      <c r="L53457" s="1715"/>
    </row>
    <row r="53458" spans="11:12" ht="15" customHeight="1">
      <c r="K53458" s="1715"/>
      <c r="L53458" s="1715"/>
    </row>
    <row r="53459" spans="11:12" ht="15" customHeight="1">
      <c r="K53459" s="1715"/>
      <c r="L53459" s="1715"/>
    </row>
    <row r="53460" spans="11:12" ht="15" customHeight="1">
      <c r="K53460" s="1715"/>
      <c r="L53460" s="1715"/>
    </row>
    <row r="53461" spans="11:12" ht="15" customHeight="1">
      <c r="K53461" s="1715"/>
      <c r="L53461" s="1715"/>
    </row>
    <row r="53462" spans="11:12" ht="15" customHeight="1">
      <c r="K53462" s="1715"/>
      <c r="L53462" s="1715"/>
    </row>
    <row r="53463" spans="11:12" ht="15" customHeight="1">
      <c r="K53463" s="1715"/>
      <c r="L53463" s="1715"/>
    </row>
    <row r="53464" spans="11:12" ht="15" customHeight="1">
      <c r="K53464" s="1715"/>
      <c r="L53464" s="1715"/>
    </row>
    <row r="53465" spans="11:12" ht="15" customHeight="1">
      <c r="K53465" s="1715"/>
      <c r="L53465" s="1715"/>
    </row>
    <row r="53466" spans="11:12" ht="15" customHeight="1">
      <c r="K53466" s="1715"/>
      <c r="L53466" s="1715"/>
    </row>
    <row r="53467" spans="11:12" ht="15" customHeight="1">
      <c r="K53467" s="1715"/>
      <c r="L53467" s="1715"/>
    </row>
    <row r="53468" spans="11:12" ht="15" customHeight="1">
      <c r="K53468" s="1715"/>
      <c r="L53468" s="1715"/>
    </row>
    <row r="53469" spans="11:12" ht="15" customHeight="1">
      <c r="K53469" s="1715"/>
      <c r="L53469" s="1715"/>
    </row>
    <row r="53470" spans="11:12" ht="15" customHeight="1">
      <c r="K53470" s="1715"/>
      <c r="L53470" s="1715"/>
    </row>
    <row r="53471" spans="11:12" ht="15" customHeight="1">
      <c r="K53471" s="1715"/>
      <c r="L53471" s="1715"/>
    </row>
    <row r="53472" spans="11:12" ht="15" customHeight="1">
      <c r="K53472" s="1715"/>
      <c r="L53472" s="1715"/>
    </row>
    <row r="53473" spans="11:12" ht="15" customHeight="1">
      <c r="K53473" s="1715"/>
      <c r="L53473" s="1715"/>
    </row>
    <row r="53474" spans="11:12" ht="15" customHeight="1">
      <c r="K53474" s="1715"/>
      <c r="L53474" s="1715"/>
    </row>
    <row r="53475" spans="11:12" ht="15" customHeight="1">
      <c r="K53475" s="1715"/>
      <c r="L53475" s="1715"/>
    </row>
    <row r="53476" spans="11:12" ht="15" customHeight="1">
      <c r="K53476" s="1715"/>
      <c r="L53476" s="1715"/>
    </row>
    <row r="53477" spans="11:12" ht="15" customHeight="1">
      <c r="K53477" s="1715"/>
      <c r="L53477" s="1715"/>
    </row>
    <row r="53478" spans="11:12" ht="15" customHeight="1">
      <c r="K53478" s="1715"/>
      <c r="L53478" s="1715"/>
    </row>
    <row r="53479" spans="11:12" ht="15" customHeight="1">
      <c r="K53479" s="1715"/>
      <c r="L53479" s="1715"/>
    </row>
    <row r="53480" spans="11:12" ht="15" customHeight="1">
      <c r="K53480" s="1715"/>
      <c r="L53480" s="1715"/>
    </row>
    <row r="53481" spans="11:12" ht="15" customHeight="1">
      <c r="K53481" s="1715"/>
      <c r="L53481" s="1715"/>
    </row>
    <row r="53482" spans="11:12" ht="15" customHeight="1">
      <c r="K53482" s="1715"/>
      <c r="L53482" s="1715"/>
    </row>
    <row r="53483" spans="11:12" ht="15" customHeight="1">
      <c r="K53483" s="1715"/>
      <c r="L53483" s="1715"/>
    </row>
    <row r="53484" spans="11:12" ht="15" customHeight="1">
      <c r="K53484" s="1715"/>
      <c r="L53484" s="1715"/>
    </row>
    <row r="53485" spans="11:12" ht="15" customHeight="1">
      <c r="K53485" s="1715"/>
      <c r="L53485" s="1715"/>
    </row>
    <row r="53486" spans="11:12" ht="15" customHeight="1">
      <c r="K53486" s="1715"/>
      <c r="L53486" s="1715"/>
    </row>
    <row r="53487" spans="11:12" ht="15" customHeight="1">
      <c r="K53487" s="1715"/>
      <c r="L53487" s="1715"/>
    </row>
    <row r="53488" spans="11:12" ht="15" customHeight="1">
      <c r="K53488" s="1715"/>
      <c r="L53488" s="1715"/>
    </row>
    <row r="53489" spans="11:12" ht="15" customHeight="1">
      <c r="K53489" s="1715"/>
      <c r="L53489" s="1715"/>
    </row>
    <row r="53490" spans="11:12" ht="15" customHeight="1">
      <c r="K53490" s="1715"/>
      <c r="L53490" s="1715"/>
    </row>
    <row r="53491" spans="11:12" ht="15" customHeight="1">
      <c r="K53491" s="1715"/>
      <c r="L53491" s="1715"/>
    </row>
    <row r="53492" spans="11:12" ht="15" customHeight="1">
      <c r="K53492" s="1715"/>
      <c r="L53492" s="1715"/>
    </row>
    <row r="53493" spans="11:12" ht="15" customHeight="1">
      <c r="K53493" s="1715"/>
      <c r="L53493" s="1715"/>
    </row>
    <row r="53494" spans="11:12" ht="15" customHeight="1">
      <c r="K53494" s="1715"/>
      <c r="L53494" s="1715"/>
    </row>
    <row r="53495" spans="11:12" ht="15" customHeight="1">
      <c r="K53495" s="1715"/>
      <c r="L53495" s="1715"/>
    </row>
    <row r="53496" spans="11:12" ht="15" customHeight="1">
      <c r="K53496" s="1715"/>
      <c r="L53496" s="1715"/>
    </row>
    <row r="53497" spans="11:12" ht="15" customHeight="1">
      <c r="K53497" s="1715"/>
      <c r="L53497" s="1715"/>
    </row>
    <row r="53498" spans="11:12" ht="15" customHeight="1">
      <c r="K53498" s="1715"/>
      <c r="L53498" s="1715"/>
    </row>
    <row r="53499" spans="11:12" ht="15" customHeight="1">
      <c r="K53499" s="1715"/>
      <c r="L53499" s="1715"/>
    </row>
    <row r="53500" spans="11:12" ht="15" customHeight="1">
      <c r="K53500" s="1715"/>
      <c r="L53500" s="1715"/>
    </row>
    <row r="53501" spans="11:12" ht="15" customHeight="1">
      <c r="K53501" s="1715"/>
      <c r="L53501" s="1715"/>
    </row>
    <row r="53502" spans="11:12" ht="15" customHeight="1">
      <c r="K53502" s="1715"/>
      <c r="L53502" s="1715"/>
    </row>
    <row r="53503" spans="11:12" ht="15" customHeight="1">
      <c r="K53503" s="1715"/>
      <c r="L53503" s="1715"/>
    </row>
    <row r="53504" spans="11:12" ht="15" customHeight="1">
      <c r="K53504" s="1715"/>
      <c r="L53504" s="1715"/>
    </row>
    <row r="53505" spans="11:12" ht="15" customHeight="1">
      <c r="K53505" s="1715"/>
      <c r="L53505" s="1715"/>
    </row>
    <row r="53506" spans="11:12" ht="15" customHeight="1">
      <c r="K53506" s="1715"/>
      <c r="L53506" s="1715"/>
    </row>
    <row r="53507" spans="11:12" ht="15" customHeight="1">
      <c r="K53507" s="1715"/>
      <c r="L53507" s="1715"/>
    </row>
    <row r="53508" spans="11:12" ht="15" customHeight="1">
      <c r="K53508" s="1715"/>
      <c r="L53508" s="1715"/>
    </row>
    <row r="53509" spans="11:12" ht="15" customHeight="1">
      <c r="K53509" s="1715"/>
      <c r="L53509" s="1715"/>
    </row>
    <row r="53510" spans="11:12" ht="15" customHeight="1">
      <c r="K53510" s="1715"/>
      <c r="L53510" s="1715"/>
    </row>
    <row r="53511" spans="11:12" ht="15" customHeight="1">
      <c r="K53511" s="1715"/>
      <c r="L53511" s="1715"/>
    </row>
    <row r="53512" spans="11:12" ht="15" customHeight="1">
      <c r="K53512" s="1715"/>
      <c r="L53512" s="1715"/>
    </row>
    <row r="53513" spans="11:12" ht="15" customHeight="1">
      <c r="K53513" s="1715"/>
      <c r="L53513" s="1715"/>
    </row>
    <row r="53514" spans="11:12" ht="15" customHeight="1">
      <c r="K53514" s="1715"/>
      <c r="L53514" s="1715"/>
    </row>
    <row r="53515" spans="11:12" ht="15" customHeight="1">
      <c r="K53515" s="1715"/>
      <c r="L53515" s="1715"/>
    </row>
    <row r="53516" spans="11:12" ht="15" customHeight="1">
      <c r="K53516" s="1715"/>
      <c r="L53516" s="1715"/>
    </row>
    <row r="53517" spans="11:12" ht="15" customHeight="1">
      <c r="K53517" s="1715"/>
      <c r="L53517" s="1715"/>
    </row>
    <row r="53518" spans="11:12" ht="15" customHeight="1">
      <c r="K53518" s="1715"/>
      <c r="L53518" s="1715"/>
    </row>
    <row r="53519" spans="11:12" ht="15" customHeight="1">
      <c r="K53519" s="1715"/>
      <c r="L53519" s="1715"/>
    </row>
    <row r="53520" spans="11:12" ht="15" customHeight="1">
      <c r="K53520" s="1715"/>
      <c r="L53520" s="1715"/>
    </row>
    <row r="53521" spans="11:12" ht="15" customHeight="1">
      <c r="K53521" s="1715"/>
      <c r="L53521" s="1715"/>
    </row>
    <row r="53522" spans="11:12" ht="15" customHeight="1">
      <c r="K53522" s="1715"/>
      <c r="L53522" s="1715"/>
    </row>
    <row r="53523" spans="11:12" ht="15" customHeight="1">
      <c r="K53523" s="1715"/>
      <c r="L53523" s="1715"/>
    </row>
    <row r="53524" spans="11:12" ht="15" customHeight="1">
      <c r="K53524" s="1715"/>
      <c r="L53524" s="1715"/>
    </row>
    <row r="53525" spans="11:12" ht="15" customHeight="1">
      <c r="K53525" s="1715"/>
      <c r="L53525" s="1715"/>
    </row>
    <row r="53526" spans="11:12" ht="15" customHeight="1">
      <c r="K53526" s="1715"/>
      <c r="L53526" s="1715"/>
    </row>
    <row r="53527" spans="11:12" ht="15" customHeight="1">
      <c r="K53527" s="1715"/>
      <c r="L53527" s="1715"/>
    </row>
    <row r="53528" spans="11:12" ht="15" customHeight="1">
      <c r="K53528" s="1715"/>
      <c r="L53528" s="1715"/>
    </row>
    <row r="53529" spans="11:12" ht="15" customHeight="1">
      <c r="K53529" s="1715"/>
      <c r="L53529" s="1715"/>
    </row>
    <row r="53530" spans="11:12" ht="15" customHeight="1">
      <c r="K53530" s="1715"/>
      <c r="L53530" s="1715"/>
    </row>
    <row r="53531" spans="11:12" ht="15" customHeight="1">
      <c r="K53531" s="1715"/>
      <c r="L53531" s="1715"/>
    </row>
    <row r="53532" spans="11:12" ht="15" customHeight="1">
      <c r="K53532" s="1715"/>
      <c r="L53532" s="1715"/>
    </row>
    <row r="53533" spans="11:12" ht="15" customHeight="1">
      <c r="K53533" s="1715"/>
      <c r="L53533" s="1715"/>
    </row>
    <row r="53534" spans="11:12" ht="15" customHeight="1">
      <c r="K53534" s="1715"/>
      <c r="L53534" s="1715"/>
    </row>
    <row r="53535" spans="11:12" ht="15" customHeight="1">
      <c r="K53535" s="1715"/>
      <c r="L53535" s="1715"/>
    </row>
    <row r="53536" spans="11:12" ht="15" customHeight="1">
      <c r="K53536" s="1715"/>
      <c r="L53536" s="1715"/>
    </row>
    <row r="53537" spans="11:12" ht="15" customHeight="1">
      <c r="K53537" s="1715"/>
      <c r="L53537" s="1715"/>
    </row>
    <row r="53538" spans="11:12" ht="15" customHeight="1">
      <c r="K53538" s="1715"/>
      <c r="L53538" s="1715"/>
    </row>
    <row r="53539" spans="11:12" ht="15" customHeight="1">
      <c r="K53539" s="1715"/>
      <c r="L53539" s="1715"/>
    </row>
    <row r="53540" spans="11:12" ht="15" customHeight="1">
      <c r="K53540" s="1715"/>
      <c r="L53540" s="1715"/>
    </row>
    <row r="53541" spans="11:12" ht="15" customHeight="1">
      <c r="K53541" s="1715"/>
      <c r="L53541" s="1715"/>
    </row>
    <row r="53542" spans="11:12" ht="15" customHeight="1">
      <c r="K53542" s="1715"/>
      <c r="L53542" s="1715"/>
    </row>
    <row r="53543" spans="11:12" ht="15" customHeight="1">
      <c r="K53543" s="1715"/>
      <c r="L53543" s="1715"/>
    </row>
    <row r="53544" spans="11:12" ht="15" customHeight="1">
      <c r="K53544" s="1715"/>
      <c r="L53544" s="1715"/>
    </row>
    <row r="53545" spans="11:12" ht="15" customHeight="1">
      <c r="K53545" s="1715"/>
      <c r="L53545" s="1715"/>
    </row>
    <row r="53546" spans="11:12" ht="15" customHeight="1">
      <c r="K53546" s="1715"/>
      <c r="L53546" s="1715"/>
    </row>
    <row r="53547" spans="11:12" ht="15" customHeight="1">
      <c r="K53547" s="1715"/>
      <c r="L53547" s="1715"/>
    </row>
    <row r="53548" spans="11:12" ht="15" customHeight="1">
      <c r="K53548" s="1715"/>
      <c r="L53548" s="1715"/>
    </row>
    <row r="53549" spans="11:12" ht="15" customHeight="1">
      <c r="K53549" s="1715"/>
      <c r="L53549" s="1715"/>
    </row>
    <row r="53550" spans="11:12" ht="15" customHeight="1">
      <c r="K53550" s="1715"/>
      <c r="L53550" s="1715"/>
    </row>
    <row r="53551" spans="11:12" ht="15" customHeight="1">
      <c r="K53551" s="1715"/>
      <c r="L53551" s="1715"/>
    </row>
    <row r="53552" spans="11:12" ht="15" customHeight="1">
      <c r="K53552" s="1715"/>
      <c r="L53552" s="1715"/>
    </row>
    <row r="53553" spans="11:12" ht="15" customHeight="1">
      <c r="K53553" s="1715"/>
      <c r="L53553" s="1715"/>
    </row>
    <row r="53554" spans="11:12" ht="15" customHeight="1">
      <c r="K53554" s="1715"/>
      <c r="L53554" s="1715"/>
    </row>
    <row r="53555" spans="11:12" ht="15" customHeight="1">
      <c r="K53555" s="1715"/>
      <c r="L53555" s="1715"/>
    </row>
    <row r="53556" spans="11:12" ht="15" customHeight="1">
      <c r="K53556" s="1715"/>
      <c r="L53556" s="1715"/>
    </row>
    <row r="53557" spans="11:12" ht="15" customHeight="1">
      <c r="K53557" s="1715"/>
      <c r="L53557" s="1715"/>
    </row>
    <row r="53558" spans="11:12" ht="15" customHeight="1">
      <c r="K53558" s="1715"/>
      <c r="L53558" s="1715"/>
    </row>
    <row r="53559" spans="11:12" ht="15" customHeight="1">
      <c r="K53559" s="1715"/>
      <c r="L53559" s="1715"/>
    </row>
    <row r="53560" spans="11:12" ht="15" customHeight="1">
      <c r="K53560" s="1715"/>
      <c r="L53560" s="1715"/>
    </row>
    <row r="53561" spans="11:12" ht="15" customHeight="1">
      <c r="K53561" s="1715"/>
      <c r="L53561" s="1715"/>
    </row>
    <row r="53562" spans="11:12" ht="15" customHeight="1">
      <c r="K53562" s="1715"/>
      <c r="L53562" s="1715"/>
    </row>
    <row r="53563" spans="11:12" ht="15" customHeight="1">
      <c r="K53563" s="1715"/>
      <c r="L53563" s="1715"/>
    </row>
    <row r="53564" spans="11:12" ht="15" customHeight="1">
      <c r="K53564" s="1715"/>
      <c r="L53564" s="1715"/>
    </row>
    <row r="53565" spans="11:12" ht="15" customHeight="1">
      <c r="K53565" s="1715"/>
      <c r="L53565" s="1715"/>
    </row>
    <row r="53566" spans="11:12" ht="15" customHeight="1">
      <c r="K53566" s="1715"/>
      <c r="L53566" s="1715"/>
    </row>
    <row r="53567" spans="11:12" ht="15" customHeight="1">
      <c r="K53567" s="1715"/>
      <c r="L53567" s="1715"/>
    </row>
    <row r="53568" spans="11:12" ht="15" customHeight="1">
      <c r="K53568" s="1715"/>
      <c r="L53568" s="1715"/>
    </row>
    <row r="53569" spans="11:12" ht="15" customHeight="1">
      <c r="K53569" s="1715"/>
      <c r="L53569" s="1715"/>
    </row>
    <row r="53570" spans="11:12" ht="15" customHeight="1">
      <c r="K53570" s="1715"/>
      <c r="L53570" s="1715"/>
    </row>
    <row r="53571" spans="11:12" ht="15" customHeight="1">
      <c r="K53571" s="1715"/>
      <c r="L53571" s="1715"/>
    </row>
    <row r="53572" spans="11:12" ht="15" customHeight="1">
      <c r="K53572" s="1715"/>
      <c r="L53572" s="1715"/>
    </row>
    <row r="53573" spans="11:12" ht="15" customHeight="1">
      <c r="K53573" s="1715"/>
      <c r="L53573" s="1715"/>
    </row>
    <row r="53574" spans="11:12" ht="15" customHeight="1">
      <c r="K53574" s="1715"/>
      <c r="L53574" s="1715"/>
    </row>
    <row r="53575" spans="11:12" ht="15" customHeight="1">
      <c r="K53575" s="1715"/>
      <c r="L53575" s="1715"/>
    </row>
    <row r="53576" spans="11:12" ht="15" customHeight="1">
      <c r="K53576" s="1715"/>
      <c r="L53576" s="1715"/>
    </row>
    <row r="53577" spans="11:12" ht="15" customHeight="1">
      <c r="K53577" s="1715"/>
      <c r="L53577" s="1715"/>
    </row>
    <row r="53578" spans="11:12" ht="15" customHeight="1">
      <c r="K53578" s="1715"/>
      <c r="L53578" s="1715"/>
    </row>
    <row r="53579" spans="11:12" ht="15" customHeight="1">
      <c r="K53579" s="1715"/>
      <c r="L53579" s="1715"/>
    </row>
    <row r="53580" spans="11:12" ht="15" customHeight="1">
      <c r="K53580" s="1715"/>
      <c r="L53580" s="1715"/>
    </row>
    <row r="53581" spans="11:12" ht="15" customHeight="1">
      <c r="K53581" s="1715"/>
      <c r="L53581" s="1715"/>
    </row>
    <row r="53582" spans="11:12" ht="15" customHeight="1">
      <c r="K53582" s="1715"/>
      <c r="L53582" s="1715"/>
    </row>
    <row r="53583" spans="11:12" ht="15" customHeight="1">
      <c r="K53583" s="1715"/>
      <c r="L53583" s="1715"/>
    </row>
    <row r="53584" spans="11:12" ht="15" customHeight="1">
      <c r="K53584" s="1715"/>
      <c r="L53584" s="1715"/>
    </row>
    <row r="53585" spans="11:12" ht="15" customHeight="1">
      <c r="K53585" s="1715"/>
      <c r="L53585" s="1715"/>
    </row>
    <row r="53586" spans="11:12" ht="15" customHeight="1">
      <c r="K53586" s="1715"/>
      <c r="L53586" s="1715"/>
    </row>
    <row r="53587" spans="11:12" ht="15" customHeight="1">
      <c r="K53587" s="1715"/>
      <c r="L53587" s="1715"/>
    </row>
    <row r="53588" spans="11:12" ht="15" customHeight="1">
      <c r="K53588" s="1715"/>
      <c r="L53588" s="1715"/>
    </row>
    <row r="53589" spans="11:12" ht="15" customHeight="1">
      <c r="K53589" s="1715"/>
      <c r="L53589" s="1715"/>
    </row>
    <row r="53590" spans="11:12" ht="15" customHeight="1">
      <c r="K53590" s="1715"/>
      <c r="L53590" s="1715"/>
    </row>
    <row r="53591" spans="11:12" ht="15" customHeight="1">
      <c r="K53591" s="1715"/>
      <c r="L53591" s="1715"/>
    </row>
    <row r="53592" spans="11:12" ht="15" customHeight="1">
      <c r="K53592" s="1715"/>
      <c r="L53592" s="1715"/>
    </row>
    <row r="53593" spans="11:12" ht="15" customHeight="1">
      <c r="K53593" s="1715"/>
      <c r="L53593" s="1715"/>
    </row>
    <row r="53594" spans="11:12" ht="15" customHeight="1">
      <c r="K53594" s="1715"/>
      <c r="L53594" s="1715"/>
    </row>
    <row r="53595" spans="11:12" ht="15" customHeight="1">
      <c r="K53595" s="1715"/>
      <c r="L53595" s="1715"/>
    </row>
    <row r="53596" spans="11:12" ht="15" customHeight="1">
      <c r="K53596" s="1715"/>
      <c r="L53596" s="1715"/>
    </row>
    <row r="53597" spans="11:12" ht="15" customHeight="1">
      <c r="K53597" s="1715"/>
      <c r="L53597" s="1715"/>
    </row>
    <row r="53598" spans="11:12" ht="15" customHeight="1">
      <c r="K53598" s="1715"/>
      <c r="L53598" s="1715"/>
    </row>
    <row r="53599" spans="11:12" ht="15" customHeight="1">
      <c r="K53599" s="1715"/>
      <c r="L53599" s="1715"/>
    </row>
    <row r="53600" spans="11:12" ht="15" customHeight="1">
      <c r="K53600" s="1715"/>
      <c r="L53600" s="1715"/>
    </row>
    <row r="53601" spans="11:12" ht="15" customHeight="1">
      <c r="K53601" s="1715"/>
      <c r="L53601" s="1715"/>
    </row>
    <row r="53602" spans="11:12" ht="15" customHeight="1">
      <c r="K53602" s="1715"/>
      <c r="L53602" s="1715"/>
    </row>
    <row r="53603" spans="11:12" ht="15" customHeight="1">
      <c r="K53603" s="1715"/>
      <c r="L53603" s="1715"/>
    </row>
    <row r="53604" spans="11:12" ht="15" customHeight="1">
      <c r="K53604" s="1715"/>
      <c r="L53604" s="1715"/>
    </row>
    <row r="53605" spans="11:12" ht="15" customHeight="1">
      <c r="K53605" s="1715"/>
      <c r="L53605" s="1715"/>
    </row>
    <row r="53606" spans="11:12" ht="15" customHeight="1">
      <c r="K53606" s="1715"/>
      <c r="L53606" s="1715"/>
    </row>
    <row r="53607" spans="11:12" ht="15" customHeight="1">
      <c r="K53607" s="1715"/>
      <c r="L53607" s="1715"/>
    </row>
    <row r="53608" spans="11:12" ht="15" customHeight="1">
      <c r="K53608" s="1715"/>
      <c r="L53608" s="1715"/>
    </row>
    <row r="53609" spans="11:12" ht="15" customHeight="1">
      <c r="K53609" s="1715"/>
      <c r="L53609" s="1715"/>
    </row>
    <row r="53610" spans="11:12" ht="15" customHeight="1">
      <c r="K53610" s="1715"/>
      <c r="L53610" s="1715"/>
    </row>
    <row r="53611" spans="11:12" ht="15" customHeight="1">
      <c r="K53611" s="1715"/>
      <c r="L53611" s="1715"/>
    </row>
    <row r="53612" spans="11:12" ht="15" customHeight="1">
      <c r="K53612" s="1715"/>
      <c r="L53612" s="1715"/>
    </row>
    <row r="53613" spans="11:12" ht="15" customHeight="1">
      <c r="K53613" s="1715"/>
      <c r="L53613" s="1715"/>
    </row>
    <row r="53614" spans="11:12" ht="15" customHeight="1">
      <c r="K53614" s="1715"/>
      <c r="L53614" s="1715"/>
    </row>
    <row r="53615" spans="11:12" ht="15" customHeight="1">
      <c r="K53615" s="1715"/>
      <c r="L53615" s="1715"/>
    </row>
    <row r="53616" spans="11:12" ht="15" customHeight="1">
      <c r="K53616" s="1715"/>
      <c r="L53616" s="1715"/>
    </row>
    <row r="53617" spans="11:12" ht="15" customHeight="1">
      <c r="K53617" s="1715"/>
      <c r="L53617" s="1715"/>
    </row>
    <row r="53618" spans="11:12" ht="15" customHeight="1">
      <c r="K53618" s="1715"/>
      <c r="L53618" s="1715"/>
    </row>
    <row r="53619" spans="11:12" ht="15" customHeight="1">
      <c r="K53619" s="1715"/>
      <c r="L53619" s="1715"/>
    </row>
    <row r="53620" spans="11:12" ht="15" customHeight="1">
      <c r="K53620" s="1715"/>
      <c r="L53620" s="1715"/>
    </row>
    <row r="53621" spans="11:12" ht="15" customHeight="1">
      <c r="K53621" s="1715"/>
      <c r="L53621" s="1715"/>
    </row>
    <row r="53622" spans="11:12" ht="15" customHeight="1">
      <c r="K53622" s="1715"/>
      <c r="L53622" s="1715"/>
    </row>
    <row r="53623" spans="11:12" ht="15" customHeight="1">
      <c r="K53623" s="1715"/>
      <c r="L53623" s="1715"/>
    </row>
    <row r="53624" spans="11:12" ht="15" customHeight="1">
      <c r="K53624" s="1715"/>
      <c r="L53624" s="1715"/>
    </row>
    <row r="53625" spans="11:12" ht="15" customHeight="1">
      <c r="K53625" s="1715"/>
      <c r="L53625" s="1715"/>
    </row>
    <row r="53626" spans="11:12" ht="15" customHeight="1">
      <c r="K53626" s="1715"/>
      <c r="L53626" s="1715"/>
    </row>
    <row r="53627" spans="11:12" ht="15" customHeight="1">
      <c r="K53627" s="1715"/>
      <c r="L53627" s="1715"/>
    </row>
    <row r="53628" spans="11:12" ht="15" customHeight="1">
      <c r="K53628" s="1715"/>
      <c r="L53628" s="1715"/>
    </row>
    <row r="53629" spans="11:12" ht="15" customHeight="1">
      <c r="K53629" s="1715"/>
      <c r="L53629" s="1715"/>
    </row>
    <row r="53630" spans="11:12" ht="15" customHeight="1">
      <c r="K53630" s="1715"/>
      <c r="L53630" s="1715"/>
    </row>
    <row r="53631" spans="11:12" ht="15" customHeight="1">
      <c r="K53631" s="1715"/>
      <c r="L53631" s="1715"/>
    </row>
    <row r="53632" spans="11:12" ht="15" customHeight="1">
      <c r="K53632" s="1715"/>
      <c r="L53632" s="1715"/>
    </row>
    <row r="53633" spans="11:12" ht="15" customHeight="1">
      <c r="K53633" s="1715"/>
      <c r="L53633" s="1715"/>
    </row>
    <row r="53634" spans="11:12" ht="15" customHeight="1">
      <c r="K53634" s="1715"/>
      <c r="L53634" s="1715"/>
    </row>
    <row r="53635" spans="11:12" ht="15" customHeight="1">
      <c r="K53635" s="1715"/>
      <c r="L53635" s="1715"/>
    </row>
    <row r="53636" spans="11:12" ht="15" customHeight="1">
      <c r="K53636" s="1715"/>
      <c r="L53636" s="1715"/>
    </row>
    <row r="53637" spans="11:12" ht="15" customHeight="1">
      <c r="K53637" s="1715"/>
      <c r="L53637" s="1715"/>
    </row>
    <row r="53638" spans="11:12" ht="15" customHeight="1">
      <c r="K53638" s="1715"/>
      <c r="L53638" s="1715"/>
    </row>
    <row r="53639" spans="11:12" ht="15" customHeight="1">
      <c r="K53639" s="1715"/>
      <c r="L53639" s="1715"/>
    </row>
    <row r="53640" spans="11:12" ht="15" customHeight="1">
      <c r="K53640" s="1715"/>
      <c r="L53640" s="1715"/>
    </row>
    <row r="53641" spans="11:12" ht="15" customHeight="1">
      <c r="K53641" s="1715"/>
      <c r="L53641" s="1715"/>
    </row>
    <row r="53642" spans="11:12" ht="15" customHeight="1">
      <c r="K53642" s="1715"/>
      <c r="L53642" s="1715"/>
    </row>
    <row r="53643" spans="11:12" ht="15" customHeight="1">
      <c r="K53643" s="1715"/>
      <c r="L53643" s="1715"/>
    </row>
    <row r="53644" spans="11:12" ht="15" customHeight="1">
      <c r="K53644" s="1715"/>
      <c r="L53644" s="1715"/>
    </row>
    <row r="53645" spans="11:12" ht="15" customHeight="1">
      <c r="K53645" s="1715"/>
      <c r="L53645" s="1715"/>
    </row>
    <row r="53646" spans="11:12" ht="15" customHeight="1">
      <c r="K53646" s="1715"/>
      <c r="L53646" s="1715"/>
    </row>
    <row r="53647" spans="11:12" ht="15" customHeight="1">
      <c r="K53647" s="1715"/>
      <c r="L53647" s="1715"/>
    </row>
    <row r="53648" spans="11:12" ht="15" customHeight="1">
      <c r="K53648" s="1715"/>
      <c r="L53648" s="1715"/>
    </row>
    <row r="53649" spans="11:12" ht="15" customHeight="1">
      <c r="K53649" s="1715"/>
      <c r="L53649" s="1715"/>
    </row>
    <row r="53650" spans="11:12" ht="15" customHeight="1">
      <c r="K53650" s="1715"/>
      <c r="L53650" s="1715"/>
    </row>
    <row r="53651" spans="11:12" ht="15" customHeight="1">
      <c r="K53651" s="1715"/>
      <c r="L53651" s="1715"/>
    </row>
    <row r="53652" spans="11:12" ht="15" customHeight="1">
      <c r="K53652" s="1715"/>
      <c r="L53652" s="1715"/>
    </row>
    <row r="53653" spans="11:12" ht="15" customHeight="1">
      <c r="K53653" s="1715"/>
      <c r="L53653" s="1715"/>
    </row>
    <row r="53654" spans="11:12" ht="15" customHeight="1">
      <c r="K53654" s="1715"/>
      <c r="L53654" s="1715"/>
    </row>
    <row r="53655" spans="11:12" ht="15" customHeight="1">
      <c r="K53655" s="1715"/>
      <c r="L53655" s="1715"/>
    </row>
    <row r="53656" spans="11:12" ht="15" customHeight="1">
      <c r="K53656" s="1715"/>
      <c r="L53656" s="1715"/>
    </row>
    <row r="53657" spans="11:12" ht="15" customHeight="1">
      <c r="K53657" s="1715"/>
      <c r="L53657" s="1715"/>
    </row>
    <row r="53658" spans="11:12" ht="15" customHeight="1">
      <c r="K53658" s="1715"/>
      <c r="L53658" s="1715"/>
    </row>
    <row r="53659" spans="11:12" ht="15" customHeight="1">
      <c r="K53659" s="1715"/>
      <c r="L53659" s="1715"/>
    </row>
    <row r="53660" spans="11:12" ht="15" customHeight="1">
      <c r="K53660" s="1715"/>
      <c r="L53660" s="1715"/>
    </row>
    <row r="53661" spans="11:12" ht="15" customHeight="1">
      <c r="K53661" s="1715"/>
      <c r="L53661" s="1715"/>
    </row>
    <row r="53662" spans="11:12" ht="15" customHeight="1">
      <c r="K53662" s="1715"/>
      <c r="L53662" s="1715"/>
    </row>
    <row r="53663" spans="11:12" ht="15" customHeight="1">
      <c r="K53663" s="1715"/>
      <c r="L53663" s="1715"/>
    </row>
    <row r="53664" spans="11:12" ht="15" customHeight="1">
      <c r="K53664" s="1715"/>
      <c r="L53664" s="1715"/>
    </row>
    <row r="53665" spans="11:12" ht="15" customHeight="1">
      <c r="K53665" s="1715"/>
      <c r="L53665" s="1715"/>
    </row>
    <row r="53666" spans="11:12" ht="15" customHeight="1">
      <c r="K53666" s="1715"/>
      <c r="L53666" s="1715"/>
    </row>
    <row r="53667" spans="11:12" ht="15" customHeight="1">
      <c r="K53667" s="1715"/>
      <c r="L53667" s="1715"/>
    </row>
    <row r="53668" spans="11:12" ht="15" customHeight="1">
      <c r="K53668" s="1715"/>
      <c r="L53668" s="1715"/>
    </row>
    <row r="53669" spans="11:12" ht="15" customHeight="1">
      <c r="K53669" s="1715"/>
      <c r="L53669" s="1715"/>
    </row>
    <row r="53670" spans="11:12" ht="15" customHeight="1">
      <c r="K53670" s="1715"/>
      <c r="L53670" s="1715"/>
    </row>
    <row r="53671" spans="11:12" ht="15" customHeight="1">
      <c r="K53671" s="1715"/>
      <c r="L53671" s="1715"/>
    </row>
    <row r="53672" spans="11:12" ht="15" customHeight="1">
      <c r="K53672" s="1715"/>
      <c r="L53672" s="1715"/>
    </row>
    <row r="53673" spans="11:12" ht="15" customHeight="1">
      <c r="K53673" s="1715"/>
      <c r="L53673" s="1715"/>
    </row>
    <row r="53674" spans="11:12" ht="15" customHeight="1">
      <c r="K53674" s="1715"/>
      <c r="L53674" s="1715"/>
    </row>
    <row r="53675" spans="11:12" ht="15" customHeight="1">
      <c r="K53675" s="1715"/>
      <c r="L53675" s="1715"/>
    </row>
    <row r="53676" spans="11:12" ht="15" customHeight="1">
      <c r="K53676" s="1715"/>
      <c r="L53676" s="1715"/>
    </row>
    <row r="53677" spans="11:12" ht="15" customHeight="1">
      <c r="K53677" s="1715"/>
      <c r="L53677" s="1715"/>
    </row>
    <row r="53678" spans="11:12" ht="15" customHeight="1">
      <c r="K53678" s="1715"/>
      <c r="L53678" s="1715"/>
    </row>
    <row r="53679" spans="11:12" ht="15" customHeight="1">
      <c r="K53679" s="1715"/>
      <c r="L53679" s="1715"/>
    </row>
    <row r="53680" spans="11:12" ht="15" customHeight="1">
      <c r="K53680" s="1715"/>
      <c r="L53680" s="1715"/>
    </row>
    <row r="53681" spans="11:12" ht="15" customHeight="1">
      <c r="K53681" s="1715"/>
      <c r="L53681" s="1715"/>
    </row>
    <row r="53682" spans="11:12" ht="15" customHeight="1">
      <c r="K53682" s="1715"/>
      <c r="L53682" s="1715"/>
    </row>
    <row r="53683" spans="11:12" ht="15" customHeight="1">
      <c r="K53683" s="1715"/>
      <c r="L53683" s="1715"/>
    </row>
    <row r="53684" spans="11:12" ht="15" customHeight="1">
      <c r="K53684" s="1715"/>
      <c r="L53684" s="1715"/>
    </row>
    <row r="53685" spans="11:12" ht="15" customHeight="1">
      <c r="K53685" s="1715"/>
      <c r="L53685" s="1715"/>
    </row>
    <row r="53686" spans="11:12" ht="15" customHeight="1">
      <c r="K53686" s="1715"/>
      <c r="L53686" s="1715"/>
    </row>
    <row r="53687" spans="11:12" ht="15" customHeight="1">
      <c r="K53687" s="1715"/>
      <c r="L53687" s="1715"/>
    </row>
    <row r="53688" spans="11:12" ht="15" customHeight="1">
      <c r="K53688" s="1715"/>
      <c r="L53688" s="1715"/>
    </row>
    <row r="53689" spans="11:12" ht="15" customHeight="1">
      <c r="K53689" s="1715"/>
      <c r="L53689" s="1715"/>
    </row>
    <row r="53690" spans="11:12" ht="15" customHeight="1">
      <c r="K53690" s="1715"/>
      <c r="L53690" s="1715"/>
    </row>
    <row r="53691" spans="11:12" ht="15" customHeight="1">
      <c r="K53691" s="1715"/>
      <c r="L53691" s="1715"/>
    </row>
    <row r="53692" spans="11:12" ht="15" customHeight="1">
      <c r="K53692" s="1715"/>
      <c r="L53692" s="1715"/>
    </row>
    <row r="53693" spans="11:12" ht="15" customHeight="1">
      <c r="K53693" s="1715"/>
      <c r="L53693" s="1715"/>
    </row>
    <row r="53694" spans="11:12" ht="15" customHeight="1">
      <c r="K53694" s="1715"/>
      <c r="L53694" s="1715"/>
    </row>
    <row r="53695" spans="11:12" ht="15" customHeight="1">
      <c r="K53695" s="1715"/>
      <c r="L53695" s="1715"/>
    </row>
    <row r="53696" spans="11:12" ht="15" customHeight="1">
      <c r="K53696" s="1715"/>
      <c r="L53696" s="1715"/>
    </row>
    <row r="53697" spans="11:12" ht="15" customHeight="1">
      <c r="K53697" s="1715"/>
      <c r="L53697" s="1715"/>
    </row>
    <row r="53698" spans="11:12" ht="15" customHeight="1">
      <c r="K53698" s="1715"/>
      <c r="L53698" s="1715"/>
    </row>
    <row r="53699" spans="11:12" ht="15" customHeight="1">
      <c r="K53699" s="1715"/>
      <c r="L53699" s="1715"/>
    </row>
    <row r="53700" spans="11:12" ht="15" customHeight="1">
      <c r="K53700" s="1715"/>
      <c r="L53700" s="1715"/>
    </row>
    <row r="53701" spans="11:12" ht="15" customHeight="1">
      <c r="K53701" s="1715"/>
      <c r="L53701" s="1715"/>
    </row>
    <row r="53702" spans="11:12" ht="15" customHeight="1">
      <c r="K53702" s="1715"/>
      <c r="L53702" s="1715"/>
    </row>
    <row r="53703" spans="11:12" ht="15" customHeight="1">
      <c r="K53703" s="1715"/>
      <c r="L53703" s="1715"/>
    </row>
    <row r="53704" spans="11:12" ht="15" customHeight="1">
      <c r="K53704" s="1715"/>
      <c r="L53704" s="1715"/>
    </row>
    <row r="53705" spans="11:12" ht="15" customHeight="1">
      <c r="K53705" s="1715"/>
      <c r="L53705" s="1715"/>
    </row>
    <row r="53706" spans="11:12" ht="15" customHeight="1">
      <c r="K53706" s="1715"/>
      <c r="L53706" s="1715"/>
    </row>
    <row r="53707" spans="11:12" ht="15" customHeight="1">
      <c r="K53707" s="1715"/>
      <c r="L53707" s="1715"/>
    </row>
    <row r="53708" spans="11:12" ht="15" customHeight="1">
      <c r="K53708" s="1715"/>
      <c r="L53708" s="1715"/>
    </row>
    <row r="53709" spans="11:12" ht="15" customHeight="1">
      <c r="K53709" s="1715"/>
      <c r="L53709" s="1715"/>
    </row>
    <row r="53710" spans="11:12" ht="15" customHeight="1">
      <c r="K53710" s="1715"/>
      <c r="L53710" s="1715"/>
    </row>
    <row r="53711" spans="11:12" ht="15" customHeight="1">
      <c r="K53711" s="1715"/>
      <c r="L53711" s="1715"/>
    </row>
    <row r="53712" spans="11:12" ht="15" customHeight="1">
      <c r="K53712" s="1715"/>
      <c r="L53712" s="1715"/>
    </row>
    <row r="53713" spans="11:12" ht="15" customHeight="1">
      <c r="K53713" s="1715"/>
      <c r="L53713" s="1715"/>
    </row>
    <row r="53714" spans="11:12" ht="15" customHeight="1">
      <c r="K53714" s="1715"/>
      <c r="L53714" s="1715"/>
    </row>
    <row r="53715" spans="11:12" ht="15" customHeight="1">
      <c r="K53715" s="1715"/>
      <c r="L53715" s="1715"/>
    </row>
    <row r="53716" spans="11:12" ht="15" customHeight="1">
      <c r="K53716" s="1715"/>
      <c r="L53716" s="1715"/>
    </row>
    <row r="53717" spans="11:12" ht="15" customHeight="1">
      <c r="K53717" s="1715"/>
      <c r="L53717" s="1715"/>
    </row>
    <row r="53718" spans="11:12" ht="15" customHeight="1">
      <c r="K53718" s="1715"/>
      <c r="L53718" s="1715"/>
    </row>
    <row r="53719" spans="11:12" ht="15" customHeight="1">
      <c r="K53719" s="1715"/>
      <c r="L53719" s="1715"/>
    </row>
    <row r="53720" spans="11:12" ht="15" customHeight="1">
      <c r="K53720" s="1715"/>
      <c r="L53720" s="1715"/>
    </row>
    <row r="53721" spans="11:12" ht="15" customHeight="1">
      <c r="K53721" s="1715"/>
      <c r="L53721" s="1715"/>
    </row>
    <row r="53722" spans="11:12" ht="15" customHeight="1">
      <c r="K53722" s="1715"/>
      <c r="L53722" s="1715"/>
    </row>
    <row r="53723" spans="11:12" ht="15" customHeight="1">
      <c r="K53723" s="1715"/>
      <c r="L53723" s="1715"/>
    </row>
    <row r="53724" spans="11:12" ht="15" customHeight="1">
      <c r="K53724" s="1715"/>
      <c r="L53724" s="1715"/>
    </row>
    <row r="53725" spans="11:12" ht="15" customHeight="1">
      <c r="K53725" s="1715"/>
      <c r="L53725" s="1715"/>
    </row>
    <row r="53726" spans="11:12" ht="15" customHeight="1">
      <c r="K53726" s="1715"/>
      <c r="L53726" s="1715"/>
    </row>
    <row r="53727" spans="11:12" ht="15" customHeight="1">
      <c r="K53727" s="1715"/>
      <c r="L53727" s="1715"/>
    </row>
    <row r="53728" spans="11:12" ht="15" customHeight="1">
      <c r="K53728" s="1715"/>
      <c r="L53728" s="1715"/>
    </row>
    <row r="53729" spans="11:12" ht="15" customHeight="1">
      <c r="K53729" s="1715"/>
      <c r="L53729" s="1715"/>
    </row>
    <row r="53730" spans="11:12" ht="15" customHeight="1">
      <c r="K53730" s="1715"/>
      <c r="L53730" s="1715"/>
    </row>
    <row r="53731" spans="11:12" ht="15" customHeight="1">
      <c r="K53731" s="1715"/>
      <c r="L53731" s="1715"/>
    </row>
    <row r="53732" spans="11:12" ht="15" customHeight="1">
      <c r="K53732" s="1715"/>
      <c r="L53732" s="1715"/>
    </row>
    <row r="53733" spans="11:12" ht="15" customHeight="1">
      <c r="K53733" s="1715"/>
      <c r="L53733" s="1715"/>
    </row>
    <row r="53734" spans="11:12" ht="15" customHeight="1">
      <c r="K53734" s="1715"/>
      <c r="L53734" s="1715"/>
    </row>
    <row r="53735" spans="11:12" ht="15" customHeight="1">
      <c r="K53735" s="1715"/>
      <c r="L53735" s="1715"/>
    </row>
    <row r="53736" spans="11:12" ht="15" customHeight="1">
      <c r="K53736" s="1715"/>
      <c r="L53736" s="1715"/>
    </row>
    <row r="53737" spans="11:12" ht="15" customHeight="1">
      <c r="K53737" s="1715"/>
      <c r="L53737" s="1715"/>
    </row>
    <row r="53738" spans="11:12" ht="15" customHeight="1">
      <c r="K53738" s="1715"/>
      <c r="L53738" s="1715"/>
    </row>
    <row r="53739" spans="11:12" ht="15" customHeight="1">
      <c r="K53739" s="1715"/>
      <c r="L53739" s="1715"/>
    </row>
    <row r="53740" spans="11:12" ht="15" customHeight="1">
      <c r="K53740" s="1715"/>
      <c r="L53740" s="1715"/>
    </row>
    <row r="53741" spans="11:12" ht="15" customHeight="1">
      <c r="K53741" s="1715"/>
      <c r="L53741" s="1715"/>
    </row>
    <row r="53742" spans="11:12" ht="15" customHeight="1">
      <c r="K53742" s="1715"/>
      <c r="L53742" s="1715"/>
    </row>
    <row r="53743" spans="11:12" ht="15" customHeight="1">
      <c r="K53743" s="1715"/>
      <c r="L53743" s="1715"/>
    </row>
    <row r="53744" spans="11:12" ht="15" customHeight="1">
      <c r="K53744" s="1715"/>
      <c r="L53744" s="1715"/>
    </row>
    <row r="53745" spans="11:12" ht="15" customHeight="1">
      <c r="K53745" s="1715"/>
      <c r="L53745" s="1715"/>
    </row>
    <row r="53746" spans="11:12" ht="15" customHeight="1">
      <c r="K53746" s="1715"/>
      <c r="L53746" s="1715"/>
    </row>
    <row r="53747" spans="11:12" ht="15" customHeight="1">
      <c r="K53747" s="1715"/>
      <c r="L53747" s="1715"/>
    </row>
    <row r="53748" spans="11:12" ht="15" customHeight="1">
      <c r="K53748" s="1715"/>
      <c r="L53748" s="1715"/>
    </row>
    <row r="53749" spans="11:12" ht="15" customHeight="1">
      <c r="K53749" s="1715"/>
      <c r="L53749" s="1715"/>
    </row>
    <row r="53750" spans="11:12" ht="15" customHeight="1">
      <c r="K53750" s="1715"/>
      <c r="L53750" s="1715"/>
    </row>
    <row r="53751" spans="11:12" ht="15" customHeight="1">
      <c r="K53751" s="1715"/>
      <c r="L53751" s="1715"/>
    </row>
    <row r="53752" spans="11:12" ht="15" customHeight="1">
      <c r="K53752" s="1715"/>
      <c r="L53752" s="1715"/>
    </row>
    <row r="53753" spans="11:12" ht="15" customHeight="1">
      <c r="K53753" s="1715"/>
      <c r="L53753" s="1715"/>
    </row>
    <row r="53754" spans="11:12" ht="15" customHeight="1">
      <c r="K53754" s="1715"/>
      <c r="L53754" s="1715"/>
    </row>
    <row r="53755" spans="11:12" ht="15" customHeight="1">
      <c r="K53755" s="1715"/>
      <c r="L53755" s="1715"/>
    </row>
    <row r="53756" spans="11:12" ht="15" customHeight="1">
      <c r="K53756" s="1715"/>
      <c r="L53756" s="1715"/>
    </row>
    <row r="53757" spans="11:12" ht="15" customHeight="1">
      <c r="K53757" s="1715"/>
      <c r="L53757" s="1715"/>
    </row>
    <row r="53758" spans="11:12" ht="15" customHeight="1">
      <c r="K53758" s="1715"/>
      <c r="L53758" s="1715"/>
    </row>
    <row r="53759" spans="11:12" ht="15" customHeight="1">
      <c r="K53759" s="1715"/>
      <c r="L53759" s="1715"/>
    </row>
    <row r="53760" spans="11:12" ht="15" customHeight="1">
      <c r="K53760" s="1715"/>
      <c r="L53760" s="1715"/>
    </row>
    <row r="53761" spans="11:12" ht="15" customHeight="1">
      <c r="K53761" s="1715"/>
      <c r="L53761" s="1715"/>
    </row>
    <row r="53762" spans="11:12" ht="15" customHeight="1">
      <c r="K53762" s="1715"/>
      <c r="L53762" s="1715"/>
    </row>
    <row r="53763" spans="11:12" ht="15" customHeight="1">
      <c r="K53763" s="1715"/>
      <c r="L53763" s="1715"/>
    </row>
    <row r="53764" spans="11:12" ht="15" customHeight="1">
      <c r="K53764" s="1715"/>
      <c r="L53764" s="1715"/>
    </row>
    <row r="53765" spans="11:12" ht="15" customHeight="1">
      <c r="K53765" s="1715"/>
      <c r="L53765" s="1715"/>
    </row>
    <row r="53766" spans="11:12" ht="15" customHeight="1">
      <c r="K53766" s="1715"/>
      <c r="L53766" s="1715"/>
    </row>
    <row r="53767" spans="11:12" ht="15" customHeight="1">
      <c r="K53767" s="1715"/>
      <c r="L53767" s="1715"/>
    </row>
    <row r="53768" spans="11:12" ht="15" customHeight="1">
      <c r="K53768" s="1715"/>
      <c r="L53768" s="1715"/>
    </row>
    <row r="53769" spans="11:12" ht="15" customHeight="1">
      <c r="K53769" s="1715"/>
      <c r="L53769" s="1715"/>
    </row>
    <row r="53770" spans="11:12" ht="15" customHeight="1">
      <c r="K53770" s="1715"/>
      <c r="L53770" s="1715"/>
    </row>
    <row r="53771" spans="11:12" ht="15" customHeight="1">
      <c r="K53771" s="1715"/>
      <c r="L53771" s="1715"/>
    </row>
    <row r="53772" spans="11:12" ht="15" customHeight="1">
      <c r="K53772" s="1715"/>
      <c r="L53772" s="1715"/>
    </row>
    <row r="53773" spans="11:12" ht="15" customHeight="1">
      <c r="K53773" s="1715"/>
      <c r="L53773" s="1715"/>
    </row>
    <row r="53774" spans="11:12" ht="15" customHeight="1">
      <c r="K53774" s="1715"/>
      <c r="L53774" s="1715"/>
    </row>
    <row r="53775" spans="11:12" ht="15" customHeight="1">
      <c r="K53775" s="1715"/>
      <c r="L53775" s="1715"/>
    </row>
    <row r="53776" spans="11:12" ht="15" customHeight="1">
      <c r="K53776" s="1715"/>
      <c r="L53776" s="1715"/>
    </row>
    <row r="53777" spans="11:12" ht="15" customHeight="1">
      <c r="K53777" s="1715"/>
      <c r="L53777" s="1715"/>
    </row>
    <row r="53778" spans="11:12" ht="15" customHeight="1">
      <c r="K53778" s="1715"/>
      <c r="L53778" s="1715"/>
    </row>
    <row r="53779" spans="11:12" ht="15" customHeight="1">
      <c r="K53779" s="1715"/>
      <c r="L53779" s="1715"/>
    </row>
    <row r="53780" spans="11:12" ht="15" customHeight="1">
      <c r="K53780" s="1715"/>
      <c r="L53780" s="1715"/>
    </row>
    <row r="53781" spans="11:12" ht="15" customHeight="1">
      <c r="K53781" s="1715"/>
      <c r="L53781" s="1715"/>
    </row>
    <row r="53782" spans="11:12" ht="15" customHeight="1">
      <c r="K53782" s="1715"/>
      <c r="L53782" s="1715"/>
    </row>
    <row r="53783" spans="11:12" ht="15" customHeight="1">
      <c r="K53783" s="1715"/>
      <c r="L53783" s="1715"/>
    </row>
    <row r="53784" spans="11:12" ht="15" customHeight="1">
      <c r="K53784" s="1715"/>
      <c r="L53784" s="1715"/>
    </row>
    <row r="53785" spans="11:12" ht="15" customHeight="1">
      <c r="K53785" s="1715"/>
      <c r="L53785" s="1715"/>
    </row>
    <row r="53786" spans="11:12" ht="15" customHeight="1">
      <c r="K53786" s="1715"/>
      <c r="L53786" s="1715"/>
    </row>
    <row r="53787" spans="11:12" ht="15" customHeight="1">
      <c r="K53787" s="1715"/>
      <c r="L53787" s="1715"/>
    </row>
    <row r="53788" spans="11:12" ht="15" customHeight="1">
      <c r="K53788" s="1715"/>
      <c r="L53788" s="1715"/>
    </row>
    <row r="53789" spans="11:12" ht="15" customHeight="1">
      <c r="K53789" s="1715"/>
      <c r="L53789" s="1715"/>
    </row>
    <row r="53790" spans="11:12" ht="15" customHeight="1">
      <c r="K53790" s="1715"/>
      <c r="L53790" s="1715"/>
    </row>
    <row r="53791" spans="11:12" ht="15" customHeight="1">
      <c r="K53791" s="1715"/>
      <c r="L53791" s="1715"/>
    </row>
    <row r="53792" spans="11:12" ht="15" customHeight="1">
      <c r="K53792" s="1715"/>
      <c r="L53792" s="1715"/>
    </row>
    <row r="53793" spans="11:12" ht="15" customHeight="1">
      <c r="K53793" s="1715"/>
      <c r="L53793" s="1715"/>
    </row>
    <row r="53794" spans="11:12" ht="15" customHeight="1">
      <c r="K53794" s="1715"/>
      <c r="L53794" s="1715"/>
    </row>
    <row r="53795" spans="11:12" ht="15" customHeight="1">
      <c r="K53795" s="1715"/>
      <c r="L53795" s="1715"/>
    </row>
    <row r="53796" spans="11:12" ht="15" customHeight="1">
      <c r="K53796" s="1715"/>
      <c r="L53796" s="1715"/>
    </row>
    <row r="53797" spans="11:12" ht="15" customHeight="1">
      <c r="K53797" s="1715"/>
      <c r="L53797" s="1715"/>
    </row>
    <row r="53798" spans="11:12" ht="15" customHeight="1">
      <c r="K53798" s="1715"/>
      <c r="L53798" s="1715"/>
    </row>
    <row r="53799" spans="11:12" ht="15" customHeight="1">
      <c r="K53799" s="1715"/>
      <c r="L53799" s="1715"/>
    </row>
    <row r="53800" spans="11:12" ht="15" customHeight="1">
      <c r="K53800" s="1715"/>
      <c r="L53800" s="1715"/>
    </row>
    <row r="53801" spans="11:12" ht="15" customHeight="1">
      <c r="K53801" s="1715"/>
      <c r="L53801" s="1715"/>
    </row>
    <row r="53802" spans="11:12" ht="15" customHeight="1">
      <c r="K53802" s="1715"/>
      <c r="L53802" s="1715"/>
    </row>
    <row r="53803" spans="11:12" ht="15" customHeight="1">
      <c r="K53803" s="1715"/>
      <c r="L53803" s="1715"/>
    </row>
    <row r="53804" spans="11:12" ht="15" customHeight="1">
      <c r="K53804" s="1715"/>
      <c r="L53804" s="1715"/>
    </row>
    <row r="53805" spans="11:12" ht="15" customHeight="1">
      <c r="K53805" s="1715"/>
      <c r="L53805" s="1715"/>
    </row>
    <row r="53806" spans="11:12" ht="15" customHeight="1">
      <c r="K53806" s="1715"/>
      <c r="L53806" s="1715"/>
    </row>
    <row r="53807" spans="11:12" ht="15" customHeight="1">
      <c r="K53807" s="1715"/>
      <c r="L53807" s="1715"/>
    </row>
    <row r="53808" spans="11:12" ht="15" customHeight="1">
      <c r="K53808" s="1715"/>
      <c r="L53808" s="1715"/>
    </row>
    <row r="53809" spans="11:12" ht="15" customHeight="1">
      <c r="K53809" s="1715"/>
      <c r="L53809" s="1715"/>
    </row>
    <row r="53810" spans="11:12" ht="15" customHeight="1">
      <c r="K53810" s="1715"/>
      <c r="L53810" s="1715"/>
    </row>
    <row r="53811" spans="11:12" ht="15" customHeight="1">
      <c r="K53811" s="1715"/>
      <c r="L53811" s="1715"/>
    </row>
    <row r="53812" spans="11:12" ht="15" customHeight="1">
      <c r="K53812" s="1715"/>
      <c r="L53812" s="1715"/>
    </row>
    <row r="53813" spans="11:12" ht="15" customHeight="1">
      <c r="K53813" s="1715"/>
      <c r="L53813" s="1715"/>
    </row>
    <row r="53814" spans="11:12" ht="15" customHeight="1">
      <c r="K53814" s="1715"/>
      <c r="L53814" s="1715"/>
    </row>
    <row r="53815" spans="11:12" ht="15" customHeight="1">
      <c r="K53815" s="1715"/>
      <c r="L53815" s="1715"/>
    </row>
    <row r="53816" spans="11:12" ht="15" customHeight="1">
      <c r="K53816" s="1715"/>
      <c r="L53816" s="1715"/>
    </row>
    <row r="53817" spans="11:12" ht="15" customHeight="1">
      <c r="K53817" s="1715"/>
      <c r="L53817" s="1715"/>
    </row>
    <row r="53818" spans="11:12" ht="15" customHeight="1">
      <c r="K53818" s="1715"/>
      <c r="L53818" s="1715"/>
    </row>
    <row r="53819" spans="11:12" ht="15" customHeight="1">
      <c r="K53819" s="1715"/>
      <c r="L53819" s="1715"/>
    </row>
    <row r="53820" spans="11:12" ht="15" customHeight="1">
      <c r="K53820" s="1715"/>
      <c r="L53820" s="1715"/>
    </row>
    <row r="53821" spans="11:12" ht="15" customHeight="1">
      <c r="K53821" s="1715"/>
      <c r="L53821" s="1715"/>
    </row>
    <row r="53822" spans="11:12" ht="15" customHeight="1">
      <c r="K53822" s="1715"/>
      <c r="L53822" s="1715"/>
    </row>
    <row r="53823" spans="11:12" ht="15" customHeight="1">
      <c r="K53823" s="1715"/>
      <c r="L53823" s="1715"/>
    </row>
    <row r="53824" spans="11:12" ht="15" customHeight="1">
      <c r="K53824" s="1715"/>
      <c r="L53824" s="1715"/>
    </row>
    <row r="53825" spans="11:12" ht="15" customHeight="1">
      <c r="K53825" s="1715"/>
      <c r="L53825" s="1715"/>
    </row>
    <row r="53826" spans="11:12" ht="15" customHeight="1">
      <c r="K53826" s="1715"/>
      <c r="L53826" s="1715"/>
    </row>
    <row r="53827" spans="11:12" ht="15" customHeight="1">
      <c r="K53827" s="1715"/>
      <c r="L53827" s="1715"/>
    </row>
    <row r="53828" spans="11:12" ht="15" customHeight="1">
      <c r="K53828" s="1715"/>
      <c r="L53828" s="1715"/>
    </row>
    <row r="53829" spans="11:12" ht="15" customHeight="1">
      <c r="K53829" s="1715"/>
      <c r="L53829" s="1715"/>
    </row>
    <row r="53830" spans="11:12" ht="15" customHeight="1">
      <c r="K53830" s="1715"/>
      <c r="L53830" s="1715"/>
    </row>
    <row r="53831" spans="11:12" ht="15" customHeight="1">
      <c r="K53831" s="1715"/>
      <c r="L53831" s="1715"/>
    </row>
    <row r="53832" spans="11:12" ht="15" customHeight="1">
      <c r="K53832" s="1715"/>
      <c r="L53832" s="1715"/>
    </row>
    <row r="53833" spans="11:12" ht="15" customHeight="1">
      <c r="K53833" s="1715"/>
      <c r="L53833" s="1715"/>
    </row>
    <row r="53834" spans="11:12" ht="15" customHeight="1">
      <c r="K53834" s="1715"/>
      <c r="L53834" s="1715"/>
    </row>
    <row r="53835" spans="11:12" ht="15" customHeight="1">
      <c r="K53835" s="1715"/>
      <c r="L53835" s="1715"/>
    </row>
    <row r="53836" spans="11:12" ht="15" customHeight="1">
      <c r="K53836" s="1715"/>
      <c r="L53836" s="1715"/>
    </row>
    <row r="53837" spans="11:12" ht="15" customHeight="1">
      <c r="K53837" s="1715"/>
      <c r="L53837" s="1715"/>
    </row>
    <row r="53838" spans="11:12" ht="15" customHeight="1">
      <c r="K53838" s="1715"/>
      <c r="L53838" s="1715"/>
    </row>
    <row r="53839" spans="11:12" ht="15" customHeight="1">
      <c r="K53839" s="1715"/>
      <c r="L53839" s="1715"/>
    </row>
    <row r="53840" spans="11:12" ht="15" customHeight="1">
      <c r="K53840" s="1715"/>
      <c r="L53840" s="1715"/>
    </row>
    <row r="53841" spans="11:12" ht="15" customHeight="1">
      <c r="K53841" s="1715"/>
      <c r="L53841" s="1715"/>
    </row>
    <row r="53842" spans="11:12" ht="15" customHeight="1">
      <c r="K53842" s="1715"/>
      <c r="L53842" s="1715"/>
    </row>
    <row r="53843" spans="11:12" ht="15" customHeight="1">
      <c r="K53843" s="1715"/>
      <c r="L53843" s="1715"/>
    </row>
    <row r="53844" spans="11:12" ht="15" customHeight="1">
      <c r="K53844" s="1715"/>
      <c r="L53844" s="1715"/>
    </row>
    <row r="53845" spans="11:12" ht="15" customHeight="1">
      <c r="K53845" s="1715"/>
      <c r="L53845" s="1715"/>
    </row>
    <row r="53846" spans="11:12" ht="15" customHeight="1">
      <c r="K53846" s="1715"/>
      <c r="L53846" s="1715"/>
    </row>
    <row r="53847" spans="11:12" ht="15" customHeight="1">
      <c r="K53847" s="1715"/>
      <c r="L53847" s="1715"/>
    </row>
    <row r="53848" spans="11:12" ht="15" customHeight="1">
      <c r="K53848" s="1715"/>
      <c r="L53848" s="1715"/>
    </row>
    <row r="53849" spans="11:12" ht="15" customHeight="1">
      <c r="K53849" s="1715"/>
      <c r="L53849" s="1715"/>
    </row>
    <row r="53850" spans="11:12" ht="15" customHeight="1">
      <c r="K53850" s="1715"/>
      <c r="L53850" s="1715"/>
    </row>
    <row r="53851" spans="11:12" ht="15" customHeight="1">
      <c r="K53851" s="1715"/>
      <c r="L53851" s="1715"/>
    </row>
    <row r="53852" spans="11:12" ht="15" customHeight="1">
      <c r="K53852" s="1715"/>
      <c r="L53852" s="1715"/>
    </row>
    <row r="53853" spans="11:12" ht="15" customHeight="1">
      <c r="K53853" s="1715"/>
      <c r="L53853" s="1715"/>
    </row>
    <row r="53854" spans="11:12" ht="15" customHeight="1">
      <c r="K53854" s="1715"/>
      <c r="L53854" s="1715"/>
    </row>
    <row r="53855" spans="11:12" ht="15" customHeight="1">
      <c r="K53855" s="1715"/>
      <c r="L53855" s="1715"/>
    </row>
    <row r="53856" spans="11:12" ht="15" customHeight="1">
      <c r="K53856" s="1715"/>
      <c r="L53856" s="1715"/>
    </row>
    <row r="53857" spans="11:12" ht="15" customHeight="1">
      <c r="K53857" s="1715"/>
      <c r="L53857" s="1715"/>
    </row>
    <row r="53858" spans="11:12" ht="15" customHeight="1">
      <c r="K53858" s="1715"/>
      <c r="L53858" s="1715"/>
    </row>
    <row r="53859" spans="11:12" ht="15" customHeight="1">
      <c r="K53859" s="1715"/>
      <c r="L53859" s="1715"/>
    </row>
    <row r="53860" spans="11:12" ht="15" customHeight="1">
      <c r="K53860" s="1715"/>
      <c r="L53860" s="1715"/>
    </row>
    <row r="53861" spans="11:12" ht="15" customHeight="1">
      <c r="K53861" s="1715"/>
      <c r="L53861" s="1715"/>
    </row>
    <row r="53862" spans="11:12" ht="15" customHeight="1">
      <c r="K53862" s="1715"/>
      <c r="L53862" s="1715"/>
    </row>
    <row r="53863" spans="11:12" ht="15" customHeight="1">
      <c r="K53863" s="1715"/>
      <c r="L53863" s="1715"/>
    </row>
    <row r="53864" spans="11:12" ht="15" customHeight="1">
      <c r="K53864" s="1715"/>
      <c r="L53864" s="1715"/>
    </row>
    <row r="53865" spans="11:12" ht="15" customHeight="1">
      <c r="K53865" s="1715"/>
      <c r="L53865" s="1715"/>
    </row>
    <row r="53866" spans="11:12" ht="15" customHeight="1">
      <c r="K53866" s="1715"/>
      <c r="L53866" s="1715"/>
    </row>
    <row r="53867" spans="11:12" ht="15" customHeight="1">
      <c r="K53867" s="1715"/>
      <c r="L53867" s="1715"/>
    </row>
    <row r="53868" spans="11:12" ht="15" customHeight="1">
      <c r="K53868" s="1715"/>
      <c r="L53868" s="1715"/>
    </row>
    <row r="53869" spans="11:12" ht="15" customHeight="1">
      <c r="K53869" s="1715"/>
      <c r="L53869" s="1715"/>
    </row>
    <row r="53870" spans="11:12" ht="15" customHeight="1">
      <c r="K53870" s="1715"/>
      <c r="L53870" s="1715"/>
    </row>
    <row r="53871" spans="11:12" ht="15" customHeight="1">
      <c r="K53871" s="1715"/>
      <c r="L53871" s="1715"/>
    </row>
    <row r="53872" spans="11:12" ht="15" customHeight="1">
      <c r="K53872" s="1715"/>
      <c r="L53872" s="1715"/>
    </row>
    <row r="53873" spans="11:12" ht="15" customHeight="1">
      <c r="K53873" s="1715"/>
      <c r="L53873" s="1715"/>
    </row>
    <row r="53874" spans="11:12" ht="15" customHeight="1">
      <c r="K53874" s="1715"/>
      <c r="L53874" s="1715"/>
    </row>
    <row r="53875" spans="11:12" ht="15" customHeight="1">
      <c r="K53875" s="1715"/>
      <c r="L53875" s="1715"/>
    </row>
    <row r="53876" spans="11:12" ht="15" customHeight="1">
      <c r="K53876" s="1715"/>
      <c r="L53876" s="1715"/>
    </row>
    <row r="53877" spans="11:12" ht="15" customHeight="1">
      <c r="K53877" s="1715"/>
      <c r="L53877" s="1715"/>
    </row>
    <row r="53878" spans="11:12" ht="15" customHeight="1">
      <c r="K53878" s="1715"/>
      <c r="L53878" s="1715"/>
    </row>
    <row r="53879" spans="11:12" ht="15" customHeight="1">
      <c r="K53879" s="1715"/>
      <c r="L53879" s="1715"/>
    </row>
    <row r="53880" spans="11:12" ht="15" customHeight="1">
      <c r="K53880" s="1715"/>
      <c r="L53880" s="1715"/>
    </row>
    <row r="53881" spans="11:12" ht="15" customHeight="1">
      <c r="K53881" s="1715"/>
      <c r="L53881" s="1715"/>
    </row>
    <row r="53882" spans="11:12" ht="15" customHeight="1">
      <c r="K53882" s="1715"/>
      <c r="L53882" s="1715"/>
    </row>
    <row r="53883" spans="11:12" ht="15" customHeight="1">
      <c r="K53883" s="1715"/>
      <c r="L53883" s="1715"/>
    </row>
    <row r="53884" spans="11:12" ht="15" customHeight="1">
      <c r="K53884" s="1715"/>
      <c r="L53884" s="1715"/>
    </row>
    <row r="53885" spans="11:12" ht="15" customHeight="1">
      <c r="K53885" s="1715"/>
      <c r="L53885" s="1715"/>
    </row>
    <row r="53886" spans="11:12" ht="15" customHeight="1">
      <c r="K53886" s="1715"/>
      <c r="L53886" s="1715"/>
    </row>
    <row r="53887" spans="11:12" ht="15" customHeight="1">
      <c r="K53887" s="1715"/>
      <c r="L53887" s="1715"/>
    </row>
    <row r="53888" spans="11:12" ht="15" customHeight="1">
      <c r="K53888" s="1715"/>
      <c r="L53888" s="1715"/>
    </row>
    <row r="53889" spans="11:12" ht="15" customHeight="1">
      <c r="K53889" s="1715"/>
      <c r="L53889" s="1715"/>
    </row>
    <row r="53890" spans="11:12" ht="15" customHeight="1">
      <c r="K53890" s="1715"/>
      <c r="L53890" s="1715"/>
    </row>
    <row r="53891" spans="11:12" ht="15" customHeight="1">
      <c r="K53891" s="1715"/>
      <c r="L53891" s="1715"/>
    </row>
    <row r="53892" spans="11:12" ht="15" customHeight="1">
      <c r="K53892" s="1715"/>
      <c r="L53892" s="1715"/>
    </row>
    <row r="53893" spans="11:12" ht="15" customHeight="1">
      <c r="K53893" s="1715"/>
      <c r="L53893" s="1715"/>
    </row>
    <row r="53894" spans="11:12" ht="15" customHeight="1">
      <c r="K53894" s="1715"/>
      <c r="L53894" s="1715"/>
    </row>
    <row r="53895" spans="11:12" ht="15" customHeight="1">
      <c r="K53895" s="1715"/>
      <c r="L53895" s="1715"/>
    </row>
    <row r="53896" spans="11:12" ht="15" customHeight="1">
      <c r="K53896" s="1715"/>
      <c r="L53896" s="1715"/>
    </row>
    <row r="53897" spans="11:12" ht="15" customHeight="1">
      <c r="K53897" s="1715"/>
      <c r="L53897" s="1715"/>
    </row>
    <row r="53898" spans="11:12" ht="15" customHeight="1">
      <c r="K53898" s="1715"/>
      <c r="L53898" s="1715"/>
    </row>
    <row r="53899" spans="11:12" ht="15" customHeight="1">
      <c r="K53899" s="1715"/>
      <c r="L53899" s="1715"/>
    </row>
    <row r="53900" spans="11:12" ht="15" customHeight="1">
      <c r="K53900" s="1715"/>
      <c r="L53900" s="1715"/>
    </row>
    <row r="53901" spans="11:12" ht="15" customHeight="1">
      <c r="K53901" s="1715"/>
      <c r="L53901" s="1715"/>
    </row>
    <row r="53902" spans="11:12" ht="15" customHeight="1">
      <c r="K53902" s="1715"/>
      <c r="L53902" s="1715"/>
    </row>
    <row r="53903" spans="11:12" ht="15" customHeight="1">
      <c r="K53903" s="1715"/>
      <c r="L53903" s="1715"/>
    </row>
    <row r="53904" spans="11:12" ht="15" customHeight="1">
      <c r="K53904" s="1715"/>
      <c r="L53904" s="1715"/>
    </row>
    <row r="53905" spans="11:12" ht="15" customHeight="1">
      <c r="K53905" s="1715"/>
      <c r="L53905" s="1715"/>
    </row>
    <row r="53906" spans="11:12" ht="15" customHeight="1">
      <c r="K53906" s="1715"/>
      <c r="L53906" s="1715"/>
    </row>
    <row r="53907" spans="11:12" ht="15" customHeight="1">
      <c r="K53907" s="1715"/>
      <c r="L53907" s="1715"/>
    </row>
    <row r="53908" spans="11:12" ht="15" customHeight="1">
      <c r="K53908" s="1715"/>
      <c r="L53908" s="1715"/>
    </row>
    <row r="53909" spans="11:12" ht="15" customHeight="1">
      <c r="K53909" s="1715"/>
      <c r="L53909" s="1715"/>
    </row>
    <row r="53910" spans="11:12" ht="15" customHeight="1">
      <c r="K53910" s="1715"/>
      <c r="L53910" s="1715"/>
    </row>
    <row r="53911" spans="11:12" ht="15" customHeight="1">
      <c r="K53911" s="1715"/>
      <c r="L53911" s="1715"/>
    </row>
    <row r="53912" spans="11:12" ht="15" customHeight="1">
      <c r="K53912" s="1715"/>
      <c r="L53912" s="1715"/>
    </row>
    <row r="53913" spans="11:12" ht="15" customHeight="1">
      <c r="K53913" s="1715"/>
      <c r="L53913" s="1715"/>
    </row>
    <row r="53914" spans="11:12" ht="15" customHeight="1">
      <c r="K53914" s="1715"/>
      <c r="L53914" s="1715"/>
    </row>
    <row r="53915" spans="11:12" ht="15" customHeight="1">
      <c r="K53915" s="1715"/>
      <c r="L53915" s="1715"/>
    </row>
    <row r="53916" spans="11:12" ht="15" customHeight="1">
      <c r="K53916" s="1715"/>
      <c r="L53916" s="1715"/>
    </row>
    <row r="53917" spans="11:12" ht="15" customHeight="1">
      <c r="K53917" s="1715"/>
      <c r="L53917" s="1715"/>
    </row>
    <row r="53918" spans="11:12" ht="15" customHeight="1">
      <c r="K53918" s="1715"/>
      <c r="L53918" s="1715"/>
    </row>
    <row r="53919" spans="11:12" ht="15" customHeight="1">
      <c r="K53919" s="1715"/>
      <c r="L53919" s="1715"/>
    </row>
    <row r="53920" spans="11:12" ht="15" customHeight="1">
      <c r="K53920" s="1715"/>
      <c r="L53920" s="1715"/>
    </row>
    <row r="53921" spans="11:12" ht="15" customHeight="1">
      <c r="K53921" s="1715"/>
      <c r="L53921" s="1715"/>
    </row>
    <row r="53922" spans="11:12" ht="15" customHeight="1">
      <c r="K53922" s="1715"/>
      <c r="L53922" s="1715"/>
    </row>
    <row r="53923" spans="11:12" ht="15" customHeight="1">
      <c r="K53923" s="1715"/>
      <c r="L53923" s="1715"/>
    </row>
    <row r="53924" spans="11:12" ht="15" customHeight="1">
      <c r="K53924" s="1715"/>
      <c r="L53924" s="1715"/>
    </row>
    <row r="53925" spans="11:12" ht="15" customHeight="1">
      <c r="K53925" s="1715"/>
      <c r="L53925" s="1715"/>
    </row>
    <row r="53926" spans="11:12" ht="15" customHeight="1">
      <c r="K53926" s="1715"/>
      <c r="L53926" s="1715"/>
    </row>
    <row r="53927" spans="11:12" ht="15" customHeight="1">
      <c r="K53927" s="1715"/>
      <c r="L53927" s="1715"/>
    </row>
    <row r="53928" spans="11:12" ht="15" customHeight="1">
      <c r="K53928" s="1715"/>
      <c r="L53928" s="1715"/>
    </row>
    <row r="53929" spans="11:12" ht="15" customHeight="1">
      <c r="K53929" s="1715"/>
      <c r="L53929" s="1715"/>
    </row>
    <row r="53930" spans="11:12" ht="15" customHeight="1">
      <c r="K53930" s="1715"/>
      <c r="L53930" s="1715"/>
    </row>
    <row r="53931" spans="11:12" ht="15" customHeight="1">
      <c r="K53931" s="1715"/>
      <c r="L53931" s="1715"/>
    </row>
    <row r="53932" spans="11:12" ht="15" customHeight="1">
      <c r="K53932" s="1715"/>
      <c r="L53932" s="1715"/>
    </row>
    <row r="53933" spans="11:12" ht="15" customHeight="1">
      <c r="K53933" s="1715"/>
      <c r="L53933" s="1715"/>
    </row>
    <row r="53934" spans="11:12" ht="15" customHeight="1">
      <c r="K53934" s="1715"/>
      <c r="L53934" s="1715"/>
    </row>
    <row r="53935" spans="11:12" ht="15" customHeight="1">
      <c r="K53935" s="1715"/>
      <c r="L53935" s="1715"/>
    </row>
    <row r="53936" spans="11:12" ht="15" customHeight="1">
      <c r="K53936" s="1715"/>
      <c r="L53936" s="1715"/>
    </row>
    <row r="53937" spans="11:12" ht="15" customHeight="1">
      <c r="K53937" s="1715"/>
      <c r="L53937" s="1715"/>
    </row>
    <row r="53938" spans="11:12" ht="15" customHeight="1">
      <c r="K53938" s="1715"/>
      <c r="L53938" s="1715"/>
    </row>
    <row r="53939" spans="11:12" ht="15" customHeight="1">
      <c r="K53939" s="1715"/>
      <c r="L53939" s="1715"/>
    </row>
    <row r="53940" spans="11:12" ht="15" customHeight="1">
      <c r="K53940" s="1715"/>
      <c r="L53940" s="1715"/>
    </row>
    <row r="53941" spans="11:12" ht="15" customHeight="1">
      <c r="K53941" s="1715"/>
      <c r="L53941" s="1715"/>
    </row>
    <row r="53942" spans="11:12" ht="15" customHeight="1">
      <c r="K53942" s="1715"/>
      <c r="L53942" s="1715"/>
    </row>
    <row r="53943" spans="11:12" ht="15" customHeight="1">
      <c r="K53943" s="1715"/>
      <c r="L53943" s="1715"/>
    </row>
    <row r="53944" spans="11:12" ht="15" customHeight="1">
      <c r="K53944" s="1715"/>
      <c r="L53944" s="1715"/>
    </row>
    <row r="53945" spans="11:12" ht="15" customHeight="1">
      <c r="K53945" s="1715"/>
      <c r="L53945" s="1715"/>
    </row>
    <row r="53946" spans="11:12" ht="15" customHeight="1">
      <c r="K53946" s="1715"/>
      <c r="L53946" s="1715"/>
    </row>
    <row r="53947" spans="11:12" ht="15" customHeight="1">
      <c r="K53947" s="1715"/>
      <c r="L53947" s="1715"/>
    </row>
    <row r="53948" spans="11:12" ht="15" customHeight="1">
      <c r="K53948" s="1715"/>
      <c r="L53948" s="1715"/>
    </row>
    <row r="53949" spans="11:12" ht="15" customHeight="1">
      <c r="K53949" s="1715"/>
      <c r="L53949" s="1715"/>
    </row>
    <row r="53950" spans="11:12" ht="15" customHeight="1">
      <c r="K53950" s="1715"/>
      <c r="L53950" s="1715"/>
    </row>
    <row r="53951" spans="11:12" ht="15" customHeight="1">
      <c r="K53951" s="1715"/>
      <c r="L53951" s="1715"/>
    </row>
    <row r="53952" spans="11:12" ht="15" customHeight="1">
      <c r="K53952" s="1715"/>
      <c r="L53952" s="1715"/>
    </row>
    <row r="53953" spans="11:12" ht="15" customHeight="1">
      <c r="K53953" s="1715"/>
      <c r="L53953" s="1715"/>
    </row>
    <row r="53954" spans="11:12" ht="15" customHeight="1">
      <c r="K53954" s="1715"/>
      <c r="L53954" s="1715"/>
    </row>
    <row r="53955" spans="11:12" ht="15" customHeight="1">
      <c r="K53955" s="1715"/>
      <c r="L53955" s="1715"/>
    </row>
    <row r="53956" spans="11:12" ht="15" customHeight="1">
      <c r="K53956" s="1715"/>
      <c r="L53956" s="1715"/>
    </row>
    <row r="53957" spans="11:12" ht="15" customHeight="1">
      <c r="K53957" s="1715"/>
      <c r="L53957" s="1715"/>
    </row>
    <row r="53958" spans="11:12" ht="15" customHeight="1">
      <c r="K53958" s="1715"/>
      <c r="L53958" s="1715"/>
    </row>
    <row r="53959" spans="11:12" ht="15" customHeight="1">
      <c r="K53959" s="1715"/>
      <c r="L53959" s="1715"/>
    </row>
    <row r="53960" spans="11:12" ht="15" customHeight="1">
      <c r="K53960" s="1715"/>
      <c r="L53960" s="1715"/>
    </row>
    <row r="53961" spans="11:12" ht="15" customHeight="1">
      <c r="K53961" s="1715"/>
      <c r="L53961" s="1715"/>
    </row>
    <row r="53962" spans="11:12" ht="15" customHeight="1">
      <c r="K53962" s="1715"/>
      <c r="L53962" s="1715"/>
    </row>
    <row r="53963" spans="11:12" ht="15" customHeight="1">
      <c r="K53963" s="1715"/>
      <c r="L53963" s="1715"/>
    </row>
    <row r="53964" spans="11:12" ht="15" customHeight="1">
      <c r="K53964" s="1715"/>
      <c r="L53964" s="1715"/>
    </row>
    <row r="53965" spans="11:12" ht="15" customHeight="1">
      <c r="K53965" s="1715"/>
      <c r="L53965" s="1715"/>
    </row>
    <row r="53966" spans="11:12" ht="15" customHeight="1">
      <c r="K53966" s="1715"/>
      <c r="L53966" s="1715"/>
    </row>
    <row r="53967" spans="11:12" ht="15" customHeight="1">
      <c r="K53967" s="1715"/>
      <c r="L53967" s="1715"/>
    </row>
    <row r="53968" spans="11:12" ht="15" customHeight="1">
      <c r="K53968" s="1715"/>
      <c r="L53968" s="1715"/>
    </row>
    <row r="53969" spans="11:12" ht="15" customHeight="1">
      <c r="K53969" s="1715"/>
      <c r="L53969" s="1715"/>
    </row>
    <row r="53970" spans="11:12" ht="15" customHeight="1">
      <c r="K53970" s="1715"/>
      <c r="L53970" s="1715"/>
    </row>
    <row r="53971" spans="11:12" ht="15" customHeight="1">
      <c r="K53971" s="1715"/>
      <c r="L53971" s="1715"/>
    </row>
    <row r="53972" spans="11:12" ht="15" customHeight="1">
      <c r="K53972" s="1715"/>
      <c r="L53972" s="1715"/>
    </row>
    <row r="53973" spans="11:12" ht="15" customHeight="1">
      <c r="K53973" s="1715"/>
      <c r="L53973" s="1715"/>
    </row>
    <row r="53974" spans="11:12" ht="15" customHeight="1">
      <c r="K53974" s="1715"/>
      <c r="L53974" s="1715"/>
    </row>
    <row r="53975" spans="11:12" ht="15" customHeight="1">
      <c r="K53975" s="1715"/>
      <c r="L53975" s="1715"/>
    </row>
    <row r="53976" spans="11:12" ht="15" customHeight="1">
      <c r="K53976" s="1715"/>
      <c r="L53976" s="1715"/>
    </row>
    <row r="53977" spans="11:12" ht="15" customHeight="1">
      <c r="K53977" s="1715"/>
      <c r="L53977" s="1715"/>
    </row>
    <row r="53978" spans="11:12" ht="15" customHeight="1">
      <c r="K53978" s="1715"/>
      <c r="L53978" s="1715"/>
    </row>
    <row r="53979" spans="11:12" ht="15" customHeight="1">
      <c r="K53979" s="1715"/>
      <c r="L53979" s="1715"/>
    </row>
    <row r="53980" spans="11:12" ht="15" customHeight="1">
      <c r="K53980" s="1715"/>
      <c r="L53980" s="1715"/>
    </row>
    <row r="53981" spans="11:12" ht="15" customHeight="1">
      <c r="K53981" s="1715"/>
      <c r="L53981" s="1715"/>
    </row>
    <row r="53982" spans="11:12" ht="15" customHeight="1">
      <c r="K53982" s="1715"/>
      <c r="L53982" s="1715"/>
    </row>
    <row r="53983" spans="11:12" ht="15" customHeight="1">
      <c r="K53983" s="1715"/>
      <c r="L53983" s="1715"/>
    </row>
    <row r="53984" spans="11:12" ht="15" customHeight="1">
      <c r="K53984" s="1715"/>
      <c r="L53984" s="1715"/>
    </row>
    <row r="53985" spans="11:12" ht="15" customHeight="1">
      <c r="K53985" s="1715"/>
      <c r="L53985" s="1715"/>
    </row>
    <row r="53986" spans="11:12" ht="15" customHeight="1">
      <c r="K53986" s="1715"/>
      <c r="L53986" s="1715"/>
    </row>
    <row r="53987" spans="11:12" ht="15" customHeight="1">
      <c r="K53987" s="1715"/>
      <c r="L53987" s="1715"/>
    </row>
    <row r="53988" spans="11:12" ht="15" customHeight="1">
      <c r="K53988" s="1715"/>
      <c r="L53988" s="1715"/>
    </row>
    <row r="53989" spans="11:12" ht="15" customHeight="1">
      <c r="K53989" s="1715"/>
      <c r="L53989" s="1715"/>
    </row>
    <row r="53990" spans="11:12" ht="15" customHeight="1">
      <c r="K53990" s="1715"/>
      <c r="L53990" s="1715"/>
    </row>
    <row r="53991" spans="11:12" ht="15" customHeight="1">
      <c r="K53991" s="1715"/>
      <c r="L53991" s="1715"/>
    </row>
    <row r="53992" spans="11:12" ht="15" customHeight="1">
      <c r="K53992" s="1715"/>
      <c r="L53992" s="1715"/>
    </row>
    <row r="53993" spans="11:12" ht="15" customHeight="1">
      <c r="K53993" s="1715"/>
      <c r="L53993" s="1715"/>
    </row>
    <row r="53994" spans="11:12" ht="15" customHeight="1">
      <c r="K53994" s="1715"/>
      <c r="L53994" s="1715"/>
    </row>
    <row r="53995" spans="11:12" ht="15" customHeight="1">
      <c r="K53995" s="1715"/>
      <c r="L53995" s="1715"/>
    </row>
    <row r="53996" spans="11:12" ht="15" customHeight="1">
      <c r="K53996" s="1715"/>
      <c r="L53996" s="1715"/>
    </row>
    <row r="53997" spans="11:12" ht="15" customHeight="1">
      <c r="K53997" s="1715"/>
      <c r="L53997" s="1715"/>
    </row>
    <row r="53998" spans="11:12" ht="15" customHeight="1">
      <c r="K53998" s="1715"/>
      <c r="L53998" s="1715"/>
    </row>
    <row r="53999" spans="11:12" ht="15" customHeight="1">
      <c r="K53999" s="1715"/>
      <c r="L53999" s="1715"/>
    </row>
    <row r="54000" spans="11:12" ht="15" customHeight="1">
      <c r="K54000" s="1715"/>
      <c r="L54000" s="1715"/>
    </row>
    <row r="54001" spans="11:12" ht="15" customHeight="1">
      <c r="K54001" s="1715"/>
      <c r="L54001" s="1715"/>
    </row>
    <row r="54002" spans="11:12" ht="15" customHeight="1">
      <c r="K54002" s="1715"/>
      <c r="L54002" s="1715"/>
    </row>
    <row r="54003" spans="11:12" ht="15" customHeight="1">
      <c r="K54003" s="1715"/>
      <c r="L54003" s="1715"/>
    </row>
    <row r="54004" spans="11:12" ht="15" customHeight="1">
      <c r="K54004" s="1715"/>
      <c r="L54004" s="1715"/>
    </row>
    <row r="54005" spans="11:12" ht="15" customHeight="1">
      <c r="K54005" s="1715"/>
      <c r="L54005" s="1715"/>
    </row>
    <row r="54006" spans="11:12" ht="15" customHeight="1">
      <c r="K54006" s="1715"/>
      <c r="L54006" s="1715"/>
    </row>
    <row r="54007" spans="11:12" ht="15" customHeight="1">
      <c r="K54007" s="1715"/>
      <c r="L54007" s="1715"/>
    </row>
    <row r="54008" spans="11:12" ht="15" customHeight="1">
      <c r="K54008" s="1715"/>
      <c r="L54008" s="1715"/>
    </row>
    <row r="54009" spans="11:12" ht="15" customHeight="1">
      <c r="K54009" s="1715"/>
      <c r="L54009" s="1715"/>
    </row>
    <row r="54010" spans="11:12" ht="15" customHeight="1">
      <c r="K54010" s="1715"/>
      <c r="L54010" s="1715"/>
    </row>
    <row r="54011" spans="11:12" ht="15" customHeight="1">
      <c r="K54011" s="1715"/>
      <c r="L54011" s="1715"/>
    </row>
    <row r="54012" spans="11:12" ht="15" customHeight="1">
      <c r="K54012" s="1715"/>
      <c r="L54012" s="1715"/>
    </row>
    <row r="54013" spans="11:12" ht="15" customHeight="1">
      <c r="K54013" s="1715"/>
      <c r="L54013" s="1715"/>
    </row>
    <row r="54014" spans="11:12" ht="15" customHeight="1">
      <c r="K54014" s="1715"/>
      <c r="L54014" s="1715"/>
    </row>
    <row r="54015" spans="11:12" ht="15" customHeight="1">
      <c r="K54015" s="1715"/>
      <c r="L54015" s="1715"/>
    </row>
    <row r="54016" spans="11:12" ht="15" customHeight="1">
      <c r="K54016" s="1715"/>
      <c r="L54016" s="1715"/>
    </row>
    <row r="54017" spans="11:12" ht="15" customHeight="1">
      <c r="K54017" s="1715"/>
      <c r="L54017" s="1715"/>
    </row>
    <row r="54018" spans="11:12" ht="15" customHeight="1">
      <c r="K54018" s="1715"/>
      <c r="L54018" s="1715"/>
    </row>
    <row r="54019" spans="11:12" ht="15" customHeight="1">
      <c r="K54019" s="1715"/>
      <c r="L54019" s="1715"/>
    </row>
    <row r="54020" spans="11:12" ht="15" customHeight="1">
      <c r="K54020" s="1715"/>
      <c r="L54020" s="1715"/>
    </row>
    <row r="54021" spans="11:12" ht="15" customHeight="1">
      <c r="K54021" s="1715"/>
      <c r="L54021" s="1715"/>
    </row>
    <row r="54022" spans="11:12" ht="15" customHeight="1">
      <c r="K54022" s="1715"/>
      <c r="L54022" s="1715"/>
    </row>
    <row r="54023" spans="11:12" ht="15" customHeight="1">
      <c r="K54023" s="1715"/>
      <c r="L54023" s="1715"/>
    </row>
    <row r="54024" spans="11:12" ht="15" customHeight="1">
      <c r="K54024" s="1715"/>
      <c r="L54024" s="1715"/>
    </row>
    <row r="54025" spans="11:12" ht="15" customHeight="1">
      <c r="K54025" s="1715"/>
      <c r="L54025" s="1715"/>
    </row>
    <row r="54026" spans="11:12" ht="15" customHeight="1">
      <c r="K54026" s="1715"/>
      <c r="L54026" s="1715"/>
    </row>
    <row r="54027" spans="11:12" ht="15" customHeight="1">
      <c r="K54027" s="1715"/>
      <c r="L54027" s="1715"/>
    </row>
    <row r="54028" spans="11:12" ht="15" customHeight="1">
      <c r="K54028" s="1715"/>
      <c r="L54028" s="1715"/>
    </row>
    <row r="54029" spans="11:12" ht="15" customHeight="1">
      <c r="K54029" s="1715"/>
      <c r="L54029" s="1715"/>
    </row>
    <row r="54030" spans="11:12" ht="15" customHeight="1">
      <c r="K54030" s="1715"/>
      <c r="L54030" s="1715"/>
    </row>
    <row r="54031" spans="11:12" ht="15" customHeight="1">
      <c r="K54031" s="1715"/>
      <c r="L54031" s="1715"/>
    </row>
    <row r="54032" spans="11:12" ht="15" customHeight="1">
      <c r="K54032" s="1715"/>
      <c r="L54032" s="1715"/>
    </row>
    <row r="54033" spans="11:12" ht="15" customHeight="1">
      <c r="K54033" s="1715"/>
      <c r="L54033" s="1715"/>
    </row>
    <row r="54034" spans="11:12" ht="15" customHeight="1">
      <c r="K54034" s="1715"/>
      <c r="L54034" s="1715"/>
    </row>
    <row r="54035" spans="11:12" ht="15" customHeight="1">
      <c r="K54035" s="1715"/>
      <c r="L54035" s="1715"/>
    </row>
    <row r="54036" spans="11:12" ht="15" customHeight="1">
      <c r="K54036" s="1715"/>
      <c r="L54036" s="1715"/>
    </row>
    <row r="54037" spans="11:12" ht="15" customHeight="1">
      <c r="K54037" s="1715"/>
      <c r="L54037" s="1715"/>
    </row>
    <row r="54038" spans="11:12" ht="15" customHeight="1">
      <c r="K54038" s="1715"/>
      <c r="L54038" s="1715"/>
    </row>
    <row r="54039" spans="11:12" ht="15" customHeight="1">
      <c r="K54039" s="1715"/>
      <c r="L54039" s="1715"/>
    </row>
    <row r="54040" spans="11:12" ht="15" customHeight="1">
      <c r="K54040" s="1715"/>
      <c r="L54040" s="1715"/>
    </row>
    <row r="54041" spans="11:12" ht="15" customHeight="1">
      <c r="K54041" s="1715"/>
      <c r="L54041" s="1715"/>
    </row>
    <row r="54042" spans="11:12" ht="15" customHeight="1">
      <c r="K54042" s="1715"/>
      <c r="L54042" s="1715"/>
    </row>
    <row r="54043" spans="11:12" ht="15" customHeight="1">
      <c r="K54043" s="1715"/>
      <c r="L54043" s="1715"/>
    </row>
    <row r="54044" spans="11:12" ht="15" customHeight="1">
      <c r="K54044" s="1715"/>
      <c r="L54044" s="1715"/>
    </row>
    <row r="54045" spans="11:12" ht="15" customHeight="1">
      <c r="K54045" s="1715"/>
      <c r="L54045" s="1715"/>
    </row>
    <row r="54046" spans="11:12" ht="15" customHeight="1">
      <c r="K54046" s="1715"/>
      <c r="L54046" s="1715"/>
    </row>
    <row r="54047" spans="11:12" ht="15" customHeight="1">
      <c r="K54047" s="1715"/>
      <c r="L54047" s="1715"/>
    </row>
    <row r="54048" spans="11:12" ht="15" customHeight="1">
      <c r="K54048" s="1715"/>
      <c r="L54048" s="1715"/>
    </row>
    <row r="54049" spans="11:12" ht="15" customHeight="1">
      <c r="K54049" s="1715"/>
      <c r="L54049" s="1715"/>
    </row>
    <row r="54050" spans="11:12" ht="15" customHeight="1">
      <c r="K54050" s="1715"/>
      <c r="L54050" s="1715"/>
    </row>
    <row r="54051" spans="11:12" ht="15" customHeight="1">
      <c r="K54051" s="1715"/>
      <c r="L54051" s="1715"/>
    </row>
    <row r="54052" spans="11:12" ht="15" customHeight="1">
      <c r="K54052" s="1715"/>
      <c r="L54052" s="1715"/>
    </row>
    <row r="54053" spans="11:12" ht="15" customHeight="1">
      <c r="K54053" s="1715"/>
      <c r="L54053" s="1715"/>
    </row>
    <row r="54054" spans="11:12" ht="15" customHeight="1">
      <c r="K54054" s="1715"/>
      <c r="L54054" s="1715"/>
    </row>
    <row r="54055" spans="11:12" ht="15" customHeight="1">
      <c r="K54055" s="1715"/>
      <c r="L54055" s="1715"/>
    </row>
    <row r="54056" spans="11:12" ht="15" customHeight="1">
      <c r="K54056" s="1715"/>
      <c r="L54056" s="1715"/>
    </row>
    <row r="54057" spans="11:12" ht="15" customHeight="1">
      <c r="K54057" s="1715"/>
      <c r="L54057" s="1715"/>
    </row>
    <row r="54058" spans="11:12" ht="15" customHeight="1">
      <c r="K54058" s="1715"/>
      <c r="L54058" s="1715"/>
    </row>
    <row r="54059" spans="11:12" ht="15" customHeight="1">
      <c r="K54059" s="1715"/>
      <c r="L54059" s="1715"/>
    </row>
    <row r="54060" spans="11:12" ht="15" customHeight="1">
      <c r="K54060" s="1715"/>
      <c r="L54060" s="1715"/>
    </row>
    <row r="54061" spans="11:12" ht="15" customHeight="1">
      <c r="K54061" s="1715"/>
      <c r="L54061" s="1715"/>
    </row>
    <row r="54062" spans="11:12" ht="15" customHeight="1">
      <c r="K54062" s="1715"/>
      <c r="L54062" s="1715"/>
    </row>
    <row r="54063" spans="11:12" ht="15" customHeight="1">
      <c r="K54063" s="1715"/>
      <c r="L54063" s="1715"/>
    </row>
    <row r="54064" spans="11:12" ht="15" customHeight="1">
      <c r="K54064" s="1715"/>
      <c r="L54064" s="1715"/>
    </row>
    <row r="54065" spans="11:12" ht="15" customHeight="1">
      <c r="K54065" s="1715"/>
      <c r="L54065" s="1715"/>
    </row>
    <row r="54066" spans="11:12" ht="15" customHeight="1">
      <c r="K54066" s="1715"/>
      <c r="L54066" s="1715"/>
    </row>
    <row r="54067" spans="11:12" ht="15" customHeight="1">
      <c r="K54067" s="1715"/>
      <c r="L54067" s="1715"/>
    </row>
    <row r="54068" spans="11:12" ht="15" customHeight="1">
      <c r="K54068" s="1715"/>
      <c r="L54068" s="1715"/>
    </row>
    <row r="54069" spans="11:12" ht="15" customHeight="1">
      <c r="K54069" s="1715"/>
      <c r="L54069" s="1715"/>
    </row>
    <row r="54070" spans="11:12" ht="15" customHeight="1">
      <c r="K54070" s="1715"/>
      <c r="L54070" s="1715"/>
    </row>
    <row r="54071" spans="11:12" ht="15" customHeight="1">
      <c r="K54071" s="1715"/>
      <c r="L54071" s="1715"/>
    </row>
    <row r="54072" spans="11:12" ht="15" customHeight="1">
      <c r="K54072" s="1715"/>
      <c r="L54072" s="1715"/>
    </row>
    <row r="54073" spans="11:12" ht="15" customHeight="1">
      <c r="K54073" s="1715"/>
      <c r="L54073" s="1715"/>
    </row>
    <row r="54074" spans="11:12" ht="15" customHeight="1">
      <c r="K54074" s="1715"/>
      <c r="L54074" s="1715"/>
    </row>
    <row r="54075" spans="11:12" ht="15" customHeight="1">
      <c r="K54075" s="1715"/>
      <c r="L54075" s="1715"/>
    </row>
    <row r="54076" spans="11:12" ht="15" customHeight="1">
      <c r="K54076" s="1715"/>
      <c r="L54076" s="1715"/>
    </row>
    <row r="54077" spans="11:12" ht="15" customHeight="1">
      <c r="K54077" s="1715"/>
      <c r="L54077" s="1715"/>
    </row>
    <row r="54078" spans="11:12" ht="15" customHeight="1">
      <c r="K54078" s="1715"/>
      <c r="L54078" s="1715"/>
    </row>
    <row r="54079" spans="11:12" ht="15" customHeight="1">
      <c r="K54079" s="1715"/>
      <c r="L54079" s="1715"/>
    </row>
    <row r="54080" spans="11:12" ht="15" customHeight="1">
      <c r="K54080" s="1715"/>
      <c r="L54080" s="1715"/>
    </row>
    <row r="54081" spans="11:12" ht="15" customHeight="1">
      <c r="K54081" s="1715"/>
      <c r="L54081" s="1715"/>
    </row>
    <row r="54082" spans="11:12" ht="15" customHeight="1">
      <c r="K54082" s="1715"/>
      <c r="L54082" s="1715"/>
    </row>
    <row r="54083" spans="11:12" ht="15" customHeight="1">
      <c r="K54083" s="1715"/>
      <c r="L54083" s="1715"/>
    </row>
    <row r="54084" spans="11:12" ht="15" customHeight="1">
      <c r="K54084" s="1715"/>
      <c r="L54084" s="1715"/>
    </row>
    <row r="54085" spans="11:12" ht="15" customHeight="1">
      <c r="K54085" s="1715"/>
      <c r="L54085" s="1715"/>
    </row>
    <row r="54086" spans="11:12" ht="15" customHeight="1">
      <c r="K54086" s="1715"/>
      <c r="L54086" s="1715"/>
    </row>
    <row r="54087" spans="11:12" ht="15" customHeight="1">
      <c r="K54087" s="1715"/>
      <c r="L54087" s="1715"/>
    </row>
    <row r="54088" spans="11:12" ht="15" customHeight="1">
      <c r="K54088" s="1715"/>
      <c r="L54088" s="1715"/>
    </row>
    <row r="54089" spans="11:12" ht="15" customHeight="1">
      <c r="K54089" s="1715"/>
      <c r="L54089" s="1715"/>
    </row>
    <row r="54090" spans="11:12" ht="15" customHeight="1">
      <c r="K54090" s="1715"/>
      <c r="L54090" s="1715"/>
    </row>
    <row r="54091" spans="11:12" ht="15" customHeight="1">
      <c r="K54091" s="1715"/>
      <c r="L54091" s="1715"/>
    </row>
    <row r="54092" spans="11:12" ht="15" customHeight="1">
      <c r="K54092" s="1715"/>
      <c r="L54092" s="1715"/>
    </row>
    <row r="54093" spans="11:12" ht="15" customHeight="1">
      <c r="K54093" s="1715"/>
      <c r="L54093" s="1715"/>
    </row>
    <row r="54094" spans="11:12" ht="15" customHeight="1">
      <c r="K54094" s="1715"/>
      <c r="L54094" s="1715"/>
    </row>
    <row r="54095" spans="11:12" ht="15" customHeight="1">
      <c r="K54095" s="1715"/>
      <c r="L54095" s="1715"/>
    </row>
    <row r="54096" spans="11:12" ht="15" customHeight="1">
      <c r="K54096" s="1715"/>
      <c r="L54096" s="1715"/>
    </row>
    <row r="54097" spans="11:12" ht="15" customHeight="1">
      <c r="K54097" s="1715"/>
      <c r="L54097" s="1715"/>
    </row>
    <row r="54098" spans="11:12" ht="15" customHeight="1">
      <c r="K54098" s="1715"/>
      <c r="L54098" s="1715"/>
    </row>
    <row r="54099" spans="11:12" ht="15" customHeight="1">
      <c r="K54099" s="1715"/>
      <c r="L54099" s="1715"/>
    </row>
    <row r="54100" spans="11:12" ht="15" customHeight="1">
      <c r="K54100" s="1715"/>
      <c r="L54100" s="1715"/>
    </row>
    <row r="54101" spans="11:12" ht="15" customHeight="1">
      <c r="K54101" s="1715"/>
      <c r="L54101" s="1715"/>
    </row>
    <row r="54102" spans="11:12" ht="15" customHeight="1">
      <c r="K54102" s="1715"/>
      <c r="L54102" s="1715"/>
    </row>
    <row r="54103" spans="11:12" ht="15" customHeight="1">
      <c r="K54103" s="1715"/>
      <c r="L54103" s="1715"/>
    </row>
    <row r="54104" spans="11:12" ht="15" customHeight="1">
      <c r="K54104" s="1715"/>
      <c r="L54104" s="1715"/>
    </row>
    <row r="54105" spans="11:12" ht="15" customHeight="1">
      <c r="K54105" s="1715"/>
      <c r="L54105" s="1715"/>
    </row>
    <row r="54106" spans="11:12" ht="15" customHeight="1">
      <c r="K54106" s="1715"/>
      <c r="L54106" s="1715"/>
    </row>
    <row r="54107" spans="11:12" ht="15" customHeight="1">
      <c r="K54107" s="1715"/>
      <c r="L54107" s="1715"/>
    </row>
    <row r="54108" spans="11:12" ht="15" customHeight="1">
      <c r="K54108" s="1715"/>
      <c r="L54108" s="1715"/>
    </row>
    <row r="54109" spans="11:12" ht="15" customHeight="1">
      <c r="K54109" s="1715"/>
      <c r="L54109" s="1715"/>
    </row>
    <row r="54110" spans="11:12" ht="15" customHeight="1">
      <c r="K54110" s="1715"/>
      <c r="L54110" s="1715"/>
    </row>
    <row r="54111" spans="11:12" ht="15" customHeight="1">
      <c r="K54111" s="1715"/>
      <c r="L54111" s="1715"/>
    </row>
    <row r="54112" spans="11:12" ht="15" customHeight="1">
      <c r="K54112" s="1715"/>
      <c r="L54112" s="1715"/>
    </row>
    <row r="54113" spans="11:12" ht="15" customHeight="1">
      <c r="K54113" s="1715"/>
      <c r="L54113" s="1715"/>
    </row>
    <row r="54114" spans="11:12" ht="15" customHeight="1">
      <c r="K54114" s="1715"/>
      <c r="L54114" s="1715"/>
    </row>
    <row r="54115" spans="11:12" ht="15" customHeight="1">
      <c r="K54115" s="1715"/>
      <c r="L54115" s="1715"/>
    </row>
    <row r="54116" spans="11:12" ht="15" customHeight="1">
      <c r="K54116" s="1715"/>
      <c r="L54116" s="1715"/>
    </row>
    <row r="54117" spans="11:12" ht="15" customHeight="1">
      <c r="K54117" s="1715"/>
      <c r="L54117" s="1715"/>
    </row>
    <row r="54118" spans="11:12" ht="15" customHeight="1">
      <c r="K54118" s="1715"/>
      <c r="L54118" s="1715"/>
    </row>
    <row r="54119" spans="11:12" ht="15" customHeight="1">
      <c r="K54119" s="1715"/>
      <c r="L54119" s="1715"/>
    </row>
    <row r="54120" spans="11:12" ht="15" customHeight="1">
      <c r="K54120" s="1715"/>
      <c r="L54120" s="1715"/>
    </row>
    <row r="54121" spans="11:12" ht="15" customHeight="1">
      <c r="K54121" s="1715"/>
      <c r="L54121" s="1715"/>
    </row>
    <row r="54122" spans="11:12" ht="15" customHeight="1">
      <c r="K54122" s="1715"/>
      <c r="L54122" s="1715"/>
    </row>
    <row r="54123" spans="11:12" ht="15" customHeight="1">
      <c r="K54123" s="1715"/>
      <c r="L54123" s="1715"/>
    </row>
    <row r="54124" spans="11:12" ht="15" customHeight="1">
      <c r="K54124" s="1715"/>
      <c r="L54124" s="1715"/>
    </row>
    <row r="54125" spans="11:12" ht="15" customHeight="1">
      <c r="K54125" s="1715"/>
      <c r="L54125" s="1715"/>
    </row>
    <row r="54126" spans="11:12" ht="15" customHeight="1">
      <c r="K54126" s="1715"/>
      <c r="L54126" s="1715"/>
    </row>
    <row r="54127" spans="11:12" ht="15" customHeight="1">
      <c r="K54127" s="1715"/>
      <c r="L54127" s="1715"/>
    </row>
    <row r="54128" spans="11:12" ht="15" customHeight="1">
      <c r="K54128" s="1715"/>
      <c r="L54128" s="1715"/>
    </row>
    <row r="54129" spans="11:12" ht="15" customHeight="1">
      <c r="K54129" s="1715"/>
      <c r="L54129" s="1715"/>
    </row>
    <row r="54130" spans="11:12" ht="15" customHeight="1">
      <c r="K54130" s="1715"/>
      <c r="L54130" s="1715"/>
    </row>
    <row r="54131" spans="11:12" ht="15" customHeight="1">
      <c r="K54131" s="1715"/>
      <c r="L54131" s="1715"/>
    </row>
    <row r="54132" spans="11:12" ht="15" customHeight="1">
      <c r="K54132" s="1715"/>
      <c r="L54132" s="1715"/>
    </row>
    <row r="54133" spans="11:12" ht="15" customHeight="1">
      <c r="K54133" s="1715"/>
      <c r="L54133" s="1715"/>
    </row>
    <row r="54134" spans="11:12" ht="15" customHeight="1">
      <c r="K54134" s="1715"/>
      <c r="L54134" s="1715"/>
    </row>
    <row r="54135" spans="11:12" ht="15" customHeight="1">
      <c r="K54135" s="1715"/>
      <c r="L54135" s="1715"/>
    </row>
    <row r="54136" spans="11:12" ht="15" customHeight="1">
      <c r="K54136" s="1715"/>
      <c r="L54136" s="1715"/>
    </row>
    <row r="54137" spans="11:12" ht="15" customHeight="1">
      <c r="K54137" s="1715"/>
      <c r="L54137" s="1715"/>
    </row>
    <row r="54138" spans="11:12" ht="15" customHeight="1">
      <c r="K54138" s="1715"/>
      <c r="L54138" s="1715"/>
    </row>
    <row r="54139" spans="11:12" ht="15" customHeight="1">
      <c r="K54139" s="1715"/>
      <c r="L54139" s="1715"/>
    </row>
    <row r="54140" spans="11:12" ht="15" customHeight="1">
      <c r="K54140" s="1715"/>
      <c r="L54140" s="1715"/>
    </row>
    <row r="54141" spans="11:12" ht="15" customHeight="1">
      <c r="K54141" s="1715"/>
      <c r="L54141" s="1715"/>
    </row>
    <row r="54142" spans="11:12" ht="15" customHeight="1">
      <c r="K54142" s="1715"/>
      <c r="L54142" s="1715"/>
    </row>
    <row r="54143" spans="11:12" ht="15" customHeight="1">
      <c r="K54143" s="1715"/>
      <c r="L54143" s="1715"/>
    </row>
    <row r="54144" spans="11:12" ht="15" customHeight="1">
      <c r="K54144" s="1715"/>
      <c r="L54144" s="1715"/>
    </row>
    <row r="54145" spans="11:12" ht="15" customHeight="1">
      <c r="K54145" s="1715"/>
      <c r="L54145" s="1715"/>
    </row>
    <row r="54146" spans="11:12" ht="15" customHeight="1">
      <c r="K54146" s="1715"/>
      <c r="L54146" s="1715"/>
    </row>
    <row r="54147" spans="11:12" ht="15" customHeight="1">
      <c r="K54147" s="1715"/>
      <c r="L54147" s="1715"/>
    </row>
    <row r="54148" spans="11:12" ht="15" customHeight="1">
      <c r="K54148" s="1715"/>
      <c r="L54148" s="1715"/>
    </row>
    <row r="54149" spans="11:12" ht="15" customHeight="1">
      <c r="K54149" s="1715"/>
      <c r="L54149" s="1715"/>
    </row>
    <row r="54150" spans="11:12" ht="15" customHeight="1">
      <c r="K54150" s="1715"/>
      <c r="L54150" s="1715"/>
    </row>
    <row r="54151" spans="11:12" ht="15" customHeight="1">
      <c r="K54151" s="1715"/>
      <c r="L54151" s="1715"/>
    </row>
    <row r="54152" spans="11:12" ht="15" customHeight="1">
      <c r="K54152" s="1715"/>
      <c r="L54152" s="1715"/>
    </row>
    <row r="54153" spans="11:12" ht="15" customHeight="1">
      <c r="K54153" s="1715"/>
      <c r="L54153" s="1715"/>
    </row>
    <row r="54154" spans="11:12" ht="15" customHeight="1">
      <c r="K54154" s="1715"/>
      <c r="L54154" s="1715"/>
    </row>
    <row r="54155" spans="11:12" ht="15" customHeight="1">
      <c r="K54155" s="1715"/>
      <c r="L54155" s="1715"/>
    </row>
    <row r="54156" spans="11:12" ht="15" customHeight="1">
      <c r="K54156" s="1715"/>
      <c r="L54156" s="1715"/>
    </row>
    <row r="54157" spans="11:12" ht="15" customHeight="1">
      <c r="K54157" s="1715"/>
      <c r="L54157" s="1715"/>
    </row>
    <row r="54158" spans="11:12" ht="15" customHeight="1">
      <c r="K54158" s="1715"/>
      <c r="L54158" s="1715"/>
    </row>
    <row r="54159" spans="11:12" ht="15" customHeight="1">
      <c r="K54159" s="1715"/>
      <c r="L54159" s="1715"/>
    </row>
    <row r="54160" spans="11:12" ht="15" customHeight="1">
      <c r="K54160" s="1715"/>
      <c r="L54160" s="1715"/>
    </row>
    <row r="54161" spans="11:12" ht="15" customHeight="1">
      <c r="K54161" s="1715"/>
      <c r="L54161" s="1715"/>
    </row>
    <row r="54162" spans="11:12" ht="15" customHeight="1">
      <c r="K54162" s="1715"/>
      <c r="L54162" s="1715"/>
    </row>
    <row r="54163" spans="11:12" ht="15" customHeight="1">
      <c r="K54163" s="1715"/>
      <c r="L54163" s="1715"/>
    </row>
    <row r="54164" spans="11:12" ht="15" customHeight="1">
      <c r="K54164" s="1715"/>
      <c r="L54164" s="1715"/>
    </row>
    <row r="54165" spans="11:12" ht="15" customHeight="1">
      <c r="K54165" s="1715"/>
      <c r="L54165" s="1715"/>
    </row>
    <row r="54166" spans="11:12" ht="15" customHeight="1">
      <c r="K54166" s="1715"/>
      <c r="L54166" s="1715"/>
    </row>
    <row r="54167" spans="11:12" ht="15" customHeight="1">
      <c r="K54167" s="1715"/>
      <c r="L54167" s="1715"/>
    </row>
    <row r="54168" spans="11:12" ht="15" customHeight="1">
      <c r="K54168" s="1715"/>
      <c r="L54168" s="1715"/>
    </row>
    <row r="54169" spans="11:12" ht="15" customHeight="1">
      <c r="K54169" s="1715"/>
      <c r="L54169" s="1715"/>
    </row>
    <row r="54170" spans="11:12" ht="15" customHeight="1">
      <c r="K54170" s="1715"/>
      <c r="L54170" s="1715"/>
    </row>
    <row r="54171" spans="11:12" ht="15" customHeight="1">
      <c r="K54171" s="1715"/>
      <c r="L54171" s="1715"/>
    </row>
    <row r="54172" spans="11:12" ht="15" customHeight="1">
      <c r="K54172" s="1715"/>
      <c r="L54172" s="1715"/>
    </row>
    <row r="54173" spans="11:12" ht="15" customHeight="1">
      <c r="K54173" s="1715"/>
      <c r="L54173" s="1715"/>
    </row>
    <row r="54174" spans="11:12" ht="15" customHeight="1">
      <c r="K54174" s="1715"/>
      <c r="L54174" s="1715"/>
    </row>
    <row r="54175" spans="11:12" ht="15" customHeight="1">
      <c r="K54175" s="1715"/>
      <c r="L54175" s="1715"/>
    </row>
    <row r="54176" spans="11:12" ht="15" customHeight="1">
      <c r="K54176" s="1715"/>
      <c r="L54176" s="1715"/>
    </row>
    <row r="54177" spans="11:12" ht="15" customHeight="1">
      <c r="K54177" s="1715"/>
      <c r="L54177" s="1715"/>
    </row>
    <row r="54178" spans="11:12" ht="15" customHeight="1">
      <c r="K54178" s="1715"/>
      <c r="L54178" s="1715"/>
    </row>
    <row r="54179" spans="11:12" ht="15" customHeight="1">
      <c r="K54179" s="1715"/>
      <c r="L54179" s="1715"/>
    </row>
    <row r="54180" spans="11:12" ht="15" customHeight="1">
      <c r="K54180" s="1715"/>
      <c r="L54180" s="1715"/>
    </row>
    <row r="54181" spans="11:12" ht="15" customHeight="1">
      <c r="K54181" s="1715"/>
      <c r="L54181" s="1715"/>
    </row>
    <row r="54182" spans="11:12" ht="15" customHeight="1">
      <c r="K54182" s="1715"/>
      <c r="L54182" s="1715"/>
    </row>
    <row r="54183" spans="11:12" ht="15" customHeight="1">
      <c r="K54183" s="1715"/>
      <c r="L54183" s="1715"/>
    </row>
    <row r="54184" spans="11:12" ht="15" customHeight="1">
      <c r="K54184" s="1715"/>
      <c r="L54184" s="1715"/>
    </row>
    <row r="54185" spans="11:12" ht="15" customHeight="1">
      <c r="K54185" s="1715"/>
      <c r="L54185" s="1715"/>
    </row>
    <row r="54186" spans="11:12" ht="15" customHeight="1">
      <c r="K54186" s="1715"/>
      <c r="L54186" s="1715"/>
    </row>
    <row r="54187" spans="11:12" ht="15" customHeight="1">
      <c r="K54187" s="1715"/>
      <c r="L54187" s="1715"/>
    </row>
    <row r="54188" spans="11:12" ht="15" customHeight="1">
      <c r="K54188" s="1715"/>
      <c r="L54188" s="1715"/>
    </row>
    <row r="54189" spans="11:12" ht="15" customHeight="1">
      <c r="K54189" s="1715"/>
      <c r="L54189" s="1715"/>
    </row>
    <row r="54190" spans="11:12" ht="15" customHeight="1">
      <c r="K54190" s="1715"/>
      <c r="L54190" s="1715"/>
    </row>
    <row r="54191" spans="11:12" ht="15" customHeight="1">
      <c r="K54191" s="1715"/>
      <c r="L54191" s="1715"/>
    </row>
    <row r="54192" spans="11:12" ht="15" customHeight="1">
      <c r="K54192" s="1715"/>
      <c r="L54192" s="1715"/>
    </row>
    <row r="54193" spans="11:12" ht="15" customHeight="1">
      <c r="K54193" s="1715"/>
      <c r="L54193" s="1715"/>
    </row>
    <row r="54194" spans="11:12" ht="15" customHeight="1">
      <c r="K54194" s="1715"/>
      <c r="L54194" s="1715"/>
    </row>
    <row r="54195" spans="11:12" ht="15" customHeight="1">
      <c r="K54195" s="1715"/>
      <c r="L54195" s="1715"/>
    </row>
    <row r="54196" spans="11:12" ht="15" customHeight="1">
      <c r="K54196" s="1715"/>
      <c r="L54196" s="1715"/>
    </row>
    <row r="54197" spans="11:12" ht="15" customHeight="1">
      <c r="K54197" s="1715"/>
      <c r="L54197" s="1715"/>
    </row>
    <row r="54198" spans="11:12" ht="15" customHeight="1">
      <c r="K54198" s="1715"/>
      <c r="L54198" s="1715"/>
    </row>
    <row r="54199" spans="11:12" ht="15" customHeight="1">
      <c r="K54199" s="1715"/>
      <c r="L54199" s="1715"/>
    </row>
    <row r="54200" spans="11:12" ht="15" customHeight="1">
      <c r="K54200" s="1715"/>
      <c r="L54200" s="1715"/>
    </row>
    <row r="54201" spans="11:12" ht="15" customHeight="1">
      <c r="K54201" s="1715"/>
      <c r="L54201" s="1715"/>
    </row>
    <row r="54202" spans="11:12" ht="15" customHeight="1">
      <c r="K54202" s="1715"/>
      <c r="L54202" s="1715"/>
    </row>
    <row r="54203" spans="11:12" ht="15" customHeight="1">
      <c r="K54203" s="1715"/>
      <c r="L54203" s="1715"/>
    </row>
    <row r="54204" spans="11:12" ht="15" customHeight="1">
      <c r="K54204" s="1715"/>
      <c r="L54204" s="1715"/>
    </row>
    <row r="54205" spans="11:12" ht="15" customHeight="1">
      <c r="K54205" s="1715"/>
      <c r="L54205" s="1715"/>
    </row>
    <row r="54206" spans="11:12" ht="15" customHeight="1">
      <c r="K54206" s="1715"/>
      <c r="L54206" s="1715"/>
    </row>
    <row r="54207" spans="11:12" ht="15" customHeight="1">
      <c r="K54207" s="1715"/>
      <c r="L54207" s="1715"/>
    </row>
    <row r="54208" spans="11:12" ht="15" customHeight="1">
      <c r="K54208" s="1715"/>
      <c r="L54208" s="1715"/>
    </row>
    <row r="54209" spans="11:12" ht="15" customHeight="1">
      <c r="K54209" s="1715"/>
      <c r="L54209" s="1715"/>
    </row>
    <row r="54210" spans="11:12" ht="15" customHeight="1">
      <c r="K54210" s="1715"/>
      <c r="L54210" s="1715"/>
    </row>
    <row r="54211" spans="11:12" ht="15" customHeight="1">
      <c r="K54211" s="1715"/>
      <c r="L54211" s="1715"/>
    </row>
    <row r="54212" spans="11:12" ht="15" customHeight="1">
      <c r="K54212" s="1715"/>
      <c r="L54212" s="1715"/>
    </row>
    <row r="54213" spans="11:12" ht="15" customHeight="1">
      <c r="K54213" s="1715"/>
      <c r="L54213" s="1715"/>
    </row>
    <row r="54214" spans="11:12" ht="15" customHeight="1">
      <c r="K54214" s="1715"/>
      <c r="L54214" s="1715"/>
    </row>
    <row r="54215" spans="11:12" ht="15" customHeight="1">
      <c r="K54215" s="1715"/>
      <c r="L54215" s="1715"/>
    </row>
    <row r="54216" spans="11:12" ht="15" customHeight="1">
      <c r="K54216" s="1715"/>
      <c r="L54216" s="1715"/>
    </row>
    <row r="54217" spans="11:12" ht="15" customHeight="1">
      <c r="K54217" s="1715"/>
      <c r="L54217" s="1715"/>
    </row>
    <row r="54218" spans="11:12" ht="15" customHeight="1">
      <c r="K54218" s="1715"/>
      <c r="L54218" s="1715"/>
    </row>
    <row r="54219" spans="11:12" ht="15" customHeight="1">
      <c r="K54219" s="1715"/>
      <c r="L54219" s="1715"/>
    </row>
    <row r="54220" spans="11:12" ht="15" customHeight="1">
      <c r="K54220" s="1715"/>
      <c r="L54220" s="1715"/>
    </row>
    <row r="54221" spans="11:12" ht="15" customHeight="1">
      <c r="K54221" s="1715"/>
      <c r="L54221" s="1715"/>
    </row>
    <row r="54222" spans="11:12" ht="15" customHeight="1">
      <c r="K54222" s="1715"/>
      <c r="L54222" s="1715"/>
    </row>
    <row r="54223" spans="11:12" ht="15" customHeight="1">
      <c r="K54223" s="1715"/>
      <c r="L54223" s="1715"/>
    </row>
    <row r="54224" spans="11:12" ht="15" customHeight="1">
      <c r="K54224" s="1715"/>
      <c r="L54224" s="1715"/>
    </row>
    <row r="54225" spans="11:12" ht="15" customHeight="1">
      <c r="K54225" s="1715"/>
      <c r="L54225" s="1715"/>
    </row>
    <row r="54226" spans="11:12" ht="15" customHeight="1">
      <c r="K54226" s="1715"/>
      <c r="L54226" s="1715"/>
    </row>
    <row r="54227" spans="11:12" ht="15" customHeight="1">
      <c r="K54227" s="1715"/>
      <c r="L54227" s="1715"/>
    </row>
    <row r="54228" spans="11:12" ht="15" customHeight="1">
      <c r="K54228" s="1715"/>
      <c r="L54228" s="1715"/>
    </row>
    <row r="54229" spans="11:12" ht="15" customHeight="1">
      <c r="K54229" s="1715"/>
      <c r="L54229" s="1715"/>
    </row>
    <row r="54230" spans="11:12" ht="15" customHeight="1">
      <c r="K54230" s="1715"/>
      <c r="L54230" s="1715"/>
    </row>
    <row r="54231" spans="11:12" ht="15" customHeight="1">
      <c r="K54231" s="1715"/>
      <c r="L54231" s="1715"/>
    </row>
    <row r="54232" spans="11:12" ht="15" customHeight="1">
      <c r="K54232" s="1715"/>
      <c r="L54232" s="1715"/>
    </row>
    <row r="54233" spans="11:12" ht="15" customHeight="1">
      <c r="K54233" s="1715"/>
      <c r="L54233" s="1715"/>
    </row>
    <row r="54234" spans="11:12" ht="15" customHeight="1">
      <c r="K54234" s="1715"/>
      <c r="L54234" s="1715"/>
    </row>
    <row r="54235" spans="11:12" ht="15" customHeight="1">
      <c r="K54235" s="1715"/>
      <c r="L54235" s="1715"/>
    </row>
    <row r="54236" spans="11:12" ht="15" customHeight="1">
      <c r="K54236" s="1715"/>
      <c r="L54236" s="1715"/>
    </row>
    <row r="54237" spans="11:12" ht="15" customHeight="1">
      <c r="K54237" s="1715"/>
      <c r="L54237" s="1715"/>
    </row>
    <row r="54238" spans="11:12" ht="15" customHeight="1">
      <c r="K54238" s="1715"/>
      <c r="L54238" s="1715"/>
    </row>
    <row r="54239" spans="11:12" ht="15" customHeight="1">
      <c r="K54239" s="1715"/>
      <c r="L54239" s="1715"/>
    </row>
    <row r="54240" spans="11:12" ht="15" customHeight="1">
      <c r="K54240" s="1715"/>
      <c r="L54240" s="1715"/>
    </row>
    <row r="54241" spans="11:12" ht="15" customHeight="1">
      <c r="K54241" s="1715"/>
      <c r="L54241" s="1715"/>
    </row>
    <row r="54242" spans="11:12" ht="15" customHeight="1">
      <c r="K54242" s="1715"/>
      <c r="L54242" s="1715"/>
    </row>
    <row r="54243" spans="11:12" ht="15" customHeight="1">
      <c r="K54243" s="1715"/>
      <c r="L54243" s="1715"/>
    </row>
    <row r="54244" spans="11:12" ht="15" customHeight="1">
      <c r="K54244" s="1715"/>
      <c r="L54244" s="1715"/>
    </row>
    <row r="54245" spans="11:12" ht="15" customHeight="1">
      <c r="K54245" s="1715"/>
      <c r="L54245" s="1715"/>
    </row>
    <row r="54246" spans="11:12" ht="15" customHeight="1">
      <c r="K54246" s="1715"/>
      <c r="L54246" s="1715"/>
    </row>
    <row r="54247" spans="11:12" ht="15" customHeight="1">
      <c r="K54247" s="1715"/>
      <c r="L54247" s="1715"/>
    </row>
    <row r="54248" spans="11:12" ht="15" customHeight="1">
      <c r="K54248" s="1715"/>
      <c r="L54248" s="1715"/>
    </row>
    <row r="54249" spans="11:12" ht="15" customHeight="1">
      <c r="K54249" s="1715"/>
      <c r="L54249" s="1715"/>
    </row>
    <row r="54250" spans="11:12" ht="15" customHeight="1">
      <c r="K54250" s="1715"/>
      <c r="L54250" s="1715"/>
    </row>
    <row r="54251" spans="11:12" ht="15" customHeight="1">
      <c r="K54251" s="1715"/>
      <c r="L54251" s="1715"/>
    </row>
    <row r="54252" spans="11:12" ht="15" customHeight="1">
      <c r="K54252" s="1715"/>
      <c r="L54252" s="1715"/>
    </row>
    <row r="54253" spans="11:12" ht="15" customHeight="1">
      <c r="K54253" s="1715"/>
      <c r="L54253" s="1715"/>
    </row>
    <row r="54254" spans="11:12" ht="15" customHeight="1">
      <c r="K54254" s="1715"/>
      <c r="L54254" s="1715"/>
    </row>
    <row r="54255" spans="11:12" ht="15" customHeight="1">
      <c r="K54255" s="1715"/>
      <c r="L54255" s="1715"/>
    </row>
    <row r="54256" spans="11:12" ht="15" customHeight="1">
      <c r="K54256" s="1715"/>
      <c r="L54256" s="1715"/>
    </row>
    <row r="54257" spans="11:12" ht="15" customHeight="1">
      <c r="K54257" s="1715"/>
      <c r="L54257" s="1715"/>
    </row>
    <row r="54258" spans="11:12" ht="15" customHeight="1">
      <c r="K54258" s="1715"/>
      <c r="L54258" s="1715"/>
    </row>
    <row r="54259" spans="11:12" ht="15" customHeight="1">
      <c r="K54259" s="1715"/>
      <c r="L54259" s="1715"/>
    </row>
    <row r="54260" spans="11:12" ht="15" customHeight="1">
      <c r="K54260" s="1715"/>
      <c r="L54260" s="1715"/>
    </row>
    <row r="54261" spans="11:12" ht="15" customHeight="1">
      <c r="K54261" s="1715"/>
      <c r="L54261" s="1715"/>
    </row>
    <row r="54262" spans="11:12" ht="15" customHeight="1">
      <c r="K54262" s="1715"/>
      <c r="L54262" s="1715"/>
    </row>
    <row r="54263" spans="11:12" ht="15" customHeight="1">
      <c r="K54263" s="1715"/>
      <c r="L54263" s="1715"/>
    </row>
    <row r="54264" spans="11:12" ht="15" customHeight="1">
      <c r="K54264" s="1715"/>
      <c r="L54264" s="1715"/>
    </row>
    <row r="54265" spans="11:12" ht="15" customHeight="1">
      <c r="K54265" s="1715"/>
      <c r="L54265" s="1715"/>
    </row>
    <row r="54266" spans="11:12" ht="15" customHeight="1">
      <c r="K54266" s="1715"/>
      <c r="L54266" s="1715"/>
    </row>
    <row r="54267" spans="11:12" ht="15" customHeight="1">
      <c r="K54267" s="1715"/>
      <c r="L54267" s="1715"/>
    </row>
    <row r="54268" spans="11:12" ht="15" customHeight="1">
      <c r="K54268" s="1715"/>
      <c r="L54268" s="1715"/>
    </row>
    <row r="54269" spans="11:12" ht="15" customHeight="1">
      <c r="K54269" s="1715"/>
      <c r="L54269" s="1715"/>
    </row>
    <row r="54270" spans="11:12" ht="15" customHeight="1">
      <c r="K54270" s="1715"/>
      <c r="L54270" s="1715"/>
    </row>
    <row r="54271" spans="11:12" ht="15" customHeight="1">
      <c r="K54271" s="1715"/>
      <c r="L54271" s="1715"/>
    </row>
    <row r="54272" spans="11:12" ht="15" customHeight="1">
      <c r="K54272" s="1715"/>
      <c r="L54272" s="1715"/>
    </row>
    <row r="54273" spans="11:12" ht="15" customHeight="1">
      <c r="K54273" s="1715"/>
      <c r="L54273" s="1715"/>
    </row>
    <row r="54274" spans="11:12" ht="15" customHeight="1">
      <c r="K54274" s="1715"/>
      <c r="L54274" s="1715"/>
    </row>
    <row r="54275" spans="11:12" ht="15" customHeight="1">
      <c r="K54275" s="1715"/>
      <c r="L54275" s="1715"/>
    </row>
    <row r="54276" spans="11:12" ht="15" customHeight="1">
      <c r="K54276" s="1715"/>
      <c r="L54276" s="1715"/>
    </row>
    <row r="54277" spans="11:12" ht="15" customHeight="1">
      <c r="K54277" s="1715"/>
      <c r="L54277" s="1715"/>
    </row>
    <row r="54278" spans="11:12" ht="15" customHeight="1">
      <c r="K54278" s="1715"/>
      <c r="L54278" s="1715"/>
    </row>
    <row r="54279" spans="11:12" ht="15" customHeight="1">
      <c r="K54279" s="1715"/>
      <c r="L54279" s="1715"/>
    </row>
    <row r="54280" spans="11:12" ht="15" customHeight="1">
      <c r="K54280" s="1715"/>
      <c r="L54280" s="1715"/>
    </row>
    <row r="54281" spans="11:12" ht="15" customHeight="1">
      <c r="K54281" s="1715"/>
      <c r="L54281" s="1715"/>
    </row>
    <row r="54282" spans="11:12" ht="15" customHeight="1">
      <c r="K54282" s="1715"/>
      <c r="L54282" s="1715"/>
    </row>
    <row r="54283" spans="11:12" ht="15" customHeight="1">
      <c r="K54283" s="1715"/>
      <c r="L54283" s="1715"/>
    </row>
    <row r="54284" spans="11:12" ht="15" customHeight="1">
      <c r="K54284" s="1715"/>
      <c r="L54284" s="1715"/>
    </row>
    <row r="54285" spans="11:12" ht="15" customHeight="1">
      <c r="K54285" s="1715"/>
      <c r="L54285" s="1715"/>
    </row>
    <row r="54286" spans="11:12" ht="15" customHeight="1">
      <c r="K54286" s="1715"/>
      <c r="L54286" s="1715"/>
    </row>
    <row r="54287" spans="11:12" ht="15" customHeight="1">
      <c r="K54287" s="1715"/>
      <c r="L54287" s="1715"/>
    </row>
    <row r="54288" spans="11:12" ht="15" customHeight="1">
      <c r="K54288" s="1715"/>
      <c r="L54288" s="1715"/>
    </row>
    <row r="54289" spans="11:12" ht="15" customHeight="1">
      <c r="K54289" s="1715"/>
      <c r="L54289" s="1715"/>
    </row>
    <row r="54290" spans="11:12" ht="15" customHeight="1">
      <c r="K54290" s="1715"/>
      <c r="L54290" s="1715"/>
    </row>
    <row r="54291" spans="11:12" ht="15" customHeight="1">
      <c r="K54291" s="1715"/>
      <c r="L54291" s="1715"/>
    </row>
    <row r="54292" spans="11:12" ht="15" customHeight="1">
      <c r="K54292" s="1715"/>
      <c r="L54292" s="1715"/>
    </row>
    <row r="54293" spans="11:12" ht="15" customHeight="1">
      <c r="K54293" s="1715"/>
      <c r="L54293" s="1715"/>
    </row>
    <row r="54294" spans="11:12" ht="15" customHeight="1">
      <c r="K54294" s="1715"/>
      <c r="L54294" s="1715"/>
    </row>
    <row r="54295" spans="11:12" ht="15" customHeight="1">
      <c r="K54295" s="1715"/>
      <c r="L54295" s="1715"/>
    </row>
    <row r="54296" spans="11:12" ht="15" customHeight="1">
      <c r="K54296" s="1715"/>
      <c r="L54296" s="1715"/>
    </row>
    <row r="54297" spans="11:12" ht="15" customHeight="1">
      <c r="K54297" s="1715"/>
      <c r="L54297" s="1715"/>
    </row>
    <row r="54298" spans="11:12" ht="15" customHeight="1">
      <c r="K54298" s="1715"/>
      <c r="L54298" s="1715"/>
    </row>
    <row r="54299" spans="11:12" ht="15" customHeight="1">
      <c r="K54299" s="1715"/>
      <c r="L54299" s="1715"/>
    </row>
    <row r="54300" spans="11:12" ht="15" customHeight="1">
      <c r="K54300" s="1715"/>
      <c r="L54300" s="1715"/>
    </row>
    <row r="54301" spans="11:12" ht="15" customHeight="1">
      <c r="K54301" s="1715"/>
      <c r="L54301" s="1715"/>
    </row>
    <row r="54302" spans="11:12" ht="15" customHeight="1">
      <c r="K54302" s="1715"/>
      <c r="L54302" s="1715"/>
    </row>
    <row r="54303" spans="11:12" ht="15" customHeight="1">
      <c r="K54303" s="1715"/>
      <c r="L54303" s="1715"/>
    </row>
    <row r="54304" spans="11:12" ht="15" customHeight="1">
      <c r="K54304" s="1715"/>
      <c r="L54304" s="1715"/>
    </row>
    <row r="54305" spans="11:12" ht="15" customHeight="1">
      <c r="K54305" s="1715"/>
      <c r="L54305" s="1715"/>
    </row>
    <row r="54306" spans="11:12" ht="15" customHeight="1">
      <c r="K54306" s="1715"/>
      <c r="L54306" s="1715"/>
    </row>
    <row r="54307" spans="11:12" ht="15" customHeight="1">
      <c r="K54307" s="1715"/>
      <c r="L54307" s="1715"/>
    </row>
    <row r="54308" spans="11:12" ht="15" customHeight="1">
      <c r="K54308" s="1715"/>
      <c r="L54308" s="1715"/>
    </row>
    <row r="54309" spans="11:12" ht="15" customHeight="1">
      <c r="K54309" s="1715"/>
      <c r="L54309" s="1715"/>
    </row>
    <row r="54310" spans="11:12" ht="15" customHeight="1">
      <c r="K54310" s="1715"/>
      <c r="L54310" s="1715"/>
    </row>
    <row r="54311" spans="11:12" ht="15" customHeight="1">
      <c r="K54311" s="1715"/>
      <c r="L54311" s="1715"/>
    </row>
    <row r="54312" spans="11:12" ht="15" customHeight="1">
      <c r="K54312" s="1715"/>
      <c r="L54312" s="1715"/>
    </row>
    <row r="54313" spans="11:12" ht="15" customHeight="1">
      <c r="K54313" s="1715"/>
      <c r="L54313" s="1715"/>
    </row>
    <row r="54314" spans="11:12" ht="15" customHeight="1">
      <c r="K54314" s="1715"/>
      <c r="L54314" s="1715"/>
    </row>
    <row r="54315" spans="11:12" ht="15" customHeight="1">
      <c r="K54315" s="1715"/>
      <c r="L54315" s="1715"/>
    </row>
    <row r="54316" spans="11:12" ht="15" customHeight="1">
      <c r="K54316" s="1715"/>
      <c r="L54316" s="1715"/>
    </row>
    <row r="54317" spans="11:12" ht="15" customHeight="1">
      <c r="K54317" s="1715"/>
      <c r="L54317" s="1715"/>
    </row>
    <row r="54318" spans="11:12" ht="15" customHeight="1">
      <c r="K54318" s="1715"/>
      <c r="L54318" s="1715"/>
    </row>
    <row r="54319" spans="11:12" ht="15" customHeight="1">
      <c r="K54319" s="1715"/>
      <c r="L54319" s="1715"/>
    </row>
    <row r="54320" spans="11:12" ht="15" customHeight="1">
      <c r="K54320" s="1715"/>
      <c r="L54320" s="1715"/>
    </row>
    <row r="54321" spans="11:12" ht="15" customHeight="1">
      <c r="K54321" s="1715"/>
      <c r="L54321" s="1715"/>
    </row>
    <row r="54322" spans="11:12" ht="15" customHeight="1">
      <c r="K54322" s="1715"/>
      <c r="L54322" s="1715"/>
    </row>
    <row r="54323" spans="11:12" ht="15" customHeight="1">
      <c r="K54323" s="1715"/>
      <c r="L54323" s="1715"/>
    </row>
    <row r="54324" spans="11:12" ht="15" customHeight="1">
      <c r="K54324" s="1715"/>
      <c r="L54324" s="1715"/>
    </row>
    <row r="54325" spans="11:12" ht="15" customHeight="1">
      <c r="K54325" s="1715"/>
      <c r="L54325" s="1715"/>
    </row>
    <row r="54326" spans="11:12" ht="15" customHeight="1">
      <c r="K54326" s="1715"/>
      <c r="L54326" s="1715"/>
    </row>
    <row r="54327" spans="11:12" ht="15" customHeight="1">
      <c r="K54327" s="1715"/>
      <c r="L54327" s="1715"/>
    </row>
    <row r="54328" spans="11:12" ht="15" customHeight="1">
      <c r="K54328" s="1715"/>
      <c r="L54328" s="1715"/>
    </row>
    <row r="54329" spans="11:12" ht="15" customHeight="1">
      <c r="K54329" s="1715"/>
      <c r="L54329" s="1715"/>
    </row>
    <row r="54330" spans="11:12" ht="15" customHeight="1">
      <c r="K54330" s="1715"/>
      <c r="L54330" s="1715"/>
    </row>
    <row r="54331" spans="11:12" ht="15" customHeight="1">
      <c r="K54331" s="1715"/>
      <c r="L54331" s="1715"/>
    </row>
    <row r="54332" spans="11:12" ht="15" customHeight="1">
      <c r="K54332" s="1715"/>
      <c r="L54332" s="1715"/>
    </row>
    <row r="54333" spans="11:12" ht="15" customHeight="1">
      <c r="K54333" s="1715"/>
      <c r="L54333" s="1715"/>
    </row>
    <row r="54334" spans="11:12" ht="15" customHeight="1">
      <c r="K54334" s="1715"/>
      <c r="L54334" s="1715"/>
    </row>
    <row r="54335" spans="11:12" ht="15" customHeight="1">
      <c r="K54335" s="1715"/>
      <c r="L54335" s="1715"/>
    </row>
    <row r="54336" spans="11:12" ht="15" customHeight="1">
      <c r="K54336" s="1715"/>
      <c r="L54336" s="1715"/>
    </row>
    <row r="54337" spans="11:12" ht="15" customHeight="1">
      <c r="K54337" s="1715"/>
      <c r="L54337" s="1715"/>
    </row>
    <row r="54338" spans="11:12" ht="15" customHeight="1">
      <c r="K54338" s="1715"/>
      <c r="L54338" s="1715"/>
    </row>
    <row r="54339" spans="11:12" ht="15" customHeight="1">
      <c r="K54339" s="1715"/>
      <c r="L54339" s="1715"/>
    </row>
    <row r="54340" spans="11:12" ht="15" customHeight="1">
      <c r="K54340" s="1715"/>
      <c r="L54340" s="1715"/>
    </row>
    <row r="54341" spans="11:12" ht="15" customHeight="1">
      <c r="K54341" s="1715"/>
      <c r="L54341" s="1715"/>
    </row>
    <row r="54342" spans="11:12" ht="15" customHeight="1">
      <c r="K54342" s="1715"/>
      <c r="L54342" s="1715"/>
    </row>
    <row r="54343" spans="11:12" ht="15" customHeight="1">
      <c r="K54343" s="1715"/>
      <c r="L54343" s="1715"/>
    </row>
    <row r="54344" spans="11:12" ht="15" customHeight="1">
      <c r="K54344" s="1715"/>
      <c r="L54344" s="1715"/>
    </row>
    <row r="54345" spans="11:12" ht="15" customHeight="1">
      <c r="K54345" s="1715"/>
      <c r="L54345" s="1715"/>
    </row>
    <row r="54346" spans="11:12" ht="15" customHeight="1">
      <c r="K54346" s="1715"/>
      <c r="L54346" s="1715"/>
    </row>
    <row r="54347" spans="11:12" ht="15" customHeight="1">
      <c r="K54347" s="1715"/>
      <c r="L54347" s="1715"/>
    </row>
    <row r="54348" spans="11:12" ht="15" customHeight="1">
      <c r="K54348" s="1715"/>
      <c r="L54348" s="1715"/>
    </row>
    <row r="54349" spans="11:12" ht="15" customHeight="1">
      <c r="K54349" s="1715"/>
      <c r="L54349" s="1715"/>
    </row>
    <row r="54350" spans="11:12" ht="15" customHeight="1">
      <c r="K54350" s="1715"/>
      <c r="L54350" s="1715"/>
    </row>
    <row r="54351" spans="11:12" ht="15" customHeight="1">
      <c r="K54351" s="1715"/>
      <c r="L54351" s="1715"/>
    </row>
    <row r="54352" spans="11:12" ht="15" customHeight="1">
      <c r="K54352" s="1715"/>
      <c r="L54352" s="1715"/>
    </row>
    <row r="54353" spans="11:12" ht="15" customHeight="1">
      <c r="K54353" s="1715"/>
      <c r="L54353" s="1715"/>
    </row>
    <row r="54354" spans="11:12" ht="15" customHeight="1">
      <c r="K54354" s="1715"/>
      <c r="L54354" s="1715"/>
    </row>
    <row r="54355" spans="11:12" ht="15" customHeight="1">
      <c r="K54355" s="1715"/>
      <c r="L54355" s="1715"/>
    </row>
    <row r="54356" spans="11:12" ht="15" customHeight="1">
      <c r="K54356" s="1715"/>
      <c r="L54356" s="1715"/>
    </row>
    <row r="54357" spans="11:12" ht="15" customHeight="1">
      <c r="K54357" s="1715"/>
      <c r="L54357" s="1715"/>
    </row>
    <row r="54358" spans="11:12" ht="15" customHeight="1">
      <c r="K54358" s="1715"/>
      <c r="L54358" s="1715"/>
    </row>
    <row r="54359" spans="11:12" ht="15" customHeight="1">
      <c r="K54359" s="1715"/>
      <c r="L54359" s="1715"/>
    </row>
    <row r="54360" spans="11:12" ht="15" customHeight="1">
      <c r="K54360" s="1715"/>
      <c r="L54360" s="1715"/>
    </row>
    <row r="54361" spans="11:12" ht="15" customHeight="1">
      <c r="K54361" s="1715"/>
      <c r="L54361" s="1715"/>
    </row>
    <row r="54362" spans="11:12" ht="15" customHeight="1">
      <c r="K54362" s="1715"/>
      <c r="L54362" s="1715"/>
    </row>
    <row r="54363" spans="11:12" ht="15" customHeight="1">
      <c r="K54363" s="1715"/>
      <c r="L54363" s="1715"/>
    </row>
    <row r="54364" spans="11:12" ht="15" customHeight="1">
      <c r="K54364" s="1715"/>
      <c r="L54364" s="1715"/>
    </row>
    <row r="54365" spans="11:12" ht="15" customHeight="1">
      <c r="K54365" s="1715"/>
      <c r="L54365" s="1715"/>
    </row>
    <row r="54366" spans="11:12" ht="15" customHeight="1">
      <c r="K54366" s="1715"/>
      <c r="L54366" s="1715"/>
    </row>
    <row r="54367" spans="11:12" ht="15" customHeight="1">
      <c r="K54367" s="1715"/>
      <c r="L54367" s="1715"/>
    </row>
    <row r="54368" spans="11:12" ht="15" customHeight="1">
      <c r="K54368" s="1715"/>
      <c r="L54368" s="1715"/>
    </row>
    <row r="54369" spans="11:12" ht="15" customHeight="1">
      <c r="K54369" s="1715"/>
      <c r="L54369" s="1715"/>
    </row>
    <row r="54370" spans="11:12" ht="15" customHeight="1">
      <c r="K54370" s="1715"/>
      <c r="L54370" s="1715"/>
    </row>
    <row r="54371" spans="11:12" ht="15" customHeight="1">
      <c r="K54371" s="1715"/>
      <c r="L54371" s="1715"/>
    </row>
    <row r="54372" spans="11:12" ht="15" customHeight="1">
      <c r="K54372" s="1715"/>
      <c r="L54372" s="1715"/>
    </row>
    <row r="54373" spans="11:12" ht="15" customHeight="1">
      <c r="K54373" s="1715"/>
      <c r="L54373" s="1715"/>
    </row>
    <row r="54374" spans="11:12" ht="15" customHeight="1">
      <c r="K54374" s="1715"/>
      <c r="L54374" s="1715"/>
    </row>
    <row r="54375" spans="11:12" ht="15" customHeight="1">
      <c r="K54375" s="1715"/>
      <c r="L54375" s="1715"/>
    </row>
    <row r="54376" spans="11:12" ht="15" customHeight="1">
      <c r="K54376" s="1715"/>
      <c r="L54376" s="1715"/>
    </row>
    <row r="54377" spans="11:12" ht="15" customHeight="1">
      <c r="K54377" s="1715"/>
      <c r="L54377" s="1715"/>
    </row>
    <row r="54378" spans="11:12" ht="15" customHeight="1">
      <c r="K54378" s="1715"/>
      <c r="L54378" s="1715"/>
    </row>
    <row r="54379" spans="11:12" ht="15" customHeight="1">
      <c r="K54379" s="1715"/>
      <c r="L54379" s="1715"/>
    </row>
    <row r="54380" spans="11:12" ht="15" customHeight="1">
      <c r="K54380" s="1715"/>
      <c r="L54380" s="1715"/>
    </row>
    <row r="54381" spans="11:12" ht="15" customHeight="1">
      <c r="K54381" s="1715"/>
      <c r="L54381" s="1715"/>
    </row>
    <row r="54382" spans="11:12" ht="15" customHeight="1">
      <c r="K54382" s="1715"/>
      <c r="L54382" s="1715"/>
    </row>
    <row r="54383" spans="11:12" ht="15" customHeight="1">
      <c r="K54383" s="1715"/>
      <c r="L54383" s="1715"/>
    </row>
    <row r="54384" spans="11:12" ht="15" customHeight="1">
      <c r="K54384" s="1715"/>
      <c r="L54384" s="1715"/>
    </row>
    <row r="54385" spans="11:12" ht="15" customHeight="1">
      <c r="K54385" s="1715"/>
      <c r="L54385" s="1715"/>
    </row>
    <row r="54386" spans="11:12" ht="15" customHeight="1">
      <c r="K54386" s="1715"/>
      <c r="L54386" s="1715"/>
    </row>
    <row r="54387" spans="11:12" ht="15" customHeight="1">
      <c r="K54387" s="1715"/>
      <c r="L54387" s="1715"/>
    </row>
    <row r="54388" spans="11:12" ht="15" customHeight="1">
      <c r="K54388" s="1715"/>
      <c r="L54388" s="1715"/>
    </row>
    <row r="54389" spans="11:12" ht="15" customHeight="1">
      <c r="K54389" s="1715"/>
      <c r="L54389" s="1715"/>
    </row>
    <row r="54390" spans="11:12" ht="15" customHeight="1">
      <c r="K54390" s="1715"/>
      <c r="L54390" s="1715"/>
    </row>
    <row r="54391" spans="11:12" ht="15" customHeight="1">
      <c r="K54391" s="1715"/>
      <c r="L54391" s="1715"/>
    </row>
    <row r="54392" spans="11:12" ht="15" customHeight="1">
      <c r="K54392" s="1715"/>
      <c r="L54392" s="1715"/>
    </row>
    <row r="54393" spans="11:12" ht="15" customHeight="1">
      <c r="K54393" s="1715"/>
      <c r="L54393" s="1715"/>
    </row>
    <row r="54394" spans="11:12" ht="15" customHeight="1">
      <c r="K54394" s="1715"/>
      <c r="L54394" s="1715"/>
    </row>
    <row r="54395" spans="11:12" ht="15" customHeight="1">
      <c r="K54395" s="1715"/>
      <c r="L54395" s="1715"/>
    </row>
    <row r="54396" spans="11:12" ht="15" customHeight="1">
      <c r="K54396" s="1715"/>
      <c r="L54396" s="1715"/>
    </row>
    <row r="54397" spans="11:12" ht="15" customHeight="1">
      <c r="K54397" s="1715"/>
      <c r="L54397" s="1715"/>
    </row>
    <row r="54398" spans="11:12" ht="15" customHeight="1">
      <c r="K54398" s="1715"/>
      <c r="L54398" s="1715"/>
    </row>
    <row r="54399" spans="11:12" ht="15" customHeight="1">
      <c r="K54399" s="1715"/>
      <c r="L54399" s="1715"/>
    </row>
    <row r="54400" spans="11:12" ht="15" customHeight="1">
      <c r="K54400" s="1715"/>
      <c r="L54400" s="1715"/>
    </row>
    <row r="54401" spans="11:12" ht="15" customHeight="1">
      <c r="K54401" s="1715"/>
      <c r="L54401" s="1715"/>
    </row>
    <row r="54402" spans="11:12" ht="15" customHeight="1">
      <c r="K54402" s="1715"/>
      <c r="L54402" s="1715"/>
    </row>
    <row r="54403" spans="11:12" ht="15" customHeight="1">
      <c r="K54403" s="1715"/>
      <c r="L54403" s="1715"/>
    </row>
    <row r="54404" spans="11:12" ht="15" customHeight="1">
      <c r="K54404" s="1715"/>
      <c r="L54404" s="1715"/>
    </row>
    <row r="54405" spans="11:12" ht="15" customHeight="1">
      <c r="K54405" s="1715"/>
      <c r="L54405" s="1715"/>
    </row>
    <row r="54406" spans="11:12" ht="15" customHeight="1">
      <c r="K54406" s="1715"/>
      <c r="L54406" s="1715"/>
    </row>
    <row r="54407" spans="11:12" ht="15" customHeight="1">
      <c r="K54407" s="1715"/>
      <c r="L54407" s="1715"/>
    </row>
    <row r="54408" spans="11:12" ht="15" customHeight="1">
      <c r="K54408" s="1715"/>
      <c r="L54408" s="1715"/>
    </row>
    <row r="54409" spans="11:12" ht="15" customHeight="1">
      <c r="K54409" s="1715"/>
      <c r="L54409" s="1715"/>
    </row>
    <row r="54410" spans="11:12" ht="15" customHeight="1">
      <c r="K54410" s="1715"/>
      <c r="L54410" s="1715"/>
    </row>
    <row r="54411" spans="11:12" ht="15" customHeight="1">
      <c r="K54411" s="1715"/>
      <c r="L54411" s="1715"/>
    </row>
    <row r="54412" spans="11:12" ht="15" customHeight="1">
      <c r="K54412" s="1715"/>
      <c r="L54412" s="1715"/>
    </row>
    <row r="54413" spans="11:12" ht="15" customHeight="1">
      <c r="K54413" s="1715"/>
      <c r="L54413" s="1715"/>
    </row>
    <row r="54414" spans="11:12" ht="15" customHeight="1">
      <c r="K54414" s="1715"/>
      <c r="L54414" s="1715"/>
    </row>
    <row r="54415" spans="11:12" ht="15" customHeight="1">
      <c r="K54415" s="1715"/>
      <c r="L54415" s="1715"/>
    </row>
    <row r="54416" spans="11:12" ht="15" customHeight="1">
      <c r="K54416" s="1715"/>
      <c r="L54416" s="1715"/>
    </row>
    <row r="54417" spans="11:12" ht="15" customHeight="1">
      <c r="K54417" s="1715"/>
      <c r="L54417" s="1715"/>
    </row>
    <row r="54418" spans="11:12" ht="15" customHeight="1">
      <c r="K54418" s="1715"/>
      <c r="L54418" s="1715"/>
    </row>
    <row r="54419" spans="11:12" ht="15" customHeight="1">
      <c r="K54419" s="1715"/>
      <c r="L54419" s="1715"/>
    </row>
    <row r="54420" spans="11:12" ht="15" customHeight="1">
      <c r="K54420" s="1715"/>
      <c r="L54420" s="1715"/>
    </row>
    <row r="54421" spans="11:12" ht="15" customHeight="1">
      <c r="K54421" s="1715"/>
      <c r="L54421" s="1715"/>
    </row>
    <row r="54422" spans="11:12" ht="15" customHeight="1">
      <c r="K54422" s="1715"/>
      <c r="L54422" s="1715"/>
    </row>
    <row r="54423" spans="11:12" ht="15" customHeight="1">
      <c r="K54423" s="1715"/>
      <c r="L54423" s="1715"/>
    </row>
    <row r="54424" spans="11:12" ht="15" customHeight="1">
      <c r="K54424" s="1715"/>
      <c r="L54424" s="1715"/>
    </row>
    <row r="54425" spans="11:12" ht="15" customHeight="1">
      <c r="K54425" s="1715"/>
      <c r="L54425" s="1715"/>
    </row>
    <row r="54426" spans="11:12" ht="15" customHeight="1">
      <c r="K54426" s="1715"/>
      <c r="L54426" s="1715"/>
    </row>
    <row r="54427" spans="11:12" ht="15" customHeight="1">
      <c r="K54427" s="1715"/>
      <c r="L54427" s="1715"/>
    </row>
    <row r="54428" spans="11:12" ht="15" customHeight="1">
      <c r="K54428" s="1715"/>
      <c r="L54428" s="1715"/>
    </row>
    <row r="54429" spans="11:12" ht="15" customHeight="1">
      <c r="K54429" s="1715"/>
      <c r="L54429" s="1715"/>
    </row>
    <row r="54430" spans="11:12" ht="15" customHeight="1">
      <c r="K54430" s="1715"/>
      <c r="L54430" s="1715"/>
    </row>
    <row r="54431" spans="11:12" ht="15" customHeight="1">
      <c r="K54431" s="1715"/>
      <c r="L54431" s="1715"/>
    </row>
    <row r="54432" spans="11:12" ht="15" customHeight="1">
      <c r="K54432" s="1715"/>
      <c r="L54432" s="1715"/>
    </row>
    <row r="54433" spans="11:12" ht="15" customHeight="1">
      <c r="K54433" s="1715"/>
      <c r="L54433" s="1715"/>
    </row>
    <row r="54434" spans="11:12" ht="15" customHeight="1">
      <c r="K54434" s="1715"/>
      <c r="L54434" s="1715"/>
    </row>
    <row r="54435" spans="11:12" ht="15" customHeight="1">
      <c r="K54435" s="1715"/>
      <c r="L54435" s="1715"/>
    </row>
    <row r="54436" spans="11:12" ht="15" customHeight="1">
      <c r="K54436" s="1715"/>
      <c r="L54436" s="1715"/>
    </row>
    <row r="54437" spans="11:12" ht="15" customHeight="1">
      <c r="K54437" s="1715"/>
      <c r="L54437" s="1715"/>
    </row>
    <row r="54438" spans="11:12" ht="15" customHeight="1">
      <c r="K54438" s="1715"/>
      <c r="L54438" s="1715"/>
    </row>
    <row r="54439" spans="11:12" ht="15" customHeight="1">
      <c r="K54439" s="1715"/>
      <c r="L54439" s="1715"/>
    </row>
    <row r="54440" spans="11:12" ht="15" customHeight="1">
      <c r="K54440" s="1715"/>
      <c r="L54440" s="1715"/>
    </row>
    <row r="54441" spans="11:12" ht="15" customHeight="1">
      <c r="K54441" s="1715"/>
      <c r="L54441" s="1715"/>
    </row>
    <row r="54442" spans="11:12" ht="15" customHeight="1">
      <c r="K54442" s="1715"/>
      <c r="L54442" s="1715"/>
    </row>
    <row r="54443" spans="11:12" ht="15" customHeight="1">
      <c r="K54443" s="1715"/>
      <c r="L54443" s="1715"/>
    </row>
    <row r="54444" spans="11:12" ht="15" customHeight="1">
      <c r="K54444" s="1715"/>
      <c r="L54444" s="1715"/>
    </row>
    <row r="54445" spans="11:12" ht="15" customHeight="1">
      <c r="K54445" s="1715"/>
      <c r="L54445" s="1715"/>
    </row>
    <row r="54446" spans="11:12" ht="15" customHeight="1">
      <c r="K54446" s="1715"/>
      <c r="L54446" s="1715"/>
    </row>
    <row r="54447" spans="11:12" ht="15" customHeight="1">
      <c r="K54447" s="1715"/>
      <c r="L54447" s="1715"/>
    </row>
    <row r="54448" spans="11:12" ht="15" customHeight="1">
      <c r="K54448" s="1715"/>
      <c r="L54448" s="1715"/>
    </row>
    <row r="54449" spans="11:12" ht="15" customHeight="1">
      <c r="K54449" s="1715"/>
      <c r="L54449" s="1715"/>
    </row>
    <row r="54450" spans="11:12" ht="15" customHeight="1">
      <c r="K54450" s="1715"/>
      <c r="L54450" s="1715"/>
    </row>
    <row r="54451" spans="11:12" ht="15" customHeight="1">
      <c r="K54451" s="1715"/>
      <c r="L54451" s="1715"/>
    </row>
    <row r="54452" spans="11:12" ht="15" customHeight="1">
      <c r="K54452" s="1715"/>
      <c r="L54452" s="1715"/>
    </row>
    <row r="54453" spans="11:12" ht="15" customHeight="1">
      <c r="K54453" s="1715"/>
      <c r="L54453" s="1715"/>
    </row>
    <row r="54454" spans="11:12" ht="15" customHeight="1">
      <c r="K54454" s="1715"/>
      <c r="L54454" s="1715"/>
    </row>
    <row r="54455" spans="11:12" ht="15" customHeight="1">
      <c r="K54455" s="1715"/>
      <c r="L54455" s="1715"/>
    </row>
    <row r="54456" spans="11:12" ht="15" customHeight="1">
      <c r="K54456" s="1715"/>
      <c r="L54456" s="1715"/>
    </row>
    <row r="54457" spans="11:12" ht="15" customHeight="1">
      <c r="K54457" s="1715"/>
      <c r="L54457" s="1715"/>
    </row>
    <row r="54458" spans="11:12" ht="15" customHeight="1">
      <c r="K54458" s="1715"/>
      <c r="L54458" s="1715"/>
    </row>
    <row r="54459" spans="11:12" ht="15" customHeight="1">
      <c r="K54459" s="1715"/>
      <c r="L54459" s="1715"/>
    </row>
    <row r="54460" spans="11:12" ht="15" customHeight="1">
      <c r="K54460" s="1715"/>
      <c r="L54460" s="1715"/>
    </row>
    <row r="54461" spans="11:12" ht="15" customHeight="1">
      <c r="K54461" s="1715"/>
      <c r="L54461" s="1715"/>
    </row>
    <row r="54462" spans="11:12" ht="15" customHeight="1">
      <c r="K54462" s="1715"/>
      <c r="L54462" s="1715"/>
    </row>
    <row r="54463" spans="11:12" ht="15" customHeight="1">
      <c r="K54463" s="1715"/>
      <c r="L54463" s="1715"/>
    </row>
    <row r="54464" spans="11:12" ht="15" customHeight="1">
      <c r="K54464" s="1715"/>
      <c r="L54464" s="1715"/>
    </row>
    <row r="54465" spans="11:12" ht="15" customHeight="1">
      <c r="K54465" s="1715"/>
      <c r="L54465" s="1715"/>
    </row>
    <row r="54466" spans="11:12" ht="15" customHeight="1">
      <c r="K54466" s="1715"/>
      <c r="L54466" s="1715"/>
    </row>
    <row r="54467" spans="11:12" ht="15" customHeight="1">
      <c r="K54467" s="1715"/>
      <c r="L54467" s="1715"/>
    </row>
    <row r="54468" spans="11:12" ht="15" customHeight="1">
      <c r="K54468" s="1715"/>
      <c r="L54468" s="1715"/>
    </row>
    <row r="54469" spans="11:12" ht="15" customHeight="1">
      <c r="K54469" s="1715"/>
      <c r="L54469" s="1715"/>
    </row>
    <row r="54470" spans="11:12" ht="15" customHeight="1">
      <c r="K54470" s="1715"/>
      <c r="L54470" s="1715"/>
    </row>
    <row r="54471" spans="11:12" ht="15" customHeight="1">
      <c r="K54471" s="1715"/>
      <c r="L54471" s="1715"/>
    </row>
    <row r="54472" spans="11:12" ht="15" customHeight="1">
      <c r="K54472" s="1715"/>
      <c r="L54472" s="1715"/>
    </row>
    <row r="54473" spans="11:12" ht="15" customHeight="1">
      <c r="K54473" s="1715"/>
      <c r="L54473" s="1715"/>
    </row>
    <row r="54474" spans="11:12" ht="15" customHeight="1">
      <c r="K54474" s="1715"/>
      <c r="L54474" s="1715"/>
    </row>
    <row r="54475" spans="11:12" ht="15" customHeight="1">
      <c r="K54475" s="1715"/>
      <c r="L54475" s="1715"/>
    </row>
    <row r="54476" spans="11:12" ht="15" customHeight="1">
      <c r="K54476" s="1715"/>
      <c r="L54476" s="1715"/>
    </row>
    <row r="54477" spans="11:12" ht="15" customHeight="1">
      <c r="K54477" s="1715"/>
      <c r="L54477" s="1715"/>
    </row>
    <row r="54478" spans="11:12" ht="15" customHeight="1">
      <c r="K54478" s="1715"/>
      <c r="L54478" s="1715"/>
    </row>
    <row r="54479" spans="11:12" ht="15" customHeight="1">
      <c r="K54479" s="1715"/>
      <c r="L54479" s="1715"/>
    </row>
    <row r="54480" spans="11:12" ht="15" customHeight="1">
      <c r="K54480" s="1715"/>
      <c r="L54480" s="1715"/>
    </row>
    <row r="54481" spans="11:12" ht="15" customHeight="1">
      <c r="K54481" s="1715"/>
      <c r="L54481" s="1715"/>
    </row>
    <row r="54482" spans="11:12" ht="15" customHeight="1">
      <c r="K54482" s="1715"/>
      <c r="L54482" s="1715"/>
    </row>
    <row r="54483" spans="11:12" ht="15" customHeight="1">
      <c r="K54483" s="1715"/>
      <c r="L54483" s="1715"/>
    </row>
    <row r="54484" spans="11:12" ht="15" customHeight="1">
      <c r="K54484" s="1715"/>
      <c r="L54484" s="1715"/>
    </row>
    <row r="54485" spans="11:12" ht="15" customHeight="1">
      <c r="K54485" s="1715"/>
      <c r="L54485" s="1715"/>
    </row>
    <row r="54486" spans="11:12" ht="15" customHeight="1">
      <c r="K54486" s="1715"/>
      <c r="L54486" s="1715"/>
    </row>
    <row r="54487" spans="11:12" ht="15" customHeight="1">
      <c r="K54487" s="1715"/>
      <c r="L54487" s="1715"/>
    </row>
    <row r="54488" spans="11:12" ht="15" customHeight="1">
      <c r="K54488" s="1715"/>
      <c r="L54488" s="1715"/>
    </row>
    <row r="54489" spans="11:12" ht="15" customHeight="1">
      <c r="K54489" s="1715"/>
      <c r="L54489" s="1715"/>
    </row>
    <row r="54490" spans="11:12" ht="15" customHeight="1">
      <c r="K54490" s="1715"/>
      <c r="L54490" s="1715"/>
    </row>
    <row r="54491" spans="11:12" ht="15" customHeight="1">
      <c r="K54491" s="1715"/>
      <c r="L54491" s="1715"/>
    </row>
    <row r="54492" spans="11:12" ht="15" customHeight="1">
      <c r="K54492" s="1715"/>
      <c r="L54492" s="1715"/>
    </row>
    <row r="54493" spans="11:12" ht="15" customHeight="1">
      <c r="K54493" s="1715"/>
      <c r="L54493" s="1715"/>
    </row>
    <row r="54494" spans="11:12" ht="15" customHeight="1">
      <c r="K54494" s="1715"/>
      <c r="L54494" s="1715"/>
    </row>
    <row r="54495" spans="11:12" ht="15" customHeight="1">
      <c r="K54495" s="1715"/>
      <c r="L54495" s="1715"/>
    </row>
    <row r="54496" spans="11:12" ht="15" customHeight="1">
      <c r="K54496" s="1715"/>
      <c r="L54496" s="1715"/>
    </row>
    <row r="54497" spans="11:12" ht="15" customHeight="1">
      <c r="K54497" s="1715"/>
      <c r="L54497" s="1715"/>
    </row>
    <row r="54498" spans="11:12" ht="15" customHeight="1">
      <c r="K54498" s="1715"/>
      <c r="L54498" s="1715"/>
    </row>
    <row r="54499" spans="11:12" ht="15" customHeight="1">
      <c r="K54499" s="1715"/>
      <c r="L54499" s="1715"/>
    </row>
    <row r="54500" spans="11:12" ht="15" customHeight="1">
      <c r="K54500" s="1715"/>
      <c r="L54500" s="1715"/>
    </row>
    <row r="54501" spans="11:12" ht="15" customHeight="1">
      <c r="K54501" s="1715"/>
      <c r="L54501" s="1715"/>
    </row>
    <row r="54502" spans="11:12" ht="15" customHeight="1">
      <c r="K54502" s="1715"/>
      <c r="L54502" s="1715"/>
    </row>
    <row r="54503" spans="11:12" ht="15" customHeight="1">
      <c r="K54503" s="1715"/>
      <c r="L54503" s="1715"/>
    </row>
    <row r="54504" spans="11:12" ht="15" customHeight="1">
      <c r="K54504" s="1715"/>
      <c r="L54504" s="1715"/>
    </row>
    <row r="54505" spans="11:12" ht="15" customHeight="1">
      <c r="K54505" s="1715"/>
      <c r="L54505" s="1715"/>
    </row>
    <row r="54506" spans="11:12" ht="15" customHeight="1">
      <c r="K54506" s="1715"/>
      <c r="L54506" s="1715"/>
    </row>
    <row r="54507" spans="11:12" ht="15" customHeight="1">
      <c r="K54507" s="1715"/>
      <c r="L54507" s="1715"/>
    </row>
    <row r="54508" spans="11:12" ht="15" customHeight="1">
      <c r="K54508" s="1715"/>
      <c r="L54508" s="1715"/>
    </row>
    <row r="54509" spans="11:12" ht="15" customHeight="1">
      <c r="K54509" s="1715"/>
      <c r="L54509" s="1715"/>
    </row>
    <row r="54510" spans="11:12" ht="15" customHeight="1">
      <c r="K54510" s="1715"/>
      <c r="L54510" s="1715"/>
    </row>
    <row r="54511" spans="11:12" ht="15" customHeight="1">
      <c r="K54511" s="1715"/>
      <c r="L54511" s="1715"/>
    </row>
    <row r="54512" spans="11:12" ht="15" customHeight="1">
      <c r="K54512" s="1715"/>
      <c r="L54512" s="1715"/>
    </row>
    <row r="54513" spans="11:12" ht="15" customHeight="1">
      <c r="K54513" s="1715"/>
      <c r="L54513" s="1715"/>
    </row>
    <row r="54514" spans="11:12" ht="15" customHeight="1">
      <c r="K54514" s="1715"/>
      <c r="L54514" s="1715"/>
    </row>
    <row r="54515" spans="11:12" ht="15" customHeight="1">
      <c r="K54515" s="1715"/>
      <c r="L54515" s="1715"/>
    </row>
    <row r="54516" spans="11:12" ht="15" customHeight="1">
      <c r="K54516" s="1715"/>
      <c r="L54516" s="1715"/>
    </row>
    <row r="54517" spans="11:12" ht="15" customHeight="1">
      <c r="K54517" s="1715"/>
      <c r="L54517" s="1715"/>
    </row>
    <row r="54518" spans="11:12" ht="15" customHeight="1">
      <c r="K54518" s="1715"/>
      <c r="L54518" s="1715"/>
    </row>
    <row r="54519" spans="11:12" ht="15" customHeight="1">
      <c r="K54519" s="1715"/>
      <c r="L54519" s="1715"/>
    </row>
    <row r="54520" spans="11:12" ht="15" customHeight="1">
      <c r="K54520" s="1715"/>
      <c r="L54520" s="1715"/>
    </row>
    <row r="54521" spans="11:12" ht="15" customHeight="1">
      <c r="K54521" s="1715"/>
      <c r="L54521" s="1715"/>
    </row>
    <row r="54522" spans="11:12" ht="15" customHeight="1">
      <c r="K54522" s="1715"/>
      <c r="L54522" s="1715"/>
    </row>
    <row r="54523" spans="11:12" ht="15" customHeight="1">
      <c r="K54523" s="1715"/>
      <c r="L54523" s="1715"/>
    </row>
    <row r="54524" spans="11:12" ht="15" customHeight="1">
      <c r="K54524" s="1715"/>
      <c r="L54524" s="1715"/>
    </row>
    <row r="54525" spans="11:12" ht="15" customHeight="1">
      <c r="K54525" s="1715"/>
      <c r="L54525" s="1715"/>
    </row>
    <row r="54526" spans="11:12" ht="15" customHeight="1">
      <c r="K54526" s="1715"/>
      <c r="L54526" s="1715"/>
    </row>
    <row r="54527" spans="11:12" ht="15" customHeight="1">
      <c r="K54527" s="1715"/>
      <c r="L54527" s="1715"/>
    </row>
    <row r="54528" spans="11:12" ht="15" customHeight="1">
      <c r="K54528" s="1715"/>
      <c r="L54528" s="1715"/>
    </row>
    <row r="54529" spans="11:12" ht="15" customHeight="1">
      <c r="K54529" s="1715"/>
      <c r="L54529" s="1715"/>
    </row>
    <row r="54530" spans="11:12" ht="15" customHeight="1">
      <c r="K54530" s="1715"/>
      <c r="L54530" s="1715"/>
    </row>
    <row r="54531" spans="11:12" ht="15" customHeight="1">
      <c r="K54531" s="1715"/>
      <c r="L54531" s="1715"/>
    </row>
    <row r="54532" spans="11:12" ht="15" customHeight="1">
      <c r="K54532" s="1715"/>
      <c r="L54532" s="1715"/>
    </row>
    <row r="54533" spans="11:12" ht="15" customHeight="1">
      <c r="K54533" s="1715"/>
      <c r="L54533" s="1715"/>
    </row>
    <row r="54534" spans="11:12" ht="15" customHeight="1">
      <c r="K54534" s="1715"/>
      <c r="L54534" s="1715"/>
    </row>
    <row r="54535" spans="11:12" ht="15" customHeight="1">
      <c r="K54535" s="1715"/>
      <c r="L54535" s="1715"/>
    </row>
    <row r="54536" spans="11:12" ht="15" customHeight="1">
      <c r="K54536" s="1715"/>
      <c r="L54536" s="1715"/>
    </row>
    <row r="54537" spans="11:12" ht="15" customHeight="1">
      <c r="K54537" s="1715"/>
      <c r="L54537" s="1715"/>
    </row>
    <row r="54538" spans="11:12" ht="15" customHeight="1">
      <c r="K54538" s="1715"/>
      <c r="L54538" s="1715"/>
    </row>
    <row r="54539" spans="11:12" ht="15" customHeight="1">
      <c r="K54539" s="1715"/>
      <c r="L54539" s="1715"/>
    </row>
    <row r="54540" spans="11:12" ht="15" customHeight="1">
      <c r="K54540" s="1715"/>
      <c r="L54540" s="1715"/>
    </row>
    <row r="54541" spans="11:12" ht="15" customHeight="1">
      <c r="K54541" s="1715"/>
      <c r="L54541" s="1715"/>
    </row>
    <row r="54542" spans="11:12" ht="15" customHeight="1">
      <c r="K54542" s="1715"/>
      <c r="L54542" s="1715"/>
    </row>
    <row r="54543" spans="11:12" ht="15" customHeight="1">
      <c r="K54543" s="1715"/>
      <c r="L54543" s="1715"/>
    </row>
    <row r="54544" spans="11:12" ht="15" customHeight="1">
      <c r="K54544" s="1715"/>
      <c r="L54544" s="1715"/>
    </row>
    <row r="54545" spans="11:12" ht="15" customHeight="1">
      <c r="K54545" s="1715"/>
      <c r="L54545" s="1715"/>
    </row>
    <row r="54546" spans="11:12" ht="15" customHeight="1">
      <c r="K54546" s="1715"/>
      <c r="L54546" s="1715"/>
    </row>
    <row r="54547" spans="11:12" ht="15" customHeight="1">
      <c r="K54547" s="1715"/>
      <c r="L54547" s="1715"/>
    </row>
    <row r="54548" spans="11:12" ht="15" customHeight="1">
      <c r="K54548" s="1715"/>
      <c r="L54548" s="1715"/>
    </row>
    <row r="54549" spans="11:12" ht="15" customHeight="1">
      <c r="K54549" s="1715"/>
      <c r="L54549" s="1715"/>
    </row>
    <row r="54550" spans="11:12" ht="15" customHeight="1">
      <c r="K54550" s="1715"/>
      <c r="L54550" s="1715"/>
    </row>
    <row r="54551" spans="11:12" ht="15" customHeight="1">
      <c r="K54551" s="1715"/>
      <c r="L54551" s="1715"/>
    </row>
    <row r="54552" spans="11:12" ht="15" customHeight="1">
      <c r="K54552" s="1715"/>
      <c r="L54552" s="1715"/>
    </row>
    <row r="54553" spans="11:12" ht="15" customHeight="1">
      <c r="K54553" s="1715"/>
      <c r="L54553" s="1715"/>
    </row>
    <row r="54554" spans="11:12" ht="15" customHeight="1">
      <c r="K54554" s="1715"/>
      <c r="L54554" s="1715"/>
    </row>
    <row r="54555" spans="11:12" ht="15" customHeight="1">
      <c r="K54555" s="1715"/>
      <c r="L54555" s="1715"/>
    </row>
    <row r="54556" spans="11:12" ht="15" customHeight="1">
      <c r="K54556" s="1715"/>
      <c r="L54556" s="1715"/>
    </row>
    <row r="54557" spans="11:12" ht="15" customHeight="1">
      <c r="K54557" s="1715"/>
      <c r="L54557" s="1715"/>
    </row>
    <row r="54558" spans="11:12" ht="15" customHeight="1">
      <c r="K54558" s="1715"/>
      <c r="L54558" s="1715"/>
    </row>
    <row r="54559" spans="11:12" ht="15" customHeight="1">
      <c r="K54559" s="1715"/>
      <c r="L54559" s="1715"/>
    </row>
    <row r="54560" spans="11:12" ht="15" customHeight="1">
      <c r="K54560" s="1715"/>
      <c r="L54560" s="1715"/>
    </row>
    <row r="54561" spans="11:12" ht="15" customHeight="1">
      <c r="K54561" s="1715"/>
      <c r="L54561" s="1715"/>
    </row>
    <row r="54562" spans="11:12" ht="15" customHeight="1">
      <c r="K54562" s="1715"/>
      <c r="L54562" s="1715"/>
    </row>
    <row r="54563" spans="11:12" ht="15" customHeight="1">
      <c r="K54563" s="1715"/>
      <c r="L54563" s="1715"/>
    </row>
    <row r="54564" spans="11:12" ht="15" customHeight="1">
      <c r="K54564" s="1715"/>
      <c r="L54564" s="1715"/>
    </row>
    <row r="54565" spans="11:12" ht="15" customHeight="1">
      <c r="K54565" s="1715"/>
      <c r="L54565" s="1715"/>
    </row>
    <row r="54566" spans="11:12" ht="15" customHeight="1">
      <c r="K54566" s="1715"/>
      <c r="L54566" s="1715"/>
    </row>
    <row r="54567" spans="11:12" ht="15" customHeight="1">
      <c r="K54567" s="1715"/>
      <c r="L54567" s="1715"/>
    </row>
    <row r="54568" spans="11:12" ht="15" customHeight="1">
      <c r="K54568" s="1715"/>
      <c r="L54568" s="1715"/>
    </row>
    <row r="54569" spans="11:12" ht="15" customHeight="1">
      <c r="K54569" s="1715"/>
      <c r="L54569" s="1715"/>
    </row>
    <row r="54570" spans="11:12" ht="15" customHeight="1">
      <c r="K54570" s="1715"/>
      <c r="L54570" s="1715"/>
    </row>
    <row r="54571" spans="11:12" ht="15" customHeight="1">
      <c r="K54571" s="1715"/>
      <c r="L54571" s="1715"/>
    </row>
    <row r="54572" spans="11:12" ht="15" customHeight="1">
      <c r="K54572" s="1715"/>
      <c r="L54572" s="1715"/>
    </row>
    <row r="54573" spans="11:12" ht="15" customHeight="1">
      <c r="K54573" s="1715"/>
      <c r="L54573" s="1715"/>
    </row>
    <row r="54574" spans="11:12" ht="15" customHeight="1">
      <c r="K54574" s="1715"/>
      <c r="L54574" s="1715"/>
    </row>
    <row r="54575" spans="11:12" ht="15" customHeight="1">
      <c r="K54575" s="1715"/>
      <c r="L54575" s="1715"/>
    </row>
    <row r="54576" spans="11:12" ht="15" customHeight="1">
      <c r="K54576" s="1715"/>
      <c r="L54576" s="1715"/>
    </row>
    <row r="54577" spans="11:12" ht="15" customHeight="1">
      <c r="K54577" s="1715"/>
      <c r="L54577" s="1715"/>
    </row>
    <row r="54578" spans="11:12" ht="15" customHeight="1">
      <c r="K54578" s="1715"/>
      <c r="L54578" s="1715"/>
    </row>
    <row r="54579" spans="11:12" ht="15" customHeight="1">
      <c r="K54579" s="1715"/>
      <c r="L54579" s="1715"/>
    </row>
    <row r="54580" spans="11:12" ht="15" customHeight="1">
      <c r="K54580" s="1715"/>
      <c r="L54580" s="1715"/>
    </row>
    <row r="54581" spans="11:12" ht="15" customHeight="1">
      <c r="K54581" s="1715"/>
      <c r="L54581" s="1715"/>
    </row>
    <row r="54582" spans="11:12" ht="15" customHeight="1">
      <c r="K54582" s="1715"/>
      <c r="L54582" s="1715"/>
    </row>
    <row r="54583" spans="11:12" ht="15" customHeight="1">
      <c r="K54583" s="1715"/>
      <c r="L54583" s="1715"/>
    </row>
    <row r="54584" spans="11:12" ht="15" customHeight="1">
      <c r="K54584" s="1715"/>
      <c r="L54584" s="1715"/>
    </row>
    <row r="54585" spans="11:12" ht="15" customHeight="1">
      <c r="K54585" s="1715"/>
      <c r="L54585" s="1715"/>
    </row>
    <row r="54586" spans="11:12" ht="15" customHeight="1">
      <c r="K54586" s="1715"/>
      <c r="L54586" s="1715"/>
    </row>
    <row r="54587" spans="11:12" ht="15" customHeight="1">
      <c r="K54587" s="1715"/>
      <c r="L54587" s="1715"/>
    </row>
    <row r="54588" spans="11:12" ht="15" customHeight="1">
      <c r="K54588" s="1715"/>
      <c r="L54588" s="1715"/>
    </row>
    <row r="54589" spans="11:12" ht="15" customHeight="1">
      <c r="K54589" s="1715"/>
      <c r="L54589" s="1715"/>
    </row>
    <row r="54590" spans="11:12" ht="15" customHeight="1">
      <c r="K54590" s="1715"/>
      <c r="L54590" s="1715"/>
    </row>
    <row r="54591" spans="11:12" ht="15" customHeight="1">
      <c r="K54591" s="1715"/>
      <c r="L54591" s="1715"/>
    </row>
    <row r="54592" spans="11:12" ht="15" customHeight="1">
      <c r="K54592" s="1715"/>
      <c r="L54592" s="1715"/>
    </row>
    <row r="54593" spans="11:12" ht="15" customHeight="1">
      <c r="K54593" s="1715"/>
      <c r="L54593" s="1715"/>
    </row>
    <row r="54594" spans="11:12" ht="15" customHeight="1">
      <c r="K54594" s="1715"/>
      <c r="L54594" s="1715"/>
    </row>
    <row r="54595" spans="11:12" ht="15" customHeight="1">
      <c r="K54595" s="1715"/>
      <c r="L54595" s="1715"/>
    </row>
    <row r="54596" spans="11:12" ht="15" customHeight="1">
      <c r="K54596" s="1715"/>
      <c r="L54596" s="1715"/>
    </row>
    <row r="54597" spans="11:12" ht="15" customHeight="1">
      <c r="K54597" s="1715"/>
      <c r="L54597" s="1715"/>
    </row>
    <row r="54598" spans="11:12" ht="15" customHeight="1">
      <c r="K54598" s="1715"/>
      <c r="L54598" s="1715"/>
    </row>
    <row r="54599" spans="11:12" ht="15" customHeight="1">
      <c r="K54599" s="1715"/>
      <c r="L54599" s="1715"/>
    </row>
    <row r="54600" spans="11:12" ht="15" customHeight="1">
      <c r="K54600" s="1715"/>
      <c r="L54600" s="1715"/>
    </row>
    <row r="54601" spans="11:12" ht="15" customHeight="1">
      <c r="K54601" s="1715"/>
      <c r="L54601" s="1715"/>
    </row>
    <row r="54602" spans="11:12" ht="15" customHeight="1">
      <c r="K54602" s="1715"/>
      <c r="L54602" s="1715"/>
    </row>
    <row r="54603" spans="11:12" ht="15" customHeight="1">
      <c r="K54603" s="1715"/>
      <c r="L54603" s="1715"/>
    </row>
    <row r="54604" spans="11:12" ht="15" customHeight="1">
      <c r="K54604" s="1715"/>
      <c r="L54604" s="1715"/>
    </row>
    <row r="54605" spans="11:12" ht="15" customHeight="1">
      <c r="K54605" s="1715"/>
      <c r="L54605" s="1715"/>
    </row>
    <row r="54606" spans="11:12" ht="15" customHeight="1">
      <c r="K54606" s="1715"/>
      <c r="L54606" s="1715"/>
    </row>
    <row r="54607" spans="11:12" ht="15" customHeight="1">
      <c r="K54607" s="1715"/>
      <c r="L54607" s="1715"/>
    </row>
    <row r="54608" spans="11:12" ht="15" customHeight="1">
      <c r="K54608" s="1715"/>
      <c r="L54608" s="1715"/>
    </row>
    <row r="54609" spans="11:12" ht="15" customHeight="1">
      <c r="K54609" s="1715"/>
      <c r="L54609" s="1715"/>
    </row>
    <row r="54610" spans="11:12" ht="15" customHeight="1">
      <c r="K54610" s="1715"/>
      <c r="L54610" s="1715"/>
    </row>
    <row r="54611" spans="11:12" ht="15" customHeight="1">
      <c r="K54611" s="1715"/>
      <c r="L54611" s="1715"/>
    </row>
    <row r="54612" spans="11:12" ht="15" customHeight="1">
      <c r="K54612" s="1715"/>
      <c r="L54612" s="1715"/>
    </row>
    <row r="54613" spans="11:12" ht="15" customHeight="1">
      <c r="K54613" s="1715"/>
      <c r="L54613" s="1715"/>
    </row>
    <row r="54614" spans="11:12" ht="15" customHeight="1">
      <c r="K54614" s="1715"/>
      <c r="L54614" s="1715"/>
    </row>
    <row r="54615" spans="11:12" ht="15" customHeight="1">
      <c r="K54615" s="1715"/>
      <c r="L54615" s="1715"/>
    </row>
    <row r="54616" spans="11:12" ht="15" customHeight="1">
      <c r="K54616" s="1715"/>
      <c r="L54616" s="1715"/>
    </row>
    <row r="54617" spans="11:12" ht="15" customHeight="1">
      <c r="K54617" s="1715"/>
      <c r="L54617" s="1715"/>
    </row>
    <row r="54618" spans="11:12" ht="15" customHeight="1">
      <c r="K54618" s="1715"/>
      <c r="L54618" s="1715"/>
    </row>
    <row r="54619" spans="11:12" ht="15" customHeight="1">
      <c r="K54619" s="1715"/>
      <c r="L54619" s="1715"/>
    </row>
    <row r="54620" spans="11:12" ht="15" customHeight="1">
      <c r="K54620" s="1715"/>
      <c r="L54620" s="1715"/>
    </row>
    <row r="54621" spans="11:12" ht="15" customHeight="1">
      <c r="K54621" s="1715"/>
      <c r="L54621" s="1715"/>
    </row>
    <row r="54622" spans="11:12" ht="15" customHeight="1">
      <c r="K54622" s="1715"/>
      <c r="L54622" s="1715"/>
    </row>
    <row r="54623" spans="11:12" ht="15" customHeight="1">
      <c r="K54623" s="1715"/>
      <c r="L54623" s="1715"/>
    </row>
    <row r="54624" spans="11:12" ht="15" customHeight="1">
      <c r="K54624" s="1715"/>
      <c r="L54624" s="1715"/>
    </row>
    <row r="54625" spans="11:12" ht="15" customHeight="1">
      <c r="K54625" s="1715"/>
      <c r="L54625" s="1715"/>
    </row>
    <row r="54626" spans="11:12" ht="15" customHeight="1">
      <c r="K54626" s="1715"/>
      <c r="L54626" s="1715"/>
    </row>
    <row r="54627" spans="11:12" ht="15" customHeight="1">
      <c r="K54627" s="1715"/>
      <c r="L54627" s="1715"/>
    </row>
    <row r="54628" spans="11:12" ht="15" customHeight="1">
      <c r="K54628" s="1715"/>
      <c r="L54628" s="1715"/>
    </row>
    <row r="54629" spans="11:12" ht="15" customHeight="1">
      <c r="K54629" s="1715"/>
      <c r="L54629" s="1715"/>
    </row>
    <row r="54630" spans="11:12" ht="15" customHeight="1">
      <c r="K54630" s="1715"/>
      <c r="L54630" s="1715"/>
    </row>
    <row r="54631" spans="11:12" ht="15" customHeight="1">
      <c r="K54631" s="1715"/>
      <c r="L54631" s="1715"/>
    </row>
    <row r="54632" spans="11:12" ht="15" customHeight="1">
      <c r="K54632" s="1715"/>
      <c r="L54632" s="1715"/>
    </row>
    <row r="54633" spans="11:12" ht="15" customHeight="1">
      <c r="K54633" s="1715"/>
      <c r="L54633" s="1715"/>
    </row>
    <row r="54634" spans="11:12" ht="15" customHeight="1">
      <c r="K54634" s="1715"/>
      <c r="L54634" s="1715"/>
    </row>
    <row r="54635" spans="11:12" ht="15" customHeight="1">
      <c r="K54635" s="1715"/>
      <c r="L54635" s="1715"/>
    </row>
    <row r="54636" spans="11:12" ht="15" customHeight="1">
      <c r="K54636" s="1715"/>
      <c r="L54636" s="1715"/>
    </row>
    <row r="54637" spans="11:12" ht="15" customHeight="1">
      <c r="K54637" s="1715"/>
      <c r="L54637" s="1715"/>
    </row>
    <row r="54638" spans="11:12" ht="15" customHeight="1">
      <c r="K54638" s="1715"/>
      <c r="L54638" s="1715"/>
    </row>
    <row r="54639" spans="11:12" ht="15" customHeight="1">
      <c r="K54639" s="1715"/>
      <c r="L54639" s="1715"/>
    </row>
    <row r="54640" spans="11:12" ht="15" customHeight="1">
      <c r="K54640" s="1715"/>
      <c r="L54640" s="1715"/>
    </row>
    <row r="54641" spans="11:12" ht="15" customHeight="1">
      <c r="K54641" s="1715"/>
      <c r="L54641" s="1715"/>
    </row>
    <row r="54642" spans="11:12" ht="15" customHeight="1">
      <c r="K54642" s="1715"/>
      <c r="L54642" s="1715"/>
    </row>
    <row r="54643" spans="11:12" ht="15" customHeight="1">
      <c r="K54643" s="1715"/>
      <c r="L54643" s="1715"/>
    </row>
    <row r="54644" spans="11:12" ht="15" customHeight="1">
      <c r="K54644" s="1715"/>
      <c r="L54644" s="1715"/>
    </row>
    <row r="54645" spans="11:12" ht="15" customHeight="1">
      <c r="K54645" s="1715"/>
      <c r="L54645" s="1715"/>
    </row>
    <row r="54646" spans="11:12" ht="15" customHeight="1">
      <c r="K54646" s="1715"/>
      <c r="L54646" s="1715"/>
    </row>
    <row r="54647" spans="11:12" ht="15" customHeight="1">
      <c r="K54647" s="1715"/>
      <c r="L54647" s="1715"/>
    </row>
    <row r="54648" spans="11:12" ht="15" customHeight="1">
      <c r="K54648" s="1715"/>
      <c r="L54648" s="1715"/>
    </row>
    <row r="54649" spans="11:12" ht="15" customHeight="1">
      <c r="K54649" s="1715"/>
      <c r="L54649" s="1715"/>
    </row>
    <row r="54650" spans="11:12" ht="15" customHeight="1">
      <c r="K54650" s="1715"/>
      <c r="L54650" s="1715"/>
    </row>
    <row r="54651" spans="11:12" ht="15" customHeight="1">
      <c r="K54651" s="1715"/>
      <c r="L54651" s="1715"/>
    </row>
    <row r="54652" spans="11:12" ht="15" customHeight="1">
      <c r="K54652" s="1715"/>
      <c r="L54652" s="1715"/>
    </row>
    <row r="54653" spans="11:12" ht="15" customHeight="1">
      <c r="K54653" s="1715"/>
      <c r="L54653" s="1715"/>
    </row>
    <row r="54654" spans="11:12" ht="15" customHeight="1">
      <c r="K54654" s="1715"/>
      <c r="L54654" s="1715"/>
    </row>
    <row r="54655" spans="11:12" ht="15" customHeight="1">
      <c r="K54655" s="1715"/>
      <c r="L54655" s="1715"/>
    </row>
    <row r="54656" spans="11:12" ht="15" customHeight="1">
      <c r="K54656" s="1715"/>
      <c r="L54656" s="1715"/>
    </row>
    <row r="54657" spans="11:12" ht="15" customHeight="1">
      <c r="K54657" s="1715"/>
      <c r="L54657" s="1715"/>
    </row>
    <row r="54658" spans="11:12" ht="15" customHeight="1">
      <c r="K54658" s="1715"/>
      <c r="L54658" s="1715"/>
    </row>
    <row r="54659" spans="11:12" ht="15" customHeight="1">
      <c r="K54659" s="1715"/>
      <c r="L54659" s="1715"/>
    </row>
    <row r="54660" spans="11:12" ht="15" customHeight="1">
      <c r="K54660" s="1715"/>
      <c r="L54660" s="1715"/>
    </row>
    <row r="54661" spans="11:12" ht="15" customHeight="1">
      <c r="K54661" s="1715"/>
      <c r="L54661" s="1715"/>
    </row>
    <row r="54662" spans="11:12" ht="15" customHeight="1">
      <c r="K54662" s="1715"/>
      <c r="L54662" s="1715"/>
    </row>
    <row r="54663" spans="11:12" ht="15" customHeight="1">
      <c r="K54663" s="1715"/>
      <c r="L54663" s="1715"/>
    </row>
    <row r="54664" spans="11:12" ht="15" customHeight="1">
      <c r="K54664" s="1715"/>
      <c r="L54664" s="1715"/>
    </row>
    <row r="54665" spans="11:12" ht="15" customHeight="1">
      <c r="K54665" s="1715"/>
      <c r="L54665" s="1715"/>
    </row>
    <row r="54666" spans="11:12" ht="15" customHeight="1">
      <c r="K54666" s="1715"/>
      <c r="L54666" s="1715"/>
    </row>
    <row r="54667" spans="11:12" ht="15" customHeight="1">
      <c r="K54667" s="1715"/>
      <c r="L54667" s="1715"/>
    </row>
    <row r="54668" spans="11:12" ht="15" customHeight="1">
      <c r="K54668" s="1715"/>
      <c r="L54668" s="1715"/>
    </row>
    <row r="54669" spans="11:12" ht="15" customHeight="1">
      <c r="K54669" s="1715"/>
      <c r="L54669" s="1715"/>
    </row>
    <row r="54670" spans="11:12" ht="15" customHeight="1">
      <c r="K54670" s="1715"/>
      <c r="L54670" s="1715"/>
    </row>
    <row r="54671" spans="11:12" ht="15" customHeight="1">
      <c r="K54671" s="1715"/>
      <c r="L54671" s="1715"/>
    </row>
    <row r="54672" spans="11:12" ht="15" customHeight="1">
      <c r="K54672" s="1715"/>
      <c r="L54672" s="1715"/>
    </row>
    <row r="54673" spans="11:12" ht="15" customHeight="1">
      <c r="K54673" s="1715"/>
      <c r="L54673" s="1715"/>
    </row>
    <row r="54674" spans="11:12" ht="15" customHeight="1">
      <c r="K54674" s="1715"/>
      <c r="L54674" s="1715"/>
    </row>
    <row r="54675" spans="11:12" ht="15" customHeight="1">
      <c r="K54675" s="1715"/>
      <c r="L54675" s="1715"/>
    </row>
    <row r="54676" spans="11:12" ht="15" customHeight="1">
      <c r="K54676" s="1715"/>
      <c r="L54676" s="1715"/>
    </row>
    <row r="54677" spans="11:12" ht="15" customHeight="1">
      <c r="K54677" s="1715"/>
      <c r="L54677" s="1715"/>
    </row>
    <row r="54678" spans="11:12" ht="15" customHeight="1">
      <c r="K54678" s="1715"/>
      <c r="L54678" s="1715"/>
    </row>
    <row r="54679" spans="11:12" ht="15" customHeight="1">
      <c r="K54679" s="1715"/>
      <c r="L54679" s="1715"/>
    </row>
    <row r="54680" spans="11:12" ht="15" customHeight="1">
      <c r="K54680" s="1715"/>
      <c r="L54680" s="1715"/>
    </row>
    <row r="54681" spans="11:12" ht="15" customHeight="1">
      <c r="K54681" s="1715"/>
      <c r="L54681" s="1715"/>
    </row>
    <row r="54682" spans="11:12" ht="15" customHeight="1">
      <c r="K54682" s="1715"/>
      <c r="L54682" s="1715"/>
    </row>
    <row r="54683" spans="11:12" ht="15" customHeight="1">
      <c r="K54683" s="1715"/>
      <c r="L54683" s="1715"/>
    </row>
    <row r="54684" spans="11:12" ht="15" customHeight="1">
      <c r="K54684" s="1715"/>
      <c r="L54684" s="1715"/>
    </row>
    <row r="54685" spans="11:12" ht="15" customHeight="1">
      <c r="K54685" s="1715"/>
      <c r="L54685" s="1715"/>
    </row>
    <row r="54686" spans="11:12" ht="15" customHeight="1">
      <c r="K54686" s="1715"/>
      <c r="L54686" s="1715"/>
    </row>
    <row r="54687" spans="11:12" ht="15" customHeight="1">
      <c r="K54687" s="1715"/>
      <c r="L54687" s="1715"/>
    </row>
    <row r="54688" spans="11:12" ht="15" customHeight="1">
      <c r="K54688" s="1715"/>
      <c r="L54688" s="1715"/>
    </row>
    <row r="54689" spans="11:12" ht="15" customHeight="1">
      <c r="K54689" s="1715"/>
      <c r="L54689" s="1715"/>
    </row>
    <row r="54690" spans="11:12" ht="15" customHeight="1">
      <c r="K54690" s="1715"/>
      <c r="L54690" s="1715"/>
    </row>
    <row r="54691" spans="11:12" ht="15" customHeight="1">
      <c r="K54691" s="1715"/>
      <c r="L54691" s="1715"/>
    </row>
    <row r="54692" spans="11:12" ht="15" customHeight="1">
      <c r="K54692" s="1715"/>
      <c r="L54692" s="1715"/>
    </row>
    <row r="54693" spans="11:12" ht="15" customHeight="1">
      <c r="K54693" s="1715"/>
      <c r="L54693" s="1715"/>
    </row>
    <row r="54694" spans="11:12" ht="15" customHeight="1">
      <c r="K54694" s="1715"/>
      <c r="L54694" s="1715"/>
    </row>
    <row r="54695" spans="11:12" ht="15" customHeight="1">
      <c r="K54695" s="1715"/>
      <c r="L54695" s="1715"/>
    </row>
    <row r="54696" spans="11:12" ht="15" customHeight="1">
      <c r="K54696" s="1715"/>
      <c r="L54696" s="1715"/>
    </row>
    <row r="54697" spans="11:12" ht="15" customHeight="1">
      <c r="K54697" s="1715"/>
      <c r="L54697" s="1715"/>
    </row>
    <row r="54698" spans="11:12" ht="15" customHeight="1">
      <c r="K54698" s="1715"/>
      <c r="L54698" s="1715"/>
    </row>
    <row r="54699" spans="11:12" ht="15" customHeight="1">
      <c r="K54699" s="1715"/>
      <c r="L54699" s="1715"/>
    </row>
    <row r="54700" spans="11:12" ht="15" customHeight="1">
      <c r="K54700" s="1715"/>
      <c r="L54700" s="1715"/>
    </row>
    <row r="54701" spans="11:12" ht="15" customHeight="1">
      <c r="K54701" s="1715"/>
      <c r="L54701" s="1715"/>
    </row>
    <row r="54702" spans="11:12" ht="15" customHeight="1">
      <c r="K54702" s="1715"/>
      <c r="L54702" s="1715"/>
    </row>
    <row r="54703" spans="11:12" ht="15" customHeight="1">
      <c r="K54703" s="1715"/>
      <c r="L54703" s="1715"/>
    </row>
    <row r="54704" spans="11:12" ht="15" customHeight="1">
      <c r="K54704" s="1715"/>
      <c r="L54704" s="1715"/>
    </row>
    <row r="54705" spans="11:12" ht="15" customHeight="1">
      <c r="K54705" s="1715"/>
      <c r="L54705" s="1715"/>
    </row>
    <row r="54706" spans="11:12" ht="15" customHeight="1">
      <c r="K54706" s="1715"/>
      <c r="L54706" s="1715"/>
    </row>
    <row r="54707" spans="11:12" ht="15" customHeight="1">
      <c r="K54707" s="1715"/>
      <c r="L54707" s="1715"/>
    </row>
    <row r="54708" spans="11:12" ht="15" customHeight="1">
      <c r="K54708" s="1715"/>
      <c r="L54708" s="1715"/>
    </row>
    <row r="54709" spans="11:12" ht="15" customHeight="1">
      <c r="K54709" s="1715"/>
      <c r="L54709" s="1715"/>
    </row>
    <row r="54710" spans="11:12" ht="15" customHeight="1">
      <c r="K54710" s="1715"/>
      <c r="L54710" s="1715"/>
    </row>
    <row r="54711" spans="11:12" ht="15" customHeight="1">
      <c r="K54711" s="1715"/>
      <c r="L54711" s="1715"/>
    </row>
    <row r="54712" spans="11:12" ht="15" customHeight="1">
      <c r="K54712" s="1715"/>
      <c r="L54712" s="1715"/>
    </row>
    <row r="54713" spans="11:12" ht="15" customHeight="1">
      <c r="K54713" s="1715"/>
      <c r="L54713" s="1715"/>
    </row>
    <row r="54714" spans="11:12" ht="15" customHeight="1">
      <c r="K54714" s="1715"/>
      <c r="L54714" s="1715"/>
    </row>
    <row r="54715" spans="11:12" ht="15" customHeight="1">
      <c r="K54715" s="1715"/>
      <c r="L54715" s="1715"/>
    </row>
    <row r="54716" spans="11:12" ht="15" customHeight="1">
      <c r="K54716" s="1715"/>
      <c r="L54716" s="1715"/>
    </row>
    <row r="54717" spans="11:12" ht="15" customHeight="1">
      <c r="K54717" s="1715"/>
      <c r="L54717" s="1715"/>
    </row>
    <row r="54718" spans="11:12" ht="15" customHeight="1">
      <c r="K54718" s="1715"/>
      <c r="L54718" s="1715"/>
    </row>
    <row r="54719" spans="11:12" ht="15" customHeight="1">
      <c r="K54719" s="1715"/>
      <c r="L54719" s="1715"/>
    </row>
    <row r="54720" spans="11:12" ht="15" customHeight="1">
      <c r="K54720" s="1715"/>
      <c r="L54720" s="1715"/>
    </row>
    <row r="54721" spans="11:12" ht="15" customHeight="1">
      <c r="K54721" s="1715"/>
      <c r="L54721" s="1715"/>
    </row>
    <row r="54722" spans="11:12" ht="15" customHeight="1">
      <c r="K54722" s="1715"/>
      <c r="L54722" s="1715"/>
    </row>
    <row r="54723" spans="11:12" ht="15" customHeight="1">
      <c r="K54723" s="1715"/>
      <c r="L54723" s="1715"/>
    </row>
    <row r="54724" spans="11:12" ht="15" customHeight="1">
      <c r="K54724" s="1715"/>
      <c r="L54724" s="1715"/>
    </row>
    <row r="54725" spans="11:12" ht="15" customHeight="1">
      <c r="K54725" s="1715"/>
      <c r="L54725" s="1715"/>
    </row>
    <row r="54726" spans="11:12" ht="15" customHeight="1">
      <c r="K54726" s="1715"/>
      <c r="L54726" s="1715"/>
    </row>
    <row r="54727" spans="11:12" ht="15" customHeight="1">
      <c r="K54727" s="1715"/>
      <c r="L54727" s="1715"/>
    </row>
    <row r="54728" spans="11:12" ht="15" customHeight="1">
      <c r="K54728" s="1715"/>
      <c r="L54728" s="1715"/>
    </row>
    <row r="54729" spans="11:12" ht="15" customHeight="1">
      <c r="K54729" s="1715"/>
      <c r="L54729" s="1715"/>
    </row>
    <row r="54730" spans="11:12" ht="15" customHeight="1">
      <c r="K54730" s="1715"/>
      <c r="L54730" s="1715"/>
    </row>
    <row r="54731" spans="11:12" ht="15" customHeight="1">
      <c r="K54731" s="1715"/>
      <c r="L54731" s="1715"/>
    </row>
    <row r="54732" spans="11:12" ht="15" customHeight="1">
      <c r="K54732" s="1715"/>
      <c r="L54732" s="1715"/>
    </row>
    <row r="54733" spans="11:12" ht="15" customHeight="1">
      <c r="K54733" s="1715"/>
      <c r="L54733" s="1715"/>
    </row>
    <row r="54734" spans="11:12" ht="15" customHeight="1">
      <c r="K54734" s="1715"/>
      <c r="L54734" s="1715"/>
    </row>
    <row r="54735" spans="11:12" ht="15" customHeight="1">
      <c r="K54735" s="1715"/>
      <c r="L54735" s="1715"/>
    </row>
    <row r="54736" spans="11:12" ht="15" customHeight="1">
      <c r="K54736" s="1715"/>
      <c r="L54736" s="1715"/>
    </row>
    <row r="54737" spans="11:12" ht="15" customHeight="1">
      <c r="K54737" s="1715"/>
      <c r="L54737" s="1715"/>
    </row>
    <row r="54738" spans="11:12" ht="15" customHeight="1">
      <c r="K54738" s="1715"/>
      <c r="L54738" s="1715"/>
    </row>
    <row r="54739" spans="11:12" ht="15" customHeight="1">
      <c r="K54739" s="1715"/>
      <c r="L54739" s="1715"/>
    </row>
    <row r="54740" spans="11:12" ht="15" customHeight="1">
      <c r="K54740" s="1715"/>
      <c r="L54740" s="1715"/>
    </row>
    <row r="54741" spans="11:12" ht="15" customHeight="1">
      <c r="K54741" s="1715"/>
      <c r="L54741" s="1715"/>
    </row>
    <row r="54742" spans="11:12" ht="15" customHeight="1">
      <c r="K54742" s="1715"/>
      <c r="L54742" s="1715"/>
    </row>
    <row r="54743" spans="11:12" ht="15" customHeight="1">
      <c r="K54743" s="1715"/>
      <c r="L54743" s="1715"/>
    </row>
    <row r="54744" spans="11:12" ht="15" customHeight="1">
      <c r="K54744" s="1715"/>
      <c r="L54744" s="1715"/>
    </row>
    <row r="54745" spans="11:12" ht="15" customHeight="1">
      <c r="K54745" s="1715"/>
      <c r="L54745" s="1715"/>
    </row>
    <row r="54746" spans="11:12" ht="15" customHeight="1">
      <c r="K54746" s="1715"/>
      <c r="L54746" s="1715"/>
    </row>
    <row r="54747" spans="11:12" ht="15" customHeight="1">
      <c r="K54747" s="1715"/>
      <c r="L54747" s="1715"/>
    </row>
    <row r="54748" spans="11:12" ht="15" customHeight="1">
      <c r="K54748" s="1715"/>
      <c r="L54748" s="1715"/>
    </row>
    <row r="54749" spans="11:12" ht="15" customHeight="1">
      <c r="K54749" s="1715"/>
      <c r="L54749" s="1715"/>
    </row>
    <row r="54750" spans="11:12" ht="15" customHeight="1">
      <c r="K54750" s="1715"/>
      <c r="L54750" s="1715"/>
    </row>
    <row r="54751" spans="11:12" ht="15" customHeight="1">
      <c r="K54751" s="1715"/>
      <c r="L54751" s="1715"/>
    </row>
    <row r="54752" spans="11:12" ht="15" customHeight="1">
      <c r="K54752" s="1715"/>
      <c r="L54752" s="1715"/>
    </row>
    <row r="54753" spans="11:12" ht="15" customHeight="1">
      <c r="K54753" s="1715"/>
      <c r="L54753" s="1715"/>
    </row>
    <row r="54754" spans="11:12" ht="15" customHeight="1">
      <c r="K54754" s="1715"/>
      <c r="L54754" s="1715"/>
    </row>
    <row r="54755" spans="11:12" ht="15" customHeight="1">
      <c r="K54755" s="1715"/>
      <c r="L54755" s="1715"/>
    </row>
    <row r="54756" spans="11:12" ht="15" customHeight="1">
      <c r="K54756" s="1715"/>
      <c r="L54756" s="1715"/>
    </row>
    <row r="54757" spans="11:12" ht="15" customHeight="1">
      <c r="K54757" s="1715"/>
      <c r="L54757" s="1715"/>
    </row>
    <row r="54758" spans="11:12" ht="15" customHeight="1">
      <c r="K54758" s="1715"/>
      <c r="L54758" s="1715"/>
    </row>
    <row r="54759" spans="11:12" ht="15" customHeight="1">
      <c r="K54759" s="1715"/>
      <c r="L54759" s="1715"/>
    </row>
    <row r="54760" spans="11:12" ht="15" customHeight="1">
      <c r="K54760" s="1715"/>
      <c r="L54760" s="1715"/>
    </row>
    <row r="54761" spans="11:12" ht="15" customHeight="1">
      <c r="K54761" s="1715"/>
      <c r="L54761" s="1715"/>
    </row>
    <row r="54762" spans="11:12" ht="15" customHeight="1">
      <c r="K54762" s="1715"/>
      <c r="L54762" s="1715"/>
    </row>
    <row r="54763" spans="11:12" ht="15" customHeight="1">
      <c r="K54763" s="1715"/>
      <c r="L54763" s="1715"/>
    </row>
    <row r="54764" spans="11:12" ht="15" customHeight="1">
      <c r="K54764" s="1715"/>
      <c r="L54764" s="1715"/>
    </row>
    <row r="54765" spans="11:12" ht="15" customHeight="1">
      <c r="K54765" s="1715"/>
      <c r="L54765" s="1715"/>
    </row>
    <row r="54766" spans="11:12" ht="15" customHeight="1">
      <c r="K54766" s="1715"/>
      <c r="L54766" s="1715"/>
    </row>
    <row r="54767" spans="11:12" ht="15" customHeight="1">
      <c r="K54767" s="1715"/>
      <c r="L54767" s="1715"/>
    </row>
    <row r="54768" spans="11:12" ht="15" customHeight="1">
      <c r="K54768" s="1715"/>
      <c r="L54768" s="1715"/>
    </row>
    <row r="54769" spans="11:12" ht="15" customHeight="1">
      <c r="K54769" s="1715"/>
      <c r="L54769" s="1715"/>
    </row>
    <row r="54770" spans="11:12" ht="15" customHeight="1">
      <c r="K54770" s="1715"/>
      <c r="L54770" s="1715"/>
    </row>
    <row r="54771" spans="11:12" ht="15" customHeight="1">
      <c r="K54771" s="1715"/>
      <c r="L54771" s="1715"/>
    </row>
    <row r="54772" spans="11:12" ht="15" customHeight="1">
      <c r="K54772" s="1715"/>
      <c r="L54772" s="1715"/>
    </row>
    <row r="54773" spans="11:12" ht="15" customHeight="1">
      <c r="K54773" s="1715"/>
      <c r="L54773" s="1715"/>
    </row>
    <row r="54774" spans="11:12" ht="15" customHeight="1">
      <c r="K54774" s="1715"/>
      <c r="L54774" s="1715"/>
    </row>
    <row r="54775" spans="11:12" ht="15" customHeight="1">
      <c r="K54775" s="1715"/>
      <c r="L54775" s="1715"/>
    </row>
    <row r="54776" spans="11:12" ht="15" customHeight="1">
      <c r="K54776" s="1715"/>
      <c r="L54776" s="1715"/>
    </row>
    <row r="54777" spans="11:12" ht="15" customHeight="1">
      <c r="K54777" s="1715"/>
      <c r="L54777" s="1715"/>
    </row>
    <row r="54778" spans="11:12" ht="15" customHeight="1">
      <c r="K54778" s="1715"/>
      <c r="L54778" s="1715"/>
    </row>
    <row r="54779" spans="11:12" ht="15" customHeight="1">
      <c r="K54779" s="1715"/>
      <c r="L54779" s="1715"/>
    </row>
    <row r="54780" spans="11:12" ht="15" customHeight="1">
      <c r="K54780" s="1715"/>
      <c r="L54780" s="1715"/>
    </row>
    <row r="54781" spans="11:12" ht="15" customHeight="1">
      <c r="K54781" s="1715"/>
      <c r="L54781" s="1715"/>
    </row>
    <row r="54782" spans="11:12" ht="15" customHeight="1">
      <c r="K54782" s="1715"/>
      <c r="L54782" s="1715"/>
    </row>
    <row r="54783" spans="11:12" ht="15" customHeight="1">
      <c r="K54783" s="1715"/>
      <c r="L54783" s="1715"/>
    </row>
    <row r="54784" spans="11:12" ht="15" customHeight="1">
      <c r="K54784" s="1715"/>
      <c r="L54784" s="1715"/>
    </row>
    <row r="54785" spans="11:12" ht="15" customHeight="1">
      <c r="K54785" s="1715"/>
      <c r="L54785" s="1715"/>
    </row>
    <row r="54786" spans="11:12" ht="15" customHeight="1">
      <c r="K54786" s="1715"/>
      <c r="L54786" s="1715"/>
    </row>
    <row r="54787" spans="11:12" ht="15" customHeight="1">
      <c r="K54787" s="1715"/>
      <c r="L54787" s="1715"/>
    </row>
    <row r="54788" spans="11:12" ht="15" customHeight="1">
      <c r="K54788" s="1715"/>
      <c r="L54788" s="1715"/>
    </row>
    <row r="54789" spans="11:12" ht="15" customHeight="1">
      <c r="K54789" s="1715"/>
      <c r="L54789" s="1715"/>
    </row>
    <row r="54790" spans="11:12" ht="15" customHeight="1">
      <c r="K54790" s="1715"/>
      <c r="L54790" s="1715"/>
    </row>
    <row r="54791" spans="11:12" ht="15" customHeight="1">
      <c r="K54791" s="1715"/>
      <c r="L54791" s="1715"/>
    </row>
    <row r="54792" spans="11:12" ht="15" customHeight="1">
      <c r="K54792" s="1715"/>
      <c r="L54792" s="1715"/>
    </row>
    <row r="54793" spans="11:12" ht="15" customHeight="1">
      <c r="K54793" s="1715"/>
      <c r="L54793" s="1715"/>
    </row>
    <row r="54794" spans="11:12" ht="15" customHeight="1">
      <c r="K54794" s="1715"/>
      <c r="L54794" s="1715"/>
    </row>
    <row r="54795" spans="11:12" ht="15" customHeight="1">
      <c r="K54795" s="1715"/>
      <c r="L54795" s="1715"/>
    </row>
    <row r="54796" spans="11:12" ht="15" customHeight="1">
      <c r="K54796" s="1715"/>
      <c r="L54796" s="1715"/>
    </row>
    <row r="54797" spans="11:12" ht="15" customHeight="1">
      <c r="K54797" s="1715"/>
      <c r="L54797" s="1715"/>
    </row>
    <row r="54798" spans="11:12" ht="15" customHeight="1">
      <c r="K54798" s="1715"/>
      <c r="L54798" s="1715"/>
    </row>
    <row r="54799" spans="11:12" ht="15" customHeight="1">
      <c r="K54799" s="1715"/>
      <c r="L54799" s="1715"/>
    </row>
    <row r="54800" spans="11:12" ht="15" customHeight="1">
      <c r="K54800" s="1715"/>
      <c r="L54800" s="1715"/>
    </row>
    <row r="54801" spans="11:12" ht="15" customHeight="1">
      <c r="K54801" s="1715"/>
      <c r="L54801" s="1715"/>
    </row>
    <row r="54802" spans="11:12" ht="15" customHeight="1">
      <c r="K54802" s="1715"/>
      <c r="L54802" s="1715"/>
    </row>
    <row r="54803" spans="11:12" ht="15" customHeight="1">
      <c r="K54803" s="1715"/>
      <c r="L54803" s="1715"/>
    </row>
    <row r="54804" spans="11:12" ht="15" customHeight="1">
      <c r="K54804" s="1715"/>
      <c r="L54804" s="1715"/>
    </row>
    <row r="54805" spans="11:12" ht="15" customHeight="1">
      <c r="K54805" s="1715"/>
      <c r="L54805" s="1715"/>
    </row>
    <row r="54806" spans="11:12" ht="15" customHeight="1">
      <c r="K54806" s="1715"/>
      <c r="L54806" s="1715"/>
    </row>
    <row r="54807" spans="11:12" ht="15" customHeight="1">
      <c r="K54807" s="1715"/>
      <c r="L54807" s="1715"/>
    </row>
    <row r="54808" spans="11:12" ht="15" customHeight="1">
      <c r="K54808" s="1715"/>
      <c r="L54808" s="1715"/>
    </row>
    <row r="54809" spans="11:12" ht="15" customHeight="1">
      <c r="K54809" s="1715"/>
      <c r="L54809" s="1715"/>
    </row>
    <row r="54810" spans="11:12" ht="15" customHeight="1">
      <c r="K54810" s="1715"/>
      <c r="L54810" s="1715"/>
    </row>
    <row r="54811" spans="11:12" ht="15" customHeight="1">
      <c r="K54811" s="1715"/>
      <c r="L54811" s="1715"/>
    </row>
    <row r="54812" spans="11:12" ht="15" customHeight="1">
      <c r="K54812" s="1715"/>
      <c r="L54812" s="1715"/>
    </row>
    <row r="54813" spans="11:12" ht="15" customHeight="1">
      <c r="K54813" s="1715"/>
      <c r="L54813" s="1715"/>
    </row>
    <row r="54814" spans="11:12" ht="15" customHeight="1">
      <c r="K54814" s="1715"/>
      <c r="L54814" s="1715"/>
    </row>
    <row r="54815" spans="11:12" ht="15" customHeight="1">
      <c r="K54815" s="1715"/>
      <c r="L54815" s="1715"/>
    </row>
    <row r="54816" spans="11:12" ht="15" customHeight="1">
      <c r="K54816" s="1715"/>
      <c r="L54816" s="1715"/>
    </row>
    <row r="54817" spans="11:12" ht="15" customHeight="1">
      <c r="K54817" s="1715"/>
      <c r="L54817" s="1715"/>
    </row>
    <row r="54818" spans="11:12" ht="15" customHeight="1">
      <c r="K54818" s="1715"/>
      <c r="L54818" s="1715"/>
    </row>
    <row r="54819" spans="11:12" ht="15" customHeight="1">
      <c r="K54819" s="1715"/>
      <c r="L54819" s="1715"/>
    </row>
    <row r="54820" spans="11:12" ht="15" customHeight="1">
      <c r="K54820" s="1715"/>
      <c r="L54820" s="1715"/>
    </row>
    <row r="54821" spans="11:12" ht="15" customHeight="1">
      <c r="K54821" s="1715"/>
      <c r="L54821" s="1715"/>
    </row>
    <row r="54822" spans="11:12" ht="15" customHeight="1">
      <c r="K54822" s="1715"/>
      <c r="L54822" s="1715"/>
    </row>
    <row r="54823" spans="11:12" ht="15" customHeight="1">
      <c r="K54823" s="1715"/>
      <c r="L54823" s="1715"/>
    </row>
    <row r="54824" spans="11:12" ht="15" customHeight="1">
      <c r="K54824" s="1715"/>
      <c r="L54824" s="1715"/>
    </row>
    <row r="54825" spans="11:12" ht="15" customHeight="1">
      <c r="K54825" s="1715"/>
      <c r="L54825" s="1715"/>
    </row>
    <row r="54826" spans="11:12" ht="15" customHeight="1">
      <c r="K54826" s="1715"/>
      <c r="L54826" s="1715"/>
    </row>
    <row r="54827" spans="11:12" ht="15" customHeight="1">
      <c r="K54827" s="1715"/>
      <c r="L54827" s="1715"/>
    </row>
    <row r="54828" spans="11:12" ht="15" customHeight="1">
      <c r="K54828" s="1715"/>
      <c r="L54828" s="1715"/>
    </row>
    <row r="54829" spans="11:12" ht="15" customHeight="1">
      <c r="K54829" s="1715"/>
      <c r="L54829" s="1715"/>
    </row>
    <row r="54830" spans="11:12" ht="15" customHeight="1">
      <c r="K54830" s="1715"/>
      <c r="L54830" s="1715"/>
    </row>
    <row r="54831" spans="11:12" ht="15" customHeight="1">
      <c r="K54831" s="1715"/>
      <c r="L54831" s="1715"/>
    </row>
    <row r="54832" spans="11:12" ht="15" customHeight="1">
      <c r="K54832" s="1715"/>
      <c r="L54832" s="1715"/>
    </row>
    <row r="54833" spans="11:12" ht="15" customHeight="1">
      <c r="K54833" s="1715"/>
      <c r="L54833" s="1715"/>
    </row>
    <row r="54834" spans="11:12" ht="15" customHeight="1">
      <c r="K54834" s="1715"/>
      <c r="L54834" s="1715"/>
    </row>
    <row r="54835" spans="11:12" ht="15" customHeight="1">
      <c r="K54835" s="1715"/>
      <c r="L54835" s="1715"/>
    </row>
    <row r="54836" spans="11:12" ht="15" customHeight="1">
      <c r="K54836" s="1715"/>
      <c r="L54836" s="1715"/>
    </row>
    <row r="54837" spans="11:12" ht="15" customHeight="1">
      <c r="K54837" s="1715"/>
      <c r="L54837" s="1715"/>
    </row>
    <row r="54838" spans="11:12" ht="15" customHeight="1">
      <c r="K54838" s="1715"/>
      <c r="L54838" s="1715"/>
    </row>
    <row r="54839" spans="11:12" ht="15" customHeight="1">
      <c r="K54839" s="1715"/>
      <c r="L54839" s="1715"/>
    </row>
    <row r="54840" spans="11:12" ht="15" customHeight="1">
      <c r="K54840" s="1715"/>
      <c r="L54840" s="1715"/>
    </row>
    <row r="54841" spans="11:12" ht="15" customHeight="1">
      <c r="K54841" s="1715"/>
      <c r="L54841" s="1715"/>
    </row>
    <row r="54842" spans="11:12" ht="15" customHeight="1">
      <c r="K54842" s="1715"/>
      <c r="L54842" s="1715"/>
    </row>
    <row r="54843" spans="11:12" ht="15" customHeight="1">
      <c r="K54843" s="1715"/>
      <c r="L54843" s="1715"/>
    </row>
    <row r="54844" spans="11:12" ht="15" customHeight="1">
      <c r="K54844" s="1715"/>
      <c r="L54844" s="1715"/>
    </row>
    <row r="54845" spans="11:12" ht="15" customHeight="1">
      <c r="K54845" s="1715"/>
      <c r="L54845" s="1715"/>
    </row>
    <row r="54846" spans="11:12" ht="15" customHeight="1">
      <c r="K54846" s="1715"/>
      <c r="L54846" s="1715"/>
    </row>
    <row r="54847" spans="11:12" ht="15" customHeight="1">
      <c r="K54847" s="1715"/>
      <c r="L54847" s="1715"/>
    </row>
    <row r="54848" spans="11:12" ht="15" customHeight="1">
      <c r="K54848" s="1715"/>
      <c r="L54848" s="1715"/>
    </row>
    <row r="54849" spans="11:12" ht="15" customHeight="1">
      <c r="K54849" s="1715"/>
      <c r="L54849" s="1715"/>
    </row>
    <row r="54850" spans="11:12" ht="15" customHeight="1">
      <c r="K54850" s="1715"/>
      <c r="L54850" s="1715"/>
    </row>
    <row r="54851" spans="11:12" ht="15" customHeight="1">
      <c r="K54851" s="1715"/>
      <c r="L54851" s="1715"/>
    </row>
    <row r="54852" spans="11:12" ht="15" customHeight="1">
      <c r="K54852" s="1715"/>
      <c r="L54852" s="1715"/>
    </row>
    <row r="54853" spans="11:12" ht="15" customHeight="1">
      <c r="K54853" s="1715"/>
      <c r="L54853" s="1715"/>
    </row>
    <row r="54854" spans="11:12" ht="15" customHeight="1">
      <c r="K54854" s="1715"/>
      <c r="L54854" s="1715"/>
    </row>
    <row r="54855" spans="11:12" ht="15" customHeight="1">
      <c r="K54855" s="1715"/>
      <c r="L54855" s="1715"/>
    </row>
    <row r="54856" spans="11:12" ht="15" customHeight="1">
      <c r="K54856" s="1715"/>
      <c r="L54856" s="1715"/>
    </row>
    <row r="54857" spans="11:12" ht="15" customHeight="1">
      <c r="K54857" s="1715"/>
      <c r="L54857" s="1715"/>
    </row>
    <row r="54858" spans="11:12" ht="15" customHeight="1">
      <c r="K54858" s="1715"/>
      <c r="L54858" s="1715"/>
    </row>
    <row r="54859" spans="11:12" ht="15" customHeight="1">
      <c r="K54859" s="1715"/>
      <c r="L54859" s="1715"/>
    </row>
    <row r="54860" spans="11:12" ht="15" customHeight="1">
      <c r="K54860" s="1715"/>
      <c r="L54860" s="1715"/>
    </row>
    <row r="54861" spans="11:12" ht="15" customHeight="1">
      <c r="K54861" s="1715"/>
      <c r="L54861" s="1715"/>
    </row>
    <row r="54862" spans="11:12" ht="15" customHeight="1">
      <c r="K54862" s="1715"/>
      <c r="L54862" s="1715"/>
    </row>
    <row r="54863" spans="11:12" ht="15" customHeight="1">
      <c r="K54863" s="1715"/>
      <c r="L54863" s="1715"/>
    </row>
    <row r="54864" spans="11:12" ht="15" customHeight="1">
      <c r="K54864" s="1715"/>
      <c r="L54864" s="1715"/>
    </row>
    <row r="54865" spans="11:12" ht="15" customHeight="1">
      <c r="K54865" s="1715"/>
      <c r="L54865" s="1715"/>
    </row>
    <row r="54866" spans="11:12" ht="15" customHeight="1">
      <c r="K54866" s="1715"/>
      <c r="L54866" s="1715"/>
    </row>
    <row r="54867" spans="11:12" ht="15" customHeight="1">
      <c r="K54867" s="1715"/>
      <c r="L54867" s="1715"/>
    </row>
    <row r="54868" spans="11:12" ht="15" customHeight="1">
      <c r="K54868" s="1715"/>
      <c r="L54868" s="1715"/>
    </row>
    <row r="54869" spans="11:12" ht="15" customHeight="1">
      <c r="K54869" s="1715"/>
      <c r="L54869" s="1715"/>
    </row>
    <row r="54870" spans="11:12" ht="15" customHeight="1">
      <c r="K54870" s="1715"/>
      <c r="L54870" s="1715"/>
    </row>
    <row r="54871" spans="11:12" ht="15" customHeight="1">
      <c r="K54871" s="1715"/>
      <c r="L54871" s="1715"/>
    </row>
    <row r="54872" spans="11:12" ht="15" customHeight="1">
      <c r="K54872" s="1715"/>
      <c r="L54872" s="1715"/>
    </row>
    <row r="54873" spans="11:12" ht="15" customHeight="1">
      <c r="K54873" s="1715"/>
      <c r="L54873" s="1715"/>
    </row>
    <row r="54874" spans="11:12" ht="15" customHeight="1">
      <c r="K54874" s="1715"/>
      <c r="L54874" s="1715"/>
    </row>
    <row r="54875" spans="11:12" ht="15" customHeight="1">
      <c r="K54875" s="1715"/>
      <c r="L54875" s="1715"/>
    </row>
    <row r="54876" spans="11:12" ht="15" customHeight="1">
      <c r="K54876" s="1715"/>
      <c r="L54876" s="1715"/>
    </row>
    <row r="54877" spans="11:12" ht="15" customHeight="1">
      <c r="K54877" s="1715"/>
      <c r="L54877" s="1715"/>
    </row>
    <row r="54878" spans="11:12" ht="15" customHeight="1">
      <c r="K54878" s="1715"/>
      <c r="L54878" s="1715"/>
    </row>
    <row r="54879" spans="11:12" ht="15" customHeight="1">
      <c r="K54879" s="1715"/>
      <c r="L54879" s="1715"/>
    </row>
    <row r="54880" spans="11:12" ht="15" customHeight="1">
      <c r="K54880" s="1715"/>
      <c r="L54880" s="1715"/>
    </row>
    <row r="54881" spans="11:12" ht="15" customHeight="1">
      <c r="K54881" s="1715"/>
      <c r="L54881" s="1715"/>
    </row>
    <row r="54882" spans="11:12" ht="15" customHeight="1">
      <c r="K54882" s="1715"/>
      <c r="L54882" s="1715"/>
    </row>
    <row r="54883" spans="11:12" ht="15" customHeight="1">
      <c r="K54883" s="1715"/>
      <c r="L54883" s="1715"/>
    </row>
    <row r="54884" spans="11:12" ht="15" customHeight="1">
      <c r="K54884" s="1715"/>
      <c r="L54884" s="1715"/>
    </row>
    <row r="54885" spans="11:12" ht="15" customHeight="1">
      <c r="K54885" s="1715"/>
      <c r="L54885" s="1715"/>
    </row>
    <row r="54886" spans="11:12" ht="15" customHeight="1">
      <c r="K54886" s="1715"/>
      <c r="L54886" s="1715"/>
    </row>
    <row r="54887" spans="11:12" ht="15" customHeight="1">
      <c r="K54887" s="1715"/>
      <c r="L54887" s="1715"/>
    </row>
    <row r="54888" spans="11:12" ht="15" customHeight="1">
      <c r="K54888" s="1715"/>
      <c r="L54888" s="1715"/>
    </row>
    <row r="54889" spans="11:12" ht="15" customHeight="1">
      <c r="K54889" s="1715"/>
      <c r="L54889" s="1715"/>
    </row>
    <row r="54890" spans="11:12" ht="15" customHeight="1">
      <c r="K54890" s="1715"/>
      <c r="L54890" s="1715"/>
    </row>
    <row r="54891" spans="11:12" ht="15" customHeight="1">
      <c r="K54891" s="1715"/>
      <c r="L54891" s="1715"/>
    </row>
    <row r="54892" spans="11:12" ht="15" customHeight="1">
      <c r="K54892" s="1715"/>
      <c r="L54892" s="1715"/>
    </row>
    <row r="54893" spans="11:12" ht="15" customHeight="1">
      <c r="K54893" s="1715"/>
      <c r="L54893" s="1715"/>
    </row>
    <row r="54894" spans="11:12" ht="15" customHeight="1">
      <c r="K54894" s="1715"/>
      <c r="L54894" s="1715"/>
    </row>
    <row r="54895" spans="11:12" ht="15" customHeight="1">
      <c r="K54895" s="1715"/>
      <c r="L54895" s="1715"/>
    </row>
    <row r="54896" spans="11:12" ht="15" customHeight="1">
      <c r="K54896" s="1715"/>
      <c r="L54896" s="1715"/>
    </row>
    <row r="54897" spans="11:12" ht="15" customHeight="1">
      <c r="K54897" s="1715"/>
      <c r="L54897" s="1715"/>
    </row>
    <row r="54898" spans="11:12" ht="15" customHeight="1">
      <c r="K54898" s="1715"/>
      <c r="L54898" s="1715"/>
    </row>
    <row r="54899" spans="11:12" ht="15" customHeight="1">
      <c r="K54899" s="1715"/>
      <c r="L54899" s="1715"/>
    </row>
    <row r="54900" spans="11:12" ht="15" customHeight="1">
      <c r="K54900" s="1715"/>
      <c r="L54900" s="1715"/>
    </row>
    <row r="54901" spans="11:12" ht="15" customHeight="1">
      <c r="K54901" s="1715"/>
      <c r="L54901" s="1715"/>
    </row>
    <row r="54902" spans="11:12" ht="15" customHeight="1">
      <c r="K54902" s="1715"/>
      <c r="L54902" s="1715"/>
    </row>
    <row r="54903" spans="11:12" ht="15" customHeight="1">
      <c r="K54903" s="1715"/>
      <c r="L54903" s="1715"/>
    </row>
    <row r="54904" spans="11:12" ht="15" customHeight="1">
      <c r="K54904" s="1715"/>
      <c r="L54904" s="1715"/>
    </row>
    <row r="54905" spans="11:12" ht="15" customHeight="1">
      <c r="K54905" s="1715"/>
      <c r="L54905" s="1715"/>
    </row>
    <row r="54906" spans="11:12" ht="15" customHeight="1">
      <c r="K54906" s="1715"/>
      <c r="L54906" s="1715"/>
    </row>
    <row r="54907" spans="11:12" ht="15" customHeight="1">
      <c r="K54907" s="1715"/>
      <c r="L54907" s="1715"/>
    </row>
    <row r="54908" spans="11:12" ht="15" customHeight="1">
      <c r="K54908" s="1715"/>
      <c r="L54908" s="1715"/>
    </row>
    <row r="54909" spans="11:12" ht="15" customHeight="1">
      <c r="K54909" s="1715"/>
      <c r="L54909" s="1715"/>
    </row>
    <row r="54910" spans="11:12" ht="15" customHeight="1">
      <c r="K54910" s="1715"/>
      <c r="L54910" s="1715"/>
    </row>
    <row r="54911" spans="11:12" ht="15" customHeight="1">
      <c r="K54911" s="1715"/>
      <c r="L54911" s="1715"/>
    </row>
    <row r="54912" spans="11:12" ht="15" customHeight="1">
      <c r="K54912" s="1715"/>
      <c r="L54912" s="1715"/>
    </row>
    <row r="54913" spans="11:12" ht="15" customHeight="1">
      <c r="K54913" s="1715"/>
      <c r="L54913" s="1715"/>
    </row>
    <row r="54914" spans="11:12" ht="15" customHeight="1">
      <c r="K54914" s="1715"/>
      <c r="L54914" s="1715"/>
    </row>
    <row r="54915" spans="11:12" ht="15" customHeight="1">
      <c r="K54915" s="1715"/>
      <c r="L54915" s="1715"/>
    </row>
    <row r="54916" spans="11:12" ht="15" customHeight="1">
      <c r="K54916" s="1715"/>
      <c r="L54916" s="1715"/>
    </row>
    <row r="54917" spans="11:12" ht="15" customHeight="1">
      <c r="K54917" s="1715"/>
      <c r="L54917" s="1715"/>
    </row>
    <row r="54918" spans="11:12" ht="15" customHeight="1">
      <c r="K54918" s="1715"/>
      <c r="L54918" s="1715"/>
    </row>
    <row r="54919" spans="11:12" ht="15" customHeight="1">
      <c r="K54919" s="1715"/>
      <c r="L54919" s="1715"/>
    </row>
    <row r="54920" spans="11:12" ht="15" customHeight="1">
      <c r="K54920" s="1715"/>
      <c r="L54920" s="1715"/>
    </row>
    <row r="54921" spans="11:12" ht="15" customHeight="1">
      <c r="K54921" s="1715"/>
      <c r="L54921" s="1715"/>
    </row>
    <row r="54922" spans="11:12" ht="15" customHeight="1">
      <c r="K54922" s="1715"/>
      <c r="L54922" s="1715"/>
    </row>
    <row r="54923" spans="11:12" ht="15" customHeight="1">
      <c r="K54923" s="1715"/>
      <c r="L54923" s="1715"/>
    </row>
    <row r="54924" spans="11:12" ht="15" customHeight="1">
      <c r="K54924" s="1715"/>
      <c r="L54924" s="1715"/>
    </row>
    <row r="54925" spans="11:12" ht="15" customHeight="1">
      <c r="K54925" s="1715"/>
      <c r="L54925" s="1715"/>
    </row>
    <row r="54926" spans="11:12" ht="15" customHeight="1">
      <c r="K54926" s="1715"/>
      <c r="L54926" s="1715"/>
    </row>
    <row r="54927" spans="11:12" ht="15" customHeight="1">
      <c r="K54927" s="1715"/>
      <c r="L54927" s="1715"/>
    </row>
    <row r="54928" spans="11:12" ht="15" customHeight="1">
      <c r="K54928" s="1715"/>
      <c r="L54928" s="1715"/>
    </row>
    <row r="54929" spans="11:12" ht="15" customHeight="1">
      <c r="K54929" s="1715"/>
      <c r="L54929" s="1715"/>
    </row>
    <row r="54930" spans="11:12" ht="15" customHeight="1">
      <c r="K54930" s="1715"/>
      <c r="L54930" s="1715"/>
    </row>
    <row r="54931" spans="11:12" ht="15" customHeight="1">
      <c r="K54931" s="1715"/>
      <c r="L54931" s="1715"/>
    </row>
    <row r="54932" spans="11:12" ht="15" customHeight="1">
      <c r="K54932" s="1715"/>
      <c r="L54932" s="1715"/>
    </row>
    <row r="54933" spans="11:12" ht="15" customHeight="1">
      <c r="K54933" s="1715"/>
      <c r="L54933" s="1715"/>
    </row>
    <row r="54934" spans="11:12" ht="15" customHeight="1">
      <c r="K54934" s="1715"/>
      <c r="L54934" s="1715"/>
    </row>
    <row r="54935" spans="11:12" ht="15" customHeight="1">
      <c r="K54935" s="1715"/>
      <c r="L54935" s="1715"/>
    </row>
    <row r="54936" spans="11:12" ht="15" customHeight="1">
      <c r="K54936" s="1715"/>
      <c r="L54936" s="1715"/>
    </row>
    <row r="54937" spans="11:12" ht="15" customHeight="1">
      <c r="K54937" s="1715"/>
      <c r="L54937" s="1715"/>
    </row>
    <row r="54938" spans="11:12" ht="15" customHeight="1">
      <c r="K54938" s="1715"/>
      <c r="L54938" s="1715"/>
    </row>
    <row r="54939" spans="11:12" ht="15" customHeight="1">
      <c r="K54939" s="1715"/>
      <c r="L54939" s="1715"/>
    </row>
    <row r="54940" spans="11:12" ht="15" customHeight="1">
      <c r="K54940" s="1715"/>
      <c r="L54940" s="1715"/>
    </row>
    <row r="54941" spans="11:12" ht="15" customHeight="1">
      <c r="K54941" s="1715"/>
      <c r="L54941" s="1715"/>
    </row>
    <row r="54942" spans="11:12" ht="15" customHeight="1">
      <c r="K54942" s="1715"/>
      <c r="L54942" s="1715"/>
    </row>
    <row r="54943" spans="11:12" ht="15" customHeight="1">
      <c r="K54943" s="1715"/>
      <c r="L54943" s="1715"/>
    </row>
    <row r="54944" spans="11:12" ht="15" customHeight="1">
      <c r="K54944" s="1715"/>
      <c r="L54944" s="1715"/>
    </row>
    <row r="54945" spans="11:12" ht="15" customHeight="1">
      <c r="K54945" s="1715"/>
      <c r="L54945" s="1715"/>
    </row>
    <row r="54946" spans="11:12" ht="15" customHeight="1">
      <c r="K54946" s="1715"/>
      <c r="L54946" s="1715"/>
    </row>
    <row r="54947" spans="11:12" ht="15" customHeight="1">
      <c r="K54947" s="1715"/>
      <c r="L54947" s="1715"/>
    </row>
    <row r="54948" spans="11:12" ht="15" customHeight="1">
      <c r="K54948" s="1715"/>
      <c r="L54948" s="1715"/>
    </row>
    <row r="54949" spans="11:12" ht="15" customHeight="1">
      <c r="K54949" s="1715"/>
      <c r="L54949" s="1715"/>
    </row>
    <row r="54950" spans="11:12" ht="15" customHeight="1">
      <c r="K54950" s="1715"/>
      <c r="L54950" s="1715"/>
    </row>
    <row r="54951" spans="11:12" ht="15" customHeight="1">
      <c r="K54951" s="1715"/>
      <c r="L54951" s="1715"/>
    </row>
    <row r="54952" spans="11:12" ht="15" customHeight="1">
      <c r="K54952" s="1715"/>
      <c r="L54952" s="1715"/>
    </row>
    <row r="54953" spans="11:12" ht="15" customHeight="1">
      <c r="K54953" s="1715"/>
      <c r="L54953" s="1715"/>
    </row>
    <row r="54954" spans="11:12" ht="15" customHeight="1">
      <c r="K54954" s="1715"/>
      <c r="L54954" s="1715"/>
    </row>
    <row r="54955" spans="11:12" ht="15" customHeight="1">
      <c r="K54955" s="1715"/>
      <c r="L54955" s="1715"/>
    </row>
    <row r="54956" spans="11:12" ht="15" customHeight="1">
      <c r="K54956" s="1715"/>
      <c r="L54956" s="1715"/>
    </row>
    <row r="54957" spans="11:12" ht="15" customHeight="1">
      <c r="K54957" s="1715"/>
      <c r="L54957" s="1715"/>
    </row>
    <row r="54958" spans="11:12" ht="15" customHeight="1">
      <c r="K54958" s="1715"/>
      <c r="L54958" s="1715"/>
    </row>
    <row r="54959" spans="11:12" ht="15" customHeight="1">
      <c r="K54959" s="1715"/>
      <c r="L54959" s="1715"/>
    </row>
    <row r="54960" spans="11:12" ht="15" customHeight="1">
      <c r="K54960" s="1715"/>
      <c r="L54960" s="1715"/>
    </row>
    <row r="54961" spans="11:12" ht="15" customHeight="1">
      <c r="K54961" s="1715"/>
      <c r="L54961" s="1715"/>
    </row>
    <row r="54962" spans="11:12" ht="15" customHeight="1">
      <c r="K54962" s="1715"/>
      <c r="L54962" s="1715"/>
    </row>
    <row r="54963" spans="11:12" ht="15" customHeight="1">
      <c r="K54963" s="1715"/>
      <c r="L54963" s="1715"/>
    </row>
    <row r="54964" spans="11:12" ht="15" customHeight="1">
      <c r="K54964" s="1715"/>
      <c r="L54964" s="1715"/>
    </row>
    <row r="54965" spans="11:12" ht="15" customHeight="1">
      <c r="K54965" s="1715"/>
      <c r="L54965" s="1715"/>
    </row>
    <row r="54966" spans="11:12" ht="15" customHeight="1">
      <c r="K54966" s="1715"/>
      <c r="L54966" s="1715"/>
    </row>
    <row r="54967" spans="11:12" ht="15" customHeight="1">
      <c r="K54967" s="1715"/>
      <c r="L54967" s="1715"/>
    </row>
    <row r="54968" spans="11:12" ht="15" customHeight="1">
      <c r="K54968" s="1715"/>
      <c r="L54968" s="1715"/>
    </row>
    <row r="54969" spans="11:12" ht="15" customHeight="1">
      <c r="K54969" s="1715"/>
      <c r="L54969" s="1715"/>
    </row>
    <row r="54970" spans="11:12" ht="15" customHeight="1">
      <c r="K54970" s="1715"/>
      <c r="L54970" s="1715"/>
    </row>
    <row r="54971" spans="11:12" ht="15" customHeight="1">
      <c r="K54971" s="1715"/>
      <c r="L54971" s="1715"/>
    </row>
    <row r="54972" spans="11:12" ht="15" customHeight="1">
      <c r="K54972" s="1715"/>
      <c r="L54972" s="1715"/>
    </row>
    <row r="54973" spans="11:12" ht="15" customHeight="1">
      <c r="K54973" s="1715"/>
      <c r="L54973" s="1715"/>
    </row>
    <row r="54974" spans="11:12" ht="15" customHeight="1">
      <c r="K54974" s="1715"/>
      <c r="L54974" s="1715"/>
    </row>
    <row r="54975" spans="11:12" ht="15" customHeight="1">
      <c r="K54975" s="1715"/>
      <c r="L54975" s="1715"/>
    </row>
    <row r="54976" spans="11:12" ht="15" customHeight="1">
      <c r="K54976" s="1715"/>
      <c r="L54976" s="1715"/>
    </row>
    <row r="54977" spans="11:12" ht="15" customHeight="1">
      <c r="K54977" s="1715"/>
      <c r="L54977" s="1715"/>
    </row>
    <row r="54978" spans="11:12" ht="15" customHeight="1">
      <c r="K54978" s="1715"/>
      <c r="L54978" s="1715"/>
    </row>
    <row r="54979" spans="11:12" ht="15" customHeight="1">
      <c r="K54979" s="1715"/>
      <c r="L54979" s="1715"/>
    </row>
    <row r="54980" spans="11:12" ht="15" customHeight="1">
      <c r="K54980" s="1715"/>
      <c r="L54980" s="1715"/>
    </row>
    <row r="54981" spans="11:12" ht="15" customHeight="1">
      <c r="K54981" s="1715"/>
      <c r="L54981" s="1715"/>
    </row>
    <row r="54982" spans="11:12" ht="15" customHeight="1">
      <c r="K54982" s="1715"/>
      <c r="L54982" s="1715"/>
    </row>
    <row r="54983" spans="11:12" ht="15" customHeight="1">
      <c r="K54983" s="1715"/>
      <c r="L54983" s="1715"/>
    </row>
    <row r="54984" spans="11:12" ht="15" customHeight="1">
      <c r="K54984" s="1715"/>
      <c r="L54984" s="1715"/>
    </row>
    <row r="54985" spans="11:12" ht="15" customHeight="1">
      <c r="K54985" s="1715"/>
      <c r="L54985" s="1715"/>
    </row>
    <row r="54986" spans="11:12" ht="15" customHeight="1">
      <c r="K54986" s="1715"/>
      <c r="L54986" s="1715"/>
    </row>
    <row r="54987" spans="11:12" ht="15" customHeight="1">
      <c r="K54987" s="1715"/>
      <c r="L54987" s="1715"/>
    </row>
    <row r="54988" spans="11:12" ht="15" customHeight="1">
      <c r="K54988" s="1715"/>
      <c r="L54988" s="1715"/>
    </row>
    <row r="54989" spans="11:12" ht="15" customHeight="1">
      <c r="K54989" s="1715"/>
      <c r="L54989" s="1715"/>
    </row>
    <row r="54990" spans="11:12" ht="15" customHeight="1">
      <c r="K54990" s="1715"/>
      <c r="L54990" s="1715"/>
    </row>
    <row r="54991" spans="11:12" ht="15" customHeight="1">
      <c r="K54991" s="1715"/>
      <c r="L54991" s="1715"/>
    </row>
    <row r="54992" spans="11:12" ht="15" customHeight="1">
      <c r="K54992" s="1715"/>
      <c r="L54992" s="1715"/>
    </row>
    <row r="54993" spans="11:12" ht="15" customHeight="1">
      <c r="K54993" s="1715"/>
      <c r="L54993" s="1715"/>
    </row>
    <row r="54994" spans="11:12" ht="15" customHeight="1">
      <c r="K54994" s="1715"/>
      <c r="L54994" s="1715"/>
    </row>
    <row r="54995" spans="11:12" ht="15" customHeight="1">
      <c r="K54995" s="1715"/>
      <c r="L54995" s="1715"/>
    </row>
    <row r="54996" spans="11:12" ht="15" customHeight="1">
      <c r="K54996" s="1715"/>
      <c r="L54996" s="1715"/>
    </row>
    <row r="54997" spans="11:12" ht="15" customHeight="1">
      <c r="K54997" s="1715"/>
      <c r="L54997" s="1715"/>
    </row>
    <row r="54998" spans="11:12" ht="15" customHeight="1">
      <c r="K54998" s="1715"/>
      <c r="L54998" s="1715"/>
    </row>
    <row r="54999" spans="11:12" ht="15" customHeight="1">
      <c r="K54999" s="1715"/>
      <c r="L54999" s="1715"/>
    </row>
    <row r="55000" spans="11:12" ht="15" customHeight="1">
      <c r="K55000" s="1715"/>
      <c r="L55000" s="1715"/>
    </row>
    <row r="55001" spans="11:12" ht="15" customHeight="1">
      <c r="K55001" s="1715"/>
      <c r="L55001" s="1715"/>
    </row>
    <row r="55002" spans="11:12" ht="15" customHeight="1">
      <c r="K55002" s="1715"/>
      <c r="L55002" s="1715"/>
    </row>
    <row r="55003" spans="11:12" ht="15" customHeight="1">
      <c r="K55003" s="1715"/>
      <c r="L55003" s="1715"/>
    </row>
    <row r="55004" spans="11:12" ht="15" customHeight="1">
      <c r="K55004" s="1715"/>
      <c r="L55004" s="1715"/>
    </row>
    <row r="55005" spans="11:12" ht="15" customHeight="1">
      <c r="K55005" s="1715"/>
      <c r="L55005" s="1715"/>
    </row>
    <row r="55006" spans="11:12" ht="15" customHeight="1">
      <c r="K55006" s="1715"/>
      <c r="L55006" s="1715"/>
    </row>
    <row r="55007" spans="11:12" ht="15" customHeight="1">
      <c r="K55007" s="1715"/>
      <c r="L55007" s="1715"/>
    </row>
    <row r="55008" spans="11:12" ht="15" customHeight="1">
      <c r="K55008" s="1715"/>
      <c r="L55008" s="1715"/>
    </row>
    <row r="55009" spans="11:12" ht="15" customHeight="1">
      <c r="K55009" s="1715"/>
      <c r="L55009" s="1715"/>
    </row>
    <row r="55010" spans="11:12" ht="15" customHeight="1">
      <c r="K55010" s="1715"/>
      <c r="L55010" s="1715"/>
    </row>
    <row r="55011" spans="11:12" ht="15" customHeight="1">
      <c r="K55011" s="1715"/>
      <c r="L55011" s="1715"/>
    </row>
    <row r="55012" spans="11:12" ht="15" customHeight="1">
      <c r="K55012" s="1715"/>
      <c r="L55012" s="1715"/>
    </row>
    <row r="55013" spans="11:12" ht="15" customHeight="1">
      <c r="K55013" s="1715"/>
      <c r="L55013" s="1715"/>
    </row>
    <row r="55014" spans="11:12" ht="15" customHeight="1">
      <c r="K55014" s="1715"/>
      <c r="L55014" s="1715"/>
    </row>
    <row r="55015" spans="11:12" ht="15" customHeight="1">
      <c r="K55015" s="1715"/>
      <c r="L55015" s="1715"/>
    </row>
    <row r="55016" spans="11:12" ht="15" customHeight="1">
      <c r="K55016" s="1715"/>
      <c r="L55016" s="1715"/>
    </row>
    <row r="55017" spans="11:12" ht="15" customHeight="1">
      <c r="K55017" s="1715"/>
      <c r="L55017" s="1715"/>
    </row>
    <row r="55018" spans="11:12" ht="15" customHeight="1">
      <c r="K55018" s="1715"/>
      <c r="L55018" s="1715"/>
    </row>
    <row r="55019" spans="11:12" ht="15" customHeight="1">
      <c r="K55019" s="1715"/>
      <c r="L55019" s="1715"/>
    </row>
    <row r="55020" spans="11:12" ht="15" customHeight="1">
      <c r="K55020" s="1715"/>
      <c r="L55020" s="1715"/>
    </row>
    <row r="55021" spans="11:12" ht="15" customHeight="1">
      <c r="K55021" s="1715"/>
      <c r="L55021" s="1715"/>
    </row>
    <row r="55022" spans="11:12" ht="15" customHeight="1">
      <c r="K55022" s="1715"/>
      <c r="L55022" s="1715"/>
    </row>
    <row r="55023" spans="11:12" ht="15" customHeight="1">
      <c r="K55023" s="1715"/>
      <c r="L55023" s="1715"/>
    </row>
    <row r="55024" spans="11:12" ht="15" customHeight="1">
      <c r="K55024" s="1715"/>
      <c r="L55024" s="1715"/>
    </row>
    <row r="55025" spans="11:12" ht="15" customHeight="1">
      <c r="K55025" s="1715"/>
      <c r="L55025" s="1715"/>
    </row>
    <row r="55026" spans="11:12" ht="15" customHeight="1">
      <c r="K55026" s="1715"/>
      <c r="L55026" s="1715"/>
    </row>
    <row r="55027" spans="11:12" ht="15" customHeight="1">
      <c r="K55027" s="1715"/>
      <c r="L55027" s="1715"/>
    </row>
    <row r="55028" spans="11:12" ht="15" customHeight="1">
      <c r="K55028" s="1715"/>
      <c r="L55028" s="1715"/>
    </row>
    <row r="55029" spans="11:12" ht="15" customHeight="1">
      <c r="K55029" s="1715"/>
      <c r="L55029" s="1715"/>
    </row>
    <row r="55030" spans="11:12" ht="15" customHeight="1">
      <c r="K55030" s="1715"/>
      <c r="L55030" s="1715"/>
    </row>
    <row r="55031" spans="11:12" ht="15" customHeight="1">
      <c r="K55031" s="1715"/>
      <c r="L55031" s="1715"/>
    </row>
    <row r="55032" spans="11:12" ht="15" customHeight="1">
      <c r="K55032" s="1715"/>
      <c r="L55032" s="1715"/>
    </row>
    <row r="55033" spans="11:12" ht="15" customHeight="1">
      <c r="K55033" s="1715"/>
      <c r="L55033" s="1715"/>
    </row>
    <row r="55034" spans="11:12" ht="15" customHeight="1">
      <c r="K55034" s="1715"/>
      <c r="L55034" s="1715"/>
    </row>
    <row r="55035" spans="11:12" ht="15" customHeight="1">
      <c r="K55035" s="1715"/>
      <c r="L55035" s="1715"/>
    </row>
    <row r="55036" spans="11:12" ht="15" customHeight="1">
      <c r="K55036" s="1715"/>
      <c r="L55036" s="1715"/>
    </row>
    <row r="55037" spans="11:12" ht="15" customHeight="1">
      <c r="K55037" s="1715"/>
      <c r="L55037" s="1715"/>
    </row>
    <row r="55038" spans="11:12" ht="15" customHeight="1">
      <c r="K55038" s="1715"/>
      <c r="L55038" s="1715"/>
    </row>
    <row r="55039" spans="11:12" ht="15" customHeight="1">
      <c r="K55039" s="1715"/>
      <c r="L55039" s="1715"/>
    </row>
    <row r="55040" spans="11:12" ht="15" customHeight="1">
      <c r="K55040" s="1715"/>
      <c r="L55040" s="1715"/>
    </row>
    <row r="55041" spans="11:12" ht="15" customHeight="1">
      <c r="K55041" s="1715"/>
      <c r="L55041" s="1715"/>
    </row>
    <row r="55042" spans="11:12" ht="15" customHeight="1">
      <c r="K55042" s="1715"/>
      <c r="L55042" s="1715"/>
    </row>
    <row r="55043" spans="11:12" ht="15" customHeight="1">
      <c r="K55043" s="1715"/>
      <c r="L55043" s="1715"/>
    </row>
    <row r="55044" spans="11:12" ht="15" customHeight="1">
      <c r="K55044" s="1715"/>
      <c r="L55044" s="1715"/>
    </row>
    <row r="55045" spans="11:12" ht="15" customHeight="1">
      <c r="K55045" s="1715"/>
      <c r="L55045" s="1715"/>
    </row>
    <row r="55046" spans="11:12" ht="15" customHeight="1">
      <c r="K55046" s="1715"/>
      <c r="L55046" s="1715"/>
    </row>
    <row r="55047" spans="11:12" ht="15" customHeight="1">
      <c r="K55047" s="1715"/>
      <c r="L55047" s="1715"/>
    </row>
    <row r="55048" spans="11:12" ht="15" customHeight="1">
      <c r="K55048" s="1715"/>
      <c r="L55048" s="1715"/>
    </row>
    <row r="55049" spans="11:12" ht="15" customHeight="1">
      <c r="K55049" s="1715"/>
      <c r="L55049" s="1715"/>
    </row>
    <row r="55050" spans="11:12" ht="15" customHeight="1">
      <c r="K55050" s="1715"/>
      <c r="L55050" s="1715"/>
    </row>
    <row r="55051" spans="11:12" ht="15" customHeight="1">
      <c r="K55051" s="1715"/>
      <c r="L55051" s="1715"/>
    </row>
    <row r="55052" spans="11:12" ht="15" customHeight="1">
      <c r="K55052" s="1715"/>
      <c r="L55052" s="1715"/>
    </row>
    <row r="55053" spans="11:12" ht="15" customHeight="1">
      <c r="K55053" s="1715"/>
      <c r="L55053" s="1715"/>
    </row>
    <row r="55054" spans="11:12" ht="15" customHeight="1">
      <c r="K55054" s="1715"/>
      <c r="L55054" s="1715"/>
    </row>
    <row r="55055" spans="11:12" ht="15" customHeight="1">
      <c r="K55055" s="1715"/>
      <c r="L55055" s="1715"/>
    </row>
    <row r="55056" spans="11:12" ht="15" customHeight="1">
      <c r="K55056" s="1715"/>
      <c r="L55056" s="1715"/>
    </row>
    <row r="55057" spans="11:12" ht="15" customHeight="1">
      <c r="K55057" s="1715"/>
      <c r="L55057" s="1715"/>
    </row>
    <row r="55058" spans="11:12" ht="15" customHeight="1">
      <c r="K55058" s="1715"/>
      <c r="L55058" s="1715"/>
    </row>
    <row r="55059" spans="11:12" ht="15" customHeight="1">
      <c r="K55059" s="1715"/>
      <c r="L55059" s="1715"/>
    </row>
    <row r="55060" spans="11:12" ht="15" customHeight="1">
      <c r="K55060" s="1715"/>
      <c r="L55060" s="1715"/>
    </row>
    <row r="55061" spans="11:12" ht="15" customHeight="1">
      <c r="K55061" s="1715"/>
      <c r="L55061" s="1715"/>
    </row>
    <row r="55062" spans="11:12" ht="15" customHeight="1">
      <c r="K55062" s="1715"/>
      <c r="L55062" s="1715"/>
    </row>
    <row r="55063" spans="11:12" ht="15" customHeight="1">
      <c r="K55063" s="1715"/>
      <c r="L55063" s="1715"/>
    </row>
    <row r="55064" spans="11:12" ht="15" customHeight="1">
      <c r="K55064" s="1715"/>
      <c r="L55064" s="1715"/>
    </row>
    <row r="55065" spans="11:12" ht="15" customHeight="1">
      <c r="K55065" s="1715"/>
      <c r="L55065" s="1715"/>
    </row>
    <row r="55066" spans="11:12" ht="15" customHeight="1">
      <c r="K55066" s="1715"/>
      <c r="L55066" s="1715"/>
    </row>
    <row r="55067" spans="11:12" ht="15" customHeight="1">
      <c r="K55067" s="1715"/>
      <c r="L55067" s="1715"/>
    </row>
    <row r="55068" spans="11:12" ht="15" customHeight="1">
      <c r="K55068" s="1715"/>
      <c r="L55068" s="1715"/>
    </row>
    <row r="55069" spans="11:12" ht="15" customHeight="1">
      <c r="K55069" s="1715"/>
      <c r="L55069" s="1715"/>
    </row>
    <row r="55070" spans="11:12" ht="15" customHeight="1">
      <c r="K55070" s="1715"/>
      <c r="L55070" s="1715"/>
    </row>
    <row r="55071" spans="11:12" ht="15" customHeight="1">
      <c r="K55071" s="1715"/>
      <c r="L55071" s="1715"/>
    </row>
    <row r="55072" spans="11:12" ht="15" customHeight="1">
      <c r="K55072" s="1715"/>
      <c r="L55072" s="1715"/>
    </row>
    <row r="55073" spans="11:12" ht="15" customHeight="1">
      <c r="K55073" s="1715"/>
      <c r="L55073" s="1715"/>
    </row>
    <row r="55074" spans="11:12" ht="15" customHeight="1">
      <c r="K55074" s="1715"/>
      <c r="L55074" s="1715"/>
    </row>
    <row r="55075" spans="11:12" ht="15" customHeight="1">
      <c r="K55075" s="1715"/>
      <c r="L55075" s="1715"/>
    </row>
    <row r="55076" spans="11:12" ht="15" customHeight="1">
      <c r="K55076" s="1715"/>
      <c r="L55076" s="1715"/>
    </row>
    <row r="55077" spans="11:12" ht="15" customHeight="1">
      <c r="K55077" s="1715"/>
      <c r="L55077" s="1715"/>
    </row>
    <row r="55078" spans="11:12" ht="15" customHeight="1">
      <c r="K55078" s="1715"/>
      <c r="L55078" s="1715"/>
    </row>
    <row r="55079" spans="11:12" ht="15" customHeight="1">
      <c r="K55079" s="1715"/>
      <c r="L55079" s="1715"/>
    </row>
    <row r="55080" spans="11:12" ht="15" customHeight="1">
      <c r="K55080" s="1715"/>
      <c r="L55080" s="1715"/>
    </row>
    <row r="55081" spans="11:12" ht="15" customHeight="1">
      <c r="K55081" s="1715"/>
      <c r="L55081" s="1715"/>
    </row>
    <row r="55082" spans="11:12" ht="15" customHeight="1">
      <c r="K55082" s="1715"/>
      <c r="L55082" s="1715"/>
    </row>
    <row r="55083" spans="11:12" ht="15" customHeight="1">
      <c r="K55083" s="1715"/>
      <c r="L55083" s="1715"/>
    </row>
    <row r="55084" spans="11:12" ht="15" customHeight="1">
      <c r="K55084" s="1715"/>
      <c r="L55084" s="1715"/>
    </row>
    <row r="55085" spans="11:12" ht="15" customHeight="1">
      <c r="K55085" s="1715"/>
      <c r="L55085" s="1715"/>
    </row>
    <row r="55086" spans="11:12" ht="15" customHeight="1">
      <c r="K55086" s="1715"/>
      <c r="L55086" s="1715"/>
    </row>
    <row r="55087" spans="11:12" ht="15" customHeight="1">
      <c r="K55087" s="1715"/>
      <c r="L55087" s="1715"/>
    </row>
    <row r="55088" spans="11:12" ht="15" customHeight="1">
      <c r="K55088" s="1715"/>
      <c r="L55088" s="1715"/>
    </row>
    <row r="55089" spans="11:12" ht="15" customHeight="1">
      <c r="K55089" s="1715"/>
      <c r="L55089" s="1715"/>
    </row>
    <row r="55090" spans="11:12" ht="15" customHeight="1">
      <c r="K55090" s="1715"/>
      <c r="L55090" s="1715"/>
    </row>
    <row r="55091" spans="11:12" ht="15" customHeight="1">
      <c r="K55091" s="1715"/>
      <c r="L55091" s="1715"/>
    </row>
    <row r="55092" spans="11:12" ht="15" customHeight="1">
      <c r="K55092" s="1715"/>
      <c r="L55092" s="1715"/>
    </row>
    <row r="55093" spans="11:12" ht="15" customHeight="1">
      <c r="K55093" s="1715"/>
      <c r="L55093" s="1715"/>
    </row>
    <row r="55094" spans="11:12" ht="15" customHeight="1">
      <c r="K55094" s="1715"/>
      <c r="L55094" s="1715"/>
    </row>
    <row r="55095" spans="11:12" ht="15" customHeight="1">
      <c r="K55095" s="1715"/>
      <c r="L55095" s="1715"/>
    </row>
    <row r="55096" spans="11:12" ht="15" customHeight="1">
      <c r="K55096" s="1715"/>
      <c r="L55096" s="1715"/>
    </row>
    <row r="55097" spans="11:12" ht="15" customHeight="1">
      <c r="K55097" s="1715"/>
      <c r="L55097" s="1715"/>
    </row>
    <row r="55098" spans="11:12" ht="15" customHeight="1">
      <c r="K55098" s="1715"/>
      <c r="L55098" s="1715"/>
    </row>
    <row r="55099" spans="11:12" ht="15" customHeight="1">
      <c r="K55099" s="1715"/>
      <c r="L55099" s="1715"/>
    </row>
    <row r="55100" spans="11:12" ht="15" customHeight="1">
      <c r="K55100" s="1715"/>
      <c r="L55100" s="1715"/>
    </row>
    <row r="55101" spans="11:12" ht="15" customHeight="1">
      <c r="K55101" s="1715"/>
      <c r="L55101" s="1715"/>
    </row>
    <row r="55102" spans="11:12" ht="15" customHeight="1">
      <c r="K55102" s="1715"/>
      <c r="L55102" s="1715"/>
    </row>
    <row r="55103" spans="11:12" ht="15" customHeight="1">
      <c r="K55103" s="1715"/>
      <c r="L55103" s="1715"/>
    </row>
    <row r="55104" spans="11:12" ht="15" customHeight="1">
      <c r="K55104" s="1715"/>
      <c r="L55104" s="1715"/>
    </row>
    <row r="55105" spans="11:12" ht="15" customHeight="1">
      <c r="K55105" s="1715"/>
      <c r="L55105" s="1715"/>
    </row>
    <row r="55106" spans="11:12" ht="15" customHeight="1">
      <c r="K55106" s="1715"/>
      <c r="L55106" s="1715"/>
    </row>
    <row r="55107" spans="11:12" ht="15" customHeight="1">
      <c r="K55107" s="1715"/>
      <c r="L55107" s="1715"/>
    </row>
    <row r="55108" spans="11:12" ht="15" customHeight="1">
      <c r="K55108" s="1715"/>
      <c r="L55108" s="1715"/>
    </row>
    <row r="55109" spans="11:12" ht="15" customHeight="1">
      <c r="K55109" s="1715"/>
      <c r="L55109" s="1715"/>
    </row>
    <row r="55110" spans="11:12" ht="15" customHeight="1">
      <c r="K55110" s="1715"/>
      <c r="L55110" s="1715"/>
    </row>
    <row r="55111" spans="11:12" ht="15" customHeight="1">
      <c r="K55111" s="1715"/>
      <c r="L55111" s="1715"/>
    </row>
    <row r="55112" spans="11:12" ht="15" customHeight="1">
      <c r="K55112" s="1715"/>
      <c r="L55112" s="1715"/>
    </row>
    <row r="55113" spans="11:12" ht="15" customHeight="1">
      <c r="K55113" s="1715"/>
      <c r="L55113" s="1715"/>
    </row>
    <row r="55114" spans="11:12" ht="15" customHeight="1">
      <c r="K55114" s="1715"/>
      <c r="L55114" s="1715"/>
    </row>
    <row r="55115" spans="11:12" ht="15" customHeight="1">
      <c r="K55115" s="1715"/>
      <c r="L55115" s="1715"/>
    </row>
    <row r="55116" spans="11:12" ht="15" customHeight="1">
      <c r="K55116" s="1715"/>
      <c r="L55116" s="1715"/>
    </row>
    <row r="55117" spans="11:12" ht="15" customHeight="1">
      <c r="K55117" s="1715"/>
      <c r="L55117" s="1715"/>
    </row>
    <row r="55118" spans="11:12" ht="15" customHeight="1">
      <c r="K55118" s="1715"/>
      <c r="L55118" s="1715"/>
    </row>
    <row r="55119" spans="11:12" ht="15" customHeight="1">
      <c r="K55119" s="1715"/>
      <c r="L55119" s="1715"/>
    </row>
    <row r="55120" spans="11:12" ht="15" customHeight="1">
      <c r="K55120" s="1715"/>
      <c r="L55120" s="1715"/>
    </row>
    <row r="55121" spans="11:12" ht="15" customHeight="1">
      <c r="K55121" s="1715"/>
      <c r="L55121" s="1715"/>
    </row>
    <row r="55122" spans="11:12" ht="15" customHeight="1">
      <c r="K55122" s="1715"/>
      <c r="L55122" s="1715"/>
    </row>
    <row r="55123" spans="11:12" ht="15" customHeight="1">
      <c r="K55123" s="1715"/>
      <c r="L55123" s="1715"/>
    </row>
    <row r="55124" spans="11:12" ht="15" customHeight="1">
      <c r="K55124" s="1715"/>
      <c r="L55124" s="1715"/>
    </row>
    <row r="55125" spans="11:12" ht="15" customHeight="1">
      <c r="K55125" s="1715"/>
      <c r="L55125" s="1715"/>
    </row>
    <row r="55126" spans="11:12" ht="15" customHeight="1">
      <c r="K55126" s="1715"/>
      <c r="L55126" s="1715"/>
    </row>
    <row r="55127" spans="11:12" ht="15" customHeight="1">
      <c r="K55127" s="1715"/>
      <c r="L55127" s="1715"/>
    </row>
    <row r="55128" spans="11:12" ht="15" customHeight="1">
      <c r="K55128" s="1715"/>
      <c r="L55128" s="1715"/>
    </row>
    <row r="55129" spans="11:12" ht="15" customHeight="1">
      <c r="K55129" s="1715"/>
      <c r="L55129" s="1715"/>
    </row>
    <row r="55130" spans="11:12" ht="15" customHeight="1">
      <c r="K55130" s="1715"/>
      <c r="L55130" s="1715"/>
    </row>
    <row r="55131" spans="11:12" ht="15" customHeight="1">
      <c r="K55131" s="1715"/>
      <c r="L55131" s="1715"/>
    </row>
    <row r="55132" spans="11:12" ht="15" customHeight="1">
      <c r="K55132" s="1715"/>
      <c r="L55132" s="1715"/>
    </row>
    <row r="55133" spans="11:12" ht="15" customHeight="1">
      <c r="K55133" s="1715"/>
      <c r="L55133" s="1715"/>
    </row>
    <row r="55134" spans="11:12" ht="15" customHeight="1">
      <c r="K55134" s="1715"/>
      <c r="L55134" s="1715"/>
    </row>
    <row r="55135" spans="11:12" ht="15" customHeight="1">
      <c r="K55135" s="1715"/>
      <c r="L55135" s="1715"/>
    </row>
    <row r="55136" spans="11:12" ht="15" customHeight="1">
      <c r="K55136" s="1715"/>
      <c r="L55136" s="1715"/>
    </row>
    <row r="55137" spans="11:12" ht="15" customHeight="1">
      <c r="K55137" s="1715"/>
      <c r="L55137" s="1715"/>
    </row>
    <row r="55138" spans="11:12" ht="15" customHeight="1">
      <c r="K55138" s="1715"/>
      <c r="L55138" s="1715"/>
    </row>
    <row r="55139" spans="11:12" ht="15" customHeight="1">
      <c r="K55139" s="1715"/>
      <c r="L55139" s="1715"/>
    </row>
    <row r="55140" spans="11:12" ht="15" customHeight="1">
      <c r="K55140" s="1715"/>
      <c r="L55140" s="1715"/>
    </row>
    <row r="55141" spans="11:12" ht="15" customHeight="1">
      <c r="K55141" s="1715"/>
      <c r="L55141" s="1715"/>
    </row>
    <row r="55142" spans="11:12" ht="15" customHeight="1">
      <c r="K55142" s="1715"/>
      <c r="L55142" s="1715"/>
    </row>
    <row r="55143" spans="11:12" ht="15" customHeight="1">
      <c r="K55143" s="1715"/>
      <c r="L55143" s="1715"/>
    </row>
    <row r="55144" spans="11:12" ht="15" customHeight="1">
      <c r="K55144" s="1715"/>
      <c r="L55144" s="1715"/>
    </row>
    <row r="55145" spans="11:12" ht="15" customHeight="1">
      <c r="K55145" s="1715"/>
      <c r="L55145" s="1715"/>
    </row>
    <row r="55146" spans="11:12" ht="15" customHeight="1">
      <c r="K55146" s="1715"/>
      <c r="L55146" s="1715"/>
    </row>
    <row r="55147" spans="11:12" ht="15" customHeight="1">
      <c r="K55147" s="1715"/>
      <c r="L55147" s="1715"/>
    </row>
    <row r="55148" spans="11:12" ht="15" customHeight="1">
      <c r="K55148" s="1715"/>
      <c r="L55148" s="1715"/>
    </row>
    <row r="55149" spans="11:12" ht="15" customHeight="1">
      <c r="K55149" s="1715"/>
      <c r="L55149" s="1715"/>
    </row>
    <row r="55150" spans="11:12" ht="15" customHeight="1">
      <c r="K55150" s="1715"/>
      <c r="L55150" s="1715"/>
    </row>
    <row r="55151" spans="11:12" ht="15" customHeight="1">
      <c r="K55151" s="1715"/>
      <c r="L55151" s="1715"/>
    </row>
    <row r="55152" spans="11:12" ht="15" customHeight="1">
      <c r="K55152" s="1715"/>
      <c r="L55152" s="1715"/>
    </row>
    <row r="55153" spans="11:12" ht="15" customHeight="1">
      <c r="K55153" s="1715"/>
      <c r="L55153" s="1715"/>
    </row>
    <row r="55154" spans="11:12" ht="15" customHeight="1">
      <c r="K55154" s="1715"/>
      <c r="L55154" s="1715"/>
    </row>
    <row r="55155" spans="11:12" ht="15" customHeight="1">
      <c r="K55155" s="1715"/>
      <c r="L55155" s="1715"/>
    </row>
    <row r="55156" spans="11:12" ht="15" customHeight="1">
      <c r="K55156" s="1715"/>
      <c r="L55156" s="1715"/>
    </row>
    <row r="55157" spans="11:12" ht="15" customHeight="1">
      <c r="K55157" s="1715"/>
      <c r="L55157" s="1715"/>
    </row>
    <row r="55158" spans="11:12" ht="15" customHeight="1">
      <c r="K55158" s="1715"/>
      <c r="L55158" s="1715"/>
    </row>
    <row r="55159" spans="11:12" ht="15" customHeight="1">
      <c r="K55159" s="1715"/>
      <c r="L55159" s="1715"/>
    </row>
    <row r="55160" spans="11:12" ht="15" customHeight="1">
      <c r="K55160" s="1715"/>
      <c r="L55160" s="1715"/>
    </row>
    <row r="55161" spans="11:12" ht="15" customHeight="1">
      <c r="K55161" s="1715"/>
      <c r="L55161" s="1715"/>
    </row>
    <row r="55162" spans="11:12" ht="15" customHeight="1">
      <c r="K55162" s="1715"/>
      <c r="L55162" s="1715"/>
    </row>
    <row r="55163" spans="11:12" ht="15" customHeight="1">
      <c r="K55163" s="1715"/>
      <c r="L55163" s="1715"/>
    </row>
    <row r="55164" spans="11:12" ht="15" customHeight="1">
      <c r="K55164" s="1715"/>
      <c r="L55164" s="1715"/>
    </row>
    <row r="55165" spans="11:12" ht="15" customHeight="1">
      <c r="K55165" s="1715"/>
      <c r="L55165" s="1715"/>
    </row>
    <row r="55166" spans="11:12" ht="15" customHeight="1">
      <c r="K55166" s="1715"/>
      <c r="L55166" s="1715"/>
    </row>
    <row r="55167" spans="11:12" ht="15" customHeight="1">
      <c r="K55167" s="1715"/>
      <c r="L55167" s="1715"/>
    </row>
    <row r="55168" spans="11:12" ht="15" customHeight="1">
      <c r="K55168" s="1715"/>
      <c r="L55168" s="1715"/>
    </row>
    <row r="55169" spans="11:12" ht="15" customHeight="1">
      <c r="K55169" s="1715"/>
      <c r="L55169" s="1715"/>
    </row>
    <row r="55170" spans="11:12" ht="15" customHeight="1">
      <c r="K55170" s="1715"/>
      <c r="L55170" s="1715"/>
    </row>
    <row r="55171" spans="11:12" ht="15" customHeight="1">
      <c r="K55171" s="1715"/>
      <c r="L55171" s="1715"/>
    </row>
    <row r="55172" spans="11:12" ht="15" customHeight="1">
      <c r="K55172" s="1715"/>
      <c r="L55172" s="1715"/>
    </row>
    <row r="55173" spans="11:12" ht="15" customHeight="1">
      <c r="K55173" s="1715"/>
      <c r="L55173" s="1715"/>
    </row>
    <row r="55174" spans="11:12" ht="15" customHeight="1">
      <c r="K55174" s="1715"/>
      <c r="L55174" s="1715"/>
    </row>
    <row r="55175" spans="11:12" ht="15" customHeight="1">
      <c r="K55175" s="1715"/>
      <c r="L55175" s="1715"/>
    </row>
    <row r="55176" spans="11:12" ht="15" customHeight="1">
      <c r="K55176" s="1715"/>
      <c r="L55176" s="1715"/>
    </row>
    <row r="55177" spans="11:12" ht="15" customHeight="1">
      <c r="K55177" s="1715"/>
      <c r="L55177" s="1715"/>
    </row>
    <row r="55178" spans="11:12" ht="15" customHeight="1">
      <c r="K55178" s="1715"/>
      <c r="L55178" s="1715"/>
    </row>
    <row r="55179" spans="11:12" ht="15" customHeight="1">
      <c r="K55179" s="1715"/>
      <c r="L55179" s="1715"/>
    </row>
    <row r="55180" spans="11:12" ht="15" customHeight="1">
      <c r="K55180" s="1715"/>
      <c r="L55180" s="1715"/>
    </row>
    <row r="55181" spans="11:12" ht="15" customHeight="1">
      <c r="K55181" s="1715"/>
      <c r="L55181" s="1715"/>
    </row>
    <row r="55182" spans="11:12" ht="15" customHeight="1">
      <c r="K55182" s="1715"/>
      <c r="L55182" s="1715"/>
    </row>
    <row r="55183" spans="11:12" ht="15" customHeight="1">
      <c r="K55183" s="1715"/>
      <c r="L55183" s="1715"/>
    </row>
    <row r="55184" spans="11:12" ht="15" customHeight="1">
      <c r="K55184" s="1715"/>
      <c r="L55184" s="1715"/>
    </row>
    <row r="55185" spans="11:12" ht="15" customHeight="1">
      <c r="K55185" s="1715"/>
      <c r="L55185" s="1715"/>
    </row>
    <row r="55186" spans="11:12" ht="15" customHeight="1">
      <c r="K55186" s="1715"/>
      <c r="L55186" s="1715"/>
    </row>
    <row r="55187" spans="11:12" ht="15" customHeight="1">
      <c r="K55187" s="1715"/>
      <c r="L55187" s="1715"/>
    </row>
    <row r="55188" spans="11:12" ht="15" customHeight="1">
      <c r="K55188" s="1715"/>
      <c r="L55188" s="1715"/>
    </row>
    <row r="55189" spans="11:12" ht="15" customHeight="1">
      <c r="K55189" s="1715"/>
      <c r="L55189" s="1715"/>
    </row>
    <row r="55190" spans="11:12" ht="15" customHeight="1">
      <c r="K55190" s="1715"/>
      <c r="L55190" s="1715"/>
    </row>
    <row r="55191" spans="11:12" ht="15" customHeight="1">
      <c r="K55191" s="1715"/>
      <c r="L55191" s="1715"/>
    </row>
    <row r="55192" spans="11:12" ht="15" customHeight="1">
      <c r="K55192" s="1715"/>
      <c r="L55192" s="1715"/>
    </row>
    <row r="55193" spans="11:12" ht="15" customHeight="1">
      <c r="K55193" s="1715"/>
      <c r="L55193" s="1715"/>
    </row>
    <row r="55194" spans="11:12" ht="15" customHeight="1">
      <c r="K55194" s="1715"/>
      <c r="L55194" s="1715"/>
    </row>
    <row r="55195" spans="11:12" ht="15" customHeight="1">
      <c r="K55195" s="1715"/>
      <c r="L55195" s="1715"/>
    </row>
    <row r="55196" spans="11:12" ht="15" customHeight="1">
      <c r="K55196" s="1715"/>
      <c r="L55196" s="1715"/>
    </row>
    <row r="55197" spans="11:12" ht="15" customHeight="1">
      <c r="K55197" s="1715"/>
      <c r="L55197" s="1715"/>
    </row>
    <row r="55198" spans="11:12" ht="15" customHeight="1">
      <c r="K55198" s="1715"/>
      <c r="L55198" s="1715"/>
    </row>
    <row r="55199" spans="11:12" ht="15" customHeight="1">
      <c r="K55199" s="1715"/>
      <c r="L55199" s="1715"/>
    </row>
    <row r="55200" spans="11:12" ht="15" customHeight="1">
      <c r="K55200" s="1715"/>
      <c r="L55200" s="1715"/>
    </row>
    <row r="55201" spans="11:12" ht="15" customHeight="1">
      <c r="K55201" s="1715"/>
      <c r="L55201" s="1715"/>
    </row>
    <row r="55202" spans="11:12" ht="15" customHeight="1">
      <c r="K55202" s="1715"/>
      <c r="L55202" s="1715"/>
    </row>
    <row r="55203" spans="11:12" ht="15" customHeight="1">
      <c r="K55203" s="1715"/>
      <c r="L55203" s="1715"/>
    </row>
    <row r="55204" spans="11:12" ht="15" customHeight="1">
      <c r="K55204" s="1715"/>
      <c r="L55204" s="1715"/>
    </row>
    <row r="55205" spans="11:12" ht="15" customHeight="1">
      <c r="K55205" s="1715"/>
      <c r="L55205" s="1715"/>
    </row>
    <row r="55206" spans="11:12" ht="15" customHeight="1">
      <c r="K55206" s="1715"/>
      <c r="L55206" s="1715"/>
    </row>
    <row r="55207" spans="11:12" ht="15" customHeight="1">
      <c r="K55207" s="1715"/>
      <c r="L55207" s="1715"/>
    </row>
    <row r="55208" spans="11:12" ht="15" customHeight="1">
      <c r="K55208" s="1715"/>
      <c r="L55208" s="1715"/>
    </row>
    <row r="55209" spans="11:12" ht="15" customHeight="1">
      <c r="K55209" s="1715"/>
      <c r="L55209" s="1715"/>
    </row>
    <row r="55210" spans="11:12" ht="15" customHeight="1">
      <c r="K55210" s="1715"/>
      <c r="L55210" s="1715"/>
    </row>
    <row r="55211" spans="11:12" ht="15" customHeight="1">
      <c r="K55211" s="1715"/>
      <c r="L55211" s="1715"/>
    </row>
    <row r="55212" spans="11:12" ht="15" customHeight="1">
      <c r="K55212" s="1715"/>
      <c r="L55212" s="1715"/>
    </row>
    <row r="55213" spans="11:12" ht="15" customHeight="1">
      <c r="K55213" s="1715"/>
      <c r="L55213" s="1715"/>
    </row>
    <row r="55214" spans="11:12" ht="15" customHeight="1">
      <c r="K55214" s="1715"/>
      <c r="L55214" s="1715"/>
    </row>
    <row r="55215" spans="11:12" ht="15" customHeight="1">
      <c r="K55215" s="1715"/>
      <c r="L55215" s="1715"/>
    </row>
    <row r="55216" spans="11:12" ht="15" customHeight="1">
      <c r="K55216" s="1715"/>
      <c r="L55216" s="1715"/>
    </row>
    <row r="55217" spans="11:12" ht="15" customHeight="1">
      <c r="K55217" s="1715"/>
      <c r="L55217" s="1715"/>
    </row>
    <row r="55218" spans="11:12" ht="15" customHeight="1">
      <c r="K55218" s="1715"/>
      <c r="L55218" s="1715"/>
    </row>
    <row r="55219" spans="11:12" ht="15" customHeight="1">
      <c r="K55219" s="1715"/>
      <c r="L55219" s="1715"/>
    </row>
    <row r="55220" spans="11:12" ht="15" customHeight="1">
      <c r="K55220" s="1715"/>
      <c r="L55220" s="1715"/>
    </row>
    <row r="55221" spans="11:12" ht="15" customHeight="1">
      <c r="K55221" s="1715"/>
      <c r="L55221" s="1715"/>
    </row>
    <row r="55222" spans="11:12" ht="15" customHeight="1">
      <c r="K55222" s="1715"/>
      <c r="L55222" s="1715"/>
    </row>
    <row r="55223" spans="11:12" ht="15" customHeight="1">
      <c r="K55223" s="1715"/>
      <c r="L55223" s="1715"/>
    </row>
    <row r="55224" spans="11:12" ht="15" customHeight="1">
      <c r="K55224" s="1715"/>
      <c r="L55224" s="1715"/>
    </row>
    <row r="55225" spans="11:12" ht="15" customHeight="1">
      <c r="K55225" s="1715"/>
      <c r="L55225" s="1715"/>
    </row>
    <row r="55226" spans="11:12" ht="15" customHeight="1">
      <c r="K55226" s="1715"/>
      <c r="L55226" s="1715"/>
    </row>
    <row r="55227" spans="11:12" ht="15" customHeight="1">
      <c r="K55227" s="1715"/>
      <c r="L55227" s="1715"/>
    </row>
    <row r="55228" spans="11:12" ht="15" customHeight="1">
      <c r="K55228" s="1715"/>
      <c r="L55228" s="1715"/>
    </row>
    <row r="55229" spans="11:12" ht="15" customHeight="1">
      <c r="K55229" s="1715"/>
      <c r="L55229" s="1715"/>
    </row>
    <row r="55230" spans="11:12" ht="15" customHeight="1">
      <c r="K55230" s="1715"/>
      <c r="L55230" s="1715"/>
    </row>
    <row r="55231" spans="11:12" ht="15" customHeight="1">
      <c r="K55231" s="1715"/>
      <c r="L55231" s="1715"/>
    </row>
    <row r="55232" spans="11:12" ht="15" customHeight="1">
      <c r="K55232" s="1715"/>
      <c r="L55232" s="1715"/>
    </row>
    <row r="55233" spans="11:12" ht="15" customHeight="1">
      <c r="K55233" s="1715"/>
      <c r="L55233" s="1715"/>
    </row>
    <row r="55234" spans="11:12" ht="15" customHeight="1">
      <c r="K55234" s="1715"/>
      <c r="L55234" s="1715"/>
    </row>
    <row r="55235" spans="11:12" ht="15" customHeight="1">
      <c r="K55235" s="1715"/>
      <c r="L55235" s="1715"/>
    </row>
    <row r="55236" spans="11:12" ht="15" customHeight="1">
      <c r="K55236" s="1715"/>
      <c r="L55236" s="1715"/>
    </row>
    <row r="55237" spans="11:12" ht="15" customHeight="1">
      <c r="K55237" s="1715"/>
      <c r="L55237" s="1715"/>
    </row>
    <row r="55238" spans="11:12" ht="15" customHeight="1">
      <c r="K55238" s="1715"/>
      <c r="L55238" s="1715"/>
    </row>
    <row r="55239" spans="11:12" ht="15" customHeight="1">
      <c r="K55239" s="1715"/>
      <c r="L55239" s="1715"/>
    </row>
    <row r="55240" spans="11:12" ht="15" customHeight="1">
      <c r="K55240" s="1715"/>
      <c r="L55240" s="1715"/>
    </row>
    <row r="55241" spans="11:12" ht="15" customHeight="1">
      <c r="K55241" s="1715"/>
      <c r="L55241" s="1715"/>
    </row>
    <row r="55242" spans="11:12" ht="15" customHeight="1">
      <c r="K55242" s="1715"/>
      <c r="L55242" s="1715"/>
    </row>
    <row r="55243" spans="11:12" ht="15" customHeight="1">
      <c r="K55243" s="1715"/>
      <c r="L55243" s="1715"/>
    </row>
    <row r="55244" spans="11:12" ht="15" customHeight="1">
      <c r="K55244" s="1715"/>
      <c r="L55244" s="1715"/>
    </row>
    <row r="55245" spans="11:12" ht="15" customHeight="1">
      <c r="K55245" s="1715"/>
      <c r="L55245" s="1715"/>
    </row>
    <row r="55246" spans="11:12" ht="15" customHeight="1">
      <c r="K55246" s="1715"/>
      <c r="L55246" s="1715"/>
    </row>
    <row r="55247" spans="11:12" ht="15" customHeight="1">
      <c r="K55247" s="1715"/>
      <c r="L55247" s="1715"/>
    </row>
    <row r="55248" spans="11:12" ht="15" customHeight="1">
      <c r="K55248" s="1715"/>
      <c r="L55248" s="1715"/>
    </row>
    <row r="55249" spans="11:12" ht="15" customHeight="1">
      <c r="K55249" s="1715"/>
      <c r="L55249" s="1715"/>
    </row>
    <row r="55250" spans="11:12" ht="15" customHeight="1">
      <c r="K55250" s="1715"/>
      <c r="L55250" s="1715"/>
    </row>
    <row r="55251" spans="11:12" ht="15" customHeight="1">
      <c r="K55251" s="1715"/>
      <c r="L55251" s="1715"/>
    </row>
    <row r="55252" spans="11:12" ht="15" customHeight="1">
      <c r="K55252" s="1715"/>
      <c r="L55252" s="1715"/>
    </row>
    <row r="55253" spans="11:12" ht="15" customHeight="1">
      <c r="K55253" s="1715"/>
      <c r="L55253" s="1715"/>
    </row>
    <row r="55254" spans="11:12" ht="15" customHeight="1">
      <c r="K55254" s="1715"/>
      <c r="L55254" s="1715"/>
    </row>
    <row r="55255" spans="11:12" ht="15" customHeight="1">
      <c r="K55255" s="1715"/>
      <c r="L55255" s="1715"/>
    </row>
    <row r="55256" spans="11:12" ht="15" customHeight="1">
      <c r="K55256" s="1715"/>
      <c r="L55256" s="1715"/>
    </row>
    <row r="55257" spans="11:12" ht="15" customHeight="1">
      <c r="K55257" s="1715"/>
      <c r="L55257" s="1715"/>
    </row>
    <row r="55258" spans="11:12" ht="15" customHeight="1">
      <c r="K55258" s="1715"/>
      <c r="L55258" s="1715"/>
    </row>
    <row r="55259" spans="11:12" ht="15" customHeight="1">
      <c r="K55259" s="1715"/>
      <c r="L55259" s="1715"/>
    </row>
    <row r="55260" spans="11:12" ht="15" customHeight="1">
      <c r="K55260" s="1715"/>
      <c r="L55260" s="1715"/>
    </row>
    <row r="55261" spans="11:12" ht="15" customHeight="1">
      <c r="K55261" s="1715"/>
      <c r="L55261" s="1715"/>
    </row>
    <row r="55262" spans="11:12" ht="15" customHeight="1">
      <c r="K55262" s="1715"/>
      <c r="L55262" s="1715"/>
    </row>
    <row r="55263" spans="11:12" ht="15" customHeight="1">
      <c r="K55263" s="1715"/>
      <c r="L55263" s="1715"/>
    </row>
    <row r="55264" spans="11:12" ht="15" customHeight="1">
      <c r="K55264" s="1715"/>
      <c r="L55264" s="1715"/>
    </row>
    <row r="55265" spans="11:12" ht="15" customHeight="1">
      <c r="K55265" s="1715"/>
      <c r="L55265" s="1715"/>
    </row>
    <row r="55266" spans="11:12" ht="15" customHeight="1">
      <c r="K55266" s="1715"/>
      <c r="L55266" s="1715"/>
    </row>
    <row r="55267" spans="11:12" ht="15" customHeight="1">
      <c r="K55267" s="1715"/>
      <c r="L55267" s="1715"/>
    </row>
    <row r="55268" spans="11:12" ht="15" customHeight="1">
      <c r="K55268" s="1715"/>
      <c r="L55268" s="1715"/>
    </row>
    <row r="55269" spans="11:12" ht="15" customHeight="1">
      <c r="K55269" s="1715"/>
      <c r="L55269" s="1715"/>
    </row>
    <row r="55270" spans="11:12" ht="15" customHeight="1">
      <c r="K55270" s="1715"/>
      <c r="L55270" s="1715"/>
    </row>
    <row r="55271" spans="11:12" ht="15" customHeight="1">
      <c r="K55271" s="1715"/>
      <c r="L55271" s="1715"/>
    </row>
    <row r="55272" spans="11:12" ht="15" customHeight="1">
      <c r="K55272" s="1715"/>
      <c r="L55272" s="1715"/>
    </row>
    <row r="55273" spans="11:12" ht="15" customHeight="1">
      <c r="K55273" s="1715"/>
      <c r="L55273" s="1715"/>
    </row>
    <row r="55274" spans="11:12" ht="15" customHeight="1">
      <c r="K55274" s="1715"/>
      <c r="L55274" s="1715"/>
    </row>
    <row r="55275" spans="11:12" ht="15" customHeight="1">
      <c r="K55275" s="1715"/>
      <c r="L55275" s="1715"/>
    </row>
    <row r="55276" spans="11:12" ht="15" customHeight="1">
      <c r="K55276" s="1715"/>
      <c r="L55276" s="1715"/>
    </row>
    <row r="55277" spans="11:12" ht="15" customHeight="1">
      <c r="K55277" s="1715"/>
      <c r="L55277" s="1715"/>
    </row>
    <row r="55278" spans="11:12" ht="15" customHeight="1">
      <c r="K55278" s="1715"/>
      <c r="L55278" s="1715"/>
    </row>
    <row r="55279" spans="11:12" ht="15" customHeight="1">
      <c r="K55279" s="1715"/>
      <c r="L55279" s="1715"/>
    </row>
    <row r="55280" spans="11:12" ht="15" customHeight="1">
      <c r="K55280" s="1715"/>
      <c r="L55280" s="1715"/>
    </row>
    <row r="55281" spans="11:12" ht="15" customHeight="1">
      <c r="K55281" s="1715"/>
      <c r="L55281" s="1715"/>
    </row>
    <row r="55282" spans="11:12" ht="15" customHeight="1">
      <c r="K55282" s="1715"/>
      <c r="L55282" s="1715"/>
    </row>
    <row r="55283" spans="11:12" ht="15" customHeight="1">
      <c r="K55283" s="1715"/>
      <c r="L55283" s="1715"/>
    </row>
    <row r="55284" spans="11:12" ht="15" customHeight="1">
      <c r="K55284" s="1715"/>
      <c r="L55284" s="1715"/>
    </row>
    <row r="55285" spans="11:12" ht="15" customHeight="1">
      <c r="K55285" s="1715"/>
      <c r="L55285" s="1715"/>
    </row>
    <row r="55286" spans="11:12" ht="15" customHeight="1">
      <c r="K55286" s="1715"/>
      <c r="L55286" s="1715"/>
    </row>
    <row r="55287" spans="11:12" ht="15" customHeight="1">
      <c r="K55287" s="1715"/>
      <c r="L55287" s="1715"/>
    </row>
    <row r="55288" spans="11:12" ht="15" customHeight="1">
      <c r="K55288" s="1715"/>
      <c r="L55288" s="1715"/>
    </row>
    <row r="55289" spans="11:12" ht="15" customHeight="1">
      <c r="K55289" s="1715"/>
      <c r="L55289" s="1715"/>
    </row>
    <row r="55290" spans="11:12" ht="15" customHeight="1">
      <c r="K55290" s="1715"/>
      <c r="L55290" s="1715"/>
    </row>
    <row r="55291" spans="11:12" ht="15" customHeight="1">
      <c r="K55291" s="1715"/>
      <c r="L55291" s="1715"/>
    </row>
    <row r="55292" spans="11:12" ht="15" customHeight="1">
      <c r="K55292" s="1715"/>
      <c r="L55292" s="1715"/>
    </row>
    <row r="55293" spans="11:12" ht="15" customHeight="1">
      <c r="K55293" s="1715"/>
      <c r="L55293" s="1715"/>
    </row>
    <row r="55294" spans="11:12" ht="15" customHeight="1">
      <c r="K55294" s="1715"/>
      <c r="L55294" s="1715"/>
    </row>
    <row r="55295" spans="11:12" ht="15" customHeight="1">
      <c r="K55295" s="1715"/>
      <c r="L55295" s="1715"/>
    </row>
    <row r="55296" spans="11:12" ht="15" customHeight="1">
      <c r="K55296" s="1715"/>
      <c r="L55296" s="1715"/>
    </row>
    <row r="55297" spans="11:12" ht="15" customHeight="1">
      <c r="K55297" s="1715"/>
      <c r="L55297" s="1715"/>
    </row>
    <row r="55298" spans="11:12" ht="15" customHeight="1">
      <c r="K55298" s="1715"/>
      <c r="L55298" s="1715"/>
    </row>
    <row r="55299" spans="11:12" ht="15" customHeight="1">
      <c r="K55299" s="1715"/>
      <c r="L55299" s="1715"/>
    </row>
    <row r="55300" spans="11:12" ht="15" customHeight="1">
      <c r="K55300" s="1715"/>
      <c r="L55300" s="1715"/>
    </row>
    <row r="55301" spans="11:12" ht="15" customHeight="1">
      <c r="K55301" s="1715"/>
      <c r="L55301" s="1715"/>
    </row>
    <row r="55302" spans="11:12" ht="15" customHeight="1">
      <c r="K55302" s="1715"/>
      <c r="L55302" s="1715"/>
    </row>
    <row r="55303" spans="11:12" ht="15" customHeight="1">
      <c r="K55303" s="1715"/>
      <c r="L55303" s="1715"/>
    </row>
    <row r="55304" spans="11:12" ht="15" customHeight="1">
      <c r="K55304" s="1715"/>
      <c r="L55304" s="1715"/>
    </row>
    <row r="55305" spans="11:12" ht="15" customHeight="1">
      <c r="K55305" s="1715"/>
      <c r="L55305" s="1715"/>
    </row>
    <row r="55306" spans="11:12" ht="15" customHeight="1">
      <c r="K55306" s="1715"/>
      <c r="L55306" s="1715"/>
    </row>
    <row r="55307" spans="11:12" ht="15" customHeight="1">
      <c r="K55307" s="1715"/>
      <c r="L55307" s="1715"/>
    </row>
    <row r="55308" spans="11:12" ht="15" customHeight="1">
      <c r="K55308" s="1715"/>
      <c r="L55308" s="1715"/>
    </row>
    <row r="55309" spans="11:12" ht="15" customHeight="1">
      <c r="K55309" s="1715"/>
      <c r="L55309" s="1715"/>
    </row>
    <row r="55310" spans="11:12" ht="15" customHeight="1">
      <c r="K55310" s="1715"/>
      <c r="L55310" s="1715"/>
    </row>
    <row r="55311" spans="11:12" ht="15" customHeight="1">
      <c r="K55311" s="1715"/>
      <c r="L55311" s="1715"/>
    </row>
    <row r="55312" spans="11:12" ht="15" customHeight="1">
      <c r="K55312" s="1715"/>
      <c r="L55312" s="1715"/>
    </row>
    <row r="55313" spans="11:12" ht="15" customHeight="1">
      <c r="K55313" s="1715"/>
      <c r="L55313" s="1715"/>
    </row>
    <row r="55314" spans="11:12" ht="15" customHeight="1">
      <c r="K55314" s="1715"/>
      <c r="L55314" s="1715"/>
    </row>
    <row r="55315" spans="11:12" ht="15" customHeight="1">
      <c r="K55315" s="1715"/>
      <c r="L55315" s="1715"/>
    </row>
    <row r="55316" spans="11:12" ht="15" customHeight="1">
      <c r="K55316" s="1715"/>
      <c r="L55316" s="1715"/>
    </row>
    <row r="55317" spans="11:12" ht="15" customHeight="1">
      <c r="K55317" s="1715"/>
      <c r="L55317" s="1715"/>
    </row>
    <row r="55318" spans="11:12" ht="15" customHeight="1">
      <c r="K55318" s="1715"/>
      <c r="L55318" s="1715"/>
    </row>
    <row r="55319" spans="11:12" ht="15" customHeight="1">
      <c r="K55319" s="1715"/>
      <c r="L55319" s="1715"/>
    </row>
    <row r="55320" spans="11:12" ht="15" customHeight="1">
      <c r="K55320" s="1715"/>
      <c r="L55320" s="1715"/>
    </row>
    <row r="55321" spans="11:12" ht="15" customHeight="1">
      <c r="K55321" s="1715"/>
      <c r="L55321" s="1715"/>
    </row>
    <row r="55322" spans="11:12" ht="15" customHeight="1">
      <c r="K55322" s="1715"/>
      <c r="L55322" s="1715"/>
    </row>
    <row r="55323" spans="11:12" ht="15" customHeight="1">
      <c r="K55323" s="1715"/>
      <c r="L55323" s="1715"/>
    </row>
    <row r="55324" spans="11:12" ht="15" customHeight="1">
      <c r="K55324" s="1715"/>
      <c r="L55324" s="1715"/>
    </row>
    <row r="55325" spans="11:12" ht="15" customHeight="1">
      <c r="K55325" s="1715"/>
      <c r="L55325" s="1715"/>
    </row>
    <row r="55326" spans="11:12" ht="15" customHeight="1">
      <c r="K55326" s="1715"/>
      <c r="L55326" s="1715"/>
    </row>
    <row r="55327" spans="11:12" ht="15" customHeight="1">
      <c r="K55327" s="1715"/>
      <c r="L55327" s="1715"/>
    </row>
    <row r="55328" spans="11:12" ht="15" customHeight="1">
      <c r="K55328" s="1715"/>
      <c r="L55328" s="1715"/>
    </row>
    <row r="55329" spans="11:12" ht="15" customHeight="1">
      <c r="K55329" s="1715"/>
      <c r="L55329" s="1715"/>
    </row>
    <row r="55330" spans="11:12" ht="15" customHeight="1">
      <c r="K55330" s="1715"/>
      <c r="L55330" s="1715"/>
    </row>
    <row r="55331" spans="11:12" ht="15" customHeight="1">
      <c r="K55331" s="1715"/>
      <c r="L55331" s="1715"/>
    </row>
    <row r="55332" spans="11:12" ht="15" customHeight="1">
      <c r="K55332" s="1715"/>
      <c r="L55332" s="1715"/>
    </row>
    <row r="55333" spans="11:12" ht="15" customHeight="1">
      <c r="K55333" s="1715"/>
      <c r="L55333" s="1715"/>
    </row>
    <row r="55334" spans="11:12" ht="15" customHeight="1">
      <c r="K55334" s="1715"/>
      <c r="L55334" s="1715"/>
    </row>
    <row r="55335" spans="11:12" ht="15" customHeight="1">
      <c r="K55335" s="1715"/>
      <c r="L55335" s="1715"/>
    </row>
    <row r="55336" spans="11:12" ht="15" customHeight="1">
      <c r="K55336" s="1715"/>
      <c r="L55336" s="1715"/>
    </row>
    <row r="55337" spans="11:12" ht="15" customHeight="1">
      <c r="K55337" s="1715"/>
      <c r="L55337" s="1715"/>
    </row>
    <row r="55338" spans="11:12" ht="15" customHeight="1">
      <c r="K55338" s="1715"/>
      <c r="L55338" s="1715"/>
    </row>
    <row r="55339" spans="11:12" ht="15" customHeight="1">
      <c r="K55339" s="1715"/>
      <c r="L55339" s="1715"/>
    </row>
    <row r="55340" spans="11:12" ht="15" customHeight="1">
      <c r="K55340" s="1715"/>
      <c r="L55340" s="1715"/>
    </row>
    <row r="55341" spans="11:12" ht="15" customHeight="1">
      <c r="K55341" s="1715"/>
      <c r="L55341" s="1715"/>
    </row>
    <row r="55342" spans="11:12" ht="15" customHeight="1">
      <c r="K55342" s="1715"/>
      <c r="L55342" s="1715"/>
    </row>
    <row r="55343" spans="11:12" ht="15" customHeight="1">
      <c r="K55343" s="1715"/>
      <c r="L55343" s="1715"/>
    </row>
    <row r="55344" spans="11:12" ht="15" customHeight="1">
      <c r="K55344" s="1715"/>
      <c r="L55344" s="1715"/>
    </row>
    <row r="55345" spans="11:12" ht="15" customHeight="1">
      <c r="K55345" s="1715"/>
      <c r="L55345" s="1715"/>
    </row>
    <row r="55346" spans="11:12" ht="15" customHeight="1">
      <c r="K55346" s="1715"/>
      <c r="L55346" s="1715"/>
    </row>
    <row r="55347" spans="11:12" ht="15" customHeight="1">
      <c r="K55347" s="1715"/>
      <c r="L55347" s="1715"/>
    </row>
    <row r="55348" spans="11:12" ht="15" customHeight="1">
      <c r="K55348" s="1715"/>
      <c r="L55348" s="1715"/>
    </row>
    <row r="55349" spans="11:12" ht="15" customHeight="1">
      <c r="K55349" s="1715"/>
      <c r="L55349" s="1715"/>
    </row>
    <row r="55350" spans="11:12" ht="15" customHeight="1">
      <c r="K55350" s="1715"/>
      <c r="L55350" s="1715"/>
    </row>
    <row r="55351" spans="11:12" ht="15" customHeight="1">
      <c r="K55351" s="1715"/>
      <c r="L55351" s="1715"/>
    </row>
    <row r="55352" spans="11:12" ht="15" customHeight="1">
      <c r="K55352" s="1715"/>
      <c r="L55352" s="1715"/>
    </row>
    <row r="55353" spans="11:12" ht="15" customHeight="1">
      <c r="K55353" s="1715"/>
      <c r="L55353" s="1715"/>
    </row>
    <row r="55354" spans="11:12" ht="15" customHeight="1">
      <c r="K55354" s="1715"/>
      <c r="L55354" s="1715"/>
    </row>
    <row r="55355" spans="11:12" ht="15" customHeight="1">
      <c r="K55355" s="1715"/>
      <c r="L55355" s="1715"/>
    </row>
    <row r="55356" spans="11:12" ht="15" customHeight="1">
      <c r="K55356" s="1715"/>
      <c r="L55356" s="1715"/>
    </row>
    <row r="55357" spans="11:12" ht="15" customHeight="1">
      <c r="K55357" s="1715"/>
      <c r="L55357" s="1715"/>
    </row>
    <row r="55358" spans="11:12" ht="15" customHeight="1">
      <c r="K55358" s="1715"/>
      <c r="L55358" s="1715"/>
    </row>
    <row r="55359" spans="11:12" ht="15" customHeight="1">
      <c r="K55359" s="1715"/>
      <c r="L55359" s="1715"/>
    </row>
    <row r="55360" spans="11:12" ht="15" customHeight="1">
      <c r="K55360" s="1715"/>
      <c r="L55360" s="1715"/>
    </row>
    <row r="55361" spans="11:12" ht="15" customHeight="1">
      <c r="K55361" s="1715"/>
      <c r="L55361" s="1715"/>
    </row>
    <row r="55362" spans="11:12" ht="15" customHeight="1">
      <c r="K55362" s="1715"/>
      <c r="L55362" s="1715"/>
    </row>
    <row r="55363" spans="11:12" ht="15" customHeight="1">
      <c r="K55363" s="1715"/>
      <c r="L55363" s="1715"/>
    </row>
    <row r="55364" spans="11:12" ht="15" customHeight="1">
      <c r="K55364" s="1715"/>
      <c r="L55364" s="1715"/>
    </row>
    <row r="55365" spans="11:12" ht="15" customHeight="1">
      <c r="K55365" s="1715"/>
      <c r="L55365" s="1715"/>
    </row>
    <row r="55366" spans="11:12" ht="15" customHeight="1">
      <c r="K55366" s="1715"/>
      <c r="L55366" s="1715"/>
    </row>
    <row r="55367" spans="11:12" ht="15" customHeight="1">
      <c r="K55367" s="1715"/>
      <c r="L55367" s="1715"/>
    </row>
    <row r="55368" spans="11:12" ht="15" customHeight="1">
      <c r="K55368" s="1715"/>
      <c r="L55368" s="1715"/>
    </row>
    <row r="55369" spans="11:12" ht="15" customHeight="1">
      <c r="K55369" s="1715"/>
      <c r="L55369" s="1715"/>
    </row>
    <row r="55370" spans="11:12" ht="15" customHeight="1">
      <c r="K55370" s="1715"/>
      <c r="L55370" s="1715"/>
    </row>
    <row r="55371" spans="11:12" ht="15" customHeight="1">
      <c r="K55371" s="1715"/>
      <c r="L55371" s="1715"/>
    </row>
    <row r="55372" spans="11:12" ht="15" customHeight="1">
      <c r="K55372" s="1715"/>
      <c r="L55372" s="1715"/>
    </row>
    <row r="55373" spans="11:12" ht="15" customHeight="1">
      <c r="K55373" s="1715"/>
      <c r="L55373" s="1715"/>
    </row>
    <row r="55374" spans="11:12" ht="15" customHeight="1">
      <c r="K55374" s="1715"/>
      <c r="L55374" s="1715"/>
    </row>
    <row r="55375" spans="11:12" ht="15" customHeight="1">
      <c r="K55375" s="1715"/>
      <c r="L55375" s="1715"/>
    </row>
    <row r="55376" spans="11:12" ht="15" customHeight="1">
      <c r="K55376" s="1715"/>
      <c r="L55376" s="1715"/>
    </row>
    <row r="55377" spans="11:12" ht="15" customHeight="1">
      <c r="K55377" s="1715"/>
      <c r="L55377" s="1715"/>
    </row>
    <row r="55378" spans="11:12" ht="15" customHeight="1">
      <c r="K55378" s="1715"/>
      <c r="L55378" s="1715"/>
    </row>
    <row r="55379" spans="11:12" ht="15" customHeight="1">
      <c r="K55379" s="1715"/>
      <c r="L55379" s="1715"/>
    </row>
    <row r="55380" spans="11:12" ht="15" customHeight="1">
      <c r="K55380" s="1715"/>
      <c r="L55380" s="1715"/>
    </row>
    <row r="55381" spans="11:12" ht="15" customHeight="1">
      <c r="K55381" s="1715"/>
      <c r="L55381" s="1715"/>
    </row>
    <row r="55382" spans="11:12" ht="15" customHeight="1">
      <c r="K55382" s="1715"/>
      <c r="L55382" s="1715"/>
    </row>
    <row r="55383" spans="11:12" ht="15" customHeight="1">
      <c r="K55383" s="1715"/>
      <c r="L55383" s="1715"/>
    </row>
    <row r="55384" spans="11:12" ht="15" customHeight="1">
      <c r="K55384" s="1715"/>
      <c r="L55384" s="1715"/>
    </row>
    <row r="55385" spans="11:12" ht="15" customHeight="1">
      <c r="K55385" s="1715"/>
      <c r="L55385" s="1715"/>
    </row>
    <row r="55386" spans="11:12" ht="15" customHeight="1">
      <c r="K55386" s="1715"/>
      <c r="L55386" s="1715"/>
    </row>
    <row r="55387" spans="11:12" ht="15" customHeight="1">
      <c r="K55387" s="1715"/>
      <c r="L55387" s="1715"/>
    </row>
    <row r="55388" spans="11:12" ht="15" customHeight="1">
      <c r="K55388" s="1715"/>
      <c r="L55388" s="1715"/>
    </row>
    <row r="55389" spans="11:12" ht="15" customHeight="1">
      <c r="K55389" s="1715"/>
      <c r="L55389" s="1715"/>
    </row>
    <row r="55390" spans="11:12" ht="15" customHeight="1">
      <c r="K55390" s="1715"/>
      <c r="L55390" s="1715"/>
    </row>
    <row r="55391" spans="11:12" ht="15" customHeight="1">
      <c r="K55391" s="1715"/>
      <c r="L55391" s="1715"/>
    </row>
    <row r="55392" spans="11:12" ht="15" customHeight="1">
      <c r="K55392" s="1715"/>
      <c r="L55392" s="1715"/>
    </row>
    <row r="55393" spans="11:12" ht="15" customHeight="1">
      <c r="K55393" s="1715"/>
      <c r="L55393" s="1715"/>
    </row>
    <row r="55394" spans="11:12" ht="15" customHeight="1">
      <c r="K55394" s="1715"/>
      <c r="L55394" s="1715"/>
    </row>
    <row r="55395" spans="11:12" ht="15" customHeight="1">
      <c r="K55395" s="1715"/>
      <c r="L55395" s="1715"/>
    </row>
    <row r="55396" spans="11:12" ht="15" customHeight="1">
      <c r="K55396" s="1715"/>
      <c r="L55396" s="1715"/>
    </row>
    <row r="55397" spans="11:12" ht="15" customHeight="1">
      <c r="K55397" s="1715"/>
      <c r="L55397" s="1715"/>
    </row>
    <row r="55398" spans="11:12" ht="15" customHeight="1">
      <c r="K55398" s="1715"/>
      <c r="L55398" s="1715"/>
    </row>
    <row r="55399" spans="11:12" ht="15" customHeight="1">
      <c r="K55399" s="1715"/>
      <c r="L55399" s="1715"/>
    </row>
    <row r="55400" spans="11:12" ht="15" customHeight="1">
      <c r="K55400" s="1715"/>
      <c r="L55400" s="1715"/>
    </row>
    <row r="55401" spans="11:12" ht="15" customHeight="1">
      <c r="K55401" s="1715"/>
      <c r="L55401" s="1715"/>
    </row>
    <row r="55402" spans="11:12" ht="15" customHeight="1">
      <c r="K55402" s="1715"/>
      <c r="L55402" s="1715"/>
    </row>
    <row r="55403" spans="11:12" ht="15" customHeight="1">
      <c r="K55403" s="1715"/>
      <c r="L55403" s="1715"/>
    </row>
    <row r="55404" spans="11:12" ht="15" customHeight="1">
      <c r="K55404" s="1715"/>
      <c r="L55404" s="1715"/>
    </row>
    <row r="55405" spans="11:12" ht="15" customHeight="1">
      <c r="K55405" s="1715"/>
      <c r="L55405" s="1715"/>
    </row>
    <row r="55406" spans="11:12" ht="15" customHeight="1">
      <c r="K55406" s="1715"/>
      <c r="L55406" s="1715"/>
    </row>
    <row r="55407" spans="11:12" ht="15" customHeight="1">
      <c r="K55407" s="1715"/>
      <c r="L55407" s="1715"/>
    </row>
    <row r="55408" spans="11:12" ht="15" customHeight="1">
      <c r="K55408" s="1715"/>
      <c r="L55408" s="1715"/>
    </row>
    <row r="55409" spans="11:12" ht="15" customHeight="1">
      <c r="K55409" s="1715"/>
      <c r="L55409" s="1715"/>
    </row>
    <row r="55410" spans="11:12" ht="15" customHeight="1">
      <c r="K55410" s="1715"/>
      <c r="L55410" s="1715"/>
    </row>
    <row r="55411" spans="11:12" ht="15" customHeight="1">
      <c r="K55411" s="1715"/>
      <c r="L55411" s="1715"/>
    </row>
    <row r="55412" spans="11:12" ht="15" customHeight="1">
      <c r="K55412" s="1715"/>
      <c r="L55412" s="1715"/>
    </row>
    <row r="55413" spans="11:12" ht="15" customHeight="1">
      <c r="K55413" s="1715"/>
      <c r="L55413" s="1715"/>
    </row>
    <row r="55414" spans="11:12" ht="15" customHeight="1">
      <c r="K55414" s="1715"/>
      <c r="L55414" s="1715"/>
    </row>
    <row r="55415" spans="11:12" ht="15" customHeight="1">
      <c r="K55415" s="1715"/>
      <c r="L55415" s="1715"/>
    </row>
    <row r="55416" spans="11:12" ht="15" customHeight="1">
      <c r="K55416" s="1715"/>
      <c r="L55416" s="1715"/>
    </row>
    <row r="55417" spans="11:12" ht="15" customHeight="1">
      <c r="K55417" s="1715"/>
      <c r="L55417" s="1715"/>
    </row>
    <row r="55418" spans="11:12" ht="15" customHeight="1">
      <c r="K55418" s="1715"/>
      <c r="L55418" s="1715"/>
    </row>
    <row r="55419" spans="11:12" ht="15" customHeight="1">
      <c r="K55419" s="1715"/>
      <c r="L55419" s="1715"/>
    </row>
    <row r="55420" spans="11:12" ht="15" customHeight="1">
      <c r="K55420" s="1715"/>
      <c r="L55420" s="1715"/>
    </row>
    <row r="55421" spans="11:12" ht="15" customHeight="1">
      <c r="K55421" s="1715"/>
      <c r="L55421" s="1715"/>
    </row>
    <row r="55422" spans="11:12" ht="15" customHeight="1">
      <c r="K55422" s="1715"/>
      <c r="L55422" s="1715"/>
    </row>
    <row r="55423" spans="11:12" ht="15" customHeight="1">
      <c r="K55423" s="1715"/>
      <c r="L55423" s="1715"/>
    </row>
    <row r="55424" spans="11:12" ht="15" customHeight="1">
      <c r="K55424" s="1715"/>
      <c r="L55424" s="1715"/>
    </row>
    <row r="55425" spans="11:12" ht="15" customHeight="1">
      <c r="K55425" s="1715"/>
      <c r="L55425" s="1715"/>
    </row>
    <row r="55426" spans="11:12" ht="15" customHeight="1">
      <c r="K55426" s="1715"/>
      <c r="L55426" s="1715"/>
    </row>
    <row r="55427" spans="11:12" ht="15" customHeight="1">
      <c r="K55427" s="1715"/>
      <c r="L55427" s="1715"/>
    </row>
    <row r="55428" spans="11:12" ht="15" customHeight="1">
      <c r="K55428" s="1715"/>
      <c r="L55428" s="1715"/>
    </row>
    <row r="55429" spans="11:12" ht="15" customHeight="1">
      <c r="K55429" s="1715"/>
      <c r="L55429" s="1715"/>
    </row>
    <row r="55430" spans="11:12" ht="15" customHeight="1">
      <c r="K55430" s="1715"/>
      <c r="L55430" s="1715"/>
    </row>
    <row r="55431" spans="11:12" ht="15" customHeight="1">
      <c r="K55431" s="1715"/>
      <c r="L55431" s="1715"/>
    </row>
    <row r="55432" spans="11:12" ht="15" customHeight="1">
      <c r="K55432" s="1715"/>
      <c r="L55432" s="1715"/>
    </row>
    <row r="55433" spans="11:12" ht="15" customHeight="1">
      <c r="K55433" s="1715"/>
      <c r="L55433" s="1715"/>
    </row>
    <row r="55434" spans="11:12" ht="15" customHeight="1">
      <c r="K55434" s="1715"/>
      <c r="L55434" s="1715"/>
    </row>
    <row r="55435" spans="11:12" ht="15" customHeight="1">
      <c r="K55435" s="1715"/>
      <c r="L55435" s="1715"/>
    </row>
    <row r="55436" spans="11:12" ht="15" customHeight="1">
      <c r="K55436" s="1715"/>
      <c r="L55436" s="1715"/>
    </row>
    <row r="55437" spans="11:12" ht="15" customHeight="1">
      <c r="K55437" s="1715"/>
      <c r="L55437" s="1715"/>
    </row>
    <row r="55438" spans="11:12" ht="15" customHeight="1">
      <c r="K55438" s="1715"/>
      <c r="L55438" s="1715"/>
    </row>
    <row r="55439" spans="11:12" ht="15" customHeight="1">
      <c r="K55439" s="1715"/>
      <c r="L55439" s="1715"/>
    </row>
    <row r="55440" spans="11:12" ht="15" customHeight="1">
      <c r="K55440" s="1715"/>
      <c r="L55440" s="1715"/>
    </row>
    <row r="55441" spans="11:12" ht="15" customHeight="1">
      <c r="K55441" s="1715"/>
      <c r="L55441" s="1715"/>
    </row>
    <row r="55442" spans="11:12" ht="15" customHeight="1">
      <c r="K55442" s="1715"/>
      <c r="L55442" s="1715"/>
    </row>
    <row r="55443" spans="11:12" ht="15" customHeight="1">
      <c r="K55443" s="1715"/>
      <c r="L55443" s="1715"/>
    </row>
    <row r="55444" spans="11:12" ht="15" customHeight="1">
      <c r="K55444" s="1715"/>
      <c r="L55444" s="1715"/>
    </row>
    <row r="55445" spans="11:12" ht="15" customHeight="1">
      <c r="K55445" s="1715"/>
      <c r="L55445" s="1715"/>
    </row>
    <row r="55446" spans="11:12" ht="15" customHeight="1">
      <c r="K55446" s="1715"/>
      <c r="L55446" s="1715"/>
    </row>
    <row r="55447" spans="11:12" ht="15" customHeight="1">
      <c r="K55447" s="1715"/>
      <c r="L55447" s="1715"/>
    </row>
    <row r="55448" spans="11:12" ht="15" customHeight="1">
      <c r="K55448" s="1715"/>
      <c r="L55448" s="1715"/>
    </row>
    <row r="55449" spans="11:12" ht="15" customHeight="1">
      <c r="K55449" s="1715"/>
      <c r="L55449" s="1715"/>
    </row>
    <row r="55450" spans="11:12" ht="15" customHeight="1">
      <c r="K55450" s="1715"/>
      <c r="L55450" s="1715"/>
    </row>
    <row r="55451" spans="11:12" ht="15" customHeight="1">
      <c r="K55451" s="1715"/>
      <c r="L55451" s="1715"/>
    </row>
    <row r="55452" spans="11:12" ht="15" customHeight="1">
      <c r="K55452" s="1715"/>
      <c r="L55452" s="1715"/>
    </row>
    <row r="55453" spans="11:12" ht="15" customHeight="1">
      <c r="K55453" s="1715"/>
      <c r="L55453" s="1715"/>
    </row>
    <row r="55454" spans="11:12" ht="15" customHeight="1">
      <c r="K55454" s="1715"/>
      <c r="L55454" s="1715"/>
    </row>
    <row r="55455" spans="11:12" ht="15" customHeight="1">
      <c r="K55455" s="1715"/>
      <c r="L55455" s="1715"/>
    </row>
    <row r="55456" spans="11:12" ht="15" customHeight="1">
      <c r="K55456" s="1715"/>
      <c r="L55456" s="1715"/>
    </row>
    <row r="55457" spans="11:12" ht="15" customHeight="1">
      <c r="K55457" s="1715"/>
      <c r="L55457" s="1715"/>
    </row>
    <row r="55458" spans="11:12" ht="15" customHeight="1">
      <c r="K55458" s="1715"/>
      <c r="L55458" s="1715"/>
    </row>
    <row r="55459" spans="11:12" ht="15" customHeight="1">
      <c r="K55459" s="1715"/>
      <c r="L55459" s="1715"/>
    </row>
    <row r="55460" spans="11:12" ht="15" customHeight="1">
      <c r="K55460" s="1715"/>
      <c r="L55460" s="1715"/>
    </row>
    <row r="55461" spans="11:12" ht="15" customHeight="1">
      <c r="K55461" s="1715"/>
      <c r="L55461" s="1715"/>
    </row>
    <row r="55462" spans="11:12" ht="15" customHeight="1">
      <c r="K55462" s="1715"/>
      <c r="L55462" s="1715"/>
    </row>
    <row r="55463" spans="11:12" ht="15" customHeight="1">
      <c r="K55463" s="1715"/>
      <c r="L55463" s="1715"/>
    </row>
    <row r="55464" spans="11:12" ht="15" customHeight="1">
      <c r="K55464" s="1715"/>
      <c r="L55464" s="1715"/>
    </row>
    <row r="55465" spans="11:12" ht="15" customHeight="1">
      <c r="K55465" s="1715"/>
      <c r="L55465" s="1715"/>
    </row>
    <row r="55466" spans="11:12" ht="15" customHeight="1">
      <c r="K55466" s="1715"/>
      <c r="L55466" s="1715"/>
    </row>
    <row r="55467" spans="11:12" ht="15" customHeight="1">
      <c r="K55467" s="1715"/>
      <c r="L55467" s="1715"/>
    </row>
    <row r="55468" spans="11:12" ht="15" customHeight="1">
      <c r="K55468" s="1715"/>
      <c r="L55468" s="1715"/>
    </row>
    <row r="55469" spans="11:12" ht="15" customHeight="1">
      <c r="K55469" s="1715"/>
      <c r="L55469" s="1715"/>
    </row>
    <row r="55470" spans="11:12" ht="15" customHeight="1">
      <c r="K55470" s="1715"/>
      <c r="L55470" s="1715"/>
    </row>
    <row r="55471" spans="11:12" ht="15" customHeight="1">
      <c r="K55471" s="1715"/>
      <c r="L55471" s="1715"/>
    </row>
    <row r="55472" spans="11:12" ht="15" customHeight="1">
      <c r="K55472" s="1715"/>
      <c r="L55472" s="1715"/>
    </row>
    <row r="55473" spans="11:12" ht="15" customHeight="1">
      <c r="K55473" s="1715"/>
      <c r="L55473" s="1715"/>
    </row>
    <row r="55474" spans="11:12" ht="15" customHeight="1">
      <c r="K55474" s="1715"/>
      <c r="L55474" s="1715"/>
    </row>
    <row r="55475" spans="11:12" ht="15" customHeight="1">
      <c r="K55475" s="1715"/>
      <c r="L55475" s="1715"/>
    </row>
    <row r="55476" spans="11:12" ht="15" customHeight="1">
      <c r="K55476" s="1715"/>
      <c r="L55476" s="1715"/>
    </row>
    <row r="55477" spans="11:12" ht="15" customHeight="1">
      <c r="K55477" s="1715"/>
      <c r="L55477" s="1715"/>
    </row>
    <row r="55478" spans="11:12" ht="15" customHeight="1">
      <c r="K55478" s="1715"/>
      <c r="L55478" s="1715"/>
    </row>
    <row r="55479" spans="11:12" ht="15" customHeight="1">
      <c r="K55479" s="1715"/>
      <c r="L55479" s="1715"/>
    </row>
    <row r="55480" spans="11:12" ht="15" customHeight="1">
      <c r="K55480" s="1715"/>
      <c r="L55480" s="1715"/>
    </row>
    <row r="55481" spans="11:12" ht="15" customHeight="1">
      <c r="K55481" s="1715"/>
      <c r="L55481" s="1715"/>
    </row>
    <row r="55482" spans="11:12" ht="15" customHeight="1">
      <c r="K55482" s="1715"/>
      <c r="L55482" s="1715"/>
    </row>
    <row r="55483" spans="11:12" ht="15" customHeight="1">
      <c r="K55483" s="1715"/>
      <c r="L55483" s="1715"/>
    </row>
    <row r="55484" spans="11:12" ht="15" customHeight="1">
      <c r="K55484" s="1715"/>
      <c r="L55484" s="1715"/>
    </row>
    <row r="55485" spans="11:12" ht="15" customHeight="1">
      <c r="K55485" s="1715"/>
      <c r="L55485" s="1715"/>
    </row>
    <row r="55486" spans="11:12" ht="15" customHeight="1">
      <c r="K55486" s="1715"/>
      <c r="L55486" s="1715"/>
    </row>
    <row r="55487" spans="11:12" ht="15" customHeight="1">
      <c r="K55487" s="1715"/>
      <c r="L55487" s="1715"/>
    </row>
    <row r="55488" spans="11:12" ht="15" customHeight="1">
      <c r="K55488" s="1715"/>
      <c r="L55488" s="1715"/>
    </row>
    <row r="55489" spans="11:12" ht="15" customHeight="1">
      <c r="K55489" s="1715"/>
      <c r="L55489" s="1715"/>
    </row>
    <row r="55490" spans="11:12" ht="15" customHeight="1">
      <c r="K55490" s="1715"/>
      <c r="L55490" s="1715"/>
    </row>
    <row r="55491" spans="11:12" ht="15" customHeight="1">
      <c r="K55491" s="1715"/>
      <c r="L55491" s="1715"/>
    </row>
    <row r="55492" spans="11:12" ht="15" customHeight="1">
      <c r="K55492" s="1715"/>
      <c r="L55492" s="1715"/>
    </row>
    <row r="55493" spans="11:12" ht="15" customHeight="1">
      <c r="K55493" s="1715"/>
      <c r="L55493" s="1715"/>
    </row>
    <row r="55494" spans="11:12" ht="15" customHeight="1">
      <c r="K55494" s="1715"/>
      <c r="L55494" s="1715"/>
    </row>
    <row r="55495" spans="11:12" ht="15" customHeight="1">
      <c r="K55495" s="1715"/>
      <c r="L55495" s="1715"/>
    </row>
    <row r="55496" spans="11:12" ht="15" customHeight="1">
      <c r="K55496" s="1715"/>
      <c r="L55496" s="1715"/>
    </row>
    <row r="55497" spans="11:12" ht="15" customHeight="1">
      <c r="K55497" s="1715"/>
      <c r="L55497" s="1715"/>
    </row>
    <row r="55498" spans="11:12" ht="15" customHeight="1">
      <c r="K55498" s="1715"/>
      <c r="L55498" s="1715"/>
    </row>
    <row r="55499" spans="11:12" ht="15" customHeight="1">
      <c r="K55499" s="1715"/>
      <c r="L55499" s="1715"/>
    </row>
    <row r="55500" spans="11:12" ht="15" customHeight="1">
      <c r="K55500" s="1715"/>
      <c r="L55500" s="1715"/>
    </row>
    <row r="55501" spans="11:12" ht="15" customHeight="1">
      <c r="K55501" s="1715"/>
      <c r="L55501" s="1715"/>
    </row>
    <row r="55502" spans="11:12" ht="15" customHeight="1">
      <c r="K55502" s="1715"/>
      <c r="L55502" s="1715"/>
    </row>
    <row r="55503" spans="11:12" ht="15" customHeight="1">
      <c r="K55503" s="1715"/>
      <c r="L55503" s="1715"/>
    </row>
    <row r="55504" spans="11:12" ht="15" customHeight="1">
      <c r="K55504" s="1715"/>
      <c r="L55504" s="1715"/>
    </row>
    <row r="55505" spans="11:12" ht="15" customHeight="1">
      <c r="K55505" s="1715"/>
      <c r="L55505" s="1715"/>
    </row>
    <row r="55506" spans="11:12" ht="15" customHeight="1">
      <c r="K55506" s="1715"/>
      <c r="L55506" s="1715"/>
    </row>
    <row r="55507" spans="11:12" ht="15" customHeight="1">
      <c r="K55507" s="1715"/>
      <c r="L55507" s="1715"/>
    </row>
    <row r="55508" spans="11:12" ht="15" customHeight="1">
      <c r="K55508" s="1715"/>
      <c r="L55508" s="1715"/>
    </row>
    <row r="55509" spans="11:12" ht="15" customHeight="1">
      <c r="K55509" s="1715"/>
      <c r="L55509" s="1715"/>
    </row>
    <row r="55510" spans="11:12" ht="15" customHeight="1">
      <c r="K55510" s="1715"/>
      <c r="L55510" s="1715"/>
    </row>
    <row r="55511" spans="11:12" ht="15" customHeight="1">
      <c r="K55511" s="1715"/>
      <c r="L55511" s="1715"/>
    </row>
    <row r="55512" spans="11:12" ht="15" customHeight="1">
      <c r="K55512" s="1715"/>
      <c r="L55512" s="1715"/>
    </row>
    <row r="55513" spans="11:12" ht="15" customHeight="1">
      <c r="K55513" s="1715"/>
      <c r="L55513" s="1715"/>
    </row>
    <row r="55514" spans="11:12" ht="15" customHeight="1">
      <c r="K55514" s="1715"/>
      <c r="L55514" s="1715"/>
    </row>
    <row r="55515" spans="11:12" ht="15" customHeight="1">
      <c r="K55515" s="1715"/>
      <c r="L55515" s="1715"/>
    </row>
    <row r="55516" spans="11:12" ht="15" customHeight="1">
      <c r="K55516" s="1715"/>
      <c r="L55516" s="1715"/>
    </row>
    <row r="55517" spans="11:12" ht="15" customHeight="1">
      <c r="K55517" s="1715"/>
      <c r="L55517" s="1715"/>
    </row>
    <row r="55518" spans="11:12" ht="15" customHeight="1">
      <c r="K55518" s="1715"/>
      <c r="L55518" s="1715"/>
    </row>
    <row r="55519" spans="11:12" ht="15" customHeight="1">
      <c r="K55519" s="1715"/>
      <c r="L55519" s="1715"/>
    </row>
    <row r="55520" spans="11:12" ht="15" customHeight="1">
      <c r="K55520" s="1715"/>
      <c r="L55520" s="1715"/>
    </row>
    <row r="55521" spans="11:12" ht="15" customHeight="1">
      <c r="K55521" s="1715"/>
      <c r="L55521" s="1715"/>
    </row>
    <row r="55522" spans="11:12" ht="15" customHeight="1">
      <c r="K55522" s="1715"/>
      <c r="L55522" s="1715"/>
    </row>
    <row r="55523" spans="11:12" ht="15" customHeight="1">
      <c r="K55523" s="1715"/>
      <c r="L55523" s="1715"/>
    </row>
    <row r="55524" spans="11:12" ht="15" customHeight="1">
      <c r="K55524" s="1715"/>
      <c r="L55524" s="1715"/>
    </row>
    <row r="55525" spans="11:12" ht="15" customHeight="1">
      <c r="K55525" s="1715"/>
      <c r="L55525" s="1715"/>
    </row>
    <row r="55526" spans="11:12" ht="15" customHeight="1">
      <c r="K55526" s="1715"/>
      <c r="L55526" s="1715"/>
    </row>
    <row r="55527" spans="11:12" ht="15" customHeight="1">
      <c r="K55527" s="1715"/>
      <c r="L55527" s="1715"/>
    </row>
    <row r="55528" spans="11:12" ht="15" customHeight="1">
      <c r="K55528" s="1715"/>
      <c r="L55528" s="1715"/>
    </row>
    <row r="55529" spans="11:12" ht="15" customHeight="1">
      <c r="K55529" s="1715"/>
      <c r="L55529" s="1715"/>
    </row>
    <row r="55530" spans="11:12" ht="15" customHeight="1">
      <c r="K55530" s="1715"/>
      <c r="L55530" s="1715"/>
    </row>
    <row r="55531" spans="11:12" ht="15" customHeight="1">
      <c r="K55531" s="1715"/>
      <c r="L55531" s="1715"/>
    </row>
    <row r="55532" spans="11:12" ht="15" customHeight="1">
      <c r="K55532" s="1715"/>
      <c r="L55532" s="1715"/>
    </row>
    <row r="55533" spans="11:12" ht="15" customHeight="1">
      <c r="K55533" s="1715"/>
      <c r="L55533" s="1715"/>
    </row>
    <row r="55534" spans="11:12" ht="15" customHeight="1">
      <c r="K55534" s="1715"/>
      <c r="L55534" s="1715"/>
    </row>
    <row r="55535" spans="11:12" ht="15" customHeight="1">
      <c r="K55535" s="1715"/>
      <c r="L55535" s="1715"/>
    </row>
    <row r="55536" spans="11:12" ht="15" customHeight="1">
      <c r="K55536" s="1715"/>
      <c r="L55536" s="1715"/>
    </row>
    <row r="55537" spans="11:12" ht="15" customHeight="1">
      <c r="K55537" s="1715"/>
      <c r="L55537" s="1715"/>
    </row>
    <row r="55538" spans="11:12" ht="15" customHeight="1">
      <c r="K55538" s="1715"/>
      <c r="L55538" s="1715"/>
    </row>
    <row r="55539" spans="11:12" ht="15" customHeight="1">
      <c r="K55539" s="1715"/>
      <c r="L55539" s="1715"/>
    </row>
    <row r="55540" spans="11:12" ht="15" customHeight="1">
      <c r="K55540" s="1715"/>
      <c r="L55540" s="1715"/>
    </row>
    <row r="55541" spans="11:12" ht="15" customHeight="1">
      <c r="K55541" s="1715"/>
      <c r="L55541" s="1715"/>
    </row>
    <row r="55542" spans="11:12" ht="15" customHeight="1">
      <c r="K55542" s="1715"/>
      <c r="L55542" s="1715"/>
    </row>
    <row r="55543" spans="11:12" ht="15" customHeight="1">
      <c r="K55543" s="1715"/>
      <c r="L55543" s="1715"/>
    </row>
    <row r="55544" spans="11:12" ht="15" customHeight="1">
      <c r="K55544" s="1715"/>
      <c r="L55544" s="1715"/>
    </row>
    <row r="55545" spans="11:12" ht="15" customHeight="1">
      <c r="K55545" s="1715"/>
      <c r="L55545" s="1715"/>
    </row>
    <row r="55546" spans="11:12" ht="15" customHeight="1">
      <c r="K55546" s="1715"/>
      <c r="L55546" s="1715"/>
    </row>
    <row r="55547" spans="11:12" ht="15" customHeight="1">
      <c r="K55547" s="1715"/>
      <c r="L55547" s="1715"/>
    </row>
    <row r="55548" spans="11:12" ht="15" customHeight="1">
      <c r="K55548" s="1715"/>
      <c r="L55548" s="1715"/>
    </row>
    <row r="55549" spans="11:12" ht="15" customHeight="1">
      <c r="K55549" s="1715"/>
      <c r="L55549" s="1715"/>
    </row>
    <row r="55550" spans="11:12" ht="15" customHeight="1">
      <c r="K55550" s="1715"/>
      <c r="L55550" s="1715"/>
    </row>
    <row r="55551" spans="11:12" ht="15" customHeight="1">
      <c r="K55551" s="1715"/>
      <c r="L55551" s="1715"/>
    </row>
    <row r="55552" spans="11:12" ht="15" customHeight="1">
      <c r="K55552" s="1715"/>
      <c r="L55552" s="1715"/>
    </row>
    <row r="55553" spans="11:12" ht="15" customHeight="1">
      <c r="K55553" s="1715"/>
      <c r="L55553" s="1715"/>
    </row>
    <row r="55554" spans="11:12" ht="15" customHeight="1">
      <c r="K55554" s="1715"/>
      <c r="L55554" s="1715"/>
    </row>
    <row r="55555" spans="11:12" ht="15" customHeight="1">
      <c r="K55555" s="1715"/>
      <c r="L55555" s="1715"/>
    </row>
    <row r="55556" spans="11:12" ht="15" customHeight="1">
      <c r="K55556" s="1715"/>
      <c r="L55556" s="1715"/>
    </row>
    <row r="55557" spans="11:12" ht="15" customHeight="1">
      <c r="K55557" s="1715"/>
      <c r="L55557" s="1715"/>
    </row>
    <row r="55558" spans="11:12" ht="15" customHeight="1">
      <c r="K55558" s="1715"/>
      <c r="L55558" s="1715"/>
    </row>
    <row r="55559" spans="11:12" ht="15" customHeight="1">
      <c r="K55559" s="1715"/>
      <c r="L55559" s="1715"/>
    </row>
    <row r="55560" spans="11:12" ht="15" customHeight="1">
      <c r="K55560" s="1715"/>
      <c r="L55560" s="1715"/>
    </row>
    <row r="55561" spans="11:12" ht="15" customHeight="1">
      <c r="K55561" s="1715"/>
      <c r="L55561" s="1715"/>
    </row>
    <row r="55562" spans="11:12" ht="15" customHeight="1">
      <c r="K55562" s="1715"/>
      <c r="L55562" s="1715"/>
    </row>
    <row r="55563" spans="11:12" ht="15" customHeight="1">
      <c r="K55563" s="1715"/>
      <c r="L55563" s="1715"/>
    </row>
    <row r="55564" spans="11:12" ht="15" customHeight="1">
      <c r="K55564" s="1715"/>
      <c r="L55564" s="1715"/>
    </row>
    <row r="55565" spans="11:12" ht="15" customHeight="1">
      <c r="K55565" s="1715"/>
      <c r="L55565" s="1715"/>
    </row>
    <row r="55566" spans="11:12" ht="15" customHeight="1">
      <c r="K55566" s="1715"/>
      <c r="L55566" s="1715"/>
    </row>
    <row r="55567" spans="11:12" ht="15" customHeight="1">
      <c r="K55567" s="1715"/>
      <c r="L55567" s="1715"/>
    </row>
    <row r="55568" spans="11:12" ht="15" customHeight="1">
      <c r="K55568" s="1715"/>
      <c r="L55568" s="1715"/>
    </row>
    <row r="55569" spans="11:12" ht="15" customHeight="1">
      <c r="K55569" s="1715"/>
      <c r="L55569" s="1715"/>
    </row>
    <row r="55570" spans="11:12" ht="15" customHeight="1">
      <c r="K55570" s="1715"/>
      <c r="L55570" s="1715"/>
    </row>
    <row r="55571" spans="11:12" ht="15" customHeight="1">
      <c r="K55571" s="1715"/>
      <c r="L55571" s="1715"/>
    </row>
    <row r="55572" spans="11:12" ht="15" customHeight="1">
      <c r="K55572" s="1715"/>
      <c r="L55572" s="1715"/>
    </row>
    <row r="55573" spans="11:12" ht="15" customHeight="1">
      <c r="K55573" s="1715"/>
      <c r="L55573" s="1715"/>
    </row>
    <row r="55574" spans="11:12" ht="15" customHeight="1">
      <c r="K55574" s="1715"/>
      <c r="L55574" s="1715"/>
    </row>
    <row r="55575" spans="11:12" ht="15" customHeight="1">
      <c r="K55575" s="1715"/>
      <c r="L55575" s="1715"/>
    </row>
    <row r="55576" spans="11:12" ht="15" customHeight="1">
      <c r="K55576" s="1715"/>
      <c r="L55576" s="1715"/>
    </row>
    <row r="55577" spans="11:12" ht="15" customHeight="1">
      <c r="K55577" s="1715"/>
      <c r="L55577" s="1715"/>
    </row>
    <row r="55578" spans="11:12" ht="15" customHeight="1">
      <c r="K55578" s="1715"/>
      <c r="L55578" s="1715"/>
    </row>
    <row r="55579" spans="11:12" ht="15" customHeight="1">
      <c r="K55579" s="1715"/>
      <c r="L55579" s="1715"/>
    </row>
    <row r="55580" spans="11:12" ht="15" customHeight="1">
      <c r="K55580" s="1715"/>
      <c r="L55580" s="1715"/>
    </row>
    <row r="55581" spans="11:12" ht="15" customHeight="1">
      <c r="K55581" s="1715"/>
      <c r="L55581" s="1715"/>
    </row>
    <row r="55582" spans="11:12" ht="15" customHeight="1">
      <c r="K55582" s="1715"/>
      <c r="L55582" s="1715"/>
    </row>
    <row r="55583" spans="11:12" ht="15" customHeight="1">
      <c r="K55583" s="1715"/>
      <c r="L55583" s="1715"/>
    </row>
    <row r="55584" spans="11:12" ht="15" customHeight="1">
      <c r="K55584" s="1715"/>
      <c r="L55584" s="1715"/>
    </row>
    <row r="55585" spans="11:12" ht="15" customHeight="1">
      <c r="K55585" s="1715"/>
      <c r="L55585" s="1715"/>
    </row>
    <row r="55586" spans="11:12" ht="15" customHeight="1">
      <c r="K55586" s="1715"/>
      <c r="L55586" s="1715"/>
    </row>
    <row r="55587" spans="11:12" ht="15" customHeight="1">
      <c r="K55587" s="1715"/>
      <c r="L55587" s="1715"/>
    </row>
    <row r="55588" spans="11:12" ht="15" customHeight="1">
      <c r="K55588" s="1715"/>
      <c r="L55588" s="1715"/>
    </row>
    <row r="55589" spans="11:12" ht="15" customHeight="1">
      <c r="K55589" s="1715"/>
      <c r="L55589" s="1715"/>
    </row>
    <row r="55590" spans="11:12" ht="15" customHeight="1">
      <c r="K55590" s="1715"/>
      <c r="L55590" s="1715"/>
    </row>
    <row r="55591" spans="11:12" ht="15" customHeight="1">
      <c r="K55591" s="1715"/>
      <c r="L55591" s="1715"/>
    </row>
    <row r="55592" spans="11:12" ht="15" customHeight="1">
      <c r="K55592" s="1715"/>
      <c r="L55592" s="1715"/>
    </row>
    <row r="55593" spans="11:12" ht="15" customHeight="1">
      <c r="K55593" s="1715"/>
      <c r="L55593" s="1715"/>
    </row>
    <row r="55594" spans="11:12" ht="15" customHeight="1">
      <c r="K55594" s="1715"/>
      <c r="L55594" s="1715"/>
    </row>
    <row r="55595" spans="11:12" ht="15" customHeight="1">
      <c r="K55595" s="1715"/>
      <c r="L55595" s="1715"/>
    </row>
    <row r="55596" spans="11:12" ht="15" customHeight="1">
      <c r="K55596" s="1715"/>
      <c r="L55596" s="1715"/>
    </row>
    <row r="55597" spans="11:12" ht="15" customHeight="1">
      <c r="K55597" s="1715"/>
      <c r="L55597" s="1715"/>
    </row>
    <row r="55598" spans="11:12" ht="15" customHeight="1">
      <c r="K55598" s="1715"/>
      <c r="L55598" s="1715"/>
    </row>
    <row r="55599" spans="11:12" ht="15" customHeight="1">
      <c r="K55599" s="1715"/>
      <c r="L55599" s="1715"/>
    </row>
    <row r="55600" spans="11:12" ht="15" customHeight="1">
      <c r="K55600" s="1715"/>
      <c r="L55600" s="1715"/>
    </row>
    <row r="55601" spans="11:12" ht="15" customHeight="1">
      <c r="K55601" s="1715"/>
      <c r="L55601" s="1715"/>
    </row>
    <row r="55602" spans="11:12" ht="15" customHeight="1">
      <c r="K55602" s="1715"/>
      <c r="L55602" s="1715"/>
    </row>
    <row r="55603" spans="11:12" ht="15" customHeight="1">
      <c r="K55603" s="1715"/>
      <c r="L55603" s="1715"/>
    </row>
    <row r="55604" spans="11:12" ht="15" customHeight="1">
      <c r="K55604" s="1715"/>
      <c r="L55604" s="1715"/>
    </row>
    <row r="55605" spans="11:12" ht="15" customHeight="1">
      <c r="K55605" s="1715"/>
      <c r="L55605" s="1715"/>
    </row>
    <row r="55606" spans="11:12" ht="15" customHeight="1">
      <c r="K55606" s="1715"/>
      <c r="L55606" s="1715"/>
    </row>
    <row r="55607" spans="11:12" ht="15" customHeight="1">
      <c r="K55607" s="1715"/>
      <c r="L55607" s="1715"/>
    </row>
    <row r="55608" spans="11:12" ht="15" customHeight="1">
      <c r="K55608" s="1715"/>
      <c r="L55608" s="1715"/>
    </row>
    <row r="55609" spans="11:12" ht="15" customHeight="1">
      <c r="K55609" s="1715"/>
      <c r="L55609" s="1715"/>
    </row>
    <row r="55610" spans="11:12" ht="15" customHeight="1">
      <c r="K55610" s="1715"/>
      <c r="L55610" s="1715"/>
    </row>
    <row r="55611" spans="11:12" ht="15" customHeight="1">
      <c r="K55611" s="1715"/>
      <c r="L55611" s="1715"/>
    </row>
    <row r="55612" spans="11:12" ht="15" customHeight="1">
      <c r="K55612" s="1715"/>
      <c r="L55612" s="1715"/>
    </row>
    <row r="55613" spans="11:12" ht="15" customHeight="1">
      <c r="K55613" s="1715"/>
      <c r="L55613" s="1715"/>
    </row>
    <row r="55614" spans="11:12" ht="15" customHeight="1">
      <c r="K55614" s="1715"/>
      <c r="L55614" s="1715"/>
    </row>
    <row r="55615" spans="11:12" ht="15" customHeight="1">
      <c r="K55615" s="1715"/>
      <c r="L55615" s="1715"/>
    </row>
    <row r="55616" spans="11:12" ht="15" customHeight="1">
      <c r="K55616" s="1715"/>
      <c r="L55616" s="1715"/>
    </row>
    <row r="55617" spans="11:12" ht="15" customHeight="1">
      <c r="K55617" s="1715"/>
      <c r="L55617" s="1715"/>
    </row>
    <row r="55618" spans="11:12" ht="15" customHeight="1">
      <c r="K55618" s="1715"/>
      <c r="L55618" s="1715"/>
    </row>
    <row r="55619" spans="11:12" ht="15" customHeight="1">
      <c r="K55619" s="1715"/>
      <c r="L55619" s="1715"/>
    </row>
    <row r="55620" spans="11:12" ht="15" customHeight="1">
      <c r="K55620" s="1715"/>
      <c r="L55620" s="1715"/>
    </row>
    <row r="55621" spans="11:12" ht="15" customHeight="1">
      <c r="K55621" s="1715"/>
      <c r="L55621" s="1715"/>
    </row>
    <row r="55622" spans="11:12" ht="15" customHeight="1">
      <c r="K55622" s="1715"/>
      <c r="L55622" s="1715"/>
    </row>
    <row r="55623" spans="11:12" ht="15" customHeight="1">
      <c r="K55623" s="1715"/>
      <c r="L55623" s="1715"/>
    </row>
    <row r="55624" spans="11:12" ht="15" customHeight="1">
      <c r="K55624" s="1715"/>
      <c r="L55624" s="1715"/>
    </row>
    <row r="55625" spans="11:12" ht="15" customHeight="1">
      <c r="K55625" s="1715"/>
      <c r="L55625" s="1715"/>
    </row>
    <row r="55626" spans="11:12" ht="15" customHeight="1">
      <c r="K55626" s="1715"/>
      <c r="L55626" s="1715"/>
    </row>
    <row r="55627" spans="11:12" ht="15" customHeight="1">
      <c r="K55627" s="1715"/>
      <c r="L55627" s="1715"/>
    </row>
    <row r="55628" spans="11:12" ht="15" customHeight="1">
      <c r="K55628" s="1715"/>
      <c r="L55628" s="1715"/>
    </row>
    <row r="55629" spans="11:12" ht="15" customHeight="1">
      <c r="K55629" s="1715"/>
      <c r="L55629" s="1715"/>
    </row>
    <row r="55630" spans="11:12" ht="15" customHeight="1">
      <c r="K55630" s="1715"/>
      <c r="L55630" s="1715"/>
    </row>
    <row r="55631" spans="11:12" ht="15" customHeight="1">
      <c r="K55631" s="1715"/>
      <c r="L55631" s="1715"/>
    </row>
    <row r="55632" spans="11:12" ht="15" customHeight="1">
      <c r="K55632" s="1715"/>
      <c r="L55632" s="1715"/>
    </row>
    <row r="55633" spans="11:12" ht="15" customHeight="1">
      <c r="K55633" s="1715"/>
      <c r="L55633" s="1715"/>
    </row>
    <row r="55634" spans="11:12" ht="15" customHeight="1">
      <c r="K55634" s="1715"/>
      <c r="L55634" s="1715"/>
    </row>
    <row r="55635" spans="11:12" ht="15" customHeight="1">
      <c r="K55635" s="1715"/>
      <c r="L55635" s="1715"/>
    </row>
    <row r="55636" spans="11:12" ht="15" customHeight="1">
      <c r="K55636" s="1715"/>
      <c r="L55636" s="1715"/>
    </row>
    <row r="55637" spans="11:12" ht="15" customHeight="1">
      <c r="K55637" s="1715"/>
      <c r="L55637" s="1715"/>
    </row>
    <row r="55638" spans="11:12" ht="15" customHeight="1">
      <c r="K55638" s="1715"/>
      <c r="L55638" s="1715"/>
    </row>
    <row r="55639" spans="11:12" ht="15" customHeight="1">
      <c r="K55639" s="1715"/>
      <c r="L55639" s="1715"/>
    </row>
    <row r="55640" spans="11:12" ht="15" customHeight="1">
      <c r="K55640" s="1715"/>
      <c r="L55640" s="1715"/>
    </row>
    <row r="55641" spans="11:12" ht="15" customHeight="1">
      <c r="K55641" s="1715"/>
      <c r="L55641" s="1715"/>
    </row>
    <row r="55642" spans="11:12" ht="15" customHeight="1">
      <c r="K55642" s="1715"/>
      <c r="L55642" s="1715"/>
    </row>
    <row r="55643" spans="11:12" ht="15" customHeight="1">
      <c r="K55643" s="1715"/>
      <c r="L55643" s="1715"/>
    </row>
    <row r="55644" spans="11:12" ht="15" customHeight="1">
      <c r="K55644" s="1715"/>
      <c r="L55644" s="1715"/>
    </row>
    <row r="55645" spans="11:12" ht="15" customHeight="1">
      <c r="K55645" s="1715"/>
      <c r="L55645" s="1715"/>
    </row>
    <row r="55646" spans="11:12" ht="15" customHeight="1">
      <c r="K55646" s="1715"/>
      <c r="L55646" s="1715"/>
    </row>
    <row r="55647" spans="11:12" ht="15" customHeight="1">
      <c r="K55647" s="1715"/>
      <c r="L55647" s="1715"/>
    </row>
    <row r="55648" spans="11:12" ht="15" customHeight="1">
      <c r="K55648" s="1715"/>
      <c r="L55648" s="1715"/>
    </row>
    <row r="55649" spans="11:12" ht="15" customHeight="1">
      <c r="K55649" s="1715"/>
      <c r="L55649" s="1715"/>
    </row>
    <row r="55650" spans="11:12" ht="15" customHeight="1">
      <c r="K55650" s="1715"/>
      <c r="L55650" s="1715"/>
    </row>
    <row r="55651" spans="11:12" ht="15" customHeight="1">
      <c r="K55651" s="1715"/>
      <c r="L55651" s="1715"/>
    </row>
    <row r="55652" spans="11:12" ht="15" customHeight="1">
      <c r="K55652" s="1715"/>
      <c r="L55652" s="1715"/>
    </row>
    <row r="55653" spans="11:12" ht="15" customHeight="1">
      <c r="K55653" s="1715"/>
      <c r="L55653" s="1715"/>
    </row>
    <row r="55654" spans="11:12" ht="15" customHeight="1">
      <c r="K55654" s="1715"/>
      <c r="L55654" s="1715"/>
    </row>
    <row r="55655" spans="11:12" ht="15" customHeight="1">
      <c r="K55655" s="1715"/>
      <c r="L55655" s="1715"/>
    </row>
    <row r="55656" spans="11:12" ht="15" customHeight="1">
      <c r="K55656" s="1715"/>
      <c r="L55656" s="1715"/>
    </row>
    <row r="55657" spans="11:12" ht="15" customHeight="1">
      <c r="K55657" s="1715"/>
      <c r="L55657" s="1715"/>
    </row>
    <row r="55658" spans="11:12" ht="15" customHeight="1">
      <c r="K55658" s="1715"/>
      <c r="L55658" s="1715"/>
    </row>
    <row r="55659" spans="11:12" ht="15" customHeight="1">
      <c r="K55659" s="1715"/>
      <c r="L55659" s="1715"/>
    </row>
    <row r="55660" spans="11:12" ht="15" customHeight="1">
      <c r="K55660" s="1715"/>
      <c r="L55660" s="1715"/>
    </row>
    <row r="55661" spans="11:12" ht="15" customHeight="1">
      <c r="K55661" s="1715"/>
      <c r="L55661" s="1715"/>
    </row>
    <row r="55662" spans="11:12" ht="15" customHeight="1">
      <c r="K55662" s="1715"/>
      <c r="L55662" s="1715"/>
    </row>
    <row r="55663" spans="11:12" ht="15" customHeight="1">
      <c r="K55663" s="1715"/>
      <c r="L55663" s="1715"/>
    </row>
    <row r="55664" spans="11:12" ht="15" customHeight="1">
      <c r="K55664" s="1715"/>
      <c r="L55664" s="1715"/>
    </row>
    <row r="55665" spans="11:12" ht="15" customHeight="1">
      <c r="K55665" s="1715"/>
      <c r="L55665" s="1715"/>
    </row>
    <row r="55666" spans="11:12" ht="15" customHeight="1">
      <c r="K55666" s="1715"/>
      <c r="L55666" s="1715"/>
    </row>
    <row r="55667" spans="11:12" ht="15" customHeight="1">
      <c r="K55667" s="1715"/>
      <c r="L55667" s="1715"/>
    </row>
    <row r="55668" spans="11:12" ht="15" customHeight="1">
      <c r="K55668" s="1715"/>
      <c r="L55668" s="1715"/>
    </row>
    <row r="55669" spans="11:12" ht="15" customHeight="1">
      <c r="K55669" s="1715"/>
      <c r="L55669" s="1715"/>
    </row>
    <row r="55670" spans="11:12" ht="15" customHeight="1">
      <c r="K55670" s="1715"/>
      <c r="L55670" s="1715"/>
    </row>
    <row r="55671" spans="11:12" ht="15" customHeight="1">
      <c r="K55671" s="1715"/>
      <c r="L55671" s="1715"/>
    </row>
    <row r="55672" spans="11:12" ht="15" customHeight="1">
      <c r="K55672" s="1715"/>
      <c r="L55672" s="1715"/>
    </row>
    <row r="55673" spans="11:12" ht="15" customHeight="1">
      <c r="K55673" s="1715"/>
      <c r="L55673" s="1715"/>
    </row>
    <row r="55674" spans="11:12" ht="15" customHeight="1">
      <c r="K55674" s="1715"/>
      <c r="L55674" s="1715"/>
    </row>
    <row r="55675" spans="11:12" ht="15" customHeight="1">
      <c r="K55675" s="1715"/>
      <c r="L55675" s="1715"/>
    </row>
    <row r="55676" spans="11:12" ht="15" customHeight="1">
      <c r="K55676" s="1715"/>
      <c r="L55676" s="1715"/>
    </row>
    <row r="55677" spans="11:12" ht="15" customHeight="1">
      <c r="K55677" s="1715"/>
      <c r="L55677" s="1715"/>
    </row>
    <row r="55678" spans="11:12" ht="15" customHeight="1">
      <c r="K55678" s="1715"/>
      <c r="L55678" s="1715"/>
    </row>
    <row r="55679" spans="11:12" ht="15" customHeight="1">
      <c r="K55679" s="1715"/>
      <c r="L55679" s="1715"/>
    </row>
    <row r="55680" spans="11:12" ht="15" customHeight="1">
      <c r="K55680" s="1715"/>
      <c r="L55680" s="1715"/>
    </row>
    <row r="55681" spans="11:12" ht="15" customHeight="1">
      <c r="K55681" s="1715"/>
      <c r="L55681" s="1715"/>
    </row>
    <row r="55682" spans="11:12" ht="15" customHeight="1">
      <c r="K55682" s="1715"/>
      <c r="L55682" s="1715"/>
    </row>
    <row r="55683" spans="11:12" ht="15" customHeight="1">
      <c r="K55683" s="1715"/>
      <c r="L55683" s="1715"/>
    </row>
    <row r="55684" spans="11:12" ht="15" customHeight="1">
      <c r="K55684" s="1715"/>
      <c r="L55684" s="1715"/>
    </row>
    <row r="55685" spans="11:12" ht="15" customHeight="1">
      <c r="K55685" s="1715"/>
      <c r="L55685" s="1715"/>
    </row>
    <row r="55686" spans="11:12" ht="15" customHeight="1">
      <c r="K55686" s="1715"/>
      <c r="L55686" s="1715"/>
    </row>
    <row r="55687" spans="11:12" ht="15" customHeight="1">
      <c r="K55687" s="1715"/>
      <c r="L55687" s="1715"/>
    </row>
    <row r="55688" spans="11:12" ht="15" customHeight="1">
      <c r="K55688" s="1715"/>
      <c r="L55688" s="1715"/>
    </row>
    <row r="55689" spans="11:12" ht="15" customHeight="1">
      <c r="K55689" s="1715"/>
      <c r="L55689" s="1715"/>
    </row>
    <row r="55690" spans="11:12" ht="15" customHeight="1">
      <c r="K55690" s="1715"/>
      <c r="L55690" s="1715"/>
    </row>
    <row r="55691" spans="11:12" ht="15" customHeight="1">
      <c r="K55691" s="1715"/>
      <c r="L55691" s="1715"/>
    </row>
    <row r="55692" spans="11:12" ht="15" customHeight="1">
      <c r="K55692" s="1715"/>
      <c r="L55692" s="1715"/>
    </row>
    <row r="55693" spans="11:12" ht="15" customHeight="1">
      <c r="K55693" s="1715"/>
      <c r="L55693" s="1715"/>
    </row>
    <row r="55694" spans="11:12" ht="15" customHeight="1">
      <c r="K55694" s="1715"/>
      <c r="L55694" s="1715"/>
    </row>
    <row r="55695" spans="11:12" ht="15" customHeight="1">
      <c r="K55695" s="1715"/>
      <c r="L55695" s="1715"/>
    </row>
    <row r="55696" spans="11:12" ht="15" customHeight="1">
      <c r="K55696" s="1715"/>
      <c r="L55696" s="1715"/>
    </row>
    <row r="55697" spans="11:12" ht="15" customHeight="1">
      <c r="K55697" s="1715"/>
      <c r="L55697" s="1715"/>
    </row>
    <row r="55698" spans="11:12" ht="15" customHeight="1">
      <c r="K55698" s="1715"/>
      <c r="L55698" s="1715"/>
    </row>
    <row r="55699" spans="11:12" ht="15" customHeight="1">
      <c r="K55699" s="1715"/>
      <c r="L55699" s="1715"/>
    </row>
    <row r="55700" spans="11:12" ht="15" customHeight="1">
      <c r="K55700" s="1715"/>
      <c r="L55700" s="1715"/>
    </row>
    <row r="55701" spans="11:12" ht="15" customHeight="1">
      <c r="K55701" s="1715"/>
      <c r="L55701" s="1715"/>
    </row>
    <row r="55702" spans="11:12" ht="15" customHeight="1">
      <c r="K55702" s="1715"/>
      <c r="L55702" s="1715"/>
    </row>
    <row r="55703" spans="11:12" ht="15" customHeight="1">
      <c r="K55703" s="1715"/>
      <c r="L55703" s="1715"/>
    </row>
    <row r="55704" spans="11:12" ht="15" customHeight="1">
      <c r="K55704" s="1715"/>
      <c r="L55704" s="1715"/>
    </row>
    <row r="55705" spans="11:12" ht="15" customHeight="1">
      <c r="K55705" s="1715"/>
      <c r="L55705" s="1715"/>
    </row>
    <row r="55706" spans="11:12" ht="15" customHeight="1">
      <c r="K55706" s="1715"/>
      <c r="L55706" s="1715"/>
    </row>
    <row r="55707" spans="11:12" ht="15" customHeight="1">
      <c r="K55707" s="1715"/>
      <c r="L55707" s="1715"/>
    </row>
    <row r="55708" spans="11:12" ht="15" customHeight="1">
      <c r="K55708" s="1715"/>
      <c r="L55708" s="1715"/>
    </row>
    <row r="55709" spans="11:12" ht="15" customHeight="1">
      <c r="K55709" s="1715"/>
      <c r="L55709" s="1715"/>
    </row>
    <row r="55710" spans="11:12" ht="15" customHeight="1">
      <c r="K55710" s="1715"/>
      <c r="L55710" s="1715"/>
    </row>
    <row r="55711" spans="11:12" ht="15" customHeight="1">
      <c r="K55711" s="1715"/>
      <c r="L55711" s="1715"/>
    </row>
    <row r="55712" spans="11:12" ht="15" customHeight="1">
      <c r="K55712" s="1715"/>
      <c r="L55712" s="1715"/>
    </row>
    <row r="55713" spans="11:12" ht="15" customHeight="1">
      <c r="K55713" s="1715"/>
      <c r="L55713" s="1715"/>
    </row>
    <row r="55714" spans="11:12" ht="15" customHeight="1">
      <c r="K55714" s="1715"/>
      <c r="L55714" s="1715"/>
    </row>
    <row r="55715" spans="11:12" ht="15" customHeight="1">
      <c r="K55715" s="1715"/>
      <c r="L55715" s="1715"/>
    </row>
    <row r="55716" spans="11:12" ht="15" customHeight="1">
      <c r="K55716" s="1715"/>
      <c r="L55716" s="1715"/>
    </row>
    <row r="55717" spans="11:12" ht="15" customHeight="1">
      <c r="K55717" s="1715"/>
      <c r="L55717" s="1715"/>
    </row>
    <row r="55718" spans="11:12" ht="15" customHeight="1">
      <c r="K55718" s="1715"/>
      <c r="L55718" s="1715"/>
    </row>
    <row r="55719" spans="11:12" ht="15" customHeight="1">
      <c r="K55719" s="1715"/>
      <c r="L55719" s="1715"/>
    </row>
    <row r="55720" spans="11:12" ht="15" customHeight="1">
      <c r="K55720" s="1715"/>
      <c r="L55720" s="1715"/>
    </row>
    <row r="55721" spans="11:12" ht="15" customHeight="1">
      <c r="K55721" s="1715"/>
      <c r="L55721" s="1715"/>
    </row>
    <row r="55722" spans="11:12" ht="15" customHeight="1">
      <c r="K55722" s="1715"/>
      <c r="L55722" s="1715"/>
    </row>
    <row r="55723" spans="11:12" ht="15" customHeight="1">
      <c r="K55723" s="1715"/>
      <c r="L55723" s="1715"/>
    </row>
    <row r="55724" spans="11:12" ht="15" customHeight="1">
      <c r="K55724" s="1715"/>
      <c r="L55724" s="1715"/>
    </row>
    <row r="55725" spans="11:12" ht="15" customHeight="1">
      <c r="K55725" s="1715"/>
      <c r="L55725" s="1715"/>
    </row>
    <row r="55726" spans="11:12" ht="15" customHeight="1">
      <c r="K55726" s="1715"/>
      <c r="L55726" s="1715"/>
    </row>
    <row r="55727" spans="11:12" ht="15" customHeight="1">
      <c r="K55727" s="1715"/>
      <c r="L55727" s="1715"/>
    </row>
    <row r="55728" spans="11:12" ht="15" customHeight="1">
      <c r="K55728" s="1715"/>
      <c r="L55728" s="1715"/>
    </row>
    <row r="55729" spans="11:12" ht="15" customHeight="1">
      <c r="K55729" s="1715"/>
      <c r="L55729" s="1715"/>
    </row>
    <row r="55730" spans="11:12" ht="15" customHeight="1">
      <c r="K55730" s="1715"/>
      <c r="L55730" s="1715"/>
    </row>
    <row r="55731" spans="11:12" ht="15" customHeight="1">
      <c r="K55731" s="1715"/>
      <c r="L55731" s="1715"/>
    </row>
    <row r="55732" spans="11:12" ht="15" customHeight="1">
      <c r="K55732" s="1715"/>
      <c r="L55732" s="1715"/>
    </row>
    <row r="55733" spans="11:12" ht="15" customHeight="1">
      <c r="K55733" s="1715"/>
      <c r="L55733" s="1715"/>
    </row>
    <row r="55734" spans="11:12" ht="15" customHeight="1">
      <c r="K55734" s="1715"/>
      <c r="L55734" s="1715"/>
    </row>
    <row r="55735" spans="11:12" ht="15" customHeight="1">
      <c r="K55735" s="1715"/>
      <c r="L55735" s="1715"/>
    </row>
    <row r="55736" spans="11:12" ht="15" customHeight="1">
      <c r="K55736" s="1715"/>
      <c r="L55736" s="1715"/>
    </row>
    <row r="55737" spans="11:12" ht="15" customHeight="1">
      <c r="K55737" s="1715"/>
      <c r="L55737" s="1715"/>
    </row>
    <row r="55738" spans="11:12" ht="15" customHeight="1">
      <c r="K55738" s="1715"/>
      <c r="L55738" s="1715"/>
    </row>
    <row r="55739" spans="11:12" ht="15" customHeight="1">
      <c r="K55739" s="1715"/>
      <c r="L55739" s="1715"/>
    </row>
    <row r="55740" spans="11:12" ht="15" customHeight="1">
      <c r="K55740" s="1715"/>
      <c r="L55740" s="1715"/>
    </row>
    <row r="55741" spans="11:12" ht="15" customHeight="1">
      <c r="K55741" s="1715"/>
      <c r="L55741" s="1715"/>
    </row>
    <row r="55742" spans="11:12" ht="15" customHeight="1">
      <c r="K55742" s="1715"/>
      <c r="L55742" s="1715"/>
    </row>
    <row r="55743" spans="11:12" ht="15" customHeight="1">
      <c r="K55743" s="1715"/>
      <c r="L55743" s="1715"/>
    </row>
    <row r="55744" spans="11:12" ht="15" customHeight="1">
      <c r="K55744" s="1715"/>
      <c r="L55744" s="1715"/>
    </row>
    <row r="55745" spans="11:12" ht="15" customHeight="1">
      <c r="K55745" s="1715"/>
      <c r="L55745" s="1715"/>
    </row>
    <row r="55746" spans="11:12" ht="15" customHeight="1">
      <c r="K55746" s="1715"/>
      <c r="L55746" s="1715"/>
    </row>
    <row r="55747" spans="11:12" ht="15" customHeight="1">
      <c r="K55747" s="1715"/>
      <c r="L55747" s="1715"/>
    </row>
    <row r="55748" spans="11:12" ht="15" customHeight="1">
      <c r="K55748" s="1715"/>
      <c r="L55748" s="1715"/>
    </row>
    <row r="55749" spans="11:12" ht="15" customHeight="1">
      <c r="K55749" s="1715"/>
      <c r="L55749" s="1715"/>
    </row>
    <row r="55750" spans="11:12" ht="15" customHeight="1">
      <c r="K55750" s="1715"/>
      <c r="L55750" s="1715"/>
    </row>
    <row r="55751" spans="11:12" ht="15" customHeight="1">
      <c r="K55751" s="1715"/>
      <c r="L55751" s="1715"/>
    </row>
    <row r="55752" spans="11:12" ht="15" customHeight="1">
      <c r="K55752" s="1715"/>
      <c r="L55752" s="1715"/>
    </row>
    <row r="55753" spans="11:12" ht="15" customHeight="1">
      <c r="K55753" s="1715"/>
      <c r="L55753" s="1715"/>
    </row>
    <row r="55754" spans="11:12" ht="15" customHeight="1">
      <c r="K55754" s="1715"/>
      <c r="L55754" s="1715"/>
    </row>
    <row r="55755" spans="11:12" ht="15" customHeight="1">
      <c r="K55755" s="1715"/>
      <c r="L55755" s="1715"/>
    </row>
    <row r="55756" spans="11:12" ht="15" customHeight="1">
      <c r="K55756" s="1715"/>
      <c r="L55756" s="1715"/>
    </row>
    <row r="55757" spans="11:12" ht="15" customHeight="1">
      <c r="K55757" s="1715"/>
      <c r="L55757" s="1715"/>
    </row>
    <row r="55758" spans="11:12" ht="15" customHeight="1">
      <c r="K55758" s="1715"/>
      <c r="L55758" s="1715"/>
    </row>
    <row r="55759" spans="11:12" ht="15" customHeight="1">
      <c r="K55759" s="1715"/>
      <c r="L55759" s="1715"/>
    </row>
    <row r="55760" spans="11:12" ht="15" customHeight="1">
      <c r="K55760" s="1715"/>
      <c r="L55760" s="1715"/>
    </row>
    <row r="55761" spans="11:12" ht="15" customHeight="1">
      <c r="K55761" s="1715"/>
      <c r="L55761" s="1715"/>
    </row>
    <row r="55762" spans="11:12" ht="15" customHeight="1">
      <c r="K55762" s="1715"/>
      <c r="L55762" s="1715"/>
    </row>
    <row r="55763" spans="11:12" ht="15" customHeight="1">
      <c r="K55763" s="1715"/>
      <c r="L55763" s="1715"/>
    </row>
    <row r="55764" spans="11:12" ht="15" customHeight="1">
      <c r="K55764" s="1715"/>
      <c r="L55764" s="1715"/>
    </row>
    <row r="55765" spans="11:12" ht="15" customHeight="1">
      <c r="K55765" s="1715"/>
      <c r="L55765" s="1715"/>
    </row>
    <row r="55766" spans="11:12" ht="15" customHeight="1">
      <c r="K55766" s="1715"/>
      <c r="L55766" s="1715"/>
    </row>
    <row r="55767" spans="11:12" ht="15" customHeight="1">
      <c r="K55767" s="1715"/>
      <c r="L55767" s="1715"/>
    </row>
    <row r="55768" spans="11:12" ht="15" customHeight="1">
      <c r="K55768" s="1715"/>
      <c r="L55768" s="1715"/>
    </row>
    <row r="55769" spans="11:12" ht="15" customHeight="1">
      <c r="K55769" s="1715"/>
      <c r="L55769" s="1715"/>
    </row>
    <row r="55770" spans="11:12" ht="15" customHeight="1">
      <c r="K55770" s="1715"/>
      <c r="L55770" s="1715"/>
    </row>
    <row r="55771" spans="11:12" ht="15" customHeight="1">
      <c r="K55771" s="1715"/>
      <c r="L55771" s="1715"/>
    </row>
    <row r="55772" spans="11:12" ht="15" customHeight="1">
      <c r="K55772" s="1715"/>
      <c r="L55772" s="1715"/>
    </row>
    <row r="55773" spans="11:12" ht="15" customHeight="1">
      <c r="K55773" s="1715"/>
      <c r="L55773" s="1715"/>
    </row>
    <row r="55774" spans="11:12" ht="15" customHeight="1">
      <c r="K55774" s="1715"/>
      <c r="L55774" s="1715"/>
    </row>
    <row r="55775" spans="11:12" ht="15" customHeight="1">
      <c r="K55775" s="1715"/>
      <c r="L55775" s="1715"/>
    </row>
    <row r="55776" spans="11:12" ht="15" customHeight="1">
      <c r="K55776" s="1715"/>
      <c r="L55776" s="1715"/>
    </row>
    <row r="55777" spans="11:12" ht="15" customHeight="1">
      <c r="K55777" s="1715"/>
      <c r="L55777" s="1715"/>
    </row>
    <row r="55778" spans="11:12" ht="15" customHeight="1">
      <c r="K55778" s="1715"/>
      <c r="L55778" s="1715"/>
    </row>
    <row r="55779" spans="11:12" ht="15" customHeight="1">
      <c r="K55779" s="1715"/>
      <c r="L55779" s="1715"/>
    </row>
    <row r="55780" spans="11:12" ht="15" customHeight="1">
      <c r="K55780" s="1715"/>
      <c r="L55780" s="1715"/>
    </row>
    <row r="55781" spans="11:12" ht="15" customHeight="1">
      <c r="K55781" s="1715"/>
      <c r="L55781" s="1715"/>
    </row>
    <row r="55782" spans="11:12" ht="15" customHeight="1">
      <c r="K55782" s="1715"/>
      <c r="L55782" s="1715"/>
    </row>
    <row r="55783" spans="11:12" ht="15" customHeight="1">
      <c r="K55783" s="1715"/>
      <c r="L55783" s="1715"/>
    </row>
    <row r="55784" spans="11:12" ht="15" customHeight="1">
      <c r="K55784" s="1715"/>
      <c r="L55784" s="1715"/>
    </row>
    <row r="55785" spans="11:12" ht="15" customHeight="1">
      <c r="K55785" s="1715"/>
      <c r="L55785" s="1715"/>
    </row>
    <row r="55786" spans="11:12" ht="15" customHeight="1">
      <c r="K55786" s="1715"/>
      <c r="L55786" s="1715"/>
    </row>
    <row r="55787" spans="11:12" ht="15" customHeight="1">
      <c r="K55787" s="1715"/>
      <c r="L55787" s="1715"/>
    </row>
    <row r="55788" spans="11:12" ht="15" customHeight="1">
      <c r="K55788" s="1715"/>
      <c r="L55788" s="1715"/>
    </row>
    <row r="55789" spans="11:12" ht="15" customHeight="1">
      <c r="K55789" s="1715"/>
      <c r="L55789" s="1715"/>
    </row>
    <row r="55790" spans="11:12" ht="15" customHeight="1">
      <c r="K55790" s="1715"/>
      <c r="L55790" s="1715"/>
    </row>
    <row r="55791" spans="11:12" ht="15" customHeight="1">
      <c r="K55791" s="1715"/>
      <c r="L55791" s="1715"/>
    </row>
    <row r="55792" spans="11:12" ht="15" customHeight="1">
      <c r="K55792" s="1715"/>
      <c r="L55792" s="1715"/>
    </row>
    <row r="55793" spans="11:12" ht="15" customHeight="1">
      <c r="K55793" s="1715"/>
      <c r="L55793" s="1715"/>
    </row>
    <row r="55794" spans="11:12" ht="15" customHeight="1">
      <c r="K55794" s="1715"/>
      <c r="L55794" s="1715"/>
    </row>
    <row r="55795" spans="11:12" ht="15" customHeight="1">
      <c r="K55795" s="1715"/>
      <c r="L55795" s="1715"/>
    </row>
    <row r="55796" spans="11:12" ht="15" customHeight="1">
      <c r="K55796" s="1715"/>
      <c r="L55796" s="1715"/>
    </row>
    <row r="55797" spans="11:12" ht="15" customHeight="1">
      <c r="K55797" s="1715"/>
      <c r="L55797" s="1715"/>
    </row>
    <row r="55798" spans="11:12" ht="15" customHeight="1">
      <c r="K55798" s="1715"/>
      <c r="L55798" s="1715"/>
    </row>
    <row r="55799" spans="11:12" ht="15" customHeight="1">
      <c r="K55799" s="1715"/>
      <c r="L55799" s="1715"/>
    </row>
    <row r="55800" spans="11:12" ht="15" customHeight="1">
      <c r="K55800" s="1715"/>
      <c r="L55800" s="1715"/>
    </row>
    <row r="55801" spans="11:12" ht="15" customHeight="1">
      <c r="K55801" s="1715"/>
      <c r="L55801" s="1715"/>
    </row>
    <row r="55802" spans="11:12" ht="15" customHeight="1">
      <c r="K55802" s="1715"/>
      <c r="L55802" s="1715"/>
    </row>
    <row r="55803" spans="11:12" ht="15" customHeight="1">
      <c r="K55803" s="1715"/>
      <c r="L55803" s="1715"/>
    </row>
    <row r="55804" spans="11:12" ht="15" customHeight="1">
      <c r="K55804" s="1715"/>
      <c r="L55804" s="1715"/>
    </row>
    <row r="55805" spans="11:12" ht="15" customHeight="1">
      <c r="K55805" s="1715"/>
      <c r="L55805" s="1715"/>
    </row>
    <row r="55806" spans="11:12" ht="15" customHeight="1">
      <c r="K55806" s="1715"/>
      <c r="L55806" s="1715"/>
    </row>
    <row r="55807" spans="11:12" ht="15" customHeight="1">
      <c r="K55807" s="1715"/>
      <c r="L55807" s="1715"/>
    </row>
    <row r="55808" spans="11:12" ht="15" customHeight="1">
      <c r="K55808" s="1715"/>
      <c r="L55808" s="1715"/>
    </row>
    <row r="55809" spans="11:12" ht="15" customHeight="1">
      <c r="K55809" s="1715"/>
      <c r="L55809" s="1715"/>
    </row>
    <row r="55810" spans="11:12" ht="15" customHeight="1">
      <c r="K55810" s="1715"/>
      <c r="L55810" s="1715"/>
    </row>
    <row r="55811" spans="11:12" ht="15" customHeight="1">
      <c r="K55811" s="1715"/>
      <c r="L55811" s="1715"/>
    </row>
    <row r="55812" spans="11:12" ht="15" customHeight="1">
      <c r="K55812" s="1715"/>
      <c r="L55812" s="1715"/>
    </row>
    <row r="55813" spans="11:12" ht="15" customHeight="1">
      <c r="K55813" s="1715"/>
      <c r="L55813" s="1715"/>
    </row>
    <row r="55814" spans="11:12" ht="15" customHeight="1">
      <c r="K55814" s="1715"/>
      <c r="L55814" s="1715"/>
    </row>
    <row r="55815" spans="11:12" ht="15" customHeight="1">
      <c r="K55815" s="1715"/>
      <c r="L55815" s="1715"/>
    </row>
    <row r="55816" spans="11:12" ht="15" customHeight="1">
      <c r="K55816" s="1715"/>
      <c r="L55816" s="1715"/>
    </row>
    <row r="55817" spans="11:12" ht="15" customHeight="1">
      <c r="K55817" s="1715"/>
      <c r="L55817" s="1715"/>
    </row>
    <row r="55818" spans="11:12" ht="15" customHeight="1">
      <c r="K55818" s="1715"/>
      <c r="L55818" s="1715"/>
    </row>
    <row r="55819" spans="11:12" ht="15" customHeight="1">
      <c r="K55819" s="1715"/>
      <c r="L55819" s="1715"/>
    </row>
    <row r="55820" spans="11:12" ht="15" customHeight="1">
      <c r="K55820" s="1715"/>
      <c r="L55820" s="1715"/>
    </row>
    <row r="55821" spans="11:12" ht="15" customHeight="1">
      <c r="K55821" s="1715"/>
      <c r="L55821" s="1715"/>
    </row>
    <row r="55822" spans="11:12" ht="15" customHeight="1">
      <c r="K55822" s="1715"/>
      <c r="L55822" s="1715"/>
    </row>
    <row r="55823" spans="11:12" ht="15" customHeight="1">
      <c r="K55823" s="1715"/>
      <c r="L55823" s="1715"/>
    </row>
    <row r="55824" spans="11:12" ht="15" customHeight="1">
      <c r="K55824" s="1715"/>
      <c r="L55824" s="1715"/>
    </row>
    <row r="55825" spans="11:12" ht="15" customHeight="1">
      <c r="K55825" s="1715"/>
      <c r="L55825" s="1715"/>
    </row>
    <row r="55826" spans="11:12" ht="15" customHeight="1">
      <c r="K55826" s="1715"/>
      <c r="L55826" s="1715"/>
    </row>
    <row r="55827" spans="11:12" ht="15" customHeight="1">
      <c r="K55827" s="1715"/>
      <c r="L55827" s="1715"/>
    </row>
    <row r="55828" spans="11:12" ht="15" customHeight="1">
      <c r="K55828" s="1715"/>
      <c r="L55828" s="1715"/>
    </row>
    <row r="55829" spans="11:12" ht="15" customHeight="1">
      <c r="K55829" s="1715"/>
      <c r="L55829" s="1715"/>
    </row>
    <row r="55830" spans="11:12" ht="15" customHeight="1">
      <c r="K55830" s="1715"/>
      <c r="L55830" s="1715"/>
    </row>
    <row r="55831" spans="11:12" ht="15" customHeight="1">
      <c r="K55831" s="1715"/>
      <c r="L55831" s="1715"/>
    </row>
    <row r="55832" spans="11:12" ht="15" customHeight="1">
      <c r="K55832" s="1715"/>
      <c r="L55832" s="1715"/>
    </row>
    <row r="55833" spans="11:12" ht="15" customHeight="1">
      <c r="K55833" s="1715"/>
      <c r="L55833" s="1715"/>
    </row>
    <row r="55834" spans="11:12" ht="15" customHeight="1">
      <c r="K55834" s="1715"/>
      <c r="L55834" s="1715"/>
    </row>
    <row r="55835" spans="11:12" ht="15" customHeight="1">
      <c r="K55835" s="1715"/>
      <c r="L55835" s="1715"/>
    </row>
    <row r="55836" spans="11:12" ht="15" customHeight="1">
      <c r="K55836" s="1715"/>
      <c r="L55836" s="1715"/>
    </row>
    <row r="55837" spans="11:12" ht="15" customHeight="1">
      <c r="K55837" s="1715"/>
      <c r="L55837" s="1715"/>
    </row>
    <row r="55838" spans="11:12" ht="15" customHeight="1">
      <c r="K55838" s="1715"/>
      <c r="L55838" s="1715"/>
    </row>
    <row r="55839" spans="11:12" ht="15" customHeight="1">
      <c r="K55839" s="1715"/>
      <c r="L55839" s="1715"/>
    </row>
    <row r="55840" spans="11:12" ht="15" customHeight="1">
      <c r="K55840" s="1715"/>
      <c r="L55840" s="1715"/>
    </row>
    <row r="55841" spans="11:12" ht="15" customHeight="1">
      <c r="K55841" s="1715"/>
      <c r="L55841" s="1715"/>
    </row>
    <row r="55842" spans="11:12" ht="15" customHeight="1">
      <c r="K55842" s="1715"/>
      <c r="L55842" s="1715"/>
    </row>
    <row r="55843" spans="11:12" ht="15" customHeight="1">
      <c r="K55843" s="1715"/>
      <c r="L55843" s="1715"/>
    </row>
    <row r="55844" spans="11:12" ht="15" customHeight="1">
      <c r="K55844" s="1715"/>
      <c r="L55844" s="1715"/>
    </row>
    <row r="55845" spans="11:12" ht="15" customHeight="1">
      <c r="K55845" s="1715"/>
      <c r="L55845" s="1715"/>
    </row>
    <row r="55846" spans="11:12" ht="15" customHeight="1">
      <c r="K55846" s="1715"/>
      <c r="L55846" s="1715"/>
    </row>
    <row r="55847" spans="11:12" ht="15" customHeight="1">
      <c r="K55847" s="1715"/>
      <c r="L55847" s="1715"/>
    </row>
    <row r="55848" spans="11:12" ht="15" customHeight="1">
      <c r="K55848" s="1715"/>
      <c r="L55848" s="1715"/>
    </row>
    <row r="55849" spans="11:12" ht="15" customHeight="1">
      <c r="K55849" s="1715"/>
      <c r="L55849" s="1715"/>
    </row>
    <row r="55850" spans="11:12" ht="15" customHeight="1">
      <c r="K55850" s="1715"/>
      <c r="L55850" s="1715"/>
    </row>
    <row r="55851" spans="11:12" ht="15" customHeight="1">
      <c r="K55851" s="1715"/>
      <c r="L55851" s="1715"/>
    </row>
    <row r="55852" spans="11:12" ht="15" customHeight="1">
      <c r="K55852" s="1715"/>
      <c r="L55852" s="1715"/>
    </row>
    <row r="55853" spans="11:12" ht="15" customHeight="1">
      <c r="K55853" s="1715"/>
      <c r="L55853" s="1715"/>
    </row>
    <row r="55854" spans="11:12" ht="15" customHeight="1">
      <c r="K55854" s="1715"/>
      <c r="L55854" s="1715"/>
    </row>
    <row r="55855" spans="11:12" ht="15" customHeight="1">
      <c r="K55855" s="1715"/>
      <c r="L55855" s="1715"/>
    </row>
    <row r="55856" spans="11:12" ht="15" customHeight="1">
      <c r="K55856" s="1715"/>
      <c r="L55856" s="1715"/>
    </row>
    <row r="55857" spans="11:12" ht="15" customHeight="1">
      <c r="K55857" s="1715"/>
      <c r="L55857" s="1715"/>
    </row>
    <row r="55858" spans="11:12" ht="15" customHeight="1">
      <c r="K55858" s="1715"/>
      <c r="L55858" s="1715"/>
    </row>
    <row r="55859" spans="11:12" ht="15" customHeight="1">
      <c r="K55859" s="1715"/>
      <c r="L55859" s="1715"/>
    </row>
    <row r="55860" spans="11:12" ht="15" customHeight="1">
      <c r="K55860" s="1715"/>
      <c r="L55860" s="1715"/>
    </row>
    <row r="55861" spans="11:12" ht="15" customHeight="1">
      <c r="K55861" s="1715"/>
      <c r="L55861" s="1715"/>
    </row>
    <row r="55862" spans="11:12" ht="15" customHeight="1">
      <c r="K55862" s="1715"/>
      <c r="L55862" s="1715"/>
    </row>
    <row r="55863" spans="11:12" ht="15" customHeight="1">
      <c r="K55863" s="1715"/>
      <c r="L55863" s="1715"/>
    </row>
    <row r="55864" spans="11:12" ht="15" customHeight="1">
      <c r="K55864" s="1715"/>
      <c r="L55864" s="1715"/>
    </row>
    <row r="55865" spans="11:12" ht="15" customHeight="1">
      <c r="K55865" s="1715"/>
      <c r="L55865" s="1715"/>
    </row>
    <row r="55866" spans="11:12" ht="15" customHeight="1">
      <c r="K55866" s="1715"/>
      <c r="L55866" s="1715"/>
    </row>
    <row r="55867" spans="11:12" ht="15" customHeight="1">
      <c r="K55867" s="1715"/>
      <c r="L55867" s="1715"/>
    </row>
    <row r="55868" spans="11:12" ht="15" customHeight="1">
      <c r="K55868" s="1715"/>
      <c r="L55868" s="1715"/>
    </row>
    <row r="55869" spans="11:12" ht="15" customHeight="1">
      <c r="K55869" s="1715"/>
      <c r="L55869" s="1715"/>
    </row>
    <row r="55870" spans="11:12" ht="15" customHeight="1">
      <c r="K55870" s="1715"/>
      <c r="L55870" s="1715"/>
    </row>
    <row r="55871" spans="11:12" ht="15" customHeight="1">
      <c r="K55871" s="1715"/>
      <c r="L55871" s="1715"/>
    </row>
    <row r="55872" spans="11:12" ht="15" customHeight="1">
      <c r="K55872" s="1715"/>
      <c r="L55872" s="1715"/>
    </row>
    <row r="55873" spans="11:12" ht="15" customHeight="1">
      <c r="K55873" s="1715"/>
      <c r="L55873" s="1715"/>
    </row>
    <row r="55874" spans="11:12" ht="15" customHeight="1">
      <c r="K55874" s="1715"/>
      <c r="L55874" s="1715"/>
    </row>
    <row r="55875" spans="11:12" ht="15" customHeight="1">
      <c r="K55875" s="1715"/>
      <c r="L55875" s="1715"/>
    </row>
    <row r="55876" spans="11:12" ht="15" customHeight="1">
      <c r="K55876" s="1715"/>
      <c r="L55876" s="1715"/>
    </row>
    <row r="55877" spans="11:12" ht="15" customHeight="1">
      <c r="K55877" s="1715"/>
      <c r="L55877" s="1715"/>
    </row>
    <row r="55878" spans="11:12" ht="15" customHeight="1">
      <c r="K55878" s="1715"/>
      <c r="L55878" s="1715"/>
    </row>
    <row r="55879" spans="11:12" ht="15" customHeight="1">
      <c r="K55879" s="1715"/>
      <c r="L55879" s="1715"/>
    </row>
    <row r="55880" spans="11:12" ht="15" customHeight="1">
      <c r="K55880" s="1715"/>
      <c r="L55880" s="1715"/>
    </row>
    <row r="55881" spans="11:12" ht="15" customHeight="1">
      <c r="K55881" s="1715"/>
      <c r="L55881" s="1715"/>
    </row>
    <row r="55882" spans="11:12" ht="15" customHeight="1">
      <c r="K55882" s="1715"/>
      <c r="L55882" s="1715"/>
    </row>
    <row r="55883" spans="11:12" ht="15" customHeight="1">
      <c r="K55883" s="1715"/>
      <c r="L55883" s="1715"/>
    </row>
    <row r="55884" spans="11:12" ht="15" customHeight="1">
      <c r="K55884" s="1715"/>
      <c r="L55884" s="1715"/>
    </row>
    <row r="55885" spans="11:12" ht="15" customHeight="1">
      <c r="K55885" s="1715"/>
      <c r="L55885" s="1715"/>
    </row>
    <row r="55886" spans="11:12" ht="15" customHeight="1">
      <c r="K55886" s="1715"/>
      <c r="L55886" s="1715"/>
    </row>
    <row r="55887" spans="11:12" ht="15" customHeight="1">
      <c r="K55887" s="1715"/>
      <c r="L55887" s="1715"/>
    </row>
    <row r="55888" spans="11:12" ht="15" customHeight="1">
      <c r="K55888" s="1715"/>
      <c r="L55888" s="1715"/>
    </row>
    <row r="55889" spans="11:12" ht="15" customHeight="1">
      <c r="K55889" s="1715"/>
      <c r="L55889" s="1715"/>
    </row>
    <row r="55890" spans="11:12" ht="15" customHeight="1">
      <c r="K55890" s="1715"/>
      <c r="L55890" s="1715"/>
    </row>
    <row r="55891" spans="11:12" ht="15" customHeight="1">
      <c r="K55891" s="1715"/>
      <c r="L55891" s="1715"/>
    </row>
    <row r="55892" spans="11:12" ht="15" customHeight="1">
      <c r="K55892" s="1715"/>
      <c r="L55892" s="1715"/>
    </row>
    <row r="55893" spans="11:12" ht="15" customHeight="1">
      <c r="K55893" s="1715"/>
      <c r="L55893" s="1715"/>
    </row>
    <row r="55894" spans="11:12" ht="15" customHeight="1">
      <c r="K55894" s="1715"/>
      <c r="L55894" s="1715"/>
    </row>
    <row r="55895" spans="11:12" ht="15" customHeight="1">
      <c r="K55895" s="1715"/>
      <c r="L55895" s="1715"/>
    </row>
    <row r="55896" spans="11:12" ht="15" customHeight="1">
      <c r="K55896" s="1715"/>
      <c r="L55896" s="1715"/>
    </row>
    <row r="55897" spans="11:12" ht="15" customHeight="1">
      <c r="K55897" s="1715"/>
      <c r="L55897" s="1715"/>
    </row>
    <row r="55898" spans="11:12" ht="15" customHeight="1">
      <c r="K55898" s="1715"/>
      <c r="L55898" s="1715"/>
    </row>
    <row r="55899" spans="11:12" ht="15" customHeight="1">
      <c r="K55899" s="1715"/>
      <c r="L55899" s="1715"/>
    </row>
    <row r="55900" spans="11:12" ht="15" customHeight="1">
      <c r="K55900" s="1715"/>
      <c r="L55900" s="1715"/>
    </row>
    <row r="55901" spans="11:12" ht="15" customHeight="1">
      <c r="K55901" s="1715"/>
      <c r="L55901" s="1715"/>
    </row>
    <row r="55902" spans="11:12" ht="15" customHeight="1">
      <c r="K55902" s="1715"/>
      <c r="L55902" s="1715"/>
    </row>
    <row r="55903" spans="11:12" ht="15" customHeight="1">
      <c r="K55903" s="1715"/>
      <c r="L55903" s="1715"/>
    </row>
    <row r="55904" spans="11:12" ht="15" customHeight="1">
      <c r="K55904" s="1715"/>
      <c r="L55904" s="1715"/>
    </row>
    <row r="55905" spans="11:12" ht="15" customHeight="1">
      <c r="K55905" s="1715"/>
      <c r="L55905" s="1715"/>
    </row>
    <row r="55906" spans="11:12" ht="15" customHeight="1">
      <c r="K55906" s="1715"/>
      <c r="L55906" s="1715"/>
    </row>
    <row r="55907" spans="11:12" ht="15" customHeight="1">
      <c r="K55907" s="1715"/>
      <c r="L55907" s="1715"/>
    </row>
    <row r="55908" spans="11:12" ht="15" customHeight="1">
      <c r="K55908" s="1715"/>
      <c r="L55908" s="1715"/>
    </row>
    <row r="55909" spans="11:12" ht="15" customHeight="1">
      <c r="K55909" s="1715"/>
      <c r="L55909" s="1715"/>
    </row>
    <row r="55910" spans="11:12" ht="15" customHeight="1">
      <c r="K55910" s="1715"/>
      <c r="L55910" s="1715"/>
    </row>
    <row r="55911" spans="11:12" ht="15" customHeight="1">
      <c r="K55911" s="1715"/>
      <c r="L55911" s="1715"/>
    </row>
    <row r="55912" spans="11:12" ht="15" customHeight="1">
      <c r="K55912" s="1715"/>
      <c r="L55912" s="1715"/>
    </row>
    <row r="55913" spans="11:12" ht="15" customHeight="1">
      <c r="K55913" s="1715"/>
      <c r="L55913" s="1715"/>
    </row>
    <row r="55914" spans="11:12" ht="15" customHeight="1">
      <c r="K55914" s="1715"/>
      <c r="L55914" s="1715"/>
    </row>
    <row r="55915" spans="11:12" ht="15" customHeight="1">
      <c r="K55915" s="1715"/>
      <c r="L55915" s="1715"/>
    </row>
    <row r="55916" spans="11:12" ht="15" customHeight="1">
      <c r="K55916" s="1715"/>
      <c r="L55916" s="1715"/>
    </row>
    <row r="55917" spans="11:12" ht="15" customHeight="1">
      <c r="K55917" s="1715"/>
      <c r="L55917" s="1715"/>
    </row>
    <row r="55918" spans="11:12" ht="15" customHeight="1">
      <c r="K55918" s="1715"/>
      <c r="L55918" s="1715"/>
    </row>
    <row r="55919" spans="11:12" ht="15" customHeight="1">
      <c r="K55919" s="1715"/>
      <c r="L55919" s="1715"/>
    </row>
    <row r="55920" spans="11:12" ht="15" customHeight="1">
      <c r="K55920" s="1715"/>
      <c r="L55920" s="1715"/>
    </row>
    <row r="55921" spans="11:12" ht="15" customHeight="1">
      <c r="K55921" s="1715"/>
      <c r="L55921" s="1715"/>
    </row>
    <row r="55922" spans="11:12" ht="15" customHeight="1">
      <c r="K55922" s="1715"/>
      <c r="L55922" s="1715"/>
    </row>
    <row r="55923" spans="11:12" ht="15" customHeight="1">
      <c r="K55923" s="1715"/>
      <c r="L55923" s="1715"/>
    </row>
    <row r="55924" spans="11:12" ht="15" customHeight="1">
      <c r="K55924" s="1715"/>
      <c r="L55924" s="1715"/>
    </row>
    <row r="55925" spans="11:12" ht="15" customHeight="1">
      <c r="K55925" s="1715"/>
      <c r="L55925" s="1715"/>
    </row>
    <row r="55926" spans="11:12" ht="15" customHeight="1">
      <c r="K55926" s="1715"/>
      <c r="L55926" s="1715"/>
    </row>
    <row r="55927" spans="11:12" ht="15" customHeight="1">
      <c r="K55927" s="1715"/>
      <c r="L55927" s="1715"/>
    </row>
    <row r="55928" spans="11:12" ht="15" customHeight="1">
      <c r="K55928" s="1715"/>
      <c r="L55928" s="1715"/>
    </row>
    <row r="55929" spans="11:12" ht="15" customHeight="1">
      <c r="K55929" s="1715"/>
      <c r="L55929" s="1715"/>
    </row>
    <row r="55930" spans="11:12" ht="15" customHeight="1">
      <c r="K55930" s="1715"/>
      <c r="L55930" s="1715"/>
    </row>
    <row r="55931" spans="11:12" ht="15" customHeight="1">
      <c r="K55931" s="1715"/>
      <c r="L55931" s="1715"/>
    </row>
    <row r="55932" spans="11:12" ht="15" customHeight="1">
      <c r="K55932" s="1715"/>
      <c r="L55932" s="1715"/>
    </row>
    <row r="55933" spans="11:12" ht="15" customHeight="1">
      <c r="K55933" s="1715"/>
      <c r="L55933" s="1715"/>
    </row>
    <row r="55934" spans="11:12" ht="15" customHeight="1">
      <c r="K55934" s="1715"/>
      <c r="L55934" s="1715"/>
    </row>
    <row r="55935" spans="11:12" ht="15" customHeight="1">
      <c r="K55935" s="1715"/>
      <c r="L55935" s="1715"/>
    </row>
    <row r="55936" spans="11:12" ht="15" customHeight="1">
      <c r="K55936" s="1715"/>
      <c r="L55936" s="1715"/>
    </row>
    <row r="55937" spans="11:12" ht="15" customHeight="1">
      <c r="K55937" s="1715"/>
      <c r="L55937" s="1715"/>
    </row>
    <row r="55938" spans="11:12" ht="15" customHeight="1">
      <c r="K55938" s="1715"/>
      <c r="L55938" s="1715"/>
    </row>
    <row r="55939" spans="11:12" ht="15" customHeight="1">
      <c r="K55939" s="1715"/>
      <c r="L55939" s="1715"/>
    </row>
    <row r="55940" spans="11:12" ht="15" customHeight="1">
      <c r="K55940" s="1715"/>
      <c r="L55940" s="1715"/>
    </row>
    <row r="55941" spans="11:12" ht="15" customHeight="1">
      <c r="K55941" s="1715"/>
      <c r="L55941" s="1715"/>
    </row>
    <row r="55942" spans="11:12" ht="15" customHeight="1">
      <c r="K55942" s="1715"/>
      <c r="L55942" s="1715"/>
    </row>
    <row r="55943" spans="11:12" ht="15" customHeight="1">
      <c r="K55943" s="1715"/>
      <c r="L55943" s="1715"/>
    </row>
    <row r="55944" spans="11:12" ht="15" customHeight="1">
      <c r="K55944" s="1715"/>
      <c r="L55944" s="1715"/>
    </row>
    <row r="55945" spans="11:12" ht="15" customHeight="1">
      <c r="K55945" s="1715"/>
      <c r="L55945" s="1715"/>
    </row>
    <row r="55946" spans="11:12" ht="15" customHeight="1">
      <c r="K55946" s="1715"/>
      <c r="L55946" s="1715"/>
    </row>
    <row r="55947" spans="11:12" ht="15" customHeight="1">
      <c r="K55947" s="1715"/>
      <c r="L55947" s="1715"/>
    </row>
    <row r="55948" spans="11:12" ht="15" customHeight="1">
      <c r="K55948" s="1715"/>
      <c r="L55948" s="1715"/>
    </row>
    <row r="55949" spans="11:12" ht="15" customHeight="1">
      <c r="K55949" s="1715"/>
      <c r="L55949" s="1715"/>
    </row>
    <row r="55950" spans="11:12" ht="15" customHeight="1">
      <c r="K55950" s="1715"/>
      <c r="L55950" s="1715"/>
    </row>
    <row r="55951" spans="11:12" ht="15" customHeight="1">
      <c r="K55951" s="1715"/>
      <c r="L55951" s="1715"/>
    </row>
    <row r="55952" spans="11:12" ht="15" customHeight="1">
      <c r="K55952" s="1715"/>
      <c r="L55952" s="1715"/>
    </row>
    <row r="55953" spans="11:12" ht="15" customHeight="1">
      <c r="K55953" s="1715"/>
      <c r="L55953" s="1715"/>
    </row>
    <row r="55954" spans="11:12" ht="15" customHeight="1">
      <c r="K55954" s="1715"/>
      <c r="L55954" s="1715"/>
    </row>
    <row r="55955" spans="11:12" ht="15" customHeight="1">
      <c r="K55955" s="1715"/>
      <c r="L55955" s="1715"/>
    </row>
    <row r="55956" spans="11:12" ht="15" customHeight="1">
      <c r="K55956" s="1715"/>
      <c r="L55956" s="1715"/>
    </row>
    <row r="55957" spans="11:12" ht="15" customHeight="1">
      <c r="K55957" s="1715"/>
      <c r="L55957" s="1715"/>
    </row>
    <row r="55958" spans="11:12" ht="15" customHeight="1">
      <c r="K55958" s="1715"/>
      <c r="L55958" s="1715"/>
    </row>
    <row r="55959" spans="11:12" ht="15" customHeight="1">
      <c r="K55959" s="1715"/>
      <c r="L55959" s="1715"/>
    </row>
    <row r="55960" spans="11:12" ht="15" customHeight="1">
      <c r="K55960" s="1715"/>
      <c r="L55960" s="1715"/>
    </row>
    <row r="55961" spans="11:12" ht="15" customHeight="1">
      <c r="K55961" s="1715"/>
      <c r="L55961" s="1715"/>
    </row>
    <row r="55962" spans="11:12" ht="15" customHeight="1">
      <c r="K55962" s="1715"/>
      <c r="L55962" s="1715"/>
    </row>
    <row r="55963" spans="11:12" ht="15" customHeight="1">
      <c r="K55963" s="1715"/>
      <c r="L55963" s="1715"/>
    </row>
    <row r="55964" spans="11:12" ht="15" customHeight="1">
      <c r="K55964" s="1715"/>
      <c r="L55964" s="1715"/>
    </row>
    <row r="55965" spans="11:12" ht="15" customHeight="1">
      <c r="K55965" s="1715"/>
      <c r="L55965" s="1715"/>
    </row>
    <row r="55966" spans="11:12" ht="15" customHeight="1">
      <c r="K55966" s="1715"/>
      <c r="L55966" s="1715"/>
    </row>
    <row r="55967" spans="11:12" ht="15" customHeight="1">
      <c r="K55967" s="1715"/>
      <c r="L55967" s="1715"/>
    </row>
    <row r="55968" spans="11:12" ht="15" customHeight="1">
      <c r="K55968" s="1715"/>
      <c r="L55968" s="1715"/>
    </row>
    <row r="55969" spans="11:12" ht="15" customHeight="1">
      <c r="K55969" s="1715"/>
      <c r="L55969" s="1715"/>
    </row>
    <row r="55970" spans="11:12" ht="15" customHeight="1">
      <c r="K55970" s="1715"/>
      <c r="L55970" s="1715"/>
    </row>
    <row r="55971" spans="11:12" ht="15" customHeight="1">
      <c r="K55971" s="1715"/>
      <c r="L55971" s="1715"/>
    </row>
    <row r="55972" spans="11:12" ht="15" customHeight="1">
      <c r="K55972" s="1715"/>
      <c r="L55972" s="1715"/>
    </row>
    <row r="55973" spans="11:12" ht="15" customHeight="1">
      <c r="K55973" s="1715"/>
      <c r="L55973" s="1715"/>
    </row>
    <row r="55974" spans="11:12" ht="15" customHeight="1">
      <c r="K55974" s="1715"/>
      <c r="L55974" s="1715"/>
    </row>
    <row r="55975" spans="11:12" ht="15" customHeight="1">
      <c r="K55975" s="1715"/>
      <c r="L55975" s="1715"/>
    </row>
    <row r="55976" spans="11:12" ht="15" customHeight="1">
      <c r="K55976" s="1715"/>
      <c r="L55976" s="1715"/>
    </row>
    <row r="55977" spans="11:12" ht="15" customHeight="1">
      <c r="K55977" s="1715"/>
      <c r="L55977" s="1715"/>
    </row>
    <row r="55978" spans="11:12" ht="15" customHeight="1">
      <c r="K55978" s="1715"/>
      <c r="L55978" s="1715"/>
    </row>
    <row r="55979" spans="11:12" ht="15" customHeight="1">
      <c r="K55979" s="1715"/>
      <c r="L55979" s="1715"/>
    </row>
    <row r="55980" spans="11:12" ht="15" customHeight="1">
      <c r="K55980" s="1715"/>
      <c r="L55980" s="1715"/>
    </row>
    <row r="55981" spans="11:12" ht="15" customHeight="1">
      <c r="K55981" s="1715"/>
      <c r="L55981" s="1715"/>
    </row>
    <row r="55982" spans="11:12" ht="15" customHeight="1">
      <c r="K55982" s="1715"/>
      <c r="L55982" s="1715"/>
    </row>
    <row r="55983" spans="11:12" ht="15" customHeight="1">
      <c r="K55983" s="1715"/>
      <c r="L55983" s="1715"/>
    </row>
    <row r="55984" spans="11:12" ht="15" customHeight="1">
      <c r="K55984" s="1715"/>
      <c r="L55984" s="1715"/>
    </row>
    <row r="55985" spans="11:12" ht="15" customHeight="1">
      <c r="K55985" s="1715"/>
      <c r="L55985" s="1715"/>
    </row>
    <row r="55986" spans="11:12" ht="15" customHeight="1">
      <c r="K55986" s="1715"/>
      <c r="L55986" s="1715"/>
    </row>
    <row r="55987" spans="11:12" ht="15" customHeight="1">
      <c r="K55987" s="1715"/>
      <c r="L55987" s="1715"/>
    </row>
    <row r="55988" spans="11:12" ht="15" customHeight="1">
      <c r="K55988" s="1715"/>
      <c r="L55988" s="1715"/>
    </row>
    <row r="55989" spans="11:12" ht="15" customHeight="1">
      <c r="K55989" s="1715"/>
      <c r="L55989" s="1715"/>
    </row>
    <row r="55990" spans="11:12" ht="15" customHeight="1">
      <c r="K55990" s="1715"/>
      <c r="L55990" s="1715"/>
    </row>
    <row r="55991" spans="11:12" ht="15" customHeight="1">
      <c r="K55991" s="1715"/>
      <c r="L55991" s="1715"/>
    </row>
    <row r="55992" spans="11:12" ht="15" customHeight="1">
      <c r="K55992" s="1715"/>
      <c r="L55992" s="1715"/>
    </row>
    <row r="55993" spans="11:12" ht="15" customHeight="1">
      <c r="K55993" s="1715"/>
      <c r="L55993" s="1715"/>
    </row>
    <row r="55994" spans="11:12" ht="15" customHeight="1">
      <c r="K55994" s="1715"/>
      <c r="L55994" s="1715"/>
    </row>
    <row r="55995" spans="11:12" ht="15" customHeight="1">
      <c r="K55995" s="1715"/>
      <c r="L55995" s="1715"/>
    </row>
    <row r="55996" spans="11:12" ht="15" customHeight="1">
      <c r="K55996" s="1715"/>
      <c r="L55996" s="1715"/>
    </row>
    <row r="55997" spans="11:12" ht="15" customHeight="1">
      <c r="K55997" s="1715"/>
      <c r="L55997" s="1715"/>
    </row>
    <row r="55998" spans="11:12" ht="15" customHeight="1">
      <c r="K55998" s="1715"/>
      <c r="L55998" s="1715"/>
    </row>
    <row r="55999" spans="11:12" ht="15" customHeight="1">
      <c r="K55999" s="1715"/>
      <c r="L55999" s="1715"/>
    </row>
    <row r="56000" spans="11:12" ht="15" customHeight="1">
      <c r="K56000" s="1715"/>
      <c r="L56000" s="1715"/>
    </row>
    <row r="56001" spans="11:12" ht="15" customHeight="1">
      <c r="K56001" s="1715"/>
      <c r="L56001" s="1715"/>
    </row>
    <row r="56002" spans="11:12" ht="15" customHeight="1">
      <c r="K56002" s="1715"/>
      <c r="L56002" s="1715"/>
    </row>
    <row r="56003" spans="11:12" ht="15" customHeight="1">
      <c r="K56003" s="1715"/>
      <c r="L56003" s="1715"/>
    </row>
    <row r="56004" spans="11:12" ht="15" customHeight="1">
      <c r="K56004" s="1715"/>
      <c r="L56004" s="1715"/>
    </row>
    <row r="56005" spans="11:12" ht="15" customHeight="1">
      <c r="K56005" s="1715"/>
      <c r="L56005" s="1715"/>
    </row>
    <row r="56006" spans="11:12" ht="15" customHeight="1">
      <c r="K56006" s="1715"/>
      <c r="L56006" s="1715"/>
    </row>
    <row r="56007" spans="11:12" ht="15" customHeight="1">
      <c r="K56007" s="1715"/>
      <c r="L56007" s="1715"/>
    </row>
    <row r="56008" spans="11:12" ht="15" customHeight="1">
      <c r="K56008" s="1715"/>
      <c r="L56008" s="1715"/>
    </row>
    <row r="56009" spans="11:12" ht="15" customHeight="1">
      <c r="K56009" s="1715"/>
      <c r="L56009" s="1715"/>
    </row>
    <row r="56010" spans="11:12" ht="15" customHeight="1">
      <c r="K56010" s="1715"/>
      <c r="L56010" s="1715"/>
    </row>
    <row r="56011" spans="11:12" ht="15" customHeight="1">
      <c r="K56011" s="1715"/>
      <c r="L56011" s="1715"/>
    </row>
    <row r="56012" spans="11:12" ht="15" customHeight="1">
      <c r="K56012" s="1715"/>
      <c r="L56012" s="1715"/>
    </row>
    <row r="56013" spans="11:12" ht="15" customHeight="1">
      <c r="K56013" s="1715"/>
      <c r="L56013" s="1715"/>
    </row>
    <row r="56014" spans="11:12" ht="15" customHeight="1">
      <c r="K56014" s="1715"/>
      <c r="L56014" s="1715"/>
    </row>
    <row r="56015" spans="11:12" ht="15" customHeight="1">
      <c r="K56015" s="1715"/>
      <c r="L56015" s="1715"/>
    </row>
    <row r="56016" spans="11:12" ht="15" customHeight="1">
      <c r="K56016" s="1715"/>
      <c r="L56016" s="1715"/>
    </row>
    <row r="56017" spans="11:12" ht="15" customHeight="1">
      <c r="K56017" s="1715"/>
      <c r="L56017" s="1715"/>
    </row>
    <row r="56018" spans="11:12" ht="15" customHeight="1">
      <c r="K56018" s="1715"/>
      <c r="L56018" s="1715"/>
    </row>
    <row r="56019" spans="11:12" ht="15" customHeight="1">
      <c r="K56019" s="1715"/>
      <c r="L56019" s="1715"/>
    </row>
    <row r="56020" spans="11:12" ht="15" customHeight="1">
      <c r="K56020" s="1715"/>
      <c r="L56020" s="1715"/>
    </row>
    <row r="56021" spans="11:12" ht="15" customHeight="1">
      <c r="K56021" s="1715"/>
      <c r="L56021" s="1715"/>
    </row>
    <row r="56022" spans="11:12" ht="15" customHeight="1">
      <c r="K56022" s="1715"/>
      <c r="L56022" s="1715"/>
    </row>
    <row r="56023" spans="11:12" ht="15" customHeight="1">
      <c r="K56023" s="1715"/>
      <c r="L56023" s="1715"/>
    </row>
    <row r="56024" spans="11:12" ht="15" customHeight="1">
      <c r="K56024" s="1715"/>
      <c r="L56024" s="1715"/>
    </row>
    <row r="56025" spans="11:12" ht="15" customHeight="1">
      <c r="K56025" s="1715"/>
      <c r="L56025" s="1715"/>
    </row>
    <row r="56026" spans="11:12" ht="15" customHeight="1">
      <c r="K56026" s="1715"/>
      <c r="L56026" s="1715"/>
    </row>
    <row r="56027" spans="11:12" ht="15" customHeight="1">
      <c r="K56027" s="1715"/>
      <c r="L56027" s="1715"/>
    </row>
    <row r="56028" spans="11:12" ht="15" customHeight="1">
      <c r="K56028" s="1715"/>
      <c r="L56028" s="1715"/>
    </row>
    <row r="56029" spans="11:12" ht="15" customHeight="1">
      <c r="K56029" s="1715"/>
      <c r="L56029" s="1715"/>
    </row>
    <row r="56030" spans="11:12" ht="15" customHeight="1">
      <c r="K56030" s="1715"/>
      <c r="L56030" s="1715"/>
    </row>
    <row r="56031" spans="11:12" ht="15" customHeight="1">
      <c r="K56031" s="1715"/>
      <c r="L56031" s="1715"/>
    </row>
    <row r="56032" spans="11:12" ht="15" customHeight="1">
      <c r="K56032" s="1715"/>
      <c r="L56032" s="1715"/>
    </row>
    <row r="56033" spans="11:12" ht="15" customHeight="1">
      <c r="K56033" s="1715"/>
      <c r="L56033" s="1715"/>
    </row>
    <row r="56034" spans="11:12" ht="15" customHeight="1">
      <c r="K56034" s="1715"/>
      <c r="L56034" s="1715"/>
    </row>
    <row r="56035" spans="11:12" ht="15" customHeight="1">
      <c r="K56035" s="1715"/>
      <c r="L56035" s="1715"/>
    </row>
    <row r="56036" spans="11:12" ht="15" customHeight="1">
      <c r="K56036" s="1715"/>
      <c r="L56036" s="1715"/>
    </row>
    <row r="56037" spans="11:12" ht="15" customHeight="1">
      <c r="K56037" s="1715"/>
      <c r="L56037" s="1715"/>
    </row>
    <row r="56038" spans="11:12" ht="15" customHeight="1">
      <c r="K56038" s="1715"/>
      <c r="L56038" s="1715"/>
    </row>
    <row r="56039" spans="11:12" ht="15" customHeight="1">
      <c r="K56039" s="1715"/>
      <c r="L56039" s="1715"/>
    </row>
    <row r="56040" spans="11:12" ht="15" customHeight="1">
      <c r="K56040" s="1715"/>
      <c r="L56040" s="1715"/>
    </row>
    <row r="56041" spans="11:12" ht="15" customHeight="1">
      <c r="K56041" s="1715"/>
      <c r="L56041" s="1715"/>
    </row>
    <row r="56042" spans="11:12" ht="15" customHeight="1">
      <c r="K56042" s="1715"/>
      <c r="L56042" s="1715"/>
    </row>
    <row r="56043" spans="11:12" ht="15" customHeight="1">
      <c r="K56043" s="1715"/>
      <c r="L56043" s="1715"/>
    </row>
    <row r="56044" spans="11:12" ht="15" customHeight="1">
      <c r="K56044" s="1715"/>
      <c r="L56044" s="1715"/>
    </row>
    <row r="56045" spans="11:12" ht="15" customHeight="1">
      <c r="K56045" s="1715"/>
      <c r="L56045" s="1715"/>
    </row>
    <row r="56046" spans="11:12" ht="15" customHeight="1">
      <c r="K56046" s="1715"/>
      <c r="L56046" s="1715"/>
    </row>
    <row r="56047" spans="11:12" ht="15" customHeight="1">
      <c r="K56047" s="1715"/>
      <c r="L56047" s="1715"/>
    </row>
    <row r="56048" spans="11:12" ht="15" customHeight="1">
      <c r="K56048" s="1715"/>
      <c r="L56048" s="1715"/>
    </row>
    <row r="56049" spans="11:12" ht="15" customHeight="1">
      <c r="K56049" s="1715"/>
      <c r="L56049" s="1715"/>
    </row>
    <row r="56050" spans="11:12" ht="15" customHeight="1">
      <c r="K56050" s="1715"/>
      <c r="L56050" s="1715"/>
    </row>
    <row r="56051" spans="11:12" ht="15" customHeight="1">
      <c r="K56051" s="1715"/>
      <c r="L56051" s="1715"/>
    </row>
    <row r="56052" spans="11:12" ht="15" customHeight="1">
      <c r="K56052" s="1715"/>
      <c r="L56052" s="1715"/>
    </row>
    <row r="56053" spans="11:12" ht="15" customHeight="1">
      <c r="K56053" s="1715"/>
      <c r="L56053" s="1715"/>
    </row>
    <row r="56054" spans="11:12" ht="15" customHeight="1">
      <c r="K56054" s="1715"/>
      <c r="L56054" s="1715"/>
    </row>
    <row r="56055" spans="11:12" ht="15" customHeight="1">
      <c r="K56055" s="1715"/>
      <c r="L56055" s="1715"/>
    </row>
    <row r="56056" spans="11:12" ht="15" customHeight="1">
      <c r="K56056" s="1715"/>
      <c r="L56056" s="1715"/>
    </row>
    <row r="56057" spans="11:12" ht="15" customHeight="1">
      <c r="K56057" s="1715"/>
      <c r="L56057" s="1715"/>
    </row>
    <row r="56058" spans="11:12" ht="15" customHeight="1">
      <c r="K56058" s="1715"/>
      <c r="L56058" s="1715"/>
    </row>
    <row r="56059" spans="11:12" ht="15" customHeight="1">
      <c r="K56059" s="1715"/>
      <c r="L56059" s="1715"/>
    </row>
    <row r="56060" spans="11:12" ht="15" customHeight="1">
      <c r="K56060" s="1715"/>
      <c r="L56060" s="1715"/>
    </row>
    <row r="56061" spans="11:12" ht="15" customHeight="1">
      <c r="K56061" s="1715"/>
      <c r="L56061" s="1715"/>
    </row>
    <row r="56062" spans="11:12" ht="15" customHeight="1">
      <c r="K56062" s="1715"/>
      <c r="L56062" s="1715"/>
    </row>
    <row r="56063" spans="11:12" ht="15" customHeight="1">
      <c r="K56063" s="1715"/>
      <c r="L56063" s="1715"/>
    </row>
    <row r="56064" spans="11:12" ht="15" customHeight="1">
      <c r="K56064" s="1715"/>
      <c r="L56064" s="1715"/>
    </row>
    <row r="56065" spans="11:12" ht="15" customHeight="1">
      <c r="K56065" s="1715"/>
      <c r="L56065" s="1715"/>
    </row>
    <row r="56066" spans="11:12" ht="15" customHeight="1">
      <c r="K56066" s="1715"/>
      <c r="L56066" s="1715"/>
    </row>
    <row r="56067" spans="11:12" ht="15" customHeight="1">
      <c r="K56067" s="1715"/>
      <c r="L56067" s="1715"/>
    </row>
    <row r="56068" spans="11:12" ht="15" customHeight="1">
      <c r="K56068" s="1715"/>
      <c r="L56068" s="1715"/>
    </row>
    <row r="56069" spans="11:12" ht="15" customHeight="1">
      <c r="K56069" s="1715"/>
      <c r="L56069" s="1715"/>
    </row>
    <row r="56070" spans="11:12" ht="15" customHeight="1">
      <c r="K56070" s="1715"/>
      <c r="L56070" s="1715"/>
    </row>
    <row r="56071" spans="11:12" ht="15" customHeight="1">
      <c r="K56071" s="1715"/>
      <c r="L56071" s="1715"/>
    </row>
    <row r="56072" spans="11:12" ht="15" customHeight="1">
      <c r="K56072" s="1715"/>
      <c r="L56072" s="1715"/>
    </row>
    <row r="56073" spans="11:12" ht="15" customHeight="1">
      <c r="K56073" s="1715"/>
      <c r="L56073" s="1715"/>
    </row>
    <row r="56074" spans="11:12" ht="15" customHeight="1">
      <c r="K56074" s="1715"/>
      <c r="L56074" s="1715"/>
    </row>
    <row r="56075" spans="11:12" ht="15" customHeight="1">
      <c r="K56075" s="1715"/>
      <c r="L56075" s="1715"/>
    </row>
    <row r="56076" spans="11:12" ht="15" customHeight="1">
      <c r="K56076" s="1715"/>
      <c r="L56076" s="1715"/>
    </row>
    <row r="56077" spans="11:12" ht="15" customHeight="1">
      <c r="K56077" s="1715"/>
      <c r="L56077" s="1715"/>
    </row>
    <row r="56078" spans="11:12" ht="15" customHeight="1">
      <c r="K56078" s="1715"/>
      <c r="L56078" s="1715"/>
    </row>
    <row r="56079" spans="11:12" ht="15" customHeight="1">
      <c r="K56079" s="1715"/>
      <c r="L56079" s="1715"/>
    </row>
    <row r="56080" spans="11:12" ht="15" customHeight="1">
      <c r="K56080" s="1715"/>
      <c r="L56080" s="1715"/>
    </row>
    <row r="56081" spans="11:12" ht="15" customHeight="1">
      <c r="K56081" s="1715"/>
      <c r="L56081" s="1715"/>
    </row>
    <row r="56082" spans="11:12" ht="15" customHeight="1">
      <c r="K56082" s="1715"/>
      <c r="L56082" s="1715"/>
    </row>
    <row r="56083" spans="11:12" ht="15" customHeight="1">
      <c r="K56083" s="1715"/>
      <c r="L56083" s="1715"/>
    </row>
    <row r="56084" spans="11:12" ht="15" customHeight="1">
      <c r="K56084" s="1715"/>
      <c r="L56084" s="1715"/>
    </row>
    <row r="56085" spans="11:12" ht="15" customHeight="1">
      <c r="K56085" s="1715"/>
      <c r="L56085" s="1715"/>
    </row>
    <row r="56086" spans="11:12" ht="15" customHeight="1">
      <c r="K56086" s="1715"/>
      <c r="L56086" s="1715"/>
    </row>
    <row r="56087" spans="11:12" ht="15" customHeight="1">
      <c r="K56087" s="1715"/>
      <c r="L56087" s="1715"/>
    </row>
    <row r="56088" spans="11:12" ht="15" customHeight="1">
      <c r="K56088" s="1715"/>
      <c r="L56088" s="1715"/>
    </row>
    <row r="56089" spans="11:12" ht="15" customHeight="1">
      <c r="K56089" s="1715"/>
      <c r="L56089" s="1715"/>
    </row>
    <row r="56090" spans="11:12" ht="15" customHeight="1">
      <c r="K56090" s="1715"/>
      <c r="L56090" s="1715"/>
    </row>
    <row r="56091" spans="11:12" ht="15" customHeight="1">
      <c r="K56091" s="1715"/>
      <c r="L56091" s="1715"/>
    </row>
    <row r="56092" spans="11:12" ht="15" customHeight="1">
      <c r="K56092" s="1715"/>
      <c r="L56092" s="1715"/>
    </row>
    <row r="56093" spans="11:12" ht="15" customHeight="1">
      <c r="K56093" s="1715"/>
      <c r="L56093" s="1715"/>
    </row>
    <row r="56094" spans="11:12" ht="15" customHeight="1">
      <c r="K56094" s="1715"/>
      <c r="L56094" s="1715"/>
    </row>
    <row r="56095" spans="11:12" ht="15" customHeight="1">
      <c r="K56095" s="1715"/>
      <c r="L56095" s="1715"/>
    </row>
    <row r="56096" spans="11:12" ht="15" customHeight="1">
      <c r="K56096" s="1715"/>
      <c r="L56096" s="1715"/>
    </row>
    <row r="56097" spans="11:12" ht="15" customHeight="1">
      <c r="K56097" s="1715"/>
      <c r="L56097" s="1715"/>
    </row>
    <row r="56098" spans="11:12" ht="15" customHeight="1">
      <c r="K56098" s="1715"/>
      <c r="L56098" s="1715"/>
    </row>
    <row r="56099" spans="11:12" ht="15" customHeight="1">
      <c r="K56099" s="1715"/>
      <c r="L56099" s="1715"/>
    </row>
    <row r="56100" spans="11:12" ht="15" customHeight="1">
      <c r="K56100" s="1715"/>
      <c r="L56100" s="1715"/>
    </row>
    <row r="56101" spans="11:12" ht="15" customHeight="1">
      <c r="K56101" s="1715"/>
      <c r="L56101" s="1715"/>
    </row>
    <row r="56102" spans="11:12" ht="15" customHeight="1">
      <c r="K56102" s="1715"/>
      <c r="L56102" s="1715"/>
    </row>
    <row r="56103" spans="11:12" ht="15" customHeight="1">
      <c r="K56103" s="1715"/>
      <c r="L56103" s="1715"/>
    </row>
    <row r="56104" spans="11:12" ht="15" customHeight="1">
      <c r="K56104" s="1715"/>
      <c r="L56104" s="1715"/>
    </row>
    <row r="56105" spans="11:12" ht="15" customHeight="1">
      <c r="K56105" s="1715"/>
      <c r="L56105" s="1715"/>
    </row>
    <row r="56106" spans="11:12" ht="15" customHeight="1">
      <c r="K56106" s="1715"/>
      <c r="L56106" s="1715"/>
    </row>
    <row r="56107" spans="11:12" ht="15" customHeight="1">
      <c r="K56107" s="1715"/>
      <c r="L56107" s="1715"/>
    </row>
    <row r="56108" spans="11:12" ht="15" customHeight="1">
      <c r="K56108" s="1715"/>
      <c r="L56108" s="1715"/>
    </row>
    <row r="56109" spans="11:12" ht="15" customHeight="1">
      <c r="K56109" s="1715"/>
      <c r="L56109" s="1715"/>
    </row>
    <row r="56110" spans="11:12" ht="15" customHeight="1">
      <c r="K56110" s="1715"/>
      <c r="L56110" s="1715"/>
    </row>
    <row r="56111" spans="11:12" ht="15" customHeight="1">
      <c r="K56111" s="1715"/>
      <c r="L56111" s="1715"/>
    </row>
    <row r="56112" spans="11:12" ht="15" customHeight="1">
      <c r="K56112" s="1715"/>
      <c r="L56112" s="1715"/>
    </row>
    <row r="56113" spans="11:12" ht="15" customHeight="1">
      <c r="K56113" s="1715"/>
      <c r="L56113" s="1715"/>
    </row>
    <row r="56114" spans="11:12" ht="15" customHeight="1">
      <c r="K56114" s="1715"/>
      <c r="L56114" s="1715"/>
    </row>
    <row r="56115" spans="11:12" ht="15" customHeight="1">
      <c r="K56115" s="1715"/>
      <c r="L56115" s="1715"/>
    </row>
    <row r="56116" spans="11:12" ht="15" customHeight="1">
      <c r="K56116" s="1715"/>
      <c r="L56116" s="1715"/>
    </row>
    <row r="56117" spans="11:12" ht="15" customHeight="1">
      <c r="K56117" s="1715"/>
      <c r="L56117" s="1715"/>
    </row>
    <row r="56118" spans="11:12" ht="15" customHeight="1">
      <c r="K56118" s="1715"/>
      <c r="L56118" s="1715"/>
    </row>
    <row r="56119" spans="11:12" ht="15" customHeight="1">
      <c r="K56119" s="1715"/>
      <c r="L56119" s="1715"/>
    </row>
    <row r="56120" spans="11:12" ht="15" customHeight="1">
      <c r="K56120" s="1715"/>
      <c r="L56120" s="1715"/>
    </row>
    <row r="56121" spans="11:12" ht="15" customHeight="1">
      <c r="K56121" s="1715"/>
      <c r="L56121" s="1715"/>
    </row>
    <row r="56122" spans="11:12" ht="15" customHeight="1">
      <c r="K56122" s="1715"/>
      <c r="L56122" s="1715"/>
    </row>
    <row r="56123" spans="11:12" ht="15" customHeight="1">
      <c r="K56123" s="1715"/>
      <c r="L56123" s="1715"/>
    </row>
    <row r="56124" spans="11:12" ht="15" customHeight="1">
      <c r="K56124" s="1715"/>
      <c r="L56124" s="1715"/>
    </row>
    <row r="56125" spans="11:12" ht="15" customHeight="1">
      <c r="K56125" s="1715"/>
      <c r="L56125" s="1715"/>
    </row>
    <row r="56126" spans="11:12" ht="15" customHeight="1">
      <c r="K56126" s="1715"/>
      <c r="L56126" s="1715"/>
    </row>
    <row r="56127" spans="11:12" ht="15" customHeight="1">
      <c r="K56127" s="1715"/>
      <c r="L56127" s="1715"/>
    </row>
    <row r="56128" spans="11:12" ht="15" customHeight="1">
      <c r="K56128" s="1715"/>
      <c r="L56128" s="1715"/>
    </row>
    <row r="56129" spans="11:12" ht="15" customHeight="1">
      <c r="K56129" s="1715"/>
      <c r="L56129" s="1715"/>
    </row>
    <row r="56130" spans="11:12" ht="15" customHeight="1">
      <c r="K56130" s="1715"/>
      <c r="L56130" s="1715"/>
    </row>
    <row r="56131" spans="11:12" ht="15" customHeight="1">
      <c r="K56131" s="1715"/>
      <c r="L56131" s="1715"/>
    </row>
    <row r="56132" spans="11:12" ht="15" customHeight="1">
      <c r="K56132" s="1715"/>
      <c r="L56132" s="1715"/>
    </row>
    <row r="56133" spans="11:12" ht="15" customHeight="1">
      <c r="K56133" s="1715"/>
      <c r="L56133" s="1715"/>
    </row>
    <row r="56134" spans="11:12" ht="15" customHeight="1">
      <c r="K56134" s="1715"/>
      <c r="L56134" s="1715"/>
    </row>
    <row r="56135" spans="11:12" ht="15" customHeight="1">
      <c r="K56135" s="1715"/>
      <c r="L56135" s="1715"/>
    </row>
    <row r="56136" spans="11:12" ht="15" customHeight="1">
      <c r="K56136" s="1715"/>
      <c r="L56136" s="1715"/>
    </row>
    <row r="56137" spans="11:12" ht="15" customHeight="1">
      <c r="K56137" s="1715"/>
      <c r="L56137" s="1715"/>
    </row>
    <row r="56138" spans="11:12" ht="15" customHeight="1">
      <c r="K56138" s="1715"/>
      <c r="L56138" s="1715"/>
    </row>
    <row r="56139" spans="11:12" ht="15" customHeight="1">
      <c r="K56139" s="1715"/>
      <c r="L56139" s="1715"/>
    </row>
    <row r="56140" spans="11:12" ht="15" customHeight="1">
      <c r="K56140" s="1715"/>
      <c r="L56140" s="1715"/>
    </row>
    <row r="56141" spans="11:12" ht="15" customHeight="1">
      <c r="K56141" s="1715"/>
      <c r="L56141" s="1715"/>
    </row>
    <row r="56142" spans="11:12" ht="15" customHeight="1">
      <c r="K56142" s="1715"/>
      <c r="L56142" s="1715"/>
    </row>
    <row r="56143" spans="11:12" ht="15" customHeight="1">
      <c r="K56143" s="1715"/>
      <c r="L56143" s="1715"/>
    </row>
    <row r="56144" spans="11:12" ht="15" customHeight="1">
      <c r="K56144" s="1715"/>
      <c r="L56144" s="1715"/>
    </row>
    <row r="56145" spans="11:12" ht="15" customHeight="1">
      <c r="K56145" s="1715"/>
      <c r="L56145" s="1715"/>
    </row>
    <row r="56146" spans="11:12" ht="15" customHeight="1">
      <c r="K56146" s="1715"/>
      <c r="L56146" s="1715"/>
    </row>
    <row r="56147" spans="11:12" ht="15" customHeight="1">
      <c r="K56147" s="1715"/>
      <c r="L56147" s="1715"/>
    </row>
    <row r="56148" spans="11:12" ht="15" customHeight="1">
      <c r="K56148" s="1715"/>
      <c r="L56148" s="1715"/>
    </row>
    <row r="56149" spans="11:12" ht="15" customHeight="1">
      <c r="K56149" s="1715"/>
      <c r="L56149" s="1715"/>
    </row>
    <row r="56150" spans="11:12" ht="15" customHeight="1">
      <c r="K56150" s="1715"/>
      <c r="L56150" s="1715"/>
    </row>
    <row r="56151" spans="11:12" ht="15" customHeight="1">
      <c r="K56151" s="1715"/>
      <c r="L56151" s="1715"/>
    </row>
    <row r="56152" spans="11:12" ht="15" customHeight="1">
      <c r="K56152" s="1715"/>
      <c r="L56152" s="1715"/>
    </row>
    <row r="56153" spans="11:12" ht="15" customHeight="1">
      <c r="K56153" s="1715"/>
      <c r="L56153" s="1715"/>
    </row>
    <row r="56154" spans="11:12" ht="15" customHeight="1">
      <c r="K56154" s="1715"/>
      <c r="L56154" s="1715"/>
    </row>
    <row r="56155" spans="11:12" ht="15" customHeight="1">
      <c r="K56155" s="1715"/>
      <c r="L56155" s="1715"/>
    </row>
    <row r="56156" spans="11:12" ht="15" customHeight="1">
      <c r="K56156" s="1715"/>
      <c r="L56156" s="1715"/>
    </row>
    <row r="56157" spans="11:12" ht="15" customHeight="1">
      <c r="K56157" s="1715"/>
      <c r="L56157" s="1715"/>
    </row>
    <row r="56158" spans="11:12" ht="15" customHeight="1">
      <c r="K56158" s="1715"/>
      <c r="L56158" s="1715"/>
    </row>
    <row r="56159" spans="11:12" ht="15" customHeight="1">
      <c r="K56159" s="1715"/>
      <c r="L56159" s="1715"/>
    </row>
    <row r="56160" spans="11:12" ht="15" customHeight="1">
      <c r="K56160" s="1715"/>
      <c r="L56160" s="1715"/>
    </row>
    <row r="56161" spans="11:12" ht="15" customHeight="1">
      <c r="K56161" s="1715"/>
      <c r="L56161" s="1715"/>
    </row>
    <row r="56162" spans="11:12" ht="15" customHeight="1">
      <c r="K56162" s="1715"/>
      <c r="L56162" s="1715"/>
    </row>
    <row r="56163" spans="11:12" ht="15" customHeight="1">
      <c r="K56163" s="1715"/>
      <c r="L56163" s="1715"/>
    </row>
    <row r="56164" spans="11:12" ht="15" customHeight="1">
      <c r="K56164" s="1715"/>
      <c r="L56164" s="1715"/>
    </row>
    <row r="56165" spans="11:12" ht="15" customHeight="1">
      <c r="K56165" s="1715"/>
      <c r="L56165" s="1715"/>
    </row>
    <row r="56166" spans="11:12" ht="15" customHeight="1">
      <c r="K56166" s="1715"/>
      <c r="L56166" s="1715"/>
    </row>
    <row r="56167" spans="11:12" ht="15" customHeight="1">
      <c r="K56167" s="1715"/>
      <c r="L56167" s="1715"/>
    </row>
    <row r="56168" spans="11:12" ht="15" customHeight="1">
      <c r="K56168" s="1715"/>
      <c r="L56168" s="1715"/>
    </row>
    <row r="56169" spans="11:12" ht="15" customHeight="1">
      <c r="K56169" s="1715"/>
      <c r="L56169" s="1715"/>
    </row>
    <row r="56170" spans="11:12" ht="15" customHeight="1">
      <c r="K56170" s="1715"/>
      <c r="L56170" s="1715"/>
    </row>
    <row r="56171" spans="11:12" ht="15" customHeight="1">
      <c r="K56171" s="1715"/>
      <c r="L56171" s="1715"/>
    </row>
    <row r="56172" spans="11:12" ht="15" customHeight="1">
      <c r="K56172" s="1715"/>
      <c r="L56172" s="1715"/>
    </row>
    <row r="56173" spans="11:12" ht="15" customHeight="1">
      <c r="K56173" s="1715"/>
      <c r="L56173" s="1715"/>
    </row>
    <row r="56174" spans="11:12" ht="15" customHeight="1">
      <c r="K56174" s="1715"/>
      <c r="L56174" s="1715"/>
    </row>
    <row r="56175" spans="11:12" ht="15" customHeight="1">
      <c r="K56175" s="1715"/>
      <c r="L56175" s="1715"/>
    </row>
    <row r="56176" spans="11:12" ht="15" customHeight="1">
      <c r="K56176" s="1715"/>
      <c r="L56176" s="1715"/>
    </row>
    <row r="56177" spans="11:12" ht="15" customHeight="1">
      <c r="K56177" s="1715"/>
      <c r="L56177" s="1715"/>
    </row>
    <row r="56178" spans="11:12" ht="15" customHeight="1">
      <c r="K56178" s="1715"/>
      <c r="L56178" s="1715"/>
    </row>
    <row r="56179" spans="11:12" ht="15" customHeight="1">
      <c r="K56179" s="1715"/>
      <c r="L56179" s="1715"/>
    </row>
    <row r="56180" spans="11:12" ht="15" customHeight="1">
      <c r="K56180" s="1715"/>
      <c r="L56180" s="1715"/>
    </row>
    <row r="56181" spans="11:12" ht="15" customHeight="1">
      <c r="K56181" s="1715"/>
      <c r="L56181" s="1715"/>
    </row>
    <row r="56182" spans="11:12" ht="15" customHeight="1">
      <c r="K56182" s="1715"/>
      <c r="L56182" s="1715"/>
    </row>
    <row r="56183" spans="11:12" ht="15" customHeight="1">
      <c r="K56183" s="1715"/>
      <c r="L56183" s="1715"/>
    </row>
    <row r="56184" spans="11:12" ht="15" customHeight="1">
      <c r="K56184" s="1715"/>
      <c r="L56184" s="1715"/>
    </row>
    <row r="56185" spans="11:12" ht="15" customHeight="1">
      <c r="K56185" s="1715"/>
      <c r="L56185" s="1715"/>
    </row>
    <row r="56186" spans="11:12" ht="15" customHeight="1">
      <c r="K56186" s="1715"/>
      <c r="L56186" s="1715"/>
    </row>
    <row r="56187" spans="11:12" ht="15" customHeight="1">
      <c r="K56187" s="1715"/>
      <c r="L56187" s="1715"/>
    </row>
    <row r="56188" spans="11:12" ht="15" customHeight="1">
      <c r="K56188" s="1715"/>
      <c r="L56188" s="1715"/>
    </row>
    <row r="56189" spans="11:12" ht="15" customHeight="1">
      <c r="K56189" s="1715"/>
      <c r="L56189" s="1715"/>
    </row>
    <row r="56190" spans="11:12" ht="15" customHeight="1">
      <c r="K56190" s="1715"/>
      <c r="L56190" s="1715"/>
    </row>
    <row r="56191" spans="11:12" ht="15" customHeight="1">
      <c r="K56191" s="1715"/>
      <c r="L56191" s="1715"/>
    </row>
    <row r="56192" spans="11:12" ht="15" customHeight="1">
      <c r="K56192" s="1715"/>
      <c r="L56192" s="1715"/>
    </row>
    <row r="56193" spans="11:12" ht="15" customHeight="1">
      <c r="K56193" s="1715"/>
      <c r="L56193" s="1715"/>
    </row>
    <row r="56194" spans="11:12" ht="15" customHeight="1">
      <c r="K56194" s="1715"/>
      <c r="L56194" s="1715"/>
    </row>
    <row r="56195" spans="11:12" ht="15" customHeight="1">
      <c r="K56195" s="1715"/>
      <c r="L56195" s="1715"/>
    </row>
    <row r="56196" spans="11:12" ht="15" customHeight="1">
      <c r="K56196" s="1715"/>
      <c r="L56196" s="1715"/>
    </row>
    <row r="56197" spans="11:12" ht="15" customHeight="1">
      <c r="K56197" s="1715"/>
      <c r="L56197" s="1715"/>
    </row>
    <row r="56198" spans="11:12" ht="15" customHeight="1">
      <c r="K56198" s="1715"/>
      <c r="L56198" s="1715"/>
    </row>
    <row r="56199" spans="11:12" ht="15" customHeight="1">
      <c r="K56199" s="1715"/>
      <c r="L56199" s="1715"/>
    </row>
    <row r="56200" spans="11:12" ht="15" customHeight="1">
      <c r="K56200" s="1715"/>
      <c r="L56200" s="1715"/>
    </row>
    <row r="56201" spans="11:12" ht="15" customHeight="1">
      <c r="K56201" s="1715"/>
      <c r="L56201" s="1715"/>
    </row>
    <row r="56202" spans="11:12" ht="15" customHeight="1">
      <c r="K56202" s="1715"/>
      <c r="L56202" s="1715"/>
    </row>
    <row r="56203" spans="11:12" ht="15" customHeight="1">
      <c r="K56203" s="1715"/>
      <c r="L56203" s="1715"/>
    </row>
    <row r="56204" spans="11:12" ht="15" customHeight="1">
      <c r="K56204" s="1715"/>
      <c r="L56204" s="1715"/>
    </row>
    <row r="56205" spans="11:12" ht="15" customHeight="1">
      <c r="K56205" s="1715"/>
      <c r="L56205" s="1715"/>
    </row>
    <row r="56206" spans="11:12" ht="15" customHeight="1">
      <c r="K56206" s="1715"/>
      <c r="L56206" s="1715"/>
    </row>
    <row r="56207" spans="11:12" ht="15" customHeight="1">
      <c r="K56207" s="1715"/>
      <c r="L56207" s="1715"/>
    </row>
    <row r="56208" spans="11:12" ht="15" customHeight="1">
      <c r="K56208" s="1715"/>
      <c r="L56208" s="1715"/>
    </row>
    <row r="56209" spans="11:12" ht="15" customHeight="1">
      <c r="K56209" s="1715"/>
      <c r="L56209" s="1715"/>
    </row>
    <row r="56210" spans="11:12" ht="15" customHeight="1">
      <c r="K56210" s="1715"/>
      <c r="L56210" s="1715"/>
    </row>
    <row r="56211" spans="11:12" ht="15" customHeight="1">
      <c r="K56211" s="1715"/>
      <c r="L56211" s="1715"/>
    </row>
    <row r="56212" spans="11:12" ht="15" customHeight="1">
      <c r="K56212" s="1715"/>
      <c r="L56212" s="1715"/>
    </row>
    <row r="56213" spans="11:12" ht="15" customHeight="1">
      <c r="K56213" s="1715"/>
      <c r="L56213" s="1715"/>
    </row>
    <row r="56214" spans="11:12" ht="15" customHeight="1">
      <c r="K56214" s="1715"/>
      <c r="L56214" s="1715"/>
    </row>
    <row r="56215" spans="11:12" ht="15" customHeight="1">
      <c r="K56215" s="1715"/>
      <c r="L56215" s="1715"/>
    </row>
    <row r="56216" spans="11:12" ht="15" customHeight="1">
      <c r="K56216" s="1715"/>
      <c r="L56216" s="1715"/>
    </row>
    <row r="56217" spans="11:12" ht="15" customHeight="1">
      <c r="K56217" s="1715"/>
      <c r="L56217" s="1715"/>
    </row>
    <row r="56218" spans="11:12" ht="15" customHeight="1">
      <c r="K56218" s="1715"/>
      <c r="L56218" s="1715"/>
    </row>
    <row r="56219" spans="11:12" ht="15" customHeight="1">
      <c r="K56219" s="1715"/>
      <c r="L56219" s="1715"/>
    </row>
    <row r="56220" spans="11:12" ht="15" customHeight="1">
      <c r="K56220" s="1715"/>
      <c r="L56220" s="1715"/>
    </row>
    <row r="56221" spans="11:12" ht="15" customHeight="1">
      <c r="K56221" s="1715"/>
      <c r="L56221" s="1715"/>
    </row>
    <row r="56222" spans="11:12" ht="15" customHeight="1">
      <c r="K56222" s="1715"/>
      <c r="L56222" s="1715"/>
    </row>
    <row r="56223" spans="11:12" ht="15" customHeight="1">
      <c r="K56223" s="1715"/>
      <c r="L56223" s="1715"/>
    </row>
    <row r="56224" spans="11:12" ht="15" customHeight="1">
      <c r="K56224" s="1715"/>
      <c r="L56224" s="1715"/>
    </row>
    <row r="56225" spans="11:12" ht="15" customHeight="1">
      <c r="K56225" s="1715"/>
      <c r="L56225" s="1715"/>
    </row>
    <row r="56226" spans="11:12" ht="15" customHeight="1">
      <c r="K56226" s="1715"/>
      <c r="L56226" s="1715"/>
    </row>
    <row r="56227" spans="11:12" ht="15" customHeight="1">
      <c r="K56227" s="1715"/>
      <c r="L56227" s="1715"/>
    </row>
    <row r="56228" spans="11:12" ht="15" customHeight="1">
      <c r="K56228" s="1715"/>
      <c r="L56228" s="1715"/>
    </row>
    <row r="56229" spans="11:12" ht="15" customHeight="1">
      <c r="K56229" s="1715"/>
      <c r="L56229" s="1715"/>
    </row>
    <row r="56230" spans="11:12" ht="15" customHeight="1">
      <c r="K56230" s="1715"/>
      <c r="L56230" s="1715"/>
    </row>
    <row r="56231" spans="11:12" ht="15" customHeight="1">
      <c r="K56231" s="1715"/>
      <c r="L56231" s="1715"/>
    </row>
    <row r="56232" spans="11:12" ht="15" customHeight="1">
      <c r="K56232" s="1715"/>
      <c r="L56232" s="1715"/>
    </row>
    <row r="56233" spans="11:12" ht="15" customHeight="1">
      <c r="K56233" s="1715"/>
      <c r="L56233" s="1715"/>
    </row>
    <row r="56234" spans="11:12" ht="15" customHeight="1">
      <c r="K56234" s="1715"/>
      <c r="L56234" s="1715"/>
    </row>
    <row r="56235" spans="11:12" ht="15" customHeight="1">
      <c r="K56235" s="1715"/>
      <c r="L56235" s="1715"/>
    </row>
    <row r="56236" spans="11:12" ht="15" customHeight="1">
      <c r="K56236" s="1715"/>
      <c r="L56236" s="1715"/>
    </row>
    <row r="56237" spans="11:12" ht="15" customHeight="1">
      <c r="K56237" s="1715"/>
      <c r="L56237" s="1715"/>
    </row>
    <row r="56238" spans="11:12" ht="15" customHeight="1">
      <c r="K56238" s="1715"/>
      <c r="L56238" s="1715"/>
    </row>
    <row r="56239" spans="11:12" ht="15" customHeight="1">
      <c r="K56239" s="1715"/>
      <c r="L56239" s="1715"/>
    </row>
    <row r="56240" spans="11:12" ht="15" customHeight="1">
      <c r="K56240" s="1715"/>
      <c r="L56240" s="1715"/>
    </row>
    <row r="56241" spans="11:12" ht="15" customHeight="1">
      <c r="K56241" s="1715"/>
      <c r="L56241" s="1715"/>
    </row>
    <row r="56242" spans="11:12" ht="15" customHeight="1">
      <c r="K56242" s="1715"/>
      <c r="L56242" s="1715"/>
    </row>
    <row r="56243" spans="11:12" ht="15" customHeight="1">
      <c r="K56243" s="1715"/>
      <c r="L56243" s="1715"/>
    </row>
    <row r="56244" spans="11:12" ht="15" customHeight="1">
      <c r="K56244" s="1715"/>
      <c r="L56244" s="1715"/>
    </row>
    <row r="56245" spans="11:12" ht="15" customHeight="1">
      <c r="K56245" s="1715"/>
      <c r="L56245" s="1715"/>
    </row>
    <row r="56246" spans="11:12" ht="15" customHeight="1">
      <c r="K56246" s="1715"/>
      <c r="L56246" s="1715"/>
    </row>
    <row r="56247" spans="11:12" ht="15" customHeight="1">
      <c r="K56247" s="1715"/>
      <c r="L56247" s="1715"/>
    </row>
    <row r="56248" spans="11:12" ht="15" customHeight="1">
      <c r="K56248" s="1715"/>
      <c r="L56248" s="1715"/>
    </row>
    <row r="56249" spans="11:12" ht="15" customHeight="1">
      <c r="K56249" s="1715"/>
      <c r="L56249" s="1715"/>
    </row>
    <row r="56250" spans="11:12" ht="15" customHeight="1">
      <c r="K56250" s="1715"/>
      <c r="L56250" s="1715"/>
    </row>
    <row r="56251" spans="11:12" ht="15" customHeight="1">
      <c r="K56251" s="1715"/>
      <c r="L56251" s="1715"/>
    </row>
    <row r="56252" spans="11:12" ht="15" customHeight="1">
      <c r="K56252" s="1715"/>
      <c r="L56252" s="1715"/>
    </row>
    <row r="56253" spans="11:12" ht="15" customHeight="1">
      <c r="K56253" s="1715"/>
      <c r="L56253" s="1715"/>
    </row>
    <row r="56254" spans="11:12" ht="15" customHeight="1">
      <c r="K56254" s="1715"/>
      <c r="L56254" s="1715"/>
    </row>
    <row r="56255" spans="11:12" ht="15" customHeight="1">
      <c r="K56255" s="1715"/>
      <c r="L56255" s="1715"/>
    </row>
    <row r="56256" spans="11:12" ht="15" customHeight="1">
      <c r="K56256" s="1715"/>
      <c r="L56256" s="1715"/>
    </row>
    <row r="56257" spans="11:12" ht="15" customHeight="1">
      <c r="K56257" s="1715"/>
      <c r="L56257" s="1715"/>
    </row>
    <row r="56258" spans="11:12" ht="15" customHeight="1">
      <c r="K56258" s="1715"/>
      <c r="L56258" s="1715"/>
    </row>
    <row r="56259" spans="11:12" ht="15" customHeight="1">
      <c r="K56259" s="1715"/>
      <c r="L56259" s="1715"/>
    </row>
    <row r="56260" spans="11:12" ht="15" customHeight="1">
      <c r="K56260" s="1715"/>
      <c r="L56260" s="1715"/>
    </row>
    <row r="56261" spans="11:12" ht="15" customHeight="1">
      <c r="K56261" s="1715"/>
      <c r="L56261" s="1715"/>
    </row>
    <row r="56262" spans="11:12" ht="15" customHeight="1">
      <c r="K56262" s="1715"/>
      <c r="L56262" s="1715"/>
    </row>
    <row r="56263" spans="11:12" ht="15" customHeight="1">
      <c r="K56263" s="1715"/>
      <c r="L56263" s="1715"/>
    </row>
    <row r="56264" spans="11:12" ht="15" customHeight="1">
      <c r="K56264" s="1715"/>
      <c r="L56264" s="1715"/>
    </row>
    <row r="56265" spans="11:12" ht="15" customHeight="1">
      <c r="K56265" s="1715"/>
      <c r="L56265" s="1715"/>
    </row>
    <row r="56266" spans="11:12" ht="15" customHeight="1">
      <c r="K56266" s="1715"/>
      <c r="L56266" s="1715"/>
    </row>
    <row r="56267" spans="11:12" ht="15" customHeight="1">
      <c r="K56267" s="1715"/>
      <c r="L56267" s="1715"/>
    </row>
    <row r="56268" spans="11:12" ht="15" customHeight="1">
      <c r="K56268" s="1715"/>
      <c r="L56268" s="1715"/>
    </row>
    <row r="56269" spans="11:12" ht="15" customHeight="1">
      <c r="K56269" s="1715"/>
      <c r="L56269" s="1715"/>
    </row>
    <row r="56270" spans="11:12" ht="15" customHeight="1">
      <c r="K56270" s="1715"/>
      <c r="L56270" s="1715"/>
    </row>
    <row r="56271" spans="11:12" ht="15" customHeight="1">
      <c r="K56271" s="1715"/>
      <c r="L56271" s="1715"/>
    </row>
    <row r="56272" spans="11:12" ht="15" customHeight="1">
      <c r="K56272" s="1715"/>
      <c r="L56272" s="1715"/>
    </row>
    <row r="56273" spans="11:12" ht="15" customHeight="1">
      <c r="K56273" s="1715"/>
      <c r="L56273" s="1715"/>
    </row>
    <row r="56274" spans="11:12" ht="15" customHeight="1">
      <c r="K56274" s="1715"/>
      <c r="L56274" s="1715"/>
    </row>
    <row r="56275" spans="11:12" ht="15" customHeight="1">
      <c r="K56275" s="1715"/>
      <c r="L56275" s="1715"/>
    </row>
    <row r="56276" spans="11:12" ht="15" customHeight="1">
      <c r="K56276" s="1715"/>
      <c r="L56276" s="1715"/>
    </row>
    <row r="56277" spans="11:12" ht="15" customHeight="1">
      <c r="K56277" s="1715"/>
      <c r="L56277" s="1715"/>
    </row>
    <row r="56278" spans="11:12" ht="15" customHeight="1">
      <c r="K56278" s="1715"/>
      <c r="L56278" s="1715"/>
    </row>
    <row r="56279" spans="11:12" ht="15" customHeight="1">
      <c r="K56279" s="1715"/>
      <c r="L56279" s="1715"/>
    </row>
    <row r="56280" spans="11:12" ht="15" customHeight="1">
      <c r="K56280" s="1715"/>
      <c r="L56280" s="1715"/>
    </row>
    <row r="56281" spans="11:12" ht="15" customHeight="1">
      <c r="K56281" s="1715"/>
      <c r="L56281" s="1715"/>
    </row>
    <row r="56282" spans="11:12" ht="15" customHeight="1">
      <c r="K56282" s="1715"/>
      <c r="L56282" s="1715"/>
    </row>
    <row r="56283" spans="11:12" ht="15" customHeight="1">
      <c r="K56283" s="1715"/>
      <c r="L56283" s="1715"/>
    </row>
    <row r="56284" spans="11:12" ht="15" customHeight="1">
      <c r="K56284" s="1715"/>
      <c r="L56284" s="1715"/>
    </row>
    <row r="56285" spans="11:12" ht="15" customHeight="1">
      <c r="K56285" s="1715"/>
      <c r="L56285" s="1715"/>
    </row>
    <row r="56286" spans="11:12" ht="15" customHeight="1">
      <c r="K56286" s="1715"/>
      <c r="L56286" s="1715"/>
    </row>
    <row r="56287" spans="11:12" ht="15" customHeight="1">
      <c r="K56287" s="1715"/>
      <c r="L56287" s="1715"/>
    </row>
    <row r="56288" spans="11:12" ht="15" customHeight="1">
      <c r="K56288" s="1715"/>
      <c r="L56288" s="1715"/>
    </row>
    <row r="56289" spans="11:12" ht="15" customHeight="1">
      <c r="K56289" s="1715"/>
      <c r="L56289" s="1715"/>
    </row>
    <row r="56290" spans="11:12" ht="15" customHeight="1">
      <c r="K56290" s="1715"/>
      <c r="L56290" s="1715"/>
    </row>
    <row r="56291" spans="11:12" ht="15" customHeight="1">
      <c r="K56291" s="1715"/>
      <c r="L56291" s="1715"/>
    </row>
    <row r="56292" spans="11:12" ht="15" customHeight="1">
      <c r="K56292" s="1715"/>
      <c r="L56292" s="1715"/>
    </row>
    <row r="56293" spans="11:12" ht="15" customHeight="1">
      <c r="K56293" s="1715"/>
      <c r="L56293" s="1715"/>
    </row>
    <row r="56294" spans="11:12" ht="15" customHeight="1">
      <c r="K56294" s="1715"/>
      <c r="L56294" s="1715"/>
    </row>
    <row r="56295" spans="11:12" ht="15" customHeight="1">
      <c r="K56295" s="1715"/>
      <c r="L56295" s="1715"/>
    </row>
    <row r="56296" spans="11:12" ht="15" customHeight="1">
      <c r="K56296" s="1715"/>
      <c r="L56296" s="1715"/>
    </row>
    <row r="56297" spans="11:12" ht="15" customHeight="1">
      <c r="K56297" s="1715"/>
      <c r="L56297" s="1715"/>
    </row>
    <row r="56298" spans="11:12" ht="15" customHeight="1">
      <c r="K56298" s="1715"/>
      <c r="L56298" s="1715"/>
    </row>
    <row r="56299" spans="11:12" ht="15" customHeight="1">
      <c r="K56299" s="1715"/>
      <c r="L56299" s="1715"/>
    </row>
    <row r="56300" spans="11:12" ht="15" customHeight="1">
      <c r="K56300" s="1715"/>
      <c r="L56300" s="1715"/>
    </row>
    <row r="56301" spans="11:12" ht="15" customHeight="1">
      <c r="K56301" s="1715"/>
      <c r="L56301" s="1715"/>
    </row>
    <row r="56302" spans="11:12" ht="15" customHeight="1">
      <c r="K56302" s="1715"/>
      <c r="L56302" s="1715"/>
    </row>
    <row r="56303" spans="11:12" ht="15" customHeight="1">
      <c r="K56303" s="1715"/>
      <c r="L56303" s="1715"/>
    </row>
    <row r="56304" spans="11:12" ht="15" customHeight="1">
      <c r="K56304" s="1715"/>
      <c r="L56304" s="1715"/>
    </row>
    <row r="56305" spans="11:12" ht="15" customHeight="1">
      <c r="K56305" s="1715"/>
      <c r="L56305" s="1715"/>
    </row>
    <row r="56306" spans="11:12" ht="15" customHeight="1">
      <c r="K56306" s="1715"/>
      <c r="L56306" s="1715"/>
    </row>
    <row r="56307" spans="11:12" ht="15" customHeight="1">
      <c r="K56307" s="1715"/>
      <c r="L56307" s="1715"/>
    </row>
    <row r="56308" spans="11:12" ht="15" customHeight="1">
      <c r="K56308" s="1715"/>
      <c r="L56308" s="1715"/>
    </row>
    <row r="56309" spans="11:12" ht="15" customHeight="1">
      <c r="K56309" s="1715"/>
      <c r="L56309" s="1715"/>
    </row>
    <row r="56310" spans="11:12" ht="15" customHeight="1">
      <c r="K56310" s="1715"/>
      <c r="L56310" s="1715"/>
    </row>
    <row r="56311" spans="11:12" ht="15" customHeight="1">
      <c r="K56311" s="1715"/>
      <c r="L56311" s="1715"/>
    </row>
    <row r="56312" spans="11:12" ht="15" customHeight="1">
      <c r="K56312" s="1715"/>
      <c r="L56312" s="1715"/>
    </row>
    <row r="56313" spans="11:12" ht="15" customHeight="1">
      <c r="K56313" s="1715"/>
      <c r="L56313" s="1715"/>
    </row>
    <row r="56314" spans="11:12" ht="15" customHeight="1">
      <c r="K56314" s="1715"/>
      <c r="L56314" s="1715"/>
    </row>
    <row r="56315" spans="11:12" ht="15" customHeight="1">
      <c r="K56315" s="1715"/>
      <c r="L56315" s="1715"/>
    </row>
    <row r="56316" spans="11:12" ht="15" customHeight="1">
      <c r="K56316" s="1715"/>
      <c r="L56316" s="1715"/>
    </row>
    <row r="56317" spans="11:12" ht="15" customHeight="1">
      <c r="K56317" s="1715"/>
      <c r="L56317" s="1715"/>
    </row>
    <row r="56318" spans="11:12" ht="15" customHeight="1">
      <c r="K56318" s="1715"/>
      <c r="L56318" s="1715"/>
    </row>
    <row r="56319" spans="11:12" ht="15" customHeight="1">
      <c r="K56319" s="1715"/>
      <c r="L56319" s="1715"/>
    </row>
    <row r="56320" spans="11:12" ht="15" customHeight="1">
      <c r="K56320" s="1715"/>
      <c r="L56320" s="1715"/>
    </row>
    <row r="56321" spans="11:12" ht="15" customHeight="1">
      <c r="K56321" s="1715"/>
      <c r="L56321" s="1715"/>
    </row>
    <row r="56322" spans="11:12" ht="15" customHeight="1">
      <c r="K56322" s="1715"/>
      <c r="L56322" s="1715"/>
    </row>
    <row r="56323" spans="11:12" ht="15" customHeight="1">
      <c r="K56323" s="1715"/>
      <c r="L56323" s="1715"/>
    </row>
    <row r="56324" spans="11:12" ht="15" customHeight="1">
      <c r="K56324" s="1715"/>
      <c r="L56324" s="1715"/>
    </row>
    <row r="56325" spans="11:12" ht="15" customHeight="1">
      <c r="K56325" s="1715"/>
      <c r="L56325" s="1715"/>
    </row>
    <row r="56326" spans="11:12" ht="15" customHeight="1">
      <c r="K56326" s="1715"/>
      <c r="L56326" s="1715"/>
    </row>
    <row r="56327" spans="11:12" ht="15" customHeight="1">
      <c r="K56327" s="1715"/>
      <c r="L56327" s="1715"/>
    </row>
    <row r="56328" spans="11:12" ht="15" customHeight="1">
      <c r="K56328" s="1715"/>
      <c r="L56328" s="1715"/>
    </row>
    <row r="56329" spans="11:12" ht="15" customHeight="1">
      <c r="K56329" s="1715"/>
      <c r="L56329" s="1715"/>
    </row>
    <row r="56330" spans="11:12" ht="15" customHeight="1">
      <c r="K56330" s="1715"/>
      <c r="L56330" s="1715"/>
    </row>
    <row r="56331" spans="11:12" ht="15" customHeight="1">
      <c r="K56331" s="1715"/>
      <c r="L56331" s="1715"/>
    </row>
    <row r="56332" spans="11:12" ht="15" customHeight="1">
      <c r="K56332" s="1715"/>
      <c r="L56332" s="1715"/>
    </row>
    <row r="56333" spans="11:12" ht="15" customHeight="1">
      <c r="K56333" s="1715"/>
      <c r="L56333" s="1715"/>
    </row>
    <row r="56334" spans="11:12" ht="15" customHeight="1">
      <c r="K56334" s="1715"/>
      <c r="L56334" s="1715"/>
    </row>
    <row r="56335" spans="11:12" ht="15" customHeight="1">
      <c r="K56335" s="1715"/>
      <c r="L56335" s="1715"/>
    </row>
    <row r="56336" spans="11:12" ht="15" customHeight="1">
      <c r="K56336" s="1715"/>
      <c r="L56336" s="1715"/>
    </row>
    <row r="56337" spans="11:12" ht="15" customHeight="1">
      <c r="K56337" s="1715"/>
      <c r="L56337" s="1715"/>
    </row>
    <row r="56338" spans="11:12" ht="15" customHeight="1">
      <c r="K56338" s="1715"/>
      <c r="L56338" s="1715"/>
    </row>
    <row r="56339" spans="11:12" ht="15" customHeight="1">
      <c r="K56339" s="1715"/>
      <c r="L56339" s="1715"/>
    </row>
    <row r="56340" spans="11:12" ht="15" customHeight="1">
      <c r="K56340" s="1715"/>
      <c r="L56340" s="1715"/>
    </row>
    <row r="56341" spans="11:12" ht="15" customHeight="1">
      <c r="K56341" s="1715"/>
      <c r="L56341" s="1715"/>
    </row>
    <row r="56342" spans="11:12" ht="15" customHeight="1">
      <c r="K56342" s="1715"/>
      <c r="L56342" s="1715"/>
    </row>
    <row r="56343" spans="11:12" ht="15" customHeight="1">
      <c r="K56343" s="1715"/>
      <c r="L56343" s="1715"/>
    </row>
    <row r="56344" spans="11:12" ht="15" customHeight="1">
      <c r="K56344" s="1715"/>
      <c r="L56344" s="1715"/>
    </row>
    <row r="56345" spans="11:12" ht="15" customHeight="1">
      <c r="K56345" s="1715"/>
      <c r="L56345" s="1715"/>
    </row>
    <row r="56346" spans="11:12" ht="15" customHeight="1">
      <c r="K56346" s="1715"/>
      <c r="L56346" s="1715"/>
    </row>
    <row r="56347" spans="11:12" ht="15" customHeight="1">
      <c r="K56347" s="1715"/>
      <c r="L56347" s="1715"/>
    </row>
    <row r="56348" spans="11:12" ht="15" customHeight="1">
      <c r="K56348" s="1715"/>
      <c r="L56348" s="1715"/>
    </row>
    <row r="56349" spans="11:12" ht="15" customHeight="1">
      <c r="K56349" s="1715"/>
      <c r="L56349" s="1715"/>
    </row>
    <row r="56350" spans="11:12" ht="15" customHeight="1">
      <c r="K56350" s="1715"/>
      <c r="L56350" s="1715"/>
    </row>
    <row r="56351" spans="11:12" ht="15" customHeight="1">
      <c r="K56351" s="1715"/>
      <c r="L56351" s="1715"/>
    </row>
    <row r="56352" spans="11:12" ht="15" customHeight="1">
      <c r="K56352" s="1715"/>
      <c r="L56352" s="1715"/>
    </row>
    <row r="56353" spans="11:12" ht="15" customHeight="1">
      <c r="K56353" s="1715"/>
      <c r="L56353" s="1715"/>
    </row>
    <row r="56354" spans="11:12" ht="15" customHeight="1">
      <c r="K56354" s="1715"/>
      <c r="L56354" s="1715"/>
    </row>
    <row r="56355" spans="11:12" ht="15" customHeight="1">
      <c r="K56355" s="1715"/>
      <c r="L56355" s="1715"/>
    </row>
    <row r="56356" spans="11:12" ht="15" customHeight="1">
      <c r="K56356" s="1715"/>
      <c r="L56356" s="1715"/>
    </row>
    <row r="56357" spans="11:12" ht="15" customHeight="1">
      <c r="K56357" s="1715"/>
      <c r="L56357" s="1715"/>
    </row>
    <row r="56358" spans="11:12" ht="15" customHeight="1">
      <c r="K56358" s="1715"/>
      <c r="L56358" s="1715"/>
    </row>
    <row r="56359" spans="11:12" ht="15" customHeight="1">
      <c r="K56359" s="1715"/>
      <c r="L56359" s="1715"/>
    </row>
    <row r="56360" spans="11:12" ht="15" customHeight="1">
      <c r="K56360" s="1715"/>
      <c r="L56360" s="1715"/>
    </row>
    <row r="56361" spans="11:12" ht="15" customHeight="1">
      <c r="K56361" s="1715"/>
      <c r="L56361" s="1715"/>
    </row>
    <row r="56362" spans="11:12" ht="15" customHeight="1">
      <c r="K56362" s="1715"/>
      <c r="L56362" s="1715"/>
    </row>
    <row r="56363" spans="11:12" ht="15" customHeight="1">
      <c r="K56363" s="1715"/>
      <c r="L56363" s="1715"/>
    </row>
    <row r="56364" spans="11:12" ht="15" customHeight="1">
      <c r="K56364" s="1715"/>
      <c r="L56364" s="1715"/>
    </row>
    <row r="56365" spans="11:12" ht="15" customHeight="1">
      <c r="K56365" s="1715"/>
      <c r="L56365" s="1715"/>
    </row>
    <row r="56366" spans="11:12" ht="15" customHeight="1">
      <c r="K56366" s="1715"/>
      <c r="L56366" s="1715"/>
    </row>
    <row r="56367" spans="11:12" ht="15" customHeight="1">
      <c r="K56367" s="1715"/>
      <c r="L56367" s="1715"/>
    </row>
    <row r="56368" spans="11:12" ht="15" customHeight="1">
      <c r="K56368" s="1715"/>
      <c r="L56368" s="1715"/>
    </row>
    <row r="56369" spans="11:12" ht="15" customHeight="1">
      <c r="K56369" s="1715"/>
      <c r="L56369" s="1715"/>
    </row>
    <row r="56370" spans="11:12" ht="15" customHeight="1">
      <c r="K56370" s="1715"/>
      <c r="L56370" s="1715"/>
    </row>
    <row r="56371" spans="11:12" ht="15" customHeight="1">
      <c r="K56371" s="1715"/>
      <c r="L56371" s="1715"/>
    </row>
    <row r="56372" spans="11:12" ht="15" customHeight="1">
      <c r="K56372" s="1715"/>
      <c r="L56372" s="1715"/>
    </row>
    <row r="56373" spans="11:12" ht="15" customHeight="1">
      <c r="K56373" s="1715"/>
      <c r="L56373" s="1715"/>
    </row>
    <row r="56374" spans="11:12" ht="15" customHeight="1">
      <c r="K56374" s="1715"/>
      <c r="L56374" s="1715"/>
    </row>
    <row r="56375" spans="11:12" ht="15" customHeight="1">
      <c r="K56375" s="1715"/>
      <c r="L56375" s="1715"/>
    </row>
    <row r="56376" spans="11:12" ht="15" customHeight="1">
      <c r="K56376" s="1715"/>
      <c r="L56376" s="1715"/>
    </row>
    <row r="56377" spans="11:12" ht="15" customHeight="1">
      <c r="K56377" s="1715"/>
      <c r="L56377" s="1715"/>
    </row>
    <row r="56378" spans="11:12" ht="15" customHeight="1">
      <c r="K56378" s="1715"/>
      <c r="L56378" s="1715"/>
    </row>
    <row r="56379" spans="11:12" ht="15" customHeight="1">
      <c r="K56379" s="1715"/>
      <c r="L56379" s="1715"/>
    </row>
    <row r="56380" spans="11:12" ht="15" customHeight="1">
      <c r="K56380" s="1715"/>
      <c r="L56380" s="1715"/>
    </row>
    <row r="56381" spans="11:12" ht="15" customHeight="1">
      <c r="K56381" s="1715"/>
      <c r="L56381" s="1715"/>
    </row>
    <row r="56382" spans="11:12" ht="15" customHeight="1">
      <c r="K56382" s="1715"/>
      <c r="L56382" s="1715"/>
    </row>
    <row r="56383" spans="11:12" ht="15" customHeight="1">
      <c r="K56383" s="1715"/>
      <c r="L56383" s="1715"/>
    </row>
    <row r="56384" spans="11:12" ht="15" customHeight="1">
      <c r="K56384" s="1715"/>
      <c r="L56384" s="1715"/>
    </row>
    <row r="56385" spans="11:12" ht="15" customHeight="1">
      <c r="K56385" s="1715"/>
      <c r="L56385" s="1715"/>
    </row>
    <row r="56386" spans="11:12" ht="15" customHeight="1">
      <c r="K56386" s="1715"/>
      <c r="L56386" s="1715"/>
    </row>
    <row r="56387" spans="11:12" ht="15" customHeight="1">
      <c r="K56387" s="1715"/>
      <c r="L56387" s="1715"/>
    </row>
    <row r="56388" spans="11:12" ht="15" customHeight="1">
      <c r="K56388" s="1715"/>
      <c r="L56388" s="1715"/>
    </row>
    <row r="56389" spans="11:12" ht="15" customHeight="1">
      <c r="K56389" s="1715"/>
      <c r="L56389" s="1715"/>
    </row>
    <row r="56390" spans="11:12" ht="15" customHeight="1">
      <c r="K56390" s="1715"/>
      <c r="L56390" s="1715"/>
    </row>
    <row r="56391" spans="11:12" ht="15" customHeight="1">
      <c r="K56391" s="1715"/>
      <c r="L56391" s="1715"/>
    </row>
    <row r="56392" spans="11:12" ht="15" customHeight="1">
      <c r="K56392" s="1715"/>
      <c r="L56392" s="1715"/>
    </row>
    <row r="56393" spans="11:12" ht="15" customHeight="1">
      <c r="K56393" s="1715"/>
      <c r="L56393" s="1715"/>
    </row>
    <row r="56394" spans="11:12" ht="15" customHeight="1">
      <c r="K56394" s="1715"/>
      <c r="L56394" s="1715"/>
    </row>
    <row r="56395" spans="11:12" ht="15" customHeight="1">
      <c r="K56395" s="1715"/>
      <c r="L56395" s="1715"/>
    </row>
    <row r="56396" spans="11:12" ht="15" customHeight="1">
      <c r="K56396" s="1715"/>
      <c r="L56396" s="1715"/>
    </row>
    <row r="56397" spans="11:12" ht="15" customHeight="1">
      <c r="K56397" s="1715"/>
      <c r="L56397" s="1715"/>
    </row>
    <row r="56398" spans="11:12" ht="15" customHeight="1">
      <c r="K56398" s="1715"/>
      <c r="L56398" s="1715"/>
    </row>
    <row r="56399" spans="11:12" ht="15" customHeight="1">
      <c r="K56399" s="1715"/>
      <c r="L56399" s="1715"/>
    </row>
    <row r="56400" spans="11:12" ht="15" customHeight="1">
      <c r="K56400" s="1715"/>
      <c r="L56400" s="1715"/>
    </row>
    <row r="56401" spans="11:12" ht="15" customHeight="1">
      <c r="K56401" s="1715"/>
      <c r="L56401" s="1715"/>
    </row>
    <row r="56402" spans="11:12" ht="15" customHeight="1">
      <c r="K56402" s="1715"/>
      <c r="L56402" s="1715"/>
    </row>
    <row r="56403" spans="11:12" ht="15" customHeight="1">
      <c r="K56403" s="1715"/>
      <c r="L56403" s="1715"/>
    </row>
    <row r="56404" spans="11:12" ht="15" customHeight="1">
      <c r="K56404" s="1715"/>
      <c r="L56404" s="1715"/>
    </row>
    <row r="56405" spans="11:12" ht="15" customHeight="1">
      <c r="K56405" s="1715"/>
      <c r="L56405" s="1715"/>
    </row>
    <row r="56406" spans="11:12" ht="15" customHeight="1">
      <c r="K56406" s="1715"/>
      <c r="L56406" s="1715"/>
    </row>
    <row r="56407" spans="11:12" ht="15" customHeight="1">
      <c r="K56407" s="1715"/>
      <c r="L56407" s="1715"/>
    </row>
    <row r="56408" spans="11:12" ht="15" customHeight="1">
      <c r="K56408" s="1715"/>
      <c r="L56408" s="1715"/>
    </row>
    <row r="56409" spans="11:12" ht="15" customHeight="1">
      <c r="K56409" s="1715"/>
      <c r="L56409" s="1715"/>
    </row>
    <row r="56410" spans="11:12" ht="15" customHeight="1">
      <c r="K56410" s="1715"/>
      <c r="L56410" s="1715"/>
    </row>
    <row r="56411" spans="11:12" ht="15" customHeight="1">
      <c r="K56411" s="1715"/>
      <c r="L56411" s="1715"/>
    </row>
    <row r="56412" spans="11:12" ht="15" customHeight="1">
      <c r="K56412" s="1715"/>
      <c r="L56412" s="1715"/>
    </row>
    <row r="56413" spans="11:12" ht="15" customHeight="1">
      <c r="K56413" s="1715"/>
      <c r="L56413" s="1715"/>
    </row>
    <row r="56414" spans="11:12" ht="15" customHeight="1">
      <c r="K56414" s="1715"/>
      <c r="L56414" s="1715"/>
    </row>
    <row r="56415" spans="11:12" ht="15" customHeight="1">
      <c r="K56415" s="1715"/>
      <c r="L56415" s="1715"/>
    </row>
    <row r="56416" spans="11:12" ht="15" customHeight="1">
      <c r="K56416" s="1715"/>
      <c r="L56416" s="1715"/>
    </row>
    <row r="56417" spans="11:12" ht="15" customHeight="1">
      <c r="K56417" s="1715"/>
      <c r="L56417" s="1715"/>
    </row>
    <row r="56418" spans="11:12" ht="15" customHeight="1">
      <c r="K56418" s="1715"/>
      <c r="L56418" s="1715"/>
    </row>
    <row r="56419" spans="11:12" ht="15" customHeight="1">
      <c r="K56419" s="1715"/>
      <c r="L56419" s="1715"/>
    </row>
    <row r="56420" spans="11:12" ht="15" customHeight="1">
      <c r="K56420" s="1715"/>
      <c r="L56420" s="1715"/>
    </row>
    <row r="56421" spans="11:12" ht="15" customHeight="1">
      <c r="K56421" s="1715"/>
      <c r="L56421" s="1715"/>
    </row>
    <row r="56422" spans="11:12" ht="15" customHeight="1">
      <c r="K56422" s="1715"/>
      <c r="L56422" s="1715"/>
    </row>
    <row r="56423" spans="11:12" ht="15" customHeight="1">
      <c r="K56423" s="1715"/>
      <c r="L56423" s="1715"/>
    </row>
    <row r="56424" spans="11:12" ht="15" customHeight="1">
      <c r="K56424" s="1715"/>
      <c r="L56424" s="1715"/>
    </row>
    <row r="56425" spans="11:12" ht="15" customHeight="1">
      <c r="K56425" s="1715"/>
      <c r="L56425" s="1715"/>
    </row>
    <row r="56426" spans="11:12" ht="15" customHeight="1">
      <c r="K56426" s="1715"/>
      <c r="L56426" s="1715"/>
    </row>
    <row r="56427" spans="11:12" ht="15" customHeight="1">
      <c r="K56427" s="1715"/>
      <c r="L56427" s="1715"/>
    </row>
    <row r="56428" spans="11:12" ht="15" customHeight="1">
      <c r="K56428" s="1715"/>
      <c r="L56428" s="1715"/>
    </row>
    <row r="56429" spans="11:12" ht="15" customHeight="1">
      <c r="K56429" s="1715"/>
      <c r="L56429" s="1715"/>
    </row>
    <row r="56430" spans="11:12" ht="15" customHeight="1">
      <c r="K56430" s="1715"/>
      <c r="L56430" s="1715"/>
    </row>
    <row r="56431" spans="11:12" ht="15" customHeight="1">
      <c r="K56431" s="1715"/>
      <c r="L56431" s="1715"/>
    </row>
    <row r="56432" spans="11:12" ht="15" customHeight="1">
      <c r="K56432" s="1715"/>
      <c r="L56432" s="1715"/>
    </row>
    <row r="56433" spans="11:12" ht="15" customHeight="1">
      <c r="K56433" s="1715"/>
      <c r="L56433" s="1715"/>
    </row>
    <row r="56434" spans="11:12" ht="15" customHeight="1">
      <c r="K56434" s="1715"/>
      <c r="L56434" s="1715"/>
    </row>
    <row r="56435" spans="11:12" ht="15" customHeight="1">
      <c r="K56435" s="1715"/>
      <c r="L56435" s="1715"/>
    </row>
    <row r="56436" spans="11:12" ht="15" customHeight="1">
      <c r="K56436" s="1715"/>
      <c r="L56436" s="1715"/>
    </row>
    <row r="56437" spans="11:12" ht="15" customHeight="1">
      <c r="K56437" s="1715"/>
      <c r="L56437" s="1715"/>
    </row>
    <row r="56438" spans="11:12" ht="15" customHeight="1">
      <c r="K56438" s="1715"/>
      <c r="L56438" s="1715"/>
    </row>
    <row r="56439" spans="11:12" ht="15" customHeight="1">
      <c r="K56439" s="1715"/>
      <c r="L56439" s="1715"/>
    </row>
    <row r="56440" spans="11:12" ht="15" customHeight="1">
      <c r="K56440" s="1715"/>
      <c r="L56440" s="1715"/>
    </row>
    <row r="56441" spans="11:12" ht="15" customHeight="1">
      <c r="K56441" s="1715"/>
      <c r="L56441" s="1715"/>
    </row>
    <row r="56442" spans="11:12" ht="15" customHeight="1">
      <c r="K56442" s="1715"/>
      <c r="L56442" s="1715"/>
    </row>
    <row r="56443" spans="11:12" ht="15" customHeight="1">
      <c r="K56443" s="1715"/>
      <c r="L56443" s="1715"/>
    </row>
    <row r="56444" spans="11:12" ht="15" customHeight="1">
      <c r="K56444" s="1715"/>
      <c r="L56444" s="1715"/>
    </row>
    <row r="56445" spans="11:12" ht="15" customHeight="1">
      <c r="K56445" s="1715"/>
      <c r="L56445" s="1715"/>
    </row>
    <row r="56446" spans="11:12" ht="15" customHeight="1">
      <c r="K56446" s="1715"/>
      <c r="L56446" s="1715"/>
    </row>
    <row r="56447" spans="11:12" ht="15" customHeight="1">
      <c r="K56447" s="1715"/>
      <c r="L56447" s="1715"/>
    </row>
    <row r="56448" spans="11:12" ht="15" customHeight="1">
      <c r="K56448" s="1715"/>
      <c r="L56448" s="1715"/>
    </row>
    <row r="56449" spans="11:12" ht="15" customHeight="1">
      <c r="K56449" s="1715"/>
      <c r="L56449" s="1715"/>
    </row>
    <row r="56450" spans="11:12" ht="15" customHeight="1">
      <c r="K56450" s="1715"/>
      <c r="L56450" s="1715"/>
    </row>
    <row r="56451" spans="11:12" ht="15" customHeight="1">
      <c r="K56451" s="1715"/>
      <c r="L56451" s="1715"/>
    </row>
    <row r="56452" spans="11:12" ht="15" customHeight="1">
      <c r="K56452" s="1715"/>
      <c r="L56452" s="1715"/>
    </row>
    <row r="56453" spans="11:12" ht="15" customHeight="1">
      <c r="K56453" s="1715"/>
      <c r="L56453" s="1715"/>
    </row>
    <row r="56454" spans="11:12" ht="15" customHeight="1">
      <c r="K56454" s="1715"/>
      <c r="L56454" s="1715"/>
    </row>
    <row r="56455" spans="11:12" ht="15" customHeight="1">
      <c r="K56455" s="1715"/>
      <c r="L56455" s="1715"/>
    </row>
    <row r="56456" spans="11:12" ht="15" customHeight="1">
      <c r="K56456" s="1715"/>
      <c r="L56456" s="1715"/>
    </row>
    <row r="56457" spans="11:12" ht="15" customHeight="1">
      <c r="K56457" s="1715"/>
      <c r="L56457" s="1715"/>
    </row>
    <row r="56458" spans="11:12" ht="15" customHeight="1">
      <c r="K56458" s="1715"/>
      <c r="L56458" s="1715"/>
    </row>
    <row r="56459" spans="11:12" ht="15" customHeight="1">
      <c r="K56459" s="1715"/>
      <c r="L56459" s="1715"/>
    </row>
    <row r="56460" spans="11:12" ht="15" customHeight="1">
      <c r="K56460" s="1715"/>
      <c r="L56460" s="1715"/>
    </row>
    <row r="56461" spans="11:12" ht="15" customHeight="1">
      <c r="K56461" s="1715"/>
      <c r="L56461" s="1715"/>
    </row>
    <row r="56462" spans="11:12" ht="15" customHeight="1">
      <c r="K56462" s="1715"/>
      <c r="L56462" s="1715"/>
    </row>
    <row r="56463" spans="11:12" ht="15" customHeight="1">
      <c r="K56463" s="1715"/>
      <c r="L56463" s="1715"/>
    </row>
    <row r="56464" spans="11:12" ht="15" customHeight="1">
      <c r="K56464" s="1715"/>
      <c r="L56464" s="1715"/>
    </row>
    <row r="56465" spans="11:12" ht="15" customHeight="1">
      <c r="K56465" s="1715"/>
      <c r="L56465" s="1715"/>
    </row>
    <row r="56466" spans="11:12" ht="15" customHeight="1">
      <c r="K56466" s="1715"/>
      <c r="L56466" s="1715"/>
    </row>
    <row r="56467" spans="11:12" ht="15" customHeight="1">
      <c r="K56467" s="1715"/>
      <c r="L56467" s="1715"/>
    </row>
    <row r="56468" spans="11:12" ht="15" customHeight="1">
      <c r="K56468" s="1715"/>
      <c r="L56468" s="1715"/>
    </row>
    <row r="56469" spans="11:12" ht="15" customHeight="1">
      <c r="K56469" s="1715"/>
      <c r="L56469" s="1715"/>
    </row>
    <row r="56470" spans="11:12" ht="15" customHeight="1">
      <c r="K56470" s="1715"/>
      <c r="L56470" s="1715"/>
    </row>
    <row r="56471" spans="11:12" ht="15" customHeight="1">
      <c r="K56471" s="1715"/>
      <c r="L56471" s="1715"/>
    </row>
    <row r="56472" spans="11:12" ht="15" customHeight="1">
      <c r="K56472" s="1715"/>
      <c r="L56472" s="1715"/>
    </row>
    <row r="56473" spans="11:12" ht="15" customHeight="1">
      <c r="K56473" s="1715"/>
      <c r="L56473" s="1715"/>
    </row>
    <row r="56474" spans="11:12" ht="15" customHeight="1">
      <c r="K56474" s="1715"/>
      <c r="L56474" s="1715"/>
    </row>
    <row r="56475" spans="11:12" ht="15" customHeight="1">
      <c r="K56475" s="1715"/>
      <c r="L56475" s="1715"/>
    </row>
    <row r="56476" spans="11:12" ht="15" customHeight="1">
      <c r="K56476" s="1715"/>
      <c r="L56476" s="1715"/>
    </row>
    <row r="56477" spans="11:12" ht="15" customHeight="1">
      <c r="K56477" s="1715"/>
      <c r="L56477" s="1715"/>
    </row>
    <row r="56478" spans="11:12" ht="15" customHeight="1">
      <c r="K56478" s="1715"/>
      <c r="L56478" s="1715"/>
    </row>
    <row r="56479" spans="11:12" ht="15" customHeight="1">
      <c r="K56479" s="1715"/>
      <c r="L56479" s="1715"/>
    </row>
    <row r="56480" spans="11:12" ht="15" customHeight="1">
      <c r="K56480" s="1715"/>
      <c r="L56480" s="1715"/>
    </row>
    <row r="56481" spans="11:12" ht="15" customHeight="1">
      <c r="K56481" s="1715"/>
      <c r="L56481" s="1715"/>
    </row>
    <row r="56482" spans="11:12" ht="15" customHeight="1">
      <c r="K56482" s="1715"/>
      <c r="L56482" s="1715"/>
    </row>
    <row r="56483" spans="11:12" ht="15" customHeight="1">
      <c r="K56483" s="1715"/>
      <c r="L56483" s="1715"/>
    </row>
    <row r="56484" spans="11:12" ht="15" customHeight="1">
      <c r="K56484" s="1715"/>
      <c r="L56484" s="1715"/>
    </row>
    <row r="56485" spans="11:12" ht="15" customHeight="1">
      <c r="K56485" s="1715"/>
      <c r="L56485" s="1715"/>
    </row>
    <row r="56486" spans="11:12" ht="15" customHeight="1">
      <c r="K56486" s="1715"/>
      <c r="L56486" s="1715"/>
    </row>
    <row r="56487" spans="11:12" ht="15" customHeight="1">
      <c r="K56487" s="1715"/>
      <c r="L56487" s="1715"/>
    </row>
    <row r="56488" spans="11:12" ht="15" customHeight="1">
      <c r="K56488" s="1715"/>
      <c r="L56488" s="1715"/>
    </row>
    <row r="56489" spans="11:12" ht="15" customHeight="1">
      <c r="K56489" s="1715"/>
      <c r="L56489" s="1715"/>
    </row>
    <row r="56490" spans="11:12" ht="15" customHeight="1">
      <c r="K56490" s="1715"/>
      <c r="L56490" s="1715"/>
    </row>
    <row r="56491" spans="11:12" ht="15" customHeight="1">
      <c r="K56491" s="1715"/>
      <c r="L56491" s="1715"/>
    </row>
    <row r="56492" spans="11:12" ht="15" customHeight="1">
      <c r="K56492" s="1715"/>
      <c r="L56492" s="1715"/>
    </row>
    <row r="56493" spans="11:12" ht="15" customHeight="1">
      <c r="K56493" s="1715"/>
      <c r="L56493" s="1715"/>
    </row>
    <row r="56494" spans="11:12" ht="15" customHeight="1">
      <c r="K56494" s="1715"/>
      <c r="L56494" s="1715"/>
    </row>
    <row r="56495" spans="11:12" ht="15" customHeight="1">
      <c r="K56495" s="1715"/>
      <c r="L56495" s="1715"/>
    </row>
    <row r="56496" spans="11:12" ht="15" customHeight="1">
      <c r="K56496" s="1715"/>
      <c r="L56496" s="1715"/>
    </row>
    <row r="56497" spans="11:12" ht="15" customHeight="1">
      <c r="K56497" s="1715"/>
      <c r="L56497" s="1715"/>
    </row>
    <row r="56498" spans="11:12" ht="15" customHeight="1">
      <c r="K56498" s="1715"/>
      <c r="L56498" s="1715"/>
    </row>
    <row r="56499" spans="11:12" ht="15" customHeight="1">
      <c r="K56499" s="1715"/>
      <c r="L56499" s="1715"/>
    </row>
    <row r="56500" spans="11:12" ht="15" customHeight="1">
      <c r="K56500" s="1715"/>
      <c r="L56500" s="1715"/>
    </row>
    <row r="56501" spans="11:12" ht="15" customHeight="1">
      <c r="K56501" s="1715"/>
      <c r="L56501" s="1715"/>
    </row>
    <row r="56502" spans="11:12" ht="15" customHeight="1">
      <c r="K56502" s="1715"/>
      <c r="L56502" s="1715"/>
    </row>
    <row r="56503" spans="11:12" ht="15" customHeight="1">
      <c r="K56503" s="1715"/>
      <c r="L56503" s="1715"/>
    </row>
    <row r="56504" spans="11:12" ht="15" customHeight="1">
      <c r="K56504" s="1715"/>
      <c r="L56504" s="1715"/>
    </row>
    <row r="56505" spans="11:12" ht="15" customHeight="1">
      <c r="K56505" s="1715"/>
      <c r="L56505" s="1715"/>
    </row>
    <row r="56506" spans="11:12" ht="15" customHeight="1">
      <c r="K56506" s="1715"/>
      <c r="L56506" s="1715"/>
    </row>
    <row r="56507" spans="11:12" ht="15" customHeight="1">
      <c r="K56507" s="1715"/>
      <c r="L56507" s="1715"/>
    </row>
    <row r="56508" spans="11:12" ht="15" customHeight="1">
      <c r="K56508" s="1715"/>
      <c r="L56508" s="1715"/>
    </row>
    <row r="56509" spans="11:12" ht="15" customHeight="1">
      <c r="K56509" s="1715"/>
      <c r="L56509" s="1715"/>
    </row>
    <row r="56510" spans="11:12" ht="15" customHeight="1">
      <c r="K56510" s="1715"/>
      <c r="L56510" s="1715"/>
    </row>
    <row r="56511" spans="11:12" ht="15" customHeight="1">
      <c r="K56511" s="1715"/>
      <c r="L56511" s="1715"/>
    </row>
    <row r="56512" spans="11:12" ht="15" customHeight="1">
      <c r="K56512" s="1715"/>
      <c r="L56512" s="1715"/>
    </row>
    <row r="56513" spans="11:12" ht="15" customHeight="1">
      <c r="K56513" s="1715"/>
      <c r="L56513" s="1715"/>
    </row>
    <row r="56514" spans="11:12" ht="15" customHeight="1">
      <c r="K56514" s="1715"/>
      <c r="L56514" s="1715"/>
    </row>
    <row r="56515" spans="11:12" ht="15" customHeight="1">
      <c r="K56515" s="1715"/>
      <c r="L56515" s="1715"/>
    </row>
    <row r="56516" spans="11:12" ht="15" customHeight="1">
      <c r="K56516" s="1715"/>
      <c r="L56516" s="1715"/>
    </row>
    <row r="56517" spans="11:12" ht="15" customHeight="1">
      <c r="K56517" s="1715"/>
      <c r="L56517" s="1715"/>
    </row>
    <row r="56518" spans="11:12" ht="15" customHeight="1">
      <c r="K56518" s="1715"/>
      <c r="L56518" s="1715"/>
    </row>
    <row r="56519" spans="11:12" ht="15" customHeight="1">
      <c r="K56519" s="1715"/>
      <c r="L56519" s="1715"/>
    </row>
    <row r="56520" spans="11:12" ht="15" customHeight="1">
      <c r="K56520" s="1715"/>
      <c r="L56520" s="1715"/>
    </row>
    <row r="56521" spans="11:12" ht="15" customHeight="1">
      <c r="K56521" s="1715"/>
      <c r="L56521" s="1715"/>
    </row>
    <row r="56522" spans="11:12" ht="15" customHeight="1">
      <c r="K56522" s="1715"/>
      <c r="L56522" s="1715"/>
    </row>
    <row r="56523" spans="11:12" ht="15" customHeight="1">
      <c r="K56523" s="1715"/>
      <c r="L56523" s="1715"/>
    </row>
    <row r="56524" spans="11:12" ht="15" customHeight="1">
      <c r="K56524" s="1715"/>
      <c r="L56524" s="1715"/>
    </row>
    <row r="56525" spans="11:12" ht="15" customHeight="1">
      <c r="K56525" s="1715"/>
      <c r="L56525" s="1715"/>
    </row>
    <row r="56526" spans="11:12" ht="15" customHeight="1">
      <c r="K56526" s="1715"/>
      <c r="L56526" s="1715"/>
    </row>
    <row r="56527" spans="11:12" ht="15" customHeight="1">
      <c r="K56527" s="1715"/>
      <c r="L56527" s="1715"/>
    </row>
    <row r="56528" spans="11:12" ht="15" customHeight="1">
      <c r="K56528" s="1715"/>
      <c r="L56528" s="1715"/>
    </row>
    <row r="56529" spans="11:12" ht="15" customHeight="1">
      <c r="K56529" s="1715"/>
      <c r="L56529" s="1715"/>
    </row>
    <row r="56530" spans="11:12" ht="15" customHeight="1">
      <c r="K56530" s="1715"/>
      <c r="L56530" s="1715"/>
    </row>
    <row r="56531" spans="11:12" ht="15" customHeight="1">
      <c r="K56531" s="1715"/>
      <c r="L56531" s="1715"/>
    </row>
    <row r="56532" spans="11:12" ht="15" customHeight="1">
      <c r="K56532" s="1715"/>
      <c r="L56532" s="1715"/>
    </row>
    <row r="56533" spans="11:12" ht="15" customHeight="1">
      <c r="K56533" s="1715"/>
      <c r="L56533" s="1715"/>
    </row>
    <row r="56534" spans="11:12" ht="15" customHeight="1">
      <c r="K56534" s="1715"/>
      <c r="L56534" s="1715"/>
    </row>
    <row r="56535" spans="11:12" ht="15" customHeight="1">
      <c r="K56535" s="1715"/>
      <c r="L56535" s="1715"/>
    </row>
    <row r="56536" spans="11:12" ht="15" customHeight="1">
      <c r="K56536" s="1715"/>
      <c r="L56536" s="1715"/>
    </row>
    <row r="56537" spans="11:12" ht="15" customHeight="1">
      <c r="K56537" s="1715"/>
      <c r="L56537" s="1715"/>
    </row>
    <row r="56538" spans="11:12" ht="15" customHeight="1">
      <c r="K56538" s="1715"/>
      <c r="L56538" s="1715"/>
    </row>
    <row r="56539" spans="11:12" ht="15" customHeight="1">
      <c r="K56539" s="1715"/>
      <c r="L56539" s="1715"/>
    </row>
    <row r="56540" spans="11:12" ht="15" customHeight="1">
      <c r="K56540" s="1715"/>
      <c r="L56540" s="1715"/>
    </row>
    <row r="56541" spans="11:12" ht="15" customHeight="1">
      <c r="K56541" s="1715"/>
      <c r="L56541" s="1715"/>
    </row>
    <row r="56542" spans="11:12" ht="15" customHeight="1">
      <c r="K56542" s="1715"/>
      <c r="L56542" s="1715"/>
    </row>
    <row r="56543" spans="11:12" ht="15" customHeight="1">
      <c r="K56543" s="1715"/>
      <c r="L56543" s="1715"/>
    </row>
    <row r="56544" spans="11:12" ht="15" customHeight="1">
      <c r="K56544" s="1715"/>
      <c r="L56544" s="1715"/>
    </row>
    <row r="56545" spans="11:12" ht="15" customHeight="1">
      <c r="K56545" s="1715"/>
      <c r="L56545" s="1715"/>
    </row>
    <row r="56546" spans="11:12" ht="15" customHeight="1">
      <c r="K56546" s="1715"/>
      <c r="L56546" s="1715"/>
    </row>
    <row r="56547" spans="11:12" ht="15" customHeight="1">
      <c r="K56547" s="1715"/>
      <c r="L56547" s="1715"/>
    </row>
    <row r="56548" spans="11:12" ht="15" customHeight="1">
      <c r="K56548" s="1715"/>
      <c r="L56548" s="1715"/>
    </row>
    <row r="56549" spans="11:12" ht="15" customHeight="1">
      <c r="K56549" s="1715"/>
      <c r="L56549" s="1715"/>
    </row>
    <row r="56550" spans="11:12" ht="15" customHeight="1">
      <c r="K56550" s="1715"/>
      <c r="L56550" s="1715"/>
    </row>
    <row r="56551" spans="11:12" ht="15" customHeight="1">
      <c r="K56551" s="1715"/>
      <c r="L56551" s="1715"/>
    </row>
    <row r="56552" spans="11:12" ht="15" customHeight="1">
      <c r="K56552" s="1715"/>
      <c r="L56552" s="1715"/>
    </row>
    <row r="56553" spans="11:12" ht="15" customHeight="1">
      <c r="K56553" s="1715"/>
      <c r="L56553" s="1715"/>
    </row>
    <row r="56554" spans="11:12" ht="15" customHeight="1">
      <c r="K56554" s="1715"/>
      <c r="L56554" s="1715"/>
    </row>
    <row r="56555" spans="11:12" ht="15" customHeight="1">
      <c r="K56555" s="1715"/>
      <c r="L56555" s="1715"/>
    </row>
    <row r="56556" spans="11:12" ht="15" customHeight="1">
      <c r="K56556" s="1715"/>
      <c r="L56556" s="1715"/>
    </row>
    <row r="56557" spans="11:12" ht="15" customHeight="1">
      <c r="K56557" s="1715"/>
      <c r="L56557" s="1715"/>
    </row>
    <row r="56558" spans="11:12" ht="15" customHeight="1">
      <c r="K56558" s="1715"/>
      <c r="L56558" s="1715"/>
    </row>
    <row r="56559" spans="11:12" ht="15" customHeight="1">
      <c r="K56559" s="1715"/>
      <c r="L56559" s="1715"/>
    </row>
    <row r="56560" spans="11:12" ht="15" customHeight="1">
      <c r="K56560" s="1715"/>
      <c r="L56560" s="1715"/>
    </row>
    <row r="56561" spans="11:12" ht="15" customHeight="1">
      <c r="K56561" s="1715"/>
      <c r="L56561" s="1715"/>
    </row>
    <row r="56562" spans="11:12" ht="15" customHeight="1">
      <c r="K56562" s="1715"/>
      <c r="L56562" s="1715"/>
    </row>
    <row r="56563" spans="11:12" ht="15" customHeight="1">
      <c r="K56563" s="1715"/>
      <c r="L56563" s="1715"/>
    </row>
    <row r="56564" spans="11:12" ht="15" customHeight="1">
      <c r="K56564" s="1715"/>
      <c r="L56564" s="1715"/>
    </row>
    <row r="56565" spans="11:12" ht="15" customHeight="1">
      <c r="K56565" s="1715"/>
      <c r="L56565" s="1715"/>
    </row>
    <row r="56566" spans="11:12" ht="15" customHeight="1">
      <c r="K56566" s="1715"/>
      <c r="L56566" s="1715"/>
    </row>
    <row r="56567" spans="11:12" ht="15" customHeight="1">
      <c r="K56567" s="1715"/>
      <c r="L56567" s="1715"/>
    </row>
    <row r="56568" spans="11:12" ht="15" customHeight="1">
      <c r="K56568" s="1715"/>
      <c r="L56568" s="1715"/>
    </row>
    <row r="56569" spans="11:12" ht="15" customHeight="1">
      <c r="K56569" s="1715"/>
      <c r="L56569" s="1715"/>
    </row>
    <row r="56570" spans="11:12" ht="15" customHeight="1">
      <c r="K56570" s="1715"/>
      <c r="L56570" s="1715"/>
    </row>
    <row r="56571" spans="11:12" ht="15" customHeight="1">
      <c r="K56571" s="1715"/>
      <c r="L56571" s="1715"/>
    </row>
    <row r="56572" spans="11:12" ht="15" customHeight="1">
      <c r="K56572" s="1715"/>
      <c r="L56572" s="1715"/>
    </row>
    <row r="56573" spans="11:12" ht="15" customHeight="1">
      <c r="K56573" s="1715"/>
      <c r="L56573" s="1715"/>
    </row>
    <row r="56574" spans="11:12" ht="15" customHeight="1">
      <c r="K56574" s="1715"/>
      <c r="L56574" s="1715"/>
    </row>
    <row r="56575" spans="11:12" ht="15" customHeight="1">
      <c r="K56575" s="1715"/>
      <c r="L56575" s="1715"/>
    </row>
    <row r="56576" spans="11:12" ht="15" customHeight="1">
      <c r="K56576" s="1715"/>
      <c r="L56576" s="1715"/>
    </row>
    <row r="56577" spans="11:12" ht="15" customHeight="1">
      <c r="K56577" s="1715"/>
      <c r="L56577" s="1715"/>
    </row>
    <row r="56578" spans="11:12" ht="15" customHeight="1">
      <c r="K56578" s="1715"/>
      <c r="L56578" s="1715"/>
    </row>
    <row r="56579" spans="11:12" ht="15" customHeight="1">
      <c r="K56579" s="1715"/>
      <c r="L56579" s="1715"/>
    </row>
    <row r="56580" spans="11:12" ht="15" customHeight="1">
      <c r="K56580" s="1715"/>
      <c r="L56580" s="1715"/>
    </row>
    <row r="56581" spans="11:12" ht="15" customHeight="1">
      <c r="K56581" s="1715"/>
      <c r="L56581" s="1715"/>
    </row>
    <row r="56582" spans="11:12" ht="15" customHeight="1">
      <c r="K56582" s="1715"/>
      <c r="L56582" s="1715"/>
    </row>
    <row r="56583" spans="11:12" ht="15" customHeight="1">
      <c r="K56583" s="1715"/>
      <c r="L56583" s="1715"/>
    </row>
    <row r="56584" spans="11:12" ht="15" customHeight="1">
      <c r="K56584" s="1715"/>
      <c r="L56584" s="1715"/>
    </row>
    <row r="56585" spans="11:12" ht="15" customHeight="1">
      <c r="K56585" s="1715"/>
      <c r="L56585" s="1715"/>
    </row>
    <row r="56586" spans="11:12" ht="15" customHeight="1">
      <c r="K56586" s="1715"/>
      <c r="L56586" s="1715"/>
    </row>
    <row r="56587" spans="11:12" ht="15" customHeight="1">
      <c r="K56587" s="1715"/>
      <c r="L56587" s="1715"/>
    </row>
    <row r="56588" spans="11:12" ht="15" customHeight="1">
      <c r="K56588" s="1715"/>
      <c r="L56588" s="1715"/>
    </row>
    <row r="56589" spans="11:12" ht="15" customHeight="1">
      <c r="K56589" s="1715"/>
      <c r="L56589" s="1715"/>
    </row>
    <row r="56590" spans="11:12" ht="15" customHeight="1">
      <c r="K56590" s="1715"/>
      <c r="L56590" s="1715"/>
    </row>
    <row r="56591" spans="11:12" ht="15" customHeight="1">
      <c r="K56591" s="1715"/>
      <c r="L56591" s="1715"/>
    </row>
    <row r="56592" spans="11:12" ht="15" customHeight="1">
      <c r="K56592" s="1715"/>
      <c r="L56592" s="1715"/>
    </row>
    <row r="56593" spans="11:12" ht="15" customHeight="1">
      <c r="K56593" s="1715"/>
      <c r="L56593" s="1715"/>
    </row>
    <row r="56594" spans="11:12" ht="15" customHeight="1">
      <c r="K56594" s="1715"/>
      <c r="L56594" s="1715"/>
    </row>
    <row r="56595" spans="11:12" ht="15" customHeight="1">
      <c r="K56595" s="1715"/>
      <c r="L56595" s="1715"/>
    </row>
    <row r="56596" spans="11:12" ht="15" customHeight="1">
      <c r="K56596" s="1715"/>
      <c r="L56596" s="1715"/>
    </row>
    <row r="56597" spans="11:12" ht="15" customHeight="1">
      <c r="K56597" s="1715"/>
      <c r="L56597" s="1715"/>
    </row>
    <row r="56598" spans="11:12" ht="15" customHeight="1">
      <c r="K56598" s="1715"/>
      <c r="L56598" s="1715"/>
    </row>
    <row r="56599" spans="11:12" ht="15" customHeight="1">
      <c r="K56599" s="1715"/>
      <c r="L56599" s="1715"/>
    </row>
    <row r="56600" spans="11:12" ht="15" customHeight="1">
      <c r="K56600" s="1715"/>
      <c r="L56600" s="1715"/>
    </row>
    <row r="56601" spans="11:12" ht="15" customHeight="1">
      <c r="K56601" s="1715"/>
      <c r="L56601" s="1715"/>
    </row>
    <row r="56602" spans="11:12" ht="15" customHeight="1">
      <c r="K56602" s="1715"/>
      <c r="L56602" s="1715"/>
    </row>
    <row r="56603" spans="11:12" ht="15" customHeight="1">
      <c r="K56603" s="1715"/>
      <c r="L56603" s="1715"/>
    </row>
    <row r="56604" spans="11:12" ht="15" customHeight="1">
      <c r="K56604" s="1715"/>
      <c r="L56604" s="1715"/>
    </row>
    <row r="56605" spans="11:12" ht="15" customHeight="1">
      <c r="K56605" s="1715"/>
      <c r="L56605" s="1715"/>
    </row>
    <row r="56606" spans="11:12" ht="15" customHeight="1">
      <c r="K56606" s="1715"/>
      <c r="L56606" s="1715"/>
    </row>
    <row r="56607" spans="11:12" ht="15" customHeight="1">
      <c r="K56607" s="1715"/>
      <c r="L56607" s="1715"/>
    </row>
    <row r="56608" spans="11:12" ht="15" customHeight="1">
      <c r="K56608" s="1715"/>
      <c r="L56608" s="1715"/>
    </row>
    <row r="56609" spans="11:12" ht="15" customHeight="1">
      <c r="K56609" s="1715"/>
      <c r="L56609" s="1715"/>
    </row>
    <row r="56610" spans="11:12" ht="15" customHeight="1">
      <c r="K56610" s="1715"/>
      <c r="L56610" s="1715"/>
    </row>
    <row r="56611" spans="11:12" ht="15" customHeight="1">
      <c r="K56611" s="1715"/>
      <c r="L56611" s="1715"/>
    </row>
    <row r="56612" spans="11:12" ht="15" customHeight="1">
      <c r="K56612" s="1715"/>
      <c r="L56612" s="1715"/>
    </row>
    <row r="56613" spans="11:12" ht="15" customHeight="1">
      <c r="K56613" s="1715"/>
      <c r="L56613" s="1715"/>
    </row>
    <row r="56614" spans="11:12" ht="15" customHeight="1">
      <c r="K56614" s="1715"/>
      <c r="L56614" s="1715"/>
    </row>
    <row r="56615" spans="11:12" ht="15" customHeight="1">
      <c r="K56615" s="1715"/>
      <c r="L56615" s="1715"/>
    </row>
    <row r="56616" spans="11:12" ht="15" customHeight="1">
      <c r="K56616" s="1715"/>
      <c r="L56616" s="1715"/>
    </row>
    <row r="56617" spans="11:12" ht="15" customHeight="1">
      <c r="K56617" s="1715"/>
      <c r="L56617" s="1715"/>
    </row>
    <row r="56618" spans="11:12" ht="15" customHeight="1">
      <c r="K56618" s="1715"/>
      <c r="L56618" s="1715"/>
    </row>
    <row r="56619" spans="11:12" ht="15" customHeight="1">
      <c r="K56619" s="1715"/>
      <c r="L56619" s="1715"/>
    </row>
    <row r="56620" spans="11:12" ht="15" customHeight="1">
      <c r="K56620" s="1715"/>
      <c r="L56620" s="1715"/>
    </row>
    <row r="56621" spans="11:12" ht="15" customHeight="1">
      <c r="K56621" s="1715"/>
      <c r="L56621" s="1715"/>
    </row>
    <row r="56622" spans="11:12" ht="15" customHeight="1">
      <c r="K56622" s="1715"/>
      <c r="L56622" s="1715"/>
    </row>
    <row r="56623" spans="11:12" ht="15" customHeight="1">
      <c r="K56623" s="1715"/>
      <c r="L56623" s="1715"/>
    </row>
    <row r="56624" spans="11:12" ht="15" customHeight="1">
      <c r="K56624" s="1715"/>
      <c r="L56624" s="1715"/>
    </row>
    <row r="56625" spans="11:12" ht="15" customHeight="1">
      <c r="K56625" s="1715"/>
      <c r="L56625" s="1715"/>
    </row>
    <row r="56626" spans="11:12" ht="15" customHeight="1">
      <c r="K56626" s="1715"/>
      <c r="L56626" s="1715"/>
    </row>
    <row r="56627" spans="11:12" ht="15" customHeight="1">
      <c r="K56627" s="1715"/>
      <c r="L56627" s="1715"/>
    </row>
    <row r="56628" spans="11:12" ht="15" customHeight="1">
      <c r="K56628" s="1715"/>
      <c r="L56628" s="1715"/>
    </row>
    <row r="56629" spans="11:12" ht="15" customHeight="1">
      <c r="K56629" s="1715"/>
      <c r="L56629" s="1715"/>
    </row>
    <row r="56630" spans="11:12" ht="15" customHeight="1">
      <c r="K56630" s="1715"/>
      <c r="L56630" s="1715"/>
    </row>
    <row r="56631" spans="11:12" ht="15" customHeight="1">
      <c r="K56631" s="1715"/>
      <c r="L56631" s="1715"/>
    </row>
    <row r="56632" spans="11:12" ht="15" customHeight="1">
      <c r="K56632" s="1715"/>
      <c r="L56632" s="1715"/>
    </row>
    <row r="56633" spans="11:12" ht="15" customHeight="1">
      <c r="K56633" s="1715"/>
      <c r="L56633" s="1715"/>
    </row>
    <row r="56634" spans="11:12" ht="15" customHeight="1">
      <c r="K56634" s="1715"/>
      <c r="L56634" s="1715"/>
    </row>
    <row r="56635" spans="11:12" ht="15" customHeight="1">
      <c r="K56635" s="1715"/>
      <c r="L56635" s="1715"/>
    </row>
    <row r="56636" spans="11:12" ht="15" customHeight="1">
      <c r="K56636" s="1715"/>
      <c r="L56636" s="1715"/>
    </row>
    <row r="56637" spans="11:12" ht="15" customHeight="1">
      <c r="K56637" s="1715"/>
      <c r="L56637" s="1715"/>
    </row>
    <row r="56638" spans="11:12" ht="15" customHeight="1">
      <c r="K56638" s="1715"/>
      <c r="L56638" s="1715"/>
    </row>
    <row r="56639" spans="11:12" ht="15" customHeight="1">
      <c r="K56639" s="1715"/>
      <c r="L56639" s="1715"/>
    </row>
    <row r="56640" spans="11:12" ht="15" customHeight="1">
      <c r="K56640" s="1715"/>
      <c r="L56640" s="1715"/>
    </row>
    <row r="56641" spans="11:12" ht="15" customHeight="1">
      <c r="K56641" s="1715"/>
      <c r="L56641" s="1715"/>
    </row>
    <row r="56642" spans="11:12" ht="15" customHeight="1">
      <c r="K56642" s="1715"/>
      <c r="L56642" s="1715"/>
    </row>
    <row r="56643" spans="11:12" ht="15" customHeight="1">
      <c r="K56643" s="1715"/>
      <c r="L56643" s="1715"/>
    </row>
    <row r="56644" spans="11:12" ht="15" customHeight="1">
      <c r="K56644" s="1715"/>
      <c r="L56644" s="1715"/>
    </row>
    <row r="56645" spans="11:12" ht="15" customHeight="1">
      <c r="K56645" s="1715"/>
      <c r="L56645" s="1715"/>
    </row>
    <row r="56646" spans="11:12" ht="15" customHeight="1">
      <c r="K56646" s="1715"/>
      <c r="L56646" s="1715"/>
    </row>
    <row r="56647" spans="11:12" ht="15" customHeight="1">
      <c r="K56647" s="1715"/>
      <c r="L56647" s="1715"/>
    </row>
    <row r="56648" spans="11:12" ht="15" customHeight="1">
      <c r="K56648" s="1715"/>
      <c r="L56648" s="1715"/>
    </row>
    <row r="56649" spans="11:12" ht="15" customHeight="1">
      <c r="K56649" s="1715"/>
      <c r="L56649" s="1715"/>
    </row>
    <row r="56650" spans="11:12" ht="15" customHeight="1">
      <c r="K56650" s="1715"/>
      <c r="L56650" s="1715"/>
    </row>
    <row r="56651" spans="11:12" ht="15" customHeight="1">
      <c r="K56651" s="1715"/>
      <c r="L56651" s="1715"/>
    </row>
    <row r="56652" spans="11:12" ht="15" customHeight="1">
      <c r="K56652" s="1715"/>
      <c r="L56652" s="1715"/>
    </row>
    <row r="56653" spans="11:12" ht="15" customHeight="1">
      <c r="K56653" s="1715"/>
      <c r="L56653" s="1715"/>
    </row>
    <row r="56654" spans="11:12" ht="15" customHeight="1">
      <c r="K56654" s="1715"/>
      <c r="L56654" s="1715"/>
    </row>
    <row r="56655" spans="11:12" ht="15" customHeight="1">
      <c r="K56655" s="1715"/>
      <c r="L56655" s="1715"/>
    </row>
    <row r="56656" spans="11:12" ht="15" customHeight="1">
      <c r="K56656" s="1715"/>
      <c r="L56656" s="1715"/>
    </row>
    <row r="56657" spans="11:12" ht="15" customHeight="1">
      <c r="K56657" s="1715"/>
      <c r="L56657" s="1715"/>
    </row>
    <row r="56658" spans="11:12" ht="15" customHeight="1">
      <c r="K56658" s="1715"/>
      <c r="L56658" s="1715"/>
    </row>
    <row r="56659" spans="11:12" ht="15" customHeight="1">
      <c r="K56659" s="1715"/>
      <c r="L56659" s="1715"/>
    </row>
    <row r="56660" spans="11:12" ht="15" customHeight="1">
      <c r="K56660" s="1715"/>
      <c r="L56660" s="1715"/>
    </row>
    <row r="56661" spans="11:12" ht="15" customHeight="1">
      <c r="K56661" s="1715"/>
      <c r="L56661" s="1715"/>
    </row>
    <row r="56662" spans="11:12" ht="15" customHeight="1">
      <c r="K56662" s="1715"/>
      <c r="L56662" s="1715"/>
    </row>
    <row r="56663" spans="11:12" ht="15" customHeight="1">
      <c r="K56663" s="1715"/>
      <c r="L56663" s="1715"/>
    </row>
    <row r="56664" spans="11:12" ht="15" customHeight="1">
      <c r="K56664" s="1715"/>
      <c r="L56664" s="1715"/>
    </row>
    <row r="56665" spans="11:12" ht="15" customHeight="1">
      <c r="K56665" s="1715"/>
      <c r="L56665" s="1715"/>
    </row>
    <row r="56666" spans="11:12" ht="15" customHeight="1">
      <c r="K56666" s="1715"/>
      <c r="L56666" s="1715"/>
    </row>
    <row r="56667" spans="11:12" ht="15" customHeight="1">
      <c r="K56667" s="1715"/>
      <c r="L56667" s="1715"/>
    </row>
    <row r="56668" spans="11:12" ht="15" customHeight="1">
      <c r="K56668" s="1715"/>
      <c r="L56668" s="1715"/>
    </row>
    <row r="56669" spans="11:12" ht="15" customHeight="1">
      <c r="K56669" s="1715"/>
      <c r="L56669" s="1715"/>
    </row>
    <row r="56670" spans="11:12" ht="15" customHeight="1">
      <c r="K56670" s="1715"/>
      <c r="L56670" s="1715"/>
    </row>
    <row r="56671" spans="11:12" ht="15" customHeight="1">
      <c r="K56671" s="1715"/>
      <c r="L56671" s="1715"/>
    </row>
    <row r="56672" spans="11:12" ht="15" customHeight="1">
      <c r="K56672" s="1715"/>
      <c r="L56672" s="1715"/>
    </row>
    <row r="56673" spans="11:12" ht="15" customHeight="1">
      <c r="K56673" s="1715"/>
      <c r="L56673" s="1715"/>
    </row>
    <row r="56674" spans="11:12" ht="15" customHeight="1">
      <c r="K56674" s="1715"/>
      <c r="L56674" s="1715"/>
    </row>
    <row r="56675" spans="11:12" ht="15" customHeight="1">
      <c r="K56675" s="1715"/>
      <c r="L56675" s="1715"/>
    </row>
    <row r="56676" spans="11:12" ht="15" customHeight="1">
      <c r="K56676" s="1715"/>
      <c r="L56676" s="1715"/>
    </row>
    <row r="56677" spans="11:12" ht="15" customHeight="1">
      <c r="K56677" s="1715"/>
      <c r="L56677" s="1715"/>
    </row>
    <row r="56678" spans="11:12" ht="15" customHeight="1">
      <c r="K56678" s="1715"/>
      <c r="L56678" s="1715"/>
    </row>
    <row r="56679" spans="11:12" ht="15" customHeight="1">
      <c r="K56679" s="1715"/>
      <c r="L56679" s="1715"/>
    </row>
    <row r="56680" spans="11:12" ht="15" customHeight="1">
      <c r="K56680" s="1715"/>
      <c r="L56680" s="1715"/>
    </row>
    <row r="56681" spans="11:12" ht="15" customHeight="1">
      <c r="K56681" s="1715"/>
      <c r="L56681" s="1715"/>
    </row>
    <row r="56682" spans="11:12" ht="15" customHeight="1">
      <c r="K56682" s="1715"/>
      <c r="L56682" s="1715"/>
    </row>
    <row r="56683" spans="11:12" ht="15" customHeight="1">
      <c r="K56683" s="1715"/>
      <c r="L56683" s="1715"/>
    </row>
    <row r="56684" spans="11:12" ht="15" customHeight="1">
      <c r="K56684" s="1715"/>
      <c r="L56684" s="1715"/>
    </row>
    <row r="56685" spans="11:12" ht="15" customHeight="1">
      <c r="K56685" s="1715"/>
      <c r="L56685" s="1715"/>
    </row>
    <row r="56686" spans="11:12" ht="15" customHeight="1">
      <c r="K56686" s="1715"/>
      <c r="L56686" s="1715"/>
    </row>
    <row r="56687" spans="11:12" ht="15" customHeight="1">
      <c r="K56687" s="1715"/>
      <c r="L56687" s="1715"/>
    </row>
    <row r="56688" spans="11:12" ht="15" customHeight="1">
      <c r="K56688" s="1715"/>
      <c r="L56688" s="1715"/>
    </row>
    <row r="56689" spans="11:12" ht="15" customHeight="1">
      <c r="K56689" s="1715"/>
      <c r="L56689" s="1715"/>
    </row>
    <row r="56690" spans="11:12" ht="15" customHeight="1">
      <c r="K56690" s="1715"/>
      <c r="L56690" s="1715"/>
    </row>
    <row r="56691" spans="11:12" ht="15" customHeight="1">
      <c r="K56691" s="1715"/>
      <c r="L56691" s="1715"/>
    </row>
    <row r="56692" spans="11:12" ht="15" customHeight="1">
      <c r="K56692" s="1715"/>
      <c r="L56692" s="1715"/>
    </row>
    <row r="56693" spans="11:12" ht="15" customHeight="1">
      <c r="K56693" s="1715"/>
      <c r="L56693" s="1715"/>
    </row>
    <row r="56694" spans="11:12" ht="15" customHeight="1">
      <c r="K56694" s="1715"/>
      <c r="L56694" s="1715"/>
    </row>
    <row r="56695" spans="11:12" ht="15" customHeight="1">
      <c r="K56695" s="1715"/>
      <c r="L56695" s="1715"/>
    </row>
    <row r="56696" spans="11:12" ht="15" customHeight="1">
      <c r="K56696" s="1715"/>
      <c r="L56696" s="1715"/>
    </row>
    <row r="56697" spans="11:12" ht="15" customHeight="1">
      <c r="K56697" s="1715"/>
      <c r="L56697" s="1715"/>
    </row>
    <row r="56698" spans="11:12" ht="15" customHeight="1">
      <c r="K56698" s="1715"/>
      <c r="L56698" s="1715"/>
    </row>
    <row r="56699" spans="11:12" ht="15" customHeight="1">
      <c r="K56699" s="1715"/>
      <c r="L56699" s="1715"/>
    </row>
    <row r="56700" spans="11:12" ht="15" customHeight="1">
      <c r="K56700" s="1715"/>
      <c r="L56700" s="1715"/>
    </row>
    <row r="56701" spans="11:12" ht="15" customHeight="1">
      <c r="K56701" s="1715"/>
      <c r="L56701" s="1715"/>
    </row>
    <row r="56702" spans="11:12" ht="15" customHeight="1">
      <c r="K56702" s="1715"/>
      <c r="L56702" s="1715"/>
    </row>
    <row r="56703" spans="11:12" ht="15" customHeight="1">
      <c r="K56703" s="1715"/>
      <c r="L56703" s="1715"/>
    </row>
    <row r="56704" spans="11:12" ht="15" customHeight="1">
      <c r="K56704" s="1715"/>
      <c r="L56704" s="1715"/>
    </row>
    <row r="56705" spans="11:12" ht="15" customHeight="1">
      <c r="K56705" s="1715"/>
      <c r="L56705" s="1715"/>
    </row>
    <row r="56706" spans="11:12" ht="15" customHeight="1">
      <c r="K56706" s="1715"/>
      <c r="L56706" s="1715"/>
    </row>
    <row r="56707" spans="11:12" ht="15" customHeight="1">
      <c r="K56707" s="1715"/>
      <c r="L56707" s="1715"/>
    </row>
    <row r="56708" spans="11:12" ht="15" customHeight="1">
      <c r="K56708" s="1715"/>
      <c r="L56708" s="1715"/>
    </row>
    <row r="56709" spans="11:12" ht="15" customHeight="1">
      <c r="K56709" s="1715"/>
      <c r="L56709" s="1715"/>
    </row>
    <row r="56710" spans="11:12" ht="15" customHeight="1">
      <c r="K56710" s="1715"/>
      <c r="L56710" s="1715"/>
    </row>
    <row r="56711" spans="11:12" ht="15" customHeight="1">
      <c r="K56711" s="1715"/>
      <c r="L56711" s="1715"/>
    </row>
    <row r="56712" spans="11:12" ht="15" customHeight="1">
      <c r="K56712" s="1715"/>
      <c r="L56712" s="1715"/>
    </row>
    <row r="56713" spans="11:12" ht="15" customHeight="1">
      <c r="K56713" s="1715"/>
      <c r="L56713" s="1715"/>
    </row>
    <row r="56714" spans="11:12" ht="15" customHeight="1">
      <c r="K56714" s="1715"/>
      <c r="L56714" s="1715"/>
    </row>
    <row r="56715" spans="11:12" ht="15" customHeight="1">
      <c r="K56715" s="1715"/>
      <c r="L56715" s="1715"/>
    </row>
    <row r="56716" spans="11:12" ht="15" customHeight="1">
      <c r="K56716" s="1715"/>
      <c r="L56716" s="1715"/>
    </row>
    <row r="56717" spans="11:12" ht="15" customHeight="1">
      <c r="K56717" s="1715"/>
      <c r="L56717" s="1715"/>
    </row>
    <row r="56718" spans="11:12" ht="15" customHeight="1">
      <c r="K56718" s="1715"/>
      <c r="L56718" s="1715"/>
    </row>
    <row r="56719" spans="11:12" ht="15" customHeight="1">
      <c r="K56719" s="1715"/>
      <c r="L56719" s="1715"/>
    </row>
    <row r="56720" spans="11:12" ht="15" customHeight="1">
      <c r="K56720" s="1715"/>
      <c r="L56720" s="1715"/>
    </row>
    <row r="56721" spans="11:12" ht="15" customHeight="1">
      <c r="K56721" s="1715"/>
      <c r="L56721" s="1715"/>
    </row>
    <row r="56722" spans="11:12" ht="15" customHeight="1">
      <c r="K56722" s="1715"/>
      <c r="L56722" s="1715"/>
    </row>
    <row r="56723" spans="11:12" ht="15" customHeight="1">
      <c r="K56723" s="1715"/>
      <c r="L56723" s="1715"/>
    </row>
    <row r="56724" spans="11:12" ht="15" customHeight="1">
      <c r="K56724" s="1715"/>
      <c r="L56724" s="1715"/>
    </row>
    <row r="56725" spans="11:12" ht="15" customHeight="1">
      <c r="K56725" s="1715"/>
      <c r="L56725" s="1715"/>
    </row>
    <row r="56726" spans="11:12" ht="15" customHeight="1">
      <c r="K56726" s="1715"/>
      <c r="L56726" s="1715"/>
    </row>
    <row r="56727" spans="11:12" ht="15" customHeight="1">
      <c r="K56727" s="1715"/>
      <c r="L56727" s="1715"/>
    </row>
    <row r="56728" spans="11:12" ht="15" customHeight="1">
      <c r="K56728" s="1715"/>
      <c r="L56728" s="1715"/>
    </row>
    <row r="56729" spans="11:12" ht="15" customHeight="1">
      <c r="K56729" s="1715"/>
      <c r="L56729" s="1715"/>
    </row>
    <row r="56730" spans="11:12" ht="15" customHeight="1">
      <c r="K56730" s="1715"/>
      <c r="L56730" s="1715"/>
    </row>
    <row r="56731" spans="11:12" ht="15" customHeight="1">
      <c r="K56731" s="1715"/>
      <c r="L56731" s="1715"/>
    </row>
    <row r="56732" spans="11:12" ht="15" customHeight="1">
      <c r="K56732" s="1715"/>
      <c r="L56732" s="1715"/>
    </row>
    <row r="56733" spans="11:12" ht="15" customHeight="1">
      <c r="K56733" s="1715"/>
      <c r="L56733" s="1715"/>
    </row>
    <row r="56734" spans="11:12" ht="15" customHeight="1">
      <c r="K56734" s="1715"/>
      <c r="L56734" s="1715"/>
    </row>
    <row r="56735" spans="11:12" ht="15" customHeight="1">
      <c r="K56735" s="1715"/>
      <c r="L56735" s="1715"/>
    </row>
    <row r="56736" spans="11:12" ht="15" customHeight="1">
      <c r="K56736" s="1715"/>
      <c r="L56736" s="1715"/>
    </row>
    <row r="56737" spans="11:12" ht="15" customHeight="1">
      <c r="K56737" s="1715"/>
      <c r="L56737" s="1715"/>
    </row>
    <row r="56738" spans="11:12" ht="15" customHeight="1">
      <c r="K56738" s="1715"/>
      <c r="L56738" s="1715"/>
    </row>
    <row r="56739" spans="11:12" ht="15" customHeight="1">
      <c r="K56739" s="1715"/>
      <c r="L56739" s="1715"/>
    </row>
    <row r="56740" spans="11:12" ht="15" customHeight="1">
      <c r="K56740" s="1715"/>
      <c r="L56740" s="1715"/>
    </row>
    <row r="56741" spans="11:12" ht="15" customHeight="1">
      <c r="K56741" s="1715"/>
      <c r="L56741" s="1715"/>
    </row>
    <row r="56742" spans="11:12" ht="15" customHeight="1">
      <c r="K56742" s="1715"/>
      <c r="L56742" s="1715"/>
    </row>
    <row r="56743" spans="11:12" ht="15" customHeight="1">
      <c r="K56743" s="1715"/>
      <c r="L56743" s="1715"/>
    </row>
    <row r="56744" spans="11:12" ht="15" customHeight="1">
      <c r="K56744" s="1715"/>
      <c r="L56744" s="1715"/>
    </row>
    <row r="56745" spans="11:12" ht="15" customHeight="1">
      <c r="K56745" s="1715"/>
      <c r="L56745" s="1715"/>
    </row>
    <row r="56746" spans="11:12" ht="15" customHeight="1">
      <c r="K56746" s="1715"/>
      <c r="L56746" s="1715"/>
    </row>
    <row r="56747" spans="11:12" ht="15" customHeight="1">
      <c r="K56747" s="1715"/>
      <c r="L56747" s="1715"/>
    </row>
    <row r="56748" spans="11:12" ht="15" customHeight="1">
      <c r="K56748" s="1715"/>
      <c r="L56748" s="1715"/>
    </row>
    <row r="56749" spans="11:12" ht="15" customHeight="1">
      <c r="K56749" s="1715"/>
      <c r="L56749" s="1715"/>
    </row>
    <row r="56750" spans="11:12" ht="15" customHeight="1">
      <c r="K56750" s="1715"/>
      <c r="L56750" s="1715"/>
    </row>
    <row r="56751" spans="11:12" ht="15" customHeight="1">
      <c r="K56751" s="1715"/>
      <c r="L56751" s="1715"/>
    </row>
    <row r="56752" spans="11:12" ht="15" customHeight="1">
      <c r="K56752" s="1715"/>
      <c r="L56752" s="1715"/>
    </row>
    <row r="56753" spans="11:12" ht="15" customHeight="1">
      <c r="K56753" s="1715"/>
      <c r="L56753" s="1715"/>
    </row>
    <row r="56754" spans="11:12" ht="15" customHeight="1">
      <c r="K56754" s="1715"/>
      <c r="L56754" s="1715"/>
    </row>
    <row r="56755" spans="11:12" ht="15" customHeight="1">
      <c r="K56755" s="1715"/>
      <c r="L56755" s="1715"/>
    </row>
    <row r="56756" spans="11:12" ht="15" customHeight="1">
      <c r="K56756" s="1715"/>
      <c r="L56756" s="1715"/>
    </row>
    <row r="56757" spans="11:12" ht="15" customHeight="1">
      <c r="K56757" s="1715"/>
      <c r="L56757" s="1715"/>
    </row>
    <row r="56758" spans="11:12" ht="15" customHeight="1">
      <c r="K56758" s="1715"/>
      <c r="L56758" s="1715"/>
    </row>
    <row r="56759" spans="11:12" ht="15" customHeight="1">
      <c r="K56759" s="1715"/>
      <c r="L56759" s="1715"/>
    </row>
    <row r="56760" spans="11:12" ht="15" customHeight="1">
      <c r="K56760" s="1715"/>
      <c r="L56760" s="1715"/>
    </row>
    <row r="56761" spans="11:12" ht="15" customHeight="1">
      <c r="K56761" s="1715"/>
      <c r="L56761" s="1715"/>
    </row>
    <row r="56762" spans="11:12" ht="15" customHeight="1">
      <c r="K56762" s="1715"/>
      <c r="L56762" s="1715"/>
    </row>
    <row r="56763" spans="11:12" ht="15" customHeight="1">
      <c r="K56763" s="1715"/>
      <c r="L56763" s="1715"/>
    </row>
    <row r="56764" spans="11:12" ht="15" customHeight="1">
      <c r="K56764" s="1715"/>
      <c r="L56764" s="1715"/>
    </row>
    <row r="56765" spans="11:12" ht="15" customHeight="1">
      <c r="K56765" s="1715"/>
      <c r="L56765" s="1715"/>
    </row>
    <row r="56766" spans="11:12" ht="15" customHeight="1">
      <c r="K56766" s="1715"/>
      <c r="L56766" s="1715"/>
    </row>
    <row r="56767" spans="11:12" ht="15" customHeight="1">
      <c r="K56767" s="1715"/>
      <c r="L56767" s="1715"/>
    </row>
    <row r="56768" spans="11:12" ht="15" customHeight="1">
      <c r="K56768" s="1715"/>
      <c r="L56768" s="1715"/>
    </row>
    <row r="56769" spans="11:12" ht="15" customHeight="1">
      <c r="K56769" s="1715"/>
      <c r="L56769" s="1715"/>
    </row>
    <row r="56770" spans="11:12" ht="15" customHeight="1">
      <c r="K56770" s="1715"/>
      <c r="L56770" s="1715"/>
    </row>
    <row r="56771" spans="11:12" ht="15" customHeight="1">
      <c r="K56771" s="1715"/>
      <c r="L56771" s="1715"/>
    </row>
    <row r="56772" spans="11:12" ht="15" customHeight="1">
      <c r="K56772" s="1715"/>
      <c r="L56772" s="1715"/>
    </row>
    <row r="56773" spans="11:12" ht="15" customHeight="1">
      <c r="K56773" s="1715"/>
      <c r="L56773" s="1715"/>
    </row>
    <row r="56774" spans="11:12" ht="15" customHeight="1">
      <c r="K56774" s="1715"/>
      <c r="L56774" s="1715"/>
    </row>
    <row r="56775" spans="11:12" ht="15" customHeight="1">
      <c r="K56775" s="1715"/>
      <c r="L56775" s="1715"/>
    </row>
    <row r="56776" spans="11:12" ht="15" customHeight="1">
      <c r="K56776" s="1715"/>
      <c r="L56776" s="1715"/>
    </row>
    <row r="56777" spans="11:12" ht="15" customHeight="1">
      <c r="K56777" s="1715"/>
      <c r="L56777" s="1715"/>
    </row>
    <row r="56778" spans="11:12" ht="15" customHeight="1">
      <c r="K56778" s="1715"/>
      <c r="L56778" s="1715"/>
    </row>
    <row r="56779" spans="11:12" ht="15" customHeight="1">
      <c r="K56779" s="1715"/>
      <c r="L56779" s="1715"/>
    </row>
    <row r="56780" spans="11:12" ht="15" customHeight="1">
      <c r="K56780" s="1715"/>
      <c r="L56780" s="1715"/>
    </row>
    <row r="56781" spans="11:12" ht="15" customHeight="1">
      <c r="K56781" s="1715"/>
      <c r="L56781" s="1715"/>
    </row>
    <row r="56782" spans="11:12" ht="15" customHeight="1">
      <c r="K56782" s="1715"/>
      <c r="L56782" s="1715"/>
    </row>
    <row r="56783" spans="11:12" ht="15" customHeight="1">
      <c r="K56783" s="1715"/>
      <c r="L56783" s="1715"/>
    </row>
    <row r="56784" spans="11:12" ht="15" customHeight="1">
      <c r="K56784" s="1715"/>
      <c r="L56784" s="1715"/>
    </row>
    <row r="56785" spans="11:12" ht="15" customHeight="1">
      <c r="K56785" s="1715"/>
      <c r="L56785" s="1715"/>
    </row>
    <row r="56786" spans="11:12" ht="15" customHeight="1">
      <c r="K56786" s="1715"/>
      <c r="L56786" s="1715"/>
    </row>
    <row r="56787" spans="11:12" ht="15" customHeight="1">
      <c r="K56787" s="1715"/>
      <c r="L56787" s="1715"/>
    </row>
    <row r="56788" spans="11:12" ht="15" customHeight="1">
      <c r="K56788" s="1715"/>
      <c r="L56788" s="1715"/>
    </row>
    <row r="56789" spans="11:12" ht="15" customHeight="1">
      <c r="K56789" s="1715"/>
      <c r="L56789" s="1715"/>
    </row>
    <row r="56790" spans="11:12" ht="15" customHeight="1">
      <c r="K56790" s="1715"/>
      <c r="L56790" s="1715"/>
    </row>
    <row r="56791" spans="11:12" ht="15" customHeight="1">
      <c r="K56791" s="1715"/>
      <c r="L56791" s="1715"/>
    </row>
    <row r="56792" spans="11:12" ht="15" customHeight="1">
      <c r="K56792" s="1715"/>
      <c r="L56792" s="1715"/>
    </row>
    <row r="56793" spans="11:12" ht="15" customHeight="1">
      <c r="K56793" s="1715"/>
      <c r="L56793" s="1715"/>
    </row>
    <row r="56794" spans="11:12" ht="15" customHeight="1">
      <c r="K56794" s="1715"/>
      <c r="L56794" s="1715"/>
    </row>
    <row r="56795" spans="11:12" ht="15" customHeight="1">
      <c r="K56795" s="1715"/>
      <c r="L56795" s="1715"/>
    </row>
    <row r="56796" spans="11:12" ht="15" customHeight="1">
      <c r="K56796" s="1715"/>
      <c r="L56796" s="1715"/>
    </row>
    <row r="56797" spans="11:12" ht="15" customHeight="1">
      <c r="K56797" s="1715"/>
      <c r="L56797" s="1715"/>
    </row>
    <row r="56798" spans="11:12" ht="15" customHeight="1">
      <c r="K56798" s="1715"/>
      <c r="L56798" s="1715"/>
    </row>
    <row r="56799" spans="11:12" ht="15" customHeight="1">
      <c r="K56799" s="1715"/>
      <c r="L56799" s="1715"/>
    </row>
    <row r="56800" spans="11:12" ht="15" customHeight="1">
      <c r="K56800" s="1715"/>
      <c r="L56800" s="1715"/>
    </row>
    <row r="56801" spans="11:12" ht="15" customHeight="1">
      <c r="K56801" s="1715"/>
      <c r="L56801" s="1715"/>
    </row>
    <row r="56802" spans="11:12" ht="15" customHeight="1">
      <c r="K56802" s="1715"/>
      <c r="L56802" s="1715"/>
    </row>
    <row r="56803" spans="11:12" ht="15" customHeight="1">
      <c r="K56803" s="1715"/>
      <c r="L56803" s="1715"/>
    </row>
    <row r="56804" spans="11:12" ht="15" customHeight="1">
      <c r="K56804" s="1715"/>
      <c r="L56804" s="1715"/>
    </row>
    <row r="56805" spans="11:12" ht="15" customHeight="1">
      <c r="K56805" s="1715"/>
      <c r="L56805" s="1715"/>
    </row>
    <row r="56806" spans="11:12" ht="15" customHeight="1">
      <c r="K56806" s="1715"/>
      <c r="L56806" s="1715"/>
    </row>
    <row r="56807" spans="11:12" ht="15" customHeight="1">
      <c r="K56807" s="1715"/>
      <c r="L56807" s="1715"/>
    </row>
    <row r="56808" spans="11:12" ht="15" customHeight="1">
      <c r="K56808" s="1715"/>
      <c r="L56808" s="1715"/>
    </row>
    <row r="56809" spans="11:12" ht="15" customHeight="1">
      <c r="K56809" s="1715"/>
      <c r="L56809" s="1715"/>
    </row>
    <row r="56810" spans="11:12" ht="15" customHeight="1">
      <c r="K56810" s="1715"/>
      <c r="L56810" s="1715"/>
    </row>
    <row r="56811" spans="11:12" ht="15" customHeight="1">
      <c r="K56811" s="1715"/>
      <c r="L56811" s="1715"/>
    </row>
    <row r="56812" spans="11:12" ht="15" customHeight="1">
      <c r="K56812" s="1715"/>
      <c r="L56812" s="1715"/>
    </row>
    <row r="56813" spans="11:12" ht="15" customHeight="1">
      <c r="K56813" s="1715"/>
      <c r="L56813" s="1715"/>
    </row>
    <row r="56814" spans="11:12" ht="15" customHeight="1">
      <c r="K56814" s="1715"/>
      <c r="L56814" s="1715"/>
    </row>
    <row r="56815" spans="11:12" ht="15" customHeight="1">
      <c r="K56815" s="1715"/>
      <c r="L56815" s="1715"/>
    </row>
    <row r="56816" spans="11:12" ht="15" customHeight="1">
      <c r="K56816" s="1715"/>
      <c r="L56816" s="1715"/>
    </row>
    <row r="56817" spans="11:12" ht="15" customHeight="1">
      <c r="K56817" s="1715"/>
      <c r="L56817" s="1715"/>
    </row>
    <row r="56818" spans="11:12" ht="15" customHeight="1">
      <c r="K56818" s="1715"/>
      <c r="L56818" s="1715"/>
    </row>
    <row r="56819" spans="11:12" ht="15" customHeight="1">
      <c r="K56819" s="1715"/>
      <c r="L56819" s="1715"/>
    </row>
    <row r="56820" spans="11:12" ht="15" customHeight="1">
      <c r="K56820" s="1715"/>
      <c r="L56820" s="1715"/>
    </row>
    <row r="56821" spans="11:12" ht="15" customHeight="1">
      <c r="K56821" s="1715"/>
      <c r="L56821" s="1715"/>
    </row>
    <row r="56822" spans="11:12" ht="15" customHeight="1">
      <c r="K56822" s="1715"/>
      <c r="L56822" s="1715"/>
    </row>
    <row r="56823" spans="11:12" ht="15" customHeight="1">
      <c r="K56823" s="1715"/>
      <c r="L56823" s="1715"/>
    </row>
    <row r="56824" spans="11:12" ht="15" customHeight="1">
      <c r="K56824" s="1715"/>
      <c r="L56824" s="1715"/>
    </row>
    <row r="56825" spans="11:12" ht="15" customHeight="1">
      <c r="K56825" s="1715"/>
      <c r="L56825" s="1715"/>
    </row>
    <row r="56826" spans="11:12" ht="15" customHeight="1">
      <c r="K56826" s="1715"/>
      <c r="L56826" s="1715"/>
    </row>
    <row r="56827" spans="11:12" ht="15" customHeight="1">
      <c r="K56827" s="1715"/>
      <c r="L56827" s="1715"/>
    </row>
    <row r="56828" spans="11:12" ht="15" customHeight="1">
      <c r="K56828" s="1715"/>
      <c r="L56828" s="1715"/>
    </row>
    <row r="56829" spans="11:12" ht="15" customHeight="1">
      <c r="K56829" s="1715"/>
      <c r="L56829" s="1715"/>
    </row>
    <row r="56830" spans="11:12" ht="15" customHeight="1">
      <c r="K56830" s="1715"/>
      <c r="L56830" s="1715"/>
    </row>
    <row r="56831" spans="11:12" ht="15" customHeight="1">
      <c r="K56831" s="1715"/>
      <c r="L56831" s="1715"/>
    </row>
    <row r="56832" spans="11:12" ht="15" customHeight="1">
      <c r="K56832" s="1715"/>
      <c r="L56832" s="1715"/>
    </row>
    <row r="56833" spans="11:12" ht="15" customHeight="1">
      <c r="K56833" s="1715"/>
      <c r="L56833" s="1715"/>
    </row>
    <row r="56834" spans="11:12" ht="15" customHeight="1">
      <c r="K56834" s="1715"/>
      <c r="L56834" s="1715"/>
    </row>
    <row r="56835" spans="11:12" ht="15" customHeight="1">
      <c r="K56835" s="1715"/>
      <c r="L56835" s="1715"/>
    </row>
    <row r="56836" spans="11:12" ht="15" customHeight="1">
      <c r="K56836" s="1715"/>
      <c r="L56836" s="1715"/>
    </row>
    <row r="56837" spans="11:12" ht="15" customHeight="1">
      <c r="K56837" s="1715"/>
      <c r="L56837" s="1715"/>
    </row>
    <row r="56838" spans="11:12" ht="15" customHeight="1">
      <c r="K56838" s="1715"/>
      <c r="L56838" s="1715"/>
    </row>
    <row r="56839" spans="11:12" ht="15" customHeight="1">
      <c r="K56839" s="1715"/>
      <c r="L56839" s="1715"/>
    </row>
    <row r="56840" spans="11:12" ht="15" customHeight="1">
      <c r="K56840" s="1715"/>
      <c r="L56840" s="1715"/>
    </row>
    <row r="56841" spans="11:12" ht="15" customHeight="1">
      <c r="K56841" s="1715"/>
      <c r="L56841" s="1715"/>
    </row>
    <row r="56842" spans="11:12" ht="15" customHeight="1">
      <c r="K56842" s="1715"/>
      <c r="L56842" s="1715"/>
    </row>
    <row r="56843" spans="11:12" ht="15" customHeight="1">
      <c r="K56843" s="1715"/>
      <c r="L56843" s="1715"/>
    </row>
    <row r="56844" spans="11:12" ht="15" customHeight="1">
      <c r="K56844" s="1715"/>
      <c r="L56844" s="1715"/>
    </row>
    <row r="56845" spans="11:12" ht="15" customHeight="1">
      <c r="K56845" s="1715"/>
      <c r="L56845" s="1715"/>
    </row>
    <row r="56846" spans="11:12" ht="15" customHeight="1">
      <c r="K56846" s="1715"/>
      <c r="L56846" s="1715"/>
    </row>
    <row r="56847" spans="11:12" ht="15" customHeight="1">
      <c r="K56847" s="1715"/>
      <c r="L56847" s="1715"/>
    </row>
    <row r="56848" spans="11:12" ht="15" customHeight="1">
      <c r="K56848" s="1715"/>
      <c r="L56848" s="1715"/>
    </row>
    <row r="56849" spans="11:12" ht="15" customHeight="1">
      <c r="K56849" s="1715"/>
      <c r="L56849" s="1715"/>
    </row>
    <row r="56850" spans="11:12" ht="15" customHeight="1">
      <c r="K56850" s="1715"/>
      <c r="L56850" s="1715"/>
    </row>
    <row r="56851" spans="11:12" ht="15" customHeight="1">
      <c r="K56851" s="1715"/>
      <c r="L56851" s="1715"/>
    </row>
    <row r="56852" spans="11:12" ht="15" customHeight="1">
      <c r="K56852" s="1715"/>
      <c r="L56852" s="1715"/>
    </row>
    <row r="56853" spans="11:12" ht="15" customHeight="1">
      <c r="K56853" s="1715"/>
      <c r="L56853" s="1715"/>
    </row>
    <row r="56854" spans="11:12" ht="15" customHeight="1">
      <c r="K56854" s="1715"/>
      <c r="L56854" s="1715"/>
    </row>
    <row r="56855" spans="11:12" ht="15" customHeight="1">
      <c r="K56855" s="1715"/>
      <c r="L56855" s="1715"/>
    </row>
    <row r="56856" spans="11:12" ht="15" customHeight="1">
      <c r="K56856" s="1715"/>
      <c r="L56856" s="1715"/>
    </row>
    <row r="56857" spans="11:12" ht="15" customHeight="1">
      <c r="K56857" s="1715"/>
      <c r="L56857" s="1715"/>
    </row>
    <row r="56858" spans="11:12" ht="15" customHeight="1">
      <c r="K56858" s="1715"/>
      <c r="L56858" s="1715"/>
    </row>
    <row r="56859" spans="11:12" ht="15" customHeight="1">
      <c r="K56859" s="1715"/>
      <c r="L56859" s="1715"/>
    </row>
    <row r="56860" spans="11:12" ht="15" customHeight="1">
      <c r="K56860" s="1715"/>
      <c r="L56860" s="1715"/>
    </row>
    <row r="56861" spans="11:12" ht="15" customHeight="1">
      <c r="K56861" s="1715"/>
      <c r="L56861" s="1715"/>
    </row>
    <row r="56862" spans="11:12" ht="15" customHeight="1">
      <c r="K56862" s="1715"/>
      <c r="L56862" s="1715"/>
    </row>
    <row r="56863" spans="11:12" ht="15" customHeight="1">
      <c r="K56863" s="1715"/>
      <c r="L56863" s="1715"/>
    </row>
    <row r="56864" spans="11:12" ht="15" customHeight="1">
      <c r="K56864" s="1715"/>
      <c r="L56864" s="1715"/>
    </row>
    <row r="56865" spans="11:12" ht="15" customHeight="1">
      <c r="K56865" s="1715"/>
      <c r="L56865" s="1715"/>
    </row>
    <row r="56866" spans="11:12" ht="15" customHeight="1">
      <c r="K56866" s="1715"/>
      <c r="L56866" s="1715"/>
    </row>
    <row r="56867" spans="11:12" ht="15" customHeight="1">
      <c r="K56867" s="1715"/>
      <c r="L56867" s="1715"/>
    </row>
    <row r="56868" spans="11:12" ht="15" customHeight="1">
      <c r="K56868" s="1715"/>
      <c r="L56868" s="1715"/>
    </row>
    <row r="56869" spans="11:12" ht="15" customHeight="1">
      <c r="K56869" s="1715"/>
      <c r="L56869" s="1715"/>
    </row>
    <row r="56870" spans="11:12" ht="15" customHeight="1">
      <c r="K56870" s="1715"/>
      <c r="L56870" s="1715"/>
    </row>
    <row r="56871" spans="11:12" ht="15" customHeight="1">
      <c r="K56871" s="1715"/>
      <c r="L56871" s="1715"/>
    </row>
    <row r="56872" spans="11:12" ht="15" customHeight="1">
      <c r="K56872" s="1715"/>
      <c r="L56872" s="1715"/>
    </row>
    <row r="56873" spans="11:12" ht="15" customHeight="1">
      <c r="K56873" s="1715"/>
      <c r="L56873" s="1715"/>
    </row>
    <row r="56874" spans="11:12" ht="15" customHeight="1">
      <c r="K56874" s="1715"/>
      <c r="L56874" s="1715"/>
    </row>
    <row r="56875" spans="11:12" ht="15" customHeight="1">
      <c r="K56875" s="1715"/>
      <c r="L56875" s="1715"/>
    </row>
    <row r="56876" spans="11:12" ht="15" customHeight="1">
      <c r="K56876" s="1715"/>
      <c r="L56876" s="1715"/>
    </row>
    <row r="56877" spans="11:12" ht="15" customHeight="1">
      <c r="K56877" s="1715"/>
      <c r="L56877" s="1715"/>
    </row>
    <row r="56878" spans="11:12" ht="15" customHeight="1">
      <c r="K56878" s="1715"/>
      <c r="L56878" s="1715"/>
    </row>
    <row r="56879" spans="11:12" ht="15" customHeight="1">
      <c r="K56879" s="1715"/>
      <c r="L56879" s="1715"/>
    </row>
    <row r="56880" spans="11:12" ht="15" customHeight="1">
      <c r="K56880" s="1715"/>
      <c r="L56880" s="1715"/>
    </row>
    <row r="56881" spans="11:12" ht="15" customHeight="1">
      <c r="K56881" s="1715"/>
      <c r="L56881" s="1715"/>
    </row>
    <row r="56882" spans="11:12" ht="15" customHeight="1">
      <c r="K56882" s="1715"/>
      <c r="L56882" s="1715"/>
    </row>
    <row r="56883" spans="11:12" ht="15" customHeight="1">
      <c r="K56883" s="1715"/>
      <c r="L56883" s="1715"/>
    </row>
    <row r="56884" spans="11:12" ht="15" customHeight="1">
      <c r="K56884" s="1715"/>
      <c r="L56884" s="1715"/>
    </row>
    <row r="56885" spans="11:12" ht="15" customHeight="1">
      <c r="K56885" s="1715"/>
      <c r="L56885" s="1715"/>
    </row>
    <row r="56886" spans="11:12" ht="15" customHeight="1">
      <c r="K56886" s="1715"/>
      <c r="L56886" s="1715"/>
    </row>
    <row r="56887" spans="11:12" ht="15" customHeight="1">
      <c r="K56887" s="1715"/>
      <c r="L56887" s="1715"/>
    </row>
    <row r="56888" spans="11:12" ht="15" customHeight="1">
      <c r="K56888" s="1715"/>
      <c r="L56888" s="1715"/>
    </row>
    <row r="56889" spans="11:12" ht="15" customHeight="1">
      <c r="K56889" s="1715"/>
      <c r="L56889" s="1715"/>
    </row>
    <row r="56890" spans="11:12" ht="15" customHeight="1">
      <c r="K56890" s="1715"/>
      <c r="L56890" s="1715"/>
    </row>
    <row r="56891" spans="11:12" ht="15" customHeight="1">
      <c r="K56891" s="1715"/>
      <c r="L56891" s="1715"/>
    </row>
    <row r="56892" spans="11:12" ht="15" customHeight="1">
      <c r="K56892" s="1715"/>
      <c r="L56892" s="1715"/>
    </row>
    <row r="56893" spans="11:12" ht="15" customHeight="1">
      <c r="K56893" s="1715"/>
      <c r="L56893" s="1715"/>
    </row>
    <row r="56894" spans="11:12" ht="15" customHeight="1">
      <c r="K56894" s="1715"/>
      <c r="L56894" s="1715"/>
    </row>
    <row r="56895" spans="11:12" ht="15" customHeight="1">
      <c r="K56895" s="1715"/>
      <c r="L56895" s="1715"/>
    </row>
    <row r="56896" spans="11:12" ht="15" customHeight="1">
      <c r="K56896" s="1715"/>
      <c r="L56896" s="1715"/>
    </row>
    <row r="56897" spans="11:12" ht="15" customHeight="1">
      <c r="K56897" s="1715"/>
      <c r="L56897" s="1715"/>
    </row>
    <row r="56898" spans="11:12" ht="15" customHeight="1">
      <c r="K56898" s="1715"/>
      <c r="L56898" s="1715"/>
    </row>
    <row r="56899" spans="11:12" ht="15" customHeight="1">
      <c r="K56899" s="1715"/>
      <c r="L56899" s="1715"/>
    </row>
    <row r="56900" spans="11:12" ht="15" customHeight="1">
      <c r="K56900" s="1715"/>
      <c r="L56900" s="1715"/>
    </row>
    <row r="56901" spans="11:12" ht="15" customHeight="1">
      <c r="K56901" s="1715"/>
      <c r="L56901" s="1715"/>
    </row>
    <row r="56902" spans="11:12" ht="15" customHeight="1">
      <c r="K56902" s="1715"/>
      <c r="L56902" s="1715"/>
    </row>
    <row r="56903" spans="11:12" ht="15" customHeight="1">
      <c r="K56903" s="1715"/>
      <c r="L56903" s="1715"/>
    </row>
    <row r="56904" spans="11:12" ht="15" customHeight="1">
      <c r="K56904" s="1715"/>
      <c r="L56904" s="1715"/>
    </row>
    <row r="56905" spans="11:12" ht="15" customHeight="1">
      <c r="K56905" s="1715"/>
      <c r="L56905" s="1715"/>
    </row>
    <row r="56906" spans="11:12" ht="15" customHeight="1">
      <c r="K56906" s="1715"/>
      <c r="L56906" s="1715"/>
    </row>
    <row r="56907" spans="11:12" ht="15" customHeight="1">
      <c r="K56907" s="1715"/>
      <c r="L56907" s="1715"/>
    </row>
    <row r="56908" spans="11:12" ht="15" customHeight="1">
      <c r="K56908" s="1715"/>
      <c r="L56908" s="1715"/>
    </row>
    <row r="56909" spans="11:12" ht="15" customHeight="1">
      <c r="K56909" s="1715"/>
      <c r="L56909" s="1715"/>
    </row>
    <row r="56910" spans="11:12" ht="15" customHeight="1">
      <c r="K56910" s="1715"/>
      <c r="L56910" s="1715"/>
    </row>
    <row r="56911" spans="11:12" ht="15" customHeight="1">
      <c r="K56911" s="1715"/>
      <c r="L56911" s="1715"/>
    </row>
    <row r="56912" spans="11:12" ht="15" customHeight="1">
      <c r="K56912" s="1715"/>
      <c r="L56912" s="1715"/>
    </row>
    <row r="56913" spans="11:12" ht="15" customHeight="1">
      <c r="K56913" s="1715"/>
      <c r="L56913" s="1715"/>
    </row>
    <row r="56914" spans="11:12" ht="15" customHeight="1">
      <c r="K56914" s="1715"/>
      <c r="L56914" s="1715"/>
    </row>
    <row r="56915" spans="11:12" ht="15" customHeight="1">
      <c r="K56915" s="1715"/>
      <c r="L56915" s="1715"/>
    </row>
    <row r="56916" spans="11:12" ht="15" customHeight="1">
      <c r="K56916" s="1715"/>
      <c r="L56916" s="1715"/>
    </row>
    <row r="56917" spans="11:12" ht="15" customHeight="1">
      <c r="K56917" s="1715"/>
      <c r="L56917" s="1715"/>
    </row>
    <row r="56918" spans="11:12" ht="15" customHeight="1">
      <c r="K56918" s="1715"/>
      <c r="L56918" s="1715"/>
    </row>
    <row r="56919" spans="11:12" ht="15" customHeight="1">
      <c r="K56919" s="1715"/>
      <c r="L56919" s="1715"/>
    </row>
    <row r="56920" spans="11:12" ht="15" customHeight="1">
      <c r="K56920" s="1715"/>
      <c r="L56920" s="1715"/>
    </row>
    <row r="56921" spans="11:12" ht="15" customHeight="1">
      <c r="K56921" s="1715"/>
      <c r="L56921" s="1715"/>
    </row>
    <row r="56922" spans="11:12" ht="15" customHeight="1">
      <c r="K56922" s="1715"/>
      <c r="L56922" s="1715"/>
    </row>
    <row r="56923" spans="11:12" ht="15" customHeight="1">
      <c r="K56923" s="1715"/>
      <c r="L56923" s="1715"/>
    </row>
    <row r="56924" spans="11:12" ht="15" customHeight="1">
      <c r="K56924" s="1715"/>
      <c r="L56924" s="1715"/>
    </row>
    <row r="56925" spans="11:12" ht="15" customHeight="1">
      <c r="K56925" s="1715"/>
      <c r="L56925" s="1715"/>
    </row>
    <row r="56926" spans="11:12" ht="15" customHeight="1">
      <c r="K56926" s="1715"/>
      <c r="L56926" s="1715"/>
    </row>
    <row r="56927" spans="11:12" ht="15" customHeight="1">
      <c r="K56927" s="1715"/>
      <c r="L56927" s="1715"/>
    </row>
    <row r="56928" spans="11:12" ht="15" customHeight="1">
      <c r="K56928" s="1715"/>
      <c r="L56928" s="1715"/>
    </row>
    <row r="56929" spans="11:12" ht="15" customHeight="1">
      <c r="K56929" s="1715"/>
      <c r="L56929" s="1715"/>
    </row>
    <row r="56930" spans="11:12" ht="15" customHeight="1">
      <c r="K56930" s="1715"/>
      <c r="L56930" s="1715"/>
    </row>
    <row r="56931" spans="11:12" ht="15" customHeight="1">
      <c r="K56931" s="1715"/>
      <c r="L56931" s="1715"/>
    </row>
    <row r="56932" spans="11:12" ht="15" customHeight="1">
      <c r="K56932" s="1715"/>
      <c r="L56932" s="1715"/>
    </row>
    <row r="56933" spans="11:12" ht="15" customHeight="1">
      <c r="K56933" s="1715"/>
      <c r="L56933" s="1715"/>
    </row>
    <row r="56934" spans="11:12" ht="15" customHeight="1">
      <c r="K56934" s="1715"/>
      <c r="L56934" s="1715"/>
    </row>
    <row r="56935" spans="11:12" ht="15" customHeight="1">
      <c r="K56935" s="1715"/>
      <c r="L56935" s="1715"/>
    </row>
    <row r="56936" spans="11:12" ht="15" customHeight="1">
      <c r="K56936" s="1715"/>
      <c r="L56936" s="1715"/>
    </row>
    <row r="56937" spans="11:12" ht="15" customHeight="1">
      <c r="K56937" s="1715"/>
      <c r="L56937" s="1715"/>
    </row>
    <row r="56938" spans="11:12" ht="15" customHeight="1">
      <c r="K56938" s="1715"/>
      <c r="L56938" s="1715"/>
    </row>
    <row r="56939" spans="11:12" ht="15" customHeight="1">
      <c r="K56939" s="1715"/>
      <c r="L56939" s="1715"/>
    </row>
    <row r="56940" spans="11:12" ht="15" customHeight="1">
      <c r="K56940" s="1715"/>
      <c r="L56940" s="1715"/>
    </row>
    <row r="56941" spans="11:12" ht="15" customHeight="1">
      <c r="K56941" s="1715"/>
      <c r="L56941" s="1715"/>
    </row>
    <row r="56942" spans="11:12" ht="15" customHeight="1">
      <c r="K56942" s="1715"/>
      <c r="L56942" s="1715"/>
    </row>
    <row r="56943" spans="11:12" ht="15" customHeight="1">
      <c r="K56943" s="1715"/>
      <c r="L56943" s="1715"/>
    </row>
    <row r="56944" spans="11:12" ht="15" customHeight="1">
      <c r="K56944" s="1715"/>
      <c r="L56944" s="1715"/>
    </row>
    <row r="56945" spans="11:12" ht="15" customHeight="1">
      <c r="K56945" s="1715"/>
      <c r="L56945" s="1715"/>
    </row>
    <row r="56946" spans="11:12" ht="15" customHeight="1">
      <c r="K56946" s="1715"/>
      <c r="L56946" s="1715"/>
    </row>
    <row r="56947" spans="11:12" ht="15" customHeight="1">
      <c r="K56947" s="1715"/>
      <c r="L56947" s="1715"/>
    </row>
    <row r="56948" spans="11:12" ht="15" customHeight="1">
      <c r="K56948" s="1715"/>
      <c r="L56948" s="1715"/>
    </row>
    <row r="56949" spans="11:12" ht="15" customHeight="1">
      <c r="K56949" s="1715"/>
      <c r="L56949" s="1715"/>
    </row>
    <row r="56950" spans="11:12" ht="15" customHeight="1">
      <c r="K56950" s="1715"/>
      <c r="L56950" s="1715"/>
    </row>
    <row r="56951" spans="11:12" ht="15" customHeight="1">
      <c r="K56951" s="1715"/>
      <c r="L56951" s="1715"/>
    </row>
    <row r="56952" spans="11:12" ht="15" customHeight="1">
      <c r="K56952" s="1715"/>
      <c r="L56952" s="1715"/>
    </row>
    <row r="56953" spans="11:12" ht="15" customHeight="1">
      <c r="K56953" s="1715"/>
      <c r="L56953" s="1715"/>
    </row>
    <row r="56954" spans="11:12" ht="15" customHeight="1">
      <c r="K56954" s="1715"/>
      <c r="L56954" s="1715"/>
    </row>
    <row r="56955" spans="11:12" ht="15" customHeight="1">
      <c r="K56955" s="1715"/>
      <c r="L56955" s="1715"/>
    </row>
    <row r="56956" spans="11:12" ht="15" customHeight="1">
      <c r="K56956" s="1715"/>
      <c r="L56956" s="1715"/>
    </row>
    <row r="56957" spans="11:12" ht="15" customHeight="1">
      <c r="K56957" s="1715"/>
      <c r="L56957" s="1715"/>
    </row>
    <row r="56958" spans="11:12" ht="15" customHeight="1">
      <c r="K56958" s="1715"/>
      <c r="L56958" s="1715"/>
    </row>
    <row r="56959" spans="11:12" ht="15" customHeight="1">
      <c r="K56959" s="1715"/>
      <c r="L56959" s="1715"/>
    </row>
    <row r="56960" spans="11:12" ht="15" customHeight="1">
      <c r="K56960" s="1715"/>
      <c r="L56960" s="1715"/>
    </row>
    <row r="56961" spans="11:12" ht="15" customHeight="1">
      <c r="K56961" s="1715"/>
      <c r="L56961" s="1715"/>
    </row>
    <row r="56962" spans="11:12" ht="15" customHeight="1">
      <c r="K56962" s="1715"/>
      <c r="L56962" s="1715"/>
    </row>
    <row r="56963" spans="11:12" ht="15" customHeight="1">
      <c r="K56963" s="1715"/>
      <c r="L56963" s="1715"/>
    </row>
    <row r="56964" spans="11:12" ht="15" customHeight="1">
      <c r="K56964" s="1715"/>
      <c r="L56964" s="1715"/>
    </row>
    <row r="56965" spans="11:12" ht="15" customHeight="1">
      <c r="K56965" s="1715"/>
      <c r="L56965" s="1715"/>
    </row>
    <row r="56966" spans="11:12" ht="15" customHeight="1">
      <c r="K56966" s="1715"/>
      <c r="L56966" s="1715"/>
    </row>
    <row r="56967" spans="11:12" ht="15" customHeight="1">
      <c r="K56967" s="1715"/>
      <c r="L56967" s="1715"/>
    </row>
    <row r="56968" spans="11:12" ht="15" customHeight="1">
      <c r="K56968" s="1715"/>
      <c r="L56968" s="1715"/>
    </row>
    <row r="56969" spans="11:12" ht="15" customHeight="1">
      <c r="K56969" s="1715"/>
      <c r="L56969" s="1715"/>
    </row>
    <row r="56970" spans="11:12" ht="15" customHeight="1">
      <c r="K56970" s="1715"/>
      <c r="L56970" s="1715"/>
    </row>
    <row r="56971" spans="11:12" ht="15" customHeight="1">
      <c r="K56971" s="1715"/>
      <c r="L56971" s="1715"/>
    </row>
    <row r="56972" spans="11:12" ht="15" customHeight="1">
      <c r="K56972" s="1715"/>
      <c r="L56972" s="1715"/>
    </row>
    <row r="56973" spans="11:12" ht="15" customHeight="1">
      <c r="K56973" s="1715"/>
      <c r="L56973" s="1715"/>
    </row>
    <row r="56974" spans="11:12" ht="15" customHeight="1">
      <c r="K56974" s="1715"/>
      <c r="L56974" s="1715"/>
    </row>
    <row r="56975" spans="11:12" ht="15" customHeight="1">
      <c r="K56975" s="1715"/>
      <c r="L56975" s="1715"/>
    </row>
    <row r="56976" spans="11:12" ht="15" customHeight="1">
      <c r="K56976" s="1715"/>
      <c r="L56976" s="1715"/>
    </row>
    <row r="56977" spans="11:12" ht="15" customHeight="1">
      <c r="K56977" s="1715"/>
      <c r="L56977" s="1715"/>
    </row>
    <row r="56978" spans="11:12" ht="15" customHeight="1">
      <c r="K56978" s="1715"/>
      <c r="L56978" s="1715"/>
    </row>
    <row r="56979" spans="11:12" ht="15" customHeight="1">
      <c r="K56979" s="1715"/>
      <c r="L56979" s="1715"/>
    </row>
    <row r="56980" spans="11:12" ht="15" customHeight="1">
      <c r="K56980" s="1715"/>
      <c r="L56980" s="1715"/>
    </row>
    <row r="56981" spans="11:12" ht="15" customHeight="1">
      <c r="K56981" s="1715"/>
      <c r="L56981" s="1715"/>
    </row>
    <row r="56982" spans="11:12" ht="15" customHeight="1">
      <c r="K56982" s="1715"/>
      <c r="L56982" s="1715"/>
    </row>
    <row r="56983" spans="11:12" ht="15" customHeight="1">
      <c r="K56983" s="1715"/>
      <c r="L56983" s="1715"/>
    </row>
    <row r="56984" spans="11:12" ht="15" customHeight="1">
      <c r="K56984" s="1715"/>
      <c r="L56984" s="1715"/>
    </row>
    <row r="56985" spans="11:12" ht="15" customHeight="1">
      <c r="K56985" s="1715"/>
      <c r="L56985" s="1715"/>
    </row>
    <row r="56986" spans="11:12" ht="15" customHeight="1">
      <c r="K56986" s="1715"/>
      <c r="L56986" s="1715"/>
    </row>
    <row r="56987" spans="11:12" ht="15" customHeight="1">
      <c r="K56987" s="1715"/>
      <c r="L56987" s="1715"/>
    </row>
    <row r="56988" spans="11:12" ht="15" customHeight="1">
      <c r="K56988" s="1715"/>
      <c r="L56988" s="1715"/>
    </row>
    <row r="56989" spans="11:12" ht="15" customHeight="1">
      <c r="K56989" s="1715"/>
      <c r="L56989" s="1715"/>
    </row>
    <row r="56990" spans="11:12" ht="15" customHeight="1">
      <c r="K56990" s="1715"/>
      <c r="L56990" s="1715"/>
    </row>
    <row r="56991" spans="11:12" ht="15" customHeight="1">
      <c r="K56991" s="1715"/>
      <c r="L56991" s="1715"/>
    </row>
    <row r="56992" spans="11:12" ht="15" customHeight="1">
      <c r="K56992" s="1715"/>
      <c r="L56992" s="1715"/>
    </row>
    <row r="56993" spans="11:12" ht="15" customHeight="1">
      <c r="K56993" s="1715"/>
      <c r="L56993" s="1715"/>
    </row>
    <row r="56994" spans="11:12" ht="15" customHeight="1">
      <c r="K56994" s="1715"/>
      <c r="L56994" s="1715"/>
    </row>
    <row r="56995" spans="11:12" ht="15" customHeight="1">
      <c r="K56995" s="1715"/>
      <c r="L56995" s="1715"/>
    </row>
    <row r="56996" spans="11:12" ht="15" customHeight="1">
      <c r="K56996" s="1715"/>
      <c r="L56996" s="1715"/>
    </row>
    <row r="56997" spans="11:12" ht="15" customHeight="1">
      <c r="K56997" s="1715"/>
      <c r="L56997" s="1715"/>
    </row>
    <row r="56998" spans="11:12" ht="15" customHeight="1">
      <c r="K56998" s="1715"/>
      <c r="L56998" s="1715"/>
    </row>
    <row r="56999" spans="11:12" ht="15" customHeight="1">
      <c r="K56999" s="1715"/>
      <c r="L56999" s="1715"/>
    </row>
    <row r="57000" spans="11:12" ht="15" customHeight="1">
      <c r="K57000" s="1715"/>
      <c r="L57000" s="1715"/>
    </row>
    <row r="57001" spans="11:12" ht="15" customHeight="1">
      <c r="K57001" s="1715"/>
      <c r="L57001" s="1715"/>
    </row>
    <row r="57002" spans="11:12" ht="15" customHeight="1">
      <c r="K57002" s="1715"/>
      <c r="L57002" s="1715"/>
    </row>
    <row r="57003" spans="11:12" ht="15" customHeight="1">
      <c r="K57003" s="1715"/>
      <c r="L57003" s="1715"/>
    </row>
    <row r="57004" spans="11:12" ht="15" customHeight="1">
      <c r="K57004" s="1715"/>
      <c r="L57004" s="1715"/>
    </row>
    <row r="57005" spans="11:12" ht="15" customHeight="1">
      <c r="K57005" s="1715"/>
      <c r="L57005" s="1715"/>
    </row>
    <row r="57006" spans="11:12" ht="15" customHeight="1">
      <c r="K57006" s="1715"/>
      <c r="L57006" s="1715"/>
    </row>
    <row r="57007" spans="11:12" ht="15" customHeight="1">
      <c r="K57007" s="1715"/>
      <c r="L57007" s="1715"/>
    </row>
    <row r="57008" spans="11:12" ht="15" customHeight="1">
      <c r="K57008" s="1715"/>
      <c r="L57008" s="1715"/>
    </row>
    <row r="57009" spans="11:12" ht="15" customHeight="1">
      <c r="K57009" s="1715"/>
      <c r="L57009" s="1715"/>
    </row>
    <row r="57010" spans="11:12" ht="15" customHeight="1">
      <c r="K57010" s="1715"/>
      <c r="L57010" s="1715"/>
    </row>
    <row r="57011" spans="11:12" ht="15" customHeight="1">
      <c r="K57011" s="1715"/>
      <c r="L57011" s="1715"/>
    </row>
    <row r="57012" spans="11:12" ht="15" customHeight="1">
      <c r="K57012" s="1715"/>
      <c r="L57012" s="1715"/>
    </row>
    <row r="57013" spans="11:12" ht="15" customHeight="1">
      <c r="K57013" s="1715"/>
      <c r="L57013" s="1715"/>
    </row>
    <row r="57014" spans="11:12" ht="15" customHeight="1">
      <c r="K57014" s="1715"/>
      <c r="L57014" s="1715"/>
    </row>
    <row r="57015" spans="11:12" ht="15" customHeight="1">
      <c r="K57015" s="1715"/>
      <c r="L57015" s="1715"/>
    </row>
    <row r="57016" spans="11:12" ht="15" customHeight="1">
      <c r="K57016" s="1715"/>
      <c r="L57016" s="1715"/>
    </row>
    <row r="57017" spans="11:12" ht="15" customHeight="1">
      <c r="K57017" s="1715"/>
      <c r="L57017" s="1715"/>
    </row>
    <row r="57018" spans="11:12" ht="15" customHeight="1">
      <c r="K57018" s="1715"/>
      <c r="L57018" s="1715"/>
    </row>
    <row r="57019" spans="11:12" ht="15" customHeight="1">
      <c r="K57019" s="1715"/>
      <c r="L57019" s="1715"/>
    </row>
    <row r="57020" spans="11:12" ht="15" customHeight="1">
      <c r="K57020" s="1715"/>
      <c r="L57020" s="1715"/>
    </row>
    <row r="57021" spans="11:12" ht="15" customHeight="1">
      <c r="K57021" s="1715"/>
      <c r="L57021" s="1715"/>
    </row>
    <row r="57022" spans="11:12" ht="15" customHeight="1">
      <c r="K57022" s="1715"/>
      <c r="L57022" s="1715"/>
    </row>
    <row r="57023" spans="11:12" ht="15" customHeight="1">
      <c r="K57023" s="1715"/>
      <c r="L57023" s="1715"/>
    </row>
    <row r="57024" spans="11:12" ht="15" customHeight="1">
      <c r="K57024" s="1715"/>
      <c r="L57024" s="1715"/>
    </row>
    <row r="57025" spans="11:12" ht="15" customHeight="1">
      <c r="K57025" s="1715"/>
      <c r="L57025" s="1715"/>
    </row>
    <row r="57026" spans="11:12" ht="15" customHeight="1">
      <c r="K57026" s="1715"/>
      <c r="L57026" s="1715"/>
    </row>
    <row r="57027" spans="11:12" ht="15" customHeight="1">
      <c r="K57027" s="1715"/>
      <c r="L57027" s="1715"/>
    </row>
    <row r="57028" spans="11:12" ht="15" customHeight="1">
      <c r="K57028" s="1715"/>
      <c r="L57028" s="1715"/>
    </row>
    <row r="57029" spans="11:12" ht="15" customHeight="1">
      <c r="K57029" s="1715"/>
      <c r="L57029" s="1715"/>
    </row>
    <row r="57030" spans="11:12" ht="15" customHeight="1">
      <c r="K57030" s="1715"/>
      <c r="L57030" s="1715"/>
    </row>
    <row r="57031" spans="11:12" ht="15" customHeight="1">
      <c r="K57031" s="1715"/>
      <c r="L57031" s="1715"/>
    </row>
    <row r="57032" spans="11:12" ht="15" customHeight="1">
      <c r="K57032" s="1715"/>
      <c r="L57032" s="1715"/>
    </row>
    <row r="57033" spans="11:12" ht="15" customHeight="1">
      <c r="K57033" s="1715"/>
      <c r="L57033" s="1715"/>
    </row>
    <row r="57034" spans="11:12" ht="15" customHeight="1">
      <c r="K57034" s="1715"/>
      <c r="L57034" s="1715"/>
    </row>
    <row r="57035" spans="11:12" ht="15" customHeight="1">
      <c r="K57035" s="1715"/>
      <c r="L57035" s="1715"/>
    </row>
    <row r="57036" spans="11:12" ht="15" customHeight="1">
      <c r="K57036" s="1715"/>
      <c r="L57036" s="1715"/>
    </row>
    <row r="57037" spans="11:12" ht="15" customHeight="1">
      <c r="K57037" s="1715"/>
      <c r="L57037" s="1715"/>
    </row>
    <row r="57038" spans="11:12" ht="15" customHeight="1">
      <c r="K57038" s="1715"/>
      <c r="L57038" s="1715"/>
    </row>
    <row r="57039" spans="11:12" ht="15" customHeight="1">
      <c r="K57039" s="1715"/>
      <c r="L57039" s="1715"/>
    </row>
    <row r="57040" spans="11:12" ht="15" customHeight="1">
      <c r="K57040" s="1715"/>
      <c r="L57040" s="1715"/>
    </row>
    <row r="57041" spans="11:12" ht="15" customHeight="1">
      <c r="K57041" s="1715"/>
      <c r="L57041" s="1715"/>
    </row>
    <row r="57042" spans="11:12" ht="15" customHeight="1">
      <c r="K57042" s="1715"/>
      <c r="L57042" s="1715"/>
    </row>
    <row r="57043" spans="11:12" ht="15" customHeight="1">
      <c r="K57043" s="1715"/>
      <c r="L57043" s="1715"/>
    </row>
    <row r="57044" spans="11:12" ht="15" customHeight="1">
      <c r="K57044" s="1715"/>
      <c r="L57044" s="1715"/>
    </row>
    <row r="57045" spans="11:12" ht="15" customHeight="1">
      <c r="K57045" s="1715"/>
      <c r="L57045" s="1715"/>
    </row>
    <row r="57046" spans="11:12" ht="15" customHeight="1">
      <c r="K57046" s="1715"/>
      <c r="L57046" s="1715"/>
    </row>
    <row r="57047" spans="11:12" ht="15" customHeight="1">
      <c r="K57047" s="1715"/>
      <c r="L57047" s="1715"/>
    </row>
    <row r="57048" spans="11:12" ht="15" customHeight="1">
      <c r="K57048" s="1715"/>
      <c r="L57048" s="1715"/>
    </row>
    <row r="57049" spans="11:12" ht="15" customHeight="1">
      <c r="K57049" s="1715"/>
      <c r="L57049" s="1715"/>
    </row>
    <row r="57050" spans="11:12" ht="15" customHeight="1">
      <c r="K57050" s="1715"/>
      <c r="L57050" s="1715"/>
    </row>
    <row r="57051" spans="11:12" ht="15" customHeight="1">
      <c r="K57051" s="1715"/>
      <c r="L57051" s="1715"/>
    </row>
    <row r="57052" spans="11:12" ht="15" customHeight="1">
      <c r="K57052" s="1715"/>
      <c r="L57052" s="1715"/>
    </row>
    <row r="57053" spans="11:12" ht="15" customHeight="1">
      <c r="K57053" s="1715"/>
      <c r="L57053" s="1715"/>
    </row>
    <row r="57054" spans="11:12" ht="15" customHeight="1">
      <c r="K57054" s="1715"/>
      <c r="L57054" s="1715"/>
    </row>
    <row r="57055" spans="11:12" ht="15" customHeight="1">
      <c r="K57055" s="1715"/>
      <c r="L57055" s="1715"/>
    </row>
    <row r="57056" spans="11:12" ht="15" customHeight="1">
      <c r="K57056" s="1715"/>
      <c r="L57056" s="1715"/>
    </row>
    <row r="57057" spans="11:12" ht="15" customHeight="1">
      <c r="K57057" s="1715"/>
      <c r="L57057" s="1715"/>
    </row>
    <row r="57058" spans="11:12" ht="15" customHeight="1">
      <c r="K57058" s="1715"/>
      <c r="L57058" s="1715"/>
    </row>
    <row r="57059" spans="11:12" ht="15" customHeight="1">
      <c r="K57059" s="1715"/>
      <c r="L57059" s="1715"/>
    </row>
    <row r="57060" spans="11:12" ht="15" customHeight="1">
      <c r="K57060" s="1715"/>
      <c r="L57060" s="1715"/>
    </row>
    <row r="57061" spans="11:12" ht="15" customHeight="1">
      <c r="K57061" s="1715"/>
      <c r="L57061" s="1715"/>
    </row>
    <row r="57062" spans="11:12" ht="15" customHeight="1">
      <c r="K57062" s="1715"/>
      <c r="L57062" s="1715"/>
    </row>
    <row r="57063" spans="11:12" ht="15" customHeight="1">
      <c r="K57063" s="1715"/>
      <c r="L57063" s="1715"/>
    </row>
    <row r="57064" spans="11:12" ht="15" customHeight="1">
      <c r="K57064" s="1715"/>
      <c r="L57064" s="1715"/>
    </row>
    <row r="57065" spans="11:12" ht="15" customHeight="1">
      <c r="K57065" s="1715"/>
      <c r="L57065" s="1715"/>
    </row>
    <row r="57066" spans="11:12" ht="15" customHeight="1">
      <c r="K57066" s="1715"/>
      <c r="L57066" s="1715"/>
    </row>
    <row r="57067" spans="11:12" ht="15" customHeight="1">
      <c r="K57067" s="1715"/>
      <c r="L57067" s="1715"/>
    </row>
    <row r="57068" spans="11:12" ht="15" customHeight="1">
      <c r="K57068" s="1715"/>
      <c r="L57068" s="1715"/>
    </row>
    <row r="57069" spans="11:12" ht="15" customHeight="1">
      <c r="K57069" s="1715"/>
      <c r="L57069" s="1715"/>
    </row>
    <row r="57070" spans="11:12" ht="15" customHeight="1">
      <c r="K57070" s="1715"/>
      <c r="L57070" s="1715"/>
    </row>
    <row r="57071" spans="11:12" ht="15" customHeight="1">
      <c r="K57071" s="1715"/>
      <c r="L57071" s="1715"/>
    </row>
    <row r="57072" spans="11:12" ht="15" customHeight="1">
      <c r="K57072" s="1715"/>
      <c r="L57072" s="1715"/>
    </row>
    <row r="57073" spans="11:12" ht="15" customHeight="1">
      <c r="K57073" s="1715"/>
      <c r="L57073" s="1715"/>
    </row>
    <row r="57074" spans="11:12" ht="15" customHeight="1">
      <c r="K57074" s="1715"/>
      <c r="L57074" s="1715"/>
    </row>
    <row r="57075" spans="11:12" ht="15" customHeight="1">
      <c r="K57075" s="1715"/>
      <c r="L57075" s="1715"/>
    </row>
    <row r="57076" spans="11:12" ht="15" customHeight="1">
      <c r="K57076" s="1715"/>
      <c r="L57076" s="1715"/>
    </row>
    <row r="57077" spans="11:12" ht="15" customHeight="1">
      <c r="K57077" s="1715"/>
      <c r="L57077" s="1715"/>
    </row>
    <row r="57078" spans="11:12" ht="15" customHeight="1">
      <c r="K57078" s="1715"/>
      <c r="L57078" s="1715"/>
    </row>
    <row r="57079" spans="11:12" ht="15" customHeight="1">
      <c r="K57079" s="1715"/>
      <c r="L57079" s="1715"/>
    </row>
    <row r="57080" spans="11:12" ht="15" customHeight="1">
      <c r="K57080" s="1715"/>
      <c r="L57080" s="1715"/>
    </row>
    <row r="57081" spans="11:12" ht="15" customHeight="1">
      <c r="K57081" s="1715"/>
      <c r="L57081" s="1715"/>
    </row>
    <row r="57082" spans="11:12" ht="15" customHeight="1">
      <c r="K57082" s="1715"/>
      <c r="L57082" s="1715"/>
    </row>
    <row r="57083" spans="11:12" ht="15" customHeight="1">
      <c r="K57083" s="1715"/>
      <c r="L57083" s="1715"/>
    </row>
    <row r="57084" spans="11:12" ht="15" customHeight="1">
      <c r="K57084" s="1715"/>
      <c r="L57084" s="1715"/>
    </row>
    <row r="57085" spans="11:12" ht="15" customHeight="1">
      <c r="K57085" s="1715"/>
      <c r="L57085" s="1715"/>
    </row>
    <row r="57086" spans="11:12" ht="15" customHeight="1">
      <c r="K57086" s="1715"/>
      <c r="L57086" s="1715"/>
    </row>
    <row r="57087" spans="11:12" ht="15" customHeight="1">
      <c r="K57087" s="1715"/>
      <c r="L57087" s="1715"/>
    </row>
    <row r="57088" spans="11:12" ht="15" customHeight="1">
      <c r="K57088" s="1715"/>
      <c r="L57088" s="1715"/>
    </row>
    <row r="57089" spans="11:12" ht="15" customHeight="1">
      <c r="K57089" s="1715"/>
      <c r="L57089" s="1715"/>
    </row>
    <row r="57090" spans="11:12" ht="15" customHeight="1">
      <c r="K57090" s="1715"/>
      <c r="L57090" s="1715"/>
    </row>
    <row r="57091" spans="11:12" ht="15" customHeight="1">
      <c r="K57091" s="1715"/>
      <c r="L57091" s="1715"/>
    </row>
    <row r="57092" spans="11:12" ht="15" customHeight="1">
      <c r="K57092" s="1715"/>
      <c r="L57092" s="1715"/>
    </row>
    <row r="57093" spans="11:12" ht="15" customHeight="1">
      <c r="K57093" s="1715"/>
      <c r="L57093" s="1715"/>
    </row>
    <row r="57094" spans="11:12" ht="15" customHeight="1">
      <c r="K57094" s="1715"/>
      <c r="L57094" s="1715"/>
    </row>
    <row r="57095" spans="11:12" ht="15" customHeight="1">
      <c r="K57095" s="1715"/>
      <c r="L57095" s="1715"/>
    </row>
    <row r="57096" spans="11:12" ht="15" customHeight="1">
      <c r="K57096" s="1715"/>
      <c r="L57096" s="1715"/>
    </row>
    <row r="57097" spans="11:12" ht="15" customHeight="1">
      <c r="K57097" s="1715"/>
      <c r="L57097" s="1715"/>
    </row>
    <row r="57098" spans="11:12" ht="15" customHeight="1">
      <c r="K57098" s="1715"/>
      <c r="L57098" s="1715"/>
    </row>
    <row r="57099" spans="11:12" ht="15" customHeight="1">
      <c r="K57099" s="1715"/>
      <c r="L57099" s="1715"/>
    </row>
    <row r="57100" spans="11:12" ht="15" customHeight="1">
      <c r="K57100" s="1715"/>
      <c r="L57100" s="1715"/>
    </row>
    <row r="57101" spans="11:12" ht="15" customHeight="1">
      <c r="K57101" s="1715"/>
      <c r="L57101" s="1715"/>
    </row>
    <row r="57102" spans="11:12" ht="15" customHeight="1">
      <c r="K57102" s="1715"/>
      <c r="L57102" s="1715"/>
    </row>
    <row r="57103" spans="11:12" ht="15" customHeight="1">
      <c r="K57103" s="1715"/>
      <c r="L57103" s="1715"/>
    </row>
    <row r="57104" spans="11:12" ht="15" customHeight="1">
      <c r="K57104" s="1715"/>
      <c r="L57104" s="1715"/>
    </row>
    <row r="57105" spans="11:12" ht="15" customHeight="1">
      <c r="K57105" s="1715"/>
      <c r="L57105" s="1715"/>
    </row>
    <row r="57106" spans="11:12" ht="15" customHeight="1">
      <c r="K57106" s="1715"/>
      <c r="L57106" s="1715"/>
    </row>
    <row r="57107" spans="11:12" ht="15" customHeight="1">
      <c r="K57107" s="1715"/>
      <c r="L57107" s="1715"/>
    </row>
    <row r="57108" spans="11:12" ht="15" customHeight="1">
      <c r="K57108" s="1715"/>
      <c r="L57108" s="1715"/>
    </row>
    <row r="57109" spans="11:12" ht="15" customHeight="1">
      <c r="K57109" s="1715"/>
      <c r="L57109" s="1715"/>
    </row>
    <row r="57110" spans="11:12" ht="15" customHeight="1">
      <c r="K57110" s="1715"/>
      <c r="L57110" s="1715"/>
    </row>
    <row r="57111" spans="11:12" ht="15" customHeight="1">
      <c r="K57111" s="1715"/>
      <c r="L57111" s="1715"/>
    </row>
    <row r="57112" spans="11:12" ht="15" customHeight="1">
      <c r="K57112" s="1715"/>
      <c r="L57112" s="1715"/>
    </row>
    <row r="57113" spans="11:12" ht="15" customHeight="1">
      <c r="K57113" s="1715"/>
      <c r="L57113" s="1715"/>
    </row>
    <row r="57114" spans="11:12" ht="15" customHeight="1">
      <c r="K57114" s="1715"/>
      <c r="L57114" s="1715"/>
    </row>
    <row r="57115" spans="11:12" ht="15" customHeight="1">
      <c r="K57115" s="1715"/>
      <c r="L57115" s="1715"/>
    </row>
    <row r="57116" spans="11:12" ht="15" customHeight="1">
      <c r="K57116" s="1715"/>
      <c r="L57116" s="1715"/>
    </row>
    <row r="57117" spans="11:12" ht="15" customHeight="1">
      <c r="K57117" s="1715"/>
      <c r="L57117" s="1715"/>
    </row>
    <row r="57118" spans="11:12" ht="15" customHeight="1">
      <c r="K57118" s="1715"/>
      <c r="L57118" s="1715"/>
    </row>
    <row r="57119" spans="11:12" ht="15" customHeight="1">
      <c r="K57119" s="1715"/>
      <c r="L57119" s="1715"/>
    </row>
    <row r="57120" spans="11:12" ht="15" customHeight="1">
      <c r="K57120" s="1715"/>
      <c r="L57120" s="1715"/>
    </row>
    <row r="57121" spans="11:12" ht="15" customHeight="1">
      <c r="K57121" s="1715"/>
      <c r="L57121" s="1715"/>
    </row>
    <row r="57122" spans="11:12" ht="15" customHeight="1">
      <c r="K57122" s="1715"/>
      <c r="L57122" s="1715"/>
    </row>
    <row r="57123" spans="11:12" ht="15" customHeight="1">
      <c r="K57123" s="1715"/>
      <c r="L57123" s="1715"/>
    </row>
    <row r="57124" spans="11:12" ht="15" customHeight="1">
      <c r="K57124" s="1715"/>
      <c r="L57124" s="1715"/>
    </row>
    <row r="57125" spans="11:12" ht="15" customHeight="1">
      <c r="K57125" s="1715"/>
      <c r="L57125" s="1715"/>
    </row>
    <row r="57126" spans="11:12" ht="15" customHeight="1">
      <c r="K57126" s="1715"/>
      <c r="L57126" s="1715"/>
    </row>
    <row r="57127" spans="11:12" ht="15" customHeight="1">
      <c r="K57127" s="1715"/>
      <c r="L57127" s="1715"/>
    </row>
    <row r="57128" spans="11:12" ht="15" customHeight="1">
      <c r="K57128" s="1715"/>
      <c r="L57128" s="1715"/>
    </row>
    <row r="57129" spans="11:12" ht="15" customHeight="1">
      <c r="K57129" s="1715"/>
      <c r="L57129" s="1715"/>
    </row>
    <row r="57130" spans="11:12" ht="15" customHeight="1">
      <c r="K57130" s="1715"/>
      <c r="L57130" s="1715"/>
    </row>
    <row r="57131" spans="11:12" ht="15" customHeight="1">
      <c r="K57131" s="1715"/>
      <c r="L57131" s="1715"/>
    </row>
    <row r="57132" spans="11:12" ht="15" customHeight="1">
      <c r="K57132" s="1715"/>
      <c r="L57132" s="1715"/>
    </row>
    <row r="57133" spans="11:12" ht="15" customHeight="1">
      <c r="K57133" s="1715"/>
      <c r="L57133" s="1715"/>
    </row>
    <row r="57134" spans="11:12" ht="15" customHeight="1">
      <c r="K57134" s="1715"/>
      <c r="L57134" s="1715"/>
    </row>
    <row r="57135" spans="11:12" ht="15" customHeight="1">
      <c r="K57135" s="1715"/>
      <c r="L57135" s="1715"/>
    </row>
    <row r="57136" spans="11:12" ht="15" customHeight="1">
      <c r="K57136" s="1715"/>
      <c r="L57136" s="1715"/>
    </row>
    <row r="57137" spans="11:12" ht="15" customHeight="1">
      <c r="K57137" s="1715"/>
      <c r="L57137" s="1715"/>
    </row>
    <row r="57138" spans="11:12" ht="15" customHeight="1">
      <c r="K57138" s="1715"/>
      <c r="L57138" s="1715"/>
    </row>
    <row r="57139" spans="11:12" ht="15" customHeight="1">
      <c r="K57139" s="1715"/>
      <c r="L57139" s="1715"/>
    </row>
    <row r="57140" spans="11:12" ht="15" customHeight="1">
      <c r="K57140" s="1715"/>
      <c r="L57140" s="1715"/>
    </row>
    <row r="57141" spans="11:12" ht="15" customHeight="1">
      <c r="K57141" s="1715"/>
      <c r="L57141" s="1715"/>
    </row>
    <row r="57142" spans="11:12" ht="15" customHeight="1">
      <c r="K57142" s="1715"/>
      <c r="L57142" s="1715"/>
    </row>
    <row r="57143" spans="11:12" ht="15" customHeight="1">
      <c r="K57143" s="1715"/>
      <c r="L57143" s="1715"/>
    </row>
    <row r="57144" spans="11:12" ht="15" customHeight="1">
      <c r="K57144" s="1715"/>
      <c r="L57144" s="1715"/>
    </row>
    <row r="57145" spans="11:12" ht="15" customHeight="1">
      <c r="K57145" s="1715"/>
      <c r="L57145" s="1715"/>
    </row>
    <row r="57146" spans="11:12" ht="15" customHeight="1">
      <c r="K57146" s="1715"/>
      <c r="L57146" s="1715"/>
    </row>
    <row r="57147" spans="11:12" ht="15" customHeight="1">
      <c r="K57147" s="1715"/>
      <c r="L57147" s="1715"/>
    </row>
    <row r="57148" spans="11:12" ht="15" customHeight="1">
      <c r="K57148" s="1715"/>
      <c r="L57148" s="1715"/>
    </row>
    <row r="57149" spans="11:12" ht="15" customHeight="1">
      <c r="K57149" s="1715"/>
      <c r="L57149" s="1715"/>
    </row>
    <row r="57150" spans="11:12" ht="15" customHeight="1">
      <c r="K57150" s="1715"/>
      <c r="L57150" s="1715"/>
    </row>
    <row r="57151" spans="11:12" ht="15" customHeight="1">
      <c r="K57151" s="1715"/>
      <c r="L57151" s="1715"/>
    </row>
    <row r="57152" spans="11:12" ht="15" customHeight="1">
      <c r="K57152" s="1715"/>
      <c r="L57152" s="1715"/>
    </row>
    <row r="57153" spans="11:12" ht="15" customHeight="1">
      <c r="K57153" s="1715"/>
      <c r="L57153" s="1715"/>
    </row>
    <row r="57154" spans="11:12" ht="15" customHeight="1">
      <c r="K57154" s="1715"/>
      <c r="L57154" s="1715"/>
    </row>
    <row r="57155" spans="11:12" ht="15" customHeight="1">
      <c r="K57155" s="1715"/>
      <c r="L57155" s="1715"/>
    </row>
    <row r="57156" spans="11:12" ht="15" customHeight="1">
      <c r="K57156" s="1715"/>
      <c r="L57156" s="1715"/>
    </row>
    <row r="57157" spans="11:12" ht="15" customHeight="1">
      <c r="K57157" s="1715"/>
      <c r="L57157" s="1715"/>
    </row>
    <row r="57158" spans="11:12" ht="15" customHeight="1">
      <c r="K57158" s="1715"/>
      <c r="L57158" s="1715"/>
    </row>
    <row r="57159" spans="11:12" ht="15" customHeight="1">
      <c r="K57159" s="1715"/>
      <c r="L57159" s="1715"/>
    </row>
    <row r="57160" spans="11:12" ht="15" customHeight="1">
      <c r="K57160" s="1715"/>
      <c r="L57160" s="1715"/>
    </row>
    <row r="57161" spans="11:12" ht="15" customHeight="1">
      <c r="K57161" s="1715"/>
      <c r="L57161" s="1715"/>
    </row>
    <row r="57162" spans="11:12" ht="15" customHeight="1">
      <c r="K57162" s="1715"/>
      <c r="L57162" s="1715"/>
    </row>
    <row r="57163" spans="11:12" ht="15" customHeight="1">
      <c r="K57163" s="1715"/>
      <c r="L57163" s="1715"/>
    </row>
    <row r="57164" spans="11:12" ht="15" customHeight="1">
      <c r="K57164" s="1715"/>
      <c r="L57164" s="1715"/>
    </row>
    <row r="57165" spans="11:12" ht="15" customHeight="1">
      <c r="K57165" s="1715"/>
      <c r="L57165" s="1715"/>
    </row>
    <row r="57166" spans="11:12" ht="15" customHeight="1">
      <c r="K57166" s="1715"/>
      <c r="L57166" s="1715"/>
    </row>
    <row r="57167" spans="11:12" ht="15" customHeight="1">
      <c r="K57167" s="1715"/>
      <c r="L57167" s="1715"/>
    </row>
    <row r="57168" spans="11:12" ht="15" customHeight="1">
      <c r="K57168" s="1715"/>
      <c r="L57168" s="1715"/>
    </row>
    <row r="57169" spans="11:12" ht="15" customHeight="1">
      <c r="K57169" s="1715"/>
      <c r="L57169" s="1715"/>
    </row>
    <row r="57170" spans="11:12" ht="15" customHeight="1">
      <c r="K57170" s="1715"/>
      <c r="L57170" s="1715"/>
    </row>
    <row r="57171" spans="11:12" ht="15" customHeight="1">
      <c r="K57171" s="1715"/>
      <c r="L57171" s="1715"/>
    </row>
    <row r="57172" spans="11:12" ht="15" customHeight="1">
      <c r="K57172" s="1715"/>
      <c r="L57172" s="1715"/>
    </row>
    <row r="57173" spans="11:12" ht="15" customHeight="1">
      <c r="K57173" s="1715"/>
      <c r="L57173" s="1715"/>
    </row>
    <row r="57174" spans="11:12" ht="15" customHeight="1">
      <c r="K57174" s="1715"/>
      <c r="L57174" s="1715"/>
    </row>
    <row r="57175" spans="11:12" ht="15" customHeight="1">
      <c r="K57175" s="1715"/>
      <c r="L57175" s="1715"/>
    </row>
    <row r="57176" spans="11:12" ht="15" customHeight="1">
      <c r="K57176" s="1715"/>
      <c r="L57176" s="1715"/>
    </row>
    <row r="57177" spans="11:12" ht="15" customHeight="1">
      <c r="K57177" s="1715"/>
      <c r="L57177" s="1715"/>
    </row>
    <row r="57178" spans="11:12" ht="15" customHeight="1">
      <c r="K57178" s="1715"/>
      <c r="L57178" s="1715"/>
    </row>
    <row r="57179" spans="11:12" ht="15" customHeight="1">
      <c r="K57179" s="1715"/>
      <c r="L57179" s="1715"/>
    </row>
    <row r="57180" spans="11:12" ht="15" customHeight="1">
      <c r="K57180" s="1715"/>
      <c r="L57180" s="1715"/>
    </row>
    <row r="57181" spans="11:12" ht="15" customHeight="1">
      <c r="K57181" s="1715"/>
      <c r="L57181" s="1715"/>
    </row>
    <row r="57182" spans="11:12" ht="15" customHeight="1">
      <c r="K57182" s="1715"/>
      <c r="L57182" s="1715"/>
    </row>
    <row r="57183" spans="11:12" ht="15" customHeight="1">
      <c r="K57183" s="1715"/>
      <c r="L57183" s="1715"/>
    </row>
    <row r="57184" spans="11:12" ht="15" customHeight="1">
      <c r="K57184" s="1715"/>
      <c r="L57184" s="1715"/>
    </row>
    <row r="57185" spans="11:12" ht="15" customHeight="1">
      <c r="K57185" s="1715"/>
      <c r="L57185" s="1715"/>
    </row>
    <row r="57186" spans="11:12" ht="15" customHeight="1">
      <c r="K57186" s="1715"/>
      <c r="L57186" s="1715"/>
    </row>
    <row r="57187" spans="11:12" ht="15" customHeight="1">
      <c r="K57187" s="1715"/>
      <c r="L57187" s="1715"/>
    </row>
    <row r="57188" spans="11:12" ht="15" customHeight="1">
      <c r="K57188" s="1715"/>
      <c r="L57188" s="1715"/>
    </row>
    <row r="57189" spans="11:12" ht="15" customHeight="1">
      <c r="K57189" s="1715"/>
      <c r="L57189" s="1715"/>
    </row>
    <row r="57190" spans="11:12" ht="15" customHeight="1">
      <c r="K57190" s="1715"/>
      <c r="L57190" s="1715"/>
    </row>
    <row r="57191" spans="11:12" ht="15" customHeight="1">
      <c r="K57191" s="1715"/>
      <c r="L57191" s="1715"/>
    </row>
    <row r="57192" spans="11:12" ht="15" customHeight="1">
      <c r="K57192" s="1715"/>
      <c r="L57192" s="1715"/>
    </row>
    <row r="57193" spans="11:12" ht="15" customHeight="1">
      <c r="K57193" s="1715"/>
      <c r="L57193" s="1715"/>
    </row>
    <row r="57194" spans="11:12" ht="15" customHeight="1">
      <c r="K57194" s="1715"/>
      <c r="L57194" s="1715"/>
    </row>
    <row r="57195" spans="11:12" ht="15" customHeight="1">
      <c r="K57195" s="1715"/>
      <c r="L57195" s="1715"/>
    </row>
    <row r="57196" spans="11:12" ht="15" customHeight="1">
      <c r="K57196" s="1715"/>
      <c r="L57196" s="1715"/>
    </row>
    <row r="57197" spans="11:12" ht="15" customHeight="1">
      <c r="K57197" s="1715"/>
      <c r="L57197" s="1715"/>
    </row>
    <row r="57198" spans="11:12" ht="15" customHeight="1">
      <c r="K57198" s="1715"/>
      <c r="L57198" s="1715"/>
    </row>
    <row r="57199" spans="11:12" ht="15" customHeight="1">
      <c r="K57199" s="1715"/>
      <c r="L57199" s="1715"/>
    </row>
    <row r="57200" spans="11:12" ht="15" customHeight="1">
      <c r="K57200" s="1715"/>
      <c r="L57200" s="1715"/>
    </row>
    <row r="57201" spans="11:12" ht="15" customHeight="1">
      <c r="K57201" s="1715"/>
      <c r="L57201" s="1715"/>
    </row>
    <row r="57202" spans="11:12" ht="15" customHeight="1">
      <c r="K57202" s="1715"/>
      <c r="L57202" s="1715"/>
    </row>
    <row r="57203" spans="11:12" ht="15" customHeight="1">
      <c r="K57203" s="1715"/>
      <c r="L57203" s="1715"/>
    </row>
    <row r="57204" spans="11:12" ht="15" customHeight="1">
      <c r="K57204" s="1715"/>
      <c r="L57204" s="1715"/>
    </row>
    <row r="57205" spans="11:12" ht="15" customHeight="1">
      <c r="K57205" s="1715"/>
      <c r="L57205" s="1715"/>
    </row>
    <row r="57206" spans="11:12" ht="15" customHeight="1">
      <c r="K57206" s="1715"/>
      <c r="L57206" s="1715"/>
    </row>
    <row r="57207" spans="11:12" ht="15" customHeight="1">
      <c r="K57207" s="1715"/>
      <c r="L57207" s="1715"/>
    </row>
    <row r="57208" spans="11:12" ht="15" customHeight="1">
      <c r="K57208" s="1715"/>
      <c r="L57208" s="1715"/>
    </row>
    <row r="57209" spans="11:12" ht="15" customHeight="1">
      <c r="K57209" s="1715"/>
      <c r="L57209" s="1715"/>
    </row>
    <row r="57210" spans="11:12" ht="15" customHeight="1">
      <c r="K57210" s="1715"/>
      <c r="L57210" s="1715"/>
    </row>
    <row r="57211" spans="11:12" ht="15" customHeight="1">
      <c r="K57211" s="1715"/>
      <c r="L57211" s="1715"/>
    </row>
    <row r="57212" spans="11:12" ht="15" customHeight="1">
      <c r="K57212" s="1715"/>
      <c r="L57212" s="1715"/>
    </row>
    <row r="57213" spans="11:12" ht="15" customHeight="1">
      <c r="K57213" s="1715"/>
      <c r="L57213" s="1715"/>
    </row>
    <row r="57214" spans="11:12" ht="15" customHeight="1">
      <c r="K57214" s="1715"/>
      <c r="L57214" s="1715"/>
    </row>
    <row r="57215" spans="11:12" ht="15" customHeight="1">
      <c r="K57215" s="1715"/>
      <c r="L57215" s="1715"/>
    </row>
    <row r="57216" spans="11:12" ht="15" customHeight="1">
      <c r="K57216" s="1715"/>
      <c r="L57216" s="1715"/>
    </row>
    <row r="57217" spans="11:12" ht="15" customHeight="1">
      <c r="K57217" s="1715"/>
      <c r="L57217" s="1715"/>
    </row>
    <row r="57218" spans="11:12" ht="15" customHeight="1">
      <c r="K57218" s="1715"/>
      <c r="L57218" s="1715"/>
    </row>
    <row r="57219" spans="11:12" ht="15" customHeight="1">
      <c r="K57219" s="1715"/>
      <c r="L57219" s="1715"/>
    </row>
    <row r="57220" spans="11:12" ht="15" customHeight="1">
      <c r="K57220" s="1715"/>
      <c r="L57220" s="1715"/>
    </row>
    <row r="57221" spans="11:12" ht="15" customHeight="1">
      <c r="K57221" s="1715"/>
      <c r="L57221" s="1715"/>
    </row>
    <row r="57222" spans="11:12" ht="15" customHeight="1">
      <c r="K57222" s="1715"/>
      <c r="L57222" s="1715"/>
    </row>
    <row r="57223" spans="11:12" ht="15" customHeight="1">
      <c r="K57223" s="1715"/>
      <c r="L57223" s="1715"/>
    </row>
    <row r="57224" spans="11:12" ht="15" customHeight="1">
      <c r="K57224" s="1715"/>
      <c r="L57224" s="1715"/>
    </row>
    <row r="57225" spans="11:12" ht="15" customHeight="1">
      <c r="K57225" s="1715"/>
      <c r="L57225" s="1715"/>
    </row>
    <row r="57226" spans="11:12" ht="15" customHeight="1">
      <c r="K57226" s="1715"/>
      <c r="L57226" s="1715"/>
    </row>
    <row r="57227" spans="11:12" ht="15" customHeight="1">
      <c r="K57227" s="1715"/>
      <c r="L57227" s="1715"/>
    </row>
    <row r="57228" spans="11:12" ht="15" customHeight="1">
      <c r="K57228" s="1715"/>
      <c r="L57228" s="1715"/>
    </row>
    <row r="57229" spans="11:12" ht="15" customHeight="1">
      <c r="K57229" s="1715"/>
      <c r="L57229" s="1715"/>
    </row>
    <row r="57230" spans="11:12" ht="15" customHeight="1">
      <c r="K57230" s="1715"/>
      <c r="L57230" s="1715"/>
    </row>
    <row r="57231" spans="11:12" ht="15" customHeight="1">
      <c r="K57231" s="1715"/>
      <c r="L57231" s="1715"/>
    </row>
    <row r="57232" spans="11:12" ht="15" customHeight="1">
      <c r="K57232" s="1715"/>
      <c r="L57232" s="1715"/>
    </row>
    <row r="57233" spans="11:12" ht="15" customHeight="1">
      <c r="K57233" s="1715"/>
      <c r="L57233" s="1715"/>
    </row>
    <row r="57234" spans="11:12" ht="15" customHeight="1">
      <c r="K57234" s="1715"/>
      <c r="L57234" s="1715"/>
    </row>
    <row r="57235" spans="11:12" ht="15" customHeight="1">
      <c r="K57235" s="1715"/>
      <c r="L57235" s="1715"/>
    </row>
    <row r="57236" spans="11:12" ht="15" customHeight="1">
      <c r="K57236" s="1715"/>
      <c r="L57236" s="1715"/>
    </row>
    <row r="57237" spans="11:12" ht="15" customHeight="1">
      <c r="K57237" s="1715"/>
      <c r="L57237" s="1715"/>
    </row>
    <row r="57238" spans="11:12" ht="15" customHeight="1">
      <c r="K57238" s="1715"/>
      <c r="L57238" s="1715"/>
    </row>
    <row r="57239" spans="11:12" ht="15" customHeight="1">
      <c r="K57239" s="1715"/>
      <c r="L57239" s="1715"/>
    </row>
    <row r="57240" spans="11:12" ht="15" customHeight="1">
      <c r="K57240" s="1715"/>
      <c r="L57240" s="1715"/>
    </row>
    <row r="57241" spans="11:12" ht="15" customHeight="1">
      <c r="K57241" s="1715"/>
      <c r="L57241" s="1715"/>
    </row>
    <row r="57242" spans="11:12" ht="15" customHeight="1">
      <c r="K57242" s="1715"/>
      <c r="L57242" s="1715"/>
    </row>
    <row r="57243" spans="11:12" ht="15" customHeight="1">
      <c r="K57243" s="1715"/>
      <c r="L57243" s="1715"/>
    </row>
    <row r="57244" spans="11:12" ht="15" customHeight="1">
      <c r="K57244" s="1715"/>
      <c r="L57244" s="1715"/>
    </row>
    <row r="57245" spans="11:12" ht="15" customHeight="1">
      <c r="K57245" s="1715"/>
      <c r="L57245" s="1715"/>
    </row>
    <row r="57246" spans="11:12" ht="15" customHeight="1">
      <c r="K57246" s="1715"/>
      <c r="L57246" s="1715"/>
    </row>
    <row r="57247" spans="11:12" ht="15" customHeight="1">
      <c r="K57247" s="1715"/>
      <c r="L57247" s="1715"/>
    </row>
    <row r="57248" spans="11:12" ht="15" customHeight="1">
      <c r="K57248" s="1715"/>
      <c r="L57248" s="1715"/>
    </row>
    <row r="57249" spans="11:12" ht="15" customHeight="1">
      <c r="K57249" s="1715"/>
      <c r="L57249" s="1715"/>
    </row>
    <row r="57250" spans="11:12" ht="15" customHeight="1">
      <c r="K57250" s="1715"/>
      <c r="L57250" s="1715"/>
    </row>
    <row r="57251" spans="11:12" ht="15" customHeight="1">
      <c r="K57251" s="1715"/>
      <c r="L57251" s="1715"/>
    </row>
    <row r="57252" spans="11:12" ht="15" customHeight="1">
      <c r="K57252" s="1715"/>
      <c r="L57252" s="1715"/>
    </row>
    <row r="57253" spans="11:12" ht="15" customHeight="1">
      <c r="K57253" s="1715"/>
      <c r="L57253" s="1715"/>
    </row>
    <row r="57254" spans="11:12" ht="15" customHeight="1">
      <c r="K57254" s="1715"/>
      <c r="L57254" s="1715"/>
    </row>
    <row r="57255" spans="11:12" ht="15" customHeight="1">
      <c r="K57255" s="1715"/>
      <c r="L57255" s="1715"/>
    </row>
    <row r="57256" spans="11:12" ht="15" customHeight="1">
      <c r="K57256" s="1715"/>
      <c r="L57256" s="1715"/>
    </row>
    <row r="57257" spans="11:12" ht="15" customHeight="1">
      <c r="K57257" s="1715"/>
      <c r="L57257" s="1715"/>
    </row>
    <row r="57258" spans="11:12" ht="15" customHeight="1">
      <c r="K57258" s="1715"/>
      <c r="L57258" s="1715"/>
    </row>
    <row r="57259" spans="11:12" ht="15" customHeight="1">
      <c r="K57259" s="1715"/>
      <c r="L57259" s="1715"/>
    </row>
    <row r="57260" spans="11:12" ht="15" customHeight="1">
      <c r="K57260" s="1715"/>
      <c r="L57260" s="1715"/>
    </row>
    <row r="57261" spans="11:12" ht="15" customHeight="1">
      <c r="K57261" s="1715"/>
      <c r="L57261" s="1715"/>
    </row>
    <row r="57262" spans="11:12" ht="15" customHeight="1">
      <c r="K57262" s="1715"/>
      <c r="L57262" s="1715"/>
    </row>
    <row r="57263" spans="11:12" ht="15" customHeight="1">
      <c r="K57263" s="1715"/>
      <c r="L57263" s="1715"/>
    </row>
    <row r="57264" spans="11:12" ht="15" customHeight="1">
      <c r="K57264" s="1715"/>
      <c r="L57264" s="1715"/>
    </row>
    <row r="57265" spans="11:12" ht="15" customHeight="1">
      <c r="K57265" s="1715"/>
      <c r="L57265" s="1715"/>
    </row>
    <row r="57266" spans="11:12" ht="15" customHeight="1">
      <c r="K57266" s="1715"/>
      <c r="L57266" s="1715"/>
    </row>
    <row r="57267" spans="11:12" ht="15" customHeight="1">
      <c r="K57267" s="1715"/>
      <c r="L57267" s="1715"/>
    </row>
    <row r="57268" spans="11:12" ht="15" customHeight="1">
      <c r="K57268" s="1715"/>
      <c r="L57268" s="1715"/>
    </row>
    <row r="57269" spans="11:12" ht="15" customHeight="1">
      <c r="K57269" s="1715"/>
      <c r="L57269" s="1715"/>
    </row>
    <row r="57270" spans="11:12" ht="15" customHeight="1">
      <c r="K57270" s="1715"/>
      <c r="L57270" s="1715"/>
    </row>
    <row r="57271" spans="11:12" ht="15" customHeight="1">
      <c r="K57271" s="1715"/>
      <c r="L57271" s="1715"/>
    </row>
    <row r="57272" spans="11:12" ht="15" customHeight="1">
      <c r="K57272" s="1715"/>
      <c r="L57272" s="1715"/>
    </row>
    <row r="57273" spans="11:12" ht="15" customHeight="1">
      <c r="K57273" s="1715"/>
      <c r="L57273" s="1715"/>
    </row>
    <row r="57274" spans="11:12" ht="15" customHeight="1">
      <c r="K57274" s="1715"/>
      <c r="L57274" s="1715"/>
    </row>
    <row r="57275" spans="11:12" ht="15" customHeight="1">
      <c r="K57275" s="1715"/>
      <c r="L57275" s="1715"/>
    </row>
    <row r="57276" spans="11:12" ht="15" customHeight="1">
      <c r="K57276" s="1715"/>
      <c r="L57276" s="1715"/>
    </row>
    <row r="57277" spans="11:12" ht="15" customHeight="1">
      <c r="K57277" s="1715"/>
      <c r="L57277" s="1715"/>
    </row>
    <row r="57278" spans="11:12" ht="15" customHeight="1">
      <c r="K57278" s="1715"/>
      <c r="L57278" s="1715"/>
    </row>
    <row r="57279" spans="11:12" ht="15" customHeight="1">
      <c r="K57279" s="1715"/>
      <c r="L57279" s="1715"/>
    </row>
    <row r="57280" spans="11:12" ht="15" customHeight="1">
      <c r="K57280" s="1715"/>
      <c r="L57280" s="1715"/>
    </row>
    <row r="57281" spans="11:12" ht="15" customHeight="1">
      <c r="K57281" s="1715"/>
      <c r="L57281" s="1715"/>
    </row>
    <row r="57282" spans="11:12" ht="15" customHeight="1">
      <c r="K57282" s="1715"/>
      <c r="L57282" s="1715"/>
    </row>
    <row r="57283" spans="11:12" ht="15" customHeight="1">
      <c r="K57283" s="1715"/>
      <c r="L57283" s="1715"/>
    </row>
    <row r="57284" spans="11:12" ht="15" customHeight="1">
      <c r="K57284" s="1715"/>
      <c r="L57284" s="1715"/>
    </row>
    <row r="57285" spans="11:12" ht="15" customHeight="1">
      <c r="K57285" s="1715"/>
      <c r="L57285" s="1715"/>
    </row>
    <row r="57286" spans="11:12" ht="15" customHeight="1">
      <c r="K57286" s="1715"/>
      <c r="L57286" s="1715"/>
    </row>
    <row r="57287" spans="11:12" ht="15" customHeight="1">
      <c r="K57287" s="1715"/>
      <c r="L57287" s="1715"/>
    </row>
    <row r="57288" spans="11:12" ht="15" customHeight="1">
      <c r="K57288" s="1715"/>
      <c r="L57288" s="1715"/>
    </row>
    <row r="57289" spans="11:12" ht="15" customHeight="1">
      <c r="K57289" s="1715"/>
      <c r="L57289" s="1715"/>
    </row>
    <row r="57290" spans="11:12" ht="15" customHeight="1">
      <c r="K57290" s="1715"/>
      <c r="L57290" s="1715"/>
    </row>
    <row r="57291" spans="11:12" ht="15" customHeight="1">
      <c r="K57291" s="1715"/>
      <c r="L57291" s="1715"/>
    </row>
    <row r="57292" spans="11:12" ht="15" customHeight="1">
      <c r="K57292" s="1715"/>
      <c r="L57292" s="1715"/>
    </row>
    <row r="57293" spans="11:12" ht="15" customHeight="1">
      <c r="K57293" s="1715"/>
      <c r="L57293" s="1715"/>
    </row>
    <row r="57294" spans="11:12" ht="15" customHeight="1">
      <c r="K57294" s="1715"/>
      <c r="L57294" s="1715"/>
    </row>
    <row r="57295" spans="11:12" ht="15" customHeight="1">
      <c r="K57295" s="1715"/>
      <c r="L57295" s="1715"/>
    </row>
    <row r="57296" spans="11:12" ht="15" customHeight="1">
      <c r="K57296" s="1715"/>
      <c r="L57296" s="1715"/>
    </row>
    <row r="57297" spans="11:12" ht="15" customHeight="1">
      <c r="K57297" s="1715"/>
      <c r="L57297" s="1715"/>
    </row>
    <row r="57298" spans="11:12" ht="15" customHeight="1">
      <c r="K57298" s="1715"/>
      <c r="L57298" s="1715"/>
    </row>
    <row r="57299" spans="11:12" ht="15" customHeight="1">
      <c r="K57299" s="1715"/>
      <c r="L57299" s="1715"/>
    </row>
    <row r="57300" spans="11:12" ht="15" customHeight="1">
      <c r="K57300" s="1715"/>
      <c r="L57300" s="1715"/>
    </row>
    <row r="57301" spans="11:12" ht="15" customHeight="1">
      <c r="K57301" s="1715"/>
      <c r="L57301" s="1715"/>
    </row>
    <row r="57302" spans="11:12" ht="15" customHeight="1">
      <c r="K57302" s="1715"/>
      <c r="L57302" s="1715"/>
    </row>
    <row r="57303" spans="11:12" ht="15" customHeight="1">
      <c r="K57303" s="1715"/>
      <c r="L57303" s="1715"/>
    </row>
    <row r="57304" spans="11:12" ht="15" customHeight="1">
      <c r="K57304" s="1715"/>
      <c r="L57304" s="1715"/>
    </row>
    <row r="57305" spans="11:12" ht="15" customHeight="1">
      <c r="K57305" s="1715"/>
      <c r="L57305" s="1715"/>
    </row>
    <row r="57306" spans="11:12" ht="15" customHeight="1">
      <c r="K57306" s="1715"/>
      <c r="L57306" s="1715"/>
    </row>
    <row r="57307" spans="11:12" ht="15" customHeight="1">
      <c r="K57307" s="1715"/>
      <c r="L57307" s="1715"/>
    </row>
    <row r="57308" spans="11:12" ht="15" customHeight="1">
      <c r="K57308" s="1715"/>
      <c r="L57308" s="1715"/>
    </row>
    <row r="57309" spans="11:12" ht="15" customHeight="1">
      <c r="K57309" s="1715"/>
      <c r="L57309" s="1715"/>
    </row>
    <row r="57310" spans="11:12" ht="15" customHeight="1">
      <c r="K57310" s="1715"/>
      <c r="L57310" s="1715"/>
    </row>
    <row r="57311" spans="11:12" ht="15" customHeight="1">
      <c r="K57311" s="1715"/>
      <c r="L57311" s="1715"/>
    </row>
    <row r="57312" spans="11:12" ht="15" customHeight="1">
      <c r="K57312" s="1715"/>
      <c r="L57312" s="1715"/>
    </row>
    <row r="57313" spans="11:12" ht="15" customHeight="1">
      <c r="K57313" s="1715"/>
      <c r="L57313" s="1715"/>
    </row>
    <row r="57314" spans="11:12" ht="15" customHeight="1">
      <c r="K57314" s="1715"/>
      <c r="L57314" s="1715"/>
    </row>
    <row r="57315" spans="11:12" ht="15" customHeight="1">
      <c r="K57315" s="1715"/>
      <c r="L57315" s="1715"/>
    </row>
    <row r="57316" spans="11:12" ht="15" customHeight="1">
      <c r="K57316" s="1715"/>
      <c r="L57316" s="1715"/>
    </row>
    <row r="57317" spans="11:12" ht="15" customHeight="1">
      <c r="K57317" s="1715"/>
      <c r="L57317" s="1715"/>
    </row>
    <row r="57318" spans="11:12" ht="15" customHeight="1">
      <c r="K57318" s="1715"/>
      <c r="L57318" s="1715"/>
    </row>
    <row r="57319" spans="11:12" ht="15" customHeight="1">
      <c r="K57319" s="1715"/>
      <c r="L57319" s="1715"/>
    </row>
    <row r="57320" spans="11:12" ht="15" customHeight="1">
      <c r="K57320" s="1715"/>
      <c r="L57320" s="1715"/>
    </row>
    <row r="57321" spans="11:12" ht="15" customHeight="1">
      <c r="K57321" s="1715"/>
      <c r="L57321" s="1715"/>
    </row>
    <row r="57322" spans="11:12" ht="15" customHeight="1">
      <c r="K57322" s="1715"/>
      <c r="L57322" s="1715"/>
    </row>
    <row r="57323" spans="11:12" ht="15" customHeight="1">
      <c r="K57323" s="1715"/>
      <c r="L57323" s="1715"/>
    </row>
    <row r="57324" spans="11:12" ht="15" customHeight="1">
      <c r="K57324" s="1715"/>
      <c r="L57324" s="1715"/>
    </row>
    <row r="57325" spans="11:12" ht="15" customHeight="1">
      <c r="K57325" s="1715"/>
      <c r="L57325" s="1715"/>
    </row>
    <row r="57326" spans="11:12" ht="15" customHeight="1">
      <c r="K57326" s="1715"/>
      <c r="L57326" s="1715"/>
    </row>
    <row r="57327" spans="11:12" ht="15" customHeight="1">
      <c r="K57327" s="1715"/>
      <c r="L57327" s="1715"/>
    </row>
    <row r="57328" spans="11:12" ht="15" customHeight="1">
      <c r="K57328" s="1715"/>
      <c r="L57328" s="1715"/>
    </row>
    <row r="57329" spans="11:12" ht="15" customHeight="1">
      <c r="K57329" s="1715"/>
      <c r="L57329" s="1715"/>
    </row>
    <row r="57330" spans="11:12" ht="15" customHeight="1">
      <c r="K57330" s="1715"/>
      <c r="L57330" s="1715"/>
    </row>
    <row r="57331" spans="11:12" ht="15" customHeight="1">
      <c r="K57331" s="1715"/>
      <c r="L57331" s="1715"/>
    </row>
    <row r="57332" spans="11:12" ht="15" customHeight="1">
      <c r="K57332" s="1715"/>
      <c r="L57332" s="1715"/>
    </row>
    <row r="57333" spans="11:12" ht="15" customHeight="1">
      <c r="K57333" s="1715"/>
      <c r="L57333" s="1715"/>
    </row>
    <row r="57334" spans="11:12" ht="15" customHeight="1">
      <c r="K57334" s="1715"/>
      <c r="L57334" s="1715"/>
    </row>
    <row r="57335" spans="11:12" ht="15" customHeight="1">
      <c r="K57335" s="1715"/>
      <c r="L57335" s="1715"/>
    </row>
    <row r="57336" spans="11:12" ht="15" customHeight="1">
      <c r="K57336" s="1715"/>
      <c r="L57336" s="1715"/>
    </row>
    <row r="57337" spans="11:12" ht="15" customHeight="1">
      <c r="K57337" s="1715"/>
      <c r="L57337" s="1715"/>
    </row>
    <row r="57338" spans="11:12" ht="15" customHeight="1">
      <c r="K57338" s="1715"/>
      <c r="L57338" s="1715"/>
    </row>
    <row r="57339" spans="11:12" ht="15" customHeight="1">
      <c r="K57339" s="1715"/>
      <c r="L57339" s="1715"/>
    </row>
    <row r="57340" spans="11:12" ht="15" customHeight="1">
      <c r="K57340" s="1715"/>
      <c r="L57340" s="1715"/>
    </row>
    <row r="57341" spans="11:12" ht="15" customHeight="1">
      <c r="K57341" s="1715"/>
      <c r="L57341" s="1715"/>
    </row>
    <row r="57342" spans="11:12" ht="15" customHeight="1">
      <c r="K57342" s="1715"/>
      <c r="L57342" s="1715"/>
    </row>
    <row r="57343" spans="11:12" ht="15" customHeight="1">
      <c r="K57343" s="1715"/>
      <c r="L57343" s="1715"/>
    </row>
    <row r="57344" spans="11:12" ht="15" customHeight="1">
      <c r="K57344" s="1715"/>
      <c r="L57344" s="1715"/>
    </row>
    <row r="57345" spans="11:12" ht="15" customHeight="1">
      <c r="K57345" s="1715"/>
      <c r="L57345" s="1715"/>
    </row>
    <row r="57346" spans="11:12" ht="15" customHeight="1">
      <c r="K57346" s="1715"/>
      <c r="L57346" s="1715"/>
    </row>
    <row r="57347" spans="11:12" ht="15" customHeight="1">
      <c r="K57347" s="1715"/>
      <c r="L57347" s="1715"/>
    </row>
    <row r="57348" spans="11:12" ht="15" customHeight="1">
      <c r="K57348" s="1715"/>
      <c r="L57348" s="1715"/>
    </row>
    <row r="57349" spans="11:12" ht="15" customHeight="1">
      <c r="K57349" s="1715"/>
      <c r="L57349" s="1715"/>
    </row>
    <row r="57350" spans="11:12" ht="15" customHeight="1">
      <c r="K57350" s="1715"/>
      <c r="L57350" s="1715"/>
    </row>
    <row r="57351" spans="11:12" ht="15" customHeight="1">
      <c r="K57351" s="1715"/>
      <c r="L57351" s="1715"/>
    </row>
    <row r="57352" spans="11:12" ht="15" customHeight="1">
      <c r="K57352" s="1715"/>
      <c r="L57352" s="1715"/>
    </row>
    <row r="57353" spans="11:12" ht="15" customHeight="1">
      <c r="K57353" s="1715"/>
      <c r="L57353" s="1715"/>
    </row>
    <row r="57354" spans="11:12" ht="15" customHeight="1">
      <c r="K57354" s="1715"/>
      <c r="L57354" s="1715"/>
    </row>
    <row r="57355" spans="11:12" ht="15" customHeight="1">
      <c r="K57355" s="1715"/>
      <c r="L57355" s="1715"/>
    </row>
    <row r="57356" spans="11:12" ht="15" customHeight="1">
      <c r="K57356" s="1715"/>
      <c r="L57356" s="1715"/>
    </row>
    <row r="57357" spans="11:12" ht="15" customHeight="1">
      <c r="K57357" s="1715"/>
      <c r="L57357" s="1715"/>
    </row>
    <row r="57358" spans="11:12" ht="15" customHeight="1">
      <c r="K57358" s="1715"/>
      <c r="L57358" s="1715"/>
    </row>
    <row r="57359" spans="11:12" ht="15" customHeight="1">
      <c r="K57359" s="1715"/>
      <c r="L57359" s="1715"/>
    </row>
    <row r="57360" spans="11:12" ht="15" customHeight="1">
      <c r="K57360" s="1715"/>
      <c r="L57360" s="1715"/>
    </row>
    <row r="57361" spans="11:12" ht="15" customHeight="1">
      <c r="K57361" s="1715"/>
      <c r="L57361" s="1715"/>
    </row>
    <row r="57362" spans="11:12" ht="15" customHeight="1">
      <c r="K57362" s="1715"/>
      <c r="L57362" s="1715"/>
    </row>
    <row r="57363" spans="11:12" ht="15" customHeight="1">
      <c r="K57363" s="1715"/>
      <c r="L57363" s="1715"/>
    </row>
    <row r="57364" spans="11:12" ht="15" customHeight="1">
      <c r="K57364" s="1715"/>
      <c r="L57364" s="1715"/>
    </row>
    <row r="57365" spans="11:12" ht="15" customHeight="1">
      <c r="K57365" s="1715"/>
      <c r="L57365" s="1715"/>
    </row>
    <row r="57366" spans="11:12" ht="15" customHeight="1">
      <c r="K57366" s="1715"/>
      <c r="L57366" s="1715"/>
    </row>
    <row r="57367" spans="11:12" ht="15" customHeight="1">
      <c r="K57367" s="1715"/>
      <c r="L57367" s="1715"/>
    </row>
    <row r="57368" spans="11:12" ht="15" customHeight="1">
      <c r="K57368" s="1715"/>
      <c r="L57368" s="1715"/>
    </row>
    <row r="57369" spans="11:12" ht="15" customHeight="1">
      <c r="K57369" s="1715"/>
      <c r="L57369" s="1715"/>
    </row>
    <row r="57370" spans="11:12" ht="15" customHeight="1">
      <c r="K57370" s="1715"/>
      <c r="L57370" s="1715"/>
    </row>
    <row r="57371" spans="11:12" ht="15" customHeight="1">
      <c r="K57371" s="1715"/>
      <c r="L57371" s="1715"/>
    </row>
    <row r="57372" spans="11:12" ht="15" customHeight="1">
      <c r="K57372" s="1715"/>
      <c r="L57372" s="1715"/>
    </row>
    <row r="57373" spans="11:12" ht="15" customHeight="1">
      <c r="K57373" s="1715"/>
      <c r="L57373" s="1715"/>
    </row>
    <row r="57374" spans="11:12" ht="15" customHeight="1">
      <c r="K57374" s="1715"/>
      <c r="L57374" s="1715"/>
    </row>
    <row r="57375" spans="11:12" ht="15" customHeight="1">
      <c r="K57375" s="1715"/>
      <c r="L57375" s="1715"/>
    </row>
    <row r="57376" spans="11:12" ht="15" customHeight="1">
      <c r="K57376" s="1715"/>
      <c r="L57376" s="1715"/>
    </row>
    <row r="57377" spans="11:12" ht="15" customHeight="1">
      <c r="K57377" s="1715"/>
      <c r="L57377" s="1715"/>
    </row>
    <row r="57378" spans="11:12" ht="15" customHeight="1">
      <c r="K57378" s="1715"/>
      <c r="L57378" s="1715"/>
    </row>
    <row r="57379" spans="11:12" ht="15" customHeight="1">
      <c r="K57379" s="1715"/>
      <c r="L57379" s="1715"/>
    </row>
    <row r="57380" spans="11:12" ht="15" customHeight="1">
      <c r="K57380" s="1715"/>
      <c r="L57380" s="1715"/>
    </row>
    <row r="57381" spans="11:12" ht="15" customHeight="1">
      <c r="K57381" s="1715"/>
      <c r="L57381" s="1715"/>
    </row>
    <row r="57382" spans="11:12" ht="15" customHeight="1">
      <c r="K57382" s="1715"/>
      <c r="L57382" s="1715"/>
    </row>
    <row r="57383" spans="11:12" ht="15" customHeight="1">
      <c r="K57383" s="1715"/>
      <c r="L57383" s="1715"/>
    </row>
    <row r="57384" spans="11:12" ht="15" customHeight="1">
      <c r="K57384" s="1715"/>
      <c r="L57384" s="1715"/>
    </row>
    <row r="57385" spans="11:12" ht="15" customHeight="1">
      <c r="K57385" s="1715"/>
      <c r="L57385" s="1715"/>
    </row>
    <row r="57386" spans="11:12" ht="15" customHeight="1">
      <c r="K57386" s="1715"/>
      <c r="L57386" s="1715"/>
    </row>
    <row r="57387" spans="11:12" ht="15" customHeight="1">
      <c r="K57387" s="1715"/>
      <c r="L57387" s="1715"/>
    </row>
    <row r="57388" spans="11:12" ht="15" customHeight="1">
      <c r="K57388" s="1715"/>
      <c r="L57388" s="1715"/>
    </row>
    <row r="57389" spans="11:12" ht="15" customHeight="1">
      <c r="K57389" s="1715"/>
      <c r="L57389" s="1715"/>
    </row>
    <row r="57390" spans="11:12" ht="15" customHeight="1">
      <c r="K57390" s="1715"/>
      <c r="L57390" s="1715"/>
    </row>
    <row r="57391" spans="11:12" ht="15" customHeight="1">
      <c r="K57391" s="1715"/>
      <c r="L57391" s="1715"/>
    </row>
    <row r="57392" spans="11:12" ht="15" customHeight="1">
      <c r="K57392" s="1715"/>
      <c r="L57392" s="1715"/>
    </row>
    <row r="57393" spans="11:12" ht="15" customHeight="1">
      <c r="K57393" s="1715"/>
      <c r="L57393" s="1715"/>
    </row>
    <row r="57394" spans="11:12" ht="15" customHeight="1">
      <c r="K57394" s="1715"/>
      <c r="L57394" s="1715"/>
    </row>
    <row r="57395" spans="11:12" ht="15" customHeight="1">
      <c r="K57395" s="1715"/>
      <c r="L57395" s="1715"/>
    </row>
    <row r="57396" spans="11:12" ht="15" customHeight="1">
      <c r="K57396" s="1715"/>
      <c r="L57396" s="1715"/>
    </row>
    <row r="57397" spans="11:12" ht="15" customHeight="1">
      <c r="K57397" s="1715"/>
      <c r="L57397" s="1715"/>
    </row>
    <row r="57398" spans="11:12" ht="15" customHeight="1">
      <c r="K57398" s="1715"/>
      <c r="L57398" s="1715"/>
    </row>
    <row r="57399" spans="11:12" ht="15" customHeight="1">
      <c r="K57399" s="1715"/>
      <c r="L57399" s="1715"/>
    </row>
    <row r="57400" spans="11:12" ht="15" customHeight="1">
      <c r="K57400" s="1715"/>
      <c r="L57400" s="1715"/>
    </row>
    <row r="57401" spans="11:12" ht="15" customHeight="1">
      <c r="K57401" s="1715"/>
      <c r="L57401" s="1715"/>
    </row>
    <row r="57402" spans="11:12" ht="15" customHeight="1">
      <c r="K57402" s="1715"/>
      <c r="L57402" s="1715"/>
    </row>
    <row r="57403" spans="11:12" ht="15" customHeight="1">
      <c r="K57403" s="1715"/>
      <c r="L57403" s="1715"/>
    </row>
    <row r="57404" spans="11:12" ht="15" customHeight="1">
      <c r="K57404" s="1715"/>
      <c r="L57404" s="1715"/>
    </row>
    <row r="57405" spans="11:12" ht="15" customHeight="1">
      <c r="K57405" s="1715"/>
      <c r="L57405" s="1715"/>
    </row>
    <row r="57406" spans="11:12" ht="15" customHeight="1">
      <c r="K57406" s="1715"/>
      <c r="L57406" s="1715"/>
    </row>
    <row r="57407" spans="11:12" ht="15" customHeight="1">
      <c r="K57407" s="1715"/>
      <c r="L57407" s="1715"/>
    </row>
    <row r="57408" spans="11:12" ht="15" customHeight="1">
      <c r="K57408" s="1715"/>
      <c r="L57408" s="1715"/>
    </row>
    <row r="57409" spans="11:12" ht="15" customHeight="1">
      <c r="K57409" s="1715"/>
      <c r="L57409" s="1715"/>
    </row>
    <row r="57410" spans="11:12" ht="15" customHeight="1">
      <c r="K57410" s="1715"/>
      <c r="L57410" s="1715"/>
    </row>
    <row r="57411" spans="11:12" ht="15" customHeight="1">
      <c r="K57411" s="1715"/>
      <c r="L57411" s="1715"/>
    </row>
    <row r="57412" spans="11:12" ht="15" customHeight="1">
      <c r="K57412" s="1715"/>
      <c r="L57412" s="1715"/>
    </row>
    <row r="57413" spans="11:12" ht="15" customHeight="1">
      <c r="K57413" s="1715"/>
      <c r="L57413" s="1715"/>
    </row>
    <row r="57414" spans="11:12" ht="15" customHeight="1">
      <c r="K57414" s="1715"/>
      <c r="L57414" s="1715"/>
    </row>
    <row r="57415" spans="11:12" ht="15" customHeight="1">
      <c r="K57415" s="1715"/>
      <c r="L57415" s="1715"/>
    </row>
    <row r="57416" spans="11:12" ht="15" customHeight="1">
      <c r="K57416" s="1715"/>
      <c r="L57416" s="1715"/>
    </row>
    <row r="57417" spans="11:12" ht="15" customHeight="1">
      <c r="K57417" s="1715"/>
      <c r="L57417" s="1715"/>
    </row>
    <row r="57418" spans="11:12" ht="15" customHeight="1">
      <c r="K57418" s="1715"/>
      <c r="L57418" s="1715"/>
    </row>
    <row r="57419" spans="11:12" ht="15" customHeight="1">
      <c r="K57419" s="1715"/>
      <c r="L57419" s="1715"/>
    </row>
    <row r="57420" spans="11:12" ht="15" customHeight="1">
      <c r="K57420" s="1715"/>
      <c r="L57420" s="1715"/>
    </row>
    <row r="57421" spans="11:12" ht="15" customHeight="1">
      <c r="K57421" s="1715"/>
      <c r="L57421" s="1715"/>
    </row>
    <row r="57422" spans="11:12" ht="15" customHeight="1">
      <c r="K57422" s="1715"/>
      <c r="L57422" s="1715"/>
    </row>
    <row r="57423" spans="11:12" ht="15" customHeight="1">
      <c r="K57423" s="1715"/>
      <c r="L57423" s="1715"/>
    </row>
    <row r="57424" spans="11:12" ht="15" customHeight="1">
      <c r="K57424" s="1715"/>
      <c r="L57424" s="1715"/>
    </row>
    <row r="57425" spans="11:12" ht="15" customHeight="1">
      <c r="K57425" s="1715"/>
      <c r="L57425" s="1715"/>
    </row>
    <row r="57426" spans="11:12" ht="15" customHeight="1">
      <c r="K57426" s="1715"/>
      <c r="L57426" s="1715"/>
    </row>
    <row r="57427" spans="11:12" ht="15" customHeight="1">
      <c r="K57427" s="1715"/>
      <c r="L57427" s="1715"/>
    </row>
    <row r="57428" spans="11:12" ht="15" customHeight="1">
      <c r="K57428" s="1715"/>
      <c r="L57428" s="1715"/>
    </row>
    <row r="57429" spans="11:12" ht="15" customHeight="1">
      <c r="K57429" s="1715"/>
      <c r="L57429" s="1715"/>
    </row>
    <row r="57430" spans="11:12" ht="15" customHeight="1">
      <c r="K57430" s="1715"/>
      <c r="L57430" s="1715"/>
    </row>
    <row r="57431" spans="11:12" ht="15" customHeight="1">
      <c r="K57431" s="1715"/>
      <c r="L57431" s="1715"/>
    </row>
    <row r="57432" spans="11:12" ht="15" customHeight="1">
      <c r="K57432" s="1715"/>
      <c r="L57432" s="1715"/>
    </row>
    <row r="57433" spans="11:12" ht="15" customHeight="1">
      <c r="K57433" s="1715"/>
      <c r="L57433" s="1715"/>
    </row>
    <row r="57434" spans="11:12" ht="15" customHeight="1">
      <c r="K57434" s="1715"/>
      <c r="L57434" s="1715"/>
    </row>
    <row r="57435" spans="11:12" ht="15" customHeight="1">
      <c r="K57435" s="1715"/>
      <c r="L57435" s="1715"/>
    </row>
    <row r="57436" spans="11:12" ht="15" customHeight="1">
      <c r="K57436" s="1715"/>
      <c r="L57436" s="1715"/>
    </row>
    <row r="57437" spans="11:12" ht="15" customHeight="1">
      <c r="K57437" s="1715"/>
      <c r="L57437" s="1715"/>
    </row>
    <row r="57438" spans="11:12" ht="15" customHeight="1">
      <c r="K57438" s="1715"/>
      <c r="L57438" s="1715"/>
    </row>
    <row r="57439" spans="11:12" ht="15" customHeight="1">
      <c r="K57439" s="1715"/>
      <c r="L57439" s="1715"/>
    </row>
    <row r="57440" spans="11:12" ht="15" customHeight="1">
      <c r="K57440" s="1715"/>
      <c r="L57440" s="1715"/>
    </row>
    <row r="57441" spans="11:12" ht="15" customHeight="1">
      <c r="K57441" s="1715"/>
      <c r="L57441" s="1715"/>
    </row>
    <row r="57442" spans="11:12" ht="15" customHeight="1">
      <c r="K57442" s="1715"/>
      <c r="L57442" s="1715"/>
    </row>
    <row r="57443" spans="11:12" ht="15" customHeight="1">
      <c r="K57443" s="1715"/>
      <c r="L57443" s="1715"/>
    </row>
    <row r="57444" spans="11:12" ht="15" customHeight="1">
      <c r="K57444" s="1715"/>
      <c r="L57444" s="1715"/>
    </row>
    <row r="57445" spans="11:12" ht="15" customHeight="1">
      <c r="K57445" s="1715"/>
      <c r="L57445" s="1715"/>
    </row>
    <row r="57446" spans="11:12" ht="15" customHeight="1">
      <c r="K57446" s="1715"/>
      <c r="L57446" s="1715"/>
    </row>
    <row r="57447" spans="11:12" ht="15" customHeight="1">
      <c r="K57447" s="1715"/>
      <c r="L57447" s="1715"/>
    </row>
    <row r="57448" spans="11:12" ht="15" customHeight="1">
      <c r="K57448" s="1715"/>
      <c r="L57448" s="1715"/>
    </row>
    <row r="57449" spans="11:12" ht="15" customHeight="1">
      <c r="K57449" s="1715"/>
      <c r="L57449" s="1715"/>
    </row>
    <row r="57450" spans="11:12" ht="15" customHeight="1">
      <c r="K57450" s="1715"/>
      <c r="L57450" s="1715"/>
    </row>
    <row r="57451" spans="11:12" ht="15" customHeight="1">
      <c r="K57451" s="1715"/>
      <c r="L57451" s="1715"/>
    </row>
    <row r="57452" spans="11:12" ht="15" customHeight="1">
      <c r="K57452" s="1715"/>
      <c r="L57452" s="1715"/>
    </row>
    <row r="57453" spans="11:12" ht="15" customHeight="1">
      <c r="K57453" s="1715"/>
      <c r="L57453" s="1715"/>
    </row>
    <row r="57454" spans="11:12" ht="15" customHeight="1">
      <c r="K57454" s="1715"/>
      <c r="L57454" s="1715"/>
    </row>
    <row r="57455" spans="11:12" ht="15" customHeight="1">
      <c r="K57455" s="1715"/>
      <c r="L57455" s="1715"/>
    </row>
    <row r="57456" spans="11:12" ht="15" customHeight="1">
      <c r="K57456" s="1715"/>
      <c r="L57456" s="1715"/>
    </row>
    <row r="57457" spans="11:12" ht="15" customHeight="1">
      <c r="K57457" s="1715"/>
      <c r="L57457" s="1715"/>
    </row>
    <row r="57458" spans="11:12" ht="15" customHeight="1">
      <c r="K57458" s="1715"/>
      <c r="L57458" s="1715"/>
    </row>
    <row r="57459" spans="11:12" ht="15" customHeight="1">
      <c r="K57459" s="1715"/>
      <c r="L57459" s="1715"/>
    </row>
    <row r="57460" spans="11:12" ht="15" customHeight="1">
      <c r="K57460" s="1715"/>
      <c r="L57460" s="1715"/>
    </row>
    <row r="57461" spans="11:12" ht="15" customHeight="1">
      <c r="K57461" s="1715"/>
      <c r="L57461" s="1715"/>
    </row>
    <row r="57462" spans="11:12" ht="15" customHeight="1">
      <c r="K57462" s="1715"/>
      <c r="L57462" s="1715"/>
    </row>
    <row r="57463" spans="11:12" ht="15" customHeight="1">
      <c r="K57463" s="1715"/>
      <c r="L57463" s="1715"/>
    </row>
    <row r="57464" spans="11:12" ht="15" customHeight="1">
      <c r="K57464" s="1715"/>
      <c r="L57464" s="1715"/>
    </row>
    <row r="57465" spans="11:12" ht="15" customHeight="1">
      <c r="K57465" s="1715"/>
      <c r="L57465" s="1715"/>
    </row>
    <row r="57466" spans="11:12" ht="15" customHeight="1">
      <c r="K57466" s="1715"/>
      <c r="L57466" s="1715"/>
    </row>
    <row r="57467" spans="11:12" ht="15" customHeight="1">
      <c r="K57467" s="1715"/>
      <c r="L57467" s="1715"/>
    </row>
    <row r="57468" spans="11:12" ht="15" customHeight="1">
      <c r="K57468" s="1715"/>
      <c r="L57468" s="1715"/>
    </row>
    <row r="57469" spans="11:12" ht="15" customHeight="1">
      <c r="K57469" s="1715"/>
      <c r="L57469" s="1715"/>
    </row>
    <row r="57470" spans="11:12" ht="15" customHeight="1">
      <c r="K57470" s="1715"/>
      <c r="L57470" s="1715"/>
    </row>
    <row r="57471" spans="11:12" ht="15" customHeight="1">
      <c r="K57471" s="1715"/>
      <c r="L57471" s="1715"/>
    </row>
    <row r="57472" spans="11:12" ht="15" customHeight="1">
      <c r="K57472" s="1715"/>
      <c r="L57472" s="1715"/>
    </row>
    <row r="57473" spans="11:12" ht="15" customHeight="1">
      <c r="K57473" s="1715"/>
      <c r="L57473" s="1715"/>
    </row>
    <row r="57474" spans="11:12" ht="15" customHeight="1">
      <c r="K57474" s="1715"/>
      <c r="L57474" s="1715"/>
    </row>
    <row r="57475" spans="11:12" ht="15" customHeight="1">
      <c r="K57475" s="1715"/>
      <c r="L57475" s="1715"/>
    </row>
    <row r="57476" spans="11:12" ht="15" customHeight="1">
      <c r="K57476" s="1715"/>
      <c r="L57476" s="1715"/>
    </row>
    <row r="57477" spans="11:12" ht="15" customHeight="1">
      <c r="K57477" s="1715"/>
      <c r="L57477" s="1715"/>
    </row>
    <row r="57478" spans="11:12" ht="15" customHeight="1">
      <c r="K57478" s="1715"/>
      <c r="L57478" s="1715"/>
    </row>
    <row r="57479" spans="11:12" ht="15" customHeight="1">
      <c r="K57479" s="1715"/>
      <c r="L57479" s="1715"/>
    </row>
    <row r="57480" spans="11:12" ht="15" customHeight="1">
      <c r="K57480" s="1715"/>
      <c r="L57480" s="1715"/>
    </row>
    <row r="57481" spans="11:12" ht="15" customHeight="1">
      <c r="K57481" s="1715"/>
      <c r="L57481" s="1715"/>
    </row>
    <row r="57482" spans="11:12" ht="15" customHeight="1">
      <c r="K57482" s="1715"/>
      <c r="L57482" s="1715"/>
    </row>
    <row r="57483" spans="11:12" ht="15" customHeight="1">
      <c r="K57483" s="1715"/>
      <c r="L57483" s="1715"/>
    </row>
    <row r="57484" spans="11:12" ht="15" customHeight="1">
      <c r="K57484" s="1715"/>
      <c r="L57484" s="1715"/>
    </row>
    <row r="57485" spans="11:12" ht="15" customHeight="1">
      <c r="K57485" s="1715"/>
      <c r="L57485" s="1715"/>
    </row>
    <row r="57486" spans="11:12" ht="15" customHeight="1">
      <c r="K57486" s="1715"/>
      <c r="L57486" s="1715"/>
    </row>
    <row r="57487" spans="11:12" ht="15" customHeight="1">
      <c r="K57487" s="1715"/>
      <c r="L57487" s="1715"/>
    </row>
    <row r="57488" spans="11:12" ht="15" customHeight="1">
      <c r="K57488" s="1715"/>
      <c r="L57488" s="1715"/>
    </row>
    <row r="57489" spans="11:12" ht="15" customHeight="1">
      <c r="K57489" s="1715"/>
      <c r="L57489" s="1715"/>
    </row>
    <row r="57490" spans="11:12" ht="15" customHeight="1">
      <c r="K57490" s="1715"/>
      <c r="L57490" s="1715"/>
    </row>
    <row r="57491" spans="11:12" ht="15" customHeight="1">
      <c r="K57491" s="1715"/>
      <c r="L57491" s="1715"/>
    </row>
    <row r="57492" spans="11:12" ht="15" customHeight="1">
      <c r="K57492" s="1715"/>
      <c r="L57492" s="1715"/>
    </row>
    <row r="57493" spans="11:12" ht="15" customHeight="1">
      <c r="K57493" s="1715"/>
      <c r="L57493" s="1715"/>
    </row>
    <row r="57494" spans="11:12" ht="15" customHeight="1">
      <c r="K57494" s="1715"/>
      <c r="L57494" s="1715"/>
    </row>
    <row r="57495" spans="11:12" ht="15" customHeight="1">
      <c r="K57495" s="1715"/>
      <c r="L57495" s="1715"/>
    </row>
    <row r="57496" spans="11:12" ht="15" customHeight="1">
      <c r="K57496" s="1715"/>
      <c r="L57496" s="1715"/>
    </row>
    <row r="57497" spans="11:12" ht="15" customHeight="1">
      <c r="K57497" s="1715"/>
      <c r="L57497" s="1715"/>
    </row>
    <row r="57498" spans="11:12" ht="15" customHeight="1">
      <c r="K57498" s="1715"/>
      <c r="L57498" s="1715"/>
    </row>
    <row r="57499" spans="11:12" ht="15" customHeight="1">
      <c r="K57499" s="1715"/>
      <c r="L57499" s="1715"/>
    </row>
    <row r="57500" spans="11:12" ht="15" customHeight="1">
      <c r="K57500" s="1715"/>
      <c r="L57500" s="1715"/>
    </row>
    <row r="57501" spans="11:12" ht="15" customHeight="1">
      <c r="K57501" s="1715"/>
      <c r="L57501" s="1715"/>
    </row>
    <row r="57502" spans="11:12" ht="15" customHeight="1">
      <c r="K57502" s="1715"/>
      <c r="L57502" s="1715"/>
    </row>
    <row r="57503" spans="11:12" ht="15" customHeight="1">
      <c r="K57503" s="1715"/>
      <c r="L57503" s="1715"/>
    </row>
    <row r="57504" spans="11:12" ht="15" customHeight="1">
      <c r="K57504" s="1715"/>
      <c r="L57504" s="1715"/>
    </row>
    <row r="57505" spans="11:12" ht="15" customHeight="1">
      <c r="K57505" s="1715"/>
      <c r="L57505" s="1715"/>
    </row>
    <row r="57506" spans="11:12" ht="15" customHeight="1">
      <c r="K57506" s="1715"/>
      <c r="L57506" s="1715"/>
    </row>
    <row r="57507" spans="11:12" ht="15" customHeight="1">
      <c r="K57507" s="1715"/>
      <c r="L57507" s="1715"/>
    </row>
    <row r="57508" spans="11:12" ht="15" customHeight="1">
      <c r="K57508" s="1715"/>
      <c r="L57508" s="1715"/>
    </row>
    <row r="57509" spans="11:12" ht="15" customHeight="1">
      <c r="K57509" s="1715"/>
      <c r="L57509" s="1715"/>
    </row>
    <row r="57510" spans="11:12" ht="15" customHeight="1">
      <c r="K57510" s="1715"/>
      <c r="L57510" s="1715"/>
    </row>
    <row r="57511" spans="11:12" ht="15" customHeight="1">
      <c r="K57511" s="1715"/>
      <c r="L57511" s="1715"/>
    </row>
    <row r="57512" spans="11:12" ht="15" customHeight="1">
      <c r="K57512" s="1715"/>
      <c r="L57512" s="1715"/>
    </row>
    <row r="57513" spans="11:12" ht="15" customHeight="1">
      <c r="K57513" s="1715"/>
      <c r="L57513" s="1715"/>
    </row>
    <row r="57514" spans="11:12" ht="15" customHeight="1">
      <c r="K57514" s="1715"/>
      <c r="L57514" s="1715"/>
    </row>
    <row r="57515" spans="11:12" ht="15" customHeight="1">
      <c r="K57515" s="1715"/>
      <c r="L57515" s="1715"/>
    </row>
    <row r="57516" spans="11:12" ht="15" customHeight="1">
      <c r="K57516" s="1715"/>
      <c r="L57516" s="1715"/>
    </row>
    <row r="57517" spans="11:12" ht="15" customHeight="1">
      <c r="K57517" s="1715"/>
      <c r="L57517" s="1715"/>
    </row>
    <row r="57518" spans="11:12" ht="15" customHeight="1">
      <c r="K57518" s="1715"/>
      <c r="L57518" s="1715"/>
    </row>
    <row r="57519" spans="11:12" ht="15" customHeight="1">
      <c r="K57519" s="1715"/>
      <c r="L57519" s="1715"/>
    </row>
    <row r="57520" spans="11:12" ht="15" customHeight="1">
      <c r="K57520" s="1715"/>
      <c r="L57520" s="1715"/>
    </row>
    <row r="57521" spans="11:12" ht="15" customHeight="1">
      <c r="K57521" s="1715"/>
      <c r="L57521" s="1715"/>
    </row>
    <row r="57522" spans="11:12" ht="15" customHeight="1">
      <c r="K57522" s="1715"/>
      <c r="L57522" s="1715"/>
    </row>
    <row r="57523" spans="11:12" ht="15" customHeight="1">
      <c r="K57523" s="1715"/>
      <c r="L57523" s="1715"/>
    </row>
    <row r="57524" spans="11:12" ht="15" customHeight="1">
      <c r="K57524" s="1715"/>
      <c r="L57524" s="1715"/>
    </row>
    <row r="57525" spans="11:12" ht="15" customHeight="1">
      <c r="K57525" s="1715"/>
      <c r="L57525" s="1715"/>
    </row>
    <row r="57526" spans="11:12" ht="15" customHeight="1">
      <c r="K57526" s="1715"/>
      <c r="L57526" s="1715"/>
    </row>
    <row r="57527" spans="11:12" ht="15" customHeight="1">
      <c r="K57527" s="1715"/>
      <c r="L57527" s="1715"/>
    </row>
    <row r="57528" spans="11:12" ht="15" customHeight="1">
      <c r="K57528" s="1715"/>
      <c r="L57528" s="1715"/>
    </row>
    <row r="57529" spans="11:12" ht="15" customHeight="1">
      <c r="K57529" s="1715"/>
      <c r="L57529" s="1715"/>
    </row>
    <row r="57530" spans="11:12" ht="15" customHeight="1">
      <c r="K57530" s="1715"/>
      <c r="L57530" s="1715"/>
    </row>
    <row r="57531" spans="11:12" ht="15" customHeight="1">
      <c r="K57531" s="1715"/>
      <c r="L57531" s="1715"/>
    </row>
    <row r="57532" spans="11:12" ht="15" customHeight="1">
      <c r="K57532" s="1715"/>
      <c r="L57532" s="1715"/>
    </row>
    <row r="57533" spans="11:12" ht="15" customHeight="1">
      <c r="K57533" s="1715"/>
      <c r="L57533" s="1715"/>
    </row>
    <row r="57534" spans="11:12" ht="15" customHeight="1">
      <c r="K57534" s="1715"/>
      <c r="L57534" s="1715"/>
    </row>
    <row r="57535" spans="11:12" ht="15" customHeight="1">
      <c r="K57535" s="1715"/>
      <c r="L57535" s="1715"/>
    </row>
    <row r="57536" spans="11:12" ht="15" customHeight="1">
      <c r="K57536" s="1715"/>
      <c r="L57536" s="1715"/>
    </row>
    <row r="57537" spans="11:12" ht="15" customHeight="1">
      <c r="K57537" s="1715"/>
      <c r="L57537" s="1715"/>
    </row>
    <row r="57538" spans="11:12" ht="15" customHeight="1">
      <c r="K57538" s="1715"/>
      <c r="L57538" s="1715"/>
    </row>
    <row r="57539" spans="11:12" ht="15" customHeight="1">
      <c r="K57539" s="1715"/>
      <c r="L57539" s="1715"/>
    </row>
    <row r="57540" spans="11:12" ht="15" customHeight="1">
      <c r="K57540" s="1715"/>
      <c r="L57540" s="1715"/>
    </row>
    <row r="57541" spans="11:12" ht="15" customHeight="1">
      <c r="K57541" s="1715"/>
      <c r="L57541" s="1715"/>
    </row>
    <row r="57542" spans="11:12" ht="15" customHeight="1">
      <c r="K57542" s="1715"/>
      <c r="L57542" s="1715"/>
    </row>
    <row r="57543" spans="11:12" ht="15" customHeight="1">
      <c r="K57543" s="1715"/>
      <c r="L57543" s="1715"/>
    </row>
    <row r="57544" spans="11:12" ht="15" customHeight="1">
      <c r="K57544" s="1715"/>
      <c r="L57544" s="1715"/>
    </row>
    <row r="57545" spans="11:12" ht="15" customHeight="1">
      <c r="K57545" s="1715"/>
      <c r="L57545" s="1715"/>
    </row>
    <row r="57546" spans="11:12" ht="15" customHeight="1">
      <c r="K57546" s="1715"/>
      <c r="L57546" s="1715"/>
    </row>
    <row r="57547" spans="11:12" ht="15" customHeight="1">
      <c r="K57547" s="1715"/>
      <c r="L57547" s="1715"/>
    </row>
    <row r="57548" spans="11:12" ht="15" customHeight="1">
      <c r="K57548" s="1715"/>
      <c r="L57548" s="1715"/>
    </row>
    <row r="57549" spans="11:12" ht="15" customHeight="1">
      <c r="K57549" s="1715"/>
      <c r="L57549" s="1715"/>
    </row>
    <row r="57550" spans="11:12" ht="15" customHeight="1">
      <c r="K57550" s="1715"/>
      <c r="L57550" s="1715"/>
    </row>
    <row r="57551" spans="11:12" ht="15" customHeight="1">
      <c r="K57551" s="1715"/>
      <c r="L57551" s="1715"/>
    </row>
    <row r="57552" spans="11:12" ht="15" customHeight="1">
      <c r="K57552" s="1715"/>
      <c r="L57552" s="1715"/>
    </row>
    <row r="57553" spans="11:12" ht="15" customHeight="1">
      <c r="K57553" s="1715"/>
      <c r="L57553" s="1715"/>
    </row>
    <row r="57554" spans="11:12" ht="15" customHeight="1">
      <c r="K57554" s="1715"/>
      <c r="L57554" s="1715"/>
    </row>
    <row r="57555" spans="11:12" ht="15" customHeight="1">
      <c r="K57555" s="1715"/>
      <c r="L57555" s="1715"/>
    </row>
    <row r="57556" spans="11:12" ht="15" customHeight="1">
      <c r="K57556" s="1715"/>
      <c r="L57556" s="1715"/>
    </row>
    <row r="57557" spans="11:12" ht="15" customHeight="1">
      <c r="K57557" s="1715"/>
      <c r="L57557" s="1715"/>
    </row>
    <row r="57558" spans="11:12" ht="15" customHeight="1">
      <c r="K57558" s="1715"/>
      <c r="L57558" s="1715"/>
    </row>
    <row r="57559" spans="11:12" ht="15" customHeight="1">
      <c r="K57559" s="1715"/>
      <c r="L57559" s="1715"/>
    </row>
    <row r="57560" spans="11:12" ht="15" customHeight="1">
      <c r="K57560" s="1715"/>
      <c r="L57560" s="1715"/>
    </row>
    <row r="57561" spans="11:12" ht="15" customHeight="1">
      <c r="K57561" s="1715"/>
      <c r="L57561" s="1715"/>
    </row>
    <row r="57562" spans="11:12" ht="15" customHeight="1">
      <c r="K57562" s="1715"/>
      <c r="L57562" s="1715"/>
    </row>
    <row r="57563" spans="11:12" ht="15" customHeight="1">
      <c r="K57563" s="1715"/>
      <c r="L57563" s="1715"/>
    </row>
    <row r="57564" spans="11:12" ht="15" customHeight="1">
      <c r="K57564" s="1715"/>
      <c r="L57564" s="1715"/>
    </row>
    <row r="57565" spans="11:12" ht="15" customHeight="1">
      <c r="K57565" s="1715"/>
      <c r="L57565" s="1715"/>
    </row>
    <row r="57566" spans="11:12" ht="15" customHeight="1">
      <c r="K57566" s="1715"/>
      <c r="L57566" s="1715"/>
    </row>
    <row r="57567" spans="11:12" ht="15" customHeight="1">
      <c r="K57567" s="1715"/>
      <c r="L57567" s="1715"/>
    </row>
    <row r="57568" spans="11:12" ht="15" customHeight="1">
      <c r="K57568" s="1715"/>
      <c r="L57568" s="1715"/>
    </row>
    <row r="57569" spans="11:12" ht="15" customHeight="1">
      <c r="K57569" s="1715"/>
      <c r="L57569" s="1715"/>
    </row>
    <row r="57570" spans="11:12" ht="15" customHeight="1">
      <c r="K57570" s="1715"/>
      <c r="L57570" s="1715"/>
    </row>
    <row r="57571" spans="11:12" ht="15" customHeight="1">
      <c r="K57571" s="1715"/>
      <c r="L57571" s="1715"/>
    </row>
    <row r="57572" spans="11:12" ht="15" customHeight="1">
      <c r="K57572" s="1715"/>
      <c r="L57572" s="1715"/>
    </row>
    <row r="57573" spans="11:12" ht="15" customHeight="1">
      <c r="K57573" s="1715"/>
      <c r="L57573" s="1715"/>
    </row>
    <row r="57574" spans="11:12" ht="15" customHeight="1">
      <c r="K57574" s="1715"/>
      <c r="L57574" s="1715"/>
    </row>
    <row r="57575" spans="11:12" ht="15" customHeight="1">
      <c r="K57575" s="1715"/>
      <c r="L57575" s="1715"/>
    </row>
    <row r="57576" spans="11:12" ht="15" customHeight="1">
      <c r="K57576" s="1715"/>
      <c r="L57576" s="1715"/>
    </row>
    <row r="57577" spans="11:12" ht="15" customHeight="1">
      <c r="K57577" s="1715"/>
      <c r="L57577" s="1715"/>
    </row>
    <row r="57578" spans="11:12" ht="15" customHeight="1">
      <c r="K57578" s="1715"/>
      <c r="L57578" s="1715"/>
    </row>
    <row r="57579" spans="11:12" ht="15" customHeight="1">
      <c r="K57579" s="1715"/>
      <c r="L57579" s="1715"/>
    </row>
    <row r="57580" spans="11:12" ht="15" customHeight="1">
      <c r="K57580" s="1715"/>
      <c r="L57580" s="1715"/>
    </row>
    <row r="57581" spans="11:12" ht="15" customHeight="1">
      <c r="K57581" s="1715"/>
      <c r="L57581" s="1715"/>
    </row>
    <row r="57582" spans="11:12" ht="15" customHeight="1">
      <c r="K57582" s="1715"/>
      <c r="L57582" s="1715"/>
    </row>
    <row r="57583" spans="11:12" ht="15" customHeight="1">
      <c r="K57583" s="1715"/>
      <c r="L57583" s="1715"/>
    </row>
    <row r="57584" spans="11:12" ht="15" customHeight="1">
      <c r="K57584" s="1715"/>
      <c r="L57584" s="1715"/>
    </row>
    <row r="57585" spans="11:12" ht="15" customHeight="1">
      <c r="K57585" s="1715"/>
      <c r="L57585" s="1715"/>
    </row>
    <row r="57586" spans="11:12" ht="15" customHeight="1">
      <c r="K57586" s="1715"/>
      <c r="L57586" s="1715"/>
    </row>
    <row r="57587" spans="11:12" ht="15" customHeight="1">
      <c r="K57587" s="1715"/>
      <c r="L57587" s="1715"/>
    </row>
    <row r="57588" spans="11:12" ht="15" customHeight="1">
      <c r="K57588" s="1715"/>
      <c r="L57588" s="1715"/>
    </row>
    <row r="57589" spans="11:12" ht="15" customHeight="1">
      <c r="K57589" s="1715"/>
      <c r="L57589" s="1715"/>
    </row>
    <row r="57590" spans="11:12" ht="15" customHeight="1">
      <c r="K57590" s="1715"/>
      <c r="L57590" s="1715"/>
    </row>
    <row r="57591" spans="11:12" ht="15" customHeight="1">
      <c r="K57591" s="1715"/>
      <c r="L57591" s="1715"/>
    </row>
    <row r="57592" spans="11:12" ht="15" customHeight="1">
      <c r="K57592" s="1715"/>
      <c r="L57592" s="1715"/>
    </row>
    <row r="57593" spans="11:12" ht="15" customHeight="1">
      <c r="K57593" s="1715"/>
      <c r="L57593" s="1715"/>
    </row>
    <row r="57594" spans="11:12" ht="15" customHeight="1">
      <c r="K57594" s="1715"/>
      <c r="L57594" s="1715"/>
    </row>
    <row r="57595" spans="11:12" ht="15" customHeight="1">
      <c r="K57595" s="1715"/>
      <c r="L57595" s="1715"/>
    </row>
    <row r="57596" spans="11:12" ht="15" customHeight="1">
      <c r="K57596" s="1715"/>
      <c r="L57596" s="1715"/>
    </row>
    <row r="57597" spans="11:12" ht="15" customHeight="1">
      <c r="K57597" s="1715"/>
      <c r="L57597" s="1715"/>
    </row>
    <row r="57598" spans="11:12" ht="15" customHeight="1">
      <c r="K57598" s="1715"/>
      <c r="L57598" s="1715"/>
    </row>
    <row r="57599" spans="11:12" ht="15" customHeight="1">
      <c r="K57599" s="1715"/>
      <c r="L57599" s="1715"/>
    </row>
    <row r="57600" spans="11:12" ht="15" customHeight="1">
      <c r="K57600" s="1715"/>
      <c r="L57600" s="1715"/>
    </row>
    <row r="57601" spans="11:12" ht="15" customHeight="1">
      <c r="K57601" s="1715"/>
      <c r="L57601" s="1715"/>
    </row>
    <row r="57602" spans="11:12" ht="15" customHeight="1">
      <c r="K57602" s="1715"/>
      <c r="L57602" s="1715"/>
    </row>
    <row r="57603" spans="11:12" ht="15" customHeight="1">
      <c r="K57603" s="1715"/>
      <c r="L57603" s="1715"/>
    </row>
    <row r="57604" spans="11:12" ht="15" customHeight="1">
      <c r="K57604" s="1715"/>
      <c r="L57604" s="1715"/>
    </row>
    <row r="57605" spans="11:12" ht="15" customHeight="1">
      <c r="K57605" s="1715"/>
      <c r="L57605" s="1715"/>
    </row>
    <row r="57606" spans="11:12" ht="15" customHeight="1">
      <c r="K57606" s="1715"/>
      <c r="L57606" s="1715"/>
    </row>
    <row r="57607" spans="11:12" ht="15" customHeight="1">
      <c r="K57607" s="1715"/>
      <c r="L57607" s="1715"/>
    </row>
    <row r="57608" spans="11:12" ht="15" customHeight="1">
      <c r="K57608" s="1715"/>
      <c r="L57608" s="1715"/>
    </row>
    <row r="57609" spans="11:12" ht="15" customHeight="1">
      <c r="K57609" s="1715"/>
      <c r="L57609" s="1715"/>
    </row>
    <row r="57610" spans="11:12" ht="15" customHeight="1">
      <c r="K57610" s="1715"/>
      <c r="L57610" s="1715"/>
    </row>
    <row r="57611" spans="11:12" ht="15" customHeight="1">
      <c r="K57611" s="1715"/>
      <c r="L57611" s="1715"/>
    </row>
    <row r="57612" spans="11:12" ht="15" customHeight="1">
      <c r="K57612" s="1715"/>
      <c r="L57612" s="1715"/>
    </row>
    <row r="57613" spans="11:12" ht="15" customHeight="1">
      <c r="K57613" s="1715"/>
      <c r="L57613" s="1715"/>
    </row>
    <row r="57614" spans="11:12" ht="15" customHeight="1">
      <c r="K57614" s="1715"/>
      <c r="L57614" s="1715"/>
    </row>
    <row r="57615" spans="11:12" ht="15" customHeight="1">
      <c r="K57615" s="1715"/>
      <c r="L57615" s="1715"/>
    </row>
    <row r="57616" spans="11:12" ht="15" customHeight="1">
      <c r="K57616" s="1715"/>
      <c r="L57616" s="1715"/>
    </row>
    <row r="57617" spans="11:12" ht="15" customHeight="1">
      <c r="K57617" s="1715"/>
      <c r="L57617" s="1715"/>
    </row>
    <row r="57618" spans="11:12" ht="15" customHeight="1">
      <c r="K57618" s="1715"/>
      <c r="L57618" s="1715"/>
    </row>
    <row r="57619" spans="11:12" ht="15" customHeight="1">
      <c r="K57619" s="1715"/>
      <c r="L57619" s="1715"/>
    </row>
    <row r="57620" spans="11:12" ht="15" customHeight="1">
      <c r="K57620" s="1715"/>
      <c r="L57620" s="1715"/>
    </row>
    <row r="57621" spans="11:12" ht="15" customHeight="1">
      <c r="K57621" s="1715"/>
      <c r="L57621" s="1715"/>
    </row>
    <row r="57622" spans="11:12" ht="15" customHeight="1">
      <c r="K57622" s="1715"/>
      <c r="L57622" s="1715"/>
    </row>
    <row r="57623" spans="11:12" ht="15" customHeight="1">
      <c r="K57623" s="1715"/>
      <c r="L57623" s="1715"/>
    </row>
    <row r="57624" spans="11:12" ht="15" customHeight="1">
      <c r="K57624" s="1715"/>
      <c r="L57624" s="1715"/>
    </row>
    <row r="57625" spans="11:12" ht="15" customHeight="1">
      <c r="K57625" s="1715"/>
      <c r="L57625" s="1715"/>
    </row>
    <row r="57626" spans="11:12" ht="15" customHeight="1">
      <c r="K57626" s="1715"/>
      <c r="L57626" s="1715"/>
    </row>
    <row r="57627" spans="11:12" ht="15" customHeight="1">
      <c r="K57627" s="1715"/>
      <c r="L57627" s="1715"/>
    </row>
    <row r="57628" spans="11:12" ht="15" customHeight="1">
      <c r="K57628" s="1715"/>
      <c r="L57628" s="1715"/>
    </row>
    <row r="57629" spans="11:12" ht="15" customHeight="1">
      <c r="K57629" s="1715"/>
      <c r="L57629" s="1715"/>
    </row>
    <row r="57630" spans="11:12" ht="15" customHeight="1">
      <c r="K57630" s="1715"/>
      <c r="L57630" s="1715"/>
    </row>
    <row r="57631" spans="11:12" ht="15" customHeight="1">
      <c r="K57631" s="1715"/>
      <c r="L57631" s="1715"/>
    </row>
    <row r="57632" spans="11:12" ht="15" customHeight="1">
      <c r="K57632" s="1715"/>
      <c r="L57632" s="1715"/>
    </row>
    <row r="57633" spans="11:12" ht="15" customHeight="1">
      <c r="K57633" s="1715"/>
      <c r="L57633" s="1715"/>
    </row>
    <row r="57634" spans="11:12" ht="15" customHeight="1">
      <c r="K57634" s="1715"/>
      <c r="L57634" s="1715"/>
    </row>
    <row r="57635" spans="11:12" ht="15" customHeight="1">
      <c r="K57635" s="1715"/>
      <c r="L57635" s="1715"/>
    </row>
    <row r="57636" spans="11:12" ht="15" customHeight="1">
      <c r="K57636" s="1715"/>
      <c r="L57636" s="1715"/>
    </row>
    <row r="57637" spans="11:12" ht="15" customHeight="1">
      <c r="K57637" s="1715"/>
      <c r="L57637" s="1715"/>
    </row>
    <row r="57638" spans="11:12" ht="15" customHeight="1">
      <c r="K57638" s="1715"/>
      <c r="L57638" s="1715"/>
    </row>
    <row r="57639" spans="11:12" ht="15" customHeight="1">
      <c r="K57639" s="1715"/>
      <c r="L57639" s="1715"/>
    </row>
    <row r="57640" spans="11:12" ht="15" customHeight="1">
      <c r="K57640" s="1715"/>
      <c r="L57640" s="1715"/>
    </row>
    <row r="57641" spans="11:12" ht="15" customHeight="1">
      <c r="K57641" s="1715"/>
      <c r="L57641" s="1715"/>
    </row>
    <row r="57642" spans="11:12" ht="15" customHeight="1">
      <c r="K57642" s="1715"/>
      <c r="L57642" s="1715"/>
    </row>
    <row r="57643" spans="11:12" ht="15" customHeight="1">
      <c r="K57643" s="1715"/>
      <c r="L57643" s="1715"/>
    </row>
    <row r="57644" spans="11:12" ht="15" customHeight="1">
      <c r="K57644" s="1715"/>
      <c r="L57644" s="1715"/>
    </row>
    <row r="57645" spans="11:12" ht="15" customHeight="1">
      <c r="K57645" s="1715"/>
      <c r="L57645" s="1715"/>
    </row>
    <row r="57646" spans="11:12" ht="15" customHeight="1">
      <c r="K57646" s="1715"/>
      <c r="L57646" s="1715"/>
    </row>
    <row r="57647" spans="11:12" ht="15" customHeight="1">
      <c r="K57647" s="1715"/>
      <c r="L57647" s="1715"/>
    </row>
    <row r="57648" spans="11:12" ht="15" customHeight="1">
      <c r="K57648" s="1715"/>
      <c r="L57648" s="1715"/>
    </row>
    <row r="57649" spans="11:12" ht="15" customHeight="1">
      <c r="K57649" s="1715"/>
      <c r="L57649" s="1715"/>
    </row>
    <row r="57650" spans="11:12" ht="15" customHeight="1">
      <c r="K57650" s="1715"/>
      <c r="L57650" s="1715"/>
    </row>
    <row r="57651" spans="11:12" ht="15" customHeight="1">
      <c r="K57651" s="1715"/>
      <c r="L57651" s="1715"/>
    </row>
    <row r="57652" spans="11:12" ht="15" customHeight="1">
      <c r="K57652" s="1715"/>
      <c r="L57652" s="1715"/>
    </row>
    <row r="57653" spans="11:12" ht="15" customHeight="1">
      <c r="K57653" s="1715"/>
      <c r="L57653" s="1715"/>
    </row>
    <row r="57654" spans="11:12" ht="15" customHeight="1">
      <c r="K57654" s="1715"/>
      <c r="L57654" s="1715"/>
    </row>
    <row r="57655" spans="11:12" ht="15" customHeight="1">
      <c r="K57655" s="1715"/>
      <c r="L57655" s="1715"/>
    </row>
    <row r="57656" spans="11:12" ht="15" customHeight="1">
      <c r="K57656" s="1715"/>
      <c r="L57656" s="1715"/>
    </row>
    <row r="57657" spans="11:12" ht="15" customHeight="1">
      <c r="K57657" s="1715"/>
      <c r="L57657" s="1715"/>
    </row>
    <row r="57658" spans="11:12" ht="15" customHeight="1">
      <c r="K57658" s="1715"/>
      <c r="L57658" s="1715"/>
    </row>
    <row r="57659" spans="11:12" ht="15" customHeight="1">
      <c r="K57659" s="1715"/>
      <c r="L57659" s="1715"/>
    </row>
    <row r="57660" spans="11:12" ht="15" customHeight="1">
      <c r="K57660" s="1715"/>
      <c r="L57660" s="1715"/>
    </row>
    <row r="57661" spans="11:12" ht="15" customHeight="1">
      <c r="K57661" s="1715"/>
      <c r="L57661" s="1715"/>
    </row>
    <row r="57662" spans="11:12" ht="15" customHeight="1">
      <c r="K57662" s="1715"/>
      <c r="L57662" s="1715"/>
    </row>
    <row r="57663" spans="11:12" ht="15" customHeight="1">
      <c r="K57663" s="1715"/>
      <c r="L57663" s="1715"/>
    </row>
    <row r="57664" spans="11:12" ht="15" customHeight="1">
      <c r="K57664" s="1715"/>
      <c r="L57664" s="1715"/>
    </row>
    <row r="57665" spans="11:12" ht="15" customHeight="1">
      <c r="K57665" s="1715"/>
      <c r="L57665" s="1715"/>
    </row>
    <row r="57666" spans="11:12" ht="15" customHeight="1">
      <c r="K57666" s="1715"/>
      <c r="L57666" s="1715"/>
    </row>
    <row r="57667" spans="11:12" ht="15" customHeight="1">
      <c r="K57667" s="1715"/>
      <c r="L57667" s="1715"/>
    </row>
    <row r="57668" spans="11:12" ht="15" customHeight="1">
      <c r="K57668" s="1715"/>
      <c r="L57668" s="1715"/>
    </row>
    <row r="57669" spans="11:12" ht="15" customHeight="1">
      <c r="K57669" s="1715"/>
      <c r="L57669" s="1715"/>
    </row>
    <row r="57670" spans="11:12" ht="15" customHeight="1">
      <c r="K57670" s="1715"/>
      <c r="L57670" s="1715"/>
    </row>
    <row r="57671" spans="11:12" ht="15" customHeight="1">
      <c r="K57671" s="1715"/>
      <c r="L57671" s="1715"/>
    </row>
    <row r="57672" spans="11:12" ht="15" customHeight="1">
      <c r="K57672" s="1715"/>
      <c r="L57672" s="1715"/>
    </row>
    <row r="57673" spans="11:12" ht="15" customHeight="1">
      <c r="K57673" s="1715"/>
      <c r="L57673" s="1715"/>
    </row>
    <row r="57674" spans="11:12" ht="15" customHeight="1">
      <c r="K57674" s="1715"/>
      <c r="L57674" s="1715"/>
    </row>
    <row r="57675" spans="11:12" ht="15" customHeight="1">
      <c r="K57675" s="1715"/>
      <c r="L57675" s="1715"/>
    </row>
    <row r="57676" spans="11:12" ht="15" customHeight="1">
      <c r="K57676" s="1715"/>
      <c r="L57676" s="1715"/>
    </row>
    <row r="57677" spans="11:12" ht="15" customHeight="1">
      <c r="K57677" s="1715"/>
      <c r="L57677" s="1715"/>
    </row>
    <row r="57678" spans="11:12" ht="15" customHeight="1">
      <c r="K57678" s="1715"/>
      <c r="L57678" s="1715"/>
    </row>
    <row r="57679" spans="11:12" ht="15" customHeight="1">
      <c r="K57679" s="1715"/>
      <c r="L57679" s="1715"/>
    </row>
    <row r="57680" spans="11:12" ht="15" customHeight="1">
      <c r="K57680" s="1715"/>
      <c r="L57680" s="1715"/>
    </row>
    <row r="57681" spans="11:12" ht="15" customHeight="1">
      <c r="K57681" s="1715"/>
      <c r="L57681" s="1715"/>
    </row>
    <row r="57682" spans="11:12" ht="15" customHeight="1">
      <c r="K57682" s="1715"/>
      <c r="L57682" s="1715"/>
    </row>
    <row r="57683" spans="11:12" ht="15" customHeight="1">
      <c r="K57683" s="1715"/>
      <c r="L57683" s="1715"/>
    </row>
    <row r="57684" spans="11:12" ht="15" customHeight="1">
      <c r="K57684" s="1715"/>
      <c r="L57684" s="1715"/>
    </row>
    <row r="57685" spans="11:12" ht="15" customHeight="1">
      <c r="K57685" s="1715"/>
      <c r="L57685" s="1715"/>
    </row>
    <row r="57686" spans="11:12" ht="15" customHeight="1">
      <c r="K57686" s="1715"/>
      <c r="L57686" s="1715"/>
    </row>
    <row r="57687" spans="11:12" ht="15" customHeight="1">
      <c r="K57687" s="1715"/>
      <c r="L57687" s="1715"/>
    </row>
    <row r="57688" spans="11:12" ht="15" customHeight="1">
      <c r="K57688" s="1715"/>
      <c r="L57688" s="1715"/>
    </row>
    <row r="57689" spans="11:12" ht="15" customHeight="1">
      <c r="K57689" s="1715"/>
      <c r="L57689" s="1715"/>
    </row>
    <row r="57690" spans="11:12" ht="15" customHeight="1">
      <c r="K57690" s="1715"/>
      <c r="L57690" s="1715"/>
    </row>
    <row r="57691" spans="11:12" ht="15" customHeight="1">
      <c r="K57691" s="1715"/>
      <c r="L57691" s="1715"/>
    </row>
    <row r="57692" spans="11:12" ht="15" customHeight="1">
      <c r="K57692" s="1715"/>
      <c r="L57692" s="1715"/>
    </row>
    <row r="57693" spans="11:12" ht="15" customHeight="1">
      <c r="K57693" s="1715"/>
      <c r="L57693" s="1715"/>
    </row>
    <row r="57694" spans="11:12" ht="15" customHeight="1">
      <c r="K57694" s="1715"/>
      <c r="L57694" s="1715"/>
    </row>
    <row r="57695" spans="11:12" ht="15" customHeight="1">
      <c r="K57695" s="1715"/>
      <c r="L57695" s="1715"/>
    </row>
    <row r="57696" spans="11:12" ht="15" customHeight="1">
      <c r="K57696" s="1715"/>
      <c r="L57696" s="1715"/>
    </row>
    <row r="57697" spans="11:12" ht="15" customHeight="1">
      <c r="K57697" s="1715"/>
      <c r="L57697" s="1715"/>
    </row>
    <row r="57698" spans="11:12" ht="15" customHeight="1">
      <c r="K57698" s="1715"/>
      <c r="L57698" s="1715"/>
    </row>
    <row r="57699" spans="11:12" ht="15" customHeight="1">
      <c r="K57699" s="1715"/>
      <c r="L57699" s="1715"/>
    </row>
    <row r="57700" spans="11:12" ht="15" customHeight="1">
      <c r="K57700" s="1715"/>
      <c r="L57700" s="1715"/>
    </row>
    <row r="57701" spans="11:12" ht="15" customHeight="1">
      <c r="K57701" s="1715"/>
      <c r="L57701" s="1715"/>
    </row>
    <row r="57702" spans="11:12" ht="15" customHeight="1">
      <c r="K57702" s="1715"/>
      <c r="L57702" s="1715"/>
    </row>
    <row r="57703" spans="11:12" ht="15" customHeight="1">
      <c r="K57703" s="1715"/>
      <c r="L57703" s="1715"/>
    </row>
    <row r="57704" spans="11:12" ht="15" customHeight="1">
      <c r="K57704" s="1715"/>
      <c r="L57704" s="1715"/>
    </row>
    <row r="57705" spans="11:12" ht="15" customHeight="1">
      <c r="K57705" s="1715"/>
      <c r="L57705" s="1715"/>
    </row>
    <row r="57706" spans="11:12" ht="15" customHeight="1">
      <c r="K57706" s="1715"/>
      <c r="L57706" s="1715"/>
    </row>
    <row r="57707" spans="11:12" ht="15" customHeight="1">
      <c r="K57707" s="1715"/>
      <c r="L57707" s="1715"/>
    </row>
    <row r="57708" spans="11:12" ht="15" customHeight="1">
      <c r="K57708" s="1715"/>
      <c r="L57708" s="1715"/>
    </row>
    <row r="57709" spans="11:12" ht="15" customHeight="1">
      <c r="K57709" s="1715"/>
      <c r="L57709" s="1715"/>
    </row>
    <row r="57710" spans="11:12" ht="15" customHeight="1">
      <c r="K57710" s="1715"/>
      <c r="L57710" s="1715"/>
    </row>
    <row r="57711" spans="11:12" ht="15" customHeight="1">
      <c r="K57711" s="1715"/>
      <c r="L57711" s="1715"/>
    </row>
    <row r="57712" spans="11:12" ht="15" customHeight="1">
      <c r="K57712" s="1715"/>
      <c r="L57712" s="1715"/>
    </row>
    <row r="57713" spans="11:12" ht="15" customHeight="1">
      <c r="K57713" s="1715"/>
      <c r="L57713" s="1715"/>
    </row>
    <row r="57714" spans="11:12" ht="15" customHeight="1">
      <c r="K57714" s="1715"/>
      <c r="L57714" s="1715"/>
    </row>
    <row r="57715" spans="11:12" ht="15" customHeight="1">
      <c r="K57715" s="1715"/>
      <c r="L57715" s="1715"/>
    </row>
    <row r="57716" spans="11:12" ht="15" customHeight="1">
      <c r="K57716" s="1715"/>
      <c r="L57716" s="1715"/>
    </row>
    <row r="57717" spans="11:12" ht="15" customHeight="1">
      <c r="K57717" s="1715"/>
      <c r="L57717" s="1715"/>
    </row>
    <row r="57718" spans="11:12" ht="15" customHeight="1">
      <c r="K57718" s="1715"/>
      <c r="L57718" s="1715"/>
    </row>
    <row r="57719" spans="11:12" ht="15" customHeight="1">
      <c r="K57719" s="1715"/>
      <c r="L57719" s="1715"/>
    </row>
    <row r="57720" spans="11:12" ht="15" customHeight="1">
      <c r="K57720" s="1715"/>
      <c r="L57720" s="1715"/>
    </row>
    <row r="57721" spans="11:12" ht="15" customHeight="1">
      <c r="K57721" s="1715"/>
      <c r="L57721" s="1715"/>
    </row>
    <row r="57722" spans="11:12" ht="15" customHeight="1">
      <c r="K57722" s="1715"/>
      <c r="L57722" s="1715"/>
    </row>
    <row r="57723" spans="11:12" ht="15" customHeight="1">
      <c r="K57723" s="1715"/>
      <c r="L57723" s="1715"/>
    </row>
    <row r="57724" spans="11:12" ht="15" customHeight="1">
      <c r="K57724" s="1715"/>
      <c r="L57724" s="1715"/>
    </row>
    <row r="57725" spans="11:12" ht="15" customHeight="1">
      <c r="K57725" s="1715"/>
      <c r="L57725" s="1715"/>
    </row>
    <row r="57726" spans="11:12" ht="15" customHeight="1">
      <c r="K57726" s="1715"/>
      <c r="L57726" s="1715"/>
    </row>
    <row r="57727" spans="11:12" ht="15" customHeight="1">
      <c r="K57727" s="1715"/>
      <c r="L57727" s="1715"/>
    </row>
    <row r="57728" spans="11:12" ht="15" customHeight="1">
      <c r="K57728" s="1715"/>
      <c r="L57728" s="1715"/>
    </row>
    <row r="57729" spans="11:12" ht="15" customHeight="1">
      <c r="K57729" s="1715"/>
      <c r="L57729" s="1715"/>
    </row>
    <row r="57730" spans="11:12" ht="15" customHeight="1">
      <c r="K57730" s="1715"/>
      <c r="L57730" s="1715"/>
    </row>
    <row r="57731" spans="11:12" ht="15" customHeight="1">
      <c r="K57731" s="1715"/>
      <c r="L57731" s="1715"/>
    </row>
    <row r="57732" spans="11:12" ht="15" customHeight="1">
      <c r="K57732" s="1715"/>
      <c r="L57732" s="1715"/>
    </row>
    <row r="57733" spans="11:12" ht="15" customHeight="1">
      <c r="K57733" s="1715"/>
      <c r="L57733" s="1715"/>
    </row>
    <row r="57734" spans="11:12" ht="15" customHeight="1">
      <c r="K57734" s="1715"/>
      <c r="L57734" s="1715"/>
    </row>
    <row r="57735" spans="11:12" ht="15" customHeight="1">
      <c r="K57735" s="1715"/>
      <c r="L57735" s="1715"/>
    </row>
    <row r="57736" spans="11:12" ht="15" customHeight="1">
      <c r="K57736" s="1715"/>
      <c r="L57736" s="1715"/>
    </row>
    <row r="57737" spans="11:12" ht="15" customHeight="1">
      <c r="K57737" s="1715"/>
      <c r="L57737" s="1715"/>
    </row>
    <row r="57738" spans="11:12" ht="15" customHeight="1">
      <c r="K57738" s="1715"/>
      <c r="L57738" s="1715"/>
    </row>
    <row r="57739" spans="11:12" ht="15" customHeight="1">
      <c r="K57739" s="1715"/>
      <c r="L57739" s="1715"/>
    </row>
    <row r="57740" spans="11:12" ht="15" customHeight="1">
      <c r="K57740" s="1715"/>
      <c r="L57740" s="1715"/>
    </row>
    <row r="57741" spans="11:12" ht="15" customHeight="1">
      <c r="K57741" s="1715"/>
      <c r="L57741" s="1715"/>
    </row>
    <row r="57742" spans="11:12" ht="15" customHeight="1">
      <c r="K57742" s="1715"/>
      <c r="L57742" s="1715"/>
    </row>
    <row r="57743" spans="11:12" ht="15" customHeight="1">
      <c r="K57743" s="1715"/>
      <c r="L57743" s="1715"/>
    </row>
    <row r="57744" spans="11:12" ht="15" customHeight="1">
      <c r="K57744" s="1715"/>
      <c r="L57744" s="1715"/>
    </row>
    <row r="57745" spans="11:12" ht="15" customHeight="1">
      <c r="K57745" s="1715"/>
      <c r="L57745" s="1715"/>
    </row>
    <row r="57746" spans="11:12" ht="15" customHeight="1">
      <c r="K57746" s="1715"/>
      <c r="L57746" s="1715"/>
    </row>
    <row r="57747" spans="11:12" ht="15" customHeight="1">
      <c r="K57747" s="1715"/>
      <c r="L57747" s="1715"/>
    </row>
    <row r="57748" spans="11:12" ht="15" customHeight="1">
      <c r="K57748" s="1715"/>
      <c r="L57748" s="1715"/>
    </row>
    <row r="57749" spans="11:12" ht="15" customHeight="1">
      <c r="K57749" s="1715"/>
      <c r="L57749" s="1715"/>
    </row>
    <row r="57750" spans="11:12" ht="15" customHeight="1">
      <c r="K57750" s="1715"/>
      <c r="L57750" s="1715"/>
    </row>
    <row r="57751" spans="11:12" ht="15" customHeight="1">
      <c r="K57751" s="1715"/>
      <c r="L57751" s="1715"/>
    </row>
    <row r="57752" spans="11:12" ht="15" customHeight="1">
      <c r="K57752" s="1715"/>
      <c r="L57752" s="1715"/>
    </row>
    <row r="57753" spans="11:12" ht="15" customHeight="1">
      <c r="K57753" s="1715"/>
      <c r="L57753" s="1715"/>
    </row>
    <row r="57754" spans="11:12" ht="15" customHeight="1">
      <c r="K57754" s="1715"/>
      <c r="L57754" s="1715"/>
    </row>
    <row r="57755" spans="11:12" ht="15" customHeight="1">
      <c r="K57755" s="1715"/>
      <c r="L57755" s="1715"/>
    </row>
    <row r="57756" spans="11:12" ht="15" customHeight="1">
      <c r="K57756" s="1715"/>
      <c r="L57756" s="1715"/>
    </row>
    <row r="57757" spans="11:12" ht="15" customHeight="1">
      <c r="K57757" s="1715"/>
      <c r="L57757" s="1715"/>
    </row>
    <row r="57758" spans="11:12" ht="15" customHeight="1">
      <c r="K57758" s="1715"/>
      <c r="L57758" s="1715"/>
    </row>
    <row r="57759" spans="11:12" ht="15" customHeight="1">
      <c r="K57759" s="1715"/>
      <c r="L57759" s="1715"/>
    </row>
    <row r="57760" spans="11:12" ht="15" customHeight="1">
      <c r="K57760" s="1715"/>
      <c r="L57760" s="1715"/>
    </row>
    <row r="57761" spans="11:12" ht="15" customHeight="1">
      <c r="K57761" s="1715"/>
      <c r="L57761" s="1715"/>
    </row>
    <row r="57762" spans="11:12" ht="15" customHeight="1">
      <c r="K57762" s="1715"/>
      <c r="L57762" s="1715"/>
    </row>
    <row r="57763" spans="11:12" ht="15" customHeight="1">
      <c r="K57763" s="1715"/>
      <c r="L57763" s="1715"/>
    </row>
    <row r="57764" spans="11:12" ht="15" customHeight="1">
      <c r="K57764" s="1715"/>
      <c r="L57764" s="1715"/>
    </row>
    <row r="57765" spans="11:12" ht="15" customHeight="1">
      <c r="K57765" s="1715"/>
      <c r="L57765" s="1715"/>
    </row>
    <row r="57766" spans="11:12" ht="15" customHeight="1">
      <c r="K57766" s="1715"/>
      <c r="L57766" s="1715"/>
    </row>
    <row r="57767" spans="11:12" ht="15" customHeight="1">
      <c r="K57767" s="1715"/>
      <c r="L57767" s="1715"/>
    </row>
    <row r="57768" spans="11:12" ht="15" customHeight="1">
      <c r="K57768" s="1715"/>
      <c r="L57768" s="1715"/>
    </row>
    <row r="57769" spans="11:12" ht="15" customHeight="1">
      <c r="K57769" s="1715"/>
      <c r="L57769" s="1715"/>
    </row>
    <row r="57770" spans="11:12" ht="15" customHeight="1">
      <c r="K57770" s="1715"/>
      <c r="L57770" s="1715"/>
    </row>
    <row r="57771" spans="11:12" ht="15" customHeight="1">
      <c r="K57771" s="1715"/>
      <c r="L57771" s="1715"/>
    </row>
    <row r="57772" spans="11:12" ht="15" customHeight="1">
      <c r="K57772" s="1715"/>
      <c r="L57772" s="1715"/>
    </row>
    <row r="57773" spans="11:12" ht="15" customHeight="1">
      <c r="K57773" s="1715"/>
      <c r="L57773" s="1715"/>
    </row>
    <row r="57774" spans="11:12" ht="15" customHeight="1">
      <c r="K57774" s="1715"/>
      <c r="L57774" s="1715"/>
    </row>
    <row r="57775" spans="11:12" ht="15" customHeight="1">
      <c r="K57775" s="1715"/>
      <c r="L57775" s="1715"/>
    </row>
    <row r="57776" spans="11:12" ht="15" customHeight="1">
      <c r="K57776" s="1715"/>
      <c r="L57776" s="1715"/>
    </row>
    <row r="57777" spans="11:12" ht="15" customHeight="1">
      <c r="K57777" s="1715"/>
      <c r="L57777" s="1715"/>
    </row>
    <row r="57778" spans="11:12" ht="15" customHeight="1">
      <c r="K57778" s="1715"/>
      <c r="L57778" s="1715"/>
    </row>
    <row r="57779" spans="11:12" ht="15" customHeight="1">
      <c r="K57779" s="1715"/>
      <c r="L57779" s="1715"/>
    </row>
    <row r="57780" spans="11:12" ht="15" customHeight="1">
      <c r="K57780" s="1715"/>
      <c r="L57780" s="1715"/>
    </row>
    <row r="57781" spans="11:12" ht="15" customHeight="1">
      <c r="K57781" s="1715"/>
      <c r="L57781" s="1715"/>
    </row>
    <row r="57782" spans="11:12" ht="15" customHeight="1">
      <c r="K57782" s="1715"/>
      <c r="L57782" s="1715"/>
    </row>
    <row r="57783" spans="11:12" ht="15" customHeight="1">
      <c r="K57783" s="1715"/>
      <c r="L57783" s="1715"/>
    </row>
    <row r="57784" spans="11:12" ht="15" customHeight="1">
      <c r="K57784" s="1715"/>
      <c r="L57784" s="1715"/>
    </row>
    <row r="57785" spans="11:12" ht="15" customHeight="1">
      <c r="K57785" s="1715"/>
      <c r="L57785" s="1715"/>
    </row>
    <row r="57786" spans="11:12" ht="15" customHeight="1">
      <c r="K57786" s="1715"/>
      <c r="L57786" s="1715"/>
    </row>
    <row r="57787" spans="11:12" ht="15" customHeight="1">
      <c r="K57787" s="1715"/>
      <c r="L57787" s="1715"/>
    </row>
    <row r="57788" spans="11:12" ht="15" customHeight="1">
      <c r="K57788" s="1715"/>
      <c r="L57788" s="1715"/>
    </row>
    <row r="57789" spans="11:12" ht="15" customHeight="1">
      <c r="K57789" s="1715"/>
      <c r="L57789" s="1715"/>
    </row>
    <row r="57790" spans="11:12" ht="15" customHeight="1">
      <c r="K57790" s="1715"/>
      <c r="L57790" s="1715"/>
    </row>
    <row r="57791" spans="11:12" ht="15" customHeight="1">
      <c r="K57791" s="1715"/>
      <c r="L57791" s="1715"/>
    </row>
    <row r="57792" spans="11:12" ht="15" customHeight="1">
      <c r="K57792" s="1715"/>
      <c r="L57792" s="1715"/>
    </row>
    <row r="57793" spans="11:12" ht="15" customHeight="1">
      <c r="K57793" s="1715"/>
      <c r="L57793" s="1715"/>
    </row>
    <row r="57794" spans="11:12" ht="15" customHeight="1">
      <c r="K57794" s="1715"/>
      <c r="L57794" s="1715"/>
    </row>
    <row r="57795" spans="11:12" ht="15" customHeight="1">
      <c r="K57795" s="1715"/>
      <c r="L57795" s="1715"/>
    </row>
    <row r="57796" spans="11:12" ht="15" customHeight="1">
      <c r="K57796" s="1715"/>
      <c r="L57796" s="1715"/>
    </row>
    <row r="57797" spans="11:12" ht="15" customHeight="1">
      <c r="K57797" s="1715"/>
      <c r="L57797" s="1715"/>
    </row>
    <row r="57798" spans="11:12" ht="15" customHeight="1">
      <c r="K57798" s="1715"/>
      <c r="L57798" s="1715"/>
    </row>
    <row r="57799" spans="11:12" ht="15" customHeight="1">
      <c r="K57799" s="1715"/>
      <c r="L57799" s="1715"/>
    </row>
    <row r="57800" spans="11:12" ht="15" customHeight="1">
      <c r="K57800" s="1715"/>
      <c r="L57800" s="1715"/>
    </row>
    <row r="57801" spans="11:12" ht="15" customHeight="1">
      <c r="K57801" s="1715"/>
      <c r="L57801" s="1715"/>
    </row>
    <row r="57802" spans="11:12" ht="15" customHeight="1">
      <c r="K57802" s="1715"/>
      <c r="L57802" s="1715"/>
    </row>
    <row r="57803" spans="11:12" ht="15" customHeight="1">
      <c r="K57803" s="1715"/>
      <c r="L57803" s="1715"/>
    </row>
    <row r="57804" spans="11:12" ht="15" customHeight="1">
      <c r="K57804" s="1715"/>
      <c r="L57804" s="1715"/>
    </row>
    <row r="57805" spans="11:12" ht="15" customHeight="1">
      <c r="K57805" s="1715"/>
      <c r="L57805" s="1715"/>
    </row>
    <row r="57806" spans="11:12" ht="15" customHeight="1">
      <c r="K57806" s="1715"/>
      <c r="L57806" s="1715"/>
    </row>
    <row r="57807" spans="11:12" ht="15" customHeight="1">
      <c r="K57807" s="1715"/>
      <c r="L57807" s="1715"/>
    </row>
    <row r="57808" spans="11:12" ht="15" customHeight="1">
      <c r="K57808" s="1715"/>
      <c r="L57808" s="1715"/>
    </row>
    <row r="57809" spans="11:12" ht="15" customHeight="1">
      <c r="K57809" s="1715"/>
      <c r="L57809" s="1715"/>
    </row>
    <row r="57810" spans="11:12" ht="15" customHeight="1">
      <c r="K57810" s="1715"/>
      <c r="L57810" s="1715"/>
    </row>
    <row r="57811" spans="11:12" ht="15" customHeight="1">
      <c r="K57811" s="1715"/>
      <c r="L57811" s="1715"/>
    </row>
    <row r="57812" spans="11:12" ht="15" customHeight="1">
      <c r="K57812" s="1715"/>
      <c r="L57812" s="1715"/>
    </row>
    <row r="57813" spans="11:12" ht="15" customHeight="1">
      <c r="K57813" s="1715"/>
      <c r="L57813" s="1715"/>
    </row>
    <row r="57814" spans="11:12" ht="15" customHeight="1">
      <c r="K57814" s="1715"/>
      <c r="L57814" s="1715"/>
    </row>
    <row r="57815" spans="11:12" ht="15" customHeight="1">
      <c r="K57815" s="1715"/>
      <c r="L57815" s="1715"/>
    </row>
    <row r="57816" spans="11:12" ht="15" customHeight="1">
      <c r="K57816" s="1715"/>
      <c r="L57816" s="1715"/>
    </row>
    <row r="57817" spans="11:12" ht="15" customHeight="1">
      <c r="K57817" s="1715"/>
      <c r="L57817" s="1715"/>
    </row>
    <row r="57818" spans="11:12" ht="15" customHeight="1">
      <c r="K57818" s="1715"/>
      <c r="L57818" s="1715"/>
    </row>
    <row r="57819" spans="11:12" ht="15" customHeight="1">
      <c r="K57819" s="1715"/>
      <c r="L57819" s="1715"/>
    </row>
    <row r="57820" spans="11:12" ht="15" customHeight="1">
      <c r="K57820" s="1715"/>
      <c r="L57820" s="1715"/>
    </row>
    <row r="57821" spans="11:12" ht="15" customHeight="1">
      <c r="K57821" s="1715"/>
      <c r="L57821" s="1715"/>
    </row>
    <row r="57822" spans="11:12" ht="15" customHeight="1">
      <c r="K57822" s="1715"/>
      <c r="L57822" s="1715"/>
    </row>
    <row r="57823" spans="11:12" ht="15" customHeight="1">
      <c r="K57823" s="1715"/>
      <c r="L57823" s="1715"/>
    </row>
    <row r="57824" spans="11:12" ht="15" customHeight="1">
      <c r="K57824" s="1715"/>
      <c r="L57824" s="1715"/>
    </row>
    <row r="57825" spans="11:12" ht="15" customHeight="1">
      <c r="K57825" s="1715"/>
      <c r="L57825" s="1715"/>
    </row>
    <row r="57826" spans="11:12" ht="15" customHeight="1">
      <c r="K57826" s="1715"/>
      <c r="L57826" s="1715"/>
    </row>
    <row r="57827" spans="11:12" ht="15" customHeight="1">
      <c r="K57827" s="1715"/>
      <c r="L57827" s="1715"/>
    </row>
    <row r="57828" spans="11:12" ht="15" customHeight="1">
      <c r="K57828" s="1715"/>
      <c r="L57828" s="1715"/>
    </row>
    <row r="57829" spans="11:12" ht="15" customHeight="1">
      <c r="K57829" s="1715"/>
      <c r="L57829" s="1715"/>
    </row>
    <row r="57830" spans="11:12" ht="15" customHeight="1">
      <c r="K57830" s="1715"/>
      <c r="L57830" s="1715"/>
    </row>
    <row r="57831" spans="11:12" ht="15" customHeight="1">
      <c r="K57831" s="1715"/>
      <c r="L57831" s="1715"/>
    </row>
    <row r="57832" spans="11:12" ht="15" customHeight="1">
      <c r="K57832" s="1715"/>
      <c r="L57832" s="1715"/>
    </row>
    <row r="57833" spans="11:12" ht="15" customHeight="1">
      <c r="K57833" s="1715"/>
      <c r="L57833" s="1715"/>
    </row>
    <row r="57834" spans="11:12" ht="15" customHeight="1">
      <c r="K57834" s="1715"/>
      <c r="L57834" s="1715"/>
    </row>
    <row r="57835" spans="11:12" ht="15" customHeight="1">
      <c r="K57835" s="1715"/>
      <c r="L57835" s="1715"/>
    </row>
    <row r="57836" spans="11:12" ht="15" customHeight="1">
      <c r="K57836" s="1715"/>
      <c r="L57836" s="1715"/>
    </row>
    <row r="57837" spans="11:12" ht="15" customHeight="1">
      <c r="K57837" s="1715"/>
      <c r="L57837" s="1715"/>
    </row>
    <row r="57838" spans="11:12" ht="15" customHeight="1">
      <c r="K57838" s="1715"/>
      <c r="L57838" s="1715"/>
    </row>
    <row r="57839" spans="11:12" ht="15" customHeight="1">
      <c r="K57839" s="1715"/>
      <c r="L57839" s="1715"/>
    </row>
    <row r="57840" spans="11:12" ht="15" customHeight="1">
      <c r="K57840" s="1715"/>
      <c r="L57840" s="1715"/>
    </row>
    <row r="57841" spans="11:12" ht="15" customHeight="1">
      <c r="K57841" s="1715"/>
      <c r="L57841" s="1715"/>
    </row>
    <row r="57842" spans="11:12" ht="15" customHeight="1">
      <c r="K57842" s="1715"/>
      <c r="L57842" s="1715"/>
    </row>
    <row r="57843" spans="11:12" ht="15" customHeight="1">
      <c r="K57843" s="1715"/>
      <c r="L57843" s="1715"/>
    </row>
    <row r="57844" spans="11:12" ht="15" customHeight="1">
      <c r="K57844" s="1715"/>
      <c r="L57844" s="1715"/>
    </row>
    <row r="57845" spans="11:12" ht="15" customHeight="1">
      <c r="K57845" s="1715"/>
      <c r="L57845" s="1715"/>
    </row>
    <row r="57846" spans="11:12" ht="15" customHeight="1">
      <c r="K57846" s="1715"/>
      <c r="L57846" s="1715"/>
    </row>
    <row r="57847" spans="11:12" ht="15" customHeight="1">
      <c r="K57847" s="1715"/>
      <c r="L57847" s="1715"/>
    </row>
    <row r="57848" spans="11:12" ht="15" customHeight="1">
      <c r="K57848" s="1715"/>
      <c r="L57848" s="1715"/>
    </row>
    <row r="57849" spans="11:12" ht="15" customHeight="1">
      <c r="K57849" s="1715"/>
      <c r="L57849" s="1715"/>
    </row>
    <row r="57850" spans="11:12" ht="15" customHeight="1">
      <c r="K57850" s="1715"/>
      <c r="L57850" s="1715"/>
    </row>
    <row r="57851" spans="11:12" ht="15" customHeight="1">
      <c r="K57851" s="1715"/>
      <c r="L57851" s="1715"/>
    </row>
    <row r="57852" spans="11:12" ht="15" customHeight="1">
      <c r="K57852" s="1715"/>
      <c r="L57852" s="1715"/>
    </row>
    <row r="57853" spans="11:12" ht="15" customHeight="1">
      <c r="K57853" s="1715"/>
      <c r="L57853" s="1715"/>
    </row>
    <row r="57854" spans="11:12" ht="15" customHeight="1">
      <c r="K57854" s="1715"/>
      <c r="L57854" s="1715"/>
    </row>
    <row r="57855" spans="11:12" ht="15" customHeight="1">
      <c r="K57855" s="1715"/>
      <c r="L57855" s="1715"/>
    </row>
    <row r="57856" spans="11:12" ht="15" customHeight="1">
      <c r="K57856" s="1715"/>
      <c r="L57856" s="1715"/>
    </row>
    <row r="57857" spans="11:12" ht="15" customHeight="1">
      <c r="K57857" s="1715"/>
      <c r="L57857" s="1715"/>
    </row>
    <row r="57858" spans="11:12" ht="15" customHeight="1">
      <c r="K57858" s="1715"/>
      <c r="L57858" s="1715"/>
    </row>
    <row r="57859" spans="11:12" ht="15" customHeight="1">
      <c r="K57859" s="1715"/>
      <c r="L57859" s="1715"/>
    </row>
    <row r="57860" spans="11:12" ht="15" customHeight="1">
      <c r="K57860" s="1715"/>
      <c r="L57860" s="1715"/>
    </row>
    <row r="57861" spans="11:12" ht="15" customHeight="1">
      <c r="K57861" s="1715"/>
      <c r="L57861" s="1715"/>
    </row>
    <row r="57862" spans="11:12" ht="15" customHeight="1">
      <c r="K57862" s="1715"/>
      <c r="L57862" s="1715"/>
    </row>
    <row r="57863" spans="11:12" ht="15" customHeight="1">
      <c r="K57863" s="1715"/>
      <c r="L57863" s="1715"/>
    </row>
    <row r="57864" spans="11:12" ht="15" customHeight="1">
      <c r="K57864" s="1715"/>
      <c r="L57864" s="1715"/>
    </row>
    <row r="57865" spans="11:12" ht="15" customHeight="1">
      <c r="K57865" s="1715"/>
      <c r="L57865" s="1715"/>
    </row>
    <row r="57866" spans="11:12" ht="15" customHeight="1">
      <c r="K57866" s="1715"/>
      <c r="L57866" s="1715"/>
    </row>
    <row r="57867" spans="11:12" ht="15" customHeight="1">
      <c r="K57867" s="1715"/>
      <c r="L57867" s="1715"/>
    </row>
    <row r="57868" spans="11:12" ht="15" customHeight="1">
      <c r="K57868" s="1715"/>
      <c r="L57868" s="1715"/>
    </row>
    <row r="57869" spans="11:12" ht="15" customHeight="1">
      <c r="K57869" s="1715"/>
      <c r="L57869" s="1715"/>
    </row>
    <row r="57870" spans="11:12" ht="15" customHeight="1">
      <c r="K57870" s="1715"/>
      <c r="L57870" s="1715"/>
    </row>
    <row r="57871" spans="11:12" ht="15" customHeight="1">
      <c r="K57871" s="1715"/>
      <c r="L57871" s="1715"/>
    </row>
    <row r="57872" spans="11:12" ht="15" customHeight="1">
      <c r="K57872" s="1715"/>
      <c r="L57872" s="1715"/>
    </row>
    <row r="57873" spans="11:12" ht="15" customHeight="1">
      <c r="K57873" s="1715"/>
      <c r="L57873" s="1715"/>
    </row>
    <row r="57874" spans="11:12" ht="15" customHeight="1">
      <c r="K57874" s="1715"/>
      <c r="L57874" s="1715"/>
    </row>
    <row r="57875" spans="11:12" ht="15" customHeight="1">
      <c r="K57875" s="1715"/>
      <c r="L57875" s="1715"/>
    </row>
    <row r="57876" spans="11:12" ht="15" customHeight="1">
      <c r="K57876" s="1715"/>
      <c r="L57876" s="1715"/>
    </row>
    <row r="57877" spans="11:12" ht="15" customHeight="1">
      <c r="K57877" s="1715"/>
      <c r="L57877" s="1715"/>
    </row>
    <row r="57878" spans="11:12" ht="15" customHeight="1">
      <c r="K57878" s="1715"/>
      <c r="L57878" s="1715"/>
    </row>
    <row r="57879" spans="11:12" ht="15" customHeight="1">
      <c r="K57879" s="1715"/>
      <c r="L57879" s="1715"/>
    </row>
    <row r="57880" spans="11:12" ht="15" customHeight="1">
      <c r="K57880" s="1715"/>
      <c r="L57880" s="1715"/>
    </row>
    <row r="57881" spans="11:12" ht="15" customHeight="1">
      <c r="K57881" s="1715"/>
      <c r="L57881" s="1715"/>
    </row>
    <row r="57882" spans="11:12" ht="15" customHeight="1">
      <c r="K57882" s="1715"/>
      <c r="L57882" s="1715"/>
    </row>
    <row r="57883" spans="11:12" ht="15" customHeight="1">
      <c r="K57883" s="1715"/>
      <c r="L57883" s="1715"/>
    </row>
    <row r="57884" spans="11:12" ht="15" customHeight="1">
      <c r="K57884" s="1715"/>
      <c r="L57884" s="1715"/>
    </row>
    <row r="57885" spans="11:12" ht="15" customHeight="1">
      <c r="K57885" s="1715"/>
      <c r="L57885" s="1715"/>
    </row>
    <row r="57886" spans="11:12" ht="15" customHeight="1">
      <c r="K57886" s="1715"/>
      <c r="L57886" s="1715"/>
    </row>
    <row r="57887" spans="11:12" ht="15" customHeight="1">
      <c r="K57887" s="1715"/>
      <c r="L57887" s="1715"/>
    </row>
    <row r="57888" spans="11:12" ht="15" customHeight="1">
      <c r="K57888" s="1715"/>
      <c r="L57888" s="1715"/>
    </row>
    <row r="57889" spans="11:12" ht="15" customHeight="1">
      <c r="K57889" s="1715"/>
      <c r="L57889" s="1715"/>
    </row>
    <row r="57890" spans="11:12" ht="15" customHeight="1">
      <c r="K57890" s="1715"/>
      <c r="L57890" s="1715"/>
    </row>
    <row r="57891" spans="11:12" ht="15" customHeight="1">
      <c r="K57891" s="1715"/>
      <c r="L57891" s="1715"/>
    </row>
    <row r="57892" spans="11:12" ht="15" customHeight="1">
      <c r="K57892" s="1715"/>
      <c r="L57892" s="1715"/>
    </row>
    <row r="57893" spans="11:12" ht="15" customHeight="1">
      <c r="K57893" s="1715"/>
      <c r="L57893" s="1715"/>
    </row>
    <row r="57894" spans="11:12" ht="15" customHeight="1">
      <c r="K57894" s="1715"/>
      <c r="L57894" s="1715"/>
    </row>
    <row r="57895" spans="11:12" ht="15" customHeight="1">
      <c r="K57895" s="1715"/>
      <c r="L57895" s="1715"/>
    </row>
    <row r="57896" spans="11:12" ht="15" customHeight="1">
      <c r="K57896" s="1715"/>
      <c r="L57896" s="1715"/>
    </row>
    <row r="57897" spans="11:12" ht="15" customHeight="1">
      <c r="K57897" s="1715"/>
      <c r="L57897" s="1715"/>
    </row>
    <row r="57898" spans="11:12" ht="15" customHeight="1">
      <c r="K57898" s="1715"/>
      <c r="L57898" s="1715"/>
    </row>
    <row r="57899" spans="11:12" ht="15" customHeight="1">
      <c r="K57899" s="1715"/>
      <c r="L57899" s="1715"/>
    </row>
    <row r="57900" spans="11:12" ht="15" customHeight="1">
      <c r="K57900" s="1715"/>
      <c r="L57900" s="1715"/>
    </row>
    <row r="57901" spans="11:12" ht="15" customHeight="1">
      <c r="K57901" s="1715"/>
      <c r="L57901" s="1715"/>
    </row>
    <row r="57902" spans="11:12" ht="15" customHeight="1">
      <c r="K57902" s="1715"/>
      <c r="L57902" s="1715"/>
    </row>
    <row r="57903" spans="11:12" ht="15" customHeight="1">
      <c r="K57903" s="1715"/>
      <c r="L57903" s="1715"/>
    </row>
    <row r="57904" spans="11:12" ht="15" customHeight="1">
      <c r="K57904" s="1715"/>
      <c r="L57904" s="1715"/>
    </row>
    <row r="57905" spans="11:12" ht="15" customHeight="1">
      <c r="K57905" s="1715"/>
      <c r="L57905" s="1715"/>
    </row>
    <row r="57906" spans="11:12" ht="15" customHeight="1">
      <c r="K57906" s="1715"/>
      <c r="L57906" s="1715"/>
    </row>
    <row r="57907" spans="11:12" ht="15" customHeight="1">
      <c r="K57907" s="1715"/>
      <c r="L57907" s="1715"/>
    </row>
    <row r="57908" spans="11:12" ht="15" customHeight="1">
      <c r="K57908" s="1715"/>
      <c r="L57908" s="1715"/>
    </row>
    <row r="57909" spans="11:12" ht="15" customHeight="1">
      <c r="K57909" s="1715"/>
      <c r="L57909" s="1715"/>
    </row>
    <row r="57910" spans="11:12" ht="15" customHeight="1">
      <c r="K57910" s="1715"/>
      <c r="L57910" s="1715"/>
    </row>
    <row r="57911" spans="11:12" ht="15" customHeight="1">
      <c r="K57911" s="1715"/>
      <c r="L57911" s="1715"/>
    </row>
    <row r="57912" spans="11:12" ht="15" customHeight="1">
      <c r="K57912" s="1715"/>
      <c r="L57912" s="1715"/>
    </row>
    <row r="57913" spans="11:12" ht="15" customHeight="1">
      <c r="K57913" s="1715"/>
      <c r="L57913" s="1715"/>
    </row>
    <row r="57914" spans="11:12" ht="15" customHeight="1">
      <c r="K57914" s="1715"/>
      <c r="L57914" s="1715"/>
    </row>
    <row r="57915" spans="11:12" ht="15" customHeight="1">
      <c r="K57915" s="1715"/>
      <c r="L57915" s="1715"/>
    </row>
    <row r="57916" spans="11:12" ht="15" customHeight="1">
      <c r="K57916" s="1715"/>
      <c r="L57916" s="1715"/>
    </row>
    <row r="57917" spans="11:12" ht="15" customHeight="1">
      <c r="K57917" s="1715"/>
      <c r="L57917" s="1715"/>
    </row>
    <row r="57918" spans="11:12" ht="15" customHeight="1">
      <c r="K57918" s="1715"/>
      <c r="L57918" s="1715"/>
    </row>
    <row r="57919" spans="11:12" ht="15" customHeight="1">
      <c r="K57919" s="1715"/>
      <c r="L57919" s="1715"/>
    </row>
    <row r="57920" spans="11:12" ht="15" customHeight="1">
      <c r="K57920" s="1715"/>
      <c r="L57920" s="1715"/>
    </row>
    <row r="57921" spans="11:12" ht="15" customHeight="1">
      <c r="K57921" s="1715"/>
      <c r="L57921" s="1715"/>
    </row>
    <row r="57922" spans="11:12" ht="15" customHeight="1">
      <c r="K57922" s="1715"/>
      <c r="L57922" s="1715"/>
    </row>
    <row r="57923" spans="11:12" ht="15" customHeight="1">
      <c r="K57923" s="1715"/>
      <c r="L57923" s="1715"/>
    </row>
    <row r="57924" spans="11:12" ht="15" customHeight="1">
      <c r="K57924" s="1715"/>
      <c r="L57924" s="1715"/>
    </row>
    <row r="57925" spans="11:12" ht="15" customHeight="1">
      <c r="K57925" s="1715"/>
      <c r="L57925" s="1715"/>
    </row>
    <row r="57926" spans="11:12" ht="15" customHeight="1">
      <c r="K57926" s="1715"/>
      <c r="L57926" s="1715"/>
    </row>
    <row r="57927" spans="11:12" ht="15" customHeight="1">
      <c r="K57927" s="1715"/>
      <c r="L57927" s="1715"/>
    </row>
    <row r="57928" spans="11:12" ht="15" customHeight="1">
      <c r="K57928" s="1715"/>
      <c r="L57928" s="1715"/>
    </row>
    <row r="57929" spans="11:12" ht="15" customHeight="1">
      <c r="K57929" s="1715"/>
      <c r="L57929" s="1715"/>
    </row>
    <row r="57930" spans="11:12" ht="15" customHeight="1">
      <c r="K57930" s="1715"/>
      <c r="L57930" s="1715"/>
    </row>
    <row r="57931" spans="11:12" ht="15" customHeight="1">
      <c r="K57931" s="1715"/>
      <c r="L57931" s="1715"/>
    </row>
    <row r="57932" spans="11:12" ht="15" customHeight="1">
      <c r="K57932" s="1715"/>
      <c r="L57932" s="1715"/>
    </row>
    <row r="57933" spans="11:12" ht="15" customHeight="1">
      <c r="K57933" s="1715"/>
      <c r="L57933" s="1715"/>
    </row>
    <row r="57934" spans="11:12" ht="15" customHeight="1">
      <c r="K57934" s="1715"/>
      <c r="L57934" s="1715"/>
    </row>
    <row r="57935" spans="11:12" ht="15" customHeight="1">
      <c r="K57935" s="1715"/>
      <c r="L57935" s="1715"/>
    </row>
    <row r="57936" spans="11:12" ht="15" customHeight="1">
      <c r="K57936" s="1715"/>
      <c r="L57936" s="1715"/>
    </row>
    <row r="57937" spans="11:12" ht="15" customHeight="1">
      <c r="K57937" s="1715"/>
      <c r="L57937" s="1715"/>
    </row>
    <row r="57938" spans="11:12" ht="15" customHeight="1">
      <c r="K57938" s="1715"/>
      <c r="L57938" s="1715"/>
    </row>
    <row r="57939" spans="11:12" ht="15" customHeight="1">
      <c r="K57939" s="1715"/>
      <c r="L57939" s="1715"/>
    </row>
    <row r="57940" spans="11:12" ht="15" customHeight="1">
      <c r="K57940" s="1715"/>
      <c r="L57940" s="1715"/>
    </row>
    <row r="57941" spans="11:12" ht="15" customHeight="1">
      <c r="K57941" s="1715"/>
      <c r="L57941" s="1715"/>
    </row>
    <row r="57942" spans="11:12" ht="15" customHeight="1">
      <c r="K57942" s="1715"/>
      <c r="L57942" s="1715"/>
    </row>
    <row r="57943" spans="11:12" ht="15" customHeight="1">
      <c r="K57943" s="1715"/>
      <c r="L57943" s="1715"/>
    </row>
    <row r="57944" spans="11:12" ht="15" customHeight="1">
      <c r="K57944" s="1715"/>
      <c r="L57944" s="1715"/>
    </row>
    <row r="57945" spans="11:12" ht="15" customHeight="1">
      <c r="K57945" s="1715"/>
      <c r="L57945" s="1715"/>
    </row>
    <row r="57946" spans="11:12" ht="15" customHeight="1">
      <c r="K57946" s="1715"/>
      <c r="L57946" s="1715"/>
    </row>
    <row r="57947" spans="11:12" ht="15" customHeight="1">
      <c r="K57947" s="1715"/>
      <c r="L57947" s="1715"/>
    </row>
    <row r="57948" spans="11:12" ht="15" customHeight="1">
      <c r="K57948" s="1715"/>
      <c r="L57948" s="1715"/>
    </row>
    <row r="57949" spans="11:12" ht="15" customHeight="1">
      <c r="K57949" s="1715"/>
      <c r="L57949" s="1715"/>
    </row>
    <row r="57950" spans="11:12" ht="15" customHeight="1">
      <c r="K57950" s="1715"/>
      <c r="L57950" s="1715"/>
    </row>
    <row r="57951" spans="11:12" ht="15" customHeight="1">
      <c r="K57951" s="1715"/>
      <c r="L57951" s="1715"/>
    </row>
    <row r="57952" spans="11:12" ht="15" customHeight="1">
      <c r="K57952" s="1715"/>
      <c r="L57952" s="1715"/>
    </row>
    <row r="57953" spans="11:12" ht="15" customHeight="1">
      <c r="K57953" s="1715"/>
      <c r="L57953" s="1715"/>
    </row>
    <row r="57954" spans="11:12" ht="15" customHeight="1">
      <c r="K57954" s="1715"/>
      <c r="L57954" s="1715"/>
    </row>
    <row r="57955" spans="11:12" ht="15" customHeight="1">
      <c r="K57955" s="1715"/>
      <c r="L57955" s="1715"/>
    </row>
    <row r="57956" spans="11:12" ht="15" customHeight="1">
      <c r="K57956" s="1715"/>
      <c r="L57956" s="1715"/>
    </row>
    <row r="57957" spans="11:12" ht="15" customHeight="1">
      <c r="K57957" s="1715"/>
      <c r="L57957" s="1715"/>
    </row>
    <row r="57958" spans="11:12" ht="15" customHeight="1">
      <c r="K57958" s="1715"/>
      <c r="L57958" s="1715"/>
    </row>
    <row r="57959" spans="11:12" ht="15" customHeight="1">
      <c r="K57959" s="1715"/>
      <c r="L57959" s="1715"/>
    </row>
    <row r="57960" spans="11:12" ht="15" customHeight="1">
      <c r="K57960" s="1715"/>
      <c r="L57960" s="1715"/>
    </row>
    <row r="57961" spans="11:12" ht="15" customHeight="1">
      <c r="K57961" s="1715"/>
      <c r="L57961" s="1715"/>
    </row>
    <row r="57962" spans="11:12" ht="15" customHeight="1">
      <c r="K57962" s="1715"/>
      <c r="L57962" s="1715"/>
    </row>
    <row r="57963" spans="11:12" ht="15" customHeight="1">
      <c r="K57963" s="1715"/>
      <c r="L57963" s="1715"/>
    </row>
    <row r="57964" spans="11:12" ht="15" customHeight="1">
      <c r="K57964" s="1715"/>
      <c r="L57964" s="1715"/>
    </row>
    <row r="57965" spans="11:12" ht="15" customHeight="1">
      <c r="K57965" s="1715"/>
      <c r="L57965" s="1715"/>
    </row>
    <row r="57966" spans="11:12" ht="15" customHeight="1">
      <c r="K57966" s="1715"/>
      <c r="L57966" s="1715"/>
    </row>
    <row r="57967" spans="11:12" ht="15" customHeight="1">
      <c r="K57967" s="1715"/>
      <c r="L57967" s="1715"/>
    </row>
    <row r="57968" spans="11:12" ht="15" customHeight="1">
      <c r="K57968" s="1715"/>
      <c r="L57968" s="1715"/>
    </row>
    <row r="57969" spans="11:12" ht="15" customHeight="1">
      <c r="K57969" s="1715"/>
      <c r="L57969" s="1715"/>
    </row>
    <row r="57970" spans="11:12" ht="15" customHeight="1">
      <c r="K57970" s="1715"/>
      <c r="L57970" s="1715"/>
    </row>
    <row r="57971" spans="11:12" ht="15" customHeight="1">
      <c r="K57971" s="1715"/>
      <c r="L57971" s="1715"/>
    </row>
    <row r="57972" spans="11:12" ht="15" customHeight="1">
      <c r="K57972" s="1715"/>
      <c r="L57972" s="1715"/>
    </row>
    <row r="57973" spans="11:12" ht="15" customHeight="1">
      <c r="K57973" s="1715"/>
      <c r="L57973" s="1715"/>
    </row>
    <row r="57974" spans="11:12" ht="15" customHeight="1">
      <c r="K57974" s="1715"/>
      <c r="L57974" s="1715"/>
    </row>
    <row r="57975" spans="11:12" ht="15" customHeight="1">
      <c r="K57975" s="1715"/>
      <c r="L57975" s="1715"/>
    </row>
    <row r="57976" spans="11:12" ht="15" customHeight="1">
      <c r="K57976" s="1715"/>
      <c r="L57976" s="1715"/>
    </row>
    <row r="57977" spans="11:12" ht="15" customHeight="1">
      <c r="K57977" s="1715"/>
      <c r="L57977" s="1715"/>
    </row>
    <row r="57978" spans="11:12" ht="15" customHeight="1">
      <c r="K57978" s="1715"/>
      <c r="L57978" s="1715"/>
    </row>
    <row r="57979" spans="11:12" ht="15" customHeight="1">
      <c r="K57979" s="1715"/>
      <c r="L57979" s="1715"/>
    </row>
    <row r="57980" spans="11:12" ht="15" customHeight="1">
      <c r="K57980" s="1715"/>
      <c r="L57980" s="1715"/>
    </row>
    <row r="57981" spans="11:12" ht="15" customHeight="1">
      <c r="K57981" s="1715"/>
      <c r="L57981" s="1715"/>
    </row>
    <row r="57982" spans="11:12" ht="15" customHeight="1">
      <c r="K57982" s="1715"/>
      <c r="L57982" s="1715"/>
    </row>
    <row r="57983" spans="11:12" ht="15" customHeight="1">
      <c r="K57983" s="1715"/>
      <c r="L57983" s="1715"/>
    </row>
    <row r="57984" spans="11:12" ht="15" customHeight="1">
      <c r="K57984" s="1715"/>
      <c r="L57984" s="1715"/>
    </row>
    <row r="57985" spans="11:12" ht="15" customHeight="1">
      <c r="K57985" s="1715"/>
      <c r="L57985" s="1715"/>
    </row>
    <row r="57986" spans="11:12" ht="15" customHeight="1">
      <c r="K57986" s="1715"/>
      <c r="L57986" s="1715"/>
    </row>
    <row r="57987" spans="11:12" ht="15" customHeight="1">
      <c r="K57987" s="1715"/>
      <c r="L57987" s="1715"/>
    </row>
    <row r="57988" spans="11:12" ht="15" customHeight="1">
      <c r="K57988" s="1715"/>
      <c r="L57988" s="1715"/>
    </row>
    <row r="57989" spans="11:12" ht="15" customHeight="1">
      <c r="K57989" s="1715"/>
      <c r="L57989" s="1715"/>
    </row>
    <row r="57990" spans="11:12" ht="15" customHeight="1">
      <c r="K57990" s="1715"/>
      <c r="L57990" s="1715"/>
    </row>
    <row r="57991" spans="11:12" ht="15" customHeight="1">
      <c r="K57991" s="1715"/>
      <c r="L57991" s="1715"/>
    </row>
    <row r="57992" spans="11:12" ht="15" customHeight="1">
      <c r="K57992" s="1715"/>
      <c r="L57992" s="1715"/>
    </row>
    <row r="57993" spans="11:12" ht="15" customHeight="1">
      <c r="K57993" s="1715"/>
      <c r="L57993" s="1715"/>
    </row>
    <row r="57994" spans="11:12" ht="15" customHeight="1">
      <c r="K57994" s="1715"/>
      <c r="L57994" s="1715"/>
    </row>
    <row r="57995" spans="11:12" ht="15" customHeight="1">
      <c r="K57995" s="1715"/>
      <c r="L57995" s="1715"/>
    </row>
    <row r="57996" spans="11:12" ht="15" customHeight="1">
      <c r="K57996" s="1715"/>
      <c r="L57996" s="1715"/>
    </row>
    <row r="57997" spans="11:12" ht="15" customHeight="1">
      <c r="K57997" s="1715"/>
      <c r="L57997" s="1715"/>
    </row>
    <row r="57998" spans="11:12" ht="15" customHeight="1">
      <c r="K57998" s="1715"/>
      <c r="L57998" s="1715"/>
    </row>
    <row r="57999" spans="11:12" ht="15" customHeight="1">
      <c r="K57999" s="1715"/>
      <c r="L57999" s="1715"/>
    </row>
    <row r="58000" spans="11:12" ht="15" customHeight="1">
      <c r="K58000" s="1715"/>
      <c r="L58000" s="1715"/>
    </row>
    <row r="58001" spans="11:12" ht="15" customHeight="1">
      <c r="K58001" s="1715"/>
      <c r="L58001" s="1715"/>
    </row>
    <row r="58002" spans="11:12" ht="15" customHeight="1">
      <c r="K58002" s="1715"/>
      <c r="L58002" s="1715"/>
    </row>
    <row r="58003" spans="11:12" ht="15" customHeight="1">
      <c r="K58003" s="1715"/>
      <c r="L58003" s="1715"/>
    </row>
    <row r="58004" spans="11:12" ht="15" customHeight="1">
      <c r="K58004" s="1715"/>
      <c r="L58004" s="1715"/>
    </row>
    <row r="58005" spans="11:12" ht="15" customHeight="1">
      <c r="K58005" s="1715"/>
      <c r="L58005" s="1715"/>
    </row>
    <row r="58006" spans="11:12" ht="15" customHeight="1">
      <c r="K58006" s="1715"/>
      <c r="L58006" s="1715"/>
    </row>
    <row r="58007" spans="11:12" ht="15" customHeight="1">
      <c r="K58007" s="1715"/>
      <c r="L58007" s="1715"/>
    </row>
    <row r="58008" spans="11:12" ht="15" customHeight="1">
      <c r="K58008" s="1715"/>
      <c r="L58008" s="1715"/>
    </row>
    <row r="58009" spans="11:12" ht="15" customHeight="1">
      <c r="K58009" s="1715"/>
      <c r="L58009" s="1715"/>
    </row>
    <row r="58010" spans="11:12" ht="15" customHeight="1">
      <c r="K58010" s="1715"/>
      <c r="L58010" s="1715"/>
    </row>
    <row r="58011" spans="11:12" ht="15" customHeight="1">
      <c r="K58011" s="1715"/>
      <c r="L58011" s="1715"/>
    </row>
    <row r="58012" spans="11:12" ht="15" customHeight="1">
      <c r="K58012" s="1715"/>
      <c r="L58012" s="1715"/>
    </row>
    <row r="58013" spans="11:12" ht="15" customHeight="1">
      <c r="K58013" s="1715"/>
      <c r="L58013" s="1715"/>
    </row>
    <row r="58014" spans="11:12" ht="15" customHeight="1">
      <c r="K58014" s="1715"/>
      <c r="L58014" s="1715"/>
    </row>
    <row r="58015" spans="11:12" ht="15" customHeight="1">
      <c r="K58015" s="1715"/>
      <c r="L58015" s="1715"/>
    </row>
    <row r="58016" spans="11:12" ht="15" customHeight="1">
      <c r="K58016" s="1715"/>
      <c r="L58016" s="1715"/>
    </row>
    <row r="58017" spans="11:12" ht="15" customHeight="1">
      <c r="K58017" s="1715"/>
      <c r="L58017" s="1715"/>
    </row>
    <row r="58018" spans="11:12" ht="15" customHeight="1">
      <c r="K58018" s="1715"/>
      <c r="L58018" s="1715"/>
    </row>
    <row r="58019" spans="11:12" ht="15" customHeight="1">
      <c r="K58019" s="1715"/>
      <c r="L58019" s="1715"/>
    </row>
    <row r="58020" spans="11:12" ht="15" customHeight="1">
      <c r="K58020" s="1715"/>
      <c r="L58020" s="1715"/>
    </row>
    <row r="58021" spans="11:12" ht="15" customHeight="1">
      <c r="K58021" s="1715"/>
      <c r="L58021" s="1715"/>
    </row>
    <row r="58022" spans="11:12" ht="15" customHeight="1">
      <c r="K58022" s="1715"/>
      <c r="L58022" s="1715"/>
    </row>
    <row r="58023" spans="11:12" ht="15" customHeight="1">
      <c r="K58023" s="1715"/>
      <c r="L58023" s="1715"/>
    </row>
    <row r="58024" spans="11:12" ht="15" customHeight="1">
      <c r="K58024" s="1715"/>
      <c r="L58024" s="1715"/>
    </row>
    <row r="58025" spans="11:12" ht="15" customHeight="1">
      <c r="K58025" s="1715"/>
      <c r="L58025" s="1715"/>
    </row>
    <row r="58026" spans="11:12" ht="15" customHeight="1">
      <c r="K58026" s="1715"/>
      <c r="L58026" s="1715"/>
    </row>
    <row r="58027" spans="11:12" ht="15" customHeight="1">
      <c r="K58027" s="1715"/>
      <c r="L58027" s="1715"/>
    </row>
    <row r="58028" spans="11:12" ht="15" customHeight="1">
      <c r="K58028" s="1715"/>
      <c r="L58028" s="1715"/>
    </row>
    <row r="58029" spans="11:12" ht="15" customHeight="1">
      <c r="K58029" s="1715"/>
      <c r="L58029" s="1715"/>
    </row>
    <row r="58030" spans="11:12" ht="15" customHeight="1">
      <c r="K58030" s="1715"/>
      <c r="L58030" s="1715"/>
    </row>
    <row r="58031" spans="11:12" ht="15" customHeight="1">
      <c r="K58031" s="1715"/>
      <c r="L58031" s="1715"/>
    </row>
    <row r="58032" spans="11:12" ht="15" customHeight="1">
      <c r="K58032" s="1715"/>
      <c r="L58032" s="1715"/>
    </row>
    <row r="58033" spans="11:12" ht="15" customHeight="1">
      <c r="K58033" s="1715"/>
      <c r="L58033" s="1715"/>
    </row>
    <row r="58034" spans="11:12" ht="15" customHeight="1">
      <c r="K58034" s="1715"/>
      <c r="L58034" s="1715"/>
    </row>
    <row r="58035" spans="11:12" ht="15" customHeight="1">
      <c r="K58035" s="1715"/>
      <c r="L58035" s="1715"/>
    </row>
    <row r="58036" spans="11:12" ht="15" customHeight="1">
      <c r="K58036" s="1715"/>
      <c r="L58036" s="1715"/>
    </row>
    <row r="58037" spans="11:12" ht="15" customHeight="1">
      <c r="K58037" s="1715"/>
      <c r="L58037" s="1715"/>
    </row>
    <row r="58038" spans="11:12" ht="15" customHeight="1">
      <c r="K58038" s="1715"/>
      <c r="L58038" s="1715"/>
    </row>
    <row r="58039" spans="11:12" ht="15" customHeight="1">
      <c r="K58039" s="1715"/>
      <c r="L58039" s="1715"/>
    </row>
    <row r="58040" spans="11:12" ht="15" customHeight="1">
      <c r="K58040" s="1715"/>
      <c r="L58040" s="1715"/>
    </row>
    <row r="58041" spans="11:12" ht="15" customHeight="1">
      <c r="K58041" s="1715"/>
      <c r="L58041" s="1715"/>
    </row>
    <row r="58042" spans="11:12" ht="15" customHeight="1">
      <c r="K58042" s="1715"/>
      <c r="L58042" s="1715"/>
    </row>
    <row r="58043" spans="11:12" ht="15" customHeight="1">
      <c r="K58043" s="1715"/>
      <c r="L58043" s="1715"/>
    </row>
    <row r="58044" spans="11:12" ht="15" customHeight="1">
      <c r="K58044" s="1715"/>
      <c r="L58044" s="1715"/>
    </row>
    <row r="58045" spans="11:12" ht="15" customHeight="1">
      <c r="K58045" s="1715"/>
      <c r="L58045" s="1715"/>
    </row>
    <row r="58046" spans="11:12" ht="15" customHeight="1">
      <c r="K58046" s="1715"/>
      <c r="L58046" s="1715"/>
    </row>
    <row r="58047" spans="11:12" ht="15" customHeight="1">
      <c r="K58047" s="1715"/>
      <c r="L58047" s="1715"/>
    </row>
    <row r="58048" spans="11:12" ht="15" customHeight="1">
      <c r="K58048" s="1715"/>
      <c r="L58048" s="1715"/>
    </row>
    <row r="58049" spans="11:12" ht="15" customHeight="1">
      <c r="K58049" s="1715"/>
      <c r="L58049" s="1715"/>
    </row>
    <row r="58050" spans="11:12" ht="15" customHeight="1">
      <c r="K58050" s="1715"/>
      <c r="L58050" s="1715"/>
    </row>
    <row r="58051" spans="11:12" ht="15" customHeight="1">
      <c r="K58051" s="1715"/>
      <c r="L58051" s="1715"/>
    </row>
    <row r="58052" spans="11:12" ht="15" customHeight="1">
      <c r="K58052" s="1715"/>
      <c r="L58052" s="1715"/>
    </row>
    <row r="58053" spans="11:12" ht="15" customHeight="1">
      <c r="K58053" s="1715"/>
      <c r="L58053" s="1715"/>
    </row>
    <row r="58054" spans="11:12" ht="15" customHeight="1">
      <c r="K58054" s="1715"/>
      <c r="L58054" s="1715"/>
    </row>
    <row r="58055" spans="11:12" ht="15" customHeight="1">
      <c r="K58055" s="1715"/>
      <c r="L58055" s="1715"/>
    </row>
    <row r="58056" spans="11:12" ht="15" customHeight="1">
      <c r="K58056" s="1715"/>
      <c r="L58056" s="1715"/>
    </row>
    <row r="58057" spans="11:12" ht="15" customHeight="1">
      <c r="K58057" s="1715"/>
      <c r="L58057" s="1715"/>
    </row>
    <row r="58058" spans="11:12" ht="15" customHeight="1">
      <c r="K58058" s="1715"/>
      <c r="L58058" s="1715"/>
    </row>
    <row r="58059" spans="11:12" ht="15" customHeight="1">
      <c r="K58059" s="1715"/>
      <c r="L58059" s="1715"/>
    </row>
    <row r="58060" spans="11:12" ht="15" customHeight="1">
      <c r="K58060" s="1715"/>
      <c r="L58060" s="1715"/>
    </row>
    <row r="58061" spans="11:12" ht="15" customHeight="1">
      <c r="K58061" s="1715"/>
      <c r="L58061" s="1715"/>
    </row>
    <row r="58062" spans="11:12" ht="15" customHeight="1">
      <c r="K58062" s="1715"/>
      <c r="L58062" s="1715"/>
    </row>
    <row r="58063" spans="11:12" ht="15" customHeight="1">
      <c r="K58063" s="1715"/>
      <c r="L58063" s="1715"/>
    </row>
    <row r="58064" spans="11:12" ht="15" customHeight="1">
      <c r="K58064" s="1715"/>
      <c r="L58064" s="1715"/>
    </row>
    <row r="58065" spans="11:12" ht="15" customHeight="1">
      <c r="K58065" s="1715"/>
      <c r="L58065" s="1715"/>
    </row>
    <row r="58066" spans="11:12" ht="15" customHeight="1">
      <c r="K58066" s="1715"/>
      <c r="L58066" s="1715"/>
    </row>
    <row r="58067" spans="11:12" ht="15" customHeight="1">
      <c r="K58067" s="1715"/>
      <c r="L58067" s="1715"/>
    </row>
    <row r="58068" spans="11:12" ht="15" customHeight="1">
      <c r="K58068" s="1715"/>
      <c r="L58068" s="1715"/>
    </row>
    <row r="58069" spans="11:12" ht="15" customHeight="1">
      <c r="K58069" s="1715"/>
      <c r="L58069" s="1715"/>
    </row>
    <row r="58070" spans="11:12" ht="15" customHeight="1">
      <c r="K58070" s="1715"/>
      <c r="L58070" s="1715"/>
    </row>
    <row r="58071" spans="11:12" ht="15" customHeight="1">
      <c r="K58071" s="1715"/>
      <c r="L58071" s="1715"/>
    </row>
    <row r="58072" spans="11:12" ht="15" customHeight="1">
      <c r="K58072" s="1715"/>
      <c r="L58072" s="1715"/>
    </row>
    <row r="58073" spans="11:12" ht="15" customHeight="1">
      <c r="K58073" s="1715"/>
      <c r="L58073" s="1715"/>
    </row>
    <row r="58074" spans="11:12" ht="15" customHeight="1">
      <c r="K58074" s="1715"/>
      <c r="L58074" s="1715"/>
    </row>
    <row r="58075" spans="11:12" ht="15" customHeight="1">
      <c r="K58075" s="1715"/>
      <c r="L58075" s="1715"/>
    </row>
    <row r="58076" spans="11:12" ht="15" customHeight="1">
      <c r="K58076" s="1715"/>
      <c r="L58076" s="1715"/>
    </row>
    <row r="58077" spans="11:12" ht="15" customHeight="1">
      <c r="K58077" s="1715"/>
      <c r="L58077" s="1715"/>
    </row>
    <row r="58078" spans="11:12" ht="15" customHeight="1">
      <c r="K58078" s="1715"/>
      <c r="L58078" s="1715"/>
    </row>
    <row r="58079" spans="11:12" ht="15" customHeight="1">
      <c r="K58079" s="1715"/>
      <c r="L58079" s="1715"/>
    </row>
    <row r="58080" spans="11:12" ht="15" customHeight="1">
      <c r="K58080" s="1715"/>
      <c r="L58080" s="1715"/>
    </row>
    <row r="58081" spans="11:12" ht="15" customHeight="1">
      <c r="K58081" s="1715"/>
      <c r="L58081" s="1715"/>
    </row>
    <row r="58082" spans="11:12" ht="15" customHeight="1">
      <c r="K58082" s="1715"/>
      <c r="L58082" s="1715"/>
    </row>
    <row r="58083" spans="11:12" ht="15" customHeight="1">
      <c r="K58083" s="1715"/>
      <c r="L58083" s="1715"/>
    </row>
    <row r="58084" spans="11:12" ht="15" customHeight="1">
      <c r="K58084" s="1715"/>
      <c r="L58084" s="1715"/>
    </row>
    <row r="58085" spans="11:12" ht="15" customHeight="1">
      <c r="K58085" s="1715"/>
      <c r="L58085" s="1715"/>
    </row>
    <row r="58086" spans="11:12" ht="15" customHeight="1">
      <c r="K58086" s="1715"/>
      <c r="L58086" s="1715"/>
    </row>
    <row r="58087" spans="11:12" ht="15" customHeight="1">
      <c r="K58087" s="1715"/>
      <c r="L58087" s="1715"/>
    </row>
    <row r="58088" spans="11:12" ht="15" customHeight="1">
      <c r="K58088" s="1715"/>
      <c r="L58088" s="1715"/>
    </row>
    <row r="58089" spans="11:12" ht="15" customHeight="1">
      <c r="K58089" s="1715"/>
      <c r="L58089" s="1715"/>
    </row>
    <row r="58090" spans="11:12" ht="15" customHeight="1">
      <c r="K58090" s="1715"/>
      <c r="L58090" s="1715"/>
    </row>
    <row r="58091" spans="11:12" ht="15" customHeight="1">
      <c r="K58091" s="1715"/>
      <c r="L58091" s="1715"/>
    </row>
    <row r="58092" spans="11:12" ht="15" customHeight="1">
      <c r="K58092" s="1715"/>
      <c r="L58092" s="1715"/>
    </row>
    <row r="58093" spans="11:12" ht="15" customHeight="1">
      <c r="K58093" s="1715"/>
      <c r="L58093" s="1715"/>
    </row>
    <row r="58094" spans="11:12" ht="15" customHeight="1">
      <c r="K58094" s="1715"/>
      <c r="L58094" s="1715"/>
    </row>
    <row r="58095" spans="11:12" ht="15" customHeight="1">
      <c r="K58095" s="1715"/>
      <c r="L58095" s="1715"/>
    </row>
    <row r="58096" spans="11:12" ht="15" customHeight="1">
      <c r="K58096" s="1715"/>
      <c r="L58096" s="1715"/>
    </row>
    <row r="58097" spans="11:12" ht="15" customHeight="1">
      <c r="K58097" s="1715"/>
      <c r="L58097" s="1715"/>
    </row>
    <row r="58098" spans="11:12" ht="15" customHeight="1">
      <c r="K58098" s="1715"/>
      <c r="L58098" s="1715"/>
    </row>
    <row r="58099" spans="11:12" ht="15" customHeight="1">
      <c r="K58099" s="1715"/>
      <c r="L58099" s="1715"/>
    </row>
    <row r="58100" spans="11:12" ht="15" customHeight="1">
      <c r="K58100" s="1715"/>
      <c r="L58100" s="1715"/>
    </row>
    <row r="58101" spans="11:12" ht="15" customHeight="1">
      <c r="K58101" s="1715"/>
      <c r="L58101" s="1715"/>
    </row>
    <row r="58102" spans="11:12" ht="15" customHeight="1">
      <c r="K58102" s="1715"/>
      <c r="L58102" s="1715"/>
    </row>
    <row r="58103" spans="11:12" ht="15" customHeight="1">
      <c r="K58103" s="1715"/>
      <c r="L58103" s="1715"/>
    </row>
    <row r="58104" spans="11:12" ht="15" customHeight="1">
      <c r="K58104" s="1715"/>
      <c r="L58104" s="1715"/>
    </row>
    <row r="58105" spans="11:12" ht="15" customHeight="1">
      <c r="K58105" s="1715"/>
      <c r="L58105" s="1715"/>
    </row>
    <row r="58106" spans="11:12" ht="15" customHeight="1">
      <c r="K58106" s="1715"/>
      <c r="L58106" s="1715"/>
    </row>
    <row r="58107" spans="11:12" ht="15" customHeight="1">
      <c r="K58107" s="1715"/>
      <c r="L58107" s="1715"/>
    </row>
    <row r="58108" spans="11:12" ht="15" customHeight="1">
      <c r="K58108" s="1715"/>
      <c r="L58108" s="1715"/>
    </row>
    <row r="58109" spans="11:12" ht="15" customHeight="1">
      <c r="K58109" s="1715"/>
      <c r="L58109" s="1715"/>
    </row>
    <row r="58110" spans="11:12" ht="15" customHeight="1">
      <c r="K58110" s="1715"/>
      <c r="L58110" s="1715"/>
    </row>
    <row r="58111" spans="11:12" ht="15" customHeight="1">
      <c r="K58111" s="1715"/>
      <c r="L58111" s="1715"/>
    </row>
    <row r="58112" spans="11:12" ht="15" customHeight="1">
      <c r="K58112" s="1715"/>
      <c r="L58112" s="1715"/>
    </row>
    <row r="58113" spans="11:12" ht="15" customHeight="1">
      <c r="K58113" s="1715"/>
      <c r="L58113" s="1715"/>
    </row>
    <row r="58114" spans="11:12" ht="15" customHeight="1">
      <c r="K58114" s="1715"/>
      <c r="L58114" s="1715"/>
    </row>
    <row r="58115" spans="11:12" ht="15" customHeight="1">
      <c r="K58115" s="1715"/>
      <c r="L58115" s="1715"/>
    </row>
    <row r="58116" spans="11:12" ht="15" customHeight="1">
      <c r="K58116" s="1715"/>
      <c r="L58116" s="1715"/>
    </row>
    <row r="58117" spans="11:12" ht="15" customHeight="1">
      <c r="K58117" s="1715"/>
      <c r="L58117" s="1715"/>
    </row>
    <row r="58118" spans="11:12" ht="15" customHeight="1">
      <c r="K58118" s="1715"/>
      <c r="L58118" s="1715"/>
    </row>
    <row r="58119" spans="11:12" ht="15" customHeight="1">
      <c r="K58119" s="1715"/>
      <c r="L58119" s="1715"/>
    </row>
    <row r="58120" spans="11:12" ht="15" customHeight="1">
      <c r="K58120" s="1715"/>
      <c r="L58120" s="1715"/>
    </row>
    <row r="58121" spans="11:12" ht="15" customHeight="1">
      <c r="K58121" s="1715"/>
      <c r="L58121" s="1715"/>
    </row>
    <row r="58122" spans="11:12" ht="15" customHeight="1">
      <c r="K58122" s="1715"/>
      <c r="L58122" s="1715"/>
    </row>
    <row r="58123" spans="11:12" ht="15" customHeight="1">
      <c r="K58123" s="1715"/>
      <c r="L58123" s="1715"/>
    </row>
    <row r="58124" spans="11:12" ht="15" customHeight="1">
      <c r="K58124" s="1715"/>
      <c r="L58124" s="1715"/>
    </row>
    <row r="58125" spans="11:12" ht="15" customHeight="1">
      <c r="K58125" s="1715"/>
      <c r="L58125" s="1715"/>
    </row>
    <row r="58126" spans="11:12" ht="15" customHeight="1">
      <c r="K58126" s="1715"/>
      <c r="L58126" s="1715"/>
    </row>
    <row r="58127" spans="11:12" ht="15" customHeight="1">
      <c r="K58127" s="1715"/>
      <c r="L58127" s="1715"/>
    </row>
    <row r="58128" spans="11:12" ht="15" customHeight="1">
      <c r="K58128" s="1715"/>
      <c r="L58128" s="1715"/>
    </row>
    <row r="58129" spans="11:12" ht="15" customHeight="1">
      <c r="K58129" s="1715"/>
      <c r="L58129" s="1715"/>
    </row>
    <row r="58130" spans="11:12" ht="15" customHeight="1">
      <c r="K58130" s="1715"/>
      <c r="L58130" s="1715"/>
    </row>
    <row r="58131" spans="11:12" ht="15" customHeight="1">
      <c r="K58131" s="1715"/>
      <c r="L58131" s="1715"/>
    </row>
    <row r="58132" spans="11:12" ht="15" customHeight="1">
      <c r="K58132" s="1715"/>
      <c r="L58132" s="1715"/>
    </row>
    <row r="58133" spans="11:12" ht="15" customHeight="1">
      <c r="K58133" s="1715"/>
      <c r="L58133" s="1715"/>
    </row>
    <row r="58134" spans="11:12" ht="15" customHeight="1">
      <c r="K58134" s="1715"/>
      <c r="L58134" s="1715"/>
    </row>
    <row r="58135" spans="11:12" ht="15" customHeight="1">
      <c r="K58135" s="1715"/>
      <c r="L58135" s="1715"/>
    </row>
    <row r="58136" spans="11:12" ht="15" customHeight="1">
      <c r="K58136" s="1715"/>
      <c r="L58136" s="1715"/>
    </row>
    <row r="58137" spans="11:12" ht="15" customHeight="1">
      <c r="K58137" s="1715"/>
      <c r="L58137" s="1715"/>
    </row>
    <row r="58138" spans="11:12" ht="15" customHeight="1">
      <c r="K58138" s="1715"/>
      <c r="L58138" s="1715"/>
    </row>
    <row r="58139" spans="11:12" ht="15" customHeight="1">
      <c r="K58139" s="1715"/>
      <c r="L58139" s="1715"/>
    </row>
    <row r="58140" spans="11:12" ht="15" customHeight="1">
      <c r="K58140" s="1715"/>
      <c r="L58140" s="1715"/>
    </row>
    <row r="58141" spans="11:12" ht="15" customHeight="1">
      <c r="K58141" s="1715"/>
      <c r="L58141" s="1715"/>
    </row>
    <row r="58142" spans="11:12" ht="15" customHeight="1">
      <c r="K58142" s="1715"/>
      <c r="L58142" s="1715"/>
    </row>
    <row r="58143" spans="11:12" ht="15" customHeight="1">
      <c r="K58143" s="1715"/>
      <c r="L58143" s="1715"/>
    </row>
    <row r="58144" spans="11:12" ht="15" customHeight="1">
      <c r="K58144" s="1715"/>
      <c r="L58144" s="1715"/>
    </row>
    <row r="58145" spans="11:12" ht="15" customHeight="1">
      <c r="K58145" s="1715"/>
      <c r="L58145" s="1715"/>
    </row>
    <row r="58146" spans="11:12" ht="15" customHeight="1">
      <c r="K58146" s="1715"/>
      <c r="L58146" s="1715"/>
    </row>
    <row r="58147" spans="11:12" ht="15" customHeight="1">
      <c r="K58147" s="1715"/>
      <c r="L58147" s="1715"/>
    </row>
    <row r="58148" spans="11:12" ht="15" customHeight="1">
      <c r="K58148" s="1715"/>
      <c r="L58148" s="1715"/>
    </row>
    <row r="58149" spans="11:12" ht="15" customHeight="1">
      <c r="K58149" s="1715"/>
      <c r="L58149" s="1715"/>
    </row>
    <row r="58150" spans="11:12" ht="15" customHeight="1">
      <c r="K58150" s="1715"/>
      <c r="L58150" s="1715"/>
    </row>
    <row r="58151" spans="11:12" ht="15" customHeight="1">
      <c r="K58151" s="1715"/>
      <c r="L58151" s="1715"/>
    </row>
    <row r="58152" spans="11:12" ht="15" customHeight="1">
      <c r="K58152" s="1715"/>
      <c r="L58152" s="1715"/>
    </row>
    <row r="58153" spans="11:12" ht="15" customHeight="1">
      <c r="K58153" s="1715"/>
      <c r="L58153" s="1715"/>
    </row>
    <row r="58154" spans="11:12" ht="15" customHeight="1">
      <c r="K58154" s="1715"/>
      <c r="L58154" s="1715"/>
    </row>
    <row r="58155" spans="11:12" ht="15" customHeight="1">
      <c r="K58155" s="1715"/>
      <c r="L58155" s="1715"/>
    </row>
    <row r="58156" spans="11:12" ht="15" customHeight="1">
      <c r="K58156" s="1715"/>
      <c r="L58156" s="1715"/>
    </row>
    <row r="58157" spans="11:12" ht="15" customHeight="1">
      <c r="K58157" s="1715"/>
      <c r="L58157" s="1715"/>
    </row>
    <row r="58158" spans="11:12" ht="15" customHeight="1">
      <c r="K58158" s="1715"/>
      <c r="L58158" s="1715"/>
    </row>
    <row r="58159" spans="11:12" ht="15" customHeight="1">
      <c r="K58159" s="1715"/>
      <c r="L58159" s="1715"/>
    </row>
    <row r="58160" spans="11:12" ht="15" customHeight="1">
      <c r="K58160" s="1715"/>
      <c r="L58160" s="1715"/>
    </row>
    <row r="58161" spans="11:12" ht="15" customHeight="1">
      <c r="K58161" s="1715"/>
      <c r="L58161" s="1715"/>
    </row>
    <row r="58162" spans="11:12" ht="15" customHeight="1">
      <c r="K58162" s="1715"/>
      <c r="L58162" s="1715"/>
    </row>
    <row r="58163" spans="11:12" ht="15" customHeight="1">
      <c r="K58163" s="1715"/>
      <c r="L58163" s="1715"/>
    </row>
    <row r="58164" spans="11:12" ht="15" customHeight="1">
      <c r="K58164" s="1715"/>
      <c r="L58164" s="1715"/>
    </row>
    <row r="58165" spans="11:12" ht="15" customHeight="1">
      <c r="K58165" s="1715"/>
      <c r="L58165" s="1715"/>
    </row>
    <row r="58166" spans="11:12" ht="15" customHeight="1">
      <c r="K58166" s="1715"/>
      <c r="L58166" s="1715"/>
    </row>
    <row r="58167" spans="11:12" ht="15" customHeight="1">
      <c r="K58167" s="1715"/>
      <c r="L58167" s="1715"/>
    </row>
    <row r="58168" spans="11:12" ht="15" customHeight="1">
      <c r="K58168" s="1715"/>
      <c r="L58168" s="1715"/>
    </row>
    <row r="58169" spans="11:12" ht="15" customHeight="1">
      <c r="K58169" s="1715"/>
      <c r="L58169" s="1715"/>
    </row>
    <row r="58170" spans="11:12" ht="15" customHeight="1">
      <c r="K58170" s="1715"/>
      <c r="L58170" s="1715"/>
    </row>
    <row r="58171" spans="11:12" ht="15" customHeight="1">
      <c r="K58171" s="1715"/>
      <c r="L58171" s="1715"/>
    </row>
    <row r="58172" spans="11:12" ht="15" customHeight="1">
      <c r="K58172" s="1715"/>
      <c r="L58172" s="1715"/>
    </row>
    <row r="58173" spans="11:12" ht="15" customHeight="1">
      <c r="K58173" s="1715"/>
      <c r="L58173" s="1715"/>
    </row>
    <row r="58174" spans="11:12" ht="15" customHeight="1">
      <c r="K58174" s="1715"/>
      <c r="L58174" s="1715"/>
    </row>
    <row r="58175" spans="11:12" ht="15" customHeight="1">
      <c r="K58175" s="1715"/>
      <c r="L58175" s="1715"/>
    </row>
    <row r="58176" spans="11:12" ht="15" customHeight="1">
      <c r="K58176" s="1715"/>
      <c r="L58176" s="1715"/>
    </row>
    <row r="58177" spans="11:12" ht="15" customHeight="1">
      <c r="K58177" s="1715"/>
      <c r="L58177" s="1715"/>
    </row>
    <row r="58178" spans="11:12" ht="15" customHeight="1">
      <c r="K58178" s="1715"/>
      <c r="L58178" s="1715"/>
    </row>
    <row r="58179" spans="11:12" ht="15" customHeight="1">
      <c r="K58179" s="1715"/>
      <c r="L58179" s="1715"/>
    </row>
    <row r="58180" spans="11:12" ht="15" customHeight="1">
      <c r="K58180" s="1715"/>
      <c r="L58180" s="1715"/>
    </row>
    <row r="58181" spans="11:12" ht="15" customHeight="1">
      <c r="K58181" s="1715"/>
      <c r="L58181" s="1715"/>
    </row>
    <row r="58182" spans="11:12" ht="15" customHeight="1">
      <c r="K58182" s="1715"/>
      <c r="L58182" s="1715"/>
    </row>
    <row r="58183" spans="11:12" ht="15" customHeight="1">
      <c r="K58183" s="1715"/>
      <c r="L58183" s="1715"/>
    </row>
    <row r="58184" spans="11:12" ht="15" customHeight="1">
      <c r="K58184" s="1715"/>
      <c r="L58184" s="1715"/>
    </row>
    <row r="58185" spans="11:12" ht="15" customHeight="1">
      <c r="K58185" s="1715"/>
      <c r="L58185" s="1715"/>
    </row>
    <row r="58186" spans="11:12" ht="15" customHeight="1">
      <c r="K58186" s="1715"/>
      <c r="L58186" s="1715"/>
    </row>
    <row r="58187" spans="11:12" ht="15" customHeight="1">
      <c r="K58187" s="1715"/>
      <c r="L58187" s="1715"/>
    </row>
    <row r="58188" spans="11:12" ht="15" customHeight="1">
      <c r="K58188" s="1715"/>
      <c r="L58188" s="1715"/>
    </row>
    <row r="58189" spans="11:12" ht="15" customHeight="1">
      <c r="K58189" s="1715"/>
      <c r="L58189" s="1715"/>
    </row>
    <row r="58190" spans="11:12" ht="15" customHeight="1">
      <c r="K58190" s="1715"/>
      <c r="L58190" s="1715"/>
    </row>
    <row r="58191" spans="11:12" ht="15" customHeight="1">
      <c r="K58191" s="1715"/>
      <c r="L58191" s="1715"/>
    </row>
    <row r="58192" spans="11:12" ht="15" customHeight="1">
      <c r="K58192" s="1715"/>
      <c r="L58192" s="1715"/>
    </row>
    <row r="58193" spans="11:12" ht="15" customHeight="1">
      <c r="K58193" s="1715"/>
      <c r="L58193" s="1715"/>
    </row>
    <row r="58194" spans="11:12" ht="15" customHeight="1">
      <c r="K58194" s="1715"/>
      <c r="L58194" s="1715"/>
    </row>
    <row r="58195" spans="11:12" ht="15" customHeight="1">
      <c r="K58195" s="1715"/>
      <c r="L58195" s="1715"/>
    </row>
    <row r="58196" spans="11:12" ht="15" customHeight="1">
      <c r="K58196" s="1715"/>
      <c r="L58196" s="1715"/>
    </row>
    <row r="58197" spans="11:12" ht="15" customHeight="1">
      <c r="K58197" s="1715"/>
      <c r="L58197" s="1715"/>
    </row>
    <row r="58198" spans="11:12" ht="15" customHeight="1">
      <c r="K58198" s="1715"/>
      <c r="L58198" s="1715"/>
    </row>
    <row r="58199" spans="11:12" ht="15" customHeight="1">
      <c r="K58199" s="1715"/>
      <c r="L58199" s="1715"/>
    </row>
    <row r="58200" spans="11:12" ht="15" customHeight="1">
      <c r="K58200" s="1715"/>
      <c r="L58200" s="1715"/>
    </row>
    <row r="58201" spans="11:12" ht="15" customHeight="1">
      <c r="K58201" s="1715"/>
      <c r="L58201" s="1715"/>
    </row>
    <row r="58202" spans="11:12" ht="15" customHeight="1">
      <c r="K58202" s="1715"/>
      <c r="L58202" s="1715"/>
    </row>
    <row r="58203" spans="11:12" ht="15" customHeight="1">
      <c r="K58203" s="1715"/>
      <c r="L58203" s="1715"/>
    </row>
    <row r="58204" spans="11:12" ht="15" customHeight="1">
      <c r="K58204" s="1715"/>
      <c r="L58204" s="1715"/>
    </row>
    <row r="58205" spans="11:12" ht="15" customHeight="1">
      <c r="K58205" s="1715"/>
      <c r="L58205" s="1715"/>
    </row>
    <row r="58206" spans="11:12" ht="15" customHeight="1">
      <c r="K58206" s="1715"/>
      <c r="L58206" s="1715"/>
    </row>
    <row r="58207" spans="11:12" ht="15" customHeight="1">
      <c r="K58207" s="1715"/>
      <c r="L58207" s="1715"/>
    </row>
    <row r="58208" spans="11:12" ht="15" customHeight="1">
      <c r="K58208" s="1715"/>
      <c r="L58208" s="1715"/>
    </row>
    <row r="58209" spans="11:12" ht="15" customHeight="1">
      <c r="K58209" s="1715"/>
      <c r="L58209" s="1715"/>
    </row>
    <row r="58210" spans="11:12" ht="15" customHeight="1">
      <c r="K58210" s="1715"/>
      <c r="L58210" s="1715"/>
    </row>
    <row r="58211" spans="11:12" ht="15" customHeight="1">
      <c r="K58211" s="1715"/>
      <c r="L58211" s="1715"/>
    </row>
    <row r="58212" spans="11:12" ht="15" customHeight="1">
      <c r="K58212" s="1715"/>
      <c r="L58212" s="1715"/>
    </row>
    <row r="58213" spans="11:12" ht="15" customHeight="1">
      <c r="K58213" s="1715"/>
      <c r="L58213" s="1715"/>
    </row>
    <row r="58214" spans="11:12" ht="15" customHeight="1">
      <c r="K58214" s="1715"/>
      <c r="L58214" s="1715"/>
    </row>
    <row r="58215" spans="11:12" ht="15" customHeight="1">
      <c r="K58215" s="1715"/>
      <c r="L58215" s="1715"/>
    </row>
    <row r="58216" spans="11:12" ht="15" customHeight="1">
      <c r="K58216" s="1715"/>
      <c r="L58216" s="1715"/>
    </row>
    <row r="58217" spans="11:12" ht="15" customHeight="1">
      <c r="K58217" s="1715"/>
      <c r="L58217" s="1715"/>
    </row>
    <row r="58218" spans="11:12" ht="15" customHeight="1">
      <c r="K58218" s="1715"/>
      <c r="L58218" s="1715"/>
    </row>
    <row r="58219" spans="11:12" ht="15" customHeight="1">
      <c r="K58219" s="1715"/>
      <c r="L58219" s="1715"/>
    </row>
    <row r="58220" spans="11:12" ht="15" customHeight="1">
      <c r="K58220" s="1715"/>
      <c r="L58220" s="1715"/>
    </row>
    <row r="58221" spans="11:12" ht="15" customHeight="1">
      <c r="K58221" s="1715"/>
      <c r="L58221" s="1715"/>
    </row>
    <row r="58222" spans="11:12" ht="15" customHeight="1">
      <c r="K58222" s="1715"/>
      <c r="L58222" s="1715"/>
    </row>
    <row r="58223" spans="11:12" ht="15" customHeight="1">
      <c r="K58223" s="1715"/>
      <c r="L58223" s="1715"/>
    </row>
    <row r="58224" spans="11:12" ht="15" customHeight="1">
      <c r="K58224" s="1715"/>
      <c r="L58224" s="1715"/>
    </row>
    <row r="58225" spans="11:12" ht="15" customHeight="1">
      <c r="K58225" s="1715"/>
      <c r="L58225" s="1715"/>
    </row>
    <row r="58226" spans="11:12" ht="15" customHeight="1">
      <c r="K58226" s="1715"/>
      <c r="L58226" s="1715"/>
    </row>
    <row r="58227" spans="11:12" ht="15" customHeight="1">
      <c r="K58227" s="1715"/>
      <c r="L58227" s="1715"/>
    </row>
    <row r="58228" spans="11:12" ht="15" customHeight="1">
      <c r="K58228" s="1715"/>
      <c r="L58228" s="1715"/>
    </row>
    <row r="58229" spans="11:12" ht="15" customHeight="1">
      <c r="K58229" s="1715"/>
      <c r="L58229" s="1715"/>
    </row>
    <row r="58230" spans="11:12" ht="15" customHeight="1">
      <c r="K58230" s="1715"/>
      <c r="L58230" s="1715"/>
    </row>
    <row r="58231" spans="11:12" ht="15" customHeight="1">
      <c r="K58231" s="1715"/>
      <c r="L58231" s="1715"/>
    </row>
    <row r="58232" spans="11:12" ht="15" customHeight="1">
      <c r="K58232" s="1715"/>
      <c r="L58232" s="1715"/>
    </row>
    <row r="58233" spans="11:12" ht="15" customHeight="1">
      <c r="K58233" s="1715"/>
      <c r="L58233" s="1715"/>
    </row>
    <row r="58234" spans="11:12" ht="15" customHeight="1">
      <c r="K58234" s="1715"/>
      <c r="L58234" s="1715"/>
    </row>
    <row r="58235" spans="11:12" ht="15" customHeight="1">
      <c r="K58235" s="1715"/>
      <c r="L58235" s="1715"/>
    </row>
    <row r="58236" spans="11:12" ht="15" customHeight="1">
      <c r="K58236" s="1715"/>
      <c r="L58236" s="1715"/>
    </row>
    <row r="58237" spans="11:12" ht="15" customHeight="1">
      <c r="K58237" s="1715"/>
      <c r="L58237" s="1715"/>
    </row>
    <row r="58238" spans="11:12" ht="15" customHeight="1">
      <c r="K58238" s="1715"/>
      <c r="L58238" s="1715"/>
    </row>
    <row r="58239" spans="11:12" ht="15" customHeight="1">
      <c r="K58239" s="1715"/>
      <c r="L58239" s="1715"/>
    </row>
    <row r="58240" spans="11:12" ht="15" customHeight="1">
      <c r="K58240" s="1715"/>
      <c r="L58240" s="1715"/>
    </row>
    <row r="58241" spans="11:12" ht="15" customHeight="1">
      <c r="K58241" s="1715"/>
      <c r="L58241" s="1715"/>
    </row>
    <row r="58242" spans="11:12" ht="15" customHeight="1">
      <c r="K58242" s="1715"/>
      <c r="L58242" s="1715"/>
    </row>
    <row r="58243" spans="11:12" ht="15" customHeight="1">
      <c r="K58243" s="1715"/>
      <c r="L58243" s="1715"/>
    </row>
    <row r="58244" spans="11:12" ht="15" customHeight="1">
      <c r="K58244" s="1715"/>
      <c r="L58244" s="1715"/>
    </row>
    <row r="58245" spans="11:12" ht="15" customHeight="1">
      <c r="K58245" s="1715"/>
      <c r="L58245" s="1715"/>
    </row>
    <row r="58246" spans="11:12" ht="15" customHeight="1">
      <c r="K58246" s="1715"/>
      <c r="L58246" s="1715"/>
    </row>
    <row r="58247" spans="11:12" ht="15" customHeight="1">
      <c r="K58247" s="1715"/>
      <c r="L58247" s="1715"/>
    </row>
    <row r="58248" spans="11:12" ht="15" customHeight="1">
      <c r="K58248" s="1715"/>
      <c r="L58248" s="1715"/>
    </row>
    <row r="58249" spans="11:12" ht="15" customHeight="1">
      <c r="K58249" s="1715"/>
      <c r="L58249" s="1715"/>
    </row>
    <row r="58250" spans="11:12" ht="15" customHeight="1">
      <c r="K58250" s="1715"/>
      <c r="L58250" s="1715"/>
    </row>
    <row r="58251" spans="11:12" ht="15" customHeight="1">
      <c r="K58251" s="1715"/>
      <c r="L58251" s="1715"/>
    </row>
    <row r="58252" spans="11:12" ht="15" customHeight="1">
      <c r="K58252" s="1715"/>
      <c r="L58252" s="1715"/>
    </row>
    <row r="58253" spans="11:12" ht="15" customHeight="1">
      <c r="K58253" s="1715"/>
      <c r="L58253" s="1715"/>
    </row>
    <row r="58254" spans="11:12" ht="15" customHeight="1">
      <c r="K58254" s="1715"/>
      <c r="L58254" s="1715"/>
    </row>
    <row r="58255" spans="11:12" ht="15" customHeight="1">
      <c r="K58255" s="1715"/>
      <c r="L58255" s="1715"/>
    </row>
    <row r="58256" spans="11:12" ht="15" customHeight="1">
      <c r="K58256" s="1715"/>
      <c r="L58256" s="1715"/>
    </row>
    <row r="58257" spans="11:12" ht="15" customHeight="1">
      <c r="K58257" s="1715"/>
      <c r="L58257" s="1715"/>
    </row>
    <row r="58258" spans="11:12" ht="15" customHeight="1">
      <c r="K58258" s="1715"/>
      <c r="L58258" s="1715"/>
    </row>
    <row r="58259" spans="11:12" ht="15" customHeight="1">
      <c r="K58259" s="1715"/>
      <c r="L58259" s="1715"/>
    </row>
    <row r="58260" spans="11:12" ht="15" customHeight="1">
      <c r="K58260" s="1715"/>
      <c r="L58260" s="1715"/>
    </row>
    <row r="58261" spans="11:12" ht="15" customHeight="1">
      <c r="K58261" s="1715"/>
      <c r="L58261" s="1715"/>
    </row>
    <row r="58262" spans="11:12" ht="15" customHeight="1">
      <c r="K58262" s="1715"/>
      <c r="L58262" s="1715"/>
    </row>
    <row r="58263" spans="11:12" ht="15" customHeight="1">
      <c r="K58263" s="1715"/>
      <c r="L58263" s="1715"/>
    </row>
    <row r="58264" spans="11:12" ht="15" customHeight="1">
      <c r="K58264" s="1715"/>
      <c r="L58264" s="1715"/>
    </row>
    <row r="58265" spans="11:12" ht="15" customHeight="1">
      <c r="K58265" s="1715"/>
      <c r="L58265" s="1715"/>
    </row>
    <row r="58266" spans="11:12" ht="15" customHeight="1">
      <c r="K58266" s="1715"/>
      <c r="L58266" s="1715"/>
    </row>
    <row r="58267" spans="11:12" ht="15" customHeight="1">
      <c r="K58267" s="1715"/>
      <c r="L58267" s="1715"/>
    </row>
    <row r="58268" spans="11:12" ht="15" customHeight="1">
      <c r="K58268" s="1715"/>
      <c r="L58268" s="1715"/>
    </row>
    <row r="58269" spans="11:12" ht="15" customHeight="1">
      <c r="K58269" s="1715"/>
      <c r="L58269" s="1715"/>
    </row>
    <row r="58270" spans="11:12" ht="15" customHeight="1">
      <c r="K58270" s="1715"/>
      <c r="L58270" s="1715"/>
    </row>
    <row r="58271" spans="11:12" ht="15" customHeight="1">
      <c r="K58271" s="1715"/>
      <c r="L58271" s="1715"/>
    </row>
    <row r="58272" spans="11:12" ht="15" customHeight="1">
      <c r="K58272" s="1715"/>
      <c r="L58272" s="1715"/>
    </row>
    <row r="58273" spans="11:12" ht="15" customHeight="1">
      <c r="K58273" s="1715"/>
      <c r="L58273" s="1715"/>
    </row>
    <row r="58274" spans="11:12" ht="15" customHeight="1">
      <c r="K58274" s="1715"/>
      <c r="L58274" s="1715"/>
    </row>
    <row r="58275" spans="11:12" ht="15" customHeight="1">
      <c r="K58275" s="1715"/>
      <c r="L58275" s="1715"/>
    </row>
    <row r="58276" spans="11:12" ht="15" customHeight="1">
      <c r="K58276" s="1715"/>
      <c r="L58276" s="1715"/>
    </row>
    <row r="58277" spans="11:12" ht="15" customHeight="1">
      <c r="K58277" s="1715"/>
      <c r="L58277" s="1715"/>
    </row>
    <row r="58278" spans="11:12" ht="15" customHeight="1">
      <c r="K58278" s="1715"/>
      <c r="L58278" s="1715"/>
    </row>
    <row r="58279" spans="11:12" ht="15" customHeight="1">
      <c r="K58279" s="1715"/>
      <c r="L58279" s="1715"/>
    </row>
    <row r="58280" spans="11:12" ht="15" customHeight="1">
      <c r="K58280" s="1715"/>
      <c r="L58280" s="1715"/>
    </row>
    <row r="58281" spans="11:12" ht="15" customHeight="1">
      <c r="K58281" s="1715"/>
      <c r="L58281" s="1715"/>
    </row>
    <row r="58282" spans="11:12" ht="15" customHeight="1">
      <c r="K58282" s="1715"/>
      <c r="L58282" s="1715"/>
    </row>
    <row r="58283" spans="11:12" ht="15" customHeight="1">
      <c r="K58283" s="1715"/>
      <c r="L58283" s="1715"/>
    </row>
    <row r="58284" spans="11:12" ht="15" customHeight="1">
      <c r="K58284" s="1715"/>
      <c r="L58284" s="1715"/>
    </row>
    <row r="58285" spans="11:12" ht="15" customHeight="1">
      <c r="K58285" s="1715"/>
      <c r="L58285" s="1715"/>
    </row>
    <row r="58286" spans="11:12" ht="15" customHeight="1">
      <c r="K58286" s="1715"/>
      <c r="L58286" s="1715"/>
    </row>
    <row r="58287" spans="11:12" ht="15" customHeight="1">
      <c r="K58287" s="1715"/>
      <c r="L58287" s="1715"/>
    </row>
    <row r="58288" spans="11:12" ht="15" customHeight="1">
      <c r="K58288" s="1715"/>
      <c r="L58288" s="1715"/>
    </row>
    <row r="58289" spans="11:12" ht="15" customHeight="1">
      <c r="K58289" s="1715"/>
      <c r="L58289" s="1715"/>
    </row>
    <row r="58290" spans="11:12" ht="15" customHeight="1">
      <c r="K58290" s="1715"/>
      <c r="L58290" s="1715"/>
    </row>
    <row r="58291" spans="11:12" ht="15" customHeight="1">
      <c r="K58291" s="1715"/>
      <c r="L58291" s="1715"/>
    </row>
    <row r="58292" spans="11:12" ht="15" customHeight="1">
      <c r="K58292" s="1715"/>
      <c r="L58292" s="1715"/>
    </row>
    <row r="58293" spans="11:12" ht="15" customHeight="1">
      <c r="K58293" s="1715"/>
      <c r="L58293" s="1715"/>
    </row>
    <row r="58294" spans="11:12" ht="15" customHeight="1">
      <c r="K58294" s="1715"/>
      <c r="L58294" s="1715"/>
    </row>
    <row r="58295" spans="11:12" ht="15" customHeight="1">
      <c r="K58295" s="1715"/>
      <c r="L58295" s="1715"/>
    </row>
    <row r="58296" spans="11:12" ht="15" customHeight="1">
      <c r="K58296" s="1715"/>
      <c r="L58296" s="1715"/>
    </row>
    <row r="58297" spans="11:12" ht="15" customHeight="1">
      <c r="K58297" s="1715"/>
      <c r="L58297" s="1715"/>
    </row>
    <row r="58298" spans="11:12" ht="15" customHeight="1">
      <c r="K58298" s="1715"/>
      <c r="L58298" s="1715"/>
    </row>
    <row r="58299" spans="11:12" ht="15" customHeight="1">
      <c r="K58299" s="1715"/>
      <c r="L58299" s="1715"/>
    </row>
    <row r="58300" spans="11:12" ht="15" customHeight="1">
      <c r="K58300" s="1715"/>
      <c r="L58300" s="1715"/>
    </row>
    <row r="58301" spans="11:12" ht="15" customHeight="1">
      <c r="K58301" s="1715"/>
      <c r="L58301" s="1715"/>
    </row>
    <row r="58302" spans="11:12" ht="15" customHeight="1">
      <c r="K58302" s="1715"/>
      <c r="L58302" s="1715"/>
    </row>
    <row r="58303" spans="11:12" ht="15" customHeight="1">
      <c r="K58303" s="1715"/>
      <c r="L58303" s="1715"/>
    </row>
    <row r="58304" spans="11:12" ht="15" customHeight="1">
      <c r="K58304" s="1715"/>
      <c r="L58304" s="1715"/>
    </row>
    <row r="58305" spans="11:12" ht="15" customHeight="1">
      <c r="K58305" s="1715"/>
      <c r="L58305" s="1715"/>
    </row>
    <row r="58306" spans="11:12" ht="15" customHeight="1">
      <c r="K58306" s="1715"/>
      <c r="L58306" s="1715"/>
    </row>
    <row r="58307" spans="11:12" ht="15" customHeight="1">
      <c r="K58307" s="1715"/>
      <c r="L58307" s="1715"/>
    </row>
    <row r="58308" spans="11:12" ht="15" customHeight="1">
      <c r="K58308" s="1715"/>
      <c r="L58308" s="1715"/>
    </row>
    <row r="58309" spans="11:12" ht="15" customHeight="1">
      <c r="K58309" s="1715"/>
      <c r="L58309" s="1715"/>
    </row>
    <row r="58310" spans="11:12" ht="15" customHeight="1">
      <c r="K58310" s="1715"/>
      <c r="L58310" s="1715"/>
    </row>
    <row r="58311" spans="11:12" ht="15" customHeight="1">
      <c r="K58311" s="1715"/>
      <c r="L58311" s="1715"/>
    </row>
    <row r="58312" spans="11:12" ht="15" customHeight="1">
      <c r="K58312" s="1715"/>
      <c r="L58312" s="1715"/>
    </row>
    <row r="58313" spans="11:12" ht="15" customHeight="1">
      <c r="K58313" s="1715"/>
      <c r="L58313" s="1715"/>
    </row>
    <row r="58314" spans="11:12" ht="15" customHeight="1">
      <c r="K58314" s="1715"/>
      <c r="L58314" s="1715"/>
    </row>
    <row r="58315" spans="11:12" ht="15" customHeight="1">
      <c r="K58315" s="1715"/>
      <c r="L58315" s="1715"/>
    </row>
    <row r="58316" spans="11:12" ht="15" customHeight="1">
      <c r="K58316" s="1715"/>
      <c r="L58316" s="1715"/>
    </row>
    <row r="58317" spans="11:12" ht="15" customHeight="1">
      <c r="K58317" s="1715"/>
      <c r="L58317" s="1715"/>
    </row>
    <row r="58318" spans="11:12" ht="15" customHeight="1">
      <c r="K58318" s="1715"/>
      <c r="L58318" s="1715"/>
    </row>
    <row r="58319" spans="11:12" ht="15" customHeight="1">
      <c r="K58319" s="1715"/>
      <c r="L58319" s="1715"/>
    </row>
    <row r="58320" spans="11:12" ht="15" customHeight="1">
      <c r="K58320" s="1715"/>
      <c r="L58320" s="1715"/>
    </row>
    <row r="58321" spans="11:12" ht="15" customHeight="1">
      <c r="K58321" s="1715"/>
      <c r="L58321" s="1715"/>
    </row>
    <row r="58322" spans="11:12" ht="15" customHeight="1">
      <c r="K58322" s="1715"/>
      <c r="L58322" s="1715"/>
    </row>
    <row r="58323" spans="11:12" ht="15" customHeight="1">
      <c r="K58323" s="1715"/>
      <c r="L58323" s="1715"/>
    </row>
    <row r="58324" spans="11:12" ht="15" customHeight="1">
      <c r="K58324" s="1715"/>
      <c r="L58324" s="1715"/>
    </row>
    <row r="58325" spans="11:12" ht="15" customHeight="1">
      <c r="K58325" s="1715"/>
      <c r="L58325" s="1715"/>
    </row>
    <row r="58326" spans="11:12" ht="15" customHeight="1">
      <c r="K58326" s="1715"/>
      <c r="L58326" s="1715"/>
    </row>
    <row r="58327" spans="11:12" ht="15" customHeight="1">
      <c r="K58327" s="1715"/>
      <c r="L58327" s="1715"/>
    </row>
    <row r="58328" spans="11:12" ht="15" customHeight="1">
      <c r="K58328" s="1715"/>
      <c r="L58328" s="1715"/>
    </row>
    <row r="58329" spans="11:12" ht="15" customHeight="1">
      <c r="K58329" s="1715"/>
      <c r="L58329" s="1715"/>
    </row>
    <row r="58330" spans="11:12" ht="15" customHeight="1">
      <c r="K58330" s="1715"/>
      <c r="L58330" s="1715"/>
    </row>
    <row r="58331" spans="11:12" ht="15" customHeight="1">
      <c r="K58331" s="1715"/>
      <c r="L58331" s="1715"/>
    </row>
    <row r="58332" spans="11:12" ht="15" customHeight="1">
      <c r="K58332" s="1715"/>
      <c r="L58332" s="1715"/>
    </row>
    <row r="58333" spans="11:12" ht="15" customHeight="1">
      <c r="K58333" s="1715"/>
      <c r="L58333" s="1715"/>
    </row>
    <row r="58334" spans="11:12" ht="15" customHeight="1">
      <c r="K58334" s="1715"/>
      <c r="L58334" s="1715"/>
    </row>
    <row r="58335" spans="11:12" ht="15" customHeight="1">
      <c r="K58335" s="1715"/>
      <c r="L58335" s="1715"/>
    </row>
    <row r="58336" spans="11:12" ht="15" customHeight="1">
      <c r="K58336" s="1715"/>
      <c r="L58336" s="1715"/>
    </row>
    <row r="58337" spans="11:12" ht="15" customHeight="1">
      <c r="K58337" s="1715"/>
      <c r="L58337" s="1715"/>
    </row>
    <row r="58338" spans="11:12" ht="15" customHeight="1">
      <c r="K58338" s="1715"/>
      <c r="L58338" s="1715"/>
    </row>
    <row r="58339" spans="11:12" ht="15" customHeight="1">
      <c r="K58339" s="1715"/>
      <c r="L58339" s="1715"/>
    </row>
    <row r="58340" spans="11:12" ht="15" customHeight="1">
      <c r="K58340" s="1715"/>
      <c r="L58340" s="1715"/>
    </row>
    <row r="58341" spans="11:12" ht="15" customHeight="1">
      <c r="K58341" s="1715"/>
      <c r="L58341" s="1715"/>
    </row>
    <row r="58342" spans="11:12" ht="15" customHeight="1">
      <c r="K58342" s="1715"/>
      <c r="L58342" s="1715"/>
    </row>
    <row r="58343" spans="11:12" ht="15" customHeight="1">
      <c r="K58343" s="1715"/>
      <c r="L58343" s="1715"/>
    </row>
    <row r="58344" spans="11:12" ht="15" customHeight="1">
      <c r="K58344" s="1715"/>
      <c r="L58344" s="1715"/>
    </row>
    <row r="58345" spans="11:12" ht="15" customHeight="1">
      <c r="K58345" s="1715"/>
      <c r="L58345" s="1715"/>
    </row>
    <row r="58346" spans="11:12" ht="15" customHeight="1">
      <c r="K58346" s="1715"/>
      <c r="L58346" s="1715"/>
    </row>
    <row r="58347" spans="11:12" ht="15" customHeight="1">
      <c r="K58347" s="1715"/>
      <c r="L58347" s="1715"/>
    </row>
    <row r="58348" spans="11:12" ht="15" customHeight="1">
      <c r="K58348" s="1715"/>
      <c r="L58348" s="1715"/>
    </row>
    <row r="58349" spans="11:12" ht="15" customHeight="1">
      <c r="K58349" s="1715"/>
      <c r="L58349" s="1715"/>
    </row>
    <row r="58350" spans="11:12" ht="15" customHeight="1">
      <c r="K58350" s="1715"/>
      <c r="L58350" s="1715"/>
    </row>
    <row r="58351" spans="11:12" ht="15" customHeight="1">
      <c r="K58351" s="1715"/>
      <c r="L58351" s="1715"/>
    </row>
    <row r="58352" spans="11:12" ht="15" customHeight="1">
      <c r="K58352" s="1715"/>
      <c r="L58352" s="1715"/>
    </row>
    <row r="58353" spans="11:12" ht="15" customHeight="1">
      <c r="K58353" s="1715"/>
      <c r="L58353" s="1715"/>
    </row>
    <row r="58354" spans="11:12" ht="15" customHeight="1">
      <c r="K58354" s="1715"/>
      <c r="L58354" s="1715"/>
    </row>
    <row r="58355" spans="11:12" ht="15" customHeight="1">
      <c r="K58355" s="1715"/>
      <c r="L58355" s="1715"/>
    </row>
    <row r="58356" spans="11:12" ht="15" customHeight="1">
      <c r="K58356" s="1715"/>
      <c r="L58356" s="1715"/>
    </row>
    <row r="58357" spans="11:12" ht="15" customHeight="1">
      <c r="K58357" s="1715"/>
      <c r="L58357" s="1715"/>
    </row>
    <row r="58358" spans="11:12" ht="15" customHeight="1">
      <c r="K58358" s="1715"/>
      <c r="L58358" s="1715"/>
    </row>
    <row r="58359" spans="11:12" ht="15" customHeight="1">
      <c r="K58359" s="1715"/>
      <c r="L58359" s="1715"/>
    </row>
    <row r="58360" spans="11:12" ht="15" customHeight="1">
      <c r="K58360" s="1715"/>
      <c r="L58360" s="1715"/>
    </row>
    <row r="58361" spans="11:12" ht="15" customHeight="1">
      <c r="K58361" s="1715"/>
      <c r="L58361" s="1715"/>
    </row>
    <row r="58362" spans="11:12" ht="15" customHeight="1">
      <c r="K58362" s="1715"/>
      <c r="L58362" s="1715"/>
    </row>
    <row r="58363" spans="11:12" ht="15" customHeight="1">
      <c r="K58363" s="1715"/>
      <c r="L58363" s="1715"/>
    </row>
    <row r="58364" spans="11:12" ht="15" customHeight="1">
      <c r="K58364" s="1715"/>
      <c r="L58364" s="1715"/>
    </row>
    <row r="58365" spans="11:12" ht="15" customHeight="1">
      <c r="K58365" s="1715"/>
      <c r="L58365" s="1715"/>
    </row>
    <row r="58366" spans="11:12" ht="15" customHeight="1">
      <c r="K58366" s="1715"/>
      <c r="L58366" s="1715"/>
    </row>
    <row r="58367" spans="11:12" ht="15" customHeight="1">
      <c r="K58367" s="1715"/>
      <c r="L58367" s="1715"/>
    </row>
    <row r="58368" spans="11:12" ht="15" customHeight="1">
      <c r="K58368" s="1715"/>
      <c r="L58368" s="1715"/>
    </row>
    <row r="58369" spans="11:12" ht="15" customHeight="1">
      <c r="K58369" s="1715"/>
      <c r="L58369" s="1715"/>
    </row>
    <row r="58370" spans="11:12" ht="15" customHeight="1">
      <c r="K58370" s="1715"/>
      <c r="L58370" s="1715"/>
    </row>
    <row r="58371" spans="11:12" ht="15" customHeight="1">
      <c r="K58371" s="1715"/>
      <c r="L58371" s="1715"/>
    </row>
    <row r="58372" spans="11:12" ht="15" customHeight="1">
      <c r="K58372" s="1715"/>
      <c r="L58372" s="1715"/>
    </row>
    <row r="58373" spans="11:12" ht="15" customHeight="1">
      <c r="K58373" s="1715"/>
      <c r="L58373" s="1715"/>
    </row>
    <row r="58374" spans="11:12" ht="15" customHeight="1">
      <c r="K58374" s="1715"/>
      <c r="L58374" s="1715"/>
    </row>
    <row r="58375" spans="11:12" ht="15" customHeight="1">
      <c r="K58375" s="1715"/>
      <c r="L58375" s="1715"/>
    </row>
    <row r="58376" spans="11:12" ht="15" customHeight="1">
      <c r="K58376" s="1715"/>
      <c r="L58376" s="1715"/>
    </row>
    <row r="58377" spans="11:12" ht="15" customHeight="1">
      <c r="K58377" s="1715"/>
      <c r="L58377" s="1715"/>
    </row>
    <row r="58378" spans="11:12" ht="15" customHeight="1">
      <c r="K58378" s="1715"/>
      <c r="L58378" s="1715"/>
    </row>
    <row r="58379" spans="11:12" ht="15" customHeight="1">
      <c r="K58379" s="1715"/>
      <c r="L58379" s="1715"/>
    </row>
    <row r="58380" spans="11:12" ht="15" customHeight="1">
      <c r="K58380" s="1715"/>
      <c r="L58380" s="1715"/>
    </row>
    <row r="58381" spans="11:12" ht="15" customHeight="1">
      <c r="K58381" s="1715"/>
      <c r="L58381" s="1715"/>
    </row>
    <row r="58382" spans="11:12" ht="15" customHeight="1">
      <c r="K58382" s="1715"/>
      <c r="L58382" s="1715"/>
    </row>
    <row r="58383" spans="11:12" ht="15" customHeight="1">
      <c r="K58383" s="1715"/>
      <c r="L58383" s="1715"/>
    </row>
    <row r="58384" spans="11:12" ht="15" customHeight="1">
      <c r="K58384" s="1715"/>
      <c r="L58384" s="1715"/>
    </row>
    <row r="58385" spans="11:12" ht="15" customHeight="1">
      <c r="K58385" s="1715"/>
      <c r="L58385" s="1715"/>
    </row>
    <row r="58386" spans="11:12" ht="15" customHeight="1">
      <c r="K58386" s="1715"/>
      <c r="L58386" s="1715"/>
    </row>
    <row r="58387" spans="11:12" ht="15" customHeight="1">
      <c r="K58387" s="1715"/>
      <c r="L58387" s="1715"/>
    </row>
    <row r="58388" spans="11:12" ht="15" customHeight="1">
      <c r="K58388" s="1715"/>
      <c r="L58388" s="1715"/>
    </row>
    <row r="58389" spans="11:12" ht="15" customHeight="1">
      <c r="K58389" s="1715"/>
      <c r="L58389" s="1715"/>
    </row>
    <row r="58390" spans="11:12" ht="15" customHeight="1">
      <c r="K58390" s="1715"/>
      <c r="L58390" s="1715"/>
    </row>
    <row r="58391" spans="11:12" ht="15" customHeight="1">
      <c r="K58391" s="1715"/>
      <c r="L58391" s="1715"/>
    </row>
    <row r="58392" spans="11:12" ht="15" customHeight="1">
      <c r="K58392" s="1715"/>
      <c r="L58392" s="1715"/>
    </row>
    <row r="58393" spans="11:12" ht="15" customHeight="1">
      <c r="K58393" s="1715"/>
      <c r="L58393" s="1715"/>
    </row>
    <row r="58394" spans="11:12" ht="15" customHeight="1">
      <c r="K58394" s="1715"/>
      <c r="L58394" s="1715"/>
    </row>
    <row r="58395" spans="11:12" ht="15" customHeight="1">
      <c r="K58395" s="1715"/>
      <c r="L58395" s="1715"/>
    </row>
    <row r="58396" spans="11:12" ht="15" customHeight="1">
      <c r="K58396" s="1715"/>
      <c r="L58396" s="1715"/>
    </row>
    <row r="58397" spans="11:12" ht="15" customHeight="1">
      <c r="K58397" s="1715"/>
      <c r="L58397" s="1715"/>
    </row>
    <row r="58398" spans="11:12" ht="15" customHeight="1">
      <c r="K58398" s="1715"/>
      <c r="L58398" s="1715"/>
    </row>
    <row r="58399" spans="11:12" ht="15" customHeight="1">
      <c r="K58399" s="1715"/>
      <c r="L58399" s="1715"/>
    </row>
    <row r="58400" spans="11:12" ht="15" customHeight="1">
      <c r="K58400" s="1715"/>
      <c r="L58400" s="1715"/>
    </row>
    <row r="58401" spans="11:12" ht="15" customHeight="1">
      <c r="K58401" s="1715"/>
      <c r="L58401" s="1715"/>
    </row>
    <row r="58402" spans="11:12" ht="15" customHeight="1">
      <c r="K58402" s="1715"/>
      <c r="L58402" s="1715"/>
    </row>
    <row r="58403" spans="11:12" ht="15" customHeight="1">
      <c r="K58403" s="1715"/>
      <c r="L58403" s="1715"/>
    </row>
    <row r="58404" spans="11:12" ht="15" customHeight="1">
      <c r="K58404" s="1715"/>
      <c r="L58404" s="1715"/>
    </row>
    <row r="58405" spans="11:12" ht="15" customHeight="1">
      <c r="K58405" s="1715"/>
      <c r="L58405" s="1715"/>
    </row>
    <row r="58406" spans="11:12" ht="15" customHeight="1">
      <c r="K58406" s="1715"/>
      <c r="L58406" s="1715"/>
    </row>
    <row r="58407" spans="11:12" ht="15" customHeight="1">
      <c r="K58407" s="1715"/>
      <c r="L58407" s="1715"/>
    </row>
    <row r="58408" spans="11:12" ht="15" customHeight="1">
      <c r="K58408" s="1715"/>
      <c r="L58408" s="1715"/>
    </row>
    <row r="58409" spans="11:12" ht="15" customHeight="1">
      <c r="K58409" s="1715"/>
      <c r="L58409" s="1715"/>
    </row>
    <row r="58410" spans="11:12" ht="15" customHeight="1">
      <c r="K58410" s="1715"/>
      <c r="L58410" s="1715"/>
    </row>
    <row r="58411" spans="11:12" ht="15" customHeight="1">
      <c r="K58411" s="1715"/>
      <c r="L58411" s="1715"/>
    </row>
    <row r="58412" spans="11:12" ht="15" customHeight="1">
      <c r="K58412" s="1715"/>
      <c r="L58412" s="1715"/>
    </row>
    <row r="58413" spans="11:12" ht="15" customHeight="1">
      <c r="K58413" s="1715"/>
      <c r="L58413" s="1715"/>
    </row>
    <row r="58414" spans="11:12" ht="15" customHeight="1">
      <c r="K58414" s="1715"/>
      <c r="L58414" s="1715"/>
    </row>
    <row r="58415" spans="11:12" ht="15" customHeight="1">
      <c r="K58415" s="1715"/>
      <c r="L58415" s="1715"/>
    </row>
    <row r="58416" spans="11:12" ht="15" customHeight="1">
      <c r="K58416" s="1715"/>
      <c r="L58416" s="1715"/>
    </row>
    <row r="58417" spans="11:12" ht="15" customHeight="1">
      <c r="K58417" s="1715"/>
      <c r="L58417" s="1715"/>
    </row>
    <row r="58418" spans="11:12" ht="15" customHeight="1">
      <c r="K58418" s="1715"/>
      <c r="L58418" s="1715"/>
    </row>
    <row r="58419" spans="11:12" ht="15" customHeight="1">
      <c r="K58419" s="1715"/>
      <c r="L58419" s="1715"/>
    </row>
    <row r="58420" spans="11:12" ht="15" customHeight="1">
      <c r="K58420" s="1715"/>
      <c r="L58420" s="1715"/>
    </row>
    <row r="58421" spans="11:12" ht="15" customHeight="1">
      <c r="K58421" s="1715"/>
      <c r="L58421" s="1715"/>
    </row>
    <row r="58422" spans="11:12" ht="15" customHeight="1">
      <c r="K58422" s="1715"/>
      <c r="L58422" s="1715"/>
    </row>
    <row r="58423" spans="11:12" ht="15" customHeight="1">
      <c r="K58423" s="1715"/>
      <c r="L58423" s="1715"/>
    </row>
    <row r="58424" spans="11:12" ht="15" customHeight="1">
      <c r="K58424" s="1715"/>
      <c r="L58424" s="1715"/>
    </row>
    <row r="58425" spans="11:12" ht="15" customHeight="1">
      <c r="K58425" s="1715"/>
      <c r="L58425" s="1715"/>
    </row>
    <row r="58426" spans="11:12" ht="15" customHeight="1">
      <c r="K58426" s="1715"/>
      <c r="L58426" s="1715"/>
    </row>
    <row r="58427" spans="11:12" ht="15" customHeight="1">
      <c r="K58427" s="1715"/>
      <c r="L58427" s="1715"/>
    </row>
    <row r="58428" spans="11:12" ht="15" customHeight="1">
      <c r="K58428" s="1715"/>
      <c r="L58428" s="1715"/>
    </row>
    <row r="58429" spans="11:12" ht="15" customHeight="1">
      <c r="K58429" s="1715"/>
      <c r="L58429" s="1715"/>
    </row>
    <row r="58430" spans="11:12" ht="15" customHeight="1">
      <c r="K58430" s="1715"/>
      <c r="L58430" s="1715"/>
    </row>
    <row r="58431" spans="11:12" ht="15" customHeight="1">
      <c r="K58431" s="1715"/>
      <c r="L58431" s="1715"/>
    </row>
    <row r="58432" spans="11:12" ht="15" customHeight="1">
      <c r="K58432" s="1715"/>
      <c r="L58432" s="1715"/>
    </row>
    <row r="58433" spans="11:12" ht="15" customHeight="1">
      <c r="K58433" s="1715"/>
      <c r="L58433" s="1715"/>
    </row>
    <row r="58434" spans="11:12" ht="15" customHeight="1">
      <c r="K58434" s="1715"/>
      <c r="L58434" s="1715"/>
    </row>
    <row r="58435" spans="11:12" ht="15" customHeight="1">
      <c r="K58435" s="1715"/>
      <c r="L58435" s="1715"/>
    </row>
    <row r="58436" spans="11:12" ht="15" customHeight="1">
      <c r="K58436" s="1715"/>
      <c r="L58436" s="1715"/>
    </row>
    <row r="58437" spans="11:12" ht="15" customHeight="1">
      <c r="K58437" s="1715"/>
      <c r="L58437" s="1715"/>
    </row>
    <row r="58438" spans="11:12" ht="15" customHeight="1">
      <c r="K58438" s="1715"/>
      <c r="L58438" s="1715"/>
    </row>
    <row r="58439" spans="11:12" ht="15" customHeight="1">
      <c r="K58439" s="1715"/>
      <c r="L58439" s="1715"/>
    </row>
    <row r="58440" spans="11:12" ht="15" customHeight="1">
      <c r="K58440" s="1715"/>
      <c r="L58440" s="1715"/>
    </row>
    <row r="58441" spans="11:12" ht="15" customHeight="1">
      <c r="K58441" s="1715"/>
      <c r="L58441" s="1715"/>
    </row>
    <row r="58442" spans="11:12" ht="15" customHeight="1">
      <c r="K58442" s="1715"/>
      <c r="L58442" s="1715"/>
    </row>
    <row r="58443" spans="11:12" ht="15" customHeight="1">
      <c r="K58443" s="1715"/>
      <c r="L58443" s="1715"/>
    </row>
    <row r="58444" spans="11:12" ht="15" customHeight="1">
      <c r="K58444" s="1715"/>
      <c r="L58444" s="1715"/>
    </row>
    <row r="58445" spans="11:12" ht="15" customHeight="1">
      <c r="K58445" s="1715"/>
      <c r="L58445" s="1715"/>
    </row>
    <row r="58446" spans="11:12" ht="15" customHeight="1">
      <c r="K58446" s="1715"/>
      <c r="L58446" s="1715"/>
    </row>
    <row r="58447" spans="11:12" ht="15" customHeight="1">
      <c r="K58447" s="1715"/>
      <c r="L58447" s="1715"/>
    </row>
    <row r="58448" spans="11:12" ht="15" customHeight="1">
      <c r="K58448" s="1715"/>
      <c r="L58448" s="1715"/>
    </row>
    <row r="58449" spans="11:12" ht="15" customHeight="1">
      <c r="K58449" s="1715"/>
      <c r="L58449" s="1715"/>
    </row>
    <row r="58450" spans="11:12" ht="15" customHeight="1">
      <c r="K58450" s="1715"/>
      <c r="L58450" s="1715"/>
    </row>
    <row r="58451" spans="11:12" ht="15" customHeight="1">
      <c r="K58451" s="1715"/>
      <c r="L58451" s="1715"/>
    </row>
    <row r="58452" spans="11:12" ht="15" customHeight="1">
      <c r="K58452" s="1715"/>
      <c r="L58452" s="1715"/>
    </row>
    <row r="58453" spans="11:12" ht="15" customHeight="1">
      <c r="K58453" s="1715"/>
      <c r="L58453" s="1715"/>
    </row>
    <row r="58454" spans="11:12" ht="15" customHeight="1">
      <c r="K58454" s="1715"/>
      <c r="L58454" s="1715"/>
    </row>
    <row r="58455" spans="11:12" ht="15" customHeight="1">
      <c r="K58455" s="1715"/>
      <c r="L58455" s="1715"/>
    </row>
    <row r="58456" spans="11:12" ht="15" customHeight="1">
      <c r="K58456" s="1715"/>
      <c r="L58456" s="1715"/>
    </row>
    <row r="58457" spans="11:12" ht="15" customHeight="1">
      <c r="K58457" s="1715"/>
      <c r="L58457" s="1715"/>
    </row>
    <row r="58458" spans="11:12" ht="15" customHeight="1">
      <c r="K58458" s="1715"/>
      <c r="L58458" s="1715"/>
    </row>
    <row r="58459" spans="11:12" ht="15" customHeight="1">
      <c r="K58459" s="1715"/>
      <c r="L58459" s="1715"/>
    </row>
    <row r="58460" spans="11:12" ht="15" customHeight="1">
      <c r="K58460" s="1715"/>
      <c r="L58460" s="1715"/>
    </row>
    <row r="58461" spans="11:12" ht="15" customHeight="1">
      <c r="K58461" s="1715"/>
      <c r="L58461" s="1715"/>
    </row>
    <row r="58462" spans="11:12" ht="15" customHeight="1">
      <c r="K58462" s="1715"/>
      <c r="L58462" s="1715"/>
    </row>
    <row r="58463" spans="11:12" ht="15" customHeight="1">
      <c r="K58463" s="1715"/>
      <c r="L58463" s="1715"/>
    </row>
    <row r="58464" spans="11:12" ht="15" customHeight="1">
      <c r="K58464" s="1715"/>
      <c r="L58464" s="1715"/>
    </row>
    <row r="58465" spans="11:12" ht="15" customHeight="1">
      <c r="K58465" s="1715"/>
      <c r="L58465" s="1715"/>
    </row>
    <row r="58466" spans="11:12" ht="15" customHeight="1">
      <c r="K58466" s="1715"/>
      <c r="L58466" s="1715"/>
    </row>
    <row r="58467" spans="11:12" ht="15" customHeight="1">
      <c r="K58467" s="1715"/>
      <c r="L58467" s="1715"/>
    </row>
    <row r="58468" spans="11:12" ht="15" customHeight="1">
      <c r="K58468" s="1715"/>
      <c r="L58468" s="1715"/>
    </row>
    <row r="58469" spans="11:12" ht="15" customHeight="1">
      <c r="K58469" s="1715"/>
      <c r="L58469" s="1715"/>
    </row>
    <row r="58470" spans="11:12" ht="15" customHeight="1">
      <c r="K58470" s="1715"/>
      <c r="L58470" s="1715"/>
    </row>
    <row r="58471" spans="11:12" ht="15" customHeight="1">
      <c r="K58471" s="1715"/>
      <c r="L58471" s="1715"/>
    </row>
    <row r="58472" spans="11:12" ht="15" customHeight="1">
      <c r="K58472" s="1715"/>
      <c r="L58472" s="1715"/>
    </row>
    <row r="58473" spans="11:12" ht="15" customHeight="1">
      <c r="K58473" s="1715"/>
      <c r="L58473" s="1715"/>
    </row>
    <row r="58474" spans="11:12" ht="15" customHeight="1">
      <c r="K58474" s="1715"/>
      <c r="L58474" s="1715"/>
    </row>
    <row r="58475" spans="11:12" ht="15" customHeight="1">
      <c r="K58475" s="1715"/>
      <c r="L58475" s="1715"/>
    </row>
    <row r="58476" spans="11:12" ht="15" customHeight="1">
      <c r="K58476" s="1715"/>
      <c r="L58476" s="1715"/>
    </row>
    <row r="58477" spans="11:12" ht="15" customHeight="1">
      <c r="K58477" s="1715"/>
      <c r="L58477" s="1715"/>
    </row>
    <row r="58478" spans="11:12" ht="15" customHeight="1">
      <c r="K58478" s="1715"/>
      <c r="L58478" s="1715"/>
    </row>
    <row r="58479" spans="11:12" ht="15" customHeight="1">
      <c r="K58479" s="1715"/>
      <c r="L58479" s="1715"/>
    </row>
    <row r="58480" spans="11:12" ht="15" customHeight="1">
      <c r="K58480" s="1715"/>
      <c r="L58480" s="1715"/>
    </row>
    <row r="58481" spans="11:12" ht="15" customHeight="1">
      <c r="K58481" s="1715"/>
      <c r="L58481" s="1715"/>
    </row>
    <row r="58482" spans="11:12" ht="15" customHeight="1">
      <c r="K58482" s="1715"/>
      <c r="L58482" s="1715"/>
    </row>
    <row r="58483" spans="11:12" ht="15" customHeight="1">
      <c r="K58483" s="1715"/>
      <c r="L58483" s="1715"/>
    </row>
    <row r="58484" spans="11:12" ht="15" customHeight="1">
      <c r="K58484" s="1715"/>
      <c r="L58484" s="1715"/>
    </row>
    <row r="58485" spans="11:12" ht="15" customHeight="1">
      <c r="K58485" s="1715"/>
      <c r="L58485" s="1715"/>
    </row>
    <row r="58486" spans="11:12" ht="15" customHeight="1">
      <c r="K58486" s="1715"/>
      <c r="L58486" s="1715"/>
    </row>
    <row r="58487" spans="11:12" ht="15" customHeight="1">
      <c r="K58487" s="1715"/>
      <c r="L58487" s="1715"/>
    </row>
    <row r="58488" spans="11:12" ht="15" customHeight="1">
      <c r="K58488" s="1715"/>
      <c r="L58488" s="1715"/>
    </row>
    <row r="58489" spans="11:12" ht="15" customHeight="1">
      <c r="K58489" s="1715"/>
      <c r="L58489" s="1715"/>
    </row>
    <row r="58490" spans="11:12" ht="15" customHeight="1">
      <c r="K58490" s="1715"/>
      <c r="L58490" s="1715"/>
    </row>
    <row r="58491" spans="11:12" ht="15" customHeight="1">
      <c r="K58491" s="1715"/>
      <c r="L58491" s="1715"/>
    </row>
    <row r="58492" spans="11:12" ht="15" customHeight="1">
      <c r="K58492" s="1715"/>
      <c r="L58492" s="1715"/>
    </row>
    <row r="58493" spans="11:12" ht="15" customHeight="1">
      <c r="K58493" s="1715"/>
      <c r="L58493" s="1715"/>
    </row>
    <row r="58494" spans="11:12" ht="15" customHeight="1">
      <c r="K58494" s="1715"/>
      <c r="L58494" s="1715"/>
    </row>
    <row r="58495" spans="11:12" ht="15" customHeight="1">
      <c r="K58495" s="1715"/>
      <c r="L58495" s="1715"/>
    </row>
    <row r="58496" spans="11:12" ht="15" customHeight="1">
      <c r="K58496" s="1715"/>
      <c r="L58496" s="1715"/>
    </row>
    <row r="58497" spans="11:12" ht="15" customHeight="1">
      <c r="K58497" s="1715"/>
      <c r="L58497" s="1715"/>
    </row>
    <row r="58498" spans="11:12" ht="15" customHeight="1">
      <c r="K58498" s="1715"/>
      <c r="L58498" s="1715"/>
    </row>
    <row r="58499" spans="11:12" ht="15" customHeight="1">
      <c r="K58499" s="1715"/>
      <c r="L58499" s="1715"/>
    </row>
    <row r="58500" spans="11:12" ht="15" customHeight="1">
      <c r="K58500" s="1715"/>
      <c r="L58500" s="1715"/>
    </row>
    <row r="58501" spans="11:12" ht="15" customHeight="1">
      <c r="K58501" s="1715"/>
      <c r="L58501" s="1715"/>
    </row>
    <row r="58502" spans="11:12" ht="15" customHeight="1">
      <c r="K58502" s="1715"/>
      <c r="L58502" s="1715"/>
    </row>
    <row r="58503" spans="11:12" ht="15" customHeight="1">
      <c r="K58503" s="1715"/>
      <c r="L58503" s="1715"/>
    </row>
    <row r="58504" spans="11:12" ht="15" customHeight="1">
      <c r="K58504" s="1715"/>
      <c r="L58504" s="1715"/>
    </row>
    <row r="58505" spans="11:12" ht="15" customHeight="1">
      <c r="K58505" s="1715"/>
      <c r="L58505" s="1715"/>
    </row>
    <row r="58506" spans="11:12" ht="15" customHeight="1">
      <c r="K58506" s="1715"/>
      <c r="L58506" s="1715"/>
    </row>
    <row r="58507" spans="11:12" ht="15" customHeight="1">
      <c r="K58507" s="1715"/>
      <c r="L58507" s="1715"/>
    </row>
    <row r="58508" spans="11:12" ht="15" customHeight="1">
      <c r="K58508" s="1715"/>
      <c r="L58508" s="1715"/>
    </row>
    <row r="58509" spans="11:12" ht="15" customHeight="1">
      <c r="K58509" s="1715"/>
      <c r="L58509" s="1715"/>
    </row>
    <row r="58510" spans="11:12" ht="15" customHeight="1">
      <c r="K58510" s="1715"/>
      <c r="L58510" s="1715"/>
    </row>
    <row r="58511" spans="11:12" ht="15" customHeight="1">
      <c r="K58511" s="1715"/>
      <c r="L58511" s="1715"/>
    </row>
    <row r="58512" spans="11:12" ht="15" customHeight="1">
      <c r="K58512" s="1715"/>
      <c r="L58512" s="1715"/>
    </row>
    <row r="58513" spans="11:12" ht="15" customHeight="1">
      <c r="K58513" s="1715"/>
      <c r="L58513" s="1715"/>
    </row>
    <row r="58514" spans="11:12" ht="15" customHeight="1">
      <c r="K58514" s="1715"/>
      <c r="L58514" s="1715"/>
    </row>
    <row r="58515" spans="11:12" ht="15" customHeight="1">
      <c r="K58515" s="1715"/>
      <c r="L58515" s="1715"/>
    </row>
    <row r="58516" spans="11:12" ht="15" customHeight="1">
      <c r="K58516" s="1715"/>
      <c r="L58516" s="1715"/>
    </row>
    <row r="58517" spans="11:12" ht="15" customHeight="1">
      <c r="K58517" s="1715"/>
      <c r="L58517" s="1715"/>
    </row>
    <row r="58518" spans="11:12" ht="15" customHeight="1">
      <c r="K58518" s="1715"/>
      <c r="L58518" s="1715"/>
    </row>
    <row r="58519" spans="11:12" ht="15" customHeight="1">
      <c r="K58519" s="1715"/>
      <c r="L58519" s="1715"/>
    </row>
    <row r="58520" spans="11:12" ht="15" customHeight="1">
      <c r="K58520" s="1715"/>
      <c r="L58520" s="1715"/>
    </row>
    <row r="58521" spans="11:12" ht="15" customHeight="1">
      <c r="K58521" s="1715"/>
      <c r="L58521" s="1715"/>
    </row>
    <row r="58522" spans="11:12" ht="15" customHeight="1">
      <c r="K58522" s="1715"/>
      <c r="L58522" s="1715"/>
    </row>
    <row r="58523" spans="11:12" ht="15" customHeight="1">
      <c r="K58523" s="1715"/>
      <c r="L58523" s="1715"/>
    </row>
    <row r="58524" spans="11:12" ht="15" customHeight="1">
      <c r="K58524" s="1715"/>
      <c r="L58524" s="1715"/>
    </row>
    <row r="58525" spans="11:12" ht="15" customHeight="1">
      <c r="K58525" s="1715"/>
      <c r="L58525" s="1715"/>
    </row>
    <row r="58526" spans="11:12" ht="15" customHeight="1">
      <c r="K58526" s="1715"/>
      <c r="L58526" s="1715"/>
    </row>
    <row r="58527" spans="11:12" ht="15" customHeight="1">
      <c r="K58527" s="1715"/>
      <c r="L58527" s="1715"/>
    </row>
    <row r="58528" spans="11:12" ht="15" customHeight="1">
      <c r="K58528" s="1715"/>
      <c r="L58528" s="1715"/>
    </row>
    <row r="58529" spans="11:12" ht="15" customHeight="1">
      <c r="K58529" s="1715"/>
      <c r="L58529" s="1715"/>
    </row>
    <row r="58530" spans="11:12" ht="15" customHeight="1">
      <c r="K58530" s="1715"/>
      <c r="L58530" s="1715"/>
    </row>
    <row r="58531" spans="11:12" ht="15" customHeight="1">
      <c r="K58531" s="1715"/>
      <c r="L58531" s="1715"/>
    </row>
    <row r="58532" spans="11:12" ht="15" customHeight="1">
      <c r="K58532" s="1715"/>
      <c r="L58532" s="1715"/>
    </row>
    <row r="58533" spans="11:12" ht="15" customHeight="1">
      <c r="K58533" s="1715"/>
      <c r="L58533" s="1715"/>
    </row>
    <row r="58534" spans="11:12" ht="15" customHeight="1">
      <c r="K58534" s="1715"/>
      <c r="L58534" s="1715"/>
    </row>
    <row r="58535" spans="11:12" ht="15" customHeight="1">
      <c r="K58535" s="1715"/>
      <c r="L58535" s="1715"/>
    </row>
    <row r="58536" spans="11:12" ht="15" customHeight="1">
      <c r="K58536" s="1715"/>
      <c r="L58536" s="1715"/>
    </row>
    <row r="58537" spans="11:12" ht="15" customHeight="1">
      <c r="K58537" s="1715"/>
      <c r="L58537" s="1715"/>
    </row>
    <row r="58538" spans="11:12" ht="15" customHeight="1">
      <c r="K58538" s="1715"/>
      <c r="L58538" s="1715"/>
    </row>
    <row r="58539" spans="11:12" ht="15" customHeight="1">
      <c r="K58539" s="1715"/>
      <c r="L58539" s="1715"/>
    </row>
    <row r="58540" spans="11:12" ht="15" customHeight="1">
      <c r="K58540" s="1715"/>
      <c r="L58540" s="1715"/>
    </row>
    <row r="58541" spans="11:12" ht="15" customHeight="1">
      <c r="K58541" s="1715"/>
      <c r="L58541" s="1715"/>
    </row>
    <row r="58542" spans="11:12" ht="15" customHeight="1">
      <c r="K58542" s="1715"/>
      <c r="L58542" s="1715"/>
    </row>
    <row r="58543" spans="11:12" ht="15" customHeight="1">
      <c r="K58543" s="1715"/>
      <c r="L58543" s="1715"/>
    </row>
    <row r="58544" spans="11:12" ht="15" customHeight="1">
      <c r="K58544" s="1715"/>
      <c r="L58544" s="1715"/>
    </row>
    <row r="58545" spans="11:12" ht="15" customHeight="1">
      <c r="K58545" s="1715"/>
      <c r="L58545" s="1715"/>
    </row>
    <row r="58546" spans="11:12" ht="15" customHeight="1">
      <c r="K58546" s="1715"/>
      <c r="L58546" s="1715"/>
    </row>
    <row r="58547" spans="11:12" ht="15" customHeight="1">
      <c r="K58547" s="1715"/>
      <c r="L58547" s="1715"/>
    </row>
    <row r="58548" spans="11:12" ht="15" customHeight="1">
      <c r="K58548" s="1715"/>
      <c r="L58548" s="1715"/>
    </row>
    <row r="58549" spans="11:12" ht="15" customHeight="1">
      <c r="K58549" s="1715"/>
      <c r="L58549" s="1715"/>
    </row>
    <row r="58550" spans="11:12" ht="15" customHeight="1">
      <c r="K58550" s="1715"/>
      <c r="L58550" s="1715"/>
    </row>
    <row r="58551" spans="11:12" ht="15" customHeight="1">
      <c r="K58551" s="1715"/>
      <c r="L58551" s="1715"/>
    </row>
    <row r="58552" spans="11:12" ht="15" customHeight="1">
      <c r="K58552" s="1715"/>
      <c r="L58552" s="1715"/>
    </row>
    <row r="58553" spans="11:12" ht="15" customHeight="1">
      <c r="K58553" s="1715"/>
      <c r="L58553" s="1715"/>
    </row>
    <row r="58554" spans="11:12" ht="15" customHeight="1">
      <c r="K58554" s="1715"/>
      <c r="L58554" s="1715"/>
    </row>
    <row r="58555" spans="11:12" ht="15" customHeight="1">
      <c r="K58555" s="1715"/>
      <c r="L58555" s="1715"/>
    </row>
    <row r="58556" spans="11:12" ht="15" customHeight="1">
      <c r="K58556" s="1715"/>
      <c r="L58556" s="1715"/>
    </row>
    <row r="58557" spans="11:12" ht="15" customHeight="1">
      <c r="K58557" s="1715"/>
      <c r="L58557" s="1715"/>
    </row>
    <row r="58558" spans="11:12" ht="15" customHeight="1">
      <c r="K58558" s="1715"/>
      <c r="L58558" s="1715"/>
    </row>
    <row r="58559" spans="11:12" ht="15" customHeight="1">
      <c r="K58559" s="1715"/>
      <c r="L58559" s="1715"/>
    </row>
    <row r="58560" spans="11:12" ht="15" customHeight="1">
      <c r="K58560" s="1715"/>
      <c r="L58560" s="1715"/>
    </row>
    <row r="58561" spans="11:12" ht="15" customHeight="1">
      <c r="K58561" s="1715"/>
      <c r="L58561" s="1715"/>
    </row>
    <row r="58562" spans="11:12" ht="15" customHeight="1">
      <c r="K58562" s="1715"/>
      <c r="L58562" s="1715"/>
    </row>
    <row r="58563" spans="11:12" ht="15" customHeight="1">
      <c r="K58563" s="1715"/>
      <c r="L58563" s="1715"/>
    </row>
    <row r="58564" spans="11:12" ht="15" customHeight="1">
      <c r="K58564" s="1715"/>
      <c r="L58564" s="1715"/>
    </row>
    <row r="58565" spans="11:12" ht="15" customHeight="1">
      <c r="K58565" s="1715"/>
      <c r="L58565" s="1715"/>
    </row>
    <row r="58566" spans="11:12" ht="15" customHeight="1">
      <c r="K58566" s="1715"/>
      <c r="L58566" s="1715"/>
    </row>
    <row r="58567" spans="11:12" ht="15" customHeight="1">
      <c r="K58567" s="1715"/>
      <c r="L58567" s="1715"/>
    </row>
    <row r="58568" spans="11:12" ht="15" customHeight="1">
      <c r="K58568" s="1715"/>
      <c r="L58568" s="1715"/>
    </row>
    <row r="58569" spans="11:12" ht="15" customHeight="1">
      <c r="K58569" s="1715"/>
      <c r="L58569" s="1715"/>
    </row>
    <row r="58570" spans="11:12" ht="15" customHeight="1">
      <c r="K58570" s="1715"/>
      <c r="L58570" s="1715"/>
    </row>
    <row r="58571" spans="11:12" ht="15" customHeight="1">
      <c r="K58571" s="1715"/>
      <c r="L58571" s="1715"/>
    </row>
    <row r="58572" spans="11:12" ht="15" customHeight="1">
      <c r="K58572" s="1715"/>
      <c r="L58572" s="1715"/>
    </row>
    <row r="58573" spans="11:12" ht="15" customHeight="1">
      <c r="K58573" s="1715"/>
      <c r="L58573" s="1715"/>
    </row>
    <row r="58574" spans="11:12" ht="15" customHeight="1">
      <c r="K58574" s="1715"/>
      <c r="L58574" s="1715"/>
    </row>
    <row r="58575" spans="11:12" ht="15" customHeight="1">
      <c r="K58575" s="1715"/>
      <c r="L58575" s="1715"/>
    </row>
    <row r="58576" spans="11:12" ht="15" customHeight="1">
      <c r="K58576" s="1715"/>
      <c r="L58576" s="1715"/>
    </row>
    <row r="58577" spans="11:12" ht="15" customHeight="1">
      <c r="K58577" s="1715"/>
      <c r="L58577" s="1715"/>
    </row>
    <row r="58578" spans="11:12" ht="15" customHeight="1">
      <c r="K58578" s="1715"/>
      <c r="L58578" s="1715"/>
    </row>
    <row r="58579" spans="11:12" ht="15" customHeight="1">
      <c r="K58579" s="1715"/>
      <c r="L58579" s="1715"/>
    </row>
    <row r="58580" spans="11:12" ht="15" customHeight="1">
      <c r="K58580" s="1715"/>
      <c r="L58580" s="1715"/>
    </row>
    <row r="58581" spans="11:12" ht="15" customHeight="1">
      <c r="K58581" s="1715"/>
      <c r="L58581" s="1715"/>
    </row>
    <row r="58582" spans="11:12" ht="15" customHeight="1">
      <c r="K58582" s="1715"/>
      <c r="L58582" s="1715"/>
    </row>
    <row r="58583" spans="11:12" ht="15" customHeight="1">
      <c r="K58583" s="1715"/>
      <c r="L58583" s="1715"/>
    </row>
    <row r="58584" spans="11:12" ht="15" customHeight="1">
      <c r="K58584" s="1715"/>
      <c r="L58584" s="1715"/>
    </row>
    <row r="58585" spans="11:12" ht="15" customHeight="1">
      <c r="K58585" s="1715"/>
      <c r="L58585" s="1715"/>
    </row>
    <row r="58586" spans="11:12" ht="15" customHeight="1">
      <c r="K58586" s="1715"/>
      <c r="L58586" s="1715"/>
    </row>
    <row r="58587" spans="11:12" ht="15" customHeight="1">
      <c r="K58587" s="1715"/>
      <c r="L58587" s="1715"/>
    </row>
    <row r="58588" spans="11:12" ht="15" customHeight="1">
      <c r="K58588" s="1715"/>
      <c r="L58588" s="1715"/>
    </row>
    <row r="58589" spans="11:12" ht="15" customHeight="1">
      <c r="K58589" s="1715"/>
      <c r="L58589" s="1715"/>
    </row>
    <row r="58590" spans="11:12" ht="15" customHeight="1">
      <c r="K58590" s="1715"/>
      <c r="L58590" s="1715"/>
    </row>
    <row r="58591" spans="11:12" ht="15" customHeight="1">
      <c r="K58591" s="1715"/>
      <c r="L58591" s="1715"/>
    </row>
    <row r="58592" spans="11:12" ht="15" customHeight="1">
      <c r="K58592" s="1715"/>
      <c r="L58592" s="1715"/>
    </row>
    <row r="58593" spans="11:12" ht="15" customHeight="1">
      <c r="K58593" s="1715"/>
      <c r="L58593" s="1715"/>
    </row>
    <row r="58594" spans="11:12" ht="15" customHeight="1">
      <c r="K58594" s="1715"/>
      <c r="L58594" s="1715"/>
    </row>
    <row r="58595" spans="11:12" ht="15" customHeight="1">
      <c r="K58595" s="1715"/>
      <c r="L58595" s="1715"/>
    </row>
    <row r="58596" spans="11:12" ht="15" customHeight="1">
      <c r="K58596" s="1715"/>
      <c r="L58596" s="1715"/>
    </row>
    <row r="58597" spans="11:12" ht="15" customHeight="1">
      <c r="K58597" s="1715"/>
      <c r="L58597" s="1715"/>
    </row>
    <row r="58598" spans="11:12" ht="15" customHeight="1">
      <c r="K58598" s="1715"/>
      <c r="L58598" s="1715"/>
    </row>
    <row r="58599" spans="11:12" ht="15" customHeight="1">
      <c r="K58599" s="1715"/>
      <c r="L58599" s="1715"/>
    </row>
    <row r="58600" spans="11:12" ht="15" customHeight="1">
      <c r="K58600" s="1715"/>
      <c r="L58600" s="1715"/>
    </row>
    <row r="58601" spans="11:12" ht="15" customHeight="1">
      <c r="K58601" s="1715"/>
      <c r="L58601" s="1715"/>
    </row>
    <row r="58602" spans="11:12" ht="15" customHeight="1">
      <c r="K58602" s="1715"/>
      <c r="L58602" s="1715"/>
    </row>
    <row r="58603" spans="11:12" ht="15" customHeight="1">
      <c r="K58603" s="1715"/>
      <c r="L58603" s="1715"/>
    </row>
    <row r="58604" spans="11:12" ht="15" customHeight="1">
      <c r="K58604" s="1715"/>
      <c r="L58604" s="1715"/>
    </row>
    <row r="58605" spans="11:12" ht="15" customHeight="1">
      <c r="K58605" s="1715"/>
      <c r="L58605" s="1715"/>
    </row>
    <row r="58606" spans="11:12" ht="15" customHeight="1">
      <c r="K58606" s="1715"/>
      <c r="L58606" s="1715"/>
    </row>
    <row r="58607" spans="11:12" ht="15" customHeight="1">
      <c r="K58607" s="1715"/>
      <c r="L58607" s="1715"/>
    </row>
    <row r="58608" spans="11:12" ht="15" customHeight="1">
      <c r="K58608" s="1715"/>
      <c r="L58608" s="1715"/>
    </row>
    <row r="58609" spans="11:12" ht="15" customHeight="1">
      <c r="K58609" s="1715"/>
      <c r="L58609" s="1715"/>
    </row>
    <row r="58610" spans="11:12" ht="15" customHeight="1">
      <c r="K58610" s="1715"/>
      <c r="L58610" s="1715"/>
    </row>
    <row r="58611" spans="11:12" ht="15" customHeight="1">
      <c r="K58611" s="1715"/>
      <c r="L58611" s="1715"/>
    </row>
    <row r="58612" spans="11:12" ht="15" customHeight="1">
      <c r="K58612" s="1715"/>
      <c r="L58612" s="1715"/>
    </row>
    <row r="58613" spans="11:12" ht="15" customHeight="1">
      <c r="K58613" s="1715"/>
      <c r="L58613" s="1715"/>
    </row>
    <row r="58614" spans="11:12" ht="15" customHeight="1">
      <c r="K58614" s="1715"/>
      <c r="L58614" s="1715"/>
    </row>
    <row r="58615" spans="11:12" ht="15" customHeight="1">
      <c r="K58615" s="1715"/>
      <c r="L58615" s="1715"/>
    </row>
    <row r="58616" spans="11:12" ht="15" customHeight="1">
      <c r="K58616" s="1715"/>
      <c r="L58616" s="1715"/>
    </row>
    <row r="58617" spans="11:12" ht="15" customHeight="1">
      <c r="K58617" s="1715"/>
      <c r="L58617" s="1715"/>
    </row>
    <row r="58618" spans="11:12" ht="15" customHeight="1">
      <c r="K58618" s="1715"/>
      <c r="L58618" s="1715"/>
    </row>
    <row r="58619" spans="11:12" ht="15" customHeight="1">
      <c r="K58619" s="1715"/>
      <c r="L58619" s="1715"/>
    </row>
    <row r="58620" spans="11:12" ht="15" customHeight="1">
      <c r="K58620" s="1715"/>
      <c r="L58620" s="1715"/>
    </row>
    <row r="58621" spans="11:12" ht="15" customHeight="1">
      <c r="K58621" s="1715"/>
      <c r="L58621" s="1715"/>
    </row>
    <row r="58622" spans="11:12" ht="15" customHeight="1">
      <c r="K58622" s="1715"/>
      <c r="L58622" s="1715"/>
    </row>
    <row r="58623" spans="11:12" ht="15" customHeight="1">
      <c r="K58623" s="1715"/>
      <c r="L58623" s="1715"/>
    </row>
    <row r="58624" spans="11:12" ht="15" customHeight="1">
      <c r="K58624" s="1715"/>
      <c r="L58624" s="1715"/>
    </row>
    <row r="58625" spans="11:12" ht="15" customHeight="1">
      <c r="K58625" s="1715"/>
      <c r="L58625" s="1715"/>
    </row>
    <row r="58626" spans="11:12" ht="15" customHeight="1">
      <c r="K58626" s="1715"/>
      <c r="L58626" s="1715"/>
    </row>
    <row r="58627" spans="11:12" ht="15" customHeight="1">
      <c r="K58627" s="1715"/>
      <c r="L58627" s="1715"/>
    </row>
    <row r="58628" spans="11:12" ht="15" customHeight="1">
      <c r="K58628" s="1715"/>
      <c r="L58628" s="1715"/>
    </row>
    <row r="58629" spans="11:12" ht="15" customHeight="1">
      <c r="K58629" s="1715"/>
      <c r="L58629" s="1715"/>
    </row>
    <row r="58630" spans="11:12" ht="15" customHeight="1">
      <c r="K58630" s="1715"/>
      <c r="L58630" s="1715"/>
    </row>
    <row r="58631" spans="11:12" ht="15" customHeight="1">
      <c r="K58631" s="1715"/>
      <c r="L58631" s="1715"/>
    </row>
    <row r="58632" spans="11:12" ht="15" customHeight="1">
      <c r="K58632" s="1715"/>
      <c r="L58632" s="1715"/>
    </row>
    <row r="58633" spans="11:12" ht="15" customHeight="1">
      <c r="K58633" s="1715"/>
      <c r="L58633" s="1715"/>
    </row>
    <row r="58634" spans="11:12" ht="15" customHeight="1">
      <c r="K58634" s="1715"/>
      <c r="L58634" s="1715"/>
    </row>
    <row r="58635" spans="11:12" ht="15" customHeight="1">
      <c r="K58635" s="1715"/>
      <c r="L58635" s="1715"/>
    </row>
    <row r="58636" spans="11:12" ht="15" customHeight="1">
      <c r="K58636" s="1715"/>
      <c r="L58636" s="1715"/>
    </row>
    <row r="58637" spans="11:12" ht="15" customHeight="1">
      <c r="K58637" s="1715"/>
      <c r="L58637" s="1715"/>
    </row>
    <row r="58638" spans="11:12" ht="15" customHeight="1">
      <c r="K58638" s="1715"/>
      <c r="L58638" s="1715"/>
    </row>
    <row r="58639" spans="11:12" ht="15" customHeight="1">
      <c r="K58639" s="1715"/>
      <c r="L58639" s="1715"/>
    </row>
    <row r="58640" spans="11:12" ht="15" customHeight="1">
      <c r="K58640" s="1715"/>
      <c r="L58640" s="1715"/>
    </row>
    <row r="58641" spans="11:12" ht="15" customHeight="1">
      <c r="K58641" s="1715"/>
      <c r="L58641" s="1715"/>
    </row>
    <row r="58642" spans="11:12" ht="15" customHeight="1">
      <c r="K58642" s="1715"/>
      <c r="L58642" s="1715"/>
    </row>
    <row r="58643" spans="11:12" ht="15" customHeight="1">
      <c r="K58643" s="1715"/>
      <c r="L58643" s="1715"/>
    </row>
    <row r="58644" spans="11:12" ht="15" customHeight="1">
      <c r="K58644" s="1715"/>
      <c r="L58644" s="1715"/>
    </row>
    <row r="58645" spans="11:12" ht="15" customHeight="1">
      <c r="K58645" s="1715"/>
      <c r="L58645" s="1715"/>
    </row>
    <row r="58646" spans="11:12" ht="15" customHeight="1">
      <c r="K58646" s="1715"/>
      <c r="L58646" s="1715"/>
    </row>
    <row r="58647" spans="11:12" ht="15" customHeight="1">
      <c r="K58647" s="1715"/>
      <c r="L58647" s="1715"/>
    </row>
    <row r="58648" spans="11:12" ht="15" customHeight="1">
      <c r="K58648" s="1715"/>
      <c r="L58648" s="1715"/>
    </row>
    <row r="58649" spans="11:12" ht="15" customHeight="1">
      <c r="K58649" s="1715"/>
      <c r="L58649" s="1715"/>
    </row>
    <row r="58650" spans="11:12" ht="15" customHeight="1">
      <c r="K58650" s="1715"/>
      <c r="L58650" s="1715"/>
    </row>
    <row r="58651" spans="11:12" ht="15" customHeight="1">
      <c r="K58651" s="1715"/>
      <c r="L58651" s="1715"/>
    </row>
    <row r="58652" spans="11:12" ht="15" customHeight="1">
      <c r="K58652" s="1715"/>
      <c r="L58652" s="1715"/>
    </row>
    <row r="58653" spans="11:12" ht="15" customHeight="1">
      <c r="K58653" s="1715"/>
      <c r="L58653" s="1715"/>
    </row>
    <row r="58654" spans="11:12" ht="15" customHeight="1">
      <c r="K58654" s="1715"/>
      <c r="L58654" s="1715"/>
    </row>
    <row r="58655" spans="11:12" ht="15" customHeight="1">
      <c r="K58655" s="1715"/>
      <c r="L58655" s="1715"/>
    </row>
    <row r="58656" spans="11:12" ht="15" customHeight="1">
      <c r="K58656" s="1715"/>
      <c r="L58656" s="1715"/>
    </row>
    <row r="58657" spans="11:12" ht="15" customHeight="1">
      <c r="K58657" s="1715"/>
      <c r="L58657" s="1715"/>
    </row>
    <row r="58658" spans="11:12" ht="15" customHeight="1">
      <c r="K58658" s="1715"/>
      <c r="L58658" s="1715"/>
    </row>
    <row r="58659" spans="11:12" ht="15" customHeight="1">
      <c r="K58659" s="1715"/>
      <c r="L58659" s="1715"/>
    </row>
    <row r="58660" spans="11:12" ht="15" customHeight="1">
      <c r="K58660" s="1715"/>
      <c r="L58660" s="1715"/>
    </row>
    <row r="58661" spans="11:12" ht="15" customHeight="1">
      <c r="K58661" s="1715"/>
      <c r="L58661" s="1715"/>
    </row>
    <row r="58662" spans="11:12" ht="15" customHeight="1">
      <c r="K58662" s="1715"/>
      <c r="L58662" s="1715"/>
    </row>
    <row r="58663" spans="11:12" ht="15" customHeight="1">
      <c r="K58663" s="1715"/>
      <c r="L58663" s="1715"/>
    </row>
    <row r="58664" spans="11:12" ht="15" customHeight="1">
      <c r="K58664" s="1715"/>
      <c r="L58664" s="1715"/>
    </row>
    <row r="58665" spans="11:12" ht="15" customHeight="1">
      <c r="K58665" s="1715"/>
      <c r="L58665" s="1715"/>
    </row>
    <row r="58666" spans="11:12" ht="15" customHeight="1">
      <c r="K58666" s="1715"/>
      <c r="L58666" s="1715"/>
    </row>
    <row r="58667" spans="11:12" ht="15" customHeight="1">
      <c r="K58667" s="1715"/>
      <c r="L58667" s="1715"/>
    </row>
    <row r="58668" spans="11:12" ht="15" customHeight="1">
      <c r="K58668" s="1715"/>
      <c r="L58668" s="1715"/>
    </row>
    <row r="58669" spans="11:12" ht="15" customHeight="1">
      <c r="K58669" s="1715"/>
      <c r="L58669" s="1715"/>
    </row>
    <row r="58670" spans="11:12" ht="15" customHeight="1">
      <c r="K58670" s="1715"/>
      <c r="L58670" s="1715"/>
    </row>
    <row r="58671" spans="11:12" ht="15" customHeight="1">
      <c r="K58671" s="1715"/>
      <c r="L58671" s="1715"/>
    </row>
    <row r="58672" spans="11:12" ht="15" customHeight="1">
      <c r="K58672" s="1715"/>
      <c r="L58672" s="1715"/>
    </row>
    <row r="58673" spans="11:12" ht="15" customHeight="1">
      <c r="K58673" s="1715"/>
      <c r="L58673" s="1715"/>
    </row>
    <row r="58674" spans="11:12" ht="15" customHeight="1">
      <c r="K58674" s="1715"/>
      <c r="L58674" s="1715"/>
    </row>
    <row r="58675" spans="11:12" ht="15" customHeight="1">
      <c r="K58675" s="1715"/>
      <c r="L58675" s="1715"/>
    </row>
    <row r="58676" spans="11:12" ht="15" customHeight="1">
      <c r="K58676" s="1715"/>
      <c r="L58676" s="1715"/>
    </row>
    <row r="58677" spans="11:12" ht="15" customHeight="1">
      <c r="K58677" s="1715"/>
      <c r="L58677" s="1715"/>
    </row>
    <row r="58678" spans="11:12" ht="15" customHeight="1">
      <c r="K58678" s="1715"/>
      <c r="L58678" s="1715"/>
    </row>
    <row r="58679" spans="11:12" ht="15" customHeight="1">
      <c r="K58679" s="1715"/>
      <c r="L58679" s="1715"/>
    </row>
    <row r="58680" spans="11:12" ht="15" customHeight="1">
      <c r="K58680" s="1715"/>
      <c r="L58680" s="1715"/>
    </row>
    <row r="58681" spans="11:12" ht="15" customHeight="1">
      <c r="K58681" s="1715"/>
      <c r="L58681" s="1715"/>
    </row>
    <row r="58682" spans="11:12" ht="15" customHeight="1">
      <c r="K58682" s="1715"/>
      <c r="L58682" s="1715"/>
    </row>
    <row r="58683" spans="11:12" ht="15" customHeight="1">
      <c r="K58683" s="1715"/>
      <c r="L58683" s="1715"/>
    </row>
    <row r="58684" spans="11:12" ht="15" customHeight="1">
      <c r="K58684" s="1715"/>
      <c r="L58684" s="1715"/>
    </row>
    <row r="58685" spans="11:12" ht="15" customHeight="1">
      <c r="K58685" s="1715"/>
      <c r="L58685" s="1715"/>
    </row>
    <row r="58686" spans="11:12" ht="15" customHeight="1">
      <c r="K58686" s="1715"/>
      <c r="L58686" s="1715"/>
    </row>
    <row r="58687" spans="11:12" ht="15" customHeight="1">
      <c r="K58687" s="1715"/>
      <c r="L58687" s="1715"/>
    </row>
    <row r="58688" spans="11:12" ht="15" customHeight="1">
      <c r="K58688" s="1715"/>
      <c r="L58688" s="1715"/>
    </row>
    <row r="58689" spans="11:12" ht="15" customHeight="1">
      <c r="K58689" s="1715"/>
      <c r="L58689" s="1715"/>
    </row>
    <row r="58690" spans="11:12" ht="15" customHeight="1">
      <c r="K58690" s="1715"/>
      <c r="L58690" s="1715"/>
    </row>
    <row r="58691" spans="11:12" ht="15" customHeight="1">
      <c r="K58691" s="1715"/>
      <c r="L58691" s="1715"/>
    </row>
    <row r="58692" spans="11:12" ht="15" customHeight="1">
      <c r="K58692" s="1715"/>
      <c r="L58692" s="1715"/>
    </row>
    <row r="58693" spans="11:12" ht="15" customHeight="1">
      <c r="K58693" s="1715"/>
      <c r="L58693" s="1715"/>
    </row>
    <row r="58694" spans="11:12" ht="15" customHeight="1">
      <c r="K58694" s="1715"/>
      <c r="L58694" s="1715"/>
    </row>
    <row r="58695" spans="11:12" ht="15" customHeight="1">
      <c r="K58695" s="1715"/>
      <c r="L58695" s="1715"/>
    </row>
    <row r="58696" spans="11:12" ht="15" customHeight="1">
      <c r="K58696" s="1715"/>
      <c r="L58696" s="1715"/>
    </row>
    <row r="58697" spans="11:12" ht="15" customHeight="1">
      <c r="K58697" s="1715"/>
      <c r="L58697" s="1715"/>
    </row>
    <row r="58698" spans="11:12" ht="15" customHeight="1">
      <c r="K58698" s="1715"/>
      <c r="L58698" s="1715"/>
    </row>
    <row r="58699" spans="11:12" ht="15" customHeight="1">
      <c r="K58699" s="1715"/>
      <c r="L58699" s="1715"/>
    </row>
    <row r="58700" spans="11:12" ht="15" customHeight="1">
      <c r="K58700" s="1715"/>
      <c r="L58700" s="1715"/>
    </row>
    <row r="58701" spans="11:12" ht="15" customHeight="1">
      <c r="K58701" s="1715"/>
      <c r="L58701" s="1715"/>
    </row>
    <row r="58702" spans="11:12" ht="15" customHeight="1">
      <c r="K58702" s="1715"/>
      <c r="L58702" s="1715"/>
    </row>
    <row r="58703" spans="11:12" ht="15" customHeight="1">
      <c r="K58703" s="1715"/>
      <c r="L58703" s="1715"/>
    </row>
    <row r="58704" spans="11:12" ht="15" customHeight="1">
      <c r="K58704" s="1715"/>
      <c r="L58704" s="1715"/>
    </row>
    <row r="58705" spans="11:12" ht="15" customHeight="1">
      <c r="K58705" s="1715"/>
      <c r="L58705" s="1715"/>
    </row>
    <row r="58706" spans="11:12" ht="15" customHeight="1">
      <c r="K58706" s="1715"/>
      <c r="L58706" s="1715"/>
    </row>
    <row r="58707" spans="11:12" ht="15" customHeight="1">
      <c r="K58707" s="1715"/>
      <c r="L58707" s="1715"/>
    </row>
    <row r="58708" spans="11:12" ht="15" customHeight="1">
      <c r="K58708" s="1715"/>
      <c r="L58708" s="1715"/>
    </row>
    <row r="58709" spans="11:12" ht="15" customHeight="1">
      <c r="K58709" s="1715"/>
      <c r="L58709" s="1715"/>
    </row>
    <row r="58710" spans="11:12" ht="15" customHeight="1">
      <c r="K58710" s="1715"/>
      <c r="L58710" s="1715"/>
    </row>
    <row r="58711" spans="11:12" ht="15" customHeight="1">
      <c r="K58711" s="1715"/>
      <c r="L58711" s="1715"/>
    </row>
    <row r="58712" spans="11:12" ht="15" customHeight="1">
      <c r="K58712" s="1715"/>
      <c r="L58712" s="1715"/>
    </row>
    <row r="58713" spans="11:12" ht="15" customHeight="1">
      <c r="K58713" s="1715"/>
      <c r="L58713" s="1715"/>
    </row>
    <row r="58714" spans="11:12" ht="15" customHeight="1">
      <c r="K58714" s="1715"/>
      <c r="L58714" s="1715"/>
    </row>
    <row r="58715" spans="11:12" ht="15" customHeight="1">
      <c r="K58715" s="1715"/>
      <c r="L58715" s="1715"/>
    </row>
    <row r="58716" spans="11:12" ht="15" customHeight="1">
      <c r="K58716" s="1715"/>
      <c r="L58716" s="1715"/>
    </row>
    <row r="58717" spans="11:12" ht="15" customHeight="1">
      <c r="K58717" s="1715"/>
      <c r="L58717" s="1715"/>
    </row>
    <row r="58718" spans="11:12" ht="15" customHeight="1">
      <c r="K58718" s="1715"/>
      <c r="L58718" s="1715"/>
    </row>
    <row r="58719" spans="11:12" ht="15" customHeight="1">
      <c r="K58719" s="1715"/>
      <c r="L58719" s="1715"/>
    </row>
    <row r="58720" spans="11:12" ht="15" customHeight="1">
      <c r="K58720" s="1715"/>
      <c r="L58720" s="1715"/>
    </row>
    <row r="58721" spans="11:12" ht="15" customHeight="1">
      <c r="K58721" s="1715"/>
      <c r="L58721" s="1715"/>
    </row>
    <row r="58722" spans="11:12" ht="15" customHeight="1">
      <c r="K58722" s="1715"/>
      <c r="L58722" s="1715"/>
    </row>
    <row r="58723" spans="11:12" ht="15" customHeight="1">
      <c r="K58723" s="1715"/>
      <c r="L58723" s="1715"/>
    </row>
    <row r="58724" spans="11:12" ht="15" customHeight="1">
      <c r="K58724" s="1715"/>
      <c r="L58724" s="1715"/>
    </row>
    <row r="58725" spans="11:12" ht="15" customHeight="1">
      <c r="K58725" s="1715"/>
      <c r="L58725" s="1715"/>
    </row>
    <row r="58726" spans="11:12" ht="15" customHeight="1">
      <c r="K58726" s="1715"/>
      <c r="L58726" s="1715"/>
    </row>
    <row r="58727" spans="11:12" ht="15" customHeight="1">
      <c r="K58727" s="1715"/>
      <c r="L58727" s="1715"/>
    </row>
    <row r="58728" spans="11:12" ht="15" customHeight="1">
      <c r="K58728" s="1715"/>
      <c r="L58728" s="1715"/>
    </row>
    <row r="58729" spans="11:12" ht="15" customHeight="1">
      <c r="K58729" s="1715"/>
      <c r="L58729" s="1715"/>
    </row>
    <row r="58730" spans="11:12" ht="15" customHeight="1">
      <c r="K58730" s="1715"/>
      <c r="L58730" s="1715"/>
    </row>
    <row r="58731" spans="11:12" ht="15" customHeight="1">
      <c r="K58731" s="1715"/>
      <c r="L58731" s="1715"/>
    </row>
    <row r="58732" spans="11:12" ht="15" customHeight="1">
      <c r="K58732" s="1715"/>
      <c r="L58732" s="1715"/>
    </row>
    <row r="58733" spans="11:12" ht="15" customHeight="1">
      <c r="K58733" s="1715"/>
      <c r="L58733" s="1715"/>
    </row>
    <row r="58734" spans="11:12" ht="15" customHeight="1">
      <c r="K58734" s="1715"/>
      <c r="L58734" s="1715"/>
    </row>
    <row r="58735" spans="11:12" ht="15" customHeight="1">
      <c r="K58735" s="1715"/>
      <c r="L58735" s="1715"/>
    </row>
    <row r="58736" spans="11:12" ht="15" customHeight="1">
      <c r="K58736" s="1715"/>
      <c r="L58736" s="1715"/>
    </row>
    <row r="58737" spans="11:12" ht="15" customHeight="1">
      <c r="K58737" s="1715"/>
      <c r="L58737" s="1715"/>
    </row>
    <row r="58738" spans="11:12" ht="15" customHeight="1">
      <c r="K58738" s="1715"/>
      <c r="L58738" s="1715"/>
    </row>
    <row r="58739" spans="11:12" ht="15" customHeight="1">
      <c r="K58739" s="1715"/>
      <c r="L58739" s="1715"/>
    </row>
    <row r="58740" spans="11:12" ht="15" customHeight="1">
      <c r="K58740" s="1715"/>
      <c r="L58740" s="1715"/>
    </row>
    <row r="58741" spans="11:12" ht="15" customHeight="1">
      <c r="K58741" s="1715"/>
      <c r="L58741" s="1715"/>
    </row>
    <row r="58742" spans="11:12" ht="15" customHeight="1">
      <c r="K58742" s="1715"/>
      <c r="L58742" s="1715"/>
    </row>
    <row r="58743" spans="11:12" ht="15" customHeight="1">
      <c r="K58743" s="1715"/>
      <c r="L58743" s="1715"/>
    </row>
    <row r="58744" spans="11:12" ht="15" customHeight="1">
      <c r="K58744" s="1715"/>
      <c r="L58744" s="1715"/>
    </row>
    <row r="58745" spans="11:12" ht="15" customHeight="1">
      <c r="K58745" s="1715"/>
      <c r="L58745" s="1715"/>
    </row>
    <row r="58746" spans="11:12" ht="15" customHeight="1">
      <c r="K58746" s="1715"/>
      <c r="L58746" s="1715"/>
    </row>
    <row r="58747" spans="11:12" ht="15" customHeight="1">
      <c r="K58747" s="1715"/>
      <c r="L58747" s="1715"/>
    </row>
    <row r="58748" spans="11:12" ht="15" customHeight="1">
      <c r="K58748" s="1715"/>
      <c r="L58748" s="1715"/>
    </row>
    <row r="58749" spans="11:12" ht="15" customHeight="1">
      <c r="K58749" s="1715"/>
      <c r="L58749" s="1715"/>
    </row>
    <row r="58750" spans="11:12" ht="15" customHeight="1">
      <c r="K58750" s="1715"/>
      <c r="L58750" s="1715"/>
    </row>
    <row r="58751" spans="11:12" ht="15" customHeight="1">
      <c r="K58751" s="1715"/>
      <c r="L58751" s="1715"/>
    </row>
    <row r="58752" spans="11:12" ht="15" customHeight="1">
      <c r="K58752" s="1715"/>
      <c r="L58752" s="1715"/>
    </row>
    <row r="58753" spans="11:12" ht="15" customHeight="1">
      <c r="K58753" s="1715"/>
      <c r="L58753" s="1715"/>
    </row>
    <row r="58754" spans="11:12" ht="15" customHeight="1">
      <c r="K58754" s="1715"/>
      <c r="L58754" s="1715"/>
    </row>
    <row r="58755" spans="11:12" ht="15" customHeight="1">
      <c r="K58755" s="1715"/>
      <c r="L58755" s="1715"/>
    </row>
    <row r="58756" spans="11:12" ht="15" customHeight="1">
      <c r="K58756" s="1715"/>
      <c r="L58756" s="1715"/>
    </row>
    <row r="58757" spans="11:12" ht="15" customHeight="1">
      <c r="K58757" s="1715"/>
      <c r="L58757" s="1715"/>
    </row>
    <row r="58758" spans="11:12" ht="15" customHeight="1">
      <c r="K58758" s="1715"/>
      <c r="L58758" s="1715"/>
    </row>
    <row r="58759" spans="11:12" ht="15" customHeight="1">
      <c r="K58759" s="1715"/>
      <c r="L58759" s="1715"/>
    </row>
    <row r="58760" spans="11:12" ht="15" customHeight="1">
      <c r="K58760" s="1715"/>
      <c r="L58760" s="1715"/>
    </row>
    <row r="58761" spans="11:12" ht="15" customHeight="1">
      <c r="K58761" s="1715"/>
      <c r="L58761" s="1715"/>
    </row>
    <row r="58762" spans="11:12" ht="15" customHeight="1">
      <c r="K58762" s="1715"/>
      <c r="L58762" s="1715"/>
    </row>
    <row r="58763" spans="11:12" ht="15" customHeight="1">
      <c r="K58763" s="1715"/>
      <c r="L58763" s="1715"/>
    </row>
    <row r="58764" spans="11:12" ht="15" customHeight="1">
      <c r="K58764" s="1715"/>
      <c r="L58764" s="1715"/>
    </row>
    <row r="58765" spans="11:12" ht="15" customHeight="1">
      <c r="K58765" s="1715"/>
      <c r="L58765" s="1715"/>
    </row>
    <row r="58766" spans="11:12" ht="15" customHeight="1">
      <c r="K58766" s="1715"/>
      <c r="L58766" s="1715"/>
    </row>
    <row r="58767" spans="11:12" ht="15" customHeight="1">
      <c r="K58767" s="1715"/>
      <c r="L58767" s="1715"/>
    </row>
    <row r="58768" spans="11:12" ht="15" customHeight="1">
      <c r="K58768" s="1715"/>
      <c r="L58768" s="1715"/>
    </row>
    <row r="58769" spans="11:12" ht="15" customHeight="1">
      <c r="K58769" s="1715"/>
      <c r="L58769" s="1715"/>
    </row>
    <row r="58770" spans="11:12" ht="15" customHeight="1">
      <c r="K58770" s="1715"/>
      <c r="L58770" s="1715"/>
    </row>
    <row r="58771" spans="11:12" ht="15" customHeight="1">
      <c r="K58771" s="1715"/>
      <c r="L58771" s="1715"/>
    </row>
    <row r="58772" spans="11:12" ht="15" customHeight="1">
      <c r="K58772" s="1715"/>
      <c r="L58772" s="1715"/>
    </row>
    <row r="58773" spans="11:12" ht="15" customHeight="1">
      <c r="K58773" s="1715"/>
      <c r="L58773" s="1715"/>
    </row>
    <row r="58774" spans="11:12" ht="15" customHeight="1">
      <c r="K58774" s="1715"/>
      <c r="L58774" s="1715"/>
    </row>
    <row r="58775" spans="11:12" ht="15" customHeight="1">
      <c r="K58775" s="1715"/>
      <c r="L58775" s="1715"/>
    </row>
    <row r="58776" spans="11:12" ht="15" customHeight="1">
      <c r="K58776" s="1715"/>
      <c r="L58776" s="1715"/>
    </row>
    <row r="58777" spans="11:12" ht="15" customHeight="1">
      <c r="K58777" s="1715"/>
      <c r="L58777" s="1715"/>
    </row>
    <row r="58778" spans="11:12" ht="15" customHeight="1">
      <c r="K58778" s="1715"/>
      <c r="L58778" s="1715"/>
    </row>
    <row r="58779" spans="11:12" ht="15" customHeight="1">
      <c r="K58779" s="1715"/>
      <c r="L58779" s="1715"/>
    </row>
    <row r="58780" spans="11:12" ht="15" customHeight="1">
      <c r="K58780" s="1715"/>
      <c r="L58780" s="1715"/>
    </row>
    <row r="58781" spans="11:12" ht="15" customHeight="1">
      <c r="K58781" s="1715"/>
      <c r="L58781" s="1715"/>
    </row>
    <row r="58782" spans="11:12" ht="15" customHeight="1">
      <c r="K58782" s="1715"/>
      <c r="L58782" s="1715"/>
    </row>
    <row r="58783" spans="11:12" ht="15" customHeight="1">
      <c r="K58783" s="1715"/>
      <c r="L58783" s="1715"/>
    </row>
    <row r="58784" spans="11:12" ht="15" customHeight="1">
      <c r="K58784" s="1715"/>
      <c r="L58784" s="1715"/>
    </row>
    <row r="58785" spans="11:12" ht="15" customHeight="1">
      <c r="K58785" s="1715"/>
      <c r="L58785" s="1715"/>
    </row>
    <row r="58786" spans="11:12" ht="15" customHeight="1">
      <c r="K58786" s="1715"/>
      <c r="L58786" s="1715"/>
    </row>
    <row r="58787" spans="11:12" ht="15" customHeight="1">
      <c r="K58787" s="1715"/>
      <c r="L58787" s="1715"/>
    </row>
    <row r="58788" spans="11:12" ht="15" customHeight="1">
      <c r="K58788" s="1715"/>
      <c r="L58788" s="1715"/>
    </row>
    <row r="58789" spans="11:12" ht="15" customHeight="1">
      <c r="K58789" s="1715"/>
      <c r="L58789" s="1715"/>
    </row>
    <row r="58790" spans="11:12" ht="15" customHeight="1">
      <c r="K58790" s="1715"/>
      <c r="L58790" s="1715"/>
    </row>
    <row r="58791" spans="11:12" ht="15" customHeight="1">
      <c r="K58791" s="1715"/>
      <c r="L58791" s="1715"/>
    </row>
    <row r="58792" spans="11:12" ht="15" customHeight="1">
      <c r="K58792" s="1715"/>
      <c r="L58792" s="1715"/>
    </row>
    <row r="58793" spans="11:12" ht="15" customHeight="1">
      <c r="K58793" s="1715"/>
      <c r="L58793" s="1715"/>
    </row>
    <row r="58794" spans="11:12" ht="15" customHeight="1">
      <c r="K58794" s="1715"/>
      <c r="L58794" s="1715"/>
    </row>
    <row r="58795" spans="11:12" ht="15" customHeight="1">
      <c r="K58795" s="1715"/>
      <c r="L58795" s="1715"/>
    </row>
    <row r="58796" spans="11:12" ht="15" customHeight="1">
      <c r="K58796" s="1715"/>
      <c r="L58796" s="1715"/>
    </row>
    <row r="58797" spans="11:12" ht="15" customHeight="1">
      <c r="K58797" s="1715"/>
      <c r="L58797" s="1715"/>
    </row>
    <row r="58798" spans="11:12" ht="15" customHeight="1">
      <c r="K58798" s="1715"/>
      <c r="L58798" s="1715"/>
    </row>
    <row r="58799" spans="11:12" ht="15" customHeight="1">
      <c r="K58799" s="1715"/>
      <c r="L58799" s="1715"/>
    </row>
    <row r="58800" spans="11:12" ht="15" customHeight="1">
      <c r="K58800" s="1715"/>
      <c r="L58800" s="1715"/>
    </row>
    <row r="58801" spans="11:12" ht="15" customHeight="1">
      <c r="K58801" s="1715"/>
      <c r="L58801" s="1715"/>
    </row>
    <row r="58802" spans="11:12" ht="15" customHeight="1">
      <c r="K58802" s="1715"/>
      <c r="L58802" s="1715"/>
    </row>
    <row r="58803" spans="11:12" ht="15" customHeight="1">
      <c r="K58803" s="1715"/>
      <c r="L58803" s="1715"/>
    </row>
    <row r="58804" spans="11:12" ht="15" customHeight="1">
      <c r="K58804" s="1715"/>
      <c r="L58804" s="1715"/>
    </row>
    <row r="58805" spans="11:12" ht="15" customHeight="1">
      <c r="K58805" s="1715"/>
      <c r="L58805" s="1715"/>
    </row>
    <row r="58806" spans="11:12" ht="15" customHeight="1">
      <c r="K58806" s="1715"/>
      <c r="L58806" s="1715"/>
    </row>
    <row r="58807" spans="11:12" ht="15" customHeight="1">
      <c r="K58807" s="1715"/>
      <c r="L58807" s="1715"/>
    </row>
    <row r="58808" spans="11:12" ht="15" customHeight="1">
      <c r="K58808" s="1715"/>
      <c r="L58808" s="1715"/>
    </row>
    <row r="58809" spans="11:12" ht="15" customHeight="1">
      <c r="K58809" s="1715"/>
      <c r="L58809" s="1715"/>
    </row>
    <row r="58810" spans="11:12" ht="15" customHeight="1">
      <c r="K58810" s="1715"/>
      <c r="L58810" s="1715"/>
    </row>
    <row r="58811" spans="11:12" ht="15" customHeight="1">
      <c r="K58811" s="1715"/>
      <c r="L58811" s="1715"/>
    </row>
    <row r="58812" spans="11:12" ht="15" customHeight="1">
      <c r="K58812" s="1715"/>
      <c r="L58812" s="1715"/>
    </row>
    <row r="58813" spans="11:12" ht="15" customHeight="1">
      <c r="K58813" s="1715"/>
      <c r="L58813" s="1715"/>
    </row>
    <row r="58814" spans="11:12" ht="15" customHeight="1">
      <c r="K58814" s="1715"/>
      <c r="L58814" s="1715"/>
    </row>
    <row r="58815" spans="11:12" ht="15" customHeight="1">
      <c r="K58815" s="1715"/>
      <c r="L58815" s="1715"/>
    </row>
    <row r="58816" spans="11:12" ht="15" customHeight="1">
      <c r="K58816" s="1715"/>
      <c r="L58816" s="1715"/>
    </row>
    <row r="58817" spans="11:12" ht="15" customHeight="1">
      <c r="K58817" s="1715"/>
      <c r="L58817" s="1715"/>
    </row>
    <row r="58818" spans="11:12" ht="15" customHeight="1">
      <c r="K58818" s="1715"/>
      <c r="L58818" s="1715"/>
    </row>
    <row r="58819" spans="11:12" ht="15" customHeight="1">
      <c r="K58819" s="1715"/>
      <c r="L58819" s="1715"/>
    </row>
    <row r="58820" spans="11:12" ht="15" customHeight="1">
      <c r="K58820" s="1715"/>
      <c r="L58820" s="1715"/>
    </row>
    <row r="58821" spans="11:12" ht="15" customHeight="1">
      <c r="K58821" s="1715"/>
      <c r="L58821" s="1715"/>
    </row>
    <row r="58822" spans="11:12" ht="15" customHeight="1">
      <c r="K58822" s="1715"/>
      <c r="L58822" s="1715"/>
    </row>
    <row r="58823" spans="11:12" ht="15" customHeight="1">
      <c r="K58823" s="1715"/>
      <c r="L58823" s="1715"/>
    </row>
    <row r="58824" spans="11:12" ht="15" customHeight="1">
      <c r="K58824" s="1715"/>
      <c r="L58824" s="1715"/>
    </row>
    <row r="58825" spans="11:12" ht="15" customHeight="1">
      <c r="K58825" s="1715"/>
      <c r="L58825" s="1715"/>
    </row>
    <row r="58826" spans="11:12" ht="15" customHeight="1">
      <c r="K58826" s="1715"/>
      <c r="L58826" s="1715"/>
    </row>
    <row r="58827" spans="11:12" ht="15" customHeight="1">
      <c r="K58827" s="1715"/>
      <c r="L58827" s="1715"/>
    </row>
    <row r="58828" spans="11:12" ht="15" customHeight="1">
      <c r="K58828" s="1715"/>
      <c r="L58828" s="1715"/>
    </row>
    <row r="58829" spans="11:12" ht="15" customHeight="1">
      <c r="K58829" s="1715"/>
      <c r="L58829" s="1715"/>
    </row>
    <row r="58830" spans="11:12" ht="15" customHeight="1">
      <c r="K58830" s="1715"/>
      <c r="L58830" s="1715"/>
    </row>
    <row r="58831" spans="11:12" ht="15" customHeight="1">
      <c r="K58831" s="1715"/>
      <c r="L58831" s="1715"/>
    </row>
    <row r="58832" spans="11:12" ht="15" customHeight="1">
      <c r="K58832" s="1715"/>
      <c r="L58832" s="1715"/>
    </row>
    <row r="58833" spans="11:12" ht="15" customHeight="1">
      <c r="K58833" s="1715"/>
      <c r="L58833" s="1715"/>
    </row>
    <row r="58834" spans="11:12" ht="15" customHeight="1">
      <c r="K58834" s="1715"/>
      <c r="L58834" s="1715"/>
    </row>
    <row r="58835" spans="11:12" ht="15" customHeight="1">
      <c r="K58835" s="1715"/>
      <c r="L58835" s="1715"/>
    </row>
    <row r="58836" spans="11:12" ht="15" customHeight="1">
      <c r="K58836" s="1715"/>
      <c r="L58836" s="1715"/>
    </row>
    <row r="58837" spans="11:12" ht="15" customHeight="1">
      <c r="K58837" s="1715"/>
      <c r="L58837" s="1715"/>
    </row>
    <row r="58838" spans="11:12" ht="15" customHeight="1">
      <c r="K58838" s="1715"/>
      <c r="L58838" s="1715"/>
    </row>
    <row r="58839" spans="11:12" ht="15" customHeight="1">
      <c r="K58839" s="1715"/>
      <c r="L58839" s="1715"/>
    </row>
    <row r="58840" spans="11:12" ht="15" customHeight="1">
      <c r="K58840" s="1715"/>
      <c r="L58840" s="1715"/>
    </row>
    <row r="58841" spans="11:12" ht="15" customHeight="1">
      <c r="K58841" s="1715"/>
      <c r="L58841" s="1715"/>
    </row>
    <row r="58842" spans="11:12" ht="15" customHeight="1">
      <c r="K58842" s="1715"/>
      <c r="L58842" s="1715"/>
    </row>
    <row r="58843" spans="11:12" ht="15" customHeight="1">
      <c r="K58843" s="1715"/>
      <c r="L58843" s="1715"/>
    </row>
    <row r="58844" spans="11:12" ht="15" customHeight="1">
      <c r="K58844" s="1715"/>
      <c r="L58844" s="1715"/>
    </row>
    <row r="58845" spans="11:12" ht="15" customHeight="1">
      <c r="K58845" s="1715"/>
      <c r="L58845" s="1715"/>
    </row>
    <row r="58846" spans="11:12" ht="15" customHeight="1">
      <c r="K58846" s="1715"/>
      <c r="L58846" s="1715"/>
    </row>
    <row r="58847" spans="11:12" ht="15" customHeight="1">
      <c r="K58847" s="1715"/>
      <c r="L58847" s="1715"/>
    </row>
    <row r="58848" spans="11:12" ht="15" customHeight="1">
      <c r="K58848" s="1715"/>
      <c r="L58848" s="1715"/>
    </row>
    <row r="58849" spans="11:12" ht="15" customHeight="1">
      <c r="K58849" s="1715"/>
      <c r="L58849" s="1715"/>
    </row>
    <row r="58850" spans="11:12" ht="15" customHeight="1">
      <c r="K58850" s="1715"/>
      <c r="L58850" s="1715"/>
    </row>
    <row r="58851" spans="11:12" ht="15" customHeight="1">
      <c r="K58851" s="1715"/>
      <c r="L58851" s="1715"/>
    </row>
    <row r="58852" spans="11:12" ht="15" customHeight="1">
      <c r="K58852" s="1715"/>
      <c r="L58852" s="1715"/>
    </row>
    <row r="58853" spans="11:12" ht="15" customHeight="1">
      <c r="K58853" s="1715"/>
      <c r="L58853" s="1715"/>
    </row>
    <row r="58854" spans="11:12" ht="15" customHeight="1">
      <c r="K58854" s="1715"/>
      <c r="L58854" s="1715"/>
    </row>
    <row r="58855" spans="11:12" ht="15" customHeight="1">
      <c r="K58855" s="1715"/>
      <c r="L58855" s="1715"/>
    </row>
    <row r="58856" spans="11:12" ht="15" customHeight="1">
      <c r="K58856" s="1715"/>
      <c r="L58856" s="1715"/>
    </row>
    <row r="58857" spans="11:12" ht="15" customHeight="1">
      <c r="K58857" s="1715"/>
      <c r="L58857" s="1715"/>
    </row>
    <row r="58858" spans="11:12" ht="15" customHeight="1">
      <c r="K58858" s="1715"/>
      <c r="L58858" s="1715"/>
    </row>
    <row r="58859" spans="11:12" ht="15" customHeight="1">
      <c r="K58859" s="1715"/>
      <c r="L58859" s="1715"/>
    </row>
    <row r="58860" spans="11:12" ht="15" customHeight="1">
      <c r="K58860" s="1715"/>
      <c r="L58860" s="1715"/>
    </row>
    <row r="58861" spans="11:12" ht="15" customHeight="1">
      <c r="K58861" s="1715"/>
      <c r="L58861" s="1715"/>
    </row>
    <row r="58862" spans="11:12" ht="15" customHeight="1">
      <c r="K58862" s="1715"/>
      <c r="L58862" s="1715"/>
    </row>
    <row r="58863" spans="11:12" ht="15" customHeight="1">
      <c r="K58863" s="1715"/>
      <c r="L58863" s="1715"/>
    </row>
    <row r="58864" spans="11:12" ht="15" customHeight="1">
      <c r="K58864" s="1715"/>
      <c r="L58864" s="1715"/>
    </row>
    <row r="58865" spans="11:12" ht="15" customHeight="1">
      <c r="K58865" s="1715"/>
      <c r="L58865" s="1715"/>
    </row>
    <row r="58866" spans="11:12" ht="15" customHeight="1">
      <c r="K58866" s="1715"/>
      <c r="L58866" s="1715"/>
    </row>
    <row r="58867" spans="11:12" ht="15" customHeight="1">
      <c r="K58867" s="1715"/>
      <c r="L58867" s="1715"/>
    </row>
    <row r="58868" spans="11:12" ht="15" customHeight="1">
      <c r="K58868" s="1715"/>
      <c r="L58868" s="1715"/>
    </row>
    <row r="58869" spans="11:12" ht="15" customHeight="1">
      <c r="K58869" s="1715"/>
      <c r="L58869" s="1715"/>
    </row>
    <row r="58870" spans="11:12" ht="15" customHeight="1">
      <c r="K58870" s="1715"/>
      <c r="L58870" s="1715"/>
    </row>
    <row r="58871" spans="11:12" ht="15" customHeight="1">
      <c r="K58871" s="1715"/>
      <c r="L58871" s="1715"/>
    </row>
    <row r="58872" spans="11:12" ht="15" customHeight="1">
      <c r="K58872" s="1715"/>
      <c r="L58872" s="1715"/>
    </row>
    <row r="58873" spans="11:12" ht="15" customHeight="1">
      <c r="K58873" s="1715"/>
      <c r="L58873" s="1715"/>
    </row>
    <row r="58874" spans="11:12" ht="15" customHeight="1">
      <c r="K58874" s="1715"/>
      <c r="L58874" s="1715"/>
    </row>
    <row r="58875" spans="11:12" ht="15" customHeight="1">
      <c r="K58875" s="1715"/>
      <c r="L58875" s="1715"/>
    </row>
    <row r="58876" spans="11:12" ht="15" customHeight="1">
      <c r="K58876" s="1715"/>
      <c r="L58876" s="1715"/>
    </row>
    <row r="58877" spans="11:12" ht="15" customHeight="1">
      <c r="K58877" s="1715"/>
      <c r="L58877" s="1715"/>
    </row>
    <row r="58878" spans="11:12" ht="15" customHeight="1">
      <c r="K58878" s="1715"/>
      <c r="L58878" s="1715"/>
    </row>
    <row r="58879" spans="11:12" ht="15" customHeight="1">
      <c r="K58879" s="1715"/>
      <c r="L58879" s="1715"/>
    </row>
    <row r="58880" spans="11:12" ht="15" customHeight="1">
      <c r="K58880" s="1715"/>
      <c r="L58880" s="1715"/>
    </row>
    <row r="58881" spans="11:12" ht="15" customHeight="1">
      <c r="K58881" s="1715"/>
      <c r="L58881" s="1715"/>
    </row>
    <row r="58882" spans="11:12" ht="15" customHeight="1">
      <c r="K58882" s="1715"/>
      <c r="L58882" s="1715"/>
    </row>
    <row r="58883" spans="11:12" ht="15" customHeight="1">
      <c r="K58883" s="1715"/>
      <c r="L58883" s="1715"/>
    </row>
    <row r="58884" spans="11:12" ht="15" customHeight="1">
      <c r="K58884" s="1715"/>
      <c r="L58884" s="1715"/>
    </row>
    <row r="58885" spans="11:12" ht="15" customHeight="1">
      <c r="K58885" s="1715"/>
      <c r="L58885" s="1715"/>
    </row>
    <row r="58886" spans="11:12" ht="15" customHeight="1">
      <c r="K58886" s="1715"/>
      <c r="L58886" s="1715"/>
    </row>
    <row r="58887" spans="11:12" ht="15" customHeight="1">
      <c r="K58887" s="1715"/>
      <c r="L58887" s="1715"/>
    </row>
    <row r="58888" spans="11:12" ht="15" customHeight="1">
      <c r="K58888" s="1715"/>
      <c r="L58888" s="1715"/>
    </row>
    <row r="58889" spans="11:12" ht="15" customHeight="1">
      <c r="K58889" s="1715"/>
      <c r="L58889" s="1715"/>
    </row>
    <row r="58890" spans="11:12" ht="15" customHeight="1">
      <c r="K58890" s="1715"/>
      <c r="L58890" s="1715"/>
    </row>
    <row r="58891" spans="11:12" ht="15" customHeight="1">
      <c r="K58891" s="1715"/>
      <c r="L58891" s="1715"/>
    </row>
    <row r="58892" spans="11:12" ht="15" customHeight="1">
      <c r="K58892" s="1715"/>
      <c r="L58892" s="1715"/>
    </row>
    <row r="58893" spans="11:12" ht="15" customHeight="1">
      <c r="K58893" s="1715"/>
      <c r="L58893" s="1715"/>
    </row>
    <row r="58894" spans="11:12" ht="15" customHeight="1">
      <c r="K58894" s="1715"/>
      <c r="L58894" s="1715"/>
    </row>
    <row r="58895" spans="11:12" ht="15" customHeight="1">
      <c r="K58895" s="1715"/>
      <c r="L58895" s="1715"/>
    </row>
    <row r="58896" spans="11:12" ht="15" customHeight="1">
      <c r="K58896" s="1715"/>
      <c r="L58896" s="1715"/>
    </row>
    <row r="58897" spans="11:12" ht="15" customHeight="1">
      <c r="K58897" s="1715"/>
      <c r="L58897" s="1715"/>
    </row>
    <row r="58898" spans="11:12" ht="15" customHeight="1">
      <c r="K58898" s="1715"/>
      <c r="L58898" s="1715"/>
    </row>
    <row r="58899" spans="11:12" ht="15" customHeight="1">
      <c r="K58899" s="1715"/>
      <c r="L58899" s="1715"/>
    </row>
    <row r="58900" spans="11:12" ht="15" customHeight="1">
      <c r="K58900" s="1715"/>
      <c r="L58900" s="1715"/>
    </row>
    <row r="58901" spans="11:12" ht="15" customHeight="1">
      <c r="K58901" s="1715"/>
      <c r="L58901" s="1715"/>
    </row>
    <row r="58902" spans="11:12" ht="15" customHeight="1">
      <c r="K58902" s="1715"/>
      <c r="L58902" s="1715"/>
    </row>
    <row r="58903" spans="11:12" ht="15" customHeight="1">
      <c r="K58903" s="1715"/>
      <c r="L58903" s="1715"/>
    </row>
    <row r="58904" spans="11:12" ht="15" customHeight="1">
      <c r="K58904" s="1715"/>
      <c r="L58904" s="1715"/>
    </row>
    <row r="58905" spans="11:12" ht="15" customHeight="1">
      <c r="K58905" s="1715"/>
      <c r="L58905" s="1715"/>
    </row>
    <row r="58906" spans="11:12" ht="15" customHeight="1">
      <c r="K58906" s="1715"/>
      <c r="L58906" s="1715"/>
    </row>
    <row r="58907" spans="11:12" ht="15" customHeight="1">
      <c r="K58907" s="1715"/>
      <c r="L58907" s="1715"/>
    </row>
    <row r="58908" spans="11:12" ht="15" customHeight="1">
      <c r="K58908" s="1715"/>
      <c r="L58908" s="1715"/>
    </row>
    <row r="58909" spans="11:12" ht="15" customHeight="1">
      <c r="K58909" s="1715"/>
      <c r="L58909" s="1715"/>
    </row>
    <row r="58910" spans="11:12" ht="15" customHeight="1">
      <c r="K58910" s="1715"/>
      <c r="L58910" s="1715"/>
    </row>
    <row r="58911" spans="11:12" ht="15" customHeight="1">
      <c r="K58911" s="1715"/>
      <c r="L58911" s="1715"/>
    </row>
    <row r="58912" spans="11:12" ht="15" customHeight="1">
      <c r="K58912" s="1715"/>
      <c r="L58912" s="1715"/>
    </row>
    <row r="58913" spans="11:12" ht="15" customHeight="1">
      <c r="K58913" s="1715"/>
      <c r="L58913" s="1715"/>
    </row>
    <row r="58914" spans="11:12" ht="15" customHeight="1">
      <c r="K58914" s="1715"/>
      <c r="L58914" s="1715"/>
    </row>
    <row r="58915" spans="11:12" ht="15" customHeight="1">
      <c r="K58915" s="1715"/>
      <c r="L58915" s="1715"/>
    </row>
    <row r="58916" spans="11:12" ht="15" customHeight="1">
      <c r="K58916" s="1715"/>
      <c r="L58916" s="1715"/>
    </row>
    <row r="58917" spans="11:12" ht="15" customHeight="1">
      <c r="K58917" s="1715"/>
      <c r="L58917" s="1715"/>
    </row>
    <row r="58918" spans="11:12" ht="15" customHeight="1">
      <c r="K58918" s="1715"/>
      <c r="L58918" s="1715"/>
    </row>
    <row r="58919" spans="11:12" ht="15" customHeight="1">
      <c r="K58919" s="1715"/>
      <c r="L58919" s="1715"/>
    </row>
    <row r="58920" spans="11:12" ht="15" customHeight="1">
      <c r="K58920" s="1715"/>
      <c r="L58920" s="1715"/>
    </row>
    <row r="58921" spans="11:12" ht="15" customHeight="1">
      <c r="K58921" s="1715"/>
      <c r="L58921" s="1715"/>
    </row>
    <row r="58922" spans="11:12" ht="15" customHeight="1">
      <c r="K58922" s="1715"/>
      <c r="L58922" s="1715"/>
    </row>
    <row r="58923" spans="11:12" ht="15" customHeight="1">
      <c r="K58923" s="1715"/>
      <c r="L58923" s="1715"/>
    </row>
    <row r="58924" spans="11:12" ht="15" customHeight="1">
      <c r="K58924" s="1715"/>
      <c r="L58924" s="1715"/>
    </row>
    <row r="58925" spans="11:12" ht="15" customHeight="1">
      <c r="K58925" s="1715"/>
      <c r="L58925" s="1715"/>
    </row>
    <row r="58926" spans="11:12" ht="15" customHeight="1">
      <c r="K58926" s="1715"/>
      <c r="L58926" s="1715"/>
    </row>
    <row r="58927" spans="11:12" ht="15" customHeight="1">
      <c r="K58927" s="1715"/>
      <c r="L58927" s="1715"/>
    </row>
    <row r="58928" spans="11:12" ht="15" customHeight="1">
      <c r="K58928" s="1715"/>
      <c r="L58928" s="1715"/>
    </row>
    <row r="58929" spans="11:12" ht="15" customHeight="1">
      <c r="K58929" s="1715"/>
      <c r="L58929" s="1715"/>
    </row>
    <row r="58930" spans="11:12" ht="15" customHeight="1">
      <c r="K58930" s="1715"/>
      <c r="L58930" s="1715"/>
    </row>
    <row r="58931" spans="11:12" ht="15" customHeight="1">
      <c r="K58931" s="1715"/>
      <c r="L58931" s="1715"/>
    </row>
    <row r="58932" spans="11:12" ht="15" customHeight="1">
      <c r="K58932" s="1715"/>
      <c r="L58932" s="1715"/>
    </row>
    <row r="58933" spans="11:12" ht="15" customHeight="1">
      <c r="K58933" s="1715"/>
      <c r="L58933" s="1715"/>
    </row>
    <row r="58934" spans="11:12" ht="15" customHeight="1">
      <c r="K58934" s="1715"/>
      <c r="L58934" s="1715"/>
    </row>
    <row r="58935" spans="11:12" ht="15" customHeight="1">
      <c r="K58935" s="1715"/>
      <c r="L58935" s="1715"/>
    </row>
    <row r="58936" spans="11:12" ht="15" customHeight="1">
      <c r="K58936" s="1715"/>
      <c r="L58936" s="1715"/>
    </row>
    <row r="58937" spans="11:12" ht="15" customHeight="1">
      <c r="K58937" s="1715"/>
      <c r="L58937" s="1715"/>
    </row>
    <row r="58938" spans="11:12" ht="15" customHeight="1">
      <c r="K58938" s="1715"/>
      <c r="L58938" s="1715"/>
    </row>
    <row r="58939" spans="11:12" ht="15" customHeight="1">
      <c r="K58939" s="1715"/>
      <c r="L58939" s="1715"/>
    </row>
    <row r="58940" spans="11:12" ht="15" customHeight="1">
      <c r="K58940" s="1715"/>
      <c r="L58940" s="1715"/>
    </row>
    <row r="58941" spans="11:12" ht="15" customHeight="1">
      <c r="K58941" s="1715"/>
      <c r="L58941" s="1715"/>
    </row>
    <row r="58942" spans="11:12" ht="15" customHeight="1">
      <c r="K58942" s="1715"/>
      <c r="L58942" s="1715"/>
    </row>
    <row r="58943" spans="11:12" ht="15" customHeight="1">
      <c r="K58943" s="1715"/>
      <c r="L58943" s="1715"/>
    </row>
    <row r="58944" spans="11:12" ht="15" customHeight="1">
      <c r="K58944" s="1715"/>
      <c r="L58944" s="1715"/>
    </row>
    <row r="58945" spans="11:12" ht="15" customHeight="1">
      <c r="K58945" s="1715"/>
      <c r="L58945" s="1715"/>
    </row>
    <row r="58946" spans="11:12" ht="15" customHeight="1">
      <c r="K58946" s="1715"/>
      <c r="L58946" s="1715"/>
    </row>
    <row r="58947" spans="11:12" ht="15" customHeight="1">
      <c r="K58947" s="1715"/>
      <c r="L58947" s="1715"/>
    </row>
    <row r="58948" spans="11:12" ht="15" customHeight="1">
      <c r="K58948" s="1715"/>
      <c r="L58948" s="1715"/>
    </row>
    <row r="58949" spans="11:12" ht="15" customHeight="1">
      <c r="K58949" s="1715"/>
      <c r="L58949" s="1715"/>
    </row>
    <row r="58950" spans="11:12" ht="15" customHeight="1">
      <c r="K58950" s="1715"/>
      <c r="L58950" s="1715"/>
    </row>
    <row r="58951" spans="11:12" ht="15" customHeight="1">
      <c r="K58951" s="1715"/>
      <c r="L58951" s="1715"/>
    </row>
    <row r="58952" spans="11:12" ht="15" customHeight="1">
      <c r="K58952" s="1715"/>
      <c r="L58952" s="1715"/>
    </row>
    <row r="58953" spans="11:12" ht="15" customHeight="1">
      <c r="K58953" s="1715"/>
      <c r="L58953" s="1715"/>
    </row>
    <row r="58954" spans="11:12" ht="15" customHeight="1">
      <c r="K58954" s="1715"/>
      <c r="L58954" s="1715"/>
    </row>
    <row r="58955" spans="11:12" ht="15" customHeight="1">
      <c r="K58955" s="1715"/>
      <c r="L58955" s="1715"/>
    </row>
    <row r="58956" spans="11:12" ht="15" customHeight="1">
      <c r="K58956" s="1715"/>
      <c r="L58956" s="1715"/>
    </row>
    <row r="58957" spans="11:12" ht="15" customHeight="1">
      <c r="K58957" s="1715"/>
      <c r="L58957" s="1715"/>
    </row>
    <row r="58958" spans="11:12" ht="15" customHeight="1">
      <c r="K58958" s="1715"/>
      <c r="L58958" s="1715"/>
    </row>
    <row r="58959" spans="11:12" ht="15" customHeight="1">
      <c r="K58959" s="1715"/>
      <c r="L58959" s="1715"/>
    </row>
    <row r="58960" spans="11:12" ht="15" customHeight="1">
      <c r="K58960" s="1715"/>
      <c r="L58960" s="1715"/>
    </row>
    <row r="58961" spans="11:12" ht="15" customHeight="1">
      <c r="K58961" s="1715"/>
      <c r="L58961" s="1715"/>
    </row>
    <row r="58962" spans="11:12" ht="15" customHeight="1">
      <c r="K58962" s="1715"/>
      <c r="L58962" s="1715"/>
    </row>
    <row r="58963" spans="11:12" ht="15" customHeight="1">
      <c r="K58963" s="1715"/>
      <c r="L58963" s="1715"/>
    </row>
    <row r="58964" spans="11:12" ht="15" customHeight="1">
      <c r="K58964" s="1715"/>
      <c r="L58964" s="1715"/>
    </row>
    <row r="58965" spans="11:12" ht="15" customHeight="1">
      <c r="K58965" s="1715"/>
      <c r="L58965" s="1715"/>
    </row>
    <row r="58966" spans="11:12" ht="15" customHeight="1">
      <c r="K58966" s="1715"/>
      <c r="L58966" s="1715"/>
    </row>
    <row r="58967" spans="11:12" ht="15" customHeight="1">
      <c r="K58967" s="1715"/>
      <c r="L58967" s="1715"/>
    </row>
    <row r="58968" spans="11:12" ht="15" customHeight="1">
      <c r="K58968" s="1715"/>
      <c r="L58968" s="1715"/>
    </row>
    <row r="58969" spans="11:12" ht="15" customHeight="1">
      <c r="K58969" s="1715"/>
      <c r="L58969" s="1715"/>
    </row>
    <row r="58970" spans="11:12" ht="15" customHeight="1">
      <c r="K58970" s="1715"/>
      <c r="L58970" s="1715"/>
    </row>
    <row r="58971" spans="11:12" ht="15" customHeight="1">
      <c r="K58971" s="1715"/>
      <c r="L58971" s="1715"/>
    </row>
    <row r="58972" spans="11:12" ht="15" customHeight="1">
      <c r="K58972" s="1715"/>
      <c r="L58972" s="1715"/>
    </row>
    <row r="58973" spans="11:12" ht="15" customHeight="1">
      <c r="K58973" s="1715"/>
      <c r="L58973" s="1715"/>
    </row>
    <row r="58974" spans="11:12" ht="15" customHeight="1">
      <c r="K58974" s="1715"/>
      <c r="L58974" s="1715"/>
    </row>
    <row r="58975" spans="11:12" ht="15" customHeight="1">
      <c r="K58975" s="1715"/>
      <c r="L58975" s="1715"/>
    </row>
    <row r="58976" spans="11:12" ht="15" customHeight="1">
      <c r="K58976" s="1715"/>
      <c r="L58976" s="1715"/>
    </row>
    <row r="58977" spans="11:12" ht="15" customHeight="1">
      <c r="K58977" s="1715"/>
      <c r="L58977" s="1715"/>
    </row>
    <row r="58978" spans="11:12" ht="15" customHeight="1">
      <c r="K58978" s="1715"/>
      <c r="L58978" s="1715"/>
    </row>
    <row r="58979" spans="11:12" ht="15" customHeight="1">
      <c r="K58979" s="1715"/>
      <c r="L58979" s="1715"/>
    </row>
    <row r="58980" spans="11:12" ht="15" customHeight="1">
      <c r="K58980" s="1715"/>
      <c r="L58980" s="1715"/>
    </row>
    <row r="58981" spans="11:12" ht="15" customHeight="1">
      <c r="K58981" s="1715"/>
      <c r="L58981" s="1715"/>
    </row>
    <row r="58982" spans="11:12" ht="15" customHeight="1">
      <c r="K58982" s="1715"/>
      <c r="L58982" s="1715"/>
    </row>
    <row r="58983" spans="11:12" ht="15" customHeight="1">
      <c r="K58983" s="1715"/>
      <c r="L58983" s="1715"/>
    </row>
    <row r="58984" spans="11:12" ht="15" customHeight="1">
      <c r="K58984" s="1715"/>
      <c r="L58984" s="1715"/>
    </row>
    <row r="58985" spans="11:12" ht="15" customHeight="1">
      <c r="K58985" s="1715"/>
      <c r="L58985" s="1715"/>
    </row>
    <row r="58986" spans="11:12" ht="15" customHeight="1">
      <c r="K58986" s="1715"/>
      <c r="L58986" s="1715"/>
    </row>
    <row r="58987" spans="11:12" ht="15" customHeight="1">
      <c r="K58987" s="1715"/>
      <c r="L58987" s="1715"/>
    </row>
    <row r="58988" spans="11:12" ht="15" customHeight="1">
      <c r="K58988" s="1715"/>
      <c r="L58988" s="1715"/>
    </row>
    <row r="58989" spans="11:12" ht="15" customHeight="1">
      <c r="K58989" s="1715"/>
      <c r="L58989" s="1715"/>
    </row>
    <row r="58990" spans="11:12" ht="15" customHeight="1">
      <c r="K58990" s="1715"/>
      <c r="L58990" s="1715"/>
    </row>
    <row r="58991" spans="11:12" ht="15" customHeight="1">
      <c r="K58991" s="1715"/>
      <c r="L58991" s="1715"/>
    </row>
    <row r="58992" spans="11:12" ht="15" customHeight="1">
      <c r="K58992" s="1715"/>
      <c r="L58992" s="1715"/>
    </row>
    <row r="58993" spans="11:12" ht="15" customHeight="1">
      <c r="K58993" s="1715"/>
      <c r="L58993" s="1715"/>
    </row>
    <row r="58994" spans="11:12" ht="15" customHeight="1">
      <c r="K58994" s="1715"/>
      <c r="L58994" s="1715"/>
    </row>
    <row r="58995" spans="11:12" ht="15" customHeight="1">
      <c r="K58995" s="1715"/>
      <c r="L58995" s="1715"/>
    </row>
    <row r="58996" spans="11:12" ht="15" customHeight="1">
      <c r="K58996" s="1715"/>
      <c r="L58996" s="1715"/>
    </row>
    <row r="58997" spans="11:12" ht="15" customHeight="1">
      <c r="K58997" s="1715"/>
      <c r="L58997" s="1715"/>
    </row>
    <row r="58998" spans="11:12" ht="15" customHeight="1">
      <c r="K58998" s="1715"/>
      <c r="L58998" s="1715"/>
    </row>
    <row r="58999" spans="11:12" ht="15" customHeight="1">
      <c r="K58999" s="1715"/>
      <c r="L58999" s="1715"/>
    </row>
    <row r="59000" spans="11:12" ht="15" customHeight="1">
      <c r="K59000" s="1715"/>
      <c r="L59000" s="1715"/>
    </row>
    <row r="59001" spans="11:12" ht="15" customHeight="1">
      <c r="K59001" s="1715"/>
      <c r="L59001" s="1715"/>
    </row>
    <row r="59002" spans="11:12" ht="15" customHeight="1">
      <c r="K59002" s="1715"/>
      <c r="L59002" s="1715"/>
    </row>
    <row r="59003" spans="11:12" ht="15" customHeight="1">
      <c r="K59003" s="1715"/>
      <c r="L59003" s="1715"/>
    </row>
    <row r="59004" spans="11:12" ht="15" customHeight="1">
      <c r="K59004" s="1715"/>
      <c r="L59004" s="1715"/>
    </row>
    <row r="59005" spans="11:12" ht="15" customHeight="1">
      <c r="K59005" s="1715"/>
      <c r="L59005" s="1715"/>
    </row>
    <row r="59006" spans="11:12" ht="15" customHeight="1">
      <c r="K59006" s="1715"/>
      <c r="L59006" s="1715"/>
    </row>
    <row r="59007" spans="11:12" ht="15" customHeight="1">
      <c r="K59007" s="1715"/>
      <c r="L59007" s="1715"/>
    </row>
    <row r="59008" spans="11:12" ht="15" customHeight="1">
      <c r="K59008" s="1715"/>
      <c r="L59008" s="1715"/>
    </row>
    <row r="59009" spans="11:12" ht="15" customHeight="1">
      <c r="K59009" s="1715"/>
      <c r="L59009" s="1715"/>
    </row>
    <row r="59010" spans="11:12" ht="15" customHeight="1">
      <c r="K59010" s="1715"/>
      <c r="L59010" s="1715"/>
    </row>
    <row r="59011" spans="11:12" ht="15" customHeight="1">
      <c r="K59011" s="1715"/>
      <c r="L59011" s="1715"/>
    </row>
    <row r="59012" spans="11:12" ht="15" customHeight="1">
      <c r="K59012" s="1715"/>
      <c r="L59012" s="1715"/>
    </row>
    <row r="59013" spans="11:12" ht="15" customHeight="1">
      <c r="K59013" s="1715"/>
      <c r="L59013" s="1715"/>
    </row>
    <row r="59014" spans="11:12" ht="15" customHeight="1">
      <c r="K59014" s="1715"/>
      <c r="L59014" s="1715"/>
    </row>
    <row r="59015" spans="11:12" ht="15" customHeight="1">
      <c r="K59015" s="1715"/>
      <c r="L59015" s="1715"/>
    </row>
    <row r="59016" spans="11:12" ht="15" customHeight="1">
      <c r="K59016" s="1715"/>
      <c r="L59016" s="1715"/>
    </row>
    <row r="59017" spans="11:12" ht="15" customHeight="1">
      <c r="K59017" s="1715"/>
      <c r="L59017" s="1715"/>
    </row>
    <row r="59018" spans="11:12" ht="15" customHeight="1">
      <c r="K59018" s="1715"/>
      <c r="L59018" s="1715"/>
    </row>
    <row r="59019" spans="11:12" ht="15" customHeight="1">
      <c r="K59019" s="1715"/>
      <c r="L59019" s="1715"/>
    </row>
    <row r="59020" spans="11:12" ht="15" customHeight="1">
      <c r="K59020" s="1715"/>
      <c r="L59020" s="1715"/>
    </row>
    <row r="59021" spans="11:12" ht="15" customHeight="1">
      <c r="K59021" s="1715"/>
      <c r="L59021" s="1715"/>
    </row>
    <row r="59022" spans="11:12" ht="15" customHeight="1">
      <c r="K59022" s="1715"/>
      <c r="L59022" s="1715"/>
    </row>
    <row r="59023" spans="11:12" ht="15" customHeight="1">
      <c r="K59023" s="1715"/>
      <c r="L59023" s="1715"/>
    </row>
    <row r="59024" spans="11:12" ht="15" customHeight="1">
      <c r="K59024" s="1715"/>
      <c r="L59024" s="1715"/>
    </row>
    <row r="59025" spans="11:12" ht="15" customHeight="1">
      <c r="K59025" s="1715"/>
      <c r="L59025" s="1715"/>
    </row>
    <row r="59026" spans="11:12" ht="15" customHeight="1">
      <c r="K59026" s="1715"/>
      <c r="L59026" s="1715"/>
    </row>
    <row r="59027" spans="11:12" ht="15" customHeight="1">
      <c r="K59027" s="1715"/>
      <c r="L59027" s="1715"/>
    </row>
    <row r="59028" spans="11:12" ht="15" customHeight="1">
      <c r="K59028" s="1715"/>
      <c r="L59028" s="1715"/>
    </row>
    <row r="59029" spans="11:12" ht="15" customHeight="1">
      <c r="K59029" s="1715"/>
      <c r="L59029" s="1715"/>
    </row>
    <row r="59030" spans="11:12" ht="15" customHeight="1">
      <c r="K59030" s="1715"/>
      <c r="L59030" s="1715"/>
    </row>
    <row r="59031" spans="11:12" ht="15" customHeight="1">
      <c r="K59031" s="1715"/>
      <c r="L59031" s="1715"/>
    </row>
    <row r="59032" spans="11:12" ht="15" customHeight="1">
      <c r="K59032" s="1715"/>
      <c r="L59032" s="1715"/>
    </row>
    <row r="59033" spans="11:12" ht="15" customHeight="1">
      <c r="K59033" s="1715"/>
      <c r="L59033" s="1715"/>
    </row>
    <row r="59034" spans="11:12" ht="15" customHeight="1">
      <c r="K59034" s="1715"/>
      <c r="L59034" s="1715"/>
    </row>
    <row r="59035" spans="11:12" ht="15" customHeight="1">
      <c r="K59035" s="1715"/>
      <c r="L59035" s="1715"/>
    </row>
    <row r="59036" spans="11:12" ht="15" customHeight="1">
      <c r="K59036" s="1715"/>
      <c r="L59036" s="1715"/>
    </row>
    <row r="59037" spans="11:12" ht="15" customHeight="1">
      <c r="K59037" s="1715"/>
      <c r="L59037" s="1715"/>
    </row>
    <row r="59038" spans="11:12" ht="15" customHeight="1">
      <c r="K59038" s="1715"/>
      <c r="L59038" s="1715"/>
    </row>
    <row r="59039" spans="11:12" ht="15" customHeight="1">
      <c r="K59039" s="1715"/>
      <c r="L59039" s="1715"/>
    </row>
    <row r="59040" spans="11:12" ht="15" customHeight="1">
      <c r="K59040" s="1715"/>
      <c r="L59040" s="1715"/>
    </row>
    <row r="59041" spans="11:12" ht="15" customHeight="1">
      <c r="K59041" s="1715"/>
      <c r="L59041" s="1715"/>
    </row>
    <row r="59042" spans="11:12" ht="15" customHeight="1">
      <c r="K59042" s="1715"/>
      <c r="L59042" s="1715"/>
    </row>
    <row r="59043" spans="11:12" ht="15" customHeight="1">
      <c r="K59043" s="1715"/>
      <c r="L59043" s="1715"/>
    </row>
    <row r="59044" spans="11:12" ht="15" customHeight="1">
      <c r="K59044" s="1715"/>
      <c r="L59044" s="1715"/>
    </row>
    <row r="59045" spans="11:12" ht="15" customHeight="1">
      <c r="K59045" s="1715"/>
      <c r="L59045" s="1715"/>
    </row>
    <row r="59046" spans="11:12" ht="15" customHeight="1">
      <c r="K59046" s="1715"/>
      <c r="L59046" s="1715"/>
    </row>
    <row r="59047" spans="11:12" ht="15" customHeight="1">
      <c r="K59047" s="1715"/>
      <c r="L59047" s="1715"/>
    </row>
    <row r="59048" spans="11:12" ht="15" customHeight="1">
      <c r="K59048" s="1715"/>
      <c r="L59048" s="1715"/>
    </row>
    <row r="59049" spans="11:12" ht="15" customHeight="1">
      <c r="K59049" s="1715"/>
      <c r="L59049" s="1715"/>
    </row>
    <row r="59050" spans="11:12" ht="15" customHeight="1">
      <c r="K59050" s="1715"/>
      <c r="L59050" s="1715"/>
    </row>
    <row r="59051" spans="11:12" ht="15" customHeight="1">
      <c r="K59051" s="1715"/>
      <c r="L59051" s="1715"/>
    </row>
    <row r="59052" spans="11:12" ht="15" customHeight="1">
      <c r="K59052" s="1715"/>
      <c r="L59052" s="1715"/>
    </row>
    <row r="59053" spans="11:12" ht="15" customHeight="1">
      <c r="K59053" s="1715"/>
      <c r="L59053" s="1715"/>
    </row>
    <row r="59054" spans="11:12" ht="15" customHeight="1">
      <c r="K59054" s="1715"/>
      <c r="L59054" s="1715"/>
    </row>
    <row r="59055" spans="11:12" ht="15" customHeight="1">
      <c r="K59055" s="1715"/>
      <c r="L59055" s="1715"/>
    </row>
    <row r="59056" spans="11:12" ht="15" customHeight="1">
      <c r="K59056" s="1715"/>
      <c r="L59056" s="1715"/>
    </row>
    <row r="59057" spans="11:12" ht="15" customHeight="1">
      <c r="K59057" s="1715"/>
      <c r="L59057" s="1715"/>
    </row>
    <row r="59058" spans="11:12" ht="15" customHeight="1">
      <c r="K59058" s="1715"/>
      <c r="L59058" s="1715"/>
    </row>
    <row r="59059" spans="11:12" ht="15" customHeight="1">
      <c r="K59059" s="1715"/>
      <c r="L59059" s="1715"/>
    </row>
    <row r="59060" spans="11:12" ht="15" customHeight="1">
      <c r="K59060" s="1715"/>
      <c r="L59060" s="1715"/>
    </row>
    <row r="59061" spans="11:12" ht="15" customHeight="1">
      <c r="K59061" s="1715"/>
      <c r="L59061" s="1715"/>
    </row>
    <row r="59062" spans="11:12" ht="15" customHeight="1">
      <c r="K59062" s="1715"/>
      <c r="L59062" s="1715"/>
    </row>
    <row r="59063" spans="11:12" ht="15" customHeight="1">
      <c r="K59063" s="1715"/>
      <c r="L59063" s="1715"/>
    </row>
    <row r="59064" spans="11:12" ht="15" customHeight="1">
      <c r="K59064" s="1715"/>
      <c r="L59064" s="1715"/>
    </row>
    <row r="59065" spans="11:12" ht="15" customHeight="1">
      <c r="K59065" s="1715"/>
      <c r="L59065" s="1715"/>
    </row>
    <row r="59066" spans="11:12" ht="15" customHeight="1">
      <c r="K59066" s="1715"/>
      <c r="L59066" s="1715"/>
    </row>
    <row r="59067" spans="11:12" ht="15" customHeight="1">
      <c r="K59067" s="1715"/>
      <c r="L59067" s="1715"/>
    </row>
    <row r="59068" spans="11:12" ht="15" customHeight="1">
      <c r="K59068" s="1715"/>
      <c r="L59068" s="1715"/>
    </row>
    <row r="59069" spans="11:12" ht="15" customHeight="1">
      <c r="K59069" s="1715"/>
      <c r="L59069" s="1715"/>
    </row>
    <row r="59070" spans="11:12" ht="15" customHeight="1">
      <c r="K59070" s="1715"/>
      <c r="L59070" s="1715"/>
    </row>
    <row r="59071" spans="11:12" ht="15" customHeight="1">
      <c r="K59071" s="1715"/>
      <c r="L59071" s="1715"/>
    </row>
    <row r="59072" spans="11:12" ht="15" customHeight="1">
      <c r="K59072" s="1715"/>
      <c r="L59072" s="1715"/>
    </row>
    <row r="59073" spans="11:12" ht="15" customHeight="1">
      <c r="K59073" s="1715"/>
      <c r="L59073" s="1715"/>
    </row>
    <row r="59074" spans="11:12" ht="15" customHeight="1">
      <c r="K59074" s="1715"/>
      <c r="L59074" s="1715"/>
    </row>
    <row r="59075" spans="11:12" ht="15" customHeight="1">
      <c r="K59075" s="1715"/>
      <c r="L59075" s="1715"/>
    </row>
    <row r="59076" spans="11:12" ht="15" customHeight="1">
      <c r="K59076" s="1715"/>
      <c r="L59076" s="1715"/>
    </row>
    <row r="59077" spans="11:12" ht="15" customHeight="1">
      <c r="K59077" s="1715"/>
      <c r="L59077" s="1715"/>
    </row>
    <row r="59078" spans="11:12" ht="15" customHeight="1">
      <c r="K59078" s="1715"/>
      <c r="L59078" s="1715"/>
    </row>
    <row r="59079" spans="11:12" ht="15" customHeight="1">
      <c r="K59079" s="1715"/>
      <c r="L59079" s="1715"/>
    </row>
    <row r="59080" spans="11:12" ht="15" customHeight="1">
      <c r="K59080" s="1715"/>
      <c r="L59080" s="1715"/>
    </row>
    <row r="59081" spans="11:12" ht="15" customHeight="1">
      <c r="K59081" s="1715"/>
      <c r="L59081" s="1715"/>
    </row>
    <row r="59082" spans="11:12" ht="15" customHeight="1">
      <c r="K59082" s="1715"/>
      <c r="L59082" s="1715"/>
    </row>
    <row r="59083" spans="11:12" ht="15" customHeight="1">
      <c r="K59083" s="1715"/>
      <c r="L59083" s="1715"/>
    </row>
    <row r="59084" spans="11:12" ht="15" customHeight="1">
      <c r="K59084" s="1715"/>
      <c r="L59084" s="1715"/>
    </row>
    <row r="59085" spans="11:12" ht="15" customHeight="1">
      <c r="K59085" s="1715"/>
      <c r="L59085" s="1715"/>
    </row>
    <row r="59086" spans="11:12" ht="15" customHeight="1">
      <c r="K59086" s="1715"/>
      <c r="L59086" s="1715"/>
    </row>
    <row r="59087" spans="11:12" ht="15" customHeight="1">
      <c r="K59087" s="1715"/>
      <c r="L59087" s="1715"/>
    </row>
    <row r="59088" spans="11:12" ht="15" customHeight="1">
      <c r="K59088" s="1715"/>
      <c r="L59088" s="1715"/>
    </row>
    <row r="59089" spans="11:12" ht="15" customHeight="1">
      <c r="K59089" s="1715"/>
      <c r="L59089" s="1715"/>
    </row>
    <row r="59090" spans="11:12" ht="15" customHeight="1">
      <c r="K59090" s="1715"/>
      <c r="L59090" s="1715"/>
    </row>
    <row r="59091" spans="11:12" ht="15" customHeight="1">
      <c r="K59091" s="1715"/>
      <c r="L59091" s="1715"/>
    </row>
    <row r="59092" spans="11:12" ht="15" customHeight="1">
      <c r="K59092" s="1715"/>
      <c r="L59092" s="1715"/>
    </row>
    <row r="59093" spans="11:12" ht="15" customHeight="1">
      <c r="K59093" s="1715"/>
      <c r="L59093" s="1715"/>
    </row>
    <row r="59094" spans="11:12" ht="15" customHeight="1">
      <c r="K59094" s="1715"/>
      <c r="L59094" s="1715"/>
    </row>
    <row r="59095" spans="11:12" ht="15" customHeight="1">
      <c r="K59095" s="1715"/>
      <c r="L59095" s="1715"/>
    </row>
    <row r="59096" spans="11:12" ht="15" customHeight="1">
      <c r="K59096" s="1715"/>
      <c r="L59096" s="1715"/>
    </row>
    <row r="59097" spans="11:12" ht="15" customHeight="1">
      <c r="K59097" s="1715"/>
      <c r="L59097" s="1715"/>
    </row>
    <row r="59098" spans="11:12" ht="15" customHeight="1">
      <c r="K59098" s="1715"/>
      <c r="L59098" s="1715"/>
    </row>
    <row r="59099" spans="11:12" ht="15" customHeight="1">
      <c r="K59099" s="1715"/>
      <c r="L59099" s="1715"/>
    </row>
    <row r="59100" spans="11:12" ht="15" customHeight="1">
      <c r="K59100" s="1715"/>
      <c r="L59100" s="1715"/>
    </row>
    <row r="59101" spans="11:12" ht="15" customHeight="1">
      <c r="K59101" s="1715"/>
      <c r="L59101" s="1715"/>
    </row>
    <row r="59102" spans="11:12" ht="15" customHeight="1">
      <c r="K59102" s="1715"/>
      <c r="L59102" s="1715"/>
    </row>
    <row r="59103" spans="11:12" ht="15" customHeight="1">
      <c r="K59103" s="1715"/>
      <c r="L59103" s="1715"/>
    </row>
    <row r="59104" spans="11:12" ht="15" customHeight="1">
      <c r="K59104" s="1715"/>
      <c r="L59104" s="1715"/>
    </row>
    <row r="59105" spans="11:12" ht="15" customHeight="1">
      <c r="K59105" s="1715"/>
      <c r="L59105" s="1715"/>
    </row>
    <row r="59106" spans="11:12" ht="15" customHeight="1">
      <c r="K59106" s="1715"/>
      <c r="L59106" s="1715"/>
    </row>
    <row r="59107" spans="11:12" ht="15" customHeight="1">
      <c r="K59107" s="1715"/>
      <c r="L59107" s="1715"/>
    </row>
    <row r="59108" spans="11:12" ht="15" customHeight="1">
      <c r="K59108" s="1715"/>
      <c r="L59108" s="1715"/>
    </row>
    <row r="59109" spans="11:12" ht="15" customHeight="1">
      <c r="K59109" s="1715"/>
      <c r="L59109" s="1715"/>
    </row>
    <row r="59110" spans="11:12" ht="15" customHeight="1">
      <c r="K59110" s="1715"/>
      <c r="L59110" s="1715"/>
    </row>
    <row r="59111" spans="11:12" ht="15" customHeight="1">
      <c r="K59111" s="1715"/>
      <c r="L59111" s="1715"/>
    </row>
    <row r="59112" spans="11:12" ht="15" customHeight="1">
      <c r="K59112" s="1715"/>
      <c r="L59112" s="1715"/>
    </row>
    <row r="59113" spans="11:12" ht="15" customHeight="1">
      <c r="K59113" s="1715"/>
      <c r="L59113" s="1715"/>
    </row>
    <row r="59114" spans="11:12" ht="15" customHeight="1">
      <c r="K59114" s="1715"/>
      <c r="L59114" s="1715"/>
    </row>
    <row r="59115" spans="11:12" ht="15" customHeight="1">
      <c r="K59115" s="1715"/>
      <c r="L59115" s="1715"/>
    </row>
    <row r="59116" spans="11:12" ht="15" customHeight="1">
      <c r="K59116" s="1715"/>
      <c r="L59116" s="1715"/>
    </row>
    <row r="59117" spans="11:12" ht="15" customHeight="1">
      <c r="K59117" s="1715"/>
      <c r="L59117" s="1715"/>
    </row>
    <row r="59118" spans="11:12" ht="15" customHeight="1">
      <c r="K59118" s="1715"/>
      <c r="L59118" s="1715"/>
    </row>
    <row r="59119" spans="11:12" ht="15" customHeight="1">
      <c r="K59119" s="1715"/>
      <c r="L59119" s="1715"/>
    </row>
    <row r="59120" spans="11:12" ht="15" customHeight="1">
      <c r="K59120" s="1715"/>
      <c r="L59120" s="1715"/>
    </row>
    <row r="59121" spans="11:12" ht="15" customHeight="1">
      <c r="K59121" s="1715"/>
      <c r="L59121" s="1715"/>
    </row>
    <row r="59122" spans="11:12" ht="15" customHeight="1">
      <c r="K59122" s="1715"/>
      <c r="L59122" s="1715"/>
    </row>
    <row r="59123" spans="11:12" ht="15" customHeight="1">
      <c r="K59123" s="1715"/>
      <c r="L59123" s="1715"/>
    </row>
    <row r="59124" spans="11:12" ht="15" customHeight="1">
      <c r="K59124" s="1715"/>
      <c r="L59124" s="1715"/>
    </row>
    <row r="59125" spans="11:12" ht="15" customHeight="1">
      <c r="K59125" s="1715"/>
      <c r="L59125" s="1715"/>
    </row>
    <row r="59126" spans="11:12" ht="15" customHeight="1">
      <c r="K59126" s="1715"/>
      <c r="L59126" s="1715"/>
    </row>
    <row r="59127" spans="11:12" ht="15" customHeight="1">
      <c r="K59127" s="1715"/>
      <c r="L59127" s="1715"/>
    </row>
    <row r="59128" spans="11:12" ht="15" customHeight="1">
      <c r="K59128" s="1715"/>
      <c r="L59128" s="1715"/>
    </row>
    <row r="59129" spans="11:12" ht="15" customHeight="1">
      <c r="K59129" s="1715"/>
      <c r="L59129" s="1715"/>
    </row>
    <row r="59130" spans="11:12" ht="15" customHeight="1">
      <c r="K59130" s="1715"/>
      <c r="L59130" s="1715"/>
    </row>
    <row r="59131" spans="11:12" ht="15" customHeight="1">
      <c r="K59131" s="1715"/>
      <c r="L59131" s="1715"/>
    </row>
    <row r="59132" spans="11:12" ht="15" customHeight="1">
      <c r="K59132" s="1715"/>
      <c r="L59132" s="1715"/>
    </row>
    <row r="59133" spans="11:12" ht="15" customHeight="1">
      <c r="K59133" s="1715"/>
      <c r="L59133" s="1715"/>
    </row>
    <row r="59134" spans="11:12" ht="15" customHeight="1">
      <c r="K59134" s="1715"/>
      <c r="L59134" s="1715"/>
    </row>
    <row r="59135" spans="11:12" ht="15" customHeight="1">
      <c r="K59135" s="1715"/>
      <c r="L59135" s="1715"/>
    </row>
    <row r="59136" spans="11:12" ht="15" customHeight="1">
      <c r="K59136" s="1715"/>
      <c r="L59136" s="1715"/>
    </row>
    <row r="59137" spans="11:12" ht="15" customHeight="1">
      <c r="K59137" s="1715"/>
      <c r="L59137" s="1715"/>
    </row>
    <row r="59138" spans="11:12" ht="15" customHeight="1">
      <c r="K59138" s="1715"/>
      <c r="L59138" s="1715"/>
    </row>
    <row r="59139" spans="11:12" ht="15" customHeight="1">
      <c r="K59139" s="1715"/>
      <c r="L59139" s="1715"/>
    </row>
    <row r="59140" spans="11:12" ht="15" customHeight="1">
      <c r="K59140" s="1715"/>
      <c r="L59140" s="1715"/>
    </row>
    <row r="59141" spans="11:12" ht="15" customHeight="1">
      <c r="K59141" s="1715"/>
      <c r="L59141" s="1715"/>
    </row>
    <row r="59142" spans="11:12" ht="15" customHeight="1">
      <c r="K59142" s="1715"/>
      <c r="L59142" s="1715"/>
    </row>
    <row r="59143" spans="11:12" ht="15" customHeight="1">
      <c r="K59143" s="1715"/>
      <c r="L59143" s="1715"/>
    </row>
    <row r="59144" spans="11:12" ht="15" customHeight="1">
      <c r="K59144" s="1715"/>
      <c r="L59144" s="1715"/>
    </row>
    <row r="59145" spans="11:12" ht="15" customHeight="1">
      <c r="K59145" s="1715"/>
      <c r="L59145" s="1715"/>
    </row>
    <row r="59146" spans="11:12" ht="15" customHeight="1">
      <c r="K59146" s="1715"/>
      <c r="L59146" s="1715"/>
    </row>
    <row r="59147" spans="11:12" ht="15" customHeight="1">
      <c r="K59147" s="1715"/>
      <c r="L59147" s="1715"/>
    </row>
    <row r="59148" spans="11:12" ht="15" customHeight="1">
      <c r="K59148" s="1715"/>
      <c r="L59148" s="1715"/>
    </row>
    <row r="59149" spans="11:12" ht="15" customHeight="1">
      <c r="K59149" s="1715"/>
      <c r="L59149" s="1715"/>
    </row>
    <row r="59150" spans="11:12" ht="15" customHeight="1">
      <c r="K59150" s="1715"/>
      <c r="L59150" s="1715"/>
    </row>
    <row r="59151" spans="11:12" ht="15" customHeight="1">
      <c r="K59151" s="1715"/>
      <c r="L59151" s="1715"/>
    </row>
    <row r="59152" spans="11:12" ht="15" customHeight="1">
      <c r="K59152" s="1715"/>
      <c r="L59152" s="1715"/>
    </row>
    <row r="59153" spans="11:12" ht="15" customHeight="1">
      <c r="K59153" s="1715"/>
      <c r="L59153" s="1715"/>
    </row>
    <row r="59154" spans="11:12" ht="15" customHeight="1">
      <c r="K59154" s="1715"/>
      <c r="L59154" s="1715"/>
    </row>
    <row r="59155" spans="11:12" ht="15" customHeight="1">
      <c r="K59155" s="1715"/>
      <c r="L59155" s="1715"/>
    </row>
    <row r="59156" spans="11:12" ht="15" customHeight="1">
      <c r="K59156" s="1715"/>
      <c r="L59156" s="1715"/>
    </row>
    <row r="59157" spans="11:12" ht="15" customHeight="1">
      <c r="K59157" s="1715"/>
      <c r="L59157" s="1715"/>
    </row>
    <row r="59158" spans="11:12" ht="15" customHeight="1">
      <c r="K59158" s="1715"/>
      <c r="L59158" s="1715"/>
    </row>
    <row r="59159" spans="11:12" ht="15" customHeight="1">
      <c r="K59159" s="1715"/>
      <c r="L59159" s="1715"/>
    </row>
    <row r="59160" spans="11:12" ht="15" customHeight="1">
      <c r="K59160" s="1715"/>
      <c r="L59160" s="1715"/>
    </row>
    <row r="59161" spans="11:12" ht="15" customHeight="1">
      <c r="K59161" s="1715"/>
      <c r="L59161" s="1715"/>
    </row>
    <row r="59162" spans="11:12" ht="15" customHeight="1">
      <c r="K59162" s="1715"/>
      <c r="L59162" s="1715"/>
    </row>
    <row r="59163" spans="11:12" ht="15" customHeight="1">
      <c r="K59163" s="1715"/>
      <c r="L59163" s="1715"/>
    </row>
    <row r="59164" spans="11:12" ht="15" customHeight="1">
      <c r="K59164" s="1715"/>
      <c r="L59164" s="1715"/>
    </row>
    <row r="59165" spans="11:12" ht="15" customHeight="1">
      <c r="K59165" s="1715"/>
      <c r="L59165" s="1715"/>
    </row>
    <row r="59166" spans="11:12" ht="15" customHeight="1">
      <c r="K59166" s="1715"/>
      <c r="L59166" s="1715"/>
    </row>
    <row r="59167" spans="11:12" ht="15" customHeight="1">
      <c r="K59167" s="1715"/>
      <c r="L59167" s="1715"/>
    </row>
    <row r="59168" spans="11:12" ht="15" customHeight="1">
      <c r="K59168" s="1715"/>
      <c r="L59168" s="1715"/>
    </row>
    <row r="59169" spans="11:12" ht="15" customHeight="1">
      <c r="K59169" s="1715"/>
      <c r="L59169" s="1715"/>
    </row>
    <row r="59170" spans="11:12" ht="15" customHeight="1">
      <c r="K59170" s="1715"/>
      <c r="L59170" s="1715"/>
    </row>
    <row r="59171" spans="11:12" ht="15" customHeight="1">
      <c r="K59171" s="1715"/>
      <c r="L59171" s="1715"/>
    </row>
    <row r="59172" spans="11:12" ht="15" customHeight="1">
      <c r="K59172" s="1715"/>
      <c r="L59172" s="1715"/>
    </row>
    <row r="59173" spans="11:12" ht="15" customHeight="1">
      <c r="K59173" s="1715"/>
      <c r="L59173" s="1715"/>
    </row>
    <row r="59174" spans="11:12" ht="15" customHeight="1">
      <c r="K59174" s="1715"/>
      <c r="L59174" s="1715"/>
    </row>
    <row r="59175" spans="11:12" ht="15" customHeight="1">
      <c r="K59175" s="1715"/>
      <c r="L59175" s="1715"/>
    </row>
    <row r="59176" spans="11:12" ht="15" customHeight="1">
      <c r="K59176" s="1715"/>
      <c r="L59176" s="1715"/>
    </row>
    <row r="59177" spans="11:12" ht="15" customHeight="1">
      <c r="K59177" s="1715"/>
      <c r="L59177" s="1715"/>
    </row>
    <row r="59178" spans="11:12" ht="15" customHeight="1">
      <c r="K59178" s="1715"/>
      <c r="L59178" s="1715"/>
    </row>
    <row r="59179" spans="11:12" ht="15" customHeight="1">
      <c r="K59179" s="1715"/>
      <c r="L59179" s="1715"/>
    </row>
    <row r="59180" spans="11:12" ht="15" customHeight="1">
      <c r="K59180" s="1715"/>
      <c r="L59180" s="1715"/>
    </row>
    <row r="59181" spans="11:12" ht="15" customHeight="1">
      <c r="K59181" s="1715"/>
      <c r="L59181" s="1715"/>
    </row>
    <row r="59182" spans="11:12" ht="15" customHeight="1">
      <c r="K59182" s="1715"/>
      <c r="L59182" s="1715"/>
    </row>
    <row r="59183" spans="11:12" ht="15" customHeight="1">
      <c r="K59183" s="1715"/>
      <c r="L59183" s="1715"/>
    </row>
    <row r="59184" spans="11:12" ht="15" customHeight="1">
      <c r="K59184" s="1715"/>
      <c r="L59184" s="1715"/>
    </row>
    <row r="59185" spans="11:12" ht="15" customHeight="1">
      <c r="K59185" s="1715"/>
      <c r="L59185" s="1715"/>
    </row>
    <row r="59186" spans="11:12" ht="15" customHeight="1">
      <c r="K59186" s="1715"/>
      <c r="L59186" s="1715"/>
    </row>
    <row r="59187" spans="11:12" ht="15" customHeight="1">
      <c r="K59187" s="1715"/>
      <c r="L59187" s="1715"/>
    </row>
    <row r="59188" spans="11:12" ht="15" customHeight="1">
      <c r="K59188" s="1715"/>
      <c r="L59188" s="1715"/>
    </row>
    <row r="59189" spans="11:12" ht="15" customHeight="1">
      <c r="K59189" s="1715"/>
      <c r="L59189" s="1715"/>
    </row>
    <row r="59190" spans="11:12" ht="15" customHeight="1">
      <c r="K59190" s="1715"/>
      <c r="L59190" s="1715"/>
    </row>
    <row r="59191" spans="11:12" ht="15" customHeight="1">
      <c r="K59191" s="1715"/>
      <c r="L59191" s="1715"/>
    </row>
    <row r="59192" spans="11:12" ht="15" customHeight="1">
      <c r="K59192" s="1715"/>
      <c r="L59192" s="1715"/>
    </row>
    <row r="59193" spans="11:12" ht="15" customHeight="1">
      <c r="K59193" s="1715"/>
      <c r="L59193" s="1715"/>
    </row>
    <row r="59194" spans="11:12" ht="15" customHeight="1">
      <c r="K59194" s="1715"/>
      <c r="L59194" s="1715"/>
    </row>
    <row r="59195" spans="11:12" ht="15" customHeight="1">
      <c r="K59195" s="1715"/>
      <c r="L59195" s="1715"/>
    </row>
    <row r="59196" spans="11:12" ht="15" customHeight="1">
      <c r="K59196" s="1715"/>
      <c r="L59196" s="1715"/>
    </row>
    <row r="59197" spans="11:12" ht="15" customHeight="1">
      <c r="K59197" s="1715"/>
      <c r="L59197" s="1715"/>
    </row>
    <row r="59198" spans="11:12" ht="15" customHeight="1">
      <c r="K59198" s="1715"/>
      <c r="L59198" s="1715"/>
    </row>
    <row r="59199" spans="11:12" ht="15" customHeight="1">
      <c r="K59199" s="1715"/>
      <c r="L59199" s="1715"/>
    </row>
    <row r="59200" spans="11:12" ht="15" customHeight="1">
      <c r="K59200" s="1715"/>
      <c r="L59200" s="1715"/>
    </row>
    <row r="59201" spans="11:12" ht="15" customHeight="1">
      <c r="K59201" s="1715"/>
      <c r="L59201" s="1715"/>
    </row>
    <row r="59202" spans="11:12" ht="15" customHeight="1">
      <c r="K59202" s="1715"/>
      <c r="L59202" s="1715"/>
    </row>
    <row r="59203" spans="11:12" ht="15" customHeight="1">
      <c r="K59203" s="1715"/>
      <c r="L59203" s="1715"/>
    </row>
    <row r="59204" spans="11:12" ht="15" customHeight="1">
      <c r="K59204" s="1715"/>
      <c r="L59204" s="1715"/>
    </row>
    <row r="59205" spans="11:12" ht="15" customHeight="1">
      <c r="K59205" s="1715"/>
      <c r="L59205" s="1715"/>
    </row>
    <row r="59206" spans="11:12" ht="15" customHeight="1">
      <c r="K59206" s="1715"/>
      <c r="L59206" s="1715"/>
    </row>
    <row r="59207" spans="11:12" ht="15" customHeight="1">
      <c r="K59207" s="1715"/>
      <c r="L59207" s="1715"/>
    </row>
    <row r="59208" spans="11:12" ht="15" customHeight="1">
      <c r="K59208" s="1715"/>
      <c r="L59208" s="1715"/>
    </row>
    <row r="59209" spans="11:12" ht="15" customHeight="1">
      <c r="K59209" s="1715"/>
      <c r="L59209" s="1715"/>
    </row>
    <row r="59210" spans="11:12" ht="15" customHeight="1">
      <c r="K59210" s="1715"/>
      <c r="L59210" s="1715"/>
    </row>
    <row r="59211" spans="11:12" ht="15" customHeight="1">
      <c r="K59211" s="1715"/>
      <c r="L59211" s="1715"/>
    </row>
    <row r="59212" spans="11:12" ht="15" customHeight="1">
      <c r="K59212" s="1715"/>
      <c r="L59212" s="1715"/>
    </row>
    <row r="59213" spans="11:12" ht="15" customHeight="1">
      <c r="K59213" s="1715"/>
      <c r="L59213" s="1715"/>
    </row>
    <row r="59214" spans="11:12" ht="15" customHeight="1">
      <c r="K59214" s="1715"/>
      <c r="L59214" s="1715"/>
    </row>
    <row r="59215" spans="11:12" ht="15" customHeight="1">
      <c r="K59215" s="1715"/>
      <c r="L59215" s="1715"/>
    </row>
    <row r="59216" spans="11:12" ht="15" customHeight="1">
      <c r="K59216" s="1715"/>
      <c r="L59216" s="1715"/>
    </row>
    <row r="59217" spans="11:12" ht="15" customHeight="1">
      <c r="K59217" s="1715"/>
      <c r="L59217" s="1715"/>
    </row>
    <row r="59218" spans="11:12" ht="15" customHeight="1">
      <c r="K59218" s="1715"/>
      <c r="L59218" s="1715"/>
    </row>
    <row r="59219" spans="11:12" ht="15" customHeight="1">
      <c r="K59219" s="1715"/>
      <c r="L59219" s="1715"/>
    </row>
    <row r="59220" spans="11:12" ht="15" customHeight="1">
      <c r="K59220" s="1715"/>
      <c r="L59220" s="1715"/>
    </row>
    <row r="59221" spans="11:12" ht="15" customHeight="1">
      <c r="K59221" s="1715"/>
      <c r="L59221" s="1715"/>
    </row>
    <row r="59222" spans="11:12" ht="15" customHeight="1">
      <c r="K59222" s="1715"/>
      <c r="L59222" s="1715"/>
    </row>
    <row r="59223" spans="11:12" ht="15" customHeight="1">
      <c r="K59223" s="1715"/>
      <c r="L59223" s="1715"/>
    </row>
    <row r="59224" spans="11:12" ht="15" customHeight="1">
      <c r="K59224" s="1715"/>
      <c r="L59224" s="1715"/>
    </row>
    <row r="59225" spans="11:12" ht="15" customHeight="1">
      <c r="K59225" s="1715"/>
      <c r="L59225" s="1715"/>
    </row>
    <row r="59226" spans="11:12" ht="15" customHeight="1">
      <c r="K59226" s="1715"/>
      <c r="L59226" s="1715"/>
    </row>
    <row r="59227" spans="11:12" ht="15" customHeight="1">
      <c r="K59227" s="1715"/>
      <c r="L59227" s="1715"/>
    </row>
    <row r="59228" spans="11:12" ht="15" customHeight="1">
      <c r="K59228" s="1715"/>
      <c r="L59228" s="1715"/>
    </row>
    <row r="59229" spans="11:12" ht="15" customHeight="1">
      <c r="K59229" s="1715"/>
      <c r="L59229" s="1715"/>
    </row>
    <row r="59230" spans="11:12" ht="15" customHeight="1">
      <c r="K59230" s="1715"/>
      <c r="L59230" s="1715"/>
    </row>
    <row r="59231" spans="11:12" ht="15" customHeight="1">
      <c r="K59231" s="1715"/>
      <c r="L59231" s="1715"/>
    </row>
    <row r="59232" spans="11:12" ht="15" customHeight="1">
      <c r="K59232" s="1715"/>
      <c r="L59232" s="1715"/>
    </row>
    <row r="59233" spans="11:12" ht="15" customHeight="1">
      <c r="K59233" s="1715"/>
      <c r="L59233" s="1715"/>
    </row>
    <row r="59234" spans="11:12" ht="15" customHeight="1">
      <c r="K59234" s="1715"/>
      <c r="L59234" s="1715"/>
    </row>
    <row r="59235" spans="11:12" ht="15" customHeight="1">
      <c r="K59235" s="1715"/>
      <c r="L59235" s="1715"/>
    </row>
    <row r="59236" spans="11:12" ht="15" customHeight="1">
      <c r="K59236" s="1715"/>
      <c r="L59236" s="1715"/>
    </row>
    <row r="59237" spans="11:12" ht="15" customHeight="1">
      <c r="K59237" s="1715"/>
      <c r="L59237" s="1715"/>
    </row>
    <row r="59238" spans="11:12" ht="15" customHeight="1">
      <c r="K59238" s="1715"/>
      <c r="L59238" s="1715"/>
    </row>
    <row r="59239" spans="11:12" ht="15" customHeight="1">
      <c r="K59239" s="1715"/>
      <c r="L59239" s="1715"/>
    </row>
    <row r="59240" spans="11:12" ht="15" customHeight="1">
      <c r="K59240" s="1715"/>
      <c r="L59240" s="1715"/>
    </row>
    <row r="59241" spans="11:12" ht="15" customHeight="1">
      <c r="K59241" s="1715"/>
      <c r="L59241" s="1715"/>
    </row>
    <row r="59242" spans="11:12" ht="15" customHeight="1">
      <c r="K59242" s="1715"/>
      <c r="L59242" s="1715"/>
    </row>
    <row r="59243" spans="11:12" ht="15" customHeight="1">
      <c r="K59243" s="1715"/>
      <c r="L59243" s="1715"/>
    </row>
    <row r="59244" spans="11:12" ht="15" customHeight="1">
      <c r="K59244" s="1715"/>
      <c r="L59244" s="1715"/>
    </row>
    <row r="59245" spans="11:12" ht="15" customHeight="1">
      <c r="K59245" s="1715"/>
      <c r="L59245" s="1715"/>
    </row>
    <row r="59246" spans="11:12" ht="15" customHeight="1">
      <c r="K59246" s="1715"/>
      <c r="L59246" s="1715"/>
    </row>
    <row r="59247" spans="11:12" ht="15" customHeight="1">
      <c r="K59247" s="1715"/>
      <c r="L59247" s="1715"/>
    </row>
    <row r="59248" spans="11:12" ht="15" customHeight="1">
      <c r="K59248" s="1715"/>
      <c r="L59248" s="1715"/>
    </row>
    <row r="59249" spans="11:12" ht="15" customHeight="1">
      <c r="K59249" s="1715"/>
      <c r="L59249" s="1715"/>
    </row>
    <row r="59250" spans="11:12" ht="15" customHeight="1">
      <c r="K59250" s="1715"/>
      <c r="L59250" s="1715"/>
    </row>
    <row r="59251" spans="11:12" ht="15" customHeight="1">
      <c r="K59251" s="1715"/>
      <c r="L59251" s="1715"/>
    </row>
    <row r="59252" spans="11:12" ht="15" customHeight="1">
      <c r="K59252" s="1715"/>
      <c r="L59252" s="1715"/>
    </row>
    <row r="59253" spans="11:12" ht="15" customHeight="1">
      <c r="K59253" s="1715"/>
      <c r="L59253" s="1715"/>
    </row>
    <row r="59254" spans="11:12" ht="15" customHeight="1">
      <c r="K59254" s="1715"/>
      <c r="L59254" s="1715"/>
    </row>
    <row r="59255" spans="11:12" ht="15" customHeight="1">
      <c r="K59255" s="1715"/>
      <c r="L59255" s="1715"/>
    </row>
    <row r="59256" spans="11:12" ht="15" customHeight="1">
      <c r="K59256" s="1715"/>
      <c r="L59256" s="1715"/>
    </row>
    <row r="59257" spans="11:12" ht="15" customHeight="1">
      <c r="K59257" s="1715"/>
      <c r="L59257" s="1715"/>
    </row>
    <row r="59258" spans="11:12" ht="15" customHeight="1">
      <c r="K59258" s="1715"/>
      <c r="L59258" s="1715"/>
    </row>
    <row r="59259" spans="11:12" ht="15" customHeight="1">
      <c r="K59259" s="1715"/>
      <c r="L59259" s="1715"/>
    </row>
    <row r="59260" spans="11:12" ht="15" customHeight="1">
      <c r="K59260" s="1715"/>
      <c r="L59260" s="1715"/>
    </row>
    <row r="59261" spans="11:12" ht="15" customHeight="1">
      <c r="K59261" s="1715"/>
      <c r="L59261" s="1715"/>
    </row>
    <row r="59262" spans="11:12" ht="15" customHeight="1">
      <c r="K59262" s="1715"/>
      <c r="L59262" s="1715"/>
    </row>
    <row r="59263" spans="11:12" ht="15" customHeight="1">
      <c r="K59263" s="1715"/>
      <c r="L59263" s="1715"/>
    </row>
    <row r="59264" spans="11:12" ht="15" customHeight="1">
      <c r="K59264" s="1715"/>
      <c r="L59264" s="1715"/>
    </row>
    <row r="59265" spans="11:12" ht="15" customHeight="1">
      <c r="K59265" s="1715"/>
      <c r="L59265" s="1715"/>
    </row>
    <row r="59266" spans="11:12" ht="15" customHeight="1">
      <c r="K59266" s="1715"/>
      <c r="L59266" s="1715"/>
    </row>
    <row r="59267" spans="11:12" ht="15" customHeight="1">
      <c r="K59267" s="1715"/>
      <c r="L59267" s="1715"/>
    </row>
    <row r="59268" spans="11:12" ht="15" customHeight="1">
      <c r="K59268" s="1715"/>
      <c r="L59268" s="1715"/>
    </row>
    <row r="59269" spans="11:12" ht="15" customHeight="1">
      <c r="K59269" s="1715"/>
      <c r="L59269" s="1715"/>
    </row>
    <row r="59270" spans="11:12" ht="15" customHeight="1">
      <c r="K59270" s="1715"/>
      <c r="L59270" s="1715"/>
    </row>
    <row r="59271" spans="11:12" ht="15" customHeight="1">
      <c r="K59271" s="1715"/>
      <c r="L59271" s="1715"/>
    </row>
    <row r="59272" spans="11:12" ht="15" customHeight="1">
      <c r="K59272" s="1715"/>
      <c r="L59272" s="1715"/>
    </row>
    <row r="59273" spans="11:12" ht="15" customHeight="1">
      <c r="K59273" s="1715"/>
      <c r="L59273" s="1715"/>
    </row>
    <row r="59274" spans="11:12" ht="15" customHeight="1">
      <c r="K59274" s="1715"/>
      <c r="L59274" s="1715"/>
    </row>
    <row r="59275" spans="11:12" ht="15" customHeight="1">
      <c r="K59275" s="1715"/>
      <c r="L59275" s="1715"/>
    </row>
    <row r="59276" spans="11:12" ht="15" customHeight="1">
      <c r="K59276" s="1715"/>
      <c r="L59276" s="1715"/>
    </row>
    <row r="59277" spans="11:12" ht="15" customHeight="1">
      <c r="K59277" s="1715"/>
      <c r="L59277" s="1715"/>
    </row>
    <row r="59278" spans="11:12" ht="15" customHeight="1">
      <c r="K59278" s="1715"/>
      <c r="L59278" s="1715"/>
    </row>
    <row r="59279" spans="11:12" ht="15" customHeight="1">
      <c r="K59279" s="1715"/>
      <c r="L59279" s="1715"/>
    </row>
    <row r="59280" spans="11:12" ht="15" customHeight="1">
      <c r="K59280" s="1715"/>
      <c r="L59280" s="1715"/>
    </row>
    <row r="59281" spans="11:12" ht="15" customHeight="1">
      <c r="K59281" s="1715"/>
      <c r="L59281" s="1715"/>
    </row>
    <row r="59282" spans="11:12" ht="15" customHeight="1">
      <c r="K59282" s="1715"/>
      <c r="L59282" s="1715"/>
    </row>
    <row r="59283" spans="11:12" ht="15" customHeight="1">
      <c r="K59283" s="1715"/>
      <c r="L59283" s="1715"/>
    </row>
    <row r="59284" spans="11:12" ht="15" customHeight="1">
      <c r="K59284" s="1715"/>
      <c r="L59284" s="1715"/>
    </row>
    <row r="59285" spans="11:12" ht="15" customHeight="1">
      <c r="K59285" s="1715"/>
      <c r="L59285" s="1715"/>
    </row>
    <row r="59286" spans="11:12" ht="15" customHeight="1">
      <c r="K59286" s="1715"/>
      <c r="L59286" s="1715"/>
    </row>
    <row r="59287" spans="11:12" ht="15" customHeight="1">
      <c r="K59287" s="1715"/>
      <c r="L59287" s="1715"/>
    </row>
    <row r="59288" spans="11:12" ht="15" customHeight="1">
      <c r="K59288" s="1715"/>
      <c r="L59288" s="1715"/>
    </row>
    <row r="59289" spans="11:12" ht="15" customHeight="1">
      <c r="K59289" s="1715"/>
      <c r="L59289" s="1715"/>
    </row>
    <row r="59290" spans="11:12" ht="15" customHeight="1">
      <c r="K59290" s="1715"/>
      <c r="L59290" s="1715"/>
    </row>
    <row r="59291" spans="11:12" ht="15" customHeight="1">
      <c r="K59291" s="1715"/>
      <c r="L59291" s="1715"/>
    </row>
    <row r="59292" spans="11:12" ht="15" customHeight="1">
      <c r="K59292" s="1715"/>
      <c r="L59292" s="1715"/>
    </row>
    <row r="59293" spans="11:12" ht="15" customHeight="1">
      <c r="K59293" s="1715"/>
      <c r="L59293" s="1715"/>
    </row>
    <row r="59294" spans="11:12" ht="15" customHeight="1">
      <c r="K59294" s="1715"/>
      <c r="L59294" s="1715"/>
    </row>
    <row r="59295" spans="11:12" ht="15" customHeight="1">
      <c r="K59295" s="1715"/>
      <c r="L59295" s="1715"/>
    </row>
    <row r="59296" spans="11:12" ht="15" customHeight="1">
      <c r="K59296" s="1715"/>
      <c r="L59296" s="1715"/>
    </row>
    <row r="59297" spans="11:12" ht="15" customHeight="1">
      <c r="K59297" s="1715"/>
      <c r="L59297" s="1715"/>
    </row>
    <row r="59298" spans="11:12" ht="15" customHeight="1">
      <c r="K59298" s="1715"/>
      <c r="L59298" s="1715"/>
    </row>
    <row r="59299" spans="11:12" ht="15" customHeight="1">
      <c r="K59299" s="1715"/>
      <c r="L59299" s="1715"/>
    </row>
    <row r="59300" spans="11:12" ht="15" customHeight="1">
      <c r="K59300" s="1715"/>
      <c r="L59300" s="1715"/>
    </row>
    <row r="59301" spans="11:12" ht="15" customHeight="1">
      <c r="K59301" s="1715"/>
      <c r="L59301" s="1715"/>
    </row>
    <row r="59302" spans="11:12" ht="15" customHeight="1">
      <c r="K59302" s="1715"/>
      <c r="L59302" s="1715"/>
    </row>
    <row r="59303" spans="11:12" ht="15" customHeight="1">
      <c r="K59303" s="1715"/>
      <c r="L59303" s="1715"/>
    </row>
    <row r="59304" spans="11:12" ht="15" customHeight="1">
      <c r="K59304" s="1715"/>
      <c r="L59304" s="1715"/>
    </row>
    <row r="59305" spans="11:12" ht="15" customHeight="1">
      <c r="K59305" s="1715"/>
      <c r="L59305" s="1715"/>
    </row>
    <row r="59306" spans="11:12" ht="15" customHeight="1">
      <c r="K59306" s="1715"/>
      <c r="L59306" s="1715"/>
    </row>
    <row r="59307" spans="11:12" ht="15" customHeight="1">
      <c r="K59307" s="1715"/>
      <c r="L59307" s="1715"/>
    </row>
    <row r="59308" spans="11:12" ht="15" customHeight="1">
      <c r="K59308" s="1715"/>
      <c r="L59308" s="1715"/>
    </row>
    <row r="59309" spans="11:12" ht="15" customHeight="1">
      <c r="K59309" s="1715"/>
      <c r="L59309" s="1715"/>
    </row>
    <row r="59310" spans="11:12" ht="15" customHeight="1">
      <c r="K59310" s="1715"/>
      <c r="L59310" s="1715"/>
    </row>
    <row r="59311" spans="11:12" ht="15" customHeight="1">
      <c r="K59311" s="1715"/>
      <c r="L59311" s="1715"/>
    </row>
    <row r="59312" spans="11:12" ht="15" customHeight="1">
      <c r="K59312" s="1715"/>
      <c r="L59312" s="1715"/>
    </row>
    <row r="59313" spans="11:12" ht="15" customHeight="1">
      <c r="K59313" s="1715"/>
      <c r="L59313" s="1715"/>
    </row>
    <row r="59314" spans="11:12" ht="15" customHeight="1">
      <c r="K59314" s="1715"/>
      <c r="L59314" s="1715"/>
    </row>
    <row r="59315" spans="11:12" ht="15" customHeight="1">
      <c r="K59315" s="1715"/>
      <c r="L59315" s="1715"/>
    </row>
    <row r="59316" spans="11:12" ht="15" customHeight="1">
      <c r="K59316" s="1715"/>
      <c r="L59316" s="1715"/>
    </row>
    <row r="59317" spans="11:12" ht="15" customHeight="1">
      <c r="K59317" s="1715"/>
      <c r="L59317" s="1715"/>
    </row>
    <row r="59318" spans="11:12" ht="15" customHeight="1">
      <c r="K59318" s="1715"/>
      <c r="L59318" s="1715"/>
    </row>
    <row r="59319" spans="11:12" ht="15" customHeight="1">
      <c r="K59319" s="1715"/>
      <c r="L59319" s="1715"/>
    </row>
    <row r="59320" spans="11:12" ht="15" customHeight="1">
      <c r="K59320" s="1715"/>
      <c r="L59320" s="1715"/>
    </row>
    <row r="59321" spans="11:12" ht="15" customHeight="1">
      <c r="K59321" s="1715"/>
      <c r="L59321" s="1715"/>
    </row>
    <row r="59322" spans="11:12" ht="15" customHeight="1">
      <c r="K59322" s="1715"/>
      <c r="L59322" s="1715"/>
    </row>
    <row r="59323" spans="11:12" ht="15" customHeight="1">
      <c r="K59323" s="1715"/>
      <c r="L59323" s="1715"/>
    </row>
    <row r="59324" spans="11:12" ht="15" customHeight="1">
      <c r="K59324" s="1715"/>
      <c r="L59324" s="1715"/>
    </row>
    <row r="59325" spans="11:12" ht="15" customHeight="1">
      <c r="K59325" s="1715"/>
      <c r="L59325" s="1715"/>
    </row>
    <row r="59326" spans="11:12" ht="15" customHeight="1">
      <c r="K59326" s="1715"/>
      <c r="L59326" s="1715"/>
    </row>
    <row r="59327" spans="11:12" ht="15" customHeight="1">
      <c r="K59327" s="1715"/>
      <c r="L59327" s="1715"/>
    </row>
    <row r="59328" spans="11:12" ht="15" customHeight="1">
      <c r="K59328" s="1715"/>
      <c r="L59328" s="1715"/>
    </row>
    <row r="59329" spans="11:12" ht="15" customHeight="1">
      <c r="K59329" s="1715"/>
      <c r="L59329" s="1715"/>
    </row>
    <row r="59330" spans="11:12" ht="15" customHeight="1">
      <c r="K59330" s="1715"/>
      <c r="L59330" s="1715"/>
    </row>
    <row r="59331" spans="11:12" ht="15" customHeight="1">
      <c r="K59331" s="1715"/>
      <c r="L59331" s="1715"/>
    </row>
    <row r="59332" spans="11:12" ht="15" customHeight="1">
      <c r="K59332" s="1715"/>
      <c r="L59332" s="1715"/>
    </row>
    <row r="59333" spans="11:12" ht="15" customHeight="1">
      <c r="K59333" s="1715"/>
      <c r="L59333" s="1715"/>
    </row>
    <row r="59334" spans="11:12" ht="15" customHeight="1">
      <c r="K59334" s="1715"/>
      <c r="L59334" s="1715"/>
    </row>
    <row r="59335" spans="11:12" ht="15" customHeight="1">
      <c r="K59335" s="1715"/>
      <c r="L59335" s="1715"/>
    </row>
    <row r="59336" spans="11:12" ht="15" customHeight="1">
      <c r="K59336" s="1715"/>
      <c r="L59336" s="1715"/>
    </row>
    <row r="59337" spans="11:12" ht="15" customHeight="1">
      <c r="K59337" s="1715"/>
      <c r="L59337" s="1715"/>
    </row>
    <row r="59338" spans="11:12" ht="15" customHeight="1">
      <c r="K59338" s="1715"/>
      <c r="L59338" s="1715"/>
    </row>
    <row r="59339" spans="11:12" ht="15" customHeight="1">
      <c r="K59339" s="1715"/>
      <c r="L59339" s="1715"/>
    </row>
    <row r="59340" spans="11:12" ht="15" customHeight="1">
      <c r="K59340" s="1715"/>
      <c r="L59340" s="1715"/>
    </row>
    <row r="59341" spans="11:12" ht="15" customHeight="1">
      <c r="K59341" s="1715"/>
      <c r="L59341" s="1715"/>
    </row>
    <row r="59342" spans="11:12" ht="15" customHeight="1">
      <c r="K59342" s="1715"/>
      <c r="L59342" s="1715"/>
    </row>
    <row r="59343" spans="11:12" ht="15" customHeight="1">
      <c r="K59343" s="1715"/>
      <c r="L59343" s="1715"/>
    </row>
    <row r="59344" spans="11:12" ht="15" customHeight="1">
      <c r="K59344" s="1715"/>
      <c r="L59344" s="1715"/>
    </row>
    <row r="59345" spans="11:12" ht="15" customHeight="1">
      <c r="K59345" s="1715"/>
      <c r="L59345" s="1715"/>
    </row>
    <row r="59346" spans="11:12" ht="15" customHeight="1">
      <c r="K59346" s="1715"/>
      <c r="L59346" s="1715"/>
    </row>
    <row r="59347" spans="11:12" ht="15" customHeight="1">
      <c r="K59347" s="1715"/>
      <c r="L59347" s="1715"/>
    </row>
    <row r="59348" spans="11:12" ht="15" customHeight="1">
      <c r="K59348" s="1715"/>
      <c r="L59348" s="1715"/>
    </row>
    <row r="59349" spans="11:12" ht="15" customHeight="1">
      <c r="K59349" s="1715"/>
      <c r="L59349" s="1715"/>
    </row>
    <row r="59350" spans="11:12" ht="15" customHeight="1">
      <c r="K59350" s="1715"/>
      <c r="L59350" s="1715"/>
    </row>
    <row r="59351" spans="11:12" ht="15" customHeight="1">
      <c r="K59351" s="1715"/>
      <c r="L59351" s="1715"/>
    </row>
    <row r="59352" spans="11:12" ht="15" customHeight="1">
      <c r="K59352" s="1715"/>
      <c r="L59352" s="1715"/>
    </row>
    <row r="59353" spans="11:12" ht="15" customHeight="1">
      <c r="K59353" s="1715"/>
      <c r="L59353" s="1715"/>
    </row>
    <row r="59354" spans="11:12" ht="15" customHeight="1">
      <c r="K59354" s="1715"/>
      <c r="L59354" s="1715"/>
    </row>
    <row r="59355" spans="11:12" ht="15" customHeight="1">
      <c r="K59355" s="1715"/>
      <c r="L59355" s="1715"/>
    </row>
    <row r="59356" spans="11:12" ht="15" customHeight="1">
      <c r="K59356" s="1715"/>
      <c r="L59356" s="1715"/>
    </row>
    <row r="59357" spans="11:12" ht="15" customHeight="1">
      <c r="K59357" s="1715"/>
      <c r="L59357" s="1715"/>
    </row>
    <row r="59358" spans="11:12" ht="15" customHeight="1">
      <c r="K59358" s="1715"/>
      <c r="L59358" s="1715"/>
    </row>
    <row r="59359" spans="11:12" ht="15" customHeight="1">
      <c r="K59359" s="1715"/>
      <c r="L59359" s="1715"/>
    </row>
    <row r="59360" spans="11:12" ht="15" customHeight="1">
      <c r="K59360" s="1715"/>
      <c r="L59360" s="1715"/>
    </row>
    <row r="59361" spans="11:12" ht="15" customHeight="1">
      <c r="K59361" s="1715"/>
      <c r="L59361" s="1715"/>
    </row>
    <row r="59362" spans="11:12" ht="15" customHeight="1">
      <c r="K59362" s="1715"/>
      <c r="L59362" s="1715"/>
    </row>
    <row r="59363" spans="11:12" ht="15" customHeight="1">
      <c r="K59363" s="1715"/>
      <c r="L59363" s="1715"/>
    </row>
    <row r="59364" spans="11:12" ht="15" customHeight="1">
      <c r="K59364" s="1715"/>
      <c r="L59364" s="1715"/>
    </row>
    <row r="59365" spans="11:12" ht="15" customHeight="1">
      <c r="K59365" s="1715"/>
      <c r="L59365" s="1715"/>
    </row>
    <row r="59366" spans="11:12" ht="15" customHeight="1">
      <c r="K59366" s="1715"/>
      <c r="L59366" s="1715"/>
    </row>
    <row r="59367" spans="11:12" ht="15" customHeight="1">
      <c r="K59367" s="1715"/>
      <c r="L59367" s="1715"/>
    </row>
    <row r="59368" spans="11:12" ht="15" customHeight="1">
      <c r="K59368" s="1715"/>
      <c r="L59368" s="1715"/>
    </row>
    <row r="59369" spans="11:12" ht="15" customHeight="1">
      <c r="K59369" s="1715"/>
      <c r="L59369" s="1715"/>
    </row>
    <row r="59370" spans="11:12" ht="15" customHeight="1">
      <c r="K59370" s="1715"/>
      <c r="L59370" s="1715"/>
    </row>
    <row r="59371" spans="11:12" ht="15" customHeight="1">
      <c r="K59371" s="1715"/>
      <c r="L59371" s="1715"/>
    </row>
    <row r="59372" spans="11:12" ht="15" customHeight="1">
      <c r="K59372" s="1715"/>
      <c r="L59372" s="1715"/>
    </row>
    <row r="59373" spans="11:12" ht="15" customHeight="1">
      <c r="K59373" s="1715"/>
      <c r="L59373" s="1715"/>
    </row>
    <row r="59374" spans="11:12" ht="15" customHeight="1">
      <c r="K59374" s="1715"/>
      <c r="L59374" s="1715"/>
    </row>
    <row r="59375" spans="11:12" ht="15" customHeight="1">
      <c r="K59375" s="1715"/>
      <c r="L59375" s="1715"/>
    </row>
    <row r="59376" spans="11:12" ht="15" customHeight="1">
      <c r="K59376" s="1715"/>
      <c r="L59376" s="1715"/>
    </row>
    <row r="59377" spans="11:12" ht="15" customHeight="1">
      <c r="K59377" s="1715"/>
      <c r="L59377" s="1715"/>
    </row>
    <row r="59378" spans="11:12" ht="15" customHeight="1">
      <c r="K59378" s="1715"/>
      <c r="L59378" s="1715"/>
    </row>
    <row r="59379" spans="11:12" ht="15" customHeight="1">
      <c r="K59379" s="1715"/>
      <c r="L59379" s="1715"/>
    </row>
    <row r="59380" spans="11:12" ht="15" customHeight="1">
      <c r="K59380" s="1715"/>
      <c r="L59380" s="1715"/>
    </row>
    <row r="59381" spans="11:12" ht="15" customHeight="1">
      <c r="K59381" s="1715"/>
      <c r="L59381" s="1715"/>
    </row>
    <row r="59382" spans="11:12" ht="15" customHeight="1">
      <c r="K59382" s="1715"/>
      <c r="L59382" s="1715"/>
    </row>
    <row r="59383" spans="11:12" ht="15" customHeight="1">
      <c r="K59383" s="1715"/>
      <c r="L59383" s="1715"/>
    </row>
    <row r="59384" spans="11:12" ht="15" customHeight="1">
      <c r="K59384" s="1715"/>
      <c r="L59384" s="1715"/>
    </row>
    <row r="59385" spans="11:12" ht="15" customHeight="1">
      <c r="K59385" s="1715"/>
      <c r="L59385" s="1715"/>
    </row>
    <row r="59386" spans="11:12" ht="15" customHeight="1">
      <c r="K59386" s="1715"/>
      <c r="L59386" s="1715"/>
    </row>
    <row r="59387" spans="11:12" ht="15" customHeight="1">
      <c r="K59387" s="1715"/>
      <c r="L59387" s="1715"/>
    </row>
    <row r="59388" spans="11:12" ht="15" customHeight="1">
      <c r="K59388" s="1715"/>
      <c r="L59388" s="1715"/>
    </row>
    <row r="59389" spans="11:12" ht="15" customHeight="1">
      <c r="K59389" s="1715"/>
      <c r="L59389" s="1715"/>
    </row>
    <row r="59390" spans="11:12" ht="15" customHeight="1">
      <c r="K59390" s="1715"/>
      <c r="L59390" s="1715"/>
    </row>
    <row r="59391" spans="11:12" ht="15" customHeight="1">
      <c r="K59391" s="1715"/>
      <c r="L59391" s="1715"/>
    </row>
    <row r="59392" spans="11:12" ht="15" customHeight="1">
      <c r="K59392" s="1715"/>
      <c r="L59392" s="1715"/>
    </row>
    <row r="59393" spans="11:12" ht="15" customHeight="1">
      <c r="K59393" s="1715"/>
      <c r="L59393" s="1715"/>
    </row>
    <row r="59394" spans="11:12" ht="15" customHeight="1">
      <c r="K59394" s="1715"/>
      <c r="L59394" s="1715"/>
    </row>
    <row r="59395" spans="11:12" ht="15" customHeight="1">
      <c r="K59395" s="1715"/>
      <c r="L59395" s="1715"/>
    </row>
    <row r="59396" spans="11:12" ht="15" customHeight="1">
      <c r="K59396" s="1715"/>
      <c r="L59396" s="1715"/>
    </row>
    <row r="59397" spans="11:12" ht="15" customHeight="1">
      <c r="K59397" s="1715"/>
      <c r="L59397" s="1715"/>
    </row>
    <row r="59398" spans="11:12" ht="15" customHeight="1">
      <c r="K59398" s="1715"/>
      <c r="L59398" s="1715"/>
    </row>
    <row r="59399" spans="11:12" ht="15" customHeight="1">
      <c r="K59399" s="1715"/>
      <c r="L59399" s="1715"/>
    </row>
    <row r="59400" spans="11:12" ht="15" customHeight="1">
      <c r="K59400" s="1715"/>
      <c r="L59400" s="1715"/>
    </row>
    <row r="59401" spans="11:12" ht="15" customHeight="1">
      <c r="K59401" s="1715"/>
      <c r="L59401" s="1715"/>
    </row>
    <row r="59402" spans="11:12" ht="15" customHeight="1">
      <c r="K59402" s="1715"/>
      <c r="L59402" s="1715"/>
    </row>
    <row r="59403" spans="11:12" ht="15" customHeight="1">
      <c r="K59403" s="1715"/>
      <c r="L59403" s="1715"/>
    </row>
    <row r="59404" spans="11:12" ht="15" customHeight="1">
      <c r="K59404" s="1715"/>
      <c r="L59404" s="1715"/>
    </row>
    <row r="59405" spans="11:12" ht="15" customHeight="1">
      <c r="K59405" s="1715"/>
      <c r="L59405" s="1715"/>
    </row>
    <row r="59406" spans="11:12" ht="15" customHeight="1">
      <c r="K59406" s="1715"/>
      <c r="L59406" s="1715"/>
    </row>
    <row r="59407" spans="11:12" ht="15" customHeight="1">
      <c r="K59407" s="1715"/>
      <c r="L59407" s="1715"/>
    </row>
    <row r="59408" spans="11:12" ht="15" customHeight="1">
      <c r="K59408" s="1715"/>
      <c r="L59408" s="1715"/>
    </row>
    <row r="59409" spans="11:12" ht="15" customHeight="1">
      <c r="K59409" s="1715"/>
      <c r="L59409" s="1715"/>
    </row>
    <row r="59410" spans="11:12" ht="15" customHeight="1">
      <c r="K59410" s="1715"/>
      <c r="L59410" s="1715"/>
    </row>
    <row r="59411" spans="11:12" ht="15" customHeight="1">
      <c r="K59411" s="1715"/>
      <c r="L59411" s="1715"/>
    </row>
    <row r="59412" spans="11:12" ht="15" customHeight="1">
      <c r="K59412" s="1715"/>
      <c r="L59412" s="1715"/>
    </row>
    <row r="59413" spans="11:12" ht="15" customHeight="1">
      <c r="K59413" s="1715"/>
      <c r="L59413" s="1715"/>
    </row>
    <row r="59414" spans="11:12" ht="15" customHeight="1">
      <c r="K59414" s="1715"/>
      <c r="L59414" s="1715"/>
    </row>
    <row r="59415" spans="11:12" ht="15" customHeight="1">
      <c r="K59415" s="1715"/>
      <c r="L59415" s="1715"/>
    </row>
    <row r="59416" spans="11:12" ht="15" customHeight="1">
      <c r="K59416" s="1715"/>
      <c r="L59416" s="1715"/>
    </row>
    <row r="59417" spans="11:12" ht="15" customHeight="1">
      <c r="K59417" s="1715"/>
      <c r="L59417" s="1715"/>
    </row>
    <row r="59418" spans="11:12" ht="15" customHeight="1">
      <c r="K59418" s="1715"/>
      <c r="L59418" s="1715"/>
    </row>
    <row r="59419" spans="11:12" ht="15" customHeight="1">
      <c r="K59419" s="1715"/>
      <c r="L59419" s="1715"/>
    </row>
    <row r="59420" spans="11:12" ht="15" customHeight="1">
      <c r="K59420" s="1715"/>
      <c r="L59420" s="1715"/>
    </row>
    <row r="59421" spans="11:12" ht="15" customHeight="1">
      <c r="K59421" s="1715"/>
      <c r="L59421" s="1715"/>
    </row>
    <row r="59422" spans="11:12" ht="15" customHeight="1">
      <c r="K59422" s="1715"/>
      <c r="L59422" s="1715"/>
    </row>
    <row r="59423" spans="11:12" ht="15" customHeight="1">
      <c r="K59423" s="1715"/>
      <c r="L59423" s="1715"/>
    </row>
    <row r="59424" spans="11:12" ht="15" customHeight="1">
      <c r="K59424" s="1715"/>
      <c r="L59424" s="1715"/>
    </row>
    <row r="59425" spans="11:12" ht="15" customHeight="1">
      <c r="K59425" s="1715"/>
      <c r="L59425" s="1715"/>
    </row>
    <row r="59426" spans="11:12" ht="15" customHeight="1">
      <c r="K59426" s="1715"/>
      <c r="L59426" s="1715"/>
    </row>
    <row r="59427" spans="11:12" ht="15" customHeight="1">
      <c r="K59427" s="1715"/>
      <c r="L59427" s="1715"/>
    </row>
    <row r="59428" spans="11:12" ht="15" customHeight="1">
      <c r="K59428" s="1715"/>
      <c r="L59428" s="1715"/>
    </row>
    <row r="59429" spans="11:12" ht="15" customHeight="1">
      <c r="K59429" s="1715"/>
      <c r="L59429" s="1715"/>
    </row>
    <row r="59430" spans="11:12" ht="15" customHeight="1">
      <c r="K59430" s="1715"/>
      <c r="L59430" s="1715"/>
    </row>
    <row r="59431" spans="11:12" ht="15" customHeight="1">
      <c r="K59431" s="1715"/>
      <c r="L59431" s="1715"/>
    </row>
    <row r="59432" spans="11:12" ht="15" customHeight="1">
      <c r="K59432" s="1715"/>
      <c r="L59432" s="1715"/>
    </row>
    <row r="59433" spans="11:12" ht="15" customHeight="1">
      <c r="K59433" s="1715"/>
      <c r="L59433" s="1715"/>
    </row>
    <row r="59434" spans="11:12" ht="15" customHeight="1">
      <c r="K59434" s="1715"/>
      <c r="L59434" s="1715"/>
    </row>
    <row r="59435" spans="11:12" ht="15" customHeight="1">
      <c r="K59435" s="1715"/>
      <c r="L59435" s="1715"/>
    </row>
    <row r="59436" spans="11:12" ht="15" customHeight="1">
      <c r="K59436" s="1715"/>
      <c r="L59436" s="1715"/>
    </row>
    <row r="59437" spans="11:12" ht="15" customHeight="1">
      <c r="K59437" s="1715"/>
      <c r="L59437" s="1715"/>
    </row>
    <row r="59438" spans="11:12" ht="15" customHeight="1">
      <c r="K59438" s="1715"/>
      <c r="L59438" s="1715"/>
    </row>
    <row r="59439" spans="11:12" ht="15" customHeight="1">
      <c r="K59439" s="1715"/>
      <c r="L59439" s="1715"/>
    </row>
    <row r="59440" spans="11:12" ht="15" customHeight="1">
      <c r="K59440" s="1715"/>
      <c r="L59440" s="1715"/>
    </row>
    <row r="59441" spans="11:12" ht="15" customHeight="1">
      <c r="K59441" s="1715"/>
      <c r="L59441" s="1715"/>
    </row>
    <row r="59442" spans="11:12" ht="15" customHeight="1">
      <c r="K59442" s="1715"/>
      <c r="L59442" s="1715"/>
    </row>
    <row r="59443" spans="11:12" ht="15" customHeight="1">
      <c r="K59443" s="1715"/>
      <c r="L59443" s="1715"/>
    </row>
    <row r="59444" spans="11:12" ht="15" customHeight="1">
      <c r="K59444" s="1715"/>
      <c r="L59444" s="1715"/>
    </row>
    <row r="59445" spans="11:12" ht="15" customHeight="1">
      <c r="K59445" s="1715"/>
      <c r="L59445" s="1715"/>
    </row>
    <row r="59446" spans="11:12" ht="15" customHeight="1">
      <c r="K59446" s="1715"/>
      <c r="L59446" s="1715"/>
    </row>
    <row r="59447" spans="11:12" ht="15" customHeight="1">
      <c r="K59447" s="1715"/>
      <c r="L59447" s="1715"/>
    </row>
    <row r="59448" spans="11:12" ht="15" customHeight="1">
      <c r="K59448" s="1715"/>
      <c r="L59448" s="1715"/>
    </row>
    <row r="59449" spans="11:12" ht="15" customHeight="1">
      <c r="K59449" s="1715"/>
      <c r="L59449" s="1715"/>
    </row>
    <row r="59450" spans="11:12" ht="15" customHeight="1">
      <c r="K59450" s="1715"/>
      <c r="L59450" s="1715"/>
    </row>
    <row r="59451" spans="11:12" ht="15" customHeight="1">
      <c r="K59451" s="1715"/>
      <c r="L59451" s="1715"/>
    </row>
    <row r="59452" spans="11:12" ht="15" customHeight="1">
      <c r="K59452" s="1715"/>
      <c r="L59452" s="1715"/>
    </row>
    <row r="59453" spans="11:12" ht="15" customHeight="1">
      <c r="K59453" s="1715"/>
      <c r="L59453" s="1715"/>
    </row>
    <row r="59454" spans="11:12" ht="15" customHeight="1">
      <c r="K59454" s="1715"/>
      <c r="L59454" s="1715"/>
    </row>
    <row r="59455" spans="11:12" ht="15" customHeight="1">
      <c r="K59455" s="1715"/>
      <c r="L59455" s="1715"/>
    </row>
    <row r="59456" spans="11:12" ht="15" customHeight="1">
      <c r="K59456" s="1715"/>
      <c r="L59456" s="1715"/>
    </row>
    <row r="59457" spans="11:12" ht="15" customHeight="1">
      <c r="K59457" s="1715"/>
      <c r="L59457" s="1715"/>
    </row>
    <row r="59458" spans="11:12" ht="15" customHeight="1">
      <c r="K59458" s="1715"/>
      <c r="L59458" s="1715"/>
    </row>
    <row r="59459" spans="11:12" ht="15" customHeight="1">
      <c r="K59459" s="1715"/>
      <c r="L59459" s="1715"/>
    </row>
    <row r="59460" spans="11:12" ht="15" customHeight="1">
      <c r="K59460" s="1715"/>
      <c r="L59460" s="1715"/>
    </row>
    <row r="59461" spans="11:12" ht="15" customHeight="1">
      <c r="K59461" s="1715"/>
      <c r="L59461" s="1715"/>
    </row>
    <row r="59462" spans="11:12" ht="15" customHeight="1">
      <c r="K59462" s="1715"/>
      <c r="L59462" s="1715"/>
    </row>
    <row r="59463" spans="11:12" ht="15" customHeight="1">
      <c r="K59463" s="1715"/>
      <c r="L59463" s="1715"/>
    </row>
    <row r="59464" spans="11:12" ht="15" customHeight="1">
      <c r="K59464" s="1715"/>
      <c r="L59464" s="1715"/>
    </row>
    <row r="59465" spans="11:12" ht="15" customHeight="1">
      <c r="K59465" s="1715"/>
      <c r="L59465" s="1715"/>
    </row>
    <row r="59466" spans="11:12" ht="15" customHeight="1">
      <c r="K59466" s="1715"/>
      <c r="L59466" s="1715"/>
    </row>
    <row r="59467" spans="11:12" ht="15" customHeight="1">
      <c r="K59467" s="1715"/>
      <c r="L59467" s="1715"/>
    </row>
    <row r="59468" spans="11:12" ht="15" customHeight="1">
      <c r="K59468" s="1715"/>
      <c r="L59468" s="1715"/>
    </row>
    <row r="59469" spans="11:12" ht="15" customHeight="1">
      <c r="K59469" s="1715"/>
      <c r="L59469" s="1715"/>
    </row>
    <row r="59470" spans="11:12" ht="15" customHeight="1">
      <c r="K59470" s="1715"/>
      <c r="L59470" s="1715"/>
    </row>
    <row r="59471" spans="11:12" ht="15" customHeight="1">
      <c r="K59471" s="1715"/>
      <c r="L59471" s="1715"/>
    </row>
    <row r="59472" spans="11:12" ht="15" customHeight="1">
      <c r="K59472" s="1715"/>
      <c r="L59472" s="1715"/>
    </row>
    <row r="59473" spans="11:12" ht="15" customHeight="1">
      <c r="K59473" s="1715"/>
      <c r="L59473" s="1715"/>
    </row>
    <row r="59474" spans="11:12" ht="15" customHeight="1">
      <c r="K59474" s="1715"/>
      <c r="L59474" s="1715"/>
    </row>
    <row r="59475" spans="11:12" ht="15" customHeight="1">
      <c r="K59475" s="1715"/>
      <c r="L59475" s="1715"/>
    </row>
    <row r="59476" spans="11:12" ht="15" customHeight="1">
      <c r="K59476" s="1715"/>
      <c r="L59476" s="1715"/>
    </row>
    <row r="59477" spans="11:12" ht="15" customHeight="1">
      <c r="K59477" s="1715"/>
      <c r="L59477" s="1715"/>
    </row>
    <row r="59478" spans="11:12" ht="15" customHeight="1">
      <c r="K59478" s="1715"/>
      <c r="L59478" s="1715"/>
    </row>
    <row r="59479" spans="11:12" ht="15" customHeight="1">
      <c r="K59479" s="1715"/>
      <c r="L59479" s="1715"/>
    </row>
    <row r="59480" spans="11:12" ht="15" customHeight="1">
      <c r="K59480" s="1715"/>
      <c r="L59480" s="1715"/>
    </row>
    <row r="59481" spans="11:12" ht="15" customHeight="1">
      <c r="K59481" s="1715"/>
      <c r="L59481" s="1715"/>
    </row>
    <row r="59482" spans="11:12" ht="15" customHeight="1">
      <c r="K59482" s="1715"/>
      <c r="L59482" s="1715"/>
    </row>
    <row r="59483" spans="11:12" ht="15" customHeight="1">
      <c r="K59483" s="1715"/>
      <c r="L59483" s="1715"/>
    </row>
    <row r="59484" spans="11:12" ht="15" customHeight="1">
      <c r="K59484" s="1715"/>
      <c r="L59484" s="1715"/>
    </row>
    <row r="59485" spans="11:12" ht="15" customHeight="1">
      <c r="K59485" s="1715"/>
      <c r="L59485" s="1715"/>
    </row>
    <row r="59486" spans="11:12" ht="15" customHeight="1">
      <c r="K59486" s="1715"/>
      <c r="L59486" s="1715"/>
    </row>
    <row r="59487" spans="11:12" ht="15" customHeight="1">
      <c r="K59487" s="1715"/>
      <c r="L59487" s="1715"/>
    </row>
    <row r="59488" spans="11:12" ht="15" customHeight="1">
      <c r="K59488" s="1715"/>
      <c r="L59488" s="1715"/>
    </row>
    <row r="59489" spans="11:12" ht="15" customHeight="1">
      <c r="K59489" s="1715"/>
      <c r="L59489" s="1715"/>
    </row>
    <row r="59490" spans="11:12" ht="15" customHeight="1">
      <c r="K59490" s="1715"/>
      <c r="L59490" s="1715"/>
    </row>
    <row r="59491" spans="11:12" ht="15" customHeight="1">
      <c r="K59491" s="1715"/>
      <c r="L59491" s="1715"/>
    </row>
    <row r="59492" spans="11:12" ht="15" customHeight="1">
      <c r="K59492" s="1715"/>
      <c r="L59492" s="1715"/>
    </row>
    <row r="59493" spans="11:12" ht="15" customHeight="1">
      <c r="K59493" s="1715"/>
      <c r="L59493" s="1715"/>
    </row>
    <row r="59494" spans="11:12" ht="15" customHeight="1">
      <c r="K59494" s="1715"/>
      <c r="L59494" s="1715"/>
    </row>
    <row r="59495" spans="11:12" ht="15" customHeight="1">
      <c r="K59495" s="1715"/>
      <c r="L59495" s="1715"/>
    </row>
    <row r="59496" spans="11:12" ht="15" customHeight="1">
      <c r="K59496" s="1715"/>
      <c r="L59496" s="1715"/>
    </row>
    <row r="59497" spans="11:12" ht="15" customHeight="1">
      <c r="K59497" s="1715"/>
      <c r="L59497" s="1715"/>
    </row>
    <row r="59498" spans="11:12" ht="15" customHeight="1">
      <c r="K59498" s="1715"/>
      <c r="L59498" s="1715"/>
    </row>
    <row r="59499" spans="11:12" ht="15" customHeight="1">
      <c r="K59499" s="1715"/>
      <c r="L59499" s="1715"/>
    </row>
    <row r="59500" spans="11:12" ht="15" customHeight="1">
      <c r="K59500" s="1715"/>
      <c r="L59500" s="1715"/>
    </row>
    <row r="59501" spans="11:12" ht="15" customHeight="1">
      <c r="K59501" s="1715"/>
      <c r="L59501" s="1715"/>
    </row>
    <row r="59502" spans="11:12" ht="15" customHeight="1">
      <c r="K59502" s="1715"/>
      <c r="L59502" s="1715"/>
    </row>
    <row r="59503" spans="11:12" ht="15" customHeight="1">
      <c r="K59503" s="1715"/>
      <c r="L59503" s="1715"/>
    </row>
    <row r="59504" spans="11:12" ht="15" customHeight="1">
      <c r="K59504" s="1715"/>
      <c r="L59504" s="1715"/>
    </row>
    <row r="59505" spans="11:12" ht="15" customHeight="1">
      <c r="K59505" s="1715"/>
      <c r="L59505" s="1715"/>
    </row>
    <row r="59506" spans="11:12" ht="15" customHeight="1">
      <c r="K59506" s="1715"/>
      <c r="L59506" s="1715"/>
    </row>
    <row r="59507" spans="11:12" ht="15" customHeight="1">
      <c r="K59507" s="1715"/>
      <c r="L59507" s="1715"/>
    </row>
    <row r="59508" spans="11:12" ht="15" customHeight="1">
      <c r="K59508" s="1715"/>
      <c r="L59508" s="1715"/>
    </row>
    <row r="59509" spans="11:12" ht="15" customHeight="1">
      <c r="K59509" s="1715"/>
      <c r="L59509" s="1715"/>
    </row>
    <row r="59510" spans="11:12" ht="15" customHeight="1">
      <c r="K59510" s="1715"/>
      <c r="L59510" s="1715"/>
    </row>
    <row r="59511" spans="11:12" ht="15" customHeight="1">
      <c r="K59511" s="1715"/>
      <c r="L59511" s="1715"/>
    </row>
    <row r="59512" spans="11:12" ht="15" customHeight="1">
      <c r="K59512" s="1715"/>
      <c r="L59512" s="1715"/>
    </row>
    <row r="59513" spans="11:12" ht="15" customHeight="1">
      <c r="K59513" s="1715"/>
      <c r="L59513" s="1715"/>
    </row>
    <row r="59514" spans="11:12" ht="15" customHeight="1">
      <c r="K59514" s="1715"/>
      <c r="L59514" s="1715"/>
    </row>
    <row r="59515" spans="11:12" ht="15" customHeight="1">
      <c r="K59515" s="1715"/>
      <c r="L59515" s="1715"/>
    </row>
    <row r="59516" spans="11:12" ht="15" customHeight="1">
      <c r="K59516" s="1715"/>
      <c r="L59516" s="1715"/>
    </row>
    <row r="59517" spans="11:12" ht="15" customHeight="1">
      <c r="K59517" s="1715"/>
      <c r="L59517" s="1715"/>
    </row>
    <row r="59518" spans="11:12" ht="15" customHeight="1">
      <c r="K59518" s="1715"/>
      <c r="L59518" s="1715"/>
    </row>
    <row r="59519" spans="11:12" ht="15" customHeight="1">
      <c r="K59519" s="1715"/>
      <c r="L59519" s="1715"/>
    </row>
    <row r="59520" spans="11:12" ht="15" customHeight="1">
      <c r="K59520" s="1715"/>
      <c r="L59520" s="1715"/>
    </row>
    <row r="59521" spans="11:12" ht="15" customHeight="1">
      <c r="K59521" s="1715"/>
      <c r="L59521" s="1715"/>
    </row>
    <row r="59522" spans="11:12" ht="15" customHeight="1">
      <c r="K59522" s="1715"/>
      <c r="L59522" s="1715"/>
    </row>
    <row r="59523" spans="11:12" ht="15" customHeight="1">
      <c r="K59523" s="1715"/>
      <c r="L59523" s="1715"/>
    </row>
    <row r="59524" spans="11:12" ht="15" customHeight="1">
      <c r="K59524" s="1715"/>
      <c r="L59524" s="1715"/>
    </row>
    <row r="59525" spans="11:12" ht="15" customHeight="1">
      <c r="K59525" s="1715"/>
      <c r="L59525" s="1715"/>
    </row>
    <row r="59526" spans="11:12" ht="15" customHeight="1">
      <c r="K59526" s="1715"/>
      <c r="L59526" s="1715"/>
    </row>
    <row r="59527" spans="11:12" ht="15" customHeight="1">
      <c r="K59527" s="1715"/>
      <c r="L59527" s="1715"/>
    </row>
    <row r="59528" spans="11:12" ht="15" customHeight="1">
      <c r="K59528" s="1715"/>
      <c r="L59528" s="1715"/>
    </row>
    <row r="59529" spans="11:12" ht="15" customHeight="1">
      <c r="K59529" s="1715"/>
      <c r="L59529" s="1715"/>
    </row>
    <row r="59530" spans="11:12" ht="15" customHeight="1">
      <c r="K59530" s="1715"/>
      <c r="L59530" s="1715"/>
    </row>
    <row r="59531" spans="11:12" ht="15" customHeight="1">
      <c r="K59531" s="1715"/>
      <c r="L59531" s="1715"/>
    </row>
    <row r="59532" spans="11:12" ht="15" customHeight="1">
      <c r="K59532" s="1715"/>
      <c r="L59532" s="1715"/>
    </row>
    <row r="59533" spans="11:12" ht="15" customHeight="1">
      <c r="K59533" s="1715"/>
      <c r="L59533" s="1715"/>
    </row>
    <row r="59534" spans="11:12" ht="15" customHeight="1">
      <c r="K59534" s="1715"/>
      <c r="L59534" s="1715"/>
    </row>
    <row r="59535" spans="11:12" ht="15" customHeight="1">
      <c r="K59535" s="1715"/>
      <c r="L59535" s="1715"/>
    </row>
    <row r="59536" spans="11:12" ht="15" customHeight="1">
      <c r="K59536" s="1715"/>
      <c r="L59536" s="1715"/>
    </row>
    <row r="59537" spans="11:12" ht="15" customHeight="1">
      <c r="K59537" s="1715"/>
      <c r="L59537" s="1715"/>
    </row>
    <row r="59538" spans="11:12" ht="15" customHeight="1">
      <c r="K59538" s="1715"/>
      <c r="L59538" s="1715"/>
    </row>
    <row r="59539" spans="11:12" ht="15" customHeight="1">
      <c r="K59539" s="1715"/>
      <c r="L59539" s="1715"/>
    </row>
    <row r="59540" spans="11:12" ht="15" customHeight="1">
      <c r="K59540" s="1715"/>
      <c r="L59540" s="1715"/>
    </row>
    <row r="59541" spans="11:12" ht="15" customHeight="1">
      <c r="K59541" s="1715"/>
      <c r="L59541" s="1715"/>
    </row>
    <row r="59542" spans="11:12" ht="15" customHeight="1">
      <c r="K59542" s="1715"/>
      <c r="L59542" s="1715"/>
    </row>
    <row r="59543" spans="11:12" ht="15" customHeight="1">
      <c r="K59543" s="1715"/>
      <c r="L59543" s="1715"/>
    </row>
    <row r="59544" spans="11:12" ht="15" customHeight="1">
      <c r="K59544" s="1715"/>
      <c r="L59544" s="1715"/>
    </row>
    <row r="59545" spans="11:12" ht="15" customHeight="1">
      <c r="K59545" s="1715"/>
      <c r="L59545" s="1715"/>
    </row>
    <row r="59546" spans="11:12" ht="15" customHeight="1">
      <c r="K59546" s="1715"/>
      <c r="L59546" s="1715"/>
    </row>
    <row r="59547" spans="11:12" ht="15" customHeight="1">
      <c r="K59547" s="1715"/>
      <c r="L59547" s="1715"/>
    </row>
    <row r="59548" spans="11:12" ht="15" customHeight="1">
      <c r="K59548" s="1715"/>
      <c r="L59548" s="1715"/>
    </row>
    <row r="59549" spans="11:12" ht="15" customHeight="1">
      <c r="K59549" s="1715"/>
      <c r="L59549" s="1715"/>
    </row>
    <row r="59550" spans="11:12" ht="15" customHeight="1">
      <c r="K59550" s="1715"/>
      <c r="L59550" s="1715"/>
    </row>
    <row r="59551" spans="11:12" ht="15" customHeight="1">
      <c r="K59551" s="1715"/>
      <c r="L59551" s="1715"/>
    </row>
    <row r="59552" spans="11:12" ht="15" customHeight="1">
      <c r="K59552" s="1715"/>
      <c r="L59552" s="1715"/>
    </row>
    <row r="59553" spans="11:12" ht="15" customHeight="1">
      <c r="K59553" s="1715"/>
      <c r="L59553" s="1715"/>
    </row>
    <row r="59554" spans="11:12" ht="15" customHeight="1">
      <c r="K59554" s="1715"/>
      <c r="L59554" s="1715"/>
    </row>
    <row r="59555" spans="11:12" ht="15" customHeight="1">
      <c r="K59555" s="1715"/>
      <c r="L59555" s="1715"/>
    </row>
    <row r="59556" spans="11:12" ht="15" customHeight="1">
      <c r="K59556" s="1715"/>
      <c r="L59556" s="1715"/>
    </row>
    <row r="59557" spans="11:12" ht="15" customHeight="1">
      <c r="K59557" s="1715"/>
      <c r="L59557" s="1715"/>
    </row>
    <row r="59558" spans="11:12" ht="15" customHeight="1">
      <c r="K59558" s="1715"/>
      <c r="L59558" s="1715"/>
    </row>
    <row r="59559" spans="11:12" ht="15" customHeight="1">
      <c r="K59559" s="1715"/>
      <c r="L59559" s="1715"/>
    </row>
    <row r="59560" spans="11:12" ht="15" customHeight="1">
      <c r="K59560" s="1715"/>
      <c r="L59560" s="1715"/>
    </row>
    <row r="59561" spans="11:12" ht="15" customHeight="1">
      <c r="K59561" s="1715"/>
      <c r="L59561" s="1715"/>
    </row>
    <row r="59562" spans="11:12" ht="15" customHeight="1">
      <c r="K59562" s="1715"/>
      <c r="L59562" s="1715"/>
    </row>
    <row r="59563" spans="11:12" ht="15" customHeight="1">
      <c r="K59563" s="1715"/>
      <c r="L59563" s="1715"/>
    </row>
    <row r="59564" spans="11:12" ht="15" customHeight="1">
      <c r="K59564" s="1715"/>
      <c r="L59564" s="1715"/>
    </row>
    <row r="59565" spans="11:12" ht="15" customHeight="1">
      <c r="K59565" s="1715"/>
      <c r="L59565" s="1715"/>
    </row>
    <row r="59566" spans="11:12" ht="15" customHeight="1">
      <c r="K59566" s="1715"/>
      <c r="L59566" s="1715"/>
    </row>
    <row r="59567" spans="11:12" ht="15" customHeight="1">
      <c r="K59567" s="1715"/>
      <c r="L59567" s="1715"/>
    </row>
    <row r="59568" spans="11:12" ht="15" customHeight="1">
      <c r="K59568" s="1715"/>
      <c r="L59568" s="1715"/>
    </row>
    <row r="59569" spans="11:12" ht="15" customHeight="1">
      <c r="K59569" s="1715"/>
      <c r="L59569" s="1715"/>
    </row>
    <row r="59570" spans="11:12" ht="15" customHeight="1">
      <c r="K59570" s="1715"/>
      <c r="L59570" s="1715"/>
    </row>
    <row r="59571" spans="11:12" ht="15" customHeight="1">
      <c r="K59571" s="1715"/>
      <c r="L59571" s="1715"/>
    </row>
    <row r="59572" spans="11:12" ht="15" customHeight="1">
      <c r="K59572" s="1715"/>
      <c r="L59572" s="1715"/>
    </row>
    <row r="59573" spans="11:12" ht="15" customHeight="1">
      <c r="K59573" s="1715"/>
      <c r="L59573" s="1715"/>
    </row>
    <row r="59574" spans="11:12" ht="15" customHeight="1">
      <c r="K59574" s="1715"/>
      <c r="L59574" s="1715"/>
    </row>
    <row r="59575" spans="11:12" ht="15" customHeight="1">
      <c r="K59575" s="1715"/>
      <c r="L59575" s="1715"/>
    </row>
    <row r="59576" spans="11:12" ht="15" customHeight="1">
      <c r="K59576" s="1715"/>
      <c r="L59576" s="1715"/>
    </row>
    <row r="59577" spans="11:12" ht="15" customHeight="1">
      <c r="K59577" s="1715"/>
      <c r="L59577" s="1715"/>
    </row>
    <row r="59578" spans="11:12" ht="15" customHeight="1">
      <c r="K59578" s="1715"/>
      <c r="L59578" s="1715"/>
    </row>
    <row r="59579" spans="11:12" ht="15" customHeight="1">
      <c r="K59579" s="1715"/>
      <c r="L59579" s="1715"/>
    </row>
    <row r="59580" spans="11:12" ht="15" customHeight="1">
      <c r="K59580" s="1715"/>
      <c r="L59580" s="1715"/>
    </row>
    <row r="59581" spans="11:12" ht="15" customHeight="1">
      <c r="K59581" s="1715"/>
      <c r="L59581" s="1715"/>
    </row>
    <row r="59582" spans="11:12" ht="15" customHeight="1">
      <c r="K59582" s="1715"/>
      <c r="L59582" s="1715"/>
    </row>
    <row r="59583" spans="11:12" ht="15" customHeight="1">
      <c r="K59583" s="1715"/>
      <c r="L59583" s="1715"/>
    </row>
    <row r="59584" spans="11:12" ht="15" customHeight="1">
      <c r="K59584" s="1715"/>
      <c r="L59584" s="1715"/>
    </row>
    <row r="59585" spans="11:12" ht="15" customHeight="1">
      <c r="K59585" s="1715"/>
      <c r="L59585" s="1715"/>
    </row>
    <row r="59586" spans="11:12" ht="15" customHeight="1">
      <c r="K59586" s="1715"/>
      <c r="L59586" s="1715"/>
    </row>
    <row r="59587" spans="11:12" ht="15" customHeight="1">
      <c r="K59587" s="1715"/>
      <c r="L59587" s="1715"/>
    </row>
    <row r="59588" spans="11:12" ht="15" customHeight="1">
      <c r="K59588" s="1715"/>
      <c r="L59588" s="1715"/>
    </row>
    <row r="59589" spans="11:12" ht="15" customHeight="1">
      <c r="K59589" s="1715"/>
      <c r="L59589" s="1715"/>
    </row>
    <row r="59590" spans="11:12" ht="15" customHeight="1">
      <c r="K59590" s="1715"/>
      <c r="L59590" s="1715"/>
    </row>
    <row r="59591" spans="11:12" ht="15" customHeight="1">
      <c r="K59591" s="1715"/>
      <c r="L59591" s="1715"/>
    </row>
    <row r="59592" spans="11:12" ht="15" customHeight="1">
      <c r="K59592" s="1715"/>
      <c r="L59592" s="1715"/>
    </row>
    <row r="59593" spans="11:12" ht="15" customHeight="1">
      <c r="K59593" s="1715"/>
      <c r="L59593" s="1715"/>
    </row>
    <row r="59594" spans="11:12" ht="15" customHeight="1">
      <c r="K59594" s="1715"/>
      <c r="L59594" s="1715"/>
    </row>
    <row r="59595" spans="11:12" ht="15" customHeight="1">
      <c r="K59595" s="1715"/>
      <c r="L59595" s="1715"/>
    </row>
    <row r="59596" spans="11:12" ht="15" customHeight="1">
      <c r="K59596" s="1715"/>
      <c r="L59596" s="1715"/>
    </row>
    <row r="59597" spans="11:12" ht="15" customHeight="1">
      <c r="K59597" s="1715"/>
      <c r="L59597" s="1715"/>
    </row>
    <row r="59598" spans="11:12" ht="15" customHeight="1">
      <c r="K59598" s="1715"/>
      <c r="L59598" s="1715"/>
    </row>
    <row r="59599" spans="11:12" ht="15" customHeight="1">
      <c r="K59599" s="1715"/>
      <c r="L59599" s="1715"/>
    </row>
    <row r="59600" spans="11:12" ht="15" customHeight="1">
      <c r="K59600" s="1715"/>
      <c r="L59600" s="1715"/>
    </row>
    <row r="59601" spans="11:12" ht="15" customHeight="1">
      <c r="K59601" s="1715"/>
      <c r="L59601" s="1715"/>
    </row>
    <row r="59602" spans="11:12" ht="15" customHeight="1">
      <c r="K59602" s="1715"/>
      <c r="L59602" s="1715"/>
    </row>
    <row r="59603" spans="11:12" ht="15" customHeight="1">
      <c r="K59603" s="1715"/>
      <c r="L59603" s="1715"/>
    </row>
    <row r="59604" spans="11:12" ht="15" customHeight="1">
      <c r="K59604" s="1715"/>
      <c r="L59604" s="1715"/>
    </row>
    <row r="59605" spans="11:12" ht="15" customHeight="1">
      <c r="K59605" s="1715"/>
      <c r="L59605" s="1715"/>
    </row>
    <row r="59606" spans="11:12" ht="15" customHeight="1">
      <c r="K59606" s="1715"/>
      <c r="L59606" s="1715"/>
    </row>
    <row r="59607" spans="11:12" ht="15" customHeight="1">
      <c r="K59607" s="1715"/>
      <c r="L59607" s="1715"/>
    </row>
    <row r="59608" spans="11:12" ht="15" customHeight="1">
      <c r="K59608" s="1715"/>
      <c r="L59608" s="1715"/>
    </row>
    <row r="59609" spans="11:12" ht="15" customHeight="1">
      <c r="K59609" s="1715"/>
      <c r="L59609" s="1715"/>
    </row>
    <row r="59610" spans="11:12" ht="15" customHeight="1">
      <c r="K59610" s="1715"/>
      <c r="L59610" s="1715"/>
    </row>
    <row r="59611" spans="11:12" ht="15" customHeight="1">
      <c r="K59611" s="1715"/>
      <c r="L59611" s="1715"/>
    </row>
    <row r="59612" spans="11:12" ht="15" customHeight="1">
      <c r="K59612" s="1715"/>
      <c r="L59612" s="1715"/>
    </row>
    <row r="59613" spans="11:12" ht="15" customHeight="1">
      <c r="K59613" s="1715"/>
      <c r="L59613" s="1715"/>
    </row>
    <row r="59614" spans="11:12" ht="15" customHeight="1">
      <c r="K59614" s="1715"/>
      <c r="L59614" s="1715"/>
    </row>
    <row r="59615" spans="11:12" ht="15" customHeight="1">
      <c r="K59615" s="1715"/>
      <c r="L59615" s="1715"/>
    </row>
    <row r="59616" spans="11:12" ht="15" customHeight="1">
      <c r="K59616" s="1715"/>
      <c r="L59616" s="1715"/>
    </row>
    <row r="59617" spans="11:12" ht="15" customHeight="1">
      <c r="K59617" s="1715"/>
      <c r="L59617" s="1715"/>
    </row>
    <row r="59618" spans="11:12" ht="15" customHeight="1">
      <c r="K59618" s="1715"/>
      <c r="L59618" s="1715"/>
    </row>
    <row r="59619" spans="11:12" ht="15" customHeight="1">
      <c r="K59619" s="1715"/>
      <c r="L59619" s="1715"/>
    </row>
    <row r="59620" spans="11:12" ht="15" customHeight="1">
      <c r="K59620" s="1715"/>
      <c r="L59620" s="1715"/>
    </row>
    <row r="59621" spans="11:12" ht="15" customHeight="1">
      <c r="K59621" s="1715"/>
      <c r="L59621" s="1715"/>
    </row>
    <row r="59622" spans="11:12" ht="15" customHeight="1">
      <c r="K59622" s="1715"/>
      <c r="L59622" s="1715"/>
    </row>
    <row r="59623" spans="11:12" ht="15" customHeight="1">
      <c r="K59623" s="1715"/>
      <c r="L59623" s="1715"/>
    </row>
    <row r="59624" spans="11:12" ht="15" customHeight="1">
      <c r="K59624" s="1715"/>
      <c r="L59624" s="1715"/>
    </row>
    <row r="59625" spans="11:12" ht="15" customHeight="1">
      <c r="K59625" s="1715"/>
      <c r="L59625" s="1715"/>
    </row>
    <row r="59626" spans="11:12" ht="15" customHeight="1">
      <c r="K59626" s="1715"/>
      <c r="L59626" s="1715"/>
    </row>
    <row r="59627" spans="11:12" ht="15" customHeight="1">
      <c r="K59627" s="1715"/>
      <c r="L59627" s="1715"/>
    </row>
    <row r="59628" spans="11:12" ht="15" customHeight="1">
      <c r="K59628" s="1715"/>
      <c r="L59628" s="1715"/>
    </row>
    <row r="59629" spans="11:12" ht="15" customHeight="1">
      <c r="K59629" s="1715"/>
      <c r="L59629" s="1715"/>
    </row>
    <row r="59630" spans="11:12" ht="15" customHeight="1">
      <c r="K59630" s="1715"/>
      <c r="L59630" s="1715"/>
    </row>
    <row r="59631" spans="11:12" ht="15" customHeight="1">
      <c r="K59631" s="1715"/>
      <c r="L59631" s="1715"/>
    </row>
    <row r="59632" spans="11:12" ht="15" customHeight="1">
      <c r="K59632" s="1715"/>
      <c r="L59632" s="1715"/>
    </row>
    <row r="59633" spans="11:12" ht="15" customHeight="1">
      <c r="K59633" s="1715"/>
      <c r="L59633" s="1715"/>
    </row>
    <row r="59634" spans="11:12" ht="15" customHeight="1">
      <c r="K59634" s="1715"/>
      <c r="L59634" s="1715"/>
    </row>
    <row r="59635" spans="11:12" ht="15" customHeight="1">
      <c r="K59635" s="1715"/>
      <c r="L59635" s="1715"/>
    </row>
    <row r="59636" spans="11:12" ht="15" customHeight="1">
      <c r="K59636" s="1715"/>
      <c r="L59636" s="1715"/>
    </row>
    <row r="59637" spans="11:12" ht="15" customHeight="1">
      <c r="K59637" s="1715"/>
      <c r="L59637" s="1715"/>
    </row>
    <row r="59638" spans="11:12" ht="15" customHeight="1">
      <c r="K59638" s="1715"/>
      <c r="L59638" s="1715"/>
    </row>
    <row r="59639" spans="11:12" ht="15" customHeight="1">
      <c r="K59639" s="1715"/>
      <c r="L59639" s="1715"/>
    </row>
    <row r="59640" spans="11:12" ht="15" customHeight="1">
      <c r="K59640" s="1715"/>
      <c r="L59640" s="1715"/>
    </row>
    <row r="59641" spans="11:12" ht="15" customHeight="1">
      <c r="K59641" s="1715"/>
      <c r="L59641" s="1715"/>
    </row>
    <row r="59642" spans="11:12" ht="15" customHeight="1">
      <c r="K59642" s="1715"/>
      <c r="L59642" s="1715"/>
    </row>
    <row r="59643" spans="11:12" ht="15" customHeight="1">
      <c r="K59643" s="1715"/>
      <c r="L59643" s="1715"/>
    </row>
    <row r="59644" spans="11:12" ht="15" customHeight="1">
      <c r="K59644" s="1715"/>
      <c r="L59644" s="1715"/>
    </row>
    <row r="59645" spans="11:12" ht="15" customHeight="1">
      <c r="K59645" s="1715"/>
      <c r="L59645" s="1715"/>
    </row>
    <row r="59646" spans="11:12" ht="15" customHeight="1">
      <c r="K59646" s="1715"/>
      <c r="L59646" s="1715"/>
    </row>
    <row r="59647" spans="11:12" ht="15" customHeight="1">
      <c r="K59647" s="1715"/>
      <c r="L59647" s="1715"/>
    </row>
    <row r="59648" spans="11:12" ht="15" customHeight="1">
      <c r="K59648" s="1715"/>
      <c r="L59648" s="1715"/>
    </row>
    <row r="59649" spans="11:12" ht="15" customHeight="1">
      <c r="K59649" s="1715"/>
      <c r="L59649" s="1715"/>
    </row>
    <row r="59650" spans="11:12" ht="15" customHeight="1">
      <c r="K59650" s="1715"/>
      <c r="L59650" s="1715"/>
    </row>
    <row r="59651" spans="11:12" ht="15" customHeight="1">
      <c r="K59651" s="1715"/>
      <c r="L59651" s="1715"/>
    </row>
    <row r="59652" spans="11:12" ht="15" customHeight="1">
      <c r="K59652" s="1715"/>
      <c r="L59652" s="1715"/>
    </row>
    <row r="59653" spans="11:12" ht="15" customHeight="1">
      <c r="K59653" s="1715"/>
      <c r="L59653" s="1715"/>
    </row>
    <row r="59654" spans="11:12" ht="15" customHeight="1">
      <c r="K59654" s="1715"/>
      <c r="L59654" s="1715"/>
    </row>
    <row r="59655" spans="11:12" ht="15" customHeight="1">
      <c r="K59655" s="1715"/>
      <c r="L59655" s="1715"/>
    </row>
    <row r="59656" spans="11:12" ht="15" customHeight="1">
      <c r="K59656" s="1715"/>
      <c r="L59656" s="1715"/>
    </row>
    <row r="59657" spans="11:12" ht="15" customHeight="1">
      <c r="K59657" s="1715"/>
      <c r="L59657" s="1715"/>
    </row>
    <row r="59658" spans="11:12" ht="15" customHeight="1">
      <c r="K59658" s="1715"/>
      <c r="L59658" s="1715"/>
    </row>
    <row r="59659" spans="11:12" ht="15" customHeight="1">
      <c r="K59659" s="1715"/>
      <c r="L59659" s="1715"/>
    </row>
    <row r="59660" spans="11:12" ht="15" customHeight="1">
      <c r="K59660" s="1715"/>
      <c r="L59660" s="1715"/>
    </row>
    <row r="59661" spans="11:12" ht="15" customHeight="1">
      <c r="K59661" s="1715"/>
      <c r="L59661" s="1715"/>
    </row>
    <row r="59662" spans="11:12" ht="15" customHeight="1">
      <c r="K59662" s="1715"/>
      <c r="L59662" s="1715"/>
    </row>
    <row r="59663" spans="11:12" ht="15" customHeight="1">
      <c r="K59663" s="1715"/>
      <c r="L59663" s="1715"/>
    </row>
    <row r="59664" spans="11:12" ht="15" customHeight="1">
      <c r="K59664" s="1715"/>
      <c r="L59664" s="1715"/>
    </row>
    <row r="59665" spans="11:12" ht="15" customHeight="1">
      <c r="K59665" s="1715"/>
      <c r="L59665" s="1715"/>
    </row>
    <row r="59666" spans="11:12" ht="15" customHeight="1">
      <c r="K59666" s="1715"/>
      <c r="L59666" s="1715"/>
    </row>
    <row r="59667" spans="11:12" ht="15" customHeight="1">
      <c r="K59667" s="1715"/>
      <c r="L59667" s="1715"/>
    </row>
    <row r="59668" spans="11:12" ht="15" customHeight="1">
      <c r="K59668" s="1715"/>
      <c r="L59668" s="1715"/>
    </row>
    <row r="59669" spans="11:12" ht="15" customHeight="1">
      <c r="K59669" s="1715"/>
      <c r="L59669" s="1715"/>
    </row>
    <row r="59670" spans="11:12" ht="15" customHeight="1">
      <c r="K59670" s="1715"/>
      <c r="L59670" s="1715"/>
    </row>
    <row r="59671" spans="11:12" ht="15" customHeight="1">
      <c r="K59671" s="1715"/>
      <c r="L59671" s="1715"/>
    </row>
    <row r="59672" spans="11:12" ht="15" customHeight="1">
      <c r="K59672" s="1715"/>
      <c r="L59672" s="1715"/>
    </row>
    <row r="59673" spans="11:12" ht="15" customHeight="1">
      <c r="K59673" s="1715"/>
      <c r="L59673" s="1715"/>
    </row>
    <row r="59674" spans="11:12" ht="15" customHeight="1">
      <c r="K59674" s="1715"/>
      <c r="L59674" s="1715"/>
    </row>
    <row r="59675" spans="11:12" ht="15" customHeight="1">
      <c r="K59675" s="1715"/>
      <c r="L59675" s="1715"/>
    </row>
    <row r="59676" spans="11:12" ht="15" customHeight="1">
      <c r="K59676" s="1715"/>
      <c r="L59676" s="1715"/>
    </row>
    <row r="59677" spans="11:12" ht="15" customHeight="1">
      <c r="K59677" s="1715"/>
      <c r="L59677" s="1715"/>
    </row>
    <row r="59678" spans="11:12" ht="15" customHeight="1">
      <c r="K59678" s="1715"/>
      <c r="L59678" s="1715"/>
    </row>
    <row r="59679" spans="11:12" ht="15" customHeight="1">
      <c r="K59679" s="1715"/>
      <c r="L59679" s="1715"/>
    </row>
    <row r="59680" spans="11:12" ht="15" customHeight="1">
      <c r="K59680" s="1715"/>
      <c r="L59680" s="1715"/>
    </row>
    <row r="59681" spans="11:12" ht="15" customHeight="1">
      <c r="K59681" s="1715"/>
      <c r="L59681" s="1715"/>
    </row>
    <row r="59682" spans="11:12" ht="15" customHeight="1">
      <c r="K59682" s="1715"/>
      <c r="L59682" s="1715"/>
    </row>
    <row r="59683" spans="11:12" ht="15" customHeight="1">
      <c r="K59683" s="1715"/>
      <c r="L59683" s="1715"/>
    </row>
    <row r="59684" spans="11:12" ht="15" customHeight="1">
      <c r="K59684" s="1715"/>
      <c r="L59684" s="1715"/>
    </row>
    <row r="59685" spans="11:12" ht="15" customHeight="1">
      <c r="K59685" s="1715"/>
      <c r="L59685" s="1715"/>
    </row>
    <row r="59686" spans="11:12" ht="15" customHeight="1">
      <c r="K59686" s="1715"/>
      <c r="L59686" s="1715"/>
    </row>
    <row r="59687" spans="11:12" ht="15" customHeight="1">
      <c r="K59687" s="1715"/>
      <c r="L59687" s="1715"/>
    </row>
    <row r="59688" spans="11:12" ht="15" customHeight="1">
      <c r="K59688" s="1715"/>
      <c r="L59688" s="1715"/>
    </row>
    <row r="59689" spans="11:12" ht="15" customHeight="1">
      <c r="K59689" s="1715"/>
      <c r="L59689" s="1715"/>
    </row>
    <row r="59690" spans="11:12" ht="15" customHeight="1">
      <c r="K59690" s="1715"/>
      <c r="L59690" s="1715"/>
    </row>
    <row r="59691" spans="11:12" ht="15" customHeight="1">
      <c r="K59691" s="1715"/>
      <c r="L59691" s="1715"/>
    </row>
    <row r="59692" spans="11:12" ht="15" customHeight="1">
      <c r="K59692" s="1715"/>
      <c r="L59692" s="1715"/>
    </row>
    <row r="59693" spans="11:12" ht="15" customHeight="1">
      <c r="K59693" s="1715"/>
      <c r="L59693" s="1715"/>
    </row>
    <row r="59694" spans="11:12" ht="15" customHeight="1">
      <c r="K59694" s="1715"/>
      <c r="L59694" s="1715"/>
    </row>
    <row r="59695" spans="11:12" ht="15" customHeight="1">
      <c r="K59695" s="1715"/>
      <c r="L59695" s="1715"/>
    </row>
    <row r="59696" spans="11:12" ht="15" customHeight="1">
      <c r="K59696" s="1715"/>
      <c r="L59696" s="1715"/>
    </row>
    <row r="59697" spans="11:12" ht="15" customHeight="1">
      <c r="K59697" s="1715"/>
      <c r="L59697" s="1715"/>
    </row>
    <row r="59698" spans="11:12" ht="15" customHeight="1">
      <c r="K59698" s="1715"/>
      <c r="L59698" s="1715"/>
    </row>
    <row r="59699" spans="11:12" ht="15" customHeight="1">
      <c r="K59699" s="1715"/>
      <c r="L59699" s="1715"/>
    </row>
    <row r="59700" spans="11:12" ht="15" customHeight="1">
      <c r="K59700" s="1715"/>
      <c r="L59700" s="1715"/>
    </row>
    <row r="59701" spans="11:12" ht="15" customHeight="1">
      <c r="K59701" s="1715"/>
      <c r="L59701" s="1715"/>
    </row>
    <row r="59702" spans="11:12" ht="15" customHeight="1">
      <c r="K59702" s="1715"/>
      <c r="L59702" s="1715"/>
    </row>
    <row r="59703" spans="11:12" ht="15" customHeight="1">
      <c r="K59703" s="1715"/>
      <c r="L59703" s="1715"/>
    </row>
    <row r="59704" spans="11:12" ht="15" customHeight="1">
      <c r="K59704" s="1715"/>
      <c r="L59704" s="1715"/>
    </row>
    <row r="59705" spans="11:12" ht="15" customHeight="1">
      <c r="K59705" s="1715"/>
      <c r="L59705" s="1715"/>
    </row>
    <row r="59706" spans="11:12" ht="15" customHeight="1">
      <c r="K59706" s="1715"/>
      <c r="L59706" s="1715"/>
    </row>
    <row r="59707" spans="11:12" ht="15" customHeight="1">
      <c r="K59707" s="1715"/>
      <c r="L59707" s="1715"/>
    </row>
    <row r="59708" spans="11:12" ht="15" customHeight="1">
      <c r="K59708" s="1715"/>
      <c r="L59708" s="1715"/>
    </row>
    <row r="59709" spans="11:12" ht="15" customHeight="1">
      <c r="K59709" s="1715"/>
      <c r="L59709" s="1715"/>
    </row>
    <row r="59710" spans="11:12" ht="15" customHeight="1">
      <c r="K59710" s="1715"/>
      <c r="L59710" s="1715"/>
    </row>
    <row r="59711" spans="11:12" ht="15" customHeight="1">
      <c r="K59711" s="1715"/>
      <c r="L59711" s="1715"/>
    </row>
    <row r="59712" spans="11:12" ht="15" customHeight="1">
      <c r="K59712" s="1715"/>
      <c r="L59712" s="1715"/>
    </row>
    <row r="59713" spans="11:12" ht="15" customHeight="1">
      <c r="K59713" s="1715"/>
      <c r="L59713" s="1715"/>
    </row>
    <row r="59714" spans="11:12" ht="15" customHeight="1">
      <c r="K59714" s="1715"/>
      <c r="L59714" s="1715"/>
    </row>
    <row r="59715" spans="11:12" ht="15" customHeight="1">
      <c r="K59715" s="1715"/>
      <c r="L59715" s="1715"/>
    </row>
    <row r="59716" spans="11:12" ht="15" customHeight="1">
      <c r="K59716" s="1715"/>
      <c r="L59716" s="1715"/>
    </row>
    <row r="59717" spans="11:12" ht="15" customHeight="1">
      <c r="K59717" s="1715"/>
      <c r="L59717" s="1715"/>
    </row>
    <row r="59718" spans="11:12" ht="15" customHeight="1">
      <c r="K59718" s="1715"/>
      <c r="L59718" s="1715"/>
    </row>
    <row r="59719" spans="11:12" ht="15" customHeight="1">
      <c r="K59719" s="1715"/>
      <c r="L59719" s="1715"/>
    </row>
    <row r="59720" spans="11:12" ht="15" customHeight="1">
      <c r="K59720" s="1715"/>
      <c r="L59720" s="1715"/>
    </row>
    <row r="59721" spans="11:12" ht="15" customHeight="1">
      <c r="K59721" s="1715"/>
      <c r="L59721" s="1715"/>
    </row>
    <row r="59722" spans="11:12" ht="15" customHeight="1">
      <c r="K59722" s="1715"/>
      <c r="L59722" s="1715"/>
    </row>
    <row r="59723" spans="11:12" ht="15" customHeight="1">
      <c r="K59723" s="1715"/>
      <c r="L59723" s="1715"/>
    </row>
    <row r="59724" spans="11:12" ht="15" customHeight="1">
      <c r="K59724" s="1715"/>
      <c r="L59724" s="1715"/>
    </row>
    <row r="59725" spans="11:12" ht="15" customHeight="1">
      <c r="K59725" s="1715"/>
      <c r="L59725" s="1715"/>
    </row>
    <row r="59726" spans="11:12" ht="15" customHeight="1">
      <c r="K59726" s="1715"/>
      <c r="L59726" s="1715"/>
    </row>
    <row r="59727" spans="11:12" ht="15" customHeight="1">
      <c r="K59727" s="1715"/>
      <c r="L59727" s="1715"/>
    </row>
    <row r="59728" spans="11:12" ht="15" customHeight="1">
      <c r="K59728" s="1715"/>
      <c r="L59728" s="1715"/>
    </row>
    <row r="59729" spans="11:12" ht="15" customHeight="1">
      <c r="K59729" s="1715"/>
      <c r="L59729" s="1715"/>
    </row>
    <row r="59730" spans="11:12" ht="15" customHeight="1">
      <c r="K59730" s="1715"/>
      <c r="L59730" s="1715"/>
    </row>
    <row r="59731" spans="11:12" ht="15" customHeight="1">
      <c r="K59731" s="1715"/>
      <c r="L59731" s="1715"/>
    </row>
    <row r="59732" spans="11:12" ht="15" customHeight="1">
      <c r="K59732" s="1715"/>
      <c r="L59732" s="1715"/>
    </row>
    <row r="59733" spans="11:12" ht="15" customHeight="1">
      <c r="K59733" s="1715"/>
      <c r="L59733" s="1715"/>
    </row>
    <row r="59734" spans="11:12" ht="15" customHeight="1">
      <c r="K59734" s="1715"/>
      <c r="L59734" s="1715"/>
    </row>
    <row r="59735" spans="11:12" ht="15" customHeight="1">
      <c r="K59735" s="1715"/>
      <c r="L59735" s="1715"/>
    </row>
    <row r="59736" spans="11:12" ht="15" customHeight="1">
      <c r="K59736" s="1715"/>
      <c r="L59736" s="1715"/>
    </row>
    <row r="59737" spans="11:12" ht="15" customHeight="1">
      <c r="K59737" s="1715"/>
      <c r="L59737" s="1715"/>
    </row>
    <row r="59738" spans="11:12" ht="15" customHeight="1">
      <c r="K59738" s="1715"/>
      <c r="L59738" s="1715"/>
    </row>
    <row r="59739" spans="11:12" ht="15" customHeight="1">
      <c r="K59739" s="1715"/>
      <c r="L59739" s="1715"/>
    </row>
    <row r="59740" spans="11:12" ht="15" customHeight="1">
      <c r="K59740" s="1715"/>
      <c r="L59740" s="1715"/>
    </row>
    <row r="59741" spans="11:12" ht="15" customHeight="1">
      <c r="K59741" s="1715"/>
      <c r="L59741" s="1715"/>
    </row>
    <row r="59742" spans="11:12" ht="15" customHeight="1">
      <c r="K59742" s="1715"/>
      <c r="L59742" s="1715"/>
    </row>
    <row r="59743" spans="11:12" ht="15" customHeight="1">
      <c r="K59743" s="1715"/>
      <c r="L59743" s="1715"/>
    </row>
    <row r="59744" spans="11:12" ht="15" customHeight="1">
      <c r="K59744" s="1715"/>
      <c r="L59744" s="1715"/>
    </row>
    <row r="59745" spans="11:12" ht="15" customHeight="1">
      <c r="K59745" s="1715"/>
      <c r="L59745" s="1715"/>
    </row>
    <row r="59746" spans="11:12" ht="15" customHeight="1">
      <c r="K59746" s="1715"/>
      <c r="L59746" s="1715"/>
    </row>
    <row r="59747" spans="11:12" ht="15" customHeight="1">
      <c r="K59747" s="1715"/>
      <c r="L59747" s="1715"/>
    </row>
    <row r="59748" spans="11:12" ht="15" customHeight="1">
      <c r="K59748" s="1715"/>
      <c r="L59748" s="1715"/>
    </row>
    <row r="59749" spans="11:12" ht="15" customHeight="1">
      <c r="K59749" s="1715"/>
      <c r="L59749" s="1715"/>
    </row>
    <row r="59750" spans="11:12" ht="15" customHeight="1">
      <c r="K59750" s="1715"/>
      <c r="L59750" s="1715"/>
    </row>
    <row r="59751" spans="11:12" ht="15" customHeight="1">
      <c r="K59751" s="1715"/>
      <c r="L59751" s="1715"/>
    </row>
    <row r="59752" spans="11:12" ht="15" customHeight="1">
      <c r="K59752" s="1715"/>
      <c r="L59752" s="1715"/>
    </row>
    <row r="59753" spans="11:12" ht="15" customHeight="1">
      <c r="K59753" s="1715"/>
      <c r="L59753" s="1715"/>
    </row>
    <row r="59754" spans="11:12" ht="15" customHeight="1">
      <c r="K59754" s="1715"/>
      <c r="L59754" s="1715"/>
    </row>
    <row r="59755" spans="11:12" ht="15" customHeight="1">
      <c r="K59755" s="1715"/>
      <c r="L59755" s="1715"/>
    </row>
    <row r="59756" spans="11:12" ht="15" customHeight="1">
      <c r="K59756" s="1715"/>
      <c r="L59756" s="1715"/>
    </row>
    <row r="59757" spans="11:12" ht="15" customHeight="1">
      <c r="K59757" s="1715"/>
      <c r="L59757" s="1715"/>
    </row>
    <row r="59758" spans="11:12" ht="15" customHeight="1">
      <c r="K59758" s="1715"/>
      <c r="L59758" s="1715"/>
    </row>
    <row r="59759" spans="11:12" ht="15" customHeight="1">
      <c r="K59759" s="1715"/>
      <c r="L59759" s="1715"/>
    </row>
    <row r="59760" spans="11:12" ht="15" customHeight="1">
      <c r="K59760" s="1715"/>
      <c r="L59760" s="1715"/>
    </row>
    <row r="59761" spans="11:12" ht="15" customHeight="1">
      <c r="K59761" s="1715"/>
      <c r="L59761" s="1715"/>
    </row>
    <row r="59762" spans="11:12" ht="15" customHeight="1">
      <c r="K59762" s="1715"/>
      <c r="L59762" s="1715"/>
    </row>
    <row r="59763" spans="11:12" ht="15" customHeight="1">
      <c r="K59763" s="1715"/>
      <c r="L59763" s="1715"/>
    </row>
    <row r="59764" spans="11:12" ht="15" customHeight="1">
      <c r="K59764" s="1715"/>
      <c r="L59764" s="1715"/>
    </row>
    <row r="59765" spans="11:12" ht="15" customHeight="1">
      <c r="K59765" s="1715"/>
      <c r="L59765" s="1715"/>
    </row>
    <row r="59766" spans="11:12" ht="15" customHeight="1">
      <c r="K59766" s="1715"/>
      <c r="L59766" s="1715"/>
    </row>
    <row r="59767" spans="11:12" ht="15" customHeight="1">
      <c r="K59767" s="1715"/>
      <c r="L59767" s="1715"/>
    </row>
    <row r="59768" spans="11:12" ht="15" customHeight="1">
      <c r="K59768" s="1715"/>
      <c r="L59768" s="1715"/>
    </row>
    <row r="59769" spans="11:12" ht="15" customHeight="1">
      <c r="K59769" s="1715"/>
      <c r="L59769" s="1715"/>
    </row>
    <row r="59770" spans="11:12" ht="15" customHeight="1">
      <c r="K59770" s="1715"/>
      <c r="L59770" s="1715"/>
    </row>
    <row r="59771" spans="11:12" ht="15" customHeight="1">
      <c r="K59771" s="1715"/>
      <c r="L59771" s="1715"/>
    </row>
    <row r="59772" spans="11:12" ht="15" customHeight="1">
      <c r="K59772" s="1715"/>
      <c r="L59772" s="1715"/>
    </row>
    <row r="59773" spans="11:12" ht="15" customHeight="1">
      <c r="K59773" s="1715"/>
      <c r="L59773" s="1715"/>
    </row>
    <row r="59774" spans="11:12" ht="15" customHeight="1">
      <c r="K59774" s="1715"/>
      <c r="L59774" s="1715"/>
    </row>
    <row r="59775" spans="11:12" ht="15" customHeight="1">
      <c r="K59775" s="1715"/>
      <c r="L59775" s="1715"/>
    </row>
    <row r="59776" spans="11:12" ht="15" customHeight="1">
      <c r="K59776" s="1715"/>
      <c r="L59776" s="1715"/>
    </row>
    <row r="59777" spans="11:12" ht="15" customHeight="1">
      <c r="K59777" s="1715"/>
      <c r="L59777" s="1715"/>
    </row>
    <row r="59778" spans="11:12" ht="15" customHeight="1">
      <c r="K59778" s="1715"/>
      <c r="L59778" s="1715"/>
    </row>
    <row r="59779" spans="11:12" ht="15" customHeight="1">
      <c r="K59779" s="1715"/>
      <c r="L59779" s="1715"/>
    </row>
    <row r="59780" spans="11:12" ht="15" customHeight="1">
      <c r="K59780" s="1715"/>
      <c r="L59780" s="1715"/>
    </row>
    <row r="59781" spans="11:12" ht="15" customHeight="1">
      <c r="K59781" s="1715"/>
      <c r="L59781" s="1715"/>
    </row>
    <row r="59782" spans="11:12" ht="15" customHeight="1">
      <c r="K59782" s="1715"/>
      <c r="L59782" s="1715"/>
    </row>
    <row r="59783" spans="11:12" ht="15" customHeight="1">
      <c r="K59783" s="1715"/>
      <c r="L59783" s="1715"/>
    </row>
    <row r="59784" spans="11:12" ht="15" customHeight="1">
      <c r="K59784" s="1715"/>
      <c r="L59784" s="1715"/>
    </row>
    <row r="59785" spans="11:12" ht="15" customHeight="1">
      <c r="K59785" s="1715"/>
      <c r="L59785" s="1715"/>
    </row>
    <row r="59786" spans="11:12" ht="15" customHeight="1">
      <c r="K59786" s="1715"/>
      <c r="L59786" s="1715"/>
    </row>
    <row r="59787" spans="11:12" ht="15" customHeight="1">
      <c r="K59787" s="1715"/>
      <c r="L59787" s="1715"/>
    </row>
    <row r="59788" spans="11:12" ht="15" customHeight="1">
      <c r="K59788" s="1715"/>
      <c r="L59788" s="1715"/>
    </row>
    <row r="59789" spans="11:12" ht="15" customHeight="1">
      <c r="K59789" s="1715"/>
      <c r="L59789" s="1715"/>
    </row>
    <row r="59790" spans="11:12" ht="15" customHeight="1">
      <c r="K59790" s="1715"/>
      <c r="L59790" s="1715"/>
    </row>
    <row r="59791" spans="11:12" ht="15" customHeight="1">
      <c r="K59791" s="1715"/>
      <c r="L59791" s="1715"/>
    </row>
    <row r="59792" spans="11:12" ht="15" customHeight="1">
      <c r="K59792" s="1715"/>
      <c r="L59792" s="1715"/>
    </row>
    <row r="59793" spans="11:12" ht="15" customHeight="1">
      <c r="K59793" s="1715"/>
      <c r="L59793" s="1715"/>
    </row>
    <row r="59794" spans="11:12" ht="15" customHeight="1">
      <c r="K59794" s="1715"/>
      <c r="L59794" s="1715"/>
    </row>
    <row r="59795" spans="11:12" ht="15" customHeight="1">
      <c r="K59795" s="1715"/>
      <c r="L59795" s="1715"/>
    </row>
    <row r="59796" spans="11:12" ht="15" customHeight="1">
      <c r="K59796" s="1715"/>
      <c r="L59796" s="1715"/>
    </row>
    <row r="59797" spans="11:12" ht="15" customHeight="1">
      <c r="K59797" s="1715"/>
      <c r="L59797" s="1715"/>
    </row>
    <row r="59798" spans="11:12" ht="15" customHeight="1">
      <c r="K59798" s="1715"/>
      <c r="L59798" s="1715"/>
    </row>
    <row r="59799" spans="11:12" ht="15" customHeight="1">
      <c r="K59799" s="1715"/>
      <c r="L59799" s="1715"/>
    </row>
    <row r="59800" spans="11:12" ht="15" customHeight="1">
      <c r="K59800" s="1715"/>
      <c r="L59800" s="1715"/>
    </row>
    <row r="59801" spans="11:12" ht="15" customHeight="1">
      <c r="K59801" s="1715"/>
      <c r="L59801" s="1715"/>
    </row>
    <row r="59802" spans="11:12" ht="15" customHeight="1">
      <c r="K59802" s="1715"/>
      <c r="L59802" s="1715"/>
    </row>
    <row r="59803" spans="11:12" ht="15" customHeight="1">
      <c r="K59803" s="1715"/>
      <c r="L59803" s="1715"/>
    </row>
    <row r="59804" spans="11:12" ht="15" customHeight="1">
      <c r="K59804" s="1715"/>
      <c r="L59804" s="1715"/>
    </row>
    <row r="59805" spans="11:12" ht="15" customHeight="1">
      <c r="K59805" s="1715"/>
      <c r="L59805" s="1715"/>
    </row>
    <row r="59806" spans="11:12" ht="15" customHeight="1">
      <c r="K59806" s="1715"/>
      <c r="L59806" s="1715"/>
    </row>
    <row r="59807" spans="11:12" ht="15" customHeight="1">
      <c r="K59807" s="1715"/>
      <c r="L59807" s="1715"/>
    </row>
    <row r="59808" spans="11:12" ht="15" customHeight="1">
      <c r="K59808" s="1715"/>
      <c r="L59808" s="1715"/>
    </row>
    <row r="59809" spans="11:12" ht="15" customHeight="1">
      <c r="K59809" s="1715"/>
      <c r="L59809" s="1715"/>
    </row>
    <row r="59810" spans="11:12" ht="15" customHeight="1">
      <c r="K59810" s="1715"/>
      <c r="L59810" s="1715"/>
    </row>
    <row r="59811" spans="11:12" ht="15" customHeight="1">
      <c r="K59811" s="1715"/>
      <c r="L59811" s="1715"/>
    </row>
    <row r="59812" spans="11:12" ht="15" customHeight="1">
      <c r="K59812" s="1715"/>
      <c r="L59812" s="1715"/>
    </row>
    <row r="59813" spans="11:12" ht="15" customHeight="1">
      <c r="K59813" s="1715"/>
      <c r="L59813" s="1715"/>
    </row>
    <row r="59814" spans="11:12" ht="15" customHeight="1">
      <c r="K59814" s="1715"/>
      <c r="L59814" s="1715"/>
    </row>
    <row r="59815" spans="11:12" ht="15" customHeight="1">
      <c r="K59815" s="1715"/>
      <c r="L59815" s="1715"/>
    </row>
    <row r="59816" spans="11:12" ht="15" customHeight="1">
      <c r="K59816" s="1715"/>
      <c r="L59816" s="1715"/>
    </row>
    <row r="59817" spans="11:12" ht="15" customHeight="1">
      <c r="K59817" s="1715"/>
      <c r="L59817" s="1715"/>
    </row>
    <row r="59818" spans="11:12" ht="15" customHeight="1">
      <c r="K59818" s="1715"/>
      <c r="L59818" s="1715"/>
    </row>
    <row r="59819" spans="11:12" ht="15" customHeight="1">
      <c r="K59819" s="1715"/>
      <c r="L59819" s="1715"/>
    </row>
    <row r="59820" spans="11:12" ht="15" customHeight="1">
      <c r="K59820" s="1715"/>
      <c r="L59820" s="1715"/>
    </row>
    <row r="59821" spans="11:12" ht="15" customHeight="1">
      <c r="K59821" s="1715"/>
      <c r="L59821" s="1715"/>
    </row>
    <row r="59822" spans="11:12" ht="15" customHeight="1">
      <c r="K59822" s="1715"/>
      <c r="L59822" s="1715"/>
    </row>
    <row r="59823" spans="11:12" ht="15" customHeight="1">
      <c r="K59823" s="1715"/>
      <c r="L59823" s="1715"/>
    </row>
    <row r="59824" spans="11:12" ht="15" customHeight="1">
      <c r="K59824" s="1715"/>
      <c r="L59824" s="1715"/>
    </row>
    <row r="59825" spans="11:12" ht="15" customHeight="1">
      <c r="K59825" s="1715"/>
      <c r="L59825" s="1715"/>
    </row>
    <row r="59826" spans="11:12" ht="15" customHeight="1">
      <c r="K59826" s="1715"/>
      <c r="L59826" s="1715"/>
    </row>
    <row r="59827" spans="11:12" ht="15" customHeight="1">
      <c r="K59827" s="1715"/>
      <c r="L59827" s="1715"/>
    </row>
    <row r="59828" spans="11:12" ht="15" customHeight="1">
      <c r="K59828" s="1715"/>
      <c r="L59828" s="1715"/>
    </row>
    <row r="59829" spans="11:12" ht="15" customHeight="1">
      <c r="K59829" s="1715"/>
      <c r="L59829" s="1715"/>
    </row>
    <row r="59830" spans="11:12" ht="15" customHeight="1">
      <c r="K59830" s="1715"/>
      <c r="L59830" s="1715"/>
    </row>
    <row r="59831" spans="11:12" ht="15" customHeight="1">
      <c r="K59831" s="1715"/>
      <c r="L59831" s="1715"/>
    </row>
    <row r="59832" spans="11:12" ht="15" customHeight="1">
      <c r="K59832" s="1715"/>
      <c r="L59832" s="1715"/>
    </row>
    <row r="59833" spans="11:12" ht="15" customHeight="1">
      <c r="K59833" s="1715"/>
      <c r="L59833" s="1715"/>
    </row>
    <row r="59834" spans="11:12" ht="15" customHeight="1">
      <c r="K59834" s="1715"/>
      <c r="L59834" s="1715"/>
    </row>
    <row r="59835" spans="11:12" ht="15" customHeight="1">
      <c r="K59835" s="1715"/>
      <c r="L59835" s="1715"/>
    </row>
    <row r="59836" spans="11:12" ht="15" customHeight="1">
      <c r="K59836" s="1715"/>
      <c r="L59836" s="1715"/>
    </row>
    <row r="59837" spans="11:12" ht="15" customHeight="1">
      <c r="K59837" s="1715"/>
      <c r="L59837" s="1715"/>
    </row>
    <row r="59838" spans="11:12" ht="15" customHeight="1">
      <c r="K59838" s="1715"/>
      <c r="L59838" s="1715"/>
    </row>
    <row r="59839" spans="11:12" ht="15" customHeight="1">
      <c r="K59839" s="1715"/>
      <c r="L59839" s="1715"/>
    </row>
    <row r="59840" spans="11:12" ht="15" customHeight="1">
      <c r="K59840" s="1715"/>
      <c r="L59840" s="1715"/>
    </row>
    <row r="59841" spans="11:12" ht="15" customHeight="1">
      <c r="K59841" s="1715"/>
      <c r="L59841" s="1715"/>
    </row>
    <row r="59842" spans="11:12" ht="15" customHeight="1">
      <c r="K59842" s="1715"/>
      <c r="L59842" s="1715"/>
    </row>
    <row r="59843" spans="11:12" ht="15" customHeight="1">
      <c r="K59843" s="1715"/>
      <c r="L59843" s="1715"/>
    </row>
    <row r="59844" spans="11:12" ht="15" customHeight="1">
      <c r="K59844" s="1715"/>
      <c r="L59844" s="1715"/>
    </row>
    <row r="59845" spans="11:12" ht="15" customHeight="1">
      <c r="K59845" s="1715"/>
      <c r="L59845" s="1715"/>
    </row>
    <row r="59846" spans="11:12" ht="15" customHeight="1">
      <c r="K59846" s="1715"/>
      <c r="L59846" s="1715"/>
    </row>
    <row r="59847" spans="11:12" ht="15" customHeight="1">
      <c r="K59847" s="1715"/>
      <c r="L59847" s="1715"/>
    </row>
    <row r="59848" spans="11:12" ht="15" customHeight="1">
      <c r="K59848" s="1715"/>
      <c r="L59848" s="1715"/>
    </row>
    <row r="59849" spans="11:12" ht="15" customHeight="1">
      <c r="K59849" s="1715"/>
      <c r="L59849" s="1715"/>
    </row>
    <row r="59850" spans="11:12" ht="15" customHeight="1">
      <c r="K59850" s="1715"/>
      <c r="L59850" s="1715"/>
    </row>
    <row r="59851" spans="11:12" ht="15" customHeight="1">
      <c r="K59851" s="1715"/>
      <c r="L59851" s="1715"/>
    </row>
    <row r="59852" spans="11:12" ht="15" customHeight="1">
      <c r="K59852" s="1715"/>
      <c r="L59852" s="1715"/>
    </row>
    <row r="59853" spans="11:12" ht="15" customHeight="1">
      <c r="K59853" s="1715"/>
      <c r="L59853" s="1715"/>
    </row>
    <row r="59854" spans="11:12" ht="15" customHeight="1">
      <c r="K59854" s="1715"/>
      <c r="L59854" s="1715"/>
    </row>
    <row r="59855" spans="11:12" ht="15" customHeight="1">
      <c r="K59855" s="1715"/>
      <c r="L59855" s="1715"/>
    </row>
    <row r="59856" spans="11:12" ht="15" customHeight="1">
      <c r="K59856" s="1715"/>
      <c r="L59856" s="1715"/>
    </row>
    <row r="59857" spans="11:12" ht="15" customHeight="1">
      <c r="K59857" s="1715"/>
      <c r="L59857" s="1715"/>
    </row>
    <row r="59858" spans="11:12" ht="15" customHeight="1">
      <c r="K59858" s="1715"/>
      <c r="L59858" s="1715"/>
    </row>
    <row r="59859" spans="11:12" ht="15" customHeight="1">
      <c r="K59859" s="1715"/>
      <c r="L59859" s="1715"/>
    </row>
    <row r="59860" spans="11:12" ht="15" customHeight="1">
      <c r="K59860" s="1715"/>
      <c r="L59860" s="1715"/>
    </row>
    <row r="59861" spans="11:12" ht="15" customHeight="1">
      <c r="K59861" s="1715"/>
      <c r="L59861" s="1715"/>
    </row>
    <row r="59862" spans="11:12" ht="15" customHeight="1">
      <c r="K59862" s="1715"/>
      <c r="L59862" s="1715"/>
    </row>
    <row r="59863" spans="11:12" ht="15" customHeight="1">
      <c r="K59863" s="1715"/>
      <c r="L59863" s="1715"/>
    </row>
    <row r="59864" spans="11:12" ht="15" customHeight="1">
      <c r="K59864" s="1715"/>
      <c r="L59864" s="1715"/>
    </row>
    <row r="59865" spans="11:12" ht="15" customHeight="1">
      <c r="K59865" s="1715"/>
      <c r="L59865" s="1715"/>
    </row>
    <row r="59866" spans="11:12" ht="15" customHeight="1">
      <c r="K59866" s="1715"/>
      <c r="L59866" s="1715"/>
    </row>
    <row r="59867" spans="11:12" ht="15" customHeight="1">
      <c r="K59867" s="1715"/>
      <c r="L59867" s="1715"/>
    </row>
    <row r="59868" spans="11:12" ht="15" customHeight="1">
      <c r="K59868" s="1715"/>
      <c r="L59868" s="1715"/>
    </row>
    <row r="59869" spans="11:12" ht="15" customHeight="1">
      <c r="K59869" s="1715"/>
      <c r="L59869" s="1715"/>
    </row>
    <row r="59870" spans="11:12" ht="15" customHeight="1">
      <c r="K59870" s="1715"/>
      <c r="L59870" s="1715"/>
    </row>
    <row r="59871" spans="11:12" ht="15" customHeight="1">
      <c r="K59871" s="1715"/>
      <c r="L59871" s="1715"/>
    </row>
    <row r="59872" spans="11:12" ht="15" customHeight="1">
      <c r="K59872" s="1715"/>
      <c r="L59872" s="1715"/>
    </row>
    <row r="59873" spans="11:12" ht="15" customHeight="1">
      <c r="K59873" s="1715"/>
      <c r="L59873" s="1715"/>
    </row>
    <row r="59874" spans="11:12" ht="15" customHeight="1">
      <c r="K59874" s="1715"/>
      <c r="L59874" s="1715"/>
    </row>
    <row r="59875" spans="11:12" ht="15" customHeight="1">
      <c r="K59875" s="1715"/>
      <c r="L59875" s="1715"/>
    </row>
    <row r="59876" spans="11:12" ht="15" customHeight="1">
      <c r="K59876" s="1715"/>
      <c r="L59876" s="1715"/>
    </row>
    <row r="59877" spans="11:12" ht="15" customHeight="1">
      <c r="K59877" s="1715"/>
      <c r="L59877" s="1715"/>
    </row>
    <row r="59878" spans="11:12" ht="15" customHeight="1">
      <c r="K59878" s="1715"/>
      <c r="L59878" s="1715"/>
    </row>
    <row r="59879" spans="11:12" ht="15" customHeight="1">
      <c r="K59879" s="1715"/>
      <c r="L59879" s="1715"/>
    </row>
    <row r="59880" spans="11:12" ht="15" customHeight="1">
      <c r="K59880" s="1715"/>
      <c r="L59880" s="1715"/>
    </row>
    <row r="59881" spans="11:12" ht="15" customHeight="1">
      <c r="K59881" s="1715"/>
      <c r="L59881" s="1715"/>
    </row>
    <row r="59882" spans="11:12" ht="15" customHeight="1">
      <c r="K59882" s="1715"/>
      <c r="L59882" s="1715"/>
    </row>
    <row r="59883" spans="11:12" ht="15" customHeight="1">
      <c r="K59883" s="1715"/>
      <c r="L59883" s="1715"/>
    </row>
    <row r="59884" spans="11:12" ht="15" customHeight="1">
      <c r="K59884" s="1715"/>
      <c r="L59884" s="1715"/>
    </row>
    <row r="59885" spans="11:12" ht="15" customHeight="1">
      <c r="K59885" s="1715"/>
      <c r="L59885" s="1715"/>
    </row>
    <row r="59886" spans="11:12" ht="15" customHeight="1">
      <c r="K59886" s="1715"/>
      <c r="L59886" s="1715"/>
    </row>
    <row r="59887" spans="11:12" ht="15" customHeight="1">
      <c r="K59887" s="1715"/>
      <c r="L59887" s="1715"/>
    </row>
    <row r="59888" spans="11:12" ht="15" customHeight="1">
      <c r="K59888" s="1715"/>
      <c r="L59888" s="1715"/>
    </row>
    <row r="59889" spans="11:12" ht="15" customHeight="1">
      <c r="K59889" s="1715"/>
      <c r="L59889" s="1715"/>
    </row>
    <row r="59890" spans="11:12" ht="15" customHeight="1">
      <c r="K59890" s="1715"/>
      <c r="L59890" s="1715"/>
    </row>
    <row r="59891" spans="11:12" ht="15" customHeight="1">
      <c r="K59891" s="1715"/>
      <c r="L59891" s="1715"/>
    </row>
    <row r="59892" spans="11:12" ht="15" customHeight="1">
      <c r="K59892" s="1715"/>
      <c r="L59892" s="1715"/>
    </row>
    <row r="59893" spans="11:12" ht="15" customHeight="1">
      <c r="K59893" s="1715"/>
      <c r="L59893" s="1715"/>
    </row>
    <row r="59894" spans="11:12" ht="15" customHeight="1">
      <c r="K59894" s="1715"/>
      <c r="L59894" s="1715"/>
    </row>
    <row r="59895" spans="11:12" ht="15" customHeight="1">
      <c r="K59895" s="1715"/>
      <c r="L59895" s="1715"/>
    </row>
    <row r="59896" spans="11:12" ht="15" customHeight="1">
      <c r="K59896" s="1715"/>
      <c r="L59896" s="1715"/>
    </row>
    <row r="59897" spans="11:12" ht="15" customHeight="1">
      <c r="K59897" s="1715"/>
      <c r="L59897" s="1715"/>
    </row>
    <row r="59898" spans="11:12" ht="15" customHeight="1">
      <c r="K59898" s="1715"/>
      <c r="L59898" s="1715"/>
    </row>
    <row r="59899" spans="11:12" ht="15" customHeight="1">
      <c r="K59899" s="1715"/>
      <c r="L59899" s="1715"/>
    </row>
    <row r="59900" spans="11:12" ht="15" customHeight="1">
      <c r="K59900" s="1715"/>
      <c r="L59900" s="1715"/>
    </row>
    <row r="59901" spans="11:12" ht="15" customHeight="1">
      <c r="K59901" s="1715"/>
      <c r="L59901" s="1715"/>
    </row>
    <row r="59902" spans="11:12" ht="15" customHeight="1">
      <c r="K59902" s="1715"/>
      <c r="L59902" s="1715"/>
    </row>
    <row r="59903" spans="11:12" ht="15" customHeight="1">
      <c r="K59903" s="1715"/>
      <c r="L59903" s="1715"/>
    </row>
    <row r="59904" spans="11:12" ht="15" customHeight="1">
      <c r="K59904" s="1715"/>
      <c r="L59904" s="1715"/>
    </row>
    <row r="59905" spans="11:12" ht="15" customHeight="1">
      <c r="K59905" s="1715"/>
      <c r="L59905" s="1715"/>
    </row>
    <row r="59906" spans="11:12" ht="15" customHeight="1">
      <c r="K59906" s="1715"/>
      <c r="L59906" s="1715"/>
    </row>
    <row r="59907" spans="11:12" ht="15" customHeight="1">
      <c r="K59907" s="1715"/>
      <c r="L59907" s="1715"/>
    </row>
    <row r="59908" spans="11:12" ht="15" customHeight="1">
      <c r="K59908" s="1715"/>
      <c r="L59908" s="1715"/>
    </row>
    <row r="59909" spans="11:12" ht="15" customHeight="1">
      <c r="K59909" s="1715"/>
      <c r="L59909" s="1715"/>
    </row>
    <row r="59910" spans="11:12" ht="15" customHeight="1">
      <c r="K59910" s="1715"/>
      <c r="L59910" s="1715"/>
    </row>
    <row r="59911" spans="11:12" ht="15" customHeight="1">
      <c r="K59911" s="1715"/>
      <c r="L59911" s="1715"/>
    </row>
    <row r="59912" spans="11:12" ht="15" customHeight="1">
      <c r="K59912" s="1715"/>
      <c r="L59912" s="1715"/>
    </row>
    <row r="59913" spans="11:12" ht="15" customHeight="1">
      <c r="K59913" s="1715"/>
      <c r="L59913" s="1715"/>
    </row>
    <row r="59914" spans="11:12" ht="15" customHeight="1">
      <c r="K59914" s="1715"/>
      <c r="L59914" s="1715"/>
    </row>
    <row r="59915" spans="11:12" ht="15" customHeight="1">
      <c r="K59915" s="1715"/>
      <c r="L59915" s="1715"/>
    </row>
    <row r="59916" spans="11:12" ht="15" customHeight="1">
      <c r="K59916" s="1715"/>
      <c r="L59916" s="1715"/>
    </row>
    <row r="59917" spans="11:12" ht="15" customHeight="1">
      <c r="K59917" s="1715"/>
      <c r="L59917" s="1715"/>
    </row>
    <row r="59918" spans="11:12" ht="15" customHeight="1">
      <c r="K59918" s="1715"/>
      <c r="L59918" s="1715"/>
    </row>
    <row r="59919" spans="11:12" ht="15" customHeight="1">
      <c r="K59919" s="1715"/>
      <c r="L59919" s="1715"/>
    </row>
    <row r="59920" spans="11:12" ht="15" customHeight="1">
      <c r="K59920" s="1715"/>
      <c r="L59920" s="1715"/>
    </row>
    <row r="59921" spans="11:12" ht="15" customHeight="1">
      <c r="K59921" s="1715"/>
      <c r="L59921" s="1715"/>
    </row>
    <row r="59922" spans="11:12" ht="15" customHeight="1">
      <c r="K59922" s="1715"/>
      <c r="L59922" s="1715"/>
    </row>
    <row r="59923" spans="11:12" ht="15" customHeight="1">
      <c r="K59923" s="1715"/>
      <c r="L59923" s="1715"/>
    </row>
    <row r="59924" spans="11:12" ht="15" customHeight="1">
      <c r="K59924" s="1715"/>
      <c r="L59924" s="1715"/>
    </row>
    <row r="59925" spans="11:12" ht="15" customHeight="1">
      <c r="K59925" s="1715"/>
      <c r="L59925" s="1715"/>
    </row>
    <row r="59926" spans="11:12" ht="15" customHeight="1">
      <c r="K59926" s="1715"/>
      <c r="L59926" s="1715"/>
    </row>
    <row r="59927" spans="11:12" ht="15" customHeight="1">
      <c r="K59927" s="1715"/>
      <c r="L59927" s="1715"/>
    </row>
    <row r="59928" spans="11:12" ht="15" customHeight="1">
      <c r="K59928" s="1715"/>
      <c r="L59928" s="1715"/>
    </row>
    <row r="59929" spans="11:12" ht="15" customHeight="1">
      <c r="K59929" s="1715"/>
      <c r="L59929" s="1715"/>
    </row>
    <row r="59930" spans="11:12" ht="15" customHeight="1">
      <c r="K59930" s="1715"/>
      <c r="L59930" s="1715"/>
    </row>
    <row r="59931" spans="11:12" ht="15" customHeight="1">
      <c r="K59931" s="1715"/>
      <c r="L59931" s="1715"/>
    </row>
    <row r="59932" spans="11:12" ht="15" customHeight="1">
      <c r="K59932" s="1715"/>
      <c r="L59932" s="1715"/>
    </row>
    <row r="59933" spans="11:12" ht="15" customHeight="1">
      <c r="K59933" s="1715"/>
      <c r="L59933" s="1715"/>
    </row>
    <row r="59934" spans="11:12" ht="15" customHeight="1">
      <c r="K59934" s="1715"/>
      <c r="L59934" s="1715"/>
    </row>
    <row r="59935" spans="11:12" ht="15" customHeight="1">
      <c r="K59935" s="1715"/>
      <c r="L59935" s="1715"/>
    </row>
    <row r="59936" spans="11:12" ht="15" customHeight="1">
      <c r="K59936" s="1715"/>
      <c r="L59936" s="1715"/>
    </row>
    <row r="59937" spans="11:12" ht="15" customHeight="1">
      <c r="K59937" s="1715"/>
      <c r="L59937" s="1715"/>
    </row>
    <row r="59938" spans="11:12" ht="15" customHeight="1">
      <c r="K59938" s="1715"/>
      <c r="L59938" s="1715"/>
    </row>
    <row r="59939" spans="11:12" ht="15" customHeight="1">
      <c r="K59939" s="1715"/>
      <c r="L59939" s="1715"/>
    </row>
    <row r="59940" spans="11:12" ht="15" customHeight="1">
      <c r="K59940" s="1715"/>
      <c r="L59940" s="1715"/>
    </row>
    <row r="59941" spans="11:12" ht="15" customHeight="1">
      <c r="K59941" s="1715"/>
      <c r="L59941" s="1715"/>
    </row>
    <row r="59942" spans="11:12" ht="15" customHeight="1">
      <c r="K59942" s="1715"/>
      <c r="L59942" s="1715"/>
    </row>
    <row r="59943" spans="11:12" ht="15" customHeight="1">
      <c r="K59943" s="1715"/>
      <c r="L59943" s="1715"/>
    </row>
    <row r="59944" spans="11:12" ht="15" customHeight="1">
      <c r="K59944" s="1715"/>
      <c r="L59944" s="1715"/>
    </row>
    <row r="59945" spans="11:12" ht="15" customHeight="1">
      <c r="K59945" s="1715"/>
      <c r="L59945" s="1715"/>
    </row>
    <row r="59946" spans="11:12" ht="15" customHeight="1">
      <c r="K59946" s="1715"/>
      <c r="L59946" s="1715"/>
    </row>
    <row r="59947" spans="11:12" ht="15" customHeight="1">
      <c r="K59947" s="1715"/>
      <c r="L59947" s="1715"/>
    </row>
    <row r="59948" spans="11:12" ht="15" customHeight="1">
      <c r="K59948" s="1715"/>
      <c r="L59948" s="1715"/>
    </row>
    <row r="59949" spans="11:12" ht="15" customHeight="1">
      <c r="K59949" s="1715"/>
      <c r="L59949" s="1715"/>
    </row>
    <row r="59950" spans="11:12" ht="15" customHeight="1">
      <c r="K59950" s="1715"/>
      <c r="L59950" s="1715"/>
    </row>
    <row r="59951" spans="11:12" ht="15" customHeight="1">
      <c r="K59951" s="1715"/>
      <c r="L59951" s="1715"/>
    </row>
    <row r="59952" spans="11:12" ht="15" customHeight="1">
      <c r="K59952" s="1715"/>
      <c r="L59952" s="1715"/>
    </row>
    <row r="59953" spans="11:12" ht="15" customHeight="1">
      <c r="K59953" s="1715"/>
      <c r="L59953" s="1715"/>
    </row>
    <row r="59954" spans="11:12" ht="15" customHeight="1">
      <c r="K59954" s="1715"/>
      <c r="L59954" s="1715"/>
    </row>
    <row r="59955" spans="11:12" ht="15" customHeight="1">
      <c r="K59955" s="1715"/>
      <c r="L59955" s="1715"/>
    </row>
    <row r="59956" spans="11:12" ht="15" customHeight="1">
      <c r="K59956" s="1715"/>
      <c r="L59956" s="1715"/>
    </row>
    <row r="59957" spans="11:12" ht="15" customHeight="1">
      <c r="K59957" s="1715"/>
      <c r="L59957" s="1715"/>
    </row>
    <row r="59958" spans="11:12" ht="15" customHeight="1">
      <c r="K59958" s="1715"/>
      <c r="L59958" s="1715"/>
    </row>
    <row r="59959" spans="11:12" ht="15" customHeight="1">
      <c r="K59959" s="1715"/>
      <c r="L59959" s="1715"/>
    </row>
    <row r="59960" spans="11:12" ht="15" customHeight="1">
      <c r="K59960" s="1715"/>
      <c r="L59960" s="1715"/>
    </row>
    <row r="59961" spans="11:12" ht="15" customHeight="1">
      <c r="K59961" s="1715"/>
      <c r="L59961" s="1715"/>
    </row>
    <row r="59962" spans="11:12" ht="15" customHeight="1">
      <c r="K59962" s="1715"/>
      <c r="L59962" s="1715"/>
    </row>
    <row r="59963" spans="11:12" ht="15" customHeight="1">
      <c r="K59963" s="1715"/>
      <c r="L59963" s="1715"/>
    </row>
    <row r="59964" spans="11:12" ht="15" customHeight="1">
      <c r="K59964" s="1715"/>
      <c r="L59964" s="1715"/>
    </row>
    <row r="59965" spans="11:12" ht="15" customHeight="1">
      <c r="K59965" s="1715"/>
      <c r="L59965" s="1715"/>
    </row>
    <row r="59966" spans="11:12" ht="15" customHeight="1">
      <c r="K59966" s="1715"/>
      <c r="L59966" s="1715"/>
    </row>
    <row r="59967" spans="11:12" ht="15" customHeight="1">
      <c r="K59967" s="1715"/>
      <c r="L59967" s="1715"/>
    </row>
    <row r="59968" spans="11:12" ht="15" customHeight="1">
      <c r="K59968" s="1715"/>
      <c r="L59968" s="1715"/>
    </row>
    <row r="59969" spans="11:12" ht="15" customHeight="1">
      <c r="K59969" s="1715"/>
      <c r="L59969" s="1715"/>
    </row>
    <row r="59970" spans="11:12" ht="15" customHeight="1">
      <c r="K59970" s="1715"/>
      <c r="L59970" s="1715"/>
    </row>
    <row r="59971" spans="11:12" ht="15" customHeight="1">
      <c r="K59971" s="1715"/>
      <c r="L59971" s="1715"/>
    </row>
    <row r="59972" spans="11:12" ht="15" customHeight="1">
      <c r="K59972" s="1715"/>
      <c r="L59972" s="1715"/>
    </row>
    <row r="59973" spans="11:12" ht="15" customHeight="1">
      <c r="K59973" s="1715"/>
      <c r="L59973" s="1715"/>
    </row>
    <row r="59974" spans="11:12" ht="15" customHeight="1">
      <c r="K59974" s="1715"/>
      <c r="L59974" s="1715"/>
    </row>
    <row r="59975" spans="11:12" ht="15" customHeight="1">
      <c r="K59975" s="1715"/>
      <c r="L59975" s="1715"/>
    </row>
    <row r="59976" spans="11:12" ht="15" customHeight="1">
      <c r="K59976" s="1715"/>
      <c r="L59976" s="1715"/>
    </row>
    <row r="59977" spans="11:12" ht="15" customHeight="1">
      <c r="K59977" s="1715"/>
      <c r="L59977" s="1715"/>
    </row>
    <row r="59978" spans="11:12" ht="15" customHeight="1">
      <c r="K59978" s="1715"/>
      <c r="L59978" s="1715"/>
    </row>
    <row r="59979" spans="11:12" ht="15" customHeight="1">
      <c r="K59979" s="1715"/>
      <c r="L59979" s="1715"/>
    </row>
    <row r="59980" spans="11:12" ht="15" customHeight="1">
      <c r="K59980" s="1715"/>
      <c r="L59980" s="1715"/>
    </row>
    <row r="59981" spans="11:12" ht="15" customHeight="1">
      <c r="K59981" s="1715"/>
      <c r="L59981" s="1715"/>
    </row>
    <row r="59982" spans="11:12" ht="15" customHeight="1">
      <c r="K59982" s="1715"/>
      <c r="L59982" s="1715"/>
    </row>
    <row r="59983" spans="11:12" ht="15" customHeight="1">
      <c r="K59983" s="1715"/>
      <c r="L59983" s="1715"/>
    </row>
    <row r="59984" spans="11:12" ht="15" customHeight="1">
      <c r="K59984" s="1715"/>
      <c r="L59984" s="1715"/>
    </row>
    <row r="59985" spans="11:12" ht="15" customHeight="1">
      <c r="K59985" s="1715"/>
      <c r="L59985" s="1715"/>
    </row>
    <row r="59986" spans="11:12" ht="15" customHeight="1">
      <c r="K59986" s="1715"/>
      <c r="L59986" s="1715"/>
    </row>
    <row r="59987" spans="11:12" ht="15" customHeight="1">
      <c r="K59987" s="1715"/>
      <c r="L59987" s="1715"/>
    </row>
    <row r="59988" spans="11:12" ht="15" customHeight="1">
      <c r="K59988" s="1715"/>
      <c r="L59988" s="1715"/>
    </row>
    <row r="59989" spans="11:12" ht="15" customHeight="1">
      <c r="K59989" s="1715"/>
      <c r="L59989" s="1715"/>
    </row>
    <row r="59990" spans="11:12" ht="15" customHeight="1">
      <c r="K59990" s="1715"/>
      <c r="L59990" s="1715"/>
    </row>
    <row r="59991" spans="11:12" ht="15" customHeight="1">
      <c r="K59991" s="1715"/>
      <c r="L59991" s="1715"/>
    </row>
    <row r="59992" spans="11:12" ht="15" customHeight="1">
      <c r="K59992" s="1715"/>
      <c r="L59992" s="1715"/>
    </row>
    <row r="59993" spans="11:12" ht="15" customHeight="1">
      <c r="K59993" s="1715"/>
      <c r="L59993" s="1715"/>
    </row>
    <row r="59994" spans="11:12" ht="15" customHeight="1">
      <c r="K59994" s="1715"/>
      <c r="L59994" s="1715"/>
    </row>
    <row r="59995" spans="11:12" ht="15" customHeight="1">
      <c r="K59995" s="1715"/>
      <c r="L59995" s="1715"/>
    </row>
    <row r="59996" spans="11:12" ht="15" customHeight="1">
      <c r="K59996" s="1715"/>
      <c r="L59996" s="1715"/>
    </row>
    <row r="59997" spans="11:12" ht="15" customHeight="1">
      <c r="K59997" s="1715"/>
      <c r="L59997" s="1715"/>
    </row>
    <row r="59998" spans="11:12" ht="15" customHeight="1">
      <c r="K59998" s="1715"/>
      <c r="L59998" s="1715"/>
    </row>
    <row r="59999" spans="11:12" ht="15" customHeight="1">
      <c r="K59999" s="1715"/>
      <c r="L59999" s="1715"/>
    </row>
    <row r="60000" spans="11:12" ht="15" customHeight="1">
      <c r="K60000" s="1715"/>
      <c r="L60000" s="1715"/>
    </row>
    <row r="60001" spans="11:12" ht="15" customHeight="1">
      <c r="K60001" s="1715"/>
      <c r="L60001" s="1715"/>
    </row>
    <row r="60002" spans="11:12" ht="15" customHeight="1">
      <c r="K60002" s="1715"/>
      <c r="L60002" s="1715"/>
    </row>
    <row r="60003" spans="11:12" ht="15" customHeight="1">
      <c r="K60003" s="1715"/>
      <c r="L60003" s="1715"/>
    </row>
    <row r="60004" spans="11:12" ht="15" customHeight="1">
      <c r="K60004" s="1715"/>
      <c r="L60004" s="1715"/>
    </row>
    <row r="60005" spans="11:12" ht="15" customHeight="1">
      <c r="K60005" s="1715"/>
      <c r="L60005" s="1715"/>
    </row>
    <row r="60006" spans="11:12" ht="15" customHeight="1">
      <c r="K60006" s="1715"/>
      <c r="L60006" s="1715"/>
    </row>
    <row r="60007" spans="11:12" ht="15" customHeight="1">
      <c r="K60007" s="1715"/>
      <c r="L60007" s="1715"/>
    </row>
    <row r="60008" spans="11:12" ht="15" customHeight="1">
      <c r="K60008" s="1715"/>
      <c r="L60008" s="1715"/>
    </row>
    <row r="60009" spans="11:12" ht="15" customHeight="1">
      <c r="K60009" s="1715"/>
      <c r="L60009" s="1715"/>
    </row>
    <row r="60010" spans="11:12" ht="15" customHeight="1">
      <c r="K60010" s="1715"/>
      <c r="L60010" s="1715"/>
    </row>
    <row r="60011" spans="11:12" ht="15" customHeight="1">
      <c r="K60011" s="1715"/>
      <c r="L60011" s="1715"/>
    </row>
    <row r="60012" spans="11:12" ht="15" customHeight="1">
      <c r="K60012" s="1715"/>
      <c r="L60012" s="1715"/>
    </row>
    <row r="60013" spans="11:12" ht="15" customHeight="1">
      <c r="K60013" s="1715"/>
      <c r="L60013" s="1715"/>
    </row>
    <row r="60014" spans="11:12" ht="15" customHeight="1">
      <c r="K60014" s="1715"/>
      <c r="L60014" s="1715"/>
    </row>
    <row r="60015" spans="11:12" ht="15" customHeight="1">
      <c r="K60015" s="1715"/>
      <c r="L60015" s="1715"/>
    </row>
    <row r="60016" spans="11:12" ht="15" customHeight="1">
      <c r="K60016" s="1715"/>
      <c r="L60016" s="1715"/>
    </row>
    <row r="60017" spans="11:12" ht="15" customHeight="1">
      <c r="K60017" s="1715"/>
      <c r="L60017" s="1715"/>
    </row>
    <row r="60018" spans="11:12" ht="15" customHeight="1">
      <c r="K60018" s="1715"/>
      <c r="L60018" s="1715"/>
    </row>
    <row r="60019" spans="11:12" ht="15" customHeight="1">
      <c r="K60019" s="1715"/>
      <c r="L60019" s="1715"/>
    </row>
    <row r="60020" spans="11:12" ht="15" customHeight="1">
      <c r="K60020" s="1715"/>
      <c r="L60020" s="1715"/>
    </row>
    <row r="60021" spans="11:12" ht="15" customHeight="1">
      <c r="K60021" s="1715"/>
      <c r="L60021" s="1715"/>
    </row>
    <row r="60022" spans="11:12" ht="15" customHeight="1">
      <c r="K60022" s="1715"/>
      <c r="L60022" s="1715"/>
    </row>
    <row r="60023" spans="11:12" ht="15" customHeight="1">
      <c r="K60023" s="1715"/>
      <c r="L60023" s="1715"/>
    </row>
    <row r="60024" spans="11:12" ht="15" customHeight="1">
      <c r="K60024" s="1715"/>
      <c r="L60024" s="1715"/>
    </row>
    <row r="60025" spans="11:12" ht="15" customHeight="1">
      <c r="K60025" s="1715"/>
      <c r="L60025" s="1715"/>
    </row>
    <row r="60026" spans="11:12" ht="15" customHeight="1">
      <c r="K60026" s="1715"/>
      <c r="L60026" s="1715"/>
    </row>
    <row r="60027" spans="11:12" ht="15" customHeight="1">
      <c r="K60027" s="1715"/>
      <c r="L60027" s="1715"/>
    </row>
    <row r="60028" spans="11:12" ht="15" customHeight="1">
      <c r="K60028" s="1715"/>
      <c r="L60028" s="1715"/>
    </row>
    <row r="60029" spans="11:12" ht="15" customHeight="1">
      <c r="K60029" s="1715"/>
      <c r="L60029" s="1715"/>
    </row>
    <row r="60030" spans="11:12" ht="15" customHeight="1">
      <c r="K60030" s="1715"/>
      <c r="L60030" s="1715"/>
    </row>
    <row r="60031" spans="11:12" ht="15" customHeight="1">
      <c r="K60031" s="1715"/>
      <c r="L60031" s="1715"/>
    </row>
    <row r="60032" spans="11:12" ht="15" customHeight="1">
      <c r="K60032" s="1715"/>
      <c r="L60032" s="1715"/>
    </row>
    <row r="60033" spans="11:12" ht="15" customHeight="1">
      <c r="K60033" s="1715"/>
      <c r="L60033" s="1715"/>
    </row>
    <row r="60034" spans="11:12" ht="15" customHeight="1">
      <c r="K60034" s="1715"/>
      <c r="L60034" s="1715"/>
    </row>
    <row r="60035" spans="11:12" ht="15" customHeight="1">
      <c r="K60035" s="1715"/>
      <c r="L60035" s="1715"/>
    </row>
    <row r="60036" spans="11:12" ht="15" customHeight="1">
      <c r="K60036" s="1715"/>
      <c r="L60036" s="1715"/>
    </row>
    <row r="60037" spans="11:12" ht="15" customHeight="1">
      <c r="K60037" s="1715"/>
      <c r="L60037" s="1715"/>
    </row>
    <row r="60038" spans="11:12" ht="15" customHeight="1">
      <c r="K60038" s="1715"/>
      <c r="L60038" s="1715"/>
    </row>
    <row r="60039" spans="11:12" ht="15" customHeight="1">
      <c r="K60039" s="1715"/>
      <c r="L60039" s="1715"/>
    </row>
    <row r="60040" spans="11:12" ht="15" customHeight="1">
      <c r="K60040" s="1715"/>
      <c r="L60040" s="1715"/>
    </row>
    <row r="60041" spans="11:12" ht="15" customHeight="1">
      <c r="K60041" s="1715"/>
      <c r="L60041" s="1715"/>
    </row>
    <row r="60042" spans="11:12" ht="15" customHeight="1">
      <c r="K60042" s="1715"/>
      <c r="L60042" s="1715"/>
    </row>
    <row r="60043" spans="11:12" ht="15" customHeight="1">
      <c r="K60043" s="1715"/>
      <c r="L60043" s="1715"/>
    </row>
    <row r="60044" spans="11:12" ht="15" customHeight="1">
      <c r="K60044" s="1715"/>
      <c r="L60044" s="1715"/>
    </row>
    <row r="60045" spans="11:12" ht="15" customHeight="1">
      <c r="K60045" s="1715"/>
      <c r="L60045" s="1715"/>
    </row>
    <row r="60046" spans="11:12" ht="15" customHeight="1">
      <c r="K60046" s="1715"/>
      <c r="L60046" s="1715"/>
    </row>
    <row r="60047" spans="11:12" ht="15" customHeight="1">
      <c r="K60047" s="1715"/>
      <c r="L60047" s="1715"/>
    </row>
    <row r="60048" spans="11:12" ht="15" customHeight="1">
      <c r="K60048" s="1715"/>
      <c r="L60048" s="1715"/>
    </row>
    <row r="60049" spans="11:12" ht="15" customHeight="1">
      <c r="K60049" s="1715"/>
      <c r="L60049" s="1715"/>
    </row>
    <row r="60050" spans="11:12" ht="15" customHeight="1">
      <c r="K60050" s="1715"/>
      <c r="L60050" s="1715"/>
    </row>
    <row r="60051" spans="11:12" ht="15" customHeight="1">
      <c r="K60051" s="1715"/>
      <c r="L60051" s="1715"/>
    </row>
    <row r="60052" spans="11:12" ht="15" customHeight="1">
      <c r="K60052" s="1715"/>
      <c r="L60052" s="1715"/>
    </row>
    <row r="60053" spans="11:12" ht="15" customHeight="1">
      <c r="K60053" s="1715"/>
      <c r="L60053" s="1715"/>
    </row>
    <row r="60054" spans="11:12" ht="15" customHeight="1">
      <c r="K60054" s="1715"/>
      <c r="L60054" s="1715"/>
    </row>
    <row r="60055" spans="11:12" ht="15" customHeight="1">
      <c r="K60055" s="1715"/>
      <c r="L60055" s="1715"/>
    </row>
    <row r="60056" spans="11:12" ht="15" customHeight="1">
      <c r="K60056" s="1715"/>
      <c r="L60056" s="1715"/>
    </row>
    <row r="60057" spans="11:12" ht="15" customHeight="1">
      <c r="K60057" s="1715"/>
      <c r="L60057" s="1715"/>
    </row>
    <row r="60058" spans="11:12" ht="15" customHeight="1">
      <c r="K60058" s="1715"/>
      <c r="L60058" s="1715"/>
    </row>
    <row r="60059" spans="11:12" ht="15" customHeight="1">
      <c r="K60059" s="1715"/>
      <c r="L60059" s="1715"/>
    </row>
    <row r="60060" spans="11:12" ht="15" customHeight="1">
      <c r="K60060" s="1715"/>
      <c r="L60060" s="1715"/>
    </row>
    <row r="60061" spans="11:12" ht="15" customHeight="1">
      <c r="K60061" s="1715"/>
      <c r="L60061" s="1715"/>
    </row>
    <row r="60062" spans="11:12" ht="15" customHeight="1">
      <c r="K60062" s="1715"/>
      <c r="L60062" s="1715"/>
    </row>
    <row r="60063" spans="11:12" ht="15" customHeight="1">
      <c r="K60063" s="1715"/>
      <c r="L60063" s="1715"/>
    </row>
    <row r="60064" spans="11:12" ht="15" customHeight="1">
      <c r="K60064" s="1715"/>
      <c r="L60064" s="1715"/>
    </row>
    <row r="60065" spans="11:12" ht="15" customHeight="1">
      <c r="K60065" s="1715"/>
      <c r="L60065" s="1715"/>
    </row>
    <row r="60066" spans="11:12" ht="15" customHeight="1">
      <c r="K60066" s="1715"/>
      <c r="L60066" s="1715"/>
    </row>
    <row r="60067" spans="11:12" ht="15" customHeight="1">
      <c r="K60067" s="1715"/>
      <c r="L60067" s="1715"/>
    </row>
    <row r="60068" spans="11:12" ht="15" customHeight="1">
      <c r="K60068" s="1715"/>
      <c r="L60068" s="1715"/>
    </row>
    <row r="60069" spans="11:12" ht="15" customHeight="1">
      <c r="K60069" s="1715"/>
      <c r="L60069" s="1715"/>
    </row>
    <row r="60070" spans="11:12" ht="15" customHeight="1">
      <c r="K60070" s="1715"/>
      <c r="L60070" s="1715"/>
    </row>
    <row r="60071" spans="11:12" ht="15" customHeight="1">
      <c r="K60071" s="1715"/>
      <c r="L60071" s="1715"/>
    </row>
    <row r="60072" spans="11:12" ht="15" customHeight="1">
      <c r="K60072" s="1715"/>
      <c r="L60072" s="1715"/>
    </row>
    <row r="60073" spans="11:12" ht="15" customHeight="1">
      <c r="K60073" s="1715"/>
      <c r="L60073" s="1715"/>
    </row>
    <row r="60074" spans="11:12" ht="15" customHeight="1">
      <c r="K60074" s="1715"/>
      <c r="L60074" s="1715"/>
    </row>
    <row r="60075" spans="11:12" ht="15" customHeight="1">
      <c r="K60075" s="1715"/>
      <c r="L60075" s="1715"/>
    </row>
    <row r="60076" spans="11:12" ht="15" customHeight="1">
      <c r="K60076" s="1715"/>
      <c r="L60076" s="1715"/>
    </row>
    <row r="60077" spans="11:12" ht="15" customHeight="1">
      <c r="K60077" s="1715"/>
      <c r="L60077" s="1715"/>
    </row>
    <row r="60078" spans="11:12" ht="15" customHeight="1">
      <c r="K60078" s="1715"/>
      <c r="L60078" s="1715"/>
    </row>
    <row r="60079" spans="11:12" ht="15" customHeight="1">
      <c r="K60079" s="1715"/>
      <c r="L60079" s="1715"/>
    </row>
    <row r="60080" spans="11:12" ht="15" customHeight="1">
      <c r="K60080" s="1715"/>
      <c r="L60080" s="1715"/>
    </row>
    <row r="60081" spans="11:12" ht="15" customHeight="1">
      <c r="K60081" s="1715"/>
      <c r="L60081" s="1715"/>
    </row>
    <row r="60082" spans="11:12" ht="15" customHeight="1">
      <c r="K60082" s="1715"/>
      <c r="L60082" s="1715"/>
    </row>
    <row r="60083" spans="11:12" ht="15" customHeight="1">
      <c r="K60083" s="1715"/>
      <c r="L60083" s="1715"/>
    </row>
    <row r="60084" spans="11:12" ht="15" customHeight="1">
      <c r="K60084" s="1715"/>
      <c r="L60084" s="1715"/>
    </row>
    <row r="60085" spans="11:12" ht="15" customHeight="1">
      <c r="K60085" s="1715"/>
      <c r="L60085" s="1715"/>
    </row>
    <row r="60086" spans="11:12" ht="15" customHeight="1">
      <c r="K60086" s="1715"/>
      <c r="L60086" s="1715"/>
    </row>
    <row r="60087" spans="11:12" ht="15" customHeight="1">
      <c r="K60087" s="1715"/>
      <c r="L60087" s="1715"/>
    </row>
    <row r="60088" spans="11:12" ht="15" customHeight="1">
      <c r="K60088" s="1715"/>
      <c r="L60088" s="1715"/>
    </row>
    <row r="60089" spans="11:12" ht="15" customHeight="1">
      <c r="K60089" s="1715"/>
      <c r="L60089" s="1715"/>
    </row>
    <row r="60090" spans="11:12" ht="15" customHeight="1">
      <c r="K60090" s="1715"/>
      <c r="L60090" s="1715"/>
    </row>
    <row r="60091" spans="11:12" ht="15" customHeight="1">
      <c r="K60091" s="1715"/>
      <c r="L60091" s="1715"/>
    </row>
    <row r="60092" spans="11:12" ht="15" customHeight="1">
      <c r="K60092" s="1715"/>
      <c r="L60092" s="1715"/>
    </row>
    <row r="60093" spans="11:12" ht="15" customHeight="1">
      <c r="K60093" s="1715"/>
      <c r="L60093" s="1715"/>
    </row>
    <row r="60094" spans="11:12" ht="15" customHeight="1">
      <c r="K60094" s="1715"/>
      <c r="L60094" s="1715"/>
    </row>
    <row r="60095" spans="11:12" ht="15" customHeight="1">
      <c r="K60095" s="1715"/>
      <c r="L60095" s="1715"/>
    </row>
    <row r="60096" spans="11:12" ht="15" customHeight="1">
      <c r="K60096" s="1715"/>
      <c r="L60096" s="1715"/>
    </row>
    <row r="60097" spans="11:12" ht="15" customHeight="1">
      <c r="K60097" s="1715"/>
      <c r="L60097" s="1715"/>
    </row>
    <row r="60098" spans="11:12" ht="15" customHeight="1">
      <c r="K60098" s="1715"/>
      <c r="L60098" s="1715"/>
    </row>
    <row r="60099" spans="11:12" ht="15" customHeight="1">
      <c r="K60099" s="1715"/>
      <c r="L60099" s="1715"/>
    </row>
    <row r="60100" spans="11:12" ht="15" customHeight="1">
      <c r="K60100" s="1715"/>
      <c r="L60100" s="1715"/>
    </row>
    <row r="60101" spans="11:12" ht="15" customHeight="1">
      <c r="K60101" s="1715"/>
      <c r="L60101" s="1715"/>
    </row>
    <row r="60102" spans="11:12" ht="15" customHeight="1">
      <c r="K60102" s="1715"/>
      <c r="L60102" s="1715"/>
    </row>
    <row r="60103" spans="11:12" ht="15" customHeight="1">
      <c r="K60103" s="1715"/>
      <c r="L60103" s="1715"/>
    </row>
    <row r="60104" spans="11:12" ht="15" customHeight="1">
      <c r="K60104" s="1715"/>
      <c r="L60104" s="1715"/>
    </row>
    <row r="60105" spans="11:12" ht="15" customHeight="1">
      <c r="K60105" s="1715"/>
      <c r="L60105" s="1715"/>
    </row>
    <row r="60106" spans="11:12" ht="15" customHeight="1">
      <c r="K60106" s="1715"/>
      <c r="L60106" s="1715"/>
    </row>
    <row r="60107" spans="11:12" ht="15" customHeight="1">
      <c r="K60107" s="1715"/>
      <c r="L60107" s="1715"/>
    </row>
    <row r="60108" spans="11:12" ht="15" customHeight="1">
      <c r="K60108" s="1715"/>
      <c r="L60108" s="1715"/>
    </row>
    <row r="60109" spans="11:12" ht="15" customHeight="1">
      <c r="K60109" s="1715"/>
      <c r="L60109" s="1715"/>
    </row>
    <row r="60110" spans="11:12" ht="15" customHeight="1">
      <c r="K60110" s="1715"/>
      <c r="L60110" s="1715"/>
    </row>
    <row r="60111" spans="11:12" ht="15" customHeight="1">
      <c r="K60111" s="1715"/>
      <c r="L60111" s="1715"/>
    </row>
    <row r="60112" spans="11:12" ht="15" customHeight="1">
      <c r="K60112" s="1715"/>
      <c r="L60112" s="1715"/>
    </row>
    <row r="60113" spans="11:12" ht="15" customHeight="1">
      <c r="K60113" s="1715"/>
      <c r="L60113" s="1715"/>
    </row>
    <row r="60114" spans="11:12" ht="15" customHeight="1">
      <c r="K60114" s="1715"/>
      <c r="L60114" s="1715"/>
    </row>
    <row r="60115" spans="11:12" ht="15" customHeight="1">
      <c r="K60115" s="1715"/>
      <c r="L60115" s="1715"/>
    </row>
    <row r="60116" spans="11:12" ht="15" customHeight="1">
      <c r="K60116" s="1715"/>
      <c r="L60116" s="1715"/>
    </row>
    <row r="60117" spans="11:12" ht="15" customHeight="1">
      <c r="K60117" s="1715"/>
      <c r="L60117" s="1715"/>
    </row>
    <row r="60118" spans="11:12" ht="15" customHeight="1">
      <c r="K60118" s="1715"/>
      <c r="L60118" s="1715"/>
    </row>
    <row r="60119" spans="11:12" ht="15" customHeight="1">
      <c r="K60119" s="1715"/>
      <c r="L60119" s="1715"/>
    </row>
    <row r="60120" spans="11:12" ht="15" customHeight="1">
      <c r="K60120" s="1715"/>
      <c r="L60120" s="1715"/>
    </row>
    <row r="60121" spans="11:12" ht="15" customHeight="1">
      <c r="K60121" s="1715"/>
      <c r="L60121" s="1715"/>
    </row>
    <row r="60122" spans="11:12" ht="15" customHeight="1">
      <c r="K60122" s="1715"/>
      <c r="L60122" s="1715"/>
    </row>
    <row r="60123" spans="11:12" ht="15" customHeight="1">
      <c r="K60123" s="1715"/>
      <c r="L60123" s="1715"/>
    </row>
    <row r="60124" spans="11:12" ht="15" customHeight="1">
      <c r="K60124" s="1715"/>
      <c r="L60124" s="1715"/>
    </row>
    <row r="60125" spans="11:12" ht="15" customHeight="1">
      <c r="K60125" s="1715"/>
      <c r="L60125" s="1715"/>
    </row>
    <row r="60126" spans="11:12" ht="15" customHeight="1">
      <c r="K60126" s="1715"/>
      <c r="L60126" s="1715"/>
    </row>
    <row r="60127" spans="11:12" ht="15" customHeight="1">
      <c r="K60127" s="1715"/>
      <c r="L60127" s="1715"/>
    </row>
    <row r="60128" spans="11:12" ht="15" customHeight="1">
      <c r="K60128" s="1715"/>
      <c r="L60128" s="1715"/>
    </row>
    <row r="60129" spans="11:12" ht="15" customHeight="1">
      <c r="K60129" s="1715"/>
      <c r="L60129" s="1715"/>
    </row>
    <row r="60130" spans="11:12" ht="15" customHeight="1">
      <c r="K60130" s="1715"/>
      <c r="L60130" s="1715"/>
    </row>
    <row r="60131" spans="11:12" ht="15" customHeight="1">
      <c r="K60131" s="1715"/>
      <c r="L60131" s="1715"/>
    </row>
    <row r="60132" spans="11:12" ht="15" customHeight="1">
      <c r="K60132" s="1715"/>
      <c r="L60132" s="1715"/>
    </row>
    <row r="60133" spans="11:12" ht="15" customHeight="1">
      <c r="K60133" s="1715"/>
      <c r="L60133" s="1715"/>
    </row>
    <row r="60134" spans="11:12" ht="15" customHeight="1">
      <c r="K60134" s="1715"/>
      <c r="L60134" s="1715"/>
    </row>
    <row r="60135" spans="11:12" ht="15" customHeight="1">
      <c r="K60135" s="1715"/>
      <c r="L60135" s="1715"/>
    </row>
    <row r="60136" spans="11:12" ht="15" customHeight="1">
      <c r="K60136" s="1715"/>
      <c r="L60136" s="1715"/>
    </row>
    <row r="60137" spans="11:12" ht="15" customHeight="1">
      <c r="K60137" s="1715"/>
      <c r="L60137" s="1715"/>
    </row>
    <row r="60138" spans="11:12" ht="15" customHeight="1">
      <c r="K60138" s="1715"/>
      <c r="L60138" s="1715"/>
    </row>
    <row r="60139" spans="11:12" ht="15" customHeight="1">
      <c r="K60139" s="1715"/>
      <c r="L60139" s="1715"/>
    </row>
    <row r="60140" spans="11:12" ht="15" customHeight="1">
      <c r="K60140" s="1715"/>
      <c r="L60140" s="1715"/>
    </row>
    <row r="60141" spans="11:12" ht="15" customHeight="1">
      <c r="K60141" s="1715"/>
      <c r="L60141" s="1715"/>
    </row>
    <row r="60142" spans="11:12" ht="15" customHeight="1">
      <c r="K60142" s="1715"/>
      <c r="L60142" s="1715"/>
    </row>
    <row r="60143" spans="11:12" ht="15" customHeight="1">
      <c r="K60143" s="1715"/>
      <c r="L60143" s="1715"/>
    </row>
    <row r="60144" spans="11:12" ht="15" customHeight="1">
      <c r="K60144" s="1715"/>
      <c r="L60144" s="1715"/>
    </row>
    <row r="60145" spans="11:12" ht="15" customHeight="1">
      <c r="K60145" s="1715"/>
      <c r="L60145" s="1715"/>
    </row>
    <row r="60146" spans="11:12" ht="15" customHeight="1">
      <c r="K60146" s="1715"/>
      <c r="L60146" s="1715"/>
    </row>
    <row r="60147" spans="11:12" ht="15" customHeight="1">
      <c r="K60147" s="1715"/>
      <c r="L60147" s="1715"/>
    </row>
    <row r="60148" spans="11:12" ht="15" customHeight="1">
      <c r="K60148" s="1715"/>
      <c r="L60148" s="1715"/>
    </row>
    <row r="60149" spans="11:12" ht="15" customHeight="1">
      <c r="K60149" s="1715"/>
      <c r="L60149" s="1715"/>
    </row>
    <row r="60150" spans="11:12" ht="15" customHeight="1">
      <c r="K60150" s="1715"/>
      <c r="L60150" s="1715"/>
    </row>
    <row r="60151" spans="11:12" ht="15" customHeight="1">
      <c r="K60151" s="1715"/>
      <c r="L60151" s="1715"/>
    </row>
    <row r="60152" spans="11:12" ht="15" customHeight="1">
      <c r="K60152" s="1715"/>
      <c r="L60152" s="1715"/>
    </row>
    <row r="60153" spans="11:12" ht="15" customHeight="1">
      <c r="K60153" s="1715"/>
      <c r="L60153" s="1715"/>
    </row>
    <row r="60154" spans="11:12" ht="15" customHeight="1">
      <c r="K60154" s="1715"/>
      <c r="L60154" s="1715"/>
    </row>
    <row r="60155" spans="11:12" ht="15" customHeight="1">
      <c r="K60155" s="1715"/>
      <c r="L60155" s="1715"/>
    </row>
    <row r="60156" spans="11:12" ht="15" customHeight="1">
      <c r="K60156" s="1715"/>
      <c r="L60156" s="1715"/>
    </row>
    <row r="60157" spans="11:12" ht="15" customHeight="1">
      <c r="K60157" s="1715"/>
      <c r="L60157" s="1715"/>
    </row>
    <row r="60158" spans="11:12" ht="15" customHeight="1">
      <c r="K60158" s="1715"/>
      <c r="L60158" s="1715"/>
    </row>
    <row r="60159" spans="11:12" ht="15" customHeight="1">
      <c r="K60159" s="1715"/>
      <c r="L60159" s="1715"/>
    </row>
    <row r="60160" spans="11:12" ht="15" customHeight="1">
      <c r="K60160" s="1715"/>
      <c r="L60160" s="1715"/>
    </row>
    <row r="60161" spans="11:12" ht="15" customHeight="1">
      <c r="K60161" s="1715"/>
      <c r="L60161" s="1715"/>
    </row>
    <row r="60162" spans="11:12" ht="15" customHeight="1">
      <c r="K60162" s="1715"/>
      <c r="L60162" s="1715"/>
    </row>
    <row r="60163" spans="11:12" ht="15" customHeight="1">
      <c r="K60163" s="1715"/>
      <c r="L60163" s="1715"/>
    </row>
    <row r="60164" spans="11:12" ht="15" customHeight="1">
      <c r="K60164" s="1715"/>
      <c r="L60164" s="1715"/>
    </row>
    <row r="60165" spans="11:12" ht="15" customHeight="1">
      <c r="K60165" s="1715"/>
      <c r="L60165" s="1715"/>
    </row>
    <row r="60166" spans="11:12" ht="15" customHeight="1">
      <c r="K60166" s="1715"/>
      <c r="L60166" s="1715"/>
    </row>
    <row r="60167" spans="11:12" ht="15" customHeight="1">
      <c r="K60167" s="1715"/>
      <c r="L60167" s="1715"/>
    </row>
    <row r="60168" spans="11:12" ht="15" customHeight="1">
      <c r="K60168" s="1715"/>
      <c r="L60168" s="1715"/>
    </row>
    <row r="60169" spans="11:12" ht="15" customHeight="1">
      <c r="K60169" s="1715"/>
      <c r="L60169" s="1715"/>
    </row>
    <row r="60170" spans="11:12" ht="15" customHeight="1">
      <c r="K60170" s="1715"/>
      <c r="L60170" s="1715"/>
    </row>
    <row r="60171" spans="11:12" ht="15" customHeight="1">
      <c r="K60171" s="1715"/>
      <c r="L60171" s="1715"/>
    </row>
    <row r="60172" spans="11:12" ht="15" customHeight="1">
      <c r="K60172" s="1715"/>
      <c r="L60172" s="1715"/>
    </row>
    <row r="60173" spans="11:12" ht="15" customHeight="1">
      <c r="K60173" s="1715"/>
      <c r="L60173" s="1715"/>
    </row>
    <row r="60174" spans="11:12" ht="15" customHeight="1">
      <c r="K60174" s="1715"/>
      <c r="L60174" s="1715"/>
    </row>
    <row r="60175" spans="11:12" ht="15" customHeight="1">
      <c r="K60175" s="1715"/>
      <c r="L60175" s="1715"/>
    </row>
    <row r="60176" spans="11:12" ht="15" customHeight="1">
      <c r="K60176" s="1715"/>
      <c r="L60176" s="1715"/>
    </row>
    <row r="60177" spans="11:12" ht="15" customHeight="1">
      <c r="K60177" s="1715"/>
      <c r="L60177" s="1715"/>
    </row>
    <row r="60178" spans="11:12" ht="15" customHeight="1">
      <c r="K60178" s="1715"/>
      <c r="L60178" s="1715"/>
    </row>
    <row r="60179" spans="11:12" ht="15" customHeight="1">
      <c r="K60179" s="1715"/>
      <c r="L60179" s="1715"/>
    </row>
    <row r="60180" spans="11:12" ht="15" customHeight="1">
      <c r="K60180" s="1715"/>
      <c r="L60180" s="1715"/>
    </row>
    <row r="60181" spans="11:12" ht="15" customHeight="1">
      <c r="K60181" s="1715"/>
      <c r="L60181" s="1715"/>
    </row>
    <row r="60182" spans="11:12" ht="15" customHeight="1">
      <c r="K60182" s="1715"/>
      <c r="L60182" s="1715"/>
    </row>
    <row r="60183" spans="11:12" ht="15" customHeight="1">
      <c r="K60183" s="1715"/>
      <c r="L60183" s="1715"/>
    </row>
    <row r="60184" spans="11:12" ht="15" customHeight="1">
      <c r="K60184" s="1715"/>
      <c r="L60184" s="1715"/>
    </row>
    <row r="60185" spans="11:12" ht="15" customHeight="1">
      <c r="K60185" s="1715"/>
      <c r="L60185" s="1715"/>
    </row>
    <row r="60186" spans="11:12" ht="15" customHeight="1">
      <c r="K60186" s="1715"/>
      <c r="L60186" s="1715"/>
    </row>
    <row r="60187" spans="11:12" ht="15" customHeight="1">
      <c r="K60187" s="1715"/>
      <c r="L60187" s="1715"/>
    </row>
    <row r="60188" spans="11:12" ht="15" customHeight="1">
      <c r="K60188" s="1715"/>
      <c r="L60188" s="1715"/>
    </row>
    <row r="60189" spans="11:12" ht="15" customHeight="1">
      <c r="K60189" s="1715"/>
      <c r="L60189" s="1715"/>
    </row>
    <row r="60190" spans="11:12" ht="15" customHeight="1">
      <c r="K60190" s="1715"/>
      <c r="L60190" s="1715"/>
    </row>
    <row r="60191" spans="11:12" ht="15" customHeight="1">
      <c r="K60191" s="1715"/>
      <c r="L60191" s="1715"/>
    </row>
    <row r="60192" spans="11:12" ht="15" customHeight="1">
      <c r="K60192" s="1715"/>
      <c r="L60192" s="1715"/>
    </row>
    <row r="60193" spans="11:12" ht="15" customHeight="1">
      <c r="K60193" s="1715"/>
      <c r="L60193" s="1715"/>
    </row>
    <row r="60194" spans="11:12" ht="15" customHeight="1">
      <c r="K60194" s="1715"/>
      <c r="L60194" s="1715"/>
    </row>
    <row r="60195" spans="11:12" ht="15" customHeight="1">
      <c r="K60195" s="1715"/>
      <c r="L60195" s="1715"/>
    </row>
    <row r="60196" spans="11:12" ht="15" customHeight="1">
      <c r="K60196" s="1715"/>
      <c r="L60196" s="1715"/>
    </row>
    <row r="60197" spans="11:12" ht="15" customHeight="1">
      <c r="K60197" s="1715"/>
      <c r="L60197" s="1715"/>
    </row>
    <row r="60198" spans="11:12" ht="15" customHeight="1">
      <c r="K60198" s="1715"/>
      <c r="L60198" s="1715"/>
    </row>
    <row r="60199" spans="11:12" ht="15" customHeight="1">
      <c r="K60199" s="1715"/>
      <c r="L60199" s="1715"/>
    </row>
    <row r="60200" spans="11:12" ht="15" customHeight="1">
      <c r="K60200" s="1715"/>
      <c r="L60200" s="1715"/>
    </row>
    <row r="60201" spans="11:12" ht="15" customHeight="1">
      <c r="K60201" s="1715"/>
      <c r="L60201" s="1715"/>
    </row>
    <row r="60202" spans="11:12" ht="15" customHeight="1">
      <c r="K60202" s="1715"/>
      <c r="L60202" s="1715"/>
    </row>
    <row r="60203" spans="11:12" ht="15" customHeight="1">
      <c r="K60203" s="1715"/>
      <c r="L60203" s="1715"/>
    </row>
    <row r="60204" spans="11:12" ht="15" customHeight="1">
      <c r="K60204" s="1715"/>
      <c r="L60204" s="1715"/>
    </row>
    <row r="60205" spans="11:12" ht="15" customHeight="1">
      <c r="K60205" s="1715"/>
      <c r="L60205" s="1715"/>
    </row>
    <row r="60206" spans="11:12" ht="15" customHeight="1">
      <c r="K60206" s="1715"/>
      <c r="L60206" s="1715"/>
    </row>
    <row r="60207" spans="11:12" ht="15" customHeight="1">
      <c r="K60207" s="1715"/>
      <c r="L60207" s="1715"/>
    </row>
    <row r="60208" spans="11:12" ht="15" customHeight="1">
      <c r="K60208" s="1715"/>
      <c r="L60208" s="1715"/>
    </row>
    <row r="60209" spans="11:12" ht="15" customHeight="1">
      <c r="K60209" s="1715"/>
      <c r="L60209" s="1715"/>
    </row>
    <row r="60210" spans="11:12" ht="15" customHeight="1">
      <c r="K60210" s="1715"/>
      <c r="L60210" s="1715"/>
    </row>
    <row r="60211" spans="11:12" ht="15" customHeight="1">
      <c r="K60211" s="1715"/>
      <c r="L60211" s="1715"/>
    </row>
    <row r="60212" spans="11:12" ht="15" customHeight="1">
      <c r="K60212" s="1715"/>
      <c r="L60212" s="1715"/>
    </row>
    <row r="60213" spans="11:12" ht="15" customHeight="1">
      <c r="K60213" s="1715"/>
      <c r="L60213" s="1715"/>
    </row>
    <row r="60214" spans="11:12" ht="15" customHeight="1">
      <c r="K60214" s="1715"/>
      <c r="L60214" s="1715"/>
    </row>
    <row r="60215" spans="11:12" ht="15" customHeight="1">
      <c r="K60215" s="1715"/>
      <c r="L60215" s="1715"/>
    </row>
    <row r="60216" spans="11:12" ht="15" customHeight="1">
      <c r="K60216" s="1715"/>
      <c r="L60216" s="1715"/>
    </row>
    <row r="60217" spans="11:12" ht="15" customHeight="1">
      <c r="K60217" s="1715"/>
      <c r="L60217" s="1715"/>
    </row>
    <row r="60218" spans="11:12" ht="15" customHeight="1">
      <c r="K60218" s="1715"/>
      <c r="L60218" s="1715"/>
    </row>
    <row r="60219" spans="11:12" ht="15" customHeight="1">
      <c r="K60219" s="1715"/>
      <c r="L60219" s="1715"/>
    </row>
    <row r="60220" spans="11:12" ht="15" customHeight="1">
      <c r="K60220" s="1715"/>
      <c r="L60220" s="1715"/>
    </row>
    <row r="60221" spans="11:12" ht="15" customHeight="1">
      <c r="K60221" s="1715"/>
      <c r="L60221" s="1715"/>
    </row>
    <row r="60222" spans="11:12" ht="15" customHeight="1">
      <c r="K60222" s="1715"/>
      <c r="L60222" s="1715"/>
    </row>
    <row r="60223" spans="11:12" ht="15" customHeight="1">
      <c r="K60223" s="1715"/>
      <c r="L60223" s="1715"/>
    </row>
    <row r="60224" spans="11:12" ht="15" customHeight="1">
      <c r="K60224" s="1715"/>
      <c r="L60224" s="1715"/>
    </row>
    <row r="60225" spans="11:12" ht="15" customHeight="1">
      <c r="K60225" s="1715"/>
      <c r="L60225" s="1715"/>
    </row>
    <row r="60226" spans="11:12" ht="15" customHeight="1">
      <c r="K60226" s="1715"/>
      <c r="L60226" s="1715"/>
    </row>
    <row r="60227" spans="11:12" ht="15" customHeight="1">
      <c r="K60227" s="1715"/>
      <c r="L60227" s="1715"/>
    </row>
    <row r="60228" spans="11:12" ht="15" customHeight="1">
      <c r="K60228" s="1715"/>
      <c r="L60228" s="1715"/>
    </row>
    <row r="60229" spans="11:12" ht="15" customHeight="1">
      <c r="K60229" s="1715"/>
      <c r="L60229" s="1715"/>
    </row>
    <row r="60230" spans="11:12" ht="15" customHeight="1">
      <c r="K60230" s="1715"/>
      <c r="L60230" s="1715"/>
    </row>
    <row r="60231" spans="11:12" ht="15" customHeight="1">
      <c r="K60231" s="1715"/>
      <c r="L60231" s="1715"/>
    </row>
    <row r="60232" spans="11:12" ht="15" customHeight="1">
      <c r="K60232" s="1715"/>
      <c r="L60232" s="1715"/>
    </row>
    <row r="60233" spans="11:12" ht="15" customHeight="1">
      <c r="K60233" s="1715"/>
      <c r="L60233" s="1715"/>
    </row>
    <row r="60234" spans="11:12" ht="15" customHeight="1">
      <c r="K60234" s="1715"/>
      <c r="L60234" s="1715"/>
    </row>
    <row r="60235" spans="11:12" ht="15" customHeight="1">
      <c r="K60235" s="1715"/>
      <c r="L60235" s="1715"/>
    </row>
    <row r="60236" spans="11:12" ht="15" customHeight="1">
      <c r="K60236" s="1715"/>
      <c r="L60236" s="1715"/>
    </row>
    <row r="60237" spans="11:12" ht="15" customHeight="1">
      <c r="K60237" s="1715"/>
      <c r="L60237" s="1715"/>
    </row>
    <row r="60238" spans="11:12" ht="15" customHeight="1">
      <c r="K60238" s="1715"/>
      <c r="L60238" s="1715"/>
    </row>
    <row r="60239" spans="11:12" ht="15" customHeight="1">
      <c r="K60239" s="1715"/>
      <c r="L60239" s="1715"/>
    </row>
    <row r="60240" spans="11:12" ht="15" customHeight="1">
      <c r="K60240" s="1715"/>
      <c r="L60240" s="1715"/>
    </row>
    <row r="60241" spans="11:12" ht="15" customHeight="1">
      <c r="K60241" s="1715"/>
      <c r="L60241" s="1715"/>
    </row>
    <row r="60242" spans="11:12" ht="15" customHeight="1">
      <c r="K60242" s="1715"/>
      <c r="L60242" s="1715"/>
    </row>
    <row r="60243" spans="11:12" ht="15" customHeight="1">
      <c r="K60243" s="1715"/>
      <c r="L60243" s="1715"/>
    </row>
    <row r="60244" spans="11:12" ht="15" customHeight="1">
      <c r="K60244" s="1715"/>
      <c r="L60244" s="1715"/>
    </row>
    <row r="60245" spans="11:12" ht="15" customHeight="1">
      <c r="K60245" s="1715"/>
      <c r="L60245" s="1715"/>
    </row>
    <row r="60246" spans="11:12" ht="15" customHeight="1">
      <c r="K60246" s="1715"/>
      <c r="L60246" s="1715"/>
    </row>
    <row r="60247" spans="11:12" ht="15" customHeight="1">
      <c r="K60247" s="1715"/>
      <c r="L60247" s="1715"/>
    </row>
    <row r="60248" spans="11:12" ht="15" customHeight="1">
      <c r="K60248" s="1715"/>
      <c r="L60248" s="1715"/>
    </row>
    <row r="60249" spans="11:12" ht="15" customHeight="1">
      <c r="K60249" s="1715"/>
      <c r="L60249" s="1715"/>
    </row>
    <row r="60250" spans="11:12" ht="15" customHeight="1">
      <c r="K60250" s="1715"/>
      <c r="L60250" s="1715"/>
    </row>
    <row r="60251" spans="11:12" ht="15" customHeight="1">
      <c r="K60251" s="1715"/>
      <c r="L60251" s="1715"/>
    </row>
    <row r="60252" spans="11:12" ht="15" customHeight="1">
      <c r="K60252" s="1715"/>
      <c r="L60252" s="1715"/>
    </row>
    <row r="60253" spans="11:12" ht="15" customHeight="1">
      <c r="K60253" s="1715"/>
      <c r="L60253" s="1715"/>
    </row>
    <row r="60254" spans="11:12" ht="15" customHeight="1">
      <c r="K60254" s="1715"/>
      <c r="L60254" s="1715"/>
    </row>
    <row r="60255" spans="11:12" ht="15" customHeight="1">
      <c r="K60255" s="1715"/>
      <c r="L60255" s="1715"/>
    </row>
    <row r="60256" spans="11:12" ht="15" customHeight="1">
      <c r="K60256" s="1715"/>
      <c r="L60256" s="1715"/>
    </row>
    <row r="60257" spans="11:12" ht="15" customHeight="1">
      <c r="K60257" s="1715"/>
      <c r="L60257" s="1715"/>
    </row>
    <row r="60258" spans="11:12" ht="15" customHeight="1">
      <c r="K60258" s="1715"/>
      <c r="L60258" s="1715"/>
    </row>
    <row r="60259" spans="11:12" ht="15" customHeight="1">
      <c r="K60259" s="1715"/>
      <c r="L60259" s="1715"/>
    </row>
    <row r="60260" spans="11:12" ht="15" customHeight="1">
      <c r="K60260" s="1715"/>
      <c r="L60260" s="1715"/>
    </row>
    <row r="60261" spans="11:12" ht="15" customHeight="1">
      <c r="K60261" s="1715"/>
      <c r="L60261" s="1715"/>
    </row>
    <row r="60262" spans="11:12" ht="15" customHeight="1">
      <c r="K60262" s="1715"/>
      <c r="L60262" s="1715"/>
    </row>
    <row r="60263" spans="11:12" ht="15" customHeight="1">
      <c r="K60263" s="1715"/>
      <c r="L60263" s="1715"/>
    </row>
    <row r="60264" spans="11:12" ht="15" customHeight="1">
      <c r="K60264" s="1715"/>
      <c r="L60264" s="1715"/>
    </row>
    <row r="60265" spans="11:12" ht="15" customHeight="1">
      <c r="K60265" s="1715"/>
      <c r="L60265" s="1715"/>
    </row>
    <row r="60266" spans="11:12" ht="15" customHeight="1">
      <c r="K60266" s="1715"/>
      <c r="L60266" s="1715"/>
    </row>
    <row r="60267" spans="11:12" ht="15" customHeight="1">
      <c r="K60267" s="1715"/>
      <c r="L60267" s="1715"/>
    </row>
    <row r="60268" spans="11:12" ht="15" customHeight="1">
      <c r="K60268" s="1715"/>
      <c r="L60268" s="1715"/>
    </row>
    <row r="60269" spans="11:12" ht="15" customHeight="1">
      <c r="K60269" s="1715"/>
      <c r="L60269" s="1715"/>
    </row>
    <row r="60270" spans="11:12" ht="15" customHeight="1">
      <c r="K60270" s="1715"/>
      <c r="L60270" s="1715"/>
    </row>
    <row r="60271" spans="11:12" ht="15" customHeight="1">
      <c r="K60271" s="1715"/>
      <c r="L60271" s="1715"/>
    </row>
    <row r="60272" spans="11:12" ht="15" customHeight="1">
      <c r="K60272" s="1715"/>
      <c r="L60272" s="1715"/>
    </row>
    <row r="60273" spans="11:12" ht="15" customHeight="1">
      <c r="K60273" s="1715"/>
      <c r="L60273" s="1715"/>
    </row>
    <row r="60274" spans="11:12" ht="15" customHeight="1">
      <c r="K60274" s="1715"/>
      <c r="L60274" s="1715"/>
    </row>
    <row r="60275" spans="11:12" ht="15" customHeight="1">
      <c r="K60275" s="1715"/>
      <c r="L60275" s="1715"/>
    </row>
    <row r="60276" spans="11:12" ht="15" customHeight="1">
      <c r="K60276" s="1715"/>
      <c r="L60276" s="1715"/>
    </row>
    <row r="60277" spans="11:12" ht="15" customHeight="1">
      <c r="K60277" s="1715"/>
      <c r="L60277" s="1715"/>
    </row>
    <row r="60278" spans="11:12" ht="15" customHeight="1">
      <c r="K60278" s="1715"/>
      <c r="L60278" s="1715"/>
    </row>
    <row r="60279" spans="11:12" ht="15" customHeight="1">
      <c r="K60279" s="1715"/>
      <c r="L60279" s="1715"/>
    </row>
    <row r="60280" spans="11:12" ht="15" customHeight="1">
      <c r="K60280" s="1715"/>
      <c r="L60280" s="1715"/>
    </row>
    <row r="60281" spans="11:12" ht="15" customHeight="1">
      <c r="K60281" s="1715"/>
      <c r="L60281" s="1715"/>
    </row>
    <row r="60282" spans="11:12" ht="15" customHeight="1">
      <c r="K60282" s="1715"/>
      <c r="L60282" s="1715"/>
    </row>
    <row r="60283" spans="11:12" ht="15" customHeight="1">
      <c r="K60283" s="1715"/>
      <c r="L60283" s="1715"/>
    </row>
    <row r="60284" spans="11:12" ht="15" customHeight="1">
      <c r="K60284" s="1715"/>
      <c r="L60284" s="1715"/>
    </row>
    <row r="60285" spans="11:12" ht="15" customHeight="1">
      <c r="K60285" s="1715"/>
      <c r="L60285" s="1715"/>
    </row>
    <row r="60286" spans="11:12" ht="15" customHeight="1">
      <c r="K60286" s="1715"/>
      <c r="L60286" s="1715"/>
    </row>
    <row r="60287" spans="11:12" ht="15" customHeight="1">
      <c r="K60287" s="1715"/>
      <c r="L60287" s="1715"/>
    </row>
    <row r="60288" spans="11:12" ht="15" customHeight="1">
      <c r="K60288" s="1715"/>
      <c r="L60288" s="1715"/>
    </row>
    <row r="60289" spans="11:12" ht="15" customHeight="1">
      <c r="K60289" s="1715"/>
      <c r="L60289" s="1715"/>
    </row>
    <row r="60290" spans="11:12" ht="15" customHeight="1">
      <c r="K60290" s="1715"/>
      <c r="L60290" s="1715"/>
    </row>
    <row r="60291" spans="11:12" ht="15" customHeight="1">
      <c r="K60291" s="1715"/>
      <c r="L60291" s="1715"/>
    </row>
    <row r="60292" spans="11:12" ht="15" customHeight="1">
      <c r="K60292" s="1715"/>
      <c r="L60292" s="1715"/>
    </row>
    <row r="60293" spans="11:12" ht="15" customHeight="1">
      <c r="K60293" s="1715"/>
      <c r="L60293" s="1715"/>
    </row>
    <row r="60294" spans="11:12" ht="15" customHeight="1">
      <c r="K60294" s="1715"/>
      <c r="L60294" s="1715"/>
    </row>
    <row r="60295" spans="11:12" ht="15" customHeight="1">
      <c r="K60295" s="1715"/>
      <c r="L60295" s="1715"/>
    </row>
    <row r="60296" spans="11:12" ht="15" customHeight="1">
      <c r="K60296" s="1715"/>
      <c r="L60296" s="1715"/>
    </row>
    <row r="60297" spans="11:12" ht="15" customHeight="1">
      <c r="K60297" s="1715"/>
      <c r="L60297" s="1715"/>
    </row>
    <row r="60298" spans="11:12" ht="15" customHeight="1">
      <c r="K60298" s="1715"/>
      <c r="L60298" s="1715"/>
    </row>
    <row r="60299" spans="11:12" ht="15" customHeight="1">
      <c r="K60299" s="1715"/>
      <c r="L60299" s="1715"/>
    </row>
    <row r="60300" spans="11:12" ht="15" customHeight="1">
      <c r="K60300" s="1715"/>
      <c r="L60300" s="1715"/>
    </row>
    <row r="60301" spans="11:12" ht="15" customHeight="1">
      <c r="K60301" s="1715"/>
      <c r="L60301" s="1715"/>
    </row>
    <row r="60302" spans="11:12" ht="15" customHeight="1">
      <c r="K60302" s="1715"/>
      <c r="L60302" s="1715"/>
    </row>
    <row r="60303" spans="11:12" ht="15" customHeight="1">
      <c r="K60303" s="1715"/>
      <c r="L60303" s="1715"/>
    </row>
    <row r="60304" spans="11:12" ht="15" customHeight="1">
      <c r="K60304" s="1715"/>
      <c r="L60304" s="1715"/>
    </row>
    <row r="60305" spans="11:12" ht="15" customHeight="1">
      <c r="K60305" s="1715"/>
      <c r="L60305" s="1715"/>
    </row>
    <row r="60306" spans="11:12" ht="15" customHeight="1">
      <c r="K60306" s="1715"/>
      <c r="L60306" s="1715"/>
    </row>
    <row r="60307" spans="11:12" ht="15" customHeight="1">
      <c r="K60307" s="1715"/>
      <c r="L60307" s="1715"/>
    </row>
    <row r="60308" spans="11:12" ht="15" customHeight="1">
      <c r="K60308" s="1715"/>
      <c r="L60308" s="1715"/>
    </row>
    <row r="60309" spans="11:12" ht="15" customHeight="1">
      <c r="K60309" s="1715"/>
      <c r="L60309" s="1715"/>
    </row>
    <row r="60310" spans="11:12" ht="15" customHeight="1">
      <c r="K60310" s="1715"/>
      <c r="L60310" s="1715"/>
    </row>
    <row r="60311" spans="11:12" ht="15" customHeight="1">
      <c r="K60311" s="1715"/>
      <c r="L60311" s="1715"/>
    </row>
    <row r="60312" spans="11:12" ht="15" customHeight="1">
      <c r="K60312" s="1715"/>
      <c r="L60312" s="1715"/>
    </row>
    <row r="60313" spans="11:12" ht="15" customHeight="1">
      <c r="K60313" s="1715"/>
      <c r="L60313" s="1715"/>
    </row>
    <row r="60314" spans="11:12" ht="15" customHeight="1">
      <c r="K60314" s="1715"/>
      <c r="L60314" s="1715"/>
    </row>
    <row r="60315" spans="11:12" ht="15" customHeight="1">
      <c r="K60315" s="1715"/>
      <c r="L60315" s="1715"/>
    </row>
    <row r="60316" spans="11:12" ht="15" customHeight="1">
      <c r="K60316" s="1715"/>
      <c r="L60316" s="1715"/>
    </row>
    <row r="60317" spans="11:12" ht="15" customHeight="1">
      <c r="K60317" s="1715"/>
      <c r="L60317" s="1715"/>
    </row>
    <row r="60318" spans="11:12" ht="15" customHeight="1">
      <c r="K60318" s="1715"/>
      <c r="L60318" s="1715"/>
    </row>
    <row r="60319" spans="11:12" ht="15" customHeight="1">
      <c r="K60319" s="1715"/>
      <c r="L60319" s="1715"/>
    </row>
    <row r="60320" spans="11:12" ht="15" customHeight="1">
      <c r="K60320" s="1715"/>
      <c r="L60320" s="1715"/>
    </row>
    <row r="60321" spans="11:12" ht="15" customHeight="1">
      <c r="K60321" s="1715"/>
      <c r="L60321" s="1715"/>
    </row>
    <row r="60322" spans="11:12" ht="15" customHeight="1">
      <c r="K60322" s="1715"/>
      <c r="L60322" s="1715"/>
    </row>
    <row r="60323" spans="11:12" ht="15" customHeight="1">
      <c r="K60323" s="1715"/>
      <c r="L60323" s="1715"/>
    </row>
    <row r="60324" spans="11:12" ht="15" customHeight="1">
      <c r="K60324" s="1715"/>
      <c r="L60324" s="1715"/>
    </row>
    <row r="60325" spans="11:12" ht="15" customHeight="1">
      <c r="K60325" s="1715"/>
      <c r="L60325" s="1715"/>
    </row>
    <row r="60326" spans="11:12" ht="15" customHeight="1">
      <c r="K60326" s="1715"/>
      <c r="L60326" s="1715"/>
    </row>
    <row r="60327" spans="11:12" ht="15" customHeight="1">
      <c r="K60327" s="1715"/>
      <c r="L60327" s="1715"/>
    </row>
    <row r="60328" spans="11:12" ht="15" customHeight="1">
      <c r="K60328" s="1715"/>
      <c r="L60328" s="1715"/>
    </row>
    <row r="60329" spans="11:12" ht="15" customHeight="1">
      <c r="K60329" s="1715"/>
      <c r="L60329" s="1715"/>
    </row>
    <row r="60330" spans="11:12" ht="15" customHeight="1">
      <c r="K60330" s="1715"/>
      <c r="L60330" s="1715"/>
    </row>
    <row r="60331" spans="11:12" ht="15" customHeight="1">
      <c r="K60331" s="1715"/>
      <c r="L60331" s="1715"/>
    </row>
    <row r="60332" spans="11:12" ht="15" customHeight="1">
      <c r="K60332" s="1715"/>
      <c r="L60332" s="1715"/>
    </row>
    <row r="60333" spans="11:12" ht="15" customHeight="1">
      <c r="K60333" s="1715"/>
      <c r="L60333" s="1715"/>
    </row>
    <row r="60334" spans="11:12" ht="15" customHeight="1">
      <c r="K60334" s="1715"/>
      <c r="L60334" s="1715"/>
    </row>
    <row r="60335" spans="11:12" ht="15" customHeight="1">
      <c r="K60335" s="1715"/>
      <c r="L60335" s="1715"/>
    </row>
    <row r="60336" spans="11:12" ht="15" customHeight="1">
      <c r="K60336" s="1715"/>
      <c r="L60336" s="1715"/>
    </row>
    <row r="60337" spans="11:12" ht="15" customHeight="1">
      <c r="K60337" s="1715"/>
      <c r="L60337" s="1715"/>
    </row>
    <row r="60338" spans="11:12" ht="15" customHeight="1">
      <c r="K60338" s="1715"/>
      <c r="L60338" s="1715"/>
    </row>
    <row r="60339" spans="11:12" ht="15" customHeight="1">
      <c r="K60339" s="1715"/>
      <c r="L60339" s="1715"/>
    </row>
    <row r="60340" spans="11:12" ht="15" customHeight="1">
      <c r="K60340" s="1715"/>
      <c r="L60340" s="1715"/>
    </row>
    <row r="60341" spans="11:12" ht="15" customHeight="1">
      <c r="K60341" s="1715"/>
      <c r="L60341" s="1715"/>
    </row>
    <row r="60342" spans="11:12" ht="15" customHeight="1">
      <c r="K60342" s="1715"/>
      <c r="L60342" s="1715"/>
    </row>
    <row r="60343" spans="11:12" ht="15" customHeight="1">
      <c r="K60343" s="1715"/>
      <c r="L60343" s="1715"/>
    </row>
    <row r="60344" spans="11:12" ht="15" customHeight="1">
      <c r="K60344" s="1715"/>
      <c r="L60344" s="1715"/>
    </row>
    <row r="60345" spans="11:12" ht="15" customHeight="1">
      <c r="K60345" s="1715"/>
      <c r="L60345" s="1715"/>
    </row>
    <row r="60346" spans="11:12" ht="15" customHeight="1">
      <c r="K60346" s="1715"/>
      <c r="L60346" s="1715"/>
    </row>
    <row r="60347" spans="11:12" ht="15" customHeight="1">
      <c r="K60347" s="1715"/>
      <c r="L60347" s="1715"/>
    </row>
    <row r="60348" spans="11:12" ht="15" customHeight="1">
      <c r="K60348" s="1715"/>
      <c r="L60348" s="1715"/>
    </row>
    <row r="60349" spans="11:12" ht="15" customHeight="1">
      <c r="K60349" s="1715"/>
      <c r="L60349" s="1715"/>
    </row>
    <row r="60350" spans="11:12" ht="15" customHeight="1">
      <c r="K60350" s="1715"/>
      <c r="L60350" s="1715"/>
    </row>
    <row r="60351" spans="11:12" ht="15" customHeight="1">
      <c r="K60351" s="1715"/>
      <c r="L60351" s="1715"/>
    </row>
    <row r="60352" spans="11:12" ht="15" customHeight="1">
      <c r="K60352" s="1715"/>
      <c r="L60352" s="1715"/>
    </row>
    <row r="60353" spans="11:12" ht="15" customHeight="1">
      <c r="K60353" s="1715"/>
      <c r="L60353" s="1715"/>
    </row>
    <row r="60354" spans="11:12" ht="15" customHeight="1">
      <c r="K60354" s="1715"/>
      <c r="L60354" s="1715"/>
    </row>
    <row r="60355" spans="11:12" ht="15" customHeight="1">
      <c r="K60355" s="1715"/>
      <c r="L60355" s="1715"/>
    </row>
    <row r="60356" spans="11:12" ht="15" customHeight="1">
      <c r="K60356" s="1715"/>
      <c r="L60356" s="1715"/>
    </row>
    <row r="60357" spans="11:12" ht="15" customHeight="1">
      <c r="K60357" s="1715"/>
      <c r="L60357" s="1715"/>
    </row>
    <row r="60358" spans="11:12" ht="15" customHeight="1">
      <c r="K60358" s="1715"/>
      <c r="L60358" s="1715"/>
    </row>
    <row r="60359" spans="11:12" ht="15" customHeight="1">
      <c r="K60359" s="1715"/>
      <c r="L60359" s="1715"/>
    </row>
    <row r="60360" spans="11:12" ht="15" customHeight="1">
      <c r="K60360" s="1715"/>
      <c r="L60360" s="1715"/>
    </row>
    <row r="60361" spans="11:12" ht="15" customHeight="1">
      <c r="K60361" s="1715"/>
      <c r="L60361" s="1715"/>
    </row>
    <row r="60362" spans="11:12" ht="15" customHeight="1">
      <c r="K60362" s="1715"/>
      <c r="L60362" s="1715"/>
    </row>
    <row r="60363" spans="11:12" ht="15" customHeight="1">
      <c r="K60363" s="1715"/>
      <c r="L60363" s="1715"/>
    </row>
    <row r="60364" spans="11:12" ht="15" customHeight="1">
      <c r="K60364" s="1715"/>
      <c r="L60364" s="1715"/>
    </row>
    <row r="60365" spans="11:12" ht="15" customHeight="1">
      <c r="K60365" s="1715"/>
      <c r="L60365" s="1715"/>
    </row>
    <row r="60366" spans="11:12" ht="15" customHeight="1">
      <c r="K60366" s="1715"/>
      <c r="L60366" s="1715"/>
    </row>
    <row r="60367" spans="11:12" ht="15" customHeight="1">
      <c r="K60367" s="1715"/>
      <c r="L60367" s="1715"/>
    </row>
    <row r="60368" spans="11:12" ht="15" customHeight="1">
      <c r="K60368" s="1715"/>
      <c r="L60368" s="1715"/>
    </row>
    <row r="60369" spans="11:12" ht="15" customHeight="1">
      <c r="K60369" s="1715"/>
      <c r="L60369" s="1715"/>
    </row>
    <row r="60370" spans="11:12" ht="15" customHeight="1">
      <c r="K60370" s="1715"/>
      <c r="L60370" s="1715"/>
    </row>
    <row r="60371" spans="11:12" ht="15" customHeight="1">
      <c r="K60371" s="1715"/>
      <c r="L60371" s="1715"/>
    </row>
    <row r="60372" spans="11:12" ht="15" customHeight="1">
      <c r="K60372" s="1715"/>
      <c r="L60372" s="1715"/>
    </row>
    <row r="60373" spans="11:12" ht="15" customHeight="1">
      <c r="K60373" s="1715"/>
      <c r="L60373" s="1715"/>
    </row>
    <row r="60374" spans="11:12" ht="15" customHeight="1">
      <c r="K60374" s="1715"/>
      <c r="L60374" s="1715"/>
    </row>
    <row r="60375" spans="11:12" ht="15" customHeight="1">
      <c r="K60375" s="1715"/>
      <c r="L60375" s="1715"/>
    </row>
    <row r="60376" spans="11:12" ht="15" customHeight="1">
      <c r="K60376" s="1715"/>
      <c r="L60376" s="1715"/>
    </row>
    <row r="60377" spans="11:12" ht="15" customHeight="1">
      <c r="K60377" s="1715"/>
      <c r="L60377" s="1715"/>
    </row>
    <row r="60378" spans="11:12" ht="15" customHeight="1">
      <c r="K60378" s="1715"/>
      <c r="L60378" s="1715"/>
    </row>
    <row r="60379" spans="11:12" ht="15" customHeight="1">
      <c r="K60379" s="1715"/>
      <c r="L60379" s="1715"/>
    </row>
    <row r="60380" spans="11:12" ht="15" customHeight="1">
      <c r="K60380" s="1715"/>
      <c r="L60380" s="1715"/>
    </row>
    <row r="60381" spans="11:12" ht="15" customHeight="1">
      <c r="K60381" s="1715"/>
      <c r="L60381" s="1715"/>
    </row>
    <row r="60382" spans="11:12" ht="15" customHeight="1">
      <c r="K60382" s="1715"/>
      <c r="L60382" s="1715"/>
    </row>
    <row r="60383" spans="11:12" ht="15" customHeight="1">
      <c r="K60383" s="1715"/>
      <c r="L60383" s="1715"/>
    </row>
    <row r="60384" spans="11:12" ht="15" customHeight="1">
      <c r="K60384" s="1715"/>
      <c r="L60384" s="1715"/>
    </row>
    <row r="60385" spans="11:12" ht="15" customHeight="1">
      <c r="K60385" s="1715"/>
      <c r="L60385" s="1715"/>
    </row>
    <row r="60386" spans="11:12" ht="15" customHeight="1">
      <c r="K60386" s="1715"/>
      <c r="L60386" s="1715"/>
    </row>
    <row r="60387" spans="11:12" ht="15" customHeight="1">
      <c r="K60387" s="1715"/>
      <c r="L60387" s="1715"/>
    </row>
    <row r="60388" spans="11:12" ht="15" customHeight="1">
      <c r="K60388" s="1715"/>
      <c r="L60388" s="1715"/>
    </row>
    <row r="60389" spans="11:12" ht="15" customHeight="1">
      <c r="K60389" s="1715"/>
      <c r="L60389" s="1715"/>
    </row>
    <row r="60390" spans="11:12" ht="15" customHeight="1">
      <c r="K60390" s="1715"/>
      <c r="L60390" s="1715"/>
    </row>
    <row r="60391" spans="11:12" ht="15" customHeight="1">
      <c r="K60391" s="1715"/>
      <c r="L60391" s="1715"/>
    </row>
    <row r="60392" spans="11:12" ht="15" customHeight="1">
      <c r="K60392" s="1715"/>
      <c r="L60392" s="1715"/>
    </row>
    <row r="60393" spans="11:12" ht="15" customHeight="1">
      <c r="K60393" s="1715"/>
      <c r="L60393" s="1715"/>
    </row>
    <row r="60394" spans="11:12" ht="15" customHeight="1">
      <c r="K60394" s="1715"/>
      <c r="L60394" s="1715"/>
    </row>
    <row r="60395" spans="11:12" ht="15" customHeight="1">
      <c r="K60395" s="1715"/>
      <c r="L60395" s="1715"/>
    </row>
    <row r="60396" spans="11:12" ht="15" customHeight="1">
      <c r="K60396" s="1715"/>
      <c r="L60396" s="1715"/>
    </row>
    <row r="60397" spans="11:12" ht="15" customHeight="1">
      <c r="K60397" s="1715"/>
      <c r="L60397" s="1715"/>
    </row>
    <row r="60398" spans="11:12" ht="15" customHeight="1">
      <c r="K60398" s="1715"/>
      <c r="L60398" s="1715"/>
    </row>
    <row r="60399" spans="11:12" ht="15" customHeight="1">
      <c r="K60399" s="1715"/>
      <c r="L60399" s="1715"/>
    </row>
    <row r="60400" spans="11:12" ht="15" customHeight="1">
      <c r="K60400" s="1715"/>
      <c r="L60400" s="1715"/>
    </row>
    <row r="60401" spans="11:12" ht="15" customHeight="1">
      <c r="K60401" s="1715"/>
      <c r="L60401" s="1715"/>
    </row>
    <row r="60402" spans="11:12" ht="15" customHeight="1">
      <c r="K60402" s="1715"/>
      <c r="L60402" s="1715"/>
    </row>
    <row r="60403" spans="11:12" ht="15" customHeight="1">
      <c r="K60403" s="1715"/>
      <c r="L60403" s="1715"/>
    </row>
    <row r="60404" spans="11:12" ht="15" customHeight="1">
      <c r="K60404" s="1715"/>
      <c r="L60404" s="1715"/>
    </row>
    <row r="60405" spans="11:12" ht="15" customHeight="1">
      <c r="K60405" s="1715"/>
      <c r="L60405" s="1715"/>
    </row>
    <row r="60406" spans="11:12" ht="15" customHeight="1">
      <c r="K60406" s="1715"/>
      <c r="L60406" s="1715"/>
    </row>
    <row r="60407" spans="11:12" ht="15" customHeight="1">
      <c r="K60407" s="1715"/>
      <c r="L60407" s="1715"/>
    </row>
    <row r="60408" spans="11:12" ht="15" customHeight="1">
      <c r="K60408" s="1715"/>
      <c r="L60408" s="1715"/>
    </row>
    <row r="60409" spans="11:12" ht="15" customHeight="1">
      <c r="K60409" s="1715"/>
      <c r="L60409" s="1715"/>
    </row>
    <row r="60410" spans="11:12" ht="15" customHeight="1">
      <c r="K60410" s="1715"/>
      <c r="L60410" s="1715"/>
    </row>
    <row r="60411" spans="11:12" ht="15" customHeight="1">
      <c r="K60411" s="1715"/>
      <c r="L60411" s="1715"/>
    </row>
    <row r="60412" spans="11:12" ht="15" customHeight="1">
      <c r="K60412" s="1715"/>
      <c r="L60412" s="1715"/>
    </row>
    <row r="60413" spans="11:12" ht="15" customHeight="1">
      <c r="K60413" s="1715"/>
      <c r="L60413" s="1715"/>
    </row>
    <row r="60414" spans="11:12" ht="15" customHeight="1">
      <c r="K60414" s="1715"/>
      <c r="L60414" s="1715"/>
    </row>
    <row r="60415" spans="11:12" ht="15" customHeight="1">
      <c r="K60415" s="1715"/>
      <c r="L60415" s="1715"/>
    </row>
    <row r="60416" spans="11:12" ht="15" customHeight="1">
      <c r="K60416" s="1715"/>
      <c r="L60416" s="1715"/>
    </row>
    <row r="60417" spans="11:12" ht="15" customHeight="1">
      <c r="K60417" s="1715"/>
      <c r="L60417" s="1715"/>
    </row>
    <row r="60418" spans="11:12" ht="15" customHeight="1">
      <c r="K60418" s="1715"/>
      <c r="L60418" s="1715"/>
    </row>
    <row r="60419" spans="11:12" ht="15" customHeight="1">
      <c r="K60419" s="1715"/>
      <c r="L60419" s="1715"/>
    </row>
    <row r="60420" spans="11:12" ht="15" customHeight="1">
      <c r="K60420" s="1715"/>
      <c r="L60420" s="1715"/>
    </row>
    <row r="60421" spans="11:12" ht="15" customHeight="1">
      <c r="K60421" s="1715"/>
      <c r="L60421" s="1715"/>
    </row>
    <row r="60422" spans="11:12" ht="15" customHeight="1">
      <c r="K60422" s="1715"/>
      <c r="L60422" s="1715"/>
    </row>
    <row r="60423" spans="11:12" ht="15" customHeight="1">
      <c r="K60423" s="1715"/>
      <c r="L60423" s="1715"/>
    </row>
    <row r="60424" spans="11:12" ht="15" customHeight="1">
      <c r="K60424" s="1715"/>
      <c r="L60424" s="1715"/>
    </row>
    <row r="60425" spans="11:12" ht="15" customHeight="1">
      <c r="K60425" s="1715"/>
      <c r="L60425" s="1715"/>
    </row>
    <row r="60426" spans="11:12" ht="15" customHeight="1">
      <c r="K60426" s="1715"/>
      <c r="L60426" s="1715"/>
    </row>
    <row r="60427" spans="11:12" ht="15" customHeight="1">
      <c r="K60427" s="1715"/>
      <c r="L60427" s="1715"/>
    </row>
    <row r="60428" spans="11:12" ht="15" customHeight="1">
      <c r="K60428" s="1715"/>
      <c r="L60428" s="1715"/>
    </row>
    <row r="60429" spans="11:12" ht="15" customHeight="1">
      <c r="K60429" s="1715"/>
      <c r="L60429" s="1715"/>
    </row>
    <row r="60430" spans="11:12" ht="15" customHeight="1">
      <c r="K60430" s="1715"/>
      <c r="L60430" s="1715"/>
    </row>
    <row r="60431" spans="11:12" ht="15" customHeight="1">
      <c r="K60431" s="1715"/>
      <c r="L60431" s="1715"/>
    </row>
    <row r="60432" spans="11:12" ht="15" customHeight="1">
      <c r="K60432" s="1715"/>
      <c r="L60432" s="1715"/>
    </row>
    <row r="60433" spans="11:12" ht="15" customHeight="1">
      <c r="K60433" s="1715"/>
      <c r="L60433" s="1715"/>
    </row>
    <row r="60434" spans="11:12" ht="15" customHeight="1">
      <c r="K60434" s="1715"/>
      <c r="L60434" s="1715"/>
    </row>
    <row r="60435" spans="11:12" ht="15" customHeight="1">
      <c r="K60435" s="1715"/>
      <c r="L60435" s="1715"/>
    </row>
    <row r="60436" spans="11:12" ht="15" customHeight="1">
      <c r="K60436" s="1715"/>
      <c r="L60436" s="1715"/>
    </row>
    <row r="60437" spans="11:12" ht="15" customHeight="1">
      <c r="K60437" s="1715"/>
      <c r="L60437" s="1715"/>
    </row>
    <row r="60438" spans="11:12" ht="15" customHeight="1">
      <c r="K60438" s="1715"/>
      <c r="L60438" s="1715"/>
    </row>
    <row r="60439" spans="11:12" ht="15" customHeight="1">
      <c r="K60439" s="1715"/>
      <c r="L60439" s="1715"/>
    </row>
    <row r="60440" spans="11:12" ht="15" customHeight="1">
      <c r="K60440" s="1715"/>
      <c r="L60440" s="1715"/>
    </row>
    <row r="60441" spans="11:12" ht="15" customHeight="1">
      <c r="K60441" s="1715"/>
      <c r="L60441" s="1715"/>
    </row>
    <row r="60442" spans="11:12" ht="15" customHeight="1">
      <c r="K60442" s="1715"/>
      <c r="L60442" s="1715"/>
    </row>
    <row r="60443" spans="11:12" ht="15" customHeight="1">
      <c r="K60443" s="1715"/>
      <c r="L60443" s="1715"/>
    </row>
    <row r="60444" spans="11:12" ht="15" customHeight="1">
      <c r="K60444" s="1715"/>
      <c r="L60444" s="1715"/>
    </row>
    <row r="60445" spans="11:12" ht="15" customHeight="1">
      <c r="K60445" s="1715"/>
      <c r="L60445" s="1715"/>
    </row>
    <row r="60446" spans="11:12" ht="15" customHeight="1">
      <c r="K60446" s="1715"/>
      <c r="L60446" s="1715"/>
    </row>
    <row r="60447" spans="11:12" ht="15" customHeight="1">
      <c r="K60447" s="1715"/>
      <c r="L60447" s="1715"/>
    </row>
    <row r="60448" spans="11:12" ht="15" customHeight="1">
      <c r="K60448" s="1715"/>
      <c r="L60448" s="1715"/>
    </row>
    <row r="60449" spans="11:12" ht="15" customHeight="1">
      <c r="K60449" s="1715"/>
      <c r="L60449" s="1715"/>
    </row>
    <row r="60450" spans="11:12" ht="15" customHeight="1">
      <c r="K60450" s="1715"/>
      <c r="L60450" s="1715"/>
    </row>
    <row r="60451" spans="11:12" ht="15" customHeight="1">
      <c r="K60451" s="1715"/>
      <c r="L60451" s="1715"/>
    </row>
    <row r="60452" spans="11:12" ht="15" customHeight="1">
      <c r="K60452" s="1715"/>
      <c r="L60452" s="1715"/>
    </row>
    <row r="60453" spans="11:12" ht="15" customHeight="1">
      <c r="K60453" s="1715"/>
      <c r="L60453" s="1715"/>
    </row>
    <row r="60454" spans="11:12" ht="15" customHeight="1">
      <c r="K60454" s="1715"/>
      <c r="L60454" s="1715"/>
    </row>
    <row r="60455" spans="11:12" ht="15" customHeight="1">
      <c r="K60455" s="1715"/>
      <c r="L60455" s="1715"/>
    </row>
    <row r="60456" spans="11:12" ht="15" customHeight="1">
      <c r="K60456" s="1715"/>
      <c r="L60456" s="1715"/>
    </row>
    <row r="60457" spans="11:12" ht="15" customHeight="1">
      <c r="K60457" s="1715"/>
      <c r="L60457" s="1715"/>
    </row>
    <row r="60458" spans="11:12" ht="15" customHeight="1">
      <c r="K60458" s="1715"/>
      <c r="L60458" s="1715"/>
    </row>
    <row r="60459" spans="11:12" ht="15" customHeight="1">
      <c r="K60459" s="1715"/>
      <c r="L60459" s="1715"/>
    </row>
    <row r="60460" spans="11:12" ht="15" customHeight="1">
      <c r="K60460" s="1715"/>
      <c r="L60460" s="1715"/>
    </row>
    <row r="60461" spans="11:12" ht="15" customHeight="1">
      <c r="K60461" s="1715"/>
      <c r="L60461" s="1715"/>
    </row>
    <row r="60462" spans="11:12" ht="15" customHeight="1">
      <c r="K60462" s="1715"/>
      <c r="L60462" s="1715"/>
    </row>
    <row r="60463" spans="11:12" ht="15" customHeight="1">
      <c r="K60463" s="1715"/>
      <c r="L60463" s="1715"/>
    </row>
    <row r="60464" spans="11:12" ht="15" customHeight="1">
      <c r="K60464" s="1715"/>
      <c r="L60464" s="1715"/>
    </row>
    <row r="60465" spans="11:12" ht="15" customHeight="1">
      <c r="K60465" s="1715"/>
      <c r="L60465" s="1715"/>
    </row>
    <row r="60466" spans="11:12" ht="15" customHeight="1">
      <c r="K60466" s="1715"/>
      <c r="L60466" s="1715"/>
    </row>
    <row r="60467" spans="11:12" ht="15" customHeight="1">
      <c r="K60467" s="1715"/>
      <c r="L60467" s="1715"/>
    </row>
    <row r="60468" spans="11:12" ht="15" customHeight="1">
      <c r="K60468" s="1715"/>
      <c r="L60468" s="1715"/>
    </row>
    <row r="60469" spans="11:12" ht="15" customHeight="1">
      <c r="K60469" s="1715"/>
      <c r="L60469" s="1715"/>
    </row>
    <row r="60470" spans="11:12" ht="15" customHeight="1">
      <c r="K60470" s="1715"/>
      <c r="L60470" s="1715"/>
    </row>
    <row r="60471" spans="11:12" ht="15" customHeight="1">
      <c r="K60471" s="1715"/>
      <c r="L60471" s="1715"/>
    </row>
    <row r="60472" spans="11:12" ht="15" customHeight="1">
      <c r="K60472" s="1715"/>
      <c r="L60472" s="1715"/>
    </row>
    <row r="60473" spans="11:12" ht="15" customHeight="1">
      <c r="K60473" s="1715"/>
      <c r="L60473" s="1715"/>
    </row>
    <row r="60474" spans="11:12" ht="15" customHeight="1">
      <c r="K60474" s="1715"/>
      <c r="L60474" s="1715"/>
    </row>
    <row r="60475" spans="11:12" ht="15" customHeight="1">
      <c r="K60475" s="1715"/>
      <c r="L60475" s="1715"/>
    </row>
    <row r="60476" spans="11:12" ht="15" customHeight="1">
      <c r="K60476" s="1715"/>
      <c r="L60476" s="1715"/>
    </row>
    <row r="60477" spans="11:12" ht="15" customHeight="1">
      <c r="K60477" s="1715"/>
      <c r="L60477" s="1715"/>
    </row>
    <row r="60478" spans="11:12" ht="15" customHeight="1">
      <c r="K60478" s="1715"/>
      <c r="L60478" s="1715"/>
    </row>
    <row r="60479" spans="11:12" ht="15" customHeight="1">
      <c r="K60479" s="1715"/>
      <c r="L60479" s="1715"/>
    </row>
    <row r="60480" spans="11:12" ht="15" customHeight="1">
      <c r="K60480" s="1715"/>
      <c r="L60480" s="1715"/>
    </row>
    <row r="60481" spans="11:12" ht="15" customHeight="1">
      <c r="K60481" s="1715"/>
      <c r="L60481" s="1715"/>
    </row>
    <row r="60482" spans="11:12" ht="15" customHeight="1">
      <c r="K60482" s="1715"/>
      <c r="L60482" s="1715"/>
    </row>
    <row r="60483" spans="11:12" ht="15" customHeight="1">
      <c r="K60483" s="1715"/>
      <c r="L60483" s="1715"/>
    </row>
    <row r="60484" spans="11:12" ht="15" customHeight="1">
      <c r="K60484" s="1715"/>
      <c r="L60484" s="1715"/>
    </row>
    <row r="60485" spans="11:12" ht="15" customHeight="1">
      <c r="K60485" s="1715"/>
      <c r="L60485" s="1715"/>
    </row>
    <row r="60486" spans="11:12" ht="15" customHeight="1">
      <c r="K60486" s="1715"/>
      <c r="L60486" s="1715"/>
    </row>
    <row r="60487" spans="11:12" ht="15" customHeight="1">
      <c r="K60487" s="1715"/>
      <c r="L60487" s="1715"/>
    </row>
    <row r="60488" spans="11:12" ht="15" customHeight="1">
      <c r="K60488" s="1715"/>
      <c r="L60488" s="1715"/>
    </row>
    <row r="60489" spans="11:12" ht="15" customHeight="1">
      <c r="K60489" s="1715"/>
      <c r="L60489" s="1715"/>
    </row>
    <row r="60490" spans="11:12" ht="15" customHeight="1">
      <c r="K60490" s="1715"/>
      <c r="L60490" s="1715"/>
    </row>
    <row r="60491" spans="11:12" ht="15" customHeight="1">
      <c r="K60491" s="1715"/>
      <c r="L60491" s="1715"/>
    </row>
    <row r="60492" spans="11:12" ht="15" customHeight="1">
      <c r="K60492" s="1715"/>
      <c r="L60492" s="1715"/>
    </row>
    <row r="60493" spans="11:12" ht="15" customHeight="1">
      <c r="K60493" s="1715"/>
      <c r="L60493" s="1715"/>
    </row>
    <row r="60494" spans="11:12" ht="15" customHeight="1">
      <c r="K60494" s="1715"/>
      <c r="L60494" s="1715"/>
    </row>
    <row r="60495" spans="11:12" ht="15" customHeight="1">
      <c r="K60495" s="1715"/>
      <c r="L60495" s="1715"/>
    </row>
    <row r="60496" spans="11:12" ht="15" customHeight="1">
      <c r="K60496" s="1715"/>
      <c r="L60496" s="1715"/>
    </row>
    <row r="60497" spans="11:12" ht="15" customHeight="1">
      <c r="K60497" s="1715"/>
      <c r="L60497" s="1715"/>
    </row>
    <row r="60498" spans="11:12" ht="15" customHeight="1">
      <c r="K60498" s="1715"/>
      <c r="L60498" s="1715"/>
    </row>
    <row r="60499" spans="11:12" ht="15" customHeight="1">
      <c r="K60499" s="1715"/>
      <c r="L60499" s="1715"/>
    </row>
    <row r="60500" spans="11:12" ht="15" customHeight="1">
      <c r="K60500" s="1715"/>
      <c r="L60500" s="1715"/>
    </row>
    <row r="60501" spans="11:12" ht="15" customHeight="1">
      <c r="K60501" s="1715"/>
      <c r="L60501" s="1715"/>
    </row>
    <row r="60502" spans="11:12" ht="15" customHeight="1">
      <c r="K60502" s="1715"/>
      <c r="L60502" s="1715"/>
    </row>
    <row r="60503" spans="11:12" ht="15" customHeight="1">
      <c r="K60503" s="1715"/>
      <c r="L60503" s="1715"/>
    </row>
    <row r="60504" spans="11:12" ht="15" customHeight="1">
      <c r="K60504" s="1715"/>
      <c r="L60504" s="1715"/>
    </row>
    <row r="60505" spans="11:12" ht="15" customHeight="1">
      <c r="K60505" s="1715"/>
      <c r="L60505" s="1715"/>
    </row>
    <row r="60506" spans="11:12" ht="15" customHeight="1">
      <c r="K60506" s="1715"/>
      <c r="L60506" s="1715"/>
    </row>
    <row r="60507" spans="11:12" ht="15" customHeight="1">
      <c r="K60507" s="1715"/>
      <c r="L60507" s="1715"/>
    </row>
    <row r="60508" spans="11:12" ht="15" customHeight="1">
      <c r="K60508" s="1715"/>
      <c r="L60508" s="1715"/>
    </row>
    <row r="60509" spans="11:12" ht="15" customHeight="1">
      <c r="K60509" s="1715"/>
      <c r="L60509" s="1715"/>
    </row>
    <row r="60510" spans="11:12" ht="15" customHeight="1">
      <c r="K60510" s="1715"/>
      <c r="L60510" s="1715"/>
    </row>
    <row r="60511" spans="11:12" ht="15" customHeight="1">
      <c r="K60511" s="1715"/>
      <c r="L60511" s="1715"/>
    </row>
    <row r="60512" spans="11:12" ht="15" customHeight="1">
      <c r="K60512" s="1715"/>
      <c r="L60512" s="1715"/>
    </row>
    <row r="60513" spans="11:12" ht="15" customHeight="1">
      <c r="K60513" s="1715"/>
      <c r="L60513" s="1715"/>
    </row>
    <row r="60514" spans="11:12" ht="15" customHeight="1">
      <c r="K60514" s="1715"/>
      <c r="L60514" s="1715"/>
    </row>
    <row r="60515" spans="11:12" ht="15" customHeight="1">
      <c r="K60515" s="1715"/>
      <c r="L60515" s="1715"/>
    </row>
    <row r="60516" spans="11:12" ht="15" customHeight="1">
      <c r="K60516" s="1715"/>
      <c r="L60516" s="1715"/>
    </row>
    <row r="60517" spans="11:12" ht="15" customHeight="1">
      <c r="K60517" s="1715"/>
      <c r="L60517" s="1715"/>
    </row>
    <row r="60518" spans="11:12" ht="15" customHeight="1">
      <c r="K60518" s="1715"/>
      <c r="L60518" s="1715"/>
    </row>
    <row r="60519" spans="11:12" ht="15" customHeight="1">
      <c r="K60519" s="1715"/>
      <c r="L60519" s="1715"/>
    </row>
    <row r="60520" spans="11:12" ht="15" customHeight="1">
      <c r="K60520" s="1715"/>
      <c r="L60520" s="1715"/>
    </row>
    <row r="60521" spans="11:12" ht="15" customHeight="1">
      <c r="K60521" s="1715"/>
      <c r="L60521" s="1715"/>
    </row>
    <row r="60522" spans="11:12" ht="15" customHeight="1">
      <c r="K60522" s="1715"/>
      <c r="L60522" s="1715"/>
    </row>
    <row r="60523" spans="11:12" ht="15" customHeight="1">
      <c r="K60523" s="1715"/>
      <c r="L60523" s="1715"/>
    </row>
    <row r="60524" spans="11:12" ht="15" customHeight="1">
      <c r="K60524" s="1715"/>
      <c r="L60524" s="1715"/>
    </row>
    <row r="60525" spans="11:12" ht="15" customHeight="1">
      <c r="K60525" s="1715"/>
      <c r="L60525" s="1715"/>
    </row>
    <row r="60526" spans="11:12" ht="15" customHeight="1">
      <c r="K60526" s="1715"/>
      <c r="L60526" s="1715"/>
    </row>
    <row r="60527" spans="11:12" ht="15" customHeight="1">
      <c r="K60527" s="1715"/>
      <c r="L60527" s="1715"/>
    </row>
    <row r="60528" spans="11:12" ht="15" customHeight="1">
      <c r="K60528" s="1715"/>
      <c r="L60528" s="1715"/>
    </row>
    <row r="60529" spans="11:12" ht="15" customHeight="1">
      <c r="K60529" s="1715"/>
      <c r="L60529" s="1715"/>
    </row>
    <row r="60530" spans="11:12" ht="15" customHeight="1">
      <c r="K60530" s="1715"/>
      <c r="L60530" s="1715"/>
    </row>
    <row r="60531" spans="11:12" ht="15" customHeight="1">
      <c r="K60531" s="1715"/>
      <c r="L60531" s="1715"/>
    </row>
    <row r="60532" spans="11:12" ht="15" customHeight="1">
      <c r="K60532" s="1715"/>
      <c r="L60532" s="1715"/>
    </row>
    <row r="60533" spans="11:12" ht="15" customHeight="1">
      <c r="K60533" s="1715"/>
      <c r="L60533" s="1715"/>
    </row>
    <row r="60534" spans="11:12" ht="15" customHeight="1">
      <c r="K60534" s="1715"/>
      <c r="L60534" s="1715"/>
    </row>
    <row r="60535" spans="11:12" ht="15" customHeight="1">
      <c r="K60535" s="1715"/>
      <c r="L60535" s="1715"/>
    </row>
    <row r="60536" spans="11:12" ht="15" customHeight="1">
      <c r="K60536" s="1715"/>
      <c r="L60536" s="1715"/>
    </row>
    <row r="60537" spans="11:12" ht="15" customHeight="1">
      <c r="K60537" s="1715"/>
      <c r="L60537" s="1715"/>
    </row>
    <row r="60538" spans="11:12" ht="15" customHeight="1">
      <c r="K60538" s="1715"/>
      <c r="L60538" s="1715"/>
    </row>
    <row r="60539" spans="11:12" ht="15" customHeight="1">
      <c r="K60539" s="1715"/>
      <c r="L60539" s="1715"/>
    </row>
    <row r="60540" spans="11:12" ht="15" customHeight="1">
      <c r="K60540" s="1715"/>
      <c r="L60540" s="1715"/>
    </row>
    <row r="60541" spans="11:12" ht="15" customHeight="1">
      <c r="K60541" s="1715"/>
      <c r="L60541" s="1715"/>
    </row>
    <row r="60542" spans="11:12" ht="15" customHeight="1">
      <c r="K60542" s="1715"/>
      <c r="L60542" s="1715"/>
    </row>
    <row r="60543" spans="11:12" ht="15" customHeight="1">
      <c r="K60543" s="1715"/>
      <c r="L60543" s="1715"/>
    </row>
    <row r="60544" spans="11:12" ht="15" customHeight="1">
      <c r="K60544" s="1715"/>
      <c r="L60544" s="1715"/>
    </row>
    <row r="60545" spans="11:12" ht="15" customHeight="1">
      <c r="K60545" s="1715"/>
      <c r="L60545" s="1715"/>
    </row>
    <row r="60546" spans="11:12" ht="15" customHeight="1">
      <c r="K60546" s="1715"/>
      <c r="L60546" s="1715"/>
    </row>
    <row r="60547" spans="11:12" ht="15" customHeight="1">
      <c r="K60547" s="1715"/>
      <c r="L60547" s="1715"/>
    </row>
    <row r="60548" spans="11:12" ht="15" customHeight="1">
      <c r="K60548" s="1715"/>
      <c r="L60548" s="1715"/>
    </row>
    <row r="60549" spans="11:12" ht="15" customHeight="1">
      <c r="K60549" s="1715"/>
      <c r="L60549" s="1715"/>
    </row>
    <row r="60550" spans="11:12" ht="15" customHeight="1">
      <c r="K60550" s="1715"/>
      <c r="L60550" s="1715"/>
    </row>
    <row r="60551" spans="11:12" ht="15" customHeight="1">
      <c r="K60551" s="1715"/>
      <c r="L60551" s="1715"/>
    </row>
    <row r="60552" spans="11:12" ht="15" customHeight="1">
      <c r="K60552" s="1715"/>
      <c r="L60552" s="1715"/>
    </row>
    <row r="60553" spans="11:12" ht="15" customHeight="1">
      <c r="K60553" s="1715"/>
      <c r="L60553" s="1715"/>
    </row>
    <row r="60554" spans="11:12" ht="15" customHeight="1">
      <c r="K60554" s="1715"/>
      <c r="L60554" s="1715"/>
    </row>
    <row r="60555" spans="11:12" ht="15" customHeight="1">
      <c r="K60555" s="1715"/>
      <c r="L60555" s="1715"/>
    </row>
    <row r="60556" spans="11:12" ht="15" customHeight="1">
      <c r="K60556" s="1715"/>
      <c r="L60556" s="1715"/>
    </row>
    <row r="60557" spans="11:12" ht="15" customHeight="1">
      <c r="K60557" s="1715"/>
      <c r="L60557" s="1715"/>
    </row>
    <row r="60558" spans="11:12" ht="15" customHeight="1">
      <c r="K60558" s="1715"/>
      <c r="L60558" s="1715"/>
    </row>
    <row r="60559" spans="11:12" ht="15" customHeight="1">
      <c r="K60559" s="1715"/>
      <c r="L60559" s="1715"/>
    </row>
    <row r="60560" spans="11:12" ht="15" customHeight="1">
      <c r="K60560" s="1715"/>
      <c r="L60560" s="1715"/>
    </row>
    <row r="60561" spans="11:12" ht="15" customHeight="1">
      <c r="K60561" s="1715"/>
      <c r="L60561" s="1715"/>
    </row>
    <row r="60562" spans="11:12" ht="15" customHeight="1">
      <c r="K60562" s="1715"/>
      <c r="L60562" s="1715"/>
    </row>
    <row r="60563" spans="11:12" ht="15" customHeight="1">
      <c r="K60563" s="1715"/>
      <c r="L60563" s="1715"/>
    </row>
    <row r="60564" spans="11:12" ht="15" customHeight="1">
      <c r="K60564" s="1715"/>
      <c r="L60564" s="1715"/>
    </row>
    <row r="60565" spans="11:12" ht="15" customHeight="1">
      <c r="K60565" s="1715"/>
      <c r="L60565" s="1715"/>
    </row>
    <row r="60566" spans="11:12" ht="15" customHeight="1">
      <c r="K60566" s="1715"/>
      <c r="L60566" s="1715"/>
    </row>
    <row r="60567" spans="11:12" ht="15" customHeight="1">
      <c r="K60567" s="1715"/>
      <c r="L60567" s="1715"/>
    </row>
    <row r="60568" spans="11:12" ht="15" customHeight="1">
      <c r="K60568" s="1715"/>
      <c r="L60568" s="1715"/>
    </row>
    <row r="60569" spans="11:12" ht="15" customHeight="1">
      <c r="K60569" s="1715"/>
      <c r="L60569" s="1715"/>
    </row>
    <row r="60570" spans="11:12" ht="15" customHeight="1">
      <c r="K60570" s="1715"/>
      <c r="L60570" s="1715"/>
    </row>
    <row r="60571" spans="11:12" ht="15" customHeight="1">
      <c r="K60571" s="1715"/>
      <c r="L60571" s="1715"/>
    </row>
    <row r="60572" spans="11:12" ht="15" customHeight="1">
      <c r="K60572" s="1715"/>
      <c r="L60572" s="1715"/>
    </row>
    <row r="60573" spans="11:12" ht="15" customHeight="1">
      <c r="K60573" s="1715"/>
      <c r="L60573" s="1715"/>
    </row>
    <row r="60574" spans="11:12" ht="15" customHeight="1">
      <c r="K60574" s="1715"/>
      <c r="L60574" s="1715"/>
    </row>
    <row r="60575" spans="11:12" ht="15" customHeight="1">
      <c r="K60575" s="1715"/>
      <c r="L60575" s="1715"/>
    </row>
    <row r="60576" spans="11:12" ht="15" customHeight="1">
      <c r="K60576" s="1715"/>
      <c r="L60576" s="1715"/>
    </row>
    <row r="60577" spans="11:12" ht="15" customHeight="1">
      <c r="K60577" s="1715"/>
      <c r="L60577" s="1715"/>
    </row>
    <row r="60578" spans="11:12" ht="15" customHeight="1">
      <c r="K60578" s="1715"/>
      <c r="L60578" s="1715"/>
    </row>
    <row r="60579" spans="11:12" ht="15" customHeight="1">
      <c r="K60579" s="1715"/>
      <c r="L60579" s="1715"/>
    </row>
    <row r="60580" spans="11:12" ht="15" customHeight="1">
      <c r="K60580" s="1715"/>
      <c r="L60580" s="1715"/>
    </row>
    <row r="60581" spans="11:12" ht="15" customHeight="1">
      <c r="K60581" s="1715"/>
      <c r="L60581" s="1715"/>
    </row>
    <row r="60582" spans="11:12" ht="15" customHeight="1">
      <c r="K60582" s="1715"/>
      <c r="L60582" s="1715"/>
    </row>
    <row r="60583" spans="11:12" ht="15" customHeight="1">
      <c r="K60583" s="1715"/>
      <c r="L60583" s="1715"/>
    </row>
    <row r="60584" spans="11:12" ht="15" customHeight="1">
      <c r="K60584" s="1715"/>
      <c r="L60584" s="1715"/>
    </row>
    <row r="60585" spans="11:12" ht="15" customHeight="1">
      <c r="K60585" s="1715"/>
      <c r="L60585" s="1715"/>
    </row>
    <row r="60586" spans="11:12" ht="15" customHeight="1">
      <c r="K60586" s="1715"/>
      <c r="L60586" s="1715"/>
    </row>
    <row r="60587" spans="11:12" ht="15" customHeight="1">
      <c r="K60587" s="1715"/>
      <c r="L60587" s="1715"/>
    </row>
    <row r="60588" spans="11:12" ht="15" customHeight="1">
      <c r="K60588" s="1715"/>
      <c r="L60588" s="1715"/>
    </row>
    <row r="60589" spans="11:12" ht="15" customHeight="1">
      <c r="K60589" s="1715"/>
      <c r="L60589" s="1715"/>
    </row>
    <row r="60590" spans="11:12" ht="15" customHeight="1">
      <c r="K60590" s="1715"/>
      <c r="L60590" s="1715"/>
    </row>
    <row r="60591" spans="11:12" ht="15" customHeight="1">
      <c r="K60591" s="1715"/>
      <c r="L60591" s="1715"/>
    </row>
    <row r="60592" spans="11:12" ht="15" customHeight="1">
      <c r="K60592" s="1715"/>
      <c r="L60592" s="1715"/>
    </row>
    <row r="60593" spans="11:12" ht="15" customHeight="1">
      <c r="K60593" s="1715"/>
      <c r="L60593" s="1715"/>
    </row>
    <row r="60594" spans="11:12" ht="15" customHeight="1">
      <c r="K60594" s="1715"/>
      <c r="L60594" s="1715"/>
    </row>
    <row r="60595" spans="11:12" ht="15" customHeight="1">
      <c r="K60595" s="1715"/>
      <c r="L60595" s="1715"/>
    </row>
    <row r="60596" spans="11:12" ht="15" customHeight="1">
      <c r="K60596" s="1715"/>
      <c r="L60596" s="1715"/>
    </row>
    <row r="60597" spans="11:12" ht="15" customHeight="1">
      <c r="K60597" s="1715"/>
      <c r="L60597" s="1715"/>
    </row>
    <row r="60598" spans="11:12" ht="15" customHeight="1">
      <c r="K60598" s="1715"/>
      <c r="L60598" s="1715"/>
    </row>
    <row r="60599" spans="11:12" ht="15" customHeight="1">
      <c r="K60599" s="1715"/>
      <c r="L60599" s="1715"/>
    </row>
    <row r="60600" spans="11:12" ht="15" customHeight="1">
      <c r="K60600" s="1715"/>
      <c r="L60600" s="1715"/>
    </row>
    <row r="60601" spans="11:12" ht="15" customHeight="1">
      <c r="K60601" s="1715"/>
      <c r="L60601" s="1715"/>
    </row>
    <row r="60602" spans="11:12" ht="15" customHeight="1">
      <c r="K60602" s="1715"/>
      <c r="L60602" s="1715"/>
    </row>
    <row r="60603" spans="11:12" ht="15" customHeight="1">
      <c r="K60603" s="1715"/>
      <c r="L60603" s="1715"/>
    </row>
    <row r="60604" spans="11:12" ht="15" customHeight="1">
      <c r="K60604" s="1715"/>
      <c r="L60604" s="1715"/>
    </row>
    <row r="60605" spans="11:12" ht="15" customHeight="1">
      <c r="K60605" s="1715"/>
      <c r="L60605" s="1715"/>
    </row>
    <row r="60606" spans="11:12" ht="15" customHeight="1">
      <c r="K60606" s="1715"/>
      <c r="L60606" s="1715"/>
    </row>
    <row r="60607" spans="11:12" ht="15" customHeight="1">
      <c r="K60607" s="1715"/>
      <c r="L60607" s="1715"/>
    </row>
    <row r="60608" spans="11:12" ht="15" customHeight="1">
      <c r="K60608" s="1715"/>
      <c r="L60608" s="1715"/>
    </row>
    <row r="60609" spans="11:12" ht="15" customHeight="1">
      <c r="K60609" s="1715"/>
      <c r="L60609" s="1715"/>
    </row>
    <row r="60610" spans="11:12" ht="15" customHeight="1">
      <c r="K60610" s="1715"/>
      <c r="L60610" s="1715"/>
    </row>
    <row r="60611" spans="11:12" ht="15" customHeight="1">
      <c r="K60611" s="1715"/>
      <c r="L60611" s="1715"/>
    </row>
    <row r="60612" spans="11:12" ht="15" customHeight="1">
      <c r="K60612" s="1715"/>
      <c r="L60612" s="1715"/>
    </row>
    <row r="60613" spans="11:12" ht="15" customHeight="1">
      <c r="K60613" s="1715"/>
      <c r="L60613" s="1715"/>
    </row>
    <row r="60614" spans="11:12" ht="15" customHeight="1">
      <c r="K60614" s="1715"/>
      <c r="L60614" s="1715"/>
    </row>
    <row r="60615" spans="11:12" ht="15" customHeight="1">
      <c r="K60615" s="1715"/>
      <c r="L60615" s="1715"/>
    </row>
    <row r="60616" spans="11:12" ht="15" customHeight="1">
      <c r="K60616" s="1715"/>
      <c r="L60616" s="1715"/>
    </row>
    <row r="60617" spans="11:12" ht="15" customHeight="1">
      <c r="K60617" s="1715"/>
      <c r="L60617" s="1715"/>
    </row>
    <row r="60618" spans="11:12" ht="15" customHeight="1">
      <c r="K60618" s="1715"/>
      <c r="L60618" s="1715"/>
    </row>
    <row r="60619" spans="11:12" ht="15" customHeight="1">
      <c r="K60619" s="1715"/>
      <c r="L60619" s="1715"/>
    </row>
    <row r="60620" spans="11:12" ht="15" customHeight="1">
      <c r="K60620" s="1715"/>
      <c r="L60620" s="1715"/>
    </row>
    <row r="60621" spans="11:12" ht="15" customHeight="1">
      <c r="K60621" s="1715"/>
      <c r="L60621" s="1715"/>
    </row>
    <row r="60622" spans="11:12" ht="15" customHeight="1">
      <c r="K60622" s="1715"/>
      <c r="L60622" s="1715"/>
    </row>
    <row r="60623" spans="11:12" ht="15" customHeight="1">
      <c r="K60623" s="1715"/>
      <c r="L60623" s="1715"/>
    </row>
    <row r="60624" spans="11:12" ht="15" customHeight="1">
      <c r="K60624" s="1715"/>
      <c r="L60624" s="1715"/>
    </row>
    <row r="60625" spans="11:12" ht="15" customHeight="1">
      <c r="K60625" s="1715"/>
      <c r="L60625" s="1715"/>
    </row>
    <row r="60626" spans="11:12" ht="15" customHeight="1">
      <c r="K60626" s="1715"/>
      <c r="L60626" s="1715"/>
    </row>
    <row r="60627" spans="11:12" ht="15" customHeight="1">
      <c r="K60627" s="1715"/>
      <c r="L60627" s="1715"/>
    </row>
    <row r="60628" spans="11:12" ht="15" customHeight="1">
      <c r="K60628" s="1715"/>
      <c r="L60628" s="1715"/>
    </row>
    <row r="60629" spans="11:12" ht="15" customHeight="1">
      <c r="K60629" s="1715"/>
      <c r="L60629" s="1715"/>
    </row>
    <row r="60630" spans="11:12" ht="15" customHeight="1">
      <c r="K60630" s="1715"/>
      <c r="L60630" s="1715"/>
    </row>
    <row r="60631" spans="11:12" ht="15" customHeight="1">
      <c r="K60631" s="1715"/>
      <c r="L60631" s="1715"/>
    </row>
    <row r="60632" spans="11:12" ht="15" customHeight="1">
      <c r="K60632" s="1715"/>
      <c r="L60632" s="1715"/>
    </row>
    <row r="60633" spans="11:12" ht="15" customHeight="1">
      <c r="K60633" s="1715"/>
      <c r="L60633" s="1715"/>
    </row>
    <row r="60634" spans="11:12" ht="15" customHeight="1">
      <c r="K60634" s="1715"/>
      <c r="L60634" s="1715"/>
    </row>
    <row r="60635" spans="11:12" ht="15" customHeight="1">
      <c r="K60635" s="1715"/>
      <c r="L60635" s="1715"/>
    </row>
    <row r="60636" spans="11:12" ht="15" customHeight="1">
      <c r="K60636" s="1715"/>
      <c r="L60636" s="1715"/>
    </row>
    <row r="60637" spans="11:12" ht="15" customHeight="1">
      <c r="K60637" s="1715"/>
      <c r="L60637" s="1715"/>
    </row>
    <row r="60638" spans="11:12" ht="15" customHeight="1">
      <c r="K60638" s="1715"/>
      <c r="L60638" s="1715"/>
    </row>
    <row r="60639" spans="11:12" ht="15" customHeight="1">
      <c r="K60639" s="1715"/>
      <c r="L60639" s="1715"/>
    </row>
    <row r="60640" spans="11:12" ht="15" customHeight="1">
      <c r="K60640" s="1715"/>
      <c r="L60640" s="1715"/>
    </row>
    <row r="60641" spans="11:12" ht="15" customHeight="1">
      <c r="K60641" s="1715"/>
      <c r="L60641" s="1715"/>
    </row>
    <row r="60642" spans="11:12" ht="15" customHeight="1">
      <c r="K60642" s="1715"/>
      <c r="L60642" s="1715"/>
    </row>
    <row r="60643" spans="11:12" ht="15" customHeight="1">
      <c r="K60643" s="1715"/>
      <c r="L60643" s="1715"/>
    </row>
    <row r="60644" spans="11:12" ht="15" customHeight="1">
      <c r="K60644" s="1715"/>
      <c r="L60644" s="1715"/>
    </row>
    <row r="60645" spans="11:12" ht="15" customHeight="1">
      <c r="K60645" s="1715"/>
      <c r="L60645" s="1715"/>
    </row>
    <row r="60646" spans="11:12" ht="15" customHeight="1">
      <c r="K60646" s="1715"/>
      <c r="L60646" s="1715"/>
    </row>
    <row r="60647" spans="11:12" ht="15" customHeight="1">
      <c r="K60647" s="1715"/>
      <c r="L60647" s="1715"/>
    </row>
    <row r="60648" spans="11:12" ht="15" customHeight="1">
      <c r="K60648" s="1715"/>
      <c r="L60648" s="1715"/>
    </row>
    <row r="60649" spans="11:12" ht="15" customHeight="1">
      <c r="K60649" s="1715"/>
      <c r="L60649" s="1715"/>
    </row>
    <row r="60650" spans="11:12" ht="15" customHeight="1">
      <c r="K60650" s="1715"/>
      <c r="L60650" s="1715"/>
    </row>
    <row r="60651" spans="11:12" ht="15" customHeight="1">
      <c r="K60651" s="1715"/>
      <c r="L60651" s="1715"/>
    </row>
    <row r="60652" spans="11:12" ht="15" customHeight="1">
      <c r="K60652" s="1715"/>
      <c r="L60652" s="1715"/>
    </row>
    <row r="60653" spans="11:12" ht="15" customHeight="1">
      <c r="K60653" s="1715"/>
      <c r="L60653" s="1715"/>
    </row>
    <row r="60654" spans="11:12" ht="15" customHeight="1">
      <c r="K60654" s="1715"/>
      <c r="L60654" s="1715"/>
    </row>
    <row r="60655" spans="11:12" ht="15" customHeight="1">
      <c r="K60655" s="1715"/>
      <c r="L60655" s="1715"/>
    </row>
    <row r="60656" spans="11:12" ht="15" customHeight="1">
      <c r="K60656" s="1715"/>
      <c r="L60656" s="1715"/>
    </row>
    <row r="60657" spans="11:12" ht="15" customHeight="1">
      <c r="K60657" s="1715"/>
      <c r="L60657" s="1715"/>
    </row>
    <row r="60658" spans="11:12" ht="15" customHeight="1">
      <c r="K60658" s="1715"/>
      <c r="L60658" s="1715"/>
    </row>
    <row r="60659" spans="11:12" ht="15" customHeight="1">
      <c r="K60659" s="1715"/>
      <c r="L60659" s="1715"/>
    </row>
    <row r="60660" spans="11:12" ht="15" customHeight="1">
      <c r="K60660" s="1715"/>
      <c r="L60660" s="1715"/>
    </row>
    <row r="60661" spans="11:12" ht="15" customHeight="1">
      <c r="K60661" s="1715"/>
      <c r="L60661" s="1715"/>
    </row>
    <row r="60662" spans="11:12" ht="15" customHeight="1">
      <c r="K60662" s="1715"/>
      <c r="L60662" s="1715"/>
    </row>
    <row r="60663" spans="11:12" ht="15" customHeight="1">
      <c r="K60663" s="1715"/>
      <c r="L60663" s="1715"/>
    </row>
    <row r="60664" spans="11:12" ht="15" customHeight="1">
      <c r="K60664" s="1715"/>
      <c r="L60664" s="1715"/>
    </row>
    <row r="60665" spans="11:12" ht="15" customHeight="1">
      <c r="K60665" s="1715"/>
      <c r="L60665" s="1715"/>
    </row>
    <row r="60666" spans="11:12" ht="15" customHeight="1">
      <c r="K60666" s="1715"/>
      <c r="L60666" s="1715"/>
    </row>
    <row r="60667" spans="11:12" ht="15" customHeight="1">
      <c r="K60667" s="1715"/>
      <c r="L60667" s="1715"/>
    </row>
    <row r="60668" spans="11:12" ht="15" customHeight="1">
      <c r="K60668" s="1715"/>
      <c r="L60668" s="1715"/>
    </row>
    <row r="60669" spans="11:12" ht="15" customHeight="1">
      <c r="K60669" s="1715"/>
      <c r="L60669" s="1715"/>
    </row>
    <row r="60670" spans="11:12" ht="15" customHeight="1">
      <c r="K60670" s="1715"/>
      <c r="L60670" s="1715"/>
    </row>
    <row r="60671" spans="11:12" ht="15" customHeight="1">
      <c r="K60671" s="1715"/>
      <c r="L60671" s="1715"/>
    </row>
    <row r="60672" spans="11:12" ht="15" customHeight="1">
      <c r="K60672" s="1715"/>
      <c r="L60672" s="1715"/>
    </row>
    <row r="60673" spans="11:12" ht="15" customHeight="1">
      <c r="K60673" s="1715"/>
      <c r="L60673" s="1715"/>
    </row>
    <row r="60674" spans="11:12" ht="15" customHeight="1">
      <c r="K60674" s="1715"/>
      <c r="L60674" s="1715"/>
    </row>
    <row r="60675" spans="11:12" ht="15" customHeight="1">
      <c r="K60675" s="1715"/>
      <c r="L60675" s="1715"/>
    </row>
    <row r="60676" spans="11:12" ht="15" customHeight="1">
      <c r="K60676" s="1715"/>
      <c r="L60676" s="1715"/>
    </row>
    <row r="60677" spans="11:12" ht="15" customHeight="1">
      <c r="K60677" s="1715"/>
      <c r="L60677" s="1715"/>
    </row>
    <row r="60678" spans="11:12" ht="15" customHeight="1">
      <c r="K60678" s="1715"/>
      <c r="L60678" s="1715"/>
    </row>
    <row r="60679" spans="11:12" ht="15" customHeight="1">
      <c r="K60679" s="1715"/>
      <c r="L60679" s="1715"/>
    </row>
    <row r="60680" spans="11:12" ht="15" customHeight="1">
      <c r="K60680" s="1715"/>
      <c r="L60680" s="1715"/>
    </row>
    <row r="60681" spans="11:12" ht="15" customHeight="1">
      <c r="K60681" s="1715"/>
      <c r="L60681" s="1715"/>
    </row>
    <row r="60682" spans="11:12" ht="15" customHeight="1">
      <c r="K60682" s="1715"/>
      <c r="L60682" s="1715"/>
    </row>
    <row r="60683" spans="11:12" ht="15" customHeight="1">
      <c r="K60683" s="1715"/>
      <c r="L60683" s="1715"/>
    </row>
    <row r="60684" spans="11:12" ht="15" customHeight="1">
      <c r="K60684" s="1715"/>
      <c r="L60684" s="1715"/>
    </row>
    <row r="60685" spans="11:12" ht="15" customHeight="1">
      <c r="K60685" s="1715"/>
      <c r="L60685" s="1715"/>
    </row>
    <row r="60686" spans="11:12" ht="15" customHeight="1">
      <c r="K60686" s="1715"/>
      <c r="L60686" s="1715"/>
    </row>
    <row r="60687" spans="11:12" ht="15" customHeight="1">
      <c r="K60687" s="1715"/>
      <c r="L60687" s="1715"/>
    </row>
    <row r="60688" spans="11:12" ht="15" customHeight="1">
      <c r="K60688" s="1715"/>
      <c r="L60688" s="1715"/>
    </row>
    <row r="60689" spans="11:12" ht="15" customHeight="1">
      <c r="K60689" s="1715"/>
      <c r="L60689" s="1715"/>
    </row>
    <row r="60690" spans="11:12" ht="15" customHeight="1">
      <c r="K60690" s="1715"/>
      <c r="L60690" s="1715"/>
    </row>
    <row r="60691" spans="11:12" ht="15" customHeight="1">
      <c r="K60691" s="1715"/>
      <c r="L60691" s="1715"/>
    </row>
    <row r="60692" spans="11:12" ht="15" customHeight="1">
      <c r="K60692" s="1715"/>
      <c r="L60692" s="1715"/>
    </row>
    <row r="60693" spans="11:12" ht="15" customHeight="1">
      <c r="K60693" s="1715"/>
      <c r="L60693" s="1715"/>
    </row>
    <row r="60694" spans="11:12" ht="15" customHeight="1">
      <c r="K60694" s="1715"/>
      <c r="L60694" s="1715"/>
    </row>
    <row r="60695" spans="11:12" ht="15" customHeight="1">
      <c r="K60695" s="1715"/>
      <c r="L60695" s="1715"/>
    </row>
    <row r="60696" spans="11:12" ht="15" customHeight="1">
      <c r="K60696" s="1715"/>
      <c r="L60696" s="1715"/>
    </row>
    <row r="60697" spans="11:12" ht="15" customHeight="1">
      <c r="K60697" s="1715"/>
      <c r="L60697" s="1715"/>
    </row>
    <row r="60698" spans="11:12" ht="15" customHeight="1">
      <c r="K60698" s="1715"/>
      <c r="L60698" s="1715"/>
    </row>
    <row r="60699" spans="11:12" ht="15" customHeight="1">
      <c r="K60699" s="1715"/>
      <c r="L60699" s="1715"/>
    </row>
    <row r="60700" spans="11:12" ht="15" customHeight="1">
      <c r="K60700" s="1715"/>
      <c r="L60700" s="1715"/>
    </row>
    <row r="60701" spans="11:12" ht="15" customHeight="1">
      <c r="K60701" s="1715"/>
      <c r="L60701" s="1715"/>
    </row>
    <row r="60702" spans="11:12" ht="15" customHeight="1">
      <c r="K60702" s="1715"/>
      <c r="L60702" s="1715"/>
    </row>
    <row r="60703" spans="11:12" ht="15" customHeight="1">
      <c r="K60703" s="1715"/>
      <c r="L60703" s="1715"/>
    </row>
    <row r="60704" spans="11:12" ht="15" customHeight="1">
      <c r="K60704" s="1715"/>
      <c r="L60704" s="1715"/>
    </row>
    <row r="60705" spans="11:12" ht="15" customHeight="1">
      <c r="K60705" s="1715"/>
      <c r="L60705" s="1715"/>
    </row>
    <row r="60706" spans="11:12" ht="15" customHeight="1">
      <c r="K60706" s="1715"/>
      <c r="L60706" s="1715"/>
    </row>
    <row r="60707" spans="11:12" ht="15" customHeight="1">
      <c r="K60707" s="1715"/>
      <c r="L60707" s="1715"/>
    </row>
    <row r="60708" spans="11:12" ht="15" customHeight="1">
      <c r="K60708" s="1715"/>
      <c r="L60708" s="1715"/>
    </row>
    <row r="60709" spans="11:12" ht="15" customHeight="1">
      <c r="K60709" s="1715"/>
      <c r="L60709" s="1715"/>
    </row>
    <row r="60710" spans="11:12" ht="15" customHeight="1">
      <c r="K60710" s="1715"/>
      <c r="L60710" s="1715"/>
    </row>
    <row r="60711" spans="11:12" ht="15" customHeight="1">
      <c r="K60711" s="1715"/>
      <c r="L60711" s="1715"/>
    </row>
    <row r="60712" spans="11:12" ht="15" customHeight="1">
      <c r="K60712" s="1715"/>
      <c r="L60712" s="1715"/>
    </row>
    <row r="60713" spans="11:12" ht="15" customHeight="1">
      <c r="K60713" s="1715"/>
      <c r="L60713" s="1715"/>
    </row>
    <row r="60714" spans="11:12" ht="15" customHeight="1">
      <c r="K60714" s="1715"/>
      <c r="L60714" s="1715"/>
    </row>
    <row r="60715" spans="11:12" ht="15" customHeight="1">
      <c r="K60715" s="1715"/>
      <c r="L60715" s="1715"/>
    </row>
    <row r="60716" spans="11:12" ht="15" customHeight="1">
      <c r="K60716" s="1715"/>
      <c r="L60716" s="1715"/>
    </row>
    <row r="60717" spans="11:12" ht="15" customHeight="1">
      <c r="K60717" s="1715"/>
      <c r="L60717" s="1715"/>
    </row>
    <row r="60718" spans="11:12" ht="15" customHeight="1">
      <c r="K60718" s="1715"/>
      <c r="L60718" s="1715"/>
    </row>
    <row r="60719" spans="11:12" ht="15" customHeight="1">
      <c r="K60719" s="1715"/>
      <c r="L60719" s="1715"/>
    </row>
    <row r="60720" spans="11:12" ht="15" customHeight="1">
      <c r="K60720" s="1715"/>
      <c r="L60720" s="1715"/>
    </row>
    <row r="60721" spans="11:12" ht="15" customHeight="1">
      <c r="K60721" s="1715"/>
      <c r="L60721" s="1715"/>
    </row>
    <row r="60722" spans="11:12" ht="15" customHeight="1">
      <c r="K60722" s="1715"/>
      <c r="L60722" s="1715"/>
    </row>
    <row r="60723" spans="11:12" ht="15" customHeight="1">
      <c r="K60723" s="1715"/>
      <c r="L60723" s="1715"/>
    </row>
    <row r="60724" spans="11:12" ht="15" customHeight="1">
      <c r="K60724" s="1715"/>
      <c r="L60724" s="1715"/>
    </row>
    <row r="60725" spans="11:12" ht="15" customHeight="1">
      <c r="K60725" s="1715"/>
      <c r="L60725" s="1715"/>
    </row>
    <row r="60726" spans="11:12" ht="15" customHeight="1">
      <c r="K60726" s="1715"/>
      <c r="L60726" s="1715"/>
    </row>
    <row r="60727" spans="11:12" ht="15" customHeight="1">
      <c r="K60727" s="1715"/>
      <c r="L60727" s="1715"/>
    </row>
    <row r="60728" spans="11:12" ht="15" customHeight="1">
      <c r="K60728" s="1715"/>
      <c r="L60728" s="1715"/>
    </row>
    <row r="60729" spans="11:12" ht="15" customHeight="1">
      <c r="K60729" s="1715"/>
      <c r="L60729" s="1715"/>
    </row>
    <row r="60730" spans="11:12" ht="15" customHeight="1">
      <c r="K60730" s="1715"/>
      <c r="L60730" s="1715"/>
    </row>
    <row r="60731" spans="11:12" ht="15" customHeight="1">
      <c r="K60731" s="1715"/>
      <c r="L60731" s="1715"/>
    </row>
    <row r="60732" spans="11:12" ht="15" customHeight="1">
      <c r="K60732" s="1715"/>
      <c r="L60732" s="1715"/>
    </row>
    <row r="60733" spans="11:12" ht="15" customHeight="1">
      <c r="K60733" s="1715"/>
      <c r="L60733" s="1715"/>
    </row>
    <row r="60734" spans="11:12" ht="15" customHeight="1">
      <c r="K60734" s="1715"/>
      <c r="L60734" s="1715"/>
    </row>
    <row r="60735" spans="11:12" ht="15" customHeight="1">
      <c r="K60735" s="1715"/>
      <c r="L60735" s="1715"/>
    </row>
    <row r="60736" spans="11:12" ht="15" customHeight="1">
      <c r="K60736" s="1715"/>
      <c r="L60736" s="1715"/>
    </row>
    <row r="60737" spans="11:12" ht="15" customHeight="1">
      <c r="K60737" s="1715"/>
      <c r="L60737" s="1715"/>
    </row>
    <row r="60738" spans="11:12" ht="15" customHeight="1">
      <c r="K60738" s="1715"/>
      <c r="L60738" s="1715"/>
    </row>
    <row r="60739" spans="11:12" ht="15" customHeight="1">
      <c r="K60739" s="1715"/>
      <c r="L60739" s="1715"/>
    </row>
    <row r="60740" spans="11:12" ht="15" customHeight="1">
      <c r="K60740" s="1715"/>
      <c r="L60740" s="1715"/>
    </row>
    <row r="60741" spans="11:12" ht="15" customHeight="1">
      <c r="K60741" s="1715"/>
      <c r="L60741" s="1715"/>
    </row>
    <row r="60742" spans="11:12" ht="15" customHeight="1">
      <c r="K60742" s="1715"/>
      <c r="L60742" s="1715"/>
    </row>
    <row r="60743" spans="11:12" ht="15" customHeight="1">
      <c r="K60743" s="1715"/>
      <c r="L60743" s="1715"/>
    </row>
    <row r="60744" spans="11:12" ht="15" customHeight="1">
      <c r="K60744" s="1715"/>
      <c r="L60744" s="1715"/>
    </row>
    <row r="60745" spans="11:12" ht="15" customHeight="1">
      <c r="K60745" s="1715"/>
      <c r="L60745" s="1715"/>
    </row>
    <row r="60746" spans="11:12" ht="15" customHeight="1">
      <c r="K60746" s="1715"/>
      <c r="L60746" s="1715"/>
    </row>
    <row r="60747" spans="11:12" ht="15" customHeight="1">
      <c r="K60747" s="1715"/>
      <c r="L60747" s="1715"/>
    </row>
    <row r="60748" spans="11:12" ht="15" customHeight="1">
      <c r="K60748" s="1715"/>
      <c r="L60748" s="1715"/>
    </row>
    <row r="60749" spans="11:12" ht="15" customHeight="1">
      <c r="K60749" s="1715"/>
      <c r="L60749" s="1715"/>
    </row>
    <row r="60750" spans="11:12" ht="15" customHeight="1">
      <c r="K60750" s="1715"/>
      <c r="L60750" s="1715"/>
    </row>
    <row r="60751" spans="11:12" ht="15" customHeight="1">
      <c r="K60751" s="1715"/>
      <c r="L60751" s="1715"/>
    </row>
    <row r="60752" spans="11:12" ht="15" customHeight="1">
      <c r="K60752" s="1715"/>
      <c r="L60752" s="1715"/>
    </row>
    <row r="60753" spans="11:12" ht="15" customHeight="1">
      <c r="K60753" s="1715"/>
      <c r="L60753" s="1715"/>
    </row>
    <row r="60754" spans="11:12" ht="15" customHeight="1">
      <c r="K60754" s="1715"/>
      <c r="L60754" s="1715"/>
    </row>
    <row r="60755" spans="11:12" ht="15" customHeight="1">
      <c r="K60755" s="1715"/>
      <c r="L60755" s="1715"/>
    </row>
    <row r="60756" spans="11:12" ht="15" customHeight="1">
      <c r="K60756" s="1715"/>
      <c r="L60756" s="1715"/>
    </row>
    <row r="60757" spans="11:12" ht="15" customHeight="1">
      <c r="K60757" s="1715"/>
      <c r="L60757" s="1715"/>
    </row>
    <row r="60758" spans="11:12" ht="15" customHeight="1">
      <c r="K60758" s="1715"/>
      <c r="L60758" s="1715"/>
    </row>
    <row r="60759" spans="11:12" ht="15" customHeight="1">
      <c r="K60759" s="1715"/>
      <c r="L60759" s="1715"/>
    </row>
    <row r="60760" spans="11:12" ht="15" customHeight="1">
      <c r="K60760" s="1715"/>
      <c r="L60760" s="1715"/>
    </row>
    <row r="60761" spans="11:12" ht="15" customHeight="1">
      <c r="K60761" s="1715"/>
      <c r="L60761" s="1715"/>
    </row>
    <row r="60762" spans="11:12" ht="15" customHeight="1">
      <c r="K60762" s="1715"/>
      <c r="L60762" s="1715"/>
    </row>
    <row r="60763" spans="11:12" ht="15" customHeight="1">
      <c r="K60763" s="1715"/>
      <c r="L60763" s="1715"/>
    </row>
    <row r="60764" spans="11:12" ht="15" customHeight="1">
      <c r="K60764" s="1715"/>
      <c r="L60764" s="1715"/>
    </row>
    <row r="60765" spans="11:12" ht="15" customHeight="1">
      <c r="K60765" s="1715"/>
      <c r="L60765" s="1715"/>
    </row>
    <row r="60766" spans="11:12" ht="15" customHeight="1">
      <c r="K60766" s="1715"/>
      <c r="L60766" s="1715"/>
    </row>
    <row r="60767" spans="11:12" ht="15" customHeight="1">
      <c r="K60767" s="1715"/>
      <c r="L60767" s="1715"/>
    </row>
    <row r="60768" spans="11:12" ht="15" customHeight="1">
      <c r="K60768" s="1715"/>
      <c r="L60768" s="1715"/>
    </row>
    <row r="60769" spans="11:12" ht="15" customHeight="1">
      <c r="K60769" s="1715"/>
      <c r="L60769" s="1715"/>
    </row>
    <row r="60770" spans="11:12" ht="15" customHeight="1">
      <c r="K60770" s="1715"/>
      <c r="L60770" s="1715"/>
    </row>
    <row r="60771" spans="11:12" ht="15" customHeight="1">
      <c r="K60771" s="1715"/>
      <c r="L60771" s="1715"/>
    </row>
    <row r="60772" spans="11:12" ht="15" customHeight="1">
      <c r="K60772" s="1715"/>
      <c r="L60772" s="1715"/>
    </row>
    <row r="60773" spans="11:12" ht="15" customHeight="1">
      <c r="K60773" s="1715"/>
      <c r="L60773" s="1715"/>
    </row>
    <row r="60774" spans="11:12" ht="15" customHeight="1">
      <c r="K60774" s="1715"/>
      <c r="L60774" s="1715"/>
    </row>
    <row r="60775" spans="11:12" ht="15" customHeight="1">
      <c r="K60775" s="1715"/>
      <c r="L60775" s="1715"/>
    </row>
    <row r="60776" spans="11:12" ht="15" customHeight="1">
      <c r="K60776" s="1715"/>
      <c r="L60776" s="1715"/>
    </row>
    <row r="60777" spans="11:12" ht="15" customHeight="1">
      <c r="K60777" s="1715"/>
      <c r="L60777" s="1715"/>
    </row>
    <row r="60778" spans="11:12" ht="15" customHeight="1">
      <c r="K60778" s="1715"/>
      <c r="L60778" s="1715"/>
    </row>
    <row r="60779" spans="11:12" ht="15" customHeight="1">
      <c r="K60779" s="1715"/>
      <c r="L60779" s="1715"/>
    </row>
    <row r="60780" spans="11:12" ht="15" customHeight="1">
      <c r="K60780" s="1715"/>
      <c r="L60780" s="1715"/>
    </row>
    <row r="60781" spans="11:12" ht="15" customHeight="1">
      <c r="K60781" s="1715"/>
      <c r="L60781" s="1715"/>
    </row>
    <row r="60782" spans="11:12" ht="15" customHeight="1">
      <c r="K60782" s="1715"/>
      <c r="L60782" s="1715"/>
    </row>
    <row r="60783" spans="11:12" ht="15" customHeight="1">
      <c r="K60783" s="1715"/>
      <c r="L60783" s="1715"/>
    </row>
    <row r="60784" spans="11:12" ht="15" customHeight="1">
      <c r="K60784" s="1715"/>
      <c r="L60784" s="1715"/>
    </row>
    <row r="60785" spans="11:12" ht="15" customHeight="1">
      <c r="K60785" s="1715"/>
      <c r="L60785" s="1715"/>
    </row>
    <row r="60786" spans="11:12" ht="15" customHeight="1">
      <c r="K60786" s="1715"/>
      <c r="L60786" s="1715"/>
    </row>
    <row r="60787" spans="11:12" ht="15" customHeight="1">
      <c r="K60787" s="1715"/>
      <c r="L60787" s="1715"/>
    </row>
    <row r="60788" spans="11:12" ht="15" customHeight="1">
      <c r="K60788" s="1715"/>
      <c r="L60788" s="1715"/>
    </row>
    <row r="60789" spans="11:12" ht="15" customHeight="1">
      <c r="K60789" s="1715"/>
      <c r="L60789" s="1715"/>
    </row>
    <row r="60790" spans="11:12" ht="15" customHeight="1">
      <c r="K60790" s="1715"/>
      <c r="L60790" s="1715"/>
    </row>
    <row r="60791" spans="11:12" ht="15" customHeight="1">
      <c r="K60791" s="1715"/>
      <c r="L60791" s="1715"/>
    </row>
    <row r="60792" spans="11:12" ht="15" customHeight="1">
      <c r="K60792" s="1715"/>
      <c r="L60792" s="1715"/>
    </row>
    <row r="60793" spans="11:12" ht="15" customHeight="1">
      <c r="K60793" s="1715"/>
      <c r="L60793" s="1715"/>
    </row>
    <row r="60794" spans="11:12" ht="15" customHeight="1">
      <c r="K60794" s="1715"/>
      <c r="L60794" s="1715"/>
    </row>
    <row r="60795" spans="11:12" ht="15" customHeight="1">
      <c r="K60795" s="1715"/>
      <c r="L60795" s="1715"/>
    </row>
    <row r="60796" spans="11:12" ht="15" customHeight="1">
      <c r="K60796" s="1715"/>
      <c r="L60796" s="1715"/>
    </row>
    <row r="60797" spans="11:12" ht="15" customHeight="1">
      <c r="K60797" s="1715"/>
      <c r="L60797" s="1715"/>
    </row>
    <row r="60798" spans="11:12" ht="15" customHeight="1">
      <c r="K60798" s="1715"/>
      <c r="L60798" s="1715"/>
    </row>
    <row r="60799" spans="11:12" ht="15" customHeight="1">
      <c r="K60799" s="1715"/>
      <c r="L60799" s="1715"/>
    </row>
    <row r="60800" spans="11:12" ht="15" customHeight="1">
      <c r="K60800" s="1715"/>
      <c r="L60800" s="1715"/>
    </row>
    <row r="60801" spans="11:12" ht="15" customHeight="1">
      <c r="K60801" s="1715"/>
      <c r="L60801" s="1715"/>
    </row>
    <row r="60802" spans="11:12" ht="15" customHeight="1">
      <c r="K60802" s="1715"/>
      <c r="L60802" s="1715"/>
    </row>
    <row r="60803" spans="11:12" ht="15" customHeight="1">
      <c r="K60803" s="1715"/>
      <c r="L60803" s="1715"/>
    </row>
    <row r="60804" spans="11:12" ht="15" customHeight="1">
      <c r="K60804" s="1715"/>
      <c r="L60804" s="1715"/>
    </row>
    <row r="60805" spans="11:12" ht="15" customHeight="1">
      <c r="K60805" s="1715"/>
      <c r="L60805" s="1715"/>
    </row>
    <row r="60806" spans="11:12" ht="15" customHeight="1">
      <c r="K60806" s="1715"/>
      <c r="L60806" s="1715"/>
    </row>
    <row r="60807" spans="11:12" ht="15" customHeight="1">
      <c r="K60807" s="1715"/>
      <c r="L60807" s="1715"/>
    </row>
    <row r="60808" spans="11:12" ht="15" customHeight="1">
      <c r="K60808" s="1715"/>
      <c r="L60808" s="1715"/>
    </row>
    <row r="60809" spans="11:12" ht="15" customHeight="1">
      <c r="K60809" s="1715"/>
      <c r="L60809" s="1715"/>
    </row>
    <row r="60810" spans="11:12" ht="15" customHeight="1">
      <c r="K60810" s="1715"/>
      <c r="L60810" s="1715"/>
    </row>
    <row r="60811" spans="11:12" ht="15" customHeight="1">
      <c r="K60811" s="1715"/>
      <c r="L60811" s="1715"/>
    </row>
    <row r="60812" spans="11:12" ht="15" customHeight="1">
      <c r="K60812" s="1715"/>
      <c r="L60812" s="1715"/>
    </row>
    <row r="60813" spans="11:12" ht="15" customHeight="1">
      <c r="K60813" s="1715"/>
      <c r="L60813" s="1715"/>
    </row>
    <row r="60814" spans="11:12" ht="15" customHeight="1">
      <c r="K60814" s="1715"/>
      <c r="L60814" s="1715"/>
    </row>
    <row r="60815" spans="11:12" ht="15" customHeight="1">
      <c r="K60815" s="1715"/>
      <c r="L60815" s="1715"/>
    </row>
    <row r="60816" spans="11:12" ht="15" customHeight="1">
      <c r="K60816" s="1715"/>
      <c r="L60816" s="1715"/>
    </row>
    <row r="60817" spans="11:12" ht="15" customHeight="1">
      <c r="K60817" s="1715"/>
      <c r="L60817" s="1715"/>
    </row>
    <row r="60818" spans="11:12" ht="15" customHeight="1">
      <c r="K60818" s="1715"/>
      <c r="L60818" s="1715"/>
    </row>
    <row r="60819" spans="11:12" ht="15" customHeight="1">
      <c r="K60819" s="1715"/>
      <c r="L60819" s="1715"/>
    </row>
    <row r="60820" spans="11:12" ht="15" customHeight="1">
      <c r="K60820" s="1715"/>
      <c r="L60820" s="1715"/>
    </row>
    <row r="60821" spans="11:12" ht="15" customHeight="1">
      <c r="K60821" s="1715"/>
      <c r="L60821" s="1715"/>
    </row>
    <row r="60822" spans="11:12" ht="15" customHeight="1">
      <c r="K60822" s="1715"/>
      <c r="L60822" s="1715"/>
    </row>
    <row r="60823" spans="11:12" ht="15" customHeight="1">
      <c r="K60823" s="1715"/>
      <c r="L60823" s="1715"/>
    </row>
    <row r="60824" spans="11:12" ht="15" customHeight="1">
      <c r="K60824" s="1715"/>
      <c r="L60824" s="1715"/>
    </row>
    <row r="60825" spans="11:12" ht="15" customHeight="1">
      <c r="K60825" s="1715"/>
      <c r="L60825" s="1715"/>
    </row>
    <row r="60826" spans="11:12" ht="15" customHeight="1">
      <c r="K60826" s="1715"/>
      <c r="L60826" s="1715"/>
    </row>
    <row r="60827" spans="11:12" ht="15" customHeight="1">
      <c r="K60827" s="1715"/>
      <c r="L60827" s="1715"/>
    </row>
    <row r="60828" spans="11:12" ht="15" customHeight="1">
      <c r="K60828" s="1715"/>
      <c r="L60828" s="1715"/>
    </row>
    <row r="60829" spans="11:12" ht="15" customHeight="1">
      <c r="K60829" s="1715"/>
      <c r="L60829" s="1715"/>
    </row>
    <row r="60830" spans="11:12" ht="15" customHeight="1">
      <c r="K60830" s="1715"/>
      <c r="L60830" s="1715"/>
    </row>
    <row r="60831" spans="11:12" ht="15" customHeight="1">
      <c r="K60831" s="1715"/>
      <c r="L60831" s="1715"/>
    </row>
    <row r="60832" spans="11:12" ht="15" customHeight="1">
      <c r="K60832" s="1715"/>
      <c r="L60832" s="1715"/>
    </row>
    <row r="60833" spans="11:12" ht="15" customHeight="1">
      <c r="K60833" s="1715"/>
      <c r="L60833" s="1715"/>
    </row>
    <row r="60834" spans="11:12" ht="15" customHeight="1">
      <c r="K60834" s="1715"/>
      <c r="L60834" s="1715"/>
    </row>
    <row r="60835" spans="11:12" ht="15" customHeight="1">
      <c r="K60835" s="1715"/>
      <c r="L60835" s="1715"/>
    </row>
    <row r="60836" spans="11:12" ht="15" customHeight="1">
      <c r="K60836" s="1715"/>
      <c r="L60836" s="1715"/>
    </row>
    <row r="60837" spans="11:12" ht="15" customHeight="1">
      <c r="K60837" s="1715"/>
      <c r="L60837" s="1715"/>
    </row>
    <row r="60838" spans="11:12" ht="15" customHeight="1">
      <c r="K60838" s="1715"/>
      <c r="L60838" s="1715"/>
    </row>
    <row r="60839" spans="11:12" ht="15" customHeight="1">
      <c r="K60839" s="1715"/>
      <c r="L60839" s="1715"/>
    </row>
    <row r="60840" spans="11:12" ht="15" customHeight="1">
      <c r="K60840" s="1715"/>
      <c r="L60840" s="1715"/>
    </row>
    <row r="60841" spans="11:12" ht="15" customHeight="1">
      <c r="K60841" s="1715"/>
      <c r="L60841" s="1715"/>
    </row>
    <row r="60842" spans="11:12" ht="15" customHeight="1">
      <c r="K60842" s="1715"/>
      <c r="L60842" s="1715"/>
    </row>
    <row r="60843" spans="11:12" ht="15" customHeight="1">
      <c r="K60843" s="1715"/>
      <c r="L60843" s="1715"/>
    </row>
    <row r="60844" spans="11:12" ht="15" customHeight="1">
      <c r="K60844" s="1715"/>
      <c r="L60844" s="1715"/>
    </row>
    <row r="60845" spans="11:12" ht="15" customHeight="1">
      <c r="K60845" s="1715"/>
      <c r="L60845" s="1715"/>
    </row>
    <row r="60846" spans="11:12" ht="15" customHeight="1">
      <c r="K60846" s="1715"/>
      <c r="L60846" s="1715"/>
    </row>
    <row r="60847" spans="11:12" ht="15" customHeight="1">
      <c r="K60847" s="1715"/>
      <c r="L60847" s="1715"/>
    </row>
    <row r="60848" spans="11:12" ht="15" customHeight="1">
      <c r="K60848" s="1715"/>
      <c r="L60848" s="1715"/>
    </row>
    <row r="60849" spans="11:12" ht="15" customHeight="1">
      <c r="K60849" s="1715"/>
      <c r="L60849" s="1715"/>
    </row>
    <row r="60850" spans="11:12" ht="15" customHeight="1">
      <c r="K60850" s="1715"/>
      <c r="L60850" s="1715"/>
    </row>
    <row r="60851" spans="11:12" ht="15" customHeight="1">
      <c r="K60851" s="1715"/>
      <c r="L60851" s="1715"/>
    </row>
    <row r="60852" spans="11:12" ht="15" customHeight="1">
      <c r="K60852" s="1715"/>
      <c r="L60852" s="1715"/>
    </row>
    <row r="60853" spans="11:12" ht="15" customHeight="1">
      <c r="K60853" s="1715"/>
      <c r="L60853" s="1715"/>
    </row>
    <row r="60854" spans="11:12" ht="15" customHeight="1">
      <c r="K60854" s="1715"/>
      <c r="L60854" s="1715"/>
    </row>
    <row r="60855" spans="11:12" ht="15" customHeight="1">
      <c r="K60855" s="1715"/>
      <c r="L60855" s="1715"/>
    </row>
    <row r="60856" spans="11:12" ht="15" customHeight="1">
      <c r="K60856" s="1715"/>
      <c r="L60856" s="1715"/>
    </row>
    <row r="60857" spans="11:12" ht="15" customHeight="1">
      <c r="K60857" s="1715"/>
      <c r="L60857" s="1715"/>
    </row>
    <row r="60858" spans="11:12" ht="15" customHeight="1">
      <c r="K60858" s="1715"/>
      <c r="L60858" s="1715"/>
    </row>
    <row r="60859" spans="11:12" ht="15" customHeight="1">
      <c r="K60859" s="1715"/>
      <c r="L60859" s="1715"/>
    </row>
    <row r="60860" spans="11:12" ht="15" customHeight="1">
      <c r="K60860" s="1715"/>
      <c r="L60860" s="1715"/>
    </row>
    <row r="60861" spans="11:12" ht="15" customHeight="1">
      <c r="K60861" s="1715"/>
      <c r="L60861" s="1715"/>
    </row>
    <row r="60862" spans="11:12" ht="15" customHeight="1">
      <c r="K60862" s="1715"/>
      <c r="L60862" s="1715"/>
    </row>
    <row r="60863" spans="11:12" ht="15" customHeight="1">
      <c r="K60863" s="1715"/>
      <c r="L60863" s="1715"/>
    </row>
    <row r="60864" spans="11:12" ht="15" customHeight="1">
      <c r="K60864" s="1715"/>
      <c r="L60864" s="1715"/>
    </row>
    <row r="60865" spans="11:12" ht="15" customHeight="1">
      <c r="K60865" s="1715"/>
      <c r="L60865" s="1715"/>
    </row>
    <row r="60866" spans="11:12" ht="15" customHeight="1">
      <c r="K60866" s="1715"/>
      <c r="L60866" s="1715"/>
    </row>
    <row r="60867" spans="11:12" ht="15" customHeight="1">
      <c r="K60867" s="1715"/>
      <c r="L60867" s="1715"/>
    </row>
    <row r="60868" spans="11:12" ht="15" customHeight="1">
      <c r="K60868" s="1715"/>
      <c r="L60868" s="1715"/>
    </row>
    <row r="60869" spans="11:12" ht="15" customHeight="1">
      <c r="K60869" s="1715"/>
      <c r="L60869" s="1715"/>
    </row>
    <row r="60870" spans="11:12" ht="15" customHeight="1">
      <c r="K60870" s="1715"/>
      <c r="L60870" s="1715"/>
    </row>
    <row r="60871" spans="11:12" ht="15" customHeight="1">
      <c r="K60871" s="1715"/>
      <c r="L60871" s="1715"/>
    </row>
    <row r="60872" spans="11:12" ht="15" customHeight="1">
      <c r="K60872" s="1715"/>
      <c r="L60872" s="1715"/>
    </row>
    <row r="60873" spans="11:12" ht="15" customHeight="1">
      <c r="K60873" s="1715"/>
      <c r="L60873" s="1715"/>
    </row>
    <row r="60874" spans="11:12" ht="15" customHeight="1">
      <c r="K60874" s="1715"/>
      <c r="L60874" s="1715"/>
    </row>
    <row r="60875" spans="11:12" ht="15" customHeight="1">
      <c r="K60875" s="1715"/>
      <c r="L60875" s="1715"/>
    </row>
    <row r="60876" spans="11:12" ht="15" customHeight="1">
      <c r="K60876" s="1715"/>
      <c r="L60876" s="1715"/>
    </row>
    <row r="60877" spans="11:12" ht="15" customHeight="1">
      <c r="K60877" s="1715"/>
      <c r="L60877" s="1715"/>
    </row>
    <row r="60878" spans="11:12" ht="15" customHeight="1">
      <c r="K60878" s="1715"/>
      <c r="L60878" s="1715"/>
    </row>
    <row r="60879" spans="11:12" ht="15" customHeight="1">
      <c r="K60879" s="1715"/>
      <c r="L60879" s="1715"/>
    </row>
    <row r="60880" spans="11:12" ht="15" customHeight="1">
      <c r="K60880" s="1715"/>
      <c r="L60880" s="1715"/>
    </row>
    <row r="60881" spans="11:12" ht="15" customHeight="1">
      <c r="K60881" s="1715"/>
      <c r="L60881" s="1715"/>
    </row>
    <row r="60882" spans="11:12" ht="15" customHeight="1">
      <c r="K60882" s="1715"/>
      <c r="L60882" s="1715"/>
    </row>
    <row r="60883" spans="11:12" ht="15" customHeight="1">
      <c r="K60883" s="1715"/>
      <c r="L60883" s="1715"/>
    </row>
    <row r="60884" spans="11:12" ht="15" customHeight="1">
      <c r="K60884" s="1715"/>
      <c r="L60884" s="1715"/>
    </row>
    <row r="60885" spans="11:12" ht="15" customHeight="1">
      <c r="K60885" s="1715"/>
      <c r="L60885" s="1715"/>
    </row>
    <row r="60886" spans="11:12" ht="15" customHeight="1">
      <c r="K60886" s="1715"/>
      <c r="L60886" s="1715"/>
    </row>
    <row r="60887" spans="11:12" ht="15" customHeight="1">
      <c r="K60887" s="1715"/>
      <c r="L60887" s="1715"/>
    </row>
    <row r="60888" spans="11:12" ht="15" customHeight="1">
      <c r="K60888" s="1715"/>
      <c r="L60888" s="1715"/>
    </row>
    <row r="60889" spans="11:12" ht="15" customHeight="1">
      <c r="K60889" s="1715"/>
      <c r="L60889" s="1715"/>
    </row>
    <row r="60890" spans="11:12" ht="15" customHeight="1">
      <c r="K60890" s="1715"/>
      <c r="L60890" s="1715"/>
    </row>
    <row r="60891" spans="11:12" ht="15" customHeight="1">
      <c r="K60891" s="1715"/>
      <c r="L60891" s="1715"/>
    </row>
    <row r="60892" spans="11:12" ht="15" customHeight="1">
      <c r="K60892" s="1715"/>
      <c r="L60892" s="1715"/>
    </row>
    <row r="60893" spans="11:12" ht="15" customHeight="1">
      <c r="K60893" s="1715"/>
      <c r="L60893" s="1715"/>
    </row>
    <row r="60894" spans="11:12" ht="15" customHeight="1">
      <c r="K60894" s="1715"/>
      <c r="L60894" s="1715"/>
    </row>
    <row r="60895" spans="11:12" ht="15" customHeight="1">
      <c r="K60895" s="1715"/>
      <c r="L60895" s="1715"/>
    </row>
    <row r="60896" spans="11:12" ht="15" customHeight="1">
      <c r="K60896" s="1715"/>
      <c r="L60896" s="1715"/>
    </row>
    <row r="60897" spans="11:12" ht="15" customHeight="1">
      <c r="K60897" s="1715"/>
      <c r="L60897" s="1715"/>
    </row>
    <row r="60898" spans="11:12" ht="15" customHeight="1">
      <c r="K60898" s="1715"/>
      <c r="L60898" s="1715"/>
    </row>
    <row r="60899" spans="11:12" ht="15" customHeight="1">
      <c r="K60899" s="1715"/>
      <c r="L60899" s="1715"/>
    </row>
    <row r="60900" spans="11:12" ht="15" customHeight="1">
      <c r="K60900" s="1715"/>
      <c r="L60900" s="1715"/>
    </row>
    <row r="60901" spans="11:12" ht="15" customHeight="1">
      <c r="K60901" s="1715"/>
      <c r="L60901" s="1715"/>
    </row>
    <row r="60902" spans="11:12" ht="15" customHeight="1">
      <c r="K60902" s="1715"/>
      <c r="L60902" s="1715"/>
    </row>
    <row r="60903" spans="11:12" ht="15" customHeight="1">
      <c r="K60903" s="1715"/>
      <c r="L60903" s="1715"/>
    </row>
    <row r="60904" spans="11:12" ht="15" customHeight="1">
      <c r="K60904" s="1715"/>
      <c r="L60904" s="1715"/>
    </row>
    <row r="60905" spans="11:12" ht="15" customHeight="1">
      <c r="K60905" s="1715"/>
      <c r="L60905" s="1715"/>
    </row>
    <row r="60906" spans="11:12" ht="15" customHeight="1">
      <c r="K60906" s="1715"/>
      <c r="L60906" s="1715"/>
    </row>
    <row r="60907" spans="11:12" ht="15" customHeight="1">
      <c r="K60907" s="1715"/>
      <c r="L60907" s="1715"/>
    </row>
    <row r="60908" spans="11:12" ht="15" customHeight="1">
      <c r="K60908" s="1715"/>
      <c r="L60908" s="1715"/>
    </row>
    <row r="60909" spans="11:12" ht="15" customHeight="1">
      <c r="K60909" s="1715"/>
      <c r="L60909" s="1715"/>
    </row>
    <row r="60910" spans="11:12" ht="15" customHeight="1">
      <c r="K60910" s="1715"/>
      <c r="L60910" s="1715"/>
    </row>
    <row r="60911" spans="11:12" ht="15" customHeight="1">
      <c r="K60911" s="1715"/>
      <c r="L60911" s="1715"/>
    </row>
    <row r="60912" spans="11:12" ht="15" customHeight="1">
      <c r="K60912" s="1715"/>
      <c r="L60912" s="1715"/>
    </row>
    <row r="60913" spans="11:12" ht="15" customHeight="1">
      <c r="K60913" s="1715"/>
      <c r="L60913" s="1715"/>
    </row>
    <row r="60914" spans="11:12" ht="15" customHeight="1">
      <c r="K60914" s="1715"/>
      <c r="L60914" s="1715"/>
    </row>
    <row r="60915" spans="11:12" ht="15" customHeight="1">
      <c r="K60915" s="1715"/>
      <c r="L60915" s="1715"/>
    </row>
    <row r="60916" spans="11:12" ht="15" customHeight="1">
      <c r="K60916" s="1715"/>
      <c r="L60916" s="1715"/>
    </row>
    <row r="60917" spans="11:12" ht="15" customHeight="1">
      <c r="K60917" s="1715"/>
      <c r="L60917" s="1715"/>
    </row>
    <row r="60918" spans="11:12" ht="15" customHeight="1">
      <c r="K60918" s="1715"/>
      <c r="L60918" s="1715"/>
    </row>
    <row r="60919" spans="11:12" ht="15" customHeight="1">
      <c r="K60919" s="1715"/>
      <c r="L60919" s="1715"/>
    </row>
    <row r="60920" spans="11:12" ht="15" customHeight="1">
      <c r="K60920" s="1715"/>
      <c r="L60920" s="1715"/>
    </row>
    <row r="60921" spans="11:12" ht="15" customHeight="1">
      <c r="K60921" s="1715"/>
      <c r="L60921" s="1715"/>
    </row>
    <row r="60922" spans="11:12" ht="15" customHeight="1">
      <c r="K60922" s="1715"/>
      <c r="L60922" s="1715"/>
    </row>
    <row r="60923" spans="11:12" ht="15" customHeight="1">
      <c r="K60923" s="1715"/>
      <c r="L60923" s="1715"/>
    </row>
    <row r="60924" spans="11:12" ht="15" customHeight="1">
      <c r="K60924" s="1715"/>
      <c r="L60924" s="1715"/>
    </row>
    <row r="60925" spans="11:12" ht="15" customHeight="1">
      <c r="K60925" s="1715"/>
      <c r="L60925" s="1715"/>
    </row>
    <row r="60926" spans="11:12" ht="15" customHeight="1">
      <c r="K60926" s="1715"/>
      <c r="L60926" s="1715"/>
    </row>
    <row r="60927" spans="11:12" ht="15" customHeight="1">
      <c r="K60927" s="1715"/>
      <c r="L60927" s="1715"/>
    </row>
    <row r="60928" spans="11:12" ht="15" customHeight="1">
      <c r="K60928" s="1715"/>
      <c r="L60928" s="1715"/>
    </row>
    <row r="60929" spans="11:12" ht="15" customHeight="1">
      <c r="K60929" s="1715"/>
      <c r="L60929" s="1715"/>
    </row>
    <row r="60930" spans="11:12" ht="15" customHeight="1">
      <c r="K60930" s="1715"/>
      <c r="L60930" s="1715"/>
    </row>
    <row r="60931" spans="11:12" ht="15" customHeight="1">
      <c r="K60931" s="1715"/>
      <c r="L60931" s="1715"/>
    </row>
    <row r="60932" spans="11:12" ht="15" customHeight="1">
      <c r="K60932" s="1715"/>
      <c r="L60932" s="1715"/>
    </row>
    <row r="60933" spans="11:12" ht="15" customHeight="1">
      <c r="K60933" s="1715"/>
      <c r="L60933" s="1715"/>
    </row>
    <row r="60934" spans="11:12" ht="15" customHeight="1">
      <c r="K60934" s="1715"/>
      <c r="L60934" s="1715"/>
    </row>
    <row r="60935" spans="11:12" ht="15" customHeight="1">
      <c r="K60935" s="1715"/>
      <c r="L60935" s="1715"/>
    </row>
    <row r="60936" spans="11:12" ht="15" customHeight="1">
      <c r="K60936" s="1715"/>
      <c r="L60936" s="1715"/>
    </row>
    <row r="60937" spans="11:12" ht="15" customHeight="1">
      <c r="K60937" s="1715"/>
      <c r="L60937" s="1715"/>
    </row>
    <row r="60938" spans="11:12" ht="15" customHeight="1">
      <c r="K60938" s="1715"/>
      <c r="L60938" s="1715"/>
    </row>
    <row r="60939" spans="11:12" ht="15" customHeight="1">
      <c r="K60939" s="1715"/>
      <c r="L60939" s="1715"/>
    </row>
    <row r="60940" spans="11:12" ht="15" customHeight="1">
      <c r="K60940" s="1715"/>
      <c r="L60940" s="1715"/>
    </row>
    <row r="60941" spans="11:12" ht="15" customHeight="1">
      <c r="K60941" s="1715"/>
      <c r="L60941" s="1715"/>
    </row>
    <row r="60942" spans="11:12" ht="15" customHeight="1">
      <c r="K60942" s="1715"/>
      <c r="L60942" s="1715"/>
    </row>
    <row r="60943" spans="11:12" ht="15" customHeight="1">
      <c r="K60943" s="1715"/>
      <c r="L60943" s="1715"/>
    </row>
    <row r="60944" spans="11:12" ht="15" customHeight="1">
      <c r="K60944" s="1715"/>
      <c r="L60944" s="1715"/>
    </row>
    <row r="60945" spans="11:12" ht="15" customHeight="1">
      <c r="K60945" s="1715"/>
      <c r="L60945" s="1715"/>
    </row>
    <row r="60946" spans="11:12" ht="15" customHeight="1">
      <c r="K60946" s="1715"/>
      <c r="L60946" s="1715"/>
    </row>
    <row r="60947" spans="11:12" ht="15" customHeight="1">
      <c r="K60947" s="1715"/>
      <c r="L60947" s="1715"/>
    </row>
    <row r="60948" spans="11:12" ht="15" customHeight="1">
      <c r="K60948" s="1715"/>
      <c r="L60948" s="1715"/>
    </row>
    <row r="60949" spans="11:12" ht="15" customHeight="1">
      <c r="K60949" s="1715"/>
      <c r="L60949" s="1715"/>
    </row>
    <row r="60950" spans="11:12" ht="15" customHeight="1">
      <c r="K60950" s="1715"/>
      <c r="L60950" s="1715"/>
    </row>
    <row r="60951" spans="11:12" ht="15" customHeight="1">
      <c r="K60951" s="1715"/>
      <c r="L60951" s="1715"/>
    </row>
    <row r="60952" spans="11:12" ht="15" customHeight="1">
      <c r="K60952" s="1715"/>
      <c r="L60952" s="1715"/>
    </row>
    <row r="60953" spans="11:12" ht="15" customHeight="1">
      <c r="K60953" s="1715"/>
      <c r="L60953" s="1715"/>
    </row>
    <row r="60954" spans="11:12" ht="15" customHeight="1">
      <c r="K60954" s="1715"/>
      <c r="L60954" s="1715"/>
    </row>
    <row r="60955" spans="11:12" ht="15" customHeight="1">
      <c r="K60955" s="1715"/>
      <c r="L60955" s="1715"/>
    </row>
    <row r="60956" spans="11:12" ht="15" customHeight="1">
      <c r="K60956" s="1715"/>
      <c r="L60956" s="1715"/>
    </row>
    <row r="60957" spans="11:12" ht="15" customHeight="1">
      <c r="K60957" s="1715"/>
      <c r="L60957" s="1715"/>
    </row>
    <row r="60958" spans="11:12" ht="15" customHeight="1">
      <c r="K60958" s="1715"/>
      <c r="L60958" s="1715"/>
    </row>
    <row r="60959" spans="11:12" ht="15" customHeight="1">
      <c r="K60959" s="1715"/>
      <c r="L60959" s="1715"/>
    </row>
    <row r="60960" spans="11:12" ht="15" customHeight="1">
      <c r="K60960" s="1715"/>
      <c r="L60960" s="1715"/>
    </row>
    <row r="60961" spans="11:12" ht="15" customHeight="1">
      <c r="K60961" s="1715"/>
      <c r="L60961" s="1715"/>
    </row>
    <row r="60962" spans="11:12" ht="15" customHeight="1">
      <c r="K60962" s="1715"/>
      <c r="L60962" s="1715"/>
    </row>
    <row r="60963" spans="11:12" ht="15" customHeight="1">
      <c r="K60963" s="1715"/>
      <c r="L60963" s="1715"/>
    </row>
    <row r="60964" spans="11:12" ht="15" customHeight="1">
      <c r="K60964" s="1715"/>
      <c r="L60964" s="1715"/>
    </row>
    <row r="60965" spans="11:12" ht="15" customHeight="1">
      <c r="K60965" s="1715"/>
      <c r="L60965" s="1715"/>
    </row>
    <row r="60966" spans="11:12" ht="15" customHeight="1">
      <c r="K60966" s="1715"/>
      <c r="L60966" s="1715"/>
    </row>
    <row r="60967" spans="11:12" ht="15" customHeight="1">
      <c r="K60967" s="1715"/>
      <c r="L60967" s="1715"/>
    </row>
    <row r="60968" spans="11:12" ht="15" customHeight="1">
      <c r="K60968" s="1715"/>
      <c r="L60968" s="1715"/>
    </row>
    <row r="60969" spans="11:12" ht="15" customHeight="1">
      <c r="K60969" s="1715"/>
      <c r="L60969" s="1715"/>
    </row>
    <row r="60970" spans="11:12" ht="15" customHeight="1">
      <c r="K60970" s="1715"/>
      <c r="L60970" s="1715"/>
    </row>
    <row r="60971" spans="11:12" ht="15" customHeight="1">
      <c r="K60971" s="1715"/>
      <c r="L60971" s="1715"/>
    </row>
    <row r="60972" spans="11:12" ht="15" customHeight="1">
      <c r="K60972" s="1715"/>
      <c r="L60972" s="1715"/>
    </row>
    <row r="60973" spans="11:12" ht="15" customHeight="1">
      <c r="K60973" s="1715"/>
      <c r="L60973" s="1715"/>
    </row>
    <row r="60974" spans="11:12" ht="15" customHeight="1">
      <c r="K60974" s="1715"/>
      <c r="L60974" s="1715"/>
    </row>
    <row r="60975" spans="11:12" ht="15" customHeight="1">
      <c r="K60975" s="1715"/>
      <c r="L60975" s="1715"/>
    </row>
    <row r="60976" spans="11:12" ht="15" customHeight="1">
      <c r="K60976" s="1715"/>
      <c r="L60976" s="1715"/>
    </row>
    <row r="60977" spans="11:12" ht="15" customHeight="1">
      <c r="K60977" s="1715"/>
      <c r="L60977" s="1715"/>
    </row>
    <row r="60978" spans="11:12" ht="15" customHeight="1">
      <c r="K60978" s="1715"/>
      <c r="L60978" s="1715"/>
    </row>
    <row r="60979" spans="11:12" ht="15" customHeight="1">
      <c r="K60979" s="1715"/>
      <c r="L60979" s="1715"/>
    </row>
    <row r="60980" spans="11:12" ht="15" customHeight="1">
      <c r="K60980" s="1715"/>
      <c r="L60980" s="1715"/>
    </row>
    <row r="60981" spans="11:12" ht="15" customHeight="1">
      <c r="K60981" s="1715"/>
      <c r="L60981" s="1715"/>
    </row>
    <row r="60982" spans="11:12" ht="15" customHeight="1">
      <c r="K60982" s="1715"/>
      <c r="L60982" s="1715"/>
    </row>
    <row r="60983" spans="11:12" ht="15" customHeight="1">
      <c r="K60983" s="1715"/>
      <c r="L60983" s="1715"/>
    </row>
    <row r="60984" spans="11:12" ht="15" customHeight="1">
      <c r="K60984" s="1715"/>
      <c r="L60984" s="1715"/>
    </row>
    <row r="60985" spans="11:12" ht="15" customHeight="1">
      <c r="K60985" s="1715"/>
      <c r="L60985" s="1715"/>
    </row>
    <row r="60986" spans="11:12" ht="15" customHeight="1">
      <c r="K60986" s="1715"/>
      <c r="L60986" s="1715"/>
    </row>
    <row r="60987" spans="11:12" ht="15" customHeight="1">
      <c r="K60987" s="1715"/>
      <c r="L60987" s="1715"/>
    </row>
    <row r="60988" spans="11:12" ht="15" customHeight="1">
      <c r="K60988" s="1715"/>
      <c r="L60988" s="1715"/>
    </row>
    <row r="60989" spans="11:12" ht="15" customHeight="1">
      <c r="K60989" s="1715"/>
      <c r="L60989" s="1715"/>
    </row>
    <row r="60990" spans="11:12" ht="15" customHeight="1">
      <c r="K60990" s="1715"/>
      <c r="L60990" s="1715"/>
    </row>
    <row r="60991" spans="11:12" ht="15" customHeight="1">
      <c r="K60991" s="1715"/>
      <c r="L60991" s="1715"/>
    </row>
    <row r="60992" spans="11:12" ht="15" customHeight="1">
      <c r="K60992" s="1715"/>
      <c r="L60992" s="1715"/>
    </row>
    <row r="60993" spans="11:12" ht="15" customHeight="1">
      <c r="K60993" s="1715"/>
      <c r="L60993" s="1715"/>
    </row>
    <row r="60994" spans="11:12" ht="15" customHeight="1">
      <c r="K60994" s="1715"/>
      <c r="L60994" s="1715"/>
    </row>
    <row r="60995" spans="11:12" ht="15" customHeight="1">
      <c r="K60995" s="1715"/>
      <c r="L60995" s="1715"/>
    </row>
    <row r="60996" spans="11:12" ht="15" customHeight="1">
      <c r="K60996" s="1715"/>
      <c r="L60996" s="1715"/>
    </row>
    <row r="60997" spans="11:12" ht="15" customHeight="1">
      <c r="K60997" s="1715"/>
      <c r="L60997" s="1715"/>
    </row>
    <row r="60998" spans="11:12" ht="15" customHeight="1">
      <c r="K60998" s="1715"/>
      <c r="L60998" s="1715"/>
    </row>
    <row r="60999" spans="11:12" ht="15" customHeight="1">
      <c r="K60999" s="1715"/>
      <c r="L60999" s="1715"/>
    </row>
    <row r="61000" spans="11:12" ht="15" customHeight="1">
      <c r="K61000" s="1715"/>
      <c r="L61000" s="1715"/>
    </row>
    <row r="61001" spans="11:12" ht="15" customHeight="1">
      <c r="K61001" s="1715"/>
      <c r="L61001" s="1715"/>
    </row>
    <row r="61002" spans="11:12" ht="15" customHeight="1">
      <c r="K61002" s="1715"/>
      <c r="L61002" s="1715"/>
    </row>
    <row r="61003" spans="11:12" ht="15" customHeight="1">
      <c r="K61003" s="1715"/>
      <c r="L61003" s="1715"/>
    </row>
    <row r="61004" spans="11:12" ht="15" customHeight="1">
      <c r="K61004" s="1715"/>
      <c r="L61004" s="1715"/>
    </row>
    <row r="61005" spans="11:12" ht="15" customHeight="1">
      <c r="K61005" s="1715"/>
      <c r="L61005" s="1715"/>
    </row>
    <row r="61006" spans="11:12" ht="15" customHeight="1">
      <c r="K61006" s="1715"/>
      <c r="L61006" s="1715"/>
    </row>
    <row r="61007" spans="11:12" ht="15" customHeight="1">
      <c r="K61007" s="1715"/>
      <c r="L61007" s="1715"/>
    </row>
    <row r="61008" spans="11:12" ht="15" customHeight="1">
      <c r="K61008" s="1715"/>
      <c r="L61008" s="1715"/>
    </row>
    <row r="61009" spans="11:12" ht="15" customHeight="1">
      <c r="K61009" s="1715"/>
      <c r="L61009" s="1715"/>
    </row>
    <row r="61010" spans="11:12" ht="15" customHeight="1">
      <c r="K61010" s="1715"/>
      <c r="L61010" s="1715"/>
    </row>
    <row r="61011" spans="11:12" ht="15" customHeight="1">
      <c r="K61011" s="1715"/>
      <c r="L61011" s="1715"/>
    </row>
    <row r="61012" spans="11:12" ht="15" customHeight="1">
      <c r="K61012" s="1715"/>
      <c r="L61012" s="1715"/>
    </row>
    <row r="61013" spans="11:12" ht="15" customHeight="1">
      <c r="K61013" s="1715"/>
      <c r="L61013" s="1715"/>
    </row>
    <row r="61014" spans="11:12" ht="15" customHeight="1">
      <c r="K61014" s="1715"/>
      <c r="L61014" s="1715"/>
    </row>
    <row r="61015" spans="11:12" ht="15" customHeight="1">
      <c r="K61015" s="1715"/>
      <c r="L61015" s="1715"/>
    </row>
    <row r="61016" spans="11:12" ht="15" customHeight="1">
      <c r="K61016" s="1715"/>
      <c r="L61016" s="1715"/>
    </row>
    <row r="61017" spans="11:12" ht="15" customHeight="1">
      <c r="K61017" s="1715"/>
      <c r="L61017" s="1715"/>
    </row>
    <row r="61018" spans="11:12" ht="15" customHeight="1">
      <c r="K61018" s="1715"/>
      <c r="L61018" s="1715"/>
    </row>
    <row r="61019" spans="11:12" ht="15" customHeight="1">
      <c r="K61019" s="1715"/>
      <c r="L61019" s="1715"/>
    </row>
    <row r="61020" spans="11:12" ht="15" customHeight="1">
      <c r="K61020" s="1715"/>
      <c r="L61020" s="1715"/>
    </row>
    <row r="61021" spans="11:12" ht="15" customHeight="1">
      <c r="K61021" s="1715"/>
      <c r="L61021" s="1715"/>
    </row>
    <row r="61022" spans="11:12" ht="15" customHeight="1">
      <c r="K61022" s="1715"/>
      <c r="L61022" s="1715"/>
    </row>
    <row r="61023" spans="11:12" ht="15" customHeight="1">
      <c r="K61023" s="1715"/>
      <c r="L61023" s="1715"/>
    </row>
    <row r="61024" spans="11:12" ht="15" customHeight="1">
      <c r="K61024" s="1715"/>
      <c r="L61024" s="1715"/>
    </row>
    <row r="61025" spans="11:12" ht="15" customHeight="1">
      <c r="K61025" s="1715"/>
      <c r="L61025" s="1715"/>
    </row>
    <row r="61026" spans="11:12" ht="15" customHeight="1">
      <c r="K61026" s="1715"/>
      <c r="L61026" s="1715"/>
    </row>
    <row r="61027" spans="11:12" ht="15" customHeight="1">
      <c r="K61027" s="1715"/>
      <c r="L61027" s="1715"/>
    </row>
    <row r="61028" spans="11:12" ht="15" customHeight="1">
      <c r="K61028" s="1715"/>
      <c r="L61028" s="1715"/>
    </row>
    <row r="61029" spans="11:12" ht="15" customHeight="1">
      <c r="K61029" s="1715"/>
      <c r="L61029" s="1715"/>
    </row>
    <row r="61030" spans="11:12" ht="15" customHeight="1">
      <c r="K61030" s="1715"/>
      <c r="L61030" s="1715"/>
    </row>
    <row r="61031" spans="11:12" ht="15" customHeight="1">
      <c r="K61031" s="1715"/>
      <c r="L61031" s="1715"/>
    </row>
    <row r="61032" spans="11:12" ht="15" customHeight="1">
      <c r="K61032" s="1715"/>
      <c r="L61032" s="1715"/>
    </row>
    <row r="61033" spans="11:12" ht="15" customHeight="1">
      <c r="K61033" s="1715"/>
      <c r="L61033" s="1715"/>
    </row>
    <row r="61034" spans="11:12" ht="15" customHeight="1">
      <c r="K61034" s="1715"/>
      <c r="L61034" s="1715"/>
    </row>
    <row r="61035" spans="11:12" ht="15" customHeight="1">
      <c r="K61035" s="1715"/>
      <c r="L61035" s="1715"/>
    </row>
    <row r="61036" spans="11:12" ht="15" customHeight="1">
      <c r="K61036" s="1715"/>
      <c r="L61036" s="1715"/>
    </row>
    <row r="61037" spans="11:12" ht="15" customHeight="1">
      <c r="K61037" s="1715"/>
      <c r="L61037" s="1715"/>
    </row>
    <row r="61038" spans="11:12" ht="15" customHeight="1">
      <c r="K61038" s="1715"/>
      <c r="L61038" s="1715"/>
    </row>
    <row r="61039" spans="11:12" ht="15" customHeight="1">
      <c r="K61039" s="1715"/>
      <c r="L61039" s="1715"/>
    </row>
    <row r="61040" spans="11:12" ht="15" customHeight="1">
      <c r="K61040" s="1715"/>
      <c r="L61040" s="1715"/>
    </row>
    <row r="61041" spans="11:12" ht="15" customHeight="1">
      <c r="K61041" s="1715"/>
      <c r="L61041" s="1715"/>
    </row>
    <row r="61042" spans="11:12" ht="15" customHeight="1">
      <c r="K61042" s="1715"/>
      <c r="L61042" s="1715"/>
    </row>
    <row r="61043" spans="11:12" ht="15" customHeight="1">
      <c r="K61043" s="1715"/>
      <c r="L61043" s="1715"/>
    </row>
    <row r="61044" spans="11:12" ht="15" customHeight="1">
      <c r="K61044" s="1715"/>
      <c r="L61044" s="1715"/>
    </row>
    <row r="61045" spans="11:12" ht="15" customHeight="1">
      <c r="K61045" s="1715"/>
      <c r="L61045" s="1715"/>
    </row>
    <row r="61046" spans="11:12" ht="15" customHeight="1">
      <c r="K61046" s="1715"/>
      <c r="L61046" s="1715"/>
    </row>
    <row r="61047" spans="11:12" ht="15" customHeight="1">
      <c r="K61047" s="1715"/>
      <c r="L61047" s="1715"/>
    </row>
    <row r="61048" spans="11:12" ht="15" customHeight="1">
      <c r="K61048" s="1715"/>
      <c r="L61048" s="1715"/>
    </row>
    <row r="61049" spans="11:12" ht="15" customHeight="1">
      <c r="K61049" s="1715"/>
      <c r="L61049" s="1715"/>
    </row>
    <row r="61050" spans="11:12" ht="15" customHeight="1">
      <c r="K61050" s="1715"/>
      <c r="L61050" s="1715"/>
    </row>
    <row r="61051" spans="11:12" ht="15" customHeight="1">
      <c r="K61051" s="1715"/>
      <c r="L61051" s="1715"/>
    </row>
    <row r="61052" spans="11:12" ht="15" customHeight="1">
      <c r="K61052" s="1715"/>
      <c r="L61052" s="1715"/>
    </row>
    <row r="61053" spans="11:12" ht="15" customHeight="1">
      <c r="K61053" s="1715"/>
      <c r="L61053" s="1715"/>
    </row>
    <row r="61054" spans="11:12" ht="15" customHeight="1">
      <c r="K61054" s="1715"/>
      <c r="L61054" s="1715"/>
    </row>
    <row r="61055" spans="11:12" ht="15" customHeight="1">
      <c r="K61055" s="1715"/>
      <c r="L61055" s="1715"/>
    </row>
    <row r="61056" spans="11:12" ht="15" customHeight="1">
      <c r="K61056" s="1715"/>
      <c r="L61056" s="1715"/>
    </row>
    <row r="61057" spans="11:12" ht="15" customHeight="1">
      <c r="K61057" s="1715"/>
      <c r="L61057" s="1715"/>
    </row>
    <row r="61058" spans="11:12" ht="15" customHeight="1">
      <c r="K61058" s="1715"/>
      <c r="L61058" s="1715"/>
    </row>
    <row r="61059" spans="11:12" ht="15" customHeight="1">
      <c r="K61059" s="1715"/>
      <c r="L61059" s="1715"/>
    </row>
    <row r="61060" spans="11:12" ht="15" customHeight="1">
      <c r="K61060" s="1715"/>
      <c r="L61060" s="1715"/>
    </row>
    <row r="61061" spans="11:12" ht="15" customHeight="1">
      <c r="K61061" s="1715"/>
      <c r="L61061" s="1715"/>
    </row>
    <row r="61062" spans="11:12" ht="15" customHeight="1">
      <c r="K61062" s="1715"/>
      <c r="L61062" s="1715"/>
    </row>
    <row r="61063" spans="11:12" ht="15" customHeight="1">
      <c r="K61063" s="1715"/>
      <c r="L61063" s="1715"/>
    </row>
    <row r="61064" spans="11:12" ht="15" customHeight="1">
      <c r="K61064" s="1715"/>
      <c r="L61064" s="1715"/>
    </row>
    <row r="61065" spans="11:12" ht="15" customHeight="1">
      <c r="K61065" s="1715"/>
      <c r="L61065" s="1715"/>
    </row>
    <row r="61066" spans="11:12" ht="15" customHeight="1">
      <c r="K61066" s="1715"/>
      <c r="L61066" s="1715"/>
    </row>
    <row r="61067" spans="11:12" ht="15" customHeight="1">
      <c r="K61067" s="1715"/>
      <c r="L61067" s="1715"/>
    </row>
    <row r="61068" spans="11:12" ht="15" customHeight="1">
      <c r="K61068" s="1715"/>
      <c r="L61068" s="1715"/>
    </row>
    <row r="61069" spans="11:12" ht="15" customHeight="1">
      <c r="K61069" s="1715"/>
      <c r="L61069" s="1715"/>
    </row>
    <row r="61070" spans="11:12" ht="15" customHeight="1">
      <c r="K61070" s="1715"/>
      <c r="L61070" s="1715"/>
    </row>
    <row r="61071" spans="11:12" ht="15" customHeight="1">
      <c r="K61071" s="1715"/>
      <c r="L61071" s="1715"/>
    </row>
    <row r="61072" spans="11:12" ht="15" customHeight="1">
      <c r="K61072" s="1715"/>
      <c r="L61072" s="1715"/>
    </row>
    <row r="61073" spans="11:12" ht="15" customHeight="1">
      <c r="K61073" s="1715"/>
      <c r="L61073" s="1715"/>
    </row>
    <row r="61074" spans="11:12" ht="15" customHeight="1">
      <c r="K61074" s="1715"/>
      <c r="L61074" s="1715"/>
    </row>
    <row r="61075" spans="11:12" ht="15" customHeight="1">
      <c r="K61075" s="1715"/>
      <c r="L61075" s="1715"/>
    </row>
    <row r="61076" spans="11:12" ht="15" customHeight="1">
      <c r="K61076" s="1715"/>
      <c r="L61076" s="1715"/>
    </row>
    <row r="61077" spans="11:12" ht="15" customHeight="1">
      <c r="K61077" s="1715"/>
      <c r="L61077" s="1715"/>
    </row>
    <row r="61078" spans="11:12" ht="15" customHeight="1">
      <c r="K61078" s="1715"/>
      <c r="L61078" s="1715"/>
    </row>
    <row r="61079" spans="11:12" ht="15" customHeight="1">
      <c r="K61079" s="1715"/>
      <c r="L61079" s="1715"/>
    </row>
    <row r="61080" spans="11:12" ht="15" customHeight="1">
      <c r="K61080" s="1715"/>
      <c r="L61080" s="1715"/>
    </row>
    <row r="61081" spans="11:12" ht="15" customHeight="1">
      <c r="K61081" s="1715"/>
      <c r="L61081" s="1715"/>
    </row>
    <row r="61082" spans="11:12" ht="15" customHeight="1">
      <c r="K61082" s="1715"/>
      <c r="L61082" s="1715"/>
    </row>
    <row r="61083" spans="11:12" ht="15" customHeight="1">
      <c r="K61083" s="1715"/>
      <c r="L61083" s="1715"/>
    </row>
    <row r="61084" spans="11:12" ht="15" customHeight="1">
      <c r="K61084" s="1715"/>
      <c r="L61084" s="1715"/>
    </row>
    <row r="61085" spans="11:12" ht="15" customHeight="1">
      <c r="K61085" s="1715"/>
      <c r="L61085" s="1715"/>
    </row>
    <row r="61086" spans="11:12" ht="15" customHeight="1">
      <c r="K61086" s="1715"/>
      <c r="L61086" s="1715"/>
    </row>
    <row r="61087" spans="11:12" ht="15" customHeight="1">
      <c r="K61087" s="1715"/>
      <c r="L61087" s="1715"/>
    </row>
    <row r="61088" spans="11:12" ht="15" customHeight="1">
      <c r="K61088" s="1715"/>
      <c r="L61088" s="1715"/>
    </row>
    <row r="61089" spans="11:12" ht="15" customHeight="1">
      <c r="K61089" s="1715"/>
      <c r="L61089" s="1715"/>
    </row>
    <row r="61090" spans="11:12" ht="15" customHeight="1">
      <c r="K61090" s="1715"/>
      <c r="L61090" s="1715"/>
    </row>
    <row r="61091" spans="11:12" ht="15" customHeight="1">
      <c r="K61091" s="1715"/>
      <c r="L61091" s="1715"/>
    </row>
    <row r="61092" spans="11:12" ht="15" customHeight="1">
      <c r="K61092" s="1715"/>
      <c r="L61092" s="1715"/>
    </row>
    <row r="61093" spans="11:12" ht="15" customHeight="1">
      <c r="K61093" s="1715"/>
      <c r="L61093" s="1715"/>
    </row>
    <row r="61094" spans="11:12" ht="15" customHeight="1">
      <c r="K61094" s="1715"/>
      <c r="L61094" s="1715"/>
    </row>
    <row r="61095" spans="11:12" ht="15" customHeight="1">
      <c r="K61095" s="1715"/>
      <c r="L61095" s="1715"/>
    </row>
    <row r="61096" spans="11:12" ht="15" customHeight="1">
      <c r="K61096" s="1715"/>
      <c r="L61096" s="1715"/>
    </row>
    <row r="61097" spans="11:12" ht="15" customHeight="1">
      <c r="K61097" s="1715"/>
      <c r="L61097" s="1715"/>
    </row>
    <row r="61098" spans="11:12" ht="15" customHeight="1">
      <c r="K61098" s="1715"/>
      <c r="L61098" s="1715"/>
    </row>
    <row r="61099" spans="11:12" ht="15" customHeight="1">
      <c r="K61099" s="1715"/>
      <c r="L61099" s="1715"/>
    </row>
    <row r="61100" spans="11:12" ht="15" customHeight="1">
      <c r="K61100" s="1715"/>
      <c r="L61100" s="1715"/>
    </row>
    <row r="61101" spans="11:12" ht="15" customHeight="1">
      <c r="K61101" s="1715"/>
      <c r="L61101" s="1715"/>
    </row>
    <row r="61102" spans="11:12" ht="15" customHeight="1">
      <c r="K61102" s="1715"/>
      <c r="L61102" s="1715"/>
    </row>
    <row r="61103" spans="11:12" ht="15" customHeight="1">
      <c r="K61103" s="1715"/>
      <c r="L61103" s="1715"/>
    </row>
    <row r="61104" spans="11:12" ht="15" customHeight="1">
      <c r="K61104" s="1715"/>
      <c r="L61104" s="1715"/>
    </row>
    <row r="61105" spans="11:12" ht="15" customHeight="1">
      <c r="K61105" s="1715"/>
      <c r="L61105" s="1715"/>
    </row>
    <row r="61106" spans="11:12" ht="15" customHeight="1">
      <c r="K61106" s="1715"/>
      <c r="L61106" s="1715"/>
    </row>
    <row r="61107" spans="11:12" ht="15" customHeight="1">
      <c r="K61107" s="1715"/>
      <c r="L61107" s="1715"/>
    </row>
    <row r="61108" spans="11:12" ht="15" customHeight="1">
      <c r="K61108" s="1715"/>
      <c r="L61108" s="1715"/>
    </row>
    <row r="61109" spans="11:12" ht="15" customHeight="1">
      <c r="K61109" s="1715"/>
      <c r="L61109" s="1715"/>
    </row>
    <row r="61110" spans="11:12" ht="15" customHeight="1">
      <c r="K61110" s="1715"/>
      <c r="L61110" s="1715"/>
    </row>
    <row r="61111" spans="11:12" ht="15" customHeight="1">
      <c r="K61111" s="1715"/>
      <c r="L61111" s="1715"/>
    </row>
    <row r="61112" spans="11:12" ht="15" customHeight="1">
      <c r="K61112" s="1715"/>
      <c r="L61112" s="1715"/>
    </row>
    <row r="61113" spans="11:12" ht="15" customHeight="1">
      <c r="K61113" s="1715"/>
      <c r="L61113" s="1715"/>
    </row>
    <row r="61114" spans="11:12" ht="15" customHeight="1">
      <c r="K61114" s="1715"/>
      <c r="L61114" s="1715"/>
    </row>
    <row r="61115" spans="11:12" ht="15" customHeight="1">
      <c r="K61115" s="1715"/>
      <c r="L61115" s="1715"/>
    </row>
    <row r="61116" spans="11:12" ht="15" customHeight="1">
      <c r="K61116" s="1715"/>
      <c r="L61116" s="1715"/>
    </row>
    <row r="61117" spans="11:12" ht="15" customHeight="1">
      <c r="K61117" s="1715"/>
      <c r="L61117" s="1715"/>
    </row>
    <row r="61118" spans="11:12" ht="15" customHeight="1">
      <c r="K61118" s="1715"/>
      <c r="L61118" s="1715"/>
    </row>
    <row r="61119" spans="11:12" ht="15" customHeight="1">
      <c r="K61119" s="1715"/>
      <c r="L61119" s="1715"/>
    </row>
    <row r="61120" spans="11:12" ht="15" customHeight="1">
      <c r="K61120" s="1715"/>
      <c r="L61120" s="1715"/>
    </row>
    <row r="61121" spans="11:12" ht="15" customHeight="1">
      <c r="K61121" s="1715"/>
      <c r="L61121" s="1715"/>
    </row>
    <row r="61122" spans="11:12" ht="15" customHeight="1">
      <c r="K61122" s="1715"/>
      <c r="L61122" s="1715"/>
    </row>
    <row r="61123" spans="11:12" ht="15" customHeight="1">
      <c r="K61123" s="1715"/>
      <c r="L61123" s="1715"/>
    </row>
    <row r="61124" spans="11:12" ht="15" customHeight="1">
      <c r="K61124" s="1715"/>
      <c r="L61124" s="1715"/>
    </row>
    <row r="61125" spans="11:12" ht="15" customHeight="1">
      <c r="K61125" s="1715"/>
      <c r="L61125" s="1715"/>
    </row>
    <row r="61126" spans="11:12" ht="15" customHeight="1">
      <c r="K61126" s="1715"/>
      <c r="L61126" s="1715"/>
    </row>
    <row r="61127" spans="11:12" ht="15" customHeight="1">
      <c r="K61127" s="1715"/>
      <c r="L61127" s="1715"/>
    </row>
    <row r="61128" spans="11:12" ht="15" customHeight="1">
      <c r="K61128" s="1715"/>
      <c r="L61128" s="1715"/>
    </row>
    <row r="61129" spans="11:12" ht="15" customHeight="1">
      <c r="K61129" s="1715"/>
      <c r="L61129" s="1715"/>
    </row>
    <row r="61130" spans="11:12" ht="15" customHeight="1">
      <c r="K61130" s="1715"/>
      <c r="L61130" s="1715"/>
    </row>
    <row r="61131" spans="11:12" ht="15" customHeight="1">
      <c r="K61131" s="1715"/>
      <c r="L61131" s="1715"/>
    </row>
    <row r="61132" spans="11:12" ht="15" customHeight="1">
      <c r="K61132" s="1715"/>
      <c r="L61132" s="1715"/>
    </row>
    <row r="61133" spans="11:12" ht="15" customHeight="1">
      <c r="K61133" s="1715"/>
      <c r="L61133" s="1715"/>
    </row>
    <row r="61134" spans="11:12" ht="15" customHeight="1">
      <c r="K61134" s="1715"/>
      <c r="L61134" s="1715"/>
    </row>
    <row r="61135" spans="11:12" ht="15" customHeight="1">
      <c r="K61135" s="1715"/>
      <c r="L61135" s="1715"/>
    </row>
    <row r="61136" spans="11:12" ht="15" customHeight="1">
      <c r="K61136" s="1715"/>
      <c r="L61136" s="1715"/>
    </row>
    <row r="61137" spans="11:12" ht="15" customHeight="1">
      <c r="K61137" s="1715"/>
      <c r="L61137" s="1715"/>
    </row>
    <row r="61138" spans="11:12" ht="15" customHeight="1">
      <c r="K61138" s="1715"/>
      <c r="L61138" s="1715"/>
    </row>
    <row r="61139" spans="11:12" ht="15" customHeight="1">
      <c r="K61139" s="1715"/>
      <c r="L61139" s="1715"/>
    </row>
    <row r="61140" spans="11:12" ht="15" customHeight="1">
      <c r="K61140" s="1715"/>
      <c r="L61140" s="1715"/>
    </row>
    <row r="61141" spans="11:12" ht="15" customHeight="1">
      <c r="K61141" s="1715"/>
      <c r="L61141" s="1715"/>
    </row>
    <row r="61142" spans="11:12" ht="15" customHeight="1">
      <c r="K61142" s="1715"/>
      <c r="L61142" s="1715"/>
    </row>
    <row r="61143" spans="11:12" ht="15" customHeight="1">
      <c r="K61143" s="1715"/>
      <c r="L61143" s="1715"/>
    </row>
    <row r="61144" spans="11:12" ht="15" customHeight="1">
      <c r="K61144" s="1715"/>
      <c r="L61144" s="1715"/>
    </row>
    <row r="61145" spans="11:12" ht="15" customHeight="1">
      <c r="K61145" s="1715"/>
      <c r="L61145" s="1715"/>
    </row>
    <row r="61146" spans="11:12" ht="15" customHeight="1">
      <c r="K61146" s="1715"/>
      <c r="L61146" s="1715"/>
    </row>
    <row r="61147" spans="11:12" ht="15" customHeight="1">
      <c r="K61147" s="1715"/>
      <c r="L61147" s="1715"/>
    </row>
    <row r="61148" spans="11:12" ht="15" customHeight="1">
      <c r="K61148" s="1715"/>
      <c r="L61148" s="1715"/>
    </row>
    <row r="61149" spans="11:12" ht="15" customHeight="1">
      <c r="K61149" s="1715"/>
      <c r="L61149" s="1715"/>
    </row>
    <row r="61150" spans="11:12" ht="15" customHeight="1">
      <c r="K61150" s="1715"/>
      <c r="L61150" s="1715"/>
    </row>
    <row r="61151" spans="11:12" ht="15" customHeight="1">
      <c r="K61151" s="1715"/>
      <c r="L61151" s="1715"/>
    </row>
    <row r="61152" spans="11:12" ht="15" customHeight="1">
      <c r="K61152" s="1715"/>
      <c r="L61152" s="1715"/>
    </row>
    <row r="61153" spans="11:12" ht="15" customHeight="1">
      <c r="K61153" s="1715"/>
      <c r="L61153" s="1715"/>
    </row>
    <row r="61154" spans="11:12" ht="15" customHeight="1">
      <c r="K61154" s="1715"/>
      <c r="L61154" s="1715"/>
    </row>
    <row r="61155" spans="11:12" ht="15" customHeight="1">
      <c r="K61155" s="1715"/>
      <c r="L61155" s="1715"/>
    </row>
    <row r="61156" spans="11:12" ht="15" customHeight="1">
      <c r="K61156" s="1715"/>
      <c r="L61156" s="1715"/>
    </row>
    <row r="61157" spans="11:12" ht="15" customHeight="1">
      <c r="K61157" s="1715"/>
      <c r="L61157" s="1715"/>
    </row>
    <row r="61158" spans="11:12" ht="15" customHeight="1">
      <c r="K61158" s="1715"/>
      <c r="L61158" s="1715"/>
    </row>
    <row r="61159" spans="11:12" ht="15" customHeight="1">
      <c r="K61159" s="1715"/>
      <c r="L61159" s="1715"/>
    </row>
    <row r="61160" spans="11:12" ht="15" customHeight="1">
      <c r="K61160" s="1715"/>
      <c r="L61160" s="1715"/>
    </row>
    <row r="61161" spans="11:12" ht="15" customHeight="1">
      <c r="K61161" s="1715"/>
      <c r="L61161" s="1715"/>
    </row>
    <row r="61162" spans="11:12" ht="15" customHeight="1">
      <c r="K61162" s="1715"/>
      <c r="L61162" s="1715"/>
    </row>
    <row r="61163" spans="11:12" ht="15" customHeight="1">
      <c r="K61163" s="1715"/>
      <c r="L61163" s="1715"/>
    </row>
    <row r="61164" spans="11:12" ht="15" customHeight="1">
      <c r="K61164" s="1715"/>
      <c r="L61164" s="1715"/>
    </row>
    <row r="61165" spans="11:12" ht="15" customHeight="1">
      <c r="K61165" s="1715"/>
      <c r="L61165" s="1715"/>
    </row>
    <row r="61166" spans="11:12" ht="15" customHeight="1">
      <c r="K61166" s="1715"/>
      <c r="L61166" s="1715"/>
    </row>
    <row r="61167" spans="11:12" ht="15" customHeight="1">
      <c r="K61167" s="1715"/>
      <c r="L61167" s="1715"/>
    </row>
    <row r="61168" spans="11:12" ht="15" customHeight="1">
      <c r="K61168" s="1715"/>
      <c r="L61168" s="1715"/>
    </row>
    <row r="61169" spans="11:12" ht="15" customHeight="1">
      <c r="K61169" s="1715"/>
      <c r="L61169" s="1715"/>
    </row>
    <row r="61170" spans="11:12" ht="15" customHeight="1">
      <c r="K61170" s="1715"/>
      <c r="L61170" s="1715"/>
    </row>
    <row r="61171" spans="11:12" ht="15" customHeight="1">
      <c r="K61171" s="1715"/>
      <c r="L61171" s="1715"/>
    </row>
    <row r="61172" spans="11:12" ht="15" customHeight="1">
      <c r="K61172" s="1715"/>
      <c r="L61172" s="1715"/>
    </row>
    <row r="61173" spans="11:12" ht="15" customHeight="1">
      <c r="K61173" s="1715"/>
      <c r="L61173" s="1715"/>
    </row>
    <row r="61174" spans="11:12" ht="15" customHeight="1">
      <c r="K61174" s="1715"/>
      <c r="L61174" s="1715"/>
    </row>
    <row r="61175" spans="11:12" ht="15" customHeight="1">
      <c r="K61175" s="1715"/>
      <c r="L61175" s="1715"/>
    </row>
    <row r="61176" spans="11:12" ht="15" customHeight="1">
      <c r="K61176" s="1715"/>
      <c r="L61176" s="1715"/>
    </row>
    <row r="61177" spans="11:12" ht="15" customHeight="1">
      <c r="K61177" s="1715"/>
      <c r="L61177" s="1715"/>
    </row>
    <row r="61178" spans="11:12" ht="15" customHeight="1">
      <c r="K61178" s="1715"/>
      <c r="L61178" s="1715"/>
    </row>
    <row r="61179" spans="11:12" ht="15" customHeight="1">
      <c r="K61179" s="1715"/>
      <c r="L61179" s="1715"/>
    </row>
    <row r="61180" spans="11:12" ht="15" customHeight="1">
      <c r="K61180" s="1715"/>
      <c r="L61180" s="1715"/>
    </row>
    <row r="61181" spans="11:12" ht="15" customHeight="1">
      <c r="K61181" s="1715"/>
      <c r="L61181" s="1715"/>
    </row>
    <row r="61182" spans="11:12" ht="15" customHeight="1">
      <c r="K61182" s="1715"/>
      <c r="L61182" s="1715"/>
    </row>
    <row r="61183" spans="11:12" ht="15" customHeight="1">
      <c r="K61183" s="1715"/>
      <c r="L61183" s="1715"/>
    </row>
    <row r="61184" spans="11:12" ht="15" customHeight="1">
      <c r="K61184" s="1715"/>
      <c r="L61184" s="1715"/>
    </row>
    <row r="61185" spans="11:12" ht="15" customHeight="1">
      <c r="K61185" s="1715"/>
      <c r="L61185" s="1715"/>
    </row>
    <row r="61186" spans="11:12" ht="15" customHeight="1">
      <c r="K61186" s="1715"/>
      <c r="L61186" s="1715"/>
    </row>
    <row r="61187" spans="11:12" ht="15" customHeight="1">
      <c r="K61187" s="1715"/>
      <c r="L61187" s="1715"/>
    </row>
    <row r="61188" spans="11:12" ht="15" customHeight="1">
      <c r="K61188" s="1715"/>
      <c r="L61188" s="1715"/>
    </row>
    <row r="61189" spans="11:12" ht="15" customHeight="1">
      <c r="K61189" s="1715"/>
      <c r="L61189" s="1715"/>
    </row>
    <row r="61190" spans="11:12" ht="15" customHeight="1">
      <c r="K61190" s="1715"/>
      <c r="L61190" s="1715"/>
    </row>
    <row r="61191" spans="11:12" ht="15" customHeight="1">
      <c r="K61191" s="1715"/>
      <c r="L61191" s="1715"/>
    </row>
    <row r="61192" spans="11:12" ht="15" customHeight="1">
      <c r="K61192" s="1715"/>
      <c r="L61192" s="1715"/>
    </row>
    <row r="61193" spans="11:12" ht="15" customHeight="1">
      <c r="K61193" s="1715"/>
      <c r="L61193" s="1715"/>
    </row>
    <row r="61194" spans="11:12" ht="15" customHeight="1">
      <c r="K61194" s="1715"/>
      <c r="L61194" s="1715"/>
    </row>
    <row r="61195" spans="11:12" ht="15" customHeight="1">
      <c r="K61195" s="1715"/>
      <c r="L61195" s="1715"/>
    </row>
    <row r="61196" spans="11:12" ht="15" customHeight="1">
      <c r="K61196" s="1715"/>
      <c r="L61196" s="1715"/>
    </row>
    <row r="61197" spans="11:12" ht="15" customHeight="1">
      <c r="K61197" s="1715"/>
      <c r="L61197" s="1715"/>
    </row>
    <row r="61198" spans="11:12" ht="15" customHeight="1">
      <c r="K61198" s="1715"/>
      <c r="L61198" s="1715"/>
    </row>
    <row r="61199" spans="11:12" ht="15" customHeight="1">
      <c r="K61199" s="1715"/>
      <c r="L61199" s="1715"/>
    </row>
    <row r="61200" spans="11:12" ht="15" customHeight="1">
      <c r="K61200" s="1715"/>
      <c r="L61200" s="1715"/>
    </row>
    <row r="61201" spans="11:12" ht="15" customHeight="1">
      <c r="K61201" s="1715"/>
      <c r="L61201" s="1715"/>
    </row>
    <row r="61202" spans="11:12" ht="15" customHeight="1">
      <c r="K61202" s="1715"/>
      <c r="L61202" s="1715"/>
    </row>
    <row r="61203" spans="11:12" ht="15" customHeight="1">
      <c r="K61203" s="1715"/>
      <c r="L61203" s="1715"/>
    </row>
    <row r="61204" spans="11:12" ht="15" customHeight="1">
      <c r="K61204" s="1715"/>
      <c r="L61204" s="1715"/>
    </row>
    <row r="61205" spans="11:12" ht="15" customHeight="1">
      <c r="K61205" s="1715"/>
      <c r="L61205" s="1715"/>
    </row>
    <row r="61206" spans="11:12" ht="15" customHeight="1">
      <c r="K61206" s="1715"/>
      <c r="L61206" s="1715"/>
    </row>
    <row r="61207" spans="11:12" ht="15" customHeight="1">
      <c r="K61207" s="1715"/>
      <c r="L61207" s="1715"/>
    </row>
    <row r="61208" spans="11:12" ht="15" customHeight="1">
      <c r="K61208" s="1715"/>
      <c r="L61208" s="1715"/>
    </row>
    <row r="61209" spans="11:12" ht="15" customHeight="1">
      <c r="K61209" s="1715"/>
      <c r="L61209" s="1715"/>
    </row>
    <row r="61210" spans="11:12" ht="15" customHeight="1">
      <c r="K61210" s="1715"/>
      <c r="L61210" s="1715"/>
    </row>
    <row r="61211" spans="11:12" ht="15" customHeight="1">
      <c r="K61211" s="1715"/>
      <c r="L61211" s="1715"/>
    </row>
    <row r="61212" spans="11:12" ht="15" customHeight="1">
      <c r="K61212" s="1715"/>
      <c r="L61212" s="1715"/>
    </row>
    <row r="61213" spans="11:12" ht="15" customHeight="1">
      <c r="K61213" s="1715"/>
      <c r="L61213" s="1715"/>
    </row>
    <row r="61214" spans="11:12" ht="15" customHeight="1">
      <c r="K61214" s="1715"/>
      <c r="L61214" s="1715"/>
    </row>
    <row r="61215" spans="11:12" ht="15" customHeight="1">
      <c r="K61215" s="1715"/>
      <c r="L61215" s="1715"/>
    </row>
    <row r="61216" spans="11:12" ht="15" customHeight="1">
      <c r="K61216" s="1715"/>
      <c r="L61216" s="1715"/>
    </row>
    <row r="61217" spans="11:12" ht="15" customHeight="1">
      <c r="K61217" s="1715"/>
      <c r="L61217" s="1715"/>
    </row>
    <row r="61218" spans="11:12" ht="15" customHeight="1">
      <c r="K61218" s="1715"/>
      <c r="L61218" s="1715"/>
    </row>
    <row r="61219" spans="11:12" ht="15" customHeight="1">
      <c r="K61219" s="1715"/>
      <c r="L61219" s="1715"/>
    </row>
    <row r="61220" spans="11:12" ht="15" customHeight="1">
      <c r="K61220" s="1715"/>
      <c r="L61220" s="1715"/>
    </row>
    <row r="61221" spans="11:12" ht="15" customHeight="1">
      <c r="K61221" s="1715"/>
      <c r="L61221" s="1715"/>
    </row>
    <row r="61222" spans="11:12" ht="15" customHeight="1">
      <c r="K61222" s="1715"/>
      <c r="L61222" s="1715"/>
    </row>
    <row r="61223" spans="11:12" ht="15" customHeight="1">
      <c r="K61223" s="1715"/>
      <c r="L61223" s="1715"/>
    </row>
    <row r="61224" spans="11:12" ht="15" customHeight="1">
      <c r="K61224" s="1715"/>
      <c r="L61224" s="1715"/>
    </row>
    <row r="61225" spans="11:12" ht="15" customHeight="1">
      <c r="K61225" s="1715"/>
      <c r="L61225" s="1715"/>
    </row>
    <row r="61226" spans="11:12" ht="15" customHeight="1">
      <c r="K61226" s="1715"/>
      <c r="L61226" s="1715"/>
    </row>
    <row r="61227" spans="11:12" ht="15" customHeight="1">
      <c r="K61227" s="1715"/>
      <c r="L61227" s="1715"/>
    </row>
    <row r="61228" spans="11:12" ht="15" customHeight="1">
      <c r="K61228" s="1715"/>
      <c r="L61228" s="1715"/>
    </row>
    <row r="61229" spans="11:12" ht="15" customHeight="1">
      <c r="K61229" s="1715"/>
      <c r="L61229" s="1715"/>
    </row>
    <row r="61230" spans="11:12" ht="15" customHeight="1">
      <c r="K61230" s="1715"/>
      <c r="L61230" s="1715"/>
    </row>
    <row r="61231" spans="11:12" ht="15" customHeight="1">
      <c r="K61231" s="1715"/>
      <c r="L61231" s="1715"/>
    </row>
    <row r="61232" spans="11:12" ht="15" customHeight="1">
      <c r="K61232" s="1715"/>
      <c r="L61232" s="1715"/>
    </row>
    <row r="61233" spans="11:12" ht="15" customHeight="1">
      <c r="K61233" s="1715"/>
      <c r="L61233" s="1715"/>
    </row>
    <row r="61234" spans="11:12" ht="15" customHeight="1">
      <c r="K61234" s="1715"/>
      <c r="L61234" s="1715"/>
    </row>
    <row r="61235" spans="11:12" ht="15" customHeight="1">
      <c r="K61235" s="1715"/>
      <c r="L61235" s="1715"/>
    </row>
    <row r="61236" spans="11:12" ht="15" customHeight="1">
      <c r="K61236" s="1715"/>
      <c r="L61236" s="1715"/>
    </row>
    <row r="61237" spans="11:12" ht="15" customHeight="1">
      <c r="K61237" s="1715"/>
      <c r="L61237" s="1715"/>
    </row>
    <row r="61238" spans="11:12" ht="15" customHeight="1">
      <c r="K61238" s="1715"/>
      <c r="L61238" s="1715"/>
    </row>
    <row r="61239" spans="11:12" ht="15" customHeight="1">
      <c r="K61239" s="1715"/>
      <c r="L61239" s="1715"/>
    </row>
    <row r="61240" spans="11:12" ht="15" customHeight="1">
      <c r="K61240" s="1715"/>
      <c r="L61240" s="1715"/>
    </row>
    <row r="61241" spans="11:12" ht="15" customHeight="1">
      <c r="K61241" s="1715"/>
      <c r="L61241" s="1715"/>
    </row>
    <row r="61242" spans="11:12" ht="15" customHeight="1">
      <c r="K61242" s="1715"/>
      <c r="L61242" s="1715"/>
    </row>
    <row r="61243" spans="11:12" ht="15" customHeight="1">
      <c r="K61243" s="1715"/>
      <c r="L61243" s="1715"/>
    </row>
    <row r="61244" spans="11:12" ht="15" customHeight="1">
      <c r="K61244" s="1715"/>
      <c r="L61244" s="1715"/>
    </row>
    <row r="61245" spans="11:12" ht="15" customHeight="1">
      <c r="K61245" s="1715"/>
      <c r="L61245" s="1715"/>
    </row>
    <row r="61246" spans="11:12" ht="15" customHeight="1">
      <c r="K61246" s="1715"/>
      <c r="L61246" s="1715"/>
    </row>
    <row r="61247" spans="11:12" ht="15" customHeight="1">
      <c r="K61247" s="1715"/>
      <c r="L61247" s="1715"/>
    </row>
    <row r="61248" spans="11:12" ht="15" customHeight="1">
      <c r="K61248" s="1715"/>
      <c r="L61248" s="1715"/>
    </row>
    <row r="61249" spans="11:12" ht="15" customHeight="1">
      <c r="K61249" s="1715"/>
      <c r="L61249" s="1715"/>
    </row>
    <row r="61250" spans="11:12" ht="15" customHeight="1">
      <c r="K61250" s="1715"/>
      <c r="L61250" s="1715"/>
    </row>
    <row r="61251" spans="11:12" ht="15" customHeight="1">
      <c r="K61251" s="1715"/>
      <c r="L61251" s="1715"/>
    </row>
    <row r="61252" spans="11:12" ht="15" customHeight="1">
      <c r="K61252" s="1715"/>
      <c r="L61252" s="1715"/>
    </row>
    <row r="61253" spans="11:12" ht="15" customHeight="1">
      <c r="K61253" s="1715"/>
      <c r="L61253" s="1715"/>
    </row>
    <row r="61254" spans="11:12" ht="15" customHeight="1">
      <c r="K61254" s="1715"/>
      <c r="L61254" s="1715"/>
    </row>
    <row r="61255" spans="11:12" ht="15" customHeight="1">
      <c r="K61255" s="1715"/>
      <c r="L61255" s="1715"/>
    </row>
    <row r="61256" spans="11:12" ht="15" customHeight="1">
      <c r="K61256" s="1715"/>
      <c r="L61256" s="1715"/>
    </row>
    <row r="61257" spans="11:12" ht="15" customHeight="1">
      <c r="K61257" s="1715"/>
      <c r="L61257" s="1715"/>
    </row>
    <row r="61258" spans="11:12" ht="15" customHeight="1">
      <c r="K61258" s="1715"/>
      <c r="L61258" s="1715"/>
    </row>
    <row r="61259" spans="11:12" ht="15" customHeight="1">
      <c r="K61259" s="1715"/>
      <c r="L61259" s="1715"/>
    </row>
    <row r="61260" spans="11:12" ht="15" customHeight="1">
      <c r="K61260" s="1715"/>
      <c r="L61260" s="1715"/>
    </row>
    <row r="61261" spans="11:12" ht="15" customHeight="1">
      <c r="K61261" s="1715"/>
      <c r="L61261" s="1715"/>
    </row>
    <row r="61262" spans="11:12" ht="15" customHeight="1">
      <c r="K61262" s="1715"/>
      <c r="L61262" s="1715"/>
    </row>
    <row r="61263" spans="11:12" ht="15" customHeight="1">
      <c r="K61263" s="1715"/>
      <c r="L61263" s="1715"/>
    </row>
    <row r="61264" spans="11:12" ht="15" customHeight="1">
      <c r="K61264" s="1715"/>
      <c r="L61264" s="1715"/>
    </row>
    <row r="61265" spans="11:12" ht="15" customHeight="1">
      <c r="K61265" s="1715"/>
      <c r="L61265" s="1715"/>
    </row>
    <row r="61266" spans="11:12" ht="15" customHeight="1">
      <c r="K61266" s="1715"/>
      <c r="L61266" s="1715"/>
    </row>
    <row r="61267" spans="11:12" ht="15" customHeight="1">
      <c r="K61267" s="1715"/>
      <c r="L61267" s="1715"/>
    </row>
    <row r="61268" spans="11:12" ht="15" customHeight="1">
      <c r="K61268" s="1715"/>
      <c r="L61268" s="1715"/>
    </row>
    <row r="61269" spans="11:12" ht="15" customHeight="1">
      <c r="K61269" s="1715"/>
      <c r="L61269" s="1715"/>
    </row>
    <row r="61270" spans="11:12" ht="15" customHeight="1">
      <c r="K61270" s="1715"/>
      <c r="L61270" s="1715"/>
    </row>
    <row r="61271" spans="11:12" ht="15" customHeight="1">
      <c r="K61271" s="1715"/>
      <c r="L61271" s="1715"/>
    </row>
    <row r="61272" spans="11:12" ht="15" customHeight="1">
      <c r="K61272" s="1715"/>
      <c r="L61272" s="1715"/>
    </row>
    <row r="61273" spans="11:12" ht="15" customHeight="1">
      <c r="K61273" s="1715"/>
      <c r="L61273" s="1715"/>
    </row>
    <row r="61274" spans="11:12" ht="15" customHeight="1">
      <c r="K61274" s="1715"/>
      <c r="L61274" s="1715"/>
    </row>
    <row r="61275" spans="11:12" ht="15" customHeight="1">
      <c r="K61275" s="1715"/>
      <c r="L61275" s="1715"/>
    </row>
    <row r="61276" spans="11:12" ht="15" customHeight="1">
      <c r="K61276" s="1715"/>
      <c r="L61276" s="1715"/>
    </row>
    <row r="61277" spans="11:12" ht="15" customHeight="1">
      <c r="K61277" s="1715"/>
      <c r="L61277" s="1715"/>
    </row>
    <row r="61278" spans="11:12" ht="15" customHeight="1">
      <c r="K61278" s="1715"/>
      <c r="L61278" s="1715"/>
    </row>
    <row r="61279" spans="11:12" ht="15" customHeight="1">
      <c r="K61279" s="1715"/>
      <c r="L61279" s="1715"/>
    </row>
    <row r="61280" spans="11:12" ht="15" customHeight="1">
      <c r="K61280" s="1715"/>
      <c r="L61280" s="1715"/>
    </row>
    <row r="61281" spans="11:12" ht="15" customHeight="1">
      <c r="K61281" s="1715"/>
      <c r="L61281" s="1715"/>
    </row>
    <row r="61282" spans="11:12" ht="15" customHeight="1">
      <c r="K61282" s="1715"/>
      <c r="L61282" s="1715"/>
    </row>
    <row r="61283" spans="11:12" ht="15" customHeight="1">
      <c r="K61283" s="1715"/>
      <c r="L61283" s="1715"/>
    </row>
    <row r="61284" spans="11:12" ht="15" customHeight="1">
      <c r="K61284" s="1715"/>
      <c r="L61284" s="1715"/>
    </row>
    <row r="61285" spans="11:12" ht="15" customHeight="1">
      <c r="K61285" s="1715"/>
      <c r="L61285" s="1715"/>
    </row>
    <row r="61286" spans="11:12" ht="15" customHeight="1">
      <c r="K61286" s="1715"/>
      <c r="L61286" s="1715"/>
    </row>
    <row r="61287" spans="11:12" ht="15" customHeight="1">
      <c r="K61287" s="1715"/>
      <c r="L61287" s="1715"/>
    </row>
    <row r="61288" spans="11:12" ht="15" customHeight="1">
      <c r="K61288" s="1715"/>
      <c r="L61288" s="1715"/>
    </row>
    <row r="61289" spans="11:12" ht="15" customHeight="1">
      <c r="K61289" s="1715"/>
      <c r="L61289" s="1715"/>
    </row>
    <row r="61290" spans="11:12" ht="15" customHeight="1">
      <c r="K61290" s="1715"/>
      <c r="L61290" s="1715"/>
    </row>
    <row r="61291" spans="11:12" ht="15" customHeight="1">
      <c r="K61291" s="1715"/>
      <c r="L61291" s="1715"/>
    </row>
    <row r="61292" spans="11:12" ht="15" customHeight="1">
      <c r="K61292" s="1715"/>
      <c r="L61292" s="1715"/>
    </row>
    <row r="61293" spans="11:12" ht="15" customHeight="1">
      <c r="K61293" s="1715"/>
      <c r="L61293" s="1715"/>
    </row>
    <row r="61294" spans="11:12" ht="15" customHeight="1">
      <c r="K61294" s="1715"/>
      <c r="L61294" s="1715"/>
    </row>
    <row r="61295" spans="11:12" ht="15" customHeight="1">
      <c r="K61295" s="1715"/>
      <c r="L61295" s="1715"/>
    </row>
    <row r="61296" spans="11:12" ht="15" customHeight="1">
      <c r="K61296" s="1715"/>
      <c r="L61296" s="1715"/>
    </row>
    <row r="61297" spans="11:12" ht="15" customHeight="1">
      <c r="K61297" s="1715"/>
      <c r="L61297" s="1715"/>
    </row>
    <row r="61298" spans="11:12" ht="15" customHeight="1">
      <c r="K61298" s="1715"/>
      <c r="L61298" s="1715"/>
    </row>
    <row r="61299" spans="11:12" ht="15" customHeight="1">
      <c r="K61299" s="1715"/>
      <c r="L61299" s="1715"/>
    </row>
    <row r="61300" spans="11:12" ht="15" customHeight="1">
      <c r="K61300" s="1715"/>
      <c r="L61300" s="1715"/>
    </row>
    <row r="61301" spans="11:12" ht="15" customHeight="1">
      <c r="K61301" s="1715"/>
      <c r="L61301" s="1715"/>
    </row>
    <row r="61302" spans="11:12" ht="15" customHeight="1">
      <c r="K61302" s="1715"/>
      <c r="L61302" s="1715"/>
    </row>
    <row r="61303" spans="11:12" ht="15" customHeight="1">
      <c r="K61303" s="1715"/>
      <c r="L61303" s="1715"/>
    </row>
    <row r="61304" spans="11:12" ht="15" customHeight="1">
      <c r="K61304" s="1715"/>
      <c r="L61304" s="1715"/>
    </row>
    <row r="61305" spans="11:12" ht="15" customHeight="1">
      <c r="K61305" s="1715"/>
      <c r="L61305" s="1715"/>
    </row>
    <row r="61306" spans="11:12" ht="15" customHeight="1">
      <c r="K61306" s="1715"/>
      <c r="L61306" s="1715"/>
    </row>
    <row r="61307" spans="11:12" ht="15" customHeight="1">
      <c r="K61307" s="1715"/>
      <c r="L61307" s="1715"/>
    </row>
    <row r="61308" spans="11:12" ht="15" customHeight="1">
      <c r="K61308" s="1715"/>
      <c r="L61308" s="1715"/>
    </row>
    <row r="61309" spans="11:12" ht="15" customHeight="1">
      <c r="K61309" s="1715"/>
      <c r="L61309" s="1715"/>
    </row>
    <row r="61310" spans="11:12" ht="15" customHeight="1">
      <c r="K61310" s="1715"/>
      <c r="L61310" s="1715"/>
    </row>
    <row r="61311" spans="11:12" ht="15" customHeight="1">
      <c r="K61311" s="1715"/>
      <c r="L61311" s="1715"/>
    </row>
    <row r="61312" spans="11:12" ht="15" customHeight="1">
      <c r="K61312" s="1715"/>
      <c r="L61312" s="1715"/>
    </row>
    <row r="61313" spans="11:12" ht="15" customHeight="1">
      <c r="K61313" s="1715"/>
      <c r="L61313" s="1715"/>
    </row>
    <row r="61314" spans="11:12" ht="15" customHeight="1">
      <c r="K61314" s="1715"/>
      <c r="L61314" s="1715"/>
    </row>
    <row r="61315" spans="11:12" ht="15" customHeight="1">
      <c r="K61315" s="1715"/>
      <c r="L61315" s="1715"/>
    </row>
    <row r="61316" spans="11:12" ht="15" customHeight="1">
      <c r="K61316" s="1715"/>
      <c r="L61316" s="1715"/>
    </row>
    <row r="61317" spans="11:12" ht="15" customHeight="1">
      <c r="K61317" s="1715"/>
      <c r="L61317" s="1715"/>
    </row>
    <row r="61318" spans="11:12" ht="15" customHeight="1">
      <c r="K61318" s="1715"/>
      <c r="L61318" s="1715"/>
    </row>
    <row r="61319" spans="11:12" ht="15" customHeight="1">
      <c r="K61319" s="1715"/>
      <c r="L61319" s="1715"/>
    </row>
    <row r="61320" spans="11:12" ht="15" customHeight="1">
      <c r="K61320" s="1715"/>
      <c r="L61320" s="1715"/>
    </row>
    <row r="61321" spans="11:12" ht="15" customHeight="1">
      <c r="K61321" s="1715"/>
      <c r="L61321" s="1715"/>
    </row>
    <row r="61322" spans="11:12" ht="15" customHeight="1">
      <c r="K61322" s="1715"/>
      <c r="L61322" s="1715"/>
    </row>
    <row r="61323" spans="11:12" ht="15" customHeight="1">
      <c r="K61323" s="1715"/>
      <c r="L61323" s="1715"/>
    </row>
    <row r="61324" spans="11:12" ht="15" customHeight="1">
      <c r="K61324" s="1715"/>
      <c r="L61324" s="1715"/>
    </row>
    <row r="61325" spans="11:12" ht="15" customHeight="1">
      <c r="K61325" s="1715"/>
      <c r="L61325" s="1715"/>
    </row>
    <row r="61326" spans="11:12" ht="15" customHeight="1">
      <c r="K61326" s="1715"/>
      <c r="L61326" s="1715"/>
    </row>
    <row r="61327" spans="11:12" ht="15" customHeight="1">
      <c r="K61327" s="1715"/>
      <c r="L61327" s="1715"/>
    </row>
    <row r="61328" spans="11:12" ht="15" customHeight="1">
      <c r="K61328" s="1715"/>
      <c r="L61328" s="1715"/>
    </row>
    <row r="61329" spans="11:12" ht="15" customHeight="1">
      <c r="K61329" s="1715"/>
      <c r="L61329" s="1715"/>
    </row>
    <row r="61330" spans="11:12" ht="15" customHeight="1">
      <c r="K61330" s="1715"/>
      <c r="L61330" s="1715"/>
    </row>
    <row r="61331" spans="11:12" ht="15" customHeight="1">
      <c r="K61331" s="1715"/>
      <c r="L61331" s="1715"/>
    </row>
    <row r="61332" spans="11:12" ht="15" customHeight="1">
      <c r="K61332" s="1715"/>
      <c r="L61332" s="1715"/>
    </row>
    <row r="61333" spans="11:12" ht="15" customHeight="1">
      <c r="K61333" s="1715"/>
      <c r="L61333" s="1715"/>
    </row>
    <row r="61334" spans="11:12" ht="15" customHeight="1">
      <c r="K61334" s="1715"/>
      <c r="L61334" s="1715"/>
    </row>
    <row r="61335" spans="11:12" ht="15" customHeight="1">
      <c r="K61335" s="1715"/>
      <c r="L61335" s="1715"/>
    </row>
    <row r="61336" spans="11:12" ht="15" customHeight="1">
      <c r="K61336" s="1715"/>
      <c r="L61336" s="1715"/>
    </row>
    <row r="61337" spans="11:12" ht="15" customHeight="1">
      <c r="K61337" s="1715"/>
      <c r="L61337" s="1715"/>
    </row>
    <row r="61338" spans="11:12" ht="15" customHeight="1">
      <c r="K61338" s="1715"/>
      <c r="L61338" s="1715"/>
    </row>
    <row r="61339" spans="11:12" ht="15" customHeight="1">
      <c r="K61339" s="1715"/>
      <c r="L61339" s="1715"/>
    </row>
    <row r="61340" spans="11:12" ht="15" customHeight="1">
      <c r="K61340" s="1715"/>
      <c r="L61340" s="1715"/>
    </row>
    <row r="61341" spans="11:12" ht="15" customHeight="1">
      <c r="K61341" s="1715"/>
      <c r="L61341" s="1715"/>
    </row>
    <row r="61342" spans="11:12" ht="15" customHeight="1">
      <c r="K61342" s="1715"/>
      <c r="L61342" s="1715"/>
    </row>
    <row r="61343" spans="11:12" ht="15" customHeight="1">
      <c r="K61343" s="1715"/>
      <c r="L61343" s="1715"/>
    </row>
    <row r="61344" spans="11:12" ht="15" customHeight="1">
      <c r="K61344" s="1715"/>
      <c r="L61344" s="1715"/>
    </row>
    <row r="61345" spans="11:12" ht="15" customHeight="1">
      <c r="K61345" s="1715"/>
      <c r="L61345" s="1715"/>
    </row>
    <row r="61346" spans="11:12" ht="15" customHeight="1">
      <c r="K61346" s="1715"/>
      <c r="L61346" s="1715"/>
    </row>
    <row r="61347" spans="11:12" ht="15" customHeight="1">
      <c r="K61347" s="1715"/>
      <c r="L61347" s="1715"/>
    </row>
    <row r="61348" spans="11:12" ht="15" customHeight="1">
      <c r="K61348" s="1715"/>
      <c r="L61348" s="1715"/>
    </row>
    <row r="61349" spans="11:12" ht="15" customHeight="1">
      <c r="K61349" s="1715"/>
      <c r="L61349" s="1715"/>
    </row>
    <row r="61350" spans="11:12" ht="15" customHeight="1">
      <c r="K61350" s="1715"/>
      <c r="L61350" s="1715"/>
    </row>
    <row r="61351" spans="11:12" ht="15" customHeight="1">
      <c r="K61351" s="1715"/>
      <c r="L61351" s="1715"/>
    </row>
    <row r="61352" spans="11:12" ht="15" customHeight="1">
      <c r="K61352" s="1715"/>
      <c r="L61352" s="1715"/>
    </row>
    <row r="61353" spans="11:12" ht="15" customHeight="1">
      <c r="K61353" s="1715"/>
      <c r="L61353" s="1715"/>
    </row>
    <row r="61354" spans="11:12" ht="15" customHeight="1">
      <c r="K61354" s="1715"/>
      <c r="L61354" s="1715"/>
    </row>
    <row r="61355" spans="11:12" ht="15" customHeight="1">
      <c r="K61355" s="1715"/>
      <c r="L61355" s="1715"/>
    </row>
    <row r="61356" spans="11:12" ht="15" customHeight="1">
      <c r="K61356" s="1715"/>
      <c r="L61356" s="1715"/>
    </row>
    <row r="61357" spans="11:12" ht="15" customHeight="1">
      <c r="K61357" s="1715"/>
      <c r="L61357" s="1715"/>
    </row>
    <row r="61358" spans="11:12" ht="15" customHeight="1">
      <c r="K61358" s="1715"/>
      <c r="L61358" s="1715"/>
    </row>
    <row r="61359" spans="11:12" ht="15" customHeight="1">
      <c r="K61359" s="1715"/>
      <c r="L61359" s="1715"/>
    </row>
    <row r="61360" spans="11:12" ht="15" customHeight="1">
      <c r="K61360" s="1715"/>
      <c r="L61360" s="1715"/>
    </row>
    <row r="61361" spans="11:12" ht="15" customHeight="1">
      <c r="K61361" s="1715"/>
      <c r="L61361" s="1715"/>
    </row>
    <row r="61362" spans="11:12" ht="15" customHeight="1">
      <c r="K61362" s="1715"/>
      <c r="L61362" s="1715"/>
    </row>
    <row r="61363" spans="11:12" ht="15" customHeight="1">
      <c r="K61363" s="1715"/>
      <c r="L61363" s="1715"/>
    </row>
    <row r="61364" spans="11:12" ht="15" customHeight="1">
      <c r="K61364" s="1715"/>
      <c r="L61364" s="1715"/>
    </row>
    <row r="61365" spans="11:12" ht="15" customHeight="1">
      <c r="K61365" s="1715"/>
      <c r="L61365" s="1715"/>
    </row>
    <row r="61366" spans="11:12" ht="15" customHeight="1">
      <c r="K61366" s="1715"/>
      <c r="L61366" s="1715"/>
    </row>
    <row r="61367" spans="11:12" ht="15" customHeight="1">
      <c r="K61367" s="1715"/>
      <c r="L61367" s="1715"/>
    </row>
    <row r="61368" spans="11:12" ht="15" customHeight="1">
      <c r="K61368" s="1715"/>
      <c r="L61368" s="1715"/>
    </row>
    <row r="61369" spans="11:12" ht="15" customHeight="1">
      <c r="K61369" s="1715"/>
      <c r="L61369" s="1715"/>
    </row>
    <row r="61370" spans="11:12" ht="15" customHeight="1">
      <c r="K61370" s="1715"/>
      <c r="L61370" s="1715"/>
    </row>
    <row r="61371" spans="11:12" ht="15" customHeight="1">
      <c r="K61371" s="1715"/>
      <c r="L61371" s="1715"/>
    </row>
    <row r="61372" spans="11:12" ht="15" customHeight="1">
      <c r="K61372" s="1715"/>
      <c r="L61372" s="1715"/>
    </row>
    <row r="61373" spans="11:12" ht="15" customHeight="1">
      <c r="K61373" s="1715"/>
      <c r="L61373" s="1715"/>
    </row>
    <row r="61374" spans="11:12" ht="15" customHeight="1">
      <c r="K61374" s="1715"/>
      <c r="L61374" s="1715"/>
    </row>
    <row r="61375" spans="11:12" ht="15" customHeight="1">
      <c r="K61375" s="1715"/>
      <c r="L61375" s="1715"/>
    </row>
    <row r="61376" spans="11:12" ht="15" customHeight="1">
      <c r="K61376" s="1715"/>
      <c r="L61376" s="1715"/>
    </row>
    <row r="61377" spans="11:12" ht="15" customHeight="1">
      <c r="K61377" s="1715"/>
      <c r="L61377" s="1715"/>
    </row>
    <row r="61378" spans="11:12" ht="15" customHeight="1">
      <c r="K61378" s="1715"/>
      <c r="L61378" s="1715"/>
    </row>
    <row r="61379" spans="11:12" ht="15" customHeight="1">
      <c r="K61379" s="1715"/>
      <c r="L61379" s="1715"/>
    </row>
    <row r="61380" spans="11:12" ht="15" customHeight="1">
      <c r="K61380" s="1715"/>
      <c r="L61380" s="1715"/>
    </row>
    <row r="61381" spans="11:12" ht="15" customHeight="1">
      <c r="K61381" s="1715"/>
      <c r="L61381" s="1715"/>
    </row>
    <row r="61382" spans="11:12" ht="15" customHeight="1">
      <c r="K61382" s="1715"/>
      <c r="L61382" s="1715"/>
    </row>
    <row r="61383" spans="11:12" ht="15" customHeight="1">
      <c r="K61383" s="1715"/>
      <c r="L61383" s="1715"/>
    </row>
    <row r="61384" spans="11:12" ht="15" customHeight="1">
      <c r="K61384" s="1715"/>
      <c r="L61384" s="1715"/>
    </row>
    <row r="61385" spans="11:12" ht="15" customHeight="1">
      <c r="K61385" s="1715"/>
      <c r="L61385" s="1715"/>
    </row>
    <row r="61386" spans="11:12" ht="15" customHeight="1">
      <c r="K61386" s="1715"/>
      <c r="L61386" s="1715"/>
    </row>
    <row r="61387" spans="11:12" ht="15" customHeight="1">
      <c r="K61387" s="1715"/>
      <c r="L61387" s="1715"/>
    </row>
    <row r="61388" spans="11:12" ht="15" customHeight="1">
      <c r="K61388" s="1715"/>
      <c r="L61388" s="1715"/>
    </row>
    <row r="61389" spans="11:12" ht="15" customHeight="1">
      <c r="K61389" s="1715"/>
      <c r="L61389" s="1715"/>
    </row>
    <row r="61390" spans="11:12" ht="15" customHeight="1">
      <c r="K61390" s="1715"/>
      <c r="L61390" s="1715"/>
    </row>
    <row r="61391" spans="11:12" ht="15" customHeight="1">
      <c r="K61391" s="1715"/>
      <c r="L61391" s="1715"/>
    </row>
    <row r="61392" spans="11:12" ht="15" customHeight="1">
      <c r="K61392" s="1715"/>
      <c r="L61392" s="1715"/>
    </row>
    <row r="61393" spans="11:12" ht="15" customHeight="1">
      <c r="K61393" s="1715"/>
      <c r="L61393" s="1715"/>
    </row>
    <row r="61394" spans="11:12" ht="15" customHeight="1">
      <c r="K61394" s="1715"/>
      <c r="L61394" s="1715"/>
    </row>
    <row r="61395" spans="11:12" ht="15" customHeight="1">
      <c r="K61395" s="1715"/>
      <c r="L61395" s="1715"/>
    </row>
    <row r="61396" spans="11:12" ht="15" customHeight="1">
      <c r="K61396" s="1715"/>
      <c r="L61396" s="1715"/>
    </row>
    <row r="61397" spans="11:12" ht="15" customHeight="1">
      <c r="K61397" s="1715"/>
      <c r="L61397" s="1715"/>
    </row>
    <row r="61398" spans="11:12" ht="15" customHeight="1">
      <c r="K61398" s="1715"/>
      <c r="L61398" s="1715"/>
    </row>
    <row r="61399" spans="11:12" ht="15" customHeight="1">
      <c r="K61399" s="1715"/>
      <c r="L61399" s="1715"/>
    </row>
    <row r="61400" spans="11:12" ht="15" customHeight="1">
      <c r="K61400" s="1715"/>
      <c r="L61400" s="1715"/>
    </row>
    <row r="61401" spans="11:12" ht="15" customHeight="1">
      <c r="K61401" s="1715"/>
      <c r="L61401" s="1715"/>
    </row>
    <row r="61402" spans="11:12" ht="15" customHeight="1">
      <c r="K61402" s="1715"/>
      <c r="L61402" s="1715"/>
    </row>
    <row r="61403" spans="11:12" ht="15" customHeight="1">
      <c r="K61403" s="1715"/>
      <c r="L61403" s="1715"/>
    </row>
    <row r="61404" spans="11:12" ht="15" customHeight="1">
      <c r="K61404" s="1715"/>
      <c r="L61404" s="1715"/>
    </row>
    <row r="61405" spans="11:12" ht="15" customHeight="1">
      <c r="K61405" s="1715"/>
      <c r="L61405" s="1715"/>
    </row>
    <row r="61406" spans="11:12" ht="15" customHeight="1">
      <c r="K61406" s="1715"/>
      <c r="L61406" s="1715"/>
    </row>
    <row r="61407" spans="11:12" ht="15" customHeight="1">
      <c r="K61407" s="1715"/>
      <c r="L61407" s="1715"/>
    </row>
    <row r="61408" spans="11:12" ht="15" customHeight="1">
      <c r="K61408" s="1715"/>
      <c r="L61408" s="1715"/>
    </row>
    <row r="61409" spans="11:12" ht="15" customHeight="1">
      <c r="K61409" s="1715"/>
      <c r="L61409" s="1715"/>
    </row>
    <row r="61410" spans="11:12" ht="15" customHeight="1">
      <c r="K61410" s="1715"/>
      <c r="L61410" s="1715"/>
    </row>
    <row r="61411" spans="11:12" ht="15" customHeight="1">
      <c r="K61411" s="1715"/>
      <c r="L61411" s="1715"/>
    </row>
    <row r="61412" spans="11:12" ht="15" customHeight="1">
      <c r="K61412" s="1715"/>
      <c r="L61412" s="1715"/>
    </row>
    <row r="61413" spans="11:12" ht="15" customHeight="1">
      <c r="K61413" s="1715"/>
      <c r="L61413" s="1715"/>
    </row>
    <row r="61414" spans="11:12" ht="15" customHeight="1">
      <c r="K61414" s="1715"/>
      <c r="L61414" s="1715"/>
    </row>
    <row r="61415" spans="11:12" ht="15" customHeight="1">
      <c r="K61415" s="1715"/>
      <c r="L61415" s="1715"/>
    </row>
    <row r="61416" spans="11:12" ht="15" customHeight="1">
      <c r="K61416" s="1715"/>
      <c r="L61416" s="1715"/>
    </row>
    <row r="61417" spans="11:12" ht="15" customHeight="1">
      <c r="K61417" s="1715"/>
      <c r="L61417" s="1715"/>
    </row>
    <row r="61418" spans="11:12" ht="15" customHeight="1">
      <c r="K61418" s="1715"/>
      <c r="L61418" s="1715"/>
    </row>
    <row r="61419" spans="11:12" ht="15" customHeight="1">
      <c r="K61419" s="1715"/>
      <c r="L61419" s="1715"/>
    </row>
    <row r="61420" spans="11:12" ht="15" customHeight="1">
      <c r="K61420" s="1715"/>
      <c r="L61420" s="1715"/>
    </row>
    <row r="61421" spans="11:12" ht="15" customHeight="1">
      <c r="K61421" s="1715"/>
      <c r="L61421" s="1715"/>
    </row>
    <row r="61422" spans="11:12" ht="15" customHeight="1">
      <c r="K61422" s="1715"/>
      <c r="L61422" s="1715"/>
    </row>
    <row r="61423" spans="11:12" ht="15" customHeight="1">
      <c r="K61423" s="1715"/>
      <c r="L61423" s="1715"/>
    </row>
    <row r="61424" spans="11:12" ht="15" customHeight="1">
      <c r="K61424" s="1715"/>
      <c r="L61424" s="1715"/>
    </row>
    <row r="61425" spans="11:12" ht="15" customHeight="1">
      <c r="K61425" s="1715"/>
      <c r="L61425" s="1715"/>
    </row>
    <row r="61426" spans="11:12" ht="15" customHeight="1">
      <c r="K61426" s="1715"/>
      <c r="L61426" s="1715"/>
    </row>
    <row r="61427" spans="11:12" ht="15" customHeight="1">
      <c r="K61427" s="1715"/>
      <c r="L61427" s="1715"/>
    </row>
    <row r="61428" spans="11:12" ht="15" customHeight="1">
      <c r="K61428" s="1715"/>
      <c r="L61428" s="1715"/>
    </row>
    <row r="61429" spans="11:12" ht="15" customHeight="1">
      <c r="K61429" s="1715"/>
      <c r="L61429" s="1715"/>
    </row>
    <row r="61430" spans="11:12" ht="15" customHeight="1">
      <c r="K61430" s="1715"/>
      <c r="L61430" s="1715"/>
    </row>
    <row r="61431" spans="11:12" ht="15" customHeight="1">
      <c r="K61431" s="1715"/>
      <c r="L61431" s="1715"/>
    </row>
    <row r="61432" spans="11:12" ht="15" customHeight="1">
      <c r="K61432" s="1715"/>
      <c r="L61432" s="1715"/>
    </row>
    <row r="61433" spans="11:12" ht="15" customHeight="1">
      <c r="K61433" s="1715"/>
      <c r="L61433" s="1715"/>
    </row>
    <row r="61434" spans="11:12" ht="15" customHeight="1">
      <c r="K61434" s="1715"/>
      <c r="L61434" s="1715"/>
    </row>
    <row r="61435" spans="11:12" ht="15" customHeight="1">
      <c r="K61435" s="1715"/>
      <c r="L61435" s="1715"/>
    </row>
    <row r="61436" spans="11:12" ht="15" customHeight="1">
      <c r="K61436" s="1715"/>
      <c r="L61436" s="1715"/>
    </row>
    <row r="61437" spans="11:12" ht="15" customHeight="1">
      <c r="K61437" s="1715"/>
      <c r="L61437" s="1715"/>
    </row>
    <row r="61438" spans="11:12" ht="15" customHeight="1">
      <c r="K61438" s="1715"/>
      <c r="L61438" s="1715"/>
    </row>
    <row r="61439" spans="11:12" ht="15" customHeight="1">
      <c r="K61439" s="1715"/>
      <c r="L61439" s="1715"/>
    </row>
    <row r="61440" spans="11:12" ht="15" customHeight="1">
      <c r="K61440" s="1715"/>
      <c r="L61440" s="1715"/>
    </row>
    <row r="61441" spans="11:12" ht="15" customHeight="1">
      <c r="K61441" s="1715"/>
      <c r="L61441" s="1715"/>
    </row>
    <row r="61442" spans="11:12" ht="15" customHeight="1">
      <c r="K61442" s="1715"/>
      <c r="L61442" s="1715"/>
    </row>
    <row r="61443" spans="11:12" ht="15" customHeight="1">
      <c r="K61443" s="1715"/>
      <c r="L61443" s="1715"/>
    </row>
    <row r="61444" spans="11:12" ht="15" customHeight="1">
      <c r="K61444" s="1715"/>
      <c r="L61444" s="1715"/>
    </row>
    <row r="61445" spans="11:12" ht="15" customHeight="1">
      <c r="K61445" s="1715"/>
      <c r="L61445" s="1715"/>
    </row>
    <row r="61446" spans="11:12" ht="15" customHeight="1">
      <c r="K61446" s="1715"/>
      <c r="L61446" s="1715"/>
    </row>
    <row r="61447" spans="11:12" ht="15" customHeight="1">
      <c r="K61447" s="1715"/>
      <c r="L61447" s="1715"/>
    </row>
    <row r="61448" spans="11:12" ht="15" customHeight="1">
      <c r="K61448" s="1715"/>
      <c r="L61448" s="1715"/>
    </row>
    <row r="61449" spans="11:12" ht="15" customHeight="1">
      <c r="K61449" s="1715"/>
      <c r="L61449" s="1715"/>
    </row>
    <row r="61450" spans="11:12" ht="15" customHeight="1">
      <c r="K61450" s="1715"/>
      <c r="L61450" s="1715"/>
    </row>
    <row r="61451" spans="11:12" ht="15" customHeight="1">
      <c r="K61451" s="1715"/>
      <c r="L61451" s="1715"/>
    </row>
    <row r="61452" spans="11:12" ht="15" customHeight="1">
      <c r="K61452" s="1715"/>
      <c r="L61452" s="1715"/>
    </row>
    <row r="61453" spans="11:12" ht="15" customHeight="1">
      <c r="K61453" s="1715"/>
      <c r="L61453" s="1715"/>
    </row>
    <row r="61454" spans="11:12" ht="15" customHeight="1">
      <c r="K61454" s="1715"/>
      <c r="L61454" s="1715"/>
    </row>
    <row r="61455" spans="11:12" ht="15" customHeight="1">
      <c r="K61455" s="1715"/>
      <c r="L61455" s="1715"/>
    </row>
    <row r="61456" spans="11:12" ht="15" customHeight="1">
      <c r="K61456" s="1715"/>
      <c r="L61456" s="1715"/>
    </row>
    <row r="61457" spans="11:12" ht="15" customHeight="1">
      <c r="K61457" s="1715"/>
      <c r="L61457" s="1715"/>
    </row>
    <row r="61458" spans="11:12" ht="15" customHeight="1">
      <c r="K61458" s="1715"/>
      <c r="L61458" s="1715"/>
    </row>
    <row r="61459" spans="11:12" ht="15" customHeight="1">
      <c r="K61459" s="1715"/>
      <c r="L61459" s="1715"/>
    </row>
    <row r="61460" spans="11:12" ht="15" customHeight="1">
      <c r="K61460" s="1715"/>
      <c r="L61460" s="1715"/>
    </row>
    <row r="61461" spans="11:12" ht="15" customHeight="1">
      <c r="K61461" s="1715"/>
      <c r="L61461" s="1715"/>
    </row>
    <row r="61462" spans="11:12" ht="15" customHeight="1">
      <c r="K61462" s="1715"/>
      <c r="L61462" s="1715"/>
    </row>
    <row r="61463" spans="11:12" ht="15" customHeight="1">
      <c r="K61463" s="1715"/>
      <c r="L61463" s="1715"/>
    </row>
    <row r="61464" spans="11:12" ht="15" customHeight="1">
      <c r="K61464" s="1715"/>
      <c r="L61464" s="1715"/>
    </row>
    <row r="61465" spans="11:12" ht="15" customHeight="1">
      <c r="K61465" s="1715"/>
      <c r="L61465" s="1715"/>
    </row>
    <row r="61466" spans="11:12" ht="15" customHeight="1">
      <c r="K61466" s="1715"/>
      <c r="L61466" s="1715"/>
    </row>
    <row r="61467" spans="11:12" ht="15" customHeight="1">
      <c r="K61467" s="1715"/>
      <c r="L61467" s="1715"/>
    </row>
    <row r="61468" spans="11:12" ht="15" customHeight="1">
      <c r="K61468" s="1715"/>
      <c r="L61468" s="1715"/>
    </row>
    <row r="61469" spans="11:12" ht="15" customHeight="1">
      <c r="K61469" s="1715"/>
      <c r="L61469" s="1715"/>
    </row>
    <row r="61470" spans="11:12" ht="15" customHeight="1">
      <c r="K61470" s="1715"/>
      <c r="L61470" s="1715"/>
    </row>
    <row r="61471" spans="11:12" ht="15" customHeight="1">
      <c r="K61471" s="1715"/>
      <c r="L61471" s="1715"/>
    </row>
    <row r="61472" spans="11:12" ht="15" customHeight="1">
      <c r="K61472" s="1715"/>
      <c r="L61472" s="1715"/>
    </row>
    <row r="61473" spans="11:12" ht="15" customHeight="1">
      <c r="K61473" s="1715"/>
      <c r="L61473" s="1715"/>
    </row>
    <row r="61474" spans="11:12" ht="15" customHeight="1">
      <c r="K61474" s="1715"/>
      <c r="L61474" s="1715"/>
    </row>
    <row r="61475" spans="11:12" ht="15" customHeight="1">
      <c r="K61475" s="1715"/>
      <c r="L61475" s="1715"/>
    </row>
    <row r="61476" spans="11:12" ht="15" customHeight="1">
      <c r="K61476" s="1715"/>
      <c r="L61476" s="1715"/>
    </row>
    <row r="61477" spans="11:12" ht="15" customHeight="1">
      <c r="K61477" s="1715"/>
      <c r="L61477" s="1715"/>
    </row>
    <row r="61478" spans="11:12" ht="15" customHeight="1">
      <c r="K61478" s="1715"/>
      <c r="L61478" s="1715"/>
    </row>
    <row r="61479" spans="11:12" ht="15" customHeight="1">
      <c r="K61479" s="1715"/>
      <c r="L61479" s="1715"/>
    </row>
    <row r="61480" spans="11:12" ht="15" customHeight="1">
      <c r="K61480" s="1715"/>
      <c r="L61480" s="1715"/>
    </row>
    <row r="61481" spans="11:12" ht="15" customHeight="1">
      <c r="K61481" s="1715"/>
      <c r="L61481" s="1715"/>
    </row>
    <row r="61482" spans="11:12" ht="15" customHeight="1">
      <c r="K61482" s="1715"/>
      <c r="L61482" s="1715"/>
    </row>
    <row r="61483" spans="11:12" ht="15" customHeight="1">
      <c r="K61483" s="1715"/>
      <c r="L61483" s="1715"/>
    </row>
    <row r="61484" spans="11:12" ht="15" customHeight="1">
      <c r="K61484" s="1715"/>
      <c r="L61484" s="1715"/>
    </row>
    <row r="61485" spans="11:12" ht="15" customHeight="1">
      <c r="K61485" s="1715"/>
      <c r="L61485" s="1715"/>
    </row>
    <row r="61486" spans="11:12" ht="15" customHeight="1">
      <c r="K61486" s="1715"/>
      <c r="L61486" s="1715"/>
    </row>
    <row r="61487" spans="11:12" ht="15" customHeight="1">
      <c r="K61487" s="1715"/>
      <c r="L61487" s="1715"/>
    </row>
    <row r="61488" spans="11:12" ht="15" customHeight="1">
      <c r="K61488" s="1715"/>
      <c r="L61488" s="1715"/>
    </row>
    <row r="61489" spans="11:12" ht="15" customHeight="1">
      <c r="K61489" s="1715"/>
      <c r="L61489" s="1715"/>
    </row>
    <row r="61490" spans="11:12" ht="15" customHeight="1">
      <c r="K61490" s="1715"/>
      <c r="L61490" s="1715"/>
    </row>
    <row r="61491" spans="11:12" ht="15" customHeight="1">
      <c r="K61491" s="1715"/>
      <c r="L61491" s="1715"/>
    </row>
    <row r="61492" spans="11:12" ht="15" customHeight="1">
      <c r="K61492" s="1715"/>
      <c r="L61492" s="1715"/>
    </row>
    <row r="61493" spans="11:12" ht="15" customHeight="1">
      <c r="K61493" s="1715"/>
      <c r="L61493" s="1715"/>
    </row>
    <row r="61494" spans="11:12" ht="15" customHeight="1">
      <c r="K61494" s="1715"/>
      <c r="L61494" s="1715"/>
    </row>
    <row r="61495" spans="11:12" ht="15" customHeight="1">
      <c r="K61495" s="1715"/>
      <c r="L61495" s="1715"/>
    </row>
    <row r="61496" spans="11:12" ht="15" customHeight="1">
      <c r="K61496" s="1715"/>
      <c r="L61496" s="1715"/>
    </row>
    <row r="61497" spans="11:12" ht="15" customHeight="1">
      <c r="K61497" s="1715"/>
      <c r="L61497" s="1715"/>
    </row>
    <row r="61498" spans="11:12" ht="15" customHeight="1">
      <c r="K61498" s="1715"/>
      <c r="L61498" s="1715"/>
    </row>
    <row r="61499" spans="11:12" ht="15" customHeight="1">
      <c r="K61499" s="1715"/>
      <c r="L61499" s="1715"/>
    </row>
    <row r="61500" spans="11:12" ht="15" customHeight="1">
      <c r="K61500" s="1715"/>
      <c r="L61500" s="1715"/>
    </row>
    <row r="61501" spans="11:12" ht="15" customHeight="1">
      <c r="K61501" s="1715"/>
      <c r="L61501" s="1715"/>
    </row>
    <row r="61502" spans="11:12" ht="15" customHeight="1">
      <c r="K61502" s="1715"/>
      <c r="L61502" s="1715"/>
    </row>
    <row r="61503" spans="11:12" ht="15" customHeight="1">
      <c r="K61503" s="1715"/>
      <c r="L61503" s="1715"/>
    </row>
    <row r="61504" spans="11:12" ht="15" customHeight="1">
      <c r="K61504" s="1715"/>
      <c r="L61504" s="1715"/>
    </row>
    <row r="61505" spans="11:12" ht="15" customHeight="1">
      <c r="K61505" s="1715"/>
      <c r="L61505" s="1715"/>
    </row>
    <row r="61506" spans="11:12" ht="15" customHeight="1">
      <c r="K61506" s="1715"/>
      <c r="L61506" s="1715"/>
    </row>
    <row r="61507" spans="11:12" ht="15" customHeight="1">
      <c r="K61507" s="1715"/>
      <c r="L61507" s="1715"/>
    </row>
    <row r="61508" spans="11:12" ht="15" customHeight="1">
      <c r="K61508" s="1715"/>
      <c r="L61508" s="1715"/>
    </row>
    <row r="61509" spans="11:12" ht="15" customHeight="1">
      <c r="K61509" s="1715"/>
      <c r="L61509" s="1715"/>
    </row>
    <row r="61510" spans="11:12" ht="15" customHeight="1">
      <c r="K61510" s="1715"/>
      <c r="L61510" s="1715"/>
    </row>
    <row r="61511" spans="11:12" ht="15" customHeight="1">
      <c r="K61511" s="1715"/>
      <c r="L61511" s="1715"/>
    </row>
    <row r="61512" spans="11:12" ht="15" customHeight="1">
      <c r="K61512" s="1715"/>
      <c r="L61512" s="1715"/>
    </row>
    <row r="61513" spans="11:12" ht="15" customHeight="1">
      <c r="K61513" s="1715"/>
      <c r="L61513" s="1715"/>
    </row>
    <row r="61514" spans="11:12" ht="15" customHeight="1">
      <c r="K61514" s="1715"/>
      <c r="L61514" s="1715"/>
    </row>
    <row r="61515" spans="11:12" ht="15" customHeight="1">
      <c r="K61515" s="1715"/>
      <c r="L61515" s="1715"/>
    </row>
    <row r="61516" spans="11:12" ht="15" customHeight="1">
      <c r="K61516" s="1715"/>
      <c r="L61516" s="1715"/>
    </row>
    <row r="61517" spans="11:12" ht="15" customHeight="1">
      <c r="K61517" s="1715"/>
      <c r="L61517" s="1715"/>
    </row>
    <row r="61518" spans="11:12" ht="15" customHeight="1">
      <c r="K61518" s="1715"/>
      <c r="L61518" s="1715"/>
    </row>
    <row r="61519" spans="11:12" ht="15" customHeight="1">
      <c r="K61519" s="1715"/>
      <c r="L61519" s="1715"/>
    </row>
    <row r="61520" spans="11:12" ht="15" customHeight="1">
      <c r="K61520" s="1715"/>
      <c r="L61520" s="1715"/>
    </row>
    <row r="61521" spans="11:12" ht="15" customHeight="1">
      <c r="K61521" s="1715"/>
      <c r="L61521" s="1715"/>
    </row>
    <row r="61522" spans="11:12" ht="15" customHeight="1">
      <c r="K61522" s="1715"/>
      <c r="L61522" s="1715"/>
    </row>
    <row r="61523" spans="11:12" ht="15" customHeight="1">
      <c r="K61523" s="1715"/>
      <c r="L61523" s="1715"/>
    </row>
    <row r="61524" spans="11:12" ht="15" customHeight="1">
      <c r="K61524" s="1715"/>
      <c r="L61524" s="1715"/>
    </row>
    <row r="61525" spans="11:12" ht="15" customHeight="1">
      <c r="K61525" s="1715"/>
      <c r="L61525" s="1715"/>
    </row>
    <row r="61526" spans="11:12" ht="15" customHeight="1">
      <c r="K61526" s="1715"/>
      <c r="L61526" s="1715"/>
    </row>
    <row r="61527" spans="11:12" ht="15" customHeight="1">
      <c r="K61527" s="1715"/>
      <c r="L61527" s="1715"/>
    </row>
    <row r="61528" spans="11:12" ht="15" customHeight="1">
      <c r="K61528" s="1715"/>
      <c r="L61528" s="1715"/>
    </row>
    <row r="61529" spans="11:12" ht="15" customHeight="1">
      <c r="K61529" s="1715"/>
      <c r="L61529" s="1715"/>
    </row>
    <row r="61530" spans="11:12" ht="15" customHeight="1">
      <c r="K61530" s="1715"/>
      <c r="L61530" s="1715"/>
    </row>
    <row r="61531" spans="11:12" ht="15" customHeight="1">
      <c r="K61531" s="1715"/>
      <c r="L61531" s="1715"/>
    </row>
    <row r="61532" spans="11:12" ht="15" customHeight="1">
      <c r="K61532" s="1715"/>
      <c r="L61532" s="1715"/>
    </row>
    <row r="61533" spans="11:12" ht="15" customHeight="1">
      <c r="K61533" s="1715"/>
      <c r="L61533" s="1715"/>
    </row>
    <row r="61534" spans="11:12" ht="15" customHeight="1">
      <c r="K61534" s="1715"/>
      <c r="L61534" s="1715"/>
    </row>
    <row r="61535" spans="11:12" ht="15" customHeight="1">
      <c r="K61535" s="1715"/>
      <c r="L61535" s="1715"/>
    </row>
    <row r="61536" spans="11:12" ht="15" customHeight="1">
      <c r="K61536" s="1715"/>
      <c r="L61536" s="1715"/>
    </row>
    <row r="61537" spans="11:12" ht="15" customHeight="1">
      <c r="K61537" s="1715"/>
      <c r="L61537" s="1715"/>
    </row>
    <row r="61538" spans="11:12" ht="15" customHeight="1">
      <c r="K61538" s="1715"/>
      <c r="L61538" s="1715"/>
    </row>
    <row r="61539" spans="11:12" ht="15" customHeight="1">
      <c r="K61539" s="1715"/>
      <c r="L61539" s="1715"/>
    </row>
    <row r="61540" spans="11:12" ht="15" customHeight="1">
      <c r="K61540" s="1715"/>
      <c r="L61540" s="1715"/>
    </row>
    <row r="61541" spans="11:12" ht="15" customHeight="1">
      <c r="K61541" s="1715"/>
      <c r="L61541" s="1715"/>
    </row>
    <row r="61542" spans="11:12" ht="15" customHeight="1">
      <c r="K61542" s="1715"/>
      <c r="L61542" s="1715"/>
    </row>
    <row r="61543" spans="11:12" ht="15" customHeight="1">
      <c r="K61543" s="1715"/>
      <c r="L61543" s="1715"/>
    </row>
    <row r="61544" spans="11:12" ht="15" customHeight="1">
      <c r="K61544" s="1715"/>
      <c r="L61544" s="1715"/>
    </row>
    <row r="61545" spans="11:12" ht="15" customHeight="1">
      <c r="K61545" s="1715"/>
      <c r="L61545" s="1715"/>
    </row>
    <row r="61546" spans="11:12" ht="15" customHeight="1">
      <c r="K61546" s="1715"/>
      <c r="L61546" s="1715"/>
    </row>
    <row r="61547" spans="11:12" ht="15" customHeight="1">
      <c r="K61547" s="1715"/>
      <c r="L61547" s="1715"/>
    </row>
    <row r="61548" spans="11:12" ht="15" customHeight="1">
      <c r="K61548" s="1715"/>
      <c r="L61548" s="1715"/>
    </row>
    <row r="61549" spans="11:12" ht="15" customHeight="1">
      <c r="K61549" s="1715"/>
      <c r="L61549" s="1715"/>
    </row>
    <row r="61550" spans="11:12" ht="15" customHeight="1">
      <c r="K61550" s="1715"/>
      <c r="L61550" s="1715"/>
    </row>
    <row r="61551" spans="11:12" ht="15" customHeight="1">
      <c r="K61551" s="1715"/>
      <c r="L61551" s="1715"/>
    </row>
    <row r="61552" spans="11:12" ht="15" customHeight="1">
      <c r="K61552" s="1715"/>
      <c r="L61552" s="1715"/>
    </row>
    <row r="61553" spans="11:12" ht="15" customHeight="1">
      <c r="K61553" s="1715"/>
      <c r="L61553" s="1715"/>
    </row>
    <row r="61554" spans="11:12" ht="15" customHeight="1">
      <c r="K61554" s="1715"/>
      <c r="L61554" s="1715"/>
    </row>
    <row r="61555" spans="11:12" ht="15" customHeight="1">
      <c r="K61555" s="1715"/>
      <c r="L61555" s="1715"/>
    </row>
    <row r="61556" spans="11:12" ht="15" customHeight="1">
      <c r="K61556" s="1715"/>
      <c r="L61556" s="1715"/>
    </row>
    <row r="61557" spans="11:12" ht="15" customHeight="1">
      <c r="K61557" s="1715"/>
      <c r="L61557" s="1715"/>
    </row>
    <row r="61558" spans="11:12" ht="15" customHeight="1">
      <c r="K61558" s="1715"/>
      <c r="L61558" s="1715"/>
    </row>
    <row r="61559" spans="11:12" ht="15" customHeight="1">
      <c r="K61559" s="1715"/>
      <c r="L61559" s="1715"/>
    </row>
    <row r="61560" spans="11:12" ht="15" customHeight="1">
      <c r="K61560" s="1715"/>
      <c r="L61560" s="1715"/>
    </row>
    <row r="61561" spans="11:12" ht="15" customHeight="1">
      <c r="K61561" s="1715"/>
      <c r="L61561" s="1715"/>
    </row>
    <row r="61562" spans="11:12" ht="15" customHeight="1">
      <c r="K61562" s="1715"/>
      <c r="L61562" s="1715"/>
    </row>
    <row r="61563" spans="11:12" ht="15" customHeight="1">
      <c r="K61563" s="1715"/>
      <c r="L61563" s="1715"/>
    </row>
    <row r="61564" spans="11:12" ht="15" customHeight="1">
      <c r="K61564" s="1715"/>
      <c r="L61564" s="1715"/>
    </row>
    <row r="61565" spans="11:12" ht="15" customHeight="1">
      <c r="K61565" s="1715"/>
      <c r="L61565" s="1715"/>
    </row>
    <row r="61566" spans="11:12" ht="15" customHeight="1">
      <c r="K61566" s="1715"/>
      <c r="L61566" s="1715"/>
    </row>
    <row r="61567" spans="11:12" ht="15" customHeight="1">
      <c r="K61567" s="1715"/>
      <c r="L61567" s="1715"/>
    </row>
    <row r="61568" spans="11:12" ht="15" customHeight="1">
      <c r="K61568" s="1715"/>
      <c r="L61568" s="1715"/>
    </row>
    <row r="61569" spans="11:12" ht="15" customHeight="1">
      <c r="K61569" s="1715"/>
      <c r="L61569" s="1715"/>
    </row>
    <row r="61570" spans="11:12" ht="15" customHeight="1">
      <c r="K61570" s="1715"/>
      <c r="L61570" s="1715"/>
    </row>
    <row r="61571" spans="11:12" ht="15" customHeight="1">
      <c r="K61571" s="1715"/>
      <c r="L61571" s="1715"/>
    </row>
    <row r="61572" spans="11:12" ht="15" customHeight="1">
      <c r="K61572" s="1715"/>
      <c r="L61572" s="1715"/>
    </row>
    <row r="61573" spans="11:12" ht="15" customHeight="1">
      <c r="K61573" s="1715"/>
      <c r="L61573" s="1715"/>
    </row>
    <row r="61574" spans="11:12" ht="15" customHeight="1">
      <c r="K61574" s="1715"/>
      <c r="L61574" s="1715"/>
    </row>
    <row r="61575" spans="11:12" ht="15" customHeight="1">
      <c r="K61575" s="1715"/>
      <c r="L61575" s="1715"/>
    </row>
    <row r="61576" spans="11:12" ht="15" customHeight="1">
      <c r="K61576" s="1715"/>
      <c r="L61576" s="1715"/>
    </row>
    <row r="61577" spans="11:12" ht="15" customHeight="1">
      <c r="K61577" s="1715"/>
      <c r="L61577" s="1715"/>
    </row>
    <row r="61578" spans="11:12" ht="15" customHeight="1">
      <c r="K61578" s="1715"/>
      <c r="L61578" s="1715"/>
    </row>
    <row r="61579" spans="11:12" ht="15" customHeight="1">
      <c r="K61579" s="1715"/>
      <c r="L61579" s="1715"/>
    </row>
    <row r="61580" spans="11:12" ht="15" customHeight="1">
      <c r="K61580" s="1715"/>
      <c r="L61580" s="1715"/>
    </row>
    <row r="61581" spans="11:12" ht="15" customHeight="1">
      <c r="K61581" s="1715"/>
      <c r="L61581" s="1715"/>
    </row>
    <row r="61582" spans="11:12" ht="15" customHeight="1">
      <c r="K61582" s="1715"/>
      <c r="L61582" s="1715"/>
    </row>
    <row r="61583" spans="11:12" ht="15" customHeight="1">
      <c r="K61583" s="1715"/>
      <c r="L61583" s="1715"/>
    </row>
    <row r="61584" spans="11:12" ht="15" customHeight="1">
      <c r="K61584" s="1715"/>
      <c r="L61584" s="1715"/>
    </row>
    <row r="61585" spans="11:12" ht="15" customHeight="1">
      <c r="K61585" s="1715"/>
      <c r="L61585" s="1715"/>
    </row>
    <row r="61586" spans="11:12" ht="15" customHeight="1">
      <c r="K61586" s="1715"/>
      <c r="L61586" s="1715"/>
    </row>
    <row r="61587" spans="11:12" ht="15" customHeight="1">
      <c r="K61587" s="1715"/>
      <c r="L61587" s="1715"/>
    </row>
    <row r="61588" spans="11:12" ht="15" customHeight="1">
      <c r="K61588" s="1715"/>
      <c r="L61588" s="1715"/>
    </row>
    <row r="61589" spans="11:12" ht="15" customHeight="1">
      <c r="K61589" s="1715"/>
      <c r="L61589" s="1715"/>
    </row>
    <row r="61590" spans="11:12" ht="15" customHeight="1">
      <c r="K61590" s="1715"/>
      <c r="L61590" s="1715"/>
    </row>
    <row r="61591" spans="11:12" ht="15" customHeight="1">
      <c r="K61591" s="1715"/>
      <c r="L61591" s="1715"/>
    </row>
    <row r="61592" spans="11:12" ht="15" customHeight="1">
      <c r="K61592" s="1715"/>
      <c r="L61592" s="1715"/>
    </row>
    <row r="61593" spans="11:12" ht="15" customHeight="1">
      <c r="K61593" s="1715"/>
      <c r="L61593" s="1715"/>
    </row>
    <row r="61594" spans="11:12" ht="15" customHeight="1">
      <c r="K61594" s="1715"/>
      <c r="L61594" s="1715"/>
    </row>
    <row r="61595" spans="11:12" ht="15" customHeight="1">
      <c r="K61595" s="1715"/>
      <c r="L61595" s="1715"/>
    </row>
    <row r="61596" spans="11:12" ht="15" customHeight="1">
      <c r="K61596" s="1715"/>
      <c r="L61596" s="1715"/>
    </row>
    <row r="61597" spans="11:12" ht="15" customHeight="1">
      <c r="K61597" s="1715"/>
      <c r="L61597" s="1715"/>
    </row>
    <row r="61598" spans="11:12" ht="15" customHeight="1">
      <c r="K61598" s="1715"/>
      <c r="L61598" s="1715"/>
    </row>
    <row r="61599" spans="11:12" ht="15" customHeight="1">
      <c r="K61599" s="1715"/>
      <c r="L61599" s="1715"/>
    </row>
    <row r="61600" spans="11:12" ht="15" customHeight="1">
      <c r="K61600" s="1715"/>
      <c r="L61600" s="1715"/>
    </row>
    <row r="61601" spans="11:12" ht="15" customHeight="1">
      <c r="K61601" s="1715"/>
      <c r="L61601" s="1715"/>
    </row>
    <row r="61602" spans="11:12" ht="15" customHeight="1">
      <c r="K61602" s="1715"/>
      <c r="L61602" s="1715"/>
    </row>
    <row r="61603" spans="11:12" ht="15" customHeight="1">
      <c r="K61603" s="1715"/>
      <c r="L61603" s="1715"/>
    </row>
    <row r="61604" spans="11:12" ht="15" customHeight="1">
      <c r="K61604" s="1715"/>
      <c r="L61604" s="1715"/>
    </row>
    <row r="61605" spans="11:12" ht="15" customHeight="1">
      <c r="K61605" s="1715"/>
      <c r="L61605" s="1715"/>
    </row>
    <row r="61606" spans="11:12" ht="15" customHeight="1">
      <c r="K61606" s="1715"/>
      <c r="L61606" s="1715"/>
    </row>
    <row r="61607" spans="11:12" ht="15" customHeight="1">
      <c r="K61607" s="1715"/>
      <c r="L61607" s="1715"/>
    </row>
    <row r="61608" spans="11:12" ht="15" customHeight="1">
      <c r="K61608" s="1715"/>
      <c r="L61608" s="1715"/>
    </row>
    <row r="61609" spans="11:12" ht="15" customHeight="1">
      <c r="K61609" s="1715"/>
      <c r="L61609" s="1715"/>
    </row>
    <row r="61610" spans="11:12" ht="15" customHeight="1">
      <c r="K61610" s="1715"/>
      <c r="L61610" s="1715"/>
    </row>
    <row r="61611" spans="11:12" ht="15" customHeight="1">
      <c r="K61611" s="1715"/>
      <c r="L61611" s="1715"/>
    </row>
    <row r="61612" spans="11:12" ht="15" customHeight="1">
      <c r="K61612" s="1715"/>
      <c r="L61612" s="1715"/>
    </row>
    <row r="61613" spans="11:12" ht="15" customHeight="1">
      <c r="K61613" s="1715"/>
      <c r="L61613" s="1715"/>
    </row>
    <row r="61614" spans="11:12" ht="15" customHeight="1">
      <c r="K61614" s="1715"/>
      <c r="L61614" s="1715"/>
    </row>
    <row r="61615" spans="11:12" ht="15" customHeight="1">
      <c r="K61615" s="1715"/>
      <c r="L61615" s="1715"/>
    </row>
    <row r="61616" spans="11:12" ht="15" customHeight="1">
      <c r="K61616" s="1715"/>
      <c r="L61616" s="1715"/>
    </row>
    <row r="61617" spans="11:12" ht="15" customHeight="1">
      <c r="K61617" s="1715"/>
      <c r="L61617" s="1715"/>
    </row>
    <row r="61618" spans="11:12" ht="15" customHeight="1">
      <c r="K61618" s="1715"/>
      <c r="L61618" s="1715"/>
    </row>
    <row r="61619" spans="11:12" ht="15" customHeight="1">
      <c r="K61619" s="1715"/>
      <c r="L61619" s="1715"/>
    </row>
    <row r="61620" spans="11:12" ht="15" customHeight="1">
      <c r="K61620" s="1715"/>
      <c r="L61620" s="1715"/>
    </row>
    <row r="61621" spans="11:12" ht="15" customHeight="1">
      <c r="K61621" s="1715"/>
      <c r="L61621" s="1715"/>
    </row>
    <row r="61622" spans="11:12" ht="15" customHeight="1">
      <c r="K61622" s="1715"/>
      <c r="L61622" s="1715"/>
    </row>
    <row r="61623" spans="11:12" ht="15" customHeight="1">
      <c r="K61623" s="1715"/>
      <c r="L61623" s="1715"/>
    </row>
    <row r="61624" spans="11:12" ht="15" customHeight="1">
      <c r="K61624" s="1715"/>
      <c r="L61624" s="1715"/>
    </row>
    <row r="61625" spans="11:12" ht="15" customHeight="1">
      <c r="K61625" s="1715"/>
      <c r="L61625" s="1715"/>
    </row>
    <row r="61626" spans="11:12" ht="15" customHeight="1">
      <c r="K61626" s="1715"/>
      <c r="L61626" s="1715"/>
    </row>
    <row r="61627" spans="11:12" ht="15" customHeight="1">
      <c r="K61627" s="1715"/>
      <c r="L61627" s="1715"/>
    </row>
    <row r="61628" spans="11:12" ht="15" customHeight="1">
      <c r="K61628" s="1715"/>
      <c r="L61628" s="1715"/>
    </row>
    <row r="61629" spans="11:12" ht="15" customHeight="1">
      <c r="K61629" s="1715"/>
      <c r="L61629" s="1715"/>
    </row>
    <row r="61630" spans="11:12" ht="15" customHeight="1">
      <c r="K61630" s="1715"/>
      <c r="L61630" s="1715"/>
    </row>
    <row r="61631" spans="11:12" ht="15" customHeight="1">
      <c r="K61631" s="1715"/>
      <c r="L61631" s="1715"/>
    </row>
    <row r="61632" spans="11:12" ht="15" customHeight="1">
      <c r="K61632" s="1715"/>
      <c r="L61632" s="1715"/>
    </row>
    <row r="61633" spans="11:12" ht="15" customHeight="1">
      <c r="K61633" s="1715"/>
      <c r="L61633" s="1715"/>
    </row>
    <row r="61634" spans="11:12" ht="15" customHeight="1">
      <c r="K61634" s="1715"/>
      <c r="L61634" s="1715"/>
    </row>
    <row r="61635" spans="11:12" ht="15" customHeight="1">
      <c r="K61635" s="1715"/>
      <c r="L61635" s="1715"/>
    </row>
    <row r="61636" spans="11:12" ht="15" customHeight="1">
      <c r="K61636" s="1715"/>
      <c r="L61636" s="1715"/>
    </row>
    <row r="61637" spans="11:12" ht="15" customHeight="1">
      <c r="K61637" s="1715"/>
      <c r="L61637" s="1715"/>
    </row>
    <row r="61638" spans="11:12" ht="15" customHeight="1">
      <c r="K61638" s="1715"/>
      <c r="L61638" s="1715"/>
    </row>
    <row r="61639" spans="11:12" ht="15" customHeight="1">
      <c r="K61639" s="1715"/>
      <c r="L61639" s="1715"/>
    </row>
    <row r="61640" spans="11:12" ht="15" customHeight="1">
      <c r="K61640" s="1715"/>
      <c r="L61640" s="1715"/>
    </row>
    <row r="61641" spans="11:12" ht="15" customHeight="1">
      <c r="K61641" s="1715"/>
      <c r="L61641" s="1715"/>
    </row>
    <row r="61642" spans="11:12" ht="15" customHeight="1">
      <c r="K61642" s="1715"/>
      <c r="L61642" s="1715"/>
    </row>
    <row r="61643" spans="11:12" ht="15" customHeight="1">
      <c r="K61643" s="1715"/>
      <c r="L61643" s="1715"/>
    </row>
    <row r="61644" spans="11:12" ht="15" customHeight="1">
      <c r="K61644" s="1715"/>
      <c r="L61644" s="1715"/>
    </row>
    <row r="61645" spans="11:12" ht="15" customHeight="1">
      <c r="K61645" s="1715"/>
      <c r="L61645" s="1715"/>
    </row>
    <row r="61646" spans="11:12" ht="15" customHeight="1">
      <c r="K61646" s="1715"/>
      <c r="L61646" s="1715"/>
    </row>
    <row r="61647" spans="11:12" ht="15" customHeight="1">
      <c r="K61647" s="1715"/>
      <c r="L61647" s="1715"/>
    </row>
    <row r="61648" spans="11:12" ht="15" customHeight="1">
      <c r="K61648" s="1715"/>
      <c r="L61648" s="1715"/>
    </row>
    <row r="61649" spans="11:12" ht="15" customHeight="1">
      <c r="K61649" s="1715"/>
      <c r="L61649" s="1715"/>
    </row>
    <row r="61650" spans="11:12" ht="15" customHeight="1">
      <c r="K61650" s="1715"/>
      <c r="L61650" s="1715"/>
    </row>
    <row r="61651" spans="11:12" ht="15" customHeight="1">
      <c r="K61651" s="1715"/>
      <c r="L61651" s="1715"/>
    </row>
    <row r="61652" spans="11:12" ht="15" customHeight="1">
      <c r="K61652" s="1715"/>
      <c r="L61652" s="1715"/>
    </row>
    <row r="61653" spans="11:12" ht="15" customHeight="1">
      <c r="K61653" s="1715"/>
      <c r="L61653" s="1715"/>
    </row>
    <row r="61654" spans="11:12" ht="15" customHeight="1">
      <c r="K61654" s="1715"/>
      <c r="L61654" s="1715"/>
    </row>
    <row r="61655" spans="11:12" ht="15" customHeight="1">
      <c r="K61655" s="1715"/>
      <c r="L61655" s="1715"/>
    </row>
    <row r="61656" spans="11:12" ht="15" customHeight="1">
      <c r="K61656" s="1715"/>
      <c r="L61656" s="1715"/>
    </row>
    <row r="61657" spans="11:12" ht="15" customHeight="1">
      <c r="K61657" s="1715"/>
      <c r="L61657" s="1715"/>
    </row>
    <row r="61658" spans="11:12" ht="15" customHeight="1">
      <c r="K61658" s="1715"/>
      <c r="L61658" s="1715"/>
    </row>
    <row r="61659" spans="11:12" ht="15" customHeight="1">
      <c r="K61659" s="1715"/>
      <c r="L61659" s="1715"/>
    </row>
    <row r="61660" spans="11:12" ht="15" customHeight="1">
      <c r="K61660" s="1715"/>
      <c r="L61660" s="1715"/>
    </row>
    <row r="61661" spans="11:12" ht="15" customHeight="1">
      <c r="K61661" s="1715"/>
      <c r="L61661" s="1715"/>
    </row>
    <row r="61662" spans="11:12" ht="15" customHeight="1">
      <c r="K61662" s="1715"/>
      <c r="L61662" s="1715"/>
    </row>
    <row r="61663" spans="11:12" ht="15" customHeight="1">
      <c r="K61663" s="1715"/>
      <c r="L61663" s="1715"/>
    </row>
    <row r="61664" spans="11:12" ht="15" customHeight="1">
      <c r="K61664" s="1715"/>
      <c r="L61664" s="1715"/>
    </row>
    <row r="61665" spans="11:12" ht="15" customHeight="1">
      <c r="K61665" s="1715"/>
      <c r="L61665" s="1715"/>
    </row>
    <row r="61666" spans="11:12" ht="15" customHeight="1">
      <c r="K61666" s="1715"/>
      <c r="L61666" s="1715"/>
    </row>
    <row r="61667" spans="11:12" ht="15" customHeight="1">
      <c r="K61667" s="1715"/>
      <c r="L61667" s="1715"/>
    </row>
    <row r="61668" spans="11:12" ht="15" customHeight="1">
      <c r="K61668" s="1715"/>
      <c r="L61668" s="1715"/>
    </row>
    <row r="61669" spans="11:12" ht="15" customHeight="1">
      <c r="K61669" s="1715"/>
      <c r="L61669" s="1715"/>
    </row>
    <row r="61670" spans="11:12" ht="15" customHeight="1">
      <c r="K61670" s="1715"/>
      <c r="L61670" s="1715"/>
    </row>
    <row r="61671" spans="11:12" ht="15" customHeight="1">
      <c r="K61671" s="1715"/>
      <c r="L61671" s="1715"/>
    </row>
    <row r="61672" spans="11:12" ht="15" customHeight="1">
      <c r="K61672" s="1715"/>
      <c r="L61672" s="1715"/>
    </row>
    <row r="61673" spans="11:12" ht="15" customHeight="1">
      <c r="K61673" s="1715"/>
      <c r="L61673" s="1715"/>
    </row>
    <row r="61674" spans="11:12" ht="15" customHeight="1">
      <c r="K61674" s="1715"/>
      <c r="L61674" s="1715"/>
    </row>
    <row r="61675" spans="11:12" ht="15" customHeight="1">
      <c r="K61675" s="1715"/>
      <c r="L61675" s="1715"/>
    </row>
    <row r="61676" spans="11:12" ht="15" customHeight="1">
      <c r="K61676" s="1715"/>
      <c r="L61676" s="1715"/>
    </row>
    <row r="61677" spans="11:12" ht="15" customHeight="1">
      <c r="K61677" s="1715"/>
      <c r="L61677" s="1715"/>
    </row>
    <row r="61678" spans="11:12" ht="15" customHeight="1">
      <c r="K61678" s="1715"/>
      <c r="L61678" s="1715"/>
    </row>
    <row r="61679" spans="11:12" ht="15" customHeight="1">
      <c r="K61679" s="1715"/>
      <c r="L61679" s="1715"/>
    </row>
    <row r="61680" spans="11:12" ht="15" customHeight="1">
      <c r="K61680" s="1715"/>
      <c r="L61680" s="1715"/>
    </row>
    <row r="61681" spans="11:12" ht="15" customHeight="1">
      <c r="K61681" s="1715"/>
      <c r="L61681" s="1715"/>
    </row>
    <row r="61682" spans="11:12" ht="15" customHeight="1">
      <c r="K61682" s="1715"/>
      <c r="L61682" s="1715"/>
    </row>
    <row r="61683" spans="11:12" ht="15" customHeight="1">
      <c r="K61683" s="1715"/>
      <c r="L61683" s="1715"/>
    </row>
    <row r="61684" spans="11:12" ht="15" customHeight="1">
      <c r="K61684" s="1715"/>
      <c r="L61684" s="1715"/>
    </row>
    <row r="61685" spans="11:12" ht="15" customHeight="1">
      <c r="K61685" s="1715"/>
      <c r="L61685" s="1715"/>
    </row>
    <row r="61686" spans="11:12" ht="15" customHeight="1">
      <c r="K61686" s="1715"/>
      <c r="L61686" s="1715"/>
    </row>
    <row r="61687" spans="11:12" ht="15" customHeight="1">
      <c r="K61687" s="1715"/>
      <c r="L61687" s="1715"/>
    </row>
    <row r="61688" spans="11:12" ht="15" customHeight="1">
      <c r="K61688" s="1715"/>
      <c r="L61688" s="1715"/>
    </row>
    <row r="61689" spans="11:12" ht="15" customHeight="1">
      <c r="K61689" s="1715"/>
      <c r="L61689" s="1715"/>
    </row>
    <row r="61690" spans="11:12" ht="15" customHeight="1">
      <c r="K61690" s="1715"/>
      <c r="L61690" s="1715"/>
    </row>
    <row r="61691" spans="11:12" ht="15" customHeight="1">
      <c r="K61691" s="1715"/>
      <c r="L61691" s="1715"/>
    </row>
    <row r="61692" spans="11:12" ht="15" customHeight="1">
      <c r="K61692" s="1715"/>
      <c r="L61692" s="1715"/>
    </row>
    <row r="61693" spans="11:12" ht="15" customHeight="1">
      <c r="K61693" s="1715"/>
      <c r="L61693" s="1715"/>
    </row>
    <row r="61694" spans="11:12" ht="15" customHeight="1">
      <c r="K61694" s="1715"/>
      <c r="L61694" s="1715"/>
    </row>
    <row r="61695" spans="11:12" ht="15" customHeight="1">
      <c r="K61695" s="1715"/>
      <c r="L61695" s="1715"/>
    </row>
    <row r="61696" spans="11:12" ht="15" customHeight="1">
      <c r="K61696" s="1715"/>
      <c r="L61696" s="1715"/>
    </row>
    <row r="61697" spans="11:12" ht="15" customHeight="1">
      <c r="K61697" s="1715"/>
      <c r="L61697" s="1715"/>
    </row>
    <row r="61698" spans="11:12" ht="15" customHeight="1">
      <c r="K61698" s="1715"/>
      <c r="L61698" s="1715"/>
    </row>
    <row r="61699" spans="11:12" ht="15" customHeight="1">
      <c r="K61699" s="1715"/>
      <c r="L61699" s="1715"/>
    </row>
    <row r="61700" spans="11:12" ht="15" customHeight="1">
      <c r="K61700" s="1715"/>
      <c r="L61700" s="1715"/>
    </row>
    <row r="61701" spans="11:12" ht="15" customHeight="1">
      <c r="K61701" s="1715"/>
      <c r="L61701" s="1715"/>
    </row>
    <row r="61702" spans="11:12" ht="15" customHeight="1">
      <c r="K61702" s="1715"/>
      <c r="L61702" s="1715"/>
    </row>
    <row r="61703" spans="11:12" ht="15" customHeight="1">
      <c r="K61703" s="1715"/>
      <c r="L61703" s="1715"/>
    </row>
    <row r="61704" spans="11:12" ht="15" customHeight="1">
      <c r="K61704" s="1715"/>
      <c r="L61704" s="1715"/>
    </row>
    <row r="61705" spans="11:12" ht="15" customHeight="1">
      <c r="K61705" s="1715"/>
      <c r="L61705" s="1715"/>
    </row>
    <row r="61706" spans="11:12" ht="15" customHeight="1">
      <c r="K61706" s="1715"/>
      <c r="L61706" s="1715"/>
    </row>
    <row r="61707" spans="11:12" ht="15" customHeight="1">
      <c r="K61707" s="1715"/>
      <c r="L61707" s="1715"/>
    </row>
    <row r="61708" spans="11:12" ht="15" customHeight="1">
      <c r="K61708" s="1715"/>
      <c r="L61708" s="1715"/>
    </row>
    <row r="61709" spans="11:12" ht="15" customHeight="1">
      <c r="K61709" s="1715"/>
      <c r="L61709" s="1715"/>
    </row>
    <row r="61710" spans="11:12" ht="15" customHeight="1">
      <c r="K61710" s="1715"/>
      <c r="L61710" s="1715"/>
    </row>
    <row r="61711" spans="11:12" ht="15" customHeight="1">
      <c r="K61711" s="1715"/>
      <c r="L61711" s="1715"/>
    </row>
    <row r="61712" spans="11:12" ht="15" customHeight="1">
      <c r="K61712" s="1715"/>
      <c r="L61712" s="1715"/>
    </row>
    <row r="61713" spans="11:12" ht="15" customHeight="1">
      <c r="K61713" s="1715"/>
      <c r="L61713" s="1715"/>
    </row>
    <row r="61714" spans="11:12" ht="15" customHeight="1">
      <c r="K61714" s="1715"/>
      <c r="L61714" s="1715"/>
    </row>
    <row r="61715" spans="11:12" ht="15" customHeight="1">
      <c r="K61715" s="1715"/>
      <c r="L61715" s="1715"/>
    </row>
    <row r="61716" spans="11:12" ht="15" customHeight="1">
      <c r="K61716" s="1715"/>
      <c r="L61716" s="1715"/>
    </row>
    <row r="61717" spans="11:12" ht="15" customHeight="1">
      <c r="K61717" s="1715"/>
      <c r="L61717" s="1715"/>
    </row>
    <row r="61718" spans="11:12" ht="15" customHeight="1">
      <c r="K61718" s="1715"/>
      <c r="L61718" s="1715"/>
    </row>
    <row r="61719" spans="11:12" ht="15" customHeight="1">
      <c r="K61719" s="1715"/>
      <c r="L61719" s="1715"/>
    </row>
    <row r="61720" spans="11:12" ht="15" customHeight="1">
      <c r="K61720" s="1715"/>
      <c r="L61720" s="1715"/>
    </row>
    <row r="61721" spans="11:12" ht="15" customHeight="1">
      <c r="K61721" s="1715"/>
      <c r="L61721" s="1715"/>
    </row>
    <row r="61722" spans="11:12" ht="15" customHeight="1">
      <c r="K61722" s="1715"/>
      <c r="L61722" s="1715"/>
    </row>
    <row r="61723" spans="11:12" ht="15" customHeight="1">
      <c r="K61723" s="1715"/>
      <c r="L61723" s="1715"/>
    </row>
    <row r="61724" spans="11:12" ht="15" customHeight="1">
      <c r="K61724" s="1715"/>
      <c r="L61724" s="1715"/>
    </row>
    <row r="61725" spans="11:12" ht="15" customHeight="1">
      <c r="K61725" s="1715"/>
      <c r="L61725" s="1715"/>
    </row>
    <row r="61726" spans="11:12" ht="15" customHeight="1">
      <c r="K61726" s="1715"/>
      <c r="L61726" s="1715"/>
    </row>
    <row r="61727" spans="11:12" ht="15" customHeight="1">
      <c r="K61727" s="1715"/>
      <c r="L61727" s="1715"/>
    </row>
    <row r="61728" spans="11:12" ht="15" customHeight="1">
      <c r="K61728" s="1715"/>
      <c r="L61728" s="1715"/>
    </row>
    <row r="61729" spans="11:12" ht="15" customHeight="1">
      <c r="K61729" s="1715"/>
      <c r="L61729" s="1715"/>
    </row>
    <row r="61730" spans="11:12" ht="15" customHeight="1">
      <c r="K61730" s="1715"/>
      <c r="L61730" s="1715"/>
    </row>
    <row r="61731" spans="11:12" ht="15" customHeight="1">
      <c r="K61731" s="1715"/>
      <c r="L61731" s="1715"/>
    </row>
    <row r="61732" spans="11:12" ht="15" customHeight="1">
      <c r="K61732" s="1715"/>
      <c r="L61732" s="1715"/>
    </row>
    <row r="61733" spans="11:12" ht="15" customHeight="1">
      <c r="K61733" s="1715"/>
      <c r="L61733" s="1715"/>
    </row>
    <row r="61734" spans="11:12" ht="15" customHeight="1">
      <c r="K61734" s="1715"/>
      <c r="L61734" s="1715"/>
    </row>
    <row r="61735" spans="11:12" ht="15" customHeight="1">
      <c r="K61735" s="1715"/>
      <c r="L61735" s="1715"/>
    </row>
    <row r="61736" spans="11:12" ht="15" customHeight="1">
      <c r="K61736" s="1715"/>
      <c r="L61736" s="1715"/>
    </row>
    <row r="61737" spans="11:12" ht="15" customHeight="1">
      <c r="K61737" s="1715"/>
      <c r="L61737" s="1715"/>
    </row>
    <row r="61738" spans="11:12" ht="15" customHeight="1">
      <c r="K61738" s="1715"/>
      <c r="L61738" s="1715"/>
    </row>
    <row r="61739" spans="11:12" ht="15" customHeight="1">
      <c r="K61739" s="1715"/>
      <c r="L61739" s="1715"/>
    </row>
    <row r="61740" spans="11:12" ht="15" customHeight="1">
      <c r="K61740" s="1715"/>
      <c r="L61740" s="1715"/>
    </row>
    <row r="61741" spans="11:12" ht="15" customHeight="1">
      <c r="K61741" s="1715"/>
      <c r="L61741" s="1715"/>
    </row>
    <row r="61742" spans="11:12" ht="15" customHeight="1">
      <c r="K61742" s="1715"/>
      <c r="L61742" s="1715"/>
    </row>
    <row r="61743" spans="11:12" ht="15" customHeight="1">
      <c r="K61743" s="1715"/>
      <c r="L61743" s="1715"/>
    </row>
    <row r="61744" spans="11:12" ht="15" customHeight="1">
      <c r="K61744" s="1715"/>
      <c r="L61744" s="1715"/>
    </row>
    <row r="61745" spans="11:12" ht="15" customHeight="1">
      <c r="K61745" s="1715"/>
      <c r="L61745" s="1715"/>
    </row>
    <row r="61746" spans="11:12" ht="15" customHeight="1">
      <c r="K61746" s="1715"/>
      <c r="L61746" s="1715"/>
    </row>
    <row r="61747" spans="11:12" ht="15" customHeight="1">
      <c r="K61747" s="1715"/>
      <c r="L61747" s="1715"/>
    </row>
    <row r="61748" spans="11:12" ht="15" customHeight="1">
      <c r="K61748" s="1715"/>
      <c r="L61748" s="1715"/>
    </row>
    <row r="61749" spans="11:12" ht="15" customHeight="1">
      <c r="K61749" s="1715"/>
      <c r="L61749" s="1715"/>
    </row>
    <row r="61750" spans="11:12" ht="15" customHeight="1">
      <c r="K61750" s="1715"/>
      <c r="L61750" s="1715"/>
    </row>
    <row r="61751" spans="11:12" ht="15" customHeight="1">
      <c r="K61751" s="1715"/>
      <c r="L61751" s="1715"/>
    </row>
    <row r="61752" spans="11:12" ht="15" customHeight="1">
      <c r="K61752" s="1715"/>
      <c r="L61752" s="1715"/>
    </row>
    <row r="61753" spans="11:12" ht="15" customHeight="1">
      <c r="K61753" s="1715"/>
      <c r="L61753" s="1715"/>
    </row>
    <row r="61754" spans="11:12" ht="15" customHeight="1">
      <c r="K61754" s="1715"/>
      <c r="L61754" s="1715"/>
    </row>
    <row r="61755" spans="11:12" ht="15" customHeight="1">
      <c r="K61755" s="1715"/>
      <c r="L61755" s="1715"/>
    </row>
    <row r="61756" spans="11:12" ht="15" customHeight="1">
      <c r="K61756" s="1715"/>
      <c r="L61756" s="1715"/>
    </row>
    <row r="61757" spans="11:12" ht="15" customHeight="1">
      <c r="K61757" s="1715"/>
      <c r="L61757" s="1715"/>
    </row>
    <row r="61758" spans="11:12" ht="15" customHeight="1">
      <c r="K61758" s="1715"/>
      <c r="L61758" s="1715"/>
    </row>
    <row r="61759" spans="11:12" ht="15" customHeight="1">
      <c r="K61759" s="1715"/>
      <c r="L61759" s="1715"/>
    </row>
    <row r="61760" spans="11:12" ht="15" customHeight="1">
      <c r="K61760" s="1715"/>
      <c r="L61760" s="1715"/>
    </row>
    <row r="61761" spans="11:12" ht="15" customHeight="1">
      <c r="K61761" s="1715"/>
      <c r="L61761" s="1715"/>
    </row>
    <row r="61762" spans="11:12" ht="15" customHeight="1">
      <c r="K61762" s="1715"/>
      <c r="L61762" s="1715"/>
    </row>
    <row r="61763" spans="11:12" ht="15" customHeight="1">
      <c r="K61763" s="1715"/>
      <c r="L61763" s="1715"/>
    </row>
    <row r="61764" spans="11:12" ht="15" customHeight="1">
      <c r="K61764" s="1715"/>
      <c r="L61764" s="1715"/>
    </row>
    <row r="61765" spans="11:12" ht="15" customHeight="1">
      <c r="K61765" s="1715"/>
      <c r="L61765" s="1715"/>
    </row>
    <row r="61766" spans="11:12" ht="15" customHeight="1">
      <c r="K61766" s="1715"/>
      <c r="L61766" s="1715"/>
    </row>
    <row r="61767" spans="11:12" ht="15" customHeight="1">
      <c r="K61767" s="1715"/>
      <c r="L61767" s="1715"/>
    </row>
    <row r="61768" spans="11:12" ht="15" customHeight="1">
      <c r="K61768" s="1715"/>
      <c r="L61768" s="1715"/>
    </row>
    <row r="61769" spans="11:12" ht="15" customHeight="1">
      <c r="K61769" s="1715"/>
      <c r="L61769" s="1715"/>
    </row>
    <row r="61770" spans="11:12" ht="15" customHeight="1">
      <c r="K61770" s="1715"/>
      <c r="L61770" s="1715"/>
    </row>
    <row r="61771" spans="11:12" ht="15" customHeight="1">
      <c r="K61771" s="1715"/>
      <c r="L61771" s="1715"/>
    </row>
    <row r="61772" spans="11:12" ht="15" customHeight="1">
      <c r="K61772" s="1715"/>
      <c r="L61772" s="1715"/>
    </row>
    <row r="61773" spans="11:12" ht="15" customHeight="1">
      <c r="K61773" s="1715"/>
      <c r="L61773" s="1715"/>
    </row>
    <row r="61774" spans="11:12" ht="15" customHeight="1">
      <c r="K61774" s="1715"/>
      <c r="L61774" s="1715"/>
    </row>
    <row r="61775" spans="11:12" ht="15" customHeight="1">
      <c r="K61775" s="1715"/>
      <c r="L61775" s="1715"/>
    </row>
    <row r="61776" spans="11:12" ht="15" customHeight="1">
      <c r="K61776" s="1715"/>
      <c r="L61776" s="1715"/>
    </row>
    <row r="61777" spans="11:12" ht="15" customHeight="1">
      <c r="K61777" s="1715"/>
      <c r="L61777" s="1715"/>
    </row>
    <row r="61778" spans="11:12" ht="15" customHeight="1">
      <c r="K61778" s="1715"/>
      <c r="L61778" s="1715"/>
    </row>
    <row r="61779" spans="11:12" ht="15" customHeight="1">
      <c r="K61779" s="1715"/>
      <c r="L61779" s="1715"/>
    </row>
    <row r="61780" spans="11:12" ht="15" customHeight="1">
      <c r="K61780" s="1715"/>
      <c r="L61780" s="1715"/>
    </row>
    <row r="61781" spans="11:12" ht="15" customHeight="1">
      <c r="K61781" s="1715"/>
      <c r="L61781" s="1715"/>
    </row>
    <row r="61782" spans="11:12" ht="15" customHeight="1">
      <c r="K61782" s="1715"/>
      <c r="L61782" s="1715"/>
    </row>
    <row r="61783" spans="11:12" ht="15" customHeight="1">
      <c r="K61783" s="1715"/>
      <c r="L61783" s="1715"/>
    </row>
    <row r="61784" spans="11:12" ht="15" customHeight="1">
      <c r="K61784" s="1715"/>
      <c r="L61784" s="1715"/>
    </row>
    <row r="61785" spans="11:12" ht="15" customHeight="1">
      <c r="K61785" s="1715"/>
      <c r="L61785" s="1715"/>
    </row>
    <row r="61786" spans="11:12" ht="15" customHeight="1">
      <c r="K61786" s="1715"/>
      <c r="L61786" s="1715"/>
    </row>
    <row r="61787" spans="11:12" ht="15" customHeight="1">
      <c r="K61787" s="1715"/>
      <c r="L61787" s="1715"/>
    </row>
    <row r="61788" spans="11:12" ht="15" customHeight="1">
      <c r="K61788" s="1715"/>
      <c r="L61788" s="1715"/>
    </row>
    <row r="61789" spans="11:12" ht="15" customHeight="1">
      <c r="K61789" s="1715"/>
      <c r="L61789" s="1715"/>
    </row>
    <row r="61790" spans="11:12" ht="15" customHeight="1">
      <c r="K61790" s="1715"/>
      <c r="L61790" s="1715"/>
    </row>
    <row r="61791" spans="11:12" ht="15" customHeight="1">
      <c r="K61791" s="1715"/>
      <c r="L61791" s="1715"/>
    </row>
    <row r="61792" spans="11:12" ht="15" customHeight="1">
      <c r="K61792" s="1715"/>
      <c r="L61792" s="1715"/>
    </row>
    <row r="61793" spans="11:12" ht="15" customHeight="1">
      <c r="K61793" s="1715"/>
      <c r="L61793" s="1715"/>
    </row>
    <row r="61794" spans="11:12" ht="15" customHeight="1">
      <c r="K61794" s="1715"/>
      <c r="L61794" s="1715"/>
    </row>
    <row r="61795" spans="11:12" ht="15" customHeight="1">
      <c r="K61795" s="1715"/>
      <c r="L61795" s="1715"/>
    </row>
    <row r="61796" spans="11:12" ht="15" customHeight="1">
      <c r="K61796" s="1715"/>
      <c r="L61796" s="1715"/>
    </row>
    <row r="61797" spans="11:12" ht="15" customHeight="1">
      <c r="K61797" s="1715"/>
      <c r="L61797" s="1715"/>
    </row>
    <row r="61798" spans="11:12" ht="15" customHeight="1">
      <c r="K61798" s="1715"/>
      <c r="L61798" s="1715"/>
    </row>
    <row r="61799" spans="11:12" ht="15" customHeight="1">
      <c r="K61799" s="1715"/>
      <c r="L61799" s="1715"/>
    </row>
    <row r="61800" spans="11:12" ht="15" customHeight="1">
      <c r="K61800" s="1715"/>
      <c r="L61800" s="1715"/>
    </row>
    <row r="61801" spans="11:12" ht="15" customHeight="1">
      <c r="K61801" s="1715"/>
      <c r="L61801" s="1715"/>
    </row>
    <row r="61802" spans="11:12" ht="15" customHeight="1">
      <c r="K61802" s="1715"/>
      <c r="L61802" s="1715"/>
    </row>
    <row r="61803" spans="11:12" ht="15" customHeight="1">
      <c r="K61803" s="1715"/>
      <c r="L61803" s="1715"/>
    </row>
    <row r="61804" spans="11:12" ht="15" customHeight="1">
      <c r="K61804" s="1715"/>
      <c r="L61804" s="1715"/>
    </row>
    <row r="61805" spans="11:12" ht="15" customHeight="1">
      <c r="K61805" s="1715"/>
      <c r="L61805" s="1715"/>
    </row>
    <row r="61806" spans="11:12" ht="15" customHeight="1">
      <c r="K61806" s="1715"/>
      <c r="L61806" s="1715"/>
    </row>
    <row r="61807" spans="11:12" ht="15" customHeight="1">
      <c r="K61807" s="1715"/>
      <c r="L61807" s="1715"/>
    </row>
    <row r="61808" spans="11:12" ht="15" customHeight="1">
      <c r="K61808" s="1715"/>
      <c r="L61808" s="1715"/>
    </row>
    <row r="61809" spans="11:12" ht="15" customHeight="1">
      <c r="K61809" s="1715"/>
      <c r="L61809" s="1715"/>
    </row>
    <row r="61810" spans="11:12" ht="15" customHeight="1">
      <c r="K61810" s="1715"/>
      <c r="L61810" s="1715"/>
    </row>
    <row r="61811" spans="11:12" ht="15" customHeight="1">
      <c r="K61811" s="1715"/>
      <c r="L61811" s="1715"/>
    </row>
    <row r="61812" spans="11:12" ht="15" customHeight="1">
      <c r="K61812" s="1715"/>
      <c r="L61812" s="1715"/>
    </row>
    <row r="61813" spans="11:12" ht="15" customHeight="1">
      <c r="K61813" s="1715"/>
      <c r="L61813" s="1715"/>
    </row>
    <row r="61814" spans="11:12" ht="15" customHeight="1">
      <c r="K61814" s="1715"/>
      <c r="L61814" s="1715"/>
    </row>
    <row r="61815" spans="11:12" ht="15" customHeight="1">
      <c r="K61815" s="1715"/>
      <c r="L61815" s="1715"/>
    </row>
    <row r="61816" spans="11:12" ht="15" customHeight="1">
      <c r="K61816" s="1715"/>
      <c r="L61816" s="1715"/>
    </row>
    <row r="61817" spans="11:12" ht="15" customHeight="1">
      <c r="K61817" s="1715"/>
      <c r="L61817" s="1715"/>
    </row>
    <row r="61818" spans="11:12" ht="15" customHeight="1">
      <c r="K61818" s="1715"/>
      <c r="L61818" s="1715"/>
    </row>
    <row r="61819" spans="11:12" ht="15" customHeight="1">
      <c r="K61819" s="1715"/>
      <c r="L61819" s="1715"/>
    </row>
    <row r="61820" spans="11:12" ht="15" customHeight="1">
      <c r="K61820" s="1715"/>
      <c r="L61820" s="1715"/>
    </row>
    <row r="61821" spans="11:12" ht="15" customHeight="1">
      <c r="K61821" s="1715"/>
      <c r="L61821" s="1715"/>
    </row>
    <row r="61822" spans="11:12" ht="15" customHeight="1">
      <c r="K61822" s="1715"/>
      <c r="L61822" s="1715"/>
    </row>
    <row r="61823" spans="11:12" ht="15" customHeight="1">
      <c r="K61823" s="1715"/>
      <c r="L61823" s="1715"/>
    </row>
    <row r="61824" spans="11:12" ht="15" customHeight="1">
      <c r="K61824" s="1715"/>
      <c r="L61824" s="1715"/>
    </row>
    <row r="61825" spans="11:12" ht="15" customHeight="1">
      <c r="K61825" s="1715"/>
      <c r="L61825" s="1715"/>
    </row>
    <row r="61826" spans="11:12" ht="15" customHeight="1">
      <c r="K61826" s="1715"/>
      <c r="L61826" s="1715"/>
    </row>
    <row r="61827" spans="11:12" ht="15" customHeight="1">
      <c r="K61827" s="1715"/>
      <c r="L61827" s="1715"/>
    </row>
    <row r="61828" spans="11:12" ht="15" customHeight="1">
      <c r="K61828" s="1715"/>
      <c r="L61828" s="1715"/>
    </row>
    <row r="61829" spans="11:12" ht="15" customHeight="1">
      <c r="K61829" s="1715"/>
      <c r="L61829" s="1715"/>
    </row>
    <row r="61830" spans="11:12" ht="15" customHeight="1">
      <c r="K61830" s="1715"/>
      <c r="L61830" s="1715"/>
    </row>
    <row r="61831" spans="11:12" ht="15" customHeight="1">
      <c r="K61831" s="1715"/>
      <c r="L61831" s="1715"/>
    </row>
    <row r="61832" spans="11:12" ht="15" customHeight="1">
      <c r="K61832" s="1715"/>
      <c r="L61832" s="1715"/>
    </row>
    <row r="61833" spans="11:12" ht="15" customHeight="1">
      <c r="K61833" s="1715"/>
      <c r="L61833" s="1715"/>
    </row>
    <row r="61834" spans="11:12" ht="15" customHeight="1">
      <c r="K61834" s="1715"/>
      <c r="L61834" s="1715"/>
    </row>
    <row r="61835" spans="11:12" ht="15" customHeight="1">
      <c r="K61835" s="1715"/>
      <c r="L61835" s="1715"/>
    </row>
    <row r="61836" spans="11:12" ht="15" customHeight="1">
      <c r="K61836" s="1715"/>
      <c r="L61836" s="1715"/>
    </row>
    <row r="61837" spans="11:12" ht="15" customHeight="1">
      <c r="K61837" s="1715"/>
      <c r="L61837" s="1715"/>
    </row>
    <row r="61838" spans="11:12" ht="15" customHeight="1">
      <c r="K61838" s="1715"/>
      <c r="L61838" s="1715"/>
    </row>
    <row r="61839" spans="11:12" ht="15" customHeight="1">
      <c r="K61839" s="1715"/>
      <c r="L61839" s="1715"/>
    </row>
    <row r="61840" spans="11:12" ht="15" customHeight="1">
      <c r="K61840" s="1715"/>
      <c r="L61840" s="1715"/>
    </row>
    <row r="61841" spans="11:12" ht="15" customHeight="1">
      <c r="K61841" s="1715"/>
      <c r="L61841" s="1715"/>
    </row>
    <row r="61842" spans="11:12" ht="15" customHeight="1">
      <c r="K61842" s="1715"/>
      <c r="L61842" s="1715"/>
    </row>
    <row r="61843" spans="11:12" ht="15" customHeight="1">
      <c r="K61843" s="1715"/>
      <c r="L61843" s="1715"/>
    </row>
    <row r="61844" spans="11:12" ht="15" customHeight="1">
      <c r="K61844" s="1715"/>
      <c r="L61844" s="1715"/>
    </row>
    <row r="61845" spans="11:12" ht="15" customHeight="1">
      <c r="K61845" s="1715"/>
      <c r="L61845" s="1715"/>
    </row>
    <row r="61846" spans="11:12" ht="15" customHeight="1">
      <c r="K61846" s="1715"/>
      <c r="L61846" s="1715"/>
    </row>
    <row r="61847" spans="11:12" ht="15" customHeight="1">
      <c r="K61847" s="1715"/>
      <c r="L61847" s="1715"/>
    </row>
    <row r="61848" spans="11:12" ht="15" customHeight="1">
      <c r="K61848" s="1715"/>
      <c r="L61848" s="1715"/>
    </row>
    <row r="61849" spans="11:12" ht="15" customHeight="1">
      <c r="K61849" s="1715"/>
      <c r="L61849" s="1715"/>
    </row>
    <row r="61850" spans="11:12" ht="15" customHeight="1">
      <c r="K61850" s="1715"/>
      <c r="L61850" s="1715"/>
    </row>
    <row r="61851" spans="11:12" ht="15" customHeight="1">
      <c r="K61851" s="1715"/>
      <c r="L61851" s="1715"/>
    </row>
    <row r="61852" spans="11:12" ht="15" customHeight="1">
      <c r="K61852" s="1715"/>
      <c r="L61852" s="1715"/>
    </row>
    <row r="61853" spans="11:12" ht="15" customHeight="1">
      <c r="K61853" s="1715"/>
      <c r="L61853" s="1715"/>
    </row>
    <row r="61854" spans="11:12" ht="15" customHeight="1">
      <c r="K61854" s="1715"/>
      <c r="L61854" s="1715"/>
    </row>
    <row r="61855" spans="11:12" ht="15" customHeight="1">
      <c r="K61855" s="1715"/>
      <c r="L61855" s="1715"/>
    </row>
    <row r="61856" spans="11:12" ht="15" customHeight="1">
      <c r="K61856" s="1715"/>
      <c r="L61856" s="1715"/>
    </row>
    <row r="61857" spans="11:12" ht="15" customHeight="1">
      <c r="K61857" s="1715"/>
      <c r="L61857" s="1715"/>
    </row>
    <row r="61858" spans="11:12" ht="15" customHeight="1">
      <c r="K61858" s="1715"/>
      <c r="L61858" s="1715"/>
    </row>
    <row r="61859" spans="11:12" ht="15" customHeight="1">
      <c r="K61859" s="1715"/>
      <c r="L61859" s="1715"/>
    </row>
    <row r="61860" spans="11:12" ht="15" customHeight="1">
      <c r="K61860" s="1715"/>
      <c r="L61860" s="1715"/>
    </row>
    <row r="61861" spans="11:12" ht="15" customHeight="1">
      <c r="K61861" s="1715"/>
      <c r="L61861" s="1715"/>
    </row>
    <row r="61862" spans="11:12" ht="15" customHeight="1">
      <c r="K61862" s="1715"/>
      <c r="L61862" s="1715"/>
    </row>
    <row r="61863" spans="11:12" ht="15" customHeight="1">
      <c r="K61863" s="1715"/>
      <c r="L61863" s="1715"/>
    </row>
    <row r="61864" spans="11:12" ht="15" customHeight="1">
      <c r="K61864" s="1715"/>
      <c r="L61864" s="1715"/>
    </row>
    <row r="61865" spans="11:12" ht="15" customHeight="1">
      <c r="K61865" s="1715"/>
      <c r="L61865" s="1715"/>
    </row>
    <row r="61866" spans="11:12" ht="15" customHeight="1">
      <c r="K61866" s="1715"/>
      <c r="L61866" s="1715"/>
    </row>
    <row r="61867" spans="11:12" ht="15" customHeight="1">
      <c r="K61867" s="1715"/>
      <c r="L61867" s="1715"/>
    </row>
    <row r="61868" spans="11:12" ht="15" customHeight="1">
      <c r="K61868" s="1715"/>
      <c r="L61868" s="1715"/>
    </row>
    <row r="61869" spans="11:12" ht="15" customHeight="1">
      <c r="K61869" s="1715"/>
      <c r="L61869" s="1715"/>
    </row>
    <row r="61870" spans="11:12" ht="15" customHeight="1">
      <c r="K61870" s="1715"/>
      <c r="L61870" s="1715"/>
    </row>
    <row r="61871" spans="11:12" ht="15" customHeight="1">
      <c r="K61871" s="1715"/>
      <c r="L61871" s="1715"/>
    </row>
    <row r="61872" spans="11:12" ht="15" customHeight="1">
      <c r="K61872" s="1715"/>
      <c r="L61872" s="1715"/>
    </row>
    <row r="61873" spans="11:12" ht="15" customHeight="1">
      <c r="K61873" s="1715"/>
      <c r="L61873" s="1715"/>
    </row>
    <row r="61874" spans="11:12" ht="15" customHeight="1">
      <c r="K61874" s="1715"/>
      <c r="L61874" s="1715"/>
    </row>
    <row r="61875" spans="11:12" ht="15" customHeight="1">
      <c r="K61875" s="1715"/>
      <c r="L61875" s="1715"/>
    </row>
    <row r="61876" spans="11:12" ht="15" customHeight="1">
      <c r="K61876" s="1715"/>
      <c r="L61876" s="1715"/>
    </row>
    <row r="61877" spans="11:12" ht="15" customHeight="1">
      <c r="K61877" s="1715"/>
      <c r="L61877" s="1715"/>
    </row>
    <row r="61878" spans="11:12" ht="15" customHeight="1">
      <c r="K61878" s="1715"/>
      <c r="L61878" s="1715"/>
    </row>
    <row r="61879" spans="11:12" ht="15" customHeight="1">
      <c r="K61879" s="1715"/>
      <c r="L61879" s="1715"/>
    </row>
    <row r="61880" spans="11:12" ht="15" customHeight="1">
      <c r="K61880" s="1715"/>
      <c r="L61880" s="1715"/>
    </row>
    <row r="61881" spans="11:12" ht="15" customHeight="1">
      <c r="K61881" s="1715"/>
      <c r="L61881" s="1715"/>
    </row>
    <row r="61882" spans="11:12" ht="15" customHeight="1">
      <c r="K61882" s="1715"/>
      <c r="L61882" s="1715"/>
    </row>
    <row r="61883" spans="11:12" ht="15" customHeight="1">
      <c r="K61883" s="1715"/>
      <c r="L61883" s="1715"/>
    </row>
    <row r="61884" spans="11:12" ht="15" customHeight="1">
      <c r="K61884" s="1715"/>
      <c r="L61884" s="1715"/>
    </row>
    <row r="61885" spans="11:12" ht="15" customHeight="1">
      <c r="K61885" s="1715"/>
      <c r="L61885" s="1715"/>
    </row>
    <row r="61886" spans="11:12" ht="15" customHeight="1">
      <c r="K61886" s="1715"/>
      <c r="L61886" s="1715"/>
    </row>
    <row r="61887" spans="11:12" ht="15" customHeight="1">
      <c r="K61887" s="1715"/>
      <c r="L61887" s="1715"/>
    </row>
    <row r="61888" spans="11:12" ht="15" customHeight="1">
      <c r="K61888" s="1715"/>
      <c r="L61888" s="1715"/>
    </row>
    <row r="61889" spans="11:12" ht="15" customHeight="1">
      <c r="K61889" s="1715"/>
      <c r="L61889" s="1715"/>
    </row>
    <row r="61890" spans="11:12" ht="15" customHeight="1">
      <c r="K61890" s="1715"/>
      <c r="L61890" s="1715"/>
    </row>
    <row r="61891" spans="11:12" ht="15" customHeight="1">
      <c r="K61891" s="1715"/>
      <c r="L61891" s="1715"/>
    </row>
    <row r="61892" spans="11:12" ht="15" customHeight="1">
      <c r="K61892" s="1715"/>
      <c r="L61892" s="1715"/>
    </row>
    <row r="61893" spans="11:12" ht="15" customHeight="1">
      <c r="K61893" s="1715"/>
      <c r="L61893" s="1715"/>
    </row>
    <row r="61894" spans="11:12" ht="15" customHeight="1">
      <c r="K61894" s="1715"/>
      <c r="L61894" s="1715"/>
    </row>
    <row r="61895" spans="11:12" ht="15" customHeight="1">
      <c r="K61895" s="1715"/>
      <c r="L61895" s="1715"/>
    </row>
    <row r="61896" spans="11:12" ht="15" customHeight="1">
      <c r="K61896" s="1715"/>
      <c r="L61896" s="1715"/>
    </row>
    <row r="61897" spans="11:12" ht="15" customHeight="1">
      <c r="K61897" s="1715"/>
      <c r="L61897" s="1715"/>
    </row>
    <row r="61898" spans="11:12" ht="15" customHeight="1">
      <c r="K61898" s="1715"/>
      <c r="L61898" s="1715"/>
    </row>
    <row r="61899" spans="11:12" ht="15" customHeight="1">
      <c r="K61899" s="1715"/>
      <c r="L61899" s="1715"/>
    </row>
    <row r="61900" spans="11:12" ht="15" customHeight="1">
      <c r="K61900" s="1715"/>
      <c r="L61900" s="1715"/>
    </row>
    <row r="61901" spans="11:12" ht="15" customHeight="1">
      <c r="K61901" s="1715"/>
      <c r="L61901" s="1715"/>
    </row>
    <row r="61902" spans="11:12" ht="15" customHeight="1">
      <c r="K61902" s="1715"/>
      <c r="L61902" s="1715"/>
    </row>
    <row r="61903" spans="11:12" ht="15" customHeight="1">
      <c r="K61903" s="1715"/>
      <c r="L61903" s="1715"/>
    </row>
    <row r="61904" spans="11:12" ht="15" customHeight="1">
      <c r="K61904" s="1715"/>
      <c r="L61904" s="1715"/>
    </row>
    <row r="61905" spans="11:12" ht="15" customHeight="1">
      <c r="K61905" s="1715"/>
      <c r="L61905" s="1715"/>
    </row>
    <row r="61906" spans="11:12" ht="15" customHeight="1">
      <c r="K61906" s="1715"/>
      <c r="L61906" s="1715"/>
    </row>
    <row r="61907" spans="11:12" ht="15" customHeight="1">
      <c r="K61907" s="1715"/>
      <c r="L61907" s="1715"/>
    </row>
    <row r="61908" spans="11:12" ht="15" customHeight="1">
      <c r="K61908" s="1715"/>
      <c r="L61908" s="1715"/>
    </row>
    <row r="61909" spans="11:12" ht="15" customHeight="1">
      <c r="K61909" s="1715"/>
      <c r="L61909" s="1715"/>
    </row>
    <row r="61910" spans="11:12" ht="15" customHeight="1">
      <c r="K61910" s="1715"/>
      <c r="L61910" s="1715"/>
    </row>
    <row r="61911" spans="11:12" ht="15" customHeight="1">
      <c r="K61911" s="1715"/>
      <c r="L61911" s="1715"/>
    </row>
    <row r="61912" spans="11:12" ht="15" customHeight="1">
      <c r="K61912" s="1715"/>
      <c r="L61912" s="1715"/>
    </row>
    <row r="61913" spans="11:12" ht="15" customHeight="1">
      <c r="K61913" s="1715"/>
      <c r="L61913" s="1715"/>
    </row>
    <row r="61914" spans="11:12" ht="15" customHeight="1">
      <c r="K61914" s="1715"/>
      <c r="L61914" s="1715"/>
    </row>
    <row r="61915" spans="11:12" ht="15" customHeight="1">
      <c r="K61915" s="1715"/>
      <c r="L61915" s="1715"/>
    </row>
    <row r="61916" spans="11:12" ht="15" customHeight="1">
      <c r="K61916" s="1715"/>
      <c r="L61916" s="1715"/>
    </row>
    <row r="61917" spans="11:12" ht="15" customHeight="1">
      <c r="K61917" s="1715"/>
      <c r="L61917" s="1715"/>
    </row>
    <row r="61918" spans="11:12" ht="15" customHeight="1">
      <c r="K61918" s="1715"/>
      <c r="L61918" s="1715"/>
    </row>
    <row r="61919" spans="11:12" ht="15" customHeight="1">
      <c r="K61919" s="1715"/>
      <c r="L61919" s="1715"/>
    </row>
    <row r="61920" spans="11:12" ht="15" customHeight="1">
      <c r="K61920" s="1715"/>
      <c r="L61920" s="1715"/>
    </row>
    <row r="61921" spans="11:12" ht="15" customHeight="1">
      <c r="K61921" s="1715"/>
      <c r="L61921" s="1715"/>
    </row>
    <row r="61922" spans="11:12" ht="15" customHeight="1">
      <c r="K61922" s="1715"/>
      <c r="L61922" s="1715"/>
    </row>
    <row r="61923" spans="11:12" ht="15" customHeight="1">
      <c r="K61923" s="1715"/>
      <c r="L61923" s="1715"/>
    </row>
    <row r="61924" spans="11:12" ht="15" customHeight="1">
      <c r="K61924" s="1715"/>
      <c r="L61924" s="1715"/>
    </row>
    <row r="61925" spans="11:12" ht="15" customHeight="1">
      <c r="K61925" s="1715"/>
      <c r="L61925" s="1715"/>
    </row>
    <row r="61926" spans="11:12" ht="15" customHeight="1">
      <c r="K61926" s="1715"/>
      <c r="L61926" s="1715"/>
    </row>
    <row r="61927" spans="11:12" ht="15" customHeight="1">
      <c r="K61927" s="1715"/>
      <c r="L61927" s="1715"/>
    </row>
    <row r="61928" spans="11:12" ht="15" customHeight="1">
      <c r="K61928" s="1715"/>
      <c r="L61928" s="1715"/>
    </row>
    <row r="61929" spans="11:12" ht="15" customHeight="1">
      <c r="K61929" s="1715"/>
      <c r="L61929" s="1715"/>
    </row>
    <row r="61930" spans="11:12" ht="15" customHeight="1">
      <c r="K61930" s="1715"/>
      <c r="L61930" s="1715"/>
    </row>
    <row r="61931" spans="11:12" ht="15" customHeight="1">
      <c r="K61931" s="1715"/>
      <c r="L61931" s="1715"/>
    </row>
    <row r="61932" spans="11:12" ht="15" customHeight="1">
      <c r="K61932" s="1715"/>
      <c r="L61932" s="1715"/>
    </row>
    <row r="61933" spans="11:12" ht="15" customHeight="1">
      <c r="K61933" s="1715"/>
      <c r="L61933" s="1715"/>
    </row>
    <row r="61934" spans="11:12" ht="15" customHeight="1">
      <c r="K61934" s="1715"/>
      <c r="L61934" s="1715"/>
    </row>
    <row r="61935" spans="11:12" ht="15" customHeight="1">
      <c r="K61935" s="1715"/>
      <c r="L61935" s="1715"/>
    </row>
    <row r="61936" spans="11:12" ht="15" customHeight="1">
      <c r="K61936" s="1715"/>
      <c r="L61936" s="1715"/>
    </row>
    <row r="61937" spans="11:12" ht="15" customHeight="1">
      <c r="K61937" s="1715"/>
      <c r="L61937" s="1715"/>
    </row>
    <row r="61938" spans="11:12" ht="15" customHeight="1">
      <c r="K61938" s="1715"/>
      <c r="L61938" s="1715"/>
    </row>
    <row r="61939" spans="11:12" ht="15" customHeight="1">
      <c r="K61939" s="1715"/>
      <c r="L61939" s="1715"/>
    </row>
    <row r="61940" spans="11:12" ht="15" customHeight="1">
      <c r="K61940" s="1715"/>
      <c r="L61940" s="1715"/>
    </row>
    <row r="61941" spans="11:12" ht="15" customHeight="1">
      <c r="K61941" s="1715"/>
      <c r="L61941" s="1715"/>
    </row>
    <row r="61942" spans="11:12" ht="15" customHeight="1">
      <c r="K61942" s="1715"/>
      <c r="L61942" s="1715"/>
    </row>
    <row r="61943" spans="11:12" ht="15" customHeight="1">
      <c r="K61943" s="1715"/>
      <c r="L61943" s="1715"/>
    </row>
    <row r="61944" spans="11:12" ht="15" customHeight="1">
      <c r="K61944" s="1715"/>
      <c r="L61944" s="1715"/>
    </row>
    <row r="61945" spans="11:12" ht="15" customHeight="1">
      <c r="K61945" s="1715"/>
      <c r="L61945" s="1715"/>
    </row>
    <row r="61946" spans="11:12" ht="15" customHeight="1">
      <c r="K61946" s="1715"/>
      <c r="L61946" s="1715"/>
    </row>
    <row r="61947" spans="11:12" ht="15" customHeight="1">
      <c r="K61947" s="1715"/>
      <c r="L61947" s="1715"/>
    </row>
    <row r="61948" spans="11:12" ht="15" customHeight="1">
      <c r="K61948" s="1715"/>
      <c r="L61948" s="1715"/>
    </row>
    <row r="61949" spans="11:12" ht="15" customHeight="1">
      <c r="K61949" s="1715"/>
      <c r="L61949" s="1715"/>
    </row>
    <row r="61950" spans="11:12" ht="15" customHeight="1">
      <c r="K61950" s="1715"/>
      <c r="L61950" s="1715"/>
    </row>
    <row r="61951" spans="11:12" ht="15" customHeight="1">
      <c r="K61951" s="1715"/>
      <c r="L61951" s="1715"/>
    </row>
    <row r="61952" spans="11:12" ht="15" customHeight="1">
      <c r="K61952" s="1715"/>
      <c r="L61952" s="1715"/>
    </row>
    <row r="61953" spans="11:12" ht="15" customHeight="1">
      <c r="K61953" s="1715"/>
      <c r="L61953" s="1715"/>
    </row>
    <row r="61954" spans="11:12" ht="15" customHeight="1">
      <c r="K61954" s="1715"/>
      <c r="L61954" s="1715"/>
    </row>
    <row r="61955" spans="11:12" ht="15" customHeight="1">
      <c r="K61955" s="1715"/>
      <c r="L61955" s="1715"/>
    </row>
    <row r="61956" spans="11:12" ht="15" customHeight="1">
      <c r="K61956" s="1715"/>
      <c r="L61956" s="1715"/>
    </row>
    <row r="61957" spans="11:12" ht="15" customHeight="1">
      <c r="K61957" s="1715"/>
      <c r="L61957" s="1715"/>
    </row>
    <row r="61958" spans="11:12" ht="15" customHeight="1">
      <c r="K61958" s="1715"/>
      <c r="L61958" s="1715"/>
    </row>
    <row r="61959" spans="11:12" ht="15" customHeight="1">
      <c r="K61959" s="1715"/>
      <c r="L61959" s="1715"/>
    </row>
    <row r="61960" spans="11:12" ht="15" customHeight="1">
      <c r="K61960" s="1715"/>
      <c r="L61960" s="1715"/>
    </row>
    <row r="61961" spans="11:12" ht="15" customHeight="1">
      <c r="K61961" s="1715"/>
      <c r="L61961" s="1715"/>
    </row>
    <row r="61962" spans="11:12" ht="15" customHeight="1">
      <c r="K61962" s="1715"/>
      <c r="L61962" s="1715"/>
    </row>
    <row r="61963" spans="11:12" ht="15" customHeight="1">
      <c r="K61963" s="1715"/>
      <c r="L61963" s="1715"/>
    </row>
    <row r="61964" spans="11:12" ht="15" customHeight="1">
      <c r="K61964" s="1715"/>
      <c r="L61964" s="1715"/>
    </row>
    <row r="61965" spans="11:12" ht="15" customHeight="1">
      <c r="K61965" s="1715"/>
      <c r="L61965" s="1715"/>
    </row>
    <row r="61966" spans="11:12" ht="15" customHeight="1">
      <c r="K61966" s="1715"/>
      <c r="L61966" s="1715"/>
    </row>
    <row r="61967" spans="11:12" ht="15" customHeight="1">
      <c r="K61967" s="1715"/>
      <c r="L61967" s="1715"/>
    </row>
    <row r="61968" spans="11:12" ht="15" customHeight="1">
      <c r="K61968" s="1715"/>
      <c r="L61968" s="1715"/>
    </row>
    <row r="61969" spans="11:12" ht="15" customHeight="1">
      <c r="K61969" s="1715"/>
      <c r="L61969" s="1715"/>
    </row>
    <row r="61970" spans="11:12" ht="15" customHeight="1">
      <c r="K61970" s="1715"/>
      <c r="L61970" s="1715"/>
    </row>
    <row r="61971" spans="11:12" ht="15" customHeight="1">
      <c r="K61971" s="1715"/>
      <c r="L61971" s="1715"/>
    </row>
    <row r="61972" spans="11:12" ht="15" customHeight="1">
      <c r="K61972" s="1715"/>
      <c r="L61972" s="1715"/>
    </row>
    <row r="61973" spans="11:12" ht="15" customHeight="1">
      <c r="K61973" s="1715"/>
      <c r="L61973" s="1715"/>
    </row>
    <row r="61974" spans="11:12" ht="15" customHeight="1">
      <c r="K61974" s="1715"/>
      <c r="L61974" s="1715"/>
    </row>
    <row r="61975" spans="11:12" ht="15" customHeight="1">
      <c r="K61975" s="1715"/>
      <c r="L61975" s="1715"/>
    </row>
    <row r="61976" spans="11:12" ht="15" customHeight="1">
      <c r="K61976" s="1715"/>
      <c r="L61976" s="1715"/>
    </row>
    <row r="61977" spans="11:12" ht="15" customHeight="1">
      <c r="K61977" s="1715"/>
      <c r="L61977" s="1715"/>
    </row>
    <row r="61978" spans="11:12" ht="15" customHeight="1">
      <c r="K61978" s="1715"/>
      <c r="L61978" s="1715"/>
    </row>
    <row r="61979" spans="11:12" ht="15" customHeight="1">
      <c r="K61979" s="1715"/>
      <c r="L61979" s="1715"/>
    </row>
    <row r="61980" spans="11:12" ht="15" customHeight="1">
      <c r="K61980" s="1715"/>
      <c r="L61980" s="1715"/>
    </row>
    <row r="61981" spans="11:12" ht="15" customHeight="1">
      <c r="K61981" s="1715"/>
      <c r="L61981" s="1715"/>
    </row>
    <row r="61982" spans="11:12" ht="15" customHeight="1">
      <c r="K61982" s="1715"/>
      <c r="L61982" s="1715"/>
    </row>
    <row r="61983" spans="11:12" ht="15" customHeight="1">
      <c r="K61983" s="1715"/>
      <c r="L61983" s="1715"/>
    </row>
    <row r="61984" spans="11:12" ht="15" customHeight="1">
      <c r="K61984" s="1715"/>
      <c r="L61984" s="1715"/>
    </row>
    <row r="61985" spans="11:12" ht="15" customHeight="1">
      <c r="K61985" s="1715"/>
      <c r="L61985" s="1715"/>
    </row>
    <row r="61986" spans="11:12" ht="15" customHeight="1">
      <c r="K61986" s="1715"/>
      <c r="L61986" s="1715"/>
    </row>
    <row r="61987" spans="11:12" ht="15" customHeight="1">
      <c r="K61987" s="1715"/>
      <c r="L61987" s="1715"/>
    </row>
    <row r="61988" spans="11:12" ht="15" customHeight="1">
      <c r="K61988" s="1715"/>
      <c r="L61988" s="1715"/>
    </row>
    <row r="61989" spans="11:12" ht="15" customHeight="1">
      <c r="K61989" s="1715"/>
      <c r="L61989" s="1715"/>
    </row>
    <row r="61990" spans="11:12" ht="15" customHeight="1">
      <c r="K61990" s="1715"/>
      <c r="L61990" s="1715"/>
    </row>
    <row r="61991" spans="11:12" ht="15" customHeight="1">
      <c r="K61991" s="1715"/>
      <c r="L61991" s="1715"/>
    </row>
    <row r="61992" spans="11:12" ht="15" customHeight="1">
      <c r="K61992" s="1715"/>
      <c r="L61992" s="1715"/>
    </row>
    <row r="61993" spans="11:12" ht="15" customHeight="1">
      <c r="K61993" s="1715"/>
      <c r="L61993" s="1715"/>
    </row>
    <row r="61994" spans="11:12" ht="15" customHeight="1">
      <c r="K61994" s="1715"/>
      <c r="L61994" s="1715"/>
    </row>
    <row r="61995" spans="11:12" ht="15" customHeight="1">
      <c r="K61995" s="1715"/>
      <c r="L61995" s="1715"/>
    </row>
    <row r="61996" spans="11:12" ht="15" customHeight="1">
      <c r="K61996" s="1715"/>
      <c r="L61996" s="1715"/>
    </row>
    <row r="61997" spans="11:12" ht="15" customHeight="1">
      <c r="K61997" s="1715"/>
      <c r="L61997" s="1715"/>
    </row>
    <row r="61998" spans="11:12" ht="15" customHeight="1">
      <c r="K61998" s="1715"/>
      <c r="L61998" s="1715"/>
    </row>
    <row r="61999" spans="11:12" ht="15" customHeight="1">
      <c r="K61999" s="1715"/>
      <c r="L61999" s="1715"/>
    </row>
    <row r="62000" spans="11:12" ht="15" customHeight="1">
      <c r="K62000" s="1715"/>
      <c r="L62000" s="1715"/>
    </row>
    <row r="62001" spans="11:12" ht="15" customHeight="1">
      <c r="K62001" s="1715"/>
      <c r="L62001" s="1715"/>
    </row>
    <row r="62002" spans="11:12" ht="15" customHeight="1">
      <c r="K62002" s="1715"/>
      <c r="L62002" s="1715"/>
    </row>
    <row r="62003" spans="11:12" ht="15" customHeight="1">
      <c r="K62003" s="1715"/>
      <c r="L62003" s="1715"/>
    </row>
    <row r="62004" spans="11:12" ht="15" customHeight="1">
      <c r="K62004" s="1715"/>
      <c r="L62004" s="1715"/>
    </row>
    <row r="62005" spans="11:12" ht="15" customHeight="1">
      <c r="K62005" s="1715"/>
      <c r="L62005" s="1715"/>
    </row>
    <row r="62006" spans="11:12" ht="15" customHeight="1">
      <c r="K62006" s="1715"/>
      <c r="L62006" s="1715"/>
    </row>
    <row r="62007" spans="11:12" ht="15" customHeight="1">
      <c r="K62007" s="1715"/>
      <c r="L62007" s="1715"/>
    </row>
    <row r="62008" spans="11:12" ht="15" customHeight="1">
      <c r="K62008" s="1715"/>
      <c r="L62008" s="1715"/>
    </row>
    <row r="62009" spans="11:12" ht="15" customHeight="1">
      <c r="K62009" s="1715"/>
      <c r="L62009" s="1715"/>
    </row>
    <row r="62010" spans="11:12" ht="15" customHeight="1">
      <c r="K62010" s="1715"/>
      <c r="L62010" s="1715"/>
    </row>
    <row r="62011" spans="11:12" ht="15" customHeight="1">
      <c r="K62011" s="1715"/>
      <c r="L62011" s="1715"/>
    </row>
    <row r="62012" spans="11:12" ht="15" customHeight="1">
      <c r="K62012" s="1715"/>
      <c r="L62012" s="1715"/>
    </row>
    <row r="62013" spans="11:12" ht="15" customHeight="1">
      <c r="K62013" s="1715"/>
      <c r="L62013" s="1715"/>
    </row>
    <row r="62014" spans="11:12" ht="15" customHeight="1">
      <c r="K62014" s="1715"/>
      <c r="L62014" s="1715"/>
    </row>
    <row r="62015" spans="11:12" ht="15" customHeight="1">
      <c r="K62015" s="1715"/>
      <c r="L62015" s="1715"/>
    </row>
    <row r="62016" spans="11:12" ht="15" customHeight="1">
      <c r="K62016" s="1715"/>
      <c r="L62016" s="1715"/>
    </row>
    <row r="62017" spans="11:12" ht="15" customHeight="1">
      <c r="K62017" s="1715"/>
      <c r="L62017" s="1715"/>
    </row>
    <row r="62018" spans="11:12" ht="15" customHeight="1">
      <c r="K62018" s="1715"/>
      <c r="L62018" s="1715"/>
    </row>
    <row r="62019" spans="11:12" ht="15" customHeight="1">
      <c r="K62019" s="1715"/>
      <c r="L62019" s="1715"/>
    </row>
    <row r="62020" spans="11:12" ht="15" customHeight="1">
      <c r="K62020" s="1715"/>
      <c r="L62020" s="1715"/>
    </row>
    <row r="62021" spans="11:12" ht="15" customHeight="1">
      <c r="K62021" s="1715"/>
      <c r="L62021" s="1715"/>
    </row>
    <row r="62022" spans="11:12" ht="15" customHeight="1">
      <c r="K62022" s="1715"/>
      <c r="L62022" s="1715"/>
    </row>
    <row r="62023" spans="11:12" ht="15" customHeight="1">
      <c r="K62023" s="1715"/>
      <c r="L62023" s="1715"/>
    </row>
    <row r="62024" spans="11:12" ht="15" customHeight="1">
      <c r="K62024" s="1715"/>
      <c r="L62024" s="1715"/>
    </row>
    <row r="62025" spans="11:12" ht="15" customHeight="1">
      <c r="K62025" s="1715"/>
      <c r="L62025" s="1715"/>
    </row>
    <row r="62026" spans="11:12" ht="15" customHeight="1">
      <c r="K62026" s="1715"/>
      <c r="L62026" s="1715"/>
    </row>
    <row r="62027" spans="11:12" ht="15" customHeight="1">
      <c r="K62027" s="1715"/>
      <c r="L62027" s="1715"/>
    </row>
    <row r="62028" spans="11:12" ht="15" customHeight="1">
      <c r="K62028" s="1715"/>
      <c r="L62028" s="1715"/>
    </row>
    <row r="62029" spans="11:12" ht="15" customHeight="1">
      <c r="K62029" s="1715"/>
      <c r="L62029" s="1715"/>
    </row>
    <row r="62030" spans="11:12" ht="15" customHeight="1">
      <c r="K62030" s="1715"/>
      <c r="L62030" s="1715"/>
    </row>
    <row r="62031" spans="11:12" ht="15" customHeight="1">
      <c r="K62031" s="1715"/>
      <c r="L62031" s="1715"/>
    </row>
    <row r="62032" spans="11:12" ht="15" customHeight="1">
      <c r="K62032" s="1715"/>
      <c r="L62032" s="1715"/>
    </row>
    <row r="62033" spans="11:12" ht="15" customHeight="1">
      <c r="K62033" s="1715"/>
      <c r="L62033" s="1715"/>
    </row>
    <row r="62034" spans="11:12" ht="15" customHeight="1">
      <c r="K62034" s="1715"/>
      <c r="L62034" s="1715"/>
    </row>
    <row r="62035" spans="11:12" ht="15" customHeight="1">
      <c r="K62035" s="1715"/>
      <c r="L62035" s="1715"/>
    </row>
    <row r="62036" spans="11:12" ht="15" customHeight="1">
      <c r="K62036" s="1715"/>
      <c r="L62036" s="1715"/>
    </row>
    <row r="62037" spans="11:12" ht="15" customHeight="1">
      <c r="K62037" s="1715"/>
      <c r="L62037" s="1715"/>
    </row>
    <row r="62038" spans="11:12" ht="15" customHeight="1">
      <c r="K62038" s="1715"/>
      <c r="L62038" s="1715"/>
    </row>
    <row r="62039" spans="11:12" ht="15" customHeight="1">
      <c r="K62039" s="1715"/>
      <c r="L62039" s="1715"/>
    </row>
    <row r="62040" spans="11:12" ht="15" customHeight="1">
      <c r="K62040" s="1715"/>
      <c r="L62040" s="1715"/>
    </row>
    <row r="62041" spans="11:12" ht="15" customHeight="1">
      <c r="K62041" s="1715"/>
      <c r="L62041" s="1715"/>
    </row>
    <row r="62042" spans="11:12" ht="15" customHeight="1">
      <c r="K62042" s="1715"/>
      <c r="L62042" s="1715"/>
    </row>
    <row r="62043" spans="11:12" ht="15" customHeight="1">
      <c r="K62043" s="1715"/>
      <c r="L62043" s="1715"/>
    </row>
    <row r="62044" spans="11:12" ht="15" customHeight="1">
      <c r="K62044" s="1715"/>
      <c r="L62044" s="1715"/>
    </row>
    <row r="62045" spans="11:12" ht="15" customHeight="1">
      <c r="K62045" s="1715"/>
      <c r="L62045" s="1715"/>
    </row>
    <row r="62046" spans="11:12" ht="15" customHeight="1">
      <c r="K62046" s="1715"/>
      <c r="L62046" s="1715"/>
    </row>
    <row r="62047" spans="11:12" ht="15" customHeight="1">
      <c r="K62047" s="1715"/>
      <c r="L62047" s="1715"/>
    </row>
    <row r="62048" spans="11:12" ht="15" customHeight="1">
      <c r="K62048" s="1715"/>
      <c r="L62048" s="1715"/>
    </row>
    <row r="62049" spans="11:12" ht="15" customHeight="1">
      <c r="K62049" s="1715"/>
      <c r="L62049" s="1715"/>
    </row>
    <row r="62050" spans="11:12" ht="15" customHeight="1">
      <c r="K62050" s="1715"/>
      <c r="L62050" s="1715"/>
    </row>
    <row r="62051" spans="11:12" ht="15" customHeight="1">
      <c r="K62051" s="1715"/>
      <c r="L62051" s="1715"/>
    </row>
    <row r="62052" spans="11:12" ht="15" customHeight="1">
      <c r="K62052" s="1715"/>
      <c r="L62052" s="1715"/>
    </row>
    <row r="62053" spans="11:12" ht="15" customHeight="1">
      <c r="K62053" s="1715"/>
      <c r="L62053" s="1715"/>
    </row>
    <row r="62054" spans="11:12" ht="15" customHeight="1">
      <c r="K62054" s="1715"/>
      <c r="L62054" s="1715"/>
    </row>
    <row r="62055" spans="11:12" ht="15" customHeight="1">
      <c r="K62055" s="1715"/>
      <c r="L62055" s="1715"/>
    </row>
    <row r="62056" spans="11:12" ht="15" customHeight="1">
      <c r="K62056" s="1715"/>
      <c r="L62056" s="1715"/>
    </row>
    <row r="62057" spans="11:12" ht="15" customHeight="1">
      <c r="K62057" s="1715"/>
      <c r="L62057" s="1715"/>
    </row>
    <row r="62058" spans="11:12" ht="15" customHeight="1">
      <c r="K62058" s="1715"/>
      <c r="L62058" s="1715"/>
    </row>
    <row r="62059" spans="11:12" ht="15" customHeight="1">
      <c r="K62059" s="1715"/>
      <c r="L62059" s="1715"/>
    </row>
    <row r="62060" spans="11:12" ht="15" customHeight="1">
      <c r="K62060" s="1715"/>
      <c r="L62060" s="1715"/>
    </row>
    <row r="62061" spans="11:12" ht="15" customHeight="1">
      <c r="K62061" s="1715"/>
      <c r="L62061" s="1715"/>
    </row>
    <row r="62062" spans="11:12" ht="15" customHeight="1">
      <c r="K62062" s="1715"/>
      <c r="L62062" s="1715"/>
    </row>
    <row r="62063" spans="11:12" ht="15" customHeight="1">
      <c r="K62063" s="1715"/>
      <c r="L62063" s="1715"/>
    </row>
    <row r="62064" spans="11:12" ht="15" customHeight="1">
      <c r="K62064" s="1715"/>
      <c r="L62064" s="1715"/>
    </row>
    <row r="62065" spans="11:12" ht="15" customHeight="1">
      <c r="K62065" s="1715"/>
      <c r="L62065" s="1715"/>
    </row>
    <row r="62066" spans="11:12" ht="15" customHeight="1">
      <c r="K62066" s="1715"/>
      <c r="L62066" s="1715"/>
    </row>
    <row r="62067" spans="11:12" ht="15" customHeight="1">
      <c r="K62067" s="1715"/>
      <c r="L62067" s="1715"/>
    </row>
    <row r="62068" spans="11:12" ht="15" customHeight="1">
      <c r="K62068" s="1715"/>
      <c r="L62068" s="1715"/>
    </row>
    <row r="62069" spans="11:12" ht="15" customHeight="1">
      <c r="K62069" s="1715"/>
      <c r="L62069" s="1715"/>
    </row>
    <row r="62070" spans="11:12" ht="15" customHeight="1">
      <c r="K62070" s="1715"/>
      <c r="L62070" s="1715"/>
    </row>
    <row r="62071" spans="11:12" ht="15" customHeight="1">
      <c r="K62071" s="1715"/>
      <c r="L62071" s="1715"/>
    </row>
    <row r="62072" spans="11:12" ht="15" customHeight="1">
      <c r="K62072" s="1715"/>
      <c r="L62072" s="1715"/>
    </row>
    <row r="62073" spans="11:12" ht="15" customHeight="1">
      <c r="K62073" s="1715"/>
      <c r="L62073" s="1715"/>
    </row>
    <row r="62074" spans="11:12" ht="15" customHeight="1">
      <c r="K62074" s="1715"/>
      <c r="L62074" s="1715"/>
    </row>
    <row r="62075" spans="11:12" ht="15" customHeight="1">
      <c r="K62075" s="1715"/>
      <c r="L62075" s="1715"/>
    </row>
    <row r="62076" spans="11:12" ht="15" customHeight="1">
      <c r="K62076" s="1715"/>
      <c r="L62076" s="1715"/>
    </row>
    <row r="62077" spans="11:12" ht="15" customHeight="1">
      <c r="K62077" s="1715"/>
      <c r="L62077" s="1715"/>
    </row>
    <row r="62078" spans="11:12" ht="15" customHeight="1">
      <c r="K62078" s="1715"/>
      <c r="L62078" s="1715"/>
    </row>
    <row r="62079" spans="11:12" ht="15" customHeight="1">
      <c r="K62079" s="1715"/>
      <c r="L62079" s="1715"/>
    </row>
    <row r="62080" spans="11:12" ht="15" customHeight="1">
      <c r="K62080" s="1715"/>
      <c r="L62080" s="1715"/>
    </row>
    <row r="62081" spans="11:12" ht="15" customHeight="1">
      <c r="K62081" s="1715"/>
      <c r="L62081" s="1715"/>
    </row>
    <row r="62082" spans="11:12" ht="15" customHeight="1">
      <c r="K62082" s="1715"/>
      <c r="L62082" s="1715"/>
    </row>
    <row r="62083" spans="11:12" ht="15" customHeight="1">
      <c r="K62083" s="1715"/>
      <c r="L62083" s="1715"/>
    </row>
    <row r="62084" spans="11:12" ht="15" customHeight="1">
      <c r="K62084" s="1715"/>
      <c r="L62084" s="1715"/>
    </row>
    <row r="62085" spans="11:12" ht="15" customHeight="1">
      <c r="K62085" s="1715"/>
      <c r="L62085" s="1715"/>
    </row>
    <row r="62086" spans="11:12" ht="15" customHeight="1">
      <c r="K62086" s="1715"/>
      <c r="L62086" s="1715"/>
    </row>
    <row r="62087" spans="11:12" ht="15" customHeight="1">
      <c r="K62087" s="1715"/>
      <c r="L62087" s="1715"/>
    </row>
    <row r="62088" spans="11:12" ht="15" customHeight="1">
      <c r="K62088" s="1715"/>
      <c r="L62088" s="1715"/>
    </row>
    <row r="62089" spans="11:12" ht="15" customHeight="1">
      <c r="K62089" s="1715"/>
      <c r="L62089" s="1715"/>
    </row>
    <row r="62090" spans="11:12" ht="15" customHeight="1">
      <c r="K62090" s="1715"/>
      <c r="L62090" s="1715"/>
    </row>
    <row r="62091" spans="11:12" ht="15" customHeight="1">
      <c r="K62091" s="1715"/>
      <c r="L62091" s="1715"/>
    </row>
    <row r="62092" spans="11:12" ht="15" customHeight="1">
      <c r="K62092" s="1715"/>
      <c r="L62092" s="1715"/>
    </row>
    <row r="62093" spans="11:12" ht="15" customHeight="1">
      <c r="K62093" s="1715"/>
      <c r="L62093" s="1715"/>
    </row>
    <row r="62094" spans="11:12" ht="15" customHeight="1">
      <c r="K62094" s="1715"/>
      <c r="L62094" s="1715"/>
    </row>
    <row r="62095" spans="11:12" ht="15" customHeight="1">
      <c r="K62095" s="1715"/>
      <c r="L62095" s="1715"/>
    </row>
    <row r="62096" spans="11:12" ht="15" customHeight="1">
      <c r="K62096" s="1715"/>
      <c r="L62096" s="1715"/>
    </row>
    <row r="62097" spans="11:12" ht="15" customHeight="1">
      <c r="K62097" s="1715"/>
      <c r="L62097" s="1715"/>
    </row>
    <row r="62098" spans="11:12" ht="15" customHeight="1">
      <c r="K62098" s="1715"/>
      <c r="L62098" s="1715"/>
    </row>
    <row r="62099" spans="11:12" ht="15" customHeight="1">
      <c r="K62099" s="1715"/>
      <c r="L62099" s="1715"/>
    </row>
    <row r="62100" spans="11:12" ht="15" customHeight="1">
      <c r="K62100" s="1715"/>
      <c r="L62100" s="1715"/>
    </row>
    <row r="62101" spans="11:12" ht="15" customHeight="1">
      <c r="K62101" s="1715"/>
      <c r="L62101" s="1715"/>
    </row>
    <row r="62102" spans="11:12" ht="15" customHeight="1">
      <c r="K62102" s="1715"/>
      <c r="L62102" s="1715"/>
    </row>
    <row r="62103" spans="11:12" ht="15" customHeight="1">
      <c r="K62103" s="1715"/>
      <c r="L62103" s="1715"/>
    </row>
    <row r="62104" spans="11:12" ht="15" customHeight="1">
      <c r="K62104" s="1715"/>
      <c r="L62104" s="1715"/>
    </row>
    <row r="62105" spans="11:12" ht="15" customHeight="1">
      <c r="K62105" s="1715"/>
      <c r="L62105" s="1715"/>
    </row>
    <row r="62106" spans="11:12" ht="15" customHeight="1">
      <c r="K62106" s="1715"/>
      <c r="L62106" s="1715"/>
    </row>
    <row r="62107" spans="11:12" ht="15" customHeight="1">
      <c r="K62107" s="1715"/>
      <c r="L62107" s="1715"/>
    </row>
    <row r="62108" spans="11:12" ht="15" customHeight="1">
      <c r="K62108" s="1715"/>
      <c r="L62108" s="1715"/>
    </row>
    <row r="62109" spans="11:12" ht="15" customHeight="1">
      <c r="K62109" s="1715"/>
      <c r="L62109" s="1715"/>
    </row>
    <row r="62110" spans="11:12" ht="15" customHeight="1">
      <c r="K62110" s="1715"/>
      <c r="L62110" s="1715"/>
    </row>
    <row r="62111" spans="11:12" ht="15" customHeight="1">
      <c r="K62111" s="1715"/>
      <c r="L62111" s="1715"/>
    </row>
    <row r="62112" spans="11:12" ht="15" customHeight="1">
      <c r="K62112" s="1715"/>
      <c r="L62112" s="1715"/>
    </row>
    <row r="62113" spans="11:12" ht="15" customHeight="1">
      <c r="K62113" s="1715"/>
      <c r="L62113" s="1715"/>
    </row>
    <row r="62114" spans="11:12" ht="15" customHeight="1">
      <c r="K62114" s="1715"/>
      <c r="L62114" s="1715"/>
    </row>
    <row r="62115" spans="11:12" ht="15" customHeight="1">
      <c r="K62115" s="1715"/>
      <c r="L62115" s="1715"/>
    </row>
    <row r="62116" spans="11:12" ht="15" customHeight="1">
      <c r="K62116" s="1715"/>
      <c r="L62116" s="1715"/>
    </row>
    <row r="62117" spans="11:12" ht="15" customHeight="1">
      <c r="K62117" s="1715"/>
      <c r="L62117" s="1715"/>
    </row>
    <row r="62118" spans="11:12" ht="15" customHeight="1">
      <c r="K62118" s="1715"/>
      <c r="L62118" s="1715"/>
    </row>
    <row r="62119" spans="11:12" ht="15" customHeight="1">
      <c r="K62119" s="1715"/>
      <c r="L62119" s="1715"/>
    </row>
    <row r="62120" spans="11:12" ht="15" customHeight="1">
      <c r="K62120" s="1715"/>
      <c r="L62120" s="1715"/>
    </row>
    <row r="62121" spans="11:12" ht="15" customHeight="1">
      <c r="K62121" s="1715"/>
      <c r="L62121" s="1715"/>
    </row>
    <row r="62122" spans="11:12" ht="15" customHeight="1">
      <c r="K62122" s="1715"/>
      <c r="L62122" s="1715"/>
    </row>
    <row r="62123" spans="11:12" ht="15" customHeight="1">
      <c r="K62123" s="1715"/>
      <c r="L62123" s="1715"/>
    </row>
    <row r="62124" spans="11:12" ht="15" customHeight="1">
      <c r="K62124" s="1715"/>
      <c r="L62124" s="1715"/>
    </row>
    <row r="62125" spans="11:12" ht="15" customHeight="1">
      <c r="K62125" s="1715"/>
      <c r="L62125" s="1715"/>
    </row>
    <row r="62126" spans="11:12" ht="15" customHeight="1">
      <c r="K62126" s="1715"/>
      <c r="L62126" s="1715"/>
    </row>
    <row r="62127" spans="11:12" ht="15" customHeight="1">
      <c r="K62127" s="1715"/>
      <c r="L62127" s="1715"/>
    </row>
    <row r="62128" spans="11:12" ht="15" customHeight="1">
      <c r="K62128" s="1715"/>
      <c r="L62128" s="1715"/>
    </row>
    <row r="62129" spans="11:12" ht="15" customHeight="1">
      <c r="K62129" s="1715"/>
      <c r="L62129" s="1715"/>
    </row>
    <row r="62130" spans="11:12" ht="15" customHeight="1">
      <c r="K62130" s="1715"/>
      <c r="L62130" s="1715"/>
    </row>
    <row r="62131" spans="11:12" ht="15" customHeight="1">
      <c r="K62131" s="1715"/>
      <c r="L62131" s="1715"/>
    </row>
    <row r="62132" spans="11:12" ht="15" customHeight="1">
      <c r="K62132" s="1715"/>
      <c r="L62132" s="1715"/>
    </row>
    <row r="62133" spans="11:12" ht="15" customHeight="1">
      <c r="K62133" s="1715"/>
      <c r="L62133" s="1715"/>
    </row>
    <row r="62134" spans="11:12" ht="15" customHeight="1">
      <c r="K62134" s="1715"/>
      <c r="L62134" s="1715"/>
    </row>
    <row r="62135" spans="11:12" ht="15" customHeight="1">
      <c r="K62135" s="1715"/>
      <c r="L62135" s="1715"/>
    </row>
    <row r="62136" spans="11:12" ht="15" customHeight="1">
      <c r="K62136" s="1715"/>
      <c r="L62136" s="1715"/>
    </row>
    <row r="62137" spans="11:12" ht="15" customHeight="1">
      <c r="K62137" s="1715"/>
      <c r="L62137" s="1715"/>
    </row>
    <row r="62138" spans="11:12" ht="15" customHeight="1">
      <c r="K62138" s="1715"/>
      <c r="L62138" s="1715"/>
    </row>
    <row r="62139" spans="11:12" ht="15" customHeight="1">
      <c r="K62139" s="1715"/>
      <c r="L62139" s="1715"/>
    </row>
    <row r="62140" spans="11:12" ht="15" customHeight="1">
      <c r="K62140" s="1715"/>
      <c r="L62140" s="1715"/>
    </row>
    <row r="62141" spans="11:12" ht="15" customHeight="1">
      <c r="K62141" s="1715"/>
      <c r="L62141" s="1715"/>
    </row>
    <row r="62142" spans="11:12" ht="15" customHeight="1">
      <c r="K62142" s="1715"/>
      <c r="L62142" s="1715"/>
    </row>
    <row r="62143" spans="11:12" ht="15" customHeight="1">
      <c r="K62143" s="1715"/>
      <c r="L62143" s="1715"/>
    </row>
    <row r="62144" spans="11:12" ht="15" customHeight="1">
      <c r="K62144" s="1715"/>
      <c r="L62144" s="1715"/>
    </row>
    <row r="62145" spans="11:12" ht="15" customHeight="1">
      <c r="K62145" s="1715"/>
      <c r="L62145" s="1715"/>
    </row>
    <row r="62146" spans="11:12" ht="15" customHeight="1">
      <c r="K62146" s="1715"/>
      <c r="L62146" s="1715"/>
    </row>
    <row r="62147" spans="11:12" ht="15" customHeight="1">
      <c r="K62147" s="1715"/>
      <c r="L62147" s="1715"/>
    </row>
    <row r="62148" spans="11:12" ht="15" customHeight="1">
      <c r="K62148" s="1715"/>
      <c r="L62148" s="1715"/>
    </row>
    <row r="62149" spans="11:12" ht="15" customHeight="1">
      <c r="K62149" s="1715"/>
      <c r="L62149" s="1715"/>
    </row>
    <row r="62150" spans="11:12" ht="15" customHeight="1">
      <c r="K62150" s="1715"/>
      <c r="L62150" s="1715"/>
    </row>
    <row r="62151" spans="11:12" ht="15" customHeight="1">
      <c r="K62151" s="1715"/>
      <c r="L62151" s="1715"/>
    </row>
    <row r="62152" spans="11:12" ht="15" customHeight="1">
      <c r="K62152" s="1715"/>
      <c r="L62152" s="1715"/>
    </row>
    <row r="62153" spans="11:12" ht="15" customHeight="1">
      <c r="K62153" s="1715"/>
      <c r="L62153" s="1715"/>
    </row>
    <row r="62154" spans="11:12" ht="15" customHeight="1">
      <c r="K62154" s="1715"/>
      <c r="L62154" s="1715"/>
    </row>
    <row r="62155" spans="11:12" ht="15" customHeight="1">
      <c r="K62155" s="1715"/>
      <c r="L62155" s="1715"/>
    </row>
    <row r="62156" spans="11:12" ht="15" customHeight="1">
      <c r="K62156" s="1715"/>
      <c r="L62156" s="1715"/>
    </row>
    <row r="62157" spans="11:12" ht="15" customHeight="1">
      <c r="K62157" s="1715"/>
      <c r="L62157" s="1715"/>
    </row>
    <row r="62158" spans="11:12" ht="15" customHeight="1">
      <c r="K62158" s="1715"/>
      <c r="L62158" s="1715"/>
    </row>
    <row r="62159" spans="11:12" ht="15" customHeight="1">
      <c r="K62159" s="1715"/>
      <c r="L62159" s="1715"/>
    </row>
    <row r="62160" spans="11:12" ht="15" customHeight="1">
      <c r="K62160" s="1715"/>
      <c r="L62160" s="1715"/>
    </row>
    <row r="62161" spans="11:12" ht="15" customHeight="1">
      <c r="K62161" s="1715"/>
      <c r="L62161" s="1715"/>
    </row>
    <row r="62162" spans="11:12" ht="15" customHeight="1">
      <c r="K62162" s="1715"/>
      <c r="L62162" s="1715"/>
    </row>
    <row r="62163" spans="11:12" ht="15" customHeight="1">
      <c r="K62163" s="1715"/>
      <c r="L62163" s="1715"/>
    </row>
    <row r="62164" spans="11:12" ht="15" customHeight="1">
      <c r="K62164" s="1715"/>
      <c r="L62164" s="1715"/>
    </row>
    <row r="62165" spans="11:12" ht="15" customHeight="1">
      <c r="K62165" s="1715"/>
      <c r="L62165" s="1715"/>
    </row>
    <row r="62166" spans="11:12" ht="15" customHeight="1">
      <c r="K62166" s="1715"/>
      <c r="L62166" s="1715"/>
    </row>
    <row r="62167" spans="11:12" ht="15" customHeight="1">
      <c r="K62167" s="1715"/>
      <c r="L62167" s="1715"/>
    </row>
    <row r="62168" spans="11:12" ht="15" customHeight="1">
      <c r="K62168" s="1715"/>
      <c r="L62168" s="1715"/>
    </row>
    <row r="62169" spans="11:12" ht="15" customHeight="1">
      <c r="K62169" s="1715"/>
      <c r="L62169" s="1715"/>
    </row>
    <row r="62170" spans="11:12" ht="15" customHeight="1">
      <c r="K62170" s="1715"/>
      <c r="L62170" s="1715"/>
    </row>
    <row r="62171" spans="11:12" ht="15" customHeight="1">
      <c r="K62171" s="1715"/>
      <c r="L62171" s="1715"/>
    </row>
    <row r="62172" spans="11:12" ht="15" customHeight="1">
      <c r="K62172" s="1715"/>
      <c r="L62172" s="1715"/>
    </row>
    <row r="62173" spans="11:12" ht="15" customHeight="1">
      <c r="K62173" s="1715"/>
      <c r="L62173" s="1715"/>
    </row>
    <row r="62174" spans="11:12" ht="15" customHeight="1">
      <c r="K62174" s="1715"/>
      <c r="L62174" s="1715"/>
    </row>
    <row r="62175" spans="11:12" ht="15" customHeight="1">
      <c r="K62175" s="1715"/>
      <c r="L62175" s="1715"/>
    </row>
    <row r="62176" spans="11:12" ht="15" customHeight="1">
      <c r="K62176" s="1715"/>
      <c r="L62176" s="1715"/>
    </row>
    <row r="62177" spans="11:12" ht="15" customHeight="1">
      <c r="K62177" s="1715"/>
      <c r="L62177" s="1715"/>
    </row>
    <row r="62178" spans="11:12" ht="15" customHeight="1">
      <c r="K62178" s="1715"/>
      <c r="L62178" s="1715"/>
    </row>
    <row r="62179" spans="11:12" ht="15" customHeight="1">
      <c r="K62179" s="1715"/>
      <c r="L62179" s="1715"/>
    </row>
    <row r="62180" spans="11:12" ht="15" customHeight="1">
      <c r="K62180" s="1715"/>
      <c r="L62180" s="1715"/>
    </row>
    <row r="62181" spans="11:12" ht="15" customHeight="1">
      <c r="K62181" s="1715"/>
      <c r="L62181" s="1715"/>
    </row>
    <row r="62182" spans="11:12" ht="15" customHeight="1">
      <c r="K62182" s="1715"/>
      <c r="L62182" s="1715"/>
    </row>
    <row r="62183" spans="11:12" ht="15" customHeight="1">
      <c r="K62183" s="1715"/>
      <c r="L62183" s="1715"/>
    </row>
    <row r="62184" spans="11:12" ht="15" customHeight="1">
      <c r="K62184" s="1715"/>
      <c r="L62184" s="1715"/>
    </row>
    <row r="62185" spans="11:12" ht="15" customHeight="1">
      <c r="K62185" s="1715"/>
      <c r="L62185" s="1715"/>
    </row>
    <row r="62186" spans="11:12" ht="15" customHeight="1">
      <c r="K62186" s="1715"/>
      <c r="L62186" s="1715"/>
    </row>
    <row r="62187" spans="11:12" ht="15" customHeight="1">
      <c r="K62187" s="1715"/>
      <c r="L62187" s="1715"/>
    </row>
    <row r="62188" spans="11:12" ht="15" customHeight="1">
      <c r="K62188" s="1715"/>
      <c r="L62188" s="1715"/>
    </row>
    <row r="62189" spans="11:12" ht="15" customHeight="1">
      <c r="K62189" s="1715"/>
      <c r="L62189" s="1715"/>
    </row>
    <row r="62190" spans="11:12" ht="15" customHeight="1">
      <c r="K62190" s="1715"/>
      <c r="L62190" s="1715"/>
    </row>
    <row r="62191" spans="11:12" ht="15" customHeight="1">
      <c r="K62191" s="1715"/>
      <c r="L62191" s="1715"/>
    </row>
    <row r="62192" spans="11:12" ht="15" customHeight="1">
      <c r="K62192" s="1715"/>
      <c r="L62192" s="1715"/>
    </row>
    <row r="62193" spans="11:12" ht="15" customHeight="1">
      <c r="K62193" s="1715"/>
      <c r="L62193" s="1715"/>
    </row>
    <row r="62194" spans="11:12" ht="15" customHeight="1">
      <c r="K62194" s="1715"/>
      <c r="L62194" s="1715"/>
    </row>
    <row r="62195" spans="11:12" ht="15" customHeight="1">
      <c r="K62195" s="1715"/>
      <c r="L62195" s="1715"/>
    </row>
    <row r="62196" spans="11:12" ht="15" customHeight="1">
      <c r="K62196" s="1715"/>
      <c r="L62196" s="1715"/>
    </row>
    <row r="62197" spans="11:12" ht="15" customHeight="1">
      <c r="K62197" s="1715"/>
      <c r="L62197" s="1715"/>
    </row>
    <row r="62198" spans="11:12" ht="15" customHeight="1">
      <c r="K62198" s="1715"/>
      <c r="L62198" s="1715"/>
    </row>
    <row r="62199" spans="11:12" ht="15" customHeight="1">
      <c r="K62199" s="1715"/>
      <c r="L62199" s="1715"/>
    </row>
    <row r="62200" spans="11:12" ht="15" customHeight="1">
      <c r="K62200" s="1715"/>
      <c r="L62200" s="1715"/>
    </row>
    <row r="62201" spans="11:12" ht="15" customHeight="1">
      <c r="K62201" s="1715"/>
      <c r="L62201" s="1715"/>
    </row>
    <row r="62202" spans="11:12" ht="15" customHeight="1">
      <c r="K62202" s="1715"/>
      <c r="L62202" s="1715"/>
    </row>
    <row r="62203" spans="11:12" ht="15" customHeight="1">
      <c r="K62203" s="1715"/>
      <c r="L62203" s="1715"/>
    </row>
    <row r="62204" spans="11:12" ht="15" customHeight="1">
      <c r="K62204" s="1715"/>
      <c r="L62204" s="1715"/>
    </row>
    <row r="62205" spans="11:12" ht="15" customHeight="1">
      <c r="K62205" s="1715"/>
      <c r="L62205" s="1715"/>
    </row>
    <row r="62206" spans="11:12" ht="15" customHeight="1">
      <c r="K62206" s="1715"/>
      <c r="L62206" s="1715"/>
    </row>
    <row r="62207" spans="11:12" ht="15" customHeight="1">
      <c r="K62207" s="1715"/>
      <c r="L62207" s="1715"/>
    </row>
    <row r="62208" spans="11:12" ht="15" customHeight="1">
      <c r="K62208" s="1715"/>
      <c r="L62208" s="1715"/>
    </row>
    <row r="62209" spans="11:12" ht="15" customHeight="1">
      <c r="K62209" s="1715"/>
      <c r="L62209" s="1715"/>
    </row>
    <row r="62210" spans="11:12" ht="15" customHeight="1">
      <c r="K62210" s="1715"/>
      <c r="L62210" s="1715"/>
    </row>
    <row r="62211" spans="11:12" ht="15" customHeight="1">
      <c r="K62211" s="1715"/>
      <c r="L62211" s="1715"/>
    </row>
    <row r="62212" spans="11:12" ht="15" customHeight="1">
      <c r="K62212" s="1715"/>
      <c r="L62212" s="1715"/>
    </row>
    <row r="62213" spans="11:12" ht="15" customHeight="1">
      <c r="K62213" s="1715"/>
      <c r="L62213" s="1715"/>
    </row>
    <row r="62214" spans="11:12" ht="15" customHeight="1">
      <c r="K62214" s="1715"/>
      <c r="L62214" s="1715"/>
    </row>
    <row r="62215" spans="11:12" ht="15" customHeight="1">
      <c r="K62215" s="1715"/>
      <c r="L62215" s="1715"/>
    </row>
    <row r="62216" spans="11:12" ht="15" customHeight="1">
      <c r="K62216" s="1715"/>
      <c r="L62216" s="1715"/>
    </row>
    <row r="62217" spans="11:12" ht="15" customHeight="1">
      <c r="K62217" s="1715"/>
      <c r="L62217" s="1715"/>
    </row>
    <row r="62218" spans="11:12" ht="15" customHeight="1">
      <c r="K62218" s="1715"/>
      <c r="L62218" s="1715"/>
    </row>
    <row r="62219" spans="11:12" ht="15" customHeight="1">
      <c r="K62219" s="1715"/>
      <c r="L62219" s="1715"/>
    </row>
    <row r="62220" spans="11:12" ht="15" customHeight="1">
      <c r="K62220" s="1715"/>
      <c r="L62220" s="1715"/>
    </row>
    <row r="62221" spans="11:12" ht="15" customHeight="1">
      <c r="K62221" s="1715"/>
      <c r="L62221" s="1715"/>
    </row>
    <row r="62222" spans="11:12" ht="15" customHeight="1">
      <c r="K62222" s="1715"/>
      <c r="L62222" s="1715"/>
    </row>
    <row r="62223" spans="11:12" ht="15" customHeight="1">
      <c r="K62223" s="1715"/>
      <c r="L62223" s="1715"/>
    </row>
    <row r="62224" spans="11:12" ht="15" customHeight="1">
      <c r="K62224" s="1715"/>
      <c r="L62224" s="1715"/>
    </row>
    <row r="62225" spans="11:12" ht="15" customHeight="1">
      <c r="K62225" s="1715"/>
      <c r="L62225" s="1715"/>
    </row>
    <row r="62226" spans="11:12" ht="15" customHeight="1">
      <c r="K62226" s="1715"/>
      <c r="L62226" s="1715"/>
    </row>
    <row r="62227" spans="11:12" ht="15" customHeight="1">
      <c r="K62227" s="1715"/>
      <c r="L62227" s="1715"/>
    </row>
    <row r="62228" spans="11:12" ht="15" customHeight="1">
      <c r="K62228" s="1715"/>
      <c r="L62228" s="1715"/>
    </row>
    <row r="62229" spans="11:12" ht="15" customHeight="1">
      <c r="K62229" s="1715"/>
      <c r="L62229" s="1715"/>
    </row>
    <row r="62230" spans="11:12" ht="15" customHeight="1">
      <c r="K62230" s="1715"/>
      <c r="L62230" s="1715"/>
    </row>
    <row r="62231" spans="11:12" ht="15" customHeight="1">
      <c r="K62231" s="1715"/>
      <c r="L62231" s="1715"/>
    </row>
    <row r="62232" spans="11:12" ht="15" customHeight="1">
      <c r="K62232" s="1715"/>
      <c r="L62232" s="1715"/>
    </row>
    <row r="62233" spans="11:12" ht="15" customHeight="1">
      <c r="K62233" s="1715"/>
      <c r="L62233" s="1715"/>
    </row>
    <row r="62234" spans="11:12" ht="15" customHeight="1">
      <c r="K62234" s="1715"/>
      <c r="L62234" s="1715"/>
    </row>
    <row r="62235" spans="11:12" ht="15" customHeight="1">
      <c r="K62235" s="1715"/>
      <c r="L62235" s="1715"/>
    </row>
    <row r="62236" spans="11:12" ht="15" customHeight="1">
      <c r="K62236" s="1715"/>
      <c r="L62236" s="1715"/>
    </row>
    <row r="62237" spans="11:12" ht="15" customHeight="1">
      <c r="K62237" s="1715"/>
      <c r="L62237" s="1715"/>
    </row>
    <row r="62238" spans="11:12" ht="15" customHeight="1">
      <c r="K62238" s="1715"/>
      <c r="L62238" s="1715"/>
    </row>
    <row r="62239" spans="11:12" ht="15" customHeight="1">
      <c r="K62239" s="1715"/>
      <c r="L62239" s="1715"/>
    </row>
    <row r="62240" spans="11:12" ht="15" customHeight="1">
      <c r="K62240" s="1715"/>
      <c r="L62240" s="1715"/>
    </row>
    <row r="62241" spans="11:12" ht="15" customHeight="1">
      <c r="K62241" s="1715"/>
      <c r="L62241" s="1715"/>
    </row>
    <row r="62242" spans="11:12" ht="15" customHeight="1">
      <c r="K62242" s="1715"/>
      <c r="L62242" s="1715"/>
    </row>
    <row r="62243" spans="11:12" ht="15" customHeight="1">
      <c r="K62243" s="1715"/>
      <c r="L62243" s="1715"/>
    </row>
    <row r="62244" spans="11:12" ht="15" customHeight="1">
      <c r="K62244" s="1715"/>
      <c r="L62244" s="1715"/>
    </row>
    <row r="62245" spans="11:12" ht="15" customHeight="1">
      <c r="K62245" s="1715"/>
      <c r="L62245" s="1715"/>
    </row>
    <row r="62246" spans="11:12" ht="15" customHeight="1">
      <c r="K62246" s="1715"/>
      <c r="L62246" s="1715"/>
    </row>
    <row r="62247" spans="11:12" ht="15" customHeight="1">
      <c r="K62247" s="1715"/>
      <c r="L62247" s="1715"/>
    </row>
    <row r="62248" spans="11:12" ht="15" customHeight="1">
      <c r="K62248" s="1715"/>
      <c r="L62248" s="1715"/>
    </row>
    <row r="62249" spans="11:12" ht="15" customHeight="1">
      <c r="K62249" s="1715"/>
      <c r="L62249" s="1715"/>
    </row>
    <row r="62250" spans="11:12" ht="15" customHeight="1">
      <c r="K62250" s="1715"/>
      <c r="L62250" s="1715"/>
    </row>
    <row r="62251" spans="11:12" ht="15" customHeight="1">
      <c r="K62251" s="1715"/>
      <c r="L62251" s="1715"/>
    </row>
    <row r="62252" spans="11:12" ht="15" customHeight="1">
      <c r="K62252" s="1715"/>
      <c r="L62252" s="1715"/>
    </row>
    <row r="62253" spans="11:12" ht="15" customHeight="1">
      <c r="K62253" s="1715"/>
      <c r="L62253" s="1715"/>
    </row>
    <row r="62254" spans="11:12" ht="15" customHeight="1">
      <c r="K62254" s="1715"/>
      <c r="L62254" s="1715"/>
    </row>
    <row r="62255" spans="11:12" ht="15" customHeight="1">
      <c r="K62255" s="1715"/>
      <c r="L62255" s="1715"/>
    </row>
    <row r="62256" spans="11:12" ht="15" customHeight="1">
      <c r="K62256" s="1715"/>
      <c r="L62256" s="1715"/>
    </row>
    <row r="62257" spans="11:12" ht="15" customHeight="1">
      <c r="K62257" s="1715"/>
      <c r="L62257" s="1715"/>
    </row>
    <row r="62258" spans="11:12" ht="15" customHeight="1">
      <c r="K62258" s="1715"/>
      <c r="L62258" s="1715"/>
    </row>
    <row r="62259" spans="11:12" ht="15" customHeight="1">
      <c r="K62259" s="1715"/>
      <c r="L62259" s="1715"/>
    </row>
    <row r="62260" spans="11:12" ht="15" customHeight="1">
      <c r="K62260" s="1715"/>
      <c r="L62260" s="1715"/>
    </row>
    <row r="62261" spans="11:12" ht="15" customHeight="1">
      <c r="K62261" s="1715"/>
      <c r="L62261" s="1715"/>
    </row>
    <row r="62262" spans="11:12" ht="15" customHeight="1">
      <c r="K62262" s="1715"/>
      <c r="L62262" s="1715"/>
    </row>
    <row r="62263" spans="11:12" ht="15" customHeight="1">
      <c r="K62263" s="1715"/>
      <c r="L62263" s="1715"/>
    </row>
    <row r="62264" spans="11:12" ht="15" customHeight="1">
      <c r="K62264" s="1715"/>
      <c r="L62264" s="1715"/>
    </row>
    <row r="62265" spans="11:12" ht="15" customHeight="1">
      <c r="K62265" s="1715"/>
      <c r="L62265" s="1715"/>
    </row>
    <row r="62266" spans="11:12" ht="15" customHeight="1">
      <c r="K62266" s="1715"/>
      <c r="L62266" s="1715"/>
    </row>
    <row r="62267" spans="11:12" ht="15" customHeight="1">
      <c r="K62267" s="1715"/>
      <c r="L62267" s="1715"/>
    </row>
    <row r="62268" spans="11:12" ht="15" customHeight="1">
      <c r="K62268" s="1715"/>
      <c r="L62268" s="1715"/>
    </row>
    <row r="62269" spans="11:12" ht="15" customHeight="1">
      <c r="K62269" s="1715"/>
      <c r="L62269" s="1715"/>
    </row>
    <row r="62270" spans="11:12" ht="15" customHeight="1">
      <c r="K62270" s="1715"/>
      <c r="L62270" s="1715"/>
    </row>
    <row r="62271" spans="11:12" ht="15" customHeight="1">
      <c r="K62271" s="1715"/>
      <c r="L62271" s="1715"/>
    </row>
    <row r="62272" spans="11:12" ht="15" customHeight="1">
      <c r="K62272" s="1715"/>
      <c r="L62272" s="1715"/>
    </row>
    <row r="62273" spans="11:12" ht="15" customHeight="1">
      <c r="K62273" s="1715"/>
      <c r="L62273" s="1715"/>
    </row>
    <row r="62274" spans="11:12" ht="15" customHeight="1">
      <c r="K62274" s="1715"/>
      <c r="L62274" s="1715"/>
    </row>
    <row r="62275" spans="11:12" ht="15" customHeight="1">
      <c r="K62275" s="1715"/>
      <c r="L62275" s="1715"/>
    </row>
    <row r="62276" spans="11:12" ht="15" customHeight="1">
      <c r="K62276" s="1715"/>
      <c r="L62276" s="1715"/>
    </row>
    <row r="62277" spans="11:12" ht="15" customHeight="1">
      <c r="K62277" s="1715"/>
      <c r="L62277" s="1715"/>
    </row>
    <row r="62278" spans="11:12" ht="15" customHeight="1">
      <c r="K62278" s="1715"/>
      <c r="L62278" s="1715"/>
    </row>
    <row r="62279" spans="11:12" ht="15" customHeight="1">
      <c r="K62279" s="1715"/>
      <c r="L62279" s="1715"/>
    </row>
    <row r="62280" spans="11:12" ht="15" customHeight="1">
      <c r="K62280" s="1715"/>
      <c r="L62280" s="1715"/>
    </row>
    <row r="62281" spans="11:12" ht="15" customHeight="1">
      <c r="K62281" s="1715"/>
      <c r="L62281" s="1715"/>
    </row>
    <row r="62282" spans="11:12" ht="15" customHeight="1">
      <c r="K62282" s="1715"/>
      <c r="L62282" s="1715"/>
    </row>
    <row r="62283" spans="11:12" ht="15" customHeight="1">
      <c r="K62283" s="1715"/>
      <c r="L62283" s="1715"/>
    </row>
    <row r="62284" spans="11:12" ht="15" customHeight="1">
      <c r="K62284" s="1715"/>
      <c r="L62284" s="1715"/>
    </row>
    <row r="62285" spans="11:12" ht="15" customHeight="1">
      <c r="K62285" s="1715"/>
      <c r="L62285" s="1715"/>
    </row>
    <row r="62286" spans="11:12" ht="15" customHeight="1">
      <c r="K62286" s="1715"/>
      <c r="L62286" s="1715"/>
    </row>
    <row r="62287" spans="11:12" ht="15" customHeight="1">
      <c r="K62287" s="1715"/>
      <c r="L62287" s="1715"/>
    </row>
    <row r="62288" spans="11:12" ht="15" customHeight="1">
      <c r="K62288" s="1715"/>
      <c r="L62288" s="1715"/>
    </row>
    <row r="62289" spans="11:12" ht="15" customHeight="1">
      <c r="K62289" s="1715"/>
      <c r="L62289" s="1715"/>
    </row>
    <row r="62290" spans="11:12" ht="15" customHeight="1">
      <c r="K62290" s="1715"/>
      <c r="L62290" s="1715"/>
    </row>
    <row r="62291" spans="11:12" ht="15" customHeight="1">
      <c r="K62291" s="1715"/>
      <c r="L62291" s="1715"/>
    </row>
    <row r="62292" spans="11:12" ht="15" customHeight="1">
      <c r="K62292" s="1715"/>
      <c r="L62292" s="1715"/>
    </row>
    <row r="62293" spans="11:12" ht="15" customHeight="1">
      <c r="K62293" s="1715"/>
      <c r="L62293" s="1715"/>
    </row>
    <row r="62294" spans="11:12" ht="15" customHeight="1">
      <c r="K62294" s="1715"/>
      <c r="L62294" s="1715"/>
    </row>
    <row r="62295" spans="11:12" ht="15" customHeight="1">
      <c r="K62295" s="1715"/>
      <c r="L62295" s="1715"/>
    </row>
    <row r="62296" spans="11:12" ht="15" customHeight="1">
      <c r="K62296" s="1715"/>
      <c r="L62296" s="1715"/>
    </row>
    <row r="62297" spans="11:12" ht="15" customHeight="1">
      <c r="K62297" s="1715"/>
      <c r="L62297" s="1715"/>
    </row>
    <row r="62298" spans="11:12" ht="15" customHeight="1">
      <c r="K62298" s="1715"/>
      <c r="L62298" s="1715"/>
    </row>
    <row r="62299" spans="11:12" ht="15" customHeight="1">
      <c r="K62299" s="1715"/>
      <c r="L62299" s="1715"/>
    </row>
    <row r="62300" spans="11:12" ht="15" customHeight="1">
      <c r="K62300" s="1715"/>
      <c r="L62300" s="1715"/>
    </row>
    <row r="62301" spans="11:12" ht="15" customHeight="1">
      <c r="K62301" s="1715"/>
      <c r="L62301" s="1715"/>
    </row>
    <row r="62302" spans="11:12" ht="15" customHeight="1">
      <c r="K62302" s="1715"/>
      <c r="L62302" s="1715"/>
    </row>
    <row r="62303" spans="11:12" ht="15" customHeight="1">
      <c r="K62303" s="1715"/>
      <c r="L62303" s="1715"/>
    </row>
    <row r="62304" spans="11:12" ht="15" customHeight="1">
      <c r="K62304" s="1715"/>
      <c r="L62304" s="1715"/>
    </row>
    <row r="62305" spans="11:12" ht="15" customHeight="1">
      <c r="K62305" s="1715"/>
      <c r="L62305" s="1715"/>
    </row>
    <row r="62306" spans="11:12" ht="15" customHeight="1">
      <c r="K62306" s="1715"/>
      <c r="L62306" s="1715"/>
    </row>
    <row r="62307" spans="11:12" ht="15" customHeight="1">
      <c r="K62307" s="1715"/>
      <c r="L62307" s="1715"/>
    </row>
    <row r="62308" spans="11:12" ht="15" customHeight="1">
      <c r="K62308" s="1715"/>
      <c r="L62308" s="1715"/>
    </row>
    <row r="62309" spans="11:12" ht="15" customHeight="1">
      <c r="K62309" s="1715"/>
      <c r="L62309" s="1715"/>
    </row>
    <row r="62310" spans="11:12" ht="15" customHeight="1">
      <c r="K62310" s="1715"/>
      <c r="L62310" s="1715"/>
    </row>
    <row r="62311" spans="11:12" ht="15" customHeight="1">
      <c r="K62311" s="1715"/>
      <c r="L62311" s="1715"/>
    </row>
    <row r="62312" spans="11:12" ht="15" customHeight="1">
      <c r="K62312" s="1715"/>
      <c r="L62312" s="1715"/>
    </row>
    <row r="62313" spans="11:12" ht="15" customHeight="1">
      <c r="K62313" s="1715"/>
      <c r="L62313" s="1715"/>
    </row>
    <row r="62314" spans="11:12" ht="15" customHeight="1">
      <c r="K62314" s="1715"/>
      <c r="L62314" s="1715"/>
    </row>
    <row r="62315" spans="11:12" ht="15" customHeight="1">
      <c r="K62315" s="1715"/>
      <c r="L62315" s="1715"/>
    </row>
    <row r="62316" spans="11:12" ht="15" customHeight="1">
      <c r="K62316" s="1715"/>
      <c r="L62316" s="1715"/>
    </row>
    <row r="62317" spans="11:12" ht="15" customHeight="1">
      <c r="K62317" s="1715"/>
      <c r="L62317" s="1715"/>
    </row>
    <row r="62318" spans="11:12" ht="15" customHeight="1">
      <c r="K62318" s="1715"/>
      <c r="L62318" s="1715"/>
    </row>
    <row r="62319" spans="11:12" ht="15" customHeight="1">
      <c r="K62319" s="1715"/>
      <c r="L62319" s="1715"/>
    </row>
    <row r="62320" spans="11:12" ht="15" customHeight="1">
      <c r="K62320" s="1715"/>
      <c r="L62320" s="1715"/>
    </row>
    <row r="62321" spans="11:12" ht="15" customHeight="1">
      <c r="K62321" s="1715"/>
      <c r="L62321" s="1715"/>
    </row>
    <row r="62322" spans="11:12" ht="15" customHeight="1">
      <c r="K62322" s="1715"/>
      <c r="L62322" s="1715"/>
    </row>
    <row r="62323" spans="11:12" ht="15" customHeight="1">
      <c r="K62323" s="1715"/>
      <c r="L62323" s="1715"/>
    </row>
    <row r="62324" spans="11:12" ht="15" customHeight="1">
      <c r="K62324" s="1715"/>
      <c r="L62324" s="1715"/>
    </row>
    <row r="62325" spans="11:12" ht="15" customHeight="1">
      <c r="K62325" s="1715"/>
      <c r="L62325" s="1715"/>
    </row>
    <row r="62326" spans="11:12" ht="15" customHeight="1">
      <c r="K62326" s="1715"/>
      <c r="L62326" s="1715"/>
    </row>
    <row r="62327" spans="11:12" ht="15" customHeight="1">
      <c r="K62327" s="1715"/>
      <c r="L62327" s="1715"/>
    </row>
    <row r="62328" spans="11:12" ht="15" customHeight="1">
      <c r="K62328" s="1715"/>
      <c r="L62328" s="1715"/>
    </row>
    <row r="62329" spans="11:12" ht="15" customHeight="1">
      <c r="K62329" s="1715"/>
      <c r="L62329" s="1715"/>
    </row>
    <row r="62330" spans="11:12" ht="15" customHeight="1">
      <c r="K62330" s="1715"/>
      <c r="L62330" s="1715"/>
    </row>
    <row r="62331" spans="11:12" ht="15" customHeight="1">
      <c r="K62331" s="1715"/>
      <c r="L62331" s="1715"/>
    </row>
    <row r="62332" spans="11:12" ht="15" customHeight="1">
      <c r="K62332" s="1715"/>
      <c r="L62332" s="1715"/>
    </row>
    <row r="62333" spans="11:12" ht="15" customHeight="1">
      <c r="K62333" s="1715"/>
      <c r="L62333" s="1715"/>
    </row>
    <row r="62334" spans="11:12" ht="15" customHeight="1">
      <c r="K62334" s="1715"/>
      <c r="L62334" s="1715"/>
    </row>
    <row r="62335" spans="11:12" ht="15" customHeight="1">
      <c r="K62335" s="1715"/>
      <c r="L62335" s="1715"/>
    </row>
    <row r="62336" spans="11:12" ht="15" customHeight="1">
      <c r="K62336" s="1715"/>
      <c r="L62336" s="1715"/>
    </row>
    <row r="62337" spans="11:12" ht="15" customHeight="1">
      <c r="K62337" s="1715"/>
      <c r="L62337" s="1715"/>
    </row>
    <row r="62338" spans="11:12" ht="15" customHeight="1">
      <c r="K62338" s="1715"/>
      <c r="L62338" s="1715"/>
    </row>
    <row r="62339" spans="11:12" ht="15" customHeight="1">
      <c r="K62339" s="1715"/>
      <c r="L62339" s="1715"/>
    </row>
    <row r="62340" spans="11:12" ht="15" customHeight="1">
      <c r="K62340" s="1715"/>
      <c r="L62340" s="1715"/>
    </row>
    <row r="62341" spans="11:12" ht="15" customHeight="1">
      <c r="K62341" s="1715"/>
      <c r="L62341" s="1715"/>
    </row>
    <row r="62342" spans="11:12" ht="15" customHeight="1">
      <c r="K62342" s="1715"/>
      <c r="L62342" s="1715"/>
    </row>
    <row r="62343" spans="11:12" ht="15" customHeight="1">
      <c r="K62343" s="1715"/>
      <c r="L62343" s="1715"/>
    </row>
    <row r="62344" spans="11:12" ht="15" customHeight="1">
      <c r="K62344" s="1715"/>
      <c r="L62344" s="1715"/>
    </row>
    <row r="62345" spans="11:12" ht="15" customHeight="1">
      <c r="K62345" s="1715"/>
      <c r="L62345" s="1715"/>
    </row>
    <row r="62346" spans="11:12" ht="15" customHeight="1">
      <c r="K62346" s="1715"/>
      <c r="L62346" s="1715"/>
    </row>
    <row r="62347" spans="11:12" ht="15" customHeight="1">
      <c r="K62347" s="1715"/>
      <c r="L62347" s="1715"/>
    </row>
    <row r="62348" spans="11:12" ht="15" customHeight="1">
      <c r="K62348" s="1715"/>
      <c r="L62348" s="1715"/>
    </row>
    <row r="62349" spans="11:12" ht="15" customHeight="1">
      <c r="K62349" s="1715"/>
      <c r="L62349" s="1715"/>
    </row>
    <row r="62350" spans="11:12" ht="15" customHeight="1">
      <c r="K62350" s="1715"/>
      <c r="L62350" s="1715"/>
    </row>
    <row r="62351" spans="11:12" ht="15" customHeight="1">
      <c r="K62351" s="1715"/>
      <c r="L62351" s="1715"/>
    </row>
    <row r="62352" spans="11:12" ht="15" customHeight="1">
      <c r="K62352" s="1715"/>
      <c r="L62352" s="1715"/>
    </row>
    <row r="62353" spans="11:12" ht="15" customHeight="1">
      <c r="K62353" s="1715"/>
      <c r="L62353" s="1715"/>
    </row>
    <row r="62354" spans="11:12" ht="15" customHeight="1">
      <c r="K62354" s="1715"/>
      <c r="L62354" s="1715"/>
    </row>
    <row r="62355" spans="11:12" ht="15" customHeight="1">
      <c r="K62355" s="1715"/>
      <c r="L62355" s="1715"/>
    </row>
    <row r="62356" spans="11:12" ht="15" customHeight="1">
      <c r="K62356" s="1715"/>
      <c r="L62356" s="1715"/>
    </row>
    <row r="62357" spans="11:12" ht="15" customHeight="1">
      <c r="K62357" s="1715"/>
      <c r="L62357" s="1715"/>
    </row>
    <row r="62358" spans="11:12" ht="15" customHeight="1">
      <c r="K62358" s="1715"/>
      <c r="L62358" s="1715"/>
    </row>
    <row r="62359" spans="11:12" ht="15" customHeight="1">
      <c r="K62359" s="1715"/>
      <c r="L62359" s="1715"/>
    </row>
    <row r="62360" spans="11:12" ht="15" customHeight="1">
      <c r="K62360" s="1715"/>
      <c r="L62360" s="1715"/>
    </row>
    <row r="62361" spans="11:12" ht="15" customHeight="1">
      <c r="K62361" s="1715"/>
      <c r="L62361" s="1715"/>
    </row>
    <row r="62362" spans="11:12" ht="15" customHeight="1">
      <c r="K62362" s="1715"/>
      <c r="L62362" s="1715"/>
    </row>
    <row r="62363" spans="11:12" ht="15" customHeight="1">
      <c r="K62363" s="1715"/>
      <c r="L62363" s="1715"/>
    </row>
    <row r="62364" spans="11:12" ht="15" customHeight="1">
      <c r="K62364" s="1715"/>
      <c r="L62364" s="1715"/>
    </row>
    <row r="62365" spans="11:12" ht="15" customHeight="1">
      <c r="K62365" s="1715"/>
      <c r="L62365" s="1715"/>
    </row>
    <row r="62366" spans="11:12" ht="15" customHeight="1">
      <c r="K62366" s="1715"/>
      <c r="L62366" s="1715"/>
    </row>
    <row r="62367" spans="11:12" ht="15" customHeight="1">
      <c r="K62367" s="1715"/>
      <c r="L62367" s="1715"/>
    </row>
    <row r="62368" spans="11:12" ht="15" customHeight="1">
      <c r="K62368" s="1715"/>
      <c r="L62368" s="1715"/>
    </row>
    <row r="62369" spans="11:12" ht="15" customHeight="1">
      <c r="K62369" s="1715"/>
      <c r="L62369" s="1715"/>
    </row>
    <row r="62370" spans="11:12" ht="15" customHeight="1">
      <c r="K62370" s="1715"/>
      <c r="L62370" s="1715"/>
    </row>
    <row r="62371" spans="11:12" ht="15" customHeight="1">
      <c r="K62371" s="1715"/>
      <c r="L62371" s="1715"/>
    </row>
    <row r="62372" spans="11:12" ht="15" customHeight="1">
      <c r="K62372" s="1715"/>
      <c r="L62372" s="1715"/>
    </row>
    <row r="62373" spans="11:12" ht="15" customHeight="1">
      <c r="K62373" s="1715"/>
      <c r="L62373" s="1715"/>
    </row>
    <row r="62374" spans="11:12" ht="15" customHeight="1">
      <c r="K62374" s="1715"/>
      <c r="L62374" s="1715"/>
    </row>
    <row r="62375" spans="11:12" ht="15" customHeight="1">
      <c r="K62375" s="1715"/>
      <c r="L62375" s="1715"/>
    </row>
    <row r="62376" spans="11:12" ht="15" customHeight="1">
      <c r="K62376" s="1715"/>
      <c r="L62376" s="1715"/>
    </row>
    <row r="62377" spans="11:12" ht="15" customHeight="1">
      <c r="K62377" s="1715"/>
      <c r="L62377" s="1715"/>
    </row>
    <row r="62378" spans="11:12" ht="15" customHeight="1">
      <c r="K62378" s="1715"/>
      <c r="L62378" s="1715"/>
    </row>
    <row r="62379" spans="11:12" ht="15" customHeight="1">
      <c r="K62379" s="1715"/>
      <c r="L62379" s="1715"/>
    </row>
    <row r="62380" spans="11:12" ht="15" customHeight="1">
      <c r="K62380" s="1715"/>
      <c r="L62380" s="1715"/>
    </row>
    <row r="62381" spans="11:12" ht="15" customHeight="1">
      <c r="K62381" s="1715"/>
      <c r="L62381" s="1715"/>
    </row>
    <row r="62382" spans="11:12" ht="15" customHeight="1">
      <c r="K62382" s="1715"/>
      <c r="L62382" s="1715"/>
    </row>
    <row r="62383" spans="11:12" ht="15" customHeight="1">
      <c r="K62383" s="1715"/>
      <c r="L62383" s="1715"/>
    </row>
    <row r="62384" spans="11:12" ht="15" customHeight="1">
      <c r="K62384" s="1715"/>
      <c r="L62384" s="1715"/>
    </row>
    <row r="62385" spans="11:12" ht="15" customHeight="1">
      <c r="K62385" s="1715"/>
      <c r="L62385" s="1715"/>
    </row>
    <row r="62386" spans="11:12" ht="15" customHeight="1">
      <c r="K62386" s="1715"/>
      <c r="L62386" s="1715"/>
    </row>
    <row r="62387" spans="11:12" ht="15" customHeight="1">
      <c r="K62387" s="1715"/>
      <c r="L62387" s="1715"/>
    </row>
    <row r="62388" spans="11:12" ht="15" customHeight="1">
      <c r="K62388" s="1715"/>
      <c r="L62388" s="1715"/>
    </row>
    <row r="62389" spans="11:12" ht="15" customHeight="1">
      <c r="K62389" s="1715"/>
      <c r="L62389" s="1715"/>
    </row>
    <row r="62390" spans="11:12" ht="15" customHeight="1">
      <c r="K62390" s="1715"/>
      <c r="L62390" s="1715"/>
    </row>
    <row r="62391" spans="11:12" ht="15" customHeight="1">
      <c r="K62391" s="1715"/>
      <c r="L62391" s="1715"/>
    </row>
    <row r="62392" spans="11:12" ht="15" customHeight="1">
      <c r="K62392" s="1715"/>
      <c r="L62392" s="1715"/>
    </row>
    <row r="62393" spans="11:12" ht="15" customHeight="1">
      <c r="K62393" s="1715"/>
      <c r="L62393" s="1715"/>
    </row>
    <row r="62394" spans="11:12" ht="15" customHeight="1">
      <c r="K62394" s="1715"/>
      <c r="L62394" s="1715"/>
    </row>
    <row r="62395" spans="11:12" ht="15" customHeight="1">
      <c r="K62395" s="1715"/>
      <c r="L62395" s="1715"/>
    </row>
    <row r="62396" spans="11:12" ht="15" customHeight="1">
      <c r="K62396" s="1715"/>
      <c r="L62396" s="1715"/>
    </row>
    <row r="62397" spans="11:12" ht="15" customHeight="1">
      <c r="K62397" s="1715"/>
      <c r="L62397" s="1715"/>
    </row>
    <row r="62398" spans="11:12" ht="15" customHeight="1">
      <c r="K62398" s="1715"/>
      <c r="L62398" s="1715"/>
    </row>
    <row r="62399" spans="11:12" ht="15" customHeight="1">
      <c r="K62399" s="1715"/>
      <c r="L62399" s="1715"/>
    </row>
    <row r="62400" spans="11:12" ht="15" customHeight="1">
      <c r="K62400" s="1715"/>
      <c r="L62400" s="1715"/>
    </row>
    <row r="62401" spans="11:12" ht="15" customHeight="1">
      <c r="K62401" s="1715"/>
      <c r="L62401" s="1715"/>
    </row>
    <row r="62402" spans="11:12" ht="15" customHeight="1">
      <c r="K62402" s="1715"/>
      <c r="L62402" s="1715"/>
    </row>
    <row r="62403" spans="11:12" ht="15" customHeight="1">
      <c r="K62403" s="1715"/>
      <c r="L62403" s="1715"/>
    </row>
    <row r="62404" spans="11:12" ht="15" customHeight="1">
      <c r="K62404" s="1715"/>
      <c r="L62404" s="1715"/>
    </row>
    <row r="62405" spans="11:12" ht="15" customHeight="1">
      <c r="K62405" s="1715"/>
      <c r="L62405" s="1715"/>
    </row>
    <row r="62406" spans="11:12" ht="15" customHeight="1">
      <c r="K62406" s="1715"/>
      <c r="L62406" s="1715"/>
    </row>
    <row r="62407" spans="11:12" ht="15" customHeight="1">
      <c r="K62407" s="1715"/>
      <c r="L62407" s="1715"/>
    </row>
    <row r="62408" spans="11:12" ht="15" customHeight="1">
      <c r="K62408" s="1715"/>
      <c r="L62408" s="1715"/>
    </row>
    <row r="62409" spans="11:12" ht="15" customHeight="1">
      <c r="K62409" s="1715"/>
      <c r="L62409" s="1715"/>
    </row>
    <row r="62410" spans="11:12" ht="15" customHeight="1">
      <c r="K62410" s="1715"/>
      <c r="L62410" s="1715"/>
    </row>
    <row r="62411" spans="11:12" ht="15" customHeight="1">
      <c r="K62411" s="1715"/>
      <c r="L62411" s="1715"/>
    </row>
    <row r="62412" spans="11:12" ht="15" customHeight="1">
      <c r="K62412" s="1715"/>
      <c r="L62412" s="1715"/>
    </row>
    <row r="62413" spans="11:12" ht="15" customHeight="1">
      <c r="K62413" s="1715"/>
      <c r="L62413" s="1715"/>
    </row>
    <row r="62414" spans="11:12" ht="15" customHeight="1">
      <c r="K62414" s="1715"/>
      <c r="L62414" s="1715"/>
    </row>
    <row r="62415" spans="11:12" ht="15" customHeight="1">
      <c r="K62415" s="1715"/>
      <c r="L62415" s="1715"/>
    </row>
    <row r="62416" spans="11:12" ht="15" customHeight="1">
      <c r="K62416" s="1715"/>
      <c r="L62416" s="1715"/>
    </row>
    <row r="62417" spans="11:12" ht="15" customHeight="1">
      <c r="K62417" s="1715"/>
      <c r="L62417" s="1715"/>
    </row>
    <row r="62418" spans="11:12" ht="15" customHeight="1">
      <c r="K62418" s="1715"/>
      <c r="L62418" s="1715"/>
    </row>
    <row r="62419" spans="11:12" ht="15" customHeight="1">
      <c r="K62419" s="1715"/>
      <c r="L62419" s="1715"/>
    </row>
    <row r="62420" spans="11:12" ht="15" customHeight="1">
      <c r="K62420" s="1715"/>
      <c r="L62420" s="1715"/>
    </row>
    <row r="62421" spans="11:12" ht="15" customHeight="1">
      <c r="K62421" s="1715"/>
      <c r="L62421" s="1715"/>
    </row>
    <row r="62422" spans="11:12" ht="15" customHeight="1">
      <c r="K62422" s="1715"/>
      <c r="L62422" s="1715"/>
    </row>
    <row r="62423" spans="11:12" ht="15" customHeight="1">
      <c r="K62423" s="1715"/>
      <c r="L62423" s="1715"/>
    </row>
    <row r="62424" spans="11:12" ht="15" customHeight="1">
      <c r="K62424" s="1715"/>
      <c r="L62424" s="1715"/>
    </row>
    <row r="62425" spans="11:12" ht="15" customHeight="1">
      <c r="K62425" s="1715"/>
      <c r="L62425" s="1715"/>
    </row>
    <row r="62426" spans="11:12" ht="15" customHeight="1">
      <c r="K62426" s="1715"/>
      <c r="L62426" s="1715"/>
    </row>
    <row r="62427" spans="11:12" ht="15" customHeight="1">
      <c r="K62427" s="1715"/>
      <c r="L62427" s="1715"/>
    </row>
    <row r="62428" spans="11:12" ht="15" customHeight="1">
      <c r="K62428" s="1715"/>
      <c r="L62428" s="1715"/>
    </row>
    <row r="62429" spans="11:12" ht="15" customHeight="1">
      <c r="K62429" s="1715"/>
      <c r="L62429" s="1715"/>
    </row>
    <row r="62430" spans="11:12" ht="15" customHeight="1">
      <c r="K62430" s="1715"/>
      <c r="L62430" s="1715"/>
    </row>
    <row r="62431" spans="11:12" ht="15" customHeight="1">
      <c r="K62431" s="1715"/>
      <c r="L62431" s="1715"/>
    </row>
    <row r="62432" spans="11:12" ht="15" customHeight="1">
      <c r="K62432" s="1715"/>
      <c r="L62432" s="1715"/>
    </row>
    <row r="62433" spans="11:12" ht="15" customHeight="1">
      <c r="K62433" s="1715"/>
      <c r="L62433" s="1715"/>
    </row>
    <row r="62434" spans="11:12" ht="15" customHeight="1">
      <c r="K62434" s="1715"/>
      <c r="L62434" s="1715"/>
    </row>
    <row r="62435" spans="11:12" ht="15" customHeight="1">
      <c r="K62435" s="1715"/>
      <c r="L62435" s="1715"/>
    </row>
    <row r="62436" spans="11:12" ht="15" customHeight="1">
      <c r="K62436" s="1715"/>
      <c r="L62436" s="1715"/>
    </row>
    <row r="62437" spans="11:12" ht="15" customHeight="1">
      <c r="K62437" s="1715"/>
      <c r="L62437" s="1715"/>
    </row>
    <row r="62438" spans="11:12" ht="15" customHeight="1">
      <c r="K62438" s="1715"/>
      <c r="L62438" s="1715"/>
    </row>
    <row r="62439" spans="11:12" ht="15" customHeight="1">
      <c r="K62439" s="1715"/>
      <c r="L62439" s="1715"/>
    </row>
    <row r="62440" spans="11:12" ht="15" customHeight="1">
      <c r="K62440" s="1715"/>
      <c r="L62440" s="1715"/>
    </row>
    <row r="62441" spans="11:12" ht="15" customHeight="1">
      <c r="K62441" s="1715"/>
      <c r="L62441" s="1715"/>
    </row>
    <row r="62442" spans="11:12" ht="15" customHeight="1">
      <c r="K62442" s="1715"/>
      <c r="L62442" s="1715"/>
    </row>
    <row r="62443" spans="11:12" ht="15" customHeight="1">
      <c r="K62443" s="1715"/>
      <c r="L62443" s="1715"/>
    </row>
    <row r="62444" spans="11:12" ht="15" customHeight="1">
      <c r="K62444" s="1715"/>
      <c r="L62444" s="1715"/>
    </row>
    <row r="62445" spans="11:12" ht="15" customHeight="1">
      <c r="K62445" s="1715"/>
      <c r="L62445" s="1715"/>
    </row>
    <row r="62446" spans="11:12" ht="15" customHeight="1">
      <c r="K62446" s="1715"/>
      <c r="L62446" s="1715"/>
    </row>
    <row r="62447" spans="11:12" ht="15" customHeight="1">
      <c r="K62447" s="1715"/>
      <c r="L62447" s="1715"/>
    </row>
    <row r="62448" spans="11:12" ht="15" customHeight="1">
      <c r="K62448" s="1715"/>
      <c r="L62448" s="1715"/>
    </row>
    <row r="62449" spans="11:12" ht="15" customHeight="1">
      <c r="K62449" s="1715"/>
      <c r="L62449" s="1715"/>
    </row>
    <row r="62450" spans="11:12" ht="15" customHeight="1">
      <c r="K62450" s="1715"/>
      <c r="L62450" s="1715"/>
    </row>
    <row r="62451" spans="11:12" ht="15" customHeight="1">
      <c r="K62451" s="1715"/>
      <c r="L62451" s="1715"/>
    </row>
    <row r="62452" spans="11:12" ht="15" customHeight="1">
      <c r="K62452" s="1715"/>
      <c r="L62452" s="1715"/>
    </row>
    <row r="62453" spans="11:12" ht="15" customHeight="1">
      <c r="K62453" s="1715"/>
      <c r="L62453" s="1715"/>
    </row>
    <row r="62454" spans="11:12" ht="15" customHeight="1">
      <c r="K62454" s="1715"/>
      <c r="L62454" s="1715"/>
    </row>
    <row r="62455" spans="11:12" ht="15" customHeight="1">
      <c r="K62455" s="1715"/>
      <c r="L62455" s="1715"/>
    </row>
    <row r="62456" spans="11:12" ht="15" customHeight="1">
      <c r="K62456" s="1715"/>
      <c r="L62456" s="1715"/>
    </row>
    <row r="62457" spans="11:12" ht="15" customHeight="1">
      <c r="K62457" s="1715"/>
      <c r="L62457" s="1715"/>
    </row>
    <row r="62458" spans="11:12" ht="15" customHeight="1">
      <c r="K62458" s="1715"/>
      <c r="L62458" s="1715"/>
    </row>
    <row r="62459" spans="11:12" ht="15" customHeight="1">
      <c r="K62459" s="1715"/>
      <c r="L62459" s="1715"/>
    </row>
    <row r="62460" spans="11:12" ht="15" customHeight="1">
      <c r="K62460" s="1715"/>
      <c r="L62460" s="1715"/>
    </row>
    <row r="62461" spans="11:12" ht="15" customHeight="1">
      <c r="K62461" s="1715"/>
      <c r="L62461" s="1715"/>
    </row>
    <row r="62462" spans="11:12" ht="15" customHeight="1">
      <c r="K62462" s="1715"/>
      <c r="L62462" s="1715"/>
    </row>
    <row r="62463" spans="11:12" ht="15" customHeight="1">
      <c r="K62463" s="1715"/>
      <c r="L62463" s="1715"/>
    </row>
    <row r="62464" spans="11:12" ht="15" customHeight="1">
      <c r="K62464" s="1715"/>
      <c r="L62464" s="1715"/>
    </row>
    <row r="62465" spans="11:12" ht="15" customHeight="1">
      <c r="K62465" s="1715"/>
      <c r="L62465" s="1715"/>
    </row>
    <row r="62466" spans="11:12" ht="15" customHeight="1">
      <c r="K62466" s="1715"/>
      <c r="L62466" s="1715"/>
    </row>
    <row r="62467" spans="11:12" ht="15" customHeight="1">
      <c r="K62467" s="1715"/>
      <c r="L62467" s="1715"/>
    </row>
    <row r="62468" spans="11:12" ht="15" customHeight="1">
      <c r="K62468" s="1715"/>
      <c r="L62468" s="1715"/>
    </row>
    <row r="62469" spans="11:12" ht="15" customHeight="1">
      <c r="K62469" s="1715"/>
      <c r="L62469" s="1715"/>
    </row>
    <row r="62470" spans="11:12" ht="15" customHeight="1">
      <c r="K62470" s="1715"/>
      <c r="L62470" s="1715"/>
    </row>
    <row r="62471" spans="11:12" ht="15" customHeight="1">
      <c r="K62471" s="1715"/>
      <c r="L62471" s="1715"/>
    </row>
    <row r="62472" spans="11:12" ht="15" customHeight="1">
      <c r="K62472" s="1715"/>
      <c r="L62472" s="1715"/>
    </row>
    <row r="62473" spans="11:12" ht="15" customHeight="1">
      <c r="K62473" s="1715"/>
      <c r="L62473" s="1715"/>
    </row>
    <row r="62474" spans="11:12" ht="15" customHeight="1">
      <c r="K62474" s="1715"/>
      <c r="L62474" s="1715"/>
    </row>
    <row r="62475" spans="11:12" ht="15" customHeight="1">
      <c r="K62475" s="1715"/>
      <c r="L62475" s="1715"/>
    </row>
    <row r="62476" spans="11:12" ht="15" customHeight="1">
      <c r="K62476" s="1715"/>
      <c r="L62476" s="1715"/>
    </row>
    <row r="62477" spans="11:12" ht="15" customHeight="1">
      <c r="K62477" s="1715"/>
      <c r="L62477" s="1715"/>
    </row>
    <row r="62478" spans="11:12" ht="15" customHeight="1">
      <c r="K62478" s="1715"/>
      <c r="L62478" s="1715"/>
    </row>
    <row r="62479" spans="11:12" ht="15" customHeight="1">
      <c r="K62479" s="1715"/>
      <c r="L62479" s="1715"/>
    </row>
    <row r="62480" spans="11:12" ht="15" customHeight="1">
      <c r="K62480" s="1715"/>
      <c r="L62480" s="1715"/>
    </row>
    <row r="62481" spans="11:12" ht="15" customHeight="1">
      <c r="K62481" s="1715"/>
      <c r="L62481" s="1715"/>
    </row>
    <row r="62482" spans="11:12" ht="15" customHeight="1">
      <c r="K62482" s="1715"/>
      <c r="L62482" s="1715"/>
    </row>
    <row r="62483" spans="11:12" ht="15" customHeight="1">
      <c r="K62483" s="1715"/>
      <c r="L62483" s="1715"/>
    </row>
    <row r="62484" spans="11:12" ht="15" customHeight="1">
      <c r="K62484" s="1715"/>
      <c r="L62484" s="1715"/>
    </row>
    <row r="62485" spans="11:12" ht="15" customHeight="1">
      <c r="K62485" s="1715"/>
      <c r="L62485" s="1715"/>
    </row>
    <row r="62486" spans="11:12" ht="15" customHeight="1">
      <c r="K62486" s="1715"/>
      <c r="L62486" s="1715"/>
    </row>
    <row r="62487" spans="11:12" ht="15" customHeight="1">
      <c r="K62487" s="1715"/>
      <c r="L62487" s="1715"/>
    </row>
    <row r="62488" spans="11:12" ht="15" customHeight="1">
      <c r="K62488" s="1715"/>
      <c r="L62488" s="1715"/>
    </row>
    <row r="62489" spans="11:12" ht="15" customHeight="1">
      <c r="K62489" s="1715"/>
      <c r="L62489" s="1715"/>
    </row>
    <row r="62490" spans="11:12" ht="15" customHeight="1">
      <c r="K62490" s="1715"/>
      <c r="L62490" s="1715"/>
    </row>
    <row r="62491" spans="11:12" ht="15" customHeight="1">
      <c r="K62491" s="1715"/>
      <c r="L62491" s="1715"/>
    </row>
    <row r="62492" spans="11:12" ht="15" customHeight="1">
      <c r="K62492" s="1715"/>
      <c r="L62492" s="1715"/>
    </row>
    <row r="62493" spans="11:12" ht="15" customHeight="1">
      <c r="K62493" s="1715"/>
      <c r="L62493" s="1715"/>
    </row>
    <row r="62494" spans="11:12" ht="15" customHeight="1">
      <c r="K62494" s="1715"/>
      <c r="L62494" s="1715"/>
    </row>
    <row r="62495" spans="11:12" ht="15" customHeight="1">
      <c r="K62495" s="1715"/>
      <c r="L62495" s="1715"/>
    </row>
    <row r="62496" spans="11:12" ht="15" customHeight="1">
      <c r="K62496" s="1715"/>
      <c r="L62496" s="1715"/>
    </row>
    <row r="62497" spans="11:12" ht="15" customHeight="1">
      <c r="K62497" s="1715"/>
      <c r="L62497" s="1715"/>
    </row>
    <row r="62498" spans="11:12" ht="15" customHeight="1">
      <c r="K62498" s="1715"/>
      <c r="L62498" s="1715"/>
    </row>
    <row r="62499" spans="11:12" ht="15" customHeight="1">
      <c r="K62499" s="1715"/>
      <c r="L62499" s="1715"/>
    </row>
    <row r="62500" spans="11:12" ht="15" customHeight="1">
      <c r="K62500" s="1715"/>
      <c r="L62500" s="1715"/>
    </row>
    <row r="62501" spans="11:12" ht="15" customHeight="1">
      <c r="K62501" s="1715"/>
      <c r="L62501" s="1715"/>
    </row>
    <row r="62502" spans="11:12" ht="15" customHeight="1">
      <c r="K62502" s="1715"/>
      <c r="L62502" s="1715"/>
    </row>
    <row r="62503" spans="11:12" ht="15" customHeight="1">
      <c r="K62503" s="1715"/>
      <c r="L62503" s="1715"/>
    </row>
    <row r="62504" spans="11:12" ht="15" customHeight="1">
      <c r="K62504" s="1715"/>
      <c r="L62504" s="1715"/>
    </row>
    <row r="62505" spans="11:12" ht="15" customHeight="1">
      <c r="K62505" s="1715"/>
      <c r="L62505" s="1715"/>
    </row>
    <row r="62506" spans="11:12" ht="15" customHeight="1">
      <c r="K62506" s="1715"/>
      <c r="L62506" s="1715"/>
    </row>
    <row r="62507" spans="11:12" ht="15" customHeight="1">
      <c r="K62507" s="1715"/>
      <c r="L62507" s="1715"/>
    </row>
    <row r="62508" spans="11:12" ht="15" customHeight="1">
      <c r="K62508" s="1715"/>
      <c r="L62508" s="1715"/>
    </row>
    <row r="62509" spans="11:12" ht="15" customHeight="1">
      <c r="K62509" s="1715"/>
      <c r="L62509" s="1715"/>
    </row>
    <row r="62510" spans="11:12" ht="15" customHeight="1">
      <c r="K62510" s="1715"/>
      <c r="L62510" s="1715"/>
    </row>
    <row r="62511" spans="11:12" ht="15" customHeight="1">
      <c r="K62511" s="1715"/>
      <c r="L62511" s="1715"/>
    </row>
    <row r="62512" spans="11:12" ht="15" customHeight="1">
      <c r="K62512" s="1715"/>
      <c r="L62512" s="1715"/>
    </row>
    <row r="62513" spans="11:12" ht="15" customHeight="1">
      <c r="K62513" s="1715"/>
      <c r="L62513" s="1715"/>
    </row>
    <row r="62514" spans="11:12" ht="15" customHeight="1">
      <c r="K62514" s="1715"/>
      <c r="L62514" s="1715"/>
    </row>
    <row r="62515" spans="11:12" ht="15" customHeight="1">
      <c r="K62515" s="1715"/>
      <c r="L62515" s="1715"/>
    </row>
    <row r="62516" spans="11:12" ht="15" customHeight="1">
      <c r="K62516" s="1715"/>
      <c r="L62516" s="1715"/>
    </row>
    <row r="62517" spans="11:12" ht="15" customHeight="1">
      <c r="K62517" s="1715"/>
      <c r="L62517" s="1715"/>
    </row>
    <row r="62518" spans="11:12" ht="15" customHeight="1">
      <c r="K62518" s="1715"/>
      <c r="L62518" s="1715"/>
    </row>
    <row r="62519" spans="11:12" ht="15" customHeight="1">
      <c r="K62519" s="1715"/>
      <c r="L62519" s="1715"/>
    </row>
    <row r="62520" spans="11:12" ht="15" customHeight="1">
      <c r="K62520" s="1715"/>
      <c r="L62520" s="1715"/>
    </row>
    <row r="62521" spans="11:12" ht="15" customHeight="1">
      <c r="K62521" s="1715"/>
      <c r="L62521" s="1715"/>
    </row>
    <row r="62522" spans="11:12" ht="15" customHeight="1">
      <c r="K62522" s="1715"/>
      <c r="L62522" s="1715"/>
    </row>
    <row r="62523" spans="11:12" ht="15" customHeight="1">
      <c r="K62523" s="1715"/>
      <c r="L62523" s="1715"/>
    </row>
    <row r="62524" spans="11:12" ht="15" customHeight="1">
      <c r="K62524" s="1715"/>
      <c r="L62524" s="1715"/>
    </row>
    <row r="62525" spans="11:12" ht="15" customHeight="1">
      <c r="K62525" s="1715"/>
      <c r="L62525" s="1715"/>
    </row>
    <row r="62526" spans="11:12" ht="15" customHeight="1">
      <c r="K62526" s="1715"/>
      <c r="L62526" s="1715"/>
    </row>
    <row r="62527" spans="11:12" ht="15" customHeight="1">
      <c r="K62527" s="1715"/>
      <c r="L62527" s="1715"/>
    </row>
    <row r="62528" spans="11:12" ht="15" customHeight="1">
      <c r="K62528" s="1715"/>
      <c r="L62528" s="1715"/>
    </row>
    <row r="62529" spans="11:12" ht="15" customHeight="1">
      <c r="K62529" s="1715"/>
      <c r="L62529" s="1715"/>
    </row>
    <row r="62530" spans="11:12" ht="15" customHeight="1">
      <c r="K62530" s="1715"/>
      <c r="L62530" s="1715"/>
    </row>
    <row r="62531" spans="11:12" ht="15" customHeight="1">
      <c r="K62531" s="1715"/>
      <c r="L62531" s="1715"/>
    </row>
    <row r="62532" spans="11:12" ht="15" customHeight="1">
      <c r="K62532" s="1715"/>
      <c r="L62532" s="1715"/>
    </row>
    <row r="62533" spans="11:12" ht="15" customHeight="1">
      <c r="K62533" s="1715"/>
      <c r="L62533" s="1715"/>
    </row>
    <row r="62534" spans="11:12" ht="15" customHeight="1">
      <c r="K62534" s="1715"/>
      <c r="L62534" s="1715"/>
    </row>
    <row r="62535" spans="11:12" ht="15" customHeight="1">
      <c r="K62535" s="1715"/>
      <c r="L62535" s="1715"/>
    </row>
    <row r="62536" spans="11:12" ht="15" customHeight="1">
      <c r="K62536" s="1715"/>
      <c r="L62536" s="1715"/>
    </row>
    <row r="62537" spans="11:12" ht="15" customHeight="1">
      <c r="K62537" s="1715"/>
      <c r="L62537" s="1715"/>
    </row>
    <row r="62538" spans="11:12" ht="15" customHeight="1">
      <c r="K62538" s="1715"/>
      <c r="L62538" s="1715"/>
    </row>
    <row r="62539" spans="11:12" ht="15" customHeight="1">
      <c r="K62539" s="1715"/>
      <c r="L62539" s="1715"/>
    </row>
    <row r="62540" spans="11:12" ht="15" customHeight="1">
      <c r="K62540" s="1715"/>
      <c r="L62540" s="1715"/>
    </row>
    <row r="62541" spans="11:12" ht="15" customHeight="1">
      <c r="K62541" s="1715"/>
      <c r="L62541" s="1715"/>
    </row>
    <row r="62542" spans="11:12" ht="15" customHeight="1">
      <c r="K62542" s="1715"/>
      <c r="L62542" s="1715"/>
    </row>
    <row r="62543" spans="11:12" ht="15" customHeight="1">
      <c r="K62543" s="1715"/>
      <c r="L62543" s="1715"/>
    </row>
    <row r="62544" spans="11:12" ht="15" customHeight="1">
      <c r="K62544" s="1715"/>
      <c r="L62544" s="1715"/>
    </row>
    <row r="62545" spans="11:12" ht="15" customHeight="1">
      <c r="K62545" s="1715"/>
      <c r="L62545" s="1715"/>
    </row>
    <row r="62546" spans="11:12" ht="15" customHeight="1">
      <c r="K62546" s="1715"/>
      <c r="L62546" s="1715"/>
    </row>
    <row r="62547" spans="11:12" ht="15" customHeight="1">
      <c r="K62547" s="1715"/>
      <c r="L62547" s="1715"/>
    </row>
    <row r="62548" spans="11:12" ht="15" customHeight="1">
      <c r="K62548" s="1715"/>
      <c r="L62548" s="1715"/>
    </row>
    <row r="62549" spans="11:12" ht="15" customHeight="1">
      <c r="K62549" s="1715"/>
      <c r="L62549" s="1715"/>
    </row>
    <row r="62550" spans="11:12" ht="15" customHeight="1">
      <c r="K62550" s="1715"/>
      <c r="L62550" s="1715"/>
    </row>
    <row r="62551" spans="11:12" ht="15" customHeight="1">
      <c r="K62551" s="1715"/>
      <c r="L62551" s="1715"/>
    </row>
    <row r="62552" spans="11:12" ht="15" customHeight="1">
      <c r="K62552" s="1715"/>
      <c r="L62552" s="1715"/>
    </row>
    <row r="62553" spans="11:12" ht="15" customHeight="1">
      <c r="K62553" s="1715"/>
      <c r="L62553" s="1715"/>
    </row>
    <row r="62554" spans="11:12" ht="15" customHeight="1">
      <c r="K62554" s="1715"/>
      <c r="L62554" s="1715"/>
    </row>
    <row r="62555" spans="11:12" ht="15" customHeight="1">
      <c r="K62555" s="1715"/>
      <c r="L62555" s="1715"/>
    </row>
    <row r="62556" spans="11:12" ht="15" customHeight="1">
      <c r="K62556" s="1715"/>
      <c r="L62556" s="1715"/>
    </row>
    <row r="62557" spans="11:12" ht="15" customHeight="1">
      <c r="K62557" s="1715"/>
      <c r="L62557" s="1715"/>
    </row>
    <row r="62558" spans="11:12" ht="15" customHeight="1">
      <c r="K62558" s="1715"/>
      <c r="L62558" s="1715"/>
    </row>
    <row r="62559" spans="11:12" ht="15" customHeight="1">
      <c r="K62559" s="1715"/>
      <c r="L62559" s="1715"/>
    </row>
    <row r="62560" spans="11:12" ht="15" customHeight="1">
      <c r="K62560" s="1715"/>
      <c r="L62560" s="1715"/>
    </row>
    <row r="62561" spans="11:12" ht="15" customHeight="1">
      <c r="K62561" s="1715"/>
      <c r="L62561" s="1715"/>
    </row>
    <row r="62562" spans="11:12" ht="15" customHeight="1">
      <c r="K62562" s="1715"/>
      <c r="L62562" s="1715"/>
    </row>
    <row r="62563" spans="11:12" ht="15" customHeight="1">
      <c r="K62563" s="1715"/>
      <c r="L62563" s="1715"/>
    </row>
    <row r="62564" spans="11:12" ht="15" customHeight="1">
      <c r="K62564" s="1715"/>
      <c r="L62564" s="1715"/>
    </row>
    <row r="62565" spans="11:12" ht="15" customHeight="1">
      <c r="K62565" s="1715"/>
      <c r="L62565" s="1715"/>
    </row>
    <row r="62566" spans="11:12" ht="15" customHeight="1">
      <c r="K62566" s="1715"/>
      <c r="L62566" s="1715"/>
    </row>
    <row r="62567" spans="11:12" ht="15" customHeight="1">
      <c r="K62567" s="1715"/>
      <c r="L62567" s="1715"/>
    </row>
    <row r="62568" spans="11:12" ht="15" customHeight="1">
      <c r="K62568" s="1715"/>
      <c r="L62568" s="1715"/>
    </row>
    <row r="62569" spans="11:12" ht="15" customHeight="1">
      <c r="K62569" s="1715"/>
      <c r="L62569" s="1715"/>
    </row>
    <row r="62570" spans="11:12" ht="15" customHeight="1">
      <c r="K62570" s="1715"/>
      <c r="L62570" s="1715"/>
    </row>
    <row r="62571" spans="11:12" ht="15" customHeight="1">
      <c r="K62571" s="1715"/>
      <c r="L62571" s="1715"/>
    </row>
    <row r="62572" spans="11:12" ht="15" customHeight="1">
      <c r="K62572" s="1715"/>
      <c r="L62572" s="1715"/>
    </row>
    <row r="62573" spans="11:12" ht="15" customHeight="1">
      <c r="K62573" s="1715"/>
      <c r="L62573" s="1715"/>
    </row>
    <row r="62574" spans="11:12" ht="15" customHeight="1">
      <c r="K62574" s="1715"/>
      <c r="L62574" s="1715"/>
    </row>
    <row r="62575" spans="11:12" ht="15" customHeight="1">
      <c r="K62575" s="1715"/>
      <c r="L62575" s="1715"/>
    </row>
    <row r="62576" spans="11:12" ht="15" customHeight="1">
      <c r="K62576" s="1715"/>
      <c r="L62576" s="1715"/>
    </row>
    <row r="62577" spans="11:12" ht="15" customHeight="1">
      <c r="K62577" s="1715"/>
      <c r="L62577" s="1715"/>
    </row>
    <row r="62578" spans="11:12" ht="15" customHeight="1">
      <c r="K62578" s="1715"/>
      <c r="L62578" s="1715"/>
    </row>
    <row r="62579" spans="11:12" ht="15" customHeight="1">
      <c r="K62579" s="1715"/>
      <c r="L62579" s="1715"/>
    </row>
    <row r="62580" spans="11:12" ht="15" customHeight="1">
      <c r="K62580" s="1715"/>
      <c r="L62580" s="1715"/>
    </row>
    <row r="62581" spans="11:12" ht="15" customHeight="1">
      <c r="K62581" s="1715"/>
      <c r="L62581" s="1715"/>
    </row>
    <row r="62582" spans="11:12" ht="15" customHeight="1">
      <c r="K62582" s="1715"/>
      <c r="L62582" s="1715"/>
    </row>
    <row r="62583" spans="11:12" ht="15" customHeight="1">
      <c r="K62583" s="1715"/>
      <c r="L62583" s="1715"/>
    </row>
    <row r="62584" spans="11:12" ht="15" customHeight="1">
      <c r="K62584" s="1715"/>
      <c r="L62584" s="1715"/>
    </row>
    <row r="62585" spans="11:12" ht="15" customHeight="1">
      <c r="K62585" s="1715"/>
      <c r="L62585" s="1715"/>
    </row>
    <row r="62586" spans="11:12" ht="15" customHeight="1">
      <c r="K62586" s="1715"/>
      <c r="L62586" s="1715"/>
    </row>
    <row r="62587" spans="11:12" ht="15" customHeight="1">
      <c r="K62587" s="1715"/>
      <c r="L62587" s="1715"/>
    </row>
    <row r="62588" spans="11:12" ht="15" customHeight="1">
      <c r="K62588" s="1715"/>
      <c r="L62588" s="1715"/>
    </row>
    <row r="62589" spans="11:12" ht="15" customHeight="1">
      <c r="K62589" s="1715"/>
      <c r="L62589" s="1715"/>
    </row>
    <row r="62590" spans="11:12" ht="15" customHeight="1">
      <c r="K62590" s="1715"/>
      <c r="L62590" s="1715"/>
    </row>
    <row r="62591" spans="11:12" ht="15" customHeight="1">
      <c r="K62591" s="1715"/>
      <c r="L62591" s="1715"/>
    </row>
    <row r="62592" spans="11:12" ht="15" customHeight="1">
      <c r="K62592" s="1715"/>
      <c r="L62592" s="1715"/>
    </row>
    <row r="62593" spans="11:12" ht="15" customHeight="1">
      <c r="K62593" s="1715"/>
      <c r="L62593" s="1715"/>
    </row>
    <row r="62594" spans="11:12" ht="15" customHeight="1">
      <c r="K62594" s="1715"/>
      <c r="L62594" s="1715"/>
    </row>
    <row r="62595" spans="11:12" ht="15" customHeight="1">
      <c r="K62595" s="1715"/>
      <c r="L62595" s="1715"/>
    </row>
    <row r="62596" spans="11:12" ht="15" customHeight="1">
      <c r="K62596" s="1715"/>
      <c r="L62596" s="1715"/>
    </row>
    <row r="62597" spans="11:12" ht="15" customHeight="1">
      <c r="K62597" s="1715"/>
      <c r="L62597" s="1715"/>
    </row>
    <row r="62598" spans="11:12" ht="15" customHeight="1">
      <c r="K62598" s="1715"/>
      <c r="L62598" s="1715"/>
    </row>
    <row r="62599" spans="11:12" ht="15" customHeight="1">
      <c r="K62599" s="1715"/>
      <c r="L62599" s="1715"/>
    </row>
    <row r="62600" spans="11:12" ht="15" customHeight="1">
      <c r="K62600" s="1715"/>
      <c r="L62600" s="1715"/>
    </row>
    <row r="62601" spans="11:12" ht="15" customHeight="1">
      <c r="K62601" s="1715"/>
      <c r="L62601" s="1715"/>
    </row>
    <row r="62602" spans="11:12" ht="15" customHeight="1">
      <c r="K62602" s="1715"/>
      <c r="L62602" s="1715"/>
    </row>
    <row r="62603" spans="11:12" ht="15" customHeight="1">
      <c r="K62603" s="1715"/>
      <c r="L62603" s="1715"/>
    </row>
    <row r="62604" spans="11:12" ht="15" customHeight="1">
      <c r="K62604" s="1715"/>
      <c r="L62604" s="1715"/>
    </row>
    <row r="62605" spans="11:12" ht="15" customHeight="1">
      <c r="K62605" s="1715"/>
      <c r="L62605" s="1715"/>
    </row>
    <row r="62606" spans="11:12" ht="15" customHeight="1">
      <c r="K62606" s="1715"/>
      <c r="L62606" s="1715"/>
    </row>
    <row r="62607" spans="11:12" ht="15" customHeight="1">
      <c r="K62607" s="1715"/>
      <c r="L62607" s="1715"/>
    </row>
    <row r="62608" spans="11:12" ht="15" customHeight="1">
      <c r="K62608" s="1715"/>
      <c r="L62608" s="1715"/>
    </row>
    <row r="62609" spans="11:12" ht="15" customHeight="1">
      <c r="K62609" s="1715"/>
      <c r="L62609" s="1715"/>
    </row>
    <row r="62610" spans="11:12" ht="15" customHeight="1">
      <c r="K62610" s="1715"/>
      <c r="L62610" s="1715"/>
    </row>
    <row r="62611" spans="11:12" ht="15" customHeight="1">
      <c r="K62611" s="1715"/>
      <c r="L62611" s="1715"/>
    </row>
    <row r="62612" spans="11:12" ht="15" customHeight="1">
      <c r="K62612" s="1715"/>
      <c r="L62612" s="1715"/>
    </row>
    <row r="62613" spans="11:12" ht="15" customHeight="1">
      <c r="K62613" s="1715"/>
      <c r="L62613" s="1715"/>
    </row>
    <row r="62614" spans="11:12" ht="15" customHeight="1">
      <c r="K62614" s="1715"/>
      <c r="L62614" s="1715"/>
    </row>
    <row r="62615" spans="11:12" ht="15" customHeight="1">
      <c r="K62615" s="1715"/>
      <c r="L62615" s="1715"/>
    </row>
    <row r="62616" spans="11:12" ht="15" customHeight="1">
      <c r="K62616" s="1715"/>
      <c r="L62616" s="1715"/>
    </row>
    <row r="62617" spans="11:12" ht="15" customHeight="1">
      <c r="K62617" s="1715"/>
      <c r="L62617" s="1715"/>
    </row>
    <row r="62618" spans="11:12" ht="15" customHeight="1">
      <c r="K62618" s="1715"/>
      <c r="L62618" s="1715"/>
    </row>
    <row r="62619" spans="11:12" ht="15" customHeight="1">
      <c r="K62619" s="1715"/>
      <c r="L62619" s="1715"/>
    </row>
    <row r="62620" spans="11:12" ht="15" customHeight="1">
      <c r="K62620" s="1715"/>
      <c r="L62620" s="1715"/>
    </row>
    <row r="62621" spans="11:12" ht="15" customHeight="1">
      <c r="K62621" s="1715"/>
      <c r="L62621" s="1715"/>
    </row>
    <row r="62622" spans="11:12" ht="15" customHeight="1">
      <c r="K62622" s="1715"/>
      <c r="L62622" s="1715"/>
    </row>
    <row r="62623" spans="11:12" ht="15" customHeight="1">
      <c r="K62623" s="1715"/>
      <c r="L62623" s="1715"/>
    </row>
    <row r="62624" spans="11:12" ht="15" customHeight="1">
      <c r="K62624" s="1715"/>
      <c r="L62624" s="1715"/>
    </row>
    <row r="62625" spans="11:12" ht="15" customHeight="1">
      <c r="K62625" s="1715"/>
      <c r="L62625" s="1715"/>
    </row>
    <row r="62626" spans="11:12" ht="15" customHeight="1">
      <c r="K62626" s="1715"/>
      <c r="L62626" s="1715"/>
    </row>
    <row r="62627" spans="11:12" ht="15" customHeight="1">
      <c r="K62627" s="1715"/>
      <c r="L62627" s="1715"/>
    </row>
    <row r="62628" spans="11:12" ht="15" customHeight="1">
      <c r="K62628" s="1715"/>
      <c r="L62628" s="1715"/>
    </row>
    <row r="62629" spans="11:12" ht="15" customHeight="1">
      <c r="K62629" s="1715"/>
      <c r="L62629" s="1715"/>
    </row>
    <row r="62630" spans="11:12" ht="15" customHeight="1">
      <c r="K62630" s="1715"/>
      <c r="L62630" s="1715"/>
    </row>
    <row r="62631" spans="11:12" ht="15" customHeight="1">
      <c r="K62631" s="1715"/>
      <c r="L62631" s="1715"/>
    </row>
    <row r="62632" spans="11:12" ht="15" customHeight="1">
      <c r="K62632" s="1715"/>
      <c r="L62632" s="1715"/>
    </row>
    <row r="62633" spans="11:12" ht="15" customHeight="1">
      <c r="K62633" s="1715"/>
      <c r="L62633" s="1715"/>
    </row>
    <row r="62634" spans="11:12" ht="15" customHeight="1">
      <c r="K62634" s="1715"/>
      <c r="L62634" s="1715"/>
    </row>
    <row r="62635" spans="11:12" ht="15" customHeight="1">
      <c r="K62635" s="1715"/>
      <c r="L62635" s="1715"/>
    </row>
    <row r="62636" spans="11:12" ht="15" customHeight="1">
      <c r="K62636" s="1715"/>
      <c r="L62636" s="1715"/>
    </row>
    <row r="62637" spans="11:12" ht="15" customHeight="1">
      <c r="K62637" s="1715"/>
      <c r="L62637" s="1715"/>
    </row>
    <row r="62638" spans="11:12" ht="15" customHeight="1">
      <c r="K62638" s="1715"/>
      <c r="L62638" s="1715"/>
    </row>
    <row r="62639" spans="11:12" ht="15" customHeight="1">
      <c r="K62639" s="1715"/>
      <c r="L62639" s="1715"/>
    </row>
    <row r="62640" spans="11:12" ht="15" customHeight="1">
      <c r="K62640" s="1715"/>
      <c r="L62640" s="1715"/>
    </row>
    <row r="62641" spans="11:12" ht="15" customHeight="1">
      <c r="K62641" s="1715"/>
      <c r="L62641" s="1715"/>
    </row>
    <row r="62642" spans="11:12" ht="15" customHeight="1">
      <c r="K62642" s="1715"/>
      <c r="L62642" s="1715"/>
    </row>
    <row r="62643" spans="11:12" ht="15" customHeight="1">
      <c r="K62643" s="1715"/>
      <c r="L62643" s="1715"/>
    </row>
    <row r="62644" spans="11:12" ht="15" customHeight="1">
      <c r="K62644" s="1715"/>
      <c r="L62644" s="1715"/>
    </row>
    <row r="62645" spans="11:12" ht="15" customHeight="1">
      <c r="K62645" s="1715"/>
      <c r="L62645" s="1715"/>
    </row>
    <row r="62646" spans="11:12" ht="15" customHeight="1">
      <c r="K62646" s="1715"/>
      <c r="L62646" s="1715"/>
    </row>
    <row r="62647" spans="11:12" ht="15" customHeight="1">
      <c r="K62647" s="1715"/>
      <c r="L62647" s="1715"/>
    </row>
    <row r="62648" spans="11:12" ht="15" customHeight="1">
      <c r="K62648" s="1715"/>
      <c r="L62648" s="1715"/>
    </row>
    <row r="62649" spans="11:12" ht="15" customHeight="1">
      <c r="K62649" s="1715"/>
      <c r="L62649" s="1715"/>
    </row>
    <row r="62650" spans="11:12" ht="15" customHeight="1">
      <c r="K62650" s="1715"/>
      <c r="L62650" s="1715"/>
    </row>
    <row r="62651" spans="11:12" ht="15" customHeight="1">
      <c r="K62651" s="1715"/>
      <c r="L62651" s="1715"/>
    </row>
    <row r="62652" spans="11:12" ht="15" customHeight="1">
      <c r="K62652" s="1715"/>
      <c r="L62652" s="1715"/>
    </row>
    <row r="62653" spans="11:12" ht="15" customHeight="1">
      <c r="K62653" s="1715"/>
      <c r="L62653" s="1715"/>
    </row>
    <row r="62654" spans="11:12" ht="15" customHeight="1">
      <c r="K62654" s="1715"/>
      <c r="L62654" s="1715"/>
    </row>
    <row r="62655" spans="11:12" ht="15" customHeight="1">
      <c r="K62655" s="1715"/>
      <c r="L62655" s="1715"/>
    </row>
    <row r="62656" spans="11:12" ht="15" customHeight="1">
      <c r="K62656" s="1715"/>
      <c r="L62656" s="1715"/>
    </row>
    <row r="62657" spans="11:12" ht="15" customHeight="1">
      <c r="K62657" s="1715"/>
      <c r="L62657" s="1715"/>
    </row>
    <row r="62658" spans="11:12" ht="15" customHeight="1">
      <c r="K62658" s="1715"/>
      <c r="L62658" s="1715"/>
    </row>
    <row r="62659" spans="11:12" ht="15" customHeight="1">
      <c r="K62659" s="1715"/>
      <c r="L62659" s="1715"/>
    </row>
    <row r="62660" spans="11:12" ht="15" customHeight="1">
      <c r="K62660" s="1715"/>
      <c r="L62660" s="1715"/>
    </row>
    <row r="62661" spans="11:12" ht="15" customHeight="1">
      <c r="K62661" s="1715"/>
      <c r="L62661" s="1715"/>
    </row>
    <row r="62662" spans="11:12" ht="15" customHeight="1">
      <c r="K62662" s="1715"/>
      <c r="L62662" s="1715"/>
    </row>
    <row r="62663" spans="11:12" ht="15" customHeight="1">
      <c r="K62663" s="1715"/>
      <c r="L62663" s="1715"/>
    </row>
    <row r="62664" spans="11:12" ht="15" customHeight="1">
      <c r="K62664" s="1715"/>
      <c r="L62664" s="1715"/>
    </row>
    <row r="62665" spans="11:12" ht="15" customHeight="1">
      <c r="K62665" s="1715"/>
      <c r="L62665" s="1715"/>
    </row>
    <row r="62666" spans="11:12" ht="15" customHeight="1">
      <c r="K62666" s="1715"/>
      <c r="L62666" s="1715"/>
    </row>
    <row r="62667" spans="11:12" ht="15" customHeight="1">
      <c r="K62667" s="1715"/>
      <c r="L62667" s="1715"/>
    </row>
    <row r="62668" spans="11:12" ht="15" customHeight="1">
      <c r="K62668" s="1715"/>
      <c r="L62668" s="1715"/>
    </row>
    <row r="62669" spans="11:12" ht="15" customHeight="1">
      <c r="K62669" s="1715"/>
      <c r="L62669" s="1715"/>
    </row>
    <row r="62670" spans="11:12" ht="15" customHeight="1">
      <c r="K62670" s="1715"/>
      <c r="L62670" s="1715"/>
    </row>
    <row r="62671" spans="11:12" ht="15" customHeight="1">
      <c r="K62671" s="1715"/>
      <c r="L62671" s="1715"/>
    </row>
    <row r="62672" spans="11:12" ht="15" customHeight="1">
      <c r="K62672" s="1715"/>
      <c r="L62672" s="1715"/>
    </row>
    <row r="62673" spans="11:12" ht="15" customHeight="1">
      <c r="K62673" s="1715"/>
      <c r="L62673" s="1715"/>
    </row>
    <row r="62674" spans="11:12" ht="15" customHeight="1">
      <c r="K62674" s="1715"/>
      <c r="L62674" s="1715"/>
    </row>
    <row r="62675" spans="11:12" ht="15" customHeight="1">
      <c r="K62675" s="1715"/>
      <c r="L62675" s="1715"/>
    </row>
    <row r="62676" spans="11:12" ht="15" customHeight="1">
      <c r="K62676" s="1715"/>
      <c r="L62676" s="1715"/>
    </row>
    <row r="62677" spans="11:12" ht="15" customHeight="1">
      <c r="K62677" s="1715"/>
      <c r="L62677" s="1715"/>
    </row>
    <row r="62678" spans="11:12" ht="15" customHeight="1">
      <c r="K62678" s="1715"/>
      <c r="L62678" s="1715"/>
    </row>
    <row r="62679" spans="11:12" ht="15" customHeight="1">
      <c r="K62679" s="1715"/>
      <c r="L62679" s="1715"/>
    </row>
    <row r="62680" spans="11:12" ht="15" customHeight="1">
      <c r="K62680" s="1715"/>
      <c r="L62680" s="1715"/>
    </row>
    <row r="62681" spans="11:12" ht="15" customHeight="1">
      <c r="K62681" s="1715"/>
      <c r="L62681" s="1715"/>
    </row>
    <row r="62682" spans="11:12" ht="15" customHeight="1">
      <c r="K62682" s="1715"/>
      <c r="L62682" s="1715"/>
    </row>
    <row r="62683" spans="11:12" ht="15" customHeight="1">
      <c r="K62683" s="1715"/>
      <c r="L62683" s="1715"/>
    </row>
    <row r="62684" spans="11:12" ht="15" customHeight="1">
      <c r="K62684" s="1715"/>
      <c r="L62684" s="1715"/>
    </row>
    <row r="62685" spans="11:12" ht="15" customHeight="1">
      <c r="K62685" s="1715"/>
      <c r="L62685" s="1715"/>
    </row>
    <row r="62686" spans="11:12" ht="15" customHeight="1">
      <c r="K62686" s="1715"/>
      <c r="L62686" s="1715"/>
    </row>
    <row r="62687" spans="11:12" ht="15" customHeight="1">
      <c r="K62687" s="1715"/>
      <c r="L62687" s="1715"/>
    </row>
    <row r="62688" spans="11:12" ht="15" customHeight="1">
      <c r="K62688" s="1715"/>
      <c r="L62688" s="1715"/>
    </row>
    <row r="62689" spans="11:12" ht="15" customHeight="1">
      <c r="K62689" s="1715"/>
      <c r="L62689" s="1715"/>
    </row>
    <row r="62690" spans="11:12" ht="15" customHeight="1">
      <c r="K62690" s="1715"/>
      <c r="L62690" s="1715"/>
    </row>
    <row r="62691" spans="11:12" ht="15" customHeight="1">
      <c r="K62691" s="1715"/>
      <c r="L62691" s="1715"/>
    </row>
    <row r="62692" spans="11:12" ht="15" customHeight="1">
      <c r="K62692" s="1715"/>
      <c r="L62692" s="1715"/>
    </row>
    <row r="62693" spans="11:12" ht="15" customHeight="1">
      <c r="K62693" s="1715"/>
      <c r="L62693" s="1715"/>
    </row>
    <row r="62694" spans="11:12" ht="15" customHeight="1">
      <c r="K62694" s="1715"/>
      <c r="L62694" s="1715"/>
    </row>
    <row r="62695" spans="11:12" ht="15" customHeight="1">
      <c r="K62695" s="1715"/>
      <c r="L62695" s="1715"/>
    </row>
    <row r="62696" spans="11:12" ht="15" customHeight="1">
      <c r="K62696" s="1715"/>
      <c r="L62696" s="1715"/>
    </row>
    <row r="62697" spans="11:12" ht="15" customHeight="1">
      <c r="K62697" s="1715"/>
      <c r="L62697" s="1715"/>
    </row>
    <row r="62698" spans="11:12" ht="15" customHeight="1">
      <c r="K62698" s="1715"/>
      <c r="L62698" s="1715"/>
    </row>
    <row r="62699" spans="11:12" ht="15" customHeight="1">
      <c r="K62699" s="1715"/>
      <c r="L62699" s="1715"/>
    </row>
    <row r="62700" spans="11:12" ht="15" customHeight="1">
      <c r="K62700" s="1715"/>
      <c r="L62700" s="1715"/>
    </row>
    <row r="62701" spans="11:12" ht="15" customHeight="1">
      <c r="K62701" s="1715"/>
      <c r="L62701" s="1715"/>
    </row>
    <row r="62702" spans="11:12" ht="15" customHeight="1">
      <c r="K62702" s="1715"/>
      <c r="L62702" s="1715"/>
    </row>
    <row r="62703" spans="11:12" ht="15" customHeight="1">
      <c r="K62703" s="1715"/>
      <c r="L62703" s="1715"/>
    </row>
    <row r="62704" spans="11:12" ht="15" customHeight="1">
      <c r="K62704" s="1715"/>
      <c r="L62704" s="1715"/>
    </row>
    <row r="62705" spans="11:12" ht="15" customHeight="1">
      <c r="K62705" s="1715"/>
      <c r="L62705" s="1715"/>
    </row>
    <row r="62706" spans="11:12" ht="15" customHeight="1">
      <c r="K62706" s="1715"/>
      <c r="L62706" s="1715"/>
    </row>
    <row r="62707" spans="11:12" ht="15" customHeight="1">
      <c r="K62707" s="1715"/>
      <c r="L62707" s="1715"/>
    </row>
    <row r="62708" spans="11:12" ht="15" customHeight="1">
      <c r="K62708" s="1715"/>
      <c r="L62708" s="1715"/>
    </row>
    <row r="62709" spans="11:12" ht="15" customHeight="1">
      <c r="K62709" s="1715"/>
      <c r="L62709" s="1715"/>
    </row>
    <row r="62710" spans="11:12" ht="15" customHeight="1">
      <c r="K62710" s="1715"/>
      <c r="L62710" s="1715"/>
    </row>
    <row r="62711" spans="11:12" ht="15" customHeight="1">
      <c r="K62711" s="1715"/>
      <c r="L62711" s="1715"/>
    </row>
    <row r="62712" spans="11:12" ht="15" customHeight="1">
      <c r="K62712" s="1715"/>
      <c r="L62712" s="1715"/>
    </row>
    <row r="62713" spans="11:12" ht="15" customHeight="1">
      <c r="K62713" s="1715"/>
      <c r="L62713" s="1715"/>
    </row>
    <row r="62714" spans="11:12" ht="15" customHeight="1">
      <c r="K62714" s="1715"/>
      <c r="L62714" s="1715"/>
    </row>
    <row r="62715" spans="11:12" ht="15" customHeight="1">
      <c r="K62715" s="1715"/>
      <c r="L62715" s="1715"/>
    </row>
    <row r="62716" spans="11:12" ht="15" customHeight="1">
      <c r="K62716" s="1715"/>
      <c r="L62716" s="1715"/>
    </row>
    <row r="62717" spans="11:12" ht="15" customHeight="1">
      <c r="K62717" s="1715"/>
      <c r="L62717" s="1715"/>
    </row>
    <row r="62718" spans="11:12" ht="15" customHeight="1">
      <c r="K62718" s="1715"/>
      <c r="L62718" s="1715"/>
    </row>
    <row r="62719" spans="11:12" ht="15" customHeight="1">
      <c r="K62719" s="1715"/>
      <c r="L62719" s="1715"/>
    </row>
    <row r="62720" spans="11:12" ht="15" customHeight="1">
      <c r="K62720" s="1715"/>
      <c r="L62720" s="1715"/>
    </row>
    <row r="62721" spans="11:12" ht="15" customHeight="1">
      <c r="K62721" s="1715"/>
      <c r="L62721" s="1715"/>
    </row>
    <row r="62722" spans="11:12" ht="15" customHeight="1">
      <c r="K62722" s="1715"/>
      <c r="L62722" s="1715"/>
    </row>
    <row r="62723" spans="11:12" ht="15" customHeight="1">
      <c r="K62723" s="1715"/>
      <c r="L62723" s="1715"/>
    </row>
    <row r="62724" spans="11:12" ht="15" customHeight="1">
      <c r="K62724" s="1715"/>
      <c r="L62724" s="1715"/>
    </row>
    <row r="62725" spans="11:12" ht="15" customHeight="1">
      <c r="K62725" s="1715"/>
      <c r="L62725" s="1715"/>
    </row>
    <row r="62726" spans="11:12" ht="15" customHeight="1">
      <c r="K62726" s="1715"/>
      <c r="L62726" s="1715"/>
    </row>
    <row r="62727" spans="11:12" ht="15" customHeight="1">
      <c r="K62727" s="1715"/>
      <c r="L62727" s="1715"/>
    </row>
    <row r="62728" spans="11:12" ht="15" customHeight="1">
      <c r="K62728" s="1715"/>
      <c r="L62728" s="1715"/>
    </row>
    <row r="62729" spans="11:12" ht="15" customHeight="1">
      <c r="K62729" s="1715"/>
      <c r="L62729" s="1715"/>
    </row>
    <row r="62730" spans="11:12" ht="15" customHeight="1">
      <c r="K62730" s="1715"/>
      <c r="L62730" s="1715"/>
    </row>
    <row r="62731" spans="11:12" ht="15" customHeight="1">
      <c r="K62731" s="1715"/>
      <c r="L62731" s="1715"/>
    </row>
    <row r="62732" spans="11:12" ht="15" customHeight="1">
      <c r="K62732" s="1715"/>
      <c r="L62732" s="1715"/>
    </row>
    <row r="62733" spans="11:12" ht="15" customHeight="1">
      <c r="K62733" s="1715"/>
      <c r="L62733" s="1715"/>
    </row>
    <row r="62734" spans="11:12" ht="15" customHeight="1">
      <c r="K62734" s="1715"/>
      <c r="L62734" s="1715"/>
    </row>
    <row r="62735" spans="11:12" ht="15" customHeight="1">
      <c r="K62735" s="1715"/>
      <c r="L62735" s="1715"/>
    </row>
    <row r="62736" spans="11:12" ht="15" customHeight="1">
      <c r="K62736" s="1715"/>
      <c r="L62736" s="1715"/>
    </row>
    <row r="62737" spans="11:12" ht="15" customHeight="1">
      <c r="K62737" s="1715"/>
      <c r="L62737" s="1715"/>
    </row>
    <row r="62738" spans="11:12" ht="15" customHeight="1">
      <c r="K62738" s="1715"/>
      <c r="L62738" s="1715"/>
    </row>
    <row r="62739" spans="11:12" ht="15" customHeight="1">
      <c r="K62739" s="1715"/>
      <c r="L62739" s="1715"/>
    </row>
    <row r="62740" spans="11:12" ht="15" customHeight="1">
      <c r="K62740" s="1715"/>
      <c r="L62740" s="1715"/>
    </row>
    <row r="62741" spans="11:12" ht="15" customHeight="1">
      <c r="K62741" s="1715"/>
      <c r="L62741" s="1715"/>
    </row>
    <row r="62742" spans="11:12" ht="15" customHeight="1">
      <c r="K62742" s="1715"/>
      <c r="L62742" s="1715"/>
    </row>
    <row r="62743" spans="11:12" ht="15" customHeight="1">
      <c r="K62743" s="1715"/>
      <c r="L62743" s="1715"/>
    </row>
    <row r="62744" spans="11:12" ht="15" customHeight="1">
      <c r="K62744" s="1715"/>
      <c r="L62744" s="1715"/>
    </row>
    <row r="62745" spans="11:12" ht="15" customHeight="1">
      <c r="K62745" s="1715"/>
      <c r="L62745" s="1715"/>
    </row>
    <row r="62746" spans="11:12" ht="15" customHeight="1">
      <c r="K62746" s="1715"/>
      <c r="L62746" s="1715"/>
    </row>
    <row r="62747" spans="11:12" ht="15" customHeight="1">
      <c r="K62747" s="1715"/>
      <c r="L62747" s="1715"/>
    </row>
    <row r="62748" spans="11:12" ht="15" customHeight="1">
      <c r="K62748" s="1715"/>
      <c r="L62748" s="1715"/>
    </row>
    <row r="62749" spans="11:12" ht="15" customHeight="1">
      <c r="K62749" s="1715"/>
      <c r="L62749" s="1715"/>
    </row>
    <row r="62750" spans="11:12" ht="15" customHeight="1">
      <c r="K62750" s="1715"/>
      <c r="L62750" s="1715"/>
    </row>
    <row r="62751" spans="11:12" ht="15" customHeight="1">
      <c r="K62751" s="1715"/>
      <c r="L62751" s="1715"/>
    </row>
    <row r="62752" spans="11:12" ht="15" customHeight="1">
      <c r="K62752" s="1715"/>
      <c r="L62752" s="1715"/>
    </row>
    <row r="62753" spans="11:12" ht="15" customHeight="1">
      <c r="K62753" s="1715"/>
      <c r="L62753" s="1715"/>
    </row>
    <row r="62754" spans="11:12" ht="15" customHeight="1">
      <c r="K62754" s="1715"/>
      <c r="L62754" s="1715"/>
    </row>
    <row r="62755" spans="11:12" ht="15" customHeight="1">
      <c r="K62755" s="1715"/>
      <c r="L62755" s="1715"/>
    </row>
    <row r="62756" spans="11:12" ht="15" customHeight="1">
      <c r="K62756" s="1715"/>
      <c r="L62756" s="1715"/>
    </row>
    <row r="62757" spans="11:12" ht="15" customHeight="1">
      <c r="K62757" s="1715"/>
      <c r="L62757" s="1715"/>
    </row>
    <row r="62758" spans="11:12" ht="15" customHeight="1">
      <c r="K62758" s="1715"/>
      <c r="L62758" s="1715"/>
    </row>
    <row r="62759" spans="11:12" ht="15" customHeight="1">
      <c r="K62759" s="1715"/>
      <c r="L62759" s="1715"/>
    </row>
    <row r="62760" spans="11:12" ht="15" customHeight="1">
      <c r="K62760" s="1715"/>
      <c r="L62760" s="1715"/>
    </row>
    <row r="62761" spans="11:12" ht="15" customHeight="1">
      <c r="K62761" s="1715"/>
      <c r="L62761" s="1715"/>
    </row>
    <row r="62762" spans="11:12" ht="15" customHeight="1">
      <c r="K62762" s="1715"/>
      <c r="L62762" s="1715"/>
    </row>
    <row r="62763" spans="11:12" ht="15" customHeight="1">
      <c r="K62763" s="1715"/>
      <c r="L62763" s="1715"/>
    </row>
    <row r="62764" spans="11:12" ht="15" customHeight="1">
      <c r="K62764" s="1715"/>
      <c r="L62764" s="1715"/>
    </row>
    <row r="62765" spans="11:12" ht="15" customHeight="1">
      <c r="K62765" s="1715"/>
      <c r="L62765" s="1715"/>
    </row>
    <row r="62766" spans="11:12" ht="15" customHeight="1">
      <c r="K62766" s="1715"/>
      <c r="L62766" s="1715"/>
    </row>
    <row r="62767" spans="11:12" ht="15" customHeight="1">
      <c r="K62767" s="1715"/>
      <c r="L62767" s="1715"/>
    </row>
    <row r="62768" spans="11:12" ht="15" customHeight="1">
      <c r="K62768" s="1715"/>
      <c r="L62768" s="1715"/>
    </row>
    <row r="62769" spans="11:12" ht="15" customHeight="1">
      <c r="K62769" s="1715"/>
      <c r="L62769" s="1715"/>
    </row>
    <row r="62770" spans="11:12" ht="15" customHeight="1">
      <c r="K62770" s="1715"/>
      <c r="L62770" s="1715"/>
    </row>
    <row r="62771" spans="11:12" ht="15" customHeight="1">
      <c r="K62771" s="1715"/>
      <c r="L62771" s="1715"/>
    </row>
    <row r="62772" spans="11:12" ht="15" customHeight="1">
      <c r="K62772" s="1715"/>
      <c r="L62772" s="1715"/>
    </row>
    <row r="62773" spans="11:12" ht="15" customHeight="1">
      <c r="K62773" s="1715"/>
      <c r="L62773" s="1715"/>
    </row>
    <row r="62774" spans="11:12" ht="15" customHeight="1">
      <c r="K62774" s="1715"/>
      <c r="L62774" s="1715"/>
    </row>
    <row r="62775" spans="11:12" ht="15" customHeight="1">
      <c r="K62775" s="1715"/>
      <c r="L62775" s="1715"/>
    </row>
    <row r="62776" spans="11:12" ht="15" customHeight="1">
      <c r="K62776" s="1715"/>
      <c r="L62776" s="1715"/>
    </row>
    <row r="62777" spans="11:12" ht="15" customHeight="1">
      <c r="K62777" s="1715"/>
      <c r="L62777" s="1715"/>
    </row>
    <row r="62778" spans="11:12" ht="15" customHeight="1">
      <c r="K62778" s="1715"/>
      <c r="L62778" s="1715"/>
    </row>
    <row r="62779" spans="11:12" ht="15" customHeight="1">
      <c r="K62779" s="1715"/>
      <c r="L62779" s="1715"/>
    </row>
    <row r="62780" spans="11:12" ht="15" customHeight="1">
      <c r="K62780" s="1715"/>
      <c r="L62780" s="1715"/>
    </row>
    <row r="62781" spans="11:12" ht="15" customHeight="1">
      <c r="K62781" s="1715"/>
      <c r="L62781" s="1715"/>
    </row>
    <row r="62782" spans="11:12" ht="15" customHeight="1">
      <c r="K62782" s="1715"/>
      <c r="L62782" s="1715"/>
    </row>
    <row r="62783" spans="11:12" ht="15" customHeight="1">
      <c r="K62783" s="1715"/>
      <c r="L62783" s="1715"/>
    </row>
    <row r="62784" spans="11:12" ht="15" customHeight="1">
      <c r="K62784" s="1715"/>
      <c r="L62784" s="1715"/>
    </row>
    <row r="62785" spans="11:12" ht="15" customHeight="1">
      <c r="K62785" s="1715"/>
      <c r="L62785" s="1715"/>
    </row>
    <row r="62786" spans="11:12" ht="15" customHeight="1">
      <c r="K62786" s="1715"/>
      <c r="L62786" s="1715"/>
    </row>
    <row r="62787" spans="11:12" ht="15" customHeight="1">
      <c r="K62787" s="1715"/>
      <c r="L62787" s="1715"/>
    </row>
    <row r="62788" spans="11:12" ht="15" customHeight="1">
      <c r="K62788" s="1715"/>
      <c r="L62788" s="1715"/>
    </row>
    <row r="62789" spans="11:12" ht="15" customHeight="1">
      <c r="K62789" s="1715"/>
      <c r="L62789" s="1715"/>
    </row>
    <row r="62790" spans="11:12" ht="15" customHeight="1">
      <c r="K62790" s="1715"/>
      <c r="L62790" s="1715"/>
    </row>
    <row r="62791" spans="11:12" ht="15" customHeight="1">
      <c r="K62791" s="1715"/>
      <c r="L62791" s="1715"/>
    </row>
    <row r="62792" spans="11:12" ht="15" customHeight="1">
      <c r="K62792" s="1715"/>
      <c r="L62792" s="1715"/>
    </row>
    <row r="62793" spans="11:12" ht="15" customHeight="1">
      <c r="K62793" s="1715"/>
      <c r="L62793" s="1715"/>
    </row>
    <row r="62794" spans="11:12" ht="15" customHeight="1">
      <c r="K62794" s="1715"/>
      <c r="L62794" s="1715"/>
    </row>
    <row r="62795" spans="11:12" ht="15" customHeight="1">
      <c r="K62795" s="1715"/>
      <c r="L62795" s="1715"/>
    </row>
    <row r="62796" spans="11:12" ht="15" customHeight="1">
      <c r="K62796" s="1715"/>
      <c r="L62796" s="1715"/>
    </row>
    <row r="62797" spans="11:12" ht="15" customHeight="1">
      <c r="K62797" s="1715"/>
      <c r="L62797" s="1715"/>
    </row>
    <row r="62798" spans="11:12" ht="15" customHeight="1">
      <c r="K62798" s="1715"/>
      <c r="L62798" s="1715"/>
    </row>
    <row r="62799" spans="11:12" ht="15" customHeight="1">
      <c r="K62799" s="1715"/>
      <c r="L62799" s="1715"/>
    </row>
    <row r="62800" spans="11:12" ht="15" customHeight="1">
      <c r="K62800" s="1715"/>
      <c r="L62800" s="1715"/>
    </row>
    <row r="62801" spans="11:12" ht="15" customHeight="1">
      <c r="K62801" s="1715"/>
      <c r="L62801" s="1715"/>
    </row>
    <row r="62802" spans="11:12" ht="15" customHeight="1">
      <c r="K62802" s="1715"/>
      <c r="L62802" s="1715"/>
    </row>
    <row r="62803" spans="11:12" ht="15" customHeight="1">
      <c r="K62803" s="1715"/>
      <c r="L62803" s="1715"/>
    </row>
    <row r="62804" spans="11:12" ht="15" customHeight="1">
      <c r="K62804" s="1715"/>
      <c r="L62804" s="1715"/>
    </row>
    <row r="62805" spans="11:12" ht="15" customHeight="1">
      <c r="K62805" s="1715"/>
      <c r="L62805" s="1715"/>
    </row>
    <row r="62806" spans="11:12" ht="15" customHeight="1">
      <c r="K62806" s="1715"/>
      <c r="L62806" s="1715"/>
    </row>
    <row r="62807" spans="11:12" ht="15" customHeight="1">
      <c r="K62807" s="1715"/>
      <c r="L62807" s="1715"/>
    </row>
    <row r="62808" spans="11:12" ht="15" customHeight="1">
      <c r="K62808" s="1715"/>
      <c r="L62808" s="1715"/>
    </row>
    <row r="62809" spans="11:12" ht="15" customHeight="1">
      <c r="K62809" s="1715"/>
      <c r="L62809" s="1715"/>
    </row>
    <row r="62810" spans="11:12" ht="15" customHeight="1">
      <c r="K62810" s="1715"/>
      <c r="L62810" s="1715"/>
    </row>
    <row r="62811" spans="11:12" ht="15" customHeight="1">
      <c r="K62811" s="1715"/>
      <c r="L62811" s="1715"/>
    </row>
    <row r="62812" spans="11:12" ht="15" customHeight="1">
      <c r="K62812" s="1715"/>
      <c r="L62812" s="1715"/>
    </row>
    <row r="62813" spans="11:12" ht="15" customHeight="1">
      <c r="K62813" s="1715"/>
      <c r="L62813" s="1715"/>
    </row>
    <row r="62814" spans="11:12" ht="15" customHeight="1">
      <c r="K62814" s="1715"/>
      <c r="L62814" s="1715"/>
    </row>
    <row r="62815" spans="11:12" ht="15" customHeight="1">
      <c r="K62815" s="1715"/>
      <c r="L62815" s="1715"/>
    </row>
    <row r="62816" spans="11:12" ht="15" customHeight="1">
      <c r="K62816" s="1715"/>
      <c r="L62816" s="1715"/>
    </row>
    <row r="62817" spans="11:12" ht="15" customHeight="1">
      <c r="K62817" s="1715"/>
      <c r="L62817" s="1715"/>
    </row>
    <row r="62818" spans="11:12" ht="15" customHeight="1">
      <c r="K62818" s="1715"/>
      <c r="L62818" s="1715"/>
    </row>
    <row r="62819" spans="11:12" ht="15" customHeight="1">
      <c r="K62819" s="1715"/>
      <c r="L62819" s="1715"/>
    </row>
    <row r="62820" spans="11:12" ht="15" customHeight="1">
      <c r="K62820" s="1715"/>
      <c r="L62820" s="1715"/>
    </row>
    <row r="62821" spans="11:12" ht="15" customHeight="1">
      <c r="K62821" s="1715"/>
      <c r="L62821" s="1715"/>
    </row>
    <row r="62822" spans="11:12" ht="15" customHeight="1">
      <c r="K62822" s="1715"/>
      <c r="L62822" s="1715"/>
    </row>
    <row r="62823" spans="11:12" ht="15" customHeight="1">
      <c r="K62823" s="1715"/>
      <c r="L62823" s="1715"/>
    </row>
    <row r="62824" spans="11:12" ht="15" customHeight="1">
      <c r="K62824" s="1715"/>
      <c r="L62824" s="1715"/>
    </row>
    <row r="62825" spans="11:12" ht="15" customHeight="1">
      <c r="K62825" s="1715"/>
      <c r="L62825" s="1715"/>
    </row>
    <row r="62826" spans="11:12" ht="15" customHeight="1">
      <c r="K62826" s="1715"/>
      <c r="L62826" s="1715"/>
    </row>
    <row r="62827" spans="11:12" ht="15" customHeight="1">
      <c r="K62827" s="1715"/>
      <c r="L62827" s="1715"/>
    </row>
    <row r="62828" spans="11:12" ht="15" customHeight="1">
      <c r="K62828" s="1715"/>
      <c r="L62828" s="1715"/>
    </row>
    <row r="62829" spans="11:12" ht="15" customHeight="1">
      <c r="K62829" s="1715"/>
      <c r="L62829" s="1715"/>
    </row>
    <row r="62830" spans="11:12" ht="15" customHeight="1">
      <c r="K62830" s="1715"/>
      <c r="L62830" s="1715"/>
    </row>
    <row r="62831" spans="11:12" ht="15" customHeight="1">
      <c r="K62831" s="1715"/>
      <c r="L62831" s="1715"/>
    </row>
    <row r="62832" spans="11:12" ht="15" customHeight="1">
      <c r="K62832" s="1715"/>
      <c r="L62832" s="1715"/>
    </row>
    <row r="62833" spans="11:12" ht="15" customHeight="1">
      <c r="K62833" s="1715"/>
      <c r="L62833" s="1715"/>
    </row>
    <row r="62834" spans="11:12" ht="15" customHeight="1">
      <c r="K62834" s="1715"/>
      <c r="L62834" s="1715"/>
    </row>
    <row r="62835" spans="11:12" ht="15" customHeight="1">
      <c r="K62835" s="1715"/>
      <c r="L62835" s="1715"/>
    </row>
    <row r="62836" spans="11:12" ht="15" customHeight="1">
      <c r="K62836" s="1715"/>
      <c r="L62836" s="1715"/>
    </row>
    <row r="62837" spans="11:12" ht="15" customHeight="1">
      <c r="K62837" s="1715"/>
      <c r="L62837" s="1715"/>
    </row>
    <row r="62838" spans="11:12" ht="15" customHeight="1">
      <c r="K62838" s="1715"/>
      <c r="L62838" s="1715"/>
    </row>
    <row r="62839" spans="11:12" ht="15" customHeight="1">
      <c r="K62839" s="1715"/>
      <c r="L62839" s="1715"/>
    </row>
    <row r="62840" spans="11:12" ht="15" customHeight="1">
      <c r="K62840" s="1715"/>
      <c r="L62840" s="1715"/>
    </row>
    <row r="62841" spans="11:12" ht="15" customHeight="1">
      <c r="K62841" s="1715"/>
      <c r="L62841" s="1715"/>
    </row>
    <row r="62842" spans="11:12" ht="15" customHeight="1">
      <c r="K62842" s="1715"/>
      <c r="L62842" s="1715"/>
    </row>
    <row r="62843" spans="11:12" ht="15" customHeight="1">
      <c r="K62843" s="1715"/>
      <c r="L62843" s="1715"/>
    </row>
    <row r="62844" spans="11:12" ht="15" customHeight="1">
      <c r="K62844" s="1715"/>
      <c r="L62844" s="1715"/>
    </row>
    <row r="62845" spans="11:12" ht="15" customHeight="1">
      <c r="K62845" s="1715"/>
      <c r="L62845" s="1715"/>
    </row>
    <row r="62846" spans="11:12" ht="15" customHeight="1">
      <c r="K62846" s="1715"/>
      <c r="L62846" s="1715"/>
    </row>
    <row r="62847" spans="11:12" ht="15" customHeight="1">
      <c r="K62847" s="1715"/>
      <c r="L62847" s="1715"/>
    </row>
    <row r="62848" spans="11:12" ht="15" customHeight="1">
      <c r="K62848" s="1715"/>
      <c r="L62848" s="1715"/>
    </row>
    <row r="62849" spans="11:12" ht="15" customHeight="1">
      <c r="K62849" s="1715"/>
      <c r="L62849" s="1715"/>
    </row>
    <row r="62850" spans="11:12" ht="15" customHeight="1">
      <c r="K62850" s="1715"/>
      <c r="L62850" s="1715"/>
    </row>
    <row r="62851" spans="11:12" ht="15" customHeight="1">
      <c r="K62851" s="1715"/>
      <c r="L62851" s="1715"/>
    </row>
    <row r="62852" spans="11:12" ht="15" customHeight="1">
      <c r="K62852" s="1715"/>
      <c r="L62852" s="1715"/>
    </row>
    <row r="62853" spans="11:12" ht="15" customHeight="1">
      <c r="K62853" s="1715"/>
      <c r="L62853" s="1715"/>
    </row>
    <row r="62854" spans="11:12" ht="15" customHeight="1">
      <c r="K62854" s="1715"/>
      <c r="L62854" s="1715"/>
    </row>
    <row r="62855" spans="11:12" ht="15" customHeight="1">
      <c r="K62855" s="1715"/>
      <c r="L62855" s="1715"/>
    </row>
    <row r="62856" spans="11:12" ht="15" customHeight="1">
      <c r="K62856" s="1715"/>
      <c r="L62856" s="1715"/>
    </row>
    <row r="62857" spans="11:12" ht="15" customHeight="1">
      <c r="K62857" s="1715"/>
      <c r="L62857" s="1715"/>
    </row>
    <row r="62858" spans="11:12" ht="15" customHeight="1">
      <c r="K62858" s="1715"/>
      <c r="L62858" s="1715"/>
    </row>
    <row r="62859" spans="11:12" ht="15" customHeight="1">
      <c r="K62859" s="1715"/>
      <c r="L62859" s="1715"/>
    </row>
    <row r="62860" spans="11:12" ht="15" customHeight="1">
      <c r="K62860" s="1715"/>
      <c r="L62860" s="1715"/>
    </row>
    <row r="62861" spans="11:12" ht="15" customHeight="1">
      <c r="K62861" s="1715"/>
      <c r="L62861" s="1715"/>
    </row>
    <row r="62862" spans="11:12" ht="15" customHeight="1">
      <c r="K62862" s="1715"/>
      <c r="L62862" s="1715"/>
    </row>
    <row r="62863" spans="11:12" ht="15" customHeight="1">
      <c r="K62863" s="1715"/>
      <c r="L62863" s="1715"/>
    </row>
    <row r="62864" spans="11:12" ht="15" customHeight="1">
      <c r="K62864" s="1715"/>
      <c r="L62864" s="1715"/>
    </row>
    <row r="62865" spans="11:12" ht="15" customHeight="1">
      <c r="K62865" s="1715"/>
      <c r="L62865" s="1715"/>
    </row>
    <row r="62866" spans="11:12" ht="15" customHeight="1">
      <c r="K62866" s="1715"/>
      <c r="L62866" s="1715"/>
    </row>
    <row r="62867" spans="11:12" ht="15" customHeight="1">
      <c r="K62867" s="1715"/>
      <c r="L62867" s="1715"/>
    </row>
    <row r="62868" spans="11:12" ht="15" customHeight="1">
      <c r="K62868" s="1715"/>
      <c r="L62868" s="1715"/>
    </row>
    <row r="62869" spans="11:12" ht="15" customHeight="1">
      <c r="K62869" s="1715"/>
      <c r="L62869" s="1715"/>
    </row>
    <row r="62870" spans="11:12" ht="15" customHeight="1">
      <c r="K62870" s="1715"/>
      <c r="L62870" s="1715"/>
    </row>
    <row r="62871" spans="11:12" ht="15" customHeight="1">
      <c r="K62871" s="1715"/>
      <c r="L62871" s="1715"/>
    </row>
    <row r="62872" spans="11:12" ht="15" customHeight="1">
      <c r="K62872" s="1715"/>
      <c r="L62872" s="1715"/>
    </row>
    <row r="62873" spans="11:12" ht="15" customHeight="1">
      <c r="K62873" s="1715"/>
      <c r="L62873" s="1715"/>
    </row>
    <row r="62874" spans="11:12" ht="15" customHeight="1">
      <c r="K62874" s="1715"/>
      <c r="L62874" s="1715"/>
    </row>
    <row r="62875" spans="11:12" ht="15" customHeight="1">
      <c r="K62875" s="1715"/>
      <c r="L62875" s="1715"/>
    </row>
    <row r="62876" spans="11:12" ht="15" customHeight="1">
      <c r="K62876" s="1715"/>
      <c r="L62876" s="1715"/>
    </row>
    <row r="62877" spans="11:12" ht="15" customHeight="1">
      <c r="K62877" s="1715"/>
      <c r="L62877" s="1715"/>
    </row>
    <row r="62878" spans="11:12" ht="15" customHeight="1">
      <c r="K62878" s="1715"/>
      <c r="L62878" s="1715"/>
    </row>
    <row r="62879" spans="11:12" ht="15" customHeight="1">
      <c r="K62879" s="1715"/>
      <c r="L62879" s="1715"/>
    </row>
    <row r="62880" spans="11:12" ht="15" customHeight="1">
      <c r="K62880" s="1715"/>
      <c r="L62880" s="1715"/>
    </row>
    <row r="62881" spans="11:12" ht="15" customHeight="1">
      <c r="K62881" s="1715"/>
      <c r="L62881" s="1715"/>
    </row>
    <row r="62882" spans="11:12" ht="15" customHeight="1">
      <c r="K62882" s="1715"/>
      <c r="L62882" s="1715"/>
    </row>
    <row r="62883" spans="11:12" ht="15" customHeight="1">
      <c r="K62883" s="1715"/>
      <c r="L62883" s="1715"/>
    </row>
    <row r="62884" spans="11:12" ht="15" customHeight="1">
      <c r="K62884" s="1715"/>
      <c r="L62884" s="1715"/>
    </row>
    <row r="62885" spans="11:12" ht="15" customHeight="1">
      <c r="K62885" s="1715"/>
      <c r="L62885" s="1715"/>
    </row>
    <row r="62886" spans="11:12" ht="15" customHeight="1">
      <c r="K62886" s="1715"/>
      <c r="L62886" s="1715"/>
    </row>
    <row r="62887" spans="11:12" ht="15" customHeight="1">
      <c r="K62887" s="1715"/>
      <c r="L62887" s="1715"/>
    </row>
    <row r="62888" spans="11:12" ht="15" customHeight="1">
      <c r="K62888" s="1715"/>
      <c r="L62888" s="1715"/>
    </row>
    <row r="62889" spans="11:12" ht="15" customHeight="1">
      <c r="K62889" s="1715"/>
      <c r="L62889" s="1715"/>
    </row>
    <row r="62890" spans="11:12" ht="15" customHeight="1">
      <c r="K62890" s="1715"/>
      <c r="L62890" s="1715"/>
    </row>
    <row r="62891" spans="11:12" ht="15" customHeight="1">
      <c r="K62891" s="1715"/>
      <c r="L62891" s="1715"/>
    </row>
    <row r="62892" spans="11:12" ht="15" customHeight="1">
      <c r="K62892" s="1715"/>
      <c r="L62892" s="1715"/>
    </row>
    <row r="62893" spans="11:12" ht="15" customHeight="1">
      <c r="K62893" s="1715"/>
      <c r="L62893" s="1715"/>
    </row>
    <row r="62894" spans="11:12" ht="15" customHeight="1">
      <c r="K62894" s="1715"/>
      <c r="L62894" s="1715"/>
    </row>
    <row r="62895" spans="11:12" ht="15" customHeight="1">
      <c r="K62895" s="1715"/>
      <c r="L62895" s="1715"/>
    </row>
    <row r="62896" spans="11:12" ht="15" customHeight="1">
      <c r="K62896" s="1715"/>
      <c r="L62896" s="1715"/>
    </row>
    <row r="62897" spans="11:12" ht="15" customHeight="1">
      <c r="K62897" s="1715"/>
      <c r="L62897" s="1715"/>
    </row>
    <row r="62898" spans="11:12" ht="15" customHeight="1">
      <c r="K62898" s="1715"/>
      <c r="L62898" s="1715"/>
    </row>
    <row r="62899" spans="11:12" ht="15" customHeight="1">
      <c r="K62899" s="1715"/>
      <c r="L62899" s="1715"/>
    </row>
    <row r="62900" spans="11:12" ht="15" customHeight="1">
      <c r="K62900" s="1715"/>
      <c r="L62900" s="1715"/>
    </row>
    <row r="62901" spans="11:12" ht="15" customHeight="1">
      <c r="K62901" s="1715"/>
      <c r="L62901" s="1715"/>
    </row>
    <row r="62902" spans="11:12" ht="15" customHeight="1">
      <c r="K62902" s="1715"/>
      <c r="L62902" s="1715"/>
    </row>
    <row r="62903" spans="11:12" ht="15" customHeight="1">
      <c r="K62903" s="1715"/>
      <c r="L62903" s="1715"/>
    </row>
    <row r="62904" spans="11:12" ht="15" customHeight="1">
      <c r="K62904" s="1715"/>
      <c r="L62904" s="1715"/>
    </row>
    <row r="62905" spans="11:12" ht="15" customHeight="1">
      <c r="K62905" s="1715"/>
      <c r="L62905" s="1715"/>
    </row>
    <row r="62906" spans="11:12" ht="15" customHeight="1">
      <c r="K62906" s="1715"/>
      <c r="L62906" s="1715"/>
    </row>
    <row r="62907" spans="11:12" ht="15" customHeight="1">
      <c r="K62907" s="1715"/>
      <c r="L62907" s="1715"/>
    </row>
    <row r="62908" spans="11:12" ht="15" customHeight="1">
      <c r="K62908" s="1715"/>
      <c r="L62908" s="1715"/>
    </row>
    <row r="62909" spans="11:12" ht="15" customHeight="1">
      <c r="K62909" s="1715"/>
      <c r="L62909" s="1715"/>
    </row>
    <row r="62910" spans="11:12" ht="15" customHeight="1">
      <c r="K62910" s="1715"/>
      <c r="L62910" s="1715"/>
    </row>
    <row r="62911" spans="11:12" ht="15" customHeight="1">
      <c r="K62911" s="1715"/>
      <c r="L62911" s="1715"/>
    </row>
    <row r="62912" spans="11:12" ht="15" customHeight="1">
      <c r="K62912" s="1715"/>
      <c r="L62912" s="1715"/>
    </row>
    <row r="62913" spans="11:12" ht="15" customHeight="1">
      <c r="K62913" s="1715"/>
      <c r="L62913" s="1715"/>
    </row>
    <row r="62914" spans="11:12" ht="15" customHeight="1">
      <c r="K62914" s="1715"/>
      <c r="L62914" s="1715"/>
    </row>
    <row r="62915" spans="11:12" ht="15" customHeight="1">
      <c r="K62915" s="1715"/>
      <c r="L62915" s="1715"/>
    </row>
    <row r="62916" spans="11:12" ht="15" customHeight="1">
      <c r="K62916" s="1715"/>
      <c r="L62916" s="1715"/>
    </row>
    <row r="62917" spans="11:12" ht="15" customHeight="1">
      <c r="K62917" s="1715"/>
      <c r="L62917" s="1715"/>
    </row>
    <row r="62918" spans="11:12" ht="15" customHeight="1">
      <c r="K62918" s="1715"/>
      <c r="L62918" s="1715"/>
    </row>
    <row r="62919" spans="11:12" ht="15" customHeight="1">
      <c r="K62919" s="1715"/>
      <c r="L62919" s="1715"/>
    </row>
    <row r="62920" spans="11:12" ht="15" customHeight="1">
      <c r="K62920" s="1715"/>
      <c r="L62920" s="1715"/>
    </row>
    <row r="62921" spans="11:12" ht="15" customHeight="1">
      <c r="K62921" s="1715"/>
      <c r="L62921" s="1715"/>
    </row>
    <row r="62922" spans="11:12" ht="15" customHeight="1">
      <c r="K62922" s="1715"/>
      <c r="L62922" s="1715"/>
    </row>
    <row r="62923" spans="11:12" ht="15" customHeight="1">
      <c r="K62923" s="1715"/>
      <c r="L62923" s="1715"/>
    </row>
    <row r="62924" spans="11:12" ht="15" customHeight="1">
      <c r="K62924" s="1715"/>
      <c r="L62924" s="1715"/>
    </row>
    <row r="62925" spans="11:12" ht="15" customHeight="1">
      <c r="K62925" s="1715"/>
      <c r="L62925" s="1715"/>
    </row>
    <row r="62926" spans="11:12" ht="15" customHeight="1">
      <c r="K62926" s="1715"/>
      <c r="L62926" s="1715"/>
    </row>
    <row r="62927" spans="11:12" ht="15" customHeight="1">
      <c r="K62927" s="1715"/>
      <c r="L62927" s="1715"/>
    </row>
    <row r="62928" spans="11:12" ht="15" customHeight="1">
      <c r="K62928" s="1715"/>
      <c r="L62928" s="1715"/>
    </row>
    <row r="62929" spans="11:12" ht="15" customHeight="1">
      <c r="K62929" s="1715"/>
      <c r="L62929" s="1715"/>
    </row>
    <row r="62930" spans="11:12" ht="15" customHeight="1">
      <c r="K62930" s="1715"/>
      <c r="L62930" s="1715"/>
    </row>
    <row r="62931" spans="11:12" ht="15" customHeight="1">
      <c r="K62931" s="1715"/>
      <c r="L62931" s="1715"/>
    </row>
    <row r="62932" spans="11:12" ht="15" customHeight="1">
      <c r="K62932" s="1715"/>
      <c r="L62932" s="1715"/>
    </row>
    <row r="62933" spans="11:12" ht="15" customHeight="1">
      <c r="K62933" s="1715"/>
      <c r="L62933" s="1715"/>
    </row>
    <row r="62934" spans="11:12" ht="15" customHeight="1">
      <c r="K62934" s="1715"/>
      <c r="L62934" s="1715"/>
    </row>
    <row r="62935" spans="11:12" ht="15" customHeight="1">
      <c r="K62935" s="1715"/>
      <c r="L62935" s="1715"/>
    </row>
    <row r="62936" spans="11:12" ht="15" customHeight="1">
      <c r="K62936" s="1715"/>
      <c r="L62936" s="1715"/>
    </row>
    <row r="62937" spans="11:12" ht="15" customHeight="1">
      <c r="K62937" s="1715"/>
      <c r="L62937" s="1715"/>
    </row>
    <row r="62938" spans="11:12" ht="15" customHeight="1">
      <c r="K62938" s="1715"/>
      <c r="L62938" s="1715"/>
    </row>
    <row r="62939" spans="11:12" ht="15" customHeight="1">
      <c r="K62939" s="1715"/>
      <c r="L62939" s="1715"/>
    </row>
    <row r="62940" spans="11:12" ht="15" customHeight="1">
      <c r="K62940" s="1715"/>
      <c r="L62940" s="1715"/>
    </row>
    <row r="62941" spans="11:12" ht="15" customHeight="1">
      <c r="K62941" s="1715"/>
      <c r="L62941" s="1715"/>
    </row>
    <row r="62942" spans="11:12" ht="15" customHeight="1">
      <c r="K62942" s="1715"/>
      <c r="L62942" s="1715"/>
    </row>
    <row r="62943" spans="11:12" ht="15" customHeight="1">
      <c r="K62943" s="1715"/>
      <c r="L62943" s="1715"/>
    </row>
    <row r="62944" spans="11:12" ht="15" customHeight="1">
      <c r="K62944" s="1715"/>
      <c r="L62944" s="1715"/>
    </row>
    <row r="62945" spans="11:12" ht="15" customHeight="1">
      <c r="K62945" s="1715"/>
      <c r="L62945" s="1715"/>
    </row>
    <row r="62946" spans="11:12" ht="15" customHeight="1">
      <c r="K62946" s="1715"/>
      <c r="L62946" s="1715"/>
    </row>
    <row r="62947" spans="11:12" ht="15" customHeight="1">
      <c r="K62947" s="1715"/>
      <c r="L62947" s="1715"/>
    </row>
    <row r="62948" spans="11:12" ht="15" customHeight="1">
      <c r="K62948" s="1715"/>
      <c r="L62948" s="1715"/>
    </row>
    <row r="62949" spans="11:12" ht="15" customHeight="1">
      <c r="K62949" s="1715"/>
      <c r="L62949" s="1715"/>
    </row>
    <row r="62950" spans="11:12" ht="15" customHeight="1">
      <c r="K62950" s="1715"/>
      <c r="L62950" s="1715"/>
    </row>
    <row r="62951" spans="11:12" ht="15" customHeight="1">
      <c r="K62951" s="1715"/>
      <c r="L62951" s="1715"/>
    </row>
    <row r="62952" spans="11:12" ht="15" customHeight="1">
      <c r="K62952" s="1715"/>
      <c r="L62952" s="1715"/>
    </row>
    <row r="62953" spans="11:12" ht="15" customHeight="1">
      <c r="K62953" s="1715"/>
      <c r="L62953" s="1715"/>
    </row>
    <row r="62954" spans="11:12" ht="15" customHeight="1">
      <c r="K62954" s="1715"/>
      <c r="L62954" s="1715"/>
    </row>
    <row r="62955" spans="11:12" ht="15" customHeight="1">
      <c r="K62955" s="1715"/>
      <c r="L62955" s="1715"/>
    </row>
    <row r="62956" spans="11:12" ht="15" customHeight="1">
      <c r="K62956" s="1715"/>
      <c r="L62956" s="1715"/>
    </row>
    <row r="62957" spans="11:12" ht="15" customHeight="1">
      <c r="K62957" s="1715"/>
      <c r="L62957" s="1715"/>
    </row>
    <row r="62958" spans="11:12" ht="15" customHeight="1">
      <c r="K62958" s="1715"/>
      <c r="L62958" s="1715"/>
    </row>
    <row r="62959" spans="11:12" ht="15" customHeight="1">
      <c r="K62959" s="1715"/>
      <c r="L62959" s="1715"/>
    </row>
    <row r="62960" spans="11:12" ht="15" customHeight="1">
      <c r="K62960" s="1715"/>
      <c r="L62960" s="1715"/>
    </row>
    <row r="62961" spans="11:12" ht="15" customHeight="1">
      <c r="K62961" s="1715"/>
      <c r="L62961" s="1715"/>
    </row>
    <row r="62962" spans="11:12" ht="15" customHeight="1">
      <c r="K62962" s="1715"/>
      <c r="L62962" s="1715"/>
    </row>
    <row r="62963" spans="11:12" ht="15" customHeight="1">
      <c r="K62963" s="1715"/>
      <c r="L62963" s="1715"/>
    </row>
    <row r="62964" spans="11:12" ht="15" customHeight="1">
      <c r="K62964" s="1715"/>
      <c r="L62964" s="1715"/>
    </row>
    <row r="62965" spans="11:12" ht="15" customHeight="1">
      <c r="K62965" s="1715"/>
      <c r="L62965" s="1715"/>
    </row>
    <row r="62966" spans="11:12" ht="15" customHeight="1">
      <c r="K62966" s="1715"/>
      <c r="L62966" s="1715"/>
    </row>
    <row r="62967" spans="11:12" ht="15" customHeight="1">
      <c r="K62967" s="1715"/>
      <c r="L62967" s="1715"/>
    </row>
    <row r="62968" spans="11:12" ht="15" customHeight="1">
      <c r="K62968" s="1715"/>
      <c r="L62968" s="1715"/>
    </row>
    <row r="62969" spans="11:12" ht="15" customHeight="1">
      <c r="K62969" s="1715"/>
      <c r="L62969" s="1715"/>
    </row>
    <row r="62970" spans="11:12" ht="15" customHeight="1">
      <c r="K62970" s="1715"/>
      <c r="L62970" s="1715"/>
    </row>
    <row r="62971" spans="11:12" ht="15" customHeight="1">
      <c r="K62971" s="1715"/>
      <c r="L62971" s="1715"/>
    </row>
    <row r="62972" spans="11:12" ht="15" customHeight="1">
      <c r="K62972" s="1715"/>
      <c r="L62972" s="1715"/>
    </row>
    <row r="62973" spans="11:12" ht="15" customHeight="1">
      <c r="K62973" s="1715"/>
      <c r="L62973" s="1715"/>
    </row>
    <row r="62974" spans="11:12" ht="15" customHeight="1">
      <c r="K62974" s="1715"/>
      <c r="L62974" s="1715"/>
    </row>
    <row r="62975" spans="11:12" ht="15" customHeight="1">
      <c r="K62975" s="1715"/>
      <c r="L62975" s="1715"/>
    </row>
    <row r="62976" spans="11:12" ht="15" customHeight="1">
      <c r="K62976" s="1715"/>
      <c r="L62976" s="1715"/>
    </row>
    <row r="62977" spans="11:12" ht="15" customHeight="1">
      <c r="K62977" s="1715"/>
      <c r="L62977" s="1715"/>
    </row>
    <row r="62978" spans="11:12" ht="15" customHeight="1">
      <c r="K62978" s="1715"/>
      <c r="L62978" s="1715"/>
    </row>
    <row r="62979" spans="11:12" ht="15" customHeight="1">
      <c r="K62979" s="1715"/>
      <c r="L62979" s="1715"/>
    </row>
    <row r="62980" spans="11:12" ht="15" customHeight="1">
      <c r="K62980" s="1715"/>
      <c r="L62980" s="1715"/>
    </row>
    <row r="62981" spans="11:12" ht="15" customHeight="1">
      <c r="K62981" s="1715"/>
      <c r="L62981" s="1715"/>
    </row>
    <row r="62982" spans="11:12" ht="15" customHeight="1">
      <c r="K62982" s="1715"/>
      <c r="L62982" s="1715"/>
    </row>
    <row r="62983" spans="11:12" ht="15" customHeight="1">
      <c r="K62983" s="1715"/>
      <c r="L62983" s="1715"/>
    </row>
    <row r="62984" spans="11:12" ht="15" customHeight="1">
      <c r="K62984" s="1715"/>
      <c r="L62984" s="1715"/>
    </row>
    <row r="62985" spans="11:12" ht="15" customHeight="1">
      <c r="K62985" s="1715"/>
      <c r="L62985" s="1715"/>
    </row>
    <row r="62986" spans="11:12" ht="15" customHeight="1">
      <c r="K62986" s="1715"/>
      <c r="L62986" s="1715"/>
    </row>
    <row r="62987" spans="11:12" ht="15" customHeight="1">
      <c r="K62987" s="1715"/>
      <c r="L62987" s="1715"/>
    </row>
    <row r="62988" spans="11:12" ht="15" customHeight="1">
      <c r="K62988" s="1715"/>
      <c r="L62988" s="1715"/>
    </row>
    <row r="62989" spans="11:12" ht="15" customHeight="1">
      <c r="K62989" s="1715"/>
      <c r="L62989" s="1715"/>
    </row>
    <row r="62990" spans="11:12" ht="15" customHeight="1">
      <c r="K62990" s="1715"/>
      <c r="L62990" s="1715"/>
    </row>
    <row r="62991" spans="11:12" ht="15" customHeight="1">
      <c r="K62991" s="1715"/>
      <c r="L62991" s="1715"/>
    </row>
    <row r="62992" spans="11:12" ht="15" customHeight="1">
      <c r="K62992" s="1715"/>
      <c r="L62992" s="1715"/>
    </row>
    <row r="62993" spans="11:12" ht="15" customHeight="1">
      <c r="K62993" s="1715"/>
      <c r="L62993" s="1715"/>
    </row>
    <row r="62994" spans="11:12" ht="15" customHeight="1">
      <c r="K62994" s="1715"/>
      <c r="L62994" s="1715"/>
    </row>
    <row r="62995" spans="11:12" ht="15" customHeight="1">
      <c r="K62995" s="1715"/>
      <c r="L62995" s="1715"/>
    </row>
    <row r="62996" spans="11:12" ht="15" customHeight="1">
      <c r="K62996" s="1715"/>
      <c r="L62996" s="1715"/>
    </row>
    <row r="62997" spans="11:12" ht="15" customHeight="1">
      <c r="K62997" s="1715"/>
      <c r="L62997" s="1715"/>
    </row>
    <row r="62998" spans="11:12" ht="15" customHeight="1">
      <c r="K62998" s="1715"/>
      <c r="L62998" s="1715"/>
    </row>
    <row r="62999" spans="11:12" ht="15" customHeight="1">
      <c r="K62999" s="1715"/>
      <c r="L62999" s="1715"/>
    </row>
    <row r="63000" spans="11:12" ht="15" customHeight="1">
      <c r="K63000" s="1715"/>
      <c r="L63000" s="1715"/>
    </row>
    <row r="63001" spans="11:12" ht="15" customHeight="1">
      <c r="K63001" s="1715"/>
      <c r="L63001" s="1715"/>
    </row>
    <row r="63002" spans="11:12" ht="15" customHeight="1">
      <c r="K63002" s="1715"/>
      <c r="L63002" s="1715"/>
    </row>
    <row r="63003" spans="11:12" ht="15" customHeight="1">
      <c r="K63003" s="1715"/>
      <c r="L63003" s="1715"/>
    </row>
    <row r="63004" spans="11:12" ht="15" customHeight="1">
      <c r="K63004" s="1715"/>
      <c r="L63004" s="1715"/>
    </row>
    <row r="63005" spans="11:12" ht="15" customHeight="1">
      <c r="K63005" s="1715"/>
      <c r="L63005" s="1715"/>
    </row>
    <row r="63006" spans="11:12" ht="15" customHeight="1">
      <c r="K63006" s="1715"/>
      <c r="L63006" s="1715"/>
    </row>
    <row r="63007" spans="11:12" ht="15" customHeight="1">
      <c r="K63007" s="1715"/>
      <c r="L63007" s="1715"/>
    </row>
    <row r="63008" spans="11:12" ht="15" customHeight="1">
      <c r="K63008" s="1715"/>
      <c r="L63008" s="1715"/>
    </row>
    <row r="63009" spans="11:12" ht="15" customHeight="1">
      <c r="K63009" s="1715"/>
      <c r="L63009" s="1715"/>
    </row>
    <row r="63010" spans="11:12" ht="15" customHeight="1">
      <c r="K63010" s="1715"/>
      <c r="L63010" s="1715"/>
    </row>
    <row r="63011" spans="11:12" ht="15" customHeight="1">
      <c r="K63011" s="1715"/>
      <c r="L63011" s="1715"/>
    </row>
    <row r="63012" spans="11:12" ht="15" customHeight="1">
      <c r="K63012" s="1715"/>
      <c r="L63012" s="1715"/>
    </row>
    <row r="63013" spans="11:12" ht="15" customHeight="1">
      <c r="K63013" s="1715"/>
      <c r="L63013" s="1715"/>
    </row>
    <row r="63014" spans="11:12" ht="15" customHeight="1">
      <c r="K63014" s="1715"/>
      <c r="L63014" s="1715"/>
    </row>
    <row r="63015" spans="11:12" ht="15" customHeight="1">
      <c r="K63015" s="1715"/>
      <c r="L63015" s="1715"/>
    </row>
    <row r="63016" spans="11:12" ht="15" customHeight="1">
      <c r="K63016" s="1715"/>
      <c r="L63016" s="1715"/>
    </row>
    <row r="63017" spans="11:12" ht="15" customHeight="1">
      <c r="K63017" s="1715"/>
      <c r="L63017" s="1715"/>
    </row>
    <row r="63018" spans="11:12" ht="15" customHeight="1">
      <c r="K63018" s="1715"/>
      <c r="L63018" s="1715"/>
    </row>
    <row r="63019" spans="11:12" ht="15" customHeight="1">
      <c r="K63019" s="1715"/>
      <c r="L63019" s="1715"/>
    </row>
    <row r="63020" spans="11:12" ht="15" customHeight="1">
      <c r="K63020" s="1715"/>
      <c r="L63020" s="1715"/>
    </row>
    <row r="63021" spans="11:12" ht="15" customHeight="1">
      <c r="K63021" s="1715"/>
      <c r="L63021" s="1715"/>
    </row>
    <row r="63022" spans="11:12" ht="15" customHeight="1">
      <c r="K63022" s="1715"/>
      <c r="L63022" s="1715"/>
    </row>
    <row r="63023" spans="11:12" ht="15" customHeight="1">
      <c r="K63023" s="1715"/>
      <c r="L63023" s="1715"/>
    </row>
    <row r="63024" spans="11:12" ht="15" customHeight="1">
      <c r="K63024" s="1715"/>
      <c r="L63024" s="1715"/>
    </row>
    <row r="63025" spans="11:12" ht="15" customHeight="1">
      <c r="K63025" s="1715"/>
      <c r="L63025" s="1715"/>
    </row>
    <row r="63026" spans="11:12" ht="15" customHeight="1">
      <c r="K63026" s="1715"/>
      <c r="L63026" s="1715"/>
    </row>
    <row r="63027" spans="11:12" ht="15" customHeight="1">
      <c r="K63027" s="1715"/>
      <c r="L63027" s="1715"/>
    </row>
    <row r="63028" spans="11:12" ht="15" customHeight="1">
      <c r="K63028" s="1715"/>
      <c r="L63028" s="1715"/>
    </row>
    <row r="63029" spans="11:12" ht="15" customHeight="1">
      <c r="K63029" s="1715"/>
      <c r="L63029" s="1715"/>
    </row>
    <row r="63030" spans="11:12" ht="15" customHeight="1">
      <c r="K63030" s="1715"/>
      <c r="L63030" s="1715"/>
    </row>
    <row r="63031" spans="11:12" ht="15" customHeight="1">
      <c r="K63031" s="1715"/>
      <c r="L63031" s="1715"/>
    </row>
    <row r="63032" spans="11:12" ht="15" customHeight="1">
      <c r="K63032" s="1715"/>
      <c r="L63032" s="1715"/>
    </row>
    <row r="63033" spans="11:12" ht="15" customHeight="1">
      <c r="K63033" s="1715"/>
      <c r="L63033" s="1715"/>
    </row>
    <row r="63034" spans="11:12" ht="15" customHeight="1">
      <c r="K63034" s="1715"/>
      <c r="L63034" s="1715"/>
    </row>
    <row r="63035" spans="11:12" ht="15" customHeight="1">
      <c r="K63035" s="1715"/>
      <c r="L63035" s="1715"/>
    </row>
    <row r="63036" spans="11:12" ht="15" customHeight="1">
      <c r="K63036" s="1715"/>
      <c r="L63036" s="1715"/>
    </row>
    <row r="63037" spans="11:12" ht="15" customHeight="1">
      <c r="K63037" s="1715"/>
      <c r="L63037" s="1715"/>
    </row>
    <row r="63038" spans="11:12" ht="15" customHeight="1">
      <c r="K63038" s="1715"/>
      <c r="L63038" s="1715"/>
    </row>
    <row r="63039" spans="11:12" ht="15" customHeight="1">
      <c r="K63039" s="1715"/>
      <c r="L63039" s="1715"/>
    </row>
    <row r="63040" spans="11:12" ht="15" customHeight="1">
      <c r="K63040" s="1715"/>
      <c r="L63040" s="1715"/>
    </row>
    <row r="63041" spans="11:12" ht="15" customHeight="1">
      <c r="K63041" s="1715"/>
      <c r="L63041" s="1715"/>
    </row>
    <row r="63042" spans="11:12" ht="15" customHeight="1">
      <c r="K63042" s="1715"/>
      <c r="L63042" s="1715"/>
    </row>
    <row r="63043" spans="11:12" ht="15" customHeight="1">
      <c r="K63043" s="1715"/>
      <c r="L63043" s="1715"/>
    </row>
    <row r="63044" spans="11:12" ht="15" customHeight="1">
      <c r="K63044" s="1715"/>
      <c r="L63044" s="1715"/>
    </row>
    <row r="63045" spans="11:12" ht="15" customHeight="1">
      <c r="K63045" s="1715"/>
      <c r="L63045" s="1715"/>
    </row>
    <row r="63046" spans="11:12" ht="15" customHeight="1">
      <c r="K63046" s="1715"/>
      <c r="L63046" s="1715"/>
    </row>
    <row r="63047" spans="11:12" ht="15" customHeight="1">
      <c r="K63047" s="1715"/>
      <c r="L63047" s="1715"/>
    </row>
    <row r="63048" spans="11:12" ht="15" customHeight="1">
      <c r="K63048" s="1715"/>
      <c r="L63048" s="1715"/>
    </row>
    <row r="63049" spans="11:12" ht="15" customHeight="1">
      <c r="K63049" s="1715"/>
      <c r="L63049" s="1715"/>
    </row>
    <row r="63050" spans="11:12" ht="15" customHeight="1">
      <c r="K63050" s="1715"/>
      <c r="L63050" s="1715"/>
    </row>
    <row r="63051" spans="11:12" ht="15" customHeight="1">
      <c r="K63051" s="1715"/>
      <c r="L63051" s="1715"/>
    </row>
    <row r="63052" spans="11:12" ht="15" customHeight="1">
      <c r="K63052" s="1715"/>
      <c r="L63052" s="1715"/>
    </row>
    <row r="63053" spans="11:12" ht="15" customHeight="1">
      <c r="K63053" s="1715"/>
      <c r="L63053" s="1715"/>
    </row>
    <row r="63054" spans="11:12" ht="15" customHeight="1">
      <c r="K63054" s="1715"/>
      <c r="L63054" s="1715"/>
    </row>
    <row r="63055" spans="11:12" ht="15" customHeight="1">
      <c r="K63055" s="1715"/>
      <c r="L63055" s="1715"/>
    </row>
    <row r="63056" spans="11:12" ht="15" customHeight="1">
      <c r="K63056" s="1715"/>
      <c r="L63056" s="1715"/>
    </row>
    <row r="63057" spans="11:12" ht="15" customHeight="1">
      <c r="K63057" s="1715"/>
      <c r="L63057" s="1715"/>
    </row>
    <row r="63058" spans="11:12" ht="15" customHeight="1">
      <c r="K63058" s="1715"/>
      <c r="L63058" s="1715"/>
    </row>
    <row r="63059" spans="11:12" ht="15" customHeight="1">
      <c r="K63059" s="1715"/>
      <c r="L63059" s="1715"/>
    </row>
    <row r="63060" spans="11:12" ht="15" customHeight="1">
      <c r="K63060" s="1715"/>
      <c r="L63060" s="1715"/>
    </row>
    <row r="63061" spans="11:12" ht="15" customHeight="1">
      <c r="K63061" s="1715"/>
      <c r="L63061" s="1715"/>
    </row>
    <row r="63062" spans="11:12" ht="15" customHeight="1">
      <c r="K63062" s="1715"/>
      <c r="L63062" s="1715"/>
    </row>
    <row r="63063" spans="11:12" ht="15" customHeight="1">
      <c r="K63063" s="1715"/>
      <c r="L63063" s="1715"/>
    </row>
    <row r="63064" spans="11:12" ht="15" customHeight="1">
      <c r="K63064" s="1715"/>
      <c r="L63064" s="1715"/>
    </row>
    <row r="63065" spans="11:12" ht="15" customHeight="1">
      <c r="K63065" s="1715"/>
      <c r="L63065" s="1715"/>
    </row>
    <row r="63066" spans="11:12" ht="15" customHeight="1">
      <c r="K63066" s="1715"/>
      <c r="L63066" s="1715"/>
    </row>
    <row r="63067" spans="11:12" ht="15" customHeight="1">
      <c r="K63067" s="1715"/>
      <c r="L63067" s="1715"/>
    </row>
    <row r="63068" spans="11:12" ht="15" customHeight="1">
      <c r="K63068" s="1715"/>
      <c r="L63068" s="1715"/>
    </row>
    <row r="63069" spans="11:12" ht="15" customHeight="1">
      <c r="K63069" s="1715"/>
      <c r="L63069" s="1715"/>
    </row>
    <row r="63070" spans="11:12" ht="15" customHeight="1">
      <c r="K63070" s="1715"/>
      <c r="L63070" s="1715"/>
    </row>
    <row r="63071" spans="11:12" ht="15" customHeight="1">
      <c r="K63071" s="1715"/>
      <c r="L63071" s="1715"/>
    </row>
    <row r="63072" spans="11:12" ht="15" customHeight="1">
      <c r="K63072" s="1715"/>
      <c r="L63072" s="1715"/>
    </row>
    <row r="63073" spans="11:12" ht="15" customHeight="1">
      <c r="K63073" s="1715"/>
      <c r="L63073" s="1715"/>
    </row>
    <row r="63074" spans="11:12" ht="15" customHeight="1">
      <c r="K63074" s="1715"/>
      <c r="L63074" s="1715"/>
    </row>
    <row r="63075" spans="11:12" ht="15" customHeight="1">
      <c r="K63075" s="1715"/>
      <c r="L63075" s="1715"/>
    </row>
    <row r="63076" spans="11:12" ht="15" customHeight="1">
      <c r="K63076" s="1715"/>
      <c r="L63076" s="1715"/>
    </row>
    <row r="63077" spans="11:12" ht="15" customHeight="1">
      <c r="K63077" s="1715"/>
      <c r="L63077" s="1715"/>
    </row>
    <row r="63078" spans="11:12" ht="15" customHeight="1">
      <c r="K63078" s="1715"/>
      <c r="L63078" s="1715"/>
    </row>
    <row r="63079" spans="11:12" ht="15" customHeight="1">
      <c r="K63079" s="1715"/>
      <c r="L63079" s="1715"/>
    </row>
    <row r="63080" spans="11:12" ht="15" customHeight="1">
      <c r="K63080" s="1715"/>
      <c r="L63080" s="1715"/>
    </row>
    <row r="63081" spans="11:12" ht="15" customHeight="1">
      <c r="K63081" s="1715"/>
      <c r="L63081" s="1715"/>
    </row>
    <row r="63082" spans="11:12" ht="15" customHeight="1">
      <c r="K63082" s="1715"/>
      <c r="L63082" s="1715"/>
    </row>
    <row r="63083" spans="11:12" ht="15" customHeight="1">
      <c r="K63083" s="1715"/>
      <c r="L63083" s="1715"/>
    </row>
    <row r="63084" spans="11:12" ht="15" customHeight="1">
      <c r="K63084" s="1715"/>
      <c r="L63084" s="1715"/>
    </row>
    <row r="63085" spans="11:12" ht="15" customHeight="1">
      <c r="K63085" s="1715"/>
      <c r="L63085" s="1715"/>
    </row>
    <row r="63086" spans="11:12" ht="15" customHeight="1">
      <c r="K63086" s="1715"/>
      <c r="L63086" s="1715"/>
    </row>
    <row r="63087" spans="11:12" ht="15" customHeight="1">
      <c r="K63087" s="1715"/>
      <c r="L63087" s="1715"/>
    </row>
    <row r="63088" spans="11:12" ht="15" customHeight="1">
      <c r="K63088" s="1715"/>
      <c r="L63088" s="1715"/>
    </row>
    <row r="63089" spans="11:12" ht="15" customHeight="1">
      <c r="K63089" s="1715"/>
      <c r="L63089" s="1715"/>
    </row>
    <row r="63090" spans="11:12" ht="15" customHeight="1">
      <c r="K63090" s="1715"/>
      <c r="L63090" s="1715"/>
    </row>
    <row r="63091" spans="11:12" ht="15" customHeight="1">
      <c r="K63091" s="1715"/>
      <c r="L63091" s="1715"/>
    </row>
    <row r="63092" spans="11:12" ht="15" customHeight="1">
      <c r="K63092" s="1715"/>
      <c r="L63092" s="1715"/>
    </row>
    <row r="63093" spans="11:12" ht="15" customHeight="1">
      <c r="K63093" s="1715"/>
      <c r="L63093" s="1715"/>
    </row>
    <row r="63094" spans="11:12" ht="15" customHeight="1">
      <c r="K63094" s="1715"/>
      <c r="L63094" s="1715"/>
    </row>
    <row r="63095" spans="11:12" ht="15" customHeight="1">
      <c r="K63095" s="1715"/>
      <c r="L63095" s="1715"/>
    </row>
    <row r="63096" spans="11:12" ht="15" customHeight="1">
      <c r="K63096" s="1715"/>
      <c r="L63096" s="1715"/>
    </row>
    <row r="63097" spans="11:12" ht="15" customHeight="1">
      <c r="K63097" s="1715"/>
      <c r="L63097" s="1715"/>
    </row>
    <row r="63098" spans="11:12" ht="15" customHeight="1">
      <c r="K63098" s="1715"/>
      <c r="L63098" s="1715"/>
    </row>
    <row r="63099" spans="11:12" ht="15" customHeight="1">
      <c r="K63099" s="1715"/>
      <c r="L63099" s="1715"/>
    </row>
    <row r="63100" spans="11:12" ht="15" customHeight="1">
      <c r="K63100" s="1715"/>
      <c r="L63100" s="1715"/>
    </row>
    <row r="63101" spans="11:12" ht="15" customHeight="1">
      <c r="K63101" s="1715"/>
      <c r="L63101" s="1715"/>
    </row>
    <row r="63102" spans="11:12" ht="15" customHeight="1">
      <c r="K63102" s="1715"/>
      <c r="L63102" s="1715"/>
    </row>
    <row r="63103" spans="11:12" ht="15" customHeight="1">
      <c r="K63103" s="1715"/>
      <c r="L63103" s="1715"/>
    </row>
    <row r="63104" spans="11:12" ht="15" customHeight="1">
      <c r="K63104" s="1715"/>
      <c r="L63104" s="1715"/>
    </row>
    <row r="63105" spans="11:12" ht="15" customHeight="1">
      <c r="K63105" s="1715"/>
      <c r="L63105" s="1715"/>
    </row>
    <row r="63106" spans="11:12" ht="15" customHeight="1">
      <c r="K63106" s="1715"/>
      <c r="L63106" s="1715"/>
    </row>
    <row r="63107" spans="11:12" ht="15" customHeight="1">
      <c r="K63107" s="1715"/>
      <c r="L63107" s="1715"/>
    </row>
    <row r="63108" spans="11:12" ht="15" customHeight="1">
      <c r="K63108" s="1715"/>
      <c r="L63108" s="1715"/>
    </row>
    <row r="63109" spans="11:12" ht="15" customHeight="1">
      <c r="K63109" s="1715"/>
      <c r="L63109" s="1715"/>
    </row>
    <row r="63110" spans="11:12" ht="15" customHeight="1">
      <c r="K63110" s="1715"/>
      <c r="L63110" s="1715"/>
    </row>
    <row r="63111" spans="11:12" ht="15" customHeight="1">
      <c r="K63111" s="1715"/>
      <c r="L63111" s="1715"/>
    </row>
    <row r="63112" spans="11:12" ht="15" customHeight="1">
      <c r="K63112" s="1715"/>
      <c r="L63112" s="1715"/>
    </row>
    <row r="63113" spans="11:12" ht="15" customHeight="1">
      <c r="K63113" s="1715"/>
      <c r="L63113" s="1715"/>
    </row>
    <row r="63114" spans="11:12" ht="15" customHeight="1">
      <c r="K63114" s="1715"/>
      <c r="L63114" s="1715"/>
    </row>
    <row r="63115" spans="11:12" ht="15" customHeight="1">
      <c r="K63115" s="1715"/>
      <c r="L63115" s="1715"/>
    </row>
    <row r="63116" spans="11:12" ht="15" customHeight="1">
      <c r="K63116" s="1715"/>
      <c r="L63116" s="1715"/>
    </row>
    <row r="63117" spans="11:12" ht="15" customHeight="1">
      <c r="K63117" s="1715"/>
      <c r="L63117" s="1715"/>
    </row>
    <row r="63118" spans="11:12" ht="15" customHeight="1">
      <c r="K63118" s="1715"/>
      <c r="L63118" s="1715"/>
    </row>
    <row r="63119" spans="11:12" ht="15" customHeight="1">
      <c r="K63119" s="1715"/>
      <c r="L63119" s="1715"/>
    </row>
    <row r="63120" spans="11:12" ht="15" customHeight="1">
      <c r="K63120" s="1715"/>
      <c r="L63120" s="1715"/>
    </row>
    <row r="63121" spans="11:12" ht="15" customHeight="1">
      <c r="K63121" s="1715"/>
      <c r="L63121" s="1715"/>
    </row>
    <row r="63122" spans="11:12" ht="15" customHeight="1">
      <c r="K63122" s="1715"/>
      <c r="L63122" s="1715"/>
    </row>
    <row r="63123" spans="11:12" ht="15" customHeight="1">
      <c r="K63123" s="1715"/>
      <c r="L63123" s="1715"/>
    </row>
    <row r="63124" spans="11:12" ht="15" customHeight="1">
      <c r="K63124" s="1715"/>
      <c r="L63124" s="1715"/>
    </row>
    <row r="63125" spans="11:12" ht="15" customHeight="1">
      <c r="K63125" s="1715"/>
      <c r="L63125" s="1715"/>
    </row>
    <row r="63126" spans="11:12" ht="15" customHeight="1">
      <c r="K63126" s="1715"/>
      <c r="L63126" s="1715"/>
    </row>
    <row r="63127" spans="11:12" ht="15" customHeight="1">
      <c r="K63127" s="1715"/>
      <c r="L63127" s="1715"/>
    </row>
    <row r="63128" spans="11:12" ht="15" customHeight="1">
      <c r="K63128" s="1715"/>
      <c r="L63128" s="1715"/>
    </row>
    <row r="63129" spans="11:12" ht="15" customHeight="1">
      <c r="K63129" s="1715"/>
      <c r="L63129" s="1715"/>
    </row>
    <row r="63130" spans="11:12" ht="15" customHeight="1">
      <c r="K63130" s="1715"/>
      <c r="L63130" s="1715"/>
    </row>
    <row r="63131" spans="11:12" ht="15" customHeight="1">
      <c r="K63131" s="1715"/>
      <c r="L63131" s="1715"/>
    </row>
    <row r="63132" spans="11:12" ht="15" customHeight="1">
      <c r="K63132" s="1715"/>
      <c r="L63132" s="1715"/>
    </row>
    <row r="63133" spans="11:12" ht="15" customHeight="1">
      <c r="K63133" s="1715"/>
      <c r="L63133" s="1715"/>
    </row>
    <row r="63134" spans="11:12" ht="15" customHeight="1">
      <c r="K63134" s="1715"/>
      <c r="L63134" s="1715"/>
    </row>
    <row r="63135" spans="11:12" ht="15" customHeight="1">
      <c r="K63135" s="1715"/>
      <c r="L63135" s="1715"/>
    </row>
    <row r="63136" spans="11:12" ht="15" customHeight="1">
      <c r="K63136" s="1715"/>
      <c r="L63136" s="1715"/>
    </row>
    <row r="63137" spans="11:12" ht="15" customHeight="1">
      <c r="K63137" s="1715"/>
      <c r="L63137" s="1715"/>
    </row>
    <row r="63138" spans="11:12" ht="15" customHeight="1">
      <c r="K63138" s="1715"/>
      <c r="L63138" s="1715"/>
    </row>
    <row r="63139" spans="11:12" ht="15" customHeight="1">
      <c r="K63139" s="1715"/>
      <c r="L63139" s="1715"/>
    </row>
    <row r="63140" spans="11:12" ht="15" customHeight="1">
      <c r="K63140" s="1715"/>
      <c r="L63140" s="1715"/>
    </row>
    <row r="63141" spans="11:12" ht="15" customHeight="1">
      <c r="K63141" s="1715"/>
      <c r="L63141" s="1715"/>
    </row>
    <row r="63142" spans="11:12" ht="15" customHeight="1">
      <c r="K63142" s="1715"/>
      <c r="L63142" s="1715"/>
    </row>
    <row r="63143" spans="11:12" ht="15" customHeight="1">
      <c r="K63143" s="1715"/>
      <c r="L63143" s="1715"/>
    </row>
    <row r="63144" spans="11:12" ht="15" customHeight="1">
      <c r="K63144" s="1715"/>
      <c r="L63144" s="1715"/>
    </row>
    <row r="63145" spans="11:12" ht="15" customHeight="1">
      <c r="K63145" s="1715"/>
      <c r="L63145" s="1715"/>
    </row>
    <row r="63146" spans="11:12" ht="15" customHeight="1">
      <c r="K63146" s="1715"/>
      <c r="L63146" s="1715"/>
    </row>
    <row r="63147" spans="11:12" ht="15" customHeight="1">
      <c r="K63147" s="1715"/>
      <c r="L63147" s="1715"/>
    </row>
    <row r="63148" spans="11:12" ht="15" customHeight="1">
      <c r="K63148" s="1715"/>
      <c r="L63148" s="1715"/>
    </row>
    <row r="63149" spans="11:12" ht="15" customHeight="1">
      <c r="K63149" s="1715"/>
      <c r="L63149" s="1715"/>
    </row>
    <row r="63150" spans="11:12" ht="15" customHeight="1">
      <c r="K63150" s="1715"/>
      <c r="L63150" s="1715"/>
    </row>
    <row r="63151" spans="11:12" ht="15" customHeight="1">
      <c r="K63151" s="1715"/>
      <c r="L63151" s="1715"/>
    </row>
    <row r="63152" spans="11:12" ht="15" customHeight="1">
      <c r="K63152" s="1715"/>
      <c r="L63152" s="1715"/>
    </row>
    <row r="63153" spans="11:12" ht="15" customHeight="1">
      <c r="K63153" s="1715"/>
      <c r="L63153" s="1715"/>
    </row>
    <row r="63154" spans="11:12" ht="15" customHeight="1">
      <c r="K63154" s="1715"/>
      <c r="L63154" s="1715"/>
    </row>
    <row r="63155" spans="11:12" ht="15" customHeight="1">
      <c r="K63155" s="1715"/>
      <c r="L63155" s="1715"/>
    </row>
    <row r="63156" spans="11:12" ht="15" customHeight="1">
      <c r="K63156" s="1715"/>
      <c r="L63156" s="1715"/>
    </row>
    <row r="63157" spans="11:12" ht="15" customHeight="1">
      <c r="K63157" s="1715"/>
      <c r="L63157" s="1715"/>
    </row>
    <row r="63158" spans="11:12" ht="15" customHeight="1">
      <c r="K63158" s="1715"/>
      <c r="L63158" s="1715"/>
    </row>
    <row r="63159" spans="11:12" ht="15" customHeight="1">
      <c r="K63159" s="1715"/>
      <c r="L63159" s="1715"/>
    </row>
    <row r="63160" spans="11:12" ht="15" customHeight="1">
      <c r="K63160" s="1715"/>
      <c r="L63160" s="1715"/>
    </row>
    <row r="63161" spans="11:12" ht="15" customHeight="1">
      <c r="K63161" s="1715"/>
      <c r="L63161" s="1715"/>
    </row>
    <row r="63162" spans="11:12" ht="15" customHeight="1">
      <c r="K63162" s="1715"/>
      <c r="L63162" s="1715"/>
    </row>
    <row r="63163" spans="11:12" ht="15" customHeight="1">
      <c r="K63163" s="1715"/>
      <c r="L63163" s="1715"/>
    </row>
    <row r="63164" spans="11:12" ht="15" customHeight="1">
      <c r="K63164" s="1715"/>
      <c r="L63164" s="1715"/>
    </row>
    <row r="63165" spans="11:12" ht="15" customHeight="1">
      <c r="K63165" s="1715"/>
      <c r="L63165" s="1715"/>
    </row>
    <row r="63166" spans="11:12" ht="15" customHeight="1">
      <c r="K63166" s="1715"/>
      <c r="L63166" s="1715"/>
    </row>
    <row r="63167" spans="11:12" ht="15" customHeight="1">
      <c r="K63167" s="1715"/>
      <c r="L63167" s="1715"/>
    </row>
    <row r="63168" spans="11:12" ht="15" customHeight="1">
      <c r="K63168" s="1715"/>
      <c r="L63168" s="1715"/>
    </row>
    <row r="63169" spans="11:12" ht="15" customHeight="1">
      <c r="K63169" s="1715"/>
      <c r="L63169" s="1715"/>
    </row>
    <row r="63170" spans="11:12" ht="15" customHeight="1">
      <c r="K63170" s="1715"/>
      <c r="L63170" s="1715"/>
    </row>
    <row r="63171" spans="11:12" ht="15" customHeight="1">
      <c r="K63171" s="1715"/>
      <c r="L63171" s="1715"/>
    </row>
    <row r="63172" spans="11:12" ht="15" customHeight="1">
      <c r="K63172" s="1715"/>
      <c r="L63172" s="1715"/>
    </row>
    <row r="63173" spans="11:12" ht="15" customHeight="1">
      <c r="K63173" s="1715"/>
      <c r="L63173" s="1715"/>
    </row>
    <row r="63174" spans="11:12" ht="15" customHeight="1">
      <c r="K63174" s="1715"/>
      <c r="L63174" s="1715"/>
    </row>
    <row r="63175" spans="11:12" ht="15" customHeight="1">
      <c r="K63175" s="1715"/>
      <c r="L63175" s="1715"/>
    </row>
    <row r="63176" spans="11:12" ht="15" customHeight="1">
      <c r="K63176" s="1715"/>
      <c r="L63176" s="1715"/>
    </row>
    <row r="63177" spans="11:12" ht="15" customHeight="1">
      <c r="K63177" s="1715"/>
      <c r="L63177" s="1715"/>
    </row>
    <row r="63178" spans="11:12" ht="15" customHeight="1">
      <c r="K63178" s="1715"/>
      <c r="L63178" s="1715"/>
    </row>
    <row r="63179" spans="11:12" ht="15" customHeight="1">
      <c r="K63179" s="1715"/>
      <c r="L63179" s="1715"/>
    </row>
    <row r="63180" spans="11:12" ht="15" customHeight="1">
      <c r="K63180" s="1715"/>
      <c r="L63180" s="1715"/>
    </row>
    <row r="63181" spans="11:12" ht="15" customHeight="1">
      <c r="K63181" s="1715"/>
      <c r="L63181" s="1715"/>
    </row>
    <row r="63182" spans="11:12" ht="15" customHeight="1">
      <c r="K63182" s="1715"/>
      <c r="L63182" s="1715"/>
    </row>
    <row r="63183" spans="11:12" ht="15" customHeight="1">
      <c r="K63183" s="1715"/>
      <c r="L63183" s="1715"/>
    </row>
    <row r="63184" spans="11:12" ht="15" customHeight="1">
      <c r="K63184" s="1715"/>
      <c r="L63184" s="1715"/>
    </row>
    <row r="63185" spans="11:12" ht="15" customHeight="1">
      <c r="K63185" s="1715"/>
      <c r="L63185" s="1715"/>
    </row>
    <row r="63186" spans="11:12" ht="15" customHeight="1">
      <c r="K63186" s="1715"/>
      <c r="L63186" s="1715"/>
    </row>
    <row r="63187" spans="11:12" ht="15" customHeight="1">
      <c r="K63187" s="1715"/>
      <c r="L63187" s="1715"/>
    </row>
    <row r="63188" spans="11:12" ht="15" customHeight="1">
      <c r="K63188" s="1715"/>
      <c r="L63188" s="1715"/>
    </row>
    <row r="63189" spans="11:12" ht="15" customHeight="1">
      <c r="K63189" s="1715"/>
      <c r="L63189" s="1715"/>
    </row>
    <row r="63190" spans="11:12" ht="15" customHeight="1">
      <c r="K63190" s="1715"/>
      <c r="L63190" s="1715"/>
    </row>
    <row r="63191" spans="11:12" ht="15" customHeight="1">
      <c r="K63191" s="1715"/>
      <c r="L63191" s="1715"/>
    </row>
    <row r="63192" spans="11:12" ht="15" customHeight="1">
      <c r="K63192" s="1715"/>
      <c r="L63192" s="1715"/>
    </row>
    <row r="63193" spans="11:12" ht="15" customHeight="1">
      <c r="K63193" s="1715"/>
      <c r="L63193" s="1715"/>
    </row>
    <row r="63194" spans="11:12" ht="15" customHeight="1">
      <c r="K63194" s="1715"/>
      <c r="L63194" s="1715"/>
    </row>
    <row r="63195" spans="11:12" ht="15" customHeight="1">
      <c r="K63195" s="1715"/>
      <c r="L63195" s="1715"/>
    </row>
    <row r="63196" spans="11:12" ht="15" customHeight="1">
      <c r="K63196" s="1715"/>
      <c r="L63196" s="1715"/>
    </row>
    <row r="63197" spans="11:12" ht="15" customHeight="1">
      <c r="K63197" s="1715"/>
      <c r="L63197" s="1715"/>
    </row>
    <row r="63198" spans="11:12" ht="15" customHeight="1">
      <c r="K63198" s="1715"/>
      <c r="L63198" s="1715"/>
    </row>
    <row r="63199" spans="11:12" ht="15" customHeight="1">
      <c r="K63199" s="1715"/>
      <c r="L63199" s="1715"/>
    </row>
    <row r="63200" spans="11:12" ht="15" customHeight="1">
      <c r="K63200" s="1715"/>
      <c r="L63200" s="1715"/>
    </row>
    <row r="63201" spans="11:12" ht="15" customHeight="1">
      <c r="K63201" s="1715"/>
      <c r="L63201" s="1715"/>
    </row>
    <row r="63202" spans="11:12" ht="15" customHeight="1">
      <c r="K63202" s="1715"/>
      <c r="L63202" s="1715"/>
    </row>
    <row r="63203" spans="11:12" ht="15" customHeight="1">
      <c r="K63203" s="1715"/>
      <c r="L63203" s="1715"/>
    </row>
    <row r="63204" spans="11:12" ht="15" customHeight="1">
      <c r="K63204" s="1715"/>
      <c r="L63204" s="1715"/>
    </row>
    <row r="63205" spans="11:12" ht="15" customHeight="1">
      <c r="K63205" s="1715"/>
      <c r="L63205" s="1715"/>
    </row>
    <row r="63206" spans="11:12" ht="15" customHeight="1">
      <c r="K63206" s="1715"/>
      <c r="L63206" s="1715"/>
    </row>
    <row r="63207" spans="11:12" ht="15" customHeight="1">
      <c r="K63207" s="1715"/>
      <c r="L63207" s="1715"/>
    </row>
    <row r="63208" spans="11:12" ht="15" customHeight="1">
      <c r="K63208" s="1715"/>
      <c r="L63208" s="1715"/>
    </row>
    <row r="63209" spans="11:12" ht="15" customHeight="1">
      <c r="K63209" s="1715"/>
      <c r="L63209" s="1715"/>
    </row>
    <row r="63210" spans="11:12" ht="15" customHeight="1">
      <c r="K63210" s="1715"/>
      <c r="L63210" s="1715"/>
    </row>
    <row r="63211" spans="11:12" ht="15" customHeight="1">
      <c r="K63211" s="1715"/>
      <c r="L63211" s="1715"/>
    </row>
    <row r="63212" spans="11:12" ht="15" customHeight="1">
      <c r="K63212" s="1715"/>
      <c r="L63212" s="1715"/>
    </row>
    <row r="63213" spans="11:12" ht="15" customHeight="1">
      <c r="K63213" s="1715"/>
      <c r="L63213" s="1715"/>
    </row>
    <row r="63214" spans="11:12" ht="15" customHeight="1">
      <c r="K63214" s="1715"/>
      <c r="L63214" s="1715"/>
    </row>
    <row r="63215" spans="11:12" ht="15" customHeight="1">
      <c r="K63215" s="1715"/>
      <c r="L63215" s="1715"/>
    </row>
    <row r="63216" spans="11:12" ht="15" customHeight="1">
      <c r="K63216" s="1715"/>
      <c r="L63216" s="1715"/>
    </row>
    <row r="63217" spans="11:12" ht="15" customHeight="1">
      <c r="K63217" s="1715"/>
      <c r="L63217" s="1715"/>
    </row>
    <row r="63218" spans="11:12" ht="15" customHeight="1">
      <c r="K63218" s="1715"/>
      <c r="L63218" s="1715"/>
    </row>
    <row r="63219" spans="11:12" ht="15" customHeight="1">
      <c r="K63219" s="1715"/>
      <c r="L63219" s="1715"/>
    </row>
    <row r="63220" spans="11:12" ht="15" customHeight="1">
      <c r="K63220" s="1715"/>
      <c r="L63220" s="1715"/>
    </row>
    <row r="63221" spans="11:12" ht="15" customHeight="1">
      <c r="K63221" s="1715"/>
      <c r="L63221" s="1715"/>
    </row>
    <row r="63222" spans="11:12" ht="15" customHeight="1">
      <c r="K63222" s="1715"/>
      <c r="L63222" s="1715"/>
    </row>
    <row r="63223" spans="11:12" ht="15" customHeight="1">
      <c r="K63223" s="1715"/>
      <c r="L63223" s="1715"/>
    </row>
    <row r="63224" spans="11:12" ht="15" customHeight="1">
      <c r="K63224" s="1715"/>
      <c r="L63224" s="1715"/>
    </row>
    <row r="63225" spans="11:12" ht="15" customHeight="1">
      <c r="K63225" s="1715"/>
      <c r="L63225" s="1715"/>
    </row>
    <row r="63226" spans="11:12" ht="15" customHeight="1">
      <c r="K63226" s="1715"/>
      <c r="L63226" s="1715"/>
    </row>
    <row r="63227" spans="11:12" ht="15" customHeight="1">
      <c r="K63227" s="1715"/>
      <c r="L63227" s="1715"/>
    </row>
    <row r="63228" spans="11:12" ht="15" customHeight="1">
      <c r="K63228" s="1715"/>
      <c r="L63228" s="1715"/>
    </row>
    <row r="63229" spans="11:12" ht="15" customHeight="1">
      <c r="K63229" s="1715"/>
      <c r="L63229" s="1715"/>
    </row>
    <row r="63230" spans="11:12" ht="15" customHeight="1">
      <c r="K63230" s="1715"/>
      <c r="L63230" s="1715"/>
    </row>
    <row r="63231" spans="11:12" ht="15" customHeight="1">
      <c r="K63231" s="1715"/>
      <c r="L63231" s="1715"/>
    </row>
    <row r="63232" spans="11:12" ht="15" customHeight="1">
      <c r="K63232" s="1715"/>
      <c r="L63232" s="1715"/>
    </row>
    <row r="63233" spans="11:12" ht="15" customHeight="1">
      <c r="K63233" s="1715"/>
      <c r="L63233" s="1715"/>
    </row>
    <row r="63234" spans="11:12" ht="15" customHeight="1">
      <c r="K63234" s="1715"/>
      <c r="L63234" s="1715"/>
    </row>
    <row r="63235" spans="11:12" ht="15" customHeight="1">
      <c r="K63235" s="1715"/>
      <c r="L63235" s="1715"/>
    </row>
    <row r="63236" spans="11:12" ht="15" customHeight="1">
      <c r="K63236" s="1715"/>
      <c r="L63236" s="1715"/>
    </row>
    <row r="63237" spans="11:12" ht="15" customHeight="1">
      <c r="K63237" s="1715"/>
      <c r="L63237" s="1715"/>
    </row>
    <row r="63238" spans="11:12" ht="15" customHeight="1">
      <c r="K63238" s="1715"/>
      <c r="L63238" s="1715"/>
    </row>
    <row r="63239" spans="11:12" ht="15" customHeight="1">
      <c r="K63239" s="1715"/>
      <c r="L63239" s="1715"/>
    </row>
    <row r="63240" spans="11:12" ht="15" customHeight="1">
      <c r="K63240" s="1715"/>
      <c r="L63240" s="1715"/>
    </row>
    <row r="63241" spans="11:12" ht="15" customHeight="1">
      <c r="K63241" s="1715"/>
      <c r="L63241" s="1715"/>
    </row>
    <row r="63242" spans="11:12" ht="15" customHeight="1">
      <c r="K63242" s="1715"/>
      <c r="L63242" s="1715"/>
    </row>
    <row r="63243" spans="11:12" ht="15" customHeight="1">
      <c r="K63243" s="1715"/>
      <c r="L63243" s="1715"/>
    </row>
    <row r="63244" spans="11:12" ht="15" customHeight="1">
      <c r="K63244" s="1715"/>
      <c r="L63244" s="1715"/>
    </row>
    <row r="63245" spans="11:12" ht="15" customHeight="1">
      <c r="K63245" s="1715"/>
      <c r="L63245" s="1715"/>
    </row>
    <row r="63246" spans="11:12" ht="15" customHeight="1">
      <c r="K63246" s="1715"/>
      <c r="L63246" s="1715"/>
    </row>
    <row r="63247" spans="11:12" ht="15" customHeight="1">
      <c r="K63247" s="1715"/>
      <c r="L63247" s="1715"/>
    </row>
    <row r="63248" spans="11:12" ht="15" customHeight="1">
      <c r="K63248" s="1715"/>
      <c r="L63248" s="1715"/>
    </row>
    <row r="63249" spans="11:12" ht="15" customHeight="1">
      <c r="K63249" s="1715"/>
      <c r="L63249" s="1715"/>
    </row>
    <row r="63250" spans="11:12" ht="15" customHeight="1">
      <c r="K63250" s="1715"/>
      <c r="L63250" s="1715"/>
    </row>
    <row r="63251" spans="11:12" ht="15" customHeight="1">
      <c r="K63251" s="1715"/>
      <c r="L63251" s="1715"/>
    </row>
    <row r="63252" spans="11:12" ht="15" customHeight="1">
      <c r="K63252" s="1715"/>
      <c r="L63252" s="1715"/>
    </row>
    <row r="63253" spans="11:12" ht="15" customHeight="1">
      <c r="K63253" s="1715"/>
      <c r="L63253" s="1715"/>
    </row>
    <row r="63254" spans="11:12" ht="15" customHeight="1">
      <c r="K63254" s="1715"/>
      <c r="L63254" s="1715"/>
    </row>
    <row r="63255" spans="11:12" ht="15" customHeight="1">
      <c r="K63255" s="1715"/>
      <c r="L63255" s="1715"/>
    </row>
    <row r="63256" spans="11:12" ht="15" customHeight="1">
      <c r="K63256" s="1715"/>
      <c r="L63256" s="1715"/>
    </row>
    <row r="63257" spans="11:12" ht="15" customHeight="1">
      <c r="K63257" s="1715"/>
      <c r="L63257" s="1715"/>
    </row>
    <row r="63258" spans="11:12" ht="15" customHeight="1">
      <c r="K63258" s="1715"/>
      <c r="L63258" s="1715"/>
    </row>
    <row r="63259" spans="11:12" ht="15" customHeight="1">
      <c r="K63259" s="1715"/>
      <c r="L63259" s="1715"/>
    </row>
    <row r="63260" spans="11:12" ht="15" customHeight="1">
      <c r="K63260" s="1715"/>
      <c r="L63260" s="1715"/>
    </row>
    <row r="63261" spans="11:12" ht="15" customHeight="1">
      <c r="K63261" s="1715"/>
      <c r="L63261" s="1715"/>
    </row>
    <row r="63262" spans="11:12" ht="15" customHeight="1">
      <c r="K63262" s="1715"/>
      <c r="L63262" s="1715"/>
    </row>
    <row r="63263" spans="11:12" ht="15" customHeight="1">
      <c r="K63263" s="1715"/>
      <c r="L63263" s="1715"/>
    </row>
    <row r="63264" spans="11:12" ht="15" customHeight="1">
      <c r="K63264" s="1715"/>
      <c r="L63264" s="1715"/>
    </row>
    <row r="63265" spans="11:12" ht="15" customHeight="1">
      <c r="K63265" s="1715"/>
      <c r="L63265" s="1715"/>
    </row>
    <row r="63266" spans="11:12" ht="15" customHeight="1">
      <c r="K63266" s="1715"/>
      <c r="L63266" s="1715"/>
    </row>
    <row r="63267" spans="11:12" ht="15" customHeight="1">
      <c r="K63267" s="1715"/>
      <c r="L63267" s="1715"/>
    </row>
    <row r="63268" spans="11:12" ht="15" customHeight="1">
      <c r="K63268" s="1715"/>
      <c r="L63268" s="1715"/>
    </row>
    <row r="63269" spans="11:12" ht="15" customHeight="1">
      <c r="K63269" s="1715"/>
      <c r="L63269" s="1715"/>
    </row>
    <row r="63270" spans="11:12" ht="15" customHeight="1">
      <c r="K63270" s="1715"/>
      <c r="L63270" s="1715"/>
    </row>
    <row r="63271" spans="11:12" ht="15" customHeight="1">
      <c r="K63271" s="1715"/>
      <c r="L63271" s="1715"/>
    </row>
    <row r="63272" spans="11:12" ht="15" customHeight="1">
      <c r="K63272" s="1715"/>
      <c r="L63272" s="1715"/>
    </row>
    <row r="63273" spans="11:12" ht="15" customHeight="1">
      <c r="K63273" s="1715"/>
      <c r="L63273" s="1715"/>
    </row>
    <row r="63274" spans="11:12" ht="15" customHeight="1">
      <c r="K63274" s="1715"/>
      <c r="L63274" s="1715"/>
    </row>
    <row r="63275" spans="11:12" ht="15" customHeight="1">
      <c r="K63275" s="1715"/>
      <c r="L63275" s="1715"/>
    </row>
    <row r="63276" spans="11:12" ht="15" customHeight="1">
      <c r="K63276" s="1715"/>
      <c r="L63276" s="1715"/>
    </row>
    <row r="63277" spans="11:12" ht="15" customHeight="1">
      <c r="K63277" s="1715"/>
      <c r="L63277" s="1715"/>
    </row>
    <row r="63278" spans="11:12" ht="15" customHeight="1">
      <c r="K63278" s="1715"/>
      <c r="L63278" s="1715"/>
    </row>
    <row r="63279" spans="11:12" ht="15" customHeight="1">
      <c r="K63279" s="1715"/>
      <c r="L63279" s="1715"/>
    </row>
    <row r="63280" spans="11:12" ht="15" customHeight="1">
      <c r="K63280" s="1715"/>
      <c r="L63280" s="1715"/>
    </row>
    <row r="63281" spans="11:12" ht="15" customHeight="1">
      <c r="K63281" s="1715"/>
      <c r="L63281" s="1715"/>
    </row>
    <row r="63282" spans="11:12" ht="15" customHeight="1">
      <c r="K63282" s="1715"/>
      <c r="L63282" s="1715"/>
    </row>
    <row r="63283" spans="11:12" ht="15" customHeight="1">
      <c r="K63283" s="1715"/>
      <c r="L63283" s="1715"/>
    </row>
    <row r="63284" spans="11:12" ht="15" customHeight="1">
      <c r="K63284" s="1715"/>
      <c r="L63284" s="1715"/>
    </row>
    <row r="63285" spans="11:12" ht="15" customHeight="1">
      <c r="K63285" s="1715"/>
      <c r="L63285" s="1715"/>
    </row>
    <row r="63286" spans="11:12" ht="15" customHeight="1">
      <c r="K63286" s="1715"/>
      <c r="L63286" s="1715"/>
    </row>
    <row r="63287" spans="11:12" ht="15" customHeight="1">
      <c r="K63287" s="1715"/>
      <c r="L63287" s="1715"/>
    </row>
    <row r="63288" spans="11:12" ht="15" customHeight="1">
      <c r="K63288" s="1715"/>
      <c r="L63288" s="1715"/>
    </row>
    <row r="63289" spans="11:12" ht="15" customHeight="1">
      <c r="K63289" s="1715"/>
      <c r="L63289" s="1715"/>
    </row>
    <row r="63290" spans="11:12" ht="15" customHeight="1">
      <c r="K63290" s="1715"/>
      <c r="L63290" s="1715"/>
    </row>
    <row r="63291" spans="11:12" ht="15" customHeight="1">
      <c r="K63291" s="1715"/>
      <c r="L63291" s="1715"/>
    </row>
    <row r="63292" spans="11:12" ht="15" customHeight="1">
      <c r="K63292" s="1715"/>
      <c r="L63292" s="1715"/>
    </row>
    <row r="63293" spans="11:12" ht="15" customHeight="1">
      <c r="K63293" s="1715"/>
      <c r="L63293" s="1715"/>
    </row>
    <row r="63294" spans="11:12" ht="15" customHeight="1">
      <c r="K63294" s="1715"/>
      <c r="L63294" s="1715"/>
    </row>
    <row r="63295" spans="11:12" ht="15" customHeight="1">
      <c r="K63295" s="1715"/>
      <c r="L63295" s="1715"/>
    </row>
    <row r="63296" spans="11:12" ht="15" customHeight="1">
      <c r="K63296" s="1715"/>
      <c r="L63296" s="1715"/>
    </row>
    <row r="63297" spans="11:12" ht="15" customHeight="1">
      <c r="K63297" s="1715"/>
      <c r="L63297" s="1715"/>
    </row>
    <row r="63298" spans="11:12" ht="15" customHeight="1">
      <c r="K63298" s="1715"/>
      <c r="L63298" s="1715"/>
    </row>
    <row r="63299" spans="11:12" ht="15" customHeight="1">
      <c r="K63299" s="1715"/>
      <c r="L63299" s="1715"/>
    </row>
    <row r="63300" spans="11:12" ht="15" customHeight="1">
      <c r="K63300" s="1715"/>
      <c r="L63300" s="1715"/>
    </row>
    <row r="63301" spans="11:12" ht="15" customHeight="1">
      <c r="K63301" s="1715"/>
      <c r="L63301" s="1715"/>
    </row>
    <row r="63302" spans="11:12" ht="15" customHeight="1">
      <c r="K63302" s="1715"/>
      <c r="L63302" s="1715"/>
    </row>
    <row r="63303" spans="11:12" ht="15" customHeight="1">
      <c r="K63303" s="1715"/>
      <c r="L63303" s="1715"/>
    </row>
    <row r="63304" spans="11:12" ht="15" customHeight="1">
      <c r="K63304" s="1715"/>
      <c r="L63304" s="1715"/>
    </row>
    <row r="63305" spans="11:12" ht="15" customHeight="1">
      <c r="K63305" s="1715"/>
      <c r="L63305" s="1715"/>
    </row>
    <row r="63306" spans="11:12" ht="15" customHeight="1">
      <c r="K63306" s="1715"/>
      <c r="L63306" s="1715"/>
    </row>
    <row r="63307" spans="11:12" ht="15" customHeight="1">
      <c r="K63307" s="1715"/>
      <c r="L63307" s="1715"/>
    </row>
    <row r="63308" spans="11:12" ht="15" customHeight="1">
      <c r="K63308" s="1715"/>
      <c r="L63308" s="1715"/>
    </row>
    <row r="63309" spans="11:12" ht="15" customHeight="1">
      <c r="K63309" s="1715"/>
      <c r="L63309" s="1715"/>
    </row>
    <row r="63310" spans="11:12" ht="15" customHeight="1">
      <c r="K63310" s="1715"/>
      <c r="L63310" s="1715"/>
    </row>
    <row r="63311" spans="11:12" ht="15" customHeight="1">
      <c r="K63311" s="1715"/>
      <c r="L63311" s="1715"/>
    </row>
    <row r="63312" spans="11:12" ht="15" customHeight="1">
      <c r="K63312" s="1715"/>
      <c r="L63312" s="1715"/>
    </row>
    <row r="63313" spans="11:12" ht="15" customHeight="1">
      <c r="K63313" s="1715"/>
      <c r="L63313" s="1715"/>
    </row>
    <row r="63314" spans="11:12" ht="15" customHeight="1">
      <c r="K63314" s="1715"/>
      <c r="L63314" s="1715"/>
    </row>
    <row r="63315" spans="11:12" ht="15" customHeight="1">
      <c r="K63315" s="1715"/>
      <c r="L63315" s="1715"/>
    </row>
    <row r="63316" spans="11:12" ht="15" customHeight="1">
      <c r="K63316" s="1715"/>
      <c r="L63316" s="1715"/>
    </row>
    <row r="63317" spans="11:12" ht="15" customHeight="1">
      <c r="K63317" s="1715"/>
      <c r="L63317" s="1715"/>
    </row>
    <row r="63318" spans="11:12" ht="15" customHeight="1">
      <c r="K63318" s="1715"/>
      <c r="L63318" s="1715"/>
    </row>
    <row r="63319" spans="11:12" ht="15" customHeight="1">
      <c r="K63319" s="1715"/>
      <c r="L63319" s="1715"/>
    </row>
    <row r="63320" spans="11:12" ht="15" customHeight="1">
      <c r="K63320" s="1715"/>
      <c r="L63320" s="1715"/>
    </row>
    <row r="63321" spans="11:12" ht="15" customHeight="1">
      <c r="K63321" s="1715"/>
      <c r="L63321" s="1715"/>
    </row>
    <row r="63322" spans="11:12" ht="15" customHeight="1">
      <c r="K63322" s="1715"/>
      <c r="L63322" s="1715"/>
    </row>
    <row r="63323" spans="11:12" ht="15" customHeight="1">
      <c r="K63323" s="1715"/>
      <c r="L63323" s="1715"/>
    </row>
    <row r="63324" spans="11:12" ht="15" customHeight="1">
      <c r="K63324" s="1715"/>
      <c r="L63324" s="1715"/>
    </row>
    <row r="63325" spans="11:12" ht="15" customHeight="1">
      <c r="K63325" s="1715"/>
      <c r="L63325" s="1715"/>
    </row>
    <row r="63326" spans="11:12" ht="15" customHeight="1">
      <c r="K63326" s="1715"/>
      <c r="L63326" s="1715"/>
    </row>
    <row r="63327" spans="11:12" ht="15" customHeight="1">
      <c r="K63327" s="1715"/>
      <c r="L63327" s="1715"/>
    </row>
    <row r="63328" spans="11:12" ht="15" customHeight="1">
      <c r="K63328" s="1715"/>
      <c r="L63328" s="1715"/>
    </row>
    <row r="63329" spans="11:12" ht="15" customHeight="1">
      <c r="K63329" s="1715"/>
      <c r="L63329" s="1715"/>
    </row>
    <row r="63330" spans="11:12" ht="15" customHeight="1">
      <c r="K63330" s="1715"/>
      <c r="L63330" s="1715"/>
    </row>
    <row r="63331" spans="11:12" ht="15" customHeight="1">
      <c r="K63331" s="1715"/>
      <c r="L63331" s="1715"/>
    </row>
    <row r="63332" spans="11:12" ht="15" customHeight="1">
      <c r="K63332" s="1715"/>
      <c r="L63332" s="1715"/>
    </row>
    <row r="63333" spans="11:12" ht="15" customHeight="1">
      <c r="K63333" s="1715"/>
      <c r="L63333" s="1715"/>
    </row>
    <row r="63334" spans="11:12" ht="15" customHeight="1">
      <c r="K63334" s="1715"/>
      <c r="L63334" s="1715"/>
    </row>
    <row r="63335" spans="11:12" ht="15" customHeight="1">
      <c r="K63335" s="1715"/>
      <c r="L63335" s="1715"/>
    </row>
    <row r="63336" spans="11:12" ht="15" customHeight="1">
      <c r="K63336" s="1715"/>
      <c r="L63336" s="1715"/>
    </row>
    <row r="63337" spans="11:12" ht="15" customHeight="1">
      <c r="K63337" s="1715"/>
      <c r="L63337" s="1715"/>
    </row>
    <row r="63338" spans="11:12" ht="15" customHeight="1">
      <c r="K63338" s="1715"/>
      <c r="L63338" s="1715"/>
    </row>
    <row r="63339" spans="11:12" ht="15" customHeight="1">
      <c r="K63339" s="1715"/>
      <c r="L63339" s="1715"/>
    </row>
    <row r="63340" spans="11:12" ht="15" customHeight="1">
      <c r="K63340" s="1715"/>
      <c r="L63340" s="1715"/>
    </row>
    <row r="63341" spans="11:12" ht="15" customHeight="1">
      <c r="K63341" s="1715"/>
      <c r="L63341" s="1715"/>
    </row>
    <row r="63342" spans="11:12" ht="15" customHeight="1">
      <c r="K63342" s="1715"/>
      <c r="L63342" s="1715"/>
    </row>
    <row r="63343" spans="11:12" ht="15" customHeight="1">
      <c r="K63343" s="1715"/>
      <c r="L63343" s="1715"/>
    </row>
    <row r="63344" spans="11:12" ht="15" customHeight="1">
      <c r="K63344" s="1715"/>
      <c r="L63344" s="1715"/>
    </row>
    <row r="63345" spans="11:12" ht="15" customHeight="1">
      <c r="K63345" s="1715"/>
      <c r="L63345" s="1715"/>
    </row>
    <row r="63346" spans="11:12" ht="15" customHeight="1">
      <c r="K63346" s="1715"/>
      <c r="L63346" s="1715"/>
    </row>
    <row r="63347" spans="11:12" ht="15" customHeight="1">
      <c r="K63347" s="1715"/>
      <c r="L63347" s="1715"/>
    </row>
    <row r="63348" spans="11:12" ht="15" customHeight="1">
      <c r="K63348" s="1715"/>
      <c r="L63348" s="1715"/>
    </row>
    <row r="63349" spans="11:12" ht="15" customHeight="1">
      <c r="K63349" s="1715"/>
      <c r="L63349" s="1715"/>
    </row>
    <row r="63350" spans="11:12" ht="15" customHeight="1">
      <c r="K63350" s="1715"/>
      <c r="L63350" s="1715"/>
    </row>
    <row r="63351" spans="11:12" ht="15" customHeight="1">
      <c r="K63351" s="1715"/>
      <c r="L63351" s="1715"/>
    </row>
    <row r="63352" spans="11:12" ht="15" customHeight="1">
      <c r="K63352" s="1715"/>
      <c r="L63352" s="1715"/>
    </row>
    <row r="63353" spans="11:12" ht="15" customHeight="1">
      <c r="K63353" s="1715"/>
      <c r="L63353" s="1715"/>
    </row>
    <row r="63354" spans="11:12" ht="15" customHeight="1">
      <c r="K63354" s="1715"/>
      <c r="L63354" s="1715"/>
    </row>
    <row r="63355" spans="11:12" ht="15" customHeight="1">
      <c r="K63355" s="1715"/>
      <c r="L63355" s="1715"/>
    </row>
    <row r="63356" spans="11:12" ht="15" customHeight="1">
      <c r="K63356" s="1715"/>
      <c r="L63356" s="1715"/>
    </row>
    <row r="63357" spans="11:12" ht="15" customHeight="1">
      <c r="K63357" s="1715"/>
      <c r="L63357" s="1715"/>
    </row>
    <row r="63358" spans="11:12" ht="15" customHeight="1">
      <c r="K63358" s="1715"/>
      <c r="L63358" s="1715"/>
    </row>
    <row r="63359" spans="11:12" ht="15" customHeight="1">
      <c r="K63359" s="1715"/>
      <c r="L63359" s="1715"/>
    </row>
    <row r="63360" spans="11:12" ht="15" customHeight="1">
      <c r="K63360" s="1715"/>
      <c r="L63360" s="1715"/>
    </row>
    <row r="63361" spans="11:12" ht="15" customHeight="1">
      <c r="K63361" s="1715"/>
      <c r="L63361" s="1715"/>
    </row>
    <row r="63362" spans="11:12" ht="15" customHeight="1">
      <c r="K63362" s="1715"/>
      <c r="L63362" s="1715"/>
    </row>
    <row r="63363" spans="11:12" ht="15" customHeight="1">
      <c r="K63363" s="1715"/>
      <c r="L63363" s="1715"/>
    </row>
    <row r="63364" spans="11:12" ht="15" customHeight="1">
      <c r="K63364" s="1715"/>
      <c r="L63364" s="1715"/>
    </row>
    <row r="63365" spans="11:12" ht="15" customHeight="1">
      <c r="K63365" s="1715"/>
      <c r="L63365" s="1715"/>
    </row>
    <row r="63366" spans="11:12" ht="15" customHeight="1">
      <c r="K63366" s="1715"/>
      <c r="L63366" s="1715"/>
    </row>
    <row r="63367" spans="11:12" ht="15" customHeight="1">
      <c r="K63367" s="1715"/>
      <c r="L63367" s="1715"/>
    </row>
    <row r="63368" spans="11:12" ht="15" customHeight="1">
      <c r="K63368" s="1715"/>
      <c r="L63368" s="1715"/>
    </row>
    <row r="63369" spans="11:12" ht="15" customHeight="1">
      <c r="K63369" s="1715"/>
      <c r="L63369" s="1715"/>
    </row>
    <row r="63370" spans="11:12" ht="15" customHeight="1">
      <c r="K63370" s="1715"/>
      <c r="L63370" s="1715"/>
    </row>
    <row r="63371" spans="11:12" ht="15" customHeight="1">
      <c r="K63371" s="1715"/>
      <c r="L63371" s="1715"/>
    </row>
    <row r="63372" spans="11:12" ht="15" customHeight="1">
      <c r="K63372" s="1715"/>
      <c r="L63372" s="1715"/>
    </row>
    <row r="63373" spans="11:12" ht="15" customHeight="1">
      <c r="K63373" s="1715"/>
      <c r="L63373" s="1715"/>
    </row>
    <row r="63374" spans="11:12" ht="15" customHeight="1">
      <c r="K63374" s="1715"/>
      <c r="L63374" s="1715"/>
    </row>
    <row r="63375" spans="11:12" ht="15" customHeight="1">
      <c r="K63375" s="1715"/>
      <c r="L63375" s="1715"/>
    </row>
    <row r="63376" spans="11:12" ht="15" customHeight="1">
      <c r="K63376" s="1715"/>
      <c r="L63376" s="1715"/>
    </row>
    <row r="63377" spans="11:12" ht="15" customHeight="1">
      <c r="K63377" s="1715"/>
      <c r="L63377" s="1715"/>
    </row>
    <row r="63378" spans="11:12" ht="15" customHeight="1">
      <c r="K63378" s="1715"/>
      <c r="L63378" s="1715"/>
    </row>
    <row r="63379" spans="11:12" ht="15" customHeight="1">
      <c r="K63379" s="1715"/>
      <c r="L63379" s="1715"/>
    </row>
    <row r="63380" spans="11:12" ht="15" customHeight="1">
      <c r="K63380" s="1715"/>
      <c r="L63380" s="1715"/>
    </row>
    <row r="63381" spans="11:12" ht="15" customHeight="1">
      <c r="K63381" s="1715"/>
      <c r="L63381" s="1715"/>
    </row>
    <row r="63382" spans="11:12" ht="15" customHeight="1">
      <c r="K63382" s="1715"/>
      <c r="L63382" s="1715"/>
    </row>
    <row r="63383" spans="11:12" ht="15" customHeight="1">
      <c r="K63383" s="1715"/>
      <c r="L63383" s="1715"/>
    </row>
    <row r="63384" spans="11:12" ht="15" customHeight="1">
      <c r="K63384" s="1715"/>
      <c r="L63384" s="1715"/>
    </row>
    <row r="63385" spans="11:12" ht="15" customHeight="1">
      <c r="K63385" s="1715"/>
      <c r="L63385" s="1715"/>
    </row>
    <row r="63386" spans="11:12" ht="15" customHeight="1">
      <c r="K63386" s="1715"/>
      <c r="L63386" s="1715"/>
    </row>
    <row r="63387" spans="11:12" ht="15" customHeight="1">
      <c r="K63387" s="1715"/>
      <c r="L63387" s="1715"/>
    </row>
    <row r="63388" spans="11:12" ht="15" customHeight="1">
      <c r="K63388" s="1715"/>
      <c r="L63388" s="1715"/>
    </row>
    <row r="63389" spans="11:12" ht="15" customHeight="1">
      <c r="K63389" s="1715"/>
      <c r="L63389" s="1715"/>
    </row>
    <row r="63390" spans="11:12" ht="15" customHeight="1">
      <c r="K63390" s="1715"/>
      <c r="L63390" s="1715"/>
    </row>
    <row r="63391" spans="11:12" ht="15" customHeight="1">
      <c r="K63391" s="1715"/>
      <c r="L63391" s="1715"/>
    </row>
    <row r="63392" spans="11:12" ht="15" customHeight="1">
      <c r="K63392" s="1715"/>
      <c r="L63392" s="1715"/>
    </row>
    <row r="63393" spans="11:12" ht="15" customHeight="1">
      <c r="K63393" s="1715"/>
      <c r="L63393" s="1715"/>
    </row>
    <row r="63394" spans="11:12" ht="15" customHeight="1">
      <c r="K63394" s="1715"/>
      <c r="L63394" s="1715"/>
    </row>
    <row r="63395" spans="11:12" ht="15" customHeight="1">
      <c r="K63395" s="1715"/>
      <c r="L63395" s="1715"/>
    </row>
    <row r="63396" spans="11:12" ht="15" customHeight="1">
      <c r="K63396" s="1715"/>
      <c r="L63396" s="1715"/>
    </row>
    <row r="63397" spans="11:12" ht="15" customHeight="1">
      <c r="K63397" s="1715"/>
      <c r="L63397" s="1715"/>
    </row>
    <row r="63398" spans="11:12" ht="15" customHeight="1">
      <c r="K63398" s="1715"/>
      <c r="L63398" s="1715"/>
    </row>
    <row r="63399" spans="11:12" ht="15" customHeight="1">
      <c r="K63399" s="1715"/>
      <c r="L63399" s="1715"/>
    </row>
    <row r="63400" spans="11:12" ht="15" customHeight="1">
      <c r="K63400" s="1715"/>
      <c r="L63400" s="1715"/>
    </row>
    <row r="63401" spans="11:12" ht="15" customHeight="1">
      <c r="K63401" s="1715"/>
      <c r="L63401" s="1715"/>
    </row>
    <row r="63402" spans="11:12" ht="15" customHeight="1">
      <c r="K63402" s="1715"/>
      <c r="L63402" s="1715"/>
    </row>
    <row r="63403" spans="11:12" ht="15" customHeight="1">
      <c r="K63403" s="1715"/>
      <c r="L63403" s="1715"/>
    </row>
    <row r="63404" spans="11:12" ht="15" customHeight="1">
      <c r="K63404" s="1715"/>
      <c r="L63404" s="1715"/>
    </row>
    <row r="63405" spans="11:12" ht="15" customHeight="1">
      <c r="K63405" s="1715"/>
      <c r="L63405" s="1715"/>
    </row>
    <row r="63406" spans="11:12" ht="15" customHeight="1">
      <c r="K63406" s="1715"/>
      <c r="L63406" s="1715"/>
    </row>
    <row r="63407" spans="11:12" ht="15" customHeight="1">
      <c r="K63407" s="1715"/>
      <c r="L63407" s="1715"/>
    </row>
    <row r="63408" spans="11:12" ht="15" customHeight="1">
      <c r="K63408" s="1715"/>
      <c r="L63408" s="1715"/>
    </row>
    <row r="63409" spans="11:12" ht="15" customHeight="1">
      <c r="K63409" s="1715"/>
      <c r="L63409" s="1715"/>
    </row>
    <row r="63410" spans="11:12" ht="15" customHeight="1">
      <c r="K63410" s="1715"/>
      <c r="L63410" s="1715"/>
    </row>
    <row r="63411" spans="11:12" ht="15" customHeight="1">
      <c r="K63411" s="1715"/>
      <c r="L63411" s="1715"/>
    </row>
    <row r="63412" spans="11:12" ht="15" customHeight="1">
      <c r="K63412" s="1715"/>
      <c r="L63412" s="1715"/>
    </row>
    <row r="63413" spans="11:12" ht="15" customHeight="1">
      <c r="K63413" s="1715"/>
      <c r="L63413" s="1715"/>
    </row>
    <row r="63414" spans="11:12" ht="15" customHeight="1">
      <c r="K63414" s="1715"/>
      <c r="L63414" s="1715"/>
    </row>
    <row r="63415" spans="11:12" ht="15" customHeight="1">
      <c r="K63415" s="1715"/>
      <c r="L63415" s="1715"/>
    </row>
    <row r="63416" spans="11:12" ht="15" customHeight="1">
      <c r="K63416" s="1715"/>
      <c r="L63416" s="1715"/>
    </row>
    <row r="63417" spans="11:12" ht="15" customHeight="1">
      <c r="K63417" s="1715"/>
      <c r="L63417" s="1715"/>
    </row>
    <row r="63418" spans="11:12" ht="15" customHeight="1">
      <c r="K63418" s="1715"/>
      <c r="L63418" s="1715"/>
    </row>
    <row r="63419" spans="11:12" ht="15" customHeight="1">
      <c r="K63419" s="1715"/>
      <c r="L63419" s="1715"/>
    </row>
    <row r="63420" spans="11:12" ht="15" customHeight="1">
      <c r="K63420" s="1715"/>
      <c r="L63420" s="1715"/>
    </row>
    <row r="63421" spans="11:12" ht="15" customHeight="1">
      <c r="K63421" s="1715"/>
      <c r="L63421" s="1715"/>
    </row>
    <row r="63422" spans="11:12" ht="15" customHeight="1">
      <c r="K63422" s="1715"/>
      <c r="L63422" s="1715"/>
    </row>
    <row r="63423" spans="11:12" ht="15" customHeight="1">
      <c r="K63423" s="1715"/>
      <c r="L63423" s="1715"/>
    </row>
    <row r="63424" spans="11:12" ht="15" customHeight="1">
      <c r="K63424" s="1715"/>
      <c r="L63424" s="1715"/>
    </row>
    <row r="63425" spans="11:12" ht="15" customHeight="1">
      <c r="K63425" s="1715"/>
      <c r="L63425" s="1715"/>
    </row>
    <row r="63426" spans="11:12" ht="15" customHeight="1">
      <c r="K63426" s="1715"/>
      <c r="L63426" s="1715"/>
    </row>
    <row r="63427" spans="11:12" ht="15" customHeight="1">
      <c r="K63427" s="1715"/>
      <c r="L63427" s="1715"/>
    </row>
    <row r="63428" spans="11:12" ht="15" customHeight="1">
      <c r="K63428" s="1715"/>
      <c r="L63428" s="1715"/>
    </row>
    <row r="63429" spans="11:12" ht="15" customHeight="1">
      <c r="K63429" s="1715"/>
      <c r="L63429" s="1715"/>
    </row>
    <row r="63430" spans="11:12" ht="15" customHeight="1">
      <c r="K63430" s="1715"/>
      <c r="L63430" s="1715"/>
    </row>
    <row r="63431" spans="11:12" ht="15" customHeight="1">
      <c r="K63431" s="1715"/>
      <c r="L63431" s="1715"/>
    </row>
    <row r="63432" spans="11:12" ht="15" customHeight="1">
      <c r="K63432" s="1715"/>
      <c r="L63432" s="1715"/>
    </row>
    <row r="63433" spans="11:12" ht="15" customHeight="1">
      <c r="K63433" s="1715"/>
      <c r="L63433" s="1715"/>
    </row>
    <row r="63434" spans="11:12" ht="15" customHeight="1">
      <c r="K63434" s="1715"/>
      <c r="L63434" s="1715"/>
    </row>
    <row r="63435" spans="11:12" ht="15" customHeight="1">
      <c r="K63435" s="1715"/>
      <c r="L63435" s="1715"/>
    </row>
    <row r="63436" spans="11:12" ht="15" customHeight="1">
      <c r="K63436" s="1715"/>
      <c r="L63436" s="1715"/>
    </row>
    <row r="63437" spans="11:12" ht="15" customHeight="1">
      <c r="K63437" s="1715"/>
      <c r="L63437" s="1715"/>
    </row>
    <row r="63438" spans="11:12" ht="15" customHeight="1">
      <c r="K63438" s="1715"/>
      <c r="L63438" s="1715"/>
    </row>
    <row r="63439" spans="11:12" ht="15" customHeight="1">
      <c r="K63439" s="1715"/>
      <c r="L63439" s="1715"/>
    </row>
    <row r="63440" spans="11:12" ht="15" customHeight="1">
      <c r="K63440" s="1715"/>
      <c r="L63440" s="1715"/>
    </row>
    <row r="63441" spans="11:12" ht="15" customHeight="1">
      <c r="K63441" s="1715"/>
      <c r="L63441" s="1715"/>
    </row>
    <row r="63442" spans="11:12" ht="15" customHeight="1">
      <c r="K63442" s="1715"/>
      <c r="L63442" s="1715"/>
    </row>
    <row r="63443" spans="11:12" ht="15" customHeight="1">
      <c r="K63443" s="1715"/>
      <c r="L63443" s="1715"/>
    </row>
    <row r="63444" spans="11:12" ht="15" customHeight="1">
      <c r="K63444" s="1715"/>
      <c r="L63444" s="1715"/>
    </row>
    <row r="63445" spans="11:12" ht="15" customHeight="1">
      <c r="K63445" s="1715"/>
      <c r="L63445" s="1715"/>
    </row>
    <row r="63446" spans="11:12" ht="15" customHeight="1">
      <c r="K63446" s="1715"/>
      <c r="L63446" s="1715"/>
    </row>
    <row r="63447" spans="11:12" ht="15" customHeight="1">
      <c r="K63447" s="1715"/>
      <c r="L63447" s="1715"/>
    </row>
    <row r="63448" spans="11:12" ht="15" customHeight="1">
      <c r="K63448" s="1715"/>
      <c r="L63448" s="1715"/>
    </row>
    <row r="63449" spans="11:12" ht="15" customHeight="1">
      <c r="K63449" s="1715"/>
      <c r="L63449" s="1715"/>
    </row>
    <row r="63450" spans="11:12" ht="15" customHeight="1">
      <c r="K63450" s="1715"/>
      <c r="L63450" s="1715"/>
    </row>
    <row r="63451" spans="11:12" ht="15" customHeight="1">
      <c r="K63451" s="1715"/>
      <c r="L63451" s="1715"/>
    </row>
    <row r="63452" spans="11:12" ht="15" customHeight="1">
      <c r="K63452" s="1715"/>
      <c r="L63452" s="1715"/>
    </row>
    <row r="63453" spans="11:12" ht="15" customHeight="1">
      <c r="K63453" s="1715"/>
      <c r="L63453" s="1715"/>
    </row>
    <row r="63454" spans="11:12" ht="15" customHeight="1">
      <c r="K63454" s="1715"/>
      <c r="L63454" s="1715"/>
    </row>
    <row r="63455" spans="11:12" ht="15" customHeight="1">
      <c r="K63455" s="1715"/>
      <c r="L63455" s="1715"/>
    </row>
    <row r="63456" spans="11:12" ht="15" customHeight="1">
      <c r="K63456" s="1715"/>
      <c r="L63456" s="1715"/>
    </row>
    <row r="63457" spans="11:12" ht="15" customHeight="1">
      <c r="K63457" s="1715"/>
      <c r="L63457" s="1715"/>
    </row>
    <row r="63458" spans="11:12" ht="15" customHeight="1">
      <c r="K63458" s="1715"/>
      <c r="L63458" s="1715"/>
    </row>
    <row r="63459" spans="11:12" ht="15" customHeight="1">
      <c r="K63459" s="1715"/>
      <c r="L63459" s="1715"/>
    </row>
    <row r="63460" spans="11:12" ht="15" customHeight="1">
      <c r="K63460" s="1715"/>
      <c r="L63460" s="1715"/>
    </row>
    <row r="63461" spans="11:12" ht="15" customHeight="1">
      <c r="K63461" s="1715"/>
      <c r="L63461" s="1715"/>
    </row>
    <row r="63462" spans="11:12" ht="15" customHeight="1">
      <c r="K63462" s="1715"/>
      <c r="L63462" s="1715"/>
    </row>
    <row r="63463" spans="11:12" ht="15" customHeight="1">
      <c r="K63463" s="1715"/>
      <c r="L63463" s="1715"/>
    </row>
    <row r="63464" spans="11:12" ht="15" customHeight="1">
      <c r="K63464" s="1715"/>
      <c r="L63464" s="1715"/>
    </row>
    <row r="63465" spans="11:12" ht="15" customHeight="1">
      <c r="K63465" s="1715"/>
      <c r="L63465" s="1715"/>
    </row>
    <row r="63466" spans="11:12" ht="15" customHeight="1">
      <c r="K63466" s="1715"/>
      <c r="L63466" s="1715"/>
    </row>
    <row r="63467" spans="11:12" ht="15" customHeight="1">
      <c r="K63467" s="1715"/>
      <c r="L63467" s="1715"/>
    </row>
    <row r="63468" spans="11:12" ht="15" customHeight="1">
      <c r="K63468" s="1715"/>
      <c r="L63468" s="1715"/>
    </row>
    <row r="63469" spans="11:12" ht="15" customHeight="1">
      <c r="K63469" s="1715"/>
      <c r="L63469" s="1715"/>
    </row>
    <row r="63470" spans="11:12" ht="15" customHeight="1">
      <c r="K63470" s="1715"/>
      <c r="L63470" s="1715"/>
    </row>
    <row r="63471" spans="11:12" ht="15" customHeight="1">
      <c r="K63471" s="1715"/>
      <c r="L63471" s="1715"/>
    </row>
    <row r="63472" spans="11:12" ht="15" customHeight="1">
      <c r="K63472" s="1715"/>
      <c r="L63472" s="1715"/>
    </row>
    <row r="63473" spans="11:12" ht="15" customHeight="1">
      <c r="K63473" s="1715"/>
      <c r="L63473" s="1715"/>
    </row>
    <row r="63474" spans="11:12" ht="15" customHeight="1">
      <c r="K63474" s="1715"/>
      <c r="L63474" s="1715"/>
    </row>
    <row r="63475" spans="11:12" ht="15" customHeight="1">
      <c r="K63475" s="1715"/>
      <c r="L63475" s="1715"/>
    </row>
    <row r="63476" spans="11:12" ht="15" customHeight="1">
      <c r="K63476" s="1715"/>
      <c r="L63476" s="1715"/>
    </row>
    <row r="63477" spans="11:12" ht="15" customHeight="1">
      <c r="K63477" s="1715"/>
      <c r="L63477" s="1715"/>
    </row>
    <row r="63478" spans="11:12" ht="15" customHeight="1">
      <c r="K63478" s="1715"/>
      <c r="L63478" s="1715"/>
    </row>
    <row r="63479" spans="11:12" ht="15" customHeight="1">
      <c r="K63479" s="1715"/>
      <c r="L63479" s="1715"/>
    </row>
    <row r="63480" spans="11:12" ht="15" customHeight="1">
      <c r="K63480" s="1715"/>
      <c r="L63480" s="1715"/>
    </row>
    <row r="63481" spans="11:12" ht="15" customHeight="1">
      <c r="K63481" s="1715"/>
      <c r="L63481" s="1715"/>
    </row>
    <row r="63482" spans="11:12" ht="15" customHeight="1">
      <c r="K63482" s="1715"/>
      <c r="L63482" s="1715"/>
    </row>
    <row r="63483" spans="11:12" ht="15" customHeight="1">
      <c r="K63483" s="1715"/>
      <c r="L63483" s="1715"/>
    </row>
    <row r="63484" spans="11:12" ht="15" customHeight="1">
      <c r="K63484" s="1715"/>
      <c r="L63484" s="1715"/>
    </row>
    <row r="63485" spans="11:12" ht="15" customHeight="1">
      <c r="K63485" s="1715"/>
      <c r="L63485" s="1715"/>
    </row>
    <row r="63486" spans="11:12" ht="15" customHeight="1">
      <c r="K63486" s="1715"/>
      <c r="L63486" s="1715"/>
    </row>
    <row r="63487" spans="11:12" ht="15" customHeight="1">
      <c r="K63487" s="1715"/>
      <c r="L63487" s="1715"/>
    </row>
    <row r="63488" spans="11:12" ht="15" customHeight="1">
      <c r="K63488" s="1715"/>
      <c r="L63488" s="1715"/>
    </row>
    <row r="63489" spans="11:12" ht="15" customHeight="1">
      <c r="K63489" s="1715"/>
      <c r="L63489" s="1715"/>
    </row>
    <row r="63490" spans="11:12" ht="15" customHeight="1">
      <c r="K63490" s="1715"/>
      <c r="L63490" s="1715"/>
    </row>
    <row r="63491" spans="11:12" ht="15" customHeight="1">
      <c r="K63491" s="1715"/>
      <c r="L63491" s="1715"/>
    </row>
    <row r="63492" spans="11:12" ht="15" customHeight="1">
      <c r="K63492" s="1715"/>
      <c r="L63492" s="1715"/>
    </row>
    <row r="63493" spans="11:12" ht="15" customHeight="1">
      <c r="K63493" s="1715"/>
      <c r="L63493" s="1715"/>
    </row>
    <row r="63494" spans="11:12" ht="15" customHeight="1">
      <c r="K63494" s="1715"/>
      <c r="L63494" s="1715"/>
    </row>
    <row r="63495" spans="11:12" ht="15" customHeight="1">
      <c r="K63495" s="1715"/>
      <c r="L63495" s="1715"/>
    </row>
    <row r="63496" spans="11:12" ht="15" customHeight="1">
      <c r="K63496" s="1715"/>
      <c r="L63496" s="1715"/>
    </row>
    <row r="63497" spans="11:12" ht="15" customHeight="1">
      <c r="K63497" s="1715"/>
      <c r="L63497" s="1715"/>
    </row>
    <row r="63498" spans="11:12" ht="15" customHeight="1">
      <c r="K63498" s="1715"/>
      <c r="L63498" s="1715"/>
    </row>
    <row r="63499" spans="11:12" ht="15" customHeight="1">
      <c r="K63499" s="1715"/>
      <c r="L63499" s="1715"/>
    </row>
    <row r="63500" spans="11:12" ht="15" customHeight="1">
      <c r="K63500" s="1715"/>
      <c r="L63500" s="1715"/>
    </row>
    <row r="63501" spans="11:12" ht="15" customHeight="1">
      <c r="K63501" s="1715"/>
      <c r="L63501" s="1715"/>
    </row>
    <row r="63502" spans="11:12" ht="15" customHeight="1">
      <c r="K63502" s="1715"/>
      <c r="L63502" s="1715"/>
    </row>
    <row r="63503" spans="11:12" ht="15" customHeight="1">
      <c r="K63503" s="1715"/>
      <c r="L63503" s="1715"/>
    </row>
    <row r="63504" spans="11:12" ht="15" customHeight="1">
      <c r="K63504" s="1715"/>
      <c r="L63504" s="1715"/>
    </row>
    <row r="63505" spans="11:12" ht="15" customHeight="1">
      <c r="K63505" s="1715"/>
      <c r="L63505" s="1715"/>
    </row>
    <row r="63506" spans="11:12" ht="15" customHeight="1">
      <c r="K63506" s="1715"/>
      <c r="L63506" s="1715"/>
    </row>
    <row r="63507" spans="11:12" ht="15" customHeight="1">
      <c r="K63507" s="1715"/>
      <c r="L63507" s="1715"/>
    </row>
    <row r="63508" spans="11:12" ht="15" customHeight="1">
      <c r="K63508" s="1715"/>
      <c r="L63508" s="1715"/>
    </row>
    <row r="63509" spans="11:12" ht="15" customHeight="1">
      <c r="K63509" s="1715"/>
      <c r="L63509" s="1715"/>
    </row>
    <row r="63510" spans="11:12" ht="15" customHeight="1">
      <c r="K63510" s="1715"/>
      <c r="L63510" s="1715"/>
    </row>
    <row r="63511" spans="11:12" ht="15" customHeight="1">
      <c r="K63511" s="1715"/>
      <c r="L63511" s="1715"/>
    </row>
    <row r="63512" spans="11:12" ht="15" customHeight="1">
      <c r="K63512" s="1715"/>
      <c r="L63512" s="1715"/>
    </row>
    <row r="63513" spans="11:12" ht="15" customHeight="1">
      <c r="K63513" s="1715"/>
      <c r="L63513" s="1715"/>
    </row>
    <row r="63514" spans="11:12" ht="15" customHeight="1">
      <c r="K63514" s="1715"/>
      <c r="L63514" s="1715"/>
    </row>
    <row r="63515" spans="11:12" ht="15" customHeight="1">
      <c r="K63515" s="1715"/>
      <c r="L63515" s="1715"/>
    </row>
    <row r="63516" spans="11:12" ht="15" customHeight="1">
      <c r="K63516" s="1715"/>
      <c r="L63516" s="1715"/>
    </row>
    <row r="63517" spans="11:12" ht="15" customHeight="1">
      <c r="K63517" s="1715"/>
      <c r="L63517" s="1715"/>
    </row>
    <row r="63518" spans="11:12" ht="15" customHeight="1">
      <c r="K63518" s="1715"/>
      <c r="L63518" s="1715"/>
    </row>
    <row r="63519" spans="11:12" ht="15" customHeight="1">
      <c r="K63519" s="1715"/>
      <c r="L63519" s="1715"/>
    </row>
    <row r="63520" spans="11:12" ht="15" customHeight="1">
      <c r="K63520" s="1715"/>
      <c r="L63520" s="1715"/>
    </row>
    <row r="63521" spans="11:12" ht="15" customHeight="1">
      <c r="K63521" s="1715"/>
      <c r="L63521" s="1715"/>
    </row>
    <row r="63522" spans="11:12" ht="15" customHeight="1">
      <c r="K63522" s="1715"/>
      <c r="L63522" s="1715"/>
    </row>
    <row r="63523" spans="11:12" ht="15" customHeight="1">
      <c r="K63523" s="1715"/>
      <c r="L63523" s="1715"/>
    </row>
    <row r="63524" spans="11:12" ht="15" customHeight="1">
      <c r="K63524" s="1715"/>
      <c r="L63524" s="1715"/>
    </row>
    <row r="63525" spans="11:12" ht="15" customHeight="1">
      <c r="K63525" s="1715"/>
      <c r="L63525" s="1715"/>
    </row>
    <row r="63526" spans="11:12" ht="15" customHeight="1">
      <c r="K63526" s="1715"/>
      <c r="L63526" s="1715"/>
    </row>
    <row r="63527" spans="11:12" ht="15" customHeight="1">
      <c r="K63527" s="1715"/>
      <c r="L63527" s="1715"/>
    </row>
    <row r="63528" spans="11:12" ht="15" customHeight="1">
      <c r="K63528" s="1715"/>
      <c r="L63528" s="1715"/>
    </row>
    <row r="63529" spans="11:12" ht="15" customHeight="1">
      <c r="K63529" s="1715"/>
      <c r="L63529" s="1715"/>
    </row>
    <row r="63530" spans="11:12" ht="15" customHeight="1">
      <c r="K63530" s="1715"/>
      <c r="L63530" s="1715"/>
    </row>
    <row r="63531" spans="11:12" ht="15" customHeight="1">
      <c r="K63531" s="1715"/>
      <c r="L63531" s="1715"/>
    </row>
    <row r="63532" spans="11:12" ht="15" customHeight="1">
      <c r="K63532" s="1715"/>
      <c r="L63532" s="1715"/>
    </row>
    <row r="63533" spans="11:12" ht="15" customHeight="1">
      <c r="K63533" s="1715"/>
      <c r="L63533" s="1715"/>
    </row>
    <row r="63534" spans="11:12" ht="15" customHeight="1">
      <c r="K63534" s="1715"/>
      <c r="L63534" s="1715"/>
    </row>
    <row r="63535" spans="11:12" ht="15" customHeight="1">
      <c r="K63535" s="1715"/>
      <c r="L63535" s="1715"/>
    </row>
    <row r="63536" spans="11:12" ht="15" customHeight="1">
      <c r="K63536" s="1715"/>
      <c r="L63536" s="1715"/>
    </row>
    <row r="63537" spans="11:12" ht="15" customHeight="1">
      <c r="K63537" s="1715"/>
      <c r="L63537" s="1715"/>
    </row>
    <row r="63538" spans="11:12" ht="15" customHeight="1">
      <c r="K63538" s="1715"/>
      <c r="L63538" s="1715"/>
    </row>
    <row r="63539" spans="11:12" ht="15" customHeight="1">
      <c r="K63539" s="1715"/>
      <c r="L63539" s="1715"/>
    </row>
    <row r="63540" spans="11:12" ht="15" customHeight="1">
      <c r="K63540" s="1715"/>
      <c r="L63540" s="1715"/>
    </row>
    <row r="63541" spans="11:12" ht="15" customHeight="1">
      <c r="K63541" s="1715"/>
      <c r="L63541" s="1715"/>
    </row>
    <row r="63542" spans="11:12" ht="15" customHeight="1">
      <c r="K63542" s="1715"/>
      <c r="L63542" s="1715"/>
    </row>
    <row r="63543" spans="11:12" ht="15" customHeight="1">
      <c r="K63543" s="1715"/>
      <c r="L63543" s="1715"/>
    </row>
    <row r="63544" spans="11:12" ht="15" customHeight="1">
      <c r="K63544" s="1715"/>
      <c r="L63544" s="1715"/>
    </row>
    <row r="63545" spans="11:12" ht="15" customHeight="1">
      <c r="K63545" s="1715"/>
      <c r="L63545" s="1715"/>
    </row>
    <row r="63546" spans="11:12" ht="15" customHeight="1">
      <c r="K63546" s="1715"/>
      <c r="L63546" s="1715"/>
    </row>
    <row r="63547" spans="11:12" ht="15" customHeight="1">
      <c r="K63547" s="1715"/>
      <c r="L63547" s="1715"/>
    </row>
    <row r="63548" spans="11:12" ht="15" customHeight="1">
      <c r="K63548" s="1715"/>
      <c r="L63548" s="1715"/>
    </row>
    <row r="63549" spans="11:12" ht="15" customHeight="1">
      <c r="K63549" s="1715"/>
      <c r="L63549" s="1715"/>
    </row>
    <row r="63550" spans="11:12" ht="15" customHeight="1">
      <c r="K63550" s="1715"/>
      <c r="L63550" s="1715"/>
    </row>
    <row r="63551" spans="11:12" ht="15" customHeight="1">
      <c r="K63551" s="1715"/>
      <c r="L63551" s="1715"/>
    </row>
    <row r="63552" spans="11:12" ht="15" customHeight="1">
      <c r="K63552" s="1715"/>
      <c r="L63552" s="1715"/>
    </row>
    <row r="63553" spans="11:12" ht="15" customHeight="1">
      <c r="K63553" s="1715"/>
      <c r="L63553" s="1715"/>
    </row>
    <row r="63554" spans="11:12" ht="15" customHeight="1">
      <c r="K63554" s="1715"/>
      <c r="L63554" s="1715"/>
    </row>
    <row r="63555" spans="11:12" ht="15" customHeight="1">
      <c r="K63555" s="1715"/>
      <c r="L63555" s="1715"/>
    </row>
    <row r="63556" spans="11:12" ht="15" customHeight="1">
      <c r="K63556" s="1715"/>
      <c r="L63556" s="1715"/>
    </row>
    <row r="63557" spans="11:12" ht="15" customHeight="1">
      <c r="K63557" s="1715"/>
      <c r="L63557" s="1715"/>
    </row>
    <row r="63558" spans="11:12" ht="15" customHeight="1">
      <c r="K63558" s="1715"/>
      <c r="L63558" s="1715"/>
    </row>
    <row r="63559" spans="11:12" ht="15" customHeight="1">
      <c r="K63559" s="1715"/>
      <c r="L63559" s="1715"/>
    </row>
    <row r="63560" spans="11:12" ht="15" customHeight="1">
      <c r="K63560" s="1715"/>
      <c r="L63560" s="1715"/>
    </row>
    <row r="63561" spans="11:12" ht="15" customHeight="1">
      <c r="K63561" s="1715"/>
      <c r="L63561" s="1715"/>
    </row>
    <row r="63562" spans="11:12" ht="15" customHeight="1">
      <c r="K63562" s="1715"/>
      <c r="L63562" s="1715"/>
    </row>
    <row r="63563" spans="11:12" ht="15" customHeight="1">
      <c r="K63563" s="1715"/>
      <c r="L63563" s="1715"/>
    </row>
    <row r="63564" spans="11:12" ht="15" customHeight="1">
      <c r="K63564" s="1715"/>
      <c r="L63564" s="1715"/>
    </row>
    <row r="63565" spans="11:12" ht="15" customHeight="1">
      <c r="K63565" s="1715"/>
      <c r="L63565" s="1715"/>
    </row>
    <row r="63566" spans="11:12" ht="15" customHeight="1">
      <c r="K63566" s="1715"/>
      <c r="L63566" s="1715"/>
    </row>
    <row r="63567" spans="11:12" ht="15" customHeight="1">
      <c r="K63567" s="1715"/>
      <c r="L63567" s="1715"/>
    </row>
    <row r="63568" spans="11:12" ht="15" customHeight="1">
      <c r="K63568" s="1715"/>
      <c r="L63568" s="1715"/>
    </row>
    <row r="63569" spans="11:12" ht="15" customHeight="1">
      <c r="K63569" s="1715"/>
      <c r="L63569" s="1715"/>
    </row>
    <row r="63570" spans="11:12" ht="15" customHeight="1">
      <c r="K63570" s="1715"/>
      <c r="L63570" s="1715"/>
    </row>
    <row r="63571" spans="11:12" ht="15" customHeight="1">
      <c r="K63571" s="1715"/>
      <c r="L63571" s="1715"/>
    </row>
    <row r="63572" spans="11:12" ht="15" customHeight="1">
      <c r="K63572" s="1715"/>
      <c r="L63572" s="1715"/>
    </row>
    <row r="63573" spans="11:12" ht="15" customHeight="1">
      <c r="K63573" s="1715"/>
      <c r="L63573" s="1715"/>
    </row>
    <row r="63574" spans="11:12" ht="15" customHeight="1">
      <c r="K63574" s="1715"/>
      <c r="L63574" s="1715"/>
    </row>
    <row r="63575" spans="11:12" ht="15" customHeight="1">
      <c r="K63575" s="1715"/>
      <c r="L63575" s="1715"/>
    </row>
    <row r="63576" spans="11:12" ht="15" customHeight="1">
      <c r="K63576" s="1715"/>
      <c r="L63576" s="1715"/>
    </row>
    <row r="63577" spans="11:12" ht="15" customHeight="1">
      <c r="K63577" s="1715"/>
      <c r="L63577" s="1715"/>
    </row>
    <row r="63578" spans="11:12" ht="15" customHeight="1">
      <c r="K63578" s="1715"/>
      <c r="L63578" s="1715"/>
    </row>
    <row r="63579" spans="11:12" ht="15" customHeight="1">
      <c r="K63579" s="1715"/>
      <c r="L63579" s="1715"/>
    </row>
    <row r="63580" spans="11:12" ht="15" customHeight="1">
      <c r="K63580" s="1715"/>
      <c r="L63580" s="1715"/>
    </row>
    <row r="63581" spans="11:12" ht="15" customHeight="1">
      <c r="K63581" s="1715"/>
      <c r="L63581" s="1715"/>
    </row>
    <row r="63582" spans="11:12" ht="15" customHeight="1">
      <c r="K63582" s="1715"/>
      <c r="L63582" s="1715"/>
    </row>
    <row r="63583" spans="11:12" ht="15" customHeight="1">
      <c r="K63583" s="1715"/>
      <c r="L63583" s="1715"/>
    </row>
    <row r="63584" spans="11:12" ht="15" customHeight="1">
      <c r="K63584" s="1715"/>
      <c r="L63584" s="1715"/>
    </row>
    <row r="63585" spans="11:12" ht="15" customHeight="1">
      <c r="K63585" s="1715"/>
      <c r="L63585" s="1715"/>
    </row>
    <row r="63586" spans="11:12" ht="15" customHeight="1">
      <c r="K63586" s="1715"/>
      <c r="L63586" s="1715"/>
    </row>
    <row r="63587" spans="11:12" ht="15" customHeight="1">
      <c r="K63587" s="1715"/>
      <c r="L63587" s="1715"/>
    </row>
    <row r="63588" spans="11:12" ht="15" customHeight="1">
      <c r="K63588" s="1715"/>
      <c r="L63588" s="1715"/>
    </row>
    <row r="63589" spans="11:12" ht="15" customHeight="1">
      <c r="K63589" s="1715"/>
      <c r="L63589" s="1715"/>
    </row>
    <row r="63590" spans="11:12" ht="15" customHeight="1">
      <c r="K63590" s="1715"/>
      <c r="L63590" s="1715"/>
    </row>
    <row r="63591" spans="11:12" ht="15" customHeight="1">
      <c r="K63591" s="1715"/>
      <c r="L63591" s="1715"/>
    </row>
    <row r="63592" spans="11:12" ht="15" customHeight="1">
      <c r="K63592" s="1715"/>
      <c r="L63592" s="1715"/>
    </row>
    <row r="63593" spans="11:12" ht="15" customHeight="1">
      <c r="K63593" s="1715"/>
      <c r="L63593" s="1715"/>
    </row>
    <row r="63594" spans="11:12" ht="15" customHeight="1">
      <c r="K63594" s="1715"/>
      <c r="L63594" s="1715"/>
    </row>
    <row r="63595" spans="11:12" ht="15" customHeight="1">
      <c r="K63595" s="1715"/>
      <c r="L63595" s="1715"/>
    </row>
    <row r="63596" spans="11:12" ht="15" customHeight="1">
      <c r="K63596" s="1715"/>
      <c r="L63596" s="1715"/>
    </row>
    <row r="63597" spans="11:12" ht="15" customHeight="1">
      <c r="K63597" s="1715"/>
      <c r="L63597" s="1715"/>
    </row>
    <row r="63598" spans="11:12" ht="15" customHeight="1">
      <c r="K63598" s="1715"/>
      <c r="L63598" s="1715"/>
    </row>
    <row r="63599" spans="11:12" ht="15" customHeight="1">
      <c r="K63599" s="1715"/>
      <c r="L63599" s="1715"/>
    </row>
    <row r="63600" spans="11:12" ht="15" customHeight="1">
      <c r="K63600" s="1715"/>
      <c r="L63600" s="1715"/>
    </row>
    <row r="63601" spans="11:12" ht="15" customHeight="1">
      <c r="K63601" s="1715"/>
      <c r="L63601" s="1715"/>
    </row>
    <row r="63602" spans="11:12" ht="15" customHeight="1">
      <c r="K63602" s="1715"/>
      <c r="L63602" s="1715"/>
    </row>
    <row r="63603" spans="11:12" ht="15" customHeight="1">
      <c r="K63603" s="1715"/>
      <c r="L63603" s="1715"/>
    </row>
    <row r="63604" spans="11:12" ht="15" customHeight="1">
      <c r="K63604" s="1715"/>
      <c r="L63604" s="1715"/>
    </row>
    <row r="63605" spans="11:12" ht="15" customHeight="1">
      <c r="K63605" s="1715"/>
      <c r="L63605" s="1715"/>
    </row>
    <row r="63606" spans="11:12" ht="15" customHeight="1">
      <c r="K63606" s="1715"/>
      <c r="L63606" s="1715"/>
    </row>
    <row r="63607" spans="11:12" ht="15" customHeight="1">
      <c r="K63607" s="1715"/>
      <c r="L63607" s="1715"/>
    </row>
    <row r="63608" spans="11:12" ht="15" customHeight="1">
      <c r="K63608" s="1715"/>
      <c r="L63608" s="1715"/>
    </row>
    <row r="63609" spans="11:12" ht="15" customHeight="1">
      <c r="K63609" s="1715"/>
      <c r="L63609" s="1715"/>
    </row>
    <row r="63610" spans="11:12" ht="15" customHeight="1">
      <c r="K63610" s="1715"/>
      <c r="L63610" s="1715"/>
    </row>
    <row r="63611" spans="11:12" ht="15" customHeight="1">
      <c r="K63611" s="1715"/>
      <c r="L63611" s="1715"/>
    </row>
    <row r="63612" spans="11:12" ht="15" customHeight="1">
      <c r="K63612" s="1715"/>
      <c r="L63612" s="1715"/>
    </row>
    <row r="63613" spans="11:12" ht="15" customHeight="1">
      <c r="K63613" s="1715"/>
      <c r="L63613" s="1715"/>
    </row>
    <row r="63614" spans="11:12" ht="15" customHeight="1">
      <c r="K63614" s="1715"/>
      <c r="L63614" s="1715"/>
    </row>
    <row r="63615" spans="11:12" ht="15" customHeight="1">
      <c r="K63615" s="1715"/>
      <c r="L63615" s="1715"/>
    </row>
    <row r="63616" spans="11:12" ht="15" customHeight="1">
      <c r="K63616" s="1715"/>
      <c r="L63616" s="1715"/>
    </row>
    <row r="63617" spans="11:12" ht="15" customHeight="1">
      <c r="K63617" s="1715"/>
      <c r="L63617" s="1715"/>
    </row>
    <row r="63618" spans="11:12" ht="15" customHeight="1">
      <c r="K63618" s="1715"/>
      <c r="L63618" s="1715"/>
    </row>
    <row r="63619" spans="11:12" ht="15" customHeight="1">
      <c r="K63619" s="1715"/>
      <c r="L63619" s="1715"/>
    </row>
    <row r="63620" spans="11:12" ht="15" customHeight="1">
      <c r="K63620" s="1715"/>
      <c r="L63620" s="1715"/>
    </row>
    <row r="63621" spans="11:12" ht="15" customHeight="1">
      <c r="K63621" s="1715"/>
      <c r="L63621" s="1715"/>
    </row>
    <row r="63622" spans="11:12" ht="15" customHeight="1">
      <c r="K63622" s="1715"/>
      <c r="L63622" s="1715"/>
    </row>
    <row r="63623" spans="11:12" ht="15" customHeight="1">
      <c r="K63623" s="1715"/>
      <c r="L63623" s="1715"/>
    </row>
    <row r="63624" spans="11:12" ht="15" customHeight="1">
      <c r="K63624" s="1715"/>
      <c r="L63624" s="1715"/>
    </row>
    <row r="63625" spans="11:12" ht="15" customHeight="1">
      <c r="K63625" s="1715"/>
      <c r="L63625" s="1715"/>
    </row>
    <row r="63626" spans="11:12" ht="15" customHeight="1">
      <c r="K63626" s="1715"/>
      <c r="L63626" s="1715"/>
    </row>
    <row r="63627" spans="11:12" ht="15" customHeight="1">
      <c r="K63627" s="1715"/>
      <c r="L63627" s="1715"/>
    </row>
    <row r="63628" spans="11:12" ht="15" customHeight="1">
      <c r="K63628" s="1715"/>
      <c r="L63628" s="1715"/>
    </row>
    <row r="63629" spans="11:12" ht="15" customHeight="1">
      <c r="K63629" s="1715"/>
      <c r="L63629" s="1715"/>
    </row>
    <row r="63630" spans="11:12" ht="15" customHeight="1">
      <c r="K63630" s="1715"/>
      <c r="L63630" s="1715"/>
    </row>
    <row r="63631" spans="11:12" ht="15" customHeight="1">
      <c r="K63631" s="1715"/>
      <c r="L63631" s="1715"/>
    </row>
    <row r="63632" spans="11:12" ht="15" customHeight="1">
      <c r="K63632" s="1715"/>
      <c r="L63632" s="1715"/>
    </row>
    <row r="63633" spans="11:12" ht="15" customHeight="1">
      <c r="K63633" s="1715"/>
      <c r="L63633" s="1715"/>
    </row>
    <row r="63634" spans="11:12" ht="15" customHeight="1">
      <c r="K63634" s="1715"/>
      <c r="L63634" s="1715"/>
    </row>
    <row r="63635" spans="11:12" ht="15" customHeight="1">
      <c r="K63635" s="1715"/>
      <c r="L63635" s="1715"/>
    </row>
    <row r="63636" spans="11:12" ht="15" customHeight="1">
      <c r="K63636" s="1715"/>
      <c r="L63636" s="1715"/>
    </row>
    <row r="63637" spans="11:12" ht="15" customHeight="1">
      <c r="K63637" s="1715"/>
      <c r="L63637" s="1715"/>
    </row>
    <row r="63638" spans="11:12" ht="15" customHeight="1">
      <c r="K63638" s="1715"/>
      <c r="L63638" s="1715"/>
    </row>
    <row r="63639" spans="11:12" ht="15" customHeight="1">
      <c r="K63639" s="1715"/>
      <c r="L63639" s="1715"/>
    </row>
    <row r="63640" spans="11:12" ht="15" customHeight="1">
      <c r="K63640" s="1715"/>
      <c r="L63640" s="1715"/>
    </row>
    <row r="63641" spans="11:12" ht="15" customHeight="1">
      <c r="K63641" s="1715"/>
      <c r="L63641" s="1715"/>
    </row>
    <row r="63642" spans="11:12" ht="15" customHeight="1">
      <c r="K63642" s="1715"/>
      <c r="L63642" s="1715"/>
    </row>
    <row r="63643" spans="11:12" ht="15" customHeight="1">
      <c r="K63643" s="1715"/>
      <c r="L63643" s="1715"/>
    </row>
    <row r="63644" spans="11:12" ht="15" customHeight="1">
      <c r="K63644" s="1715"/>
      <c r="L63644" s="1715"/>
    </row>
    <row r="63645" spans="11:12" ht="15" customHeight="1">
      <c r="K63645" s="1715"/>
      <c r="L63645" s="1715"/>
    </row>
    <row r="63646" spans="11:12" ht="15" customHeight="1">
      <c r="K63646" s="1715"/>
      <c r="L63646" s="1715"/>
    </row>
    <row r="63647" spans="11:12" ht="15" customHeight="1">
      <c r="K63647" s="1715"/>
      <c r="L63647" s="1715"/>
    </row>
    <row r="63648" spans="11:12" ht="15" customHeight="1">
      <c r="K63648" s="1715"/>
      <c r="L63648" s="1715"/>
    </row>
    <row r="63649" spans="11:12" ht="15" customHeight="1">
      <c r="K63649" s="1715"/>
      <c r="L63649" s="1715"/>
    </row>
    <row r="63650" spans="11:12" ht="15" customHeight="1">
      <c r="K63650" s="1715"/>
      <c r="L63650" s="1715"/>
    </row>
    <row r="63651" spans="11:12" ht="15" customHeight="1">
      <c r="K63651" s="1715"/>
      <c r="L63651" s="1715"/>
    </row>
    <row r="63652" spans="11:12" ht="15" customHeight="1">
      <c r="K63652" s="1715"/>
      <c r="L63652" s="1715"/>
    </row>
    <row r="63653" spans="11:12" ht="15" customHeight="1">
      <c r="K63653" s="1715"/>
      <c r="L63653" s="1715"/>
    </row>
    <row r="63654" spans="11:12" ht="15" customHeight="1">
      <c r="K63654" s="1715"/>
      <c r="L63654" s="1715"/>
    </row>
    <row r="63655" spans="11:12" ht="15" customHeight="1">
      <c r="K63655" s="1715"/>
      <c r="L63655" s="1715"/>
    </row>
    <row r="63656" spans="11:12" ht="15" customHeight="1">
      <c r="K63656" s="1715"/>
      <c r="L63656" s="1715"/>
    </row>
    <row r="63657" spans="11:12" ht="15" customHeight="1">
      <c r="K63657" s="1715"/>
      <c r="L63657" s="1715"/>
    </row>
    <row r="63658" spans="11:12" ht="15" customHeight="1">
      <c r="K63658" s="1715"/>
      <c r="L63658" s="1715"/>
    </row>
    <row r="63659" spans="11:12" ht="15" customHeight="1">
      <c r="K63659" s="1715"/>
      <c r="L63659" s="1715"/>
    </row>
    <row r="63660" spans="11:12" ht="15" customHeight="1">
      <c r="K63660" s="1715"/>
      <c r="L63660" s="1715"/>
    </row>
    <row r="63661" spans="11:12" ht="15" customHeight="1">
      <c r="K63661" s="1715"/>
      <c r="L63661" s="1715"/>
    </row>
    <row r="63662" spans="11:12" ht="15" customHeight="1">
      <c r="K63662" s="1715"/>
      <c r="L63662" s="1715"/>
    </row>
    <row r="63663" spans="11:12" ht="15" customHeight="1">
      <c r="K63663" s="1715"/>
      <c r="L63663" s="1715"/>
    </row>
    <row r="63664" spans="11:12" ht="15" customHeight="1">
      <c r="K63664" s="1715"/>
      <c r="L63664" s="1715"/>
    </row>
    <row r="63665" spans="11:12" ht="15" customHeight="1">
      <c r="K63665" s="1715"/>
      <c r="L63665" s="1715"/>
    </row>
    <row r="63666" spans="11:12" ht="15" customHeight="1">
      <c r="K63666" s="1715"/>
      <c r="L63666" s="1715"/>
    </row>
    <row r="63667" spans="11:12" ht="15" customHeight="1">
      <c r="K63667" s="1715"/>
      <c r="L63667" s="1715"/>
    </row>
    <row r="63668" spans="11:12" ht="15" customHeight="1">
      <c r="K63668" s="1715"/>
      <c r="L63668" s="1715"/>
    </row>
    <row r="63669" spans="11:12" ht="15" customHeight="1">
      <c r="K63669" s="1715"/>
      <c r="L63669" s="1715"/>
    </row>
    <row r="63670" spans="11:12" ht="15" customHeight="1">
      <c r="K63670" s="1715"/>
      <c r="L63670" s="1715"/>
    </row>
    <row r="63671" spans="11:12" ht="15" customHeight="1">
      <c r="K63671" s="1715"/>
      <c r="L63671" s="1715"/>
    </row>
    <row r="63672" spans="11:12" ht="15" customHeight="1">
      <c r="K63672" s="1715"/>
      <c r="L63672" s="1715"/>
    </row>
    <row r="63673" spans="11:12" ht="15" customHeight="1">
      <c r="K63673" s="1715"/>
      <c r="L63673" s="1715"/>
    </row>
    <row r="63674" spans="11:12" ht="15" customHeight="1">
      <c r="K63674" s="1715"/>
      <c r="L63674" s="1715"/>
    </row>
    <row r="63675" spans="11:12" ht="15" customHeight="1">
      <c r="K63675" s="1715"/>
      <c r="L63675" s="1715"/>
    </row>
    <row r="63676" spans="11:12" ht="15" customHeight="1">
      <c r="K63676" s="1715"/>
      <c r="L63676" s="1715"/>
    </row>
    <row r="63677" spans="11:12" ht="15" customHeight="1">
      <c r="K63677" s="1715"/>
      <c r="L63677" s="1715"/>
    </row>
    <row r="63678" spans="11:12" ht="15" customHeight="1">
      <c r="K63678" s="1715"/>
      <c r="L63678" s="1715"/>
    </row>
    <row r="63679" spans="11:12" ht="15" customHeight="1">
      <c r="K63679" s="1715"/>
      <c r="L63679" s="1715"/>
    </row>
    <row r="63680" spans="11:12" ht="15" customHeight="1">
      <c r="K63680" s="1715"/>
      <c r="L63680" s="1715"/>
    </row>
    <row r="63681" spans="11:12" ht="15" customHeight="1">
      <c r="K63681" s="1715"/>
      <c r="L63681" s="1715"/>
    </row>
    <row r="63682" spans="11:12" ht="15" customHeight="1">
      <c r="K63682" s="1715"/>
      <c r="L63682" s="1715"/>
    </row>
    <row r="63683" spans="11:12" ht="15" customHeight="1">
      <c r="K63683" s="1715"/>
      <c r="L63683" s="1715"/>
    </row>
    <row r="63684" spans="11:12" ht="15" customHeight="1">
      <c r="K63684" s="1715"/>
      <c r="L63684" s="1715"/>
    </row>
    <row r="63685" spans="11:12" ht="15" customHeight="1">
      <c r="K63685" s="1715"/>
      <c r="L63685" s="1715"/>
    </row>
    <row r="63686" spans="11:12" ht="15" customHeight="1">
      <c r="K63686" s="1715"/>
      <c r="L63686" s="1715"/>
    </row>
    <row r="63687" spans="11:12" ht="15" customHeight="1">
      <c r="K63687" s="1715"/>
      <c r="L63687" s="1715"/>
    </row>
    <row r="63688" spans="11:12" ht="15" customHeight="1">
      <c r="K63688" s="1715"/>
      <c r="L63688" s="1715"/>
    </row>
    <row r="63689" spans="11:12" ht="15" customHeight="1">
      <c r="K63689" s="1715"/>
      <c r="L63689" s="1715"/>
    </row>
    <row r="63690" spans="11:12" ht="15" customHeight="1">
      <c r="K63690" s="1715"/>
      <c r="L63690" s="1715"/>
    </row>
    <row r="63691" spans="11:12" ht="15" customHeight="1">
      <c r="K63691" s="1715"/>
      <c r="L63691" s="1715"/>
    </row>
    <row r="63692" spans="11:12" ht="15" customHeight="1">
      <c r="K63692" s="1715"/>
      <c r="L63692" s="1715"/>
    </row>
    <row r="63693" spans="11:12" ht="15" customHeight="1">
      <c r="K63693" s="1715"/>
      <c r="L63693" s="1715"/>
    </row>
    <row r="63694" spans="11:12" ht="15" customHeight="1">
      <c r="K63694" s="1715"/>
      <c r="L63694" s="1715"/>
    </row>
    <row r="63695" spans="11:12" ht="15" customHeight="1">
      <c r="K63695" s="1715"/>
      <c r="L63695" s="1715"/>
    </row>
    <row r="63696" spans="11:12" ht="15" customHeight="1">
      <c r="K63696" s="1715"/>
      <c r="L63696" s="1715"/>
    </row>
    <row r="63697" spans="11:12" ht="15" customHeight="1">
      <c r="K63697" s="1715"/>
      <c r="L63697" s="1715"/>
    </row>
    <row r="63698" spans="11:12" ht="15" customHeight="1">
      <c r="K63698" s="1715"/>
      <c r="L63698" s="1715"/>
    </row>
    <row r="63699" spans="11:12" ht="15" customHeight="1">
      <c r="K63699" s="1715"/>
      <c r="L63699" s="1715"/>
    </row>
    <row r="63700" spans="11:12" ht="15" customHeight="1">
      <c r="K63700" s="1715"/>
      <c r="L63700" s="1715"/>
    </row>
    <row r="63701" spans="11:12" ht="15" customHeight="1">
      <c r="K63701" s="1715"/>
      <c r="L63701" s="1715"/>
    </row>
    <row r="63702" spans="11:12" ht="15" customHeight="1">
      <c r="K63702" s="1715"/>
      <c r="L63702" s="1715"/>
    </row>
    <row r="63703" spans="11:12" ht="15" customHeight="1">
      <c r="K63703" s="1715"/>
      <c r="L63703" s="1715"/>
    </row>
    <row r="63704" spans="11:12" ht="15" customHeight="1">
      <c r="K63704" s="1715"/>
      <c r="L63704" s="1715"/>
    </row>
    <row r="63705" spans="11:12" ht="15" customHeight="1">
      <c r="K63705" s="1715"/>
      <c r="L63705" s="1715"/>
    </row>
    <row r="63706" spans="11:12" ht="15" customHeight="1">
      <c r="K63706" s="1715"/>
      <c r="L63706" s="1715"/>
    </row>
    <row r="63707" spans="11:12" ht="15" customHeight="1">
      <c r="K63707" s="1715"/>
      <c r="L63707" s="1715"/>
    </row>
    <row r="63708" spans="11:12" ht="15" customHeight="1">
      <c r="K63708" s="1715"/>
      <c r="L63708" s="1715"/>
    </row>
    <row r="63709" spans="11:12" ht="15" customHeight="1">
      <c r="K63709" s="1715"/>
      <c r="L63709" s="1715"/>
    </row>
    <row r="63710" spans="11:12" ht="15" customHeight="1">
      <c r="K63710" s="1715"/>
      <c r="L63710" s="1715"/>
    </row>
    <row r="63711" spans="11:12" ht="15" customHeight="1">
      <c r="K63711" s="1715"/>
      <c r="L63711" s="1715"/>
    </row>
    <row r="63712" spans="11:12" ht="15" customHeight="1">
      <c r="K63712" s="1715"/>
      <c r="L63712" s="1715"/>
    </row>
    <row r="63713" spans="11:12" ht="15" customHeight="1">
      <c r="K63713" s="1715"/>
      <c r="L63713" s="1715"/>
    </row>
    <row r="63714" spans="11:12" ht="15" customHeight="1">
      <c r="K63714" s="1715"/>
      <c r="L63714" s="1715"/>
    </row>
    <row r="63715" spans="11:12" ht="15" customHeight="1">
      <c r="K63715" s="1715"/>
      <c r="L63715" s="1715"/>
    </row>
    <row r="63716" spans="11:12" ht="15" customHeight="1">
      <c r="K63716" s="1715"/>
      <c r="L63716" s="1715"/>
    </row>
    <row r="63717" spans="11:12" ht="15" customHeight="1">
      <c r="K63717" s="1715"/>
      <c r="L63717" s="1715"/>
    </row>
    <row r="63718" spans="11:12" ht="15" customHeight="1">
      <c r="K63718" s="1715"/>
      <c r="L63718" s="1715"/>
    </row>
    <row r="63719" spans="11:12" ht="15" customHeight="1">
      <c r="K63719" s="1715"/>
      <c r="L63719" s="1715"/>
    </row>
    <row r="63720" spans="11:12" ht="15" customHeight="1">
      <c r="K63720" s="1715"/>
      <c r="L63720" s="1715"/>
    </row>
    <row r="63721" spans="11:12" ht="15" customHeight="1">
      <c r="K63721" s="1715"/>
      <c r="L63721" s="1715"/>
    </row>
    <row r="63722" spans="11:12" ht="15" customHeight="1">
      <c r="K63722" s="1715"/>
      <c r="L63722" s="1715"/>
    </row>
    <row r="63723" spans="11:12" ht="15" customHeight="1">
      <c r="K63723" s="1715"/>
      <c r="L63723" s="1715"/>
    </row>
    <row r="63724" spans="11:12" ht="15" customHeight="1">
      <c r="K63724" s="1715"/>
      <c r="L63724" s="1715"/>
    </row>
    <row r="63725" spans="11:12" ht="15" customHeight="1">
      <c r="K63725" s="1715"/>
      <c r="L63725" s="1715"/>
    </row>
    <row r="63726" spans="11:12" ht="15" customHeight="1">
      <c r="K63726" s="1715"/>
      <c r="L63726" s="1715"/>
    </row>
    <row r="63727" spans="11:12" ht="15" customHeight="1">
      <c r="K63727" s="1715"/>
      <c r="L63727" s="1715"/>
    </row>
    <row r="63728" spans="11:12" ht="15" customHeight="1">
      <c r="K63728" s="1715"/>
      <c r="L63728" s="1715"/>
    </row>
    <row r="63729" spans="11:12" ht="15" customHeight="1">
      <c r="K63729" s="1715"/>
      <c r="L63729" s="1715"/>
    </row>
    <row r="63730" spans="11:12" ht="15" customHeight="1">
      <c r="K63730" s="1715"/>
      <c r="L63730" s="1715"/>
    </row>
    <row r="63731" spans="11:12" ht="15" customHeight="1">
      <c r="K63731" s="1715"/>
      <c r="L63731" s="1715"/>
    </row>
    <row r="63732" spans="11:12" ht="15" customHeight="1">
      <c r="K63732" s="1715"/>
      <c r="L63732" s="1715"/>
    </row>
    <row r="63733" spans="11:12" ht="15" customHeight="1">
      <c r="K63733" s="1715"/>
      <c r="L63733" s="1715"/>
    </row>
    <row r="63734" spans="11:12" ht="15" customHeight="1">
      <c r="K63734" s="1715"/>
      <c r="L63734" s="1715"/>
    </row>
    <row r="63735" spans="11:12" ht="15" customHeight="1">
      <c r="K63735" s="1715"/>
      <c r="L63735" s="1715"/>
    </row>
    <row r="63736" spans="11:12" ht="15" customHeight="1">
      <c r="K63736" s="1715"/>
      <c r="L63736" s="1715"/>
    </row>
    <row r="63737" spans="11:12" ht="15" customHeight="1">
      <c r="K63737" s="1715"/>
      <c r="L63737" s="1715"/>
    </row>
    <row r="63738" spans="11:12" ht="15" customHeight="1">
      <c r="K63738" s="1715"/>
      <c r="L63738" s="1715"/>
    </row>
    <row r="63739" spans="11:12" ht="15" customHeight="1">
      <c r="K63739" s="1715"/>
      <c r="L63739" s="1715"/>
    </row>
    <row r="63740" spans="11:12" ht="15" customHeight="1">
      <c r="K63740" s="1715"/>
      <c r="L63740" s="1715"/>
    </row>
    <row r="63741" spans="11:12" ht="15" customHeight="1">
      <c r="K63741" s="1715"/>
      <c r="L63741" s="1715"/>
    </row>
    <row r="63742" spans="11:12" ht="15" customHeight="1">
      <c r="K63742" s="1715"/>
      <c r="L63742" s="1715"/>
    </row>
    <row r="63743" spans="11:12" ht="15" customHeight="1">
      <c r="K63743" s="1715"/>
      <c r="L63743" s="1715"/>
    </row>
    <row r="63744" spans="11:12" ht="15" customHeight="1">
      <c r="K63744" s="1715"/>
      <c r="L63744" s="1715"/>
    </row>
    <row r="63745" spans="11:12" ht="15" customHeight="1">
      <c r="K63745" s="1715"/>
      <c r="L63745" s="1715"/>
    </row>
    <row r="63746" spans="11:12" ht="15" customHeight="1">
      <c r="K63746" s="1715"/>
      <c r="L63746" s="1715"/>
    </row>
    <row r="63747" spans="11:12" ht="15" customHeight="1">
      <c r="K63747" s="1715"/>
      <c r="L63747" s="1715"/>
    </row>
    <row r="63748" spans="11:12" ht="15" customHeight="1">
      <c r="K63748" s="1715"/>
      <c r="L63748" s="1715"/>
    </row>
    <row r="63749" spans="11:12" ht="15" customHeight="1">
      <c r="K63749" s="1715"/>
      <c r="L63749" s="1715"/>
    </row>
    <row r="63750" spans="11:12" ht="15" customHeight="1">
      <c r="K63750" s="1715"/>
      <c r="L63750" s="1715"/>
    </row>
    <row r="63751" spans="11:12" ht="15" customHeight="1">
      <c r="K63751" s="1715"/>
      <c r="L63751" s="1715"/>
    </row>
    <row r="63752" spans="11:12" ht="15" customHeight="1">
      <c r="K63752" s="1715"/>
      <c r="L63752" s="1715"/>
    </row>
    <row r="63753" spans="11:12" ht="15" customHeight="1">
      <c r="K63753" s="1715"/>
      <c r="L63753" s="1715"/>
    </row>
    <row r="63754" spans="11:12" ht="15" customHeight="1">
      <c r="K63754" s="1715"/>
      <c r="L63754" s="1715"/>
    </row>
    <row r="63755" spans="11:12" ht="15" customHeight="1">
      <c r="K63755" s="1715"/>
      <c r="L63755" s="1715"/>
    </row>
    <row r="63756" spans="11:12" ht="15" customHeight="1">
      <c r="K63756" s="1715"/>
      <c r="L63756" s="1715"/>
    </row>
    <row r="63757" spans="11:12" ht="15" customHeight="1">
      <c r="K63757" s="1715"/>
      <c r="L63757" s="1715"/>
    </row>
    <row r="63758" spans="11:12" ht="15" customHeight="1">
      <c r="K63758" s="1715"/>
      <c r="L63758" s="1715"/>
    </row>
    <row r="63759" spans="11:12" ht="15" customHeight="1">
      <c r="K63759" s="1715"/>
      <c r="L63759" s="1715"/>
    </row>
    <row r="63760" spans="11:12" ht="15" customHeight="1">
      <c r="K63760" s="1715"/>
      <c r="L63760" s="1715"/>
    </row>
    <row r="63761" spans="11:12" ht="15" customHeight="1">
      <c r="K63761" s="1715"/>
      <c r="L63761" s="1715"/>
    </row>
    <row r="63762" spans="11:12" ht="15" customHeight="1">
      <c r="K63762" s="1715"/>
      <c r="L63762" s="1715"/>
    </row>
    <row r="63763" spans="11:12" ht="15" customHeight="1">
      <c r="K63763" s="1715"/>
      <c r="L63763" s="1715"/>
    </row>
    <row r="63764" spans="11:12" ht="15" customHeight="1">
      <c r="K63764" s="1715"/>
      <c r="L63764" s="1715"/>
    </row>
    <row r="63765" spans="11:12" ht="15" customHeight="1">
      <c r="K63765" s="1715"/>
      <c r="L63765" s="1715"/>
    </row>
    <row r="63766" spans="11:12" ht="15" customHeight="1">
      <c r="K63766" s="1715"/>
      <c r="L63766" s="1715"/>
    </row>
    <row r="63767" spans="11:12" ht="15" customHeight="1">
      <c r="K63767" s="1715"/>
      <c r="L63767" s="1715"/>
    </row>
    <row r="63768" spans="11:12" ht="15" customHeight="1">
      <c r="K63768" s="1715"/>
      <c r="L63768" s="1715"/>
    </row>
    <row r="63769" spans="11:12" ht="15" customHeight="1">
      <c r="K63769" s="1715"/>
      <c r="L63769" s="1715"/>
    </row>
    <row r="63770" spans="11:12" ht="15" customHeight="1">
      <c r="K63770" s="1715"/>
      <c r="L63770" s="1715"/>
    </row>
    <row r="63771" spans="11:12" ht="15" customHeight="1">
      <c r="K63771" s="1715"/>
      <c r="L63771" s="1715"/>
    </row>
    <row r="63772" spans="11:12" ht="15" customHeight="1">
      <c r="K63772" s="1715"/>
      <c r="L63772" s="1715"/>
    </row>
    <row r="63773" spans="11:12" ht="15" customHeight="1">
      <c r="K63773" s="1715"/>
      <c r="L63773" s="1715"/>
    </row>
    <row r="63774" spans="11:12" ht="15" customHeight="1">
      <c r="K63774" s="1715"/>
      <c r="L63774" s="1715"/>
    </row>
    <row r="63775" spans="11:12" ht="15" customHeight="1">
      <c r="K63775" s="1715"/>
      <c r="L63775" s="1715"/>
    </row>
    <row r="63776" spans="11:12" ht="15" customHeight="1">
      <c r="K63776" s="1715"/>
      <c r="L63776" s="1715"/>
    </row>
    <row r="63777" spans="11:12" ht="15" customHeight="1">
      <c r="K63777" s="1715"/>
      <c r="L63777" s="1715"/>
    </row>
    <row r="63778" spans="11:12" ht="15" customHeight="1">
      <c r="K63778" s="1715"/>
      <c r="L63778" s="1715"/>
    </row>
    <row r="63779" spans="11:12" ht="15" customHeight="1">
      <c r="K63779" s="1715"/>
      <c r="L63779" s="1715"/>
    </row>
    <row r="63780" spans="11:12" ht="15" customHeight="1">
      <c r="K63780" s="1715"/>
      <c r="L63780" s="1715"/>
    </row>
    <row r="63781" spans="11:12" ht="15" customHeight="1">
      <c r="K63781" s="1715"/>
      <c r="L63781" s="1715"/>
    </row>
    <row r="63782" spans="11:12" ht="15" customHeight="1">
      <c r="K63782" s="1715"/>
      <c r="L63782" s="1715"/>
    </row>
    <row r="63783" spans="11:12" ht="15" customHeight="1">
      <c r="K63783" s="1715"/>
      <c r="L63783" s="1715"/>
    </row>
    <row r="63784" spans="11:12" ht="15" customHeight="1">
      <c r="K63784" s="1715"/>
      <c r="L63784" s="1715"/>
    </row>
    <row r="63785" spans="11:12" ht="15" customHeight="1">
      <c r="K63785" s="1715"/>
      <c r="L63785" s="1715"/>
    </row>
    <row r="63786" spans="11:12" ht="15" customHeight="1">
      <c r="K63786" s="1715"/>
      <c r="L63786" s="1715"/>
    </row>
    <row r="63787" spans="11:12" ht="15" customHeight="1">
      <c r="K63787" s="1715"/>
      <c r="L63787" s="1715"/>
    </row>
    <row r="63788" spans="11:12" ht="15" customHeight="1">
      <c r="K63788" s="1715"/>
      <c r="L63788" s="1715"/>
    </row>
    <row r="63789" spans="11:12" ht="15" customHeight="1">
      <c r="K63789" s="1715"/>
      <c r="L63789" s="1715"/>
    </row>
    <row r="63790" spans="11:12" ht="15" customHeight="1">
      <c r="K63790" s="1715"/>
      <c r="L63790" s="1715"/>
    </row>
    <row r="63791" spans="11:12" ht="15" customHeight="1">
      <c r="K63791" s="1715"/>
      <c r="L63791" s="1715"/>
    </row>
    <row r="63792" spans="11:12" ht="15" customHeight="1">
      <c r="K63792" s="1715"/>
      <c r="L63792" s="1715"/>
    </row>
    <row r="63793" spans="11:12" ht="15" customHeight="1">
      <c r="K63793" s="1715"/>
      <c r="L63793" s="1715"/>
    </row>
    <row r="63794" spans="11:12" ht="15" customHeight="1">
      <c r="K63794" s="1715"/>
      <c r="L63794" s="1715"/>
    </row>
    <row r="63795" spans="11:12" ht="15" customHeight="1">
      <c r="K63795" s="1715"/>
      <c r="L63795" s="1715"/>
    </row>
    <row r="63796" spans="11:12" ht="15" customHeight="1">
      <c r="K63796" s="1715"/>
      <c r="L63796" s="1715"/>
    </row>
    <row r="63797" spans="11:12" ht="15" customHeight="1">
      <c r="K63797" s="1715"/>
      <c r="L63797" s="1715"/>
    </row>
    <row r="63798" spans="11:12" ht="15" customHeight="1">
      <c r="K63798" s="1715"/>
      <c r="L63798" s="1715"/>
    </row>
    <row r="63799" spans="11:12" ht="15" customHeight="1">
      <c r="K63799" s="1715"/>
      <c r="L63799" s="1715"/>
    </row>
    <row r="63800" spans="11:12" ht="15" customHeight="1">
      <c r="K63800" s="1715"/>
      <c r="L63800" s="1715"/>
    </row>
    <row r="63801" spans="11:12" ht="15" customHeight="1">
      <c r="K63801" s="1715"/>
      <c r="L63801" s="1715"/>
    </row>
    <row r="63802" spans="11:12" ht="15" customHeight="1">
      <c r="K63802" s="1715"/>
      <c r="L63802" s="1715"/>
    </row>
    <row r="63803" spans="11:12" ht="15" customHeight="1">
      <c r="K63803" s="1715"/>
      <c r="L63803" s="1715"/>
    </row>
    <row r="63804" spans="11:12" ht="15" customHeight="1">
      <c r="K63804" s="1715"/>
      <c r="L63804" s="1715"/>
    </row>
    <row r="63805" spans="11:12" ht="15" customHeight="1">
      <c r="K63805" s="1715"/>
      <c r="L63805" s="1715"/>
    </row>
    <row r="63806" spans="11:12" ht="15" customHeight="1">
      <c r="K63806" s="1715"/>
      <c r="L63806" s="1715"/>
    </row>
    <row r="63807" spans="11:12" ht="15" customHeight="1">
      <c r="K63807" s="1715"/>
      <c r="L63807" s="1715"/>
    </row>
    <row r="63808" spans="11:12" ht="15" customHeight="1">
      <c r="K63808" s="1715"/>
      <c r="L63808" s="1715"/>
    </row>
    <row r="63809" spans="11:12" ht="15" customHeight="1">
      <c r="K63809" s="1715"/>
      <c r="L63809" s="1715"/>
    </row>
    <row r="63810" spans="11:12" ht="15" customHeight="1">
      <c r="K63810" s="1715"/>
      <c r="L63810" s="1715"/>
    </row>
    <row r="63811" spans="11:12" ht="15" customHeight="1">
      <c r="K63811" s="1715"/>
      <c r="L63811" s="1715"/>
    </row>
    <row r="63812" spans="11:12" ht="15" customHeight="1">
      <c r="K63812" s="1715"/>
      <c r="L63812" s="1715"/>
    </row>
    <row r="63813" spans="11:12" ht="15" customHeight="1">
      <c r="K63813" s="1715"/>
      <c r="L63813" s="1715"/>
    </row>
    <row r="63814" spans="11:12" ht="15" customHeight="1">
      <c r="K63814" s="1715"/>
      <c r="L63814" s="1715"/>
    </row>
    <row r="63815" spans="11:12" ht="15" customHeight="1">
      <c r="K63815" s="1715"/>
      <c r="L63815" s="1715"/>
    </row>
    <row r="63816" spans="11:12" ht="15" customHeight="1">
      <c r="K63816" s="1715"/>
      <c r="L63816" s="1715"/>
    </row>
    <row r="63817" spans="11:12" ht="15" customHeight="1">
      <c r="K63817" s="1715"/>
      <c r="L63817" s="1715"/>
    </row>
    <row r="63818" spans="11:12" ht="15" customHeight="1">
      <c r="K63818" s="1715"/>
      <c r="L63818" s="1715"/>
    </row>
    <row r="63819" spans="11:12" ht="15" customHeight="1">
      <c r="K63819" s="1715"/>
      <c r="L63819" s="1715"/>
    </row>
    <row r="63820" spans="11:12" ht="15" customHeight="1">
      <c r="K63820" s="1715"/>
      <c r="L63820" s="1715"/>
    </row>
    <row r="63821" spans="11:12" ht="15" customHeight="1">
      <c r="K63821" s="1715"/>
      <c r="L63821" s="1715"/>
    </row>
    <row r="63822" spans="11:12" ht="15" customHeight="1">
      <c r="K63822" s="1715"/>
      <c r="L63822" s="1715"/>
    </row>
    <row r="63823" spans="11:12" ht="15" customHeight="1">
      <c r="K63823" s="1715"/>
      <c r="L63823" s="1715"/>
    </row>
    <row r="63824" spans="11:12" ht="15" customHeight="1">
      <c r="K63824" s="1715"/>
      <c r="L63824" s="1715"/>
    </row>
    <row r="63825" spans="11:12" ht="15" customHeight="1">
      <c r="K63825" s="1715"/>
      <c r="L63825" s="1715"/>
    </row>
    <row r="63826" spans="11:12" ht="15" customHeight="1">
      <c r="K63826" s="1715"/>
      <c r="L63826" s="1715"/>
    </row>
    <row r="63827" spans="11:12" ht="15" customHeight="1">
      <c r="K63827" s="1715"/>
      <c r="L63827" s="1715"/>
    </row>
    <row r="63828" spans="11:12" ht="15" customHeight="1">
      <c r="K63828" s="1715"/>
      <c r="L63828" s="1715"/>
    </row>
    <row r="63829" spans="11:12" ht="15" customHeight="1">
      <c r="K63829" s="1715"/>
      <c r="L63829" s="1715"/>
    </row>
    <row r="63830" spans="11:12" ht="15" customHeight="1">
      <c r="K63830" s="1715"/>
      <c r="L63830" s="1715"/>
    </row>
    <row r="63831" spans="11:12" ht="15" customHeight="1">
      <c r="K63831" s="1715"/>
      <c r="L63831" s="1715"/>
    </row>
    <row r="63832" spans="11:12" ht="15" customHeight="1">
      <c r="K63832" s="1715"/>
      <c r="L63832" s="1715"/>
    </row>
    <row r="63833" spans="11:12" ht="15" customHeight="1">
      <c r="K63833" s="1715"/>
      <c r="L63833" s="1715"/>
    </row>
    <row r="63834" spans="11:12" ht="15" customHeight="1">
      <c r="K63834" s="1715"/>
      <c r="L63834" s="1715"/>
    </row>
    <row r="63835" spans="11:12" ht="15" customHeight="1">
      <c r="K63835" s="1715"/>
      <c r="L63835" s="1715"/>
    </row>
    <row r="63836" spans="11:12" ht="15" customHeight="1">
      <c r="K63836" s="1715"/>
      <c r="L63836" s="1715"/>
    </row>
    <row r="63837" spans="11:12" ht="15" customHeight="1">
      <c r="K63837" s="1715"/>
      <c r="L63837" s="1715"/>
    </row>
    <row r="63838" spans="11:12" ht="15" customHeight="1">
      <c r="K63838" s="1715"/>
      <c r="L63838" s="1715"/>
    </row>
    <row r="63839" spans="11:12" ht="15" customHeight="1">
      <c r="K63839" s="1715"/>
      <c r="L63839" s="1715"/>
    </row>
    <row r="63840" spans="11:12" ht="15" customHeight="1">
      <c r="K63840" s="1715"/>
      <c r="L63840" s="1715"/>
    </row>
    <row r="63841" spans="11:12" ht="15" customHeight="1">
      <c r="K63841" s="1715"/>
      <c r="L63841" s="1715"/>
    </row>
    <row r="63842" spans="11:12" ht="15" customHeight="1">
      <c r="K63842" s="1715"/>
      <c r="L63842" s="1715"/>
    </row>
    <row r="63843" spans="11:12" ht="15" customHeight="1">
      <c r="K63843" s="1715"/>
      <c r="L63843" s="1715"/>
    </row>
    <row r="63844" spans="11:12" ht="15" customHeight="1">
      <c r="K63844" s="1715"/>
      <c r="L63844" s="1715"/>
    </row>
    <row r="63845" spans="11:12" ht="15" customHeight="1">
      <c r="K63845" s="1715"/>
      <c r="L63845" s="1715"/>
    </row>
    <row r="63846" spans="11:12" ht="15" customHeight="1">
      <c r="K63846" s="1715"/>
      <c r="L63846" s="1715"/>
    </row>
    <row r="63847" spans="11:12" ht="15" customHeight="1">
      <c r="K63847" s="1715"/>
      <c r="L63847" s="1715"/>
    </row>
    <row r="63848" spans="11:12" ht="15" customHeight="1">
      <c r="K63848" s="1715"/>
      <c r="L63848" s="1715"/>
    </row>
    <row r="63849" spans="11:12" ht="15" customHeight="1">
      <c r="K63849" s="1715"/>
      <c r="L63849" s="1715"/>
    </row>
    <row r="63850" spans="11:12" ht="15" customHeight="1">
      <c r="K63850" s="1715"/>
      <c r="L63850" s="1715"/>
    </row>
    <row r="63851" spans="11:12" ht="15" customHeight="1">
      <c r="K63851" s="1715"/>
      <c r="L63851" s="1715"/>
    </row>
    <row r="63852" spans="11:12" ht="15" customHeight="1">
      <c r="K63852" s="1715"/>
      <c r="L63852" s="1715"/>
    </row>
    <row r="63853" spans="11:12" ht="15" customHeight="1">
      <c r="K63853" s="1715"/>
      <c r="L63853" s="1715"/>
    </row>
    <row r="63854" spans="11:12" ht="15" customHeight="1">
      <c r="K63854" s="1715"/>
      <c r="L63854" s="1715"/>
    </row>
    <row r="63855" spans="11:12" ht="15" customHeight="1">
      <c r="K63855" s="1715"/>
      <c r="L63855" s="1715"/>
    </row>
    <row r="63856" spans="11:12" ht="15" customHeight="1">
      <c r="K63856" s="1715"/>
      <c r="L63856" s="1715"/>
    </row>
    <row r="63857" spans="11:12" ht="15" customHeight="1">
      <c r="K63857" s="1715"/>
      <c r="L63857" s="1715"/>
    </row>
    <row r="63858" spans="11:12" ht="15" customHeight="1">
      <c r="K63858" s="1715"/>
      <c r="L63858" s="1715"/>
    </row>
    <row r="63859" spans="11:12" ht="15" customHeight="1">
      <c r="K63859" s="1715"/>
      <c r="L63859" s="1715"/>
    </row>
    <row r="63860" spans="11:12" ht="15" customHeight="1">
      <c r="K63860" s="1715"/>
      <c r="L63860" s="1715"/>
    </row>
    <row r="63861" spans="11:12" ht="15" customHeight="1">
      <c r="K63861" s="1715"/>
      <c r="L63861" s="1715"/>
    </row>
    <row r="63862" spans="11:12" ht="15" customHeight="1">
      <c r="K63862" s="1715"/>
      <c r="L63862" s="1715"/>
    </row>
    <row r="63863" spans="11:12" ht="15" customHeight="1">
      <c r="K63863" s="1715"/>
      <c r="L63863" s="1715"/>
    </row>
    <row r="63864" spans="11:12" ht="15" customHeight="1">
      <c r="K63864" s="1715"/>
      <c r="L63864" s="1715"/>
    </row>
    <row r="63865" spans="11:12" ht="15" customHeight="1">
      <c r="K63865" s="1715"/>
      <c r="L63865" s="1715"/>
    </row>
    <row r="63866" spans="11:12" ht="15" customHeight="1">
      <c r="K63866" s="1715"/>
      <c r="L63866" s="1715"/>
    </row>
    <row r="63867" spans="11:12" ht="15" customHeight="1">
      <c r="K63867" s="1715"/>
      <c r="L63867" s="1715"/>
    </row>
    <row r="63868" spans="11:12" ht="15" customHeight="1">
      <c r="K63868" s="1715"/>
      <c r="L63868" s="1715"/>
    </row>
    <row r="63869" spans="11:12" ht="15" customHeight="1">
      <c r="K63869" s="1715"/>
      <c r="L63869" s="1715"/>
    </row>
    <row r="63870" spans="11:12" ht="15" customHeight="1">
      <c r="K63870" s="1715"/>
      <c r="L63870" s="1715"/>
    </row>
    <row r="63871" spans="11:12" ht="15" customHeight="1">
      <c r="K63871" s="1715"/>
      <c r="L63871" s="1715"/>
    </row>
    <row r="63872" spans="11:12" ht="15" customHeight="1">
      <c r="K63872" s="1715"/>
      <c r="L63872" s="1715"/>
    </row>
    <row r="63873" spans="11:12" ht="15" customHeight="1">
      <c r="K63873" s="1715"/>
      <c r="L63873" s="1715"/>
    </row>
    <row r="63874" spans="11:12" ht="15" customHeight="1">
      <c r="K63874" s="1715"/>
      <c r="L63874" s="1715"/>
    </row>
    <row r="63875" spans="11:12" ht="15" customHeight="1">
      <c r="K63875" s="1715"/>
      <c r="L63875" s="1715"/>
    </row>
    <row r="63876" spans="11:12" ht="15" customHeight="1">
      <c r="K63876" s="1715"/>
      <c r="L63876" s="1715"/>
    </row>
    <row r="63877" spans="11:12" ht="15" customHeight="1">
      <c r="K63877" s="1715"/>
      <c r="L63877" s="1715"/>
    </row>
    <row r="63878" spans="11:12" ht="15" customHeight="1">
      <c r="K63878" s="1715"/>
      <c r="L63878" s="1715"/>
    </row>
    <row r="63879" spans="11:12" ht="15" customHeight="1">
      <c r="K63879" s="1715"/>
      <c r="L63879" s="1715"/>
    </row>
    <row r="63880" spans="11:12" ht="15" customHeight="1">
      <c r="K63880" s="1715"/>
      <c r="L63880" s="1715"/>
    </row>
    <row r="63881" spans="11:12" ht="15" customHeight="1">
      <c r="K63881" s="1715"/>
      <c r="L63881" s="1715"/>
    </row>
    <row r="63882" spans="11:12" ht="15" customHeight="1">
      <c r="K63882" s="1715"/>
      <c r="L63882" s="1715"/>
    </row>
    <row r="63883" spans="11:12" ht="15" customHeight="1">
      <c r="K63883" s="1715"/>
      <c r="L63883" s="1715"/>
    </row>
    <row r="63884" spans="11:12" ht="15" customHeight="1">
      <c r="K63884" s="1715"/>
      <c r="L63884" s="1715"/>
    </row>
    <row r="63885" spans="11:12" ht="15" customHeight="1">
      <c r="K63885" s="1715"/>
      <c r="L63885" s="1715"/>
    </row>
    <row r="63886" spans="11:12" ht="15" customHeight="1">
      <c r="K63886" s="1715"/>
      <c r="L63886" s="1715"/>
    </row>
    <row r="63887" spans="11:12" ht="15" customHeight="1">
      <c r="K63887" s="1715"/>
      <c r="L63887" s="1715"/>
    </row>
    <row r="63888" spans="11:12" ht="15" customHeight="1">
      <c r="K63888" s="1715"/>
      <c r="L63888" s="1715"/>
    </row>
    <row r="63889" spans="11:12" ht="15" customHeight="1">
      <c r="K63889" s="1715"/>
      <c r="L63889" s="1715"/>
    </row>
    <row r="63890" spans="11:12" ht="15" customHeight="1">
      <c r="K63890" s="1715"/>
      <c r="L63890" s="1715"/>
    </row>
    <row r="63891" spans="11:12" ht="15" customHeight="1">
      <c r="K63891" s="1715"/>
      <c r="L63891" s="1715"/>
    </row>
    <row r="63892" spans="11:12" ht="15" customHeight="1">
      <c r="K63892" s="1715"/>
      <c r="L63892" s="1715"/>
    </row>
    <row r="63893" spans="11:12" ht="15" customHeight="1">
      <c r="K63893" s="1715"/>
      <c r="L63893" s="1715"/>
    </row>
    <row r="63894" spans="11:12" ht="15" customHeight="1">
      <c r="K63894" s="1715"/>
      <c r="L63894" s="1715"/>
    </row>
    <row r="63895" spans="11:12" ht="15" customHeight="1">
      <c r="K63895" s="1715"/>
      <c r="L63895" s="1715"/>
    </row>
    <row r="63896" spans="11:12" ht="15" customHeight="1">
      <c r="K63896" s="1715"/>
      <c r="L63896" s="1715"/>
    </row>
    <row r="63897" spans="11:12" ht="15" customHeight="1">
      <c r="K63897" s="1715"/>
      <c r="L63897" s="1715"/>
    </row>
    <row r="63898" spans="11:12" ht="15" customHeight="1">
      <c r="K63898" s="1715"/>
      <c r="L63898" s="1715"/>
    </row>
    <row r="63899" spans="11:12" ht="15" customHeight="1">
      <c r="K63899" s="1715"/>
      <c r="L63899" s="1715"/>
    </row>
    <row r="63900" spans="11:12" ht="15" customHeight="1">
      <c r="K63900" s="1715"/>
      <c r="L63900" s="1715"/>
    </row>
    <row r="63901" spans="11:12" ht="15" customHeight="1">
      <c r="K63901" s="1715"/>
      <c r="L63901" s="1715"/>
    </row>
    <row r="63902" spans="11:12" ht="15" customHeight="1">
      <c r="K63902" s="1715"/>
      <c r="L63902" s="1715"/>
    </row>
    <row r="63903" spans="11:12" ht="15" customHeight="1">
      <c r="K63903" s="1715"/>
      <c r="L63903" s="1715"/>
    </row>
    <row r="63904" spans="11:12" ht="15" customHeight="1">
      <c r="K63904" s="1715"/>
      <c r="L63904" s="1715"/>
    </row>
    <row r="63905" spans="11:12" ht="15" customHeight="1">
      <c r="K63905" s="1715"/>
      <c r="L63905" s="1715"/>
    </row>
    <row r="63906" spans="11:12" ht="15" customHeight="1">
      <c r="K63906" s="1715"/>
      <c r="L63906" s="1715"/>
    </row>
    <row r="63907" spans="11:12" ht="15" customHeight="1">
      <c r="K63907" s="1715"/>
      <c r="L63907" s="1715"/>
    </row>
    <row r="63908" spans="11:12" ht="15" customHeight="1">
      <c r="K63908" s="1715"/>
      <c r="L63908" s="1715"/>
    </row>
    <row r="63909" spans="11:12" ht="15" customHeight="1">
      <c r="K63909" s="1715"/>
      <c r="L63909" s="1715"/>
    </row>
    <row r="63910" spans="11:12" ht="15" customHeight="1">
      <c r="K63910" s="1715"/>
      <c r="L63910" s="1715"/>
    </row>
    <row r="63911" spans="11:12" ht="15" customHeight="1">
      <c r="K63911" s="1715"/>
      <c r="L63911" s="1715"/>
    </row>
    <row r="63912" spans="11:12" ht="15" customHeight="1">
      <c r="K63912" s="1715"/>
      <c r="L63912" s="1715"/>
    </row>
    <row r="63913" spans="11:12" ht="15" customHeight="1">
      <c r="K63913" s="1715"/>
      <c r="L63913" s="1715"/>
    </row>
    <row r="63914" spans="11:12" ht="15" customHeight="1">
      <c r="K63914" s="1715"/>
      <c r="L63914" s="1715"/>
    </row>
    <row r="63915" spans="11:12" ht="15" customHeight="1">
      <c r="K63915" s="1715"/>
      <c r="L63915" s="1715"/>
    </row>
    <row r="63916" spans="11:12" ht="15" customHeight="1">
      <c r="K63916" s="1715"/>
      <c r="L63916" s="1715"/>
    </row>
    <row r="63917" spans="11:12" ht="15" customHeight="1">
      <c r="K63917" s="1715"/>
      <c r="L63917" s="1715"/>
    </row>
    <row r="63918" spans="11:12" ht="15" customHeight="1">
      <c r="K63918" s="1715"/>
      <c r="L63918" s="1715"/>
    </row>
    <row r="63919" spans="11:12" ht="15" customHeight="1">
      <c r="K63919" s="1715"/>
      <c r="L63919" s="1715"/>
    </row>
    <row r="63920" spans="11:12" ht="15" customHeight="1">
      <c r="K63920" s="1715"/>
      <c r="L63920" s="1715"/>
    </row>
    <row r="63921" spans="11:12" ht="15" customHeight="1">
      <c r="K63921" s="1715"/>
      <c r="L63921" s="1715"/>
    </row>
    <row r="63922" spans="11:12" ht="15" customHeight="1">
      <c r="K63922" s="1715"/>
      <c r="L63922" s="1715"/>
    </row>
    <row r="63923" spans="11:12" ht="15" customHeight="1">
      <c r="K63923" s="1715"/>
      <c r="L63923" s="1715"/>
    </row>
    <row r="63924" spans="11:12" ht="15" customHeight="1">
      <c r="K63924" s="1715"/>
      <c r="L63924" s="1715"/>
    </row>
    <row r="63925" spans="11:12" ht="15" customHeight="1">
      <c r="K63925" s="1715"/>
      <c r="L63925" s="1715"/>
    </row>
    <row r="63926" spans="11:12" ht="15" customHeight="1">
      <c r="K63926" s="1715"/>
      <c r="L63926" s="1715"/>
    </row>
    <row r="63927" spans="11:12" ht="15" customHeight="1">
      <c r="K63927" s="1715"/>
      <c r="L63927" s="1715"/>
    </row>
    <row r="63928" spans="11:12" ht="15" customHeight="1">
      <c r="K63928" s="1715"/>
      <c r="L63928" s="1715"/>
    </row>
    <row r="63929" spans="11:12" ht="15" customHeight="1">
      <c r="K63929" s="1715"/>
      <c r="L63929" s="1715"/>
    </row>
    <row r="63930" spans="11:12" ht="15" customHeight="1">
      <c r="K63930" s="1715"/>
      <c r="L63930" s="1715"/>
    </row>
    <row r="63931" spans="11:12" ht="15" customHeight="1">
      <c r="K63931" s="1715"/>
      <c r="L63931" s="1715"/>
    </row>
    <row r="63932" spans="11:12" ht="15" customHeight="1">
      <c r="K63932" s="1715"/>
      <c r="L63932" s="1715"/>
    </row>
    <row r="63933" spans="11:12" ht="15" customHeight="1">
      <c r="K63933" s="1715"/>
      <c r="L63933" s="1715"/>
    </row>
    <row r="63934" spans="11:12" ht="15" customHeight="1">
      <c r="K63934" s="1715"/>
      <c r="L63934" s="1715"/>
    </row>
    <row r="63935" spans="11:12" ht="15" customHeight="1">
      <c r="K63935" s="1715"/>
      <c r="L63935" s="1715"/>
    </row>
    <row r="63936" spans="11:12" ht="15" customHeight="1">
      <c r="K63936" s="1715"/>
      <c r="L63936" s="1715"/>
    </row>
    <row r="63937" spans="11:12" ht="15" customHeight="1">
      <c r="K63937" s="1715"/>
      <c r="L63937" s="1715"/>
    </row>
    <row r="63938" spans="11:12" ht="15" customHeight="1">
      <c r="K63938" s="1715"/>
      <c r="L63938" s="1715"/>
    </row>
    <row r="63939" spans="11:12" ht="15" customHeight="1">
      <c r="K63939" s="1715"/>
      <c r="L63939" s="1715"/>
    </row>
    <row r="63940" spans="11:12" ht="15" customHeight="1">
      <c r="K63940" s="1715"/>
      <c r="L63940" s="1715"/>
    </row>
    <row r="63941" spans="11:12" ht="15" customHeight="1">
      <c r="K63941" s="1715"/>
      <c r="L63941" s="1715"/>
    </row>
    <row r="63942" spans="11:12" ht="15" customHeight="1">
      <c r="K63942" s="1715"/>
      <c r="L63942" s="1715"/>
    </row>
    <row r="63943" spans="11:12" ht="15" customHeight="1">
      <c r="K63943" s="1715"/>
      <c r="L63943" s="1715"/>
    </row>
    <row r="63944" spans="11:12" ht="15" customHeight="1">
      <c r="K63944" s="1715"/>
      <c r="L63944" s="1715"/>
    </row>
    <row r="63945" spans="11:12" ht="15" customHeight="1">
      <c r="K63945" s="1715"/>
      <c r="L63945" s="1715"/>
    </row>
    <row r="63946" spans="11:12" ht="15" customHeight="1">
      <c r="K63946" s="1715"/>
      <c r="L63946" s="1715"/>
    </row>
    <row r="63947" spans="11:12" ht="15" customHeight="1">
      <c r="K63947" s="1715"/>
      <c r="L63947" s="1715"/>
    </row>
    <row r="63948" spans="11:12" ht="15" customHeight="1">
      <c r="K63948" s="1715"/>
      <c r="L63948" s="1715"/>
    </row>
    <row r="63949" spans="11:12" ht="15" customHeight="1">
      <c r="K63949" s="1715"/>
      <c r="L63949" s="1715"/>
    </row>
    <row r="63950" spans="11:12" ht="15" customHeight="1">
      <c r="K63950" s="1715"/>
      <c r="L63950" s="1715"/>
    </row>
    <row r="63951" spans="11:12" ht="15" customHeight="1">
      <c r="K63951" s="1715"/>
      <c r="L63951" s="1715"/>
    </row>
    <row r="63952" spans="11:12" ht="15" customHeight="1">
      <c r="K63952" s="1715"/>
      <c r="L63952" s="1715"/>
    </row>
    <row r="63953" spans="11:12" ht="15" customHeight="1">
      <c r="K63953" s="1715"/>
      <c r="L63953" s="1715"/>
    </row>
    <row r="63954" spans="11:12" ht="15" customHeight="1">
      <c r="K63954" s="1715"/>
      <c r="L63954" s="1715"/>
    </row>
    <row r="63955" spans="11:12" ht="15" customHeight="1">
      <c r="K63955" s="1715"/>
      <c r="L63955" s="1715"/>
    </row>
    <row r="63956" spans="11:12" ht="15" customHeight="1">
      <c r="K63956" s="1715"/>
      <c r="L63956" s="1715"/>
    </row>
    <row r="63957" spans="11:12" ht="15" customHeight="1">
      <c r="K63957" s="1715"/>
      <c r="L63957" s="1715"/>
    </row>
    <row r="63958" spans="11:12" ht="15" customHeight="1">
      <c r="K63958" s="1715"/>
      <c r="L63958" s="1715"/>
    </row>
    <row r="63959" spans="11:12" ht="15" customHeight="1">
      <c r="K63959" s="1715"/>
      <c r="L63959" s="1715"/>
    </row>
    <row r="63960" spans="11:12" ht="15" customHeight="1">
      <c r="K63960" s="1715"/>
      <c r="L63960" s="1715"/>
    </row>
    <row r="63961" spans="11:12" ht="15" customHeight="1">
      <c r="K63961" s="1715"/>
      <c r="L63961" s="1715"/>
    </row>
    <row r="63962" spans="11:12" ht="15" customHeight="1">
      <c r="K63962" s="1715"/>
      <c r="L63962" s="1715"/>
    </row>
    <row r="63963" spans="11:12" ht="15" customHeight="1">
      <c r="K63963" s="1715"/>
      <c r="L63963" s="1715"/>
    </row>
    <row r="63964" spans="11:12" ht="15" customHeight="1">
      <c r="K63964" s="1715"/>
      <c r="L63964" s="1715"/>
    </row>
    <row r="63965" spans="11:12" ht="15" customHeight="1">
      <c r="K63965" s="1715"/>
      <c r="L63965" s="1715"/>
    </row>
    <row r="63966" spans="11:12" ht="15" customHeight="1">
      <c r="K63966" s="1715"/>
      <c r="L63966" s="1715"/>
    </row>
    <row r="63967" spans="11:12" ht="15" customHeight="1">
      <c r="K63967" s="1715"/>
      <c r="L63967" s="1715"/>
    </row>
    <row r="63968" spans="11:12" ht="15" customHeight="1">
      <c r="K63968" s="1715"/>
      <c r="L63968" s="1715"/>
    </row>
    <row r="63969" spans="11:12" ht="15" customHeight="1">
      <c r="K63969" s="1715"/>
      <c r="L63969" s="1715"/>
    </row>
    <row r="63970" spans="11:12" ht="15" customHeight="1">
      <c r="K63970" s="1715"/>
      <c r="L63970" s="1715"/>
    </row>
    <row r="63971" spans="11:12" ht="15" customHeight="1">
      <c r="K63971" s="1715"/>
      <c r="L63971" s="1715"/>
    </row>
    <row r="63972" spans="11:12" ht="15" customHeight="1">
      <c r="K63972" s="1715"/>
      <c r="L63972" s="1715"/>
    </row>
    <row r="63973" spans="11:12" ht="15" customHeight="1">
      <c r="K63973" s="1715"/>
      <c r="L63973" s="1715"/>
    </row>
    <row r="63974" spans="11:12" ht="15" customHeight="1">
      <c r="K63974" s="1715"/>
      <c r="L63974" s="1715"/>
    </row>
    <row r="63975" spans="11:12" ht="15" customHeight="1">
      <c r="K63975" s="1715"/>
      <c r="L63975" s="1715"/>
    </row>
    <row r="63976" spans="11:12" ht="15" customHeight="1">
      <c r="K63976" s="1715"/>
      <c r="L63976" s="1715"/>
    </row>
    <row r="63977" spans="11:12" ht="15" customHeight="1">
      <c r="K63977" s="1715"/>
      <c r="L63977" s="1715"/>
    </row>
    <row r="63978" spans="11:12" ht="15" customHeight="1">
      <c r="K63978" s="1715"/>
      <c r="L63978" s="1715"/>
    </row>
    <row r="63979" spans="11:12" ht="15" customHeight="1">
      <c r="K63979" s="1715"/>
      <c r="L63979" s="1715"/>
    </row>
    <row r="63980" spans="11:12" ht="15" customHeight="1">
      <c r="K63980" s="1715"/>
      <c r="L63980" s="1715"/>
    </row>
    <row r="63981" spans="11:12" ht="15" customHeight="1">
      <c r="K63981" s="1715"/>
      <c r="L63981" s="1715"/>
    </row>
    <row r="63982" spans="11:12" ht="15" customHeight="1">
      <c r="K63982" s="1715"/>
      <c r="L63982" s="1715"/>
    </row>
    <row r="63983" spans="11:12" ht="15" customHeight="1">
      <c r="K63983" s="1715"/>
      <c r="L63983" s="1715"/>
    </row>
    <row r="63984" spans="11:12" ht="15" customHeight="1">
      <c r="K63984" s="1715"/>
      <c r="L63984" s="1715"/>
    </row>
    <row r="63985" spans="11:12" ht="15" customHeight="1">
      <c r="K63985" s="1715"/>
      <c r="L63985" s="1715"/>
    </row>
    <row r="63986" spans="11:12" ht="15" customHeight="1">
      <c r="K63986" s="1715"/>
      <c r="L63986" s="1715"/>
    </row>
    <row r="63987" spans="11:12" ht="15" customHeight="1">
      <c r="K63987" s="1715"/>
      <c r="L63987" s="1715"/>
    </row>
    <row r="63988" spans="11:12" ht="15" customHeight="1">
      <c r="K63988" s="1715"/>
      <c r="L63988" s="1715"/>
    </row>
    <row r="63989" spans="11:12" ht="15" customHeight="1">
      <c r="K63989" s="1715"/>
      <c r="L63989" s="1715"/>
    </row>
    <row r="63990" spans="11:12" ht="15" customHeight="1">
      <c r="K63990" s="1715"/>
      <c r="L63990" s="1715"/>
    </row>
    <row r="63991" spans="11:12" ht="15" customHeight="1">
      <c r="K63991" s="1715"/>
      <c r="L63991" s="1715"/>
    </row>
    <row r="63992" spans="11:12" ht="15" customHeight="1">
      <c r="K63992" s="1715"/>
      <c r="L63992" s="1715"/>
    </row>
    <row r="63993" spans="11:12" ht="15" customHeight="1">
      <c r="K63993" s="1715"/>
      <c r="L63993" s="1715"/>
    </row>
    <row r="63994" spans="11:12" ht="15" customHeight="1">
      <c r="K63994" s="1715"/>
      <c r="L63994" s="1715"/>
    </row>
    <row r="63995" spans="11:12" ht="15" customHeight="1">
      <c r="K63995" s="1715"/>
      <c r="L63995" s="1715"/>
    </row>
    <row r="63996" spans="11:12" ht="15" customHeight="1">
      <c r="K63996" s="1715"/>
      <c r="L63996" s="1715"/>
    </row>
    <row r="63997" spans="11:12" ht="15" customHeight="1">
      <c r="K63997" s="1715"/>
      <c r="L63997" s="1715"/>
    </row>
    <row r="63998" spans="11:12" ht="15" customHeight="1">
      <c r="K63998" s="1715"/>
      <c r="L63998" s="1715"/>
    </row>
    <row r="63999" spans="11:12" ht="15" customHeight="1">
      <c r="K63999" s="1715"/>
      <c r="L63999" s="1715"/>
    </row>
    <row r="64000" spans="11:12" ht="15" customHeight="1">
      <c r="K64000" s="1715"/>
      <c r="L64000" s="1715"/>
    </row>
    <row r="64001" spans="11:12" ht="15" customHeight="1">
      <c r="K64001" s="1715"/>
      <c r="L64001" s="1715"/>
    </row>
    <row r="64002" spans="11:12" ht="15" customHeight="1">
      <c r="K64002" s="1715"/>
      <c r="L64002" s="1715"/>
    </row>
    <row r="64003" spans="11:12" ht="15" customHeight="1">
      <c r="K64003" s="1715"/>
      <c r="L64003" s="1715"/>
    </row>
    <row r="64004" spans="11:12" ht="15" customHeight="1">
      <c r="K64004" s="1715"/>
      <c r="L64004" s="1715"/>
    </row>
    <row r="64005" spans="11:12" ht="15" customHeight="1">
      <c r="K64005" s="1715"/>
      <c r="L64005" s="1715"/>
    </row>
    <row r="64006" spans="11:12" ht="15" customHeight="1">
      <c r="K64006" s="1715"/>
      <c r="L64006" s="1715"/>
    </row>
    <row r="64007" spans="11:12" ht="15" customHeight="1">
      <c r="K64007" s="1715"/>
      <c r="L64007" s="1715"/>
    </row>
    <row r="64008" spans="11:12" ht="15" customHeight="1">
      <c r="K64008" s="1715"/>
      <c r="L64008" s="1715"/>
    </row>
    <row r="64009" spans="11:12" ht="15" customHeight="1">
      <c r="K64009" s="1715"/>
      <c r="L64009" s="1715"/>
    </row>
    <row r="64010" spans="11:12" ht="15" customHeight="1">
      <c r="K64010" s="1715"/>
      <c r="L64010" s="1715"/>
    </row>
    <row r="64011" spans="11:12" ht="15" customHeight="1">
      <c r="K64011" s="1715"/>
      <c r="L64011" s="1715"/>
    </row>
    <row r="64012" spans="11:12" ht="15" customHeight="1">
      <c r="K64012" s="1715"/>
      <c r="L64012" s="1715"/>
    </row>
    <row r="64013" spans="11:12" ht="15" customHeight="1">
      <c r="K64013" s="1715"/>
      <c r="L64013" s="1715"/>
    </row>
    <row r="64014" spans="11:12" ht="15" customHeight="1">
      <c r="K64014" s="1715"/>
      <c r="L64014" s="1715"/>
    </row>
    <row r="64015" spans="11:12" ht="15" customHeight="1">
      <c r="K64015" s="1715"/>
      <c r="L64015" s="1715"/>
    </row>
    <row r="64016" spans="11:12" ht="15" customHeight="1">
      <c r="K64016" s="1715"/>
      <c r="L64016" s="1715"/>
    </row>
    <row r="64017" spans="11:12" ht="15" customHeight="1">
      <c r="K64017" s="1715"/>
      <c r="L64017" s="1715"/>
    </row>
    <row r="64018" spans="11:12" ht="15" customHeight="1">
      <c r="K64018" s="1715"/>
      <c r="L64018" s="1715"/>
    </row>
    <row r="64019" spans="11:12" ht="15" customHeight="1">
      <c r="K64019" s="1715"/>
      <c r="L64019" s="1715"/>
    </row>
    <row r="64020" spans="11:12" ht="15" customHeight="1">
      <c r="K64020" s="1715"/>
      <c r="L64020" s="1715"/>
    </row>
    <row r="64021" spans="11:12" ht="15" customHeight="1">
      <c r="K64021" s="1715"/>
      <c r="L64021" s="1715"/>
    </row>
    <row r="64022" spans="11:12" ht="15" customHeight="1">
      <c r="K64022" s="1715"/>
      <c r="L64022" s="1715"/>
    </row>
    <row r="64023" spans="11:12" ht="15" customHeight="1">
      <c r="K64023" s="1715"/>
      <c r="L64023" s="1715"/>
    </row>
    <row r="64024" spans="11:12" ht="15" customHeight="1">
      <c r="K64024" s="1715"/>
      <c r="L64024" s="1715"/>
    </row>
    <row r="64025" spans="11:12" ht="15" customHeight="1">
      <c r="K64025" s="1715"/>
      <c r="L64025" s="1715"/>
    </row>
    <row r="64026" spans="11:12" ht="15" customHeight="1">
      <c r="K64026" s="1715"/>
      <c r="L64026" s="1715"/>
    </row>
    <row r="64027" spans="11:12" ht="15" customHeight="1">
      <c r="K64027" s="1715"/>
      <c r="L64027" s="1715"/>
    </row>
    <row r="64028" spans="11:12" ht="15" customHeight="1">
      <c r="K64028" s="1715"/>
      <c r="L64028" s="1715"/>
    </row>
    <row r="64029" spans="11:12" ht="15" customHeight="1">
      <c r="K64029" s="1715"/>
      <c r="L64029" s="1715"/>
    </row>
    <row r="64030" spans="11:12" ht="15" customHeight="1">
      <c r="K64030" s="1715"/>
      <c r="L64030" s="1715"/>
    </row>
    <row r="64031" spans="11:12" ht="15" customHeight="1">
      <c r="K64031" s="1715"/>
      <c r="L64031" s="1715"/>
    </row>
    <row r="64032" spans="11:12" ht="15" customHeight="1">
      <c r="K64032" s="1715"/>
      <c r="L64032" s="1715"/>
    </row>
    <row r="64033" spans="11:12" ht="15" customHeight="1">
      <c r="K64033" s="1715"/>
      <c r="L64033" s="1715"/>
    </row>
    <row r="64034" spans="11:12" ht="15" customHeight="1">
      <c r="K64034" s="1715"/>
      <c r="L64034" s="1715"/>
    </row>
    <row r="64035" spans="11:12" ht="15" customHeight="1">
      <c r="K64035" s="1715"/>
      <c r="L64035" s="1715"/>
    </row>
    <row r="64036" spans="11:12" ht="15" customHeight="1">
      <c r="K64036" s="1715"/>
      <c r="L64036" s="1715"/>
    </row>
    <row r="64037" spans="11:12" ht="15" customHeight="1">
      <c r="K64037" s="1715"/>
      <c r="L64037" s="1715"/>
    </row>
    <row r="64038" spans="11:12" ht="15" customHeight="1">
      <c r="K64038" s="1715"/>
      <c r="L64038" s="1715"/>
    </row>
    <row r="64039" spans="11:12" ht="15" customHeight="1">
      <c r="K64039" s="1715"/>
      <c r="L64039" s="1715"/>
    </row>
    <row r="64040" spans="11:12" ht="15" customHeight="1">
      <c r="K64040" s="1715"/>
      <c r="L64040" s="1715"/>
    </row>
    <row r="64041" spans="11:12" ht="15" customHeight="1">
      <c r="K64041" s="1715"/>
      <c r="L64041" s="1715"/>
    </row>
    <row r="64042" spans="11:12" ht="15" customHeight="1">
      <c r="K64042" s="1715"/>
      <c r="L64042" s="1715"/>
    </row>
    <row r="64043" spans="11:12" ht="15" customHeight="1">
      <c r="K64043" s="1715"/>
      <c r="L64043" s="1715"/>
    </row>
    <row r="64044" spans="11:12" ht="15" customHeight="1">
      <c r="K64044" s="1715"/>
      <c r="L64044" s="1715"/>
    </row>
    <row r="64045" spans="11:12" ht="15" customHeight="1">
      <c r="K64045" s="1715"/>
      <c r="L64045" s="1715"/>
    </row>
    <row r="64046" spans="11:12" ht="15" customHeight="1">
      <c r="K64046" s="1715"/>
      <c r="L64046" s="1715"/>
    </row>
    <row r="64047" spans="11:12" ht="15" customHeight="1">
      <c r="K64047" s="1715"/>
      <c r="L64047" s="1715"/>
    </row>
    <row r="64048" spans="11:12" ht="15" customHeight="1">
      <c r="K64048" s="1715"/>
      <c r="L64048" s="1715"/>
    </row>
    <row r="64049" spans="11:12" ht="15" customHeight="1">
      <c r="K64049" s="1715"/>
      <c r="L64049" s="1715"/>
    </row>
    <row r="64050" spans="11:12" ht="15" customHeight="1">
      <c r="K64050" s="1715"/>
      <c r="L64050" s="1715"/>
    </row>
    <row r="64051" spans="11:12" ht="15" customHeight="1">
      <c r="K64051" s="1715"/>
      <c r="L64051" s="1715"/>
    </row>
    <row r="64052" spans="11:12" ht="15" customHeight="1">
      <c r="K64052" s="1715"/>
      <c r="L64052" s="1715"/>
    </row>
    <row r="64053" spans="11:12" ht="15" customHeight="1">
      <c r="K64053" s="1715"/>
      <c r="L64053" s="1715"/>
    </row>
    <row r="64054" spans="11:12" ht="15" customHeight="1">
      <c r="K64054" s="1715"/>
      <c r="L64054" s="1715"/>
    </row>
    <row r="64055" spans="11:12" ht="15" customHeight="1">
      <c r="K64055" s="1715"/>
      <c r="L64055" s="1715"/>
    </row>
    <row r="64056" spans="11:12" ht="15" customHeight="1">
      <c r="K64056" s="1715"/>
      <c r="L64056" s="1715"/>
    </row>
    <row r="64057" spans="11:12" ht="15" customHeight="1">
      <c r="K64057" s="1715"/>
      <c r="L64057" s="1715"/>
    </row>
    <row r="64058" spans="11:12" ht="15" customHeight="1">
      <c r="K64058" s="1715"/>
      <c r="L64058" s="1715"/>
    </row>
    <row r="64059" spans="11:12" ht="15" customHeight="1">
      <c r="K64059" s="1715"/>
      <c r="L64059" s="1715"/>
    </row>
    <row r="64060" spans="11:12" ht="15" customHeight="1">
      <c r="K64060" s="1715"/>
      <c r="L64060" s="1715"/>
    </row>
    <row r="64061" spans="11:12" ht="15" customHeight="1">
      <c r="K64061" s="1715"/>
      <c r="L64061" s="1715"/>
    </row>
    <row r="64062" spans="11:12" ht="15" customHeight="1">
      <c r="K64062" s="1715"/>
      <c r="L64062" s="1715"/>
    </row>
    <row r="64063" spans="11:12" ht="15" customHeight="1">
      <c r="K64063" s="1715"/>
      <c r="L64063" s="1715"/>
    </row>
    <row r="64064" spans="11:12" ht="15" customHeight="1">
      <c r="K64064" s="1715"/>
      <c r="L64064" s="1715"/>
    </row>
    <row r="64065" spans="11:12" ht="15" customHeight="1">
      <c r="K64065" s="1715"/>
      <c r="L64065" s="1715"/>
    </row>
    <row r="64066" spans="11:12" ht="15" customHeight="1">
      <c r="K64066" s="1715"/>
      <c r="L64066" s="1715"/>
    </row>
    <row r="64067" spans="11:12" ht="15" customHeight="1">
      <c r="K64067" s="1715"/>
      <c r="L64067" s="1715"/>
    </row>
    <row r="64068" spans="11:12" ht="15" customHeight="1">
      <c r="K64068" s="1715"/>
      <c r="L64068" s="1715"/>
    </row>
    <row r="64069" spans="11:12" ht="15" customHeight="1">
      <c r="K64069" s="1715"/>
      <c r="L64069" s="1715"/>
    </row>
    <row r="64070" spans="11:12" ht="15" customHeight="1">
      <c r="K64070" s="1715"/>
      <c r="L64070" s="1715"/>
    </row>
    <row r="64071" spans="11:12" ht="15" customHeight="1">
      <c r="K64071" s="1715"/>
      <c r="L64071" s="1715"/>
    </row>
    <row r="64072" spans="11:12" ht="15" customHeight="1">
      <c r="K64072" s="1715"/>
      <c r="L64072" s="1715"/>
    </row>
    <row r="64073" spans="11:12" ht="15" customHeight="1">
      <c r="K64073" s="1715"/>
      <c r="L64073" s="1715"/>
    </row>
    <row r="64074" spans="11:12" ht="15" customHeight="1">
      <c r="K64074" s="1715"/>
      <c r="L64074" s="1715"/>
    </row>
    <row r="64075" spans="11:12" ht="15" customHeight="1">
      <c r="K64075" s="1715"/>
      <c r="L64075" s="1715"/>
    </row>
    <row r="64076" spans="11:12" ht="15" customHeight="1">
      <c r="K64076" s="1715"/>
      <c r="L64076" s="1715"/>
    </row>
    <row r="64077" spans="11:12" ht="15" customHeight="1">
      <c r="K64077" s="1715"/>
      <c r="L64077" s="1715"/>
    </row>
    <row r="64078" spans="11:12" ht="15" customHeight="1">
      <c r="K64078" s="1715"/>
      <c r="L64078" s="1715"/>
    </row>
    <row r="64079" spans="11:12" ht="15" customHeight="1">
      <c r="K64079" s="1715"/>
      <c r="L64079" s="1715"/>
    </row>
    <row r="64080" spans="11:12" ht="15" customHeight="1">
      <c r="K64080" s="1715"/>
      <c r="L64080" s="1715"/>
    </row>
    <row r="64081" spans="11:12" ht="15" customHeight="1">
      <c r="K64081" s="1715"/>
      <c r="L64081" s="1715"/>
    </row>
    <row r="64082" spans="11:12" ht="15" customHeight="1">
      <c r="K64082" s="1715"/>
      <c r="L64082" s="1715"/>
    </row>
    <row r="64083" spans="11:12" ht="15" customHeight="1">
      <c r="K64083" s="1715"/>
      <c r="L64083" s="1715"/>
    </row>
    <row r="64084" spans="11:12" ht="15" customHeight="1">
      <c r="K64084" s="1715"/>
      <c r="L64084" s="1715"/>
    </row>
    <row r="64085" spans="11:12" ht="15" customHeight="1">
      <c r="K64085" s="1715"/>
      <c r="L64085" s="1715"/>
    </row>
    <row r="64086" spans="11:12" ht="15" customHeight="1">
      <c r="K64086" s="1715"/>
      <c r="L64086" s="1715"/>
    </row>
    <row r="64087" spans="11:12" ht="15" customHeight="1">
      <c r="K64087" s="1715"/>
      <c r="L64087" s="1715"/>
    </row>
    <row r="64088" spans="11:12" ht="15" customHeight="1">
      <c r="K64088" s="1715"/>
      <c r="L64088" s="1715"/>
    </row>
    <row r="64089" spans="11:12" ht="15" customHeight="1">
      <c r="K64089" s="1715"/>
      <c r="L64089" s="1715"/>
    </row>
    <row r="64090" spans="11:12" ht="15" customHeight="1">
      <c r="K64090" s="1715"/>
      <c r="L64090" s="1715"/>
    </row>
    <row r="64091" spans="11:12" ht="15" customHeight="1">
      <c r="K64091" s="1715"/>
      <c r="L64091" s="1715"/>
    </row>
    <row r="64092" spans="11:12" ht="15" customHeight="1">
      <c r="K64092" s="1715"/>
      <c r="L64092" s="1715"/>
    </row>
    <row r="64093" spans="11:12" ht="15" customHeight="1">
      <c r="K64093" s="1715"/>
      <c r="L64093" s="1715"/>
    </row>
    <row r="64094" spans="11:12" ht="15" customHeight="1">
      <c r="K64094" s="1715"/>
      <c r="L64094" s="1715"/>
    </row>
    <row r="64095" spans="11:12" ht="15" customHeight="1">
      <c r="K64095" s="1715"/>
      <c r="L64095" s="1715"/>
    </row>
    <row r="64096" spans="11:12" ht="15" customHeight="1">
      <c r="K64096" s="1715"/>
      <c r="L64096" s="1715"/>
    </row>
    <row r="64097" spans="11:12" ht="15" customHeight="1">
      <c r="K64097" s="1715"/>
      <c r="L64097" s="1715"/>
    </row>
    <row r="64098" spans="11:12" ht="15" customHeight="1">
      <c r="K64098" s="1715"/>
      <c r="L64098" s="1715"/>
    </row>
    <row r="64099" spans="11:12" ht="15" customHeight="1">
      <c r="K64099" s="1715"/>
      <c r="L64099" s="1715"/>
    </row>
    <row r="64100" spans="11:12" ht="15" customHeight="1">
      <c r="K64100" s="1715"/>
      <c r="L64100" s="1715"/>
    </row>
    <row r="64101" spans="11:12" ht="15" customHeight="1">
      <c r="K64101" s="1715"/>
      <c r="L64101" s="1715"/>
    </row>
    <row r="64102" spans="11:12" ht="15" customHeight="1">
      <c r="K64102" s="1715"/>
      <c r="L64102" s="1715"/>
    </row>
    <row r="64103" spans="11:12" ht="15" customHeight="1">
      <c r="K64103" s="1715"/>
      <c r="L64103" s="1715"/>
    </row>
    <row r="64104" spans="11:12" ht="15" customHeight="1">
      <c r="K64104" s="1715"/>
      <c r="L64104" s="1715"/>
    </row>
    <row r="64105" spans="11:12" ht="15" customHeight="1">
      <c r="K64105" s="1715"/>
      <c r="L64105" s="1715"/>
    </row>
    <row r="64106" spans="11:12" ht="15" customHeight="1">
      <c r="K64106" s="1715"/>
      <c r="L64106" s="1715"/>
    </row>
    <row r="64107" spans="11:12" ht="15" customHeight="1">
      <c r="K64107" s="1715"/>
      <c r="L64107" s="1715"/>
    </row>
    <row r="64108" spans="11:12" ht="15" customHeight="1">
      <c r="K64108" s="1715"/>
      <c r="L64108" s="1715"/>
    </row>
    <row r="64109" spans="11:12" ht="15" customHeight="1">
      <c r="K64109" s="1715"/>
      <c r="L64109" s="1715"/>
    </row>
    <row r="64110" spans="11:12" ht="15" customHeight="1">
      <c r="K64110" s="1715"/>
      <c r="L64110" s="1715"/>
    </row>
    <row r="64111" spans="11:12" ht="15" customHeight="1">
      <c r="K64111" s="1715"/>
      <c r="L64111" s="1715"/>
    </row>
    <row r="64112" spans="11:12" ht="15" customHeight="1">
      <c r="K64112" s="1715"/>
      <c r="L64112" s="1715"/>
    </row>
    <row r="64113" spans="11:12" ht="15" customHeight="1">
      <c r="K64113" s="1715"/>
      <c r="L64113" s="1715"/>
    </row>
    <row r="64114" spans="11:12" ht="15" customHeight="1">
      <c r="K64114" s="1715"/>
      <c r="L64114" s="1715"/>
    </row>
    <row r="64115" spans="11:12" ht="15" customHeight="1">
      <c r="K64115" s="1715"/>
      <c r="L64115" s="1715"/>
    </row>
    <row r="64116" spans="11:12" ht="15" customHeight="1">
      <c r="K64116" s="1715"/>
      <c r="L64116" s="1715"/>
    </row>
    <row r="64117" spans="11:12" ht="15" customHeight="1">
      <c r="K64117" s="1715"/>
      <c r="L64117" s="1715"/>
    </row>
    <row r="64118" spans="11:12" ht="15" customHeight="1">
      <c r="K64118" s="1715"/>
      <c r="L64118" s="1715"/>
    </row>
    <row r="64119" spans="11:12" ht="15" customHeight="1">
      <c r="K64119" s="1715"/>
      <c r="L64119" s="1715"/>
    </row>
    <row r="64120" spans="11:12" ht="15" customHeight="1">
      <c r="K64120" s="1715"/>
      <c r="L64120" s="1715"/>
    </row>
    <row r="64121" spans="11:12" ht="15" customHeight="1">
      <c r="K64121" s="1715"/>
      <c r="L64121" s="1715"/>
    </row>
    <row r="64122" spans="11:12" ht="15" customHeight="1">
      <c r="K64122" s="1715"/>
      <c r="L64122" s="1715"/>
    </row>
    <row r="64123" spans="11:12" ht="15" customHeight="1">
      <c r="K64123" s="1715"/>
      <c r="L64123" s="1715"/>
    </row>
    <row r="64124" spans="11:12" ht="15" customHeight="1">
      <c r="K64124" s="1715"/>
      <c r="L64124" s="1715"/>
    </row>
    <row r="64125" spans="11:12" ht="15" customHeight="1">
      <c r="K64125" s="1715"/>
      <c r="L64125" s="1715"/>
    </row>
    <row r="64126" spans="11:12" ht="15" customHeight="1">
      <c r="K64126" s="1715"/>
      <c r="L64126" s="1715"/>
    </row>
    <row r="64127" spans="11:12" ht="15" customHeight="1">
      <c r="K64127" s="1715"/>
      <c r="L64127" s="1715"/>
    </row>
    <row r="64128" spans="11:12" ht="15" customHeight="1">
      <c r="K64128" s="1715"/>
      <c r="L64128" s="1715"/>
    </row>
    <row r="64129" spans="11:12" ht="15" customHeight="1">
      <c r="K64129" s="1715"/>
      <c r="L64129" s="1715"/>
    </row>
    <row r="64130" spans="11:12" ht="15" customHeight="1">
      <c r="K64130" s="1715"/>
      <c r="L64130" s="1715"/>
    </row>
    <row r="64131" spans="11:12" ht="15" customHeight="1">
      <c r="K64131" s="1715"/>
      <c r="L64131" s="1715"/>
    </row>
    <row r="64132" spans="11:12" ht="15" customHeight="1">
      <c r="K64132" s="1715"/>
      <c r="L64132" s="1715"/>
    </row>
    <row r="64133" spans="11:12" ht="15" customHeight="1">
      <c r="K64133" s="1715"/>
      <c r="L64133" s="1715"/>
    </row>
    <row r="64134" spans="11:12" ht="15" customHeight="1">
      <c r="K64134" s="1715"/>
      <c r="L64134" s="1715"/>
    </row>
    <row r="64135" spans="11:12" ht="15" customHeight="1">
      <c r="K64135" s="1715"/>
      <c r="L64135" s="1715"/>
    </row>
    <row r="64136" spans="11:12" ht="15" customHeight="1">
      <c r="K64136" s="1715"/>
      <c r="L64136" s="1715"/>
    </row>
    <row r="64137" spans="11:12" ht="15" customHeight="1">
      <c r="K64137" s="1715"/>
      <c r="L64137" s="1715"/>
    </row>
    <row r="64138" spans="11:12" ht="15" customHeight="1">
      <c r="K64138" s="1715"/>
      <c r="L64138" s="1715"/>
    </row>
    <row r="64139" spans="11:12" ht="15" customHeight="1">
      <c r="K64139" s="1715"/>
      <c r="L64139" s="1715"/>
    </row>
    <row r="64140" spans="11:12" ht="15" customHeight="1">
      <c r="K64140" s="1715"/>
      <c r="L64140" s="1715"/>
    </row>
    <row r="64141" spans="11:12" ht="15" customHeight="1">
      <c r="K64141" s="1715"/>
      <c r="L64141" s="1715"/>
    </row>
    <row r="64142" spans="11:12" ht="15" customHeight="1">
      <c r="K64142" s="1715"/>
      <c r="L64142" s="1715"/>
    </row>
    <row r="64143" spans="11:12" ht="15" customHeight="1">
      <c r="K64143" s="1715"/>
      <c r="L64143" s="1715"/>
    </row>
    <row r="64144" spans="11:12" ht="15" customHeight="1">
      <c r="K64144" s="1715"/>
      <c r="L64144" s="1715"/>
    </row>
    <row r="64145" spans="11:12" ht="15" customHeight="1">
      <c r="K64145" s="1715"/>
      <c r="L64145" s="1715"/>
    </row>
    <row r="64146" spans="11:12" ht="15" customHeight="1">
      <c r="K64146" s="1715"/>
      <c r="L64146" s="1715"/>
    </row>
    <row r="64147" spans="11:12" ht="15" customHeight="1">
      <c r="K64147" s="1715"/>
      <c r="L64147" s="1715"/>
    </row>
    <row r="64148" spans="11:12" ht="15" customHeight="1">
      <c r="K64148" s="1715"/>
      <c r="L64148" s="1715"/>
    </row>
    <row r="64149" spans="11:12" ht="15" customHeight="1">
      <c r="K64149" s="1715"/>
      <c r="L64149" s="1715"/>
    </row>
    <row r="64150" spans="11:12" ht="15" customHeight="1">
      <c r="K64150" s="1715"/>
      <c r="L64150" s="1715"/>
    </row>
    <row r="64151" spans="11:12" ht="15" customHeight="1">
      <c r="K64151" s="1715"/>
      <c r="L64151" s="1715"/>
    </row>
    <row r="64152" spans="11:12" ht="15" customHeight="1">
      <c r="K64152" s="1715"/>
      <c r="L64152" s="1715"/>
    </row>
    <row r="64153" spans="11:12" ht="15" customHeight="1">
      <c r="K64153" s="1715"/>
      <c r="L64153" s="1715"/>
    </row>
    <row r="64154" spans="11:12" ht="15" customHeight="1">
      <c r="K64154" s="1715"/>
      <c r="L64154" s="1715"/>
    </row>
    <row r="64155" spans="11:12" ht="15" customHeight="1">
      <c r="K64155" s="1715"/>
      <c r="L64155" s="1715"/>
    </row>
    <row r="64156" spans="11:12" ht="15" customHeight="1">
      <c r="K64156" s="1715"/>
      <c r="L64156" s="1715"/>
    </row>
    <row r="64157" spans="11:12" ht="15" customHeight="1">
      <c r="K64157" s="1715"/>
      <c r="L64157" s="1715"/>
    </row>
    <row r="64158" spans="11:12" ht="15" customHeight="1">
      <c r="K64158" s="1715"/>
      <c r="L64158" s="1715"/>
    </row>
    <row r="64159" spans="11:12" ht="15" customHeight="1">
      <c r="K64159" s="1715"/>
      <c r="L64159" s="1715"/>
    </row>
    <row r="64160" spans="11:12" ht="15" customHeight="1">
      <c r="K64160" s="1715"/>
      <c r="L64160" s="1715"/>
    </row>
    <row r="64161" spans="11:12" ht="15" customHeight="1">
      <c r="K64161" s="1715"/>
      <c r="L64161" s="1715"/>
    </row>
    <row r="64162" spans="11:12" ht="15" customHeight="1">
      <c r="K64162" s="1715"/>
      <c r="L64162" s="1715"/>
    </row>
    <row r="64163" spans="11:12" ht="15" customHeight="1">
      <c r="K64163" s="1715"/>
      <c r="L64163" s="1715"/>
    </row>
    <row r="64164" spans="11:12" ht="15" customHeight="1">
      <c r="K64164" s="1715"/>
      <c r="L64164" s="1715"/>
    </row>
    <row r="64165" spans="11:12" ht="15" customHeight="1">
      <c r="K64165" s="1715"/>
      <c r="L64165" s="1715"/>
    </row>
    <row r="64166" spans="11:12" ht="15" customHeight="1">
      <c r="K64166" s="1715"/>
      <c r="L64166" s="1715"/>
    </row>
    <row r="64167" spans="11:12" ht="15" customHeight="1">
      <c r="K64167" s="1715"/>
      <c r="L64167" s="1715"/>
    </row>
    <row r="64168" spans="11:12" ht="15" customHeight="1">
      <c r="K64168" s="1715"/>
      <c r="L64168" s="1715"/>
    </row>
    <row r="64169" spans="11:12" ht="15" customHeight="1">
      <c r="K64169" s="1715"/>
      <c r="L64169" s="1715"/>
    </row>
    <row r="64170" spans="11:12" ht="15" customHeight="1">
      <c r="K64170" s="1715"/>
      <c r="L64170" s="1715"/>
    </row>
    <row r="64171" spans="11:12" ht="15" customHeight="1">
      <c r="K64171" s="1715"/>
      <c r="L64171" s="1715"/>
    </row>
    <row r="64172" spans="11:12" ht="15" customHeight="1">
      <c r="K64172" s="1715"/>
      <c r="L64172" s="1715"/>
    </row>
    <row r="64173" spans="11:12" ht="15" customHeight="1">
      <c r="K64173" s="1715"/>
      <c r="L64173" s="1715"/>
    </row>
    <row r="64174" spans="11:12" ht="15" customHeight="1">
      <c r="K64174" s="1715"/>
      <c r="L64174" s="1715"/>
    </row>
    <row r="64175" spans="11:12" ht="15" customHeight="1">
      <c r="K64175" s="1715"/>
      <c r="L64175" s="1715"/>
    </row>
    <row r="64176" spans="11:12" ht="15" customHeight="1">
      <c r="K64176" s="1715"/>
      <c r="L64176" s="1715"/>
    </row>
    <row r="64177" spans="11:12" ht="15" customHeight="1">
      <c r="K64177" s="1715"/>
      <c r="L64177" s="1715"/>
    </row>
    <row r="64178" spans="11:12" ht="15" customHeight="1">
      <c r="K64178" s="1715"/>
      <c r="L64178" s="1715"/>
    </row>
    <row r="64179" spans="11:12" ht="15" customHeight="1">
      <c r="K64179" s="1715"/>
      <c r="L64179" s="1715"/>
    </row>
    <row r="64180" spans="11:12" ht="15" customHeight="1">
      <c r="K64180" s="1715"/>
      <c r="L64180" s="1715"/>
    </row>
    <row r="64181" spans="11:12" ht="15" customHeight="1">
      <c r="K64181" s="1715"/>
      <c r="L64181" s="1715"/>
    </row>
    <row r="64182" spans="11:12" ht="15" customHeight="1">
      <c r="K64182" s="1715"/>
      <c r="L64182" s="1715"/>
    </row>
    <row r="64183" spans="11:12" ht="15" customHeight="1">
      <c r="K64183" s="1715"/>
      <c r="L64183" s="1715"/>
    </row>
    <row r="64184" spans="11:12" ht="15" customHeight="1">
      <c r="K64184" s="1715"/>
      <c r="L64184" s="1715"/>
    </row>
    <row r="64185" spans="11:12" ht="15" customHeight="1">
      <c r="K64185" s="1715"/>
      <c r="L64185" s="1715"/>
    </row>
    <row r="64186" spans="11:12" ht="15" customHeight="1">
      <c r="K64186" s="1715"/>
      <c r="L64186" s="1715"/>
    </row>
    <row r="64187" spans="11:12" ht="15" customHeight="1">
      <c r="K64187" s="1715"/>
      <c r="L64187" s="1715"/>
    </row>
    <row r="64188" spans="11:12" ht="15" customHeight="1">
      <c r="K64188" s="1715"/>
      <c r="L64188" s="1715"/>
    </row>
    <row r="64189" spans="11:12" ht="15" customHeight="1">
      <c r="K64189" s="1715"/>
      <c r="L64189" s="1715"/>
    </row>
    <row r="64190" spans="11:12" ht="15" customHeight="1">
      <c r="K64190" s="1715"/>
      <c r="L64190" s="1715"/>
    </row>
    <row r="64191" spans="11:12" ht="15" customHeight="1">
      <c r="K64191" s="1715"/>
      <c r="L64191" s="1715"/>
    </row>
    <row r="64192" spans="11:12" ht="15" customHeight="1">
      <c r="K64192" s="1715"/>
      <c r="L64192" s="1715"/>
    </row>
    <row r="64193" spans="11:12" ht="15" customHeight="1">
      <c r="K64193" s="1715"/>
      <c r="L64193" s="1715"/>
    </row>
    <row r="64194" spans="11:12" ht="15" customHeight="1">
      <c r="K64194" s="1715"/>
      <c r="L64194" s="1715"/>
    </row>
    <row r="64195" spans="11:12" ht="15" customHeight="1">
      <c r="K64195" s="1715"/>
      <c r="L64195" s="1715"/>
    </row>
    <row r="64196" spans="11:12" ht="15" customHeight="1">
      <c r="K64196" s="1715"/>
      <c r="L64196" s="1715"/>
    </row>
    <row r="64197" spans="11:12" ht="15" customHeight="1">
      <c r="K64197" s="1715"/>
      <c r="L64197" s="1715"/>
    </row>
    <row r="64198" spans="11:12" ht="15" customHeight="1">
      <c r="K64198" s="1715"/>
      <c r="L64198" s="1715"/>
    </row>
    <row r="64199" spans="11:12" ht="15" customHeight="1">
      <c r="K64199" s="1715"/>
      <c r="L64199" s="1715"/>
    </row>
    <row r="64200" spans="11:12" ht="15" customHeight="1">
      <c r="K64200" s="1715"/>
      <c r="L64200" s="1715"/>
    </row>
    <row r="64201" spans="11:12" ht="15" customHeight="1">
      <c r="K64201" s="1715"/>
      <c r="L64201" s="1715"/>
    </row>
    <row r="64202" spans="11:12" ht="15" customHeight="1">
      <c r="K64202" s="1715"/>
      <c r="L64202" s="1715"/>
    </row>
    <row r="64203" spans="11:12" ht="15" customHeight="1">
      <c r="K64203" s="1715"/>
      <c r="L64203" s="1715"/>
    </row>
    <row r="64204" spans="11:12" ht="15" customHeight="1">
      <c r="K64204" s="1715"/>
      <c r="L64204" s="1715"/>
    </row>
    <row r="64205" spans="11:12" ht="15" customHeight="1">
      <c r="K64205" s="1715"/>
      <c r="L64205" s="1715"/>
    </row>
    <row r="64206" spans="11:12" ht="15" customHeight="1">
      <c r="K64206" s="1715"/>
      <c r="L64206" s="1715"/>
    </row>
    <row r="64207" spans="11:12" ht="15" customHeight="1">
      <c r="K64207" s="1715"/>
      <c r="L64207" s="1715"/>
    </row>
    <row r="64208" spans="11:12" ht="15" customHeight="1">
      <c r="K64208" s="1715"/>
      <c r="L64208" s="1715"/>
    </row>
    <row r="64209" spans="11:12" ht="15" customHeight="1">
      <c r="K64209" s="1715"/>
      <c r="L64209" s="1715"/>
    </row>
    <row r="64210" spans="11:12" ht="15" customHeight="1">
      <c r="K64210" s="1715"/>
      <c r="L64210" s="1715"/>
    </row>
    <row r="64211" spans="11:12" ht="15" customHeight="1">
      <c r="K64211" s="1715"/>
      <c r="L64211" s="1715"/>
    </row>
    <row r="64212" spans="11:12" ht="15" customHeight="1">
      <c r="K64212" s="1715"/>
      <c r="L64212" s="1715"/>
    </row>
    <row r="64213" spans="11:12" ht="15" customHeight="1">
      <c r="K64213" s="1715"/>
      <c r="L64213" s="1715"/>
    </row>
    <row r="64214" spans="11:12" ht="15" customHeight="1">
      <c r="K64214" s="1715"/>
      <c r="L64214" s="1715"/>
    </row>
    <row r="64215" spans="11:12" ht="15" customHeight="1">
      <c r="K64215" s="1715"/>
      <c r="L64215" s="1715"/>
    </row>
    <row r="64216" spans="11:12" ht="15" customHeight="1">
      <c r="K64216" s="1715"/>
      <c r="L64216" s="1715"/>
    </row>
    <row r="64217" spans="11:12" ht="15" customHeight="1">
      <c r="K64217" s="1715"/>
      <c r="L64217" s="1715"/>
    </row>
    <row r="64218" spans="11:12" ht="15" customHeight="1">
      <c r="K64218" s="1715"/>
      <c r="L64218" s="1715"/>
    </row>
    <row r="64219" spans="11:12" ht="15" customHeight="1">
      <c r="K64219" s="1715"/>
      <c r="L64219" s="1715"/>
    </row>
    <row r="64220" spans="11:12" ht="15" customHeight="1">
      <c r="K64220" s="1715"/>
      <c r="L64220" s="1715"/>
    </row>
    <row r="64221" spans="11:12" ht="15" customHeight="1">
      <c r="K64221" s="1715"/>
      <c r="L64221" s="1715"/>
    </row>
    <row r="64222" spans="11:12" ht="15" customHeight="1">
      <c r="K64222" s="1715"/>
      <c r="L64222" s="1715"/>
    </row>
    <row r="64223" spans="11:12" ht="15" customHeight="1">
      <c r="K64223" s="1715"/>
      <c r="L64223" s="1715"/>
    </row>
    <row r="64224" spans="11:12" ht="15" customHeight="1">
      <c r="K64224" s="1715"/>
      <c r="L64224" s="1715"/>
    </row>
    <row r="64225" spans="11:12" ht="15" customHeight="1">
      <c r="K64225" s="1715"/>
      <c r="L64225" s="1715"/>
    </row>
    <row r="64226" spans="11:12" ht="15" customHeight="1">
      <c r="K64226" s="1715"/>
      <c r="L64226" s="1715"/>
    </row>
    <row r="64227" spans="11:12" ht="15" customHeight="1">
      <c r="K64227" s="1715"/>
      <c r="L64227" s="1715"/>
    </row>
    <row r="64228" spans="11:12" ht="15" customHeight="1">
      <c r="K64228" s="1715"/>
      <c r="L64228" s="1715"/>
    </row>
    <row r="64229" spans="11:12" ht="15" customHeight="1">
      <c r="K64229" s="1715"/>
      <c r="L64229" s="1715"/>
    </row>
    <row r="64230" spans="11:12" ht="15" customHeight="1">
      <c r="K64230" s="1715"/>
      <c r="L64230" s="1715"/>
    </row>
    <row r="64231" spans="11:12" ht="15" customHeight="1">
      <c r="K64231" s="1715"/>
      <c r="L64231" s="1715"/>
    </row>
    <row r="64232" spans="11:12" ht="15" customHeight="1">
      <c r="K64232" s="1715"/>
      <c r="L64232" s="1715"/>
    </row>
    <row r="64233" spans="11:12" ht="15" customHeight="1">
      <c r="K64233" s="1715"/>
      <c r="L64233" s="1715"/>
    </row>
    <row r="64234" spans="11:12" ht="15" customHeight="1">
      <c r="K64234" s="1715"/>
      <c r="L64234" s="1715"/>
    </row>
    <row r="64235" spans="11:12" ht="15" customHeight="1">
      <c r="K64235" s="1715"/>
      <c r="L64235" s="1715"/>
    </row>
    <row r="64236" spans="11:12" ht="15" customHeight="1">
      <c r="K64236" s="1715"/>
      <c r="L64236" s="1715"/>
    </row>
    <row r="64237" spans="11:12" ht="15" customHeight="1">
      <c r="K64237" s="1715"/>
      <c r="L64237" s="1715"/>
    </row>
    <row r="64238" spans="11:12" ht="15" customHeight="1">
      <c r="K64238" s="1715"/>
      <c r="L64238" s="1715"/>
    </row>
    <row r="64239" spans="11:12" ht="15" customHeight="1">
      <c r="K64239" s="1715"/>
      <c r="L64239" s="1715"/>
    </row>
    <row r="64240" spans="11:12" ht="15" customHeight="1">
      <c r="K64240" s="1715"/>
      <c r="L64240" s="1715"/>
    </row>
    <row r="64241" spans="11:12" ht="15" customHeight="1">
      <c r="K64241" s="1715"/>
      <c r="L64241" s="1715"/>
    </row>
    <row r="64242" spans="11:12" ht="15" customHeight="1">
      <c r="K64242" s="1715"/>
      <c r="L64242" s="1715"/>
    </row>
    <row r="64243" spans="11:12" ht="15" customHeight="1">
      <c r="K64243" s="1715"/>
      <c r="L64243" s="1715"/>
    </row>
    <row r="64244" spans="11:12" ht="15" customHeight="1">
      <c r="K64244" s="1715"/>
      <c r="L64244" s="1715"/>
    </row>
    <row r="64245" spans="11:12" ht="15" customHeight="1">
      <c r="K64245" s="1715"/>
      <c r="L64245" s="1715"/>
    </row>
    <row r="64246" spans="11:12" ht="15" customHeight="1">
      <c r="K64246" s="1715"/>
      <c r="L64246" s="1715"/>
    </row>
    <row r="64247" spans="11:12" ht="15" customHeight="1">
      <c r="K64247" s="1715"/>
      <c r="L64247" s="1715"/>
    </row>
    <row r="64248" spans="11:12" ht="15" customHeight="1">
      <c r="K64248" s="1715"/>
      <c r="L64248" s="1715"/>
    </row>
    <row r="64249" spans="11:12" ht="15" customHeight="1">
      <c r="K64249" s="1715"/>
      <c r="L64249" s="1715"/>
    </row>
    <row r="64250" spans="11:12" ht="15" customHeight="1">
      <c r="K64250" s="1715"/>
      <c r="L64250" s="1715"/>
    </row>
    <row r="64251" spans="11:12" ht="15" customHeight="1">
      <c r="K64251" s="1715"/>
      <c r="L64251" s="1715"/>
    </row>
    <row r="64252" spans="11:12" ht="15" customHeight="1">
      <c r="K64252" s="1715"/>
      <c r="L64252" s="1715"/>
    </row>
    <row r="64253" spans="11:12" ht="15" customHeight="1">
      <c r="K64253" s="1715"/>
      <c r="L64253" s="1715"/>
    </row>
    <row r="64254" spans="11:12" ht="15" customHeight="1">
      <c r="K64254" s="1715"/>
      <c r="L64254" s="1715"/>
    </row>
    <row r="64255" spans="11:12" ht="15" customHeight="1">
      <c r="K64255" s="1715"/>
      <c r="L64255" s="1715"/>
    </row>
    <row r="64256" spans="11:12" ht="15" customHeight="1">
      <c r="K64256" s="1715"/>
      <c r="L64256" s="1715"/>
    </row>
    <row r="64257" spans="11:12" ht="15" customHeight="1">
      <c r="K64257" s="1715"/>
      <c r="L64257" s="1715"/>
    </row>
    <row r="64258" spans="11:12" ht="15" customHeight="1">
      <c r="K64258" s="1715"/>
      <c r="L64258" s="1715"/>
    </row>
    <row r="64259" spans="11:12" ht="15" customHeight="1">
      <c r="K64259" s="1715"/>
      <c r="L64259" s="1715"/>
    </row>
    <row r="64260" spans="11:12" ht="15" customHeight="1">
      <c r="K64260" s="1715"/>
      <c r="L64260" s="1715"/>
    </row>
    <row r="64261" spans="11:12" ht="15" customHeight="1">
      <c r="K64261" s="1715"/>
      <c r="L64261" s="1715"/>
    </row>
    <row r="64262" spans="11:12" ht="15" customHeight="1">
      <c r="K64262" s="1715"/>
      <c r="L64262" s="1715"/>
    </row>
    <row r="64263" spans="11:12" ht="15" customHeight="1">
      <c r="K64263" s="1715"/>
      <c r="L64263" s="1715"/>
    </row>
    <row r="64264" spans="11:12" ht="15" customHeight="1">
      <c r="K64264" s="1715"/>
      <c r="L64264" s="1715"/>
    </row>
    <row r="64265" spans="11:12" ht="15" customHeight="1">
      <c r="K64265" s="1715"/>
      <c r="L64265" s="1715"/>
    </row>
    <row r="64266" spans="11:12" ht="15" customHeight="1">
      <c r="K64266" s="1715"/>
      <c r="L64266" s="1715"/>
    </row>
    <row r="64267" spans="11:12" ht="15" customHeight="1">
      <c r="K64267" s="1715"/>
      <c r="L64267" s="1715"/>
    </row>
    <row r="64268" spans="11:12" ht="15" customHeight="1">
      <c r="K64268" s="1715"/>
      <c r="L64268" s="1715"/>
    </row>
    <row r="64269" spans="11:12" ht="15" customHeight="1">
      <c r="K64269" s="1715"/>
      <c r="L64269" s="1715"/>
    </row>
    <row r="64270" spans="11:12" ht="15" customHeight="1">
      <c r="K64270" s="1715"/>
      <c r="L64270" s="1715"/>
    </row>
    <row r="64271" spans="11:12" ht="15" customHeight="1">
      <c r="K64271" s="1715"/>
      <c r="L64271" s="1715"/>
    </row>
    <row r="64272" spans="11:12" ht="15" customHeight="1">
      <c r="K64272" s="1715"/>
      <c r="L64272" s="1715"/>
    </row>
    <row r="64273" spans="11:12" ht="15" customHeight="1">
      <c r="K64273" s="1715"/>
      <c r="L64273" s="1715"/>
    </row>
    <row r="64274" spans="11:12" ht="15" customHeight="1">
      <c r="K64274" s="1715"/>
      <c r="L64274" s="1715"/>
    </row>
    <row r="64275" spans="11:12" ht="15" customHeight="1">
      <c r="K64275" s="1715"/>
      <c r="L64275" s="1715"/>
    </row>
    <row r="64276" spans="11:12" ht="15" customHeight="1">
      <c r="K64276" s="1715"/>
      <c r="L64276" s="1715"/>
    </row>
    <row r="64277" spans="11:12" ht="15" customHeight="1">
      <c r="K64277" s="1715"/>
      <c r="L64277" s="1715"/>
    </row>
    <row r="64278" spans="11:12" ht="15" customHeight="1">
      <c r="K64278" s="1715"/>
      <c r="L64278" s="1715"/>
    </row>
    <row r="64279" spans="11:12" ht="15" customHeight="1">
      <c r="K64279" s="1715"/>
      <c r="L64279" s="1715"/>
    </row>
    <row r="64280" spans="11:12" ht="15" customHeight="1">
      <c r="K64280" s="1715"/>
      <c r="L64280" s="1715"/>
    </row>
    <row r="64281" spans="11:12" ht="15" customHeight="1">
      <c r="K64281" s="1715"/>
      <c r="L64281" s="1715"/>
    </row>
    <row r="64282" spans="11:12" ht="15" customHeight="1">
      <c r="K64282" s="1715"/>
      <c r="L64282" s="1715"/>
    </row>
    <row r="64283" spans="11:12" ht="15" customHeight="1">
      <c r="K64283" s="1715"/>
      <c r="L64283" s="1715"/>
    </row>
    <row r="64284" spans="11:12" ht="15" customHeight="1">
      <c r="K64284" s="1715"/>
      <c r="L64284" s="1715"/>
    </row>
    <row r="64285" spans="11:12" ht="15" customHeight="1">
      <c r="K64285" s="1715"/>
      <c r="L64285" s="1715"/>
    </row>
    <row r="64286" spans="11:12" ht="15" customHeight="1">
      <c r="K64286" s="1715"/>
      <c r="L64286" s="1715"/>
    </row>
    <row r="64287" spans="11:12" ht="15" customHeight="1">
      <c r="K64287" s="1715"/>
      <c r="L64287" s="1715"/>
    </row>
    <row r="64288" spans="11:12" ht="15" customHeight="1">
      <c r="K64288" s="1715"/>
      <c r="L64288" s="1715"/>
    </row>
    <row r="64289" spans="11:12" ht="15" customHeight="1">
      <c r="K64289" s="1715"/>
      <c r="L64289" s="1715"/>
    </row>
    <row r="64290" spans="11:12" ht="15" customHeight="1">
      <c r="K64290" s="1715"/>
      <c r="L64290" s="1715"/>
    </row>
    <row r="64291" spans="11:12" ht="15" customHeight="1">
      <c r="K64291" s="1715"/>
      <c r="L64291" s="1715"/>
    </row>
    <row r="64292" spans="11:12" ht="15" customHeight="1">
      <c r="K64292" s="1715"/>
      <c r="L64292" s="1715"/>
    </row>
    <row r="64293" spans="11:12" ht="15" customHeight="1">
      <c r="K64293" s="1715"/>
      <c r="L64293" s="1715"/>
    </row>
    <row r="64294" spans="11:12" ht="15" customHeight="1">
      <c r="K64294" s="1715"/>
      <c r="L64294" s="1715"/>
    </row>
    <row r="64295" spans="11:12" ht="15" customHeight="1">
      <c r="K64295" s="1715"/>
      <c r="L64295" s="1715"/>
    </row>
    <row r="64296" spans="11:12" ht="15" customHeight="1">
      <c r="K64296" s="1715"/>
      <c r="L64296" s="1715"/>
    </row>
    <row r="64297" spans="11:12" ht="15" customHeight="1">
      <c r="K64297" s="1715"/>
      <c r="L64297" s="1715"/>
    </row>
    <row r="64298" spans="11:12" ht="15" customHeight="1">
      <c r="K64298" s="1715"/>
      <c r="L64298" s="1715"/>
    </row>
    <row r="64299" spans="11:12" ht="15" customHeight="1">
      <c r="K64299" s="1715"/>
      <c r="L64299" s="1715"/>
    </row>
    <row r="64300" spans="11:12" ht="15" customHeight="1">
      <c r="K64300" s="1715"/>
      <c r="L64300" s="1715"/>
    </row>
    <row r="64301" spans="11:12" ht="15" customHeight="1">
      <c r="K64301" s="1715"/>
      <c r="L64301" s="1715"/>
    </row>
    <row r="64302" spans="11:12" ht="15" customHeight="1">
      <c r="K64302" s="1715"/>
      <c r="L64302" s="1715"/>
    </row>
    <row r="64303" spans="11:12" ht="15" customHeight="1">
      <c r="K64303" s="1715"/>
      <c r="L64303" s="1715"/>
    </row>
    <row r="64304" spans="11:12" ht="15" customHeight="1">
      <c r="K64304" s="1715"/>
      <c r="L64304" s="1715"/>
    </row>
    <row r="64305" spans="11:12" ht="15" customHeight="1">
      <c r="K64305" s="1715"/>
      <c r="L64305" s="1715"/>
    </row>
    <row r="64306" spans="11:12" ht="15" customHeight="1">
      <c r="K64306" s="1715"/>
      <c r="L64306" s="1715"/>
    </row>
    <row r="64307" spans="11:12" ht="15" customHeight="1">
      <c r="K64307" s="1715"/>
      <c r="L64307" s="1715"/>
    </row>
    <row r="64308" spans="11:12" ht="15" customHeight="1">
      <c r="K64308" s="1715"/>
      <c r="L64308" s="1715"/>
    </row>
    <row r="64309" spans="11:12" ht="15" customHeight="1">
      <c r="K64309" s="1715"/>
      <c r="L64309" s="1715"/>
    </row>
    <row r="64310" spans="11:12" ht="15" customHeight="1">
      <c r="K64310" s="1715"/>
      <c r="L64310" s="1715"/>
    </row>
    <row r="64311" spans="11:12" ht="15" customHeight="1">
      <c r="K64311" s="1715"/>
      <c r="L64311" s="1715"/>
    </row>
    <row r="64312" spans="11:12" ht="15" customHeight="1">
      <c r="K64312" s="1715"/>
      <c r="L64312" s="1715"/>
    </row>
    <row r="64313" spans="11:12" ht="15" customHeight="1">
      <c r="K64313" s="1715"/>
      <c r="L64313" s="1715"/>
    </row>
    <row r="64314" spans="11:12" ht="15" customHeight="1">
      <c r="K64314" s="1715"/>
      <c r="L64314" s="1715"/>
    </row>
    <row r="64315" spans="11:12" ht="15" customHeight="1">
      <c r="K64315" s="1715"/>
      <c r="L64315" s="1715"/>
    </row>
    <row r="64316" spans="11:12" ht="15" customHeight="1">
      <c r="K64316" s="1715"/>
      <c r="L64316" s="1715"/>
    </row>
    <row r="64317" spans="11:12" ht="15" customHeight="1">
      <c r="K64317" s="1715"/>
      <c r="L64317" s="1715"/>
    </row>
    <row r="64318" spans="11:12" ht="15" customHeight="1">
      <c r="K64318" s="1715"/>
      <c r="L64318" s="1715"/>
    </row>
    <row r="64319" spans="11:12" ht="15" customHeight="1">
      <c r="K64319" s="1715"/>
      <c r="L64319" s="1715"/>
    </row>
    <row r="64320" spans="11:12" ht="15" customHeight="1">
      <c r="K64320" s="1715"/>
      <c r="L64320" s="1715"/>
    </row>
    <row r="64321" spans="11:12" ht="15" customHeight="1">
      <c r="K64321" s="1715"/>
      <c r="L64321" s="1715"/>
    </row>
    <row r="64322" spans="11:12" ht="15" customHeight="1">
      <c r="K64322" s="1715"/>
      <c r="L64322" s="1715"/>
    </row>
    <row r="64323" spans="11:12" ht="15" customHeight="1">
      <c r="K64323" s="1715"/>
      <c r="L64323" s="1715"/>
    </row>
    <row r="64324" spans="11:12" ht="15" customHeight="1">
      <c r="K64324" s="1715"/>
      <c r="L64324" s="1715"/>
    </row>
    <row r="64325" spans="11:12" ht="15" customHeight="1">
      <c r="K64325" s="1715"/>
      <c r="L64325" s="1715"/>
    </row>
    <row r="64326" spans="11:12" ht="15" customHeight="1">
      <c r="K64326" s="1715"/>
      <c r="L64326" s="1715"/>
    </row>
    <row r="64327" spans="11:12" ht="15" customHeight="1">
      <c r="K64327" s="1715"/>
      <c r="L64327" s="1715"/>
    </row>
    <row r="64328" spans="11:12" ht="15" customHeight="1">
      <c r="K64328" s="1715"/>
      <c r="L64328" s="1715"/>
    </row>
    <row r="64329" spans="11:12" ht="15" customHeight="1">
      <c r="K64329" s="1715"/>
      <c r="L64329" s="1715"/>
    </row>
    <row r="64330" spans="11:12" ht="15" customHeight="1">
      <c r="K64330" s="1715"/>
      <c r="L64330" s="1715"/>
    </row>
    <row r="64331" spans="11:12" ht="15" customHeight="1">
      <c r="K64331" s="1715"/>
      <c r="L64331" s="1715"/>
    </row>
    <row r="64332" spans="11:12" ht="15" customHeight="1">
      <c r="K64332" s="1715"/>
      <c r="L64332" s="1715"/>
    </row>
    <row r="64333" spans="11:12" ht="15" customHeight="1">
      <c r="K64333" s="1715"/>
      <c r="L64333" s="1715"/>
    </row>
    <row r="64334" spans="11:12" ht="15" customHeight="1">
      <c r="K64334" s="1715"/>
      <c r="L64334" s="1715"/>
    </row>
    <row r="64335" spans="11:12" ht="15" customHeight="1">
      <c r="K64335" s="1715"/>
      <c r="L64335" s="1715"/>
    </row>
    <row r="64336" spans="11:12" ht="15" customHeight="1">
      <c r="K64336" s="1715"/>
      <c r="L64336" s="1715"/>
    </row>
    <row r="64337" spans="11:12" ht="15" customHeight="1">
      <c r="K64337" s="1715"/>
      <c r="L64337" s="1715"/>
    </row>
    <row r="64338" spans="11:12" ht="15" customHeight="1">
      <c r="K64338" s="1715"/>
      <c r="L64338" s="1715"/>
    </row>
    <row r="64339" spans="11:12" ht="15" customHeight="1">
      <c r="K64339" s="1715"/>
      <c r="L64339" s="1715"/>
    </row>
    <row r="64340" spans="11:12" ht="15" customHeight="1">
      <c r="K64340" s="1715"/>
      <c r="L64340" s="1715"/>
    </row>
    <row r="64341" spans="11:12" ht="15" customHeight="1">
      <c r="K64341" s="1715"/>
      <c r="L64341" s="1715"/>
    </row>
    <row r="64342" spans="11:12" ht="15" customHeight="1">
      <c r="K64342" s="1715"/>
      <c r="L64342" s="1715"/>
    </row>
    <row r="64343" spans="11:12" ht="15" customHeight="1">
      <c r="K64343" s="1715"/>
      <c r="L64343" s="1715"/>
    </row>
    <row r="64344" spans="11:12" ht="15" customHeight="1">
      <c r="K64344" s="1715"/>
      <c r="L64344" s="1715"/>
    </row>
    <row r="64345" spans="11:12" ht="15" customHeight="1">
      <c r="K64345" s="1715"/>
      <c r="L64345" s="1715"/>
    </row>
    <row r="64346" spans="11:12" ht="15" customHeight="1">
      <c r="K64346" s="1715"/>
      <c r="L64346" s="1715"/>
    </row>
    <row r="64347" spans="11:12" ht="15" customHeight="1">
      <c r="K64347" s="1715"/>
      <c r="L64347" s="1715"/>
    </row>
    <row r="64348" spans="11:12" ht="15" customHeight="1">
      <c r="K64348" s="1715"/>
      <c r="L64348" s="1715"/>
    </row>
    <row r="64349" spans="11:12" ht="15" customHeight="1">
      <c r="K64349" s="1715"/>
      <c r="L64349" s="1715"/>
    </row>
    <row r="64350" spans="11:12" ht="15" customHeight="1">
      <c r="K64350" s="1715"/>
      <c r="L64350" s="1715"/>
    </row>
    <row r="64351" spans="11:12" ht="15" customHeight="1">
      <c r="K64351" s="1715"/>
      <c r="L64351" s="1715"/>
    </row>
    <row r="64352" spans="11:12" ht="15" customHeight="1">
      <c r="K64352" s="1715"/>
      <c r="L64352" s="1715"/>
    </row>
    <row r="64353" spans="11:12" ht="15" customHeight="1">
      <c r="K64353" s="1715"/>
      <c r="L64353" s="1715"/>
    </row>
    <row r="64354" spans="11:12" ht="15" customHeight="1">
      <c r="K64354" s="1715"/>
      <c r="L64354" s="1715"/>
    </row>
    <row r="64355" spans="11:12" ht="15" customHeight="1">
      <c r="K64355" s="1715"/>
      <c r="L64355" s="1715"/>
    </row>
    <row r="64356" spans="11:12" ht="15" customHeight="1">
      <c r="K64356" s="1715"/>
      <c r="L64356" s="1715"/>
    </row>
    <row r="64357" spans="11:12" ht="15" customHeight="1">
      <c r="K64357" s="1715"/>
      <c r="L64357" s="1715"/>
    </row>
    <row r="64358" spans="11:12" ht="15" customHeight="1">
      <c r="K64358" s="1715"/>
      <c r="L64358" s="1715"/>
    </row>
    <row r="64359" spans="11:12" ht="15" customHeight="1">
      <c r="K64359" s="1715"/>
      <c r="L64359" s="1715"/>
    </row>
    <row r="64360" spans="11:12" ht="15" customHeight="1">
      <c r="K64360" s="1715"/>
      <c r="L64360" s="1715"/>
    </row>
    <row r="64361" spans="11:12" ht="15" customHeight="1">
      <c r="K64361" s="1715"/>
      <c r="L64361" s="1715"/>
    </row>
    <row r="64362" spans="11:12" ht="15" customHeight="1">
      <c r="K64362" s="1715"/>
      <c r="L64362" s="1715"/>
    </row>
    <row r="64363" spans="11:12" ht="15" customHeight="1">
      <c r="K64363" s="1715"/>
      <c r="L64363" s="1715"/>
    </row>
    <row r="64364" spans="11:12" ht="15" customHeight="1">
      <c r="K64364" s="1715"/>
      <c r="L64364" s="1715"/>
    </row>
    <row r="64365" spans="11:12" ht="15" customHeight="1">
      <c r="K64365" s="1715"/>
      <c r="L64365" s="1715"/>
    </row>
    <row r="64366" spans="11:12" ht="15" customHeight="1">
      <c r="K64366" s="1715"/>
      <c r="L64366" s="1715"/>
    </row>
    <row r="64367" spans="11:12" ht="15" customHeight="1">
      <c r="K64367" s="1715"/>
      <c r="L64367" s="1715"/>
    </row>
    <row r="64368" spans="11:12" ht="15" customHeight="1">
      <c r="K64368" s="1715"/>
      <c r="L64368" s="1715"/>
    </row>
    <row r="64369" spans="11:12" ht="15" customHeight="1">
      <c r="K64369" s="1715"/>
      <c r="L64369" s="1715"/>
    </row>
    <row r="64370" spans="11:12" ht="15" customHeight="1">
      <c r="K64370" s="1715"/>
      <c r="L64370" s="1715"/>
    </row>
    <row r="64371" spans="11:12" ht="15" customHeight="1">
      <c r="K64371" s="1715"/>
      <c r="L64371" s="1715"/>
    </row>
    <row r="64372" spans="11:12" ht="15" customHeight="1">
      <c r="K64372" s="1715"/>
      <c r="L64372" s="1715"/>
    </row>
    <row r="64373" spans="11:12" ht="15" customHeight="1">
      <c r="K64373" s="1715"/>
      <c r="L64373" s="1715"/>
    </row>
    <row r="64374" spans="11:12" ht="15" customHeight="1">
      <c r="K64374" s="1715"/>
      <c r="L64374" s="1715"/>
    </row>
    <row r="64375" spans="11:12" ht="15" customHeight="1">
      <c r="K64375" s="1715"/>
      <c r="L64375" s="1715"/>
    </row>
    <row r="64376" spans="11:12" ht="15" customHeight="1">
      <c r="K64376" s="1715"/>
      <c r="L64376" s="1715"/>
    </row>
    <row r="64377" spans="11:12" ht="15" customHeight="1">
      <c r="K64377" s="1715"/>
      <c r="L64377" s="1715"/>
    </row>
    <row r="64378" spans="11:12" ht="15" customHeight="1">
      <c r="K64378" s="1715"/>
      <c r="L64378" s="1715"/>
    </row>
    <row r="64379" spans="11:12" ht="15" customHeight="1">
      <c r="K64379" s="1715"/>
      <c r="L64379" s="1715"/>
    </row>
    <row r="64380" spans="11:12" ht="15" customHeight="1">
      <c r="K64380" s="1715"/>
      <c r="L64380" s="1715"/>
    </row>
    <row r="64381" spans="11:12" ht="15" customHeight="1">
      <c r="K64381" s="1715"/>
      <c r="L64381" s="1715"/>
    </row>
    <row r="64382" spans="11:12" ht="15" customHeight="1">
      <c r="K64382" s="1715"/>
      <c r="L64382" s="1715"/>
    </row>
    <row r="64383" spans="11:12" ht="15" customHeight="1">
      <c r="K64383" s="1715"/>
      <c r="L64383" s="1715"/>
    </row>
    <row r="64384" spans="11:12" ht="15" customHeight="1">
      <c r="K64384" s="1715"/>
      <c r="L64384" s="1715"/>
    </row>
    <row r="64385" spans="11:12" ht="15" customHeight="1">
      <c r="K64385" s="1715"/>
      <c r="L64385" s="1715"/>
    </row>
    <row r="64386" spans="11:12" ht="15" customHeight="1">
      <c r="K64386" s="1715"/>
      <c r="L64386" s="1715"/>
    </row>
    <row r="64387" spans="11:12" ht="15" customHeight="1">
      <c r="K64387" s="1715"/>
      <c r="L64387" s="1715"/>
    </row>
    <row r="64388" spans="11:12" ht="15" customHeight="1">
      <c r="K64388" s="1715"/>
      <c r="L64388" s="1715"/>
    </row>
    <row r="64389" spans="11:12" ht="15" customHeight="1">
      <c r="K64389" s="1715"/>
      <c r="L64389" s="1715"/>
    </row>
    <row r="64390" spans="11:12" ht="15" customHeight="1">
      <c r="K64390" s="1715"/>
      <c r="L64390" s="1715"/>
    </row>
    <row r="64391" spans="11:12" ht="15" customHeight="1">
      <c r="K64391" s="1715"/>
      <c r="L64391" s="1715"/>
    </row>
    <row r="64392" spans="11:12" ht="15" customHeight="1">
      <c r="K64392" s="1715"/>
      <c r="L64392" s="1715"/>
    </row>
    <row r="64393" spans="11:12" ht="15" customHeight="1">
      <c r="K64393" s="1715"/>
      <c r="L64393" s="1715"/>
    </row>
    <row r="64394" spans="11:12" ht="15" customHeight="1">
      <c r="K64394" s="1715"/>
      <c r="L64394" s="1715"/>
    </row>
    <row r="64395" spans="11:12" ht="15" customHeight="1">
      <c r="K64395" s="1715"/>
      <c r="L64395" s="1715"/>
    </row>
    <row r="64396" spans="11:12" ht="15" customHeight="1">
      <c r="K64396" s="1715"/>
      <c r="L64396" s="1715"/>
    </row>
    <row r="64397" spans="11:12" ht="15" customHeight="1">
      <c r="K64397" s="1715"/>
      <c r="L64397" s="1715"/>
    </row>
    <row r="64398" spans="11:12" ht="15" customHeight="1">
      <c r="K64398" s="1715"/>
      <c r="L64398" s="1715"/>
    </row>
    <row r="64399" spans="11:12" ht="15" customHeight="1">
      <c r="K64399" s="1715"/>
      <c r="L64399" s="1715"/>
    </row>
    <row r="64400" spans="11:12" ht="15" customHeight="1">
      <c r="K64400" s="1715"/>
      <c r="L64400" s="1715"/>
    </row>
    <row r="64401" spans="11:12" ht="15" customHeight="1">
      <c r="K64401" s="1715"/>
      <c r="L64401" s="1715"/>
    </row>
    <row r="64402" spans="11:12" ht="15" customHeight="1">
      <c r="K64402" s="1715"/>
      <c r="L64402" s="1715"/>
    </row>
    <row r="64403" spans="11:12" ht="15" customHeight="1">
      <c r="K64403" s="1715"/>
      <c r="L64403" s="1715"/>
    </row>
    <row r="64404" spans="11:12" ht="15" customHeight="1">
      <c r="K64404" s="1715"/>
      <c r="L64404" s="1715"/>
    </row>
    <row r="64405" spans="11:12" ht="15" customHeight="1">
      <c r="K64405" s="1715"/>
      <c r="L64405" s="1715"/>
    </row>
    <row r="64406" spans="11:12" ht="15" customHeight="1">
      <c r="K64406" s="1715"/>
      <c r="L64406" s="1715"/>
    </row>
    <row r="64407" spans="11:12" ht="15" customHeight="1">
      <c r="K64407" s="1715"/>
      <c r="L64407" s="1715"/>
    </row>
    <row r="64408" spans="11:12" ht="15" customHeight="1">
      <c r="K64408" s="1715"/>
      <c r="L64408" s="1715"/>
    </row>
    <row r="64409" spans="11:12" ht="15" customHeight="1">
      <c r="K64409" s="1715"/>
      <c r="L64409" s="1715"/>
    </row>
    <row r="64410" spans="11:12" ht="15" customHeight="1">
      <c r="K64410" s="1715"/>
      <c r="L64410" s="1715"/>
    </row>
    <row r="64411" spans="11:12" ht="15" customHeight="1">
      <c r="K64411" s="1715"/>
      <c r="L64411" s="1715"/>
    </row>
    <row r="64412" spans="11:12" ht="15" customHeight="1">
      <c r="K64412" s="1715"/>
      <c r="L64412" s="1715"/>
    </row>
    <row r="64413" spans="11:12" ht="15" customHeight="1">
      <c r="K64413" s="1715"/>
      <c r="L64413" s="1715"/>
    </row>
    <row r="64414" spans="11:12" ht="15" customHeight="1">
      <c r="K64414" s="1715"/>
      <c r="L64414" s="1715"/>
    </row>
    <row r="64415" spans="11:12" ht="15" customHeight="1">
      <c r="K64415" s="1715"/>
      <c r="L64415" s="1715"/>
    </row>
    <row r="64416" spans="11:12" ht="15" customHeight="1">
      <c r="K64416" s="1715"/>
      <c r="L64416" s="1715"/>
    </row>
    <row r="64417" spans="11:12" ht="15" customHeight="1">
      <c r="K64417" s="1715"/>
      <c r="L64417" s="1715"/>
    </row>
    <row r="64418" spans="11:12" ht="15" customHeight="1">
      <c r="K64418" s="1715"/>
      <c r="L64418" s="1715"/>
    </row>
    <row r="64419" spans="11:12" ht="15" customHeight="1">
      <c r="K64419" s="1715"/>
      <c r="L64419" s="1715"/>
    </row>
    <row r="64420" spans="11:12" ht="15" customHeight="1">
      <c r="K64420" s="1715"/>
      <c r="L64420" s="1715"/>
    </row>
    <row r="64421" spans="11:12" ht="15" customHeight="1">
      <c r="K64421" s="1715"/>
      <c r="L64421" s="1715"/>
    </row>
    <row r="64422" spans="11:12" ht="15" customHeight="1">
      <c r="K64422" s="1715"/>
      <c r="L64422" s="1715"/>
    </row>
    <row r="64423" spans="11:12" ht="15" customHeight="1">
      <c r="K64423" s="1715"/>
      <c r="L64423" s="1715"/>
    </row>
    <row r="64424" spans="11:12" ht="15" customHeight="1">
      <c r="K64424" s="1715"/>
      <c r="L64424" s="1715"/>
    </row>
    <row r="64425" spans="11:12" ht="15" customHeight="1">
      <c r="K64425" s="1715"/>
      <c r="L64425" s="1715"/>
    </row>
    <row r="64426" spans="11:12" ht="15" customHeight="1">
      <c r="K64426" s="1715"/>
      <c r="L64426" s="1715"/>
    </row>
    <row r="64427" spans="11:12" ht="15" customHeight="1">
      <c r="K64427" s="1715"/>
      <c r="L64427" s="1715"/>
    </row>
    <row r="64428" spans="11:12" ht="15" customHeight="1">
      <c r="K64428" s="1715"/>
      <c r="L64428" s="1715"/>
    </row>
    <row r="64429" spans="11:12" ht="15" customHeight="1">
      <c r="K64429" s="1715"/>
      <c r="L64429" s="1715"/>
    </row>
    <row r="64430" spans="11:12" ht="15" customHeight="1">
      <c r="K64430" s="1715"/>
      <c r="L64430" s="1715"/>
    </row>
    <row r="64431" spans="11:12" ht="15" customHeight="1">
      <c r="K64431" s="1715"/>
      <c r="L64431" s="1715"/>
    </row>
    <row r="64432" spans="11:12" ht="15" customHeight="1">
      <c r="K64432" s="1715"/>
      <c r="L64432" s="1715"/>
    </row>
    <row r="64433" spans="11:12" ht="15" customHeight="1">
      <c r="K64433" s="1715"/>
      <c r="L64433" s="1715"/>
    </row>
    <row r="64434" spans="11:12" ht="15" customHeight="1">
      <c r="K64434" s="1715"/>
      <c r="L64434" s="1715"/>
    </row>
    <row r="64435" spans="11:12" ht="15" customHeight="1">
      <c r="K64435" s="1715"/>
      <c r="L64435" s="1715"/>
    </row>
    <row r="64436" spans="11:12" ht="15" customHeight="1">
      <c r="K64436" s="1715"/>
      <c r="L64436" s="1715"/>
    </row>
    <row r="64437" spans="11:12" ht="15" customHeight="1">
      <c r="K64437" s="1715"/>
      <c r="L64437" s="1715"/>
    </row>
    <row r="64438" spans="11:12" ht="15" customHeight="1">
      <c r="K64438" s="1715"/>
      <c r="L64438" s="1715"/>
    </row>
    <row r="64439" spans="11:12" ht="15" customHeight="1">
      <c r="K64439" s="1715"/>
      <c r="L64439" s="1715"/>
    </row>
    <row r="64440" spans="11:12" ht="15" customHeight="1">
      <c r="K64440" s="1715"/>
      <c r="L64440" s="1715"/>
    </row>
    <row r="64441" spans="11:12" ht="15" customHeight="1">
      <c r="K64441" s="1715"/>
      <c r="L64441" s="1715"/>
    </row>
    <row r="64442" spans="11:12" ht="15" customHeight="1">
      <c r="K64442" s="1715"/>
      <c r="L64442" s="1715"/>
    </row>
    <row r="64443" spans="11:12" ht="15" customHeight="1">
      <c r="K64443" s="1715"/>
      <c r="L64443" s="1715"/>
    </row>
    <row r="64444" spans="11:12" ht="15" customHeight="1">
      <c r="K64444" s="1715"/>
      <c r="L64444" s="1715"/>
    </row>
    <row r="64445" spans="11:12" ht="15" customHeight="1">
      <c r="K64445" s="1715"/>
      <c r="L64445" s="1715"/>
    </row>
    <row r="64446" spans="11:12" ht="15" customHeight="1">
      <c r="K64446" s="1715"/>
      <c r="L64446" s="1715"/>
    </row>
    <row r="64447" spans="11:12" ht="15" customHeight="1">
      <c r="K64447" s="1715"/>
      <c r="L64447" s="1715"/>
    </row>
    <row r="64448" spans="11:12" ht="15" customHeight="1">
      <c r="K64448" s="1715"/>
      <c r="L64448" s="1715"/>
    </row>
    <row r="64449" spans="11:12" ht="15" customHeight="1">
      <c r="K64449" s="1715"/>
      <c r="L64449" s="1715"/>
    </row>
    <row r="64450" spans="11:12" ht="15" customHeight="1">
      <c r="K64450" s="1715"/>
      <c r="L64450" s="1715"/>
    </row>
    <row r="64451" spans="11:12" ht="15" customHeight="1">
      <c r="K64451" s="1715"/>
      <c r="L64451" s="1715"/>
    </row>
    <row r="64452" spans="11:12" ht="15" customHeight="1">
      <c r="K64452" s="1715"/>
      <c r="L64452" s="1715"/>
    </row>
    <row r="64453" spans="11:12" ht="15" customHeight="1">
      <c r="K64453" s="1715"/>
      <c r="L64453" s="1715"/>
    </row>
    <row r="64454" spans="11:12" ht="15" customHeight="1">
      <c r="K64454" s="1715"/>
      <c r="L64454" s="1715"/>
    </row>
    <row r="64455" spans="11:12" ht="15" customHeight="1">
      <c r="K64455" s="1715"/>
      <c r="L64455" s="1715"/>
    </row>
    <row r="64456" spans="11:12" ht="15" customHeight="1">
      <c r="K64456" s="1715"/>
      <c r="L64456" s="1715"/>
    </row>
    <row r="64457" spans="11:12" ht="15" customHeight="1">
      <c r="K64457" s="1715"/>
      <c r="L64457" s="1715"/>
    </row>
    <row r="64458" spans="11:12" ht="15" customHeight="1">
      <c r="K64458" s="1715"/>
      <c r="L64458" s="1715"/>
    </row>
    <row r="64459" spans="11:12" ht="15" customHeight="1">
      <c r="K64459" s="1715"/>
      <c r="L64459" s="1715"/>
    </row>
    <row r="64460" spans="11:12" ht="15" customHeight="1">
      <c r="K64460" s="1715"/>
      <c r="L64460" s="1715"/>
    </row>
    <row r="64461" spans="11:12" ht="15" customHeight="1">
      <c r="K64461" s="1715"/>
      <c r="L64461" s="1715"/>
    </row>
    <row r="64462" spans="11:12" ht="15" customHeight="1">
      <c r="K64462" s="1715"/>
      <c r="L64462" s="1715"/>
    </row>
    <row r="64463" spans="11:12" ht="15" customHeight="1">
      <c r="K64463" s="1715"/>
      <c r="L64463" s="1715"/>
    </row>
    <row r="64464" spans="11:12" ht="15" customHeight="1">
      <c r="K64464" s="1715"/>
      <c r="L64464" s="1715"/>
    </row>
    <row r="64465" spans="11:12" ht="15" customHeight="1">
      <c r="K64465" s="1715"/>
      <c r="L64465" s="1715"/>
    </row>
    <row r="64466" spans="11:12" ht="15" customHeight="1">
      <c r="K64466" s="1715"/>
      <c r="L64466" s="1715"/>
    </row>
    <row r="64467" spans="11:12" ht="15" customHeight="1">
      <c r="K64467" s="1715"/>
      <c r="L64467" s="1715"/>
    </row>
    <row r="64468" spans="11:12" ht="15" customHeight="1">
      <c r="K64468" s="1715"/>
      <c r="L64468" s="1715"/>
    </row>
    <row r="64469" spans="11:12" ht="15" customHeight="1">
      <c r="K64469" s="1715"/>
      <c r="L64469" s="1715"/>
    </row>
    <row r="64470" spans="11:12" ht="15" customHeight="1">
      <c r="K64470" s="1715"/>
      <c r="L64470" s="1715"/>
    </row>
    <row r="64471" spans="11:12" ht="15" customHeight="1">
      <c r="K64471" s="1715"/>
      <c r="L64471" s="1715"/>
    </row>
    <row r="64472" spans="11:12" ht="15" customHeight="1">
      <c r="K64472" s="1715"/>
      <c r="L64472" s="1715"/>
    </row>
    <row r="64473" spans="11:12" ht="15" customHeight="1">
      <c r="K64473" s="1715"/>
      <c r="L64473" s="1715"/>
    </row>
    <row r="64474" spans="11:12" ht="15" customHeight="1">
      <c r="K64474" s="1715"/>
      <c r="L64474" s="1715"/>
    </row>
    <row r="64475" spans="11:12" ht="15" customHeight="1">
      <c r="K64475" s="1715"/>
      <c r="L64475" s="1715"/>
    </row>
    <row r="64476" spans="11:12" ht="15" customHeight="1">
      <c r="K64476" s="1715"/>
      <c r="L64476" s="1715"/>
    </row>
    <row r="64477" spans="11:12" ht="15" customHeight="1">
      <c r="K64477" s="1715"/>
      <c r="L64477" s="1715"/>
    </row>
    <row r="64478" spans="11:12" ht="15" customHeight="1">
      <c r="K64478" s="1715"/>
      <c r="L64478" s="1715"/>
    </row>
    <row r="64479" spans="11:12" ht="15" customHeight="1">
      <c r="K64479" s="1715"/>
      <c r="L64479" s="1715"/>
    </row>
    <row r="64480" spans="11:12" ht="15" customHeight="1">
      <c r="K64480" s="1715"/>
      <c r="L64480" s="1715"/>
    </row>
    <row r="64481" spans="11:12" ht="15" customHeight="1">
      <c r="K64481" s="1715"/>
      <c r="L64481" s="1715"/>
    </row>
    <row r="64482" spans="11:12" ht="15" customHeight="1">
      <c r="K64482" s="1715"/>
      <c r="L64482" s="1715"/>
    </row>
    <row r="64483" spans="11:12" ht="15" customHeight="1">
      <c r="K64483" s="1715"/>
      <c r="L64483" s="1715"/>
    </row>
    <row r="64484" spans="11:12" ht="15" customHeight="1">
      <c r="K64484" s="1715"/>
      <c r="L64484" s="1715"/>
    </row>
    <row r="64485" spans="11:12" ht="15" customHeight="1">
      <c r="K64485" s="1715"/>
      <c r="L64485" s="1715"/>
    </row>
    <row r="64486" spans="11:12" ht="15" customHeight="1">
      <c r="K64486" s="1715"/>
      <c r="L64486" s="1715"/>
    </row>
    <row r="64487" spans="11:12" ht="15" customHeight="1">
      <c r="K64487" s="1715"/>
      <c r="L64487" s="1715"/>
    </row>
    <row r="64488" spans="11:12" ht="15" customHeight="1">
      <c r="K64488" s="1715"/>
      <c r="L64488" s="1715"/>
    </row>
    <row r="64489" spans="11:12" ht="15" customHeight="1">
      <c r="K64489" s="1715"/>
      <c r="L64489" s="1715"/>
    </row>
    <row r="64490" spans="11:12" ht="15" customHeight="1">
      <c r="K64490" s="1715"/>
      <c r="L64490" s="1715"/>
    </row>
    <row r="64491" spans="11:12" ht="15" customHeight="1">
      <c r="K64491" s="1715"/>
      <c r="L64491" s="1715"/>
    </row>
    <row r="64492" spans="11:12" ht="15" customHeight="1">
      <c r="K64492" s="1715"/>
      <c r="L64492" s="1715"/>
    </row>
    <row r="64493" spans="11:12" ht="15" customHeight="1">
      <c r="K64493" s="1715"/>
      <c r="L64493" s="1715"/>
    </row>
    <row r="64494" spans="11:12" ht="15" customHeight="1">
      <c r="K64494" s="1715"/>
      <c r="L64494" s="1715"/>
    </row>
    <row r="64495" spans="11:12" ht="15" customHeight="1">
      <c r="K64495" s="1715"/>
      <c r="L64495" s="1715"/>
    </row>
    <row r="64496" spans="11:12" ht="15" customHeight="1">
      <c r="K64496" s="1715"/>
      <c r="L64496" s="1715"/>
    </row>
    <row r="64497" spans="11:12" ht="15" customHeight="1">
      <c r="K64497" s="1715"/>
      <c r="L64497" s="1715"/>
    </row>
    <row r="64498" spans="11:12" ht="15" customHeight="1">
      <c r="K64498" s="1715"/>
      <c r="L64498" s="1715"/>
    </row>
    <row r="64499" spans="11:12" ht="15" customHeight="1">
      <c r="K64499" s="1715"/>
      <c r="L64499" s="1715"/>
    </row>
    <row r="64500" spans="11:12" ht="15" customHeight="1">
      <c r="K64500" s="1715"/>
      <c r="L64500" s="1715"/>
    </row>
    <row r="64501" spans="11:12" ht="15" customHeight="1">
      <c r="K64501" s="1715"/>
      <c r="L64501" s="1715"/>
    </row>
    <row r="64502" spans="11:12" ht="15" customHeight="1">
      <c r="K64502" s="1715"/>
      <c r="L64502" s="1715"/>
    </row>
    <row r="64503" spans="11:12" ht="15" customHeight="1">
      <c r="K64503" s="1715"/>
      <c r="L64503" s="1715"/>
    </row>
    <row r="64504" spans="11:12" ht="15" customHeight="1">
      <c r="K64504" s="1715"/>
      <c r="L64504" s="1715"/>
    </row>
    <row r="64505" spans="11:12" ht="15" customHeight="1">
      <c r="K64505" s="1715"/>
      <c r="L64505" s="1715"/>
    </row>
    <row r="64506" spans="11:12" ht="15" customHeight="1">
      <c r="K64506" s="1715"/>
      <c r="L64506" s="1715"/>
    </row>
    <row r="64507" spans="11:12" ht="15" customHeight="1">
      <c r="K64507" s="1715"/>
      <c r="L64507" s="1715"/>
    </row>
    <row r="64508" spans="11:12" ht="15" customHeight="1">
      <c r="K64508" s="1715"/>
      <c r="L64508" s="1715"/>
    </row>
    <row r="64509" spans="11:12" ht="15" customHeight="1">
      <c r="K64509" s="1715"/>
      <c r="L64509" s="1715"/>
    </row>
    <row r="64510" spans="11:12" ht="15" customHeight="1">
      <c r="K64510" s="1715"/>
      <c r="L64510" s="1715"/>
    </row>
    <row r="64511" spans="11:12" ht="15" customHeight="1">
      <c r="K64511" s="1715"/>
      <c r="L64511" s="1715"/>
    </row>
    <row r="64512" spans="11:12" ht="15" customHeight="1">
      <c r="K64512" s="1715"/>
      <c r="L64512" s="1715"/>
    </row>
    <row r="64513" spans="11:12" ht="15" customHeight="1">
      <c r="K64513" s="1715"/>
      <c r="L64513" s="1715"/>
    </row>
    <row r="64514" spans="11:12" ht="15" customHeight="1">
      <c r="K64514" s="1715"/>
      <c r="L64514" s="1715"/>
    </row>
    <row r="64515" spans="11:12" ht="15" customHeight="1">
      <c r="K64515" s="1715"/>
      <c r="L64515" s="1715"/>
    </row>
    <row r="64516" spans="11:12" ht="15" customHeight="1">
      <c r="K64516" s="1715"/>
      <c r="L64516" s="1715"/>
    </row>
    <row r="64517" spans="11:12" ht="15" customHeight="1">
      <c r="K64517" s="1715"/>
      <c r="L64517" s="1715"/>
    </row>
    <row r="64518" spans="11:12" ht="15" customHeight="1">
      <c r="K64518" s="1715"/>
      <c r="L64518" s="1715"/>
    </row>
    <row r="64519" spans="11:12" ht="15" customHeight="1">
      <c r="K64519" s="1715"/>
      <c r="L64519" s="1715"/>
    </row>
    <row r="64520" spans="11:12" ht="15" customHeight="1">
      <c r="K64520" s="1715"/>
      <c r="L64520" s="1715"/>
    </row>
    <row r="64521" spans="11:12" ht="15" customHeight="1">
      <c r="K64521" s="1715"/>
      <c r="L64521" s="1715"/>
    </row>
    <row r="64522" spans="11:12" ht="15" customHeight="1">
      <c r="K64522" s="1715"/>
      <c r="L64522" s="1715"/>
    </row>
    <row r="64523" spans="11:12" ht="15" customHeight="1">
      <c r="K64523" s="1715"/>
      <c r="L64523" s="1715"/>
    </row>
    <row r="64524" spans="11:12" ht="15" customHeight="1">
      <c r="K64524" s="1715"/>
      <c r="L64524" s="1715"/>
    </row>
    <row r="64525" spans="11:12" ht="15" customHeight="1">
      <c r="K64525" s="1715"/>
      <c r="L64525" s="1715"/>
    </row>
    <row r="64526" spans="11:12" ht="15" customHeight="1">
      <c r="K64526" s="1715"/>
      <c r="L64526" s="1715"/>
    </row>
    <row r="64527" spans="11:12" ht="15" customHeight="1">
      <c r="K64527" s="1715"/>
      <c r="L64527" s="1715"/>
    </row>
    <row r="64528" spans="11:12" ht="15" customHeight="1">
      <c r="K64528" s="1715"/>
      <c r="L64528" s="1715"/>
    </row>
    <row r="64529" spans="11:12" ht="15" customHeight="1">
      <c r="K64529" s="1715"/>
      <c r="L64529" s="1715"/>
    </row>
    <row r="64530" spans="11:12" ht="15" customHeight="1">
      <c r="K64530" s="1715"/>
      <c r="L64530" s="1715"/>
    </row>
    <row r="64531" spans="11:12" ht="15" customHeight="1">
      <c r="K64531" s="1715"/>
      <c r="L64531" s="1715"/>
    </row>
    <row r="64532" spans="11:12" ht="15" customHeight="1">
      <c r="K64532" s="1715"/>
      <c r="L64532" s="1715"/>
    </row>
    <row r="64533" spans="11:12" ht="15" customHeight="1">
      <c r="K64533" s="1715"/>
      <c r="L64533" s="1715"/>
    </row>
    <row r="64534" spans="11:12" ht="15" customHeight="1">
      <c r="K64534" s="1715"/>
      <c r="L64534" s="1715"/>
    </row>
    <row r="64535" spans="11:12" ht="15" customHeight="1">
      <c r="K64535" s="1715"/>
      <c r="L64535" s="1715"/>
    </row>
    <row r="64536" spans="11:12" ht="15" customHeight="1">
      <c r="K64536" s="1715"/>
      <c r="L64536" s="1715"/>
    </row>
    <row r="64537" spans="11:12" ht="15" customHeight="1">
      <c r="K64537" s="1715"/>
      <c r="L64537" s="1715"/>
    </row>
    <row r="64538" spans="11:12" ht="15" customHeight="1">
      <c r="K64538" s="1715"/>
      <c r="L64538" s="1715"/>
    </row>
    <row r="64539" spans="11:12" ht="15" customHeight="1">
      <c r="K64539" s="1715"/>
      <c r="L64539" s="1715"/>
    </row>
    <row r="64540" spans="11:12" ht="15" customHeight="1">
      <c r="K64540" s="1715"/>
      <c r="L64540" s="1715"/>
    </row>
    <row r="64541" spans="11:12" ht="15" customHeight="1">
      <c r="K64541" s="1715"/>
      <c r="L64541" s="1715"/>
    </row>
    <row r="64542" spans="11:12" ht="15" customHeight="1">
      <c r="K64542" s="1715"/>
      <c r="L64542" s="1715"/>
    </row>
    <row r="64543" spans="11:12" ht="15" customHeight="1">
      <c r="K64543" s="1715"/>
      <c r="L64543" s="1715"/>
    </row>
    <row r="64544" spans="11:12" ht="15" customHeight="1">
      <c r="K64544" s="1715"/>
      <c r="L64544" s="1715"/>
    </row>
    <row r="64545" spans="11:12" ht="15" customHeight="1">
      <c r="K64545" s="1715"/>
      <c r="L64545" s="1715"/>
    </row>
    <row r="64546" spans="11:12" ht="15" customHeight="1">
      <c r="K64546" s="1715"/>
      <c r="L64546" s="1715"/>
    </row>
    <row r="64547" spans="11:12" ht="15" customHeight="1">
      <c r="K64547" s="1715"/>
      <c r="L64547" s="1715"/>
    </row>
    <row r="64548" spans="11:12" ht="15" customHeight="1">
      <c r="K64548" s="1715"/>
      <c r="L64548" s="1715"/>
    </row>
    <row r="64549" spans="11:12" ht="15" customHeight="1">
      <c r="K64549" s="1715"/>
      <c r="L64549" s="1715"/>
    </row>
    <row r="64550" spans="11:12" ht="15" customHeight="1">
      <c r="K64550" s="1715"/>
      <c r="L64550" s="1715"/>
    </row>
    <row r="64551" spans="11:12" ht="15" customHeight="1">
      <c r="K64551" s="1715"/>
      <c r="L64551" s="1715"/>
    </row>
    <row r="64552" spans="11:12" ht="15" customHeight="1">
      <c r="K64552" s="1715"/>
      <c r="L64552" s="1715"/>
    </row>
    <row r="64553" spans="11:12" ht="15" customHeight="1">
      <c r="K64553" s="1715"/>
      <c r="L64553" s="1715"/>
    </row>
    <row r="64554" spans="11:12" ht="15" customHeight="1">
      <c r="K64554" s="1715"/>
      <c r="L64554" s="1715"/>
    </row>
    <row r="64555" spans="11:12" ht="15" customHeight="1">
      <c r="K64555" s="1715"/>
      <c r="L64555" s="1715"/>
    </row>
    <row r="64556" spans="11:12" ht="15" customHeight="1">
      <c r="K64556" s="1715"/>
      <c r="L64556" s="1715"/>
    </row>
    <row r="64557" spans="11:12" ht="15" customHeight="1">
      <c r="K64557" s="1715"/>
      <c r="L64557" s="1715"/>
    </row>
    <row r="64558" spans="11:12" ht="15" customHeight="1">
      <c r="K64558" s="1715"/>
      <c r="L64558" s="1715"/>
    </row>
    <row r="64559" spans="11:12" ht="15" customHeight="1">
      <c r="K64559" s="1715"/>
      <c r="L64559" s="1715"/>
    </row>
    <row r="64560" spans="11:12" ht="15" customHeight="1">
      <c r="K64560" s="1715"/>
      <c r="L64560" s="1715"/>
    </row>
    <row r="64561" spans="11:12" ht="15" customHeight="1">
      <c r="K64561" s="1715"/>
      <c r="L64561" s="1715"/>
    </row>
    <row r="64562" spans="11:12" ht="15" customHeight="1">
      <c r="K64562" s="1715"/>
      <c r="L64562" s="1715"/>
    </row>
    <row r="64563" spans="11:12" ht="15" customHeight="1">
      <c r="K64563" s="1715"/>
      <c r="L64563" s="1715"/>
    </row>
    <row r="64564" spans="11:12" ht="15" customHeight="1">
      <c r="K64564" s="1715"/>
      <c r="L64564" s="1715"/>
    </row>
    <row r="64565" spans="11:12" ht="15" customHeight="1">
      <c r="K64565" s="1715"/>
      <c r="L64565" s="1715"/>
    </row>
    <row r="64566" spans="11:12" ht="15" customHeight="1">
      <c r="K64566" s="1715"/>
      <c r="L64566" s="1715"/>
    </row>
    <row r="64567" spans="11:12" ht="15" customHeight="1">
      <c r="K64567" s="1715"/>
      <c r="L64567" s="1715"/>
    </row>
    <row r="64568" spans="11:12" ht="15" customHeight="1">
      <c r="K64568" s="1715"/>
      <c r="L64568" s="1715"/>
    </row>
    <row r="64569" spans="11:12" ht="15" customHeight="1">
      <c r="K64569" s="1715"/>
      <c r="L64569" s="1715"/>
    </row>
    <row r="64570" spans="11:12" ht="15" customHeight="1">
      <c r="K64570" s="1715"/>
      <c r="L64570" s="1715"/>
    </row>
    <row r="64571" spans="11:12" ht="15" customHeight="1">
      <c r="K64571" s="1715"/>
      <c r="L64571" s="1715"/>
    </row>
    <row r="64572" spans="11:12" ht="15" customHeight="1">
      <c r="K64572" s="1715"/>
      <c r="L64572" s="1715"/>
    </row>
    <row r="64573" spans="11:12" ht="15" customHeight="1">
      <c r="K64573" s="1715"/>
      <c r="L64573" s="1715"/>
    </row>
    <row r="64574" spans="11:12" ht="15" customHeight="1">
      <c r="K64574" s="1715"/>
      <c r="L64574" s="1715"/>
    </row>
    <row r="64575" spans="11:12" ht="15" customHeight="1">
      <c r="K64575" s="1715"/>
      <c r="L64575" s="1715"/>
    </row>
    <row r="64576" spans="11:12" ht="15" customHeight="1">
      <c r="K64576" s="1715"/>
      <c r="L64576" s="1715"/>
    </row>
    <row r="64577" spans="11:12" ht="15" customHeight="1">
      <c r="K64577" s="1715"/>
      <c r="L64577" s="1715"/>
    </row>
    <row r="64578" spans="11:12" ht="15" customHeight="1">
      <c r="K64578" s="1715"/>
      <c r="L64578" s="1715"/>
    </row>
    <row r="64579" spans="11:12" ht="15" customHeight="1">
      <c r="K64579" s="1715"/>
      <c r="L64579" s="1715"/>
    </row>
    <row r="64580" spans="11:12" ht="15" customHeight="1">
      <c r="K64580" s="1715"/>
      <c r="L64580" s="1715"/>
    </row>
    <row r="64581" spans="11:12" ht="15" customHeight="1">
      <c r="K64581" s="1715"/>
      <c r="L64581" s="1715"/>
    </row>
    <row r="64582" spans="11:12" ht="15" customHeight="1">
      <c r="K64582" s="1715"/>
      <c r="L64582" s="1715"/>
    </row>
    <row r="64583" spans="11:12" ht="15" customHeight="1">
      <c r="K64583" s="1715"/>
      <c r="L64583" s="1715"/>
    </row>
    <row r="64584" spans="11:12" ht="15" customHeight="1">
      <c r="K64584" s="1715"/>
      <c r="L64584" s="1715"/>
    </row>
    <row r="64585" spans="11:12" ht="15" customHeight="1">
      <c r="K64585" s="1715"/>
      <c r="L64585" s="1715"/>
    </row>
    <row r="64586" spans="11:12" ht="15" customHeight="1">
      <c r="K64586" s="1715"/>
      <c r="L64586" s="1715"/>
    </row>
    <row r="64587" spans="11:12" ht="15" customHeight="1">
      <c r="K64587" s="1715"/>
      <c r="L64587" s="1715"/>
    </row>
    <row r="64588" spans="11:12" ht="15" customHeight="1">
      <c r="K64588" s="1715"/>
      <c r="L64588" s="1715"/>
    </row>
    <row r="64589" spans="11:12" ht="15" customHeight="1">
      <c r="K64589" s="1715"/>
      <c r="L64589" s="1715"/>
    </row>
    <row r="64590" spans="11:12" ht="15" customHeight="1">
      <c r="K64590" s="1715"/>
      <c r="L64590" s="1715"/>
    </row>
    <row r="64591" spans="11:12" ht="15" customHeight="1">
      <c r="K64591" s="1715"/>
      <c r="L64591" s="1715"/>
    </row>
    <row r="64592" spans="11:12" ht="15" customHeight="1">
      <c r="K64592" s="1715"/>
      <c r="L64592" s="1715"/>
    </row>
    <row r="64593" spans="11:12" ht="15" customHeight="1">
      <c r="K64593" s="1715"/>
      <c r="L64593" s="1715"/>
    </row>
    <row r="64594" spans="11:12" ht="15" customHeight="1">
      <c r="K64594" s="1715"/>
      <c r="L64594" s="1715"/>
    </row>
    <row r="64595" spans="11:12" ht="15" customHeight="1">
      <c r="K64595" s="1715"/>
      <c r="L64595" s="1715"/>
    </row>
    <row r="64596" spans="11:12" ht="15" customHeight="1">
      <c r="K64596" s="1715"/>
      <c r="L64596" s="1715"/>
    </row>
    <row r="64597" spans="11:12" ht="15" customHeight="1">
      <c r="K64597" s="1715"/>
      <c r="L64597" s="1715"/>
    </row>
    <row r="64598" spans="11:12" ht="15" customHeight="1">
      <c r="K64598" s="1715"/>
      <c r="L64598" s="1715"/>
    </row>
    <row r="64599" spans="11:12" ht="15" customHeight="1">
      <c r="K64599" s="1715"/>
      <c r="L64599" s="1715"/>
    </row>
    <row r="64600" spans="11:12" ht="15" customHeight="1">
      <c r="K64600" s="1715"/>
      <c r="L64600" s="1715"/>
    </row>
    <row r="64601" spans="11:12" ht="15" customHeight="1">
      <c r="K64601" s="1715"/>
      <c r="L64601" s="1715"/>
    </row>
    <row r="64602" spans="11:12" ht="15" customHeight="1">
      <c r="K64602" s="1715"/>
      <c r="L64602" s="1715"/>
    </row>
    <row r="64603" spans="11:12" ht="15" customHeight="1">
      <c r="K64603" s="1715"/>
      <c r="L64603" s="1715"/>
    </row>
    <row r="64604" spans="11:12" ht="15" customHeight="1">
      <c r="K64604" s="1715"/>
      <c r="L64604" s="1715"/>
    </row>
    <row r="64605" spans="11:12" ht="15" customHeight="1">
      <c r="K64605" s="1715"/>
      <c r="L64605" s="1715"/>
    </row>
    <row r="64606" spans="11:12" ht="15" customHeight="1">
      <c r="K64606" s="1715"/>
      <c r="L64606" s="1715"/>
    </row>
    <row r="64607" spans="11:12" ht="15" customHeight="1">
      <c r="K64607" s="1715"/>
      <c r="L64607" s="1715"/>
    </row>
    <row r="64608" spans="11:12" ht="15" customHeight="1">
      <c r="K64608" s="1715"/>
      <c r="L64608" s="1715"/>
    </row>
    <row r="64609" spans="11:12" ht="15" customHeight="1">
      <c r="K64609" s="1715"/>
      <c r="L64609" s="1715"/>
    </row>
    <row r="64610" spans="11:12" ht="15" customHeight="1">
      <c r="K64610" s="1715"/>
      <c r="L64610" s="1715"/>
    </row>
    <row r="64611" spans="11:12" ht="15" customHeight="1">
      <c r="K64611" s="1715"/>
      <c r="L64611" s="1715"/>
    </row>
    <row r="64612" spans="11:12" ht="15" customHeight="1">
      <c r="K64612" s="1715"/>
      <c r="L64612" s="1715"/>
    </row>
    <row r="64613" spans="11:12" ht="15" customHeight="1">
      <c r="K64613" s="1715"/>
      <c r="L64613" s="1715"/>
    </row>
    <row r="64614" spans="11:12" ht="15" customHeight="1">
      <c r="K64614" s="1715"/>
      <c r="L64614" s="1715"/>
    </row>
    <row r="64615" spans="11:12" ht="15" customHeight="1">
      <c r="K64615" s="1715"/>
      <c r="L64615" s="1715"/>
    </row>
    <row r="64616" spans="11:12" ht="15" customHeight="1">
      <c r="K64616" s="1715"/>
      <c r="L64616" s="1715"/>
    </row>
    <row r="64617" spans="11:12" ht="15" customHeight="1">
      <c r="K64617" s="1715"/>
      <c r="L64617" s="1715"/>
    </row>
    <row r="64618" spans="11:12" ht="15" customHeight="1">
      <c r="K64618" s="1715"/>
      <c r="L64618" s="1715"/>
    </row>
    <row r="64619" spans="11:12" ht="15" customHeight="1">
      <c r="K64619" s="1715"/>
      <c r="L64619" s="1715"/>
    </row>
    <row r="64620" spans="11:12" ht="15" customHeight="1">
      <c r="K64620" s="1715"/>
      <c r="L64620" s="1715"/>
    </row>
    <row r="64621" spans="11:12" ht="15" customHeight="1">
      <c r="K64621" s="1715"/>
      <c r="L64621" s="1715"/>
    </row>
    <row r="64622" spans="11:12" ht="15" customHeight="1">
      <c r="K64622" s="1715"/>
      <c r="L64622" s="1715"/>
    </row>
    <row r="64623" spans="11:12" ht="15" customHeight="1">
      <c r="K64623" s="1715"/>
      <c r="L64623" s="1715"/>
    </row>
    <row r="64624" spans="11:12" ht="15" customHeight="1">
      <c r="K64624" s="1715"/>
      <c r="L64624" s="1715"/>
    </row>
    <row r="64625" spans="11:12" ht="15" customHeight="1">
      <c r="K64625" s="1715"/>
      <c r="L64625" s="1715"/>
    </row>
    <row r="64626" spans="11:12" ht="15" customHeight="1">
      <c r="K64626" s="1715"/>
      <c r="L64626" s="1715"/>
    </row>
    <row r="64627" spans="11:12" ht="15" customHeight="1">
      <c r="K64627" s="1715"/>
      <c r="L64627" s="1715"/>
    </row>
    <row r="64628" spans="11:12" ht="15" customHeight="1">
      <c r="K64628" s="1715"/>
      <c r="L64628" s="1715"/>
    </row>
    <row r="64629" spans="11:12" ht="15" customHeight="1">
      <c r="K64629" s="1715"/>
      <c r="L64629" s="1715"/>
    </row>
    <row r="64630" spans="11:12" ht="15" customHeight="1">
      <c r="K64630" s="1715"/>
      <c r="L64630" s="1715"/>
    </row>
    <row r="64631" spans="11:12" ht="15" customHeight="1">
      <c r="K64631" s="1715"/>
      <c r="L64631" s="1715"/>
    </row>
    <row r="64632" spans="11:12" ht="15" customHeight="1">
      <c r="K64632" s="1715"/>
      <c r="L64632" s="1715"/>
    </row>
    <row r="64633" spans="11:12" ht="15" customHeight="1">
      <c r="K64633" s="1715"/>
      <c r="L64633" s="1715"/>
    </row>
    <row r="64634" spans="11:12" ht="15" customHeight="1">
      <c r="K64634" s="1715"/>
      <c r="L64634" s="1715"/>
    </row>
    <row r="64635" spans="11:12" ht="15" customHeight="1">
      <c r="K64635" s="1715"/>
      <c r="L64635" s="1715"/>
    </row>
    <row r="64636" spans="11:12" ht="15" customHeight="1">
      <c r="K64636" s="1715"/>
      <c r="L64636" s="1715"/>
    </row>
    <row r="64637" spans="11:12" ht="15" customHeight="1">
      <c r="K64637" s="1715"/>
      <c r="L64637" s="1715"/>
    </row>
    <row r="64638" spans="11:12" ht="15" customHeight="1">
      <c r="K64638" s="1715"/>
      <c r="L64638" s="1715"/>
    </row>
    <row r="64639" spans="11:12" ht="15" customHeight="1">
      <c r="K64639" s="1715"/>
      <c r="L64639" s="1715"/>
    </row>
    <row r="64640" spans="11:12" ht="15" customHeight="1">
      <c r="K64640" s="1715"/>
      <c r="L64640" s="1715"/>
    </row>
    <row r="64641" spans="11:12" ht="15" customHeight="1">
      <c r="K64641" s="1715"/>
      <c r="L64641" s="1715"/>
    </row>
    <row r="64642" spans="11:12" ht="15" customHeight="1">
      <c r="K64642" s="1715"/>
      <c r="L64642" s="1715"/>
    </row>
    <row r="64643" spans="11:12" ht="15" customHeight="1">
      <c r="K64643" s="1715"/>
      <c r="L64643" s="1715"/>
    </row>
    <row r="64644" spans="11:12" ht="15" customHeight="1">
      <c r="K64644" s="1715"/>
      <c r="L64644" s="1715"/>
    </row>
    <row r="64645" spans="11:12" ht="15" customHeight="1">
      <c r="K64645" s="1715"/>
      <c r="L64645" s="1715"/>
    </row>
    <row r="64646" spans="11:12" ht="15" customHeight="1">
      <c r="K64646" s="1715"/>
      <c r="L64646" s="1715"/>
    </row>
    <row r="64647" spans="11:12" ht="15" customHeight="1">
      <c r="K64647" s="1715"/>
      <c r="L64647" s="1715"/>
    </row>
    <row r="64648" spans="11:12" ht="15" customHeight="1">
      <c r="K64648" s="1715"/>
      <c r="L64648" s="1715"/>
    </row>
    <row r="64649" spans="11:12" ht="15" customHeight="1">
      <c r="K64649" s="1715"/>
      <c r="L64649" s="1715"/>
    </row>
    <row r="64650" spans="11:12" ht="15" customHeight="1">
      <c r="K64650" s="1715"/>
      <c r="L64650" s="1715"/>
    </row>
    <row r="64651" spans="11:12" ht="15" customHeight="1">
      <c r="K64651" s="1715"/>
      <c r="L64651" s="1715"/>
    </row>
    <row r="64652" spans="11:12" ht="15" customHeight="1">
      <c r="K64652" s="1715"/>
      <c r="L64652" s="1715"/>
    </row>
    <row r="64653" spans="11:12" ht="15" customHeight="1">
      <c r="K64653" s="1715"/>
      <c r="L64653" s="1715"/>
    </row>
    <row r="64654" spans="11:12" ht="15" customHeight="1">
      <c r="K64654" s="1715"/>
      <c r="L64654" s="1715"/>
    </row>
    <row r="64655" spans="11:12" ht="15" customHeight="1">
      <c r="K64655" s="1715"/>
      <c r="L64655" s="1715"/>
    </row>
    <row r="64656" spans="11:12" ht="15" customHeight="1">
      <c r="K64656" s="1715"/>
      <c r="L64656" s="1715"/>
    </row>
    <row r="64657" spans="11:12" ht="15" customHeight="1">
      <c r="K64657" s="1715"/>
      <c r="L64657" s="1715"/>
    </row>
    <row r="64658" spans="11:12" ht="15" customHeight="1">
      <c r="K64658" s="1715"/>
      <c r="L64658" s="1715"/>
    </row>
    <row r="64659" spans="11:12" ht="15" customHeight="1">
      <c r="K64659" s="1715"/>
      <c r="L64659" s="1715"/>
    </row>
    <row r="64660" spans="11:12" ht="15" customHeight="1">
      <c r="K64660" s="1715"/>
      <c r="L64660" s="1715"/>
    </row>
    <row r="64661" spans="11:12" ht="15" customHeight="1">
      <c r="K64661" s="1715"/>
      <c r="L64661" s="1715"/>
    </row>
    <row r="64662" spans="11:12" ht="15" customHeight="1">
      <c r="K64662" s="1715"/>
      <c r="L64662" s="1715"/>
    </row>
    <row r="64663" spans="11:12" ht="15" customHeight="1">
      <c r="K64663" s="1715"/>
      <c r="L64663" s="1715"/>
    </row>
    <row r="64664" spans="11:12" ht="15" customHeight="1">
      <c r="K64664" s="1715"/>
      <c r="L64664" s="1715"/>
    </row>
    <row r="64665" spans="11:12" ht="15" customHeight="1">
      <c r="K64665" s="1715"/>
      <c r="L64665" s="1715"/>
    </row>
    <row r="64666" spans="11:12" ht="15" customHeight="1">
      <c r="K64666" s="1715"/>
      <c r="L64666" s="1715"/>
    </row>
    <row r="64667" spans="11:12" ht="15" customHeight="1">
      <c r="K64667" s="1715"/>
      <c r="L64667" s="1715"/>
    </row>
    <row r="64668" spans="11:12" ht="15" customHeight="1">
      <c r="K64668" s="1715"/>
      <c r="L64668" s="1715"/>
    </row>
    <row r="64669" spans="11:12" ht="15" customHeight="1">
      <c r="K64669" s="1715"/>
      <c r="L64669" s="1715"/>
    </row>
    <row r="64670" spans="11:12" ht="15" customHeight="1">
      <c r="K64670" s="1715"/>
      <c r="L64670" s="1715"/>
    </row>
    <row r="64671" spans="11:12" ht="15" customHeight="1">
      <c r="K64671" s="1715"/>
      <c r="L64671" s="1715"/>
    </row>
    <row r="64672" spans="11:12" ht="15" customHeight="1">
      <c r="K64672" s="1715"/>
      <c r="L64672" s="1715"/>
    </row>
    <row r="64673" spans="11:12" ht="15" customHeight="1">
      <c r="K64673" s="1715"/>
      <c r="L64673" s="1715"/>
    </row>
    <row r="64674" spans="11:12" ht="15" customHeight="1">
      <c r="K64674" s="1715"/>
      <c r="L64674" s="1715"/>
    </row>
    <row r="64675" spans="11:12" ht="15" customHeight="1">
      <c r="K64675" s="1715"/>
      <c r="L64675" s="1715"/>
    </row>
    <row r="64676" spans="11:12" ht="15" customHeight="1">
      <c r="K64676" s="1715"/>
      <c r="L64676" s="1715"/>
    </row>
    <row r="64677" spans="11:12" ht="15" customHeight="1">
      <c r="K64677" s="1715"/>
      <c r="L64677" s="1715"/>
    </row>
    <row r="64678" spans="11:12" ht="15" customHeight="1">
      <c r="K64678" s="1715"/>
      <c r="L64678" s="1715"/>
    </row>
    <row r="64679" spans="11:12" ht="15" customHeight="1">
      <c r="K64679" s="1715"/>
      <c r="L64679" s="1715"/>
    </row>
    <row r="64680" spans="11:12" ht="15" customHeight="1">
      <c r="K64680" s="1715"/>
      <c r="L64680" s="1715"/>
    </row>
    <row r="64681" spans="11:12" ht="15" customHeight="1">
      <c r="K64681" s="1715"/>
      <c r="L64681" s="1715"/>
    </row>
    <row r="64682" spans="11:12" ht="15" customHeight="1">
      <c r="K64682" s="1715"/>
      <c r="L64682" s="1715"/>
    </row>
    <row r="64683" spans="11:12" ht="15" customHeight="1">
      <c r="K64683" s="1715"/>
      <c r="L64683" s="1715"/>
    </row>
    <row r="64684" spans="11:12" ht="15" customHeight="1">
      <c r="K64684" s="1715"/>
      <c r="L64684" s="1715"/>
    </row>
    <row r="64685" spans="11:12" ht="15" customHeight="1">
      <c r="K64685" s="1715"/>
      <c r="L64685" s="1715"/>
    </row>
    <row r="64686" spans="11:12" ht="15" customHeight="1">
      <c r="K64686" s="1715"/>
      <c r="L64686" s="1715"/>
    </row>
    <row r="64687" spans="11:12" ht="15" customHeight="1">
      <c r="K64687" s="1715"/>
      <c r="L64687" s="1715"/>
    </row>
    <row r="64688" spans="11:12" ht="15" customHeight="1">
      <c r="K64688" s="1715"/>
      <c r="L64688" s="1715"/>
    </row>
    <row r="64689" spans="11:12" ht="15" customHeight="1">
      <c r="K64689" s="1715"/>
      <c r="L64689" s="1715"/>
    </row>
    <row r="64690" spans="11:12" ht="15" customHeight="1">
      <c r="K64690" s="1715"/>
      <c r="L64690" s="1715"/>
    </row>
    <row r="64691" spans="11:12" ht="15" customHeight="1">
      <c r="K64691" s="1715"/>
      <c r="L64691" s="1715"/>
    </row>
    <row r="64692" spans="11:12" ht="15" customHeight="1">
      <c r="K64692" s="1715"/>
      <c r="L64692" s="1715"/>
    </row>
    <row r="64693" spans="11:12" ht="15" customHeight="1">
      <c r="K64693" s="1715"/>
      <c r="L64693" s="1715"/>
    </row>
    <row r="64694" spans="11:12" ht="15" customHeight="1">
      <c r="K64694" s="1715"/>
      <c r="L64694" s="1715"/>
    </row>
    <row r="64695" spans="11:12" ht="15" customHeight="1">
      <c r="K64695" s="1715"/>
      <c r="L64695" s="1715"/>
    </row>
    <row r="64696" spans="11:12" ht="15" customHeight="1">
      <c r="K64696" s="1715"/>
      <c r="L64696" s="1715"/>
    </row>
    <row r="64697" spans="11:12" ht="15" customHeight="1">
      <c r="K64697" s="1715"/>
      <c r="L64697" s="1715"/>
    </row>
    <row r="64698" spans="11:12" ht="15" customHeight="1">
      <c r="K64698" s="1715"/>
      <c r="L64698" s="1715"/>
    </row>
    <row r="64699" spans="11:12" ht="15" customHeight="1">
      <c r="K64699" s="1715"/>
      <c r="L64699" s="1715"/>
    </row>
    <row r="64700" spans="11:12" ht="15" customHeight="1">
      <c r="K64700" s="1715"/>
      <c r="L64700" s="1715"/>
    </row>
    <row r="64701" spans="11:12" ht="15" customHeight="1">
      <c r="K64701" s="1715"/>
      <c r="L64701" s="1715"/>
    </row>
    <row r="64702" spans="11:12" ht="15" customHeight="1">
      <c r="K64702" s="1715"/>
      <c r="L64702" s="1715"/>
    </row>
    <row r="64703" spans="11:12" ht="15" customHeight="1">
      <c r="K64703" s="1715"/>
      <c r="L64703" s="1715"/>
    </row>
    <row r="64704" spans="11:12" ht="15" customHeight="1">
      <c r="K64704" s="1715"/>
      <c r="L64704" s="1715"/>
    </row>
    <row r="64705" spans="11:12" ht="15" customHeight="1">
      <c r="K64705" s="1715"/>
      <c r="L64705" s="1715"/>
    </row>
    <row r="64706" spans="11:12" ht="15" customHeight="1">
      <c r="K64706" s="1715"/>
      <c r="L64706" s="1715"/>
    </row>
    <row r="64707" spans="11:12" ht="15" customHeight="1">
      <c r="K64707" s="1715"/>
      <c r="L64707" s="1715"/>
    </row>
    <row r="64708" spans="11:12" ht="15" customHeight="1">
      <c r="K64708" s="1715"/>
      <c r="L64708" s="1715"/>
    </row>
    <row r="64709" spans="11:12" ht="15" customHeight="1">
      <c r="K64709" s="1715"/>
      <c r="L64709" s="1715"/>
    </row>
    <row r="64710" spans="11:12" ht="15" customHeight="1">
      <c r="K64710" s="1715"/>
      <c r="L64710" s="1715"/>
    </row>
    <row r="64711" spans="11:12" ht="15" customHeight="1">
      <c r="K64711" s="1715"/>
      <c r="L64711" s="1715"/>
    </row>
    <row r="64712" spans="11:12" ht="15" customHeight="1">
      <c r="K64712" s="1715"/>
      <c r="L64712" s="1715"/>
    </row>
    <row r="64713" spans="11:12" ht="15" customHeight="1">
      <c r="K64713" s="1715"/>
      <c r="L64713" s="1715"/>
    </row>
    <row r="64714" spans="11:12" ht="15" customHeight="1">
      <c r="K64714" s="1715"/>
      <c r="L64714" s="1715"/>
    </row>
    <row r="64715" spans="11:12" ht="15" customHeight="1">
      <c r="K64715" s="1715"/>
      <c r="L64715" s="1715"/>
    </row>
    <row r="64716" spans="11:12" ht="15" customHeight="1">
      <c r="K64716" s="1715"/>
      <c r="L64716" s="1715"/>
    </row>
    <row r="64717" spans="11:12" ht="15" customHeight="1">
      <c r="K64717" s="1715"/>
      <c r="L64717" s="1715"/>
    </row>
    <row r="64718" spans="11:12" ht="15" customHeight="1">
      <c r="K64718" s="1715"/>
      <c r="L64718" s="1715"/>
    </row>
    <row r="64719" spans="11:12" ht="15" customHeight="1">
      <c r="K64719" s="1715"/>
      <c r="L64719" s="1715"/>
    </row>
    <row r="64720" spans="11:12" ht="15" customHeight="1">
      <c r="K64720" s="1715"/>
      <c r="L64720" s="1715"/>
    </row>
    <row r="64721" spans="11:12" ht="15" customHeight="1">
      <c r="K64721" s="1715"/>
      <c r="L64721" s="1715"/>
    </row>
    <row r="64722" spans="11:12" ht="15" customHeight="1">
      <c r="K64722" s="1715"/>
      <c r="L64722" s="1715"/>
    </row>
    <row r="64723" spans="11:12" ht="15" customHeight="1">
      <c r="K64723" s="1715"/>
      <c r="L64723" s="1715"/>
    </row>
    <row r="64724" spans="11:12" ht="15" customHeight="1">
      <c r="K64724" s="1715"/>
      <c r="L64724" s="1715"/>
    </row>
    <row r="64725" spans="11:12" ht="15" customHeight="1">
      <c r="K64725" s="1715"/>
      <c r="L64725" s="1715"/>
    </row>
    <row r="64726" spans="11:12" ht="15" customHeight="1">
      <c r="K64726" s="1715"/>
      <c r="L64726" s="1715"/>
    </row>
    <row r="64727" spans="11:12" ht="15" customHeight="1">
      <c r="K64727" s="1715"/>
      <c r="L64727" s="1715"/>
    </row>
    <row r="64728" spans="11:12" ht="15" customHeight="1">
      <c r="K64728" s="1715"/>
      <c r="L64728" s="1715"/>
    </row>
    <row r="64729" spans="11:12" ht="15" customHeight="1">
      <c r="K64729" s="1715"/>
      <c r="L64729" s="1715"/>
    </row>
    <row r="64730" spans="11:12" ht="15" customHeight="1">
      <c r="K64730" s="1715"/>
      <c r="L64730" s="1715"/>
    </row>
    <row r="64731" spans="11:12" ht="15" customHeight="1">
      <c r="K64731" s="1715"/>
      <c r="L64731" s="1715"/>
    </row>
    <row r="64732" spans="11:12" ht="15" customHeight="1">
      <c r="K64732" s="1715"/>
      <c r="L64732" s="1715"/>
    </row>
    <row r="64733" spans="11:12" ht="15" customHeight="1">
      <c r="K64733" s="1715"/>
      <c r="L64733" s="1715"/>
    </row>
    <row r="64734" spans="11:12" ht="15" customHeight="1">
      <c r="K64734" s="1715"/>
      <c r="L64734" s="1715"/>
    </row>
    <row r="64735" spans="11:12" ht="15" customHeight="1">
      <c r="K64735" s="1715"/>
      <c r="L64735" s="1715"/>
    </row>
    <row r="64736" spans="11:12" ht="15" customHeight="1">
      <c r="K64736" s="1715"/>
      <c r="L64736" s="1715"/>
    </row>
    <row r="64737" spans="11:12" ht="15" customHeight="1">
      <c r="K64737" s="1715"/>
      <c r="L64737" s="1715"/>
    </row>
    <row r="64738" spans="11:12" ht="15" customHeight="1">
      <c r="K64738" s="1715"/>
      <c r="L64738" s="1715"/>
    </row>
    <row r="64739" spans="11:12" ht="15" customHeight="1">
      <c r="K64739" s="1715"/>
      <c r="L64739" s="1715"/>
    </row>
    <row r="64740" spans="11:12" ht="15" customHeight="1">
      <c r="K64740" s="1715"/>
      <c r="L64740" s="1715"/>
    </row>
    <row r="64741" spans="11:12" ht="15" customHeight="1">
      <c r="K64741" s="1715"/>
      <c r="L64741" s="1715"/>
    </row>
    <row r="64742" spans="11:12" ht="15" customHeight="1">
      <c r="K64742" s="1715"/>
      <c r="L64742" s="1715"/>
    </row>
    <row r="64743" spans="11:12" ht="15" customHeight="1">
      <c r="K64743" s="1715"/>
      <c r="L64743" s="1715"/>
    </row>
    <row r="64744" spans="11:12" ht="15" customHeight="1">
      <c r="K64744" s="1715"/>
      <c r="L64744" s="1715"/>
    </row>
    <row r="64745" spans="11:12" ht="15" customHeight="1">
      <c r="K64745" s="1715"/>
      <c r="L64745" s="1715"/>
    </row>
    <row r="64746" spans="11:12" ht="15" customHeight="1">
      <c r="K64746" s="1715"/>
      <c r="L64746" s="1715"/>
    </row>
    <row r="64747" spans="11:12" ht="15" customHeight="1">
      <c r="K64747" s="1715"/>
      <c r="L64747" s="1715"/>
    </row>
    <row r="64748" spans="11:12" ht="15" customHeight="1">
      <c r="K64748" s="1715"/>
      <c r="L64748" s="1715"/>
    </row>
    <row r="64749" spans="11:12" ht="15" customHeight="1">
      <c r="K64749" s="1715"/>
      <c r="L64749" s="1715"/>
    </row>
    <row r="64750" spans="11:12" ht="15" customHeight="1">
      <c r="K64750" s="1715"/>
      <c r="L64750" s="1715"/>
    </row>
    <row r="64751" spans="11:12" ht="15" customHeight="1">
      <c r="K64751" s="1715"/>
      <c r="L64751" s="1715"/>
    </row>
    <row r="64752" spans="11:12" ht="15" customHeight="1">
      <c r="K64752" s="1715"/>
      <c r="L64752" s="1715"/>
    </row>
    <row r="64753" spans="11:12" ht="15" customHeight="1">
      <c r="K64753" s="1715"/>
      <c r="L64753" s="1715"/>
    </row>
    <row r="64754" spans="11:12" ht="15" customHeight="1">
      <c r="K64754" s="1715"/>
      <c r="L64754" s="1715"/>
    </row>
    <row r="64755" spans="11:12" ht="15" customHeight="1">
      <c r="K64755" s="1715"/>
      <c r="L64755" s="1715"/>
    </row>
    <row r="64756" spans="11:12" ht="15" customHeight="1">
      <c r="K64756" s="1715"/>
      <c r="L64756" s="1715"/>
    </row>
    <row r="64757" spans="11:12" ht="15" customHeight="1">
      <c r="K64757" s="1715"/>
      <c r="L64757" s="1715"/>
    </row>
    <row r="64758" spans="11:12" ht="15" customHeight="1">
      <c r="K64758" s="1715"/>
      <c r="L64758" s="1715"/>
    </row>
    <row r="64759" spans="11:12" ht="15" customHeight="1">
      <c r="K64759" s="1715"/>
      <c r="L64759" s="1715"/>
    </row>
    <row r="64760" spans="11:12" ht="15" customHeight="1">
      <c r="K64760" s="1715"/>
      <c r="L64760" s="1715"/>
    </row>
    <row r="64761" spans="11:12" ht="15" customHeight="1">
      <c r="K64761" s="1715"/>
      <c r="L64761" s="1715"/>
    </row>
    <row r="64762" spans="11:12" ht="15" customHeight="1">
      <c r="K64762" s="1715"/>
      <c r="L64762" s="1715"/>
    </row>
    <row r="64763" spans="11:12" ht="15" customHeight="1">
      <c r="K64763" s="1715"/>
      <c r="L64763" s="1715"/>
    </row>
    <row r="64764" spans="11:12" ht="15" customHeight="1">
      <c r="K64764" s="1715"/>
      <c r="L64764" s="1715"/>
    </row>
    <row r="64765" spans="11:12" ht="15" customHeight="1">
      <c r="K64765" s="1715"/>
      <c r="L64765" s="1715"/>
    </row>
    <row r="64766" spans="11:12" ht="15" customHeight="1">
      <c r="K64766" s="1715"/>
      <c r="L64766" s="1715"/>
    </row>
    <row r="64767" spans="11:12" ht="15" customHeight="1">
      <c r="K64767" s="1715"/>
      <c r="L64767" s="1715"/>
    </row>
    <row r="64768" spans="11:12" ht="15" customHeight="1">
      <c r="K64768" s="1715"/>
      <c r="L64768" s="1715"/>
    </row>
    <row r="64769" spans="11:12" ht="15" customHeight="1">
      <c r="K64769" s="1715"/>
      <c r="L64769" s="1715"/>
    </row>
    <row r="64770" spans="11:12" ht="15" customHeight="1">
      <c r="K64770" s="1715"/>
      <c r="L64770" s="1715"/>
    </row>
    <row r="64771" spans="11:12" ht="15" customHeight="1">
      <c r="K64771" s="1715"/>
      <c r="L64771" s="1715"/>
    </row>
    <row r="64772" spans="11:12" ht="15" customHeight="1">
      <c r="K64772" s="1715"/>
      <c r="L64772" s="1715"/>
    </row>
    <row r="64773" spans="11:12" ht="15" customHeight="1">
      <c r="K64773" s="1715"/>
      <c r="L64773" s="1715"/>
    </row>
    <row r="64774" spans="11:12" ht="15" customHeight="1">
      <c r="K64774" s="1715"/>
      <c r="L64774" s="1715"/>
    </row>
    <row r="64775" spans="11:12" ht="15" customHeight="1">
      <c r="K64775" s="1715"/>
      <c r="L64775" s="1715"/>
    </row>
    <row r="64776" spans="11:12" ht="15" customHeight="1">
      <c r="K64776" s="1715"/>
      <c r="L64776" s="1715"/>
    </row>
    <row r="64777" spans="11:12" ht="15" customHeight="1">
      <c r="K64777" s="1715"/>
      <c r="L64777" s="1715"/>
    </row>
    <row r="64778" spans="11:12" ht="15" customHeight="1">
      <c r="K64778" s="1715"/>
      <c r="L64778" s="1715"/>
    </row>
    <row r="64779" spans="11:12" ht="15" customHeight="1">
      <c r="K64779" s="1715"/>
      <c r="L64779" s="1715"/>
    </row>
    <row r="64780" spans="11:12" ht="15" customHeight="1">
      <c r="K64780" s="1715"/>
      <c r="L64780" s="1715"/>
    </row>
    <row r="64781" spans="11:12" ht="15" customHeight="1">
      <c r="K64781" s="1715"/>
      <c r="L64781" s="1715"/>
    </row>
    <row r="64782" spans="11:12" ht="15" customHeight="1">
      <c r="K64782" s="1715"/>
      <c r="L64782" s="1715"/>
    </row>
    <row r="64783" spans="11:12" ht="15" customHeight="1">
      <c r="K64783" s="1715"/>
      <c r="L64783" s="1715"/>
    </row>
    <row r="64784" spans="11:12" ht="15" customHeight="1">
      <c r="K64784" s="1715"/>
      <c r="L64784" s="1715"/>
    </row>
    <row r="64785" spans="11:12" ht="15" customHeight="1">
      <c r="K64785" s="1715"/>
      <c r="L64785" s="1715"/>
    </row>
    <row r="64786" spans="11:12" ht="15" customHeight="1">
      <c r="K64786" s="1715"/>
      <c r="L64786" s="1715"/>
    </row>
    <row r="64787" spans="11:12" ht="15" customHeight="1">
      <c r="K64787" s="1715"/>
      <c r="L64787" s="1715"/>
    </row>
    <row r="64788" spans="11:12" ht="15" customHeight="1">
      <c r="K64788" s="1715"/>
      <c r="L64788" s="1715"/>
    </row>
    <row r="64789" spans="11:12" ht="15" customHeight="1">
      <c r="K64789" s="1715"/>
      <c r="L64789" s="1715"/>
    </row>
    <row r="64790" spans="11:12" ht="15" customHeight="1">
      <c r="K64790" s="1715"/>
      <c r="L64790" s="1715"/>
    </row>
    <row r="64791" spans="11:12" ht="15" customHeight="1">
      <c r="K64791" s="1715"/>
      <c r="L64791" s="1715"/>
    </row>
    <row r="64792" spans="11:12" ht="15" customHeight="1">
      <c r="K64792" s="1715"/>
      <c r="L64792" s="1715"/>
    </row>
    <row r="64793" spans="11:12" ht="15" customHeight="1">
      <c r="K64793" s="1715"/>
      <c r="L64793" s="1715"/>
    </row>
    <row r="64794" spans="11:12" ht="15" customHeight="1">
      <c r="K64794" s="1715"/>
      <c r="L64794" s="1715"/>
    </row>
    <row r="64795" spans="11:12" ht="15" customHeight="1">
      <c r="K64795" s="1715"/>
      <c r="L64795" s="1715"/>
    </row>
    <row r="64796" spans="11:12" ht="15" customHeight="1">
      <c r="K64796" s="1715"/>
      <c r="L64796" s="1715"/>
    </row>
    <row r="64797" spans="11:12" ht="15" customHeight="1">
      <c r="K64797" s="1715"/>
      <c r="L64797" s="1715"/>
    </row>
    <row r="64798" spans="11:12" ht="15" customHeight="1">
      <c r="K64798" s="1715"/>
      <c r="L64798" s="1715"/>
    </row>
    <row r="64799" spans="11:12" ht="15" customHeight="1">
      <c r="K64799" s="1715"/>
      <c r="L64799" s="1715"/>
    </row>
    <row r="64800" spans="11:12" ht="15" customHeight="1">
      <c r="K64800" s="1715"/>
      <c r="L64800" s="1715"/>
    </row>
    <row r="64801" spans="11:12" ht="15" customHeight="1">
      <c r="K64801" s="1715"/>
      <c r="L64801" s="1715"/>
    </row>
    <row r="64802" spans="11:12" ht="15" customHeight="1">
      <c r="K64802" s="1715"/>
      <c r="L64802" s="1715"/>
    </row>
    <row r="64803" spans="11:12" ht="15" customHeight="1">
      <c r="K64803" s="1715"/>
      <c r="L64803" s="1715"/>
    </row>
    <row r="64804" spans="11:12" ht="15" customHeight="1">
      <c r="K64804" s="1715"/>
      <c r="L64804" s="1715"/>
    </row>
    <row r="64805" spans="11:12" ht="15" customHeight="1">
      <c r="K64805" s="1715"/>
      <c r="L64805" s="1715"/>
    </row>
    <row r="64806" spans="11:12" ht="15" customHeight="1">
      <c r="K64806" s="1715"/>
      <c r="L64806" s="1715"/>
    </row>
    <row r="64807" spans="11:12" ht="15" customHeight="1">
      <c r="K64807" s="1715"/>
      <c r="L64807" s="1715"/>
    </row>
    <row r="64808" spans="11:12" ht="15" customHeight="1">
      <c r="K64808" s="1715"/>
      <c r="L64808" s="1715"/>
    </row>
    <row r="64809" spans="11:12" ht="15" customHeight="1">
      <c r="K64809" s="1715"/>
      <c r="L64809" s="1715"/>
    </row>
    <row r="64810" spans="11:12" ht="15" customHeight="1">
      <c r="K64810" s="1715"/>
      <c r="L64810" s="1715"/>
    </row>
    <row r="64811" spans="11:12" ht="15" customHeight="1">
      <c r="K64811" s="1715"/>
      <c r="L64811" s="1715"/>
    </row>
    <row r="64812" spans="11:12" ht="15" customHeight="1">
      <c r="K64812" s="1715"/>
      <c r="L64812" s="1715"/>
    </row>
    <row r="64813" spans="11:12" ht="15" customHeight="1">
      <c r="K64813" s="1715"/>
      <c r="L64813" s="1715"/>
    </row>
    <row r="64814" spans="11:12" ht="15" customHeight="1">
      <c r="K64814" s="1715"/>
      <c r="L64814" s="1715"/>
    </row>
    <row r="64815" spans="11:12" ht="15" customHeight="1">
      <c r="K64815" s="1715"/>
      <c r="L64815" s="1715"/>
    </row>
    <row r="64816" spans="11:12" ht="15" customHeight="1">
      <c r="K64816" s="1715"/>
      <c r="L64816" s="1715"/>
    </row>
    <row r="64817" spans="11:12" ht="15" customHeight="1">
      <c r="K64817" s="1715"/>
      <c r="L64817" s="1715"/>
    </row>
    <row r="64818" spans="11:12" ht="15" customHeight="1">
      <c r="K64818" s="1715"/>
      <c r="L64818" s="1715"/>
    </row>
    <row r="64819" spans="11:12" ht="15" customHeight="1">
      <c r="K64819" s="1715"/>
      <c r="L64819" s="1715"/>
    </row>
    <row r="64820" spans="11:12" ht="15" customHeight="1">
      <c r="K64820" s="1715"/>
      <c r="L64820" s="1715"/>
    </row>
    <row r="64821" spans="11:12" ht="15" customHeight="1">
      <c r="K64821" s="1715"/>
      <c r="L64821" s="1715"/>
    </row>
    <row r="64822" spans="11:12" ht="15" customHeight="1">
      <c r="K64822" s="1715"/>
      <c r="L64822" s="1715"/>
    </row>
    <row r="64823" spans="11:12" ht="15" customHeight="1">
      <c r="K64823" s="1715"/>
      <c r="L64823" s="1715"/>
    </row>
    <row r="64824" spans="11:12" ht="15" customHeight="1">
      <c r="K64824" s="1715"/>
      <c r="L64824" s="1715"/>
    </row>
    <row r="64825" spans="11:12" ht="15" customHeight="1">
      <c r="K64825" s="1715"/>
      <c r="L64825" s="1715"/>
    </row>
    <row r="64826" spans="11:12" ht="15" customHeight="1">
      <c r="K64826" s="1715"/>
      <c r="L64826" s="1715"/>
    </row>
    <row r="64827" spans="11:12" ht="15" customHeight="1">
      <c r="K64827" s="1715"/>
      <c r="L64827" s="1715"/>
    </row>
    <row r="64828" spans="11:12" ht="15" customHeight="1">
      <c r="K64828" s="1715"/>
      <c r="L64828" s="1715"/>
    </row>
    <row r="64829" spans="11:12" ht="15" customHeight="1">
      <c r="K64829" s="1715"/>
      <c r="L64829" s="1715"/>
    </row>
    <row r="64830" spans="11:12" ht="15" customHeight="1">
      <c r="K64830" s="1715"/>
      <c r="L64830" s="1715"/>
    </row>
    <row r="64831" spans="11:12" ht="15" customHeight="1">
      <c r="K64831" s="1715"/>
      <c r="L64831" s="1715"/>
    </row>
    <row r="64832" spans="11:12" ht="15" customHeight="1">
      <c r="K64832" s="1715"/>
      <c r="L64832" s="1715"/>
    </row>
    <row r="64833" spans="11:12" ht="15" customHeight="1">
      <c r="K64833" s="1715"/>
      <c r="L64833" s="1715"/>
    </row>
    <row r="64834" spans="11:12" ht="15" customHeight="1">
      <c r="K64834" s="1715"/>
      <c r="L64834" s="1715"/>
    </row>
    <row r="64835" spans="11:12" ht="15" customHeight="1">
      <c r="K64835" s="1715"/>
      <c r="L64835" s="1715"/>
    </row>
    <row r="64836" spans="11:12" ht="15" customHeight="1">
      <c r="K64836" s="1715"/>
      <c r="L64836" s="1715"/>
    </row>
    <row r="64837" spans="11:12" ht="15" customHeight="1">
      <c r="K64837" s="1715"/>
      <c r="L64837" s="1715"/>
    </row>
    <row r="64838" spans="11:12" ht="15" customHeight="1">
      <c r="K64838" s="1715"/>
      <c r="L64838" s="1715"/>
    </row>
    <row r="64839" spans="11:12" ht="15" customHeight="1">
      <c r="K64839" s="1715"/>
      <c r="L64839" s="1715"/>
    </row>
    <row r="64840" spans="11:12" ht="15" customHeight="1">
      <c r="K64840" s="1715"/>
      <c r="L64840" s="1715"/>
    </row>
    <row r="64841" spans="11:12" ht="15" customHeight="1">
      <c r="K64841" s="1715"/>
      <c r="L64841" s="1715"/>
    </row>
    <row r="64842" spans="11:12" ht="15" customHeight="1">
      <c r="K64842" s="1715"/>
      <c r="L64842" s="1715"/>
    </row>
    <row r="64843" spans="11:12" ht="15" customHeight="1">
      <c r="K64843" s="1715"/>
      <c r="L64843" s="1715"/>
    </row>
    <row r="64844" spans="11:12" ht="15" customHeight="1">
      <c r="K64844" s="1715"/>
      <c r="L64844" s="1715"/>
    </row>
    <row r="64845" spans="11:12" ht="15" customHeight="1">
      <c r="K64845" s="1715"/>
      <c r="L64845" s="1715"/>
    </row>
    <row r="64846" spans="11:12" ht="15" customHeight="1">
      <c r="K64846" s="1715"/>
      <c r="L64846" s="1715"/>
    </row>
    <row r="64847" spans="11:12" ht="15" customHeight="1">
      <c r="K64847" s="1715"/>
      <c r="L64847" s="1715"/>
    </row>
    <row r="64848" spans="11:12" ht="15" customHeight="1">
      <c r="K64848" s="1715"/>
      <c r="L64848" s="1715"/>
    </row>
    <row r="64849" spans="11:12" ht="15" customHeight="1">
      <c r="K64849" s="1715"/>
      <c r="L64849" s="1715"/>
    </row>
    <row r="64850" spans="11:12" ht="15" customHeight="1">
      <c r="K64850" s="1715"/>
      <c r="L64850" s="1715"/>
    </row>
    <row r="64851" spans="11:12" ht="15" customHeight="1">
      <c r="K64851" s="1715"/>
      <c r="L64851" s="1715"/>
    </row>
    <row r="64852" spans="11:12" ht="15" customHeight="1">
      <c r="K64852" s="1715"/>
      <c r="L64852" s="1715"/>
    </row>
    <row r="64853" spans="11:12" ht="15" customHeight="1">
      <c r="K64853" s="1715"/>
      <c r="L64853" s="1715"/>
    </row>
    <row r="64854" spans="11:12" ht="15" customHeight="1">
      <c r="K64854" s="1715"/>
      <c r="L64854" s="1715"/>
    </row>
    <row r="64855" spans="11:12" ht="15" customHeight="1">
      <c r="K64855" s="1715"/>
      <c r="L64855" s="1715"/>
    </row>
    <row r="64856" spans="11:12" ht="15" customHeight="1">
      <c r="K64856" s="1715"/>
      <c r="L64856" s="1715"/>
    </row>
    <row r="64857" spans="11:12" ht="15" customHeight="1">
      <c r="K64857" s="1715"/>
      <c r="L64857" s="1715"/>
    </row>
    <row r="64858" spans="11:12" ht="15" customHeight="1">
      <c r="K64858" s="1715"/>
      <c r="L64858" s="1715"/>
    </row>
    <row r="64859" spans="11:12" ht="15" customHeight="1">
      <c r="K64859" s="1715"/>
      <c r="L64859" s="1715"/>
    </row>
    <row r="64860" spans="11:12" ht="15" customHeight="1">
      <c r="K64860" s="1715"/>
      <c r="L64860" s="1715"/>
    </row>
    <row r="64861" spans="11:12" ht="15" customHeight="1">
      <c r="K64861" s="1715"/>
      <c r="L64861" s="1715"/>
    </row>
    <row r="64862" spans="11:12" ht="15" customHeight="1">
      <c r="K64862" s="1715"/>
      <c r="L64862" s="1715"/>
    </row>
    <row r="64863" spans="11:12" ht="15" customHeight="1">
      <c r="K64863" s="1715"/>
      <c r="L64863" s="1715"/>
    </row>
    <row r="64864" spans="11:12" ht="15" customHeight="1">
      <c r="K64864" s="1715"/>
      <c r="L64864" s="1715"/>
    </row>
    <row r="64865" spans="11:12" ht="15" customHeight="1">
      <c r="K64865" s="1715"/>
      <c r="L64865" s="1715"/>
    </row>
    <row r="64866" spans="11:12" ht="15" customHeight="1">
      <c r="K64866" s="1715"/>
      <c r="L64866" s="1715"/>
    </row>
    <row r="64867" spans="11:12" ht="15" customHeight="1">
      <c r="K64867" s="1715"/>
      <c r="L64867" s="1715"/>
    </row>
    <row r="64868" spans="11:12" ht="15" customHeight="1">
      <c r="K64868" s="1715"/>
      <c r="L64868" s="1715"/>
    </row>
    <row r="64869" spans="11:12" ht="15" customHeight="1">
      <c r="K64869" s="1715"/>
      <c r="L64869" s="1715"/>
    </row>
    <row r="64870" spans="11:12" ht="15" customHeight="1">
      <c r="K64870" s="1715"/>
      <c r="L64870" s="1715"/>
    </row>
    <row r="64871" spans="11:12" ht="15" customHeight="1">
      <c r="K64871" s="1715"/>
      <c r="L64871" s="1715"/>
    </row>
    <row r="64872" spans="11:12" ht="15" customHeight="1">
      <c r="K64872" s="1715"/>
      <c r="L64872" s="1715"/>
    </row>
    <row r="64873" spans="11:12" ht="15" customHeight="1">
      <c r="K64873" s="1715"/>
      <c r="L64873" s="1715"/>
    </row>
    <row r="64874" spans="11:12" ht="15" customHeight="1">
      <c r="K64874" s="1715"/>
      <c r="L64874" s="1715"/>
    </row>
    <row r="64875" spans="11:12" ht="15" customHeight="1">
      <c r="K64875" s="1715"/>
      <c r="L64875" s="1715"/>
    </row>
    <row r="64876" spans="11:12" ht="15" customHeight="1">
      <c r="K64876" s="1715"/>
      <c r="L64876" s="1715"/>
    </row>
    <row r="64877" spans="11:12" ht="15" customHeight="1">
      <c r="K64877" s="1715"/>
      <c r="L64877" s="1715"/>
    </row>
    <row r="64878" spans="11:12" ht="15" customHeight="1">
      <c r="K64878" s="1715"/>
      <c r="L64878" s="1715"/>
    </row>
    <row r="64879" spans="11:12" ht="15" customHeight="1">
      <c r="K64879" s="1715"/>
      <c r="L64879" s="1715"/>
    </row>
    <row r="64880" spans="11:12" ht="15" customHeight="1">
      <c r="K64880" s="1715"/>
      <c r="L64880" s="1715"/>
    </row>
    <row r="64881" spans="11:12" ht="15" customHeight="1">
      <c r="K64881" s="1715"/>
      <c r="L64881" s="1715"/>
    </row>
    <row r="64882" spans="11:12" ht="15" customHeight="1">
      <c r="K64882" s="1715"/>
      <c r="L64882" s="1715"/>
    </row>
    <row r="64883" spans="11:12" ht="15" customHeight="1">
      <c r="K64883" s="1715"/>
      <c r="L64883" s="1715"/>
    </row>
    <row r="64884" spans="11:12" ht="15" customHeight="1">
      <c r="K64884" s="1715"/>
      <c r="L64884" s="1715"/>
    </row>
    <row r="64885" spans="11:12" ht="15" customHeight="1">
      <c r="K64885" s="1715"/>
      <c r="L64885" s="1715"/>
    </row>
    <row r="64886" spans="11:12" ht="15" customHeight="1">
      <c r="K64886" s="1715"/>
      <c r="L64886" s="1715"/>
    </row>
    <row r="64887" spans="11:12" ht="15" customHeight="1">
      <c r="K64887" s="1715"/>
      <c r="L64887" s="1715"/>
    </row>
    <row r="64888" spans="11:12" ht="15" customHeight="1">
      <c r="K64888" s="1715"/>
      <c r="L64888" s="1715"/>
    </row>
    <row r="64889" spans="11:12" ht="15" customHeight="1">
      <c r="K64889" s="1715"/>
      <c r="L64889" s="1715"/>
    </row>
    <row r="64890" spans="11:12" ht="15" customHeight="1">
      <c r="K64890" s="1715"/>
      <c r="L64890" s="1715"/>
    </row>
    <row r="64891" spans="11:12" ht="15" customHeight="1">
      <c r="K64891" s="1715"/>
      <c r="L64891" s="1715"/>
    </row>
    <row r="64892" spans="11:12" ht="15" customHeight="1">
      <c r="K64892" s="1715"/>
      <c r="L64892" s="1715"/>
    </row>
    <row r="64893" spans="11:12" ht="15" customHeight="1">
      <c r="K64893" s="1715"/>
      <c r="L64893" s="1715"/>
    </row>
    <row r="64894" spans="11:12" ht="15" customHeight="1">
      <c r="K64894" s="1715"/>
      <c r="L64894" s="1715"/>
    </row>
    <row r="64895" spans="11:12" ht="15" customHeight="1">
      <c r="K64895" s="1715"/>
      <c r="L64895" s="1715"/>
    </row>
    <row r="64896" spans="11:12" ht="15" customHeight="1">
      <c r="K64896" s="1715"/>
      <c r="L64896" s="1715"/>
    </row>
    <row r="64897" spans="11:12" ht="15" customHeight="1">
      <c r="K64897" s="1715"/>
      <c r="L64897" s="1715"/>
    </row>
    <row r="64898" spans="11:12" ht="15" customHeight="1">
      <c r="K64898" s="1715"/>
      <c r="L64898" s="1715"/>
    </row>
    <row r="64899" spans="11:12" ht="15" customHeight="1">
      <c r="K64899" s="1715"/>
      <c r="L64899" s="1715"/>
    </row>
    <row r="64900" spans="11:12" ht="15" customHeight="1">
      <c r="K64900" s="1715"/>
      <c r="L64900" s="1715"/>
    </row>
    <row r="64901" spans="11:12" ht="15" customHeight="1">
      <c r="K64901" s="1715"/>
      <c r="L64901" s="1715"/>
    </row>
    <row r="64902" spans="11:12" ht="15" customHeight="1">
      <c r="K64902" s="1715"/>
      <c r="L64902" s="1715"/>
    </row>
    <row r="64903" spans="11:12" ht="15" customHeight="1">
      <c r="K64903" s="1715"/>
      <c r="L64903" s="1715"/>
    </row>
    <row r="64904" spans="11:12" ht="15" customHeight="1">
      <c r="K64904" s="1715"/>
      <c r="L64904" s="1715"/>
    </row>
    <row r="64905" spans="11:12" ht="15" customHeight="1">
      <c r="K64905" s="1715"/>
      <c r="L64905" s="1715"/>
    </row>
    <row r="64906" spans="11:12" ht="15" customHeight="1">
      <c r="K64906" s="1715"/>
      <c r="L64906" s="1715"/>
    </row>
    <row r="64907" spans="11:12" ht="15" customHeight="1">
      <c r="K64907" s="1715"/>
      <c r="L64907" s="1715"/>
    </row>
    <row r="64908" spans="11:12" ht="15" customHeight="1">
      <c r="K64908" s="1715"/>
      <c r="L64908" s="1715"/>
    </row>
    <row r="64909" spans="11:12" ht="15" customHeight="1">
      <c r="K64909" s="1715"/>
      <c r="L64909" s="1715"/>
    </row>
    <row r="64910" spans="11:12" ht="15" customHeight="1">
      <c r="K64910" s="1715"/>
      <c r="L64910" s="1715"/>
    </row>
    <row r="64911" spans="11:12" ht="15" customHeight="1">
      <c r="K64911" s="1715"/>
      <c r="L64911" s="1715"/>
    </row>
    <row r="64912" spans="11:12" ht="15" customHeight="1">
      <c r="K64912" s="1715"/>
      <c r="L64912" s="1715"/>
    </row>
    <row r="64913" spans="11:12" ht="15" customHeight="1">
      <c r="K64913" s="1715"/>
      <c r="L64913" s="1715"/>
    </row>
    <row r="64914" spans="11:12" ht="15" customHeight="1">
      <c r="K64914" s="1715"/>
      <c r="L64914" s="1715"/>
    </row>
    <row r="64915" spans="11:12" ht="15" customHeight="1">
      <c r="K64915" s="1715"/>
      <c r="L64915" s="1715"/>
    </row>
    <row r="64916" spans="11:12" ht="15" customHeight="1">
      <c r="K64916" s="1715"/>
      <c r="L64916" s="1715"/>
    </row>
    <row r="64917" spans="11:12" ht="15" customHeight="1">
      <c r="K64917" s="1715"/>
      <c r="L64917" s="1715"/>
    </row>
    <row r="64918" spans="11:12" ht="15" customHeight="1">
      <c r="K64918" s="1715"/>
      <c r="L64918" s="1715"/>
    </row>
    <row r="64919" spans="11:12" ht="15" customHeight="1">
      <c r="K64919" s="1715"/>
      <c r="L64919" s="1715"/>
    </row>
    <row r="64920" spans="11:12" ht="15" customHeight="1">
      <c r="K64920" s="1715"/>
      <c r="L64920" s="1715"/>
    </row>
    <row r="64921" spans="11:12" ht="15" customHeight="1">
      <c r="K64921" s="1715"/>
      <c r="L64921" s="1715"/>
    </row>
    <row r="64922" spans="11:12" ht="15" customHeight="1">
      <c r="K64922" s="1715"/>
      <c r="L64922" s="1715"/>
    </row>
    <row r="64923" spans="11:12" ht="15" customHeight="1">
      <c r="K64923" s="1715"/>
      <c r="L64923" s="1715"/>
    </row>
    <row r="64924" spans="11:12" ht="15" customHeight="1">
      <c r="K64924" s="1715"/>
      <c r="L64924" s="1715"/>
    </row>
    <row r="64925" spans="11:12" ht="15" customHeight="1">
      <c r="K64925" s="1715"/>
      <c r="L64925" s="1715"/>
    </row>
    <row r="64926" spans="11:12" ht="15" customHeight="1">
      <c r="K64926" s="1715"/>
      <c r="L64926" s="1715"/>
    </row>
    <row r="64927" spans="11:12" ht="15" customHeight="1">
      <c r="K64927" s="1715"/>
      <c r="L64927" s="1715"/>
    </row>
    <row r="64928" spans="11:12" ht="15" customHeight="1">
      <c r="K64928" s="1715"/>
      <c r="L64928" s="1715"/>
    </row>
    <row r="64929" spans="11:12" ht="15" customHeight="1">
      <c r="K64929" s="1715"/>
      <c r="L64929" s="1715"/>
    </row>
    <row r="64930" spans="11:12" ht="15" customHeight="1">
      <c r="K64930" s="1715"/>
      <c r="L64930" s="1715"/>
    </row>
    <row r="64931" spans="11:12" ht="15" customHeight="1">
      <c r="K64931" s="1715"/>
      <c r="L64931" s="1715"/>
    </row>
    <row r="64932" spans="11:12" ht="15" customHeight="1">
      <c r="K64932" s="1715"/>
      <c r="L64932" s="1715"/>
    </row>
    <row r="64933" spans="11:12" ht="15" customHeight="1">
      <c r="K64933" s="1715"/>
      <c r="L64933" s="1715"/>
    </row>
    <row r="64934" spans="11:12" ht="15" customHeight="1">
      <c r="K64934" s="1715"/>
      <c r="L64934" s="1715"/>
    </row>
    <row r="64935" spans="11:12" ht="15" customHeight="1">
      <c r="K64935" s="1715"/>
      <c r="L64935" s="1715"/>
    </row>
    <row r="64936" spans="11:12" ht="15" customHeight="1">
      <c r="K64936" s="1715"/>
      <c r="L64936" s="1715"/>
    </row>
    <row r="64937" spans="11:12" ht="15" customHeight="1">
      <c r="K64937" s="1715"/>
      <c r="L64937" s="1715"/>
    </row>
    <row r="64938" spans="11:12" ht="15" customHeight="1">
      <c r="K64938" s="1715"/>
      <c r="L64938" s="1715"/>
    </row>
    <row r="64939" spans="11:12" ht="15" customHeight="1">
      <c r="K64939" s="1715"/>
      <c r="L64939" s="1715"/>
    </row>
    <row r="64940" spans="11:12" ht="15" customHeight="1">
      <c r="K64940" s="1715"/>
      <c r="L64940" s="1715"/>
    </row>
    <row r="64941" spans="11:12" ht="15" customHeight="1">
      <c r="K64941" s="1715"/>
      <c r="L64941" s="1715"/>
    </row>
    <row r="64942" spans="11:12" ht="15" customHeight="1">
      <c r="K64942" s="1715"/>
      <c r="L64942" s="1715"/>
    </row>
    <row r="64943" spans="11:12" ht="15" customHeight="1">
      <c r="K64943" s="1715"/>
      <c r="L64943" s="1715"/>
    </row>
    <row r="64944" spans="11:12" ht="15" customHeight="1">
      <c r="K64944" s="1715"/>
      <c r="L64944" s="1715"/>
    </row>
    <row r="64945" spans="11:12" ht="15" customHeight="1">
      <c r="K64945" s="1715"/>
      <c r="L64945" s="1715"/>
    </row>
    <row r="64946" spans="11:12" ht="15" customHeight="1">
      <c r="K64946" s="1715"/>
      <c r="L64946" s="1715"/>
    </row>
    <row r="64947" spans="11:12" ht="15" customHeight="1">
      <c r="K64947" s="1715"/>
      <c r="L64947" s="1715"/>
    </row>
    <row r="64948" spans="11:12" ht="15" customHeight="1">
      <c r="K64948" s="1715"/>
      <c r="L64948" s="1715"/>
    </row>
    <row r="64949" spans="11:12" ht="15" customHeight="1">
      <c r="K64949" s="1715"/>
      <c r="L64949" s="1715"/>
    </row>
    <row r="64950" spans="11:12" ht="15" customHeight="1">
      <c r="K64950" s="1715"/>
      <c r="L64950" s="1715"/>
    </row>
    <row r="64951" spans="11:12" ht="15" customHeight="1">
      <c r="K64951" s="1715"/>
      <c r="L64951" s="1715"/>
    </row>
    <row r="64952" spans="11:12" ht="15" customHeight="1">
      <c r="K64952" s="1715"/>
      <c r="L64952" s="1715"/>
    </row>
    <row r="64953" spans="11:12" ht="15" customHeight="1">
      <c r="K64953" s="1715"/>
      <c r="L64953" s="1715"/>
    </row>
    <row r="64954" spans="11:12" ht="15" customHeight="1">
      <c r="K64954" s="1715"/>
      <c r="L64954" s="1715"/>
    </row>
    <row r="64955" spans="11:12" ht="15" customHeight="1">
      <c r="K64955" s="1715"/>
      <c r="L64955" s="1715"/>
    </row>
    <row r="64956" spans="11:12" ht="15" customHeight="1">
      <c r="K64956" s="1715"/>
      <c r="L64956" s="1715"/>
    </row>
    <row r="64957" spans="11:12" ht="15" customHeight="1">
      <c r="K64957" s="1715"/>
      <c r="L64957" s="1715"/>
    </row>
    <row r="64958" spans="11:12" ht="15" customHeight="1">
      <c r="K64958" s="1715"/>
      <c r="L64958" s="1715"/>
    </row>
    <row r="64959" spans="11:12" ht="15" customHeight="1">
      <c r="K64959" s="1715"/>
      <c r="L64959" s="1715"/>
    </row>
    <row r="64960" spans="11:12" ht="15" customHeight="1">
      <c r="K64960" s="1715"/>
      <c r="L64960" s="1715"/>
    </row>
    <row r="64961" spans="11:12" ht="15" customHeight="1">
      <c r="K64961" s="1715"/>
      <c r="L64961" s="1715"/>
    </row>
    <row r="64962" spans="11:12" ht="15" customHeight="1">
      <c r="K64962" s="1715"/>
      <c r="L64962" s="1715"/>
    </row>
    <row r="64963" spans="11:12" ht="15" customHeight="1">
      <c r="K64963" s="1715"/>
      <c r="L64963" s="1715"/>
    </row>
    <row r="64964" spans="11:12" ht="15" customHeight="1">
      <c r="K64964" s="1715"/>
      <c r="L64964" s="1715"/>
    </row>
    <row r="64965" spans="11:12" ht="15" customHeight="1">
      <c r="K64965" s="1715"/>
      <c r="L64965" s="1715"/>
    </row>
    <row r="64966" spans="11:12" ht="15" customHeight="1">
      <c r="K64966" s="1715"/>
      <c r="L64966" s="1715"/>
    </row>
    <row r="64967" spans="11:12" ht="15" customHeight="1">
      <c r="K64967" s="1715"/>
      <c r="L64967" s="1715"/>
    </row>
    <row r="64968" spans="11:12" ht="15" customHeight="1">
      <c r="K64968" s="1715"/>
      <c r="L64968" s="1715"/>
    </row>
    <row r="64969" spans="11:12" ht="15" customHeight="1">
      <c r="K64969" s="1715"/>
      <c r="L64969" s="1715"/>
    </row>
    <row r="64970" spans="11:12" ht="15" customHeight="1">
      <c r="K64970" s="1715"/>
      <c r="L64970" s="1715"/>
    </row>
    <row r="64971" spans="11:12" ht="15" customHeight="1">
      <c r="K64971" s="1715"/>
      <c r="L64971" s="1715"/>
    </row>
    <row r="64972" spans="11:12" ht="15" customHeight="1">
      <c r="K64972" s="1715"/>
      <c r="L64972" s="1715"/>
    </row>
    <row r="64973" spans="11:12" ht="15" customHeight="1">
      <c r="K64973" s="1715"/>
      <c r="L64973" s="1715"/>
    </row>
    <row r="64974" spans="11:12" ht="15" customHeight="1">
      <c r="K64974" s="1715"/>
      <c r="L64974" s="1715"/>
    </row>
    <row r="64975" spans="11:12" ht="15" customHeight="1">
      <c r="K64975" s="1715"/>
      <c r="L64975" s="1715"/>
    </row>
    <row r="64976" spans="11:12" ht="15" customHeight="1">
      <c r="K64976" s="1715"/>
      <c r="L64976" s="1715"/>
    </row>
    <row r="64977" spans="11:12" ht="15" customHeight="1">
      <c r="K64977" s="1715"/>
      <c r="L64977" s="1715"/>
    </row>
    <row r="64978" spans="11:12" ht="15" customHeight="1">
      <c r="K64978" s="1715"/>
      <c r="L64978" s="1715"/>
    </row>
    <row r="64979" spans="11:12" ht="15" customHeight="1">
      <c r="K64979" s="1715"/>
      <c r="L64979" s="1715"/>
    </row>
    <row r="64980" spans="11:12" ht="15" customHeight="1">
      <c r="K64980" s="1715"/>
      <c r="L64980" s="1715"/>
    </row>
    <row r="64981" spans="11:12" ht="15" customHeight="1">
      <c r="K64981" s="1715"/>
      <c r="L64981" s="1715"/>
    </row>
    <row r="64982" spans="11:12" ht="15" customHeight="1">
      <c r="K64982" s="1715"/>
      <c r="L64982" s="1715"/>
    </row>
    <row r="64983" spans="11:12" ht="15" customHeight="1">
      <c r="K64983" s="1715"/>
      <c r="L64983" s="1715"/>
    </row>
    <row r="64984" spans="11:12" ht="15" customHeight="1">
      <c r="K64984" s="1715"/>
      <c r="L64984" s="1715"/>
    </row>
    <row r="64985" spans="11:12" ht="15" customHeight="1">
      <c r="K64985" s="1715"/>
      <c r="L64985" s="1715"/>
    </row>
    <row r="64986" spans="11:12" ht="15" customHeight="1">
      <c r="K64986" s="1715"/>
      <c r="L64986" s="1715"/>
    </row>
    <row r="64987" spans="11:12" ht="15" customHeight="1">
      <c r="K64987" s="1715"/>
      <c r="L64987" s="1715"/>
    </row>
    <row r="64988" spans="11:12" ht="15" customHeight="1">
      <c r="K64988" s="1715"/>
      <c r="L64988" s="1715"/>
    </row>
    <row r="64989" spans="11:12" ht="15" customHeight="1">
      <c r="K64989" s="1715"/>
      <c r="L64989" s="1715"/>
    </row>
    <row r="64990" spans="11:12" ht="15" customHeight="1">
      <c r="K64990" s="1715"/>
      <c r="L64990" s="1715"/>
    </row>
    <row r="64991" spans="11:12" ht="15" customHeight="1">
      <c r="K64991" s="1715"/>
      <c r="L64991" s="1715"/>
    </row>
    <row r="64992" spans="11:12" ht="15" customHeight="1">
      <c r="K64992" s="1715"/>
      <c r="L64992" s="1715"/>
    </row>
    <row r="64993" spans="11:12" ht="15" customHeight="1">
      <c r="K64993" s="1715"/>
      <c r="L64993" s="1715"/>
    </row>
    <row r="64994" spans="11:12" ht="15" customHeight="1">
      <c r="K64994" s="1715"/>
      <c r="L64994" s="1715"/>
    </row>
    <row r="64995" spans="11:12" ht="15" customHeight="1">
      <c r="K64995" s="1715"/>
      <c r="L64995" s="1715"/>
    </row>
    <row r="64996" spans="11:12" ht="15" customHeight="1">
      <c r="K64996" s="1715"/>
      <c r="L64996" s="1715"/>
    </row>
    <row r="64997" spans="11:12" ht="15" customHeight="1">
      <c r="K64997" s="1715"/>
      <c r="L64997" s="1715"/>
    </row>
    <row r="64998" spans="11:12" ht="15" customHeight="1">
      <c r="K64998" s="1715"/>
      <c r="L64998" s="1715"/>
    </row>
    <row r="64999" spans="11:12" ht="15" customHeight="1">
      <c r="K64999" s="1715"/>
      <c r="L64999" s="1715"/>
    </row>
    <row r="65000" spans="11:12" ht="15" customHeight="1">
      <c r="K65000" s="1715"/>
      <c r="L65000" s="1715"/>
    </row>
    <row r="65001" spans="11:12" ht="15" customHeight="1">
      <c r="K65001" s="1715"/>
      <c r="L65001" s="1715"/>
    </row>
    <row r="65002" spans="11:12" ht="15" customHeight="1">
      <c r="K65002" s="1715"/>
      <c r="L65002" s="1715"/>
    </row>
    <row r="65003" spans="11:12" ht="15" customHeight="1">
      <c r="K65003" s="1715"/>
      <c r="L65003" s="1715"/>
    </row>
    <row r="65004" spans="11:12" ht="15" customHeight="1">
      <c r="K65004" s="1715"/>
      <c r="L65004" s="1715"/>
    </row>
    <row r="65005" spans="11:12" ht="15" customHeight="1">
      <c r="K65005" s="1715"/>
      <c r="L65005" s="1715"/>
    </row>
    <row r="65006" spans="11:12" ht="15" customHeight="1">
      <c r="K65006" s="1715"/>
      <c r="L65006" s="1715"/>
    </row>
    <row r="65007" spans="11:12" ht="15" customHeight="1">
      <c r="K65007" s="1715"/>
      <c r="L65007" s="1715"/>
    </row>
    <row r="65008" spans="11:12" ht="15" customHeight="1">
      <c r="K65008" s="1715"/>
      <c r="L65008" s="1715"/>
    </row>
    <row r="65009" spans="11:12" ht="15" customHeight="1">
      <c r="K65009" s="1715"/>
      <c r="L65009" s="1715"/>
    </row>
    <row r="65010" spans="11:12" ht="15" customHeight="1">
      <c r="K65010" s="1715"/>
      <c r="L65010" s="1715"/>
    </row>
    <row r="65011" spans="11:12" ht="15" customHeight="1">
      <c r="K65011" s="1715"/>
      <c r="L65011" s="1715"/>
    </row>
    <row r="65012" spans="11:12" ht="15" customHeight="1">
      <c r="K65012" s="1715"/>
      <c r="L65012" s="1715"/>
    </row>
    <row r="65013" spans="11:12" ht="15" customHeight="1">
      <c r="K65013" s="1715"/>
      <c r="L65013" s="1715"/>
    </row>
    <row r="65014" spans="11:12" ht="15" customHeight="1">
      <c r="K65014" s="1715"/>
      <c r="L65014" s="1715"/>
    </row>
    <row r="65015" spans="11:12" ht="15" customHeight="1">
      <c r="K65015" s="1715"/>
      <c r="L65015" s="1715"/>
    </row>
    <row r="65016" spans="11:12" ht="15" customHeight="1">
      <c r="K65016" s="1715"/>
      <c r="L65016" s="1715"/>
    </row>
    <row r="65017" spans="11:12" ht="15" customHeight="1">
      <c r="K65017" s="1715"/>
      <c r="L65017" s="1715"/>
    </row>
    <row r="65018" spans="11:12" ht="15" customHeight="1">
      <c r="K65018" s="1715"/>
      <c r="L65018" s="1715"/>
    </row>
    <row r="65019" spans="11:12" ht="15" customHeight="1">
      <c r="K65019" s="1715"/>
      <c r="L65019" s="1715"/>
    </row>
    <row r="65020" spans="11:12" ht="15" customHeight="1">
      <c r="K65020" s="1715"/>
      <c r="L65020" s="1715"/>
    </row>
    <row r="65021" spans="11:12" ht="15" customHeight="1">
      <c r="K65021" s="1715"/>
      <c r="L65021" s="1715"/>
    </row>
    <row r="65022" spans="11:12" ht="15" customHeight="1">
      <c r="K65022" s="1715"/>
      <c r="L65022" s="1715"/>
    </row>
    <row r="65023" spans="11:12" ht="15" customHeight="1">
      <c r="K65023" s="1715"/>
      <c r="L65023" s="1715"/>
    </row>
    <row r="65024" spans="11:12" ht="15" customHeight="1">
      <c r="K65024" s="1715"/>
      <c r="L65024" s="1715"/>
    </row>
    <row r="65025" spans="11:12" ht="15" customHeight="1">
      <c r="K65025" s="1715"/>
      <c r="L65025" s="1715"/>
    </row>
    <row r="65026" spans="11:12" ht="15" customHeight="1">
      <c r="K65026" s="1715"/>
      <c r="L65026" s="1715"/>
    </row>
    <row r="65027" spans="11:12" ht="15" customHeight="1">
      <c r="K65027" s="1715"/>
      <c r="L65027" s="1715"/>
    </row>
    <row r="65028" spans="11:12" ht="15" customHeight="1">
      <c r="K65028" s="1715"/>
      <c r="L65028" s="1715"/>
    </row>
    <row r="65029" spans="11:12" ht="15" customHeight="1">
      <c r="K65029" s="1715"/>
      <c r="L65029" s="1715"/>
    </row>
    <row r="65030" spans="11:12" ht="15" customHeight="1">
      <c r="K65030" s="1715"/>
      <c r="L65030" s="1715"/>
    </row>
    <row r="65031" spans="11:12" ht="15" customHeight="1">
      <c r="K65031" s="1715"/>
      <c r="L65031" s="1715"/>
    </row>
    <row r="65032" spans="11:12" ht="15" customHeight="1">
      <c r="K65032" s="1715"/>
      <c r="L65032" s="1715"/>
    </row>
    <row r="65033" spans="11:12" ht="15" customHeight="1">
      <c r="K65033" s="1715"/>
      <c r="L65033" s="1715"/>
    </row>
    <row r="65034" spans="11:12" ht="15" customHeight="1">
      <c r="K65034" s="1715"/>
      <c r="L65034" s="1715"/>
    </row>
    <row r="65035" spans="11:12" ht="15" customHeight="1">
      <c r="K65035" s="1715"/>
      <c r="L65035" s="1715"/>
    </row>
    <row r="65036" spans="11:12" ht="15" customHeight="1">
      <c r="K65036" s="1715"/>
      <c r="L65036" s="1715"/>
    </row>
    <row r="65037" spans="11:12" ht="15" customHeight="1">
      <c r="K65037" s="1715"/>
      <c r="L65037" s="1715"/>
    </row>
    <row r="65038" spans="11:12" ht="15" customHeight="1">
      <c r="K65038" s="1715"/>
      <c r="L65038" s="1715"/>
    </row>
    <row r="65039" spans="11:12" ht="15" customHeight="1">
      <c r="K65039" s="1715"/>
      <c r="L65039" s="1715"/>
    </row>
    <row r="65040" spans="11:12" ht="15" customHeight="1">
      <c r="K65040" s="1715"/>
      <c r="L65040" s="1715"/>
    </row>
    <row r="65041" spans="11:12" ht="15" customHeight="1">
      <c r="K65041" s="1715"/>
      <c r="L65041" s="1715"/>
    </row>
    <row r="65042" spans="11:12" ht="15" customHeight="1">
      <c r="K65042" s="1715"/>
      <c r="L65042" s="1715"/>
    </row>
    <row r="65043" spans="11:12" ht="15" customHeight="1">
      <c r="K65043" s="1715"/>
      <c r="L65043" s="1715"/>
    </row>
    <row r="65044" spans="11:12" ht="15" customHeight="1">
      <c r="K65044" s="1715"/>
      <c r="L65044" s="1715"/>
    </row>
    <row r="65045" spans="11:12" ht="15" customHeight="1">
      <c r="K65045" s="1715"/>
      <c r="L65045" s="1715"/>
    </row>
    <row r="65046" spans="11:12" ht="15" customHeight="1">
      <c r="K65046" s="1715"/>
      <c r="L65046" s="1715"/>
    </row>
    <row r="65047" spans="11:12" ht="15" customHeight="1">
      <c r="K65047" s="1715"/>
      <c r="L65047" s="1715"/>
    </row>
    <row r="65048" spans="11:12" ht="15" customHeight="1">
      <c r="K65048" s="1715"/>
      <c r="L65048" s="1715"/>
    </row>
    <row r="65049" spans="11:12" ht="15" customHeight="1">
      <c r="K65049" s="1715"/>
      <c r="L65049" s="1715"/>
    </row>
    <row r="65050" spans="11:12" ht="15" customHeight="1">
      <c r="K65050" s="1715"/>
      <c r="L65050" s="1715"/>
    </row>
    <row r="65051" spans="11:12" ht="15" customHeight="1">
      <c r="K65051" s="1715"/>
      <c r="L65051" s="1715"/>
    </row>
    <row r="65052" spans="11:12" ht="15" customHeight="1">
      <c r="K65052" s="1715"/>
      <c r="L65052" s="1715"/>
    </row>
    <row r="65053" spans="11:12" ht="15" customHeight="1">
      <c r="K65053" s="1715"/>
      <c r="L65053" s="1715"/>
    </row>
    <row r="65054" spans="11:12" ht="15" customHeight="1">
      <c r="K65054" s="1715"/>
      <c r="L65054" s="1715"/>
    </row>
    <row r="65055" spans="11:12" ht="15" customHeight="1">
      <c r="K65055" s="1715"/>
      <c r="L65055" s="1715"/>
    </row>
    <row r="65056" spans="11:12" ht="15" customHeight="1">
      <c r="K65056" s="1715"/>
      <c r="L65056" s="1715"/>
    </row>
    <row r="65057" spans="11:12" ht="15" customHeight="1">
      <c r="K65057" s="1715"/>
      <c r="L65057" s="1715"/>
    </row>
    <row r="65058" spans="11:12" ht="15" customHeight="1">
      <c r="K65058" s="1715"/>
      <c r="L65058" s="1715"/>
    </row>
    <row r="65059" spans="11:12" ht="15" customHeight="1">
      <c r="K65059" s="1715"/>
      <c r="L65059" s="1715"/>
    </row>
    <row r="65060" spans="11:12" ht="15" customHeight="1">
      <c r="K65060" s="1715"/>
      <c r="L65060" s="1715"/>
    </row>
    <row r="65061" spans="11:12" ht="15" customHeight="1">
      <c r="K65061" s="1715"/>
      <c r="L65061" s="1715"/>
    </row>
    <row r="65062" spans="11:12" ht="15" customHeight="1">
      <c r="K65062" s="1715"/>
      <c r="L65062" s="1715"/>
    </row>
    <row r="65063" spans="11:12" ht="15" customHeight="1">
      <c r="K65063" s="1715"/>
      <c r="L65063" s="1715"/>
    </row>
    <row r="65064" spans="11:12" ht="15" customHeight="1">
      <c r="K65064" s="1715"/>
      <c r="L65064" s="1715"/>
    </row>
    <row r="65065" spans="11:12" ht="15" customHeight="1">
      <c r="K65065" s="1715"/>
      <c r="L65065" s="1715"/>
    </row>
    <row r="65066" spans="11:12" ht="15" customHeight="1">
      <c r="K65066" s="1715"/>
      <c r="L65066" s="1715"/>
    </row>
    <row r="65067" spans="11:12" ht="15" customHeight="1">
      <c r="K65067" s="1715"/>
      <c r="L65067" s="1715"/>
    </row>
    <row r="65068" spans="11:12" ht="15" customHeight="1">
      <c r="K65068" s="1715"/>
      <c r="L65068" s="1715"/>
    </row>
    <row r="65069" spans="11:12" ht="15" customHeight="1">
      <c r="K65069" s="1715"/>
      <c r="L65069" s="1715"/>
    </row>
    <row r="65070" spans="11:12" ht="15" customHeight="1">
      <c r="K65070" s="1715"/>
      <c r="L65070" s="1715"/>
    </row>
    <row r="65071" spans="11:12" ht="15" customHeight="1">
      <c r="K65071" s="1715"/>
      <c r="L65071" s="1715"/>
    </row>
    <row r="65072" spans="11:12" ht="15" customHeight="1">
      <c r="K65072" s="1715"/>
      <c r="L65072" s="1715"/>
    </row>
    <row r="65073" spans="11:12" ht="15" customHeight="1">
      <c r="K65073" s="1715"/>
      <c r="L65073" s="1715"/>
    </row>
    <row r="65074" spans="11:12" ht="15" customHeight="1">
      <c r="K65074" s="1715"/>
      <c r="L65074" s="1715"/>
    </row>
    <row r="65075" spans="11:12" ht="15" customHeight="1">
      <c r="K65075" s="1715"/>
      <c r="L65075" s="1715"/>
    </row>
    <row r="65076" spans="11:12" ht="15" customHeight="1">
      <c r="K65076" s="1715"/>
      <c r="L65076" s="1715"/>
    </row>
    <row r="65077" spans="11:12" ht="15" customHeight="1">
      <c r="K65077" s="1715"/>
      <c r="L65077" s="1715"/>
    </row>
    <row r="65078" spans="11:12" ht="15" customHeight="1">
      <c r="K65078" s="1715"/>
      <c r="L65078" s="1715"/>
    </row>
    <row r="65079" spans="11:12" ht="15" customHeight="1">
      <c r="K65079" s="1715"/>
      <c r="L65079" s="1715"/>
    </row>
    <row r="65080" spans="11:12" ht="15" customHeight="1">
      <c r="K65080" s="1715"/>
      <c r="L65080" s="1715"/>
    </row>
    <row r="65081" spans="11:12" ht="15" customHeight="1">
      <c r="K65081" s="1715"/>
      <c r="L65081" s="1715"/>
    </row>
    <row r="65082" spans="11:12" ht="15" customHeight="1">
      <c r="K65082" s="1715"/>
      <c r="L65082" s="1715"/>
    </row>
    <row r="65083" spans="11:12" ht="15" customHeight="1">
      <c r="K65083" s="1715"/>
      <c r="L65083" s="1715"/>
    </row>
    <row r="65084" spans="11:12" ht="15" customHeight="1">
      <c r="K65084" s="1715"/>
      <c r="L65084" s="1715"/>
    </row>
    <row r="65085" spans="11:12" ht="15" customHeight="1">
      <c r="K65085" s="1715"/>
      <c r="L65085" s="1715"/>
    </row>
    <row r="65086" spans="11:12" ht="15" customHeight="1">
      <c r="K65086" s="1715"/>
      <c r="L65086" s="1715"/>
    </row>
    <row r="65087" spans="11:12" ht="15" customHeight="1">
      <c r="K65087" s="1715"/>
      <c r="L65087" s="1715"/>
    </row>
    <row r="65088" spans="11:12" ht="15" customHeight="1">
      <c r="K65088" s="1715"/>
      <c r="L65088" s="1715"/>
    </row>
    <row r="65089" spans="11:12" ht="15" customHeight="1">
      <c r="K65089" s="1715"/>
      <c r="L65089" s="1715"/>
    </row>
    <row r="65090" spans="11:12" ht="15" customHeight="1">
      <c r="K65090" s="1715"/>
      <c r="L65090" s="1715"/>
    </row>
    <row r="65091" spans="11:12" ht="15" customHeight="1">
      <c r="K65091" s="1715"/>
      <c r="L65091" s="1715"/>
    </row>
    <row r="65092" spans="11:12" ht="15" customHeight="1">
      <c r="K65092" s="1715"/>
      <c r="L65092" s="1715"/>
    </row>
    <row r="65093" spans="11:12" ht="15" customHeight="1">
      <c r="K65093" s="1715"/>
      <c r="L65093" s="1715"/>
    </row>
    <row r="65094" spans="11:12" ht="15" customHeight="1">
      <c r="K65094" s="1715"/>
      <c r="L65094" s="1715"/>
    </row>
    <row r="65095" spans="11:12" ht="15" customHeight="1">
      <c r="K65095" s="1715"/>
      <c r="L65095" s="1715"/>
    </row>
    <row r="65096" spans="11:12" ht="15" customHeight="1">
      <c r="K65096" s="1715"/>
      <c r="L65096" s="1715"/>
    </row>
    <row r="65097" spans="11:12" ht="15" customHeight="1">
      <c r="K65097" s="1715"/>
      <c r="L65097" s="1715"/>
    </row>
    <row r="65098" spans="11:12" ht="15" customHeight="1">
      <c r="K65098" s="1715"/>
      <c r="L65098" s="1715"/>
    </row>
    <row r="65099" spans="11:12" ht="15" customHeight="1">
      <c r="K65099" s="1715"/>
      <c r="L65099" s="1715"/>
    </row>
    <row r="65100" spans="11:12" ht="15" customHeight="1">
      <c r="K65100" s="1715"/>
      <c r="L65100" s="1715"/>
    </row>
    <row r="65101" spans="11:12" ht="15" customHeight="1">
      <c r="K65101" s="1715"/>
      <c r="L65101" s="1715"/>
    </row>
    <row r="65102" spans="11:12" ht="15" customHeight="1">
      <c r="K65102" s="1715"/>
      <c r="L65102" s="1715"/>
    </row>
    <row r="65103" spans="11:12" ht="15" customHeight="1">
      <c r="K65103" s="1715"/>
      <c r="L65103" s="1715"/>
    </row>
    <row r="65104" spans="11:12" ht="15" customHeight="1">
      <c r="K65104" s="1715"/>
      <c r="L65104" s="1715"/>
    </row>
    <row r="65105" spans="11:12" ht="15" customHeight="1">
      <c r="K65105" s="1715"/>
      <c r="L65105" s="1715"/>
    </row>
    <row r="65106" spans="11:12" ht="15" customHeight="1">
      <c r="K65106" s="1715"/>
      <c r="L65106" s="1715"/>
    </row>
    <row r="65107" spans="11:12" ht="15" customHeight="1">
      <c r="K65107" s="1715"/>
      <c r="L65107" s="1715"/>
    </row>
    <row r="65108" spans="11:12" ht="15" customHeight="1">
      <c r="K65108" s="1715"/>
      <c r="L65108" s="1715"/>
    </row>
    <row r="65109" spans="11:12" ht="15" customHeight="1">
      <c r="K65109" s="1715"/>
      <c r="L65109" s="1715"/>
    </row>
    <row r="65110" spans="11:12" ht="15" customHeight="1">
      <c r="K65110" s="1715"/>
      <c r="L65110" s="1715"/>
    </row>
    <row r="65111" spans="11:12" ht="15" customHeight="1">
      <c r="K65111" s="1715"/>
      <c r="L65111" s="1715"/>
    </row>
    <row r="65112" spans="11:12" ht="15" customHeight="1">
      <c r="K65112" s="1715"/>
      <c r="L65112" s="1715"/>
    </row>
    <row r="65113" spans="11:12" ht="15" customHeight="1">
      <c r="K65113" s="1715"/>
      <c r="L65113" s="1715"/>
    </row>
    <row r="65114" spans="11:12" ht="15" customHeight="1">
      <c r="K65114" s="1715"/>
      <c r="L65114" s="1715"/>
    </row>
    <row r="65115" spans="11:12" ht="15" customHeight="1">
      <c r="K65115" s="1715"/>
      <c r="L65115" s="1715"/>
    </row>
    <row r="65116" spans="11:12" ht="15" customHeight="1">
      <c r="K65116" s="1715"/>
      <c r="L65116" s="1715"/>
    </row>
    <row r="65117" spans="11:12" ht="15" customHeight="1">
      <c r="K65117" s="1715"/>
      <c r="L65117" s="1715"/>
    </row>
    <row r="65118" spans="11:12" ht="15" customHeight="1">
      <c r="K65118" s="1715"/>
      <c r="L65118" s="1715"/>
    </row>
    <row r="65119" spans="11:12" ht="15" customHeight="1">
      <c r="K65119" s="1715"/>
      <c r="L65119" s="1715"/>
    </row>
    <row r="65120" spans="11:12" ht="15" customHeight="1">
      <c r="K65120" s="1715"/>
      <c r="L65120" s="1715"/>
    </row>
    <row r="65121" spans="11:12" ht="15" customHeight="1">
      <c r="K65121" s="1715"/>
      <c r="L65121" s="1715"/>
    </row>
    <row r="65122" spans="11:12" ht="15" customHeight="1">
      <c r="K65122" s="1715"/>
      <c r="L65122" s="1715"/>
    </row>
    <row r="65123" spans="11:12" ht="15" customHeight="1">
      <c r="K65123" s="1715"/>
      <c r="L65123" s="1715"/>
    </row>
    <row r="65124" spans="11:12" ht="15" customHeight="1">
      <c r="K65124" s="1715"/>
      <c r="L65124" s="1715"/>
    </row>
    <row r="65125" spans="11:12" ht="15" customHeight="1">
      <c r="K65125" s="1715"/>
      <c r="L65125" s="1715"/>
    </row>
    <row r="65126" spans="11:12" ht="15" customHeight="1">
      <c r="K65126" s="1715"/>
      <c r="L65126" s="1715"/>
    </row>
    <row r="65127" spans="11:12" ht="15" customHeight="1">
      <c r="K65127" s="1715"/>
      <c r="L65127" s="1715"/>
    </row>
    <row r="65128" spans="11:12" ht="15" customHeight="1">
      <c r="K65128" s="1715"/>
      <c r="L65128" s="1715"/>
    </row>
    <row r="65129" spans="11:12" ht="15" customHeight="1">
      <c r="K65129" s="1715"/>
      <c r="L65129" s="1715"/>
    </row>
    <row r="65130" spans="11:12" ht="15" customHeight="1">
      <c r="K65130" s="1715"/>
      <c r="L65130" s="1715"/>
    </row>
    <row r="65131" spans="11:12" ht="15" customHeight="1">
      <c r="K65131" s="1715"/>
      <c r="L65131" s="1715"/>
    </row>
    <row r="65132" spans="11:12" ht="15" customHeight="1">
      <c r="K65132" s="1715"/>
      <c r="L65132" s="1715"/>
    </row>
    <row r="65133" spans="11:12" ht="15" customHeight="1">
      <c r="K65133" s="1715"/>
      <c r="L65133" s="1715"/>
    </row>
    <row r="65134" spans="11:12" ht="15" customHeight="1">
      <c r="K65134" s="1715"/>
      <c r="L65134" s="1715"/>
    </row>
    <row r="65135" spans="11:12" ht="15" customHeight="1">
      <c r="K65135" s="1715"/>
      <c r="L65135" s="1715"/>
    </row>
    <row r="65136" spans="11:12" ht="15" customHeight="1">
      <c r="K65136" s="1715"/>
      <c r="L65136" s="1715"/>
    </row>
    <row r="65137" spans="11:12" ht="15" customHeight="1">
      <c r="K65137" s="1715"/>
      <c r="L65137" s="1715"/>
    </row>
    <row r="65138" spans="11:12" ht="15" customHeight="1">
      <c r="K65138" s="1715"/>
      <c r="L65138" s="1715"/>
    </row>
    <row r="65139" spans="11:12" ht="15" customHeight="1">
      <c r="K65139" s="1715"/>
      <c r="L65139" s="1715"/>
    </row>
    <row r="65140" spans="11:12" ht="15" customHeight="1">
      <c r="K65140" s="1715"/>
      <c r="L65140" s="1715"/>
    </row>
    <row r="65141" spans="11:12" ht="15" customHeight="1">
      <c r="K65141" s="1715"/>
      <c r="L65141" s="1715"/>
    </row>
    <row r="65142" spans="11:12" ht="15" customHeight="1">
      <c r="K65142" s="1715"/>
      <c r="L65142" s="1715"/>
    </row>
    <row r="65143" spans="11:12" ht="15" customHeight="1">
      <c r="K65143" s="1715"/>
      <c r="L65143" s="1715"/>
    </row>
    <row r="65144" spans="11:12" ht="15" customHeight="1">
      <c r="K65144" s="1715"/>
      <c r="L65144" s="1715"/>
    </row>
    <row r="65145" spans="11:12" ht="15" customHeight="1">
      <c r="K65145" s="1715"/>
      <c r="L65145" s="1715"/>
    </row>
    <row r="65146" spans="11:12" ht="15" customHeight="1">
      <c r="K65146" s="1715"/>
      <c r="L65146" s="1715"/>
    </row>
    <row r="65147" spans="11:12" ht="15" customHeight="1">
      <c r="K65147" s="1715"/>
      <c r="L65147" s="1715"/>
    </row>
    <row r="65148" spans="11:12" ht="15" customHeight="1">
      <c r="K65148" s="1715"/>
      <c r="L65148" s="1715"/>
    </row>
    <row r="65149" spans="11:12" ht="15" customHeight="1">
      <c r="K65149" s="1715"/>
      <c r="L65149" s="1715"/>
    </row>
    <row r="65150" spans="11:12" ht="15" customHeight="1">
      <c r="K65150" s="1715"/>
      <c r="L65150" s="1715"/>
    </row>
    <row r="65151" spans="11:12" ht="15" customHeight="1">
      <c r="K65151" s="1715"/>
      <c r="L65151" s="1715"/>
    </row>
    <row r="65152" spans="11:12" ht="15" customHeight="1">
      <c r="K65152" s="1715"/>
      <c r="L65152" s="1715"/>
    </row>
    <row r="65153" spans="11:12" ht="15" customHeight="1">
      <c r="K65153" s="1715"/>
      <c r="L65153" s="1715"/>
    </row>
    <row r="65154" spans="11:12" ht="15" customHeight="1">
      <c r="K65154" s="1715"/>
      <c r="L65154" s="1715"/>
    </row>
    <row r="65155" spans="11:12" ht="15" customHeight="1">
      <c r="K65155" s="1715"/>
      <c r="L65155" s="1715"/>
    </row>
    <row r="65156" spans="11:12" ht="15" customHeight="1">
      <c r="K65156" s="1715"/>
      <c r="L65156" s="1715"/>
    </row>
    <row r="65157" spans="11:12" ht="15" customHeight="1">
      <c r="K65157" s="1715"/>
      <c r="L65157" s="1715"/>
    </row>
    <row r="65158" spans="11:12" ht="15" customHeight="1">
      <c r="K65158" s="1715"/>
      <c r="L65158" s="1715"/>
    </row>
    <row r="65159" spans="11:12" ht="15" customHeight="1">
      <c r="K65159" s="1715"/>
      <c r="L65159" s="1715"/>
    </row>
    <row r="65160" spans="11:12" ht="15" customHeight="1">
      <c r="K65160" s="1715"/>
      <c r="L65160" s="1715"/>
    </row>
    <row r="65161" spans="11:12" ht="15" customHeight="1">
      <c r="K65161" s="1715"/>
      <c r="L65161" s="1715"/>
    </row>
    <row r="65162" spans="11:12" ht="15" customHeight="1">
      <c r="K65162" s="1715"/>
      <c r="L65162" s="1715"/>
    </row>
    <row r="65163" spans="11:12" ht="15" customHeight="1">
      <c r="K65163" s="1715"/>
      <c r="L65163" s="1715"/>
    </row>
    <row r="65164" spans="11:12" ht="15" customHeight="1">
      <c r="K65164" s="1715"/>
      <c r="L65164" s="1715"/>
    </row>
    <row r="65165" spans="11:12" ht="15" customHeight="1">
      <c r="K65165" s="1715"/>
      <c r="L65165" s="1715"/>
    </row>
    <row r="65166" spans="11:12" ht="15" customHeight="1">
      <c r="K65166" s="1715"/>
      <c r="L65166" s="1715"/>
    </row>
    <row r="65167" spans="11:12" ht="15" customHeight="1">
      <c r="K65167" s="1715"/>
      <c r="L65167" s="1715"/>
    </row>
    <row r="65168" spans="11:12" ht="15" customHeight="1">
      <c r="K65168" s="1715"/>
      <c r="L65168" s="1715"/>
    </row>
    <row r="65169" spans="11:12" ht="15" customHeight="1">
      <c r="K65169" s="1715"/>
      <c r="L65169" s="1715"/>
    </row>
    <row r="65170" spans="11:12" ht="15" customHeight="1">
      <c r="K65170" s="1715"/>
      <c r="L65170" s="1715"/>
    </row>
    <row r="65171" spans="11:12" ht="15" customHeight="1">
      <c r="K65171" s="1715"/>
      <c r="L65171" s="1715"/>
    </row>
    <row r="65172" spans="11:12" ht="15" customHeight="1">
      <c r="K65172" s="1715"/>
      <c r="L65172" s="1715"/>
    </row>
    <row r="65173" spans="11:12" ht="15" customHeight="1">
      <c r="K65173" s="1715"/>
      <c r="L65173" s="1715"/>
    </row>
    <row r="65174" spans="11:12" ht="15" customHeight="1">
      <c r="K65174" s="1715"/>
      <c r="L65174" s="1715"/>
    </row>
    <row r="65175" spans="11:12" ht="15" customHeight="1">
      <c r="K65175" s="1715"/>
      <c r="L65175" s="1715"/>
    </row>
    <row r="65176" spans="11:12" ht="15" customHeight="1">
      <c r="K65176" s="1715"/>
      <c r="L65176" s="1715"/>
    </row>
    <row r="65177" spans="11:12" ht="15" customHeight="1">
      <c r="K65177" s="1715"/>
      <c r="L65177" s="1715"/>
    </row>
    <row r="65178" spans="11:12" ht="15" customHeight="1">
      <c r="K65178" s="1715"/>
      <c r="L65178" s="1715"/>
    </row>
    <row r="65179" spans="11:12" ht="15" customHeight="1">
      <c r="K65179" s="1715"/>
      <c r="L65179" s="1715"/>
    </row>
    <row r="65180" spans="11:12" ht="15" customHeight="1">
      <c r="K65180" s="1715"/>
      <c r="L65180" s="1715"/>
    </row>
    <row r="65181" spans="11:12" ht="15" customHeight="1">
      <c r="K65181" s="1715"/>
      <c r="L65181" s="1715"/>
    </row>
    <row r="65182" spans="11:12" ht="15" customHeight="1">
      <c r="K65182" s="1715"/>
      <c r="L65182" s="1715"/>
    </row>
    <row r="65183" spans="11:12" ht="15" customHeight="1">
      <c r="K65183" s="1715"/>
      <c r="L65183" s="1715"/>
    </row>
    <row r="65184" spans="11:12" ht="15" customHeight="1">
      <c r="K65184" s="1715"/>
      <c r="L65184" s="1715"/>
    </row>
    <row r="65185" spans="11:12" ht="15" customHeight="1">
      <c r="K65185" s="1715"/>
      <c r="L65185" s="1715"/>
    </row>
    <row r="65186" spans="11:12" ht="15" customHeight="1">
      <c r="K65186" s="1715"/>
      <c r="L65186" s="1715"/>
    </row>
    <row r="65187" spans="11:12" ht="15" customHeight="1">
      <c r="K65187" s="1715"/>
      <c r="L65187" s="1715"/>
    </row>
    <row r="65188" spans="11:12" ht="15" customHeight="1">
      <c r="K65188" s="1715"/>
      <c r="L65188" s="1715"/>
    </row>
    <row r="65189" spans="11:12" ht="15" customHeight="1">
      <c r="K65189" s="1715"/>
      <c r="L65189" s="1715"/>
    </row>
    <row r="65190" spans="11:12" ht="15" customHeight="1">
      <c r="K65190" s="1715"/>
      <c r="L65190" s="1715"/>
    </row>
    <row r="65191" spans="11:12" ht="15" customHeight="1">
      <c r="K65191" s="1715"/>
      <c r="L65191" s="1715"/>
    </row>
    <row r="65192" spans="11:12" ht="15" customHeight="1">
      <c r="K65192" s="1715"/>
      <c r="L65192" s="1715"/>
    </row>
    <row r="65193" spans="11:12" ht="15" customHeight="1">
      <c r="K65193" s="1715"/>
      <c r="L65193" s="1715"/>
    </row>
    <row r="65194" spans="11:12" ht="15" customHeight="1">
      <c r="K65194" s="1715"/>
      <c r="L65194" s="1715"/>
    </row>
    <row r="65195" spans="11:12" ht="15" customHeight="1">
      <c r="K65195" s="1715"/>
      <c r="L65195" s="1715"/>
    </row>
    <row r="65196" spans="11:12" ht="15" customHeight="1">
      <c r="K65196" s="1715"/>
      <c r="L65196" s="1715"/>
    </row>
    <row r="65197" spans="11:12" ht="15" customHeight="1">
      <c r="K65197" s="1715"/>
      <c r="L65197" s="1715"/>
    </row>
    <row r="65198" spans="11:12" ht="15" customHeight="1">
      <c r="K65198" s="1715"/>
      <c r="L65198" s="1715"/>
    </row>
    <row r="65199" spans="11:12" ht="15" customHeight="1">
      <c r="K65199" s="1715"/>
      <c r="L65199" s="1715"/>
    </row>
    <row r="65200" spans="11:12" ht="15" customHeight="1">
      <c r="K65200" s="1715"/>
      <c r="L65200" s="1715"/>
    </row>
    <row r="65201" spans="11:12" ht="15" customHeight="1">
      <c r="K65201" s="1715"/>
      <c r="L65201" s="1715"/>
    </row>
    <row r="65202" spans="11:12" ht="15" customHeight="1">
      <c r="K65202" s="1715"/>
      <c r="L65202" s="1715"/>
    </row>
    <row r="65203" spans="11:12" ht="15" customHeight="1">
      <c r="K65203" s="1715"/>
      <c r="L65203" s="1715"/>
    </row>
    <row r="65204" spans="11:12" ht="15" customHeight="1">
      <c r="K65204" s="1715"/>
      <c r="L65204" s="1715"/>
    </row>
    <row r="65205" spans="11:12" ht="15" customHeight="1">
      <c r="K65205" s="1715"/>
      <c r="L65205" s="1715"/>
    </row>
    <row r="65206" spans="11:12" ht="15" customHeight="1">
      <c r="K65206" s="1715"/>
      <c r="L65206" s="1715"/>
    </row>
    <row r="65207" spans="11:12" ht="15" customHeight="1">
      <c r="K65207" s="1715"/>
      <c r="L65207" s="1715"/>
    </row>
    <row r="65208" spans="11:12" ht="15" customHeight="1">
      <c r="K65208" s="1715"/>
      <c r="L65208" s="1715"/>
    </row>
    <row r="65209" spans="11:12" ht="15" customHeight="1">
      <c r="K65209" s="1715"/>
      <c r="L65209" s="1715"/>
    </row>
    <row r="65210" spans="11:12" ht="15" customHeight="1">
      <c r="K65210" s="1715"/>
      <c r="L65210" s="1715"/>
    </row>
    <row r="65211" spans="11:12" ht="15" customHeight="1">
      <c r="K65211" s="1715"/>
      <c r="L65211" s="1715"/>
    </row>
    <row r="65212" spans="11:12" ht="15" customHeight="1">
      <c r="K65212" s="1715"/>
      <c r="L65212" s="1715"/>
    </row>
    <row r="65213" spans="11:12" ht="15" customHeight="1">
      <c r="K65213" s="1715"/>
      <c r="L65213" s="1715"/>
    </row>
    <row r="65214" spans="11:12" ht="15" customHeight="1">
      <c r="K65214" s="1715"/>
      <c r="L65214" s="1715"/>
    </row>
    <row r="65215" spans="11:12" ht="15" customHeight="1">
      <c r="K65215" s="1715"/>
      <c r="L65215" s="1715"/>
    </row>
    <row r="65216" spans="11:12" ht="15" customHeight="1">
      <c r="K65216" s="1715"/>
      <c r="L65216" s="1715"/>
    </row>
    <row r="65217" spans="11:12" ht="15" customHeight="1">
      <c r="K65217" s="1715"/>
      <c r="L65217" s="1715"/>
    </row>
    <row r="65218" spans="11:12" ht="15" customHeight="1">
      <c r="K65218" s="1715"/>
      <c r="L65218" s="1715"/>
    </row>
    <row r="65219" spans="11:12" ht="15" customHeight="1">
      <c r="K65219" s="1715"/>
      <c r="L65219" s="1715"/>
    </row>
    <row r="65220" spans="11:12" ht="15" customHeight="1">
      <c r="K65220" s="1715"/>
      <c r="L65220" s="1715"/>
    </row>
    <row r="65221" spans="11:12" ht="15" customHeight="1">
      <c r="K65221" s="1715"/>
      <c r="L65221" s="1715"/>
    </row>
    <row r="65222" spans="11:12" ht="15" customHeight="1">
      <c r="K65222" s="1715"/>
      <c r="L65222" s="1715"/>
    </row>
    <row r="65223" spans="11:12" ht="15" customHeight="1">
      <c r="K65223" s="1715"/>
      <c r="L65223" s="1715"/>
    </row>
    <row r="65224" spans="11:12" ht="15" customHeight="1">
      <c r="K65224" s="1715"/>
      <c r="L65224" s="1715"/>
    </row>
    <row r="65225" spans="11:12" ht="15" customHeight="1">
      <c r="K65225" s="1715"/>
      <c r="L65225" s="1715"/>
    </row>
    <row r="65226" spans="11:12" ht="15" customHeight="1">
      <c r="K65226" s="1715"/>
      <c r="L65226" s="1715"/>
    </row>
    <row r="65227" spans="11:12" ht="15" customHeight="1">
      <c r="K65227" s="1715"/>
      <c r="L65227" s="1715"/>
    </row>
    <row r="65228" spans="11:12" ht="15" customHeight="1">
      <c r="K65228" s="1715"/>
      <c r="L65228" s="1715"/>
    </row>
    <row r="65229" spans="11:12" ht="15" customHeight="1">
      <c r="K65229" s="1715"/>
      <c r="L65229" s="1715"/>
    </row>
    <row r="65230" spans="11:12" ht="15" customHeight="1">
      <c r="K65230" s="1715"/>
      <c r="L65230" s="1715"/>
    </row>
    <row r="65231" spans="11:12" ht="15" customHeight="1">
      <c r="K65231" s="1715"/>
      <c r="L65231" s="1715"/>
    </row>
    <row r="65232" spans="11:12" ht="15" customHeight="1">
      <c r="K65232" s="1715"/>
      <c r="L65232" s="1715"/>
    </row>
    <row r="65233" spans="11:12" ht="15" customHeight="1">
      <c r="K65233" s="1715"/>
      <c r="L65233" s="1715"/>
    </row>
    <row r="65234" spans="11:12" ht="15" customHeight="1">
      <c r="K65234" s="1715"/>
      <c r="L65234" s="1715"/>
    </row>
    <row r="65235" spans="11:12" ht="15" customHeight="1">
      <c r="K65235" s="1715"/>
      <c r="L65235" s="1715"/>
    </row>
    <row r="65236" spans="11:12" ht="15" customHeight="1">
      <c r="K65236" s="1715"/>
      <c r="L65236" s="1715"/>
    </row>
    <row r="65237" spans="11:12" ht="15" customHeight="1">
      <c r="K65237" s="1715"/>
      <c r="L65237" s="1715"/>
    </row>
    <row r="65238" spans="11:12" ht="15" customHeight="1">
      <c r="K65238" s="1715"/>
      <c r="L65238" s="1715"/>
    </row>
    <row r="65239" spans="11:12" ht="15" customHeight="1">
      <c r="K65239" s="1715"/>
      <c r="L65239" s="1715"/>
    </row>
    <row r="65240" spans="11:12" ht="15" customHeight="1">
      <c r="K65240" s="1715"/>
      <c r="L65240" s="1715"/>
    </row>
    <row r="65241" spans="11:12" ht="15" customHeight="1">
      <c r="K65241" s="1715"/>
      <c r="L65241" s="1715"/>
    </row>
    <row r="65242" spans="11:12" ht="15" customHeight="1">
      <c r="K65242" s="1715"/>
      <c r="L65242" s="1715"/>
    </row>
    <row r="65243" spans="11:12" ht="15" customHeight="1">
      <c r="K65243" s="1715"/>
      <c r="L65243" s="1715"/>
    </row>
    <row r="65244" spans="11:12" ht="15" customHeight="1">
      <c r="K65244" s="1715"/>
      <c r="L65244" s="1715"/>
    </row>
    <row r="65245" spans="11:12" ht="15" customHeight="1">
      <c r="K65245" s="1715"/>
      <c r="L65245" s="1715"/>
    </row>
    <row r="65246" spans="11:12" ht="15" customHeight="1">
      <c r="K65246" s="1715"/>
      <c r="L65246" s="1715"/>
    </row>
    <row r="65247" spans="11:12" ht="15" customHeight="1">
      <c r="K65247" s="1715"/>
      <c r="L65247" s="1715"/>
    </row>
    <row r="65248" spans="11:12" ht="15" customHeight="1">
      <c r="K65248" s="1715"/>
      <c r="L65248" s="1715"/>
    </row>
    <row r="65249" spans="11:12" ht="15" customHeight="1">
      <c r="K65249" s="1715"/>
      <c r="L65249" s="1715"/>
    </row>
    <row r="65250" spans="11:12" ht="15" customHeight="1">
      <c r="K65250" s="1715"/>
      <c r="L65250" s="1715"/>
    </row>
    <row r="65251" spans="11:12" ht="15" customHeight="1">
      <c r="K65251" s="1715"/>
      <c r="L65251" s="1715"/>
    </row>
    <row r="65252" spans="11:12" ht="15" customHeight="1">
      <c r="K65252" s="1715"/>
      <c r="L65252" s="1715"/>
    </row>
    <row r="65253" spans="11:12" ht="15" customHeight="1">
      <c r="K65253" s="1715"/>
      <c r="L65253" s="1715"/>
    </row>
    <row r="65254" spans="11:12" ht="15" customHeight="1">
      <c r="K65254" s="1715"/>
      <c r="L65254" s="1715"/>
    </row>
    <row r="65255" spans="11:12" ht="15" customHeight="1">
      <c r="K65255" s="1715"/>
      <c r="L65255" s="1715"/>
    </row>
    <row r="65256" spans="11:12" ht="15" customHeight="1">
      <c r="K65256" s="1715"/>
      <c r="L65256" s="1715"/>
    </row>
    <row r="65257" spans="11:12" ht="15" customHeight="1">
      <c r="K65257" s="1715"/>
      <c r="L65257" s="1715"/>
    </row>
    <row r="65258" spans="11:12" ht="15" customHeight="1">
      <c r="K65258" s="1715"/>
      <c r="L65258" s="1715"/>
    </row>
    <row r="65259" spans="11:12" ht="15" customHeight="1">
      <c r="K65259" s="1715"/>
      <c r="L65259" s="1715"/>
    </row>
    <row r="65260" spans="11:12" ht="15" customHeight="1">
      <c r="K65260" s="1715"/>
      <c r="L65260" s="1715"/>
    </row>
    <row r="65261" spans="11:12" ht="15" customHeight="1">
      <c r="K65261" s="1715"/>
      <c r="L65261" s="1715"/>
    </row>
    <row r="65262" spans="11:12" ht="15" customHeight="1">
      <c r="K65262" s="1715"/>
      <c r="L65262" s="1715"/>
    </row>
    <row r="65263" spans="11:12" ht="15" customHeight="1">
      <c r="K65263" s="1715"/>
      <c r="L65263" s="1715"/>
    </row>
    <row r="65264" spans="11:12" ht="15" customHeight="1">
      <c r="K65264" s="1715"/>
      <c r="L65264" s="1715"/>
    </row>
    <row r="65265" spans="11:12" ht="15" customHeight="1">
      <c r="K65265" s="1715"/>
      <c r="L65265" s="1715"/>
    </row>
    <row r="65266" spans="11:12" ht="15" customHeight="1">
      <c r="K65266" s="1715"/>
      <c r="L65266" s="1715"/>
    </row>
    <row r="65267" spans="11:12" ht="15" customHeight="1">
      <c r="K65267" s="1715"/>
      <c r="L65267" s="1715"/>
    </row>
    <row r="65268" spans="11:12" ht="15" customHeight="1">
      <c r="K65268" s="1715"/>
      <c r="L65268" s="1715"/>
    </row>
    <row r="65269" spans="11:12" ht="15" customHeight="1">
      <c r="K65269" s="1715"/>
      <c r="L65269" s="1715"/>
    </row>
    <row r="65270" spans="11:12" ht="15" customHeight="1">
      <c r="K65270" s="1715"/>
      <c r="L65270" s="1715"/>
    </row>
    <row r="65271" spans="11:12" ht="15" customHeight="1">
      <c r="K65271" s="1715"/>
      <c r="L65271" s="1715"/>
    </row>
    <row r="65272" spans="11:12" ht="15" customHeight="1">
      <c r="K65272" s="1715"/>
      <c r="L65272" s="1715"/>
    </row>
    <row r="65273" spans="11:12" ht="15" customHeight="1">
      <c r="K65273" s="1715"/>
      <c r="L65273" s="1715"/>
    </row>
    <row r="65274" spans="11:12" ht="15" customHeight="1">
      <c r="K65274" s="1715"/>
      <c r="L65274" s="1715"/>
    </row>
    <row r="65275" spans="11:12" ht="15" customHeight="1">
      <c r="K65275" s="1715"/>
      <c r="L65275" s="1715"/>
    </row>
    <row r="65276" spans="11:12" ht="15" customHeight="1">
      <c r="K65276" s="1715"/>
      <c r="L65276" s="1715"/>
    </row>
    <row r="65277" spans="11:12" ht="15" customHeight="1">
      <c r="K65277" s="1715"/>
      <c r="L65277" s="1715"/>
    </row>
    <row r="65278" spans="11:12" ht="15" customHeight="1">
      <c r="K65278" s="1715"/>
      <c r="L65278" s="1715"/>
    </row>
    <row r="65279" spans="11:12" ht="15" customHeight="1">
      <c r="K65279" s="1715"/>
      <c r="L65279" s="1715"/>
    </row>
    <row r="65280" spans="11:12" ht="15" customHeight="1">
      <c r="K65280" s="1715"/>
      <c r="L65280" s="1715"/>
    </row>
    <row r="65281" spans="11:12" ht="15" customHeight="1">
      <c r="K65281" s="1715"/>
      <c r="L65281" s="1715"/>
    </row>
    <row r="65282" spans="11:12" ht="15" customHeight="1">
      <c r="K65282" s="1715"/>
      <c r="L65282" s="1715"/>
    </row>
    <row r="65283" spans="11:12" ht="15" customHeight="1">
      <c r="K65283" s="1715"/>
      <c r="L65283" s="1715"/>
    </row>
    <row r="65284" spans="11:12" ht="15" customHeight="1">
      <c r="K65284" s="1715"/>
      <c r="L65284" s="1715"/>
    </row>
    <row r="65285" spans="11:12" ht="15" customHeight="1">
      <c r="K65285" s="1715"/>
      <c r="L65285" s="1715"/>
    </row>
    <row r="65286" spans="11:12" ht="15" customHeight="1">
      <c r="K65286" s="1715"/>
      <c r="L65286" s="1715"/>
    </row>
    <row r="65287" spans="11:12" ht="15" customHeight="1">
      <c r="K65287" s="1715"/>
      <c r="L65287" s="1715"/>
    </row>
    <row r="65288" spans="11:12" ht="15" customHeight="1">
      <c r="K65288" s="1715"/>
      <c r="L65288" s="1715"/>
    </row>
    <row r="65289" spans="11:12" ht="15" customHeight="1">
      <c r="K65289" s="1715"/>
      <c r="L65289" s="1715"/>
    </row>
    <row r="65290" spans="11:12" ht="15" customHeight="1">
      <c r="K65290" s="1715"/>
      <c r="L65290" s="1715"/>
    </row>
    <row r="65291" spans="11:12" ht="15" customHeight="1">
      <c r="K65291" s="1715"/>
      <c r="L65291" s="1715"/>
    </row>
    <row r="65292" spans="11:12" ht="15" customHeight="1">
      <c r="K65292" s="1715"/>
      <c r="L65292" s="1715"/>
    </row>
    <row r="65293" spans="11:12" ht="15" customHeight="1">
      <c r="K65293" s="1715"/>
      <c r="L65293" s="1715"/>
    </row>
    <row r="65294" spans="11:12" ht="15" customHeight="1">
      <c r="K65294" s="1715"/>
      <c r="L65294" s="1715"/>
    </row>
    <row r="65295" spans="11:12" ht="15" customHeight="1">
      <c r="K65295" s="1715"/>
      <c r="L65295" s="1715"/>
    </row>
    <row r="65296" spans="11:12" ht="15" customHeight="1">
      <c r="K65296" s="1715"/>
      <c r="L65296" s="1715"/>
    </row>
    <row r="65297" spans="11:12" ht="15" customHeight="1">
      <c r="K65297" s="1715"/>
      <c r="L65297" s="1715"/>
    </row>
    <row r="65298" spans="11:12" ht="15" customHeight="1">
      <c r="K65298" s="1715"/>
      <c r="L65298" s="1715"/>
    </row>
    <row r="65299" spans="11:12" ht="15" customHeight="1">
      <c r="K65299" s="1715"/>
      <c r="L65299" s="1715"/>
    </row>
    <row r="65300" spans="11:12" ht="15" customHeight="1">
      <c r="K65300" s="1715"/>
      <c r="L65300" s="1715"/>
    </row>
    <row r="65301" spans="11:12" ht="15" customHeight="1">
      <c r="K65301" s="1715"/>
      <c r="L65301" s="1715"/>
    </row>
    <row r="65302" spans="11:12" ht="15" customHeight="1">
      <c r="K65302" s="1715"/>
      <c r="L65302" s="1715"/>
    </row>
    <row r="65303" spans="11:12" ht="15" customHeight="1">
      <c r="K65303" s="1715"/>
      <c r="L65303" s="1715"/>
    </row>
    <row r="65304" spans="11:12" ht="15" customHeight="1">
      <c r="K65304" s="1715"/>
      <c r="L65304" s="1715"/>
    </row>
    <row r="65305" spans="11:12" ht="15" customHeight="1">
      <c r="K65305" s="1715"/>
      <c r="L65305" s="1715"/>
    </row>
    <row r="65306" spans="11:12" ht="15" customHeight="1">
      <c r="K65306" s="1715"/>
      <c r="L65306" s="1715"/>
    </row>
    <row r="65307" spans="11:12" ht="15" customHeight="1">
      <c r="K65307" s="1715"/>
      <c r="L65307" s="1715"/>
    </row>
    <row r="65308" spans="11:12" ht="15" customHeight="1">
      <c r="K65308" s="1715"/>
      <c r="L65308" s="1715"/>
    </row>
    <row r="65309" spans="11:12" ht="15" customHeight="1">
      <c r="K65309" s="1715"/>
      <c r="L65309" s="1715"/>
    </row>
    <row r="65310" spans="11:12" ht="15" customHeight="1">
      <c r="K65310" s="1715"/>
      <c r="L65310" s="1715"/>
    </row>
    <row r="65311" spans="11:12" ht="15" customHeight="1">
      <c r="K65311" s="1715"/>
      <c r="L65311" s="1715"/>
    </row>
    <row r="65312" spans="11:12" ht="15" customHeight="1">
      <c r="K65312" s="1715"/>
      <c r="L65312" s="1715"/>
    </row>
    <row r="65313" spans="11:12" ht="15" customHeight="1">
      <c r="K65313" s="1715"/>
      <c r="L65313" s="1715"/>
    </row>
    <row r="65314" spans="11:12" ht="15" customHeight="1">
      <c r="K65314" s="1715"/>
      <c r="L65314" s="1715"/>
    </row>
    <row r="65315" spans="11:12" ht="15" customHeight="1">
      <c r="K65315" s="1715"/>
      <c r="L65315" s="1715"/>
    </row>
    <row r="65316" spans="11:12" ht="15" customHeight="1">
      <c r="K65316" s="1715"/>
      <c r="L65316" s="1715"/>
    </row>
    <row r="65317" spans="11:12" ht="15" customHeight="1">
      <c r="K65317" s="1715"/>
      <c r="L65317" s="1715"/>
    </row>
    <row r="65318" spans="11:12" ht="15" customHeight="1">
      <c r="K65318" s="1715"/>
      <c r="L65318" s="1715"/>
    </row>
    <row r="65319" spans="11:12" ht="15" customHeight="1">
      <c r="K65319" s="1715"/>
      <c r="L65319" s="1715"/>
    </row>
    <row r="65320" spans="11:12" ht="15" customHeight="1">
      <c r="K65320" s="1715"/>
      <c r="L65320" s="1715"/>
    </row>
    <row r="65321" spans="11:12" ht="15" customHeight="1">
      <c r="K65321" s="1715"/>
      <c r="L65321" s="1715"/>
    </row>
    <row r="65322" spans="11:12" ht="15" customHeight="1">
      <c r="K65322" s="1715"/>
      <c r="L65322" s="1715"/>
    </row>
    <row r="65323" spans="11:12" ht="15" customHeight="1">
      <c r="K65323" s="1715"/>
      <c r="L65323" s="1715"/>
    </row>
    <row r="65324" spans="11:12" ht="15" customHeight="1">
      <c r="K65324" s="1715"/>
      <c r="L65324" s="1715"/>
    </row>
    <row r="65325" spans="11:12" ht="15" customHeight="1">
      <c r="K65325" s="1715"/>
      <c r="L65325" s="1715"/>
    </row>
    <row r="65326" spans="11:12" ht="15" customHeight="1">
      <c r="K65326" s="1715"/>
      <c r="L65326" s="1715"/>
    </row>
    <row r="65327" spans="11:12" ht="15" customHeight="1">
      <c r="K65327" s="1715"/>
      <c r="L65327" s="1715"/>
    </row>
    <row r="65328" spans="11:12" ht="15" customHeight="1">
      <c r="K65328" s="1715"/>
      <c r="L65328" s="1715"/>
    </row>
    <row r="65329" spans="11:12" ht="15" customHeight="1">
      <c r="K65329" s="1715"/>
      <c r="L65329" s="1715"/>
    </row>
    <row r="65330" spans="11:12" ht="15" customHeight="1">
      <c r="K65330" s="1715"/>
      <c r="L65330" s="1715"/>
    </row>
    <row r="65331" spans="11:12" ht="15" customHeight="1">
      <c r="K65331" s="1715"/>
      <c r="L65331" s="1715"/>
    </row>
    <row r="65332" spans="11:12" ht="15" customHeight="1">
      <c r="K65332" s="1715"/>
      <c r="L65332" s="1715"/>
    </row>
    <row r="65333" spans="11:12" ht="15" customHeight="1">
      <c r="K65333" s="1715"/>
      <c r="L65333" s="1715"/>
    </row>
    <row r="65334" spans="11:12" ht="15" customHeight="1">
      <c r="K65334" s="1715"/>
      <c r="L65334" s="1715"/>
    </row>
    <row r="65335" spans="11:12" ht="15" customHeight="1">
      <c r="K65335" s="1715"/>
      <c r="L65335" s="1715"/>
    </row>
    <row r="65336" spans="11:12" ht="15" customHeight="1">
      <c r="K65336" s="1715"/>
      <c r="L65336" s="1715"/>
    </row>
    <row r="65337" spans="11:12" ht="15" customHeight="1">
      <c r="K65337" s="1715"/>
      <c r="L65337" s="1715"/>
    </row>
    <row r="65338" spans="11:12" ht="15" customHeight="1">
      <c r="K65338" s="1715"/>
      <c r="L65338" s="1715"/>
    </row>
    <row r="65339" spans="11:12" ht="15" customHeight="1">
      <c r="K65339" s="1715"/>
      <c r="L65339" s="1715"/>
    </row>
    <row r="65340" spans="11:12" ht="15" customHeight="1">
      <c r="K65340" s="1715"/>
      <c r="L65340" s="1715"/>
    </row>
    <row r="65341" spans="11:12" ht="15" customHeight="1">
      <c r="K65341" s="1715"/>
      <c r="L65341" s="1715"/>
    </row>
    <row r="65342" spans="11:12" ht="15" customHeight="1">
      <c r="K65342" s="1715"/>
      <c r="L65342" s="1715"/>
    </row>
    <row r="65343" spans="11:12" ht="15" customHeight="1">
      <c r="K65343" s="1715"/>
      <c r="L65343" s="1715"/>
    </row>
    <row r="65344" spans="11:12" ht="15" customHeight="1">
      <c r="K65344" s="1715"/>
      <c r="L65344" s="1715"/>
    </row>
    <row r="65345" spans="11:12" ht="15" customHeight="1">
      <c r="K65345" s="1715"/>
      <c r="L65345" s="1715"/>
    </row>
    <row r="65346" spans="11:12" ht="15" customHeight="1">
      <c r="K65346" s="1715"/>
      <c r="L65346" s="1715"/>
    </row>
    <row r="65347" spans="11:12" ht="15" customHeight="1">
      <c r="K65347" s="1715"/>
      <c r="L65347" s="1715"/>
    </row>
    <row r="65348" spans="11:12" ht="15" customHeight="1">
      <c r="K65348" s="1715"/>
      <c r="L65348" s="1715"/>
    </row>
    <row r="65349" spans="11:12" ht="15" customHeight="1">
      <c r="K65349" s="1715"/>
      <c r="L65349" s="1715"/>
    </row>
    <row r="65350" spans="11:12" ht="15" customHeight="1">
      <c r="K65350" s="1715"/>
      <c r="L65350" s="1715"/>
    </row>
    <row r="65351" spans="11:12" ht="15" customHeight="1">
      <c r="K65351" s="1715"/>
      <c r="L65351" s="1715"/>
    </row>
    <row r="65352" spans="11:12" ht="15" customHeight="1">
      <c r="K65352" s="1715"/>
      <c r="L65352" s="1715"/>
    </row>
    <row r="65353" spans="11:12" ht="15" customHeight="1">
      <c r="K65353" s="1715"/>
      <c r="L65353" s="1715"/>
    </row>
    <row r="65354" spans="11:12" ht="15" customHeight="1">
      <c r="K65354" s="1715"/>
      <c r="L65354" s="1715"/>
    </row>
    <row r="65355" spans="11:12" ht="15" customHeight="1">
      <c r="K65355" s="1715"/>
      <c r="L65355" s="1715"/>
    </row>
    <row r="65356" spans="11:12" ht="15" customHeight="1">
      <c r="K65356" s="1715"/>
      <c r="L65356" s="1715"/>
    </row>
    <row r="65357" spans="11:12" ht="15" customHeight="1">
      <c r="K65357" s="1715"/>
      <c r="L65357" s="1715"/>
    </row>
    <row r="65358" spans="11:12" ht="15" customHeight="1">
      <c r="K65358" s="1715"/>
      <c r="L65358" s="1715"/>
    </row>
    <row r="65359" spans="11:12" ht="15" customHeight="1">
      <c r="K65359" s="1715"/>
      <c r="L65359" s="1715"/>
    </row>
    <row r="65360" spans="11:12" ht="15" customHeight="1">
      <c r="K65360" s="1715"/>
      <c r="L65360" s="1715"/>
    </row>
    <row r="65361" spans="11:12" ht="15" customHeight="1">
      <c r="K65361" s="1715"/>
      <c r="L65361" s="1715"/>
    </row>
    <row r="65362" spans="11:12" ht="15" customHeight="1">
      <c r="K65362" s="1715"/>
      <c r="L65362" s="1715"/>
    </row>
    <row r="65363" spans="11:12" ht="15" customHeight="1">
      <c r="K65363" s="1715"/>
      <c r="L65363" s="1715"/>
    </row>
    <row r="65364" spans="11:12" ht="15" customHeight="1">
      <c r="K65364" s="1715"/>
      <c r="L65364" s="1715"/>
    </row>
    <row r="65365" spans="11:12" ht="15" customHeight="1">
      <c r="K65365" s="1715"/>
      <c r="L65365" s="1715"/>
    </row>
    <row r="65366" spans="11:12" ht="15" customHeight="1">
      <c r="K65366" s="1715"/>
      <c r="L65366" s="1715"/>
    </row>
    <row r="65367" spans="11:12" ht="15" customHeight="1">
      <c r="K65367" s="1715"/>
      <c r="L65367" s="1715"/>
    </row>
    <row r="65368" spans="11:12" ht="15" customHeight="1">
      <c r="K65368" s="1715"/>
      <c r="L65368" s="1715"/>
    </row>
    <row r="65369" spans="11:12" ht="15" customHeight="1">
      <c r="K65369" s="1715"/>
      <c r="L65369" s="1715"/>
    </row>
    <row r="65370" spans="11:12" ht="15" customHeight="1">
      <c r="K65370" s="1715"/>
      <c r="L65370" s="1715"/>
    </row>
    <row r="65371" spans="11:12" ht="15" customHeight="1">
      <c r="K65371" s="1715"/>
      <c r="L65371" s="1715"/>
    </row>
    <row r="65372" spans="11:12" ht="15" customHeight="1">
      <c r="K65372" s="1715"/>
      <c r="L65372" s="1715"/>
    </row>
    <row r="65373" spans="11:12" ht="15" customHeight="1">
      <c r="K65373" s="1715"/>
      <c r="L65373" s="1715"/>
    </row>
    <row r="65374" spans="11:12" ht="15" customHeight="1">
      <c r="K65374" s="1715"/>
      <c r="L65374" s="1715"/>
    </row>
    <row r="65375" spans="11:12" ht="15" customHeight="1">
      <c r="K65375" s="1715"/>
      <c r="L65375" s="1715"/>
    </row>
    <row r="65376" spans="11:12" ht="15" customHeight="1">
      <c r="K65376" s="1715"/>
      <c r="L65376" s="1715"/>
    </row>
    <row r="65377" spans="11:12" ht="15" customHeight="1">
      <c r="K65377" s="1715"/>
      <c r="L65377" s="1715"/>
    </row>
    <row r="65378" spans="11:12" ht="15" customHeight="1">
      <c r="K65378" s="1715"/>
      <c r="L65378" s="1715"/>
    </row>
    <row r="65379" spans="11:12" ht="15" customHeight="1">
      <c r="K65379" s="1715"/>
      <c r="L65379" s="1715"/>
    </row>
    <row r="65380" spans="11:12" ht="15" customHeight="1">
      <c r="K65380" s="1715"/>
      <c r="L65380" s="1715"/>
    </row>
    <row r="65381" spans="11:12" ht="15" customHeight="1">
      <c r="K65381" s="1715"/>
      <c r="L65381" s="1715"/>
    </row>
    <row r="65382" spans="11:12" ht="15" customHeight="1">
      <c r="K65382" s="1715"/>
      <c r="L65382" s="1715"/>
    </row>
    <row r="65383" spans="11:12" ht="15" customHeight="1">
      <c r="K65383" s="1715"/>
      <c r="L65383" s="1715"/>
    </row>
    <row r="65384" spans="11:12" ht="15" customHeight="1">
      <c r="K65384" s="1715"/>
      <c r="L65384" s="1715"/>
    </row>
    <row r="65385" spans="11:12" ht="15" customHeight="1">
      <c r="K65385" s="1715"/>
      <c r="L65385" s="1715"/>
    </row>
    <row r="65386" spans="11:12" ht="15" customHeight="1">
      <c r="K65386" s="1715"/>
      <c r="L65386" s="1715"/>
    </row>
    <row r="65387" spans="11:12" ht="15" customHeight="1">
      <c r="K65387" s="1715"/>
      <c r="L65387" s="1715"/>
    </row>
    <row r="65388" spans="11:12" ht="15" customHeight="1">
      <c r="K65388" s="1715"/>
      <c r="L65388" s="1715"/>
    </row>
    <row r="65389" spans="11:12" ht="15" customHeight="1">
      <c r="K65389" s="1715"/>
      <c r="L65389" s="1715"/>
    </row>
    <row r="65390" spans="11:12" ht="15" customHeight="1">
      <c r="K65390" s="1715"/>
      <c r="L65390" s="1715"/>
    </row>
    <row r="65391" spans="11:12" ht="15" customHeight="1">
      <c r="K65391" s="1715"/>
      <c r="L65391" s="1715"/>
    </row>
    <row r="65392" spans="11:12" ht="15" customHeight="1">
      <c r="K65392" s="1715"/>
      <c r="L65392" s="1715"/>
    </row>
    <row r="65393" spans="11:12" ht="15" customHeight="1">
      <c r="K65393" s="1715"/>
      <c r="L65393" s="1715"/>
    </row>
    <row r="65394" spans="11:12" ht="15" customHeight="1">
      <c r="K65394" s="1715"/>
      <c r="L65394" s="1715"/>
    </row>
    <row r="65395" spans="11:12" ht="15" customHeight="1">
      <c r="K65395" s="1715"/>
      <c r="L65395" s="1715"/>
    </row>
    <row r="65396" spans="11:12" ht="15" customHeight="1">
      <c r="K65396" s="1715"/>
      <c r="L65396" s="1715"/>
    </row>
    <row r="65397" spans="11:12" ht="15" customHeight="1">
      <c r="K65397" s="1715"/>
      <c r="L65397" s="1715"/>
    </row>
    <row r="65398" spans="11:12" ht="15" customHeight="1">
      <c r="K65398" s="1715"/>
      <c r="L65398" s="1715"/>
    </row>
    <row r="65399" spans="11:12" ht="15" customHeight="1">
      <c r="K65399" s="1715"/>
      <c r="L65399" s="1715"/>
    </row>
    <row r="65400" spans="11:12" ht="15" customHeight="1">
      <c r="K65400" s="1715"/>
      <c r="L65400" s="1715"/>
    </row>
    <row r="65401" spans="11:12" ht="15" customHeight="1">
      <c r="K65401" s="1715"/>
      <c r="L65401" s="1715"/>
    </row>
    <row r="65402" spans="11:12" ht="15" customHeight="1">
      <c r="K65402" s="1715"/>
      <c r="L65402" s="1715"/>
    </row>
    <row r="65403" spans="11:12" ht="15" customHeight="1">
      <c r="K65403" s="1715"/>
      <c r="L65403" s="1715"/>
    </row>
    <row r="65404" spans="11:12" ht="15" customHeight="1">
      <c r="K65404" s="1715"/>
      <c r="L65404" s="1715"/>
    </row>
    <row r="65405" spans="11:12" ht="15" customHeight="1">
      <c r="K65405" s="1715"/>
      <c r="L65405" s="1715"/>
    </row>
    <row r="65406" spans="11:12" ht="15" customHeight="1">
      <c r="K65406" s="1715"/>
      <c r="L65406" s="1715"/>
    </row>
    <row r="65407" spans="11:12" ht="15" customHeight="1">
      <c r="K65407" s="1715"/>
      <c r="L65407" s="1715"/>
    </row>
    <row r="65408" spans="11:12" ht="15" customHeight="1">
      <c r="K65408" s="1715"/>
      <c r="L65408" s="1715"/>
    </row>
    <row r="65409" spans="11:12" ht="15" customHeight="1">
      <c r="K65409" s="1715"/>
      <c r="L65409" s="1715"/>
    </row>
    <row r="65410" spans="11:12" ht="15" customHeight="1">
      <c r="K65410" s="1715"/>
      <c r="L65410" s="1715"/>
    </row>
    <row r="65411" spans="11:12" ht="15" customHeight="1">
      <c r="K65411" s="1715"/>
      <c r="L65411" s="1715"/>
    </row>
    <row r="65412" spans="11:12" ht="15" customHeight="1">
      <c r="K65412" s="1715"/>
      <c r="L65412" s="1715"/>
    </row>
    <row r="65413" spans="11:12" ht="15" customHeight="1">
      <c r="K65413" s="1715"/>
      <c r="L65413" s="1715"/>
    </row>
    <row r="65414" spans="11:12" ht="15" customHeight="1">
      <c r="K65414" s="1715"/>
      <c r="L65414" s="1715"/>
    </row>
    <row r="65415" spans="11:12" ht="15" customHeight="1">
      <c r="K65415" s="1715"/>
      <c r="L65415" s="1715"/>
    </row>
    <row r="65416" spans="11:12" ht="15" customHeight="1">
      <c r="K65416" s="1715"/>
      <c r="L65416" s="1715"/>
    </row>
    <row r="65417" spans="11:12" ht="15" customHeight="1">
      <c r="K65417" s="1715"/>
      <c r="L65417" s="1715"/>
    </row>
    <row r="65418" spans="11:12" ht="15" customHeight="1">
      <c r="K65418" s="1715"/>
      <c r="L65418" s="1715"/>
    </row>
    <row r="65419" spans="11:12" ht="15" customHeight="1">
      <c r="K65419" s="1715"/>
      <c r="L65419" s="1715"/>
    </row>
    <row r="65420" spans="11:12" ht="15" customHeight="1">
      <c r="K65420" s="1715"/>
      <c r="L65420" s="1715"/>
    </row>
    <row r="65421" spans="11:12" ht="15" customHeight="1">
      <c r="K65421" s="1715"/>
      <c r="L65421" s="1715"/>
    </row>
    <row r="65422" spans="11:12" ht="15" customHeight="1">
      <c r="K65422" s="1715"/>
      <c r="L65422" s="1715"/>
    </row>
    <row r="65423" spans="11:12" ht="15" customHeight="1">
      <c r="K65423" s="1715"/>
      <c r="L65423" s="1715"/>
    </row>
    <row r="65424" spans="11:12" ht="15" customHeight="1">
      <c r="K65424" s="1715"/>
      <c r="L65424" s="1715"/>
    </row>
    <row r="65425" spans="11:12" ht="15" customHeight="1">
      <c r="K65425" s="1715"/>
      <c r="L65425" s="1715"/>
    </row>
    <row r="65426" spans="11:12" ht="15" customHeight="1">
      <c r="K65426" s="1715"/>
      <c r="L65426" s="1715"/>
    </row>
    <row r="65427" spans="11:12" ht="15" customHeight="1">
      <c r="K65427" s="1715"/>
      <c r="L65427" s="1715"/>
    </row>
    <row r="65428" spans="11:12" ht="15" customHeight="1">
      <c r="K65428" s="1715"/>
      <c r="L65428" s="1715"/>
    </row>
    <row r="65429" spans="11:12" ht="15" customHeight="1">
      <c r="K65429" s="1715"/>
      <c r="L65429" s="1715"/>
    </row>
    <row r="65430" spans="11:12" ht="15" customHeight="1">
      <c r="K65430" s="1715"/>
      <c r="L65430" s="1715"/>
    </row>
    <row r="65431" spans="11:12" ht="15" customHeight="1">
      <c r="K65431" s="1715"/>
      <c r="L65431" s="1715"/>
    </row>
    <row r="65432" spans="11:12" ht="15" customHeight="1">
      <c r="K65432" s="1715"/>
      <c r="L65432" s="1715"/>
    </row>
    <row r="65433" spans="11:12" ht="15" customHeight="1">
      <c r="K65433" s="1715"/>
      <c r="L65433" s="1715"/>
    </row>
    <row r="65434" spans="11:12" ht="15" customHeight="1">
      <c r="K65434" s="1715"/>
      <c r="L65434" s="1715"/>
    </row>
    <row r="65435" spans="11:12" ht="15" customHeight="1">
      <c r="K65435" s="1715"/>
      <c r="L65435" s="1715"/>
    </row>
    <row r="65436" spans="11:12" ht="15" customHeight="1">
      <c r="K65436" s="1715"/>
      <c r="L65436" s="1715"/>
    </row>
    <row r="65437" spans="11:12" ht="15" customHeight="1">
      <c r="K65437" s="1715"/>
      <c r="L65437" s="1715"/>
    </row>
    <row r="65438" spans="11:12" ht="15" customHeight="1">
      <c r="K65438" s="1715"/>
      <c r="L65438" s="1715"/>
    </row>
    <row r="65439" spans="11:12" ht="15" customHeight="1">
      <c r="K65439" s="1715"/>
      <c r="L65439" s="1715"/>
    </row>
    <row r="65440" spans="11:12" ht="15" customHeight="1">
      <c r="K65440" s="1715"/>
      <c r="L65440" s="1715"/>
    </row>
    <row r="65441" spans="11:12" ht="15" customHeight="1">
      <c r="K65441" s="1715"/>
      <c r="L65441" s="1715"/>
    </row>
    <row r="65442" spans="11:12" ht="15" customHeight="1">
      <c r="K65442" s="1715"/>
      <c r="L65442" s="1715"/>
    </row>
    <row r="65443" spans="11:12" ht="15" customHeight="1">
      <c r="K65443" s="1715"/>
      <c r="L65443" s="1715"/>
    </row>
    <row r="65444" spans="11:12" ht="15" customHeight="1">
      <c r="K65444" s="1715"/>
      <c r="L65444" s="1715"/>
    </row>
    <row r="65445" spans="11:12" ht="15" customHeight="1">
      <c r="K65445" s="1715"/>
      <c r="L65445" s="1715"/>
    </row>
    <row r="65446" spans="11:12" ht="15" customHeight="1">
      <c r="K65446" s="1715"/>
      <c r="L65446" s="1715"/>
    </row>
    <row r="65447" spans="11:12" ht="15" customHeight="1">
      <c r="K65447" s="1715"/>
      <c r="L65447" s="1715"/>
    </row>
    <row r="65448" spans="11:12" ht="15" customHeight="1">
      <c r="K65448" s="1715"/>
      <c r="L65448" s="1715"/>
    </row>
    <row r="65449" spans="11:12" ht="15" customHeight="1">
      <c r="K65449" s="1715"/>
      <c r="L65449" s="1715"/>
    </row>
    <row r="65450" spans="11:12" ht="15" customHeight="1">
      <c r="K65450" s="1715"/>
      <c r="L65450" s="1715"/>
    </row>
    <row r="65451" spans="11:12" ht="15" customHeight="1">
      <c r="K65451" s="1715"/>
      <c r="L65451" s="1715"/>
    </row>
    <row r="65452" spans="11:12" ht="15" customHeight="1">
      <c r="K65452" s="1715"/>
      <c r="L65452" s="1715"/>
    </row>
    <row r="65453" spans="11:12" ht="15" customHeight="1">
      <c r="K65453" s="1715"/>
      <c r="L65453" s="1715"/>
    </row>
    <row r="65454" spans="11:12" ht="15" customHeight="1">
      <c r="K65454" s="1715"/>
      <c r="L65454" s="1715"/>
    </row>
    <row r="65455" spans="11:12" ht="15" customHeight="1">
      <c r="K65455" s="1715"/>
      <c r="L65455" s="1715"/>
    </row>
    <row r="65456" spans="11:12" ht="15" customHeight="1">
      <c r="K65456" s="1715"/>
      <c r="L65456" s="1715"/>
    </row>
    <row r="65457" spans="11:12" ht="15" customHeight="1">
      <c r="K65457" s="1715"/>
      <c r="L65457" s="1715"/>
    </row>
    <row r="65458" spans="11:12" ht="15" customHeight="1">
      <c r="K65458" s="1715"/>
      <c r="L65458" s="1715"/>
    </row>
    <row r="65459" spans="11:12" ht="15" customHeight="1">
      <c r="K65459" s="1715"/>
      <c r="L65459" s="1715"/>
    </row>
    <row r="65460" spans="11:12" ht="15" customHeight="1">
      <c r="K65460" s="1715"/>
      <c r="L65460" s="1715"/>
    </row>
    <row r="65461" spans="11:12" ht="15" customHeight="1">
      <c r="K65461" s="1715"/>
      <c r="L65461" s="1715"/>
    </row>
    <row r="65462" spans="11:12" ht="15" customHeight="1">
      <c r="K65462" s="1715"/>
      <c r="L65462" s="1715"/>
    </row>
    <row r="65463" spans="11:12" ht="15" customHeight="1">
      <c r="K65463" s="1715"/>
      <c r="L65463" s="1715"/>
    </row>
    <row r="65464" spans="11:12" ht="15" customHeight="1">
      <c r="K65464" s="1715"/>
      <c r="L65464" s="1715"/>
    </row>
    <row r="65465" spans="11:12" ht="15" customHeight="1">
      <c r="K65465" s="1715"/>
      <c r="L65465" s="1715"/>
    </row>
    <row r="65466" spans="11:12" ht="15" customHeight="1">
      <c r="K65466" s="1715"/>
      <c r="L65466" s="1715"/>
    </row>
    <row r="65467" spans="11:12" ht="15" customHeight="1">
      <c r="K65467" s="1715"/>
      <c r="L65467" s="1715"/>
    </row>
    <row r="65468" spans="11:12" ht="15" customHeight="1">
      <c r="K65468" s="1715"/>
      <c r="L65468" s="1715"/>
    </row>
    <row r="65469" spans="11:12" ht="15" customHeight="1">
      <c r="K65469" s="1715"/>
      <c r="L65469" s="1715"/>
    </row>
    <row r="65470" spans="11:12" ht="15" customHeight="1">
      <c r="K65470" s="1715"/>
      <c r="L65470" s="1715"/>
    </row>
    <row r="65471" spans="11:12" ht="15" customHeight="1">
      <c r="K65471" s="1715"/>
      <c r="L65471" s="1715"/>
    </row>
    <row r="65472" spans="11:12" ht="15" customHeight="1">
      <c r="K65472" s="1715"/>
      <c r="L65472" s="1715"/>
    </row>
    <row r="65473" spans="11:12" ht="15" customHeight="1">
      <c r="K65473" s="1715"/>
      <c r="L65473" s="1715"/>
    </row>
    <row r="65474" spans="11:12" ht="15" customHeight="1">
      <c r="K65474" s="1715"/>
      <c r="L65474" s="1715"/>
    </row>
    <row r="65475" spans="11:12" ht="15" customHeight="1">
      <c r="K65475" s="1715"/>
      <c r="L65475" s="1715"/>
    </row>
    <row r="65476" spans="11:12" ht="15" customHeight="1">
      <c r="K65476" s="1715"/>
      <c r="L65476" s="1715"/>
    </row>
    <row r="65477" spans="11:12" ht="15" customHeight="1">
      <c r="K65477" s="1715"/>
      <c r="L65477" s="1715"/>
    </row>
    <row r="65478" spans="11:12" ht="15" customHeight="1">
      <c r="K65478" s="1715"/>
      <c r="L65478" s="1715"/>
    </row>
    <row r="65479" spans="11:12" ht="15" customHeight="1">
      <c r="K65479" s="1715"/>
      <c r="L65479" s="1715"/>
    </row>
    <row r="65480" spans="11:12" ht="15" customHeight="1">
      <c r="K65480" s="1715"/>
      <c r="L65480" s="1715"/>
    </row>
    <row r="65481" spans="11:12" ht="15" customHeight="1">
      <c r="K65481" s="1715"/>
      <c r="L65481" s="1715"/>
    </row>
    <row r="65482" spans="11:12" ht="15" customHeight="1">
      <c r="K65482" s="1715"/>
      <c r="L65482" s="1715"/>
    </row>
    <row r="65483" spans="11:12" ht="15" customHeight="1">
      <c r="K65483" s="1715"/>
      <c r="L65483" s="1715"/>
    </row>
    <row r="65484" spans="11:12" ht="15" customHeight="1">
      <c r="K65484" s="1715"/>
      <c r="L65484" s="1715"/>
    </row>
    <row r="65485" spans="11:12" ht="15" customHeight="1">
      <c r="K65485" s="1715"/>
      <c r="L65485" s="1715"/>
    </row>
    <row r="65486" spans="11:12" ht="15" customHeight="1">
      <c r="K65486" s="1715"/>
      <c r="L65486" s="1715"/>
    </row>
    <row r="65487" spans="11:12" ht="15" customHeight="1">
      <c r="K65487" s="1715"/>
      <c r="L65487" s="1715"/>
    </row>
    <row r="65488" spans="11:12" ht="15" customHeight="1">
      <c r="K65488" s="1715"/>
      <c r="L65488" s="1715"/>
    </row>
    <row r="65489" spans="11:12" ht="15" customHeight="1">
      <c r="K65489" s="1715"/>
      <c r="L65489" s="1715"/>
    </row>
    <row r="65490" spans="11:12" ht="15" customHeight="1">
      <c r="K65490" s="1715"/>
      <c r="L65490" s="1715"/>
    </row>
    <row r="65491" spans="11:12" ht="15" customHeight="1">
      <c r="K65491" s="1715"/>
      <c r="L65491" s="1715"/>
    </row>
    <row r="65492" spans="11:12" ht="15" customHeight="1">
      <c r="K65492" s="1715"/>
      <c r="L65492" s="1715"/>
    </row>
    <row r="65493" spans="11:12" ht="15" customHeight="1">
      <c r="K65493" s="1715"/>
      <c r="L65493" s="1715"/>
    </row>
    <row r="65494" spans="11:12" ht="15" customHeight="1">
      <c r="K65494" s="1715"/>
      <c r="L65494" s="1715"/>
    </row>
    <row r="65495" spans="11:12" ht="15" customHeight="1">
      <c r="K65495" s="1715"/>
      <c r="L65495" s="1715"/>
    </row>
    <row r="65496" spans="11:12" ht="15" customHeight="1">
      <c r="K65496" s="1715"/>
      <c r="L65496" s="1715"/>
    </row>
    <row r="65497" spans="11:12" ht="15" customHeight="1">
      <c r="K65497" s="1715"/>
      <c r="L65497" s="1715"/>
    </row>
    <row r="65498" spans="11:12" ht="15" customHeight="1">
      <c r="K65498" s="1715"/>
      <c r="L65498" s="1715"/>
    </row>
    <row r="65499" spans="11:12" ht="15" customHeight="1">
      <c r="K65499" s="1715"/>
      <c r="L65499" s="1715"/>
    </row>
    <row r="65500" spans="11:12" ht="15" customHeight="1">
      <c r="K65500" s="1715"/>
      <c r="L65500" s="1715"/>
    </row>
    <row r="65501" spans="11:12" ht="15" customHeight="1">
      <c r="K65501" s="1715"/>
      <c r="L65501" s="1715"/>
    </row>
    <row r="65502" spans="11:12" ht="15" customHeight="1">
      <c r="K65502" s="1715"/>
      <c r="L65502" s="1715"/>
    </row>
    <row r="65503" spans="11:12" ht="15" customHeight="1">
      <c r="K65503" s="1715"/>
      <c r="L65503" s="1715"/>
    </row>
    <row r="65504" spans="11:12" ht="15" customHeight="1">
      <c r="K65504" s="1715"/>
      <c r="L65504" s="1715"/>
    </row>
    <row r="65505" spans="11:12" ht="15" customHeight="1">
      <c r="K65505" s="1715"/>
      <c r="L65505" s="1715"/>
    </row>
    <row r="65506" spans="11:12" ht="15" customHeight="1">
      <c r="K65506" s="1715"/>
      <c r="L65506" s="1715"/>
    </row>
    <row r="65507" spans="11:12" ht="15" customHeight="1">
      <c r="K65507" s="1715"/>
      <c r="L65507" s="1715"/>
    </row>
    <row r="65508" spans="11:12" ht="15" customHeight="1">
      <c r="K65508" s="1715"/>
      <c r="L65508" s="1715"/>
    </row>
    <row r="65509" spans="11:12" ht="15" customHeight="1">
      <c r="K65509" s="1715"/>
      <c r="L65509" s="1715"/>
    </row>
    <row r="65510" spans="11:12" ht="15" customHeight="1">
      <c r="K65510" s="1715"/>
      <c r="L65510" s="1715"/>
    </row>
    <row r="65511" spans="11:12" ht="15" customHeight="1">
      <c r="K65511" s="1715"/>
      <c r="L65511" s="1715"/>
    </row>
    <row r="65512" spans="11:12" ht="15" customHeight="1">
      <c r="K65512" s="1715"/>
      <c r="L65512" s="1715"/>
    </row>
    <row r="65513" spans="11:12" ht="15" customHeight="1">
      <c r="K65513" s="1715"/>
      <c r="L65513" s="1715"/>
    </row>
    <row r="65514" spans="11:12" ht="15" customHeight="1">
      <c r="K65514" s="1715"/>
      <c r="L65514" s="1715"/>
    </row>
    <row r="65515" spans="11:12" ht="15" customHeight="1">
      <c r="K65515" s="1715"/>
      <c r="L65515" s="1715"/>
    </row>
    <row r="65516" spans="11:12" ht="15" customHeight="1">
      <c r="K65516" s="1715"/>
      <c r="L65516" s="1715"/>
    </row>
    <row r="65517" spans="11:12" ht="15" customHeight="1">
      <c r="K65517" s="1715"/>
      <c r="L65517" s="1715"/>
    </row>
    <row r="65518" spans="11:12" ht="15" customHeight="1">
      <c r="K65518" s="1715"/>
      <c r="L65518" s="1715"/>
    </row>
    <row r="65519" spans="11:12" ht="15" customHeight="1">
      <c r="K65519" s="1715"/>
      <c r="L65519" s="1715"/>
    </row>
    <row r="65520" spans="11:12" ht="15" customHeight="1">
      <c r="K65520" s="1715"/>
      <c r="L65520" s="1715"/>
    </row>
    <row r="65521" spans="11:12" ht="15" customHeight="1">
      <c r="K65521" s="1715"/>
      <c r="L65521" s="1715"/>
    </row>
    <row r="65522" spans="11:12" ht="15" customHeight="1">
      <c r="K65522" s="1715"/>
      <c r="L65522" s="1715"/>
    </row>
    <row r="65523" spans="11:12" ht="15" customHeight="1">
      <c r="K65523" s="1715"/>
      <c r="L65523" s="1715"/>
    </row>
    <row r="65524" spans="11:12" ht="15" customHeight="1">
      <c r="K65524" s="1715"/>
      <c r="L65524" s="1715"/>
    </row>
    <row r="65525" spans="11:12" ht="15" customHeight="1">
      <c r="K65525" s="1715"/>
      <c r="L65525" s="1715"/>
    </row>
    <row r="65526" spans="11:12" ht="15" customHeight="1">
      <c r="K65526" s="1715"/>
      <c r="L65526" s="1715"/>
    </row>
    <row r="65527" spans="11:12" ht="15" customHeight="1">
      <c r="K65527" s="1715"/>
      <c r="L65527" s="1715"/>
    </row>
    <row r="65528" spans="11:12" ht="15" customHeight="1">
      <c r="K65528" s="1715"/>
      <c r="L65528" s="1715"/>
    </row>
    <row r="65529" spans="11:12" ht="15" customHeight="1">
      <c r="K65529" s="1715"/>
      <c r="L65529" s="1715"/>
    </row>
    <row r="65530" spans="11:12" ht="15" customHeight="1">
      <c r="K65530" s="1715"/>
      <c r="L65530" s="1715"/>
    </row>
    <row r="65531" spans="11:12" ht="15" customHeight="1">
      <c r="K65531" s="1715"/>
      <c r="L65531" s="1715"/>
    </row>
    <row r="65532" spans="11:12" ht="15" customHeight="1">
      <c r="K65532" s="1715"/>
      <c r="L65532" s="1715"/>
    </row>
    <row r="65533" spans="11:12" ht="15" customHeight="1">
      <c r="K65533" s="1715"/>
      <c r="L65533" s="1715"/>
    </row>
    <row r="65534" spans="11:12" ht="15" customHeight="1">
      <c r="K65534" s="1715"/>
      <c r="L65534" s="1715"/>
    </row>
    <row r="65535" spans="11:12" ht="15" customHeight="1">
      <c r="K65535" s="1715"/>
      <c r="L65535" s="1715"/>
    </row>
  </sheetData>
  <mergeCells count="9">
    <mergeCell ref="A46:E46"/>
    <mergeCell ref="A93:E93"/>
    <mergeCell ref="A149:E149"/>
    <mergeCell ref="A173:B173"/>
    <mergeCell ref="A179:B179"/>
    <mergeCell ref="A180:B180"/>
    <mergeCell ref="C173:E173"/>
    <mergeCell ref="C179:E179"/>
    <mergeCell ref="C180:E180"/>
  </mergeCells>
  <phoneticPr fontId="53" type="noConversion"/>
  <dataValidations count="1">
    <dataValidation type="list" allowBlank="1" showInputMessage="1" showErrorMessage="1" sqref="J15:J169">
      <formula1>bsxn</formula1>
    </dataValidation>
  </dataValidations>
  <pageMargins left="0.82677165354330717" right="0.43307086614173229" top="0.39370078740157483" bottom="0.59055118110236227" header="0" footer="0.39370078740157483"/>
  <pageSetup paperSize="9" firstPageNumber="6" orientation="portrait" useFirstPageNumber="1" r:id="rId1"/>
  <headerFooter alignWithMargins="0">
    <oddFooter xml:space="preserve">&amp;C&amp;P </oddFooter>
  </headerFooter>
  <rowBreaks count="3" manualBreakCount="3">
    <brk id="44" max="7" man="1"/>
    <brk id="91" max="7" man="1"/>
    <brk id="147" max="7" man="1"/>
  </rowBreaks>
</worksheet>
</file>

<file path=xl/worksheets/sheet4.xml><?xml version="1.0" encoding="utf-8"?>
<worksheet xmlns="http://schemas.openxmlformats.org/spreadsheetml/2006/main" xmlns:r="http://schemas.openxmlformats.org/officeDocument/2006/relationships">
  <sheetPr>
    <tabColor rgb="FFFF0000"/>
  </sheetPr>
  <dimension ref="A1:S74"/>
  <sheetViews>
    <sheetView topLeftCell="A61" workbookViewId="0">
      <selection activeCell="C10" sqref="C1:C65536"/>
    </sheetView>
  </sheetViews>
  <sheetFormatPr defaultRowHeight="13.5" customHeight="1" outlineLevelRow="2" outlineLevelCol="1"/>
  <cols>
    <col min="1" max="1" width="4.5703125" style="1870" customWidth="1"/>
    <col min="2" max="2" width="23.140625" style="1871" customWidth="1"/>
    <col min="3" max="3" width="0.5703125" style="1870" hidden="1" customWidth="1"/>
    <col min="4" max="4" width="4.140625" style="1870" customWidth="1"/>
    <col min="5" max="5" width="8.28515625" style="1870" hidden="1" customWidth="1"/>
    <col min="6" max="6" width="18.42578125" style="1889" hidden="1" customWidth="1"/>
    <col min="7" max="7" width="16.28515625" style="1870" bestFit="1" customWidth="1"/>
    <col min="8" max="8" width="2.85546875" style="1870" customWidth="1"/>
    <col min="9" max="9" width="15.28515625" style="1870" bestFit="1" customWidth="1"/>
    <col min="10" max="10" width="15.140625" style="1872" hidden="1" customWidth="1"/>
    <col min="11" max="11" width="1.28515625" style="1872" customWidth="1"/>
    <col min="12" max="12" width="27.7109375" style="1873" bestFit="1" customWidth="1"/>
    <col min="13" max="13" width="1.140625" style="1873" customWidth="1"/>
    <col min="14" max="14" width="15.42578125" style="1873" customWidth="1"/>
    <col min="15" max="15" width="2.42578125" style="1870" hidden="1" customWidth="1" outlineLevel="1"/>
    <col min="16" max="16" width="3.85546875" style="1874" hidden="1" customWidth="1"/>
    <col min="17" max="17" width="19.42578125" style="1874" hidden="1" customWidth="1"/>
    <col min="18" max="18" width="14.28515625" style="1870" bestFit="1" customWidth="1"/>
    <col min="19" max="19" width="15" style="1870" bestFit="1" customWidth="1"/>
    <col min="20" max="20" width="9" style="1870" customWidth="1"/>
    <col min="21" max="16384" width="9.140625" style="1870"/>
  </cols>
  <sheetData>
    <row r="1" spans="1:19" s="1767" customFormat="1" ht="17.100000000000001" customHeight="1">
      <c r="A1" s="1760" t="s">
        <v>2966</v>
      </c>
      <c r="B1" s="1761"/>
      <c r="C1" s="1762"/>
      <c r="D1" s="1762"/>
      <c r="E1" s="1762"/>
      <c r="F1" s="1877"/>
      <c r="G1" s="1762"/>
      <c r="H1" s="1762"/>
      <c r="I1" s="1762"/>
      <c r="J1" s="1763"/>
      <c r="K1" s="1763"/>
      <c r="L1" s="1762"/>
      <c r="M1" s="1762"/>
      <c r="N1" s="1764"/>
      <c r="O1" s="1765"/>
      <c r="P1" s="1766"/>
      <c r="Q1" s="1766"/>
    </row>
    <row r="2" spans="1:19" s="1774" customFormat="1" ht="16.350000000000001" customHeight="1">
      <c r="A2" s="1768" t="s">
        <v>14392</v>
      </c>
      <c r="B2" s="1769"/>
      <c r="C2" s="1768"/>
      <c r="D2" s="1768"/>
      <c r="E2" s="1768"/>
      <c r="F2" s="1878"/>
      <c r="G2" s="1768"/>
      <c r="H2" s="1768"/>
      <c r="I2" s="1768"/>
      <c r="J2" s="1770"/>
      <c r="K2" s="1770"/>
      <c r="L2" s="1768"/>
      <c r="M2" s="1768"/>
      <c r="N2" s="1771"/>
      <c r="O2" s="1772"/>
      <c r="P2" s="1773"/>
      <c r="Q2" s="1773"/>
    </row>
    <row r="3" spans="1:19" s="1774" customFormat="1" ht="15" customHeight="1">
      <c r="A3" s="1768" t="s">
        <v>14389</v>
      </c>
      <c r="B3" s="1769"/>
      <c r="C3" s="1768"/>
      <c r="D3" s="1768"/>
      <c r="E3" s="1768"/>
      <c r="F3" s="1878"/>
      <c r="G3" s="1768"/>
      <c r="H3" s="1768"/>
      <c r="I3" s="1768"/>
      <c r="J3" s="1770"/>
      <c r="K3" s="1770"/>
      <c r="L3" s="1768"/>
      <c r="M3" s="1768"/>
      <c r="N3" s="1771"/>
      <c r="O3" s="1772"/>
      <c r="P3" s="1773"/>
      <c r="Q3" s="1773"/>
    </row>
    <row r="4" spans="1:19" s="1774" customFormat="1" ht="16.350000000000001" customHeight="1">
      <c r="A4" s="1768" t="s">
        <v>14393</v>
      </c>
      <c r="B4" s="1769"/>
      <c r="C4" s="1768"/>
      <c r="D4" s="1768"/>
      <c r="E4" s="1768"/>
      <c r="F4" s="1878"/>
      <c r="G4" s="1768"/>
      <c r="H4" s="1768"/>
      <c r="I4" s="1768"/>
      <c r="J4" s="1770"/>
      <c r="K4" s="1770"/>
      <c r="L4" s="1768"/>
      <c r="M4" s="1768"/>
      <c r="N4" s="1768"/>
      <c r="O4" s="1772"/>
      <c r="P4" s="1773"/>
      <c r="Q4" s="1773"/>
    </row>
    <row r="5" spans="1:19" s="1774" customFormat="1" ht="5.0999999999999996" customHeight="1" thickBot="1">
      <c r="A5" s="1775"/>
      <c r="B5" s="1776"/>
      <c r="C5" s="1777"/>
      <c r="D5" s="1777"/>
      <c r="E5" s="1777"/>
      <c r="F5" s="1879"/>
      <c r="G5" s="1777"/>
      <c r="H5" s="1777"/>
      <c r="I5" s="1777"/>
      <c r="J5" s="1770"/>
      <c r="K5" s="1770"/>
      <c r="L5" s="1777"/>
      <c r="M5" s="1777"/>
      <c r="N5" s="1777"/>
      <c r="O5" s="1772"/>
      <c r="P5" s="1773"/>
      <c r="Q5" s="1773"/>
    </row>
    <row r="6" spans="1:19" s="1785" customFormat="1" ht="11.25" customHeight="1">
      <c r="A6" s="1778"/>
      <c r="B6" s="1779"/>
      <c r="C6" s="1780"/>
      <c r="D6" s="1780"/>
      <c r="E6" s="1781"/>
      <c r="F6" s="1880"/>
      <c r="G6" s="1781"/>
      <c r="H6" s="1781"/>
      <c r="I6" s="1781"/>
      <c r="J6" s="1782"/>
      <c r="K6" s="1782"/>
      <c r="L6" s="1780"/>
      <c r="M6" s="1780"/>
      <c r="N6" s="1780"/>
      <c r="O6" s="1783"/>
      <c r="P6" s="1784"/>
      <c r="Q6" s="1784"/>
    </row>
    <row r="7" spans="1:19" s="1786" customFormat="1" ht="21.95" customHeight="1">
      <c r="A7" s="1903" t="s">
        <v>14400</v>
      </c>
      <c r="B7" s="1903"/>
      <c r="C7" s="1903"/>
      <c r="D7" s="1903"/>
      <c r="E7" s="1903"/>
      <c r="F7" s="1903"/>
      <c r="G7" s="1903"/>
      <c r="H7" s="1903"/>
      <c r="I7" s="1903"/>
      <c r="J7" s="1903"/>
      <c r="K7" s="1903"/>
      <c r="L7" s="1903"/>
      <c r="M7" s="1903"/>
      <c r="N7" s="1903"/>
      <c r="O7" s="1783"/>
      <c r="P7" s="1784"/>
      <c r="Q7" s="1784"/>
    </row>
    <row r="8" spans="1:19" s="1786" customFormat="1" ht="13.5" customHeight="1">
      <c r="A8" s="1904" t="s">
        <v>4688</v>
      </c>
      <c r="B8" s="1904"/>
      <c r="C8" s="1904"/>
      <c r="D8" s="1904"/>
      <c r="E8" s="1904"/>
      <c r="F8" s="1904"/>
      <c r="G8" s="1904"/>
      <c r="H8" s="1904"/>
      <c r="I8" s="1904"/>
      <c r="J8" s="1904"/>
      <c r="K8" s="1904"/>
      <c r="L8" s="1904"/>
      <c r="M8" s="1904"/>
      <c r="N8" s="1904"/>
      <c r="O8" s="1783"/>
      <c r="P8" s="1784"/>
      <c r="Q8" s="1784"/>
    </row>
    <row r="9" spans="1:19" s="1786" customFormat="1" ht="13.5" customHeight="1">
      <c r="A9" s="1901" t="s">
        <v>14393</v>
      </c>
      <c r="B9" s="1901"/>
      <c r="C9" s="1901"/>
      <c r="D9" s="1901"/>
      <c r="E9" s="1901"/>
      <c r="F9" s="1901"/>
      <c r="G9" s="1901"/>
      <c r="H9" s="1901"/>
      <c r="I9" s="1901"/>
      <c r="J9" s="1901"/>
      <c r="K9" s="1901"/>
      <c r="L9" s="1901"/>
      <c r="M9" s="1901"/>
      <c r="N9" s="1901"/>
      <c r="O9" s="1783"/>
      <c r="P9" s="1784"/>
      <c r="Q9" s="1784"/>
    </row>
    <row r="10" spans="1:19" s="1786" customFormat="1" ht="6" customHeight="1">
      <c r="A10" s="1787"/>
      <c r="B10" s="1788"/>
      <c r="C10" s="1787"/>
      <c r="D10" s="1787"/>
      <c r="E10" s="1789"/>
      <c r="F10" s="1881"/>
      <c r="G10" s="1789"/>
      <c r="H10" s="1789"/>
      <c r="I10" s="1789"/>
      <c r="J10" s="1790"/>
      <c r="K10" s="1790"/>
      <c r="L10" s="1787"/>
      <c r="M10" s="1787"/>
      <c r="N10" s="1787"/>
      <c r="O10" s="1783"/>
      <c r="P10" s="1784"/>
      <c r="Q10" s="1784"/>
    </row>
    <row r="11" spans="1:19" s="1785" customFormat="1" ht="11.25" customHeight="1">
      <c r="A11" s="1791"/>
      <c r="B11" s="1792"/>
      <c r="C11" s="1791"/>
      <c r="D11" s="1791"/>
      <c r="E11" s="1768"/>
      <c r="F11" s="1878"/>
      <c r="G11" s="1768"/>
      <c r="H11" s="1768"/>
      <c r="I11" s="1768"/>
      <c r="J11" s="1770"/>
      <c r="K11" s="1770"/>
      <c r="L11" s="1905"/>
      <c r="M11" s="1905"/>
      <c r="N11" s="1768" t="s">
        <v>10913</v>
      </c>
      <c r="O11" s="1783"/>
      <c r="P11" s="1784"/>
      <c r="Q11" s="1784"/>
    </row>
    <row r="12" spans="1:19" s="1785" customFormat="1" ht="16.5" customHeight="1">
      <c r="A12" s="1791"/>
      <c r="B12" s="1792"/>
      <c r="C12" s="1791"/>
      <c r="D12" s="1906" t="s">
        <v>6086</v>
      </c>
      <c r="E12" s="1907" t="s">
        <v>951</v>
      </c>
      <c r="F12" s="1882"/>
      <c r="G12" s="1900" t="s">
        <v>14394</v>
      </c>
      <c r="H12" s="1900"/>
      <c r="I12" s="1900"/>
      <c r="J12" s="1794"/>
      <c r="K12" s="1794"/>
      <c r="L12" s="1900" t="s">
        <v>6954</v>
      </c>
      <c r="M12" s="1900"/>
      <c r="N12" s="1900"/>
      <c r="O12" s="1783"/>
      <c r="P12" s="1784"/>
      <c r="Q12" s="1784"/>
    </row>
    <row r="13" spans="1:19" s="1804" customFormat="1" ht="20.25" customHeight="1">
      <c r="A13" s="1795" t="s">
        <v>12470</v>
      </c>
      <c r="B13" s="1796"/>
      <c r="C13" s="1797"/>
      <c r="D13" s="1906"/>
      <c r="E13" s="1907"/>
      <c r="F13" s="1882" t="s">
        <v>14401</v>
      </c>
      <c r="G13" s="1798" t="s">
        <v>5544</v>
      </c>
      <c r="H13" s="1799"/>
      <c r="I13" s="1798" t="s">
        <v>5545</v>
      </c>
      <c r="J13" s="1800"/>
      <c r="K13" s="1800"/>
      <c r="L13" s="1798" t="s">
        <v>5544</v>
      </c>
      <c r="M13" s="1799"/>
      <c r="N13" s="1798" t="s">
        <v>5545</v>
      </c>
      <c r="O13" s="1801" t="s">
        <v>5546</v>
      </c>
      <c r="P13" s="1802"/>
      <c r="Q13" s="1802" t="s">
        <v>14399</v>
      </c>
      <c r="R13" s="1803"/>
    </row>
    <row r="14" spans="1:19" s="1785" customFormat="1" ht="15" customHeight="1">
      <c r="A14" s="1787"/>
      <c r="B14" s="1788"/>
      <c r="C14" s="1787"/>
      <c r="D14" s="1793"/>
      <c r="E14" s="1793"/>
      <c r="F14" s="1883"/>
      <c r="G14" s="1793"/>
      <c r="H14" s="1793"/>
      <c r="I14" s="1793"/>
      <c r="J14" s="1794"/>
      <c r="K14" s="1794"/>
      <c r="L14" s="1787"/>
      <c r="M14" s="1787"/>
      <c r="N14" s="1787"/>
      <c r="O14" s="1783"/>
      <c r="P14" s="1784"/>
      <c r="Q14" s="1784"/>
    </row>
    <row r="15" spans="1:19" s="1816" customFormat="1" ht="26.25" customHeight="1">
      <c r="A15" s="1805" t="s">
        <v>533</v>
      </c>
      <c r="B15" s="1806" t="s">
        <v>952</v>
      </c>
      <c r="C15" s="1807"/>
      <c r="D15" s="1808" t="s">
        <v>10489</v>
      </c>
      <c r="E15" s="1809"/>
      <c r="F15" s="1883">
        <v>168502355669</v>
      </c>
      <c r="G15" s="1810">
        <v>190624135427</v>
      </c>
      <c r="H15" s="1809"/>
      <c r="I15" s="1810">
        <v>20718017465</v>
      </c>
      <c r="J15" s="1794">
        <v>57091639264</v>
      </c>
      <c r="K15" s="1794"/>
      <c r="L15" s="1811">
        <v>359126491096</v>
      </c>
      <c r="M15" s="1811"/>
      <c r="N15" s="1811">
        <v>42635891646</v>
      </c>
      <c r="O15" s="1812">
        <f>L15-N15</f>
        <v>316490599450</v>
      </c>
      <c r="P15" s="1813"/>
      <c r="Q15" s="1813"/>
      <c r="R15" s="1814"/>
      <c r="S15" s="1815"/>
    </row>
    <row r="16" spans="1:19" s="1816" customFormat="1" ht="6.95" customHeight="1">
      <c r="A16" s="1805"/>
      <c r="B16" s="1806"/>
      <c r="C16" s="1807"/>
      <c r="D16" s="1808"/>
      <c r="E16" s="1809"/>
      <c r="F16" s="1883"/>
      <c r="G16" s="1810"/>
      <c r="H16" s="1809"/>
      <c r="I16" s="1809"/>
      <c r="J16" s="1794"/>
      <c r="K16" s="1794"/>
      <c r="L16" s="1811">
        <v>0</v>
      </c>
      <c r="M16" s="1811"/>
      <c r="N16" s="1811">
        <v>0</v>
      </c>
      <c r="O16" s="1817"/>
      <c r="P16" s="1813"/>
      <c r="Q16" s="1813"/>
    </row>
    <row r="17" spans="1:19" s="1816" customFormat="1" ht="31.5" customHeight="1">
      <c r="A17" s="1805" t="s">
        <v>661</v>
      </c>
      <c r="B17" s="1806" t="s">
        <v>954</v>
      </c>
      <c r="C17" s="1807"/>
      <c r="D17" s="1808" t="s">
        <v>11380</v>
      </c>
      <c r="E17" s="1809"/>
      <c r="F17" s="1883"/>
      <c r="G17" s="1810">
        <v>0</v>
      </c>
      <c r="H17" s="1809"/>
      <c r="I17" s="1809">
        <v>0</v>
      </c>
      <c r="J17" s="1794">
        <v>0</v>
      </c>
      <c r="K17" s="1794"/>
      <c r="L17" s="1811">
        <v>0</v>
      </c>
      <c r="M17" s="1811"/>
      <c r="N17" s="1811">
        <v>0</v>
      </c>
      <c r="O17" s="1812">
        <f>L17-N17</f>
        <v>0</v>
      </c>
      <c r="P17" s="1813"/>
      <c r="Q17" s="1813"/>
    </row>
    <row r="18" spans="1:19" s="1816" customFormat="1" ht="6.95" customHeight="1">
      <c r="A18" s="1805"/>
      <c r="B18" s="1806"/>
      <c r="C18" s="1807"/>
      <c r="D18" s="1808"/>
      <c r="E18" s="1809"/>
      <c r="F18" s="1883"/>
      <c r="G18" s="1810"/>
      <c r="H18" s="1809"/>
      <c r="I18" s="1809"/>
      <c r="J18" s="1794"/>
      <c r="K18" s="1794"/>
      <c r="L18" s="1811">
        <v>0</v>
      </c>
      <c r="M18" s="1811"/>
      <c r="N18" s="1811">
        <v>0</v>
      </c>
      <c r="O18" s="1817"/>
      <c r="P18" s="1813"/>
      <c r="Q18" s="1813"/>
    </row>
    <row r="19" spans="1:19" s="1816" customFormat="1" ht="32.25" customHeight="1">
      <c r="A19" s="1805" t="s">
        <v>12491</v>
      </c>
      <c r="B19" s="1806" t="s">
        <v>12026</v>
      </c>
      <c r="C19" s="1807"/>
      <c r="D19" s="1809">
        <v>10</v>
      </c>
      <c r="E19" s="1809"/>
      <c r="F19" s="1810">
        <v>168502355669</v>
      </c>
      <c r="G19" s="1810">
        <v>190624135427</v>
      </c>
      <c r="H19" s="1810">
        <v>0</v>
      </c>
      <c r="I19" s="1810">
        <v>20718017465</v>
      </c>
      <c r="J19" s="1810">
        <v>57091639264</v>
      </c>
      <c r="K19" s="1810">
        <v>0</v>
      </c>
      <c r="L19" s="1810">
        <v>359126491096</v>
      </c>
      <c r="M19" s="1810">
        <v>0</v>
      </c>
      <c r="N19" s="1810">
        <v>42635891646</v>
      </c>
      <c r="O19" s="1812">
        <f>L19-N19</f>
        <v>316490599450</v>
      </c>
      <c r="P19" s="1813"/>
      <c r="Q19" s="1813"/>
    </row>
    <row r="20" spans="1:19" s="1816" customFormat="1" ht="6.95" customHeight="1">
      <c r="A20" s="1805"/>
      <c r="B20" s="1806"/>
      <c r="C20" s="1807"/>
      <c r="D20" s="1809"/>
      <c r="E20" s="1809"/>
      <c r="F20" s="1883"/>
      <c r="G20" s="1810"/>
      <c r="H20" s="1809"/>
      <c r="I20" s="1809"/>
      <c r="J20" s="1794"/>
      <c r="K20" s="1794"/>
      <c r="L20" s="1811">
        <v>0</v>
      </c>
      <c r="M20" s="1811"/>
      <c r="N20" s="1811">
        <v>0</v>
      </c>
      <c r="O20" s="1817"/>
      <c r="P20" s="1813"/>
      <c r="Q20" s="1813"/>
    </row>
    <row r="21" spans="1:19" s="1816" customFormat="1" ht="13.5" customHeight="1">
      <c r="A21" s="1805" t="s">
        <v>13295</v>
      </c>
      <c r="B21" s="1806" t="s">
        <v>12027</v>
      </c>
      <c r="C21" s="1807"/>
      <c r="D21" s="1809">
        <v>11</v>
      </c>
      <c r="E21" s="1809"/>
      <c r="F21" s="1883">
        <v>157780361347</v>
      </c>
      <c r="G21" s="1810">
        <v>175198966399</v>
      </c>
      <c r="H21" s="1809"/>
      <c r="I21" s="1810">
        <v>18325942163</v>
      </c>
      <c r="J21" s="1794">
        <v>52301584155</v>
      </c>
      <c r="K21" s="1794"/>
      <c r="L21" s="1811">
        <v>332979327746</v>
      </c>
      <c r="M21" s="1811"/>
      <c r="N21" s="1811">
        <v>35161348883</v>
      </c>
      <c r="O21" s="1812">
        <f>L21-N21</f>
        <v>297817978863</v>
      </c>
      <c r="P21" s="1813"/>
      <c r="Q21" s="1813"/>
      <c r="R21" s="1818"/>
      <c r="S21" s="1818"/>
    </row>
    <row r="22" spans="1:19" s="1816" customFormat="1" ht="6.95" customHeight="1">
      <c r="A22" s="1805"/>
      <c r="B22" s="1806"/>
      <c r="C22" s="1807"/>
      <c r="D22" s="1809"/>
      <c r="E22" s="1809"/>
      <c r="F22" s="1883"/>
      <c r="G22" s="1810"/>
      <c r="H22" s="1809"/>
      <c r="I22" s="1809"/>
      <c r="J22" s="1794"/>
      <c r="K22" s="1794"/>
      <c r="L22" s="1811">
        <v>0</v>
      </c>
      <c r="M22" s="1811"/>
      <c r="N22" s="1811">
        <v>0</v>
      </c>
      <c r="O22" s="1817"/>
      <c r="P22" s="1813"/>
      <c r="Q22" s="1813"/>
    </row>
    <row r="23" spans="1:19" s="1816" customFormat="1" ht="28.5" customHeight="1">
      <c r="A23" s="1805" t="s">
        <v>13297</v>
      </c>
      <c r="B23" s="1806" t="s">
        <v>10330</v>
      </c>
      <c r="C23" s="1807"/>
      <c r="D23" s="1809">
        <v>20</v>
      </c>
      <c r="E23" s="1809"/>
      <c r="F23" s="1810">
        <v>10721994322</v>
      </c>
      <c r="G23" s="1810">
        <v>15425169028</v>
      </c>
      <c r="H23" s="1810">
        <v>0</v>
      </c>
      <c r="I23" s="1810">
        <v>2392075302</v>
      </c>
      <c r="J23" s="1810">
        <v>4790055109</v>
      </c>
      <c r="K23" s="1810">
        <v>0</v>
      </c>
      <c r="L23" s="1810">
        <v>26147163350</v>
      </c>
      <c r="M23" s="1810">
        <v>0</v>
      </c>
      <c r="N23" s="1810">
        <v>7474542763</v>
      </c>
      <c r="O23" s="1812">
        <f>L23-N23</f>
        <v>18672620587</v>
      </c>
      <c r="P23" s="1813"/>
      <c r="Q23" s="1813"/>
    </row>
    <row r="24" spans="1:19" s="1816" customFormat="1" ht="6.95" customHeight="1">
      <c r="A24" s="1805"/>
      <c r="B24" s="1806"/>
      <c r="C24" s="1807"/>
      <c r="D24" s="1809"/>
      <c r="E24" s="1809"/>
      <c r="F24" s="1883"/>
      <c r="G24" s="1810"/>
      <c r="H24" s="1809"/>
      <c r="I24" s="1809"/>
      <c r="J24" s="1794"/>
      <c r="K24" s="1794"/>
      <c r="L24" s="1811">
        <v>0</v>
      </c>
      <c r="M24" s="1811"/>
      <c r="N24" s="1811">
        <v>0</v>
      </c>
      <c r="O24" s="1817"/>
      <c r="P24" s="1813"/>
      <c r="Q24" s="1813"/>
    </row>
    <row r="25" spans="1:19" s="1816" customFormat="1" ht="31.5" customHeight="1">
      <c r="A25" s="1805" t="s">
        <v>13302</v>
      </c>
      <c r="B25" s="1806" t="s">
        <v>10331</v>
      </c>
      <c r="C25" s="1807"/>
      <c r="D25" s="1809">
        <v>21</v>
      </c>
      <c r="E25" s="1809"/>
      <c r="F25" s="1883">
        <v>9384076</v>
      </c>
      <c r="G25" s="1810">
        <v>52195000</v>
      </c>
      <c r="H25" s="1809"/>
      <c r="I25" s="1810">
        <v>1048945901</v>
      </c>
      <c r="J25" s="1794">
        <v>2598617222</v>
      </c>
      <c r="K25" s="1794"/>
      <c r="L25" s="1811">
        <v>61579076</v>
      </c>
      <c r="M25" s="1811"/>
      <c r="N25" s="1890">
        <v>2072138638</v>
      </c>
      <c r="O25" s="1812">
        <f>L25-N25</f>
        <v>-2010559562</v>
      </c>
      <c r="P25" s="1813"/>
      <c r="Q25" s="1813"/>
    </row>
    <row r="26" spans="1:19" s="1816" customFormat="1" ht="6.95" customHeight="1">
      <c r="A26" s="1805"/>
      <c r="B26" s="1806"/>
      <c r="C26" s="1807"/>
      <c r="D26" s="1809"/>
      <c r="E26" s="1809"/>
      <c r="F26" s="1883"/>
      <c r="G26" s="1810"/>
      <c r="H26" s="1809"/>
      <c r="I26" s="1809"/>
      <c r="J26" s="1794"/>
      <c r="K26" s="1794"/>
      <c r="L26" s="1811">
        <v>0</v>
      </c>
      <c r="M26" s="1811"/>
      <c r="N26" s="1811">
        <v>0</v>
      </c>
      <c r="O26" s="1817"/>
      <c r="P26" s="1813"/>
      <c r="Q26" s="1813"/>
    </row>
    <row r="27" spans="1:19" s="1816" customFormat="1" ht="12.75" customHeight="1">
      <c r="A27" s="1805" t="s">
        <v>11925</v>
      </c>
      <c r="B27" s="1806" t="s">
        <v>10332</v>
      </c>
      <c r="C27" s="1807"/>
      <c r="D27" s="1809">
        <v>22</v>
      </c>
      <c r="E27" s="1809"/>
      <c r="F27" s="1883">
        <v>762810656</v>
      </c>
      <c r="G27" s="1810">
        <v>10961170762</v>
      </c>
      <c r="H27" s="1809"/>
      <c r="I27" s="1810">
        <v>1134264311</v>
      </c>
      <c r="J27" s="1794">
        <v>3341310208</v>
      </c>
      <c r="K27" s="1794"/>
      <c r="L27" s="1811">
        <v>11723981418</v>
      </c>
      <c r="M27" s="1811"/>
      <c r="N27" s="1811">
        <v>2229366265</v>
      </c>
      <c r="O27" s="1812">
        <f>L27-N27</f>
        <v>9494615153</v>
      </c>
      <c r="P27" s="1813"/>
      <c r="Q27" s="1813"/>
    </row>
    <row r="28" spans="1:19" s="1825" customFormat="1" ht="15" customHeight="1">
      <c r="A28" s="1819"/>
      <c r="B28" s="1820" t="s">
        <v>10333</v>
      </c>
      <c r="C28" s="1819"/>
      <c r="D28" s="1821">
        <v>23</v>
      </c>
      <c r="E28" s="1821"/>
      <c r="F28" s="1884">
        <v>762810659</v>
      </c>
      <c r="G28" s="1822">
        <v>898834721</v>
      </c>
      <c r="H28" s="1821"/>
      <c r="I28" s="1822">
        <v>1134264311</v>
      </c>
      <c r="J28" s="1823">
        <v>3324381960</v>
      </c>
      <c r="K28" s="1823"/>
      <c r="L28" s="1848">
        <v>1661645380</v>
      </c>
      <c r="M28" s="1811"/>
      <c r="N28" s="1848">
        <v>1986394954</v>
      </c>
      <c r="O28" s="1824">
        <f>L28-N28</f>
        <v>-324749574</v>
      </c>
      <c r="P28" s="1813"/>
      <c r="Q28" s="1813"/>
    </row>
    <row r="29" spans="1:19" s="1825" customFormat="1" ht="6.95" customHeight="1">
      <c r="A29" s="1819"/>
      <c r="B29" s="1820"/>
      <c r="C29" s="1819"/>
      <c r="D29" s="1821"/>
      <c r="E29" s="1821"/>
      <c r="F29" s="1884"/>
      <c r="G29" s="1810"/>
      <c r="H29" s="1821"/>
      <c r="I29" s="1821"/>
      <c r="J29" s="1823"/>
      <c r="K29" s="1823"/>
      <c r="L29" s="1811">
        <v>0</v>
      </c>
      <c r="M29" s="1811"/>
      <c r="N29" s="1811">
        <v>0</v>
      </c>
      <c r="O29" s="1826"/>
      <c r="P29" s="1813"/>
      <c r="Q29" s="1813"/>
    </row>
    <row r="30" spans="1:19" s="1816" customFormat="1" ht="12.75" customHeight="1">
      <c r="A30" s="1805" t="s">
        <v>7589</v>
      </c>
      <c r="B30" s="1806" t="s">
        <v>10334</v>
      </c>
      <c r="C30" s="1807"/>
      <c r="D30" s="1809">
        <v>24</v>
      </c>
      <c r="E30" s="1809"/>
      <c r="F30" s="1883">
        <v>475149046</v>
      </c>
      <c r="G30" s="1810">
        <v>448067009</v>
      </c>
      <c r="H30" s="1809"/>
      <c r="I30" s="1810">
        <v>507582662</v>
      </c>
      <c r="J30" s="1794">
        <v>2412127750</v>
      </c>
      <c r="K30" s="1794"/>
      <c r="L30" s="1811">
        <v>923216055</v>
      </c>
      <c r="M30" s="1811"/>
      <c r="N30" s="1811">
        <v>3584700409</v>
      </c>
      <c r="O30" s="1812">
        <f>L30-N30</f>
        <v>-2661484354</v>
      </c>
      <c r="P30" s="1813"/>
      <c r="Q30" s="1813"/>
    </row>
    <row r="31" spans="1:19" s="1816" customFormat="1" ht="6.95" customHeight="1">
      <c r="A31" s="1805"/>
      <c r="B31" s="1806"/>
      <c r="C31" s="1807"/>
      <c r="D31" s="1809"/>
      <c r="E31" s="1809"/>
      <c r="F31" s="1883"/>
      <c r="G31" s="1810"/>
      <c r="H31" s="1809"/>
      <c r="I31" s="1809"/>
      <c r="J31" s="1794"/>
      <c r="K31" s="1794"/>
      <c r="L31" s="1811">
        <v>0</v>
      </c>
      <c r="M31" s="1811"/>
      <c r="N31" s="1811">
        <v>0</v>
      </c>
      <c r="O31" s="1817"/>
      <c r="P31" s="1813"/>
      <c r="Q31" s="1813"/>
    </row>
    <row r="32" spans="1:19" s="1816" customFormat="1" ht="28.5" customHeight="1">
      <c r="A32" s="1805" t="s">
        <v>12125</v>
      </c>
      <c r="B32" s="1806" t="s">
        <v>8749</v>
      </c>
      <c r="C32" s="1807"/>
      <c r="D32" s="1809">
        <v>25</v>
      </c>
      <c r="E32" s="1809"/>
      <c r="F32" s="1883">
        <v>2482426661</v>
      </c>
      <c r="G32" s="1810">
        <v>1716389000</v>
      </c>
      <c r="H32" s="1809"/>
      <c r="I32" s="1810">
        <v>1050819155</v>
      </c>
      <c r="J32" s="1794">
        <v>1971075471</v>
      </c>
      <c r="K32" s="1794"/>
      <c r="L32" s="1811">
        <v>4198815661</v>
      </c>
      <c r="M32" s="1811"/>
      <c r="N32" s="1890">
        <v>1732905425</v>
      </c>
      <c r="O32" s="1812">
        <f>L32-N32</f>
        <v>2465910236</v>
      </c>
      <c r="P32" s="1813"/>
      <c r="Q32" s="1813"/>
    </row>
    <row r="33" spans="1:18" s="1816" customFormat="1" ht="6.95" customHeight="1">
      <c r="A33" s="1805"/>
      <c r="B33" s="1806"/>
      <c r="C33" s="1807"/>
      <c r="D33" s="1809"/>
      <c r="E33" s="1809"/>
      <c r="F33" s="1883"/>
      <c r="G33" s="1810"/>
      <c r="H33" s="1809"/>
      <c r="I33" s="1809"/>
      <c r="J33" s="1794"/>
      <c r="K33" s="1794"/>
      <c r="L33" s="1811">
        <v>0</v>
      </c>
      <c r="M33" s="1811"/>
      <c r="N33" s="1811">
        <v>0</v>
      </c>
      <c r="O33" s="1817"/>
      <c r="P33" s="1813"/>
      <c r="Q33" s="1813"/>
    </row>
    <row r="34" spans="1:18" s="1816" customFormat="1" ht="30.75" customHeight="1">
      <c r="A34" s="1805" t="s">
        <v>9020</v>
      </c>
      <c r="B34" s="1806" t="s">
        <v>13763</v>
      </c>
      <c r="C34" s="1807"/>
      <c r="D34" s="1809">
        <v>30</v>
      </c>
      <c r="E34" s="1809"/>
      <c r="F34" s="1810">
        <v>7010992035</v>
      </c>
      <c r="G34" s="1810">
        <v>2351737257</v>
      </c>
      <c r="H34" s="1810">
        <v>0</v>
      </c>
      <c r="I34" s="1810">
        <v>748355075</v>
      </c>
      <c r="J34" s="1810">
        <v>-335841098</v>
      </c>
      <c r="K34" s="1810">
        <v>0</v>
      </c>
      <c r="L34" s="1810">
        <v>9362729292</v>
      </c>
      <c r="M34" s="1810">
        <v>0</v>
      </c>
      <c r="N34" s="1810">
        <v>1999709302</v>
      </c>
      <c r="O34" s="1812">
        <f>L34-N34</f>
        <v>7363019990</v>
      </c>
      <c r="P34" s="1813"/>
      <c r="Q34" s="1813"/>
    </row>
    <row r="35" spans="1:18" s="1816" customFormat="1" ht="6.95" customHeight="1">
      <c r="A35" s="1805"/>
      <c r="B35" s="1806"/>
      <c r="C35" s="1807"/>
      <c r="D35" s="1809"/>
      <c r="E35" s="1809"/>
      <c r="F35" s="1883"/>
      <c r="G35" s="1810"/>
      <c r="H35" s="1809"/>
      <c r="I35" s="1809"/>
      <c r="J35" s="1794"/>
      <c r="K35" s="1794"/>
      <c r="L35" s="1811">
        <v>0</v>
      </c>
      <c r="M35" s="1811"/>
      <c r="N35" s="1811">
        <v>0</v>
      </c>
      <c r="O35" s="1817"/>
      <c r="P35" s="1813"/>
      <c r="Q35" s="1813"/>
    </row>
    <row r="36" spans="1:18" s="1816" customFormat="1" ht="12.75" customHeight="1">
      <c r="A36" s="1805" t="s">
        <v>6106</v>
      </c>
      <c r="B36" s="1806" t="s">
        <v>12447</v>
      </c>
      <c r="C36" s="1807"/>
      <c r="D36" s="1809">
        <v>31</v>
      </c>
      <c r="E36" s="1809"/>
      <c r="F36" s="1883">
        <v>4008796454</v>
      </c>
      <c r="G36" s="1810">
        <v>745454545</v>
      </c>
      <c r="H36" s="1809"/>
      <c r="I36" s="1810">
        <v>12847176</v>
      </c>
      <c r="J36" s="1794">
        <v>878279319</v>
      </c>
      <c r="K36" s="1794"/>
      <c r="L36" s="1811">
        <v>4754250999</v>
      </c>
      <c r="M36" s="1811"/>
      <c r="N36" s="1811">
        <v>12909176</v>
      </c>
      <c r="O36" s="1812">
        <f>L36-N36</f>
        <v>4741341823</v>
      </c>
      <c r="P36" s="1813"/>
      <c r="Q36" s="1813"/>
    </row>
    <row r="37" spans="1:18" s="1816" customFormat="1" ht="6.95" customHeight="1">
      <c r="A37" s="1805"/>
      <c r="B37" s="1806"/>
      <c r="C37" s="1807"/>
      <c r="D37" s="1809"/>
      <c r="E37" s="1809"/>
      <c r="F37" s="1883"/>
      <c r="G37" s="1810"/>
      <c r="H37" s="1809"/>
      <c r="I37" s="1809"/>
      <c r="J37" s="1794"/>
      <c r="K37" s="1794"/>
      <c r="L37" s="1811">
        <v>0</v>
      </c>
      <c r="M37" s="1811"/>
      <c r="N37" s="1811">
        <v>0</v>
      </c>
      <c r="O37" s="1817"/>
      <c r="P37" s="1813"/>
      <c r="Q37" s="1813"/>
    </row>
    <row r="38" spans="1:18" s="1816" customFormat="1" ht="12.75" customHeight="1">
      <c r="A38" s="1805" t="s">
        <v>12448</v>
      </c>
      <c r="B38" s="1806" t="s">
        <v>12449</v>
      </c>
      <c r="C38" s="1807"/>
      <c r="D38" s="1809">
        <v>32</v>
      </c>
      <c r="E38" s="1809"/>
      <c r="F38" s="1883">
        <v>7942228384</v>
      </c>
      <c r="G38" s="1810">
        <v>1664671704</v>
      </c>
      <c r="H38" s="1809"/>
      <c r="I38" s="1810">
        <v>43684930</v>
      </c>
      <c r="J38" s="1794">
        <v>187102723</v>
      </c>
      <c r="K38" s="1794"/>
      <c r="L38" s="1811">
        <v>9606900088</v>
      </c>
      <c r="M38" s="1811"/>
      <c r="N38" s="1811">
        <v>43684930</v>
      </c>
      <c r="O38" s="1812">
        <f>L38-N38</f>
        <v>9563215158</v>
      </c>
      <c r="P38" s="1813"/>
      <c r="Q38" s="1813"/>
    </row>
    <row r="39" spans="1:18" s="1816" customFormat="1" ht="6.95" customHeight="1">
      <c r="A39" s="1805"/>
      <c r="B39" s="1806"/>
      <c r="C39" s="1807"/>
      <c r="D39" s="1809"/>
      <c r="E39" s="1809"/>
      <c r="F39" s="1883"/>
      <c r="G39" s="1810"/>
      <c r="H39" s="1809"/>
      <c r="I39" s="1809"/>
      <c r="J39" s="1794"/>
      <c r="K39" s="1794"/>
      <c r="L39" s="1811">
        <v>0</v>
      </c>
      <c r="M39" s="1811"/>
      <c r="N39" s="1811">
        <v>0</v>
      </c>
      <c r="O39" s="1817"/>
      <c r="P39" s="1813"/>
      <c r="Q39" s="1813"/>
    </row>
    <row r="40" spans="1:18" s="1816" customFormat="1" ht="12.75" customHeight="1">
      <c r="A40" s="1805" t="s">
        <v>12450</v>
      </c>
      <c r="B40" s="1806" t="s">
        <v>10942</v>
      </c>
      <c r="C40" s="1807"/>
      <c r="D40" s="1809">
        <v>40</v>
      </c>
      <c r="E40" s="1809"/>
      <c r="F40" s="1810">
        <v>-3933431930</v>
      </c>
      <c r="G40" s="1810">
        <v>-919217159</v>
      </c>
      <c r="H40" s="1810">
        <v>0</v>
      </c>
      <c r="I40" s="1810">
        <v>-30837754</v>
      </c>
      <c r="J40" s="1810">
        <v>691176596</v>
      </c>
      <c r="K40" s="1810">
        <v>0</v>
      </c>
      <c r="L40" s="1810">
        <v>-4852649089</v>
      </c>
      <c r="M40" s="1810">
        <v>0</v>
      </c>
      <c r="N40" s="1810">
        <v>-30775754</v>
      </c>
      <c r="O40" s="1812">
        <f>L40-N40</f>
        <v>-4821873335</v>
      </c>
      <c r="P40" s="1813"/>
      <c r="Q40" s="1813"/>
    </row>
    <row r="41" spans="1:18" s="1816" customFormat="1" ht="6.95" customHeight="1" outlineLevel="1">
      <c r="A41" s="1805"/>
      <c r="B41" s="1806"/>
      <c r="C41" s="1807"/>
      <c r="D41" s="1809"/>
      <c r="E41" s="1809"/>
      <c r="F41" s="1883"/>
      <c r="G41" s="1810"/>
      <c r="H41" s="1809"/>
      <c r="I41" s="1809"/>
      <c r="J41" s="1794"/>
      <c r="K41" s="1794"/>
      <c r="L41" s="1811">
        <v>0</v>
      </c>
      <c r="M41" s="1811"/>
      <c r="N41" s="1811">
        <v>0</v>
      </c>
      <c r="O41" s="1817"/>
      <c r="P41" s="1813"/>
      <c r="Q41" s="1813"/>
    </row>
    <row r="42" spans="1:18" s="1816" customFormat="1" ht="42.75" customHeight="1" outlineLevel="1">
      <c r="A42" s="1805" t="s">
        <v>10943</v>
      </c>
      <c r="B42" s="1806" t="s">
        <v>3624</v>
      </c>
      <c r="C42" s="1807"/>
      <c r="D42" s="1809">
        <v>45</v>
      </c>
      <c r="E42" s="1809"/>
      <c r="F42" s="1883"/>
      <c r="G42" s="1810"/>
      <c r="H42" s="1809"/>
      <c r="I42" s="1809"/>
      <c r="J42" s="1794">
        <v>0</v>
      </c>
      <c r="K42" s="1794"/>
      <c r="L42" s="1811">
        <v>0</v>
      </c>
      <c r="M42" s="1811"/>
      <c r="N42" s="1811">
        <v>0</v>
      </c>
      <c r="O42" s="1812">
        <f>L42-N42</f>
        <v>0</v>
      </c>
      <c r="P42" s="1813"/>
      <c r="Q42" s="1813"/>
    </row>
    <row r="43" spans="1:18" s="1816" customFormat="1" ht="6.95" customHeight="1">
      <c r="A43" s="1805"/>
      <c r="B43" s="1806"/>
      <c r="C43" s="1807"/>
      <c r="D43" s="1809"/>
      <c r="E43" s="1809"/>
      <c r="F43" s="1883"/>
      <c r="G43" s="1810"/>
      <c r="H43" s="1809"/>
      <c r="I43" s="1809"/>
      <c r="J43" s="1794"/>
      <c r="K43" s="1794"/>
      <c r="L43" s="1811">
        <v>0</v>
      </c>
      <c r="M43" s="1811"/>
      <c r="N43" s="1811">
        <v>0</v>
      </c>
      <c r="O43" s="1817"/>
      <c r="P43" s="1813"/>
      <c r="Q43" s="1813"/>
    </row>
    <row r="44" spans="1:18" s="1816" customFormat="1" ht="28.5" customHeight="1">
      <c r="A44" s="1805" t="s">
        <v>7766</v>
      </c>
      <c r="B44" s="1806" t="s">
        <v>7765</v>
      </c>
      <c r="C44" s="1807"/>
      <c r="D44" s="1809">
        <v>50</v>
      </c>
      <c r="E44" s="1809"/>
      <c r="F44" s="1810">
        <v>3077560105</v>
      </c>
      <c r="G44" s="1810">
        <v>1432520098</v>
      </c>
      <c r="H44" s="1810">
        <v>0</v>
      </c>
      <c r="I44" s="1810">
        <v>717517321</v>
      </c>
      <c r="J44" s="1810">
        <v>355335498</v>
      </c>
      <c r="K44" s="1810">
        <v>0</v>
      </c>
      <c r="L44" s="1810">
        <v>4510080203</v>
      </c>
      <c r="M44" s="1810">
        <v>0</v>
      </c>
      <c r="N44" s="1810">
        <v>1968933548</v>
      </c>
      <c r="O44" s="1812">
        <f>L44-N44</f>
        <v>2541146655</v>
      </c>
      <c r="P44" s="1813"/>
      <c r="Q44" s="1813"/>
      <c r="R44" s="1818"/>
    </row>
    <row r="45" spans="1:18" s="1816" customFormat="1" ht="6.95" customHeight="1">
      <c r="A45" s="1805"/>
      <c r="B45" s="1806"/>
      <c r="C45" s="1807"/>
      <c r="D45" s="1809"/>
      <c r="E45" s="1809"/>
      <c r="F45" s="1883"/>
      <c r="G45" s="1810"/>
      <c r="H45" s="1809"/>
      <c r="I45" s="1809"/>
      <c r="J45" s="1794"/>
      <c r="K45" s="1794"/>
      <c r="L45" s="1811">
        <v>0</v>
      </c>
      <c r="M45" s="1811"/>
      <c r="N45" s="1811">
        <v>0</v>
      </c>
      <c r="O45" s="1817"/>
      <c r="P45" s="1813"/>
      <c r="Q45" s="1813"/>
    </row>
    <row r="46" spans="1:18" s="1816" customFormat="1" ht="30" customHeight="1">
      <c r="A46" s="1805" t="s">
        <v>404</v>
      </c>
      <c r="B46" s="1806" t="s">
        <v>8170</v>
      </c>
      <c r="C46" s="1807"/>
      <c r="D46" s="1809">
        <v>51</v>
      </c>
      <c r="E46" s="1809"/>
      <c r="F46" s="1883"/>
      <c r="G46" s="1810"/>
      <c r="H46" s="1809"/>
      <c r="I46" s="1810"/>
      <c r="J46" s="1794">
        <v>0</v>
      </c>
      <c r="K46" s="1794"/>
      <c r="L46" s="1811">
        <v>998132187</v>
      </c>
      <c r="M46" s="1811"/>
      <c r="N46" s="1811">
        <v>0</v>
      </c>
      <c r="O46" s="1812">
        <f>L46-N46</f>
        <v>998132187</v>
      </c>
      <c r="P46" s="1813"/>
      <c r="Q46" s="1813"/>
      <c r="R46" s="1818"/>
    </row>
    <row r="47" spans="1:18" s="1816" customFormat="1" ht="6.95" customHeight="1">
      <c r="A47" s="1805"/>
      <c r="B47" s="1806"/>
      <c r="C47" s="1807"/>
      <c r="D47" s="1809"/>
      <c r="E47" s="1809"/>
      <c r="F47" s="1883"/>
      <c r="G47" s="1810"/>
      <c r="H47" s="1809"/>
      <c r="I47" s="1809"/>
      <c r="J47" s="1794"/>
      <c r="K47" s="1794"/>
      <c r="L47" s="1811">
        <v>0</v>
      </c>
      <c r="M47" s="1811"/>
      <c r="N47" s="1811">
        <v>0</v>
      </c>
      <c r="O47" s="1817"/>
      <c r="P47" s="1813"/>
      <c r="Q47" s="1813"/>
    </row>
    <row r="48" spans="1:18" s="1816" customFormat="1" ht="30" customHeight="1">
      <c r="A48" s="1805" t="s">
        <v>406</v>
      </c>
      <c r="B48" s="1806" t="s">
        <v>405</v>
      </c>
      <c r="C48" s="1807"/>
      <c r="D48" s="1809">
        <v>52</v>
      </c>
      <c r="E48" s="1809"/>
      <c r="F48" s="1883"/>
      <c r="G48" s="1810"/>
      <c r="H48" s="1809"/>
      <c r="I48" s="1809"/>
      <c r="J48" s="1794">
        <v>0</v>
      </c>
      <c r="K48" s="1794"/>
      <c r="L48" s="1811">
        <v>0</v>
      </c>
      <c r="M48" s="1811"/>
      <c r="N48" s="1811">
        <v>0</v>
      </c>
      <c r="O48" s="1812">
        <f>L48-N48</f>
        <v>0</v>
      </c>
      <c r="P48" s="1813"/>
      <c r="Q48" s="1813"/>
    </row>
    <row r="49" spans="1:18" s="1816" customFormat="1" ht="6.95" customHeight="1">
      <c r="A49" s="1805"/>
      <c r="B49" s="1806"/>
      <c r="C49" s="1807"/>
      <c r="D49" s="1809"/>
      <c r="E49" s="1809"/>
      <c r="F49" s="1883"/>
      <c r="G49" s="1811"/>
      <c r="H49" s="1811"/>
      <c r="I49" s="1811"/>
      <c r="J49" s="1794"/>
      <c r="K49" s="1794"/>
      <c r="L49" s="1811"/>
      <c r="M49" s="1811"/>
      <c r="N49" s="1811"/>
      <c r="O49" s="1827"/>
      <c r="P49" s="1813"/>
      <c r="Q49" s="1813"/>
    </row>
    <row r="50" spans="1:18" s="1816" customFormat="1" ht="31.5" customHeight="1" thickBot="1">
      <c r="A50" s="1805" t="s">
        <v>408</v>
      </c>
      <c r="B50" s="1806" t="s">
        <v>407</v>
      </c>
      <c r="C50" s="1807"/>
      <c r="D50" s="1809">
        <v>60</v>
      </c>
      <c r="E50" s="1809"/>
      <c r="F50" s="1828">
        <v>3077560105</v>
      </c>
      <c r="G50" s="1891">
        <v>1432520098</v>
      </c>
      <c r="H50" s="1810">
        <v>0</v>
      </c>
      <c r="I50" s="1891">
        <v>717517321</v>
      </c>
      <c r="J50" s="1810">
        <v>355335498</v>
      </c>
      <c r="K50" s="1810">
        <v>0</v>
      </c>
      <c r="L50" s="1891">
        <v>3511948016</v>
      </c>
      <c r="M50" s="1810">
        <v>0</v>
      </c>
      <c r="N50" s="1891">
        <v>1968933548</v>
      </c>
      <c r="O50" s="1830">
        <f>L50-N50</f>
        <v>1543014468</v>
      </c>
      <c r="P50" s="1813"/>
      <c r="Q50" s="1813"/>
    </row>
    <row r="51" spans="1:18" s="1816" customFormat="1" ht="6.95" customHeight="1" outlineLevel="1" thickTop="1">
      <c r="A51" s="1807"/>
      <c r="B51" s="1806"/>
      <c r="C51" s="1807"/>
      <c r="D51" s="1807"/>
      <c r="E51" s="1807"/>
      <c r="F51" s="1881"/>
      <c r="G51" s="1831"/>
      <c r="H51" s="1811"/>
      <c r="I51" s="1831"/>
      <c r="J51" s="1790"/>
      <c r="K51" s="1790"/>
      <c r="L51" s="1810"/>
      <c r="M51" s="1810"/>
      <c r="N51" s="1811"/>
      <c r="O51" s="1817"/>
      <c r="P51" s="1813"/>
      <c r="Q51" s="1813"/>
    </row>
    <row r="52" spans="1:18" s="1843" customFormat="1" ht="28.5" customHeight="1" outlineLevel="2">
      <c r="A52" s="1832" t="s">
        <v>6008</v>
      </c>
      <c r="B52" s="1833" t="s">
        <v>6006</v>
      </c>
      <c r="C52" s="1834"/>
      <c r="D52" s="1835">
        <v>61</v>
      </c>
      <c r="E52" s="1835"/>
      <c r="F52" s="1885"/>
      <c r="G52" s="1836">
        <v>-40305</v>
      </c>
      <c r="H52" s="1837"/>
      <c r="I52" s="1836">
        <v>-40305</v>
      </c>
      <c r="J52" s="1838">
        <v>-253409652.43906981</v>
      </c>
      <c r="K52" s="1875"/>
      <c r="L52" s="1839">
        <v>-51942</v>
      </c>
      <c r="M52" s="1839"/>
      <c r="N52" s="1811">
        <v>-470729</v>
      </c>
      <c r="O52" s="1840">
        <f>L52-N52</f>
        <v>418787</v>
      </c>
      <c r="P52" s="1841"/>
      <c r="Q52" s="1841"/>
      <c r="R52" s="1842"/>
    </row>
    <row r="53" spans="1:18" s="1843" customFormat="1" ht="6.95" customHeight="1" outlineLevel="2">
      <c r="A53" s="1834"/>
      <c r="B53" s="1833"/>
      <c r="C53" s="1834"/>
      <c r="D53" s="1835"/>
      <c r="E53" s="1834"/>
      <c r="F53" s="1886"/>
      <c r="G53" s="1844"/>
      <c r="H53" s="1844"/>
      <c r="I53" s="1844"/>
      <c r="J53" s="1845"/>
      <c r="K53" s="1876"/>
      <c r="L53" s="1839"/>
      <c r="M53" s="1839"/>
      <c r="N53" s="1811"/>
      <c r="O53" s="1846"/>
      <c r="P53" s="1841"/>
      <c r="Q53" s="1841"/>
    </row>
    <row r="54" spans="1:18" s="1843" customFormat="1" ht="27" customHeight="1" outlineLevel="2">
      <c r="A54" s="1832" t="s">
        <v>6009</v>
      </c>
      <c r="B54" s="1833" t="s">
        <v>6007</v>
      </c>
      <c r="C54" s="1834"/>
      <c r="D54" s="1835">
        <v>62</v>
      </c>
      <c r="E54" s="1835"/>
      <c r="F54" s="1836">
        <v>3077560105</v>
      </c>
      <c r="G54" s="1836">
        <v>1432560403</v>
      </c>
      <c r="H54" s="1836">
        <v>0</v>
      </c>
      <c r="I54" s="1836">
        <v>717557626</v>
      </c>
      <c r="J54" s="1836">
        <v>608745150.43906975</v>
      </c>
      <c r="K54" s="1836">
        <v>0</v>
      </c>
      <c r="L54" s="1836">
        <v>3511999958</v>
      </c>
      <c r="M54" s="1836">
        <v>0</v>
      </c>
      <c r="N54" s="1836">
        <v>1969404277</v>
      </c>
      <c r="O54" s="1846"/>
      <c r="P54" s="1841"/>
      <c r="Q54" s="1841"/>
    </row>
    <row r="55" spans="1:18" s="1825" customFormat="1" ht="6.95" customHeight="1" outlineLevel="2">
      <c r="A55" s="1805"/>
      <c r="B55" s="1806"/>
      <c r="C55" s="1807"/>
      <c r="D55" s="1809"/>
      <c r="E55" s="1819"/>
      <c r="F55" s="1878"/>
      <c r="G55" s="1847"/>
      <c r="H55" s="1848"/>
      <c r="I55" s="1847"/>
      <c r="J55" s="1770"/>
      <c r="K55" s="1770"/>
      <c r="L55" s="1847"/>
      <c r="M55" s="1848"/>
      <c r="N55" s="1811"/>
      <c r="O55" s="1849"/>
      <c r="P55" s="1813"/>
      <c r="Q55" s="1813"/>
    </row>
    <row r="56" spans="1:18" s="1816" customFormat="1" ht="15" customHeight="1" outlineLevel="1" thickBot="1">
      <c r="A56" s="1805" t="s">
        <v>14395</v>
      </c>
      <c r="B56" s="1806" t="s">
        <v>409</v>
      </c>
      <c r="C56" s="1807"/>
      <c r="D56" s="1809">
        <v>70</v>
      </c>
      <c r="E56" s="1809" t="s">
        <v>4691</v>
      </c>
      <c r="F56" s="1883">
        <v>79</v>
      </c>
      <c r="G56" s="1850">
        <v>23.753465360111477</v>
      </c>
      <c r="H56" s="1811"/>
      <c r="I56" s="1850">
        <v>18.816933596978267</v>
      </c>
      <c r="J56" s="1794">
        <v>18</v>
      </c>
      <c r="K56" s="1794"/>
      <c r="L56" s="1850">
        <v>58</v>
      </c>
      <c r="M56" s="1811"/>
      <c r="N56" s="1829">
        <v>52</v>
      </c>
      <c r="O56" s="1851">
        <f>L56-N56</f>
        <v>6</v>
      </c>
      <c r="P56" s="1813"/>
      <c r="Q56" s="1813"/>
    </row>
    <row r="57" spans="1:18" s="1816" customFormat="1" ht="8.25" customHeight="1" outlineLevel="1" thickTop="1">
      <c r="A57" s="1805"/>
      <c r="B57" s="1806"/>
      <c r="C57" s="1807"/>
      <c r="D57" s="1809"/>
      <c r="E57" s="1809"/>
      <c r="F57" s="1883"/>
      <c r="G57" s="1809"/>
      <c r="H57" s="1809"/>
      <c r="I57" s="1809"/>
      <c r="J57" s="1794"/>
      <c r="K57" s="1794"/>
      <c r="L57" s="1811"/>
      <c r="M57" s="1811"/>
      <c r="N57" s="1811"/>
      <c r="O57" s="1852"/>
      <c r="P57" s="1813"/>
      <c r="Q57" s="1813"/>
    </row>
    <row r="58" spans="1:18" s="1816" customFormat="1" ht="6.75" customHeight="1">
      <c r="A58" s="1805"/>
      <c r="B58" s="1806"/>
      <c r="C58" s="1807"/>
      <c r="D58" s="1809"/>
      <c r="E58" s="1809" t="s">
        <v>3412</v>
      </c>
      <c r="F58" s="1883"/>
      <c r="G58" s="1809"/>
      <c r="H58" s="1809"/>
      <c r="I58" s="1809"/>
      <c r="J58" s="1794"/>
      <c r="K58" s="1794"/>
      <c r="L58" s="1811"/>
      <c r="M58" s="1811"/>
      <c r="N58" s="1811"/>
      <c r="O58" s="1817"/>
      <c r="P58" s="1813"/>
      <c r="Q58" s="1813"/>
    </row>
    <row r="59" spans="1:18" s="1785" customFormat="1" ht="15" customHeight="1">
      <c r="A59" s="1768"/>
      <c r="B59" s="1769"/>
      <c r="C59" s="1768"/>
      <c r="D59" s="1768"/>
      <c r="E59" s="1768"/>
      <c r="F59" s="1878"/>
      <c r="G59" s="1768"/>
      <c r="H59" s="1768"/>
      <c r="I59" s="1768"/>
      <c r="J59" s="1770"/>
      <c r="K59" s="1770"/>
      <c r="L59" s="1768" t="s">
        <v>14396</v>
      </c>
      <c r="M59" s="1768"/>
      <c r="N59" s="1768"/>
      <c r="O59" s="1853"/>
      <c r="P59" s="1784"/>
      <c r="Q59" s="1784"/>
    </row>
    <row r="60" spans="1:18" s="1774" customFormat="1" ht="20.100000000000001" customHeight="1">
      <c r="A60" s="1778"/>
      <c r="B60" s="1854" t="s">
        <v>6950</v>
      </c>
      <c r="C60" s="1778"/>
      <c r="D60" s="1901" t="s">
        <v>14363</v>
      </c>
      <c r="E60" s="1901"/>
      <c r="F60" s="1901"/>
      <c r="G60" s="1901"/>
      <c r="H60" s="1901"/>
      <c r="I60" s="1901"/>
      <c r="J60" s="1855"/>
      <c r="K60" s="1855"/>
      <c r="L60" s="1778" t="s">
        <v>14397</v>
      </c>
      <c r="M60" s="1778"/>
      <c r="N60" s="1778"/>
      <c r="O60" s="1856"/>
      <c r="P60" s="1773"/>
      <c r="Q60" s="1773"/>
    </row>
    <row r="61" spans="1:18" s="1774" customFormat="1" ht="12" customHeight="1">
      <c r="A61" s="1781"/>
      <c r="B61" s="1857"/>
      <c r="C61" s="1781"/>
      <c r="D61" s="1781"/>
      <c r="E61" s="1781"/>
      <c r="F61" s="1880"/>
      <c r="G61" s="1781"/>
      <c r="H61" s="1781"/>
      <c r="I61" s="1781"/>
      <c r="J61" s="1782"/>
      <c r="K61" s="1782"/>
      <c r="L61" s="1781"/>
      <c r="M61" s="1781"/>
      <c r="N61" s="1781"/>
      <c r="O61" s="1772"/>
      <c r="P61" s="1773"/>
      <c r="Q61" s="1773"/>
    </row>
    <row r="62" spans="1:18" s="1774" customFormat="1" ht="12" customHeight="1">
      <c r="A62" s="1781"/>
      <c r="B62" s="1857"/>
      <c r="C62" s="1781"/>
      <c r="D62" s="1781"/>
      <c r="E62" s="1781"/>
      <c r="F62" s="1880"/>
      <c r="G62" s="1781"/>
      <c r="H62" s="1781"/>
      <c r="I62" s="1781"/>
      <c r="J62" s="1782"/>
      <c r="K62" s="1782"/>
      <c r="L62" s="1781"/>
      <c r="M62" s="1781"/>
      <c r="N62" s="1781"/>
      <c r="O62" s="1772"/>
      <c r="P62" s="1773"/>
      <c r="Q62" s="1773"/>
    </row>
    <row r="63" spans="1:18" s="1774" customFormat="1" ht="12" customHeight="1">
      <c r="A63" s="1781"/>
      <c r="B63" s="1857"/>
      <c r="C63" s="1781"/>
      <c r="D63" s="1781"/>
      <c r="E63" s="1781"/>
      <c r="F63" s="1880"/>
      <c r="G63" s="1781"/>
      <c r="H63" s="1781"/>
      <c r="I63" s="1781"/>
      <c r="J63" s="1782"/>
      <c r="K63" s="1782"/>
      <c r="L63" s="1781"/>
      <c r="M63" s="1781"/>
      <c r="N63" s="1781"/>
      <c r="O63" s="1772"/>
      <c r="P63" s="1773"/>
      <c r="Q63" s="1773"/>
    </row>
    <row r="64" spans="1:18" s="1774" customFormat="1" ht="12" customHeight="1">
      <c r="A64" s="1781"/>
      <c r="B64" s="1857"/>
      <c r="C64" s="1781"/>
      <c r="D64" s="1781"/>
      <c r="E64" s="1781"/>
      <c r="F64" s="1880"/>
      <c r="G64" s="1781"/>
      <c r="H64" s="1781"/>
      <c r="I64" s="1781"/>
      <c r="J64" s="1782"/>
      <c r="K64" s="1782"/>
      <c r="L64" s="1781"/>
      <c r="M64" s="1781"/>
      <c r="N64" s="1781"/>
      <c r="O64" s="1772"/>
      <c r="P64" s="1773"/>
      <c r="Q64" s="1773"/>
    </row>
    <row r="65" spans="1:17" s="1774" customFormat="1" ht="12" customHeight="1">
      <c r="A65" s="1781"/>
      <c r="B65" s="1857"/>
      <c r="C65" s="1781"/>
      <c r="D65" s="1781"/>
      <c r="E65" s="1781"/>
      <c r="F65" s="1880"/>
      <c r="G65" s="1781"/>
      <c r="H65" s="1781"/>
      <c r="I65" s="1781"/>
      <c r="J65" s="1782"/>
      <c r="K65" s="1782"/>
      <c r="L65" s="1858"/>
      <c r="M65" s="1781"/>
      <c r="N65" s="1781"/>
      <c r="O65" s="1772"/>
      <c r="P65" s="1773"/>
      <c r="Q65" s="1773"/>
    </row>
    <row r="66" spans="1:17" s="1774" customFormat="1" ht="15" customHeight="1">
      <c r="A66" s="1781"/>
      <c r="B66" s="1859"/>
      <c r="C66" s="1859"/>
      <c r="D66" s="1859"/>
      <c r="E66" s="1859"/>
      <c r="F66" s="1884"/>
      <c r="G66" s="1902"/>
      <c r="H66" s="1902"/>
      <c r="I66" s="1902"/>
      <c r="J66" s="1823"/>
      <c r="K66" s="1823"/>
      <c r="L66" s="1860"/>
      <c r="M66" s="1781"/>
      <c r="N66" s="1781"/>
      <c r="O66" s="1772"/>
      <c r="P66" s="1773"/>
      <c r="Q66" s="1773"/>
    </row>
    <row r="67" spans="1:17" s="1774" customFormat="1" ht="20.100000000000001" customHeight="1">
      <c r="A67" s="1861"/>
      <c r="B67" s="1862" t="s">
        <v>6952</v>
      </c>
      <c r="C67" s="1789" t="s">
        <v>14398</v>
      </c>
      <c r="D67" s="1901" t="s">
        <v>14362</v>
      </c>
      <c r="E67" s="1901"/>
      <c r="F67" s="1901"/>
      <c r="G67" s="1901"/>
      <c r="H67" s="1901"/>
      <c r="I67" s="1901"/>
      <c r="J67" s="1855"/>
      <c r="K67" s="1855"/>
      <c r="L67" s="1861" t="s">
        <v>6953</v>
      </c>
      <c r="M67" s="1861"/>
      <c r="N67" s="1861"/>
      <c r="O67" s="1863"/>
      <c r="P67" s="1773"/>
      <c r="Q67" s="1773"/>
    </row>
    <row r="68" spans="1:17" s="1825" customFormat="1" ht="15" customHeight="1">
      <c r="A68" s="1849"/>
      <c r="B68" s="1864"/>
      <c r="C68" s="1849"/>
      <c r="D68" s="1849"/>
      <c r="E68" s="1849"/>
      <c r="F68" s="1887"/>
      <c r="G68" s="1849"/>
      <c r="H68" s="1849"/>
      <c r="I68" s="1849"/>
      <c r="J68" s="1865"/>
      <c r="K68" s="1865"/>
      <c r="L68" s="1852"/>
      <c r="M68" s="1866"/>
      <c r="N68" s="1866"/>
      <c r="P68" s="1816"/>
      <c r="Q68" s="1816"/>
    </row>
    <row r="69" spans="1:17" s="1825" customFormat="1" ht="15" customHeight="1">
      <c r="B69" s="1867"/>
      <c r="F69" s="1888"/>
      <c r="J69" s="1868"/>
      <c r="K69" s="1868"/>
      <c r="L69" s="1869"/>
      <c r="M69" s="1869"/>
      <c r="N69" s="1869"/>
      <c r="P69" s="1816"/>
      <c r="Q69" s="1816"/>
    </row>
    <row r="70" spans="1:17" s="1825" customFormat="1" ht="15" customHeight="1">
      <c r="B70" s="1867"/>
      <c r="F70" s="1888"/>
      <c r="J70" s="1868"/>
      <c r="K70" s="1868"/>
      <c r="L70" s="1869"/>
      <c r="M70" s="1869"/>
      <c r="N70" s="1869"/>
      <c r="P70" s="1816"/>
      <c r="Q70" s="1816"/>
    </row>
    <row r="71" spans="1:17" s="1825" customFormat="1" ht="15" customHeight="1">
      <c r="B71" s="1867"/>
      <c r="F71" s="1888"/>
      <c r="J71" s="1868"/>
      <c r="K71" s="1868"/>
      <c r="L71" s="1869"/>
      <c r="M71" s="1869"/>
      <c r="N71" s="1869"/>
      <c r="P71" s="1816"/>
      <c r="Q71" s="1816"/>
    </row>
    <row r="72" spans="1:17" s="1825" customFormat="1" ht="15" customHeight="1">
      <c r="B72" s="1867"/>
      <c r="F72" s="1888"/>
      <c r="J72" s="1868"/>
      <c r="K72" s="1868"/>
      <c r="L72" s="1869"/>
      <c r="M72" s="1869"/>
      <c r="N72" s="1869"/>
      <c r="P72" s="1816"/>
      <c r="Q72" s="1816"/>
    </row>
    <row r="73" spans="1:17" s="1825" customFormat="1" ht="15" customHeight="1">
      <c r="B73" s="1867"/>
      <c r="F73" s="1888"/>
      <c r="J73" s="1868"/>
      <c r="K73" s="1868"/>
      <c r="L73" s="1869"/>
      <c r="M73" s="1869"/>
      <c r="N73" s="1869"/>
      <c r="P73" s="1816"/>
      <c r="Q73" s="1816"/>
    </row>
    <row r="74" spans="1:17" s="1825" customFormat="1" ht="15" customHeight="1">
      <c r="B74" s="1867"/>
      <c r="F74" s="1888"/>
      <c r="J74" s="1868"/>
      <c r="K74" s="1868"/>
      <c r="L74" s="1869"/>
      <c r="M74" s="1869"/>
      <c r="N74" s="1869"/>
      <c r="P74" s="1816"/>
      <c r="Q74" s="1816"/>
    </row>
  </sheetData>
  <mergeCells count="11">
    <mergeCell ref="E12:E13"/>
    <mergeCell ref="G12:I12"/>
    <mergeCell ref="L12:N12"/>
    <mergeCell ref="D60:I60"/>
    <mergeCell ref="G66:I66"/>
    <mergeCell ref="D67:I67"/>
    <mergeCell ref="A7:N7"/>
    <mergeCell ref="A8:N8"/>
    <mergeCell ref="A9:N9"/>
    <mergeCell ref="L11:M11"/>
    <mergeCell ref="D12:D13"/>
  </mergeCells>
  <dataValidations count="1">
    <dataValidation type="list" allowBlank="1" showInputMessage="1" showErrorMessage="1" sqref="P54:Q54 P15:Q15 P56:Q57 P50:Q50 P48:Q48 P46:Q46 P44:Q44 P42:Q42 P40:Q40 P38:Q38 P36:Q36 P34:Q34 P32:Q32 P30:Q30 P27:Q28 P25:Q25 P23:Q23 P21:Q21 P19:Q19 P17:Q17 P52:Q52">
      <formula1>bsxn</formula1>
    </dataValidation>
  </dataValidations>
  <pageMargins left="0.5" right="0.19" top="0.39370078740157499" bottom="0.33" header="0.16" footer="0.24"/>
  <pageSetup paperSize="9" firstPageNumber="10"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10">
    <tabColor indexed="17"/>
  </sheetPr>
  <dimension ref="A1:M95"/>
  <sheetViews>
    <sheetView topLeftCell="A43" workbookViewId="0">
      <selection activeCell="F54" sqref="F54"/>
    </sheetView>
  </sheetViews>
  <sheetFormatPr defaultRowHeight="13.5" customHeight="1" outlineLevelRow="2" outlineLevelCol="1"/>
  <cols>
    <col min="1" max="1" width="3.28515625" style="397" customWidth="1"/>
    <col min="2" max="2" width="24.5703125" style="397" customWidth="1"/>
    <col min="3" max="3" width="17.5703125" style="397" customWidth="1"/>
    <col min="4" max="4" width="5.5703125" style="397" customWidth="1"/>
    <col min="5" max="5" width="6.7109375" style="397" customWidth="1"/>
    <col min="6" max="6" width="16" style="398" customWidth="1"/>
    <col min="7" max="7" width="1.42578125" style="398" customWidth="1"/>
    <col min="8" max="8" width="16" style="398" customWidth="1"/>
    <col min="9" max="9" width="16.28515625" style="397" hidden="1" customWidth="1" outlineLevel="1"/>
    <col min="10" max="10" width="3.85546875" style="399" bestFit="1" customWidth="1" collapsed="1"/>
    <col min="11" max="11" width="9.140625" style="397"/>
    <col min="12" max="12" width="19.5703125" style="397" customWidth="1"/>
    <col min="13" max="13" width="9" style="397" customWidth="1"/>
    <col min="14" max="16384" width="9.140625" style="397"/>
  </cols>
  <sheetData>
    <row r="1" spans="1:13" s="329" customFormat="1" ht="17.100000000000001" customHeight="1">
      <c r="A1" s="487" t="str">
        <f>Menu!B2</f>
        <v>CÔNG TY CỔ PHẦN TẬP ĐOÀN ĐẠI CHÂU</v>
      </c>
      <c r="B1" s="488"/>
      <c r="C1" s="488"/>
      <c r="D1" s="488"/>
      <c r="E1" s="488"/>
      <c r="F1" s="488"/>
      <c r="G1" s="488"/>
      <c r="H1" s="1054"/>
      <c r="I1" s="327"/>
      <c r="J1" s="328"/>
    </row>
    <row r="2" spans="1:13" s="329" customFormat="1" ht="17.100000000000001" customHeight="1">
      <c r="A2" s="475" t="s">
        <v>716</v>
      </c>
      <c r="B2" s="488"/>
      <c r="C2" s="488"/>
      <c r="D2" s="488"/>
      <c r="E2" s="488"/>
      <c r="F2" s="488"/>
      <c r="G2" s="488"/>
      <c r="H2" s="489"/>
      <c r="I2" s="327"/>
      <c r="J2" s="328"/>
    </row>
    <row r="3" spans="1:13" s="334" customFormat="1" ht="15" customHeight="1">
      <c r="A3" s="475" t="str">
        <f>Menu!$B$4</f>
        <v>BÁO CÁO TÀI CHÍNH HỢP NHẤT</v>
      </c>
      <c r="B3" s="475"/>
      <c r="C3" s="475"/>
      <c r="D3" s="475"/>
      <c r="E3" s="475"/>
      <c r="F3" s="475"/>
      <c r="G3" s="475"/>
      <c r="H3" s="489"/>
      <c r="I3" s="332"/>
      <c r="J3" s="333"/>
    </row>
    <row r="4" spans="1:13" s="334" customFormat="1" ht="16.350000000000001" customHeight="1">
      <c r="A4" s="475" t="str">
        <f>Menu!$B$5</f>
        <v>Quý II của năm tài chính kết thúc ngày 31 tháng 12 năm 2015</v>
      </c>
      <c r="B4" s="475"/>
      <c r="C4" s="475"/>
      <c r="D4" s="475"/>
      <c r="E4" s="475"/>
      <c r="F4" s="475"/>
      <c r="G4" s="475"/>
      <c r="H4" s="475"/>
      <c r="I4" s="332"/>
      <c r="J4" s="333"/>
    </row>
    <row r="5" spans="1:13" s="334" customFormat="1" ht="5.0999999999999996" customHeight="1" thickBot="1">
      <c r="A5" s="490"/>
      <c r="B5" s="476"/>
      <c r="C5" s="476"/>
      <c r="D5" s="476"/>
      <c r="E5" s="476"/>
      <c r="F5" s="476"/>
      <c r="G5" s="476"/>
      <c r="H5" s="476"/>
      <c r="I5" s="332"/>
      <c r="J5" s="333"/>
    </row>
    <row r="6" spans="1:13" s="342" customFormat="1" ht="15" customHeight="1">
      <c r="A6" s="438"/>
      <c r="B6" s="439"/>
      <c r="C6" s="439"/>
      <c r="D6" s="439"/>
      <c r="E6" s="491"/>
      <c r="F6" s="439"/>
      <c r="G6" s="439"/>
      <c r="H6" s="439"/>
      <c r="I6" s="340"/>
      <c r="J6" s="341"/>
    </row>
    <row r="7" spans="1:13" s="346" customFormat="1" ht="21.95" customHeight="1">
      <c r="A7" s="492" t="s">
        <v>14384</v>
      </c>
      <c r="B7" s="438"/>
      <c r="C7" s="438"/>
      <c r="D7" s="438"/>
      <c r="E7" s="431"/>
      <c r="F7" s="438"/>
      <c r="G7" s="438"/>
      <c r="H7" s="438"/>
      <c r="I7" s="345"/>
      <c r="J7" s="341"/>
    </row>
    <row r="8" spans="1:13" s="346" customFormat="1" ht="18.75">
      <c r="A8" s="492" t="s">
        <v>14385</v>
      </c>
      <c r="B8" s="438"/>
      <c r="C8" s="438"/>
      <c r="D8" s="438"/>
      <c r="E8" s="431"/>
      <c r="F8" s="438"/>
      <c r="G8" s="438"/>
      <c r="H8" s="438"/>
      <c r="I8" s="345"/>
      <c r="J8" s="341"/>
    </row>
    <row r="9" spans="1:13" s="346" customFormat="1" ht="15" customHeight="1">
      <c r="A9" s="431" t="str">
        <f>Menu!B7</f>
        <v>Quý II của năm tài chính kết thúc ngày 31 tháng 12 năm 2015</v>
      </c>
      <c r="B9" s="438"/>
      <c r="C9" s="438"/>
      <c r="D9" s="438"/>
      <c r="E9" s="431"/>
      <c r="F9" s="438"/>
      <c r="G9" s="438"/>
      <c r="H9" s="438"/>
      <c r="I9" s="345"/>
      <c r="J9" s="341"/>
    </row>
    <row r="10" spans="1:13" s="346" customFormat="1" ht="6" customHeight="1">
      <c r="A10" s="493"/>
      <c r="B10" s="493"/>
      <c r="C10" s="493"/>
      <c r="D10" s="493"/>
      <c r="E10" s="494"/>
      <c r="F10" s="493"/>
      <c r="G10" s="493"/>
      <c r="H10" s="493"/>
      <c r="I10" s="345"/>
      <c r="J10" s="341"/>
    </row>
    <row r="11" spans="1:13" s="342" customFormat="1" ht="15" customHeight="1">
      <c r="A11" s="430"/>
      <c r="B11" s="430"/>
      <c r="C11" s="430"/>
      <c r="D11" s="430"/>
      <c r="E11" s="475"/>
      <c r="F11" s="430"/>
      <c r="G11" s="430"/>
      <c r="H11" s="489" t="str">
        <f>Menu!$B$8</f>
        <v>Đơn vị tính: VND</v>
      </c>
      <c r="I11" s="340"/>
      <c r="J11" s="341"/>
    </row>
    <row r="12" spans="1:13" s="342" customFormat="1" ht="15" customHeight="1">
      <c r="A12" s="430"/>
      <c r="B12" s="430"/>
      <c r="C12" s="430"/>
      <c r="D12" s="1910" t="s">
        <v>6086</v>
      </c>
      <c r="E12" s="1909" t="s">
        <v>4689</v>
      </c>
      <c r="F12" s="1908" t="s">
        <v>6954</v>
      </c>
      <c r="G12" s="1908"/>
      <c r="H12" s="1908"/>
      <c r="I12" s="340"/>
      <c r="J12" s="341"/>
    </row>
    <row r="13" spans="1:13" s="359" customFormat="1" ht="15" customHeight="1">
      <c r="A13" s="495" t="s">
        <v>12470</v>
      </c>
      <c r="B13" s="496"/>
      <c r="C13" s="496"/>
      <c r="D13" s="1910"/>
      <c r="E13" s="1909"/>
      <c r="F13" s="1066" t="s">
        <v>5544</v>
      </c>
      <c r="G13" s="499"/>
      <c r="H13" s="1066" t="s">
        <v>5545</v>
      </c>
      <c r="I13" s="356" t="s">
        <v>5546</v>
      </c>
      <c r="J13" s="357" t="s">
        <v>4024</v>
      </c>
      <c r="K13" s="358"/>
    </row>
    <row r="14" spans="1:13" s="342" customFormat="1" ht="15" customHeight="1">
      <c r="A14" s="493"/>
      <c r="B14" s="493"/>
      <c r="C14" s="493"/>
      <c r="D14" s="500"/>
      <c r="E14" s="500"/>
      <c r="F14" s="493"/>
      <c r="G14" s="493"/>
      <c r="H14" s="493"/>
      <c r="I14" s="345"/>
      <c r="J14" s="341"/>
    </row>
    <row r="15" spans="1:13" s="365" customFormat="1" ht="15" customHeight="1">
      <c r="A15" s="515" t="s">
        <v>533</v>
      </c>
      <c r="B15" s="481" t="s">
        <v>952</v>
      </c>
      <c r="C15" s="481"/>
      <c r="D15" s="516" t="s">
        <v>10489</v>
      </c>
      <c r="E15" s="478" t="s">
        <v>5547</v>
      </c>
      <c r="F15" s="464">
        <f ca="1">printlistnnpl</f>
        <v>359126491096</v>
      </c>
      <c r="G15" s="464"/>
      <c r="H15" s="464">
        <f ca="1">printlistntpl</f>
        <v>42635891646</v>
      </c>
      <c r="I15" s="466">
        <f ca="1">F15-H15</f>
        <v>316490599450</v>
      </c>
      <c r="J15" s="364" t="s">
        <v>2844</v>
      </c>
      <c r="K15" s="477"/>
      <c r="L15" s="387">
        <v>42635891646</v>
      </c>
      <c r="M15" s="927">
        <f ca="1">F15-L15</f>
        <v>316490599450</v>
      </c>
    </row>
    <row r="16" spans="1:13" s="365" customFormat="1" ht="6.95" customHeight="1">
      <c r="A16" s="515"/>
      <c r="B16" s="481"/>
      <c r="C16" s="481"/>
      <c r="D16" s="516"/>
      <c r="E16" s="478" t="str">
        <f>PLcountTM</f>
        <v/>
      </c>
      <c r="F16" s="464"/>
      <c r="G16" s="464"/>
      <c r="H16" s="464"/>
      <c r="I16" s="363"/>
      <c r="J16" s="364"/>
    </row>
    <row r="17" spans="1:13" s="365" customFormat="1" ht="15" customHeight="1">
      <c r="A17" s="515" t="s">
        <v>661</v>
      </c>
      <c r="B17" s="481" t="s">
        <v>954</v>
      </c>
      <c r="C17" s="481"/>
      <c r="D17" s="516" t="s">
        <v>11380</v>
      </c>
      <c r="E17" s="478"/>
      <c r="F17" s="464">
        <f ca="1">printlistnnpl</f>
        <v>0</v>
      </c>
      <c r="G17" s="464"/>
      <c r="H17" s="464">
        <f ca="1">printlistntpl</f>
        <v>0</v>
      </c>
      <c r="I17" s="466">
        <f ca="1">F17-H17</f>
        <v>0</v>
      </c>
      <c r="J17" s="364"/>
    </row>
    <row r="18" spans="1:13" s="365" customFormat="1" ht="6.95" customHeight="1">
      <c r="A18" s="515"/>
      <c r="B18" s="481"/>
      <c r="C18" s="481"/>
      <c r="D18" s="516"/>
      <c r="E18" s="478" t="str">
        <f>PLcountTM</f>
        <v/>
      </c>
      <c r="F18" s="464"/>
      <c r="G18" s="464"/>
      <c r="H18" s="464"/>
      <c r="I18" s="363"/>
      <c r="J18" s="364"/>
    </row>
    <row r="19" spans="1:13" s="365" customFormat="1" ht="15" customHeight="1">
      <c r="A19" s="515" t="s">
        <v>12491</v>
      </c>
      <c r="B19" s="481" t="s">
        <v>12026</v>
      </c>
      <c r="C19" s="481"/>
      <c r="D19" s="478">
        <v>10</v>
      </c>
      <c r="E19" s="478"/>
      <c r="F19" s="464">
        <f ca="1">printlistnnpl</f>
        <v>359126491096</v>
      </c>
      <c r="G19" s="464"/>
      <c r="H19" s="464">
        <f ca="1">printlistntpl</f>
        <v>42635891646</v>
      </c>
      <c r="I19" s="466">
        <f ca="1">F19-H19</f>
        <v>316490599450</v>
      </c>
      <c r="J19" s="364"/>
    </row>
    <row r="20" spans="1:13" s="365" customFormat="1" ht="6.95" customHeight="1">
      <c r="A20" s="515"/>
      <c r="B20" s="481"/>
      <c r="C20" s="481"/>
      <c r="D20" s="478"/>
      <c r="E20" s="478" t="str">
        <f>PLcountTM</f>
        <v/>
      </c>
      <c r="F20" s="464"/>
      <c r="G20" s="464"/>
      <c r="H20" s="464"/>
      <c r="I20" s="363"/>
      <c r="J20" s="364"/>
    </row>
    <row r="21" spans="1:13" s="365" customFormat="1" ht="15" customHeight="1">
      <c r="A21" s="515" t="s">
        <v>13295</v>
      </c>
      <c r="B21" s="481" t="s">
        <v>12027</v>
      </c>
      <c r="C21" s="481"/>
      <c r="D21" s="478">
        <v>11</v>
      </c>
      <c r="E21" s="478" t="s">
        <v>6793</v>
      </c>
      <c r="F21" s="464">
        <f ca="1">printlistnnpl</f>
        <v>332979327746</v>
      </c>
      <c r="G21" s="464"/>
      <c r="H21" s="464">
        <f ca="1">printlistntpl</f>
        <v>35161348883</v>
      </c>
      <c r="I21" s="466">
        <f ca="1">F21-H21</f>
        <v>297817978863</v>
      </c>
      <c r="J21" s="364" t="s">
        <v>2844</v>
      </c>
      <c r="L21" s="927">
        <v>35161348883</v>
      </c>
      <c r="M21" s="927">
        <f ca="1">F21-L21</f>
        <v>297817978863</v>
      </c>
    </row>
    <row r="22" spans="1:13" s="365" customFormat="1" ht="6.95" customHeight="1">
      <c r="A22" s="515"/>
      <c r="B22" s="481"/>
      <c r="C22" s="481"/>
      <c r="D22" s="478"/>
      <c r="E22" s="478" t="str">
        <f>PLcountTM</f>
        <v/>
      </c>
      <c r="F22" s="464"/>
      <c r="G22" s="464"/>
      <c r="H22" s="464"/>
      <c r="I22" s="363"/>
      <c r="J22" s="364"/>
    </row>
    <row r="23" spans="1:13" s="365" customFormat="1" ht="15" customHeight="1">
      <c r="A23" s="515" t="s">
        <v>13297</v>
      </c>
      <c r="B23" s="481" t="s">
        <v>10330</v>
      </c>
      <c r="C23" s="481"/>
      <c r="D23" s="478">
        <v>20</v>
      </c>
      <c r="E23" s="478" t="str">
        <f>PLcountTM</f>
        <v/>
      </c>
      <c r="F23" s="464">
        <f ca="1">printlistnnpl</f>
        <v>26147163350</v>
      </c>
      <c r="G23" s="464"/>
      <c r="H23" s="464">
        <f ca="1">printlistntpl</f>
        <v>7474542763</v>
      </c>
      <c r="I23" s="466">
        <f ca="1">F23-H23</f>
        <v>18672620587</v>
      </c>
      <c r="J23" s="364"/>
    </row>
    <row r="24" spans="1:13" s="365" customFormat="1" ht="6.95" customHeight="1">
      <c r="A24" s="515"/>
      <c r="B24" s="481"/>
      <c r="C24" s="481"/>
      <c r="D24" s="478"/>
      <c r="E24" s="478" t="str">
        <f>PLcountTM</f>
        <v/>
      </c>
      <c r="F24" s="464"/>
      <c r="G24" s="464"/>
      <c r="H24" s="464"/>
      <c r="I24" s="363"/>
      <c r="J24" s="364"/>
    </row>
    <row r="25" spans="1:13" s="365" customFormat="1" ht="15" customHeight="1">
      <c r="A25" s="515" t="s">
        <v>13302</v>
      </c>
      <c r="B25" s="481" t="s">
        <v>10331</v>
      </c>
      <c r="C25" s="481"/>
      <c r="D25" s="478">
        <v>21</v>
      </c>
      <c r="E25" s="478" t="s">
        <v>6797</v>
      </c>
      <c r="F25" s="464">
        <f ca="1">printlistnnpl</f>
        <v>61579076</v>
      </c>
      <c r="G25" s="464"/>
      <c r="H25" s="464">
        <f ca="1">printlistntpl</f>
        <v>2072138638</v>
      </c>
      <c r="I25" s="466">
        <f ca="1">F25-H25</f>
        <v>-2010559562</v>
      </c>
      <c r="J25" s="364" t="s">
        <v>2844</v>
      </c>
      <c r="L25" s="365">
        <v>2072138638</v>
      </c>
      <c r="M25" s="927">
        <f ca="1">F25-L25</f>
        <v>-2010559562</v>
      </c>
    </row>
    <row r="26" spans="1:13" s="365" customFormat="1" ht="6.95" customHeight="1">
      <c r="A26" s="515"/>
      <c r="B26" s="481"/>
      <c r="C26" s="481"/>
      <c r="D26" s="478"/>
      <c r="E26" s="478" t="s">
        <v>3412</v>
      </c>
      <c r="F26" s="464"/>
      <c r="G26" s="464"/>
      <c r="H26" s="464"/>
      <c r="I26" s="363"/>
      <c r="J26" s="364"/>
    </row>
    <row r="27" spans="1:13" s="365" customFormat="1" ht="15" customHeight="1">
      <c r="A27" s="515" t="s">
        <v>11925</v>
      </c>
      <c r="B27" s="481" t="s">
        <v>10332</v>
      </c>
      <c r="C27" s="481"/>
      <c r="D27" s="478">
        <v>22</v>
      </c>
      <c r="E27" s="478" t="s">
        <v>6792</v>
      </c>
      <c r="F27" s="464">
        <f ca="1">printlistnnpl</f>
        <v>11723981418</v>
      </c>
      <c r="G27" s="464"/>
      <c r="H27" s="464">
        <f ca="1">printlistntpl</f>
        <v>2229366265</v>
      </c>
      <c r="I27" s="466">
        <f ca="1">F27-H27</f>
        <v>9494615153</v>
      </c>
      <c r="J27" s="364" t="s">
        <v>2844</v>
      </c>
      <c r="L27" s="365">
        <v>2229366265</v>
      </c>
      <c r="M27" s="927">
        <f ca="1">F27-L27</f>
        <v>9494615153</v>
      </c>
    </row>
    <row r="28" spans="1:13" s="370" customFormat="1" ht="15" customHeight="1">
      <c r="A28" s="504"/>
      <c r="B28" s="504" t="s">
        <v>10333</v>
      </c>
      <c r="C28" s="504"/>
      <c r="D28" s="479">
        <v>23</v>
      </c>
      <c r="E28" s="479" t="s">
        <v>3412</v>
      </c>
      <c r="F28" s="465">
        <f>'TM 6T'!B906</f>
        <v>1661645380</v>
      </c>
      <c r="G28" s="464"/>
      <c r="H28" s="465">
        <f>'TM 6T'!D906</f>
        <v>1986394954</v>
      </c>
      <c r="I28" s="468">
        <f>F28-H28</f>
        <v>-324749574</v>
      </c>
      <c r="J28" s="364"/>
    </row>
    <row r="29" spans="1:13" s="370" customFormat="1" ht="6.95" customHeight="1">
      <c r="A29" s="504"/>
      <c r="B29" s="504"/>
      <c r="C29" s="504"/>
      <c r="D29" s="479"/>
      <c r="E29" s="479" t="s">
        <v>3412</v>
      </c>
      <c r="F29" s="465"/>
      <c r="G29" s="464"/>
      <c r="H29" s="465"/>
      <c r="I29" s="369"/>
      <c r="J29" s="364"/>
    </row>
    <row r="30" spans="1:13" s="365" customFormat="1" ht="15" customHeight="1">
      <c r="A30" s="515" t="s">
        <v>7589</v>
      </c>
      <c r="B30" s="481" t="s">
        <v>10334</v>
      </c>
      <c r="C30" s="481"/>
      <c r="D30" s="478">
        <v>24</v>
      </c>
      <c r="E30" s="478" t="s">
        <v>6794</v>
      </c>
      <c r="F30" s="464">
        <f ca="1">printlistnnpl</f>
        <v>923216055</v>
      </c>
      <c r="G30" s="464"/>
      <c r="H30" s="464">
        <f ca="1">printlistntpl</f>
        <v>3584700409</v>
      </c>
      <c r="I30" s="466">
        <f ca="1">F30-H30</f>
        <v>-2661484354</v>
      </c>
      <c r="J30" s="364" t="s">
        <v>2844</v>
      </c>
      <c r="L30" s="365">
        <v>3584700409</v>
      </c>
      <c r="M30" s="927">
        <f ca="1">F30-L30</f>
        <v>-2661484354</v>
      </c>
    </row>
    <row r="31" spans="1:13" s="365" customFormat="1" ht="6.95" customHeight="1">
      <c r="A31" s="515"/>
      <c r="B31" s="481"/>
      <c r="C31" s="481"/>
      <c r="D31" s="478"/>
      <c r="E31" s="478" t="s">
        <v>3412</v>
      </c>
      <c r="F31" s="464"/>
      <c r="G31" s="464"/>
      <c r="H31" s="464"/>
      <c r="I31" s="363"/>
      <c r="J31" s="364"/>
    </row>
    <row r="32" spans="1:13" s="365" customFormat="1" ht="15" customHeight="1">
      <c r="A32" s="515" t="s">
        <v>12125</v>
      </c>
      <c r="B32" s="481" t="s">
        <v>8749</v>
      </c>
      <c r="C32" s="481"/>
      <c r="D32" s="478">
        <v>25</v>
      </c>
      <c r="E32" s="478" t="s">
        <v>6795</v>
      </c>
      <c r="F32" s="464">
        <f ca="1">printlistnnpl</f>
        <v>4198815661</v>
      </c>
      <c r="G32" s="464"/>
      <c r="H32" s="464">
        <f ca="1">printlistntpl</f>
        <v>1732905425</v>
      </c>
      <c r="I32" s="466">
        <f ca="1">F32-H32</f>
        <v>2465910236</v>
      </c>
      <c r="J32" s="364" t="s">
        <v>2844</v>
      </c>
      <c r="L32" s="365">
        <v>1730523425</v>
      </c>
      <c r="M32" s="927">
        <f ca="1">F32-L32</f>
        <v>2468292236</v>
      </c>
    </row>
    <row r="33" spans="1:13" s="365" customFormat="1" ht="6.95" customHeight="1">
      <c r="A33" s="515"/>
      <c r="B33" s="481"/>
      <c r="C33" s="481"/>
      <c r="D33" s="478"/>
      <c r="E33" s="478" t="s">
        <v>3412</v>
      </c>
      <c r="F33" s="464"/>
      <c r="G33" s="464"/>
      <c r="H33" s="464"/>
      <c r="I33" s="363"/>
      <c r="J33" s="364"/>
    </row>
    <row r="34" spans="1:13" s="365" customFormat="1" ht="15" customHeight="1">
      <c r="A34" s="515" t="s">
        <v>9020</v>
      </c>
      <c r="B34" s="481" t="s">
        <v>13763</v>
      </c>
      <c r="C34" s="481"/>
      <c r="D34" s="478">
        <v>30</v>
      </c>
      <c r="E34" s="478" t="s">
        <v>3412</v>
      </c>
      <c r="F34" s="464">
        <f ca="1">printlistnnpl</f>
        <v>9362729292</v>
      </c>
      <c r="G34" s="464"/>
      <c r="H34" s="464">
        <f ca="1">printlistntpl</f>
        <v>1999709302</v>
      </c>
      <c r="I34" s="466">
        <f ca="1">F34-H34</f>
        <v>7363019990</v>
      </c>
      <c r="J34" s="364"/>
    </row>
    <row r="35" spans="1:13" s="365" customFormat="1" ht="6.95" customHeight="1">
      <c r="A35" s="515"/>
      <c r="B35" s="481"/>
      <c r="C35" s="481"/>
      <c r="D35" s="478"/>
      <c r="E35" s="478" t="s">
        <v>3412</v>
      </c>
      <c r="F35" s="464"/>
      <c r="G35" s="464"/>
      <c r="H35" s="464"/>
      <c r="I35" s="363"/>
      <c r="J35" s="364"/>
    </row>
    <row r="36" spans="1:13" s="365" customFormat="1" ht="15" customHeight="1">
      <c r="A36" s="515" t="s">
        <v>6106</v>
      </c>
      <c r="B36" s="481" t="s">
        <v>12447</v>
      </c>
      <c r="C36" s="481"/>
      <c r="D36" s="478">
        <v>31</v>
      </c>
      <c r="E36" s="478" t="s">
        <v>6796</v>
      </c>
      <c r="F36" s="464">
        <f ca="1">printlistnnpl</f>
        <v>4754250999</v>
      </c>
      <c r="G36" s="464"/>
      <c r="H36" s="464">
        <f ca="1">printlistntpl</f>
        <v>12909176</v>
      </c>
      <c r="I36" s="466">
        <f ca="1">F36-H36</f>
        <v>4741341823</v>
      </c>
      <c r="J36" s="364" t="s">
        <v>2844</v>
      </c>
      <c r="L36" s="365">
        <v>12909176</v>
      </c>
      <c r="M36" s="927">
        <f ca="1">F36-L36</f>
        <v>4741341823</v>
      </c>
    </row>
    <row r="37" spans="1:13" s="365" customFormat="1" ht="6.95" customHeight="1">
      <c r="A37" s="515"/>
      <c r="B37" s="481"/>
      <c r="C37" s="481"/>
      <c r="D37" s="478"/>
      <c r="E37" s="478" t="s">
        <v>3412</v>
      </c>
      <c r="F37" s="464"/>
      <c r="G37" s="464"/>
      <c r="H37" s="464"/>
      <c r="I37" s="363"/>
      <c r="J37" s="364"/>
    </row>
    <row r="38" spans="1:13" s="365" customFormat="1" ht="15" customHeight="1">
      <c r="A38" s="515" t="s">
        <v>12448</v>
      </c>
      <c r="B38" s="481" t="s">
        <v>12449</v>
      </c>
      <c r="C38" s="481"/>
      <c r="D38" s="478">
        <v>32</v>
      </c>
      <c r="E38" s="478" t="s">
        <v>4691</v>
      </c>
      <c r="F38" s="464">
        <f ca="1">printlistnnpl</f>
        <v>9606900088</v>
      </c>
      <c r="G38" s="464"/>
      <c r="H38" s="464">
        <f ca="1">printlistntpl</f>
        <v>43684930</v>
      </c>
      <c r="I38" s="466">
        <f ca="1">F38-H38</f>
        <v>9563215158</v>
      </c>
      <c r="J38" s="364" t="s">
        <v>2844</v>
      </c>
      <c r="L38" s="365">
        <v>43684930</v>
      </c>
      <c r="M38" s="927">
        <f ca="1">F38-L38</f>
        <v>9563215158</v>
      </c>
    </row>
    <row r="39" spans="1:13" s="365" customFormat="1" ht="6.95" customHeight="1">
      <c r="A39" s="515"/>
      <c r="B39" s="481"/>
      <c r="C39" s="481"/>
      <c r="D39" s="478"/>
      <c r="E39" s="478" t="s">
        <v>3412</v>
      </c>
      <c r="F39" s="464"/>
      <c r="G39" s="464"/>
      <c r="H39" s="464"/>
      <c r="I39" s="363"/>
      <c r="J39" s="364"/>
    </row>
    <row r="40" spans="1:13" s="365" customFormat="1" ht="15" customHeight="1">
      <c r="A40" s="515" t="s">
        <v>12450</v>
      </c>
      <c r="B40" s="481" t="s">
        <v>10942</v>
      </c>
      <c r="C40" s="481"/>
      <c r="D40" s="478">
        <v>40</v>
      </c>
      <c r="E40" s="478"/>
      <c r="F40" s="464">
        <f ca="1">printlistnnpl</f>
        <v>-4852649089</v>
      </c>
      <c r="G40" s="464"/>
      <c r="H40" s="464">
        <f ca="1">printlistntpl</f>
        <v>-30775754</v>
      </c>
      <c r="I40" s="466">
        <f ca="1">F40-H40</f>
        <v>-4821873335</v>
      </c>
      <c r="J40" s="364"/>
    </row>
    <row r="41" spans="1:13" s="365" customFormat="1" ht="6.95" hidden="1" customHeight="1" outlineLevel="1">
      <c r="A41" s="515"/>
      <c r="B41" s="481"/>
      <c r="C41" s="481"/>
      <c r="D41" s="478"/>
      <c r="E41" s="478" t="s">
        <v>3412</v>
      </c>
      <c r="F41" s="464"/>
      <c r="G41" s="464"/>
      <c r="H41" s="464"/>
      <c r="I41" s="363"/>
      <c r="J41" s="364"/>
    </row>
    <row r="42" spans="1:13" s="365" customFormat="1" ht="15" hidden="1" customHeight="1" outlineLevel="1">
      <c r="A42" s="515" t="s">
        <v>10943</v>
      </c>
      <c r="B42" s="481" t="s">
        <v>3624</v>
      </c>
      <c r="C42" s="481"/>
      <c r="D42" s="478">
        <v>45</v>
      </c>
      <c r="E42" s="478" t="s">
        <v>3412</v>
      </c>
      <c r="F42" s="464">
        <f ca="1">printlistnnpl</f>
        <v>0</v>
      </c>
      <c r="G42" s="464"/>
      <c r="H42" s="464">
        <f ca="1">printlistntpl</f>
        <v>0</v>
      </c>
      <c r="I42" s="466">
        <f ca="1">F42-H42</f>
        <v>0</v>
      </c>
      <c r="J42" s="364"/>
    </row>
    <row r="43" spans="1:13" s="365" customFormat="1" ht="6.95" customHeight="1" collapsed="1">
      <c r="A43" s="515"/>
      <c r="B43" s="481"/>
      <c r="C43" s="481"/>
      <c r="D43" s="478"/>
      <c r="E43" s="478"/>
      <c r="F43" s="464"/>
      <c r="G43" s="464"/>
      <c r="H43" s="464"/>
      <c r="I43" s="363"/>
      <c r="J43" s="364"/>
      <c r="L43" s="1147"/>
    </row>
    <row r="44" spans="1:13" s="365" customFormat="1" ht="15" customHeight="1">
      <c r="A44" s="515" t="s">
        <v>10943</v>
      </c>
      <c r="B44" s="481" t="s">
        <v>7765</v>
      </c>
      <c r="C44" s="481"/>
      <c r="D44" s="478">
        <v>50</v>
      </c>
      <c r="E44" s="478" t="s">
        <v>3412</v>
      </c>
      <c r="F44" s="464">
        <f ca="1">printlistnnpl</f>
        <v>4510080203</v>
      </c>
      <c r="G44" s="464"/>
      <c r="H44" s="464">
        <f ca="1">printlistntpl</f>
        <v>1968933548</v>
      </c>
      <c r="I44" s="466">
        <f ca="1">F44-H44</f>
        <v>2541146655</v>
      </c>
      <c r="J44" s="364"/>
      <c r="L44" s="1147">
        <v>1971315548</v>
      </c>
      <c r="M44" s="927">
        <f ca="1">F44-L44</f>
        <v>2538764655</v>
      </c>
    </row>
    <row r="45" spans="1:13" s="365" customFormat="1" ht="6.95" customHeight="1" collapsed="1">
      <c r="A45" s="515"/>
      <c r="B45" s="481"/>
      <c r="C45" s="481"/>
      <c r="D45" s="478"/>
      <c r="E45" s="478" t="s">
        <v>3412</v>
      </c>
      <c r="F45" s="464"/>
      <c r="G45" s="464"/>
      <c r="H45" s="464"/>
      <c r="I45" s="363"/>
      <c r="J45" s="364"/>
      <c r="L45" s="1147"/>
    </row>
    <row r="46" spans="1:13" s="365" customFormat="1" ht="15" customHeight="1">
      <c r="A46" s="515" t="s">
        <v>7766</v>
      </c>
      <c r="B46" s="481" t="s">
        <v>8170</v>
      </c>
      <c r="C46" s="481"/>
      <c r="D46" s="478">
        <v>51</v>
      </c>
      <c r="E46" s="478" t="s">
        <v>14284</v>
      </c>
      <c r="F46" s="464">
        <f ca="1">printlistnnpl</f>
        <v>998132187</v>
      </c>
      <c r="G46" s="464"/>
      <c r="H46" s="464">
        <f ca="1">printlistntpl</f>
        <v>0</v>
      </c>
      <c r="I46" s="466">
        <f ca="1">F46-H46</f>
        <v>998132187</v>
      </c>
      <c r="J46" s="364"/>
      <c r="L46" s="1147"/>
    </row>
    <row r="47" spans="1:13" s="365" customFormat="1" ht="6.95" customHeight="1">
      <c r="A47" s="515"/>
      <c r="B47" s="481"/>
      <c r="C47" s="481"/>
      <c r="D47" s="478"/>
      <c r="E47" s="478" t="s">
        <v>3412</v>
      </c>
      <c r="F47" s="464"/>
      <c r="G47" s="464"/>
      <c r="H47" s="464"/>
      <c r="I47" s="363"/>
      <c r="J47" s="364"/>
      <c r="L47" s="1147"/>
    </row>
    <row r="48" spans="1:13" s="365" customFormat="1" ht="15" customHeight="1">
      <c r="A48" s="515" t="s">
        <v>404</v>
      </c>
      <c r="B48" s="481" t="s">
        <v>405</v>
      </c>
      <c r="C48" s="481"/>
      <c r="D48" s="478">
        <v>52</v>
      </c>
      <c r="E48" s="478" t="s">
        <v>3412</v>
      </c>
      <c r="F48" s="464">
        <f ca="1">printlistnnpl</f>
        <v>0</v>
      </c>
      <c r="G48" s="464"/>
      <c r="H48" s="464">
        <f ca="1">printlistntpl</f>
        <v>0</v>
      </c>
      <c r="I48" s="466">
        <f ca="1">F48-H48</f>
        <v>0</v>
      </c>
      <c r="J48" s="364"/>
    </row>
    <row r="49" spans="1:12" s="365" customFormat="1" ht="6.95" customHeight="1">
      <c r="A49" s="515"/>
      <c r="B49" s="481"/>
      <c r="C49" s="481"/>
      <c r="D49" s="478"/>
      <c r="E49" s="478" t="str">
        <f>PLcountTM</f>
        <v/>
      </c>
      <c r="F49" s="464"/>
      <c r="G49" s="464"/>
      <c r="H49" s="464"/>
      <c r="I49" s="389"/>
      <c r="J49" s="364"/>
    </row>
    <row r="50" spans="1:12" s="365" customFormat="1" ht="15" customHeight="1" thickBot="1">
      <c r="A50" s="515" t="s">
        <v>406</v>
      </c>
      <c r="B50" s="481" t="s">
        <v>407</v>
      </c>
      <c r="C50" s="481"/>
      <c r="D50" s="478">
        <v>60</v>
      </c>
      <c r="E50" s="478" t="s">
        <v>11016</v>
      </c>
      <c r="F50" s="949">
        <f ca="1">printlistnnpl</f>
        <v>3511948016</v>
      </c>
      <c r="G50" s="464"/>
      <c r="H50" s="949">
        <f ca="1">printlistntpl</f>
        <v>1968933548</v>
      </c>
      <c r="I50" s="480">
        <f ca="1">F50-H50</f>
        <v>1543014468</v>
      </c>
      <c r="J50" s="364"/>
      <c r="L50" s="927"/>
    </row>
    <row r="51" spans="1:12" s="365" customFormat="1" ht="6.95" customHeight="1" outlineLevel="1" thickTop="1">
      <c r="A51" s="481"/>
      <c r="B51" s="481"/>
      <c r="C51" s="481"/>
      <c r="D51" s="481"/>
      <c r="E51" s="481" t="str">
        <f>PLcountTM</f>
        <v/>
      </c>
      <c r="F51" s="464"/>
      <c r="G51" s="464"/>
      <c r="H51" s="464"/>
      <c r="I51" s="363"/>
      <c r="J51" s="364"/>
    </row>
    <row r="52" spans="1:12" s="394" customFormat="1" ht="15" customHeight="1" outlineLevel="2">
      <c r="A52" s="517" t="s">
        <v>6008</v>
      </c>
      <c r="B52" s="484" t="s">
        <v>6006</v>
      </c>
      <c r="C52" s="484"/>
      <c r="D52" s="482">
        <v>61</v>
      </c>
      <c r="E52" s="482" t="str">
        <f>PLcountTM</f>
        <v/>
      </c>
      <c r="F52" s="950">
        <f ca="1">printlistnnpl</f>
        <v>-51942</v>
      </c>
      <c r="G52" s="950"/>
      <c r="H52" s="950">
        <f ca="1">printlistntpl</f>
        <v>-470729.39999999991</v>
      </c>
      <c r="I52" s="483">
        <f ca="1">F52-H52</f>
        <v>418787.39999999991</v>
      </c>
      <c r="J52" s="393"/>
    </row>
    <row r="53" spans="1:12" s="394" customFormat="1" ht="6.95" customHeight="1" outlineLevel="2">
      <c r="A53" s="484"/>
      <c r="B53" s="484"/>
      <c r="C53" s="484"/>
      <c r="D53" s="482"/>
      <c r="E53" s="484" t="str">
        <f>PLcountTM</f>
        <v/>
      </c>
      <c r="F53" s="950"/>
      <c r="G53" s="950"/>
      <c r="H53" s="950"/>
      <c r="I53" s="392"/>
      <c r="J53" s="393"/>
    </row>
    <row r="54" spans="1:12" s="394" customFormat="1" ht="15" customHeight="1" outlineLevel="2">
      <c r="A54" s="517" t="s">
        <v>6009</v>
      </c>
      <c r="B54" s="484" t="s">
        <v>6007</v>
      </c>
      <c r="C54" s="484"/>
      <c r="D54" s="482">
        <v>62</v>
      </c>
      <c r="E54" s="482"/>
      <c r="F54" s="950">
        <f ca="1">printlistnnpl</f>
        <v>3511999958</v>
      </c>
      <c r="G54" s="950"/>
      <c r="H54" s="950">
        <f ca="1">printlistntpl</f>
        <v>1969404277.4000001</v>
      </c>
      <c r="I54" s="392"/>
      <c r="J54" s="393" t="s">
        <v>2844</v>
      </c>
    </row>
    <row r="55" spans="1:12" s="370" customFormat="1" ht="6.95" customHeight="1" outlineLevel="2">
      <c r="A55" s="515"/>
      <c r="B55" s="481"/>
      <c r="C55" s="481"/>
      <c r="D55" s="478"/>
      <c r="E55" s="504"/>
      <c r="F55" s="465"/>
      <c r="G55" s="465"/>
      <c r="H55" s="465"/>
      <c r="I55" s="395"/>
      <c r="J55" s="364"/>
    </row>
    <row r="56" spans="1:12" s="365" customFormat="1" ht="15" customHeight="1" outlineLevel="1" thickBot="1">
      <c r="A56" s="515" t="s">
        <v>408</v>
      </c>
      <c r="B56" s="481" t="s">
        <v>409</v>
      </c>
      <c r="C56" s="481"/>
      <c r="D56" s="478">
        <v>70</v>
      </c>
      <c r="E56" s="478" t="s">
        <v>11016</v>
      </c>
      <c r="F56" s="951">
        <f ca="1">'TM 6T'!B978</f>
        <v>58.232915814486574</v>
      </c>
      <c r="G56" s="464"/>
      <c r="H56" s="951">
        <f ca="1">'TM 6T'!D978</f>
        <v>51.644841089224578</v>
      </c>
      <c r="I56" s="485">
        <f ca="1">F56-H56</f>
        <v>6.5880747252619969</v>
      </c>
      <c r="J56" s="364" t="s">
        <v>2844</v>
      </c>
    </row>
    <row r="57" spans="1:12" s="365" customFormat="1" ht="14.1" customHeight="1" outlineLevel="1" thickTop="1">
      <c r="A57" s="515"/>
      <c r="B57" s="481"/>
      <c r="C57" s="481"/>
      <c r="D57" s="478"/>
      <c r="E57" s="478"/>
      <c r="F57" s="464"/>
      <c r="G57" s="464"/>
      <c r="H57" s="464"/>
      <c r="I57" s="396"/>
      <c r="J57" s="364"/>
    </row>
    <row r="58" spans="1:12" s="365" customFormat="1" ht="14.1" customHeight="1">
      <c r="A58" s="515"/>
      <c r="B58" s="481"/>
      <c r="C58" s="481"/>
      <c r="D58" s="478"/>
      <c r="E58" s="478" t="str">
        <f>PLcountTM</f>
        <v/>
      </c>
      <c r="F58" s="464"/>
      <c r="G58" s="464"/>
      <c r="H58" s="464"/>
      <c r="I58" s="363"/>
      <c r="J58" s="364"/>
    </row>
    <row r="59" spans="1:12" s="342" customFormat="1" ht="15" customHeight="1">
      <c r="A59" s="475"/>
      <c r="B59" s="475"/>
      <c r="C59" s="475"/>
      <c r="D59" s="475"/>
      <c r="E59" s="475"/>
      <c r="F59" s="491" t="str">
        <f>Menu!$B$9</f>
        <v>Lập ngày 12 tháng 8 năm 2015</v>
      </c>
      <c r="G59" s="491"/>
      <c r="H59" s="491"/>
      <c r="I59" s="952"/>
      <c r="J59" s="341"/>
    </row>
    <row r="60" spans="1:12" s="334" customFormat="1" ht="20.100000000000001" customHeight="1">
      <c r="A60" s="1897" t="str">
        <f>Menu!$A$12</f>
        <v>Người lập biểu</v>
      </c>
      <c r="B60" s="1897"/>
      <c r="C60" s="1897" t="str">
        <f>Menu!A13</f>
        <v>Kế toán trưởng</v>
      </c>
      <c r="D60" s="1899"/>
      <c r="E60" s="1899"/>
      <c r="F60" s="438" t="str">
        <f>Menu!$A$14</f>
        <v>Tổng Giám đốc</v>
      </c>
      <c r="G60" s="491"/>
      <c r="H60" s="431"/>
      <c r="I60" s="380"/>
      <c r="J60" s="333"/>
    </row>
    <row r="61" spans="1:12" s="334" customFormat="1" ht="12" customHeight="1">
      <c r="A61" s="491"/>
      <c r="B61" s="491"/>
      <c r="C61" s="491"/>
      <c r="D61" s="491"/>
      <c r="E61" s="491"/>
      <c r="F61" s="491"/>
      <c r="G61" s="491"/>
      <c r="H61" s="491"/>
      <c r="I61" s="332"/>
      <c r="J61" s="333"/>
    </row>
    <row r="62" spans="1:12" s="334" customFormat="1" ht="12" customHeight="1">
      <c r="A62" s="491"/>
      <c r="B62" s="491"/>
      <c r="C62" s="491"/>
      <c r="D62" s="491"/>
      <c r="E62" s="491"/>
      <c r="F62" s="491"/>
      <c r="G62" s="491"/>
      <c r="H62" s="491"/>
      <c r="I62" s="332"/>
      <c r="J62" s="333"/>
    </row>
    <row r="63" spans="1:12" s="334" customFormat="1" ht="12" customHeight="1">
      <c r="A63" s="491"/>
      <c r="B63" s="491"/>
      <c r="C63" s="491"/>
      <c r="D63" s="491"/>
      <c r="E63" s="491"/>
      <c r="F63" s="491"/>
      <c r="G63" s="491"/>
      <c r="H63" s="491"/>
      <c r="I63" s="332"/>
      <c r="J63" s="333"/>
    </row>
    <row r="64" spans="1:12" s="334" customFormat="1" ht="12" customHeight="1">
      <c r="A64" s="491"/>
      <c r="B64" s="491"/>
      <c r="C64" s="491"/>
      <c r="D64" s="491"/>
      <c r="E64" s="491"/>
      <c r="F64" s="491"/>
      <c r="G64" s="491"/>
      <c r="H64" s="491"/>
      <c r="I64" s="332"/>
      <c r="J64" s="333"/>
    </row>
    <row r="65" spans="1:10" s="334" customFormat="1" ht="15" customHeight="1">
      <c r="A65" s="1898" t="s">
        <v>12575</v>
      </c>
      <c r="B65" s="1898"/>
      <c r="C65" s="1898" t="s">
        <v>3247</v>
      </c>
      <c r="D65" s="1898"/>
      <c r="E65" s="1898"/>
      <c r="F65" s="491" t="s">
        <v>3247</v>
      </c>
      <c r="G65" s="491"/>
      <c r="H65" s="491"/>
      <c r="I65" s="332"/>
      <c r="J65" s="333"/>
    </row>
    <row r="66" spans="1:10" s="334" customFormat="1" ht="20.100000000000001" customHeight="1">
      <c r="A66" s="1899" t="str">
        <f>Menu!$B$12</f>
        <v>Vương Thị Ánh Duyên</v>
      </c>
      <c r="B66" s="1899"/>
      <c r="C66" s="1899" t="str">
        <f>Menu!B13</f>
        <v>Nguyễn Khánh Chi</v>
      </c>
      <c r="D66" s="1899"/>
      <c r="E66" s="1899"/>
      <c r="F66" s="431" t="str">
        <f>Menu!$B$14</f>
        <v>Đường Đức Hóa</v>
      </c>
      <c r="G66" s="491"/>
      <c r="H66" s="431"/>
      <c r="I66" s="381"/>
      <c r="J66" s="333"/>
    </row>
    <row r="67" spans="1:10" s="370" customFormat="1" ht="15" customHeight="1">
      <c r="A67" s="395"/>
      <c r="B67" s="395"/>
      <c r="C67" s="395"/>
      <c r="D67" s="395"/>
      <c r="E67" s="395"/>
      <c r="F67" s="396"/>
      <c r="G67" s="953"/>
      <c r="H67" s="953"/>
      <c r="J67" s="365"/>
    </row>
    <row r="68" spans="1:10" s="370" customFormat="1" ht="15" customHeight="1">
      <c r="F68" s="384"/>
      <c r="G68" s="384"/>
      <c r="H68" s="384"/>
      <c r="J68" s="365"/>
    </row>
    <row r="69" spans="1:10" s="370" customFormat="1" ht="15" customHeight="1">
      <c r="F69" s="384"/>
      <c r="G69" s="384"/>
      <c r="H69" s="384"/>
      <c r="J69" s="365"/>
    </row>
    <row r="70" spans="1:10" s="370" customFormat="1" ht="15" customHeight="1">
      <c r="F70" s="384"/>
      <c r="G70" s="384"/>
      <c r="H70" s="384"/>
      <c r="J70" s="365"/>
    </row>
    <row r="71" spans="1:10" s="370" customFormat="1" ht="15" customHeight="1">
      <c r="F71" s="384"/>
      <c r="G71" s="384"/>
      <c r="H71" s="384"/>
      <c r="J71" s="365"/>
    </row>
    <row r="72" spans="1:10" s="370" customFormat="1" ht="15" customHeight="1">
      <c r="F72" s="384"/>
      <c r="G72" s="384"/>
      <c r="H72" s="384"/>
      <c r="J72" s="365"/>
    </row>
    <row r="73" spans="1:10" s="370" customFormat="1" ht="15" customHeight="1">
      <c r="F73" s="384"/>
      <c r="G73" s="384"/>
      <c r="H73" s="384"/>
      <c r="J73" s="365"/>
    </row>
    <row r="95" spans="6:6" ht="13.5" customHeight="1">
      <c r="F95" s="1017" t="s">
        <v>2948</v>
      </c>
    </row>
  </sheetData>
  <mergeCells count="9">
    <mergeCell ref="F12:H12"/>
    <mergeCell ref="A65:B65"/>
    <mergeCell ref="A66:B66"/>
    <mergeCell ref="E12:E13"/>
    <mergeCell ref="D12:D13"/>
    <mergeCell ref="A60:B60"/>
    <mergeCell ref="C60:E60"/>
    <mergeCell ref="C65:E65"/>
    <mergeCell ref="C66:E66"/>
  </mergeCells>
  <phoneticPr fontId="53" type="noConversion"/>
  <dataValidations disablePrompts="1" count="1">
    <dataValidation type="list" allowBlank="1" showInputMessage="1" showErrorMessage="1" sqref="J54 J15 J56:J57 J50 J48 J46 J44 J42 J40 J38 J36 J34 J32 J30 J27:J28 J25 J23 J21 J19 J17 J52">
      <formula1>bsxn</formula1>
    </dataValidation>
  </dataValidations>
  <pageMargins left="0.82677165354330717" right="0.43307086614173229" top="0.39370078740157483" bottom="0.59055118110236227" header="0" footer="0.39370078740157483"/>
  <pageSetup paperSize="9" firstPageNumber="1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2" filterMode="1">
    <tabColor rgb="FFFF0000"/>
  </sheetPr>
  <dimension ref="A1:AF190"/>
  <sheetViews>
    <sheetView view="pageBreakPreview" topLeftCell="A41" zoomScaleSheetLayoutView="100" workbookViewId="0">
      <selection activeCell="D28" sqref="D28"/>
    </sheetView>
  </sheetViews>
  <sheetFormatPr defaultRowHeight="13.5"/>
  <cols>
    <col min="1" max="1" width="3.140625" style="397" customWidth="1"/>
    <col min="2" max="2" width="26.28515625" style="397" customWidth="1"/>
    <col min="3" max="3" width="19.85546875" style="397" customWidth="1"/>
    <col min="4" max="4" width="3.42578125" style="397" customWidth="1"/>
    <col min="5" max="5" width="6.85546875" style="397" customWidth="1"/>
    <col min="6" max="6" width="15.85546875" style="398" bestFit="1" customWidth="1"/>
    <col min="7" max="7" width="0.85546875" style="398" customWidth="1"/>
    <col min="8" max="8" width="15.85546875" style="398" bestFit="1" customWidth="1"/>
    <col min="9" max="9" width="1.28515625" style="422" hidden="1" customWidth="1"/>
    <col min="10" max="10" width="15.7109375" style="422" hidden="1" customWidth="1"/>
    <col min="11" max="11" width="19.42578125" style="397" hidden="1" customWidth="1"/>
    <col min="12" max="12" width="2.42578125" style="397" hidden="1" customWidth="1"/>
    <col min="13" max="13" width="17.85546875" style="397" hidden="1" customWidth="1"/>
    <col min="14" max="14" width="0" style="397" hidden="1" customWidth="1"/>
    <col min="15" max="15" width="16.7109375" style="397" hidden="1" customWidth="1"/>
    <col min="16" max="16" width="9.140625" style="397"/>
    <col min="17" max="17" width="11" style="397" bestFit="1" customWidth="1"/>
    <col min="18" max="16384" width="9.140625" style="397"/>
  </cols>
  <sheetData>
    <row r="1" spans="1:14" s="329" customFormat="1" ht="17.100000000000001" customHeight="1">
      <c r="A1" s="487" t="str">
        <f>Menu!B2</f>
        <v>CÔNG TY CỔ PHẦN TẬP ĐOÀN ĐẠI CHÂU</v>
      </c>
      <c r="B1" s="488"/>
      <c r="C1" s="488"/>
      <c r="D1" s="488"/>
      <c r="E1" s="488"/>
      <c r="F1" s="488"/>
      <c r="G1" s="488"/>
      <c r="H1" s="1054"/>
      <c r="I1" s="328"/>
      <c r="J1" s="328"/>
    </row>
    <row r="2" spans="1:14" s="329" customFormat="1" ht="17.100000000000001" customHeight="1">
      <c r="A2" s="475" t="s">
        <v>716</v>
      </c>
      <c r="B2" s="488"/>
      <c r="C2" s="488"/>
      <c r="D2" s="488"/>
      <c r="E2" s="488"/>
      <c r="F2" s="488"/>
      <c r="G2" s="488"/>
      <c r="H2" s="489"/>
      <c r="I2" s="328"/>
      <c r="J2" s="328"/>
    </row>
    <row r="3" spans="1:14" s="334" customFormat="1" ht="15.75" customHeight="1">
      <c r="A3" s="430" t="str">
        <f>Menu!B4</f>
        <v>BÁO CÁO TÀI CHÍNH HỢP NHẤT</v>
      </c>
      <c r="B3" s="330"/>
      <c r="C3" s="330"/>
      <c r="D3" s="330"/>
      <c r="E3" s="330"/>
      <c r="F3" s="330"/>
      <c r="G3" s="330"/>
      <c r="H3" s="331"/>
      <c r="I3" s="382"/>
      <c r="J3" s="333"/>
    </row>
    <row r="4" spans="1:14" s="334" customFormat="1" ht="17.25" customHeight="1">
      <c r="A4" s="430" t="str">
        <f>Menu!B5</f>
        <v>Quý II của năm tài chính kết thúc ngày 31 tháng 12 năm 2015</v>
      </c>
      <c r="B4" s="330"/>
      <c r="C4" s="330"/>
      <c r="D4" s="330"/>
      <c r="E4" s="330"/>
      <c r="F4" s="330"/>
      <c r="G4" s="330"/>
      <c r="H4" s="330"/>
      <c r="I4" s="382"/>
      <c r="J4" s="333"/>
    </row>
    <row r="5" spans="1:14" s="334" customFormat="1" ht="1.5" customHeight="1" thickBot="1">
      <c r="A5" s="335"/>
      <c r="B5" s="336"/>
      <c r="C5" s="336"/>
      <c r="D5" s="336"/>
      <c r="E5" s="336"/>
      <c r="F5" s="336"/>
      <c r="G5" s="336"/>
      <c r="H5" s="336"/>
      <c r="I5" s="382"/>
      <c r="J5" s="333"/>
    </row>
    <row r="6" spans="1:14" s="342" customFormat="1" ht="15" customHeight="1">
      <c r="A6" s="337"/>
      <c r="B6" s="338"/>
      <c r="C6" s="338"/>
      <c r="D6" s="338"/>
      <c r="E6" s="339"/>
      <c r="F6" s="338"/>
      <c r="G6" s="338"/>
      <c r="H6" s="338"/>
      <c r="I6" s="400"/>
      <c r="J6" s="341"/>
    </row>
    <row r="7" spans="1:14" s="346" customFormat="1" ht="21.95" customHeight="1">
      <c r="A7" s="378" t="s">
        <v>14404</v>
      </c>
      <c r="B7" s="337"/>
      <c r="C7" s="337"/>
      <c r="D7" s="337"/>
      <c r="E7" s="344"/>
      <c r="F7" s="337"/>
      <c r="G7" s="337"/>
      <c r="H7" s="337"/>
      <c r="I7" s="341"/>
      <c r="J7" s="400" t="s">
        <v>1687</v>
      </c>
    </row>
    <row r="8" spans="1:14" s="346" customFormat="1" ht="14.25" hidden="1">
      <c r="A8" s="1065" t="s">
        <v>4688</v>
      </c>
      <c r="B8" s="438"/>
      <c r="C8" s="438"/>
      <c r="D8" s="438"/>
      <c r="E8" s="431"/>
      <c r="F8" s="438"/>
      <c r="G8" s="438"/>
      <c r="H8" s="438"/>
      <c r="I8" s="345"/>
      <c r="J8" s="341"/>
    </row>
    <row r="9" spans="1:14" s="346" customFormat="1" ht="15" customHeight="1">
      <c r="A9" s="344" t="s">
        <v>1363</v>
      </c>
      <c r="B9" s="337"/>
      <c r="C9" s="337"/>
      <c r="D9" s="337"/>
      <c r="E9" s="344"/>
      <c r="F9" s="337"/>
      <c r="G9" s="337"/>
      <c r="H9" s="337"/>
      <c r="I9" s="341"/>
      <c r="J9" s="341"/>
    </row>
    <row r="10" spans="1:14" s="346" customFormat="1" ht="15" customHeight="1">
      <c r="A10" s="431" t="str">
        <f>PL!A9</f>
        <v>Quý II của năm tài chính kết thúc ngày 31 tháng 12 năm 2015</v>
      </c>
      <c r="B10" s="337"/>
      <c r="C10" s="337"/>
      <c r="D10" s="337"/>
      <c r="E10" s="344"/>
      <c r="F10" s="337"/>
      <c r="G10" s="337"/>
      <c r="H10" s="337"/>
      <c r="I10" s="341"/>
      <c r="J10" s="341"/>
    </row>
    <row r="11" spans="1:14" s="346" customFormat="1" ht="6" customHeight="1">
      <c r="A11" s="347"/>
      <c r="B11" s="347"/>
      <c r="C11" s="347"/>
      <c r="D11" s="347"/>
      <c r="E11" s="348"/>
      <c r="F11" s="347"/>
      <c r="G11" s="347"/>
      <c r="H11" s="347"/>
      <c r="I11" s="341"/>
      <c r="J11" s="341"/>
    </row>
    <row r="12" spans="1:14" s="342" customFormat="1" ht="15" customHeight="1">
      <c r="A12" s="349"/>
      <c r="B12" s="349"/>
      <c r="C12" s="349"/>
      <c r="D12" s="349"/>
      <c r="E12" s="330"/>
      <c r="F12" s="349"/>
      <c r="G12" s="349"/>
      <c r="H12" s="432" t="str">
        <f>Menu!B8</f>
        <v>Đơn vị tính: VND</v>
      </c>
      <c r="I12" s="400"/>
      <c r="J12" s="341"/>
    </row>
    <row r="13" spans="1:14" s="342" customFormat="1" ht="0.75" customHeight="1">
      <c r="A13" s="349"/>
      <c r="B13" s="349"/>
      <c r="C13" s="349"/>
      <c r="D13" s="349"/>
      <c r="E13" s="330"/>
      <c r="F13" s="1004"/>
      <c r="G13" s="349"/>
      <c r="H13" s="432"/>
      <c r="I13" s="400"/>
      <c r="J13" s="341"/>
    </row>
    <row r="14" spans="1:14" s="342" customFormat="1" ht="15" customHeight="1">
      <c r="A14" s="349"/>
      <c r="B14" s="349"/>
      <c r="C14" s="349"/>
      <c r="D14" s="1912" t="s">
        <v>4690</v>
      </c>
      <c r="E14" s="1911" t="s">
        <v>4689</v>
      </c>
      <c r="F14" s="1908" t="s">
        <v>6954</v>
      </c>
      <c r="G14" s="1908"/>
      <c r="H14" s="1908"/>
      <c r="I14" s="400"/>
      <c r="J14" s="341"/>
    </row>
    <row r="15" spans="1:14" s="359" customFormat="1" ht="14.25" customHeight="1">
      <c r="A15" s="350" t="s">
        <v>12470</v>
      </c>
      <c r="B15" s="351"/>
      <c r="C15" s="351"/>
      <c r="D15" s="1912"/>
      <c r="E15" s="1911"/>
      <c r="F15" s="1066" t="str">
        <f>[3]Menu!$B$58</f>
        <v>Năm nay</v>
      </c>
      <c r="G15" s="499"/>
      <c r="H15" s="1066" t="str">
        <f>[3]Menu!$B$59</f>
        <v>Năm trước</v>
      </c>
      <c r="I15" s="401"/>
      <c r="J15" s="357"/>
      <c r="K15" s="402" t="s">
        <v>11646</v>
      </c>
      <c r="M15" s="403" t="s">
        <v>6084</v>
      </c>
      <c r="N15" s="359" t="s">
        <v>1430</v>
      </c>
    </row>
    <row r="16" spans="1:14" s="365" customFormat="1" ht="15" customHeight="1">
      <c r="A16" s="347"/>
      <c r="B16" s="347"/>
      <c r="C16" s="347"/>
      <c r="D16" s="360"/>
      <c r="E16" s="361"/>
      <c r="F16" s="944"/>
      <c r="G16" s="944"/>
      <c r="H16" s="944"/>
      <c r="I16" s="396"/>
      <c r="J16" s="364"/>
      <c r="N16" s="359" t="s">
        <v>1430</v>
      </c>
    </row>
    <row r="17" spans="1:14" s="399" customFormat="1" ht="15" customHeight="1">
      <c r="A17" s="404" t="s">
        <v>531</v>
      </c>
      <c r="B17" s="404" t="s">
        <v>14101</v>
      </c>
      <c r="C17" s="404"/>
      <c r="D17" s="405"/>
      <c r="E17" s="405"/>
      <c r="F17" s="935"/>
      <c r="G17" s="935"/>
      <c r="H17" s="935"/>
      <c r="I17" s="406"/>
      <c r="J17" s="407"/>
      <c r="K17" s="408"/>
      <c r="L17" s="408"/>
      <c r="M17" s="408"/>
      <c r="N17" s="359" t="s">
        <v>1430</v>
      </c>
    </row>
    <row r="18" spans="1:14" s="399" customFormat="1" ht="12" customHeight="1">
      <c r="A18" s="404"/>
      <c r="B18" s="404"/>
      <c r="C18" s="404"/>
      <c r="D18" s="405"/>
      <c r="E18" s="405"/>
      <c r="F18" s="935"/>
      <c r="G18" s="936"/>
      <c r="H18" s="935"/>
      <c r="I18" s="406"/>
      <c r="J18" s="407"/>
      <c r="K18" s="408"/>
      <c r="L18" s="408"/>
      <c r="M18" s="408"/>
      <c r="N18" s="359" t="s">
        <v>1430</v>
      </c>
    </row>
    <row r="19" spans="1:14" s="416" customFormat="1" ht="15" customHeight="1">
      <c r="A19" s="409" t="s">
        <v>533</v>
      </c>
      <c r="B19" s="410" t="s">
        <v>1365</v>
      </c>
      <c r="C19" s="410"/>
      <c r="D19" s="411" t="s">
        <v>10489</v>
      </c>
      <c r="E19" s="412"/>
      <c r="F19" s="909">
        <f ca="1">SUM(K19:M19)</f>
        <v>4510132145</v>
      </c>
      <c r="G19" s="937"/>
      <c r="H19" s="938">
        <v>1968961901</v>
      </c>
      <c r="I19" s="413"/>
      <c r="J19" s="415">
        <f ca="1">F19-PL!F44</f>
        <v>51942</v>
      </c>
      <c r="K19" s="433">
        <f ca="1">CF1_NAMNAY</f>
        <v>3511999958</v>
      </c>
      <c r="L19" s="415"/>
      <c r="M19" s="433">
        <f ca="1">SUM(M20:M22)</f>
        <v>998132187</v>
      </c>
      <c r="N19" s="359" t="s">
        <v>1430</v>
      </c>
    </row>
    <row r="20" spans="1:14" s="416" customFormat="1" ht="15" hidden="1" customHeight="1">
      <c r="A20" s="409"/>
      <c r="B20" s="410" t="s">
        <v>14349</v>
      </c>
      <c r="C20" s="410"/>
      <c r="D20" s="411"/>
      <c r="E20" s="412"/>
      <c r="F20" s="909"/>
      <c r="G20" s="937"/>
      <c r="H20" s="938"/>
      <c r="I20" s="413"/>
      <c r="J20" s="414"/>
      <c r="K20" s="433"/>
      <c r="L20" s="415"/>
      <c r="M20" s="433">
        <f ca="1">PL!F46</f>
        <v>998132187</v>
      </c>
      <c r="N20" s="359"/>
    </row>
    <row r="21" spans="1:14" s="416" customFormat="1" ht="15" hidden="1" customHeight="1">
      <c r="A21" s="409"/>
      <c r="B21" s="410"/>
      <c r="C21" s="410"/>
      <c r="D21" s="411"/>
      <c r="E21" s="412"/>
      <c r="F21" s="909"/>
      <c r="G21" s="937"/>
      <c r="H21" s="938"/>
      <c r="I21" s="413"/>
      <c r="J21" s="414"/>
      <c r="K21" s="433"/>
      <c r="L21" s="415"/>
      <c r="M21" s="433"/>
      <c r="N21" s="359"/>
    </row>
    <row r="22" spans="1:14" s="416" customFormat="1" ht="15" hidden="1" customHeight="1">
      <c r="A22" s="409"/>
      <c r="B22" s="410"/>
      <c r="C22" s="410"/>
      <c r="D22" s="411"/>
      <c r="E22" s="412"/>
      <c r="F22" s="909"/>
      <c r="G22" s="937"/>
      <c r="H22" s="938"/>
      <c r="I22" s="413"/>
      <c r="J22" s="414"/>
      <c r="K22" s="433"/>
      <c r="L22" s="415"/>
      <c r="M22" s="433"/>
      <c r="N22" s="359"/>
    </row>
    <row r="23" spans="1:14" s="416" customFormat="1" ht="15" customHeight="1">
      <c r="A23" s="409" t="s">
        <v>661</v>
      </c>
      <c r="B23" s="410" t="s">
        <v>14102</v>
      </c>
      <c r="C23" s="410"/>
      <c r="D23" s="411"/>
      <c r="E23" s="412"/>
      <c r="F23" s="938"/>
      <c r="G23" s="937"/>
      <c r="H23" s="938"/>
      <c r="I23" s="413"/>
      <c r="J23" s="414"/>
      <c r="K23" s="415"/>
      <c r="L23" s="415"/>
      <c r="M23" s="415"/>
      <c r="N23" s="359" t="s">
        <v>1430</v>
      </c>
    </row>
    <row r="24" spans="1:14" ht="15" customHeight="1">
      <c r="A24" s="417" t="s">
        <v>9132</v>
      </c>
      <c r="B24" s="417" t="s">
        <v>13515</v>
      </c>
      <c r="C24" s="417"/>
      <c r="D24" s="418" t="s">
        <v>11380</v>
      </c>
      <c r="E24" s="419"/>
      <c r="F24" s="1230">
        <f ca="1">SUM(K24:M24)</f>
        <v>1573578852</v>
      </c>
      <c r="G24" s="939"/>
      <c r="H24" s="1230">
        <v>1551440789</v>
      </c>
      <c r="I24" s="421"/>
      <c r="J24" s="415"/>
      <c r="K24" s="434">
        <f ca="1">CF1_NAMNAY</f>
        <v>1393444167</v>
      </c>
      <c r="L24" s="423"/>
      <c r="M24" s="433">
        <f>SUM(M25:M27)</f>
        <v>180134685</v>
      </c>
      <c r="N24" s="359" t="s">
        <v>1430</v>
      </c>
    </row>
    <row r="25" spans="1:14" ht="15" hidden="1" customHeight="1">
      <c r="A25" s="417"/>
      <c r="B25" s="417" t="s">
        <v>14340</v>
      </c>
      <c r="C25" s="417"/>
      <c r="D25" s="418"/>
      <c r="E25" s="419"/>
      <c r="F25" s="903"/>
      <c r="G25" s="939"/>
      <c r="H25" s="940"/>
      <c r="I25" s="421"/>
      <c r="J25" s="421"/>
      <c r="K25" s="434"/>
      <c r="L25" s="423"/>
      <c r="M25" s="1560">
        <f>-'TM(TSCD) '!M25</f>
        <v>180134685</v>
      </c>
      <c r="N25" s="359"/>
    </row>
    <row r="26" spans="1:14" ht="15" hidden="1" customHeight="1">
      <c r="A26" s="417"/>
      <c r="B26" s="417"/>
      <c r="C26" s="417"/>
      <c r="D26" s="418"/>
      <c r="E26" s="419"/>
      <c r="F26" s="903"/>
      <c r="G26" s="939"/>
      <c r="H26" s="940"/>
      <c r="I26" s="421"/>
      <c r="J26" s="421"/>
      <c r="K26" s="434"/>
      <c r="L26" s="423"/>
      <c r="M26" s="1560"/>
      <c r="N26" s="359"/>
    </row>
    <row r="27" spans="1:14" ht="15" hidden="1" customHeight="1">
      <c r="A27" s="417"/>
      <c r="B27" s="417"/>
      <c r="C27" s="417"/>
      <c r="D27" s="418"/>
      <c r="E27" s="419"/>
      <c r="F27" s="903"/>
      <c r="G27" s="939"/>
      <c r="H27" s="940"/>
      <c r="I27" s="421"/>
      <c r="J27" s="421"/>
      <c r="K27" s="434"/>
      <c r="L27" s="423"/>
      <c r="M27" s="434"/>
      <c r="N27" s="359"/>
    </row>
    <row r="28" spans="1:14" ht="15" customHeight="1">
      <c r="A28" s="417" t="s">
        <v>9132</v>
      </c>
      <c r="B28" s="417" t="s">
        <v>13530</v>
      </c>
      <c r="C28" s="417"/>
      <c r="D28" s="418" t="s">
        <v>11874</v>
      </c>
      <c r="E28" s="419"/>
      <c r="F28" s="1230">
        <f ca="1">SUM(K28:M28)</f>
        <v>797536640</v>
      </c>
      <c r="G28" s="939"/>
      <c r="H28" s="940">
        <v>232651776</v>
      </c>
      <c r="I28" s="421"/>
      <c r="K28" s="434">
        <f ca="1">CF1_NAMNAY</f>
        <v>797536640</v>
      </c>
      <c r="L28" s="423"/>
      <c r="M28" s="433">
        <f>SUM(M29:M31)</f>
        <v>0</v>
      </c>
      <c r="N28" s="359" t="s">
        <v>1430</v>
      </c>
    </row>
    <row r="29" spans="1:14" ht="15" hidden="1" customHeight="1">
      <c r="A29" s="417"/>
      <c r="B29" s="417"/>
      <c r="C29" s="417"/>
      <c r="D29" s="418"/>
      <c r="E29" s="419"/>
      <c r="F29" s="903"/>
      <c r="G29" s="939"/>
      <c r="H29" s="940"/>
      <c r="I29" s="421"/>
      <c r="K29" s="434"/>
      <c r="L29" s="423"/>
      <c r="M29" s="434"/>
      <c r="N29" s="359"/>
    </row>
    <row r="30" spans="1:14" ht="15" hidden="1" customHeight="1">
      <c r="A30" s="417"/>
      <c r="B30" s="417"/>
      <c r="C30" s="417"/>
      <c r="D30" s="418"/>
      <c r="E30" s="419"/>
      <c r="F30" s="903"/>
      <c r="G30" s="939"/>
      <c r="H30" s="940"/>
      <c r="I30" s="421"/>
      <c r="K30" s="434"/>
      <c r="L30" s="423"/>
      <c r="M30" s="434"/>
      <c r="N30" s="359"/>
    </row>
    <row r="31" spans="1:14" ht="15" hidden="1" customHeight="1">
      <c r="A31" s="417"/>
      <c r="B31" s="417"/>
      <c r="C31" s="417"/>
      <c r="D31" s="418"/>
      <c r="E31" s="419"/>
      <c r="F31" s="903"/>
      <c r="G31" s="939"/>
      <c r="H31" s="940"/>
      <c r="I31" s="421"/>
      <c r="K31" s="434"/>
      <c r="L31" s="423"/>
      <c r="M31" s="434"/>
      <c r="N31" s="359"/>
    </row>
    <row r="32" spans="1:14" ht="15" customHeight="1">
      <c r="A32" s="417" t="s">
        <v>9132</v>
      </c>
      <c r="B32" s="417" t="s">
        <v>7877</v>
      </c>
      <c r="C32" s="417"/>
      <c r="D32" s="418" t="s">
        <v>7878</v>
      </c>
      <c r="E32" s="419"/>
      <c r="F32" s="1230">
        <f>SUM(K32:M32)</f>
        <v>0</v>
      </c>
      <c r="G32" s="939"/>
      <c r="H32" s="940">
        <v>0</v>
      </c>
      <c r="I32" s="421"/>
      <c r="K32" s="434">
        <f>CF1_NAMNAY</f>
        <v>0</v>
      </c>
      <c r="L32" s="423"/>
      <c r="M32" s="433">
        <f>SUM(M33:M35)</f>
        <v>0</v>
      </c>
      <c r="N32" s="359" t="s">
        <v>1430</v>
      </c>
    </row>
    <row r="33" spans="1:15" ht="15" hidden="1" customHeight="1">
      <c r="A33" s="417"/>
      <c r="B33" s="417"/>
      <c r="C33" s="417"/>
      <c r="D33" s="418"/>
      <c r="E33" s="419"/>
      <c r="F33" s="903"/>
      <c r="G33" s="939"/>
      <c r="H33" s="940"/>
      <c r="I33" s="421"/>
      <c r="K33" s="434"/>
      <c r="L33" s="423"/>
      <c r="M33" s="434"/>
      <c r="N33" s="359"/>
    </row>
    <row r="34" spans="1:15" ht="15" hidden="1" customHeight="1">
      <c r="A34" s="417"/>
      <c r="B34" s="417"/>
      <c r="C34" s="417"/>
      <c r="D34" s="418"/>
      <c r="E34" s="419"/>
      <c r="F34" s="903"/>
      <c r="G34" s="939"/>
      <c r="H34" s="940"/>
      <c r="I34" s="421"/>
      <c r="K34" s="434"/>
      <c r="L34" s="423"/>
      <c r="M34" s="434"/>
      <c r="N34" s="359"/>
    </row>
    <row r="35" spans="1:15" ht="15" hidden="1" customHeight="1">
      <c r="A35" s="417"/>
      <c r="B35" s="417"/>
      <c r="C35" s="417"/>
      <c r="D35" s="418"/>
      <c r="E35" s="419"/>
      <c r="F35" s="903"/>
      <c r="G35" s="939"/>
      <c r="H35" s="940"/>
      <c r="I35" s="421"/>
      <c r="K35" s="434"/>
      <c r="L35" s="423"/>
      <c r="M35" s="434"/>
      <c r="N35" s="359"/>
    </row>
    <row r="36" spans="1:15" ht="15" customHeight="1">
      <c r="A36" s="417" t="s">
        <v>9132</v>
      </c>
      <c r="B36" s="417" t="s">
        <v>10937</v>
      </c>
      <c r="C36" s="417"/>
      <c r="D36" s="418" t="s">
        <v>10938</v>
      </c>
      <c r="E36" s="419"/>
      <c r="F36" s="1230">
        <f>SUM(K36:M36)</f>
        <v>14531887994</v>
      </c>
      <c r="G36" s="939"/>
      <c r="H36" s="940">
        <v>-2064422689</v>
      </c>
      <c r="I36" s="421"/>
      <c r="J36" s="423"/>
      <c r="K36" s="434">
        <f>CF1_NAMNAY</f>
        <v>0</v>
      </c>
      <c r="L36" s="423"/>
      <c r="M36" s="433">
        <f>SUM(M37:M40)</f>
        <v>14531887994</v>
      </c>
      <c r="N36" s="359" t="s">
        <v>1430</v>
      </c>
    </row>
    <row r="37" spans="1:15" ht="15" hidden="1" customHeight="1">
      <c r="A37" s="417"/>
      <c r="B37" s="417" t="s">
        <v>14336</v>
      </c>
      <c r="C37" s="417"/>
      <c r="D37" s="418"/>
      <c r="E37" s="419"/>
      <c r="F37" s="903"/>
      <c r="G37" s="939"/>
      <c r="H37" s="940"/>
      <c r="I37" s="421"/>
      <c r="K37" s="434"/>
      <c r="L37" s="423"/>
      <c r="M37" s="434">
        <f>-'TM 6T'!B897</f>
        <v>-38783500</v>
      </c>
      <c r="N37" s="359"/>
    </row>
    <row r="38" spans="1:15" ht="15" hidden="1" customHeight="1">
      <c r="A38" s="417"/>
      <c r="B38" s="417" t="s">
        <v>14337</v>
      </c>
      <c r="C38" s="417"/>
      <c r="D38" s="418"/>
      <c r="E38" s="419"/>
      <c r="F38" s="903"/>
      <c r="G38" s="939"/>
      <c r="H38" s="940"/>
      <c r="I38" s="421"/>
      <c r="K38" s="434"/>
      <c r="L38" s="423"/>
      <c r="M38" s="434">
        <v>-4754250999</v>
      </c>
      <c r="N38" s="359"/>
    </row>
    <row r="39" spans="1:15" ht="15" hidden="1" customHeight="1">
      <c r="A39" s="417"/>
      <c r="B39" s="417" t="s">
        <v>14339</v>
      </c>
      <c r="C39" s="417"/>
      <c r="D39" s="418"/>
      <c r="E39" s="419"/>
      <c r="F39" s="903"/>
      <c r="G39" s="939"/>
      <c r="H39" s="940"/>
      <c r="I39" s="421"/>
      <c r="K39" s="434"/>
      <c r="L39" s="423"/>
      <c r="M39" s="434">
        <f>'TM 6T'!B909</f>
        <v>10000000000</v>
      </c>
      <c r="N39" s="359"/>
    </row>
    <row r="40" spans="1:15" ht="15" hidden="1" customHeight="1">
      <c r="A40" s="417"/>
      <c r="B40" s="417" t="s">
        <v>14342</v>
      </c>
      <c r="C40" s="417"/>
      <c r="D40" s="418"/>
      <c r="E40" s="419"/>
      <c r="F40" s="903"/>
      <c r="G40" s="939"/>
      <c r="H40" s="940"/>
      <c r="I40" s="421"/>
      <c r="K40" s="434"/>
      <c r="L40" s="423"/>
      <c r="M40" s="434">
        <f>-(M25+M98)</f>
        <v>9324922493</v>
      </c>
      <c r="N40" s="359"/>
    </row>
    <row r="41" spans="1:15" ht="15" customHeight="1">
      <c r="A41" s="417" t="s">
        <v>9132</v>
      </c>
      <c r="B41" s="417" t="s">
        <v>11152</v>
      </c>
      <c r="C41" s="417"/>
      <c r="D41" s="418" t="s">
        <v>11153</v>
      </c>
      <c r="E41" s="419"/>
      <c r="F41" s="1230">
        <f>SUM(K41:M41)</f>
        <v>1661645380</v>
      </c>
      <c r="G41" s="939"/>
      <c r="H41" s="940">
        <v>1986394954</v>
      </c>
      <c r="I41" s="421"/>
      <c r="J41" s="423">
        <f>F41-PL!F28</f>
        <v>0</v>
      </c>
      <c r="K41" s="434">
        <f>CF1_NAMNAY</f>
        <v>0</v>
      </c>
      <c r="L41" s="423"/>
      <c r="M41" s="433">
        <f>SUM(M42:M44)</f>
        <v>1661645380</v>
      </c>
      <c r="N41" s="359" t="s">
        <v>1430</v>
      </c>
    </row>
    <row r="42" spans="1:15" ht="15" hidden="1" customHeight="1">
      <c r="A42" s="417"/>
      <c r="B42" s="417"/>
      <c r="C42" s="417"/>
      <c r="D42" s="418"/>
      <c r="E42" s="419"/>
      <c r="F42" s="903"/>
      <c r="G42" s="939"/>
      <c r="H42" s="940"/>
      <c r="I42" s="421"/>
      <c r="J42" s="423"/>
      <c r="K42" s="434"/>
      <c r="L42" s="423"/>
      <c r="M42" s="434">
        <f>'TM 6T'!B906</f>
        <v>1661645380</v>
      </c>
      <c r="N42" s="359"/>
    </row>
    <row r="43" spans="1:15" ht="15" hidden="1" customHeight="1">
      <c r="A43" s="417"/>
      <c r="B43" s="417"/>
      <c r="C43" s="417"/>
      <c r="D43" s="418"/>
      <c r="E43" s="419"/>
      <c r="F43" s="903"/>
      <c r="G43" s="939"/>
      <c r="H43" s="940"/>
      <c r="I43" s="421"/>
      <c r="J43" s="421"/>
      <c r="K43" s="434"/>
      <c r="L43" s="423"/>
      <c r="M43" s="434"/>
      <c r="N43" s="359"/>
    </row>
    <row r="44" spans="1:15" ht="15" hidden="1" customHeight="1">
      <c r="A44" s="417"/>
      <c r="B44" s="417"/>
      <c r="C44" s="417"/>
      <c r="D44" s="418"/>
      <c r="E44" s="419"/>
      <c r="F44" s="903"/>
      <c r="G44" s="939"/>
      <c r="H44" s="940"/>
      <c r="I44" s="421"/>
      <c r="J44" s="421"/>
      <c r="K44" s="434"/>
      <c r="L44" s="423"/>
      <c r="M44" s="434"/>
      <c r="N44" s="359"/>
    </row>
    <row r="45" spans="1:15" s="416" customFormat="1" ht="15" customHeight="1">
      <c r="A45" s="409" t="s">
        <v>12491</v>
      </c>
      <c r="B45" s="410" t="s">
        <v>9133</v>
      </c>
      <c r="C45" s="410"/>
      <c r="D45" s="411"/>
      <c r="E45" s="412"/>
      <c r="F45" s="938"/>
      <c r="G45" s="937"/>
      <c r="H45" s="938"/>
      <c r="I45" s="413"/>
      <c r="J45" s="414"/>
      <c r="K45" s="415"/>
      <c r="L45" s="415"/>
      <c r="M45" s="415"/>
      <c r="N45" s="359" t="s">
        <v>1430</v>
      </c>
    </row>
    <row r="46" spans="1:15" s="416" customFormat="1" ht="15" customHeight="1">
      <c r="A46" s="409"/>
      <c r="B46" s="410" t="s">
        <v>9134</v>
      </c>
      <c r="C46" s="410"/>
      <c r="D46" s="411" t="s">
        <v>9135</v>
      </c>
      <c r="E46" s="412"/>
      <c r="F46" s="909">
        <f ca="1">SUM(F19:F45)</f>
        <v>23074781011</v>
      </c>
      <c r="G46" s="937"/>
      <c r="H46" s="909">
        <f>SUM(H19:H45)</f>
        <v>3675026731</v>
      </c>
      <c r="I46" s="413"/>
      <c r="J46" s="414"/>
      <c r="K46" s="433">
        <f ca="1">SUM(K19:K45)</f>
        <v>5702980765</v>
      </c>
      <c r="L46" s="415"/>
      <c r="M46" s="433">
        <f ca="1">F46-K46</f>
        <v>17371800246</v>
      </c>
      <c r="N46" s="359" t="s">
        <v>1430</v>
      </c>
    </row>
    <row r="47" spans="1:15" ht="15" customHeight="1">
      <c r="A47" s="417" t="s">
        <v>9132</v>
      </c>
      <c r="B47" s="417" t="s">
        <v>6013</v>
      </c>
      <c r="C47" s="417"/>
      <c r="D47" s="418" t="s">
        <v>11867</v>
      </c>
      <c r="E47" s="419"/>
      <c r="F47" s="1230">
        <f ca="1">SUM(K47:M47)</f>
        <v>11986427126</v>
      </c>
      <c r="G47" s="939"/>
      <c r="H47" s="940">
        <v>-6284358841</v>
      </c>
      <c r="I47" s="421"/>
      <c r="K47" s="434">
        <f ca="1">CF1_NAMNAY</f>
        <v>7977630672</v>
      </c>
      <c r="L47" s="423"/>
      <c r="M47" s="433">
        <f>SUM(M48:M52)</f>
        <v>4008796454</v>
      </c>
      <c r="N47" s="359" t="s">
        <v>1430</v>
      </c>
      <c r="O47" s="398"/>
    </row>
    <row r="48" spans="1:15" ht="15" hidden="1" customHeight="1">
      <c r="A48" s="417"/>
      <c r="B48" s="417" t="s">
        <v>14267</v>
      </c>
      <c r="C48" s="417"/>
      <c r="D48" s="418"/>
      <c r="E48" s="419"/>
      <c r="F48" s="903"/>
      <c r="G48" s="939"/>
      <c r="H48" s="940"/>
      <c r="I48" s="421"/>
      <c r="K48" s="434"/>
      <c r="L48" s="423"/>
      <c r="M48" s="434">
        <v>4008796454</v>
      </c>
      <c r="N48" s="359"/>
    </row>
    <row r="49" spans="1:15" ht="15" hidden="1" customHeight="1">
      <c r="A49" s="417"/>
      <c r="B49" s="417"/>
      <c r="C49" s="417"/>
      <c r="D49" s="418"/>
      <c r="E49" s="419"/>
      <c r="F49" s="903"/>
      <c r="G49" s="939"/>
      <c r="H49" s="940"/>
      <c r="I49" s="421"/>
      <c r="K49" s="434"/>
      <c r="L49" s="423"/>
      <c r="M49" s="434"/>
      <c r="N49" s="359"/>
    </row>
    <row r="50" spans="1:15" ht="15" hidden="1" customHeight="1">
      <c r="A50" s="417"/>
      <c r="B50" s="417"/>
      <c r="C50" s="417"/>
      <c r="D50" s="418"/>
      <c r="E50" s="419"/>
      <c r="F50" s="903"/>
      <c r="G50" s="939"/>
      <c r="H50" s="940"/>
      <c r="I50" s="421"/>
      <c r="K50" s="434"/>
      <c r="L50" s="423"/>
      <c r="M50" s="434"/>
      <c r="N50" s="359"/>
    </row>
    <row r="51" spans="1:15" ht="15" hidden="1" customHeight="1">
      <c r="A51" s="417"/>
      <c r="B51" s="417"/>
      <c r="C51" s="417"/>
      <c r="D51" s="418"/>
      <c r="E51" s="419"/>
      <c r="F51" s="903"/>
      <c r="G51" s="939"/>
      <c r="H51" s="940"/>
      <c r="I51" s="421"/>
      <c r="K51" s="434"/>
      <c r="L51" s="423"/>
      <c r="M51" s="434"/>
      <c r="N51" s="359"/>
    </row>
    <row r="52" spans="1:15" ht="15" hidden="1" customHeight="1">
      <c r="A52" s="417"/>
      <c r="B52" s="417"/>
      <c r="C52" s="417"/>
      <c r="D52" s="418"/>
      <c r="E52" s="419"/>
      <c r="F52" s="903"/>
      <c r="G52" s="939"/>
      <c r="H52" s="940"/>
      <c r="I52" s="421"/>
      <c r="K52" s="434"/>
      <c r="L52" s="423"/>
      <c r="M52" s="434"/>
      <c r="N52" s="359"/>
    </row>
    <row r="53" spans="1:15" ht="15" customHeight="1">
      <c r="A53" s="417" t="s">
        <v>9132</v>
      </c>
      <c r="B53" s="417" t="s">
        <v>2172</v>
      </c>
      <c r="C53" s="417"/>
      <c r="D53" s="418" t="s">
        <v>10974</v>
      </c>
      <c r="E53" s="419"/>
      <c r="F53" s="1230">
        <f ca="1">SUM(K53:M53)</f>
        <v>-11299867502</v>
      </c>
      <c r="G53" s="939"/>
      <c r="H53" s="940">
        <v>798904368</v>
      </c>
      <c r="I53" s="421"/>
      <c r="K53" s="434">
        <f ca="1">CF1_NAMNAY</f>
        <v>-11299867502</v>
      </c>
      <c r="L53" s="423"/>
      <c r="M53" s="433">
        <f>SUM(M54:M56)</f>
        <v>0</v>
      </c>
      <c r="N53" s="359" t="s">
        <v>1430</v>
      </c>
      <c r="O53" s="398"/>
    </row>
    <row r="54" spans="1:15" ht="15" hidden="1" customHeight="1">
      <c r="A54" s="417"/>
      <c r="B54" s="417"/>
      <c r="C54" s="417"/>
      <c r="D54" s="418"/>
      <c r="E54" s="419"/>
      <c r="F54" s="903"/>
      <c r="G54" s="939"/>
      <c r="H54" s="940"/>
      <c r="I54" s="421"/>
      <c r="K54" s="434"/>
      <c r="L54" s="423"/>
      <c r="M54" s="434"/>
      <c r="N54" s="359"/>
    </row>
    <row r="55" spans="1:15" ht="15" hidden="1" customHeight="1">
      <c r="A55" s="417"/>
      <c r="B55" s="417"/>
      <c r="C55" s="417"/>
      <c r="D55" s="418"/>
      <c r="E55" s="419"/>
      <c r="F55" s="903"/>
      <c r="G55" s="939"/>
      <c r="H55" s="940"/>
      <c r="I55" s="421"/>
      <c r="K55" s="434"/>
      <c r="L55" s="423"/>
      <c r="M55" s="434"/>
      <c r="N55" s="359"/>
    </row>
    <row r="56" spans="1:15" ht="15" hidden="1" customHeight="1">
      <c r="A56" s="417"/>
      <c r="B56" s="417"/>
      <c r="C56" s="417"/>
      <c r="D56" s="418"/>
      <c r="E56" s="419"/>
      <c r="F56" s="903"/>
      <c r="G56" s="939"/>
      <c r="H56" s="940"/>
      <c r="I56" s="421"/>
      <c r="K56" s="434"/>
      <c r="L56" s="423"/>
      <c r="M56" s="434"/>
      <c r="N56" s="359"/>
    </row>
    <row r="57" spans="1:15" ht="15" customHeight="1">
      <c r="A57" s="417" t="s">
        <v>9132</v>
      </c>
      <c r="B57" s="417" t="s">
        <v>2174</v>
      </c>
      <c r="C57" s="417"/>
      <c r="D57" s="418" t="s">
        <v>3235</v>
      </c>
      <c r="E57" s="419"/>
      <c r="F57" s="1230">
        <f ca="1">SUM(K57:M57)</f>
        <v>-12992272756</v>
      </c>
      <c r="G57" s="939"/>
      <c r="H57" s="940">
        <v>6957782379</v>
      </c>
      <c r="I57" s="421"/>
      <c r="K57" s="434">
        <f ca="1">CF1_NAMNAY</f>
        <v>35917579124</v>
      </c>
      <c r="L57" s="423"/>
      <c r="M57" s="433">
        <f ca="1">SUM(M58:M66)</f>
        <v>-48909851880</v>
      </c>
      <c r="N57" s="359" t="s">
        <v>1430</v>
      </c>
      <c r="O57" s="398"/>
    </row>
    <row r="58" spans="1:15" ht="15" hidden="1" customHeight="1">
      <c r="A58" s="417"/>
      <c r="B58" s="417" t="s">
        <v>14344</v>
      </c>
      <c r="C58" s="417"/>
      <c r="D58" s="418"/>
      <c r="E58" s="419"/>
      <c r="F58" s="903"/>
      <c r="G58" s="939"/>
      <c r="H58" s="940"/>
      <c r="I58" s="421"/>
      <c r="J58" s="423"/>
      <c r="K58" s="434"/>
      <c r="L58" s="423"/>
      <c r="M58" s="434">
        <f>-M76</f>
        <v>36565227</v>
      </c>
      <c r="N58" s="359"/>
    </row>
    <row r="59" spans="1:15" ht="15" hidden="1" customHeight="1">
      <c r="A59" s="417"/>
      <c r="B59" s="417" t="s">
        <v>14348</v>
      </c>
      <c r="C59" s="417"/>
      <c r="D59" s="418"/>
      <c r="E59" s="419"/>
      <c r="F59" s="903"/>
      <c r="G59" s="939"/>
      <c r="H59" s="940"/>
      <c r="I59" s="421"/>
      <c r="J59" s="423"/>
      <c r="K59" s="434"/>
      <c r="L59" s="423"/>
      <c r="M59" s="434">
        <f>-M42+-M72</f>
        <v>-10620958</v>
      </c>
      <c r="N59" s="359"/>
    </row>
    <row r="60" spans="1:15" ht="15" hidden="1" customHeight="1">
      <c r="A60" s="417"/>
      <c r="B60" s="417" t="s">
        <v>14350</v>
      </c>
      <c r="C60" s="417"/>
      <c r="D60" s="418"/>
      <c r="E60" s="419"/>
      <c r="F60" s="903"/>
      <c r="G60" s="939"/>
      <c r="H60" s="940"/>
      <c r="I60" s="421"/>
      <c r="J60" s="423"/>
      <c r="K60" s="434"/>
      <c r="L60" s="423"/>
      <c r="M60" s="434">
        <f ca="1">-M20</f>
        <v>-998132187</v>
      </c>
      <c r="N60" s="359"/>
    </row>
    <row r="61" spans="1:15" ht="15" hidden="1" customHeight="1">
      <c r="A61" s="417"/>
      <c r="B61" s="417" t="s">
        <v>14328</v>
      </c>
      <c r="C61" s="417"/>
      <c r="D61" s="418"/>
      <c r="E61" s="419"/>
      <c r="F61" s="903"/>
      <c r="G61" s="939"/>
      <c r="H61" s="940"/>
      <c r="I61" s="421"/>
      <c r="J61" s="423"/>
      <c r="K61" s="434"/>
      <c r="L61" s="423"/>
      <c r="M61" s="434">
        <f>-M151</f>
        <v>62336038</v>
      </c>
      <c r="N61" s="359"/>
    </row>
    <row r="62" spans="1:15" ht="15" hidden="1" customHeight="1">
      <c r="A62" s="417"/>
      <c r="B62" s="417" t="s">
        <v>14366</v>
      </c>
      <c r="C62" s="417"/>
      <c r="D62" s="418"/>
      <c r="E62" s="419"/>
      <c r="F62" s="903"/>
      <c r="G62" s="939"/>
      <c r="H62" s="940"/>
      <c r="I62" s="421"/>
      <c r="J62" s="423"/>
      <c r="K62" s="434"/>
      <c r="L62" s="423"/>
      <c r="M62" s="434">
        <v>-48000000000</v>
      </c>
      <c r="N62" s="359"/>
    </row>
    <row r="63" spans="1:15" ht="15" hidden="1" customHeight="1">
      <c r="A63" s="417"/>
      <c r="B63" s="417"/>
      <c r="C63" s="417"/>
      <c r="D63" s="418"/>
      <c r="E63" s="419"/>
      <c r="F63" s="903"/>
      <c r="G63" s="939"/>
      <c r="H63" s="940"/>
      <c r="I63" s="421"/>
      <c r="J63" s="423"/>
      <c r="K63" s="434"/>
      <c r="L63" s="423"/>
      <c r="M63" s="434"/>
      <c r="N63" s="359"/>
    </row>
    <row r="64" spans="1:15" ht="15" hidden="1" customHeight="1">
      <c r="A64" s="417"/>
      <c r="B64" s="417"/>
      <c r="C64" s="417"/>
      <c r="D64" s="418"/>
      <c r="E64" s="419"/>
      <c r="F64" s="903"/>
      <c r="G64" s="939"/>
      <c r="H64" s="940"/>
      <c r="I64" s="421"/>
      <c r="J64" s="423"/>
      <c r="K64" s="434"/>
      <c r="L64" s="423"/>
      <c r="M64" s="434"/>
      <c r="N64" s="359"/>
    </row>
    <row r="65" spans="1:15" ht="15" hidden="1" customHeight="1">
      <c r="A65" s="417"/>
      <c r="B65" s="417"/>
      <c r="C65" s="417"/>
      <c r="D65" s="418"/>
      <c r="E65" s="419"/>
      <c r="F65" s="903"/>
      <c r="G65" s="939"/>
      <c r="H65" s="940"/>
      <c r="I65" s="421"/>
      <c r="J65" s="423"/>
      <c r="K65" s="434"/>
      <c r="L65" s="423"/>
      <c r="M65" s="434"/>
      <c r="N65" s="359"/>
    </row>
    <row r="66" spans="1:15" ht="15" hidden="1" customHeight="1">
      <c r="A66" s="417"/>
      <c r="B66" s="417"/>
      <c r="C66" s="417"/>
      <c r="D66" s="418"/>
      <c r="E66" s="419"/>
      <c r="F66" s="903"/>
      <c r="G66" s="939"/>
      <c r="H66" s="940"/>
      <c r="I66" s="421"/>
      <c r="J66" s="423"/>
      <c r="K66" s="434"/>
      <c r="L66" s="423"/>
      <c r="M66" s="434"/>
      <c r="N66" s="359"/>
    </row>
    <row r="67" spans="1:15" ht="15" customHeight="1">
      <c r="A67" s="417" t="s">
        <v>9132</v>
      </c>
      <c r="B67" s="417" t="s">
        <v>3498</v>
      </c>
      <c r="C67" s="417"/>
      <c r="D67" s="418" t="s">
        <v>3832</v>
      </c>
      <c r="E67" s="419"/>
      <c r="F67" s="1230">
        <f ca="1">SUM(K67:M67)</f>
        <v>-160629165</v>
      </c>
      <c r="G67" s="939"/>
      <c r="H67" s="940">
        <v>31185445</v>
      </c>
      <c r="I67" s="421"/>
      <c r="J67" s="423"/>
      <c r="K67" s="434">
        <f ca="1">CF1_NAMNAY</f>
        <v>-160629165</v>
      </c>
      <c r="L67" s="423"/>
      <c r="M67" s="433">
        <f>SUM(M68:M70)</f>
        <v>0</v>
      </c>
      <c r="N67" s="359" t="s">
        <v>1430</v>
      </c>
      <c r="O67" s="398"/>
    </row>
    <row r="68" spans="1:15" ht="15" hidden="1" customHeight="1">
      <c r="A68" s="417"/>
      <c r="B68" s="417"/>
      <c r="C68" s="417"/>
      <c r="D68" s="418"/>
      <c r="E68" s="419"/>
      <c r="F68" s="903"/>
      <c r="G68" s="939"/>
      <c r="H68" s="940"/>
      <c r="I68" s="421"/>
      <c r="J68" s="423"/>
      <c r="K68" s="434"/>
      <c r="L68" s="423"/>
      <c r="M68" s="1560"/>
      <c r="N68" s="359"/>
    </row>
    <row r="69" spans="1:15" ht="15" hidden="1" customHeight="1">
      <c r="A69" s="417"/>
      <c r="B69" s="417"/>
      <c r="C69" s="417"/>
      <c r="D69" s="418"/>
      <c r="E69" s="419"/>
      <c r="F69" s="903"/>
      <c r="G69" s="939"/>
      <c r="H69" s="940"/>
      <c r="I69" s="421"/>
      <c r="J69" s="423"/>
      <c r="K69" s="434"/>
      <c r="L69" s="423"/>
      <c r="M69" s="434"/>
      <c r="N69" s="359"/>
    </row>
    <row r="70" spans="1:15" ht="15" hidden="1" customHeight="1">
      <c r="A70" s="417"/>
      <c r="B70" s="417"/>
      <c r="C70" s="417"/>
      <c r="D70" s="418"/>
      <c r="E70" s="419"/>
      <c r="F70" s="903"/>
      <c r="G70" s="939"/>
      <c r="H70" s="940"/>
      <c r="I70" s="421"/>
      <c r="J70" s="423"/>
      <c r="K70" s="434"/>
      <c r="L70" s="423"/>
      <c r="M70" s="434"/>
      <c r="N70" s="359"/>
    </row>
    <row r="71" spans="1:15" ht="15" customHeight="1">
      <c r="A71" s="417" t="s">
        <v>9132</v>
      </c>
      <c r="B71" s="417" t="s">
        <v>11155</v>
      </c>
      <c r="C71" s="417"/>
      <c r="D71" s="418" t="s">
        <v>11157</v>
      </c>
      <c r="E71" s="419"/>
      <c r="F71" s="1230">
        <f>SUM(K71:M71)</f>
        <v>-1651024422</v>
      </c>
      <c r="G71" s="939"/>
      <c r="H71" s="940">
        <v>-2025646023</v>
      </c>
      <c r="I71" s="421"/>
      <c r="J71" s="423">
        <f>'TM 6T'!B906+BS!H106-BS!F106+F71</f>
        <v>0</v>
      </c>
      <c r="K71" s="434">
        <f>CF1_NAMNAY</f>
        <v>0</v>
      </c>
      <c r="L71" s="423"/>
      <c r="M71" s="433">
        <f>SUM(M72:M74)</f>
        <v>-1651024422</v>
      </c>
      <c r="N71" s="359" t="s">
        <v>1430</v>
      </c>
    </row>
    <row r="72" spans="1:15" ht="15" hidden="1" customHeight="1">
      <c r="A72" s="417"/>
      <c r="B72" s="417"/>
      <c r="C72" s="417"/>
      <c r="D72" s="418"/>
      <c r="E72" s="419"/>
      <c r="F72" s="903"/>
      <c r="G72" s="939"/>
      <c r="H72" s="940"/>
      <c r="I72" s="421"/>
      <c r="J72" s="423"/>
      <c r="K72" s="434"/>
      <c r="L72" s="423"/>
      <c r="M72" s="434">
        <v>-1651024422</v>
      </c>
      <c r="N72" s="359"/>
    </row>
    <row r="73" spans="1:15" ht="15" hidden="1" customHeight="1">
      <c r="A73" s="417"/>
      <c r="B73" s="417"/>
      <c r="C73" s="417"/>
      <c r="D73" s="418"/>
      <c r="E73" s="419"/>
      <c r="F73" s="903"/>
      <c r="G73" s="939"/>
      <c r="H73" s="940"/>
      <c r="I73" s="421"/>
      <c r="J73" s="423"/>
      <c r="K73" s="434"/>
      <c r="L73" s="423"/>
      <c r="M73" s="434"/>
      <c r="N73" s="359"/>
    </row>
    <row r="74" spans="1:15" ht="15" hidden="1" customHeight="1">
      <c r="A74" s="417"/>
      <c r="B74" s="417"/>
      <c r="C74" s="417"/>
      <c r="D74" s="418"/>
      <c r="E74" s="419"/>
      <c r="F74" s="903"/>
      <c r="G74" s="939"/>
      <c r="H74" s="940"/>
      <c r="I74" s="421"/>
      <c r="J74" s="423"/>
      <c r="K74" s="434"/>
      <c r="L74" s="423"/>
      <c r="M74" s="434"/>
      <c r="N74" s="359"/>
    </row>
    <row r="75" spans="1:15" ht="15" customHeight="1">
      <c r="A75" s="417" t="s">
        <v>9132</v>
      </c>
      <c r="B75" s="417" t="s">
        <v>3387</v>
      </c>
      <c r="C75" s="417"/>
      <c r="D75" s="418" t="s">
        <v>3389</v>
      </c>
      <c r="E75" s="419"/>
      <c r="F75" s="1230">
        <f>SUM(K75:M75)</f>
        <v>-36565227</v>
      </c>
      <c r="G75" s="939"/>
      <c r="H75" s="940">
        <v>0</v>
      </c>
      <c r="I75" s="421"/>
      <c r="J75" s="423"/>
      <c r="K75" s="434">
        <f>CF1_NAMNAY</f>
        <v>0</v>
      </c>
      <c r="L75" s="423"/>
      <c r="M75" s="433">
        <f>SUM(M76:M78)</f>
        <v>-36565227</v>
      </c>
      <c r="N75" s="359" t="s">
        <v>1430</v>
      </c>
    </row>
    <row r="76" spans="1:15" ht="15" hidden="1" customHeight="1">
      <c r="A76" s="417"/>
      <c r="B76" s="417"/>
      <c r="C76" s="417"/>
      <c r="D76" s="418"/>
      <c r="E76" s="419"/>
      <c r="F76" s="903"/>
      <c r="G76" s="939"/>
      <c r="H76" s="940"/>
      <c r="I76" s="421"/>
      <c r="J76" s="423"/>
      <c r="K76" s="434"/>
      <c r="L76" s="423"/>
      <c r="M76" s="434">
        <v>-36565227</v>
      </c>
      <c r="N76" s="359"/>
    </row>
    <row r="77" spans="1:15" ht="15" hidden="1" customHeight="1">
      <c r="A77" s="417"/>
      <c r="B77" s="417"/>
      <c r="C77" s="417"/>
      <c r="D77" s="418"/>
      <c r="E77" s="419"/>
      <c r="F77" s="903"/>
      <c r="G77" s="939"/>
      <c r="H77" s="940"/>
      <c r="I77" s="421"/>
      <c r="J77" s="423"/>
      <c r="K77" s="434"/>
      <c r="L77" s="423"/>
      <c r="M77" s="434"/>
      <c r="N77" s="359"/>
    </row>
    <row r="78" spans="1:15" ht="15" hidden="1" customHeight="1">
      <c r="A78" s="417"/>
      <c r="B78" s="417"/>
      <c r="C78" s="417"/>
      <c r="D78" s="418"/>
      <c r="E78" s="419"/>
      <c r="F78" s="903"/>
      <c r="G78" s="939"/>
      <c r="H78" s="940"/>
      <c r="I78" s="421"/>
      <c r="J78" s="423"/>
      <c r="K78" s="434"/>
      <c r="L78" s="423"/>
      <c r="M78" s="434"/>
      <c r="N78" s="359"/>
    </row>
    <row r="79" spans="1:15" ht="15" customHeight="1">
      <c r="A79" s="417" t="s">
        <v>9132</v>
      </c>
      <c r="B79" s="417" t="s">
        <v>9136</v>
      </c>
      <c r="C79" s="417"/>
      <c r="D79" s="418" t="s">
        <v>3385</v>
      </c>
      <c r="E79" s="419"/>
      <c r="F79" s="1230">
        <f>SUM(K79:M79)</f>
        <v>0</v>
      </c>
      <c r="G79" s="939"/>
      <c r="H79" s="940">
        <v>0</v>
      </c>
      <c r="I79" s="421"/>
      <c r="J79" s="423"/>
      <c r="K79" s="434">
        <f>CF1_NAMNAY</f>
        <v>0</v>
      </c>
      <c r="L79" s="423"/>
      <c r="M79" s="433">
        <f>SUM(M80:M82)</f>
        <v>0</v>
      </c>
      <c r="N79" s="359" t="s">
        <v>1430</v>
      </c>
    </row>
    <row r="80" spans="1:15" ht="15" hidden="1" customHeight="1">
      <c r="A80" s="417"/>
      <c r="B80" s="417"/>
      <c r="C80" s="417"/>
      <c r="D80" s="418"/>
      <c r="E80" s="419"/>
      <c r="F80" s="903"/>
      <c r="G80" s="939"/>
      <c r="H80" s="940"/>
      <c r="I80" s="421"/>
      <c r="J80" s="423"/>
      <c r="K80" s="434"/>
      <c r="L80" s="423"/>
      <c r="M80" s="434"/>
      <c r="N80" s="359"/>
    </row>
    <row r="81" spans="1:15" ht="15" hidden="1" customHeight="1">
      <c r="A81" s="417"/>
      <c r="B81" s="417"/>
      <c r="C81" s="417"/>
      <c r="D81" s="418"/>
      <c r="E81" s="419"/>
      <c r="F81" s="903"/>
      <c r="G81" s="939"/>
      <c r="H81" s="940"/>
      <c r="I81" s="421"/>
      <c r="J81" s="423"/>
      <c r="K81" s="434"/>
      <c r="L81" s="423"/>
      <c r="M81" s="434"/>
      <c r="N81" s="359"/>
    </row>
    <row r="82" spans="1:15" ht="15" hidden="1" customHeight="1">
      <c r="A82" s="417"/>
      <c r="B82" s="417"/>
      <c r="C82" s="417"/>
      <c r="D82" s="418"/>
      <c r="E82" s="419"/>
      <c r="F82" s="903"/>
      <c r="G82" s="939"/>
      <c r="H82" s="940"/>
      <c r="I82" s="421"/>
      <c r="J82" s="423"/>
      <c r="K82" s="434"/>
      <c r="L82" s="423"/>
      <c r="M82" s="434"/>
      <c r="N82" s="359"/>
    </row>
    <row r="83" spans="1:15" ht="15" customHeight="1">
      <c r="A83" s="417" t="s">
        <v>9132</v>
      </c>
      <c r="B83" s="417" t="s">
        <v>2866</v>
      </c>
      <c r="C83" s="417"/>
      <c r="D83" s="418" t="s">
        <v>1725</v>
      </c>
      <c r="E83" s="419"/>
      <c r="F83" s="1230">
        <f ca="1">SUM(K83:M83)</f>
        <v>-3089342880</v>
      </c>
      <c r="G83" s="939"/>
      <c r="H83" s="1230">
        <v>-28700000</v>
      </c>
      <c r="I83" s="421"/>
      <c r="J83" s="423"/>
      <c r="K83" s="434">
        <f ca="1">CF1_NAMNAY</f>
        <v>-3089342880</v>
      </c>
      <c r="L83" s="423"/>
      <c r="M83" s="433">
        <f>SUM(M84:M90)</f>
        <v>0</v>
      </c>
      <c r="N83" s="359" t="s">
        <v>1430</v>
      </c>
    </row>
    <row r="84" spans="1:15" ht="15" hidden="1" customHeight="1">
      <c r="A84" s="417"/>
      <c r="B84" s="417"/>
      <c r="C84" s="417"/>
      <c r="D84" s="418"/>
      <c r="E84" s="419"/>
      <c r="F84" s="1230"/>
      <c r="G84" s="939"/>
      <c r="H84" s="940"/>
      <c r="I84" s="421"/>
      <c r="J84" s="423"/>
      <c r="K84" s="434"/>
      <c r="L84" s="423"/>
      <c r="M84" s="434"/>
      <c r="N84" s="359"/>
    </row>
    <row r="85" spans="1:15" ht="15" hidden="1" customHeight="1">
      <c r="A85" s="417"/>
      <c r="B85" s="417"/>
      <c r="C85" s="417"/>
      <c r="D85" s="418"/>
      <c r="E85" s="419"/>
      <c r="F85" s="903"/>
      <c r="G85" s="939"/>
      <c r="H85" s="940"/>
      <c r="I85" s="421"/>
      <c r="J85" s="423"/>
      <c r="K85" s="434"/>
      <c r="L85" s="423"/>
      <c r="M85" s="434"/>
      <c r="N85" s="359"/>
      <c r="O85" s="398"/>
    </row>
    <row r="86" spans="1:15" ht="15" hidden="1" customHeight="1">
      <c r="A86" s="417"/>
      <c r="B86" s="417"/>
      <c r="C86" s="417"/>
      <c r="D86" s="418"/>
      <c r="E86" s="419"/>
      <c r="F86" s="903"/>
      <c r="G86" s="939"/>
      <c r="H86" s="940"/>
      <c r="I86" s="421"/>
      <c r="J86" s="423"/>
      <c r="K86" s="434"/>
      <c r="L86" s="423"/>
      <c r="M86" s="434"/>
      <c r="N86" s="359"/>
      <c r="O86" s="398"/>
    </row>
    <row r="87" spans="1:15" ht="15" hidden="1" customHeight="1">
      <c r="A87" s="417"/>
      <c r="B87" s="417"/>
      <c r="C87" s="417"/>
      <c r="D87" s="418"/>
      <c r="E87" s="419"/>
      <c r="F87" s="903"/>
      <c r="G87" s="939"/>
      <c r="H87" s="940"/>
      <c r="I87" s="421"/>
      <c r="J87" s="423"/>
      <c r="K87" s="434"/>
      <c r="L87" s="423"/>
      <c r="M87" s="434"/>
      <c r="N87" s="359"/>
    </row>
    <row r="88" spans="1:15" ht="15" hidden="1" customHeight="1">
      <c r="A88" s="417"/>
      <c r="B88" s="417"/>
      <c r="C88" s="417"/>
      <c r="D88" s="418"/>
      <c r="E88" s="419"/>
      <c r="F88" s="903"/>
      <c r="G88" s="939"/>
      <c r="H88" s="940"/>
      <c r="I88" s="421"/>
      <c r="J88" s="423"/>
      <c r="K88" s="434"/>
      <c r="L88" s="423"/>
      <c r="M88" s="434"/>
      <c r="N88" s="359"/>
    </row>
    <row r="89" spans="1:15" ht="15" hidden="1" customHeight="1">
      <c r="A89" s="417"/>
      <c r="B89" s="417"/>
      <c r="C89" s="417"/>
      <c r="D89" s="418"/>
      <c r="E89" s="419"/>
      <c r="F89" s="903"/>
      <c r="G89" s="939"/>
      <c r="H89" s="940"/>
      <c r="I89" s="421"/>
      <c r="J89" s="423"/>
      <c r="K89" s="434"/>
      <c r="L89" s="423"/>
      <c r="M89" s="434"/>
      <c r="N89" s="359"/>
    </row>
    <row r="90" spans="1:15" ht="12" customHeight="1">
      <c r="A90" s="417"/>
      <c r="B90" s="417"/>
      <c r="C90" s="417"/>
      <c r="D90" s="418"/>
      <c r="E90" s="419"/>
      <c r="F90" s="941"/>
      <c r="G90" s="939"/>
      <c r="H90" s="941"/>
      <c r="I90" s="421"/>
      <c r="J90" s="423"/>
      <c r="K90" s="424"/>
      <c r="L90" s="423"/>
      <c r="M90" s="424"/>
      <c r="N90" s="359" t="s">
        <v>1430</v>
      </c>
    </row>
    <row r="91" spans="1:15" s="416" customFormat="1" ht="15" customHeight="1">
      <c r="A91" s="410"/>
      <c r="B91" s="410" t="s">
        <v>11670</v>
      </c>
      <c r="C91" s="410"/>
      <c r="D91" s="411" t="s">
        <v>11671</v>
      </c>
      <c r="E91" s="412"/>
      <c r="F91" s="942">
        <f ca="1">SUM(F45:F83)</f>
        <v>5831506185</v>
      </c>
      <c r="G91" s="937"/>
      <c r="H91" s="942">
        <f>SUM(H45:H83)</f>
        <v>3124194059</v>
      </c>
      <c r="I91" s="413"/>
      <c r="J91" s="423"/>
      <c r="K91" s="435">
        <f ca="1">SUM(K45:K83)</f>
        <v>35048351014</v>
      </c>
      <c r="L91" s="415"/>
      <c r="M91" s="435">
        <f ca="1">F91-K91</f>
        <v>-29216844829</v>
      </c>
      <c r="N91" s="359" t="s">
        <v>1430</v>
      </c>
    </row>
    <row r="92" spans="1:15" s="416" customFormat="1" ht="12" customHeight="1">
      <c r="A92" s="410"/>
      <c r="B92" s="410"/>
      <c r="C92" s="410"/>
      <c r="D92" s="412"/>
      <c r="E92" s="412"/>
      <c r="F92" s="945"/>
      <c r="G92" s="946"/>
      <c r="H92" s="945"/>
      <c r="I92" s="413"/>
      <c r="J92" s="423"/>
      <c r="K92" s="415"/>
      <c r="L92" s="415"/>
      <c r="M92" s="415"/>
      <c r="N92" s="359" t="s">
        <v>1430</v>
      </c>
    </row>
    <row r="93" spans="1:15" s="416" customFormat="1" ht="12" customHeight="1">
      <c r="A93" s="410"/>
      <c r="B93" s="410"/>
      <c r="C93" s="410"/>
      <c r="D93" s="412"/>
      <c r="E93" s="412"/>
      <c r="F93" s="945"/>
      <c r="G93" s="946"/>
      <c r="H93" s="945"/>
      <c r="I93" s="413"/>
      <c r="J93" s="423"/>
      <c r="K93" s="415"/>
      <c r="L93" s="415"/>
      <c r="M93" s="415"/>
      <c r="N93" s="359" t="s">
        <v>1430</v>
      </c>
    </row>
    <row r="94" spans="1:15" s="399" customFormat="1" ht="15" customHeight="1">
      <c r="A94" s="404" t="s">
        <v>657</v>
      </c>
      <c r="B94" s="404" t="s">
        <v>11672</v>
      </c>
      <c r="C94" s="404"/>
      <c r="D94" s="405"/>
      <c r="E94" s="405"/>
      <c r="F94" s="935"/>
      <c r="G94" s="936"/>
      <c r="H94" s="935"/>
      <c r="I94" s="406"/>
      <c r="J94" s="423"/>
      <c r="K94" s="408"/>
      <c r="L94" s="408"/>
      <c r="M94" s="408"/>
      <c r="N94" s="359" t="s">
        <v>1430</v>
      </c>
    </row>
    <row r="95" spans="1:15" s="399" customFormat="1" ht="12" customHeight="1">
      <c r="A95" s="404"/>
      <c r="B95" s="404"/>
      <c r="C95" s="404"/>
      <c r="D95" s="405"/>
      <c r="E95" s="405"/>
      <c r="F95" s="935"/>
      <c r="G95" s="936"/>
      <c r="H95" s="935"/>
      <c r="I95" s="406"/>
      <c r="J95" s="423"/>
      <c r="K95" s="408"/>
      <c r="L95" s="408"/>
      <c r="M95" s="408"/>
      <c r="N95" s="359" t="s">
        <v>1430</v>
      </c>
    </row>
    <row r="96" spans="1:15" ht="15" customHeight="1">
      <c r="A96" s="417" t="s">
        <v>533</v>
      </c>
      <c r="B96" s="417" t="s">
        <v>11673</v>
      </c>
      <c r="C96" s="417"/>
      <c r="D96" s="419"/>
      <c r="E96" s="419"/>
      <c r="F96" s="940"/>
      <c r="G96" s="939"/>
      <c r="H96" s="940"/>
      <c r="I96" s="421"/>
      <c r="J96" s="423"/>
      <c r="K96" s="423"/>
      <c r="L96" s="423"/>
      <c r="M96" s="423"/>
      <c r="N96" s="359" t="s">
        <v>1430</v>
      </c>
    </row>
    <row r="97" spans="1:14" ht="15" customHeight="1">
      <c r="A97" s="417"/>
      <c r="B97" s="417" t="s">
        <v>11674</v>
      </c>
      <c r="C97" s="417"/>
      <c r="D97" s="418" t="s">
        <v>3995</v>
      </c>
      <c r="E97" s="419"/>
      <c r="F97" s="1230">
        <f ca="1">SUM(K97:M97)</f>
        <v>-1424545455</v>
      </c>
      <c r="G97" s="939"/>
      <c r="H97" s="940">
        <v>-6518698889</v>
      </c>
      <c r="I97" s="421"/>
      <c r="J97" s="423"/>
      <c r="K97" s="434">
        <f ca="1">CF1_NAMNAY</f>
        <v>8080511723</v>
      </c>
      <c r="L97" s="423"/>
      <c r="M97" s="433">
        <f>SUM(M98:M100)</f>
        <v>-9505057178</v>
      </c>
      <c r="N97" s="359" t="s">
        <v>1430</v>
      </c>
    </row>
    <row r="98" spans="1:14" ht="15" hidden="1" customHeight="1">
      <c r="A98" s="417"/>
      <c r="B98" s="417" t="s">
        <v>14341</v>
      </c>
      <c r="C98" s="417"/>
      <c r="D98" s="418"/>
      <c r="E98" s="419"/>
      <c r="F98" s="903"/>
      <c r="G98" s="939"/>
      <c r="H98" s="940"/>
      <c r="I98" s="421"/>
      <c r="J98" s="423"/>
      <c r="K98" s="434"/>
      <c r="L98" s="423"/>
      <c r="M98" s="434">
        <f>'TM(TSCD) '!M14</f>
        <v>-9505057178</v>
      </c>
      <c r="N98" s="359"/>
    </row>
    <row r="99" spans="1:14" ht="15" hidden="1" customHeight="1">
      <c r="A99" s="417"/>
      <c r="B99" s="417" t="s">
        <v>14343</v>
      </c>
      <c r="C99" s="417"/>
      <c r="D99" s="418"/>
      <c r="E99" s="419"/>
      <c r="F99" s="903"/>
      <c r="G99" s="939"/>
      <c r="H99" s="940"/>
      <c r="I99" s="421"/>
      <c r="J99" s="423"/>
      <c r="K99" s="434"/>
      <c r="L99" s="423"/>
      <c r="M99" s="434"/>
      <c r="N99" s="359"/>
    </row>
    <row r="100" spans="1:14" ht="15" hidden="1" customHeight="1">
      <c r="A100" s="417"/>
      <c r="B100" s="417"/>
      <c r="C100" s="417"/>
      <c r="D100" s="418"/>
      <c r="E100" s="419"/>
      <c r="F100" s="903"/>
      <c r="G100" s="939"/>
      <c r="H100" s="940"/>
      <c r="I100" s="421"/>
      <c r="J100" s="423"/>
      <c r="K100" s="434"/>
      <c r="L100" s="423"/>
      <c r="M100" s="434"/>
      <c r="N100" s="359"/>
    </row>
    <row r="101" spans="1:14" ht="15" customHeight="1">
      <c r="A101" s="417" t="s">
        <v>661</v>
      </c>
      <c r="B101" s="417" t="s">
        <v>11675</v>
      </c>
      <c r="C101" s="417"/>
      <c r="D101" s="418"/>
      <c r="E101" s="419"/>
      <c r="F101" s="940"/>
      <c r="G101" s="939"/>
      <c r="H101" s="940"/>
      <c r="I101" s="421"/>
      <c r="J101" s="423"/>
      <c r="K101" s="423"/>
      <c r="L101" s="423"/>
      <c r="M101" s="423"/>
      <c r="N101" s="359" t="s">
        <v>1430</v>
      </c>
    </row>
    <row r="102" spans="1:14" ht="15" customHeight="1">
      <c r="A102" s="417"/>
      <c r="B102" s="417" t="s">
        <v>11674</v>
      </c>
      <c r="C102" s="417"/>
      <c r="D102" s="418" t="s">
        <v>1330</v>
      </c>
      <c r="E102" s="419"/>
      <c r="F102" s="1230">
        <f>SUM(K102:M102)</f>
        <v>745454545</v>
      </c>
      <c r="G102" s="939"/>
      <c r="H102" s="940">
        <v>6030488400</v>
      </c>
      <c r="I102" s="421"/>
      <c r="J102" s="423"/>
      <c r="K102" s="434">
        <f>CF1_NAMNAY</f>
        <v>0</v>
      </c>
      <c r="L102" s="423"/>
      <c r="M102" s="433">
        <f>SUM(M103:M105)</f>
        <v>745454545</v>
      </c>
      <c r="N102" s="359" t="s">
        <v>1430</v>
      </c>
    </row>
    <row r="103" spans="1:14" ht="15" hidden="1" customHeight="1">
      <c r="A103" s="417"/>
      <c r="B103" s="417" t="s">
        <v>14338</v>
      </c>
      <c r="C103" s="417"/>
      <c r="D103" s="418"/>
      <c r="E103" s="419"/>
      <c r="F103" s="903"/>
      <c r="G103" s="939"/>
      <c r="H103" s="940"/>
      <c r="I103" s="421"/>
      <c r="J103" s="423"/>
      <c r="K103" s="434"/>
      <c r="L103" s="423"/>
      <c r="M103" s="434">
        <v>745454545</v>
      </c>
      <c r="N103" s="359"/>
    </row>
    <row r="104" spans="1:14" ht="15" hidden="1" customHeight="1">
      <c r="A104" s="417"/>
      <c r="B104" s="417"/>
      <c r="C104" s="417"/>
      <c r="D104" s="418"/>
      <c r="E104" s="419"/>
      <c r="F104" s="903"/>
      <c r="G104" s="939"/>
      <c r="H104" s="940"/>
      <c r="I104" s="421"/>
      <c r="J104" s="423"/>
      <c r="K104" s="434"/>
      <c r="L104" s="423"/>
      <c r="M104" s="434"/>
      <c r="N104" s="359"/>
    </row>
    <row r="105" spans="1:14" ht="15" hidden="1" customHeight="1">
      <c r="A105" s="417"/>
      <c r="B105" s="417"/>
      <c r="C105" s="417"/>
      <c r="D105" s="418"/>
      <c r="E105" s="419"/>
      <c r="F105" s="903"/>
      <c r="G105" s="939"/>
      <c r="H105" s="940"/>
      <c r="I105" s="421"/>
      <c r="J105" s="423"/>
      <c r="K105" s="434"/>
      <c r="L105" s="423"/>
      <c r="M105" s="434"/>
      <c r="N105" s="359"/>
    </row>
    <row r="106" spans="1:14" ht="15" customHeight="1">
      <c r="A106" s="417" t="s">
        <v>12491</v>
      </c>
      <c r="B106" s="417" t="s">
        <v>11676</v>
      </c>
      <c r="C106" s="417"/>
      <c r="D106" s="418"/>
      <c r="E106" s="419"/>
      <c r="F106" s="940"/>
      <c r="G106" s="939"/>
      <c r="H106" s="940"/>
      <c r="I106" s="421"/>
      <c r="J106" s="423"/>
      <c r="K106" s="423"/>
      <c r="L106" s="423"/>
      <c r="M106" s="423"/>
      <c r="N106" s="359" t="s">
        <v>1430</v>
      </c>
    </row>
    <row r="107" spans="1:14" ht="15" customHeight="1">
      <c r="A107" s="417"/>
      <c r="B107" s="417" t="s">
        <v>11677</v>
      </c>
      <c r="C107" s="417"/>
      <c r="D107" s="418" t="s">
        <v>11869</v>
      </c>
      <c r="E107" s="419"/>
      <c r="F107" s="1230">
        <f ca="1">SUM(K107:M107)</f>
        <v>0</v>
      </c>
      <c r="G107" s="939"/>
      <c r="H107" s="940">
        <v>0</v>
      </c>
      <c r="I107" s="421"/>
      <c r="J107" s="423"/>
      <c r="K107" s="434">
        <f ca="1">CF1_NAMNAY</f>
        <v>0</v>
      </c>
      <c r="L107" s="423"/>
      <c r="M107" s="433">
        <f>SUM(M108:M110)</f>
        <v>0</v>
      </c>
      <c r="N107" s="359" t="s">
        <v>1430</v>
      </c>
    </row>
    <row r="108" spans="1:14" ht="15" hidden="1" customHeight="1">
      <c r="A108" s="417"/>
      <c r="B108" s="417"/>
      <c r="C108" s="417"/>
      <c r="D108" s="418"/>
      <c r="E108" s="419"/>
      <c r="F108" s="903"/>
      <c r="G108" s="939"/>
      <c r="H108" s="940"/>
      <c r="I108" s="421"/>
      <c r="J108" s="423"/>
      <c r="K108" s="434"/>
      <c r="L108" s="423"/>
      <c r="M108" s="1560"/>
      <c r="N108" s="359"/>
    </row>
    <row r="109" spans="1:14" ht="15" hidden="1" customHeight="1">
      <c r="A109" s="417"/>
      <c r="B109" s="417"/>
      <c r="C109" s="417"/>
      <c r="D109" s="418"/>
      <c r="E109" s="419"/>
      <c r="F109" s="903"/>
      <c r="G109" s="939"/>
      <c r="H109" s="940"/>
      <c r="I109" s="421"/>
      <c r="J109" s="423"/>
      <c r="K109" s="434"/>
      <c r="L109" s="423"/>
      <c r="M109" s="434"/>
      <c r="N109" s="359"/>
    </row>
    <row r="110" spans="1:14" ht="15" hidden="1" customHeight="1">
      <c r="A110" s="417"/>
      <c r="B110" s="417"/>
      <c r="C110" s="417"/>
      <c r="D110" s="418"/>
      <c r="E110" s="419"/>
      <c r="F110" s="903"/>
      <c r="G110" s="939"/>
      <c r="H110" s="940"/>
      <c r="I110" s="421"/>
      <c r="J110" s="423"/>
      <c r="K110" s="434"/>
      <c r="L110" s="423"/>
      <c r="M110" s="434"/>
      <c r="N110" s="359"/>
    </row>
    <row r="111" spans="1:14" ht="15" customHeight="1">
      <c r="A111" s="417" t="s">
        <v>13295</v>
      </c>
      <c r="B111" s="417" t="s">
        <v>9584</v>
      </c>
      <c r="C111" s="417"/>
      <c r="D111" s="418"/>
      <c r="E111" s="419"/>
      <c r="F111" s="940"/>
      <c r="G111" s="939"/>
      <c r="H111" s="940"/>
      <c r="I111" s="421"/>
      <c r="J111" s="423"/>
      <c r="K111" s="423"/>
      <c r="L111" s="423"/>
      <c r="M111" s="423"/>
      <c r="N111" s="359" t="s">
        <v>1430</v>
      </c>
    </row>
    <row r="112" spans="1:14" ht="15" customHeight="1">
      <c r="A112" s="417"/>
      <c r="B112" s="417" t="s">
        <v>11677</v>
      </c>
      <c r="C112" s="417"/>
      <c r="D112" s="418" t="s">
        <v>13304</v>
      </c>
      <c r="E112" s="419"/>
      <c r="F112" s="1230">
        <f>SUM(K112:M112)</f>
        <v>40000000000</v>
      </c>
      <c r="G112" s="939"/>
      <c r="H112" s="940">
        <v>0</v>
      </c>
      <c r="I112" s="421"/>
      <c r="J112" s="423"/>
      <c r="K112" s="434">
        <f>CF1_NAMNAY</f>
        <v>0</v>
      </c>
      <c r="L112" s="423"/>
      <c r="M112" s="433">
        <f>SUM(M113:M115)</f>
        <v>40000000000</v>
      </c>
      <c r="N112" s="359" t="s">
        <v>1430</v>
      </c>
    </row>
    <row r="113" spans="1:14" ht="15" hidden="1" customHeight="1">
      <c r="A113" s="417"/>
      <c r="B113" s="417" t="s">
        <v>14345</v>
      </c>
      <c r="C113" s="417"/>
      <c r="D113" s="418"/>
      <c r="E113" s="419"/>
      <c r="F113" s="903"/>
      <c r="G113" s="939"/>
      <c r="H113" s="940"/>
      <c r="I113" s="421"/>
      <c r="J113" s="423"/>
      <c r="K113" s="434"/>
      <c r="L113" s="423"/>
      <c r="M113" s="434">
        <v>40000000000</v>
      </c>
      <c r="N113" s="359"/>
    </row>
    <row r="114" spans="1:14" ht="15" hidden="1" customHeight="1">
      <c r="A114" s="417"/>
      <c r="B114" s="417"/>
      <c r="C114" s="417"/>
      <c r="D114" s="418"/>
      <c r="E114" s="419"/>
      <c r="F114" s="903"/>
      <c r="G114" s="939"/>
      <c r="H114" s="940"/>
      <c r="I114" s="421"/>
      <c r="J114" s="423"/>
      <c r="K114" s="434"/>
      <c r="L114" s="423"/>
      <c r="M114" s="434"/>
      <c r="N114" s="359"/>
    </row>
    <row r="115" spans="1:14" ht="15" hidden="1" customHeight="1">
      <c r="A115" s="417"/>
      <c r="B115" s="417"/>
      <c r="C115" s="417"/>
      <c r="D115" s="418"/>
      <c r="E115" s="419"/>
      <c r="F115" s="903"/>
      <c r="G115" s="939"/>
      <c r="H115" s="940"/>
      <c r="I115" s="421"/>
      <c r="J115" s="423"/>
      <c r="K115" s="434"/>
      <c r="L115" s="423"/>
      <c r="M115" s="434"/>
      <c r="N115" s="359"/>
    </row>
    <row r="116" spans="1:14" ht="15" customHeight="1">
      <c r="A116" s="417" t="s">
        <v>13297</v>
      </c>
      <c r="B116" s="417" t="s">
        <v>2201</v>
      </c>
      <c r="C116" s="417"/>
      <c r="D116" s="418" t="s">
        <v>6984</v>
      </c>
      <c r="E116" s="419"/>
      <c r="F116" s="1230">
        <f ca="1">SUM(K116:M116)</f>
        <v>-2000000000</v>
      </c>
      <c r="G116" s="939"/>
      <c r="H116" s="940">
        <v>0</v>
      </c>
      <c r="I116" s="421"/>
      <c r="J116" s="423"/>
      <c r="K116" s="434">
        <f ca="1">CF1_NAMNAY</f>
        <v>0</v>
      </c>
      <c r="L116" s="423"/>
      <c r="M116" s="433">
        <f>SUM(M117:M119)</f>
        <v>-2000000000</v>
      </c>
      <c r="N116" s="359" t="s">
        <v>1430</v>
      </c>
    </row>
    <row r="117" spans="1:14" ht="15" hidden="1" customHeight="1">
      <c r="A117" s="417"/>
      <c r="B117" s="417" t="s">
        <v>14346</v>
      </c>
      <c r="C117" s="417"/>
      <c r="D117" s="418"/>
      <c r="E117" s="419"/>
      <c r="F117" s="903"/>
      <c r="G117" s="939"/>
      <c r="H117" s="940"/>
      <c r="I117" s="421"/>
      <c r="J117" s="423"/>
      <c r="K117" s="434"/>
      <c r="L117" s="423"/>
      <c r="M117" s="1560">
        <v>-2000000000</v>
      </c>
      <c r="N117" s="359"/>
    </row>
    <row r="118" spans="1:14" ht="15" hidden="1" customHeight="1">
      <c r="A118" s="417"/>
      <c r="B118" s="417"/>
      <c r="C118" s="417"/>
      <c r="D118" s="418"/>
      <c r="E118" s="419"/>
      <c r="F118" s="903"/>
      <c r="G118" s="939"/>
      <c r="H118" s="940"/>
      <c r="I118" s="421"/>
      <c r="J118" s="423"/>
      <c r="K118" s="434"/>
      <c r="L118" s="423"/>
      <c r="M118" s="434"/>
      <c r="N118" s="359"/>
    </row>
    <row r="119" spans="1:14" ht="15" hidden="1" customHeight="1">
      <c r="A119" s="417"/>
      <c r="B119" s="417"/>
      <c r="C119" s="417"/>
      <c r="D119" s="418"/>
      <c r="E119" s="419"/>
      <c r="F119" s="903"/>
      <c r="G119" s="939"/>
      <c r="H119" s="940">
        <v>0</v>
      </c>
      <c r="I119" s="421"/>
      <c r="J119" s="423"/>
      <c r="K119" s="434"/>
      <c r="L119" s="423"/>
      <c r="M119" s="434"/>
      <c r="N119" s="359"/>
    </row>
    <row r="120" spans="1:14" ht="15" customHeight="1">
      <c r="A120" s="417" t="s">
        <v>13302</v>
      </c>
      <c r="B120" s="417" t="s">
        <v>2204</v>
      </c>
      <c r="C120" s="417"/>
      <c r="D120" s="418" t="s">
        <v>3105</v>
      </c>
      <c r="E120" s="419"/>
      <c r="F120" s="1230">
        <f>SUM(K120:M120)</f>
        <v>0</v>
      </c>
      <c r="G120" s="939"/>
      <c r="H120" s="940">
        <v>0</v>
      </c>
      <c r="I120" s="421"/>
      <c r="J120" s="423"/>
      <c r="K120" s="434">
        <f>CF1_NAMNAY</f>
        <v>0</v>
      </c>
      <c r="L120" s="423"/>
      <c r="M120" s="433">
        <f>SUM(M121:M123)</f>
        <v>0</v>
      </c>
      <c r="N120" s="359" t="s">
        <v>1430</v>
      </c>
    </row>
    <row r="121" spans="1:14" ht="15" hidden="1" customHeight="1">
      <c r="A121" s="417"/>
      <c r="B121" s="417"/>
      <c r="C121" s="417"/>
      <c r="D121" s="418"/>
      <c r="E121" s="419"/>
      <c r="F121" s="903"/>
      <c r="G121" s="939"/>
      <c r="H121" s="940"/>
      <c r="I121" s="421"/>
      <c r="J121" s="423"/>
      <c r="K121" s="434"/>
      <c r="L121" s="423"/>
      <c r="M121" s="434"/>
      <c r="N121" s="359"/>
    </row>
    <row r="122" spans="1:14" ht="15" hidden="1" customHeight="1">
      <c r="A122" s="417"/>
      <c r="B122" s="417"/>
      <c r="C122" s="417"/>
      <c r="D122" s="418"/>
      <c r="E122" s="419"/>
      <c r="F122" s="903"/>
      <c r="G122" s="939"/>
      <c r="H122" s="940"/>
      <c r="I122" s="421"/>
      <c r="J122" s="423"/>
      <c r="K122" s="434"/>
      <c r="L122" s="423"/>
      <c r="M122" s="434"/>
      <c r="N122" s="359"/>
    </row>
    <row r="123" spans="1:14" ht="15" hidden="1" customHeight="1">
      <c r="A123" s="417"/>
      <c r="B123" s="417"/>
      <c r="C123" s="417"/>
      <c r="D123" s="418"/>
      <c r="E123" s="419"/>
      <c r="F123" s="903"/>
      <c r="G123" s="939"/>
      <c r="H123" s="940"/>
      <c r="I123" s="421"/>
      <c r="J123" s="423"/>
      <c r="K123" s="434"/>
      <c r="L123" s="423"/>
      <c r="M123" s="434"/>
      <c r="N123" s="359"/>
    </row>
    <row r="124" spans="1:14" ht="15" customHeight="1">
      <c r="A124" s="417" t="s">
        <v>11925</v>
      </c>
      <c r="B124" s="417" t="s">
        <v>11064</v>
      </c>
      <c r="C124" s="417"/>
      <c r="D124" s="418" t="s">
        <v>7452</v>
      </c>
      <c r="E124" s="419"/>
      <c r="F124" s="1230">
        <f>SUM(K124:M124)</f>
        <v>38783500</v>
      </c>
      <c r="G124" s="939"/>
      <c r="H124" s="1230">
        <v>2055422689</v>
      </c>
      <c r="I124" s="421"/>
      <c r="J124" s="423"/>
      <c r="K124" s="434">
        <f>CF1_NAMNAY</f>
        <v>0</v>
      </c>
      <c r="L124" s="423"/>
      <c r="M124" s="433">
        <f>SUM(M125:M127)</f>
        <v>38783500</v>
      </c>
      <c r="N124" s="359" t="s">
        <v>1430</v>
      </c>
    </row>
    <row r="125" spans="1:14" ht="15" hidden="1" customHeight="1">
      <c r="A125" s="417"/>
      <c r="B125" s="417" t="s">
        <v>14336</v>
      </c>
      <c r="C125" s="417"/>
      <c r="D125" s="418"/>
      <c r="E125" s="419"/>
      <c r="F125" s="903"/>
      <c r="G125" s="939"/>
      <c r="H125" s="940"/>
      <c r="I125" s="421"/>
      <c r="J125" s="423"/>
      <c r="K125" s="434"/>
      <c r="L125" s="423"/>
      <c r="M125" s="434">
        <f>-M37</f>
        <v>38783500</v>
      </c>
      <c r="N125" s="359"/>
    </row>
    <row r="126" spans="1:14" ht="15" hidden="1" customHeight="1">
      <c r="A126" s="417"/>
      <c r="B126" s="417"/>
      <c r="C126" s="417"/>
      <c r="D126" s="418"/>
      <c r="E126" s="419"/>
      <c r="F126" s="903"/>
      <c r="G126" s="939"/>
      <c r="H126" s="940"/>
      <c r="I126" s="421"/>
      <c r="J126" s="423"/>
      <c r="K126" s="434"/>
      <c r="L126" s="423"/>
      <c r="M126" s="434"/>
      <c r="N126" s="359"/>
    </row>
    <row r="127" spans="1:14" ht="15" hidden="1" customHeight="1">
      <c r="A127" s="417"/>
      <c r="B127" s="417"/>
      <c r="C127" s="417"/>
      <c r="D127" s="418"/>
      <c r="E127" s="419"/>
      <c r="F127" s="903"/>
      <c r="G127" s="939"/>
      <c r="H127" s="940"/>
      <c r="I127" s="421"/>
      <c r="J127" s="423"/>
      <c r="K127" s="434"/>
      <c r="L127" s="423"/>
      <c r="M127" s="434"/>
      <c r="N127" s="359"/>
    </row>
    <row r="128" spans="1:14" ht="12" customHeight="1">
      <c r="A128" s="417"/>
      <c r="B128" s="417"/>
      <c r="C128" s="417"/>
      <c r="D128" s="418"/>
      <c r="E128" s="419"/>
      <c r="F128" s="941"/>
      <c r="G128" s="939"/>
      <c r="H128" s="941"/>
      <c r="I128" s="421"/>
      <c r="J128" s="423"/>
      <c r="K128" s="424"/>
      <c r="L128" s="423"/>
      <c r="M128" s="424"/>
      <c r="N128" s="359" t="s">
        <v>1430</v>
      </c>
    </row>
    <row r="129" spans="1:32" s="416" customFormat="1" ht="15" customHeight="1">
      <c r="A129" s="410"/>
      <c r="B129" s="410" t="s">
        <v>5230</v>
      </c>
      <c r="C129" s="410"/>
      <c r="D129" s="411" t="s">
        <v>5231</v>
      </c>
      <c r="E129" s="412"/>
      <c r="F129" s="942">
        <f ca="1">SUM(F96:F124)</f>
        <v>37359692590</v>
      </c>
      <c r="G129" s="937"/>
      <c r="H129" s="942">
        <f>SUM(H96:H124)</f>
        <v>1567212200</v>
      </c>
      <c r="I129" s="413"/>
      <c r="J129" s="423"/>
      <c r="K129" s="435">
        <f ca="1">SUM(K96:K124)</f>
        <v>8080511723</v>
      </c>
      <c r="L129" s="415"/>
      <c r="M129" s="435">
        <f ca="1">F129-K129</f>
        <v>29279180867</v>
      </c>
      <c r="N129" s="359" t="s">
        <v>1430</v>
      </c>
    </row>
    <row r="130" spans="1:32" s="334" customFormat="1" ht="16.350000000000001" customHeight="1">
      <c r="A130" s="430" t="str">
        <f>Menu!B5</f>
        <v>Quý II của năm tài chính kết thúc ngày 31 tháng 12 năm 2015</v>
      </c>
      <c r="B130" s="330"/>
      <c r="C130" s="330"/>
      <c r="D130" s="330"/>
      <c r="E130" s="367"/>
      <c r="F130" s="331"/>
      <c r="G130" s="944"/>
      <c r="H130" s="331"/>
      <c r="I130" s="382"/>
      <c r="J130" s="423"/>
      <c r="N130" s="359" t="s">
        <v>1430</v>
      </c>
    </row>
    <row r="131" spans="1:32" s="281" customFormat="1" ht="16.350000000000001" customHeight="1">
      <c r="A131" s="267" t="s">
        <v>14402</v>
      </c>
      <c r="B131" s="250"/>
      <c r="C131" s="250"/>
      <c r="D131" s="277"/>
      <c r="E131" s="278"/>
      <c r="F131" s="279"/>
      <c r="G131" s="251"/>
      <c r="H131" s="279"/>
      <c r="I131" s="486"/>
      <c r="J131" s="423"/>
      <c r="N131" s="359" t="s">
        <v>1430</v>
      </c>
      <c r="AC131" s="67"/>
      <c r="AD131" s="67"/>
      <c r="AE131" s="67"/>
      <c r="AF131" s="67"/>
    </row>
    <row r="132" spans="1:32" s="334" customFormat="1" ht="5.0999999999999996" customHeight="1" thickBot="1">
      <c r="A132" s="372"/>
      <c r="B132" s="373"/>
      <c r="C132" s="373"/>
      <c r="D132" s="373"/>
      <c r="E132" s="373"/>
      <c r="F132" s="947"/>
      <c r="G132" s="947"/>
      <c r="H132" s="947"/>
      <c r="I132" s="382"/>
      <c r="J132" s="423"/>
      <c r="N132" s="359" t="s">
        <v>1430</v>
      </c>
    </row>
    <row r="133" spans="1:32" s="370" customFormat="1" ht="9.9499999999999993" customHeight="1">
      <c r="A133" s="347"/>
      <c r="B133" s="349"/>
      <c r="C133" s="349"/>
      <c r="D133" s="366"/>
      <c r="E133" s="367"/>
      <c r="F133" s="948"/>
      <c r="G133" s="331"/>
      <c r="H133" s="948"/>
      <c r="I133" s="395"/>
      <c r="J133" s="423"/>
      <c r="N133" s="359" t="s">
        <v>1430</v>
      </c>
    </row>
    <row r="134" spans="1:32" s="370" customFormat="1" ht="18" customHeight="1">
      <c r="A134" s="347"/>
      <c r="B134" s="349"/>
      <c r="C134" s="349"/>
      <c r="D134" s="1912" t="s">
        <v>4690</v>
      </c>
      <c r="E134" s="1911" t="s">
        <v>4689</v>
      </c>
      <c r="F134" s="1908" t="s">
        <v>6954</v>
      </c>
      <c r="G134" s="1908"/>
      <c r="H134" s="1908"/>
      <c r="I134" s="395"/>
      <c r="J134" s="423"/>
      <c r="N134" s="359" t="s">
        <v>1430</v>
      </c>
    </row>
    <row r="135" spans="1:32" s="359" customFormat="1" ht="14.25" customHeight="1">
      <c r="A135" s="350" t="s">
        <v>12470</v>
      </c>
      <c r="B135" s="351"/>
      <c r="C135" s="351"/>
      <c r="D135" s="1912"/>
      <c r="E135" s="1911"/>
      <c r="F135" s="354" t="s">
        <v>5544</v>
      </c>
      <c r="G135" s="355"/>
      <c r="H135" s="354" t="s">
        <v>5545</v>
      </c>
      <c r="I135" s="401"/>
      <c r="J135" s="423"/>
      <c r="K135" s="402" t="s">
        <v>11646</v>
      </c>
      <c r="M135" s="403" t="s">
        <v>6084</v>
      </c>
      <c r="N135" s="359" t="s">
        <v>1430</v>
      </c>
    </row>
    <row r="136" spans="1:32" s="416" customFormat="1" ht="15" customHeight="1">
      <c r="A136" s="404"/>
      <c r="B136" s="404"/>
      <c r="C136" s="404"/>
      <c r="D136" s="419"/>
      <c r="E136" s="419"/>
      <c r="F136" s="940"/>
      <c r="G136" s="937"/>
      <c r="H136" s="940"/>
      <c r="I136" s="413"/>
      <c r="J136" s="423"/>
      <c r="K136" s="423"/>
      <c r="L136" s="423"/>
      <c r="M136" s="423"/>
      <c r="N136" s="359" t="s">
        <v>1430</v>
      </c>
    </row>
    <row r="137" spans="1:32" s="399" customFormat="1" ht="15" customHeight="1">
      <c r="A137" s="404" t="s">
        <v>11875</v>
      </c>
      <c r="B137" s="404" t="s">
        <v>5232</v>
      </c>
      <c r="C137" s="404"/>
      <c r="D137" s="405"/>
      <c r="E137" s="405"/>
      <c r="F137" s="935"/>
      <c r="G137" s="936"/>
      <c r="H137" s="935"/>
      <c r="I137" s="406"/>
      <c r="J137" s="423"/>
      <c r="K137" s="408"/>
      <c r="L137" s="408"/>
      <c r="M137" s="408"/>
      <c r="N137" s="359" t="s">
        <v>1430</v>
      </c>
    </row>
    <row r="138" spans="1:32" s="399" customFormat="1" ht="15" customHeight="1">
      <c r="A138" s="404"/>
      <c r="B138" s="404"/>
      <c r="C138" s="404"/>
      <c r="D138" s="405"/>
      <c r="E138" s="405"/>
      <c r="F138" s="935"/>
      <c r="G138" s="936"/>
      <c r="H138" s="935"/>
      <c r="I138" s="406"/>
      <c r="J138" s="423"/>
      <c r="K138" s="408"/>
      <c r="L138" s="408"/>
      <c r="M138" s="408"/>
      <c r="N138" s="359" t="s">
        <v>1430</v>
      </c>
    </row>
    <row r="139" spans="1:32" s="399" customFormat="1" ht="15" customHeight="1">
      <c r="A139" s="425" t="s">
        <v>533</v>
      </c>
      <c r="B139" s="417" t="s">
        <v>5233</v>
      </c>
      <c r="C139" s="417"/>
      <c r="D139" s="419"/>
      <c r="E139" s="419"/>
      <c r="F139" s="940"/>
      <c r="G139" s="936"/>
      <c r="H139" s="940"/>
      <c r="I139" s="406"/>
      <c r="J139" s="423"/>
      <c r="K139" s="423"/>
      <c r="L139" s="423"/>
      <c r="M139" s="423"/>
      <c r="N139" s="359" t="s">
        <v>1430</v>
      </c>
    </row>
    <row r="140" spans="1:32" s="399" customFormat="1" ht="15" customHeight="1">
      <c r="A140" s="425"/>
      <c r="B140" s="417" t="s">
        <v>5234</v>
      </c>
      <c r="C140" s="417"/>
      <c r="D140" s="418" t="s">
        <v>12754</v>
      </c>
      <c r="E140" s="419"/>
      <c r="F140" s="1230">
        <f ca="1">SUM(K140:M140)</f>
        <v>0</v>
      </c>
      <c r="G140" s="936"/>
      <c r="H140" s="940">
        <v>8121880000</v>
      </c>
      <c r="I140" s="406"/>
      <c r="J140" s="423">
        <f ca="1">F140-'TM(NV)'!C23-'TM(NV)'!E25</f>
        <v>0</v>
      </c>
      <c r="K140" s="434">
        <f ca="1">CF1_NAMNAY</f>
        <v>0</v>
      </c>
      <c r="L140" s="423"/>
      <c r="M140" s="433">
        <f>SUM(M141:M143)</f>
        <v>0</v>
      </c>
      <c r="N140" s="359" t="s">
        <v>1430</v>
      </c>
    </row>
    <row r="141" spans="1:32" s="399" customFormat="1" ht="15" hidden="1" customHeight="1">
      <c r="A141" s="425"/>
      <c r="B141" s="417"/>
      <c r="C141" s="417"/>
      <c r="D141" s="418"/>
      <c r="E141" s="419"/>
      <c r="F141" s="903"/>
      <c r="G141" s="936"/>
      <c r="H141" s="940"/>
      <c r="I141" s="406"/>
      <c r="J141" s="423"/>
      <c r="K141" s="434"/>
      <c r="L141" s="423"/>
      <c r="M141" s="434"/>
      <c r="N141" s="359"/>
    </row>
    <row r="142" spans="1:32" s="399" customFormat="1" ht="15" hidden="1" customHeight="1">
      <c r="A142" s="425"/>
      <c r="B142" s="417"/>
      <c r="C142" s="417"/>
      <c r="D142" s="418"/>
      <c r="E142" s="419"/>
      <c r="F142" s="903"/>
      <c r="G142" s="936"/>
      <c r="H142" s="940"/>
      <c r="I142" s="406"/>
      <c r="J142" s="423"/>
      <c r="K142" s="434"/>
      <c r="L142" s="423"/>
      <c r="M142" s="434"/>
      <c r="N142" s="359"/>
    </row>
    <row r="143" spans="1:32" s="399" customFormat="1" ht="15" hidden="1" customHeight="1">
      <c r="A143" s="425"/>
      <c r="B143" s="417"/>
      <c r="C143" s="417"/>
      <c r="D143" s="418"/>
      <c r="E143" s="419"/>
      <c r="F143" s="903"/>
      <c r="G143" s="936"/>
      <c r="H143" s="940"/>
      <c r="I143" s="406"/>
      <c r="J143" s="423"/>
      <c r="K143" s="434"/>
      <c r="L143" s="423"/>
      <c r="M143" s="434"/>
      <c r="N143" s="359"/>
    </row>
    <row r="144" spans="1:32" ht="15" customHeight="1">
      <c r="A144" s="425" t="s">
        <v>661</v>
      </c>
      <c r="B144" s="417" t="s">
        <v>5235</v>
      </c>
      <c r="C144" s="417"/>
      <c r="D144" s="418"/>
      <c r="E144" s="419"/>
      <c r="F144" s="940"/>
      <c r="G144" s="939"/>
      <c r="H144" s="940"/>
      <c r="I144" s="421"/>
      <c r="J144" s="423"/>
      <c r="K144" s="423"/>
      <c r="L144" s="423"/>
      <c r="M144" s="423"/>
      <c r="N144" s="359" t="s">
        <v>1430</v>
      </c>
    </row>
    <row r="145" spans="1:15" ht="15" customHeight="1">
      <c r="A145" s="425"/>
      <c r="B145" s="417" t="s">
        <v>5236</v>
      </c>
      <c r="C145" s="417"/>
      <c r="D145" s="418" t="s">
        <v>7076</v>
      </c>
      <c r="E145" s="419"/>
      <c r="F145" s="1230">
        <f ca="1">SUM(K145:M145)</f>
        <v>0</v>
      </c>
      <c r="G145" s="939"/>
      <c r="H145" s="940">
        <v>0</v>
      </c>
      <c r="I145" s="421"/>
      <c r="J145" s="423"/>
      <c r="K145" s="434">
        <f ca="1">CF1_NAMNAY</f>
        <v>0</v>
      </c>
      <c r="L145" s="423"/>
      <c r="M145" s="433">
        <f>SUM(M146:M148)</f>
        <v>0</v>
      </c>
      <c r="N145" s="359" t="s">
        <v>1430</v>
      </c>
    </row>
    <row r="146" spans="1:15" ht="15" hidden="1" customHeight="1">
      <c r="A146" s="425"/>
      <c r="B146" s="417"/>
      <c r="C146" s="417"/>
      <c r="D146" s="418"/>
      <c r="E146" s="419"/>
      <c r="F146" s="903"/>
      <c r="G146" s="939"/>
      <c r="H146" s="940"/>
      <c r="I146" s="421"/>
      <c r="J146" s="423"/>
      <c r="K146" s="434"/>
      <c r="L146" s="423"/>
      <c r="M146" s="434"/>
      <c r="N146" s="359"/>
      <c r="O146" s="434"/>
    </row>
    <row r="147" spans="1:15" ht="15" hidden="1" customHeight="1">
      <c r="A147" s="425"/>
      <c r="B147" s="417"/>
      <c r="C147" s="417"/>
      <c r="D147" s="418"/>
      <c r="E147" s="419"/>
      <c r="F147" s="903"/>
      <c r="G147" s="939"/>
      <c r="H147" s="940"/>
      <c r="I147" s="421"/>
      <c r="J147" s="423"/>
      <c r="K147" s="434"/>
      <c r="L147" s="423"/>
      <c r="M147" s="434"/>
      <c r="N147" s="359"/>
    </row>
    <row r="148" spans="1:15" ht="15" hidden="1" customHeight="1">
      <c r="A148" s="425"/>
      <c r="B148" s="417"/>
      <c r="C148" s="417"/>
      <c r="D148" s="418"/>
      <c r="E148" s="419"/>
      <c r="F148" s="903"/>
      <c r="G148" s="939"/>
      <c r="H148" s="940"/>
      <c r="I148" s="421"/>
      <c r="J148" s="423"/>
      <c r="K148" s="434"/>
      <c r="L148" s="423"/>
      <c r="M148" s="434"/>
      <c r="N148" s="359"/>
    </row>
    <row r="149" spans="1:15" s="399" customFormat="1" ht="15" customHeight="1">
      <c r="A149" s="425" t="s">
        <v>12491</v>
      </c>
      <c r="B149" s="417" t="s">
        <v>8807</v>
      </c>
      <c r="C149" s="417"/>
      <c r="D149" s="418" t="s">
        <v>3231</v>
      </c>
      <c r="E149" s="419"/>
      <c r="F149" s="1230">
        <f ca="1">SUM(K149:M149)</f>
        <v>45077343047</v>
      </c>
      <c r="G149" s="936"/>
      <c r="H149" s="940">
        <v>49205278303</v>
      </c>
      <c r="I149" s="406"/>
      <c r="J149" s="423"/>
      <c r="K149" s="434">
        <f ca="1">CF1_NAMNAY</f>
        <v>-2296756750</v>
      </c>
      <c r="L149" s="423"/>
      <c r="M149" s="433">
        <f>SUM(M150:M152)</f>
        <v>47374099797</v>
      </c>
      <c r="N149" s="359" t="s">
        <v>1430</v>
      </c>
    </row>
    <row r="150" spans="1:15" s="399" customFormat="1" ht="15" hidden="1" customHeight="1">
      <c r="A150" s="425"/>
      <c r="B150" s="417" t="s">
        <v>14347</v>
      </c>
      <c r="C150" s="417"/>
      <c r="D150" s="418"/>
      <c r="E150" s="419"/>
      <c r="F150" s="903"/>
      <c r="G150" s="936"/>
      <c r="H150" s="940"/>
      <c r="I150" s="406"/>
      <c r="J150" s="423"/>
      <c r="K150" s="434"/>
      <c r="L150" s="423"/>
      <c r="M150" s="434">
        <f>-M154</f>
        <v>47436435835</v>
      </c>
      <c r="N150" s="359"/>
    </row>
    <row r="151" spans="1:15" s="399" customFormat="1" ht="15" hidden="1" customHeight="1">
      <c r="A151" s="425"/>
      <c r="B151" s="417" t="s">
        <v>14281</v>
      </c>
      <c r="C151" s="417"/>
      <c r="D151" s="418"/>
      <c r="E151" s="419"/>
      <c r="F151" s="903"/>
      <c r="G151" s="936"/>
      <c r="H151" s="940"/>
      <c r="I151" s="406"/>
      <c r="J151" s="423"/>
      <c r="K151" s="434"/>
      <c r="L151" s="423"/>
      <c r="M151" s="434">
        <f>-'TM 6T'!F699</f>
        <v>-62336038</v>
      </c>
      <c r="N151" s="359"/>
    </row>
    <row r="152" spans="1:15" s="399" customFormat="1" ht="15" hidden="1" customHeight="1">
      <c r="A152" s="425"/>
      <c r="B152" s="417"/>
      <c r="C152" s="417"/>
      <c r="D152" s="418"/>
      <c r="E152" s="419"/>
      <c r="F152" s="903"/>
      <c r="G152" s="936"/>
      <c r="H152" s="940"/>
      <c r="I152" s="406"/>
      <c r="J152" s="423"/>
      <c r="K152" s="434"/>
      <c r="L152" s="423"/>
      <c r="M152" s="434"/>
      <c r="N152" s="359"/>
    </row>
    <row r="153" spans="1:15" ht="15" customHeight="1">
      <c r="A153" s="425" t="s">
        <v>13295</v>
      </c>
      <c r="B153" s="417" t="s">
        <v>8809</v>
      </c>
      <c r="C153" s="417"/>
      <c r="D153" s="418" t="s">
        <v>8810</v>
      </c>
      <c r="E153" s="419"/>
      <c r="F153" s="1230">
        <f>SUM(K153:M153)</f>
        <v>-47436435835</v>
      </c>
      <c r="G153" s="939"/>
      <c r="H153" s="940">
        <v>-63598756943</v>
      </c>
      <c r="I153" s="421"/>
      <c r="J153" s="423"/>
      <c r="K153" s="434">
        <f>CF1_NAMNAY</f>
        <v>0</v>
      </c>
      <c r="L153" s="423"/>
      <c r="M153" s="433">
        <f>SUM(M154:M156)</f>
        <v>-47436435835</v>
      </c>
      <c r="N153" s="359" t="s">
        <v>1430</v>
      </c>
    </row>
    <row r="154" spans="1:15" ht="15" hidden="1" customHeight="1">
      <c r="A154" s="425"/>
      <c r="B154" s="417"/>
      <c r="C154" s="417"/>
      <c r="D154" s="418"/>
      <c r="E154" s="419"/>
      <c r="F154" s="903"/>
      <c r="G154" s="939"/>
      <c r="H154" s="940"/>
      <c r="I154" s="421"/>
      <c r="J154" s="423"/>
      <c r="K154" s="434"/>
      <c r="L154" s="423"/>
      <c r="M154" s="434">
        <f>-'TM 6T'!H699-'TM 6T'!J478</f>
        <v>-47436435835</v>
      </c>
      <c r="N154" s="359"/>
    </row>
    <row r="155" spans="1:15" ht="15" hidden="1" customHeight="1">
      <c r="A155" s="425"/>
      <c r="B155" s="417"/>
      <c r="C155" s="417"/>
      <c r="D155" s="418"/>
      <c r="E155" s="419"/>
      <c r="F155" s="903"/>
      <c r="G155" s="939"/>
      <c r="H155" s="940"/>
      <c r="I155" s="421"/>
      <c r="J155" s="423"/>
      <c r="K155" s="434"/>
      <c r="L155" s="423"/>
      <c r="M155" s="434"/>
      <c r="N155" s="359"/>
    </row>
    <row r="156" spans="1:15" ht="15" hidden="1" customHeight="1">
      <c r="A156" s="425"/>
      <c r="B156" s="417"/>
      <c r="C156" s="417"/>
      <c r="D156" s="418"/>
      <c r="E156" s="419"/>
      <c r="F156" s="903"/>
      <c r="G156" s="939"/>
      <c r="H156" s="940"/>
      <c r="I156" s="421"/>
      <c r="J156" s="423"/>
      <c r="K156" s="434"/>
      <c r="L156" s="423"/>
      <c r="M156" s="434"/>
      <c r="N156" s="359"/>
    </row>
    <row r="157" spans="1:15" ht="15" hidden="1" customHeight="1">
      <c r="A157" s="425"/>
      <c r="B157" s="417"/>
      <c r="C157" s="417"/>
      <c r="D157" s="418"/>
      <c r="E157" s="419"/>
      <c r="F157" s="903"/>
      <c r="G157" s="939"/>
      <c r="H157" s="940"/>
      <c r="I157" s="421"/>
      <c r="J157" s="423"/>
      <c r="K157" s="434"/>
      <c r="L157" s="423"/>
      <c r="M157" s="434"/>
      <c r="N157" s="359"/>
    </row>
    <row r="158" spans="1:15" ht="15" customHeight="1">
      <c r="A158" s="425" t="s">
        <v>13297</v>
      </c>
      <c r="B158" s="417" t="s">
        <v>11534</v>
      </c>
      <c r="C158" s="417"/>
      <c r="D158" s="418" t="s">
        <v>11535</v>
      </c>
      <c r="E158" s="419"/>
      <c r="F158" s="1230">
        <f>SUM(K158:M158)</f>
        <v>0</v>
      </c>
      <c r="G158" s="939"/>
      <c r="H158" s="940">
        <v>0</v>
      </c>
      <c r="I158" s="421"/>
      <c r="J158" s="423"/>
      <c r="K158" s="434">
        <f>CF1_NAMNAY</f>
        <v>0</v>
      </c>
      <c r="L158" s="423"/>
      <c r="M158" s="433">
        <f>SUM(M159:M161)</f>
        <v>0</v>
      </c>
      <c r="N158" s="359" t="s">
        <v>1430</v>
      </c>
    </row>
    <row r="159" spans="1:15" ht="15" hidden="1" customHeight="1">
      <c r="A159" s="425"/>
      <c r="B159" s="417"/>
      <c r="C159" s="417"/>
      <c r="D159" s="418"/>
      <c r="E159" s="419"/>
      <c r="F159" s="903"/>
      <c r="G159" s="939"/>
      <c r="H159" s="940"/>
      <c r="I159" s="421"/>
      <c r="J159" s="423"/>
      <c r="K159" s="434"/>
      <c r="L159" s="423"/>
      <c r="M159" s="434"/>
      <c r="N159" s="359"/>
    </row>
    <row r="160" spans="1:15" ht="15" hidden="1" customHeight="1">
      <c r="A160" s="425"/>
      <c r="B160" s="417"/>
      <c r="C160" s="417"/>
      <c r="D160" s="418"/>
      <c r="E160" s="419"/>
      <c r="F160" s="903"/>
      <c r="G160" s="939"/>
      <c r="H160" s="940"/>
      <c r="I160" s="421"/>
      <c r="J160" s="423"/>
      <c r="K160" s="434"/>
      <c r="L160" s="423"/>
      <c r="M160" s="434"/>
      <c r="N160" s="359"/>
    </row>
    <row r="161" spans="1:14" ht="15" hidden="1" customHeight="1">
      <c r="A161" s="425"/>
      <c r="B161" s="417"/>
      <c r="C161" s="417"/>
      <c r="D161" s="418"/>
      <c r="E161" s="419"/>
      <c r="F161" s="903"/>
      <c r="G161" s="939"/>
      <c r="H161" s="940"/>
      <c r="I161" s="421"/>
      <c r="J161" s="423"/>
      <c r="K161" s="434"/>
      <c r="L161" s="423"/>
      <c r="M161" s="434"/>
      <c r="N161" s="359"/>
    </row>
    <row r="162" spans="1:14" ht="15" customHeight="1">
      <c r="A162" s="425" t="s">
        <v>13302</v>
      </c>
      <c r="B162" s="417" t="s">
        <v>2637</v>
      </c>
      <c r="C162" s="417"/>
      <c r="D162" s="418" t="s">
        <v>2638</v>
      </c>
      <c r="E162" s="419"/>
      <c r="F162" s="1230">
        <f>SUM(K162:M162)</f>
        <v>0</v>
      </c>
      <c r="G162" s="939"/>
      <c r="H162" s="940">
        <v>0</v>
      </c>
      <c r="I162" s="421"/>
      <c r="J162" s="423"/>
      <c r="K162" s="434">
        <f>CF1_NAMNAY</f>
        <v>0</v>
      </c>
      <c r="L162" s="423"/>
      <c r="M162" s="433">
        <f>SUM(M163:M165)</f>
        <v>0</v>
      </c>
      <c r="N162" s="359" t="s">
        <v>1430</v>
      </c>
    </row>
    <row r="163" spans="1:14" ht="15" hidden="1" customHeight="1">
      <c r="A163" s="425"/>
      <c r="B163" s="417"/>
      <c r="C163" s="417"/>
      <c r="D163" s="418"/>
      <c r="E163" s="419"/>
      <c r="F163" s="903"/>
      <c r="G163" s="939"/>
      <c r="H163" s="940"/>
      <c r="I163" s="421"/>
      <c r="J163" s="423"/>
      <c r="K163" s="434"/>
      <c r="L163" s="423"/>
      <c r="M163" s="434"/>
      <c r="N163" s="359"/>
    </row>
    <row r="164" spans="1:14" ht="15" hidden="1" customHeight="1">
      <c r="A164" s="425"/>
      <c r="B164" s="417"/>
      <c r="C164" s="417"/>
      <c r="D164" s="418"/>
      <c r="E164" s="419"/>
      <c r="F164" s="903"/>
      <c r="G164" s="939"/>
      <c r="H164" s="940"/>
      <c r="I164" s="421"/>
      <c r="J164" s="423"/>
      <c r="K164" s="434"/>
      <c r="L164" s="423"/>
      <c r="M164" s="434"/>
      <c r="N164" s="359"/>
    </row>
    <row r="165" spans="1:14" ht="15" hidden="1" customHeight="1">
      <c r="A165" s="425"/>
      <c r="B165" s="417"/>
      <c r="C165" s="417"/>
      <c r="D165" s="418"/>
      <c r="E165" s="419"/>
      <c r="F165" s="903"/>
      <c r="G165" s="939"/>
      <c r="H165" s="940"/>
      <c r="I165" s="421"/>
      <c r="J165" s="423"/>
      <c r="K165" s="434"/>
      <c r="L165" s="423"/>
      <c r="M165" s="434"/>
      <c r="N165" s="359"/>
    </row>
    <row r="166" spans="1:14" ht="15" customHeight="1">
      <c r="A166" s="425"/>
      <c r="B166" s="417"/>
      <c r="C166" s="417"/>
      <c r="D166" s="418"/>
      <c r="E166" s="419"/>
      <c r="F166" s="941"/>
      <c r="G166" s="939"/>
      <c r="H166" s="941"/>
      <c r="I166" s="421"/>
      <c r="J166" s="423"/>
      <c r="K166" s="424"/>
      <c r="L166" s="423"/>
      <c r="M166" s="424"/>
      <c r="N166" s="359" t="s">
        <v>1430</v>
      </c>
    </row>
    <row r="167" spans="1:14" ht="15" customHeight="1">
      <c r="A167" s="410"/>
      <c r="B167" s="410" t="s">
        <v>5237</v>
      </c>
      <c r="C167" s="410"/>
      <c r="D167" s="411" t="s">
        <v>5238</v>
      </c>
      <c r="E167" s="412"/>
      <c r="F167" s="942">
        <f ca="1">SUM(F139:F162)</f>
        <v>-2359092788</v>
      </c>
      <c r="G167" s="939"/>
      <c r="H167" s="942">
        <f>SUM(H139:H162)</f>
        <v>-6271598640</v>
      </c>
      <c r="I167" s="421"/>
      <c r="J167" s="423"/>
      <c r="K167" s="435">
        <f ca="1">SUM(K139:K162)</f>
        <v>-2296756750</v>
      </c>
      <c r="L167" s="415"/>
      <c r="M167" s="435">
        <f ca="1">F167-K167</f>
        <v>-62336038</v>
      </c>
      <c r="N167" s="359" t="s">
        <v>1430</v>
      </c>
    </row>
    <row r="168" spans="1:14" ht="15" customHeight="1">
      <c r="A168" s="410"/>
      <c r="B168" s="410"/>
      <c r="C168" s="410"/>
      <c r="D168" s="411"/>
      <c r="E168" s="412"/>
      <c r="F168" s="938"/>
      <c r="G168" s="939"/>
      <c r="H168" s="938"/>
      <c r="I168" s="421"/>
      <c r="J168" s="423"/>
      <c r="K168" s="415"/>
      <c r="L168" s="415"/>
      <c r="M168" s="415"/>
      <c r="N168" s="359" t="s">
        <v>1430</v>
      </c>
    </row>
    <row r="169" spans="1:14" ht="15" customHeight="1">
      <c r="A169" s="404"/>
      <c r="B169" s="404" t="s">
        <v>14240</v>
      </c>
      <c r="C169" s="404"/>
      <c r="D169" s="426" t="s">
        <v>7259</v>
      </c>
      <c r="E169" s="405"/>
      <c r="F169" s="902">
        <f ca="1">F91+F129+F167</f>
        <v>40832105987</v>
      </c>
      <c r="G169" s="939"/>
      <c r="H169" s="902">
        <f>H91+H129+H167</f>
        <v>-1580192381</v>
      </c>
      <c r="I169" s="421"/>
      <c r="J169" s="423"/>
      <c r="K169" s="436">
        <f ca="1">K91+K129+K167</f>
        <v>40832105987</v>
      </c>
      <c r="L169" s="408"/>
      <c r="M169" s="436">
        <f ca="1">F169-K169</f>
        <v>0</v>
      </c>
      <c r="N169" s="359" t="s">
        <v>1430</v>
      </c>
    </row>
    <row r="170" spans="1:14" ht="15" customHeight="1">
      <c r="A170" s="404"/>
      <c r="B170" s="404"/>
      <c r="C170" s="404"/>
      <c r="D170" s="426"/>
      <c r="E170" s="405"/>
      <c r="F170" s="935"/>
      <c r="G170" s="939"/>
      <c r="H170" s="935"/>
      <c r="I170" s="421"/>
      <c r="J170" s="423"/>
      <c r="K170" s="408"/>
      <c r="L170" s="408"/>
      <c r="M170" s="408"/>
      <c r="N170" s="359" t="s">
        <v>1430</v>
      </c>
    </row>
    <row r="171" spans="1:14" ht="15" customHeight="1">
      <c r="A171" s="404"/>
      <c r="B171" s="404" t="s">
        <v>14241</v>
      </c>
      <c r="C171" s="404"/>
      <c r="D171" s="426" t="s">
        <v>8536</v>
      </c>
      <c r="E171" s="405"/>
      <c r="F171" s="902">
        <f>BS!H17</f>
        <v>12512503817</v>
      </c>
      <c r="G171" s="939"/>
      <c r="H171" s="935">
        <v>9401185570</v>
      </c>
      <c r="I171" s="421"/>
      <c r="J171" s="423"/>
      <c r="K171" s="436">
        <f>BS!H17</f>
        <v>12512503817</v>
      </c>
      <c r="L171" s="408"/>
      <c r="M171" s="436">
        <f>F171-K171</f>
        <v>0</v>
      </c>
      <c r="N171" s="359" t="s">
        <v>1430</v>
      </c>
    </row>
    <row r="172" spans="1:14" ht="15" customHeight="1">
      <c r="A172" s="404"/>
      <c r="B172" s="404"/>
      <c r="C172" s="404"/>
      <c r="D172" s="426"/>
      <c r="E172" s="405"/>
      <c r="F172" s="935"/>
      <c r="G172" s="939"/>
      <c r="H172" s="935"/>
      <c r="I172" s="421"/>
      <c r="J172" s="423"/>
      <c r="K172" s="408"/>
      <c r="L172" s="408"/>
      <c r="M172" s="408"/>
      <c r="N172" s="359" t="s">
        <v>1430</v>
      </c>
    </row>
    <row r="173" spans="1:14" ht="15" customHeight="1">
      <c r="A173" s="417"/>
      <c r="B173" s="417" t="s">
        <v>6010</v>
      </c>
      <c r="C173" s="417"/>
      <c r="D173" s="418" t="s">
        <v>10932</v>
      </c>
      <c r="E173" s="419"/>
      <c r="F173" s="1230">
        <f>SUM(K173:M173)</f>
        <v>0</v>
      </c>
      <c r="G173" s="939"/>
      <c r="H173" s="940">
        <v>0</v>
      </c>
      <c r="I173" s="421"/>
      <c r="J173" s="423"/>
      <c r="K173" s="423"/>
      <c r="L173" s="423"/>
      <c r="M173" s="423">
        <f>-WK!R275</f>
        <v>0</v>
      </c>
      <c r="N173" s="359" t="s">
        <v>1430</v>
      </c>
    </row>
    <row r="174" spans="1:14" ht="15" customHeight="1">
      <c r="A174" s="417"/>
      <c r="B174" s="417"/>
      <c r="C174" s="417"/>
      <c r="D174" s="418"/>
      <c r="E174" s="419"/>
      <c r="F174" s="941"/>
      <c r="G174" s="939"/>
      <c r="H174" s="941"/>
      <c r="I174" s="421"/>
      <c r="J174" s="423"/>
      <c r="K174" s="424"/>
      <c r="L174" s="423"/>
      <c r="M174" s="424"/>
      <c r="N174" s="359" t="s">
        <v>1430</v>
      </c>
    </row>
    <row r="175" spans="1:14" ht="15" customHeight="1" thickBot="1">
      <c r="A175" s="404"/>
      <c r="B175" s="404" t="s">
        <v>14242</v>
      </c>
      <c r="C175" s="404"/>
      <c r="D175" s="426" t="s">
        <v>8538</v>
      </c>
      <c r="E175" s="405"/>
      <c r="F175" s="906">
        <f ca="1">F169+F171+F173</f>
        <v>53344609804</v>
      </c>
      <c r="G175" s="939"/>
      <c r="H175" s="906">
        <f>H169+H171+H173</f>
        <v>7820993189</v>
      </c>
      <c r="I175" s="421"/>
      <c r="J175" s="423"/>
      <c r="K175" s="437">
        <f ca="1">K169+K171+K173</f>
        <v>53344609804</v>
      </c>
      <c r="L175" s="408"/>
      <c r="M175" s="437">
        <f ca="1">F175-K175</f>
        <v>0</v>
      </c>
      <c r="N175" s="359" t="s">
        <v>1430</v>
      </c>
    </row>
    <row r="176" spans="1:14" ht="15" customHeight="1" thickTop="1">
      <c r="A176" s="404"/>
      <c r="B176" s="404"/>
      <c r="C176" s="404"/>
      <c r="D176" s="404"/>
      <c r="E176" s="404"/>
      <c r="F176" s="1714">
        <f ca="1">F175-BS!F17</f>
        <v>51942</v>
      </c>
      <c r="G176" s="1659"/>
      <c r="H176" s="1658"/>
      <c r="I176" s="421"/>
      <c r="J176" s="423"/>
      <c r="K176" s="777">
        <f ca="1">K175-BS!F17</f>
        <v>51942</v>
      </c>
      <c r="L176" s="408"/>
      <c r="N176" s="359" t="s">
        <v>1430</v>
      </c>
    </row>
    <row r="177" spans="1:14" ht="15" customHeight="1">
      <c r="A177" s="427"/>
      <c r="B177" s="427"/>
      <c r="C177" s="427"/>
      <c r="D177" s="427"/>
      <c r="E177" s="427"/>
      <c r="F177" s="420"/>
      <c r="G177" s="420"/>
      <c r="H177" s="420"/>
      <c r="I177" s="421"/>
      <c r="J177" s="423"/>
      <c r="L177" s="422"/>
      <c r="N177" s="359" t="s">
        <v>1430</v>
      </c>
    </row>
    <row r="178" spans="1:14" s="342" customFormat="1" ht="15" customHeight="1">
      <c r="A178" s="349"/>
      <c r="B178" s="349"/>
      <c r="C178" s="349"/>
      <c r="D178" s="349"/>
      <c r="E178" s="330"/>
      <c r="F178" s="439" t="str">
        <f>Menu!B9</f>
        <v>Lập ngày 12 tháng 8 năm 2015</v>
      </c>
      <c r="G178" s="338"/>
      <c r="H178" s="338"/>
      <c r="I178" s="428"/>
      <c r="J178" s="423"/>
      <c r="N178" s="359" t="s">
        <v>1430</v>
      </c>
    </row>
    <row r="179" spans="1:14" s="342" customFormat="1" ht="20.100000000000001" customHeight="1">
      <c r="A179" s="1897" t="str">
        <f>Menu!A12</f>
        <v>Người lập biểu</v>
      </c>
      <c r="B179" s="1897"/>
      <c r="C179" s="1897" t="s">
        <v>14363</v>
      </c>
      <c r="D179" s="1897"/>
      <c r="E179" s="1897"/>
      <c r="F179" s="438" t="str">
        <f>Menu!A14</f>
        <v>Tổng Giám đốc</v>
      </c>
      <c r="G179" s="338"/>
      <c r="H179" s="337"/>
      <c r="I179" s="341"/>
      <c r="J179" s="423"/>
      <c r="N179" s="359" t="s">
        <v>1430</v>
      </c>
    </row>
    <row r="180" spans="1:14" s="342" customFormat="1" ht="12" customHeight="1">
      <c r="A180" s="338"/>
      <c r="B180" s="338"/>
      <c r="C180" s="491"/>
      <c r="D180" s="491"/>
      <c r="E180" s="491"/>
      <c r="F180" s="338"/>
      <c r="G180" s="338"/>
      <c r="H180" s="338"/>
      <c r="I180" s="400"/>
      <c r="J180" s="423"/>
      <c r="N180" s="359" t="s">
        <v>1430</v>
      </c>
    </row>
    <row r="181" spans="1:14" s="342" customFormat="1" ht="12" customHeight="1">
      <c r="A181" s="338"/>
      <c r="B181" s="338"/>
      <c r="C181" s="491"/>
      <c r="D181" s="491"/>
      <c r="E181" s="491"/>
      <c r="F181" s="338"/>
      <c r="G181" s="338"/>
      <c r="H181" s="338"/>
      <c r="I181" s="400"/>
      <c r="J181" s="423"/>
      <c r="N181" s="359" t="s">
        <v>1430</v>
      </c>
    </row>
    <row r="182" spans="1:14" s="342" customFormat="1" ht="12" customHeight="1">
      <c r="A182" s="338"/>
      <c r="B182" s="338"/>
      <c r="C182" s="491"/>
      <c r="D182" s="491"/>
      <c r="E182" s="491"/>
      <c r="F182" s="338"/>
      <c r="G182" s="338"/>
      <c r="H182" s="338"/>
      <c r="I182" s="400"/>
      <c r="J182" s="423"/>
      <c r="N182" s="359" t="s">
        <v>1430</v>
      </c>
    </row>
    <row r="183" spans="1:14" s="342" customFormat="1" ht="12" customHeight="1">
      <c r="A183" s="338"/>
      <c r="B183" s="338"/>
      <c r="C183" s="491"/>
      <c r="D183" s="491"/>
      <c r="E183" s="491"/>
      <c r="F183" s="338"/>
      <c r="G183" s="338"/>
      <c r="H183" s="338"/>
      <c r="I183" s="400"/>
      <c r="J183" s="423"/>
      <c r="N183" s="359" t="s">
        <v>1430</v>
      </c>
    </row>
    <row r="184" spans="1:14" s="342" customFormat="1" ht="12" customHeight="1">
      <c r="A184" s="338"/>
      <c r="B184" s="338"/>
      <c r="C184" s="491"/>
      <c r="D184" s="491"/>
      <c r="E184" s="491"/>
      <c r="F184" s="338"/>
      <c r="G184" s="338"/>
      <c r="H184" s="338"/>
      <c r="I184" s="400"/>
      <c r="J184" s="423"/>
      <c r="N184" s="359" t="s">
        <v>1430</v>
      </c>
    </row>
    <row r="185" spans="1:14" s="342" customFormat="1" ht="15" customHeight="1">
      <c r="A185" s="1913" t="s">
        <v>3248</v>
      </c>
      <c r="B185" s="1913"/>
      <c r="C185" s="1898" t="s">
        <v>3247</v>
      </c>
      <c r="D185" s="1898"/>
      <c r="E185" s="1898"/>
      <c r="F185" s="338" t="s">
        <v>3247</v>
      </c>
      <c r="G185" s="338"/>
      <c r="H185" s="338"/>
      <c r="I185" s="400"/>
      <c r="J185" s="423"/>
      <c r="N185" s="359" t="s">
        <v>1430</v>
      </c>
    </row>
    <row r="186" spans="1:14" s="342" customFormat="1" ht="20.100000000000001" customHeight="1">
      <c r="A186" s="1897" t="str">
        <f>Menu!B12</f>
        <v>Vương Thị Ánh Duyên</v>
      </c>
      <c r="B186" s="1897"/>
      <c r="C186" s="1899" t="str">
        <f>Menu!B13</f>
        <v>Nguyễn Khánh Chi</v>
      </c>
      <c r="D186" s="1899"/>
      <c r="E186" s="1899"/>
      <c r="F186" s="438" t="str">
        <f>Menu!B14</f>
        <v>Đường Đức Hóa</v>
      </c>
      <c r="G186" s="338"/>
      <c r="H186" s="337"/>
      <c r="I186" s="429"/>
      <c r="J186" s="423"/>
      <c r="N186" s="359" t="s">
        <v>1430</v>
      </c>
    </row>
    <row r="187" spans="1:14">
      <c r="J187" s="423"/>
    </row>
    <row r="188" spans="1:14">
      <c r="J188" s="423"/>
    </row>
    <row r="190" spans="1:14">
      <c r="F190" s="1017"/>
    </row>
  </sheetData>
  <autoFilter ref="N15:N186">
    <filterColumn colId="0">
      <customFilters and="1">
        <customFilter operator="notEqual" val=" "/>
      </customFilters>
    </filterColumn>
  </autoFilter>
  <mergeCells count="12">
    <mergeCell ref="A179:B179"/>
    <mergeCell ref="A185:B185"/>
    <mergeCell ref="F14:H14"/>
    <mergeCell ref="F134:H134"/>
    <mergeCell ref="E134:E135"/>
    <mergeCell ref="D134:D135"/>
    <mergeCell ref="A186:B186"/>
    <mergeCell ref="E14:E15"/>
    <mergeCell ref="D14:D15"/>
    <mergeCell ref="C179:E179"/>
    <mergeCell ref="C185:E185"/>
    <mergeCell ref="C186:E186"/>
  </mergeCells>
  <phoneticPr fontId="53" type="noConversion"/>
  <conditionalFormatting sqref="J43:J44 J25:J27">
    <cfRule type="expression" dxfId="3" priority="1" stopIfTrue="1">
      <formula>IF(OR($F25&lt;0,$H25&lt;0),TRUE,FALSE)</formula>
    </cfRule>
  </conditionalFormatting>
  <pageMargins left="0.6692913385826772" right="0.27559055118110237" top="0.39370078740157483" bottom="0.59055118110236227" header="0" footer="0.35433070866141736"/>
  <pageSetup paperSize="9" firstPageNumber="11" orientation="portrait" useFirstPageNumber="1" r:id="rId1"/>
  <headerFooter alignWithMargins="0">
    <oddFooter>&amp;C&amp;P</oddFooter>
  </headerFooter>
  <rowBreaks count="1" manualBreakCount="1">
    <brk id="129" max="7" man="1"/>
  </rowBreaks>
  <legacyDrawing r:id="rId2"/>
</worksheet>
</file>

<file path=xl/worksheets/sheet7.xml><?xml version="1.0" encoding="utf-8"?>
<worksheet xmlns="http://schemas.openxmlformats.org/spreadsheetml/2006/main" xmlns:r="http://schemas.openxmlformats.org/officeDocument/2006/relationships">
  <sheetPr codeName="Sheet4" filterMode="1">
    <tabColor indexed="17"/>
  </sheetPr>
  <dimension ref="A1:AK372"/>
  <sheetViews>
    <sheetView topLeftCell="J1" zoomScale="85" zoomScaleNormal="85" zoomScaleSheetLayoutView="85" workbookViewId="0">
      <selection activeCell="V1" sqref="V1:Y65536"/>
    </sheetView>
  </sheetViews>
  <sheetFormatPr defaultRowHeight="12.75" outlineLevelCol="1"/>
  <cols>
    <col min="1" max="1" width="3.85546875" style="23" customWidth="1"/>
    <col min="2" max="2" width="39.85546875" style="23" customWidth="1"/>
    <col min="3" max="3" width="4.140625" style="23" bestFit="1" customWidth="1"/>
    <col min="4" max="4" width="8" style="23" customWidth="1"/>
    <col min="5" max="6" width="18" style="67" hidden="1" customWidth="1" outlineLevel="1"/>
    <col min="7" max="7" width="18" style="67" customWidth="1" collapsed="1"/>
    <col min="8" max="8" width="18.7109375" style="67" hidden="1" customWidth="1" outlineLevel="1"/>
    <col min="9" max="9" width="18.5703125" style="67" hidden="1" customWidth="1" outlineLevel="1"/>
    <col min="10" max="10" width="17.7109375" style="67" customWidth="1" collapsed="1"/>
    <col min="11" max="11" width="7" style="104" customWidth="1"/>
    <col min="12" max="12" width="4.140625" style="60" hidden="1" customWidth="1" outlineLevel="1"/>
    <col min="13" max="13" width="5.5703125" style="67" hidden="1" customWidth="1" outlineLevel="1"/>
    <col min="14" max="14" width="5.7109375" style="67" hidden="1" customWidth="1" outlineLevel="1"/>
    <col min="15" max="15" width="5.140625" style="67" hidden="1" customWidth="1" outlineLevel="1"/>
    <col min="16" max="16" width="7.42578125" style="67" hidden="1" customWidth="1" outlineLevel="1"/>
    <col min="17" max="17" width="1.42578125" style="67" customWidth="1" collapsed="1"/>
    <col min="18" max="18" width="18.42578125" style="67" customWidth="1"/>
    <col min="19" max="20" width="18" style="67" customWidth="1"/>
    <col min="21" max="21" width="16.28515625" style="67" bestFit="1" customWidth="1"/>
    <col min="22" max="22" width="21.7109375" style="67" customWidth="1"/>
    <col min="23" max="23" width="15.28515625" style="67" customWidth="1"/>
    <col min="24" max="24" width="17.7109375" style="67" customWidth="1"/>
    <col min="25" max="25" width="14.28515625" style="67" bestFit="1" customWidth="1"/>
    <col min="26" max="26" width="21.7109375" style="67" customWidth="1"/>
    <col min="27" max="27" width="20.28515625" style="67" bestFit="1" customWidth="1"/>
    <col min="28" max="28" width="11.85546875" style="67" bestFit="1" customWidth="1"/>
    <col min="29" max="29" width="14.28515625" style="67" bestFit="1" customWidth="1"/>
    <col min="30" max="30" width="16" style="60" bestFit="1" customWidth="1" outlineLevel="1"/>
    <col min="31" max="31" width="4.85546875" style="60" customWidth="1" outlineLevel="1"/>
    <col min="32" max="34" width="9.140625" style="60"/>
    <col min="35" max="35" width="18" style="67" customWidth="1" outlineLevel="1" collapsed="1"/>
    <col min="36" max="36" width="1.85546875" style="56" customWidth="1" outlineLevel="1"/>
    <col min="37" max="37" width="18" style="67" customWidth="1" outlineLevel="1" collapsed="1"/>
    <col min="38" max="16384" width="9.140625" style="60"/>
  </cols>
  <sheetData>
    <row r="1" spans="1:37" s="15" customFormat="1">
      <c r="A1" s="15" t="str">
        <f>Menu!B2</f>
        <v>CÔNG TY CỔ PHẦN TẬP ĐOÀN ĐẠI CHÂU</v>
      </c>
      <c r="H1" s="16"/>
      <c r="I1" s="16"/>
      <c r="J1" s="16"/>
      <c r="K1" s="534"/>
      <c r="L1" s="17"/>
      <c r="M1" s="19"/>
      <c r="N1" s="17"/>
      <c r="O1" s="26" t="s">
        <v>6078</v>
      </c>
      <c r="P1" s="26" t="s">
        <v>6079</v>
      </c>
      <c r="Q1" s="535"/>
      <c r="R1" s="19" t="s">
        <v>2966</v>
      </c>
      <c r="S1" s="20"/>
      <c r="T1" s="19"/>
      <c r="U1" s="21"/>
      <c r="V1" s="22" t="s">
        <v>3011</v>
      </c>
      <c r="W1" s="20"/>
      <c r="X1" s="22"/>
      <c r="Y1" s="21"/>
      <c r="Z1" s="22" t="s">
        <v>3011</v>
      </c>
      <c r="AA1" s="20"/>
      <c r="AB1" s="22"/>
      <c r="AC1" s="21"/>
      <c r="AD1" s="19"/>
      <c r="AE1" s="19" t="s">
        <v>7448</v>
      </c>
      <c r="AF1" s="19"/>
      <c r="AG1" s="19"/>
      <c r="AH1" s="19"/>
      <c r="AI1" s="19"/>
      <c r="AJ1" s="22"/>
      <c r="AK1" s="19"/>
    </row>
    <row r="2" spans="1:37" s="23" customFormat="1">
      <c r="A2" s="23" t="str">
        <f>Menu!B3</f>
        <v>Địa chỉ: Tổ 23, cụm 4, phường Nhật Tân, quận Tây Hồ, thành phố Hà Nội</v>
      </c>
      <c r="H2" s="24"/>
      <c r="I2" s="24"/>
      <c r="J2" s="24"/>
      <c r="K2" s="69"/>
      <c r="L2" s="26"/>
      <c r="M2" s="26"/>
      <c r="N2" s="26"/>
      <c r="O2" s="26" t="s">
        <v>6078</v>
      </c>
      <c r="P2" s="26" t="s">
        <v>6079</v>
      </c>
      <c r="Q2" s="520"/>
      <c r="R2" s="26" t="s">
        <v>3543</v>
      </c>
      <c r="S2" s="29"/>
      <c r="T2" s="26"/>
      <c r="U2" s="30"/>
      <c r="V2" s="31" t="s">
        <v>8256</v>
      </c>
      <c r="W2" s="29"/>
      <c r="X2" s="31"/>
      <c r="Y2" s="30"/>
      <c r="Z2" s="31" t="s">
        <v>8256</v>
      </c>
      <c r="AA2" s="29"/>
      <c r="AB2" s="31"/>
      <c r="AC2" s="30"/>
      <c r="AD2" s="26"/>
      <c r="AE2" s="26"/>
      <c r="AF2" s="26"/>
      <c r="AG2" s="26"/>
      <c r="AH2" s="26"/>
      <c r="AI2" s="26"/>
      <c r="AJ2" s="31"/>
      <c r="AK2" s="26"/>
    </row>
    <row r="3" spans="1:37" s="23" customFormat="1">
      <c r="A3" s="23" t="str">
        <f>Menu!B4</f>
        <v>BÁO CÁO TÀI CHÍNH HỢP NHẤT</v>
      </c>
      <c r="H3" s="24"/>
      <c r="I3" s="24"/>
      <c r="J3" s="24"/>
      <c r="K3" s="69"/>
      <c r="L3" s="26"/>
      <c r="M3" s="26"/>
      <c r="N3" s="26"/>
      <c r="O3" s="26" t="s">
        <v>6078</v>
      </c>
      <c r="P3" s="26" t="s">
        <v>6079</v>
      </c>
      <c r="Q3" s="520"/>
      <c r="R3" s="26" t="s">
        <v>2967</v>
      </c>
      <c r="S3" s="29"/>
      <c r="T3" s="26"/>
      <c r="U3" s="30"/>
      <c r="V3" s="31" t="s">
        <v>2636</v>
      </c>
      <c r="W3" s="29"/>
      <c r="X3" s="31"/>
      <c r="Y3" s="30"/>
      <c r="Z3" s="31" t="s">
        <v>2636</v>
      </c>
      <c r="AA3" s="29"/>
      <c r="AB3" s="31"/>
      <c r="AC3" s="30"/>
      <c r="AD3" s="26"/>
      <c r="AE3" s="26"/>
      <c r="AF3" s="26"/>
      <c r="AG3" s="26"/>
      <c r="AH3" s="26"/>
      <c r="AI3" s="26"/>
      <c r="AJ3" s="31"/>
      <c r="AK3" s="26"/>
    </row>
    <row r="4" spans="1:37" s="23" customFormat="1">
      <c r="A4" s="32" t="str">
        <f>Menu!B5</f>
        <v>Quý II của năm tài chính kết thúc ngày 31 tháng 12 năm 2015</v>
      </c>
      <c r="B4" s="32"/>
      <c r="C4" s="32"/>
      <c r="D4" s="32"/>
      <c r="E4" s="32"/>
      <c r="F4" s="32"/>
      <c r="G4" s="32"/>
      <c r="H4" s="32"/>
      <c r="I4" s="32"/>
      <c r="J4" s="32"/>
      <c r="K4" s="69"/>
      <c r="L4" s="26"/>
      <c r="M4" s="26"/>
      <c r="N4" s="26"/>
      <c r="O4" s="26" t="s">
        <v>6078</v>
      </c>
      <c r="P4" s="26" t="s">
        <v>6079</v>
      </c>
      <c r="Q4" s="520"/>
      <c r="R4" s="31" t="s">
        <v>2968</v>
      </c>
      <c r="S4" s="31"/>
      <c r="T4" s="31"/>
      <c r="U4" s="33"/>
      <c r="V4" s="31" t="e">
        <f>Menu!#REF!</f>
        <v>#REF!</v>
      </c>
      <c r="W4" s="31"/>
      <c r="X4" s="31"/>
      <c r="Y4" s="33"/>
      <c r="Z4" s="31" t="str">
        <f>Menu!B5</f>
        <v>Quý II của năm tài chính kết thúc ngày 31 tháng 12 năm 2015</v>
      </c>
      <c r="AA4" s="31"/>
      <c r="AB4" s="31"/>
      <c r="AC4" s="33"/>
      <c r="AD4" s="26"/>
      <c r="AE4" s="26"/>
      <c r="AF4" s="26"/>
      <c r="AG4" s="26"/>
      <c r="AH4" s="26"/>
      <c r="AI4" s="31"/>
      <c r="AJ4" s="31"/>
      <c r="AK4" s="31"/>
    </row>
    <row r="5" spans="1:37" s="23" customFormat="1" ht="13.5" thickBot="1">
      <c r="A5" s="34"/>
      <c r="B5" s="34"/>
      <c r="C5" s="34"/>
      <c r="D5" s="34"/>
      <c r="E5" s="34"/>
      <c r="F5" s="34"/>
      <c r="G5" s="34"/>
      <c r="H5" s="34"/>
      <c r="I5" s="34"/>
      <c r="J5" s="34"/>
      <c r="K5" s="69"/>
      <c r="L5" s="26"/>
      <c r="M5" s="26"/>
      <c r="N5" s="26"/>
      <c r="O5" s="26" t="s">
        <v>6078</v>
      </c>
      <c r="P5" s="26" t="s">
        <v>6079</v>
      </c>
      <c r="Q5" s="520"/>
      <c r="R5" s="35"/>
      <c r="S5" s="35"/>
      <c r="T5" s="35"/>
      <c r="U5" s="36"/>
      <c r="V5" s="35"/>
      <c r="W5" s="35"/>
      <c r="X5" s="35"/>
      <c r="Y5" s="36"/>
      <c r="Z5" s="35"/>
      <c r="AA5" s="35"/>
      <c r="AB5" s="35"/>
      <c r="AC5" s="36"/>
      <c r="AD5" s="26"/>
      <c r="AE5" s="26"/>
      <c r="AF5" s="26"/>
      <c r="AG5" s="26"/>
      <c r="AH5" s="26"/>
      <c r="AI5" s="35"/>
      <c r="AJ5" s="31"/>
      <c r="AK5" s="35"/>
    </row>
    <row r="6" spans="1:37" s="23" customFormat="1">
      <c r="A6" s="68"/>
      <c r="B6" s="94"/>
      <c r="C6" s="94"/>
      <c r="D6" s="94"/>
      <c r="E6" s="94"/>
      <c r="F6" s="94"/>
      <c r="G6" s="94"/>
      <c r="H6" s="94"/>
      <c r="I6" s="94"/>
      <c r="J6" s="94"/>
      <c r="K6" s="69"/>
      <c r="L6" s="26"/>
      <c r="M6" s="26"/>
      <c r="N6" s="26"/>
      <c r="O6" s="26" t="s">
        <v>6078</v>
      </c>
      <c r="P6" s="26" t="s">
        <v>6079</v>
      </c>
      <c r="Q6" s="520"/>
      <c r="R6" s="95"/>
      <c r="S6" s="95"/>
      <c r="T6" s="95"/>
      <c r="U6" s="522"/>
      <c r="V6" s="96"/>
      <c r="W6" s="95"/>
      <c r="X6" s="96"/>
      <c r="Y6" s="522"/>
      <c r="Z6" s="96"/>
      <c r="AA6" s="95"/>
      <c r="AB6" s="96"/>
      <c r="AC6" s="522"/>
      <c r="AD6" s="26"/>
      <c r="AE6" s="26"/>
      <c r="AF6" s="26"/>
      <c r="AG6" s="26"/>
      <c r="AH6" s="26"/>
      <c r="AI6" s="95"/>
      <c r="AJ6" s="96"/>
      <c r="AK6" s="95"/>
    </row>
    <row r="7" spans="1:37" s="519" customFormat="1">
      <c r="A7" s="68" t="str">
        <f>BS!A7</f>
        <v>BẢNG CÂN ĐỐI KẾ TOÁN HỢP NHẤT</v>
      </c>
      <c r="B7" s="68"/>
      <c r="C7" s="68"/>
      <c r="D7" s="68"/>
      <c r="E7" s="68"/>
      <c r="F7" s="68"/>
      <c r="G7" s="68"/>
      <c r="H7" s="68"/>
      <c r="I7" s="68"/>
      <c r="J7" s="68"/>
      <c r="K7" s="69"/>
      <c r="L7" s="26"/>
      <c r="M7" s="521"/>
      <c r="N7" s="521"/>
      <c r="O7" s="26" t="s">
        <v>6078</v>
      </c>
      <c r="P7" s="26" t="s">
        <v>6079</v>
      </c>
      <c r="Q7" s="536"/>
      <c r="R7" s="523" t="s">
        <v>6955</v>
      </c>
      <c r="S7" s="524"/>
      <c r="T7" s="525"/>
      <c r="U7" s="526"/>
      <c r="V7" s="527" t="s">
        <v>14369</v>
      </c>
      <c r="W7" s="524"/>
      <c r="X7" s="527"/>
      <c r="Y7" s="526"/>
      <c r="Z7" s="527" t="s">
        <v>6082</v>
      </c>
      <c r="AA7" s="524"/>
      <c r="AB7" s="527"/>
      <c r="AC7" s="526"/>
      <c r="AD7" s="521"/>
      <c r="AE7" s="521"/>
      <c r="AF7" s="521"/>
      <c r="AG7" s="521"/>
      <c r="AH7" s="521"/>
      <c r="AI7" s="537" t="s">
        <v>6083</v>
      </c>
      <c r="AJ7" s="537"/>
      <c r="AK7" s="537"/>
    </row>
    <row r="8" spans="1:37" s="519" customFormat="1">
      <c r="A8" s="68" t="str">
        <f>BS!A9</f>
        <v>Quý II của năm tài chính kết thúc ngày 31 tháng 12 năm 2015</v>
      </c>
      <c r="B8" s="68"/>
      <c r="C8" s="68"/>
      <c r="D8" s="68"/>
      <c r="E8" s="68"/>
      <c r="F8" s="68"/>
      <c r="G8" s="68"/>
      <c r="H8" s="68"/>
      <c r="I8" s="68"/>
      <c r="J8" s="68"/>
      <c r="K8" s="69"/>
      <c r="L8" s="26"/>
      <c r="M8" s="521"/>
      <c r="N8" s="521"/>
      <c r="O8" s="26" t="s">
        <v>6078</v>
      </c>
      <c r="P8" s="26" t="s">
        <v>6079</v>
      </c>
      <c r="Q8" s="536"/>
      <c r="R8" s="44"/>
      <c r="S8" s="528"/>
      <c r="T8" s="528"/>
      <c r="U8" s="529"/>
      <c r="V8" s="44"/>
      <c r="W8" s="528"/>
      <c r="X8" s="530"/>
      <c r="Y8" s="529"/>
      <c r="Z8" s="44"/>
      <c r="AA8" s="528"/>
      <c r="AB8" s="530"/>
      <c r="AC8" s="529"/>
      <c r="AD8" s="521"/>
      <c r="AE8" s="521"/>
      <c r="AF8" s="521"/>
      <c r="AG8" s="521"/>
      <c r="AH8" s="521"/>
      <c r="AI8" s="528"/>
      <c r="AJ8" s="530"/>
      <c r="AK8" s="528"/>
    </row>
    <row r="9" spans="1:37" s="519" customFormat="1">
      <c r="J9" s="23" t="str">
        <f>BS!H11</f>
        <v>Đơn vị tính: VND</v>
      </c>
      <c r="K9" s="69"/>
      <c r="L9" s="26"/>
      <c r="M9" s="521"/>
      <c r="N9" s="521"/>
      <c r="O9" s="26" t="s">
        <v>6078</v>
      </c>
      <c r="P9" s="26" t="s">
        <v>6079</v>
      </c>
      <c r="Q9" s="536"/>
      <c r="R9" s="521"/>
      <c r="S9" s="521"/>
      <c r="T9" s="521"/>
      <c r="U9" s="531"/>
      <c r="V9" s="44"/>
      <c r="W9" s="521"/>
      <c r="X9" s="44"/>
      <c r="Y9" s="531"/>
      <c r="Z9" s="44"/>
      <c r="AA9" s="521"/>
      <c r="AB9" s="44"/>
      <c r="AC9" s="531"/>
      <c r="AD9" s="521"/>
      <c r="AE9" s="521"/>
      <c r="AF9" s="521"/>
      <c r="AG9" s="521"/>
      <c r="AH9" s="521"/>
      <c r="AI9" s="521"/>
      <c r="AJ9" s="44"/>
      <c r="AK9" s="521"/>
    </row>
    <row r="10" spans="1:37" s="23" customFormat="1">
      <c r="H10" s="24"/>
      <c r="I10" s="24"/>
      <c r="J10" s="24"/>
      <c r="K10" s="69"/>
      <c r="L10" s="26"/>
      <c r="M10" s="26"/>
      <c r="N10" s="26"/>
      <c r="O10" s="26" t="s">
        <v>6078</v>
      </c>
      <c r="P10" s="26" t="s">
        <v>6079</v>
      </c>
      <c r="Q10" s="520"/>
      <c r="R10" s="26"/>
      <c r="S10" s="26"/>
      <c r="T10" s="26"/>
      <c r="U10" s="30"/>
      <c r="V10" s="44"/>
      <c r="W10" s="29"/>
      <c r="X10" s="31"/>
      <c r="Y10" s="30"/>
      <c r="Z10" s="44"/>
      <c r="AA10" s="29"/>
      <c r="AB10" s="31"/>
      <c r="AC10" s="30"/>
      <c r="AD10" s="26"/>
      <c r="AE10" s="26"/>
      <c r="AF10" s="26"/>
      <c r="AG10" s="26"/>
      <c r="AH10" s="26"/>
      <c r="AI10" s="26"/>
      <c r="AJ10" s="31"/>
      <c r="AK10" s="26"/>
    </row>
    <row r="11" spans="1:37" s="23" customFormat="1">
      <c r="G11" s="519"/>
      <c r="H11" s="519"/>
      <c r="I11" s="519"/>
      <c r="J11" s="519"/>
      <c r="K11" s="69"/>
      <c r="L11" s="26"/>
      <c r="M11" s="26"/>
      <c r="N11" s="26"/>
      <c r="O11" s="26" t="s">
        <v>6078</v>
      </c>
      <c r="P11" s="26" t="s">
        <v>6079</v>
      </c>
      <c r="Q11" s="520"/>
      <c r="R11" s="26"/>
      <c r="S11" s="26"/>
      <c r="T11" s="26"/>
      <c r="U11" s="531"/>
      <c r="V11" s="26"/>
      <c r="W11" s="26"/>
      <c r="X11" s="26"/>
      <c r="Y11" s="531"/>
      <c r="Z11" s="26"/>
      <c r="AA11" s="26"/>
      <c r="AB11" s="26"/>
      <c r="AC11" s="531"/>
      <c r="AD11" s="26"/>
      <c r="AE11" s="26"/>
      <c r="AF11" s="26"/>
      <c r="AG11" s="26"/>
      <c r="AH11" s="26"/>
      <c r="AI11" s="521"/>
      <c r="AJ11" s="44"/>
      <c r="AK11" s="521"/>
    </row>
    <row r="12" spans="1:37" s="61" customFormat="1" ht="25.5">
      <c r="A12" s="541" t="s">
        <v>12470</v>
      </c>
      <c r="B12" s="542"/>
      <c r="C12" s="62" t="s">
        <v>6086</v>
      </c>
      <c r="D12" s="62" t="s">
        <v>6087</v>
      </c>
      <c r="E12" s="543" t="str">
        <f>"Số cuối năm
(Số đơn vị)"</f>
        <v>Số cuối năm
(Số đơn vị)</v>
      </c>
      <c r="F12" s="543" t="str">
        <f>"Điều chỉnh
 phân loại"</f>
        <v>Điều chỉnh
 phân loại</v>
      </c>
      <c r="G12" s="543" t="str">
        <f>"Số cuối năm
(Số kiểm toán)"</f>
        <v>Số cuối năm
(Số kiểm toán)</v>
      </c>
      <c r="H12" s="543" t="str">
        <f>"Số đầu năm 
(Số đơn vị)"</f>
        <v>Số đầu năm 
(Số đơn vị)</v>
      </c>
      <c r="I12" s="543" t="str">
        <f>"Điều chỉnh
 phân loại"</f>
        <v>Điều chỉnh
 phân loại</v>
      </c>
      <c r="J12" s="543" t="str">
        <f>"Số đầu năm 
(Số kiểm toán)"</f>
        <v>Số đầu năm 
(Số kiểm toán)</v>
      </c>
      <c r="K12" s="540" t="s">
        <v>523</v>
      </c>
      <c r="L12" s="538"/>
      <c r="M12" s="540" t="s">
        <v>6086</v>
      </c>
      <c r="N12" s="544" t="s">
        <v>524</v>
      </c>
      <c r="O12" s="538" t="s">
        <v>6078</v>
      </c>
      <c r="P12" s="538" t="s">
        <v>6079</v>
      </c>
      <c r="Q12" s="545"/>
      <c r="R12" s="532" t="str">
        <f>"Số cuối năm
(Số đơn vị)"</f>
        <v>Số cuối năm
(Số đơn vị)</v>
      </c>
      <c r="S12" s="532" t="str">
        <f>"Số cuối năm
(Số kiểm toán)"</f>
        <v>Số cuối năm
(Số kiểm toán)</v>
      </c>
      <c r="T12" s="532" t="str">
        <f>"Số đầu năm 
(Số đơn vị)"</f>
        <v>Số đầu năm 
(Số đơn vị)</v>
      </c>
      <c r="U12" s="533" t="str">
        <f>"Số đầu năm 
(Số kiểm toán)"</f>
        <v>Số đầu năm 
(Số kiểm toán)</v>
      </c>
      <c r="V12" s="532" t="str">
        <f>"Số cuối năm
(Số đơn vị)"</f>
        <v>Số cuối năm
(Số đơn vị)</v>
      </c>
      <c r="W12" s="532" t="str">
        <f>"Số cuối năm
(Số kiểm toán)"</f>
        <v>Số cuối năm
(Số kiểm toán)</v>
      </c>
      <c r="X12" s="532" t="str">
        <f>"Số đầu năm 
(Số đơn vị)"</f>
        <v>Số đầu năm 
(Số đơn vị)</v>
      </c>
      <c r="Y12" s="533" t="str">
        <f>"Số đầu năm 
(Số kiểm toán)"</f>
        <v>Số đầu năm 
(Số kiểm toán)</v>
      </c>
      <c r="Z12" s="532" t="str">
        <f>"Số cuối năm
(Số đơn vị)"</f>
        <v>Số cuối năm
(Số đơn vị)</v>
      </c>
      <c r="AA12" s="532" t="str">
        <f>"Số cuối năm
(Số kiểm toán)"</f>
        <v>Số cuối năm
(Số kiểm toán)</v>
      </c>
      <c r="AB12" s="532" t="str">
        <f>"Số đầu năm 
(Số đơn vị)"</f>
        <v>Số đầu năm 
(Số đơn vị)</v>
      </c>
      <c r="AC12" s="533" t="str">
        <f>"Số đầu năm 
(Số kiểm toán)"</f>
        <v>Số đầu năm 
(Số kiểm toán)</v>
      </c>
      <c r="AD12" s="532" t="s">
        <v>525</v>
      </c>
      <c r="AE12" s="538" t="s">
        <v>526</v>
      </c>
      <c r="AF12" s="69"/>
      <c r="AG12" s="69"/>
      <c r="AH12" s="69"/>
      <c r="AI12" s="532" t="s">
        <v>527</v>
      </c>
      <c r="AJ12" s="546"/>
      <c r="AK12" s="532" t="s">
        <v>528</v>
      </c>
    </row>
    <row r="13" spans="1:37" s="53" customFormat="1">
      <c r="A13" s="541" t="s">
        <v>6085</v>
      </c>
      <c r="B13" s="541"/>
      <c r="C13" s="48"/>
      <c r="D13" s="48"/>
      <c r="E13" s="49"/>
      <c r="F13" s="49"/>
      <c r="G13" s="49"/>
      <c r="H13" s="49"/>
      <c r="I13" s="49"/>
      <c r="J13" s="49"/>
      <c r="K13" s="25"/>
      <c r="L13" s="18"/>
      <c r="M13" s="41"/>
      <c r="N13" s="18"/>
      <c r="O13" s="18" t="s">
        <v>6078</v>
      </c>
      <c r="P13" s="18" t="s">
        <v>6079</v>
      </c>
      <c r="Q13" s="43"/>
      <c r="R13" s="50"/>
      <c r="S13" s="50"/>
      <c r="T13" s="50"/>
      <c r="U13" s="51"/>
      <c r="V13" s="50"/>
      <c r="W13" s="50"/>
      <c r="X13" s="50"/>
      <c r="Y13" s="51"/>
      <c r="Z13" s="50"/>
      <c r="AA13" s="50"/>
      <c r="AB13" s="50"/>
      <c r="AC13" s="51"/>
      <c r="AD13" s="50"/>
      <c r="AE13" s="42"/>
      <c r="AF13" s="52"/>
      <c r="AG13" s="52"/>
      <c r="AH13" s="52"/>
      <c r="AI13" s="50"/>
      <c r="AJ13" s="50"/>
      <c r="AK13" s="50"/>
    </row>
    <row r="14" spans="1:37" s="53" customFormat="1">
      <c r="A14" s="547" t="s">
        <v>529</v>
      </c>
      <c r="B14" s="547" t="s">
        <v>530</v>
      </c>
      <c r="C14" s="48">
        <v>100</v>
      </c>
      <c r="D14" s="48"/>
      <c r="E14" s="50">
        <f t="shared" ref="E14:J14" si="0">E15+E21+E30+E41+E53</f>
        <v>690731883513</v>
      </c>
      <c r="F14" s="50">
        <f t="shared" ca="1" si="0"/>
        <v>-90000000000</v>
      </c>
      <c r="G14" s="50">
        <f t="shared" ca="1" si="0"/>
        <v>600731883513</v>
      </c>
      <c r="H14" s="50">
        <f t="shared" si="0"/>
        <v>557375129278</v>
      </c>
      <c r="I14" s="50">
        <f t="shared" ca="1" si="0"/>
        <v>0</v>
      </c>
      <c r="J14" s="50">
        <f t="shared" ca="1" si="0"/>
        <v>557375129278</v>
      </c>
      <c r="K14" s="25"/>
      <c r="L14" s="18"/>
      <c r="M14" s="41"/>
      <c r="N14" s="18">
        <f>Countct</f>
        <v>1</v>
      </c>
      <c r="O14" s="18" t="s">
        <v>6078</v>
      </c>
      <c r="P14" s="18"/>
      <c r="Q14" s="43"/>
      <c r="R14" s="50">
        <f>R15+R21+R30+R41+R53</f>
        <v>595002029589</v>
      </c>
      <c r="S14" s="50">
        <f t="shared" ref="S14:AC14" ca="1" si="1">S15+S21+S30+S41+S53</f>
        <v>595002029589</v>
      </c>
      <c r="T14" s="50">
        <f t="shared" si="1"/>
        <v>557375129278</v>
      </c>
      <c r="U14" s="51">
        <f ca="1">U15+U21+U30+U41+U53</f>
        <v>557375129278</v>
      </c>
      <c r="V14" s="50">
        <f>V15+V21+V30+V41+V53</f>
        <v>95729853924</v>
      </c>
      <c r="W14" s="50">
        <f ca="1">W15+W21+W30+W41+W53</f>
        <v>95729853924</v>
      </c>
      <c r="X14" s="50">
        <f>X15+X21+X30+X41+X53</f>
        <v>0</v>
      </c>
      <c r="Y14" s="51">
        <f ca="1">Y15+Y21+Y30+Y41+Y53</f>
        <v>0</v>
      </c>
      <c r="Z14" s="50">
        <f t="shared" si="1"/>
        <v>0</v>
      </c>
      <c r="AA14" s="50">
        <f t="shared" ca="1" si="1"/>
        <v>-90000000000</v>
      </c>
      <c r="AB14" s="50">
        <f t="shared" si="1"/>
        <v>0</v>
      </c>
      <c r="AC14" s="51">
        <f t="shared" ca="1" si="1"/>
        <v>0</v>
      </c>
      <c r="AD14" s="50">
        <f t="shared" ref="AD14:AD45" ca="1" si="2">J14-G14</f>
        <v>-43356754235</v>
      </c>
      <c r="AE14" s="47"/>
      <c r="AF14" s="41"/>
      <c r="AG14" s="52"/>
      <c r="AH14" s="52"/>
      <c r="AI14" s="50">
        <f t="shared" ref="AI14:AI45" ca="1" si="3">G14-AA14</f>
        <v>690731883513</v>
      </c>
      <c r="AJ14" s="50"/>
      <c r="AK14" s="50">
        <f t="shared" ref="AK14:AK45" ca="1" si="4">J14-AC14</f>
        <v>557375129278</v>
      </c>
    </row>
    <row r="15" spans="1:37" s="53" customFormat="1">
      <c r="A15" s="547" t="s">
        <v>531</v>
      </c>
      <c r="B15" s="547" t="s">
        <v>532</v>
      </c>
      <c r="C15" s="48">
        <v>110</v>
      </c>
      <c r="D15" s="48"/>
      <c r="E15" s="50">
        <f t="shared" ref="E15:J15" si="5">E16+E20</f>
        <v>53344557862</v>
      </c>
      <c r="F15" s="50">
        <f t="shared" ca="1" si="5"/>
        <v>0</v>
      </c>
      <c r="G15" s="50">
        <f t="shared" ca="1" si="5"/>
        <v>53344557862</v>
      </c>
      <c r="H15" s="50">
        <f t="shared" si="5"/>
        <v>12512503817</v>
      </c>
      <c r="I15" s="50">
        <f t="shared" ca="1" si="5"/>
        <v>0</v>
      </c>
      <c r="J15" s="50">
        <f t="shared" ca="1" si="5"/>
        <v>12512503817</v>
      </c>
      <c r="K15" s="25"/>
      <c r="L15" s="18"/>
      <c r="M15" s="27"/>
      <c r="N15" s="18">
        <f t="shared" ref="N15:N66" si="6">Countct</f>
        <v>2</v>
      </c>
      <c r="O15" s="18" t="s">
        <v>6078</v>
      </c>
      <c r="P15" s="18"/>
      <c r="Q15" s="28"/>
      <c r="R15" s="50">
        <f>R16+R20</f>
        <v>53308422120</v>
      </c>
      <c r="S15" s="50">
        <f t="shared" ref="S15:AC15" ca="1" si="7">S16+S20</f>
        <v>53308422120</v>
      </c>
      <c r="T15" s="50">
        <f t="shared" si="7"/>
        <v>12512503817</v>
      </c>
      <c r="U15" s="51">
        <f t="shared" ca="1" si="7"/>
        <v>12512503817</v>
      </c>
      <c r="V15" s="50">
        <f>V16+V20</f>
        <v>36135742</v>
      </c>
      <c r="W15" s="50">
        <f ca="1">W16+W20</f>
        <v>36135742</v>
      </c>
      <c r="X15" s="50">
        <f>X16+X20</f>
        <v>0</v>
      </c>
      <c r="Y15" s="51">
        <f ca="1">Y16+Y20</f>
        <v>0</v>
      </c>
      <c r="Z15" s="50">
        <f t="shared" si="7"/>
        <v>0</v>
      </c>
      <c r="AA15" s="50">
        <f t="shared" ca="1" si="7"/>
        <v>0</v>
      </c>
      <c r="AB15" s="50">
        <f t="shared" si="7"/>
        <v>0</v>
      </c>
      <c r="AC15" s="51">
        <f t="shared" ca="1" si="7"/>
        <v>0</v>
      </c>
      <c r="AD15" s="50">
        <f t="shared" ca="1" si="2"/>
        <v>-40832054045</v>
      </c>
      <c r="AE15" s="47"/>
      <c r="AF15" s="41"/>
      <c r="AG15" s="52"/>
      <c r="AH15" s="52"/>
      <c r="AI15" s="50">
        <f t="shared" ca="1" si="3"/>
        <v>53344557862</v>
      </c>
      <c r="AJ15" s="50"/>
      <c r="AK15" s="50">
        <f t="shared" ca="1" si="4"/>
        <v>12512503817</v>
      </c>
    </row>
    <row r="16" spans="1:37">
      <c r="A16" s="548" t="s">
        <v>533</v>
      </c>
      <c r="B16" s="23" t="s">
        <v>534</v>
      </c>
      <c r="C16" s="54">
        <v>111</v>
      </c>
      <c r="D16" s="54"/>
      <c r="E16" s="57">
        <f t="shared" ref="E16:J16" si="8">Acdkt</f>
        <v>53344557862</v>
      </c>
      <c r="F16" s="57">
        <f t="shared" ca="1" si="8"/>
        <v>0</v>
      </c>
      <c r="G16" s="57">
        <f t="shared" ca="1" si="8"/>
        <v>53344557862</v>
      </c>
      <c r="H16" s="57">
        <f t="shared" si="8"/>
        <v>12512503817</v>
      </c>
      <c r="I16" s="57">
        <f t="shared" ca="1" si="8"/>
        <v>0</v>
      </c>
      <c r="J16" s="57">
        <f t="shared" ca="1" si="8"/>
        <v>12512503817</v>
      </c>
      <c r="K16" s="25"/>
      <c r="L16" s="18"/>
      <c r="M16" s="27"/>
      <c r="N16" s="18">
        <f t="shared" si="6"/>
        <v>3</v>
      </c>
      <c r="O16" s="18" t="s">
        <v>6078</v>
      </c>
      <c r="P16" s="18"/>
      <c r="Q16" s="28"/>
      <c r="R16" s="57">
        <f>Acdkt</f>
        <v>53308422120</v>
      </c>
      <c r="S16" s="57">
        <f t="shared" ref="S16:AC16" ca="1" si="9">Acdkt</f>
        <v>53308422120</v>
      </c>
      <c r="T16" s="57">
        <f>Acdkt</f>
        <v>12512503817</v>
      </c>
      <c r="U16" s="583">
        <f t="shared" ca="1" si="9"/>
        <v>12512503817</v>
      </c>
      <c r="V16" s="57">
        <f t="shared" si="9"/>
        <v>36135742</v>
      </c>
      <c r="W16" s="57">
        <f t="shared" ca="1" si="9"/>
        <v>36135742</v>
      </c>
      <c r="X16" s="57">
        <f t="shared" si="9"/>
        <v>0</v>
      </c>
      <c r="Y16" s="583">
        <f t="shared" ca="1" si="9"/>
        <v>0</v>
      </c>
      <c r="Z16" s="57">
        <f t="shared" si="9"/>
        <v>0</v>
      </c>
      <c r="AA16" s="57">
        <f t="shared" ca="1" si="9"/>
        <v>0</v>
      </c>
      <c r="AB16" s="57">
        <f t="shared" si="9"/>
        <v>0</v>
      </c>
      <c r="AC16" s="583">
        <f t="shared" ca="1" si="9"/>
        <v>0</v>
      </c>
      <c r="AD16" s="55">
        <f t="shared" ca="1" si="2"/>
        <v>-40832054045</v>
      </c>
      <c r="AE16" s="47"/>
      <c r="AF16" s="41"/>
      <c r="AG16" s="18"/>
      <c r="AH16" s="18"/>
      <c r="AI16" s="55">
        <f t="shared" ca="1" si="3"/>
        <v>53344557862</v>
      </c>
      <c r="AJ16" s="55"/>
      <c r="AK16" s="55">
        <f t="shared" ca="1" si="4"/>
        <v>12512503817</v>
      </c>
    </row>
    <row r="17" spans="1:37">
      <c r="A17" s="548"/>
      <c r="B17" s="548" t="s">
        <v>658</v>
      </c>
      <c r="C17" s="54"/>
      <c r="D17" s="54"/>
      <c r="E17" s="55">
        <f>THCK1</f>
        <v>2921028033</v>
      </c>
      <c r="F17" s="55">
        <f ca="1">THCK2</f>
        <v>0</v>
      </c>
      <c r="G17" s="55">
        <f ca="1">THCK</f>
        <v>2921028033</v>
      </c>
      <c r="H17" s="55">
        <f>THDK1</f>
        <v>222127975</v>
      </c>
      <c r="I17" s="55">
        <f ca="1">THDK2</f>
        <v>0</v>
      </c>
      <c r="J17" s="55">
        <f ca="1">THDK</f>
        <v>222127975</v>
      </c>
      <c r="K17" s="25">
        <v>111</v>
      </c>
      <c r="L17" s="26" t="s">
        <v>2842</v>
      </c>
      <c r="M17" s="27">
        <v>111</v>
      </c>
      <c r="N17" s="18">
        <f t="shared" si="6"/>
        <v>4</v>
      </c>
      <c r="O17" s="18"/>
      <c r="P17" s="18" t="s">
        <v>6079</v>
      </c>
      <c r="Q17" s="28"/>
      <c r="R17" s="576">
        <v>2890335034</v>
      </c>
      <c r="S17" s="55">
        <f ca="1">pajetsck+R17</f>
        <v>2890335034</v>
      </c>
      <c r="T17" s="576">
        <v>222127975</v>
      </c>
      <c r="U17" s="58">
        <f ca="1">pajetsdk+T17</f>
        <v>222127975</v>
      </c>
      <c r="V17" s="928">
        <v>30692999</v>
      </c>
      <c r="W17" s="55">
        <f ca="1">pajetsck+V17</f>
        <v>30692999</v>
      </c>
      <c r="X17" s="576"/>
      <c r="Y17" s="58">
        <f ca="1">pajetsdk+X17</f>
        <v>0</v>
      </c>
      <c r="Z17" s="928"/>
      <c r="AA17" s="55">
        <f ca="1">pajetsck+Z17</f>
        <v>0</v>
      </c>
      <c r="AB17" s="576"/>
      <c r="AC17" s="58">
        <f ca="1">pajetsdk+AB17</f>
        <v>0</v>
      </c>
      <c r="AD17" s="55">
        <f t="shared" ca="1" si="2"/>
        <v>-2698900058</v>
      </c>
      <c r="AE17" s="47"/>
      <c r="AF17" s="41"/>
      <c r="AG17" s="18"/>
      <c r="AH17" s="18"/>
      <c r="AI17" s="55">
        <f t="shared" ca="1" si="3"/>
        <v>2921028033</v>
      </c>
      <c r="AJ17" s="55"/>
      <c r="AK17" s="55">
        <f t="shared" ca="1" si="4"/>
        <v>222127975</v>
      </c>
    </row>
    <row r="18" spans="1:37">
      <c r="A18" s="548"/>
      <c r="B18" s="548" t="s">
        <v>659</v>
      </c>
      <c r="C18" s="54"/>
      <c r="D18" s="54"/>
      <c r="E18" s="55">
        <f>THCK1</f>
        <v>50423529829</v>
      </c>
      <c r="F18" s="55">
        <f ca="1">THCK2</f>
        <v>0</v>
      </c>
      <c r="G18" s="55">
        <f ca="1">THCK</f>
        <v>50423529829</v>
      </c>
      <c r="H18" s="55">
        <f>THDK1</f>
        <v>12290375842</v>
      </c>
      <c r="I18" s="55">
        <f ca="1">THDK2</f>
        <v>0</v>
      </c>
      <c r="J18" s="55">
        <f ca="1">THDK</f>
        <v>12290375842</v>
      </c>
      <c r="K18" s="25">
        <v>112</v>
      </c>
      <c r="L18" s="26" t="s">
        <v>2842</v>
      </c>
      <c r="M18" s="27">
        <v>111</v>
      </c>
      <c r="N18" s="18">
        <f t="shared" si="6"/>
        <v>5</v>
      </c>
      <c r="O18" s="18"/>
      <c r="P18" s="18" t="s">
        <v>6079</v>
      </c>
      <c r="Q18" s="28"/>
      <c r="R18" s="576">
        <v>50418087086</v>
      </c>
      <c r="S18" s="55">
        <f ca="1">pajetsck+R18</f>
        <v>50418087086</v>
      </c>
      <c r="T18" s="578">
        <v>12290375842</v>
      </c>
      <c r="U18" s="58">
        <f ca="1">pajetsdk+T18</f>
        <v>12290375842</v>
      </c>
      <c r="V18" s="929">
        <v>5442743</v>
      </c>
      <c r="W18" s="55">
        <f ca="1">pajetsck+V18</f>
        <v>5442743</v>
      </c>
      <c r="X18" s="578"/>
      <c r="Y18" s="58">
        <f ca="1">pajetsdk+X18</f>
        <v>0</v>
      </c>
      <c r="Z18" s="929"/>
      <c r="AA18" s="55">
        <f ca="1">pajetsck+Z18</f>
        <v>0</v>
      </c>
      <c r="AB18" s="578"/>
      <c r="AC18" s="58">
        <f ca="1">pajetsdk+AB18</f>
        <v>0</v>
      </c>
      <c r="AD18" s="55">
        <f t="shared" ca="1" si="2"/>
        <v>-38133153987</v>
      </c>
      <c r="AE18" s="47"/>
      <c r="AF18" s="41"/>
      <c r="AG18" s="18"/>
      <c r="AH18" s="18"/>
      <c r="AI18" s="55">
        <f t="shared" ca="1" si="3"/>
        <v>50423529829</v>
      </c>
      <c r="AJ18" s="55"/>
      <c r="AK18" s="55">
        <f t="shared" ca="1" si="4"/>
        <v>12290375842</v>
      </c>
    </row>
    <row r="19" spans="1:37">
      <c r="A19" s="548"/>
      <c r="B19" s="548" t="s">
        <v>660</v>
      </c>
      <c r="C19" s="54"/>
      <c r="D19" s="54"/>
      <c r="E19" s="55">
        <f>THCK1</f>
        <v>0</v>
      </c>
      <c r="F19" s="55">
        <f ca="1">THCK2</f>
        <v>0</v>
      </c>
      <c r="G19" s="55">
        <f ca="1">THCK</f>
        <v>0</v>
      </c>
      <c r="H19" s="55">
        <f>THDK1</f>
        <v>0</v>
      </c>
      <c r="I19" s="55">
        <f ca="1">THDK2</f>
        <v>0</v>
      </c>
      <c r="J19" s="55">
        <f ca="1">THDK</f>
        <v>0</v>
      </c>
      <c r="K19" s="25">
        <v>113</v>
      </c>
      <c r="L19" s="26" t="s">
        <v>2842</v>
      </c>
      <c r="M19" s="27">
        <v>111</v>
      </c>
      <c r="N19" s="18">
        <f t="shared" si="6"/>
        <v>6</v>
      </c>
      <c r="O19" s="18"/>
      <c r="P19" s="18" t="s">
        <v>6079</v>
      </c>
      <c r="Q19" s="28"/>
      <c r="R19" s="577"/>
      <c r="S19" s="55">
        <f ca="1">pajetsck+R19</f>
        <v>0</v>
      </c>
      <c r="T19" s="577"/>
      <c r="U19" s="58">
        <f ca="1">pajetsdk+T19</f>
        <v>0</v>
      </c>
      <c r="V19" s="930"/>
      <c r="W19" s="55">
        <f ca="1">pajetsck+V19</f>
        <v>0</v>
      </c>
      <c r="X19" s="577"/>
      <c r="Y19" s="58">
        <f ca="1">pajetsdk+X19</f>
        <v>0</v>
      </c>
      <c r="Z19" s="930"/>
      <c r="AA19" s="55">
        <f ca="1">pajetsck+Z19</f>
        <v>0</v>
      </c>
      <c r="AB19" s="577"/>
      <c r="AC19" s="58">
        <f ca="1">pajetsdk+AB19</f>
        <v>0</v>
      </c>
      <c r="AD19" s="55">
        <f t="shared" ca="1" si="2"/>
        <v>0</v>
      </c>
      <c r="AE19" s="47"/>
      <c r="AF19" s="41"/>
      <c r="AG19" s="18"/>
      <c r="AH19" s="18"/>
      <c r="AI19" s="55">
        <f t="shared" ca="1" si="3"/>
        <v>0</v>
      </c>
      <c r="AJ19" s="55"/>
      <c r="AK19" s="55">
        <f t="shared" ca="1" si="4"/>
        <v>0</v>
      </c>
    </row>
    <row r="20" spans="1:37">
      <c r="A20" s="548" t="s">
        <v>661</v>
      </c>
      <c r="B20" s="23" t="s">
        <v>656</v>
      </c>
      <c r="C20" s="54">
        <v>112</v>
      </c>
      <c r="D20" s="54"/>
      <c r="E20" s="55">
        <f>THCK1</f>
        <v>0</v>
      </c>
      <c r="F20" s="55">
        <f ca="1">THCK2</f>
        <v>0</v>
      </c>
      <c r="G20" s="55">
        <f ca="1">THCK</f>
        <v>0</v>
      </c>
      <c r="H20" s="55">
        <f>THDK1</f>
        <v>0</v>
      </c>
      <c r="I20" s="55">
        <f ca="1">THDK2</f>
        <v>0</v>
      </c>
      <c r="J20" s="55">
        <f ca="1">THDK</f>
        <v>0</v>
      </c>
      <c r="K20" s="25" t="s">
        <v>2845</v>
      </c>
      <c r="L20" s="26" t="s">
        <v>2842</v>
      </c>
      <c r="M20" s="27">
        <v>112</v>
      </c>
      <c r="N20" s="18">
        <f t="shared" si="6"/>
        <v>7</v>
      </c>
      <c r="O20" s="18" t="s">
        <v>6078</v>
      </c>
      <c r="P20" s="18" t="s">
        <v>6079</v>
      </c>
      <c r="Q20" s="28"/>
      <c r="R20" s="575"/>
      <c r="S20" s="55">
        <f ca="1">pajetsck+R20</f>
        <v>0</v>
      </c>
      <c r="T20" s="575"/>
      <c r="U20" s="58">
        <f ca="1">pajetsdk+T20</f>
        <v>0</v>
      </c>
      <c r="V20" s="931"/>
      <c r="W20" s="55">
        <f ca="1">pajetsck+V20</f>
        <v>0</v>
      </c>
      <c r="X20" s="575"/>
      <c r="Y20" s="58">
        <f ca="1">pajetsdk+X20</f>
        <v>0</v>
      </c>
      <c r="Z20" s="931"/>
      <c r="AA20" s="55">
        <f ca="1">pajetsck+Z20</f>
        <v>0</v>
      </c>
      <c r="AB20" s="575"/>
      <c r="AC20" s="58">
        <f ca="1">pajetsdk+AB20</f>
        <v>0</v>
      </c>
      <c r="AD20" s="55">
        <f t="shared" ca="1" si="2"/>
        <v>0</v>
      </c>
      <c r="AE20" s="47"/>
      <c r="AF20" s="41"/>
      <c r="AG20" s="18"/>
      <c r="AH20" s="18"/>
      <c r="AI20" s="55">
        <f t="shared" ca="1" si="3"/>
        <v>0</v>
      </c>
      <c r="AJ20" s="55"/>
      <c r="AK20" s="55">
        <f t="shared" ca="1" si="4"/>
        <v>0</v>
      </c>
    </row>
    <row r="21" spans="1:37" s="53" customFormat="1">
      <c r="A21" s="547" t="s">
        <v>657</v>
      </c>
      <c r="B21" s="547" t="s">
        <v>10532</v>
      </c>
      <c r="C21" s="48">
        <v>120</v>
      </c>
      <c r="D21" s="54"/>
      <c r="E21" s="50">
        <f t="shared" ref="E21:J21" si="10">E22+E29</f>
        <v>38480000000</v>
      </c>
      <c r="F21" s="50">
        <f t="shared" ca="1" si="10"/>
        <v>0</v>
      </c>
      <c r="G21" s="50">
        <f t="shared" ca="1" si="10"/>
        <v>38480000000</v>
      </c>
      <c r="H21" s="50">
        <f t="shared" si="10"/>
        <v>38480000000</v>
      </c>
      <c r="I21" s="50">
        <f t="shared" ca="1" si="10"/>
        <v>0</v>
      </c>
      <c r="J21" s="50">
        <f t="shared" ca="1" si="10"/>
        <v>38480000000</v>
      </c>
      <c r="K21" s="25"/>
      <c r="L21" s="26"/>
      <c r="M21" s="27"/>
      <c r="N21" s="18">
        <f t="shared" si="6"/>
        <v>8</v>
      </c>
      <c r="O21" s="18" t="s">
        <v>6078</v>
      </c>
      <c r="P21" s="18"/>
      <c r="Q21" s="28"/>
      <c r="R21" s="50">
        <f>R22+R29</f>
        <v>38480000000</v>
      </c>
      <c r="S21" s="50">
        <f t="shared" ref="S21:AC21" ca="1" si="11">S22+S29</f>
        <v>38480000000</v>
      </c>
      <c r="T21" s="50">
        <f t="shared" si="11"/>
        <v>38480000000</v>
      </c>
      <c r="U21" s="51">
        <f t="shared" ca="1" si="11"/>
        <v>38480000000</v>
      </c>
      <c r="V21" s="50">
        <f>V22+V29</f>
        <v>0</v>
      </c>
      <c r="W21" s="50">
        <f ca="1">W22+W29</f>
        <v>0</v>
      </c>
      <c r="X21" s="50">
        <f>X22+X29</f>
        <v>0</v>
      </c>
      <c r="Y21" s="51">
        <f ca="1">Y22+Y29</f>
        <v>0</v>
      </c>
      <c r="Z21" s="50">
        <f t="shared" si="11"/>
        <v>0</v>
      </c>
      <c r="AA21" s="50">
        <f t="shared" ca="1" si="11"/>
        <v>0</v>
      </c>
      <c r="AB21" s="50">
        <f t="shared" si="11"/>
        <v>0</v>
      </c>
      <c r="AC21" s="51">
        <f t="shared" ca="1" si="11"/>
        <v>0</v>
      </c>
      <c r="AD21" s="50">
        <f t="shared" ca="1" si="2"/>
        <v>0</v>
      </c>
      <c r="AE21" s="47"/>
      <c r="AF21" s="41"/>
      <c r="AG21" s="52"/>
      <c r="AH21" s="52"/>
      <c r="AI21" s="50">
        <f t="shared" ca="1" si="3"/>
        <v>38480000000</v>
      </c>
      <c r="AJ21" s="50"/>
      <c r="AK21" s="50">
        <f t="shared" ca="1" si="4"/>
        <v>38480000000</v>
      </c>
    </row>
    <row r="22" spans="1:37">
      <c r="A22" s="548" t="s">
        <v>533</v>
      </c>
      <c r="B22" s="23" t="s">
        <v>10533</v>
      </c>
      <c r="C22" s="54">
        <v>121</v>
      </c>
      <c r="D22" s="54"/>
      <c r="E22" s="57">
        <f t="shared" ref="E22:J22" si="12">Acdkt</f>
        <v>38480000000</v>
      </c>
      <c r="F22" s="57">
        <f t="shared" ca="1" si="12"/>
        <v>0</v>
      </c>
      <c r="G22" s="57">
        <f t="shared" ca="1" si="12"/>
        <v>38480000000</v>
      </c>
      <c r="H22" s="57">
        <f t="shared" si="12"/>
        <v>38480000000</v>
      </c>
      <c r="I22" s="57">
        <f t="shared" ca="1" si="12"/>
        <v>0</v>
      </c>
      <c r="J22" s="57">
        <f t="shared" ca="1" si="12"/>
        <v>38480000000</v>
      </c>
      <c r="K22" s="25"/>
      <c r="L22" s="26"/>
      <c r="M22" s="27"/>
      <c r="N22" s="18">
        <f t="shared" si="6"/>
        <v>9</v>
      </c>
      <c r="O22" s="18" t="s">
        <v>6078</v>
      </c>
      <c r="P22" s="18"/>
      <c r="Q22" s="28"/>
      <c r="R22" s="57">
        <f>Acdkt</f>
        <v>38480000000</v>
      </c>
      <c r="S22" s="57">
        <f t="shared" ref="S22:AC22" ca="1" si="13">Acdkt</f>
        <v>38480000000</v>
      </c>
      <c r="T22" s="57">
        <f>Acdkt</f>
        <v>38480000000</v>
      </c>
      <c r="U22" s="583">
        <f t="shared" ca="1" si="13"/>
        <v>38480000000</v>
      </c>
      <c r="V22" s="57">
        <f t="shared" si="13"/>
        <v>0</v>
      </c>
      <c r="W22" s="57">
        <f t="shared" ca="1" si="13"/>
        <v>0</v>
      </c>
      <c r="X22" s="57">
        <f t="shared" si="13"/>
        <v>0</v>
      </c>
      <c r="Y22" s="583">
        <f t="shared" ca="1" si="13"/>
        <v>0</v>
      </c>
      <c r="Z22" s="57">
        <f t="shared" si="13"/>
        <v>0</v>
      </c>
      <c r="AA22" s="57">
        <f t="shared" ca="1" si="13"/>
        <v>0</v>
      </c>
      <c r="AB22" s="57">
        <f t="shared" si="13"/>
        <v>0</v>
      </c>
      <c r="AC22" s="583">
        <f t="shared" ca="1" si="13"/>
        <v>0</v>
      </c>
      <c r="AD22" s="55">
        <f t="shared" ca="1" si="2"/>
        <v>0</v>
      </c>
      <c r="AE22" s="47"/>
      <c r="AF22" s="41"/>
      <c r="AG22" s="18"/>
      <c r="AH22" s="18"/>
      <c r="AI22" s="55">
        <f t="shared" ca="1" si="3"/>
        <v>38480000000</v>
      </c>
      <c r="AJ22" s="55"/>
      <c r="AK22" s="55">
        <f t="shared" ca="1" si="4"/>
        <v>38480000000</v>
      </c>
    </row>
    <row r="23" spans="1:37">
      <c r="A23" s="548"/>
      <c r="B23" s="548" t="s">
        <v>11865</v>
      </c>
      <c r="C23" s="54"/>
      <c r="D23" s="54"/>
      <c r="E23" s="55">
        <f t="shared" ref="E23:J23" si="14">E24+E25</f>
        <v>0</v>
      </c>
      <c r="F23" s="55">
        <f t="shared" ca="1" si="14"/>
        <v>0</v>
      </c>
      <c r="G23" s="55">
        <f t="shared" ca="1" si="14"/>
        <v>0</v>
      </c>
      <c r="H23" s="55">
        <f t="shared" si="14"/>
        <v>0</v>
      </c>
      <c r="I23" s="55">
        <f t="shared" ca="1" si="14"/>
        <v>0</v>
      </c>
      <c r="J23" s="55">
        <f t="shared" ca="1" si="14"/>
        <v>0</v>
      </c>
      <c r="K23" s="25"/>
      <c r="L23" s="26"/>
      <c r="M23" s="27"/>
      <c r="N23" s="18">
        <f t="shared" si="6"/>
        <v>10</v>
      </c>
      <c r="O23" s="18"/>
      <c r="P23" s="18"/>
      <c r="Q23" s="28"/>
      <c r="R23" s="55">
        <f>R24+R25</f>
        <v>0</v>
      </c>
      <c r="S23" s="55">
        <f t="shared" ref="S23:AC23" ca="1" si="15">S24+S25</f>
        <v>0</v>
      </c>
      <c r="T23" s="55">
        <f t="shared" si="15"/>
        <v>0</v>
      </c>
      <c r="U23" s="58">
        <f t="shared" ca="1" si="15"/>
        <v>0</v>
      </c>
      <c r="V23" s="55">
        <f>V24+V25</f>
        <v>0</v>
      </c>
      <c r="W23" s="55">
        <f ca="1">W24+W25</f>
        <v>0</v>
      </c>
      <c r="X23" s="55">
        <f>X24+X25</f>
        <v>0</v>
      </c>
      <c r="Y23" s="58">
        <f ca="1">Y24+Y25</f>
        <v>0</v>
      </c>
      <c r="Z23" s="55">
        <f t="shared" si="15"/>
        <v>0</v>
      </c>
      <c r="AA23" s="55">
        <f t="shared" ca="1" si="15"/>
        <v>0</v>
      </c>
      <c r="AB23" s="55">
        <f t="shared" si="15"/>
        <v>0</v>
      </c>
      <c r="AC23" s="58">
        <f t="shared" ca="1" si="15"/>
        <v>0</v>
      </c>
      <c r="AD23" s="55">
        <f t="shared" ca="1" si="2"/>
        <v>0</v>
      </c>
      <c r="AE23" s="47"/>
      <c r="AF23" s="41"/>
      <c r="AG23" s="18"/>
      <c r="AH23" s="18"/>
      <c r="AI23" s="55">
        <f t="shared" ca="1" si="3"/>
        <v>0</v>
      </c>
      <c r="AJ23" s="55"/>
      <c r="AK23" s="55">
        <f t="shared" ca="1" si="4"/>
        <v>0</v>
      </c>
    </row>
    <row r="24" spans="1:37">
      <c r="A24" s="548"/>
      <c r="B24" s="23" t="s">
        <v>11866</v>
      </c>
      <c r="C24" s="54"/>
      <c r="D24" s="54"/>
      <c r="E24" s="55">
        <f t="shared" ref="E24:E29" si="16">THCK1</f>
        <v>0</v>
      </c>
      <c r="F24" s="55">
        <f t="shared" ref="F24:F29" ca="1" si="17">THCK2</f>
        <v>0</v>
      </c>
      <c r="G24" s="55">
        <f t="shared" ref="G24:G29" ca="1" si="18">THCK</f>
        <v>0</v>
      </c>
      <c r="H24" s="55">
        <f t="shared" ref="H24:H29" si="19">THDK1</f>
        <v>0</v>
      </c>
      <c r="I24" s="55">
        <f t="shared" ref="I24:I29" ca="1" si="20">THDK2</f>
        <v>0</v>
      </c>
      <c r="J24" s="55">
        <f ca="1">THDK</f>
        <v>0</v>
      </c>
      <c r="K24" s="25">
        <v>1211</v>
      </c>
      <c r="L24" s="26" t="s">
        <v>2846</v>
      </c>
      <c r="M24" s="27">
        <v>121</v>
      </c>
      <c r="N24" s="18">
        <f t="shared" si="6"/>
        <v>11</v>
      </c>
      <c r="O24" s="18"/>
      <c r="P24" s="18" t="s">
        <v>6079</v>
      </c>
      <c r="Q24" s="28"/>
      <c r="R24" s="576"/>
      <c r="S24" s="55">
        <f ca="1">pajetsck+R24</f>
        <v>0</v>
      </c>
      <c r="T24" s="576"/>
      <c r="U24" s="58">
        <f ca="1">pajetsdk+T24</f>
        <v>0</v>
      </c>
      <c r="V24" s="928"/>
      <c r="W24" s="55">
        <f ca="1">pajetsck+V24</f>
        <v>0</v>
      </c>
      <c r="X24" s="576"/>
      <c r="Y24" s="58">
        <f ca="1">pajetsdk+X24</f>
        <v>0</v>
      </c>
      <c r="Z24" s="928"/>
      <c r="AA24" s="55">
        <f ca="1">pajetsck+Z24</f>
        <v>0</v>
      </c>
      <c r="AB24" s="576"/>
      <c r="AC24" s="58">
        <f ca="1">pajetsdk+AB24</f>
        <v>0</v>
      </c>
      <c r="AD24" s="55">
        <f t="shared" ca="1" si="2"/>
        <v>0</v>
      </c>
      <c r="AE24" s="47" t="s">
        <v>11867</v>
      </c>
      <c r="AF24" s="41"/>
      <c r="AG24" s="18"/>
      <c r="AH24" s="18"/>
      <c r="AI24" s="55">
        <f t="shared" ca="1" si="3"/>
        <v>0</v>
      </c>
      <c r="AJ24" s="55"/>
      <c r="AK24" s="55">
        <f t="shared" ca="1" si="4"/>
        <v>0</v>
      </c>
    </row>
    <row r="25" spans="1:37">
      <c r="A25" s="548"/>
      <c r="B25" s="23" t="s">
        <v>11868</v>
      </c>
      <c r="C25" s="54"/>
      <c r="D25" s="54"/>
      <c r="E25" s="55">
        <f t="shared" si="16"/>
        <v>0</v>
      </c>
      <c r="F25" s="55">
        <f t="shared" ca="1" si="17"/>
        <v>0</v>
      </c>
      <c r="G25" s="55">
        <f t="shared" ca="1" si="18"/>
        <v>0</v>
      </c>
      <c r="H25" s="55">
        <f t="shared" si="19"/>
        <v>0</v>
      </c>
      <c r="I25" s="55">
        <f t="shared" ca="1" si="20"/>
        <v>0</v>
      </c>
      <c r="J25" s="55">
        <f ca="1">THDK</f>
        <v>0</v>
      </c>
      <c r="K25" s="25">
        <v>1212</v>
      </c>
      <c r="L25" s="26" t="s">
        <v>2846</v>
      </c>
      <c r="M25" s="27">
        <v>121</v>
      </c>
      <c r="N25" s="18">
        <f t="shared" si="6"/>
        <v>12</v>
      </c>
      <c r="O25" s="18"/>
      <c r="P25" s="18" t="s">
        <v>6079</v>
      </c>
      <c r="Q25" s="28"/>
      <c r="R25" s="578"/>
      <c r="S25" s="55">
        <f ca="1">pajetsck+R25</f>
        <v>0</v>
      </c>
      <c r="T25" s="578"/>
      <c r="U25" s="58">
        <f ca="1">pajetsdk+T25</f>
        <v>0</v>
      </c>
      <c r="V25" s="929"/>
      <c r="W25" s="55">
        <f ca="1">pajetsck+V25</f>
        <v>0</v>
      </c>
      <c r="X25" s="578"/>
      <c r="Y25" s="58">
        <f ca="1">pajetsdk+X25</f>
        <v>0</v>
      </c>
      <c r="Z25" s="929"/>
      <c r="AA25" s="55">
        <f ca="1">pajetsck+Z25</f>
        <v>0</v>
      </c>
      <c r="AB25" s="578"/>
      <c r="AC25" s="58">
        <f ca="1">pajetsdk+AB25</f>
        <v>0</v>
      </c>
      <c r="AD25" s="55">
        <f t="shared" ca="1" si="2"/>
        <v>0</v>
      </c>
      <c r="AE25" s="47" t="s">
        <v>11869</v>
      </c>
      <c r="AF25" s="41"/>
      <c r="AG25" s="18"/>
      <c r="AH25" s="18"/>
      <c r="AI25" s="55">
        <f t="shared" ca="1" si="3"/>
        <v>0</v>
      </c>
      <c r="AJ25" s="55"/>
      <c r="AK25" s="55">
        <f t="shared" ca="1" si="4"/>
        <v>0</v>
      </c>
    </row>
    <row r="26" spans="1:37">
      <c r="A26" s="548"/>
      <c r="B26" s="548" t="s">
        <v>11870</v>
      </c>
      <c r="C26" s="54"/>
      <c r="D26" s="54"/>
      <c r="E26" s="55">
        <f t="shared" ref="E26:J26" si="21">E27+E28</f>
        <v>38480000000</v>
      </c>
      <c r="F26" s="55">
        <f t="shared" ca="1" si="21"/>
        <v>0</v>
      </c>
      <c r="G26" s="55">
        <f t="shared" ca="1" si="21"/>
        <v>38480000000</v>
      </c>
      <c r="H26" s="55">
        <f t="shared" si="21"/>
        <v>38480000000</v>
      </c>
      <c r="I26" s="55">
        <f t="shared" ca="1" si="21"/>
        <v>0</v>
      </c>
      <c r="J26" s="55">
        <f t="shared" ca="1" si="21"/>
        <v>38480000000</v>
      </c>
      <c r="K26" s="25"/>
      <c r="L26" s="26"/>
      <c r="M26" s="27"/>
      <c r="N26" s="18">
        <f t="shared" si="6"/>
        <v>13</v>
      </c>
      <c r="O26" s="18"/>
      <c r="P26" s="18"/>
      <c r="Q26" s="28"/>
      <c r="R26" s="55">
        <f>R27+R28</f>
        <v>38480000000</v>
      </c>
      <c r="S26" s="55">
        <f t="shared" ref="S26:AC26" ca="1" si="22">S27+S28</f>
        <v>38480000000</v>
      </c>
      <c r="T26" s="55">
        <f t="shared" si="22"/>
        <v>38480000000</v>
      </c>
      <c r="U26" s="58">
        <f t="shared" ca="1" si="22"/>
        <v>38480000000</v>
      </c>
      <c r="V26" s="55">
        <f>V27+V28</f>
        <v>0</v>
      </c>
      <c r="W26" s="55">
        <f ca="1">W27+W28</f>
        <v>0</v>
      </c>
      <c r="X26" s="55">
        <f>X27+X28</f>
        <v>0</v>
      </c>
      <c r="Y26" s="58">
        <f ca="1">Y27+Y28</f>
        <v>0</v>
      </c>
      <c r="Z26" s="55">
        <f t="shared" si="22"/>
        <v>0</v>
      </c>
      <c r="AA26" s="55">
        <f t="shared" ca="1" si="22"/>
        <v>0</v>
      </c>
      <c r="AB26" s="55">
        <f t="shared" si="22"/>
        <v>0</v>
      </c>
      <c r="AC26" s="58">
        <f t="shared" ca="1" si="22"/>
        <v>0</v>
      </c>
      <c r="AD26" s="55">
        <f t="shared" ca="1" si="2"/>
        <v>0</v>
      </c>
      <c r="AE26" s="47"/>
      <c r="AF26" s="41"/>
      <c r="AG26" s="18"/>
      <c r="AH26" s="18"/>
      <c r="AI26" s="55">
        <f t="shared" ca="1" si="3"/>
        <v>38480000000</v>
      </c>
      <c r="AJ26" s="55"/>
      <c r="AK26" s="55">
        <f t="shared" ca="1" si="4"/>
        <v>38480000000</v>
      </c>
    </row>
    <row r="27" spans="1:37">
      <c r="A27" s="548"/>
      <c r="B27" s="23" t="s">
        <v>11871</v>
      </c>
      <c r="C27" s="54"/>
      <c r="D27" s="54"/>
      <c r="E27" s="55">
        <f t="shared" si="16"/>
        <v>0</v>
      </c>
      <c r="F27" s="55">
        <f t="shared" ca="1" si="17"/>
        <v>0</v>
      </c>
      <c r="G27" s="55">
        <f t="shared" ca="1" si="18"/>
        <v>0</v>
      </c>
      <c r="H27" s="55">
        <f t="shared" si="19"/>
        <v>0</v>
      </c>
      <c r="I27" s="55">
        <f t="shared" ca="1" si="20"/>
        <v>0</v>
      </c>
      <c r="J27" s="55">
        <f ca="1">THDK</f>
        <v>0</v>
      </c>
      <c r="K27" s="25">
        <v>1281</v>
      </c>
      <c r="L27" s="26" t="s">
        <v>2846</v>
      </c>
      <c r="M27" s="27">
        <v>121</v>
      </c>
      <c r="N27" s="18">
        <f t="shared" si="6"/>
        <v>14</v>
      </c>
      <c r="O27" s="18"/>
      <c r="P27" s="18" t="s">
        <v>6079</v>
      </c>
      <c r="Q27" s="28"/>
      <c r="R27" s="576"/>
      <c r="S27" s="55">
        <f ca="1">pajetsck+R27</f>
        <v>0</v>
      </c>
      <c r="T27" s="576"/>
      <c r="U27" s="58">
        <f ca="1">pajetsdk+T27</f>
        <v>0</v>
      </c>
      <c r="V27" s="928"/>
      <c r="W27" s="55">
        <f ca="1">pajetsck+V27</f>
        <v>0</v>
      </c>
      <c r="X27" s="576"/>
      <c r="Y27" s="58">
        <f ca="1">pajetsdk+X27</f>
        <v>0</v>
      </c>
      <c r="Z27" s="928"/>
      <c r="AA27" s="55">
        <f ca="1">pajetsck+Z27</f>
        <v>0</v>
      </c>
      <c r="AB27" s="576"/>
      <c r="AC27" s="58">
        <f ca="1">pajetsdk+AB27</f>
        <v>0</v>
      </c>
      <c r="AD27" s="55">
        <f t="shared" ca="1" si="2"/>
        <v>0</v>
      </c>
      <c r="AE27" s="47" t="s">
        <v>11869</v>
      </c>
      <c r="AF27" s="41"/>
      <c r="AG27" s="18"/>
      <c r="AH27" s="18"/>
      <c r="AI27" s="55">
        <f t="shared" ca="1" si="3"/>
        <v>0</v>
      </c>
      <c r="AJ27" s="55"/>
      <c r="AK27" s="55">
        <f t="shared" ca="1" si="4"/>
        <v>0</v>
      </c>
    </row>
    <row r="28" spans="1:37">
      <c r="A28" s="548"/>
      <c r="B28" s="23" t="s">
        <v>11872</v>
      </c>
      <c r="C28" s="54"/>
      <c r="D28" s="54"/>
      <c r="E28" s="55">
        <f t="shared" si="16"/>
        <v>38480000000</v>
      </c>
      <c r="F28" s="55">
        <f t="shared" ca="1" si="17"/>
        <v>0</v>
      </c>
      <c r="G28" s="55">
        <f t="shared" ca="1" si="18"/>
        <v>38480000000</v>
      </c>
      <c r="H28" s="55">
        <f t="shared" si="19"/>
        <v>38480000000</v>
      </c>
      <c r="I28" s="55">
        <f t="shared" ca="1" si="20"/>
        <v>0</v>
      </c>
      <c r="J28" s="55">
        <f ca="1">THDK</f>
        <v>38480000000</v>
      </c>
      <c r="K28" s="25">
        <v>1288</v>
      </c>
      <c r="L28" s="26" t="s">
        <v>2846</v>
      </c>
      <c r="M28" s="27">
        <v>121</v>
      </c>
      <c r="N28" s="18">
        <f t="shared" si="6"/>
        <v>15</v>
      </c>
      <c r="O28" s="18"/>
      <c r="P28" s="18" t="s">
        <v>6079</v>
      </c>
      <c r="Q28" s="28"/>
      <c r="R28" s="578">
        <v>38480000000</v>
      </c>
      <c r="S28" s="55">
        <f ca="1">pajetsck+R28</f>
        <v>38480000000</v>
      </c>
      <c r="T28" s="578">
        <v>38480000000</v>
      </c>
      <c r="U28" s="58">
        <f ca="1">pajetsdk+T28</f>
        <v>38480000000</v>
      </c>
      <c r="V28" s="929"/>
      <c r="W28" s="55">
        <f ca="1">pajetsck+V28</f>
        <v>0</v>
      </c>
      <c r="X28" s="578"/>
      <c r="Y28" s="58">
        <f ca="1">pajetsdk+X28</f>
        <v>0</v>
      </c>
      <c r="Z28" s="929"/>
      <c r="AA28" s="55">
        <f ca="1">pajetsck+Z28</f>
        <v>0</v>
      </c>
      <c r="AB28" s="578"/>
      <c r="AC28" s="58">
        <f ca="1">pajetsdk+AB28</f>
        <v>0</v>
      </c>
      <c r="AD28" s="55">
        <f t="shared" ca="1" si="2"/>
        <v>0</v>
      </c>
      <c r="AE28" s="47" t="s">
        <v>11869</v>
      </c>
      <c r="AF28" s="41"/>
      <c r="AG28" s="18"/>
      <c r="AH28" s="18"/>
      <c r="AI28" s="55">
        <f t="shared" ca="1" si="3"/>
        <v>38480000000</v>
      </c>
      <c r="AJ28" s="55"/>
      <c r="AK28" s="55">
        <f t="shared" ca="1" si="4"/>
        <v>38480000000</v>
      </c>
    </row>
    <row r="29" spans="1:37">
      <c r="A29" s="548"/>
      <c r="B29" s="23" t="s">
        <v>11873</v>
      </c>
      <c r="C29" s="54">
        <v>129</v>
      </c>
      <c r="D29" s="54"/>
      <c r="E29" s="55">
        <f t="shared" si="16"/>
        <v>0</v>
      </c>
      <c r="F29" s="55">
        <f t="shared" ca="1" si="17"/>
        <v>0</v>
      </c>
      <c r="G29" s="55">
        <f t="shared" ca="1" si="18"/>
        <v>0</v>
      </c>
      <c r="H29" s="55">
        <f t="shared" si="19"/>
        <v>0</v>
      </c>
      <c r="I29" s="55">
        <f t="shared" ca="1" si="20"/>
        <v>0</v>
      </c>
      <c r="J29" s="55">
        <f ca="1">THDK</f>
        <v>0</v>
      </c>
      <c r="K29" s="25">
        <v>129</v>
      </c>
      <c r="L29" s="26" t="s">
        <v>2846</v>
      </c>
      <c r="M29" s="27">
        <v>129</v>
      </c>
      <c r="N29" s="18">
        <f t="shared" si="6"/>
        <v>16</v>
      </c>
      <c r="O29" s="18" t="s">
        <v>6078</v>
      </c>
      <c r="P29" s="18" t="s">
        <v>6079</v>
      </c>
      <c r="Q29" s="28"/>
      <c r="R29" s="576"/>
      <c r="S29" s="55">
        <f ca="1">pajetsck+R29</f>
        <v>0</v>
      </c>
      <c r="T29" s="576"/>
      <c r="U29" s="58">
        <f ca="1">pajetsdk+T29</f>
        <v>0</v>
      </c>
      <c r="V29" s="928"/>
      <c r="W29" s="55">
        <f ca="1">pajetsck+V29</f>
        <v>0</v>
      </c>
      <c r="X29" s="576"/>
      <c r="Y29" s="58">
        <f ca="1">pajetsdk+X29</f>
        <v>0</v>
      </c>
      <c r="Z29" s="928"/>
      <c r="AA29" s="55">
        <f ca="1">pajetsck+Z29</f>
        <v>0</v>
      </c>
      <c r="AB29" s="576"/>
      <c r="AC29" s="58">
        <f ca="1">pajetsdk+AB29</f>
        <v>0</v>
      </c>
      <c r="AD29" s="55">
        <f t="shared" ca="1" si="2"/>
        <v>0</v>
      </c>
      <c r="AE29" s="47" t="s">
        <v>11874</v>
      </c>
      <c r="AF29" s="41"/>
      <c r="AG29" s="18"/>
      <c r="AH29" s="18"/>
      <c r="AI29" s="55">
        <f t="shared" ca="1" si="3"/>
        <v>0</v>
      </c>
      <c r="AJ29" s="55"/>
      <c r="AK29" s="55">
        <f t="shared" ca="1" si="4"/>
        <v>0</v>
      </c>
    </row>
    <row r="30" spans="1:37" s="53" customFormat="1">
      <c r="A30" s="547" t="s">
        <v>11875</v>
      </c>
      <c r="B30" s="547" t="s">
        <v>12488</v>
      </c>
      <c r="C30" s="48">
        <v>130</v>
      </c>
      <c r="D30" s="54"/>
      <c r="E30" s="50">
        <f t="shared" ref="E30:J30" si="23">E31+E32+E33+E34+E35+E40</f>
        <v>146772752167</v>
      </c>
      <c r="F30" s="50">
        <f t="shared" ca="1" si="23"/>
        <v>-90000000000</v>
      </c>
      <c r="G30" s="50">
        <f t="shared" ca="1" si="23"/>
        <v>56772752167</v>
      </c>
      <c r="H30" s="50">
        <f t="shared" si="23"/>
        <v>92558877027</v>
      </c>
      <c r="I30" s="50">
        <f t="shared" ca="1" si="23"/>
        <v>0</v>
      </c>
      <c r="J30" s="50">
        <f t="shared" ca="1" si="23"/>
        <v>92558877027</v>
      </c>
      <c r="K30" s="25"/>
      <c r="L30" s="26"/>
      <c r="M30" s="41"/>
      <c r="N30" s="18">
        <f t="shared" si="6"/>
        <v>17</v>
      </c>
      <c r="O30" s="18" t="s">
        <v>6078</v>
      </c>
      <c r="P30" s="18"/>
      <c r="Q30" s="43"/>
      <c r="R30" s="50">
        <f>R31+R32+R33+R34+R35+R40</f>
        <v>141065852167</v>
      </c>
      <c r="S30" s="50">
        <f t="shared" ref="S30:AC30" ca="1" si="24">S31+S32+S33+S34+S35+S40</f>
        <v>141065852167</v>
      </c>
      <c r="T30" s="50">
        <f t="shared" si="24"/>
        <v>92558877027</v>
      </c>
      <c r="U30" s="51">
        <f t="shared" ca="1" si="24"/>
        <v>92558877027</v>
      </c>
      <c r="V30" s="50">
        <f>V31+V32+V33+V34+V35+V40</f>
        <v>5706900000</v>
      </c>
      <c r="W30" s="50">
        <f ca="1">W31+W32+W33+W34+W35+W40</f>
        <v>5706900000</v>
      </c>
      <c r="X30" s="50">
        <f>X31+X32+X33+X34+X35+X40</f>
        <v>0</v>
      </c>
      <c r="Y30" s="51">
        <f ca="1">Y31+Y32+Y33+Y34+Y35+Y40</f>
        <v>0</v>
      </c>
      <c r="Z30" s="50">
        <f t="shared" si="24"/>
        <v>0</v>
      </c>
      <c r="AA30" s="50">
        <f t="shared" ca="1" si="24"/>
        <v>-90000000000</v>
      </c>
      <c r="AB30" s="50">
        <f t="shared" si="24"/>
        <v>0</v>
      </c>
      <c r="AC30" s="51">
        <f t="shared" ca="1" si="24"/>
        <v>0</v>
      </c>
      <c r="AD30" s="50">
        <f t="shared" ca="1" si="2"/>
        <v>35786124860</v>
      </c>
      <c r="AE30" s="47"/>
      <c r="AF30" s="41"/>
      <c r="AG30" s="52"/>
      <c r="AH30" s="52"/>
      <c r="AI30" s="50">
        <f t="shared" ca="1" si="3"/>
        <v>146772752167</v>
      </c>
      <c r="AJ30" s="50"/>
      <c r="AK30" s="50">
        <f t="shared" ca="1" si="4"/>
        <v>92558877027</v>
      </c>
    </row>
    <row r="31" spans="1:37">
      <c r="A31" s="548" t="s">
        <v>533</v>
      </c>
      <c r="B31" s="23" t="s">
        <v>12489</v>
      </c>
      <c r="C31" s="54">
        <v>131</v>
      </c>
      <c r="D31" s="54"/>
      <c r="E31" s="55">
        <f t="shared" ref="E31:E40" si="25">THCK1</f>
        <v>27597325654</v>
      </c>
      <c r="F31" s="55">
        <f t="shared" ref="F31:F40" ca="1" si="26">THCK2</f>
        <v>0</v>
      </c>
      <c r="G31" s="55">
        <f t="shared" ref="G31:G40" ca="1" si="27">THCK</f>
        <v>27597325654</v>
      </c>
      <c r="H31" s="55">
        <f t="shared" ref="H31:H40" si="28">THDK1</f>
        <v>33566978335</v>
      </c>
      <c r="I31" s="55">
        <f t="shared" ref="I31:I40" ca="1" si="29">THDK2</f>
        <v>0</v>
      </c>
      <c r="J31" s="55">
        <f t="shared" ref="J31:J40" ca="1" si="30">THDK</f>
        <v>33566978335</v>
      </c>
      <c r="K31" s="25">
        <v>131</v>
      </c>
      <c r="L31" s="26" t="s">
        <v>2847</v>
      </c>
      <c r="M31" s="27">
        <v>131</v>
      </c>
      <c r="N31" s="18">
        <f t="shared" si="6"/>
        <v>18</v>
      </c>
      <c r="O31" s="18" t="s">
        <v>6078</v>
      </c>
      <c r="P31" s="18" t="s">
        <v>6079</v>
      </c>
      <c r="Q31" s="28"/>
      <c r="R31" s="576">
        <v>27597325654</v>
      </c>
      <c r="S31" s="55">
        <f ca="1">pajetsck+R31</f>
        <v>27597325654</v>
      </c>
      <c r="T31" s="576">
        <v>33566978335</v>
      </c>
      <c r="U31" s="58">
        <f ca="1">pajetsdk+T31</f>
        <v>33566978335</v>
      </c>
      <c r="V31" s="928"/>
      <c r="W31" s="55">
        <f ca="1">pajetsck+V31</f>
        <v>0</v>
      </c>
      <c r="X31" s="576"/>
      <c r="Y31" s="58">
        <f ca="1">pajetsdk+X31</f>
        <v>0</v>
      </c>
      <c r="Z31" s="928"/>
      <c r="AA31" s="55">
        <f ca="1">pajetsck+Z31</f>
        <v>0</v>
      </c>
      <c r="AB31" s="576"/>
      <c r="AC31" s="58">
        <f ca="1">pajetsdk+AB31</f>
        <v>0</v>
      </c>
      <c r="AD31" s="55">
        <f t="shared" ca="1" si="2"/>
        <v>5969652681</v>
      </c>
      <c r="AE31" s="47" t="s">
        <v>11867</v>
      </c>
      <c r="AF31" s="41"/>
      <c r="AG31" s="18"/>
      <c r="AH31" s="18"/>
      <c r="AI31" s="55">
        <f t="shared" ca="1" si="3"/>
        <v>27597325654</v>
      </c>
      <c r="AJ31" s="55"/>
      <c r="AK31" s="55">
        <f t="shared" ca="1" si="4"/>
        <v>33566978335</v>
      </c>
    </row>
    <row r="32" spans="1:37">
      <c r="A32" s="548" t="s">
        <v>661</v>
      </c>
      <c r="B32" s="23" t="s">
        <v>12490</v>
      </c>
      <c r="C32" s="54">
        <v>132</v>
      </c>
      <c r="D32" s="54"/>
      <c r="E32" s="55">
        <f t="shared" si="25"/>
        <v>115273467250</v>
      </c>
      <c r="F32" s="55">
        <f t="shared" ca="1" si="26"/>
        <v>-90000000000</v>
      </c>
      <c r="G32" s="55">
        <f t="shared" ca="1" si="27"/>
        <v>25273467250</v>
      </c>
      <c r="H32" s="55">
        <f t="shared" si="28"/>
        <v>54292402789</v>
      </c>
      <c r="I32" s="55">
        <f t="shared" ca="1" si="29"/>
        <v>0</v>
      </c>
      <c r="J32" s="55">
        <f t="shared" ca="1" si="30"/>
        <v>54292402789</v>
      </c>
      <c r="K32" s="25" t="s">
        <v>2848</v>
      </c>
      <c r="L32" s="26" t="s">
        <v>2849</v>
      </c>
      <c r="M32" s="27">
        <v>132</v>
      </c>
      <c r="N32" s="18">
        <f t="shared" si="6"/>
        <v>19</v>
      </c>
      <c r="O32" s="18" t="s">
        <v>6078</v>
      </c>
      <c r="P32" s="18" t="s">
        <v>6079</v>
      </c>
      <c r="Q32" s="28"/>
      <c r="R32" s="576">
        <v>115273467250</v>
      </c>
      <c r="S32" s="55">
        <f ca="1">pajetsck+R32</f>
        <v>115273467250</v>
      </c>
      <c r="T32" s="576">
        <v>54292402789</v>
      </c>
      <c r="U32" s="58">
        <f ca="1">pajetsdk+T32</f>
        <v>54292402789</v>
      </c>
      <c r="V32" s="928"/>
      <c r="W32" s="55">
        <f ca="1">pajetsck+V32</f>
        <v>0</v>
      </c>
      <c r="X32" s="576"/>
      <c r="Y32" s="58">
        <f ca="1">pajetsdk+X32</f>
        <v>0</v>
      </c>
      <c r="Z32" s="928"/>
      <c r="AA32" s="55">
        <f ca="1">pajetsck+Z32</f>
        <v>-90000000000</v>
      </c>
      <c r="AB32" s="576"/>
      <c r="AC32" s="58">
        <f ca="1">pajetsdk+AB32</f>
        <v>0</v>
      </c>
      <c r="AD32" s="55">
        <f t="shared" ca="1" si="2"/>
        <v>29018935539</v>
      </c>
      <c r="AE32" s="47" t="s">
        <v>11867</v>
      </c>
      <c r="AF32" s="41"/>
      <c r="AG32" s="18"/>
      <c r="AH32" s="18"/>
      <c r="AI32" s="55">
        <f t="shared" ca="1" si="3"/>
        <v>115273467250</v>
      </c>
      <c r="AJ32" s="55"/>
      <c r="AK32" s="55">
        <f t="shared" ca="1" si="4"/>
        <v>54292402789</v>
      </c>
    </row>
    <row r="33" spans="1:37">
      <c r="A33" s="548" t="s">
        <v>12491</v>
      </c>
      <c r="B33" s="23" t="s">
        <v>13294</v>
      </c>
      <c r="C33" s="54">
        <v>133</v>
      </c>
      <c r="D33" s="54"/>
      <c r="E33" s="55">
        <f t="shared" si="25"/>
        <v>0</v>
      </c>
      <c r="F33" s="55">
        <f t="shared" ca="1" si="26"/>
        <v>0</v>
      </c>
      <c r="G33" s="55">
        <f t="shared" ca="1" si="27"/>
        <v>0</v>
      </c>
      <c r="H33" s="55">
        <f t="shared" si="28"/>
        <v>0</v>
      </c>
      <c r="I33" s="55">
        <f t="shared" ca="1" si="29"/>
        <v>0</v>
      </c>
      <c r="J33" s="55">
        <f t="shared" ca="1" si="30"/>
        <v>0</v>
      </c>
      <c r="K33" s="25">
        <v>1368</v>
      </c>
      <c r="L33" s="26" t="s">
        <v>2850</v>
      </c>
      <c r="M33" s="27">
        <v>133</v>
      </c>
      <c r="N33" s="18">
        <f t="shared" si="6"/>
        <v>20</v>
      </c>
      <c r="O33" s="18" t="s">
        <v>6078</v>
      </c>
      <c r="P33" s="18" t="s">
        <v>6079</v>
      </c>
      <c r="Q33" s="28"/>
      <c r="R33" s="576"/>
      <c r="S33" s="55">
        <f ca="1">pajetsck+R33</f>
        <v>0</v>
      </c>
      <c r="T33" s="576"/>
      <c r="U33" s="58">
        <f ca="1">pajetsdk+T33</f>
        <v>0</v>
      </c>
      <c r="V33" s="928"/>
      <c r="W33" s="55">
        <f ca="1">pajetsck+V33</f>
        <v>0</v>
      </c>
      <c r="X33" s="576"/>
      <c r="Y33" s="58">
        <f ca="1">pajetsdk+X33</f>
        <v>0</v>
      </c>
      <c r="Z33" s="928"/>
      <c r="AA33" s="55">
        <f ca="1">pajetsck+Z33</f>
        <v>0</v>
      </c>
      <c r="AB33" s="576"/>
      <c r="AC33" s="58">
        <f ca="1">pajetsdk+AB33</f>
        <v>0</v>
      </c>
      <c r="AD33" s="55">
        <f t="shared" ca="1" si="2"/>
        <v>0</v>
      </c>
      <c r="AE33" s="47" t="s">
        <v>11867</v>
      </c>
      <c r="AF33" s="41"/>
      <c r="AG33" s="18"/>
      <c r="AH33" s="18"/>
      <c r="AI33" s="55">
        <f t="shared" ca="1" si="3"/>
        <v>0</v>
      </c>
      <c r="AJ33" s="55"/>
      <c r="AK33" s="55">
        <f t="shared" ca="1" si="4"/>
        <v>0</v>
      </c>
    </row>
    <row r="34" spans="1:37">
      <c r="A34" s="548" t="s">
        <v>13295</v>
      </c>
      <c r="B34" s="23" t="s">
        <v>13296</v>
      </c>
      <c r="C34" s="54">
        <v>134</v>
      </c>
      <c r="D34" s="54"/>
      <c r="E34" s="55">
        <f t="shared" si="25"/>
        <v>0</v>
      </c>
      <c r="F34" s="55">
        <f t="shared" ca="1" si="26"/>
        <v>0</v>
      </c>
      <c r="G34" s="55">
        <f t="shared" ca="1" si="27"/>
        <v>0</v>
      </c>
      <c r="H34" s="55">
        <f t="shared" si="28"/>
        <v>0</v>
      </c>
      <c r="I34" s="55">
        <f t="shared" ca="1" si="29"/>
        <v>0</v>
      </c>
      <c r="J34" s="55">
        <f t="shared" ca="1" si="30"/>
        <v>0</v>
      </c>
      <c r="K34" s="25" t="s">
        <v>2851</v>
      </c>
      <c r="L34" s="26" t="s">
        <v>2847</v>
      </c>
      <c r="M34" s="27">
        <v>134</v>
      </c>
      <c r="N34" s="18">
        <f t="shared" si="6"/>
        <v>21</v>
      </c>
      <c r="O34" s="18" t="s">
        <v>6078</v>
      </c>
      <c r="P34" s="18" t="s">
        <v>6079</v>
      </c>
      <c r="Q34" s="28"/>
      <c r="R34" s="576"/>
      <c r="S34" s="55">
        <f ca="1">pajetsck+R34</f>
        <v>0</v>
      </c>
      <c r="T34" s="576"/>
      <c r="U34" s="58">
        <f ca="1">pajetsdk+T34</f>
        <v>0</v>
      </c>
      <c r="V34" s="928"/>
      <c r="W34" s="55">
        <f ca="1">pajetsck+V34</f>
        <v>0</v>
      </c>
      <c r="X34" s="576"/>
      <c r="Y34" s="58">
        <f ca="1">pajetsdk+X34</f>
        <v>0</v>
      </c>
      <c r="Z34" s="928"/>
      <c r="AA34" s="55">
        <f ca="1">pajetsck+Z34</f>
        <v>0</v>
      </c>
      <c r="AB34" s="576"/>
      <c r="AC34" s="58">
        <f ca="1">pajetsdk+AB34</f>
        <v>0</v>
      </c>
      <c r="AD34" s="55">
        <f t="shared" ca="1" si="2"/>
        <v>0</v>
      </c>
      <c r="AE34" s="47" t="s">
        <v>11867</v>
      </c>
      <c r="AF34" s="41"/>
      <c r="AG34" s="18"/>
      <c r="AH34" s="18"/>
      <c r="AI34" s="55">
        <f t="shared" ca="1" si="3"/>
        <v>0</v>
      </c>
      <c r="AJ34" s="55"/>
      <c r="AK34" s="55">
        <f t="shared" ca="1" si="4"/>
        <v>0</v>
      </c>
    </row>
    <row r="35" spans="1:37">
      <c r="A35" s="548" t="s">
        <v>13297</v>
      </c>
      <c r="B35" s="23" t="s">
        <v>13298</v>
      </c>
      <c r="C35" s="54" t="s">
        <v>13299</v>
      </c>
      <c r="D35" s="54"/>
      <c r="E35" s="57">
        <f t="shared" ref="E35:J35" si="31">Acdkt</f>
        <v>8159317438</v>
      </c>
      <c r="F35" s="57">
        <f t="shared" ca="1" si="31"/>
        <v>0</v>
      </c>
      <c r="G35" s="57">
        <f t="shared" ca="1" si="31"/>
        <v>8159317438</v>
      </c>
      <c r="H35" s="57">
        <f t="shared" si="31"/>
        <v>8159317438</v>
      </c>
      <c r="I35" s="57">
        <f t="shared" ca="1" si="31"/>
        <v>0</v>
      </c>
      <c r="J35" s="57">
        <f t="shared" ca="1" si="31"/>
        <v>8159317438</v>
      </c>
      <c r="K35" s="25"/>
      <c r="L35" s="26"/>
      <c r="M35" s="27"/>
      <c r="N35" s="18">
        <f t="shared" si="6"/>
        <v>22</v>
      </c>
      <c r="O35" s="18" t="s">
        <v>6078</v>
      </c>
      <c r="P35" s="18"/>
      <c r="Q35" s="28"/>
      <c r="R35" s="57">
        <f>Acdkt</f>
        <v>2452417438</v>
      </c>
      <c r="S35" s="57">
        <f t="shared" ref="S35:AC35" ca="1" si="32">Acdkt</f>
        <v>2452417438</v>
      </c>
      <c r="T35" s="57">
        <f>Acdkt</f>
        <v>8159317438</v>
      </c>
      <c r="U35" s="583">
        <f t="shared" ca="1" si="32"/>
        <v>8159317438</v>
      </c>
      <c r="V35" s="57">
        <f t="shared" si="32"/>
        <v>5706900000</v>
      </c>
      <c r="W35" s="57">
        <f t="shared" ca="1" si="32"/>
        <v>5706900000</v>
      </c>
      <c r="X35" s="57">
        <f t="shared" si="32"/>
        <v>0</v>
      </c>
      <c r="Y35" s="583">
        <f t="shared" ca="1" si="32"/>
        <v>0</v>
      </c>
      <c r="Z35" s="57">
        <f t="shared" si="32"/>
        <v>0</v>
      </c>
      <c r="AA35" s="57">
        <f t="shared" ca="1" si="32"/>
        <v>0</v>
      </c>
      <c r="AB35" s="57">
        <f t="shared" si="32"/>
        <v>0</v>
      </c>
      <c r="AC35" s="583">
        <f t="shared" ca="1" si="32"/>
        <v>0</v>
      </c>
      <c r="AD35" s="55">
        <f t="shared" ca="1" si="2"/>
        <v>0</v>
      </c>
      <c r="AE35" s="47" t="s">
        <v>11867</v>
      </c>
      <c r="AF35" s="41"/>
      <c r="AG35" s="18"/>
      <c r="AH35" s="18"/>
      <c r="AI35" s="55">
        <f t="shared" ca="1" si="3"/>
        <v>8159317438</v>
      </c>
      <c r="AJ35" s="55"/>
      <c r="AK35" s="55">
        <f t="shared" ca="1" si="4"/>
        <v>8159317438</v>
      </c>
    </row>
    <row r="36" spans="1:37">
      <c r="A36" s="548"/>
      <c r="B36" s="23" t="s">
        <v>13300</v>
      </c>
      <c r="C36" s="54"/>
      <c r="D36" s="54"/>
      <c r="E36" s="55">
        <f t="shared" si="25"/>
        <v>0</v>
      </c>
      <c r="F36" s="55">
        <f t="shared" ca="1" si="26"/>
        <v>0</v>
      </c>
      <c r="G36" s="55">
        <f t="shared" ca="1" si="27"/>
        <v>0</v>
      </c>
      <c r="H36" s="55">
        <f t="shared" si="28"/>
        <v>0</v>
      </c>
      <c r="I36" s="55">
        <f t="shared" ca="1" si="29"/>
        <v>0</v>
      </c>
      <c r="J36" s="55">
        <f t="shared" ca="1" si="30"/>
        <v>0</v>
      </c>
      <c r="K36" s="25">
        <v>1385</v>
      </c>
      <c r="L36" s="26" t="s">
        <v>2852</v>
      </c>
      <c r="M36" s="27">
        <v>135</v>
      </c>
      <c r="N36" s="18">
        <f t="shared" si="6"/>
        <v>23</v>
      </c>
      <c r="O36" s="18"/>
      <c r="P36" s="18" t="s">
        <v>6079</v>
      </c>
      <c r="Q36" s="28"/>
      <c r="R36" s="576"/>
      <c r="S36" s="55">
        <f ca="1">pajetsck+R36</f>
        <v>0</v>
      </c>
      <c r="T36" s="576"/>
      <c r="U36" s="58">
        <f ca="1">pajetsdk+T36</f>
        <v>0</v>
      </c>
      <c r="V36" s="928"/>
      <c r="W36" s="55">
        <f ca="1">pajetsck+V36</f>
        <v>0</v>
      </c>
      <c r="X36" s="576"/>
      <c r="Y36" s="58">
        <f ca="1">pajetsdk+X36</f>
        <v>0</v>
      </c>
      <c r="Z36" s="928"/>
      <c r="AA36" s="55">
        <f ca="1">pajetsck+Z36</f>
        <v>0</v>
      </c>
      <c r="AB36" s="576"/>
      <c r="AC36" s="58">
        <f ca="1">pajetsdk+AB36</f>
        <v>0</v>
      </c>
      <c r="AD36" s="55">
        <f t="shared" ca="1" si="2"/>
        <v>0</v>
      </c>
      <c r="AE36" s="47"/>
      <c r="AF36" s="41"/>
      <c r="AG36" s="18"/>
      <c r="AH36" s="18"/>
      <c r="AI36" s="55">
        <f t="shared" ca="1" si="3"/>
        <v>0</v>
      </c>
      <c r="AJ36" s="55"/>
      <c r="AK36" s="55">
        <f t="shared" ca="1" si="4"/>
        <v>0</v>
      </c>
    </row>
    <row r="37" spans="1:37">
      <c r="A37" s="548"/>
      <c r="B37" s="579" t="s">
        <v>9897</v>
      </c>
      <c r="C37" s="54"/>
      <c r="D37" s="54"/>
      <c r="E37" s="55">
        <f t="shared" si="25"/>
        <v>0</v>
      </c>
      <c r="F37" s="55">
        <f t="shared" ca="1" si="26"/>
        <v>0</v>
      </c>
      <c r="G37" s="55">
        <f t="shared" ca="1" si="27"/>
        <v>0</v>
      </c>
      <c r="H37" s="55">
        <f t="shared" si="28"/>
        <v>0</v>
      </c>
      <c r="I37" s="55">
        <f t="shared" ca="1" si="29"/>
        <v>0</v>
      </c>
      <c r="J37" s="55">
        <f t="shared" ca="1" si="30"/>
        <v>0</v>
      </c>
      <c r="K37" s="25" t="s">
        <v>9899</v>
      </c>
      <c r="L37" s="26" t="s">
        <v>2852</v>
      </c>
      <c r="M37" s="27">
        <v>135</v>
      </c>
      <c r="N37" s="18">
        <f t="shared" si="6"/>
        <v>24</v>
      </c>
      <c r="O37" s="18"/>
      <c r="P37" s="18" t="s">
        <v>6079</v>
      </c>
      <c r="Q37" s="28"/>
      <c r="R37" s="578"/>
      <c r="S37" s="55">
        <f ca="1">pajetsck+R37</f>
        <v>0</v>
      </c>
      <c r="T37" s="578"/>
      <c r="U37" s="58">
        <f ca="1">pajetsdk+T37</f>
        <v>0</v>
      </c>
      <c r="V37" s="929"/>
      <c r="W37" s="55">
        <f ca="1">pajetsck+V37</f>
        <v>0</v>
      </c>
      <c r="X37" s="578"/>
      <c r="Y37" s="58">
        <f ca="1">pajetsdk+X37</f>
        <v>0</v>
      </c>
      <c r="Z37" s="929"/>
      <c r="AA37" s="55">
        <f ca="1">pajetsck+Z37</f>
        <v>0</v>
      </c>
      <c r="AB37" s="578"/>
      <c r="AC37" s="58">
        <f ca="1">pajetsdk+AB37</f>
        <v>0</v>
      </c>
      <c r="AD37" s="55">
        <f t="shared" ca="1" si="2"/>
        <v>0</v>
      </c>
      <c r="AE37" s="47"/>
      <c r="AF37" s="41"/>
      <c r="AG37" s="18"/>
      <c r="AH37" s="18"/>
      <c r="AI37" s="55">
        <f t="shared" ca="1" si="3"/>
        <v>0</v>
      </c>
      <c r="AJ37" s="55"/>
      <c r="AK37" s="55">
        <f t="shared" ca="1" si="4"/>
        <v>0</v>
      </c>
    </row>
    <row r="38" spans="1:37">
      <c r="A38" s="548"/>
      <c r="B38" s="579" t="s">
        <v>9898</v>
      </c>
      <c r="C38" s="54"/>
      <c r="D38" s="54"/>
      <c r="E38" s="55">
        <f t="shared" si="25"/>
        <v>0</v>
      </c>
      <c r="F38" s="55">
        <f t="shared" ca="1" si="26"/>
        <v>0</v>
      </c>
      <c r="G38" s="55">
        <f t="shared" ca="1" si="27"/>
        <v>0</v>
      </c>
      <c r="H38" s="55">
        <f t="shared" si="28"/>
        <v>0</v>
      </c>
      <c r="I38" s="55">
        <f t="shared" ca="1" si="29"/>
        <v>0</v>
      </c>
      <c r="J38" s="55">
        <f t="shared" ca="1" si="30"/>
        <v>0</v>
      </c>
      <c r="K38" s="25" t="s">
        <v>2853</v>
      </c>
      <c r="L38" s="26" t="s">
        <v>2852</v>
      </c>
      <c r="M38" s="27">
        <v>135</v>
      </c>
      <c r="N38" s="18">
        <f t="shared" si="6"/>
        <v>25</v>
      </c>
      <c r="O38" s="18"/>
      <c r="P38" s="18" t="s">
        <v>6079</v>
      </c>
      <c r="Q38" s="28"/>
      <c r="R38" s="578"/>
      <c r="S38" s="55">
        <f ca="1">pajetsck+R38</f>
        <v>0</v>
      </c>
      <c r="T38" s="578"/>
      <c r="U38" s="58">
        <f ca="1">pajetsdk+T38</f>
        <v>0</v>
      </c>
      <c r="V38" s="929"/>
      <c r="W38" s="55">
        <f ca="1">pajetsck+V38</f>
        <v>0</v>
      </c>
      <c r="X38" s="578"/>
      <c r="Y38" s="58">
        <f ca="1">pajetsdk+X38</f>
        <v>0</v>
      </c>
      <c r="Z38" s="929"/>
      <c r="AA38" s="55">
        <f ca="1">pajetsck+Z38</f>
        <v>0</v>
      </c>
      <c r="AB38" s="578"/>
      <c r="AC38" s="58">
        <f ca="1">pajetsdk+AB38</f>
        <v>0</v>
      </c>
      <c r="AD38" s="55">
        <f t="shared" ca="1" si="2"/>
        <v>0</v>
      </c>
      <c r="AE38" s="47"/>
      <c r="AF38" s="41"/>
      <c r="AG38" s="18"/>
      <c r="AH38" s="18"/>
      <c r="AI38" s="55">
        <f t="shared" ca="1" si="3"/>
        <v>0</v>
      </c>
      <c r="AJ38" s="55"/>
      <c r="AK38" s="55">
        <f t="shared" ca="1" si="4"/>
        <v>0</v>
      </c>
    </row>
    <row r="39" spans="1:37">
      <c r="A39" s="548"/>
      <c r="B39" s="23" t="s">
        <v>13301</v>
      </c>
      <c r="C39" s="54"/>
      <c r="D39" s="54"/>
      <c r="E39" s="55">
        <f t="shared" si="25"/>
        <v>8159317438</v>
      </c>
      <c r="F39" s="55">
        <f t="shared" ca="1" si="26"/>
        <v>0</v>
      </c>
      <c r="G39" s="55">
        <f t="shared" ca="1" si="27"/>
        <v>8159317438</v>
      </c>
      <c r="H39" s="55">
        <f t="shared" si="28"/>
        <v>8159317438</v>
      </c>
      <c r="I39" s="55">
        <f t="shared" ca="1" si="29"/>
        <v>0</v>
      </c>
      <c r="J39" s="55">
        <f t="shared" ca="1" si="30"/>
        <v>8159317438</v>
      </c>
      <c r="K39" s="25">
        <v>1388</v>
      </c>
      <c r="L39" s="26" t="s">
        <v>2852</v>
      </c>
      <c r="M39" s="27">
        <v>135</v>
      </c>
      <c r="N39" s="18">
        <f t="shared" si="6"/>
        <v>26</v>
      </c>
      <c r="O39" s="18"/>
      <c r="P39" s="18" t="s">
        <v>6079</v>
      </c>
      <c r="Q39" s="28"/>
      <c r="R39" s="578">
        <v>2452417438</v>
      </c>
      <c r="S39" s="55">
        <f ca="1">pajetsck+R39</f>
        <v>2452417438</v>
      </c>
      <c r="T39" s="578">
        <v>8159317438</v>
      </c>
      <c r="U39" s="58">
        <f ca="1">pajetsdk+T39</f>
        <v>8159317438</v>
      </c>
      <c r="V39" s="929">
        <v>5706900000</v>
      </c>
      <c r="W39" s="55">
        <f ca="1">pajetsck+V39</f>
        <v>5706900000</v>
      </c>
      <c r="X39" s="578"/>
      <c r="Y39" s="58">
        <f ca="1">pajetsdk+X39</f>
        <v>0</v>
      </c>
      <c r="Z39" s="929"/>
      <c r="AA39" s="55">
        <f ca="1">pajetsck+Z39</f>
        <v>0</v>
      </c>
      <c r="AB39" s="578"/>
      <c r="AC39" s="58">
        <f ca="1">pajetsdk+AB39</f>
        <v>0</v>
      </c>
      <c r="AD39" s="55">
        <f t="shared" ca="1" si="2"/>
        <v>0</v>
      </c>
      <c r="AE39" s="47"/>
      <c r="AF39" s="41"/>
      <c r="AG39" s="18"/>
      <c r="AH39" s="18"/>
      <c r="AI39" s="55">
        <f t="shared" ca="1" si="3"/>
        <v>8159317438</v>
      </c>
      <c r="AJ39" s="55"/>
      <c r="AK39" s="55">
        <f t="shared" ca="1" si="4"/>
        <v>8159317438</v>
      </c>
    </row>
    <row r="40" spans="1:37">
      <c r="A40" s="548" t="s">
        <v>13302</v>
      </c>
      <c r="B40" s="23" t="s">
        <v>10971</v>
      </c>
      <c r="C40" s="54">
        <v>139</v>
      </c>
      <c r="D40" s="54"/>
      <c r="E40" s="55">
        <f t="shared" si="25"/>
        <v>-4257358175</v>
      </c>
      <c r="F40" s="55">
        <f t="shared" ca="1" si="26"/>
        <v>0</v>
      </c>
      <c r="G40" s="55">
        <f t="shared" ca="1" si="27"/>
        <v>-4257358175</v>
      </c>
      <c r="H40" s="55">
        <f t="shared" si="28"/>
        <v>-3459821535</v>
      </c>
      <c r="I40" s="55">
        <f t="shared" ca="1" si="29"/>
        <v>0</v>
      </c>
      <c r="J40" s="55">
        <f t="shared" ca="1" si="30"/>
        <v>-3459821535</v>
      </c>
      <c r="K40" s="25">
        <v>139</v>
      </c>
      <c r="L40" s="26" t="s">
        <v>2570</v>
      </c>
      <c r="M40" s="27">
        <v>139</v>
      </c>
      <c r="N40" s="18">
        <f t="shared" si="6"/>
        <v>27</v>
      </c>
      <c r="O40" s="18" t="s">
        <v>6078</v>
      </c>
      <c r="P40" s="18" t="s">
        <v>6079</v>
      </c>
      <c r="Q40" s="28"/>
      <c r="R40" s="1127">
        <v>-4257358175</v>
      </c>
      <c r="S40" s="55">
        <f ca="1">pajetsck+R40</f>
        <v>-4257358175</v>
      </c>
      <c r="T40" s="576">
        <v>-3459821535</v>
      </c>
      <c r="U40" s="58">
        <f ca="1">pajetsdk+T40</f>
        <v>-3459821535</v>
      </c>
      <c r="V40" s="928"/>
      <c r="W40" s="55">
        <f ca="1">pajetsck+V40</f>
        <v>0</v>
      </c>
      <c r="X40" s="576"/>
      <c r="Y40" s="58">
        <f ca="1">pajetsdk+X40</f>
        <v>0</v>
      </c>
      <c r="Z40" s="928"/>
      <c r="AA40" s="55">
        <f ca="1">pajetsck+Z40</f>
        <v>0</v>
      </c>
      <c r="AB40" s="576"/>
      <c r="AC40" s="58">
        <f ca="1">pajetsdk+AB40</f>
        <v>0</v>
      </c>
      <c r="AD40" s="55">
        <f t="shared" ca="1" si="2"/>
        <v>797536640</v>
      </c>
      <c r="AE40" s="47" t="s">
        <v>11874</v>
      </c>
      <c r="AF40" s="41"/>
      <c r="AG40" s="18"/>
      <c r="AH40" s="18"/>
      <c r="AI40" s="55">
        <f t="shared" ca="1" si="3"/>
        <v>-4257358175</v>
      </c>
      <c r="AJ40" s="55"/>
      <c r="AK40" s="55">
        <f t="shared" ca="1" si="4"/>
        <v>-3459821535</v>
      </c>
    </row>
    <row r="41" spans="1:37" s="53" customFormat="1">
      <c r="A41" s="547" t="s">
        <v>10972</v>
      </c>
      <c r="B41" s="547" t="s">
        <v>10973</v>
      </c>
      <c r="C41" s="48">
        <v>140</v>
      </c>
      <c r="D41" s="54"/>
      <c r="E41" s="50">
        <f t="shared" ref="E41:J41" si="33">E42+E52</f>
        <v>71235222814</v>
      </c>
      <c r="F41" s="50">
        <f t="shared" ca="1" si="33"/>
        <v>0</v>
      </c>
      <c r="G41" s="50">
        <f t="shared" ca="1" si="33"/>
        <v>71235222814</v>
      </c>
      <c r="H41" s="50">
        <f t="shared" si="33"/>
        <v>59935355312</v>
      </c>
      <c r="I41" s="50">
        <f t="shared" ca="1" si="33"/>
        <v>0</v>
      </c>
      <c r="J41" s="50">
        <f t="shared" ca="1" si="33"/>
        <v>59935355312</v>
      </c>
      <c r="K41" s="25"/>
      <c r="L41" s="26"/>
      <c r="M41" s="41"/>
      <c r="N41" s="18">
        <f t="shared" si="6"/>
        <v>28</v>
      </c>
      <c r="O41" s="18" t="s">
        <v>6078</v>
      </c>
      <c r="P41" s="18"/>
      <c r="Q41" s="43"/>
      <c r="R41" s="50">
        <f>R42+R52</f>
        <v>71235222814</v>
      </c>
      <c r="S41" s="50">
        <f t="shared" ref="S41:AC41" ca="1" si="34">S42+S52</f>
        <v>71235222814</v>
      </c>
      <c r="T41" s="50">
        <f t="shared" si="34"/>
        <v>59935355312</v>
      </c>
      <c r="U41" s="51">
        <f t="shared" ca="1" si="34"/>
        <v>59935355312</v>
      </c>
      <c r="V41" s="50">
        <f>V42+V52</f>
        <v>0</v>
      </c>
      <c r="W41" s="50">
        <f ca="1">W42+W52</f>
        <v>0</v>
      </c>
      <c r="X41" s="50">
        <f>X42+X52</f>
        <v>0</v>
      </c>
      <c r="Y41" s="51">
        <f ca="1">Y42+Y52</f>
        <v>0</v>
      </c>
      <c r="Z41" s="50">
        <f t="shared" si="34"/>
        <v>0</v>
      </c>
      <c r="AA41" s="50">
        <f t="shared" ca="1" si="34"/>
        <v>0</v>
      </c>
      <c r="AB41" s="50">
        <f t="shared" si="34"/>
        <v>0</v>
      </c>
      <c r="AC41" s="51">
        <f t="shared" ca="1" si="34"/>
        <v>0</v>
      </c>
      <c r="AD41" s="50">
        <f t="shared" ca="1" si="2"/>
        <v>-11299867502</v>
      </c>
      <c r="AE41" s="47"/>
      <c r="AF41" s="41"/>
      <c r="AG41" s="52"/>
      <c r="AH41" s="52"/>
      <c r="AI41" s="50">
        <f t="shared" ca="1" si="3"/>
        <v>71235222814</v>
      </c>
      <c r="AJ41" s="50"/>
      <c r="AK41" s="50">
        <f t="shared" ca="1" si="4"/>
        <v>59935355312</v>
      </c>
    </row>
    <row r="42" spans="1:37">
      <c r="A42" s="548" t="s">
        <v>533</v>
      </c>
      <c r="B42" s="23" t="s">
        <v>10973</v>
      </c>
      <c r="C42" s="54">
        <v>141</v>
      </c>
      <c r="D42" s="54"/>
      <c r="E42" s="57">
        <f t="shared" ref="E42:J42" si="35">Acdkt</f>
        <v>71235222814</v>
      </c>
      <c r="F42" s="57">
        <f t="shared" ca="1" si="35"/>
        <v>0</v>
      </c>
      <c r="G42" s="57">
        <f t="shared" ca="1" si="35"/>
        <v>71235222814</v>
      </c>
      <c r="H42" s="57">
        <f t="shared" si="35"/>
        <v>59935355312</v>
      </c>
      <c r="I42" s="57">
        <f t="shared" ca="1" si="35"/>
        <v>0</v>
      </c>
      <c r="J42" s="57">
        <f t="shared" ca="1" si="35"/>
        <v>59935355312</v>
      </c>
      <c r="K42" s="25"/>
      <c r="L42" s="26"/>
      <c r="M42" s="27"/>
      <c r="N42" s="18">
        <f t="shared" si="6"/>
        <v>29</v>
      </c>
      <c r="O42" s="18" t="s">
        <v>6078</v>
      </c>
      <c r="P42" s="18"/>
      <c r="Q42" s="28"/>
      <c r="R42" s="57">
        <f>Acdkt</f>
        <v>71235222814</v>
      </c>
      <c r="S42" s="57">
        <f t="shared" ref="S42:AC42" ca="1" si="36">Acdkt</f>
        <v>71235222814</v>
      </c>
      <c r="T42" s="57">
        <f>Acdkt</f>
        <v>59935355312</v>
      </c>
      <c r="U42" s="583">
        <f t="shared" ca="1" si="36"/>
        <v>59935355312</v>
      </c>
      <c r="V42" s="57">
        <f t="shared" si="36"/>
        <v>0</v>
      </c>
      <c r="W42" s="57">
        <f t="shared" ca="1" si="36"/>
        <v>0</v>
      </c>
      <c r="X42" s="57">
        <f t="shared" si="36"/>
        <v>0</v>
      </c>
      <c r="Y42" s="583">
        <f t="shared" ca="1" si="36"/>
        <v>0</v>
      </c>
      <c r="Z42" s="57">
        <f t="shared" si="36"/>
        <v>0</v>
      </c>
      <c r="AA42" s="57">
        <f t="shared" ca="1" si="36"/>
        <v>0</v>
      </c>
      <c r="AB42" s="57">
        <f t="shared" si="36"/>
        <v>0</v>
      </c>
      <c r="AC42" s="583">
        <f t="shared" ca="1" si="36"/>
        <v>0</v>
      </c>
      <c r="AD42" s="55">
        <f t="shared" ca="1" si="2"/>
        <v>-11299867502</v>
      </c>
      <c r="AE42" s="47" t="s">
        <v>10974</v>
      </c>
      <c r="AF42" s="41"/>
      <c r="AG42" s="18"/>
      <c r="AH42" s="18"/>
      <c r="AI42" s="55">
        <f t="shared" ca="1" si="3"/>
        <v>71235222814</v>
      </c>
      <c r="AJ42" s="55"/>
      <c r="AK42" s="55">
        <f t="shared" ca="1" si="4"/>
        <v>59935355312</v>
      </c>
    </row>
    <row r="43" spans="1:37">
      <c r="A43" s="548"/>
      <c r="B43" s="23" t="s">
        <v>8620</v>
      </c>
      <c r="C43" s="54"/>
      <c r="D43" s="54"/>
      <c r="E43" s="55">
        <f t="shared" ref="E43:E52" si="37">THCK1</f>
        <v>2424400000</v>
      </c>
      <c r="F43" s="55">
        <f t="shared" ref="F43:F52" ca="1" si="38">THCK2</f>
        <v>0</v>
      </c>
      <c r="G43" s="55">
        <f t="shared" ref="G43:G52" ca="1" si="39">THCK</f>
        <v>2424400000</v>
      </c>
      <c r="H43" s="55">
        <f t="shared" ref="H43:H52" si="40">THDK1</f>
        <v>8703200000</v>
      </c>
      <c r="I43" s="55">
        <f t="shared" ref="I43:I52" ca="1" si="41">THDK2</f>
        <v>0</v>
      </c>
      <c r="J43" s="55">
        <f t="shared" ref="J43:J52" ca="1" si="42">THDK</f>
        <v>8703200000</v>
      </c>
      <c r="K43" s="25">
        <v>151</v>
      </c>
      <c r="L43" s="26" t="s">
        <v>2854</v>
      </c>
      <c r="M43" s="27">
        <v>141</v>
      </c>
      <c r="N43" s="18">
        <f t="shared" si="6"/>
        <v>30</v>
      </c>
      <c r="O43" s="18"/>
      <c r="P43" s="18" t="s">
        <v>6079</v>
      </c>
      <c r="Q43" s="28"/>
      <c r="R43" s="576">
        <v>2424400000</v>
      </c>
      <c r="S43" s="55">
        <f t="shared" ref="S43:S52" ca="1" si="43">pajetsck+R43</f>
        <v>2424400000</v>
      </c>
      <c r="T43" s="576">
        <v>8703200000</v>
      </c>
      <c r="U43" s="58">
        <f t="shared" ref="U43:U52" ca="1" si="44">pajetsdk+T43</f>
        <v>8703200000</v>
      </c>
      <c r="V43" s="928"/>
      <c r="W43" s="55">
        <f t="shared" ref="W43:W52" ca="1" si="45">pajetsck+V43</f>
        <v>0</v>
      </c>
      <c r="X43" s="576"/>
      <c r="Y43" s="58">
        <f t="shared" ref="Y43:Y52" ca="1" si="46">pajetsdk+X43</f>
        <v>0</v>
      </c>
      <c r="Z43" s="928"/>
      <c r="AA43" s="55">
        <f t="shared" ref="AA43:AA52" ca="1" si="47">pajetsck+Z43</f>
        <v>0</v>
      </c>
      <c r="AB43" s="576"/>
      <c r="AC43" s="58">
        <f t="shared" ref="AC43:AC52" ca="1" si="48">pajetsdk+AB43</f>
        <v>0</v>
      </c>
      <c r="AD43" s="55">
        <f t="shared" ca="1" si="2"/>
        <v>6278800000</v>
      </c>
      <c r="AE43" s="47"/>
      <c r="AF43" s="41"/>
      <c r="AG43" s="18"/>
      <c r="AH43" s="18"/>
      <c r="AI43" s="55">
        <f t="shared" ca="1" si="3"/>
        <v>2424400000</v>
      </c>
      <c r="AJ43" s="55"/>
      <c r="AK43" s="55">
        <f t="shared" ca="1" si="4"/>
        <v>8703200000</v>
      </c>
    </row>
    <row r="44" spans="1:37">
      <c r="A44" s="548"/>
      <c r="B44" s="23" t="s">
        <v>1869</v>
      </c>
      <c r="C44" s="54"/>
      <c r="D44" s="54"/>
      <c r="E44" s="55">
        <f t="shared" si="37"/>
        <v>26944021805</v>
      </c>
      <c r="F44" s="55">
        <f t="shared" ca="1" si="38"/>
        <v>0</v>
      </c>
      <c r="G44" s="55">
        <f t="shared" ca="1" si="39"/>
        <v>26944021805</v>
      </c>
      <c r="H44" s="55">
        <f t="shared" si="40"/>
        <v>17558825028</v>
      </c>
      <c r="I44" s="55">
        <f t="shared" ca="1" si="41"/>
        <v>0</v>
      </c>
      <c r="J44" s="55">
        <f t="shared" ca="1" si="42"/>
        <v>17558825028</v>
      </c>
      <c r="K44" s="25">
        <v>152</v>
      </c>
      <c r="L44" s="26" t="s">
        <v>2854</v>
      </c>
      <c r="M44" s="27">
        <v>141</v>
      </c>
      <c r="N44" s="18">
        <f t="shared" si="6"/>
        <v>31</v>
      </c>
      <c r="O44" s="18"/>
      <c r="P44" s="18" t="s">
        <v>6079</v>
      </c>
      <c r="Q44" s="28"/>
      <c r="R44" s="578">
        <v>26944021805</v>
      </c>
      <c r="S44" s="55">
        <f t="shared" ca="1" si="43"/>
        <v>26944021805</v>
      </c>
      <c r="T44" s="578">
        <v>17558825028</v>
      </c>
      <c r="U44" s="58">
        <f t="shared" ca="1" si="44"/>
        <v>17558825028</v>
      </c>
      <c r="V44" s="929"/>
      <c r="W44" s="55">
        <f t="shared" ca="1" si="45"/>
        <v>0</v>
      </c>
      <c r="X44" s="578"/>
      <c r="Y44" s="58">
        <f t="shared" ca="1" si="46"/>
        <v>0</v>
      </c>
      <c r="Z44" s="929"/>
      <c r="AA44" s="55">
        <f t="shared" ca="1" si="47"/>
        <v>0</v>
      </c>
      <c r="AB44" s="578"/>
      <c r="AC44" s="58">
        <f t="shared" ca="1" si="48"/>
        <v>0</v>
      </c>
      <c r="AD44" s="55">
        <f t="shared" ca="1" si="2"/>
        <v>-9385196777</v>
      </c>
      <c r="AE44" s="47"/>
      <c r="AF44" s="41"/>
      <c r="AG44" s="18"/>
      <c r="AH44" s="18"/>
      <c r="AI44" s="55">
        <f t="shared" ca="1" si="3"/>
        <v>26944021805</v>
      </c>
      <c r="AJ44" s="55"/>
      <c r="AK44" s="55">
        <f t="shared" ca="1" si="4"/>
        <v>17558825028</v>
      </c>
    </row>
    <row r="45" spans="1:37">
      <c r="A45" s="548"/>
      <c r="B45" s="23" t="s">
        <v>1870</v>
      </c>
      <c r="C45" s="54"/>
      <c r="D45" s="54"/>
      <c r="E45" s="55">
        <f t="shared" si="37"/>
        <v>0</v>
      </c>
      <c r="F45" s="55">
        <f t="shared" ca="1" si="38"/>
        <v>0</v>
      </c>
      <c r="G45" s="55">
        <f t="shared" ca="1" si="39"/>
        <v>0</v>
      </c>
      <c r="H45" s="55">
        <f t="shared" si="40"/>
        <v>0</v>
      </c>
      <c r="I45" s="55">
        <f t="shared" ca="1" si="41"/>
        <v>0</v>
      </c>
      <c r="J45" s="55">
        <f t="shared" ca="1" si="42"/>
        <v>0</v>
      </c>
      <c r="K45" s="25">
        <v>153</v>
      </c>
      <c r="L45" s="26" t="s">
        <v>2854</v>
      </c>
      <c r="M45" s="27">
        <v>141</v>
      </c>
      <c r="N45" s="18">
        <f t="shared" si="6"/>
        <v>32</v>
      </c>
      <c r="O45" s="18"/>
      <c r="P45" s="18" t="s">
        <v>6079</v>
      </c>
      <c r="Q45" s="28"/>
      <c r="R45" s="578"/>
      <c r="S45" s="55">
        <f t="shared" ca="1" si="43"/>
        <v>0</v>
      </c>
      <c r="T45" s="578">
        <v>0</v>
      </c>
      <c r="U45" s="58">
        <f t="shared" ca="1" si="44"/>
        <v>0</v>
      </c>
      <c r="V45" s="929"/>
      <c r="W45" s="55">
        <f t="shared" ca="1" si="45"/>
        <v>0</v>
      </c>
      <c r="X45" s="578"/>
      <c r="Y45" s="58">
        <f t="shared" ca="1" si="46"/>
        <v>0</v>
      </c>
      <c r="Z45" s="929"/>
      <c r="AA45" s="55">
        <f t="shared" ca="1" si="47"/>
        <v>0</v>
      </c>
      <c r="AB45" s="578"/>
      <c r="AC45" s="58">
        <f t="shared" ca="1" si="48"/>
        <v>0</v>
      </c>
      <c r="AD45" s="55">
        <f t="shared" ca="1" si="2"/>
        <v>0</v>
      </c>
      <c r="AE45" s="47"/>
      <c r="AF45" s="41"/>
      <c r="AG45" s="18"/>
      <c r="AH45" s="18"/>
      <c r="AI45" s="55">
        <f t="shared" ca="1" si="3"/>
        <v>0</v>
      </c>
      <c r="AJ45" s="55"/>
      <c r="AK45" s="55">
        <f t="shared" ca="1" si="4"/>
        <v>0</v>
      </c>
    </row>
    <row r="46" spans="1:37">
      <c r="A46" s="548"/>
      <c r="B46" s="23" t="s">
        <v>1871</v>
      </c>
      <c r="C46" s="54"/>
      <c r="D46" s="54"/>
      <c r="E46" s="55">
        <f t="shared" si="37"/>
        <v>26339288585</v>
      </c>
      <c r="F46" s="55">
        <f t="shared" ca="1" si="38"/>
        <v>0</v>
      </c>
      <c r="G46" s="55">
        <f t="shared" ca="1" si="39"/>
        <v>26339288585</v>
      </c>
      <c r="H46" s="55">
        <f t="shared" si="40"/>
        <v>13565501833</v>
      </c>
      <c r="I46" s="55">
        <f t="shared" ca="1" si="41"/>
        <v>0</v>
      </c>
      <c r="J46" s="55">
        <f t="shared" ca="1" si="42"/>
        <v>13565501833</v>
      </c>
      <c r="K46" s="25">
        <v>154</v>
      </c>
      <c r="L46" s="26" t="s">
        <v>2854</v>
      </c>
      <c r="M46" s="27">
        <v>141</v>
      </c>
      <c r="N46" s="18">
        <f t="shared" si="6"/>
        <v>33</v>
      </c>
      <c r="O46" s="18"/>
      <c r="P46" s="18" t="s">
        <v>6079</v>
      </c>
      <c r="Q46" s="28"/>
      <c r="R46" s="578">
        <v>26339288585</v>
      </c>
      <c r="S46" s="55">
        <f t="shared" ca="1" si="43"/>
        <v>26339288585</v>
      </c>
      <c r="T46" s="578">
        <v>13565501833</v>
      </c>
      <c r="U46" s="58">
        <f t="shared" ca="1" si="44"/>
        <v>13565501833</v>
      </c>
      <c r="V46" s="929"/>
      <c r="W46" s="55">
        <f t="shared" ca="1" si="45"/>
        <v>0</v>
      </c>
      <c r="X46" s="578"/>
      <c r="Y46" s="58">
        <f t="shared" ca="1" si="46"/>
        <v>0</v>
      </c>
      <c r="Z46" s="929"/>
      <c r="AA46" s="55">
        <f t="shared" ca="1" si="47"/>
        <v>0</v>
      </c>
      <c r="AB46" s="578"/>
      <c r="AC46" s="58">
        <f t="shared" ca="1" si="48"/>
        <v>0</v>
      </c>
      <c r="AD46" s="55">
        <f t="shared" ref="AD46:AD65" ca="1" si="49">J46-G46</f>
        <v>-12773786752</v>
      </c>
      <c r="AE46" s="47"/>
      <c r="AF46" s="41"/>
      <c r="AG46" s="18"/>
      <c r="AH46" s="18"/>
      <c r="AI46" s="55">
        <f t="shared" ref="AI46:AI65" ca="1" si="50">G46-AA46</f>
        <v>26339288585</v>
      </c>
      <c r="AJ46" s="55"/>
      <c r="AK46" s="55">
        <f t="shared" ref="AK46:AK65" ca="1" si="51">J46-AC46</f>
        <v>13565501833</v>
      </c>
    </row>
    <row r="47" spans="1:37">
      <c r="A47" s="548"/>
      <c r="B47" s="23" t="s">
        <v>1872</v>
      </c>
      <c r="C47" s="54"/>
      <c r="D47" s="54"/>
      <c r="E47" s="55">
        <f t="shared" si="37"/>
        <v>7820272627</v>
      </c>
      <c r="F47" s="55">
        <f t="shared" ca="1" si="38"/>
        <v>0</v>
      </c>
      <c r="G47" s="55">
        <f t="shared" ca="1" si="39"/>
        <v>7820272627</v>
      </c>
      <c r="H47" s="55">
        <f t="shared" si="40"/>
        <v>7917932627</v>
      </c>
      <c r="I47" s="55">
        <f t="shared" ca="1" si="41"/>
        <v>0</v>
      </c>
      <c r="J47" s="55">
        <f t="shared" ca="1" si="42"/>
        <v>7917932627</v>
      </c>
      <c r="K47" s="25">
        <v>155</v>
      </c>
      <c r="L47" s="26" t="s">
        <v>2854</v>
      </c>
      <c r="M47" s="27">
        <v>141</v>
      </c>
      <c r="N47" s="18">
        <f t="shared" si="6"/>
        <v>34</v>
      </c>
      <c r="O47" s="18"/>
      <c r="P47" s="18" t="s">
        <v>6079</v>
      </c>
      <c r="Q47" s="28"/>
      <c r="R47" s="578">
        <v>7820272627</v>
      </c>
      <c r="S47" s="55">
        <f t="shared" ca="1" si="43"/>
        <v>7820272627</v>
      </c>
      <c r="T47" s="578">
        <v>7917932627</v>
      </c>
      <c r="U47" s="58">
        <f t="shared" ca="1" si="44"/>
        <v>7917932627</v>
      </c>
      <c r="V47" s="929"/>
      <c r="W47" s="55">
        <f t="shared" ca="1" si="45"/>
        <v>0</v>
      </c>
      <c r="X47" s="578"/>
      <c r="Y47" s="58">
        <f t="shared" ca="1" si="46"/>
        <v>0</v>
      </c>
      <c r="Z47" s="929"/>
      <c r="AA47" s="55">
        <f t="shared" ca="1" si="47"/>
        <v>0</v>
      </c>
      <c r="AB47" s="578"/>
      <c r="AC47" s="58">
        <f t="shared" ca="1" si="48"/>
        <v>0</v>
      </c>
      <c r="AD47" s="55">
        <f t="shared" ca="1" si="49"/>
        <v>97660000</v>
      </c>
      <c r="AE47" s="47"/>
      <c r="AF47" s="41"/>
      <c r="AG47" s="18"/>
      <c r="AH47" s="18"/>
      <c r="AI47" s="55">
        <f t="shared" ca="1" si="50"/>
        <v>7820272627</v>
      </c>
      <c r="AJ47" s="55"/>
      <c r="AK47" s="55">
        <f t="shared" ca="1" si="51"/>
        <v>7917932627</v>
      </c>
    </row>
    <row r="48" spans="1:37">
      <c r="A48" s="548"/>
      <c r="B48" s="548" t="s">
        <v>1873</v>
      </c>
      <c r="C48" s="54"/>
      <c r="D48" s="54"/>
      <c r="E48" s="55">
        <f t="shared" si="37"/>
        <v>7707239797</v>
      </c>
      <c r="F48" s="55">
        <f t="shared" ca="1" si="38"/>
        <v>0</v>
      </c>
      <c r="G48" s="55">
        <f t="shared" ca="1" si="39"/>
        <v>7707239797</v>
      </c>
      <c r="H48" s="55">
        <f t="shared" si="40"/>
        <v>12189895824</v>
      </c>
      <c r="I48" s="55">
        <f t="shared" ca="1" si="41"/>
        <v>0</v>
      </c>
      <c r="J48" s="55">
        <f t="shared" ca="1" si="42"/>
        <v>12189895824</v>
      </c>
      <c r="K48" s="25">
        <v>156</v>
      </c>
      <c r="L48" s="26" t="s">
        <v>2854</v>
      </c>
      <c r="M48" s="27">
        <v>141</v>
      </c>
      <c r="N48" s="18">
        <f t="shared" si="6"/>
        <v>35</v>
      </c>
      <c r="O48" s="18"/>
      <c r="P48" s="18"/>
      <c r="Q48" s="28"/>
      <c r="R48" s="578">
        <v>7707239797</v>
      </c>
      <c r="S48" s="55">
        <f t="shared" ca="1" si="43"/>
        <v>7707239797</v>
      </c>
      <c r="T48" s="578">
        <v>12189895824</v>
      </c>
      <c r="U48" s="58">
        <f t="shared" ca="1" si="44"/>
        <v>12189895824</v>
      </c>
      <c r="V48" s="929"/>
      <c r="W48" s="55">
        <f t="shared" ca="1" si="45"/>
        <v>0</v>
      </c>
      <c r="X48" s="578"/>
      <c r="Y48" s="58">
        <f t="shared" ca="1" si="46"/>
        <v>0</v>
      </c>
      <c r="Z48" s="929"/>
      <c r="AA48" s="55">
        <f t="shared" ca="1" si="47"/>
        <v>0</v>
      </c>
      <c r="AB48" s="578"/>
      <c r="AC48" s="58">
        <f t="shared" ca="1" si="48"/>
        <v>0</v>
      </c>
      <c r="AD48" s="55">
        <f t="shared" ca="1" si="49"/>
        <v>4482656027</v>
      </c>
      <c r="AE48" s="47"/>
      <c r="AF48" s="41"/>
      <c r="AG48" s="18"/>
      <c r="AH48" s="18"/>
      <c r="AI48" s="55">
        <f t="shared" ca="1" si="50"/>
        <v>7707239797</v>
      </c>
      <c r="AJ48" s="55"/>
      <c r="AK48" s="55">
        <f t="shared" ca="1" si="51"/>
        <v>12189895824</v>
      </c>
    </row>
    <row r="49" spans="1:37">
      <c r="A49" s="548"/>
      <c r="B49" s="23" t="s">
        <v>1874</v>
      </c>
      <c r="C49" s="54"/>
      <c r="D49" s="54"/>
      <c r="E49" s="55">
        <f t="shared" si="37"/>
        <v>0</v>
      </c>
      <c r="F49" s="55">
        <f t="shared" ca="1" si="38"/>
        <v>0</v>
      </c>
      <c r="G49" s="55">
        <f t="shared" ca="1" si="39"/>
        <v>0</v>
      </c>
      <c r="H49" s="55">
        <f t="shared" si="40"/>
        <v>0</v>
      </c>
      <c r="I49" s="55">
        <f t="shared" ca="1" si="41"/>
        <v>0</v>
      </c>
      <c r="J49" s="55">
        <f t="shared" ca="1" si="42"/>
        <v>0</v>
      </c>
      <c r="K49" s="25">
        <v>157</v>
      </c>
      <c r="L49" s="26" t="s">
        <v>2854</v>
      </c>
      <c r="M49" s="27">
        <v>141</v>
      </c>
      <c r="N49" s="18">
        <f t="shared" si="6"/>
        <v>36</v>
      </c>
      <c r="O49" s="18"/>
      <c r="P49" s="18" t="s">
        <v>6079</v>
      </c>
      <c r="Q49" s="28"/>
      <c r="R49" s="578"/>
      <c r="S49" s="55">
        <f t="shared" ca="1" si="43"/>
        <v>0</v>
      </c>
      <c r="T49" s="578">
        <v>0</v>
      </c>
      <c r="U49" s="58">
        <f t="shared" ca="1" si="44"/>
        <v>0</v>
      </c>
      <c r="V49" s="929"/>
      <c r="W49" s="55">
        <f t="shared" ca="1" si="45"/>
        <v>0</v>
      </c>
      <c r="X49" s="578"/>
      <c r="Y49" s="58">
        <f t="shared" ca="1" si="46"/>
        <v>0</v>
      </c>
      <c r="Z49" s="929"/>
      <c r="AA49" s="55">
        <f t="shared" ca="1" si="47"/>
        <v>0</v>
      </c>
      <c r="AB49" s="578"/>
      <c r="AC49" s="58">
        <f t="shared" ca="1" si="48"/>
        <v>0</v>
      </c>
      <c r="AD49" s="55">
        <f t="shared" ca="1" si="49"/>
        <v>0</v>
      </c>
      <c r="AE49" s="47"/>
      <c r="AF49" s="41"/>
      <c r="AG49" s="18"/>
      <c r="AH49" s="18"/>
      <c r="AI49" s="55">
        <f t="shared" ca="1" si="50"/>
        <v>0</v>
      </c>
      <c r="AJ49" s="55"/>
      <c r="AK49" s="55">
        <f t="shared" ca="1" si="51"/>
        <v>0</v>
      </c>
    </row>
    <row r="50" spans="1:37">
      <c r="A50" s="548"/>
      <c r="B50" s="23" t="s">
        <v>576</v>
      </c>
      <c r="C50" s="54"/>
      <c r="D50" s="54"/>
      <c r="E50" s="55">
        <f t="shared" si="37"/>
        <v>0</v>
      </c>
      <c r="F50" s="55">
        <f t="shared" ca="1" si="38"/>
        <v>0</v>
      </c>
      <c r="G50" s="55">
        <f t="shared" ca="1" si="39"/>
        <v>0</v>
      </c>
      <c r="H50" s="55">
        <f t="shared" si="40"/>
        <v>0</v>
      </c>
      <c r="I50" s="55">
        <f t="shared" ca="1" si="41"/>
        <v>0</v>
      </c>
      <c r="J50" s="55">
        <f t="shared" ca="1" si="42"/>
        <v>0</v>
      </c>
      <c r="K50" s="25">
        <v>158</v>
      </c>
      <c r="L50" s="26" t="s">
        <v>2854</v>
      </c>
      <c r="M50" s="27">
        <v>141</v>
      </c>
      <c r="N50" s="18">
        <f t="shared" si="6"/>
        <v>37</v>
      </c>
      <c r="O50" s="18"/>
      <c r="P50" s="18" t="s">
        <v>6079</v>
      </c>
      <c r="Q50" s="28"/>
      <c r="R50" s="578"/>
      <c r="S50" s="55">
        <f t="shared" ca="1" si="43"/>
        <v>0</v>
      </c>
      <c r="T50" s="578">
        <v>0</v>
      </c>
      <c r="U50" s="58">
        <f t="shared" ca="1" si="44"/>
        <v>0</v>
      </c>
      <c r="V50" s="929"/>
      <c r="W50" s="55">
        <f t="shared" ca="1" si="45"/>
        <v>0</v>
      </c>
      <c r="X50" s="578"/>
      <c r="Y50" s="58">
        <f t="shared" ca="1" si="46"/>
        <v>0</v>
      </c>
      <c r="Z50" s="929"/>
      <c r="AA50" s="55">
        <f t="shared" ca="1" si="47"/>
        <v>0</v>
      </c>
      <c r="AB50" s="578"/>
      <c r="AC50" s="58">
        <f t="shared" ca="1" si="48"/>
        <v>0</v>
      </c>
      <c r="AD50" s="55">
        <f t="shared" ca="1" si="49"/>
        <v>0</v>
      </c>
      <c r="AE50" s="47"/>
      <c r="AF50" s="41"/>
      <c r="AG50" s="18"/>
      <c r="AH50" s="18"/>
      <c r="AI50" s="55">
        <f t="shared" ca="1" si="50"/>
        <v>0</v>
      </c>
      <c r="AJ50" s="55"/>
      <c r="AK50" s="55">
        <f t="shared" ca="1" si="51"/>
        <v>0</v>
      </c>
    </row>
    <row r="51" spans="1:37">
      <c r="A51" s="548"/>
      <c r="B51" s="579" t="s">
        <v>13622</v>
      </c>
      <c r="C51" s="54"/>
      <c r="D51" s="54"/>
      <c r="E51" s="55">
        <f t="shared" si="37"/>
        <v>0</v>
      </c>
      <c r="F51" s="55">
        <f t="shared" ca="1" si="38"/>
        <v>0</v>
      </c>
      <c r="G51" s="55">
        <f t="shared" ca="1" si="39"/>
        <v>0</v>
      </c>
      <c r="H51" s="55">
        <f t="shared" si="40"/>
        <v>0</v>
      </c>
      <c r="I51" s="55">
        <f t="shared" ca="1" si="41"/>
        <v>0</v>
      </c>
      <c r="J51" s="55">
        <f t="shared" ca="1" si="42"/>
        <v>0</v>
      </c>
      <c r="K51" s="25">
        <v>1567</v>
      </c>
      <c r="L51" s="26" t="s">
        <v>2854</v>
      </c>
      <c r="M51" s="27">
        <v>141</v>
      </c>
      <c r="N51" s="18">
        <f t="shared" si="6"/>
        <v>38</v>
      </c>
      <c r="O51" s="18"/>
      <c r="P51" s="18" t="s">
        <v>6079</v>
      </c>
      <c r="Q51" s="28"/>
      <c r="R51" s="578"/>
      <c r="S51" s="55">
        <f t="shared" ca="1" si="43"/>
        <v>0</v>
      </c>
      <c r="T51" s="578">
        <v>0</v>
      </c>
      <c r="U51" s="58">
        <f t="shared" ca="1" si="44"/>
        <v>0</v>
      </c>
      <c r="V51" s="929"/>
      <c r="W51" s="55">
        <f t="shared" ca="1" si="45"/>
        <v>0</v>
      </c>
      <c r="X51" s="578"/>
      <c r="Y51" s="58">
        <f t="shared" ca="1" si="46"/>
        <v>0</v>
      </c>
      <c r="Z51" s="929"/>
      <c r="AA51" s="55">
        <f t="shared" ca="1" si="47"/>
        <v>0</v>
      </c>
      <c r="AB51" s="578"/>
      <c r="AC51" s="58">
        <f t="shared" ca="1" si="48"/>
        <v>0</v>
      </c>
      <c r="AD51" s="55">
        <f t="shared" ca="1" si="49"/>
        <v>0</v>
      </c>
      <c r="AE51" s="47"/>
      <c r="AF51" s="41"/>
      <c r="AG51" s="18"/>
      <c r="AH51" s="18"/>
      <c r="AI51" s="55">
        <f t="shared" ca="1" si="50"/>
        <v>0</v>
      </c>
      <c r="AJ51" s="55"/>
      <c r="AK51" s="55">
        <f t="shared" ca="1" si="51"/>
        <v>0</v>
      </c>
    </row>
    <row r="52" spans="1:37">
      <c r="A52" s="548" t="s">
        <v>661</v>
      </c>
      <c r="B52" s="23" t="s">
        <v>3828</v>
      </c>
      <c r="C52" s="54">
        <v>149</v>
      </c>
      <c r="D52" s="54"/>
      <c r="E52" s="55">
        <f t="shared" si="37"/>
        <v>0</v>
      </c>
      <c r="F52" s="55">
        <f t="shared" ca="1" si="38"/>
        <v>0</v>
      </c>
      <c r="G52" s="55">
        <f t="shared" ca="1" si="39"/>
        <v>0</v>
      </c>
      <c r="H52" s="55">
        <f t="shared" si="40"/>
        <v>0</v>
      </c>
      <c r="I52" s="55">
        <f t="shared" ca="1" si="41"/>
        <v>0</v>
      </c>
      <c r="J52" s="55">
        <f t="shared" ca="1" si="42"/>
        <v>0</v>
      </c>
      <c r="K52" s="25">
        <v>159</v>
      </c>
      <c r="L52" s="26" t="s">
        <v>2854</v>
      </c>
      <c r="M52" s="27">
        <v>149</v>
      </c>
      <c r="N52" s="18">
        <f t="shared" si="6"/>
        <v>39</v>
      </c>
      <c r="O52" s="18" t="s">
        <v>6078</v>
      </c>
      <c r="P52" s="18" t="s">
        <v>6079</v>
      </c>
      <c r="Q52" s="28"/>
      <c r="R52" s="1127"/>
      <c r="S52" s="55">
        <f t="shared" ca="1" si="43"/>
        <v>0</v>
      </c>
      <c r="T52" s="576">
        <v>0</v>
      </c>
      <c r="U52" s="58">
        <f t="shared" ca="1" si="44"/>
        <v>0</v>
      </c>
      <c r="V52" s="928"/>
      <c r="W52" s="55">
        <f t="shared" ca="1" si="45"/>
        <v>0</v>
      </c>
      <c r="X52" s="576"/>
      <c r="Y52" s="58">
        <f t="shared" ca="1" si="46"/>
        <v>0</v>
      </c>
      <c r="Z52" s="928"/>
      <c r="AA52" s="55">
        <f t="shared" ca="1" si="47"/>
        <v>0</v>
      </c>
      <c r="AB52" s="576"/>
      <c r="AC52" s="58">
        <f t="shared" ca="1" si="48"/>
        <v>0</v>
      </c>
      <c r="AD52" s="55">
        <f t="shared" ca="1" si="49"/>
        <v>0</v>
      </c>
      <c r="AE52" s="47" t="s">
        <v>11874</v>
      </c>
      <c r="AF52" s="41"/>
      <c r="AG52" s="18"/>
      <c r="AH52" s="18"/>
      <c r="AI52" s="55">
        <f t="shared" ca="1" si="50"/>
        <v>0</v>
      </c>
      <c r="AJ52" s="55"/>
      <c r="AK52" s="55">
        <f t="shared" ca="1" si="51"/>
        <v>0</v>
      </c>
    </row>
    <row r="53" spans="1:37" s="53" customFormat="1">
      <c r="A53" s="547" t="s">
        <v>3829</v>
      </c>
      <c r="B53" s="547" t="s">
        <v>3830</v>
      </c>
      <c r="C53" s="48">
        <v>150</v>
      </c>
      <c r="D53" s="54"/>
      <c r="E53" s="50">
        <f t="shared" ref="E53:J53" si="52">E54+E55+E56+E60+E61</f>
        <v>380899350670</v>
      </c>
      <c r="F53" s="50">
        <f t="shared" ca="1" si="52"/>
        <v>0</v>
      </c>
      <c r="G53" s="50">
        <f t="shared" ca="1" si="52"/>
        <v>380899350670</v>
      </c>
      <c r="H53" s="50">
        <f t="shared" si="52"/>
        <v>353888393122</v>
      </c>
      <c r="I53" s="50">
        <f t="shared" ca="1" si="52"/>
        <v>0</v>
      </c>
      <c r="J53" s="50">
        <f t="shared" ca="1" si="52"/>
        <v>353888393122</v>
      </c>
      <c r="K53" s="25"/>
      <c r="L53" s="26"/>
      <c r="M53" s="41"/>
      <c r="N53" s="18">
        <f t="shared" si="6"/>
        <v>40</v>
      </c>
      <c r="O53" s="18" t="s">
        <v>6078</v>
      </c>
      <c r="P53" s="18"/>
      <c r="Q53" s="43"/>
      <c r="R53" s="50">
        <f>R54+R55+R56+R60+R61</f>
        <v>290912532488</v>
      </c>
      <c r="S53" s="50">
        <f t="shared" ref="S53:AC53" ca="1" si="53">S54+S55+S56+S60+S61</f>
        <v>290912532488</v>
      </c>
      <c r="T53" s="50">
        <f t="shared" si="53"/>
        <v>353888393122</v>
      </c>
      <c r="U53" s="51">
        <f t="shared" ca="1" si="53"/>
        <v>353888393122</v>
      </c>
      <c r="V53" s="50">
        <f>V54+V55+V56+V60+V61</f>
        <v>89986818182</v>
      </c>
      <c r="W53" s="50">
        <f ca="1">W54+W55+W56+W60+W61</f>
        <v>89986818182</v>
      </c>
      <c r="X53" s="50">
        <f>X54+X55+X56+X60+X61</f>
        <v>0</v>
      </c>
      <c r="Y53" s="51">
        <f ca="1">Y54+Y55+Y56+Y60+Y61</f>
        <v>0</v>
      </c>
      <c r="Z53" s="50">
        <f t="shared" si="53"/>
        <v>0</v>
      </c>
      <c r="AA53" s="50">
        <f t="shared" ca="1" si="53"/>
        <v>0</v>
      </c>
      <c r="AB53" s="50">
        <f t="shared" si="53"/>
        <v>0</v>
      </c>
      <c r="AC53" s="51">
        <f t="shared" ca="1" si="53"/>
        <v>0</v>
      </c>
      <c r="AD53" s="50">
        <f t="shared" ca="1" si="49"/>
        <v>-27010957548</v>
      </c>
      <c r="AE53" s="47"/>
      <c r="AF53" s="41"/>
      <c r="AG53" s="52"/>
      <c r="AH53" s="52"/>
      <c r="AI53" s="50">
        <f t="shared" ca="1" si="50"/>
        <v>380899350670</v>
      </c>
      <c r="AJ53" s="50"/>
      <c r="AK53" s="50">
        <f t="shared" ca="1" si="51"/>
        <v>353888393122</v>
      </c>
    </row>
    <row r="54" spans="1:37">
      <c r="A54" s="548" t="s">
        <v>533</v>
      </c>
      <c r="B54" s="23" t="s">
        <v>3831</v>
      </c>
      <c r="C54" s="54">
        <v>151</v>
      </c>
      <c r="D54" s="54"/>
      <c r="E54" s="55">
        <f t="shared" ref="E54:E65" si="54">THCK1</f>
        <v>0</v>
      </c>
      <c r="F54" s="55">
        <f t="shared" ref="F54:F65" ca="1" si="55">THCK2</f>
        <v>0</v>
      </c>
      <c r="G54" s="55">
        <f t="shared" ref="G54:G65" ca="1" si="56">THCK</f>
        <v>0</v>
      </c>
      <c r="H54" s="55">
        <f t="shared" ref="H54:H65" si="57">THDK1</f>
        <v>0</v>
      </c>
      <c r="I54" s="55">
        <f t="shared" ref="I54:I65" ca="1" si="58">THDK2</f>
        <v>0</v>
      </c>
      <c r="J54" s="55">
        <f t="shared" ref="J54:J65" ca="1" si="59">THDK</f>
        <v>0</v>
      </c>
      <c r="K54" s="25">
        <v>142</v>
      </c>
      <c r="L54" s="26" t="s">
        <v>2855</v>
      </c>
      <c r="M54" s="27">
        <v>151</v>
      </c>
      <c r="N54" s="18">
        <f t="shared" si="6"/>
        <v>41</v>
      </c>
      <c r="O54" s="18" t="s">
        <v>6078</v>
      </c>
      <c r="P54" s="18" t="s">
        <v>6079</v>
      </c>
      <c r="Q54" s="28"/>
      <c r="R54" s="576"/>
      <c r="S54" s="55">
        <f ca="1">pajetsck+R54</f>
        <v>0</v>
      </c>
      <c r="T54" s="576"/>
      <c r="U54" s="58">
        <f ca="1">pajetsdk+T54</f>
        <v>0</v>
      </c>
      <c r="V54" s="928"/>
      <c r="W54" s="55">
        <f ca="1">pajetsck+V54</f>
        <v>0</v>
      </c>
      <c r="X54" s="576"/>
      <c r="Y54" s="58">
        <f ca="1">pajetsdk+X54</f>
        <v>0</v>
      </c>
      <c r="Z54" s="928"/>
      <c r="AA54" s="55">
        <f ca="1">pajetsck+Z54</f>
        <v>0</v>
      </c>
      <c r="AB54" s="576"/>
      <c r="AC54" s="58">
        <f ca="1">pajetsdk+AB54</f>
        <v>0</v>
      </c>
      <c r="AD54" s="55">
        <f t="shared" ca="1" si="49"/>
        <v>0</v>
      </c>
      <c r="AE54" s="47" t="s">
        <v>3832</v>
      </c>
      <c r="AF54" s="41"/>
      <c r="AG54" s="18"/>
      <c r="AH54" s="18"/>
      <c r="AI54" s="55">
        <f t="shared" ca="1" si="50"/>
        <v>0</v>
      </c>
      <c r="AJ54" s="55"/>
      <c r="AK54" s="55">
        <f t="shared" ca="1" si="51"/>
        <v>0</v>
      </c>
    </row>
    <row r="55" spans="1:37">
      <c r="A55" s="548" t="s">
        <v>661</v>
      </c>
      <c r="B55" s="23" t="s">
        <v>3833</v>
      </c>
      <c r="C55" s="54">
        <v>152</v>
      </c>
      <c r="D55" s="54"/>
      <c r="E55" s="55">
        <f t="shared" si="54"/>
        <v>76504104</v>
      </c>
      <c r="F55" s="55">
        <f t="shared" ca="1" si="55"/>
        <v>0</v>
      </c>
      <c r="G55" s="55">
        <f t="shared" ca="1" si="56"/>
        <v>76504104</v>
      </c>
      <c r="H55" s="55">
        <f t="shared" si="57"/>
        <v>566546556</v>
      </c>
      <c r="I55" s="55">
        <f t="shared" ca="1" si="58"/>
        <v>0</v>
      </c>
      <c r="J55" s="55">
        <f t="shared" ca="1" si="59"/>
        <v>566546556</v>
      </c>
      <c r="K55" s="25">
        <v>133</v>
      </c>
      <c r="L55" s="26" t="s">
        <v>2856</v>
      </c>
      <c r="M55" s="27">
        <v>152</v>
      </c>
      <c r="N55" s="18">
        <f t="shared" si="6"/>
        <v>42</v>
      </c>
      <c r="O55" s="18" t="s">
        <v>6078</v>
      </c>
      <c r="P55" s="18" t="s">
        <v>6079</v>
      </c>
      <c r="Q55" s="28"/>
      <c r="R55" s="576">
        <v>69685922</v>
      </c>
      <c r="S55" s="55">
        <f ca="1">pajetsck+R55</f>
        <v>69685922</v>
      </c>
      <c r="T55" s="576">
        <v>566546556</v>
      </c>
      <c r="U55" s="58">
        <f ca="1">pajetsdk+T55</f>
        <v>566546556</v>
      </c>
      <c r="V55" s="928">
        <v>6818182</v>
      </c>
      <c r="W55" s="55">
        <f ca="1">pajetsck+V55</f>
        <v>6818182</v>
      </c>
      <c r="X55" s="576"/>
      <c r="Y55" s="58">
        <f ca="1">pajetsdk+X55</f>
        <v>0</v>
      </c>
      <c r="Z55" s="928"/>
      <c r="AA55" s="55">
        <f ca="1">pajetsck+Z55</f>
        <v>0</v>
      </c>
      <c r="AB55" s="576"/>
      <c r="AC55" s="58">
        <f ca="1">pajetsdk+AB55</f>
        <v>0</v>
      </c>
      <c r="AD55" s="55">
        <f t="shared" ca="1" si="49"/>
        <v>490042452</v>
      </c>
      <c r="AE55" s="47" t="s">
        <v>11867</v>
      </c>
      <c r="AF55" s="41"/>
      <c r="AG55" s="18"/>
      <c r="AH55" s="18"/>
      <c r="AI55" s="55">
        <f t="shared" ca="1" si="50"/>
        <v>76504104</v>
      </c>
      <c r="AJ55" s="55"/>
      <c r="AK55" s="55">
        <f t="shared" ca="1" si="51"/>
        <v>566546556</v>
      </c>
    </row>
    <row r="56" spans="1:37">
      <c r="A56" s="548" t="s">
        <v>12491</v>
      </c>
      <c r="B56" s="23" t="s">
        <v>2491</v>
      </c>
      <c r="C56" s="54" t="s">
        <v>2492</v>
      </c>
      <c r="D56" s="54"/>
      <c r="E56" s="57">
        <f t="shared" ref="E56:J56" si="60">Acdkt</f>
        <v>0</v>
      </c>
      <c r="F56" s="57">
        <f t="shared" ca="1" si="60"/>
        <v>0</v>
      </c>
      <c r="G56" s="57">
        <f t="shared" ca="1" si="60"/>
        <v>0</v>
      </c>
      <c r="H56" s="57">
        <f t="shared" si="60"/>
        <v>0</v>
      </c>
      <c r="I56" s="57">
        <f t="shared" ca="1" si="60"/>
        <v>0</v>
      </c>
      <c r="J56" s="57">
        <f t="shared" ca="1" si="60"/>
        <v>0</v>
      </c>
      <c r="K56" s="25"/>
      <c r="L56" s="26"/>
      <c r="M56" s="27"/>
      <c r="N56" s="18">
        <f t="shared" si="6"/>
        <v>43</v>
      </c>
      <c r="O56" s="18" t="s">
        <v>6078</v>
      </c>
      <c r="P56" s="18"/>
      <c r="Q56" s="28"/>
      <c r="R56" s="57">
        <f>Acdkt</f>
        <v>0</v>
      </c>
      <c r="S56" s="57">
        <f t="shared" ref="S56:AC56" ca="1" si="61">Acdkt</f>
        <v>0</v>
      </c>
      <c r="T56" s="57">
        <f>Acdkt</f>
        <v>0</v>
      </c>
      <c r="U56" s="583">
        <f t="shared" ca="1" si="61"/>
        <v>0</v>
      </c>
      <c r="V56" s="57">
        <f t="shared" si="61"/>
        <v>0</v>
      </c>
      <c r="W56" s="57">
        <f t="shared" ca="1" si="61"/>
        <v>0</v>
      </c>
      <c r="X56" s="57">
        <f t="shared" si="61"/>
        <v>0</v>
      </c>
      <c r="Y56" s="583">
        <f t="shared" ca="1" si="61"/>
        <v>0</v>
      </c>
      <c r="Z56" s="57">
        <f t="shared" si="61"/>
        <v>0</v>
      </c>
      <c r="AA56" s="57">
        <f t="shared" ca="1" si="61"/>
        <v>0</v>
      </c>
      <c r="AB56" s="57">
        <f t="shared" si="61"/>
        <v>0</v>
      </c>
      <c r="AC56" s="583">
        <f t="shared" ca="1" si="61"/>
        <v>0</v>
      </c>
      <c r="AD56" s="55">
        <f t="shared" ca="1" si="49"/>
        <v>0</v>
      </c>
      <c r="AE56" s="47" t="s">
        <v>11867</v>
      </c>
      <c r="AF56" s="41"/>
      <c r="AG56" s="18"/>
      <c r="AH56" s="18"/>
      <c r="AI56" s="55">
        <f t="shared" ca="1" si="50"/>
        <v>0</v>
      </c>
      <c r="AJ56" s="55"/>
      <c r="AK56" s="55">
        <f t="shared" ca="1" si="51"/>
        <v>0</v>
      </c>
    </row>
    <row r="57" spans="1:37">
      <c r="A57" s="548"/>
      <c r="B57" s="579" t="s">
        <v>10588</v>
      </c>
      <c r="C57" s="54"/>
      <c r="D57" s="54"/>
      <c r="E57" s="55">
        <f t="shared" si="54"/>
        <v>0</v>
      </c>
      <c r="F57" s="55">
        <f t="shared" ca="1" si="55"/>
        <v>0</v>
      </c>
      <c r="G57" s="55">
        <f t="shared" ca="1" si="56"/>
        <v>0</v>
      </c>
      <c r="H57" s="55">
        <f t="shared" si="57"/>
        <v>0</v>
      </c>
      <c r="I57" s="55">
        <f t="shared" ca="1" si="58"/>
        <v>0</v>
      </c>
      <c r="J57" s="55">
        <f t="shared" ca="1" si="59"/>
        <v>0</v>
      </c>
      <c r="K57" s="25" t="s">
        <v>13106</v>
      </c>
      <c r="L57" s="26" t="s">
        <v>2856</v>
      </c>
      <c r="M57" s="27">
        <v>154</v>
      </c>
      <c r="N57" s="18">
        <f t="shared" si="6"/>
        <v>44</v>
      </c>
      <c r="O57" s="18"/>
      <c r="P57" s="18" t="s">
        <v>6079</v>
      </c>
      <c r="Q57" s="28"/>
      <c r="R57" s="576"/>
      <c r="S57" s="55">
        <f ca="1">pajetsck+R57</f>
        <v>0</v>
      </c>
      <c r="T57" s="576"/>
      <c r="U57" s="58">
        <f ca="1">pajetsdk+T57</f>
        <v>0</v>
      </c>
      <c r="V57" s="928"/>
      <c r="W57" s="55">
        <f ca="1">pajetsck+V57</f>
        <v>0</v>
      </c>
      <c r="X57" s="576"/>
      <c r="Y57" s="58">
        <f ca="1">pajetsdk+X57</f>
        <v>0</v>
      </c>
      <c r="Z57" s="928"/>
      <c r="AA57" s="55">
        <f ca="1">pajetsck+Z57</f>
        <v>0</v>
      </c>
      <c r="AB57" s="576"/>
      <c r="AC57" s="58">
        <f ca="1">pajetsdk+AB57</f>
        <v>0</v>
      </c>
      <c r="AD57" s="55">
        <f t="shared" ca="1" si="49"/>
        <v>0</v>
      </c>
      <c r="AE57" s="47"/>
      <c r="AF57" s="41"/>
      <c r="AG57" s="18"/>
      <c r="AH57" s="18"/>
      <c r="AI57" s="55">
        <f t="shared" ca="1" si="50"/>
        <v>0</v>
      </c>
      <c r="AJ57" s="55"/>
      <c r="AK57" s="55">
        <f t="shared" ca="1" si="51"/>
        <v>0</v>
      </c>
    </row>
    <row r="58" spans="1:37">
      <c r="A58" s="548"/>
      <c r="B58" s="579" t="s">
        <v>10589</v>
      </c>
      <c r="C58" s="54"/>
      <c r="D58" s="54"/>
      <c r="E58" s="55">
        <f t="shared" si="54"/>
        <v>0</v>
      </c>
      <c r="F58" s="55">
        <f t="shared" ca="1" si="55"/>
        <v>0</v>
      </c>
      <c r="G58" s="55">
        <f t="shared" ca="1" si="56"/>
        <v>0</v>
      </c>
      <c r="H58" s="55">
        <f t="shared" si="57"/>
        <v>0</v>
      </c>
      <c r="I58" s="55">
        <f t="shared" ca="1" si="58"/>
        <v>0</v>
      </c>
      <c r="J58" s="55">
        <f t="shared" ca="1" si="59"/>
        <v>0</v>
      </c>
      <c r="K58" s="25" t="s">
        <v>13107</v>
      </c>
      <c r="L58" s="26" t="s">
        <v>2856</v>
      </c>
      <c r="M58" s="27">
        <v>154</v>
      </c>
      <c r="N58" s="18">
        <f t="shared" si="6"/>
        <v>45</v>
      </c>
      <c r="O58" s="18"/>
      <c r="P58" s="18" t="s">
        <v>6079</v>
      </c>
      <c r="Q58" s="28"/>
      <c r="R58" s="578"/>
      <c r="S58" s="55">
        <f ca="1">pajetsck+R58</f>
        <v>0</v>
      </c>
      <c r="T58" s="578"/>
      <c r="U58" s="58">
        <f ca="1">pajetsdk+T58</f>
        <v>0</v>
      </c>
      <c r="V58" s="929"/>
      <c r="W58" s="55">
        <f ca="1">pajetsck+V58</f>
        <v>0</v>
      </c>
      <c r="X58" s="578"/>
      <c r="Y58" s="58">
        <f ca="1">pajetsdk+X58</f>
        <v>0</v>
      </c>
      <c r="Z58" s="929"/>
      <c r="AA58" s="55">
        <f ca="1">pajetsck+Z58</f>
        <v>0</v>
      </c>
      <c r="AB58" s="578"/>
      <c r="AC58" s="58">
        <f ca="1">pajetsdk+AB58</f>
        <v>0</v>
      </c>
      <c r="AD58" s="55">
        <f t="shared" ca="1" si="49"/>
        <v>0</v>
      </c>
      <c r="AE58" s="47"/>
      <c r="AF58" s="41"/>
      <c r="AG58" s="18"/>
      <c r="AH58" s="18"/>
      <c r="AI58" s="55">
        <f t="shared" ca="1" si="50"/>
        <v>0</v>
      </c>
      <c r="AJ58" s="55"/>
      <c r="AK58" s="55">
        <f t="shared" ca="1" si="51"/>
        <v>0</v>
      </c>
    </row>
    <row r="59" spans="1:37">
      <c r="A59" s="548"/>
      <c r="B59" s="579" t="s">
        <v>10590</v>
      </c>
      <c r="C59" s="54"/>
      <c r="D59" s="54"/>
      <c r="E59" s="55">
        <f t="shared" si="54"/>
        <v>0</v>
      </c>
      <c r="F59" s="55">
        <f t="shared" ca="1" si="55"/>
        <v>0</v>
      </c>
      <c r="G59" s="55">
        <f t="shared" ca="1" si="56"/>
        <v>0</v>
      </c>
      <c r="H59" s="55">
        <f t="shared" si="57"/>
        <v>0</v>
      </c>
      <c r="I59" s="55">
        <f t="shared" ca="1" si="58"/>
        <v>0</v>
      </c>
      <c r="J59" s="55">
        <f t="shared" ca="1" si="59"/>
        <v>0</v>
      </c>
      <c r="K59" s="25" t="s">
        <v>13108</v>
      </c>
      <c r="L59" s="26" t="s">
        <v>2856</v>
      </c>
      <c r="M59" s="27">
        <v>154</v>
      </c>
      <c r="N59" s="18">
        <f t="shared" si="6"/>
        <v>46</v>
      </c>
      <c r="O59" s="18"/>
      <c r="P59" s="18" t="s">
        <v>6079</v>
      </c>
      <c r="Q59" s="28"/>
      <c r="R59" s="578"/>
      <c r="S59" s="55">
        <f ca="1">pajetsck+R59</f>
        <v>0</v>
      </c>
      <c r="T59" s="578"/>
      <c r="U59" s="58">
        <f ca="1">pajetsdk+T59</f>
        <v>0</v>
      </c>
      <c r="V59" s="929"/>
      <c r="W59" s="55">
        <f ca="1">pajetsck+V59</f>
        <v>0</v>
      </c>
      <c r="X59" s="578"/>
      <c r="Y59" s="58">
        <f ca="1">pajetsdk+X59</f>
        <v>0</v>
      </c>
      <c r="Z59" s="929"/>
      <c r="AA59" s="55">
        <f ca="1">pajetsck+Z59</f>
        <v>0</v>
      </c>
      <c r="AB59" s="578"/>
      <c r="AC59" s="58">
        <f ca="1">pajetsdk+AB59</f>
        <v>0</v>
      </c>
      <c r="AD59" s="55">
        <f t="shared" ca="1" si="49"/>
        <v>0</v>
      </c>
      <c r="AE59" s="47"/>
      <c r="AF59" s="41"/>
      <c r="AG59" s="18"/>
      <c r="AH59" s="18"/>
      <c r="AI59" s="55">
        <f t="shared" ca="1" si="50"/>
        <v>0</v>
      </c>
      <c r="AJ59" s="55"/>
      <c r="AK59" s="55">
        <f t="shared" ca="1" si="51"/>
        <v>0</v>
      </c>
    </row>
    <row r="60" spans="1:37">
      <c r="A60" s="548" t="s">
        <v>13295</v>
      </c>
      <c r="B60" s="23" t="s">
        <v>10348</v>
      </c>
      <c r="C60" s="54">
        <v>157</v>
      </c>
      <c r="D60" s="54"/>
      <c r="E60" s="55">
        <f t="shared" si="54"/>
        <v>0</v>
      </c>
      <c r="F60" s="55">
        <f t="shared" ca="1" si="55"/>
        <v>0</v>
      </c>
      <c r="G60" s="55">
        <f t="shared" ca="1" si="56"/>
        <v>0</v>
      </c>
      <c r="H60" s="55">
        <f t="shared" si="57"/>
        <v>0</v>
      </c>
      <c r="I60" s="55">
        <f t="shared" ca="1" si="58"/>
        <v>0</v>
      </c>
      <c r="J60" s="55">
        <f t="shared" ca="1" si="59"/>
        <v>0</v>
      </c>
      <c r="K60" s="25" t="s">
        <v>10349</v>
      </c>
      <c r="L60" s="26"/>
      <c r="M60" s="27">
        <v>157</v>
      </c>
      <c r="N60" s="18">
        <f t="shared" si="6"/>
        <v>47</v>
      </c>
      <c r="O60" s="18" t="s">
        <v>6078</v>
      </c>
      <c r="P60" s="18" t="s">
        <v>6079</v>
      </c>
      <c r="Q60" s="28"/>
      <c r="R60" s="576"/>
      <c r="S60" s="55">
        <f ca="1">pajetsck+R60</f>
        <v>0</v>
      </c>
      <c r="T60" s="576"/>
      <c r="U60" s="58">
        <f ca="1">pajetsdk+T60</f>
        <v>0</v>
      </c>
      <c r="V60" s="928"/>
      <c r="W60" s="55">
        <f ca="1">pajetsck+V60</f>
        <v>0</v>
      </c>
      <c r="X60" s="576"/>
      <c r="Y60" s="58">
        <f ca="1">pajetsdk+X60</f>
        <v>0</v>
      </c>
      <c r="Z60" s="928"/>
      <c r="AA60" s="55">
        <f ca="1">pajetsck+Z60</f>
        <v>0</v>
      </c>
      <c r="AB60" s="576"/>
      <c r="AC60" s="58">
        <f ca="1">pajetsdk+AB60</f>
        <v>0</v>
      </c>
      <c r="AD60" s="55">
        <f t="shared" ca="1" si="49"/>
        <v>0</v>
      </c>
      <c r="AE60" s="47" t="s">
        <v>11869</v>
      </c>
      <c r="AF60" s="41"/>
      <c r="AG60" s="18"/>
      <c r="AH60" s="18"/>
      <c r="AI60" s="55">
        <f t="shared" ca="1" si="50"/>
        <v>0</v>
      </c>
      <c r="AJ60" s="55"/>
      <c r="AK60" s="55">
        <f t="shared" ca="1" si="51"/>
        <v>0</v>
      </c>
    </row>
    <row r="61" spans="1:37">
      <c r="A61" s="548" t="s">
        <v>13297</v>
      </c>
      <c r="B61" s="23" t="s">
        <v>3830</v>
      </c>
      <c r="C61" s="54">
        <v>158</v>
      </c>
      <c r="D61" s="54"/>
      <c r="E61" s="57">
        <f t="shared" ref="E61:J61" si="62">Acdkt</f>
        <v>380822846566</v>
      </c>
      <c r="F61" s="57">
        <f t="shared" ca="1" si="62"/>
        <v>0</v>
      </c>
      <c r="G61" s="57">
        <f t="shared" ca="1" si="62"/>
        <v>380822846566</v>
      </c>
      <c r="H61" s="57">
        <f t="shared" si="62"/>
        <v>353321846566</v>
      </c>
      <c r="I61" s="57">
        <f t="shared" ca="1" si="62"/>
        <v>0</v>
      </c>
      <c r="J61" s="57">
        <f t="shared" ca="1" si="62"/>
        <v>353321846566</v>
      </c>
      <c r="K61" s="25"/>
      <c r="L61" s="26"/>
      <c r="M61" s="27"/>
      <c r="N61" s="18">
        <f t="shared" si="6"/>
        <v>48</v>
      </c>
      <c r="O61" s="18" t="s">
        <v>6078</v>
      </c>
      <c r="P61" s="18"/>
      <c r="Q61" s="28"/>
      <c r="R61" s="57">
        <f>Acdkt</f>
        <v>290842846566</v>
      </c>
      <c r="S61" s="57">
        <f t="shared" ref="S61:AC61" ca="1" si="63">Acdkt</f>
        <v>290842846566</v>
      </c>
      <c r="T61" s="57">
        <f>Acdkt</f>
        <v>353321846566</v>
      </c>
      <c r="U61" s="583">
        <f t="shared" ca="1" si="63"/>
        <v>353321846566</v>
      </c>
      <c r="V61" s="57">
        <f t="shared" si="63"/>
        <v>89980000000</v>
      </c>
      <c r="W61" s="57">
        <f t="shared" ca="1" si="63"/>
        <v>89980000000</v>
      </c>
      <c r="X61" s="57">
        <f t="shared" si="63"/>
        <v>0</v>
      </c>
      <c r="Y61" s="583">
        <f t="shared" ca="1" si="63"/>
        <v>0</v>
      </c>
      <c r="Z61" s="57">
        <f t="shared" si="63"/>
        <v>0</v>
      </c>
      <c r="AA61" s="57">
        <f t="shared" ca="1" si="63"/>
        <v>0</v>
      </c>
      <c r="AB61" s="57">
        <f t="shared" si="63"/>
        <v>0</v>
      </c>
      <c r="AC61" s="583">
        <f t="shared" ca="1" si="63"/>
        <v>0</v>
      </c>
      <c r="AD61" s="55">
        <f t="shared" ca="1" si="49"/>
        <v>-27501000000</v>
      </c>
      <c r="AE61" s="47"/>
      <c r="AF61" s="41"/>
      <c r="AG61" s="18"/>
      <c r="AH61" s="18"/>
      <c r="AI61" s="55">
        <f t="shared" ca="1" si="50"/>
        <v>380822846566</v>
      </c>
      <c r="AJ61" s="55"/>
      <c r="AK61" s="55">
        <f t="shared" ca="1" si="51"/>
        <v>353321846566</v>
      </c>
    </row>
    <row r="62" spans="1:37">
      <c r="A62" s="548"/>
      <c r="B62" s="23" t="s">
        <v>2493</v>
      </c>
      <c r="C62" s="54"/>
      <c r="D62" s="54"/>
      <c r="E62" s="55">
        <f t="shared" si="54"/>
        <v>380822846566</v>
      </c>
      <c r="F62" s="55">
        <f t="shared" ca="1" si="55"/>
        <v>0</v>
      </c>
      <c r="G62" s="55">
        <f t="shared" ca="1" si="56"/>
        <v>380822846566</v>
      </c>
      <c r="H62" s="55">
        <f t="shared" si="57"/>
        <v>353321846566</v>
      </c>
      <c r="I62" s="55">
        <f t="shared" ca="1" si="58"/>
        <v>0</v>
      </c>
      <c r="J62" s="55">
        <f t="shared" ca="1" si="59"/>
        <v>353321846566</v>
      </c>
      <c r="K62" s="25">
        <v>141</v>
      </c>
      <c r="L62" s="26" t="s">
        <v>2852</v>
      </c>
      <c r="M62" s="27">
        <v>158</v>
      </c>
      <c r="N62" s="18">
        <f t="shared" si="6"/>
        <v>49</v>
      </c>
      <c r="O62" s="18"/>
      <c r="P62" s="18" t="s">
        <v>6079</v>
      </c>
      <c r="Q62" s="28"/>
      <c r="R62" s="576">
        <v>290842846566</v>
      </c>
      <c r="S62" s="55">
        <f ca="1">pajetsck+R62</f>
        <v>290842846566</v>
      </c>
      <c r="T62" s="576">
        <v>353321846566</v>
      </c>
      <c r="U62" s="58">
        <f ca="1">pajetsdk+T62</f>
        <v>353321846566</v>
      </c>
      <c r="V62" s="928">
        <v>89980000000</v>
      </c>
      <c r="W62" s="55">
        <f ca="1">pajetsck+V62</f>
        <v>89980000000</v>
      </c>
      <c r="X62" s="576"/>
      <c r="Y62" s="58">
        <f ca="1">pajetsdk+X62</f>
        <v>0</v>
      </c>
      <c r="Z62" s="928"/>
      <c r="AA62" s="55">
        <f ca="1">pajetsck+Z62</f>
        <v>0</v>
      </c>
      <c r="AB62" s="576"/>
      <c r="AC62" s="58">
        <f ca="1">pajetsdk+AB62</f>
        <v>0</v>
      </c>
      <c r="AD62" s="55">
        <f t="shared" ca="1" si="49"/>
        <v>-27501000000</v>
      </c>
      <c r="AE62" s="47" t="s">
        <v>11867</v>
      </c>
      <c r="AF62" s="41"/>
      <c r="AG62" s="18"/>
      <c r="AH62" s="18"/>
      <c r="AI62" s="55">
        <f t="shared" ca="1" si="50"/>
        <v>380822846566</v>
      </c>
      <c r="AJ62" s="55"/>
      <c r="AK62" s="55">
        <f t="shared" ca="1" si="51"/>
        <v>353321846566</v>
      </c>
    </row>
    <row r="63" spans="1:37">
      <c r="A63" s="548"/>
      <c r="B63" s="23" t="s">
        <v>1724</v>
      </c>
      <c r="C63" s="54"/>
      <c r="D63" s="54"/>
      <c r="E63" s="55">
        <f t="shared" si="54"/>
        <v>0</v>
      </c>
      <c r="F63" s="55">
        <f t="shared" ca="1" si="55"/>
        <v>0</v>
      </c>
      <c r="G63" s="55">
        <f t="shared" ca="1" si="56"/>
        <v>0</v>
      </c>
      <c r="H63" s="55">
        <f t="shared" si="57"/>
        <v>0</v>
      </c>
      <c r="I63" s="55">
        <f t="shared" ca="1" si="58"/>
        <v>0</v>
      </c>
      <c r="J63" s="55">
        <f t="shared" ca="1" si="59"/>
        <v>0</v>
      </c>
      <c r="K63" s="25">
        <v>144</v>
      </c>
      <c r="L63" s="26" t="s">
        <v>2852</v>
      </c>
      <c r="M63" s="27">
        <v>158</v>
      </c>
      <c r="N63" s="18">
        <f t="shared" si="6"/>
        <v>50</v>
      </c>
      <c r="O63" s="18"/>
      <c r="P63" s="18" t="s">
        <v>6079</v>
      </c>
      <c r="Q63" s="28"/>
      <c r="R63" s="578"/>
      <c r="S63" s="55">
        <f ca="1">pajetsck+R63</f>
        <v>0</v>
      </c>
      <c r="T63" s="578"/>
      <c r="U63" s="58">
        <f ca="1">pajetsdk+T63</f>
        <v>0</v>
      </c>
      <c r="V63" s="929"/>
      <c r="W63" s="55">
        <f ca="1">pajetsck+V63</f>
        <v>0</v>
      </c>
      <c r="X63" s="578"/>
      <c r="Y63" s="58">
        <f ca="1">pajetsdk+X63</f>
        <v>0</v>
      </c>
      <c r="Z63" s="929"/>
      <c r="AA63" s="55">
        <f ca="1">pajetsck+Z63</f>
        <v>0</v>
      </c>
      <c r="AB63" s="578"/>
      <c r="AC63" s="58">
        <f ca="1">pajetsdk+AB63</f>
        <v>0</v>
      </c>
      <c r="AD63" s="55">
        <f t="shared" ca="1" si="49"/>
        <v>0</v>
      </c>
      <c r="AE63" s="47" t="s">
        <v>1725</v>
      </c>
      <c r="AF63" s="41"/>
      <c r="AG63" s="18"/>
      <c r="AH63" s="18"/>
      <c r="AI63" s="55">
        <f t="shared" ca="1" si="50"/>
        <v>0</v>
      </c>
      <c r="AJ63" s="55"/>
      <c r="AK63" s="55">
        <f t="shared" ca="1" si="51"/>
        <v>0</v>
      </c>
    </row>
    <row r="64" spans="1:37">
      <c r="A64" s="548"/>
      <c r="B64" s="23" t="s">
        <v>1726</v>
      </c>
      <c r="C64" s="54"/>
      <c r="D64" s="54"/>
      <c r="E64" s="55">
        <f>THCK1</f>
        <v>0</v>
      </c>
      <c r="F64" s="55">
        <f ca="1">THCK2</f>
        <v>0</v>
      </c>
      <c r="G64" s="55">
        <f ca="1">THCK</f>
        <v>0</v>
      </c>
      <c r="H64" s="55">
        <f>THDK1</f>
        <v>0</v>
      </c>
      <c r="I64" s="55">
        <f ca="1">THDK2</f>
        <v>0</v>
      </c>
      <c r="J64" s="55">
        <f ca="1">THDK</f>
        <v>0</v>
      </c>
      <c r="K64" s="25">
        <v>1381</v>
      </c>
      <c r="L64" s="26" t="s">
        <v>2852</v>
      </c>
      <c r="M64" s="27">
        <v>158</v>
      </c>
      <c r="N64" s="18">
        <f>Countct</f>
        <v>51</v>
      </c>
      <c r="O64" s="18"/>
      <c r="P64" s="18" t="s">
        <v>6079</v>
      </c>
      <c r="Q64" s="28"/>
      <c r="R64" s="578"/>
      <c r="S64" s="55">
        <f ca="1">pajetsck+R64</f>
        <v>0</v>
      </c>
      <c r="T64" s="578"/>
      <c r="U64" s="58">
        <f ca="1">pajetsdk+T64</f>
        <v>0</v>
      </c>
      <c r="V64" s="929"/>
      <c r="W64" s="55">
        <f ca="1">pajetsck+V64</f>
        <v>0</v>
      </c>
      <c r="X64" s="578"/>
      <c r="Y64" s="58">
        <f ca="1">pajetsdk+X64</f>
        <v>0</v>
      </c>
      <c r="Z64" s="929"/>
      <c r="AA64" s="55">
        <f ca="1">pajetsck+Z64</f>
        <v>0</v>
      </c>
      <c r="AB64" s="578"/>
      <c r="AC64" s="58">
        <f ca="1">pajetsdk+AB64</f>
        <v>0</v>
      </c>
      <c r="AD64" s="55">
        <f t="shared" ca="1" si="49"/>
        <v>0</v>
      </c>
      <c r="AE64" s="47" t="s">
        <v>11867</v>
      </c>
      <c r="AF64" s="41"/>
      <c r="AG64" s="18"/>
      <c r="AH64" s="18"/>
      <c r="AI64" s="55">
        <f t="shared" ca="1" si="50"/>
        <v>0</v>
      </c>
      <c r="AJ64" s="55"/>
      <c r="AK64" s="55">
        <f t="shared" ca="1" si="51"/>
        <v>0</v>
      </c>
    </row>
    <row r="65" spans="1:37">
      <c r="A65" s="548"/>
      <c r="B65" s="579" t="s">
        <v>13109</v>
      </c>
      <c r="C65" s="54"/>
      <c r="D65" s="54"/>
      <c r="E65" s="55">
        <f t="shared" si="54"/>
        <v>0</v>
      </c>
      <c r="F65" s="55">
        <f t="shared" ca="1" si="55"/>
        <v>0</v>
      </c>
      <c r="G65" s="55">
        <f t="shared" ca="1" si="56"/>
        <v>0</v>
      </c>
      <c r="H65" s="55">
        <f t="shared" si="57"/>
        <v>0</v>
      </c>
      <c r="I65" s="55">
        <f t="shared" ca="1" si="58"/>
        <v>0</v>
      </c>
      <c r="J65" s="55">
        <f t="shared" ca="1" si="59"/>
        <v>0</v>
      </c>
      <c r="K65" s="25">
        <v>148</v>
      </c>
      <c r="L65" s="26" t="s">
        <v>2852</v>
      </c>
      <c r="M65" s="27">
        <v>158</v>
      </c>
      <c r="N65" s="18">
        <f t="shared" si="6"/>
        <v>52</v>
      </c>
      <c r="O65" s="18"/>
      <c r="P65" s="18" t="s">
        <v>6079</v>
      </c>
      <c r="Q65" s="28"/>
      <c r="R65" s="578"/>
      <c r="S65" s="55">
        <f ca="1">pajetsck+R65</f>
        <v>0</v>
      </c>
      <c r="T65" s="578"/>
      <c r="U65" s="58">
        <f ca="1">pajetsdk+T65</f>
        <v>0</v>
      </c>
      <c r="V65" s="929"/>
      <c r="W65" s="55">
        <f ca="1">pajetsck+V65</f>
        <v>0</v>
      </c>
      <c r="X65" s="578"/>
      <c r="Y65" s="58">
        <f ca="1">pajetsdk+X65</f>
        <v>0</v>
      </c>
      <c r="Z65" s="929"/>
      <c r="AA65" s="55">
        <f ca="1">pajetsck+Z65</f>
        <v>0</v>
      </c>
      <c r="AB65" s="578"/>
      <c r="AC65" s="58">
        <f ca="1">pajetsdk+AB65</f>
        <v>0</v>
      </c>
      <c r="AD65" s="55">
        <f t="shared" ca="1" si="49"/>
        <v>0</v>
      </c>
      <c r="AE65" s="47" t="s">
        <v>11867</v>
      </c>
      <c r="AF65" s="41"/>
      <c r="AG65" s="18"/>
      <c r="AH65" s="18"/>
      <c r="AI65" s="55">
        <f t="shared" ca="1" si="50"/>
        <v>0</v>
      </c>
      <c r="AJ65" s="55"/>
      <c r="AK65" s="55">
        <f t="shared" ca="1" si="51"/>
        <v>0</v>
      </c>
    </row>
    <row r="66" spans="1:37">
      <c r="A66" s="548"/>
      <c r="B66" s="579"/>
      <c r="C66" s="54"/>
      <c r="D66" s="54"/>
      <c r="E66" s="55"/>
      <c r="F66" s="55"/>
      <c r="G66" s="55"/>
      <c r="H66" s="55"/>
      <c r="I66" s="55"/>
      <c r="J66" s="55"/>
      <c r="K66" s="25"/>
      <c r="L66" s="26"/>
      <c r="M66" s="27"/>
      <c r="N66" s="18" t="str">
        <f t="shared" si="6"/>
        <v/>
      </c>
      <c r="O66" s="18"/>
      <c r="P66" s="18"/>
      <c r="Q66" s="28"/>
      <c r="R66" s="55"/>
      <c r="S66" s="55"/>
      <c r="T66" s="55"/>
      <c r="U66" s="58"/>
      <c r="V66" s="55"/>
      <c r="W66" s="55"/>
      <c r="X66" s="55"/>
      <c r="Y66" s="58"/>
      <c r="Z66" s="55"/>
      <c r="AA66" s="55"/>
      <c r="AB66" s="55"/>
      <c r="AC66" s="58"/>
      <c r="AD66" s="55"/>
      <c r="AE66" s="47"/>
      <c r="AF66" s="41"/>
      <c r="AG66" s="18"/>
      <c r="AH66" s="18"/>
      <c r="AI66" s="55"/>
      <c r="AJ66" s="55"/>
      <c r="AK66" s="55"/>
    </row>
    <row r="67" spans="1:37">
      <c r="A67" s="547" t="s">
        <v>1727</v>
      </c>
      <c r="B67" s="547" t="s">
        <v>1728</v>
      </c>
      <c r="C67" s="48">
        <v>200</v>
      </c>
      <c r="D67" s="48"/>
      <c r="E67" s="50">
        <f t="shared" ref="E67:J67" si="64">E68+E80+E94+E97+E109+E115</f>
        <v>134098437281</v>
      </c>
      <c r="F67" s="50">
        <f t="shared" ca="1" si="64"/>
        <v>-4000000000</v>
      </c>
      <c r="G67" s="50">
        <f ca="1">G68+G80+G94+G97+G109+G115</f>
        <v>130098437281</v>
      </c>
      <c r="H67" s="50">
        <f t="shared" si="64"/>
        <v>136375521126</v>
      </c>
      <c r="I67" s="50">
        <f t="shared" ca="1" si="64"/>
        <v>0</v>
      </c>
      <c r="J67" s="50">
        <f t="shared" ca="1" si="64"/>
        <v>136375521126</v>
      </c>
      <c r="K67" s="25"/>
      <c r="L67" s="26"/>
      <c r="M67" s="27"/>
      <c r="N67" s="18">
        <f t="shared" ref="N67:N114" si="65">Countct</f>
        <v>53</v>
      </c>
      <c r="O67" s="18" t="s">
        <v>6078</v>
      </c>
      <c r="P67" s="18"/>
      <c r="Q67" s="28"/>
      <c r="R67" s="50">
        <f>R68+R80+R94+R97+R109+R115</f>
        <v>134098437281</v>
      </c>
      <c r="S67" s="50">
        <f t="shared" ref="S67:AC67" ca="1" si="66">S68+S80+S94+S97+S109+S115</f>
        <v>134098437281</v>
      </c>
      <c r="T67" s="50">
        <f t="shared" si="66"/>
        <v>136375521126</v>
      </c>
      <c r="U67" s="51">
        <f t="shared" ca="1" si="66"/>
        <v>136375521126</v>
      </c>
      <c r="V67" s="50">
        <f>V68+V80+V94+V97+V109+V115</f>
        <v>0</v>
      </c>
      <c r="W67" s="50">
        <f ca="1">W68+W80+W94+W97+W109+W115</f>
        <v>0</v>
      </c>
      <c r="X67" s="50">
        <f>X68+X80+X94+X97+X109+X115</f>
        <v>0</v>
      </c>
      <c r="Y67" s="51">
        <f ca="1">Y68+Y80+Y94+Y97+Y109+Y115</f>
        <v>0</v>
      </c>
      <c r="Z67" s="50">
        <f t="shared" si="66"/>
        <v>0</v>
      </c>
      <c r="AA67" s="50">
        <f t="shared" ca="1" si="66"/>
        <v>-4000000000</v>
      </c>
      <c r="AB67" s="50">
        <f t="shared" si="66"/>
        <v>0</v>
      </c>
      <c r="AC67" s="51">
        <f t="shared" ca="1" si="66"/>
        <v>0</v>
      </c>
      <c r="AD67" s="50">
        <f t="shared" ref="AD67:AD98" ca="1" si="67">J67-G67</f>
        <v>6277083845</v>
      </c>
      <c r="AE67" s="47"/>
      <c r="AF67" s="41"/>
      <c r="AG67" s="18"/>
      <c r="AH67" s="18"/>
      <c r="AI67" s="50">
        <f t="shared" ref="AI67:AI98" ca="1" si="68">G67-AA67</f>
        <v>134098437281</v>
      </c>
      <c r="AJ67" s="50"/>
      <c r="AK67" s="50">
        <f t="shared" ref="AK67:AK98" ca="1" si="69">J67-AC67</f>
        <v>136375521126</v>
      </c>
    </row>
    <row r="68" spans="1:37">
      <c r="A68" s="547" t="s">
        <v>531</v>
      </c>
      <c r="B68" s="547" t="s">
        <v>1729</v>
      </c>
      <c r="C68" s="48">
        <v>210</v>
      </c>
      <c r="D68" s="48"/>
      <c r="E68" s="50">
        <f t="shared" ref="E68:J68" si="70">E69+E70+E71+E74+E79</f>
        <v>0</v>
      </c>
      <c r="F68" s="50">
        <f t="shared" ca="1" si="70"/>
        <v>0</v>
      </c>
      <c r="G68" s="50">
        <f t="shared" ca="1" si="70"/>
        <v>0</v>
      </c>
      <c r="H68" s="50">
        <f t="shared" si="70"/>
        <v>0</v>
      </c>
      <c r="I68" s="50">
        <f t="shared" ca="1" si="70"/>
        <v>0</v>
      </c>
      <c r="J68" s="50">
        <f t="shared" ca="1" si="70"/>
        <v>0</v>
      </c>
      <c r="K68" s="25"/>
      <c r="L68" s="26"/>
      <c r="M68" s="27"/>
      <c r="N68" s="18">
        <f t="shared" si="65"/>
        <v>54</v>
      </c>
      <c r="O68" s="18" t="s">
        <v>6078</v>
      </c>
      <c r="P68" s="18"/>
      <c r="Q68" s="28"/>
      <c r="R68" s="50">
        <f>R69+R70+R71+R74+R79</f>
        <v>0</v>
      </c>
      <c r="S68" s="50">
        <f t="shared" ref="S68:AC68" ca="1" si="71">S69+S70+S71+S74+S79</f>
        <v>0</v>
      </c>
      <c r="T68" s="50">
        <f t="shared" si="71"/>
        <v>0</v>
      </c>
      <c r="U68" s="51">
        <f t="shared" ca="1" si="71"/>
        <v>0</v>
      </c>
      <c r="V68" s="50">
        <f>V69+V70+V71+V74+V79</f>
        <v>0</v>
      </c>
      <c r="W68" s="50">
        <f ca="1">W69+W70+W71+W74+W79</f>
        <v>0</v>
      </c>
      <c r="X68" s="50">
        <f>X69+X70+X71+X74+X79</f>
        <v>0</v>
      </c>
      <c r="Y68" s="51">
        <f ca="1">Y69+Y70+Y71+Y74+Y79</f>
        <v>0</v>
      </c>
      <c r="Z68" s="50">
        <f t="shared" si="71"/>
        <v>0</v>
      </c>
      <c r="AA68" s="50">
        <f t="shared" ca="1" si="71"/>
        <v>0</v>
      </c>
      <c r="AB68" s="50">
        <f t="shared" si="71"/>
        <v>0</v>
      </c>
      <c r="AC68" s="51">
        <f t="shared" ca="1" si="71"/>
        <v>0</v>
      </c>
      <c r="AD68" s="50">
        <f t="shared" ca="1" si="67"/>
        <v>0</v>
      </c>
      <c r="AE68" s="47"/>
      <c r="AF68" s="41"/>
      <c r="AG68" s="18"/>
      <c r="AH68" s="18"/>
      <c r="AI68" s="50">
        <f t="shared" ca="1" si="68"/>
        <v>0</v>
      </c>
      <c r="AJ68" s="50"/>
      <c r="AK68" s="50">
        <f t="shared" ca="1" si="69"/>
        <v>0</v>
      </c>
    </row>
    <row r="69" spans="1:37">
      <c r="A69" s="548" t="s">
        <v>533</v>
      </c>
      <c r="B69" s="23" t="s">
        <v>1730</v>
      </c>
      <c r="C69" s="54">
        <v>211</v>
      </c>
      <c r="D69" s="54"/>
      <c r="E69" s="55">
        <f t="shared" ref="E69:E79" si="72">THCK1</f>
        <v>0</v>
      </c>
      <c r="F69" s="55">
        <f t="shared" ref="F69:F79" ca="1" si="73">THCK2</f>
        <v>0</v>
      </c>
      <c r="G69" s="55">
        <f t="shared" ref="G69:G79" ca="1" si="74">THCK</f>
        <v>0</v>
      </c>
      <c r="H69" s="55">
        <f t="shared" ref="H69:H79" si="75">THDK1</f>
        <v>0</v>
      </c>
      <c r="I69" s="55">
        <f t="shared" ref="I69:I79" ca="1" si="76">THDK2</f>
        <v>0</v>
      </c>
      <c r="J69" s="55">
        <f t="shared" ref="J69:J79" ca="1" si="77">THDK</f>
        <v>0</v>
      </c>
      <c r="K69" s="25" t="s">
        <v>3057</v>
      </c>
      <c r="L69" s="26" t="s">
        <v>2847</v>
      </c>
      <c r="M69" s="27">
        <v>211</v>
      </c>
      <c r="N69" s="18">
        <f t="shared" si="65"/>
        <v>55</v>
      </c>
      <c r="O69" s="18" t="s">
        <v>6078</v>
      </c>
      <c r="P69" s="18" t="s">
        <v>6079</v>
      </c>
      <c r="Q69" s="28"/>
      <c r="R69" s="576"/>
      <c r="S69" s="55">
        <f ca="1">pajetsck+R69</f>
        <v>0</v>
      </c>
      <c r="T69" s="576"/>
      <c r="U69" s="58">
        <f ca="1">pajetsdk+T69</f>
        <v>0</v>
      </c>
      <c r="V69" s="928"/>
      <c r="W69" s="55">
        <f ca="1">pajetsck+V69</f>
        <v>0</v>
      </c>
      <c r="X69" s="576"/>
      <c r="Y69" s="58">
        <f ca="1">pajetsdk+X69</f>
        <v>0</v>
      </c>
      <c r="Z69" s="928"/>
      <c r="AA69" s="55">
        <f ca="1">pajetsck+Z69</f>
        <v>0</v>
      </c>
      <c r="AB69" s="576"/>
      <c r="AC69" s="58">
        <f ca="1">pajetsdk+AB69</f>
        <v>0</v>
      </c>
      <c r="AD69" s="55">
        <f t="shared" ca="1" si="67"/>
        <v>0</v>
      </c>
      <c r="AE69" s="47" t="s">
        <v>11867</v>
      </c>
      <c r="AF69" s="41"/>
      <c r="AG69" s="18"/>
      <c r="AH69" s="18"/>
      <c r="AI69" s="55">
        <f t="shared" ca="1" si="68"/>
        <v>0</v>
      </c>
      <c r="AJ69" s="55"/>
      <c r="AK69" s="55">
        <f t="shared" ca="1" si="69"/>
        <v>0</v>
      </c>
    </row>
    <row r="70" spans="1:37">
      <c r="A70" s="548" t="s">
        <v>661</v>
      </c>
      <c r="B70" s="23" t="s">
        <v>8604</v>
      </c>
      <c r="C70" s="54">
        <v>212</v>
      </c>
      <c r="D70" s="54"/>
      <c r="E70" s="55">
        <f t="shared" si="72"/>
        <v>0</v>
      </c>
      <c r="F70" s="55">
        <f t="shared" ca="1" si="73"/>
        <v>0</v>
      </c>
      <c r="G70" s="55">
        <f t="shared" ca="1" si="74"/>
        <v>0</v>
      </c>
      <c r="H70" s="55">
        <f t="shared" si="75"/>
        <v>0</v>
      </c>
      <c r="I70" s="55">
        <f t="shared" ca="1" si="76"/>
        <v>0</v>
      </c>
      <c r="J70" s="55">
        <f t="shared" ca="1" si="77"/>
        <v>0</v>
      </c>
      <c r="K70" s="25">
        <v>1361</v>
      </c>
      <c r="L70" s="26" t="s">
        <v>2850</v>
      </c>
      <c r="M70" s="27">
        <v>212</v>
      </c>
      <c r="N70" s="18">
        <f t="shared" si="65"/>
        <v>56</v>
      </c>
      <c r="O70" s="18" t="s">
        <v>6078</v>
      </c>
      <c r="P70" s="18" t="s">
        <v>6079</v>
      </c>
      <c r="Q70" s="28"/>
      <c r="R70" s="576"/>
      <c r="S70" s="55">
        <f ca="1">pajetsck+R70</f>
        <v>0</v>
      </c>
      <c r="T70" s="576"/>
      <c r="U70" s="58">
        <f ca="1">pajetsdk+T70</f>
        <v>0</v>
      </c>
      <c r="V70" s="928"/>
      <c r="W70" s="55">
        <f ca="1">pajetsck+V70</f>
        <v>0</v>
      </c>
      <c r="X70" s="576"/>
      <c r="Y70" s="58">
        <f ca="1">pajetsdk+X70</f>
        <v>0</v>
      </c>
      <c r="Z70" s="928"/>
      <c r="AA70" s="55">
        <f ca="1">pajetsck+Z70</f>
        <v>0</v>
      </c>
      <c r="AB70" s="576"/>
      <c r="AC70" s="58">
        <f ca="1">pajetsdk+AB70</f>
        <v>0</v>
      </c>
      <c r="AD70" s="55">
        <f t="shared" ca="1" si="67"/>
        <v>0</v>
      </c>
      <c r="AE70" s="47" t="s">
        <v>11867</v>
      </c>
      <c r="AF70" s="41"/>
      <c r="AG70" s="18"/>
      <c r="AH70" s="18"/>
      <c r="AI70" s="55">
        <f t="shared" ca="1" si="68"/>
        <v>0</v>
      </c>
      <c r="AJ70" s="55"/>
      <c r="AK70" s="55">
        <f t="shared" ca="1" si="69"/>
        <v>0</v>
      </c>
    </row>
    <row r="71" spans="1:37">
      <c r="A71" s="548" t="s">
        <v>12491</v>
      </c>
      <c r="B71" s="23" t="s">
        <v>7586</v>
      </c>
      <c r="C71" s="54">
        <v>213</v>
      </c>
      <c r="D71" s="54"/>
      <c r="E71" s="57">
        <f t="shared" ref="E71:J71" si="78">Acdkt</f>
        <v>0</v>
      </c>
      <c r="F71" s="57">
        <f t="shared" ca="1" si="78"/>
        <v>0</v>
      </c>
      <c r="G71" s="57">
        <f t="shared" ca="1" si="78"/>
        <v>0</v>
      </c>
      <c r="H71" s="57">
        <f t="shared" si="78"/>
        <v>0</v>
      </c>
      <c r="I71" s="57">
        <f t="shared" ca="1" si="78"/>
        <v>0</v>
      </c>
      <c r="J71" s="57">
        <f t="shared" ca="1" si="78"/>
        <v>0</v>
      </c>
      <c r="K71" s="25"/>
      <c r="L71" s="26"/>
      <c r="M71" s="27"/>
      <c r="N71" s="18">
        <f t="shared" si="65"/>
        <v>57</v>
      </c>
      <c r="O71" s="18" t="s">
        <v>6078</v>
      </c>
      <c r="P71" s="18"/>
      <c r="Q71" s="28"/>
      <c r="R71" s="57">
        <f>Acdkt</f>
        <v>0</v>
      </c>
      <c r="S71" s="57">
        <f t="shared" ref="S71:AC71" ca="1" si="79">Acdkt</f>
        <v>0</v>
      </c>
      <c r="T71" s="57">
        <f>Acdkt</f>
        <v>0</v>
      </c>
      <c r="U71" s="583">
        <f t="shared" ca="1" si="79"/>
        <v>0</v>
      </c>
      <c r="V71" s="57">
        <f t="shared" si="79"/>
        <v>0</v>
      </c>
      <c r="W71" s="57">
        <f t="shared" ca="1" si="79"/>
        <v>0</v>
      </c>
      <c r="X71" s="57">
        <f t="shared" si="79"/>
        <v>0</v>
      </c>
      <c r="Y71" s="583">
        <f t="shared" ca="1" si="79"/>
        <v>0</v>
      </c>
      <c r="Z71" s="57">
        <f t="shared" si="79"/>
        <v>0</v>
      </c>
      <c r="AA71" s="57">
        <f t="shared" ca="1" si="79"/>
        <v>0</v>
      </c>
      <c r="AB71" s="57">
        <f t="shared" si="79"/>
        <v>0</v>
      </c>
      <c r="AC71" s="583">
        <f t="shared" ca="1" si="79"/>
        <v>0</v>
      </c>
      <c r="AD71" s="55">
        <f t="shared" ca="1" si="67"/>
        <v>0</v>
      </c>
      <c r="AE71" s="47" t="s">
        <v>11867</v>
      </c>
      <c r="AF71" s="41"/>
      <c r="AG71" s="18"/>
      <c r="AH71" s="18"/>
      <c r="AI71" s="55">
        <f t="shared" ca="1" si="68"/>
        <v>0</v>
      </c>
      <c r="AJ71" s="55"/>
      <c r="AK71" s="55">
        <f t="shared" ca="1" si="69"/>
        <v>0</v>
      </c>
    </row>
    <row r="72" spans="1:37">
      <c r="A72" s="548"/>
      <c r="B72" s="579" t="s">
        <v>13111</v>
      </c>
      <c r="C72" s="54"/>
      <c r="D72" s="54"/>
      <c r="E72" s="55">
        <f t="shared" si="72"/>
        <v>0</v>
      </c>
      <c r="F72" s="55">
        <f t="shared" ca="1" si="73"/>
        <v>0</v>
      </c>
      <c r="G72" s="55">
        <f t="shared" ca="1" si="74"/>
        <v>0</v>
      </c>
      <c r="H72" s="55">
        <f t="shared" si="75"/>
        <v>0</v>
      </c>
      <c r="I72" s="55">
        <f t="shared" ca="1" si="76"/>
        <v>0</v>
      </c>
      <c r="J72" s="55">
        <f t="shared" ca="1" si="77"/>
        <v>0</v>
      </c>
      <c r="K72" s="25" t="s">
        <v>9750</v>
      </c>
      <c r="L72" s="26" t="s">
        <v>2850</v>
      </c>
      <c r="M72" s="27">
        <v>213</v>
      </c>
      <c r="N72" s="18">
        <f t="shared" si="65"/>
        <v>58</v>
      </c>
      <c r="O72" s="18"/>
      <c r="P72" s="18" t="s">
        <v>6079</v>
      </c>
      <c r="Q72" s="28"/>
      <c r="R72" s="576"/>
      <c r="S72" s="55">
        <f ca="1">pajetsck+R72</f>
        <v>0</v>
      </c>
      <c r="T72" s="576"/>
      <c r="U72" s="58">
        <f ca="1">pajetsdk+T72</f>
        <v>0</v>
      </c>
      <c r="V72" s="928"/>
      <c r="W72" s="55">
        <f ca="1">pajetsck+V72</f>
        <v>0</v>
      </c>
      <c r="X72" s="576"/>
      <c r="Y72" s="58">
        <f ca="1">pajetsdk+X72</f>
        <v>0</v>
      </c>
      <c r="Z72" s="928"/>
      <c r="AA72" s="55">
        <f ca="1">pajetsck+Z72</f>
        <v>0</v>
      </c>
      <c r="AB72" s="576"/>
      <c r="AC72" s="58">
        <f ca="1">pajetsdk+AB72</f>
        <v>0</v>
      </c>
      <c r="AD72" s="55">
        <f t="shared" ca="1" si="67"/>
        <v>0</v>
      </c>
      <c r="AE72" s="47"/>
      <c r="AF72" s="41"/>
      <c r="AG72" s="18"/>
      <c r="AH72" s="18"/>
      <c r="AI72" s="55">
        <f t="shared" ca="1" si="68"/>
        <v>0</v>
      </c>
      <c r="AJ72" s="55"/>
      <c r="AK72" s="55">
        <f t="shared" ca="1" si="69"/>
        <v>0</v>
      </c>
    </row>
    <row r="73" spans="1:37">
      <c r="A73" s="548"/>
      <c r="B73" s="579" t="s">
        <v>9749</v>
      </c>
      <c r="C73" s="54"/>
      <c r="D73" s="54"/>
      <c r="E73" s="55">
        <f t="shared" si="72"/>
        <v>0</v>
      </c>
      <c r="F73" s="55">
        <f t="shared" ca="1" si="73"/>
        <v>0</v>
      </c>
      <c r="G73" s="55">
        <f t="shared" ca="1" si="74"/>
        <v>0</v>
      </c>
      <c r="H73" s="55">
        <f t="shared" si="75"/>
        <v>0</v>
      </c>
      <c r="I73" s="55">
        <f t="shared" ca="1" si="76"/>
        <v>0</v>
      </c>
      <c r="J73" s="55">
        <f t="shared" ca="1" si="77"/>
        <v>0</v>
      </c>
      <c r="K73" s="25" t="s">
        <v>13110</v>
      </c>
      <c r="L73" s="26" t="s">
        <v>2850</v>
      </c>
      <c r="M73" s="27">
        <v>213</v>
      </c>
      <c r="N73" s="18">
        <f t="shared" si="65"/>
        <v>59</v>
      </c>
      <c r="O73" s="18"/>
      <c r="P73" s="18" t="s">
        <v>6079</v>
      </c>
      <c r="Q73" s="28"/>
      <c r="R73" s="578"/>
      <c r="S73" s="55">
        <f ca="1">pajetsck+R73</f>
        <v>0</v>
      </c>
      <c r="T73" s="578"/>
      <c r="U73" s="58">
        <f ca="1">pajetsdk+T73</f>
        <v>0</v>
      </c>
      <c r="V73" s="929"/>
      <c r="W73" s="55">
        <f ca="1">pajetsck+V73</f>
        <v>0</v>
      </c>
      <c r="X73" s="578"/>
      <c r="Y73" s="58">
        <f ca="1">pajetsdk+X73</f>
        <v>0</v>
      </c>
      <c r="Z73" s="929"/>
      <c r="AA73" s="55">
        <f ca="1">pajetsck+Z73</f>
        <v>0</v>
      </c>
      <c r="AB73" s="578"/>
      <c r="AC73" s="58">
        <f ca="1">pajetsdk+AB73</f>
        <v>0</v>
      </c>
      <c r="AD73" s="55">
        <f t="shared" ca="1" si="67"/>
        <v>0</v>
      </c>
      <c r="AE73" s="47"/>
      <c r="AF73" s="41"/>
      <c r="AG73" s="18"/>
      <c r="AH73" s="18"/>
      <c r="AI73" s="55">
        <f t="shared" ca="1" si="68"/>
        <v>0</v>
      </c>
      <c r="AJ73" s="55"/>
      <c r="AK73" s="55">
        <f t="shared" ca="1" si="69"/>
        <v>0</v>
      </c>
    </row>
    <row r="74" spans="1:37">
      <c r="A74" s="548" t="s">
        <v>13295</v>
      </c>
      <c r="B74" s="23" t="s">
        <v>7587</v>
      </c>
      <c r="C74" s="54" t="s">
        <v>7588</v>
      </c>
      <c r="D74" s="54"/>
      <c r="E74" s="57">
        <f t="shared" ref="E74:J74" si="80">Acdkt</f>
        <v>0</v>
      </c>
      <c r="F74" s="57">
        <f t="shared" ca="1" si="80"/>
        <v>0</v>
      </c>
      <c r="G74" s="57">
        <f t="shared" ca="1" si="80"/>
        <v>0</v>
      </c>
      <c r="H74" s="57">
        <f t="shared" si="80"/>
        <v>0</v>
      </c>
      <c r="I74" s="57">
        <f t="shared" ca="1" si="80"/>
        <v>0</v>
      </c>
      <c r="J74" s="57">
        <f t="shared" ca="1" si="80"/>
        <v>0</v>
      </c>
      <c r="K74" s="25"/>
      <c r="L74" s="26"/>
      <c r="M74" s="27"/>
      <c r="N74" s="18">
        <f t="shared" si="65"/>
        <v>60</v>
      </c>
      <c r="O74" s="18" t="s">
        <v>6078</v>
      </c>
      <c r="P74" s="18"/>
      <c r="Q74" s="28"/>
      <c r="R74" s="57">
        <f>Acdkt</f>
        <v>0</v>
      </c>
      <c r="S74" s="57">
        <f t="shared" ref="S74:AC74" ca="1" si="81">Acdkt</f>
        <v>0</v>
      </c>
      <c r="T74" s="57">
        <f>Acdkt</f>
        <v>0</v>
      </c>
      <c r="U74" s="583">
        <f t="shared" ca="1" si="81"/>
        <v>0</v>
      </c>
      <c r="V74" s="57">
        <f t="shared" si="81"/>
        <v>0</v>
      </c>
      <c r="W74" s="57">
        <f t="shared" ca="1" si="81"/>
        <v>0</v>
      </c>
      <c r="X74" s="57">
        <f t="shared" si="81"/>
        <v>0</v>
      </c>
      <c r="Y74" s="583">
        <f t="shared" ca="1" si="81"/>
        <v>0</v>
      </c>
      <c r="Z74" s="57">
        <f t="shared" si="81"/>
        <v>0</v>
      </c>
      <c r="AA74" s="57">
        <f t="shared" ca="1" si="81"/>
        <v>0</v>
      </c>
      <c r="AB74" s="57">
        <f t="shared" si="81"/>
        <v>0</v>
      </c>
      <c r="AC74" s="583">
        <f t="shared" ca="1" si="81"/>
        <v>0</v>
      </c>
      <c r="AD74" s="55">
        <f t="shared" ca="1" si="67"/>
        <v>0</v>
      </c>
      <c r="AE74" s="47" t="s">
        <v>11867</v>
      </c>
      <c r="AF74" s="41"/>
      <c r="AG74" s="18"/>
      <c r="AH74" s="18"/>
      <c r="AI74" s="55">
        <f t="shared" ca="1" si="68"/>
        <v>0</v>
      </c>
      <c r="AJ74" s="55"/>
      <c r="AK74" s="55">
        <f t="shared" ca="1" si="69"/>
        <v>0</v>
      </c>
    </row>
    <row r="75" spans="1:37">
      <c r="A75" s="548"/>
      <c r="B75" s="23" t="s">
        <v>12592</v>
      </c>
      <c r="C75" s="54"/>
      <c r="D75" s="54"/>
      <c r="E75" s="55">
        <f t="shared" si="72"/>
        <v>0</v>
      </c>
      <c r="F75" s="55">
        <f t="shared" ca="1" si="73"/>
        <v>0</v>
      </c>
      <c r="G75" s="55">
        <f t="shared" ca="1" si="74"/>
        <v>0</v>
      </c>
      <c r="H75" s="55">
        <f t="shared" si="75"/>
        <v>0</v>
      </c>
      <c r="I75" s="55">
        <f t="shared" ca="1" si="76"/>
        <v>0</v>
      </c>
      <c r="J75" s="55">
        <f t="shared" ca="1" si="77"/>
        <v>0</v>
      </c>
      <c r="K75" s="25" t="s">
        <v>12813</v>
      </c>
      <c r="L75" s="26" t="s">
        <v>2852</v>
      </c>
      <c r="M75" s="27">
        <v>218</v>
      </c>
      <c r="N75" s="18">
        <f t="shared" si="65"/>
        <v>61</v>
      </c>
      <c r="O75" s="18"/>
      <c r="P75" s="18" t="s">
        <v>6079</v>
      </c>
      <c r="Q75" s="28"/>
      <c r="R75" s="576"/>
      <c r="S75" s="55">
        <f ca="1">pajetsck+R75</f>
        <v>0</v>
      </c>
      <c r="T75" s="576"/>
      <c r="U75" s="58">
        <f ca="1">pajetsdk+T75</f>
        <v>0</v>
      </c>
      <c r="V75" s="928"/>
      <c r="W75" s="55">
        <f ca="1">pajetsck+V75</f>
        <v>0</v>
      </c>
      <c r="X75" s="576"/>
      <c r="Y75" s="58">
        <f ca="1">pajetsdk+X75</f>
        <v>0</v>
      </c>
      <c r="Z75" s="928"/>
      <c r="AA75" s="55">
        <f ca="1">pajetsck+Z75</f>
        <v>0</v>
      </c>
      <c r="AB75" s="576"/>
      <c r="AC75" s="58">
        <f ca="1">pajetsdk+AB75</f>
        <v>0</v>
      </c>
      <c r="AD75" s="55">
        <f t="shared" ca="1" si="67"/>
        <v>0</v>
      </c>
      <c r="AE75" s="47"/>
      <c r="AF75" s="41"/>
      <c r="AG75" s="18"/>
      <c r="AH75" s="18"/>
      <c r="AI75" s="55">
        <f t="shared" ca="1" si="68"/>
        <v>0</v>
      </c>
      <c r="AJ75" s="55"/>
      <c r="AK75" s="55">
        <f t="shared" ca="1" si="69"/>
        <v>0</v>
      </c>
    </row>
    <row r="76" spans="1:37">
      <c r="A76" s="548"/>
      <c r="B76" s="579" t="s">
        <v>12815</v>
      </c>
      <c r="C76" s="54"/>
      <c r="D76" s="54"/>
      <c r="E76" s="55">
        <f t="shared" si="72"/>
        <v>0</v>
      </c>
      <c r="F76" s="55">
        <f t="shared" ca="1" si="73"/>
        <v>0</v>
      </c>
      <c r="G76" s="55">
        <f t="shared" ca="1" si="74"/>
        <v>0</v>
      </c>
      <c r="H76" s="55">
        <f t="shared" si="75"/>
        <v>0</v>
      </c>
      <c r="I76" s="55">
        <f t="shared" ca="1" si="76"/>
        <v>0</v>
      </c>
      <c r="J76" s="55">
        <f t="shared" ca="1" si="77"/>
        <v>0</v>
      </c>
      <c r="K76" s="25" t="s">
        <v>8098</v>
      </c>
      <c r="L76" s="26" t="s">
        <v>2852</v>
      </c>
      <c r="M76" s="27">
        <v>218</v>
      </c>
      <c r="N76" s="18">
        <f t="shared" si="65"/>
        <v>62</v>
      </c>
      <c r="O76" s="18"/>
      <c r="P76" s="18" t="s">
        <v>6079</v>
      </c>
      <c r="Q76" s="28"/>
      <c r="R76" s="578"/>
      <c r="S76" s="55">
        <f ca="1">pajetsck+R76</f>
        <v>0</v>
      </c>
      <c r="T76" s="578"/>
      <c r="U76" s="58">
        <f ca="1">pajetsdk+T76</f>
        <v>0</v>
      </c>
      <c r="V76" s="929"/>
      <c r="W76" s="55">
        <f ca="1">pajetsck+V76</f>
        <v>0</v>
      </c>
      <c r="X76" s="578"/>
      <c r="Y76" s="58">
        <f ca="1">pajetsdk+X76</f>
        <v>0</v>
      </c>
      <c r="Z76" s="929"/>
      <c r="AA76" s="55">
        <f ca="1">pajetsck+Z76</f>
        <v>0</v>
      </c>
      <c r="AB76" s="578"/>
      <c r="AC76" s="58">
        <f ca="1">pajetsdk+AB76</f>
        <v>0</v>
      </c>
      <c r="AD76" s="55">
        <f t="shared" ca="1" si="67"/>
        <v>0</v>
      </c>
      <c r="AE76" s="47"/>
      <c r="AF76" s="41"/>
      <c r="AG76" s="18"/>
      <c r="AH76" s="18"/>
      <c r="AI76" s="55">
        <f t="shared" ca="1" si="68"/>
        <v>0</v>
      </c>
      <c r="AJ76" s="55"/>
      <c r="AK76" s="55">
        <f t="shared" ca="1" si="69"/>
        <v>0</v>
      </c>
    </row>
    <row r="77" spans="1:37">
      <c r="A77" s="548"/>
      <c r="B77" s="579" t="s">
        <v>12816</v>
      </c>
      <c r="C77" s="54"/>
      <c r="D77" s="54"/>
      <c r="E77" s="55">
        <f t="shared" si="72"/>
        <v>0</v>
      </c>
      <c r="F77" s="55">
        <f t="shared" ca="1" si="73"/>
        <v>0</v>
      </c>
      <c r="G77" s="55">
        <f t="shared" ca="1" si="74"/>
        <v>0</v>
      </c>
      <c r="H77" s="55">
        <f t="shared" si="75"/>
        <v>0</v>
      </c>
      <c r="I77" s="55">
        <f t="shared" ca="1" si="76"/>
        <v>0</v>
      </c>
      <c r="J77" s="55">
        <f t="shared" ca="1" si="77"/>
        <v>0</v>
      </c>
      <c r="K77" s="25" t="s">
        <v>2512</v>
      </c>
      <c r="L77" s="26" t="s">
        <v>2852</v>
      </c>
      <c r="M77" s="27">
        <v>218</v>
      </c>
      <c r="N77" s="18">
        <f t="shared" si="65"/>
        <v>63</v>
      </c>
      <c r="O77" s="18"/>
      <c r="P77" s="18" t="s">
        <v>6079</v>
      </c>
      <c r="Q77" s="28"/>
      <c r="R77" s="578"/>
      <c r="S77" s="55">
        <f ca="1">pajetsck+R77</f>
        <v>0</v>
      </c>
      <c r="T77" s="578"/>
      <c r="U77" s="58">
        <f ca="1">pajetsdk+T77</f>
        <v>0</v>
      </c>
      <c r="V77" s="929"/>
      <c r="W77" s="55">
        <f ca="1">pajetsck+V77</f>
        <v>0</v>
      </c>
      <c r="X77" s="578"/>
      <c r="Y77" s="58">
        <f ca="1">pajetsdk+X77</f>
        <v>0</v>
      </c>
      <c r="Z77" s="929"/>
      <c r="AA77" s="55">
        <f ca="1">pajetsck+Z77</f>
        <v>0</v>
      </c>
      <c r="AB77" s="578"/>
      <c r="AC77" s="58">
        <f ca="1">pajetsdk+AB77</f>
        <v>0</v>
      </c>
      <c r="AD77" s="55">
        <f t="shared" ca="1" si="67"/>
        <v>0</v>
      </c>
      <c r="AE77" s="47"/>
      <c r="AF77" s="41"/>
      <c r="AG77" s="18"/>
      <c r="AH77" s="18"/>
      <c r="AI77" s="55">
        <f t="shared" ca="1" si="68"/>
        <v>0</v>
      </c>
      <c r="AJ77" s="55"/>
      <c r="AK77" s="55">
        <f t="shared" ca="1" si="69"/>
        <v>0</v>
      </c>
    </row>
    <row r="78" spans="1:37">
      <c r="A78" s="548"/>
      <c r="B78" s="23" t="s">
        <v>3989</v>
      </c>
      <c r="C78" s="54"/>
      <c r="D78" s="54"/>
      <c r="E78" s="55">
        <f t="shared" si="72"/>
        <v>0</v>
      </c>
      <c r="F78" s="55">
        <f t="shared" ca="1" si="73"/>
        <v>0</v>
      </c>
      <c r="G78" s="55">
        <f t="shared" ca="1" si="74"/>
        <v>0</v>
      </c>
      <c r="H78" s="55">
        <f t="shared" si="75"/>
        <v>0</v>
      </c>
      <c r="I78" s="55">
        <f t="shared" ca="1" si="76"/>
        <v>0</v>
      </c>
      <c r="J78" s="55">
        <f t="shared" ca="1" si="77"/>
        <v>0</v>
      </c>
      <c r="K78" s="25" t="s">
        <v>12814</v>
      </c>
      <c r="L78" s="26" t="s">
        <v>2852</v>
      </c>
      <c r="M78" s="27">
        <v>218</v>
      </c>
      <c r="N78" s="18">
        <f t="shared" si="65"/>
        <v>64</v>
      </c>
      <c r="O78" s="18"/>
      <c r="P78" s="18" t="s">
        <v>6079</v>
      </c>
      <c r="Q78" s="28"/>
      <c r="R78" s="578"/>
      <c r="S78" s="55">
        <f ca="1">pajetsck+R78</f>
        <v>0</v>
      </c>
      <c r="T78" s="578"/>
      <c r="U78" s="58">
        <f ca="1">pajetsdk+T78</f>
        <v>0</v>
      </c>
      <c r="V78" s="929"/>
      <c r="W78" s="55">
        <f ca="1">pajetsck+V78</f>
        <v>0</v>
      </c>
      <c r="X78" s="578"/>
      <c r="Y78" s="58">
        <f ca="1">pajetsdk+X78</f>
        <v>0</v>
      </c>
      <c r="Z78" s="929"/>
      <c r="AA78" s="55">
        <f ca="1">pajetsck+Z78</f>
        <v>0</v>
      </c>
      <c r="AB78" s="578"/>
      <c r="AC78" s="58">
        <f ca="1">pajetsdk+AB78</f>
        <v>0</v>
      </c>
      <c r="AD78" s="55">
        <f t="shared" ca="1" si="67"/>
        <v>0</v>
      </c>
      <c r="AE78" s="47"/>
      <c r="AF78" s="41"/>
      <c r="AG78" s="18"/>
      <c r="AH78" s="18"/>
      <c r="AI78" s="55">
        <f t="shared" ca="1" si="68"/>
        <v>0</v>
      </c>
      <c r="AJ78" s="55"/>
      <c r="AK78" s="55">
        <f t="shared" ca="1" si="69"/>
        <v>0</v>
      </c>
    </row>
    <row r="79" spans="1:37">
      <c r="A79" s="548" t="s">
        <v>13297</v>
      </c>
      <c r="B79" s="23" t="s">
        <v>3990</v>
      </c>
      <c r="C79" s="54">
        <v>219</v>
      </c>
      <c r="D79" s="54"/>
      <c r="E79" s="55">
        <f t="shared" si="72"/>
        <v>0</v>
      </c>
      <c r="F79" s="55">
        <f t="shared" ca="1" si="73"/>
        <v>0</v>
      </c>
      <c r="G79" s="55">
        <f t="shared" ca="1" si="74"/>
        <v>0</v>
      </c>
      <c r="H79" s="55">
        <f t="shared" si="75"/>
        <v>0</v>
      </c>
      <c r="I79" s="55">
        <f t="shared" ca="1" si="76"/>
        <v>0</v>
      </c>
      <c r="J79" s="55">
        <f t="shared" ca="1" si="77"/>
        <v>0</v>
      </c>
      <c r="K79" s="25" t="s">
        <v>13621</v>
      </c>
      <c r="L79" s="26" t="s">
        <v>2570</v>
      </c>
      <c r="M79" s="27">
        <v>219</v>
      </c>
      <c r="N79" s="18">
        <f t="shared" si="65"/>
        <v>65</v>
      </c>
      <c r="O79" s="18" t="s">
        <v>6078</v>
      </c>
      <c r="P79" s="18" t="s">
        <v>6079</v>
      </c>
      <c r="Q79" s="28"/>
      <c r="R79" s="576"/>
      <c r="S79" s="55">
        <f ca="1">pajetsck+R79</f>
        <v>0</v>
      </c>
      <c r="T79" s="576"/>
      <c r="U79" s="58">
        <f ca="1">pajetsdk+T79</f>
        <v>0</v>
      </c>
      <c r="V79" s="928"/>
      <c r="W79" s="55">
        <f ca="1">pajetsck+V79</f>
        <v>0</v>
      </c>
      <c r="X79" s="576"/>
      <c r="Y79" s="58">
        <f ca="1">pajetsdk+X79</f>
        <v>0</v>
      </c>
      <c r="Z79" s="928"/>
      <c r="AA79" s="55">
        <f ca="1">pajetsck+Z79</f>
        <v>0</v>
      </c>
      <c r="AB79" s="576"/>
      <c r="AC79" s="58">
        <f ca="1">pajetsdk+AB79</f>
        <v>0</v>
      </c>
      <c r="AD79" s="55">
        <f t="shared" ca="1" si="67"/>
        <v>0</v>
      </c>
      <c r="AE79" s="47" t="s">
        <v>11874</v>
      </c>
      <c r="AF79" s="41"/>
      <c r="AG79" s="18"/>
      <c r="AH79" s="18"/>
      <c r="AI79" s="55">
        <f t="shared" ca="1" si="68"/>
        <v>0</v>
      </c>
      <c r="AJ79" s="55"/>
      <c r="AK79" s="55">
        <f t="shared" ca="1" si="69"/>
        <v>0</v>
      </c>
    </row>
    <row r="80" spans="1:37">
      <c r="A80" s="547" t="s">
        <v>657</v>
      </c>
      <c r="B80" s="547" t="s">
        <v>3991</v>
      </c>
      <c r="C80" s="48" t="s">
        <v>3992</v>
      </c>
      <c r="D80" s="48"/>
      <c r="E80" s="50">
        <f t="shared" ref="E80:J80" si="82">E81+E84+E87+E90</f>
        <v>18967866905</v>
      </c>
      <c r="F80" s="50">
        <f t="shared" ca="1" si="82"/>
        <v>0</v>
      </c>
      <c r="G80" s="50">
        <f ca="1">G81+G84+G87+G90</f>
        <v>18967866905</v>
      </c>
      <c r="H80" s="50">
        <f t="shared" si="82"/>
        <v>28441822795</v>
      </c>
      <c r="I80" s="50">
        <f t="shared" ca="1" si="82"/>
        <v>0</v>
      </c>
      <c r="J80" s="50">
        <f t="shared" ca="1" si="82"/>
        <v>28441822795</v>
      </c>
      <c r="K80" s="25"/>
      <c r="L80" s="26"/>
      <c r="M80" s="27"/>
      <c r="N80" s="18">
        <f t="shared" si="65"/>
        <v>66</v>
      </c>
      <c r="O80" s="18" t="s">
        <v>6078</v>
      </c>
      <c r="P80" s="18"/>
      <c r="Q80" s="28"/>
      <c r="R80" s="50">
        <f>R81+R84+R87+R90</f>
        <v>18967866905</v>
      </c>
      <c r="S80" s="50">
        <f t="shared" ref="S80:AC80" ca="1" si="83">S81+S84+S87+S90</f>
        <v>18967866905</v>
      </c>
      <c r="T80" s="50">
        <f t="shared" si="83"/>
        <v>28441822795</v>
      </c>
      <c r="U80" s="51">
        <f t="shared" ca="1" si="83"/>
        <v>28441822795</v>
      </c>
      <c r="V80" s="50">
        <f>V81+V84+V87+V90</f>
        <v>0</v>
      </c>
      <c r="W80" s="50">
        <f ca="1">W81+W84+W87+W90</f>
        <v>0</v>
      </c>
      <c r="X80" s="50">
        <f>X81+X84+X87+X90</f>
        <v>0</v>
      </c>
      <c r="Y80" s="51">
        <f ca="1">Y81+Y84+Y87+Y90</f>
        <v>0</v>
      </c>
      <c r="Z80" s="50">
        <f t="shared" si="83"/>
        <v>0</v>
      </c>
      <c r="AA80" s="50">
        <f t="shared" ca="1" si="83"/>
        <v>0</v>
      </c>
      <c r="AB80" s="50">
        <f t="shared" si="83"/>
        <v>0</v>
      </c>
      <c r="AC80" s="51">
        <f t="shared" ca="1" si="83"/>
        <v>0</v>
      </c>
      <c r="AD80" s="50">
        <f t="shared" ca="1" si="67"/>
        <v>9473955890</v>
      </c>
      <c r="AE80" s="47"/>
      <c r="AF80" s="41"/>
      <c r="AG80" s="18"/>
      <c r="AH80" s="18"/>
      <c r="AI80" s="50">
        <f t="shared" ca="1" si="68"/>
        <v>18967866905</v>
      </c>
      <c r="AJ80" s="50"/>
      <c r="AK80" s="50">
        <f t="shared" ca="1" si="69"/>
        <v>28441822795</v>
      </c>
    </row>
    <row r="81" spans="1:37">
      <c r="A81" s="548" t="s">
        <v>533</v>
      </c>
      <c r="B81" s="32" t="s">
        <v>3993</v>
      </c>
      <c r="C81" s="54">
        <v>221</v>
      </c>
      <c r="D81" s="54"/>
      <c r="E81" s="55">
        <f t="shared" ref="E81:J81" si="84">E82+E83</f>
        <v>16647185086</v>
      </c>
      <c r="F81" s="55">
        <f t="shared" ca="1" si="84"/>
        <v>0</v>
      </c>
      <c r="G81" s="55">
        <f t="shared" ca="1" si="84"/>
        <v>16647185086</v>
      </c>
      <c r="H81" s="55">
        <f t="shared" si="84"/>
        <v>23241305724</v>
      </c>
      <c r="I81" s="55">
        <f t="shared" ca="1" si="84"/>
        <v>0</v>
      </c>
      <c r="J81" s="55">
        <f t="shared" ca="1" si="84"/>
        <v>23241305724</v>
      </c>
      <c r="K81" s="25"/>
      <c r="L81" s="26"/>
      <c r="M81" s="27"/>
      <c r="N81" s="18">
        <f t="shared" si="65"/>
        <v>67</v>
      </c>
      <c r="O81" s="18" t="s">
        <v>6078</v>
      </c>
      <c r="P81" s="18"/>
      <c r="Q81" s="28"/>
      <c r="R81" s="55">
        <f>R82+R83</f>
        <v>16647185086</v>
      </c>
      <c r="S81" s="55">
        <f t="shared" ref="S81:AC81" ca="1" si="85">S82+S83</f>
        <v>16647185086</v>
      </c>
      <c r="T81" s="55">
        <f t="shared" si="85"/>
        <v>23241305724</v>
      </c>
      <c r="U81" s="58">
        <f t="shared" ca="1" si="85"/>
        <v>23241305724</v>
      </c>
      <c r="V81" s="55">
        <f>V82+V83</f>
        <v>0</v>
      </c>
      <c r="W81" s="55">
        <f ca="1">W82+W83</f>
        <v>0</v>
      </c>
      <c r="X81" s="55">
        <f>X82+X83</f>
        <v>0</v>
      </c>
      <c r="Y81" s="58">
        <f ca="1">Y82+Y83</f>
        <v>0</v>
      </c>
      <c r="Z81" s="55">
        <f t="shared" si="85"/>
        <v>0</v>
      </c>
      <c r="AA81" s="55">
        <f t="shared" ca="1" si="85"/>
        <v>0</v>
      </c>
      <c r="AB81" s="55">
        <f t="shared" si="85"/>
        <v>0</v>
      </c>
      <c r="AC81" s="58">
        <f t="shared" ca="1" si="85"/>
        <v>0</v>
      </c>
      <c r="AD81" s="55">
        <f t="shared" ca="1" si="67"/>
        <v>6594120638</v>
      </c>
      <c r="AE81" s="47"/>
      <c r="AF81" s="41"/>
      <c r="AG81" s="18"/>
      <c r="AH81" s="18"/>
      <c r="AI81" s="55">
        <f t="shared" ca="1" si="68"/>
        <v>16647185086</v>
      </c>
      <c r="AJ81" s="55"/>
      <c r="AK81" s="55">
        <f t="shared" ca="1" si="69"/>
        <v>23241305724</v>
      </c>
    </row>
    <row r="82" spans="1:37">
      <c r="A82" s="32"/>
      <c r="B82" s="550" t="s">
        <v>3994</v>
      </c>
      <c r="C82" s="54">
        <v>222</v>
      </c>
      <c r="D82" s="54"/>
      <c r="E82" s="55">
        <f t="shared" ref="E82:E93" si="86">THCK1</f>
        <v>40807493987</v>
      </c>
      <c r="F82" s="55">
        <f t="shared" ref="F82:F93" ca="1" si="87">THCK2</f>
        <v>0</v>
      </c>
      <c r="G82" s="55">
        <f t="shared" ref="G82:G93" ca="1" si="88">THCK</f>
        <v>40807493987</v>
      </c>
      <c r="H82" s="55">
        <f t="shared" ref="H82:H93" si="89">THDK1</f>
        <v>46008170458</v>
      </c>
      <c r="I82" s="55">
        <f t="shared" ref="I82:I93" ca="1" si="90">THDK2</f>
        <v>0</v>
      </c>
      <c r="J82" s="55">
        <f t="shared" ref="J82:J93" ca="1" si="91">THDK</f>
        <v>46008170458</v>
      </c>
      <c r="K82" s="25">
        <v>211</v>
      </c>
      <c r="L82" s="26" t="s">
        <v>12206</v>
      </c>
      <c r="M82" s="27"/>
      <c r="N82" s="18">
        <f t="shared" si="65"/>
        <v>68</v>
      </c>
      <c r="O82" s="18" t="s">
        <v>6078</v>
      </c>
      <c r="P82" s="18" t="s">
        <v>6079</v>
      </c>
      <c r="Q82" s="28"/>
      <c r="R82" s="576">
        <v>40807493987</v>
      </c>
      <c r="S82" s="55">
        <f ca="1">pajetsck+R82</f>
        <v>40807493987</v>
      </c>
      <c r="T82" s="576">
        <v>46008170458</v>
      </c>
      <c r="U82" s="58">
        <f ca="1">pajetsdk+T82</f>
        <v>46008170458</v>
      </c>
      <c r="V82" s="928"/>
      <c r="W82" s="55">
        <f ca="1">pajetsck+V82</f>
        <v>0</v>
      </c>
      <c r="X82" s="576"/>
      <c r="Y82" s="58">
        <f ca="1">pajetsdk+X82</f>
        <v>0</v>
      </c>
      <c r="Z82" s="928"/>
      <c r="AA82" s="55">
        <f ca="1">pajetsck+Z82</f>
        <v>0</v>
      </c>
      <c r="AB82" s="576"/>
      <c r="AC82" s="58">
        <f ca="1">pajetsdk+AB82</f>
        <v>0</v>
      </c>
      <c r="AD82" s="55">
        <f t="shared" ca="1" si="67"/>
        <v>5200676471</v>
      </c>
      <c r="AE82" s="47" t="s">
        <v>3995</v>
      </c>
      <c r="AF82" s="41"/>
      <c r="AG82" s="18"/>
      <c r="AH82" s="18"/>
      <c r="AI82" s="55">
        <f t="shared" ca="1" si="68"/>
        <v>40807493987</v>
      </c>
      <c r="AJ82" s="55"/>
      <c r="AK82" s="55">
        <f t="shared" ca="1" si="69"/>
        <v>46008170458</v>
      </c>
    </row>
    <row r="83" spans="1:37">
      <c r="A83" s="32"/>
      <c r="B83" s="550" t="s">
        <v>11379</v>
      </c>
      <c r="C83" s="54">
        <v>223</v>
      </c>
      <c r="D83" s="54"/>
      <c r="E83" s="55">
        <f t="shared" si="86"/>
        <v>-24160308901</v>
      </c>
      <c r="F83" s="55">
        <f t="shared" ca="1" si="87"/>
        <v>0</v>
      </c>
      <c r="G83" s="55">
        <f t="shared" ca="1" si="88"/>
        <v>-24160308901</v>
      </c>
      <c r="H83" s="55">
        <f t="shared" si="89"/>
        <v>-22766864734</v>
      </c>
      <c r="I83" s="55">
        <f t="shared" ca="1" si="90"/>
        <v>0</v>
      </c>
      <c r="J83" s="55">
        <f t="shared" ca="1" si="91"/>
        <v>-22766864734</v>
      </c>
      <c r="K83" s="25">
        <v>2141</v>
      </c>
      <c r="L83" s="26" t="s">
        <v>12206</v>
      </c>
      <c r="M83" s="27">
        <v>223</v>
      </c>
      <c r="N83" s="18">
        <f t="shared" si="65"/>
        <v>69</v>
      </c>
      <c r="O83" s="18" t="s">
        <v>6078</v>
      </c>
      <c r="P83" s="18" t="s">
        <v>6079</v>
      </c>
      <c r="Q83" s="28"/>
      <c r="R83" s="1128">
        <v>-24160308901</v>
      </c>
      <c r="S83" s="55">
        <f ca="1">pajetsck+R83</f>
        <v>-24160308901</v>
      </c>
      <c r="T83" s="578">
        <v>-22766864734</v>
      </c>
      <c r="U83" s="58">
        <f ca="1">pajetsdk+T83</f>
        <v>-22766864734</v>
      </c>
      <c r="V83" s="929"/>
      <c r="W83" s="55">
        <f ca="1">pajetsck+V83</f>
        <v>0</v>
      </c>
      <c r="X83" s="578"/>
      <c r="Y83" s="58">
        <f ca="1">pajetsdk+X83</f>
        <v>0</v>
      </c>
      <c r="Z83" s="929"/>
      <c r="AA83" s="55">
        <f ca="1">pajetsck+Z83</f>
        <v>0</v>
      </c>
      <c r="AB83" s="578"/>
      <c r="AC83" s="58">
        <f ca="1">pajetsdk+AB83</f>
        <v>0</v>
      </c>
      <c r="AD83" s="55">
        <f t="shared" ca="1" si="67"/>
        <v>1393444167</v>
      </c>
      <c r="AE83" s="47" t="s">
        <v>11380</v>
      </c>
      <c r="AF83" s="41"/>
      <c r="AG83" s="18"/>
      <c r="AH83" s="18"/>
      <c r="AI83" s="55">
        <f t="shared" ca="1" si="68"/>
        <v>-24160308901</v>
      </c>
      <c r="AJ83" s="55"/>
      <c r="AK83" s="55">
        <f t="shared" ca="1" si="69"/>
        <v>-22766864734</v>
      </c>
    </row>
    <row r="84" spans="1:37">
      <c r="A84" s="548" t="s">
        <v>661</v>
      </c>
      <c r="B84" s="32" t="s">
        <v>5940</v>
      </c>
      <c r="C84" s="54">
        <v>224</v>
      </c>
      <c r="D84" s="54"/>
      <c r="E84" s="55">
        <f t="shared" ref="E84:J84" si="92">E85+E86</f>
        <v>0</v>
      </c>
      <c r="F84" s="55">
        <f t="shared" ca="1" si="92"/>
        <v>0</v>
      </c>
      <c r="G84" s="55">
        <f t="shared" ca="1" si="92"/>
        <v>0</v>
      </c>
      <c r="H84" s="55">
        <f t="shared" si="92"/>
        <v>0</v>
      </c>
      <c r="I84" s="55">
        <f t="shared" ca="1" si="92"/>
        <v>0</v>
      </c>
      <c r="J84" s="55">
        <f t="shared" ca="1" si="92"/>
        <v>0</v>
      </c>
      <c r="K84" s="25"/>
      <c r="L84" s="26"/>
      <c r="M84" s="27"/>
      <c r="N84" s="18">
        <f t="shared" si="65"/>
        <v>70</v>
      </c>
      <c r="O84" s="18" t="s">
        <v>6078</v>
      </c>
      <c r="P84" s="18"/>
      <c r="Q84" s="28"/>
      <c r="R84" s="55">
        <f>R85+R86</f>
        <v>0</v>
      </c>
      <c r="S84" s="55">
        <f t="shared" ref="S84:AC84" ca="1" si="93">S85+S86</f>
        <v>0</v>
      </c>
      <c r="T84" s="55">
        <f t="shared" si="93"/>
        <v>0</v>
      </c>
      <c r="U84" s="58">
        <f t="shared" ca="1" si="93"/>
        <v>0</v>
      </c>
      <c r="V84" s="55">
        <f>V85+V86</f>
        <v>0</v>
      </c>
      <c r="W84" s="55">
        <f ca="1">W85+W86</f>
        <v>0</v>
      </c>
      <c r="X84" s="55">
        <f>X85+X86</f>
        <v>0</v>
      </c>
      <c r="Y84" s="58">
        <f ca="1">Y85+Y86</f>
        <v>0</v>
      </c>
      <c r="Z84" s="55">
        <f t="shared" si="93"/>
        <v>0</v>
      </c>
      <c r="AA84" s="55">
        <f t="shared" ca="1" si="93"/>
        <v>0</v>
      </c>
      <c r="AB84" s="55">
        <f t="shared" si="93"/>
        <v>0</v>
      </c>
      <c r="AC84" s="58">
        <f t="shared" ca="1" si="93"/>
        <v>0</v>
      </c>
      <c r="AD84" s="55">
        <f t="shared" ca="1" si="67"/>
        <v>0</v>
      </c>
      <c r="AE84" s="47"/>
      <c r="AF84" s="41"/>
      <c r="AG84" s="18"/>
      <c r="AH84" s="18"/>
      <c r="AI84" s="55">
        <f t="shared" ca="1" si="68"/>
        <v>0</v>
      </c>
      <c r="AJ84" s="55"/>
      <c r="AK84" s="55">
        <f t="shared" ca="1" si="69"/>
        <v>0</v>
      </c>
    </row>
    <row r="85" spans="1:37">
      <c r="A85" s="32"/>
      <c r="B85" s="550" t="s">
        <v>5941</v>
      </c>
      <c r="C85" s="54">
        <v>225</v>
      </c>
      <c r="D85" s="54"/>
      <c r="E85" s="55">
        <f t="shared" si="86"/>
        <v>0</v>
      </c>
      <c r="F85" s="55">
        <f t="shared" ca="1" si="87"/>
        <v>0</v>
      </c>
      <c r="G85" s="55">
        <f t="shared" ca="1" si="88"/>
        <v>0</v>
      </c>
      <c r="H85" s="55">
        <f t="shared" si="89"/>
        <v>0</v>
      </c>
      <c r="I85" s="55">
        <f t="shared" ca="1" si="90"/>
        <v>0</v>
      </c>
      <c r="J85" s="55">
        <f t="shared" ca="1" si="91"/>
        <v>0</v>
      </c>
      <c r="K85" s="25">
        <v>212</v>
      </c>
      <c r="L85" s="26" t="s">
        <v>12206</v>
      </c>
      <c r="M85" s="27">
        <v>225</v>
      </c>
      <c r="N85" s="18">
        <f t="shared" si="65"/>
        <v>71</v>
      </c>
      <c r="O85" s="18" t="s">
        <v>6078</v>
      </c>
      <c r="P85" s="18" t="s">
        <v>6079</v>
      </c>
      <c r="Q85" s="28"/>
      <c r="R85" s="576"/>
      <c r="S85" s="55">
        <f ca="1">pajetsck+R85</f>
        <v>0</v>
      </c>
      <c r="T85" s="576"/>
      <c r="U85" s="58">
        <f ca="1">pajetsdk+T85</f>
        <v>0</v>
      </c>
      <c r="V85" s="928"/>
      <c r="W85" s="55">
        <f ca="1">pajetsck+V85</f>
        <v>0</v>
      </c>
      <c r="X85" s="576"/>
      <c r="Y85" s="58">
        <f ca="1">pajetsdk+X85</f>
        <v>0</v>
      </c>
      <c r="Z85" s="928"/>
      <c r="AA85" s="55">
        <f ca="1">pajetsck+Z85</f>
        <v>0</v>
      </c>
      <c r="AB85" s="576"/>
      <c r="AC85" s="58">
        <f ca="1">pajetsdk+AB85</f>
        <v>0</v>
      </c>
      <c r="AD85" s="55">
        <f t="shared" ca="1" si="67"/>
        <v>0</v>
      </c>
      <c r="AE85" s="47" t="s">
        <v>3995</v>
      </c>
      <c r="AF85" s="41"/>
      <c r="AG85" s="18"/>
      <c r="AH85" s="18"/>
      <c r="AI85" s="55">
        <f t="shared" ca="1" si="68"/>
        <v>0</v>
      </c>
      <c r="AJ85" s="55"/>
      <c r="AK85" s="55">
        <f t="shared" ca="1" si="69"/>
        <v>0</v>
      </c>
    </row>
    <row r="86" spans="1:37">
      <c r="A86" s="32"/>
      <c r="B86" s="550" t="s">
        <v>5942</v>
      </c>
      <c r="C86" s="54">
        <v>226</v>
      </c>
      <c r="D86" s="54"/>
      <c r="E86" s="55">
        <f t="shared" si="86"/>
        <v>0</v>
      </c>
      <c r="F86" s="55">
        <f t="shared" ca="1" si="87"/>
        <v>0</v>
      </c>
      <c r="G86" s="55">
        <f t="shared" ca="1" si="88"/>
        <v>0</v>
      </c>
      <c r="H86" s="55">
        <f t="shared" si="89"/>
        <v>0</v>
      </c>
      <c r="I86" s="55">
        <f t="shared" ca="1" si="90"/>
        <v>0</v>
      </c>
      <c r="J86" s="55">
        <f t="shared" ca="1" si="91"/>
        <v>0</v>
      </c>
      <c r="K86" s="25">
        <v>2142</v>
      </c>
      <c r="L86" s="26" t="s">
        <v>12206</v>
      </c>
      <c r="M86" s="27">
        <v>226</v>
      </c>
      <c r="N86" s="18">
        <f t="shared" si="65"/>
        <v>72</v>
      </c>
      <c r="O86" s="18" t="s">
        <v>6078</v>
      </c>
      <c r="P86" s="18" t="s">
        <v>6079</v>
      </c>
      <c r="Q86" s="28"/>
      <c r="R86" s="578"/>
      <c r="S86" s="55">
        <f ca="1">pajetsck+R86</f>
        <v>0</v>
      </c>
      <c r="T86" s="578"/>
      <c r="U86" s="58">
        <f ca="1">pajetsdk+T86</f>
        <v>0</v>
      </c>
      <c r="V86" s="929"/>
      <c r="W86" s="55">
        <f ca="1">pajetsck+V86</f>
        <v>0</v>
      </c>
      <c r="X86" s="578"/>
      <c r="Y86" s="58">
        <f ca="1">pajetsdk+X86</f>
        <v>0</v>
      </c>
      <c r="Z86" s="929"/>
      <c r="AA86" s="55">
        <f ca="1">pajetsck+Z86</f>
        <v>0</v>
      </c>
      <c r="AB86" s="578"/>
      <c r="AC86" s="58">
        <f ca="1">pajetsdk+AB86</f>
        <v>0</v>
      </c>
      <c r="AD86" s="55">
        <f t="shared" ca="1" si="67"/>
        <v>0</v>
      </c>
      <c r="AE86" s="47" t="s">
        <v>11380</v>
      </c>
      <c r="AF86" s="41"/>
      <c r="AG86" s="18"/>
      <c r="AH86" s="18"/>
      <c r="AI86" s="55">
        <f t="shared" ca="1" si="68"/>
        <v>0</v>
      </c>
      <c r="AJ86" s="55"/>
      <c r="AK86" s="55">
        <f t="shared" ca="1" si="69"/>
        <v>0</v>
      </c>
    </row>
    <row r="87" spans="1:37">
      <c r="A87" s="548" t="s">
        <v>12491</v>
      </c>
      <c r="B87" s="32" t="s">
        <v>5943</v>
      </c>
      <c r="C87" s="54">
        <v>227</v>
      </c>
      <c r="D87" s="54"/>
      <c r="E87" s="55">
        <f t="shared" ref="E87:J87" si="94">E88+E89</f>
        <v>0</v>
      </c>
      <c r="F87" s="55">
        <f t="shared" ca="1" si="94"/>
        <v>0</v>
      </c>
      <c r="G87" s="55">
        <f t="shared" ca="1" si="94"/>
        <v>0</v>
      </c>
      <c r="H87" s="55">
        <f t="shared" si="94"/>
        <v>0</v>
      </c>
      <c r="I87" s="55">
        <f t="shared" ca="1" si="94"/>
        <v>0</v>
      </c>
      <c r="J87" s="55">
        <f t="shared" ca="1" si="94"/>
        <v>0</v>
      </c>
      <c r="K87" s="25"/>
      <c r="L87" s="26"/>
      <c r="M87" s="27"/>
      <c r="N87" s="18">
        <f t="shared" si="65"/>
        <v>73</v>
      </c>
      <c r="O87" s="18" t="s">
        <v>6078</v>
      </c>
      <c r="P87" s="18"/>
      <c r="Q87" s="28"/>
      <c r="R87" s="55">
        <f>R88+R89</f>
        <v>0</v>
      </c>
      <c r="S87" s="55">
        <f t="shared" ref="S87:AC87" ca="1" si="95">S88+S89</f>
        <v>0</v>
      </c>
      <c r="T87" s="55">
        <f t="shared" si="95"/>
        <v>0</v>
      </c>
      <c r="U87" s="58">
        <f t="shared" ca="1" si="95"/>
        <v>0</v>
      </c>
      <c r="V87" s="55">
        <f>V88+V89</f>
        <v>0</v>
      </c>
      <c r="W87" s="55">
        <f ca="1">W88+W89</f>
        <v>0</v>
      </c>
      <c r="X87" s="55">
        <f>X88+X89</f>
        <v>0</v>
      </c>
      <c r="Y87" s="58">
        <f ca="1">Y88+Y89</f>
        <v>0</v>
      </c>
      <c r="Z87" s="55">
        <f t="shared" si="95"/>
        <v>0</v>
      </c>
      <c r="AA87" s="55">
        <f t="shared" ca="1" si="95"/>
        <v>0</v>
      </c>
      <c r="AB87" s="55">
        <f t="shared" si="95"/>
        <v>0</v>
      </c>
      <c r="AC87" s="58">
        <f t="shared" ca="1" si="95"/>
        <v>0</v>
      </c>
      <c r="AD87" s="55">
        <f t="shared" ca="1" si="67"/>
        <v>0</v>
      </c>
      <c r="AE87" s="47"/>
      <c r="AF87" s="41"/>
      <c r="AG87" s="18"/>
      <c r="AH87" s="18"/>
      <c r="AI87" s="55">
        <f t="shared" ca="1" si="68"/>
        <v>0</v>
      </c>
      <c r="AJ87" s="55"/>
      <c r="AK87" s="55">
        <f t="shared" ca="1" si="69"/>
        <v>0</v>
      </c>
    </row>
    <row r="88" spans="1:37">
      <c r="A88" s="32"/>
      <c r="B88" s="550" t="s">
        <v>5944</v>
      </c>
      <c r="C88" s="54">
        <v>228</v>
      </c>
      <c r="D88" s="54"/>
      <c r="E88" s="55">
        <f t="shared" si="86"/>
        <v>0</v>
      </c>
      <c r="F88" s="55">
        <f t="shared" ca="1" si="87"/>
        <v>0</v>
      </c>
      <c r="G88" s="55">
        <f t="shared" ca="1" si="88"/>
        <v>0</v>
      </c>
      <c r="H88" s="55">
        <f t="shared" si="89"/>
        <v>0</v>
      </c>
      <c r="I88" s="55">
        <f t="shared" ca="1" si="90"/>
        <v>0</v>
      </c>
      <c r="J88" s="55">
        <f t="shared" ca="1" si="91"/>
        <v>0</v>
      </c>
      <c r="K88" s="25">
        <v>213</v>
      </c>
      <c r="L88" s="26" t="s">
        <v>12206</v>
      </c>
      <c r="M88" s="27"/>
      <c r="N88" s="18">
        <f t="shared" si="65"/>
        <v>74</v>
      </c>
      <c r="O88" s="18" t="s">
        <v>6078</v>
      </c>
      <c r="P88" s="18"/>
      <c r="Q88" s="28"/>
      <c r="R88" s="576"/>
      <c r="S88" s="55">
        <f ca="1">pajetsck+R88</f>
        <v>0</v>
      </c>
      <c r="T88" s="576"/>
      <c r="U88" s="58">
        <f ca="1">pajetsdk+T88</f>
        <v>0</v>
      </c>
      <c r="V88" s="928"/>
      <c r="W88" s="55">
        <f ca="1">pajetsck+V88</f>
        <v>0</v>
      </c>
      <c r="X88" s="576"/>
      <c r="Y88" s="58">
        <f ca="1">pajetsdk+X88</f>
        <v>0</v>
      </c>
      <c r="Z88" s="928"/>
      <c r="AA88" s="55">
        <f ca="1">pajetsck+Z88</f>
        <v>0</v>
      </c>
      <c r="AB88" s="576"/>
      <c r="AC88" s="58">
        <f ca="1">pajetsdk+AB88</f>
        <v>0</v>
      </c>
      <c r="AD88" s="55">
        <f t="shared" ca="1" si="67"/>
        <v>0</v>
      </c>
      <c r="AE88" s="47" t="s">
        <v>3995</v>
      </c>
      <c r="AF88" s="41"/>
      <c r="AG88" s="18"/>
      <c r="AH88" s="18"/>
      <c r="AI88" s="55">
        <f t="shared" ca="1" si="68"/>
        <v>0</v>
      </c>
      <c r="AJ88" s="55"/>
      <c r="AK88" s="55">
        <f t="shared" ca="1" si="69"/>
        <v>0</v>
      </c>
    </row>
    <row r="89" spans="1:37">
      <c r="A89" s="32"/>
      <c r="B89" s="550" t="s">
        <v>5945</v>
      </c>
      <c r="C89" s="54">
        <v>229</v>
      </c>
      <c r="D89" s="54"/>
      <c r="E89" s="55">
        <f t="shared" si="86"/>
        <v>0</v>
      </c>
      <c r="F89" s="55">
        <f t="shared" ca="1" si="87"/>
        <v>0</v>
      </c>
      <c r="G89" s="55">
        <f t="shared" ca="1" si="88"/>
        <v>0</v>
      </c>
      <c r="H89" s="55">
        <f t="shared" si="89"/>
        <v>0</v>
      </c>
      <c r="I89" s="55">
        <f t="shared" ca="1" si="90"/>
        <v>0</v>
      </c>
      <c r="J89" s="55">
        <f t="shared" ca="1" si="91"/>
        <v>0</v>
      </c>
      <c r="K89" s="25">
        <v>2143</v>
      </c>
      <c r="L89" s="26" t="s">
        <v>12206</v>
      </c>
      <c r="M89" s="27">
        <v>229</v>
      </c>
      <c r="N89" s="18">
        <f t="shared" si="65"/>
        <v>75</v>
      </c>
      <c r="O89" s="18" t="s">
        <v>6078</v>
      </c>
      <c r="P89" s="18" t="s">
        <v>6079</v>
      </c>
      <c r="Q89" s="28"/>
      <c r="R89" s="1128"/>
      <c r="S89" s="55">
        <f ca="1">pajetsck+R89</f>
        <v>0</v>
      </c>
      <c r="T89" s="578"/>
      <c r="U89" s="58">
        <f ca="1">pajetsdk+T89</f>
        <v>0</v>
      </c>
      <c r="V89" s="929"/>
      <c r="W89" s="55">
        <f ca="1">pajetsck+V89</f>
        <v>0</v>
      </c>
      <c r="X89" s="578"/>
      <c r="Y89" s="58">
        <f ca="1">pajetsdk+X89</f>
        <v>0</v>
      </c>
      <c r="Z89" s="929"/>
      <c r="AA89" s="55">
        <f ca="1">pajetsck+Z89</f>
        <v>0</v>
      </c>
      <c r="AB89" s="578"/>
      <c r="AC89" s="58">
        <f ca="1">pajetsdk+AB89</f>
        <v>0</v>
      </c>
      <c r="AD89" s="55">
        <f t="shared" ca="1" si="67"/>
        <v>0</v>
      </c>
      <c r="AE89" s="47" t="s">
        <v>11380</v>
      </c>
      <c r="AF89" s="41"/>
      <c r="AG89" s="18"/>
      <c r="AH89" s="18"/>
      <c r="AI89" s="55">
        <f t="shared" ca="1" si="68"/>
        <v>0</v>
      </c>
      <c r="AJ89" s="55"/>
      <c r="AK89" s="55">
        <f t="shared" ca="1" si="69"/>
        <v>0</v>
      </c>
    </row>
    <row r="90" spans="1:37">
      <c r="A90" s="548" t="s">
        <v>13295</v>
      </c>
      <c r="B90" s="23" t="s">
        <v>5946</v>
      </c>
      <c r="C90" s="54">
        <v>230</v>
      </c>
      <c r="D90" s="54"/>
      <c r="E90" s="57">
        <f t="shared" ref="E90:J90" si="96">Acdkt</f>
        <v>2320681819</v>
      </c>
      <c r="F90" s="57">
        <f t="shared" ca="1" si="96"/>
        <v>0</v>
      </c>
      <c r="G90" s="57">
        <f t="shared" ca="1" si="96"/>
        <v>2320681819</v>
      </c>
      <c r="H90" s="57">
        <f t="shared" si="96"/>
        <v>5200517071</v>
      </c>
      <c r="I90" s="57">
        <f t="shared" ca="1" si="96"/>
        <v>0</v>
      </c>
      <c r="J90" s="57">
        <f t="shared" ca="1" si="96"/>
        <v>5200517071</v>
      </c>
      <c r="K90" s="25"/>
      <c r="L90" s="26"/>
      <c r="M90" s="27"/>
      <c r="N90" s="18">
        <f t="shared" si="65"/>
        <v>76</v>
      </c>
      <c r="O90" s="18" t="s">
        <v>6078</v>
      </c>
      <c r="P90" s="18"/>
      <c r="Q90" s="28"/>
      <c r="R90" s="57">
        <f>Acdkt</f>
        <v>2320681819</v>
      </c>
      <c r="S90" s="57">
        <f t="shared" ref="S90:AC90" ca="1" si="97">Acdkt</f>
        <v>2320681819</v>
      </c>
      <c r="T90" s="57">
        <f>Acdkt</f>
        <v>5200517071</v>
      </c>
      <c r="U90" s="583">
        <f t="shared" ca="1" si="97"/>
        <v>5200517071</v>
      </c>
      <c r="V90" s="57">
        <f t="shared" si="97"/>
        <v>0</v>
      </c>
      <c r="W90" s="57">
        <f t="shared" ca="1" si="97"/>
        <v>0</v>
      </c>
      <c r="X90" s="57">
        <f t="shared" si="97"/>
        <v>0</v>
      </c>
      <c r="Y90" s="583">
        <f t="shared" ca="1" si="97"/>
        <v>0</v>
      </c>
      <c r="Z90" s="57">
        <f t="shared" si="97"/>
        <v>0</v>
      </c>
      <c r="AA90" s="57">
        <f t="shared" ca="1" si="97"/>
        <v>0</v>
      </c>
      <c r="AB90" s="57">
        <f t="shared" si="97"/>
        <v>0</v>
      </c>
      <c r="AC90" s="583">
        <f t="shared" ca="1" si="97"/>
        <v>0</v>
      </c>
      <c r="AD90" s="55">
        <f t="shared" ca="1" si="67"/>
        <v>2879835252</v>
      </c>
      <c r="AE90" s="47" t="s">
        <v>3995</v>
      </c>
      <c r="AF90" s="41"/>
      <c r="AG90" s="18"/>
      <c r="AH90" s="18"/>
      <c r="AI90" s="55">
        <f t="shared" ca="1" si="68"/>
        <v>2320681819</v>
      </c>
      <c r="AJ90" s="55"/>
      <c r="AK90" s="55">
        <f t="shared" ca="1" si="69"/>
        <v>5200517071</v>
      </c>
    </row>
    <row r="91" spans="1:37">
      <c r="A91" s="548"/>
      <c r="B91" s="23" t="s">
        <v>5947</v>
      </c>
      <c r="C91" s="54"/>
      <c r="D91" s="54"/>
      <c r="E91" s="55">
        <f t="shared" si="86"/>
        <v>0</v>
      </c>
      <c r="F91" s="55">
        <f t="shared" ca="1" si="87"/>
        <v>0</v>
      </c>
      <c r="G91" s="55">
        <f t="shared" ca="1" si="88"/>
        <v>0</v>
      </c>
      <c r="H91" s="55">
        <f t="shared" si="89"/>
        <v>0</v>
      </c>
      <c r="I91" s="55">
        <f t="shared" ca="1" si="90"/>
        <v>0</v>
      </c>
      <c r="J91" s="55">
        <f t="shared" ca="1" si="91"/>
        <v>0</v>
      </c>
      <c r="K91" s="25">
        <v>2411</v>
      </c>
      <c r="L91" s="26" t="s">
        <v>12206</v>
      </c>
      <c r="M91" s="27">
        <v>230</v>
      </c>
      <c r="N91" s="18">
        <f t="shared" si="65"/>
        <v>77</v>
      </c>
      <c r="O91" s="18"/>
      <c r="P91" s="18" t="s">
        <v>6079</v>
      </c>
      <c r="Q91" s="28"/>
      <c r="R91" s="576"/>
      <c r="S91" s="55">
        <f ca="1">pajetsck+R91</f>
        <v>0</v>
      </c>
      <c r="T91" s="576"/>
      <c r="U91" s="58">
        <f ca="1">pajetsdk+T91</f>
        <v>0</v>
      </c>
      <c r="V91" s="928"/>
      <c r="W91" s="55">
        <f ca="1">pajetsck+V91</f>
        <v>0</v>
      </c>
      <c r="X91" s="576"/>
      <c r="Y91" s="58">
        <f ca="1">pajetsdk+X91</f>
        <v>0</v>
      </c>
      <c r="Z91" s="928"/>
      <c r="AA91" s="55">
        <f ca="1">pajetsck+Z91</f>
        <v>0</v>
      </c>
      <c r="AB91" s="576"/>
      <c r="AC91" s="58">
        <f ca="1">pajetsdk+AB91</f>
        <v>0</v>
      </c>
      <c r="AD91" s="55">
        <f t="shared" ca="1" si="67"/>
        <v>0</v>
      </c>
      <c r="AE91" s="47"/>
      <c r="AF91" s="41"/>
      <c r="AG91" s="18"/>
      <c r="AH91" s="18"/>
      <c r="AI91" s="55">
        <f t="shared" ca="1" si="68"/>
        <v>0</v>
      </c>
      <c r="AJ91" s="55"/>
      <c r="AK91" s="55">
        <f t="shared" ca="1" si="69"/>
        <v>0</v>
      </c>
    </row>
    <row r="92" spans="1:37">
      <c r="A92" s="548"/>
      <c r="B92" s="23" t="s">
        <v>5948</v>
      </c>
      <c r="C92" s="54"/>
      <c r="D92" s="54"/>
      <c r="E92" s="55">
        <f t="shared" si="86"/>
        <v>2320681819</v>
      </c>
      <c r="F92" s="55">
        <f t="shared" ca="1" si="87"/>
        <v>0</v>
      </c>
      <c r="G92" s="55">
        <f t="shared" ca="1" si="88"/>
        <v>2320681819</v>
      </c>
      <c r="H92" s="55">
        <f t="shared" si="89"/>
        <v>5200517071</v>
      </c>
      <c r="I92" s="55">
        <f t="shared" ca="1" si="90"/>
        <v>0</v>
      </c>
      <c r="J92" s="55">
        <f t="shared" ca="1" si="91"/>
        <v>5200517071</v>
      </c>
      <c r="K92" s="25">
        <v>2412</v>
      </c>
      <c r="L92" s="26" t="s">
        <v>12206</v>
      </c>
      <c r="M92" s="27">
        <v>230</v>
      </c>
      <c r="N92" s="18">
        <f t="shared" si="65"/>
        <v>78</v>
      </c>
      <c r="O92" s="18"/>
      <c r="P92" s="18" t="s">
        <v>6079</v>
      </c>
      <c r="Q92" s="28"/>
      <c r="R92" s="578">
        <v>2320681819</v>
      </c>
      <c r="S92" s="55">
        <f ca="1">pajetsck+R92</f>
        <v>2320681819</v>
      </c>
      <c r="T92" s="578">
        <v>5200517071</v>
      </c>
      <c r="U92" s="58">
        <f ca="1">pajetsdk+T92</f>
        <v>5200517071</v>
      </c>
      <c r="V92" s="929"/>
      <c r="W92" s="55">
        <f ca="1">pajetsck+V92</f>
        <v>0</v>
      </c>
      <c r="X92" s="578"/>
      <c r="Y92" s="58">
        <f ca="1">pajetsdk+X92</f>
        <v>0</v>
      </c>
      <c r="Z92" s="929"/>
      <c r="AA92" s="55">
        <f ca="1">pajetsck+Z92</f>
        <v>0</v>
      </c>
      <c r="AB92" s="578"/>
      <c r="AC92" s="58">
        <f ca="1">pajetsdk+AB92</f>
        <v>0</v>
      </c>
      <c r="AD92" s="55">
        <f t="shared" ca="1" si="67"/>
        <v>2879835252</v>
      </c>
      <c r="AE92" s="47"/>
      <c r="AF92" s="41"/>
      <c r="AG92" s="18"/>
      <c r="AH92" s="18"/>
      <c r="AI92" s="55">
        <f t="shared" ca="1" si="68"/>
        <v>2320681819</v>
      </c>
      <c r="AJ92" s="55"/>
      <c r="AK92" s="55">
        <f t="shared" ca="1" si="69"/>
        <v>5200517071</v>
      </c>
    </row>
    <row r="93" spans="1:37">
      <c r="A93" s="548"/>
      <c r="B93" s="23" t="s">
        <v>5949</v>
      </c>
      <c r="C93" s="54"/>
      <c r="D93" s="54"/>
      <c r="E93" s="55">
        <f t="shared" si="86"/>
        <v>0</v>
      </c>
      <c r="F93" s="55">
        <f t="shared" ca="1" si="87"/>
        <v>0</v>
      </c>
      <c r="G93" s="55">
        <f t="shared" ca="1" si="88"/>
        <v>0</v>
      </c>
      <c r="H93" s="55">
        <f t="shared" si="89"/>
        <v>0</v>
      </c>
      <c r="I93" s="55">
        <f t="shared" ca="1" si="90"/>
        <v>0</v>
      </c>
      <c r="J93" s="55">
        <f t="shared" ca="1" si="91"/>
        <v>0</v>
      </c>
      <c r="K93" s="25">
        <v>2413</v>
      </c>
      <c r="L93" s="26" t="s">
        <v>12206</v>
      </c>
      <c r="M93" s="27">
        <v>230</v>
      </c>
      <c r="N93" s="18">
        <f t="shared" si="65"/>
        <v>79</v>
      </c>
      <c r="O93" s="18"/>
      <c r="P93" s="18" t="s">
        <v>6079</v>
      </c>
      <c r="Q93" s="28"/>
      <c r="R93" s="578"/>
      <c r="S93" s="55">
        <f ca="1">pajetsck+R93</f>
        <v>0</v>
      </c>
      <c r="T93" s="578"/>
      <c r="U93" s="58">
        <f ca="1">pajetsdk+T93</f>
        <v>0</v>
      </c>
      <c r="V93" s="929"/>
      <c r="W93" s="55">
        <f ca="1">pajetsck+V93</f>
        <v>0</v>
      </c>
      <c r="X93" s="578"/>
      <c r="Y93" s="58">
        <f ca="1">pajetsdk+X93</f>
        <v>0</v>
      </c>
      <c r="Z93" s="929"/>
      <c r="AA93" s="55">
        <f ca="1">pajetsck+Z93</f>
        <v>0</v>
      </c>
      <c r="AB93" s="578"/>
      <c r="AC93" s="58">
        <f ca="1">pajetsdk+AB93</f>
        <v>0</v>
      </c>
      <c r="AD93" s="55">
        <f t="shared" ca="1" si="67"/>
        <v>0</v>
      </c>
      <c r="AE93" s="47"/>
      <c r="AF93" s="41"/>
      <c r="AG93" s="18"/>
      <c r="AH93" s="18"/>
      <c r="AI93" s="55">
        <f t="shared" ca="1" si="68"/>
        <v>0</v>
      </c>
      <c r="AJ93" s="55"/>
      <c r="AK93" s="55">
        <f t="shared" ca="1" si="69"/>
        <v>0</v>
      </c>
    </row>
    <row r="94" spans="1:37">
      <c r="A94" s="547" t="s">
        <v>11875</v>
      </c>
      <c r="B94" s="547" t="s">
        <v>5950</v>
      </c>
      <c r="C94" s="48">
        <v>240</v>
      </c>
      <c r="D94" s="48"/>
      <c r="E94" s="50">
        <f t="shared" ref="E94:J94" si="98">E95+E96</f>
        <v>27768000000</v>
      </c>
      <c r="F94" s="50">
        <f t="shared" ca="1" si="98"/>
        <v>0</v>
      </c>
      <c r="G94" s="50">
        <f t="shared" ca="1" si="98"/>
        <v>27768000000</v>
      </c>
      <c r="H94" s="50">
        <f t="shared" si="98"/>
        <v>27768000000</v>
      </c>
      <c r="I94" s="50">
        <f t="shared" ca="1" si="98"/>
        <v>0</v>
      </c>
      <c r="J94" s="50">
        <f t="shared" ca="1" si="98"/>
        <v>27768000000</v>
      </c>
      <c r="K94" s="25"/>
      <c r="L94" s="26"/>
      <c r="M94" s="27"/>
      <c r="N94" s="18">
        <f t="shared" si="65"/>
        <v>80</v>
      </c>
      <c r="O94" s="18" t="s">
        <v>6078</v>
      </c>
      <c r="P94" s="18"/>
      <c r="Q94" s="28"/>
      <c r="R94" s="50">
        <f>R95+R96</f>
        <v>27768000000</v>
      </c>
      <c r="S94" s="50">
        <f t="shared" ref="S94:AC94" ca="1" si="99">S95+S96</f>
        <v>27768000000</v>
      </c>
      <c r="T94" s="50">
        <f t="shared" si="99"/>
        <v>27768000000</v>
      </c>
      <c r="U94" s="51">
        <f t="shared" ca="1" si="99"/>
        <v>27768000000</v>
      </c>
      <c r="V94" s="50">
        <f>V95+V96</f>
        <v>0</v>
      </c>
      <c r="W94" s="50">
        <f ca="1">W95+W96</f>
        <v>0</v>
      </c>
      <c r="X94" s="50">
        <f>X95+X96</f>
        <v>0</v>
      </c>
      <c r="Y94" s="51">
        <f ca="1">Y95+Y96</f>
        <v>0</v>
      </c>
      <c r="Z94" s="50">
        <f t="shared" si="99"/>
        <v>0</v>
      </c>
      <c r="AA94" s="50">
        <f t="shared" ca="1" si="99"/>
        <v>0</v>
      </c>
      <c r="AB94" s="50">
        <f t="shared" si="99"/>
        <v>0</v>
      </c>
      <c r="AC94" s="51">
        <f t="shared" ca="1" si="99"/>
        <v>0</v>
      </c>
      <c r="AD94" s="50">
        <f t="shared" ca="1" si="67"/>
        <v>0</v>
      </c>
      <c r="AE94" s="47"/>
      <c r="AF94" s="41"/>
      <c r="AG94" s="18"/>
      <c r="AH94" s="18"/>
      <c r="AI94" s="50">
        <f t="shared" ca="1" si="68"/>
        <v>27768000000</v>
      </c>
      <c r="AJ94" s="50"/>
      <c r="AK94" s="50">
        <f t="shared" ca="1" si="69"/>
        <v>27768000000</v>
      </c>
    </row>
    <row r="95" spans="1:37">
      <c r="A95" s="32"/>
      <c r="B95" s="23" t="s">
        <v>222</v>
      </c>
      <c r="C95" s="54">
        <v>241</v>
      </c>
      <c r="D95" s="54"/>
      <c r="E95" s="55">
        <f>THCK1</f>
        <v>27768000000</v>
      </c>
      <c r="F95" s="55">
        <f ca="1">THCK2</f>
        <v>0</v>
      </c>
      <c r="G95" s="55">
        <f ca="1">THCK</f>
        <v>27768000000</v>
      </c>
      <c r="H95" s="55">
        <f>THDK1</f>
        <v>27768000000</v>
      </c>
      <c r="I95" s="55">
        <f ca="1">THDK2</f>
        <v>0</v>
      </c>
      <c r="J95" s="55">
        <f ca="1">THDK</f>
        <v>27768000000</v>
      </c>
      <c r="K95" s="25">
        <v>217</v>
      </c>
      <c r="L95" s="26" t="s">
        <v>12207</v>
      </c>
      <c r="M95" s="27">
        <v>241</v>
      </c>
      <c r="N95" s="18">
        <f t="shared" si="65"/>
        <v>81</v>
      </c>
      <c r="O95" s="18" t="s">
        <v>6078</v>
      </c>
      <c r="P95" s="18" t="s">
        <v>6079</v>
      </c>
      <c r="Q95" s="28"/>
      <c r="R95" s="576">
        <v>27768000000</v>
      </c>
      <c r="S95" s="55">
        <f ca="1">pajetsck+R95</f>
        <v>27768000000</v>
      </c>
      <c r="T95" s="576">
        <v>27768000000</v>
      </c>
      <c r="U95" s="58">
        <f ca="1">pajetsdk+T95</f>
        <v>27768000000</v>
      </c>
      <c r="V95" s="928"/>
      <c r="W95" s="55">
        <f ca="1">pajetsck+V95</f>
        <v>0</v>
      </c>
      <c r="X95" s="576"/>
      <c r="Y95" s="58">
        <f ca="1">pajetsdk+X95</f>
        <v>0</v>
      </c>
      <c r="Z95" s="928"/>
      <c r="AA95" s="55">
        <f ca="1">pajetsck+Z95</f>
        <v>0</v>
      </c>
      <c r="AB95" s="576"/>
      <c r="AC95" s="58">
        <f ca="1">pajetsdk+AB95</f>
        <v>0</v>
      </c>
      <c r="AD95" s="55">
        <f t="shared" ca="1" si="67"/>
        <v>0</v>
      </c>
      <c r="AE95" s="47" t="s">
        <v>3995</v>
      </c>
      <c r="AF95" s="41"/>
      <c r="AG95" s="18"/>
      <c r="AH95" s="18"/>
      <c r="AI95" s="55">
        <f t="shared" ca="1" si="68"/>
        <v>27768000000</v>
      </c>
      <c r="AJ95" s="55"/>
      <c r="AK95" s="55">
        <f t="shared" ca="1" si="69"/>
        <v>27768000000</v>
      </c>
    </row>
    <row r="96" spans="1:37">
      <c r="A96" s="32"/>
      <c r="B96" s="23" t="s">
        <v>6981</v>
      </c>
      <c r="C96" s="54">
        <v>242</v>
      </c>
      <c r="D96" s="54"/>
      <c r="E96" s="55">
        <f>THCK1</f>
        <v>0</v>
      </c>
      <c r="F96" s="55">
        <f ca="1">THCK2</f>
        <v>0</v>
      </c>
      <c r="G96" s="55">
        <f ca="1">THCK</f>
        <v>0</v>
      </c>
      <c r="H96" s="55">
        <f>THDK1</f>
        <v>0</v>
      </c>
      <c r="I96" s="55">
        <f ca="1">THDK2</f>
        <v>0</v>
      </c>
      <c r="J96" s="55">
        <f ca="1">THDK</f>
        <v>0</v>
      </c>
      <c r="K96" s="25">
        <v>2147</v>
      </c>
      <c r="L96" s="26" t="s">
        <v>12207</v>
      </c>
      <c r="M96" s="27">
        <v>242</v>
      </c>
      <c r="N96" s="18">
        <f t="shared" si="65"/>
        <v>82</v>
      </c>
      <c r="O96" s="18" t="s">
        <v>6078</v>
      </c>
      <c r="P96" s="18" t="s">
        <v>6079</v>
      </c>
      <c r="Q96" s="28"/>
      <c r="R96" s="578"/>
      <c r="S96" s="55">
        <f ca="1">pajetsck+R96</f>
        <v>0</v>
      </c>
      <c r="T96" s="578"/>
      <c r="U96" s="58">
        <f ca="1">pajetsdk+T96</f>
        <v>0</v>
      </c>
      <c r="V96" s="929"/>
      <c r="W96" s="55">
        <f ca="1">pajetsck+V96</f>
        <v>0</v>
      </c>
      <c r="X96" s="578"/>
      <c r="Y96" s="58">
        <f ca="1">pajetsdk+X96</f>
        <v>0</v>
      </c>
      <c r="Z96" s="929"/>
      <c r="AA96" s="55">
        <f ca="1">pajetsck+Z96</f>
        <v>0</v>
      </c>
      <c r="AB96" s="578"/>
      <c r="AC96" s="58">
        <f ca="1">pajetsdk+AB96</f>
        <v>0</v>
      </c>
      <c r="AD96" s="55">
        <f t="shared" ca="1" si="67"/>
        <v>0</v>
      </c>
      <c r="AE96" s="47" t="s">
        <v>11380</v>
      </c>
      <c r="AF96" s="41"/>
      <c r="AG96" s="18"/>
      <c r="AH96" s="18"/>
      <c r="AI96" s="55">
        <f t="shared" ca="1" si="68"/>
        <v>0</v>
      </c>
      <c r="AJ96" s="55"/>
      <c r="AK96" s="55">
        <f t="shared" ca="1" si="69"/>
        <v>0</v>
      </c>
    </row>
    <row r="97" spans="1:37">
      <c r="A97" s="547" t="s">
        <v>10972</v>
      </c>
      <c r="B97" s="547" t="s">
        <v>6982</v>
      </c>
      <c r="C97" s="48">
        <v>250</v>
      </c>
      <c r="D97" s="48"/>
      <c r="E97" s="50">
        <f t="shared" ref="E97:J97" si="100">E98+E99+E102+E108</f>
        <v>84165698331</v>
      </c>
      <c r="F97" s="50">
        <f t="shared" ca="1" si="100"/>
        <v>-4000000000</v>
      </c>
      <c r="G97" s="50">
        <f t="shared" ca="1" si="100"/>
        <v>80165698331</v>
      </c>
      <c r="H97" s="50">
        <f t="shared" si="100"/>
        <v>80165698331</v>
      </c>
      <c r="I97" s="50">
        <f t="shared" ca="1" si="100"/>
        <v>0</v>
      </c>
      <c r="J97" s="50">
        <f t="shared" ca="1" si="100"/>
        <v>80165698331</v>
      </c>
      <c r="K97" s="25"/>
      <c r="L97" s="26"/>
      <c r="M97" s="27"/>
      <c r="N97" s="18">
        <f t="shared" si="65"/>
        <v>83</v>
      </c>
      <c r="O97" s="18" t="s">
        <v>6078</v>
      </c>
      <c r="P97" s="18"/>
      <c r="Q97" s="28"/>
      <c r="R97" s="50">
        <f>R98+R99+R102+R108</f>
        <v>84165698331</v>
      </c>
      <c r="S97" s="50">
        <f t="shared" ref="S97:AC97" ca="1" si="101">S98+S99+S102+S108</f>
        <v>84165698331</v>
      </c>
      <c r="T97" s="50">
        <f t="shared" si="101"/>
        <v>80165698331</v>
      </c>
      <c r="U97" s="51">
        <f t="shared" ca="1" si="101"/>
        <v>80165698331</v>
      </c>
      <c r="V97" s="50">
        <f>V98+V99+V102+V108</f>
        <v>0</v>
      </c>
      <c r="W97" s="50">
        <f ca="1">W98+W99+W102+W108</f>
        <v>0</v>
      </c>
      <c r="X97" s="50">
        <f>X98+X99+X102+X108</f>
        <v>0</v>
      </c>
      <c r="Y97" s="51">
        <f ca="1">Y98+Y99+Y102+Y108</f>
        <v>0</v>
      </c>
      <c r="Z97" s="50">
        <f t="shared" si="101"/>
        <v>0</v>
      </c>
      <c r="AA97" s="50">
        <f t="shared" ca="1" si="101"/>
        <v>-4000000000</v>
      </c>
      <c r="AB97" s="50">
        <f t="shared" si="101"/>
        <v>0</v>
      </c>
      <c r="AC97" s="51">
        <f t="shared" ca="1" si="101"/>
        <v>0</v>
      </c>
      <c r="AD97" s="50">
        <f t="shared" ca="1" si="67"/>
        <v>0</v>
      </c>
      <c r="AE97" s="47"/>
      <c r="AF97" s="41"/>
      <c r="AG97" s="18"/>
      <c r="AH97" s="18"/>
      <c r="AI97" s="50">
        <f t="shared" ca="1" si="68"/>
        <v>84165698331</v>
      </c>
      <c r="AJ97" s="50"/>
      <c r="AK97" s="50">
        <f t="shared" ca="1" si="69"/>
        <v>80165698331</v>
      </c>
    </row>
    <row r="98" spans="1:37">
      <c r="A98" s="548"/>
      <c r="B98" s="23" t="s">
        <v>6983</v>
      </c>
      <c r="C98" s="54">
        <v>251</v>
      </c>
      <c r="D98" s="54"/>
      <c r="E98" s="55">
        <f t="shared" ref="E98:E108" si="102">THCK1</f>
        <v>4000000000</v>
      </c>
      <c r="F98" s="55">
        <f t="shared" ref="F98:F108" ca="1" si="103">THCK2</f>
        <v>-4000000000</v>
      </c>
      <c r="G98" s="55">
        <f t="shared" ref="G98:G108" ca="1" si="104">THCK</f>
        <v>0</v>
      </c>
      <c r="H98" s="55">
        <f t="shared" ref="H98:H108" si="105">THDK1</f>
        <v>0</v>
      </c>
      <c r="I98" s="55">
        <f t="shared" ref="I98:I108" ca="1" si="106">THDK2</f>
        <v>0</v>
      </c>
      <c r="J98" s="55">
        <f t="shared" ref="J98:J108" ca="1" si="107">THDK</f>
        <v>0</v>
      </c>
      <c r="K98" s="25">
        <v>221</v>
      </c>
      <c r="L98" s="26" t="s">
        <v>2846</v>
      </c>
      <c r="M98" s="27">
        <v>251</v>
      </c>
      <c r="N98" s="18">
        <f t="shared" si="65"/>
        <v>84</v>
      </c>
      <c r="O98" s="18" t="s">
        <v>6078</v>
      </c>
      <c r="P98" s="18" t="s">
        <v>6079</v>
      </c>
      <c r="Q98" s="28"/>
      <c r="R98" s="576">
        <v>4000000000</v>
      </c>
      <c r="S98" s="55">
        <f ca="1">pajetsck+R98</f>
        <v>4000000000</v>
      </c>
      <c r="T98" s="576">
        <v>0</v>
      </c>
      <c r="U98" s="58">
        <f ca="1">pajetsdk+T98</f>
        <v>0</v>
      </c>
      <c r="V98" s="928"/>
      <c r="W98" s="55">
        <f ca="1">pajetsck+V98</f>
        <v>0</v>
      </c>
      <c r="X98" s="576"/>
      <c r="Y98" s="58">
        <f ca="1">pajetsdk+X98</f>
        <v>0</v>
      </c>
      <c r="Z98" s="928"/>
      <c r="AA98" s="55">
        <f ca="1">pajetsck+Z98</f>
        <v>-4000000000</v>
      </c>
      <c r="AB98" s="576"/>
      <c r="AC98" s="58">
        <f ca="1">pajetsdk+AB98</f>
        <v>0</v>
      </c>
      <c r="AD98" s="55">
        <f t="shared" ca="1" si="67"/>
        <v>0</v>
      </c>
      <c r="AE98" s="47" t="s">
        <v>6984</v>
      </c>
      <c r="AF98" s="41"/>
      <c r="AG98" s="18"/>
      <c r="AH98" s="18"/>
      <c r="AI98" s="55">
        <f t="shared" ca="1" si="68"/>
        <v>4000000000</v>
      </c>
      <c r="AJ98" s="55"/>
      <c r="AK98" s="55">
        <f t="shared" ca="1" si="69"/>
        <v>0</v>
      </c>
    </row>
    <row r="99" spans="1:37">
      <c r="A99" s="548" t="s">
        <v>661</v>
      </c>
      <c r="B99" s="23" t="s">
        <v>6985</v>
      </c>
      <c r="C99" s="54">
        <v>252</v>
      </c>
      <c r="D99" s="54"/>
      <c r="E99" s="57">
        <f t="shared" ref="E99:J99" si="108">Acdkt</f>
        <v>81000000000</v>
      </c>
      <c r="F99" s="57">
        <f t="shared" ca="1" si="108"/>
        <v>-1334301669</v>
      </c>
      <c r="G99" s="57">
        <f t="shared" ca="1" si="108"/>
        <v>79665698331</v>
      </c>
      <c r="H99" s="57">
        <f t="shared" si="108"/>
        <v>79665698331</v>
      </c>
      <c r="I99" s="57">
        <f t="shared" ca="1" si="108"/>
        <v>0</v>
      </c>
      <c r="J99" s="57">
        <f t="shared" ca="1" si="108"/>
        <v>79665698331</v>
      </c>
      <c r="K99" s="25"/>
      <c r="L99" s="26"/>
      <c r="M99" s="27"/>
      <c r="N99" s="18">
        <f t="shared" si="65"/>
        <v>85</v>
      </c>
      <c r="O99" s="18" t="s">
        <v>6078</v>
      </c>
      <c r="P99" s="18"/>
      <c r="Q99" s="28"/>
      <c r="R99" s="57">
        <f>Acdkt</f>
        <v>81000000000</v>
      </c>
      <c r="S99" s="57">
        <f t="shared" ref="S99:AC99" ca="1" si="109">Acdkt</f>
        <v>81000000000</v>
      </c>
      <c r="T99" s="57">
        <f>Acdkt</f>
        <v>79665698331</v>
      </c>
      <c r="U99" s="583">
        <f t="shared" ca="1" si="109"/>
        <v>79665698331</v>
      </c>
      <c r="V99" s="57">
        <f t="shared" si="109"/>
        <v>0</v>
      </c>
      <c r="W99" s="57">
        <f t="shared" ca="1" si="109"/>
        <v>0</v>
      </c>
      <c r="X99" s="57">
        <f t="shared" si="109"/>
        <v>0</v>
      </c>
      <c r="Y99" s="583">
        <f t="shared" ca="1" si="109"/>
        <v>0</v>
      </c>
      <c r="Z99" s="57">
        <f t="shared" si="109"/>
        <v>0</v>
      </c>
      <c r="AA99" s="57">
        <f t="shared" ca="1" si="109"/>
        <v>-1334301669</v>
      </c>
      <c r="AB99" s="57">
        <f t="shared" si="109"/>
        <v>0</v>
      </c>
      <c r="AC99" s="583">
        <f t="shared" ca="1" si="109"/>
        <v>0</v>
      </c>
      <c r="AD99" s="55">
        <f t="shared" ref="AD99:AD115" ca="1" si="110">J99-G99</f>
        <v>0</v>
      </c>
      <c r="AE99" s="47" t="s">
        <v>6984</v>
      </c>
      <c r="AF99" s="41"/>
      <c r="AG99" s="18"/>
      <c r="AH99" s="18"/>
      <c r="AI99" s="55">
        <f t="shared" ref="AI99:AI115" ca="1" si="111">G99-AA99</f>
        <v>81000000000</v>
      </c>
      <c r="AJ99" s="55"/>
      <c r="AK99" s="55">
        <f t="shared" ref="AK99:AK115" ca="1" si="112">J99-AC99</f>
        <v>79665698331</v>
      </c>
    </row>
    <row r="100" spans="1:37">
      <c r="A100" s="548"/>
      <c r="B100" s="23" t="s">
        <v>6986</v>
      </c>
      <c r="C100" s="54"/>
      <c r="D100" s="54"/>
      <c r="E100" s="55">
        <f t="shared" si="102"/>
        <v>0</v>
      </c>
      <c r="F100" s="55">
        <f t="shared" ca="1" si="103"/>
        <v>0</v>
      </c>
      <c r="G100" s="55">
        <f t="shared" ca="1" si="104"/>
        <v>0</v>
      </c>
      <c r="H100" s="55">
        <f t="shared" si="105"/>
        <v>0</v>
      </c>
      <c r="I100" s="55">
        <f t="shared" ca="1" si="106"/>
        <v>0</v>
      </c>
      <c r="J100" s="55">
        <f t="shared" ca="1" si="107"/>
        <v>0</v>
      </c>
      <c r="K100" s="25">
        <v>222</v>
      </c>
      <c r="L100" s="26" t="s">
        <v>2846</v>
      </c>
      <c r="M100" s="27">
        <v>252</v>
      </c>
      <c r="N100" s="18">
        <f t="shared" si="65"/>
        <v>86</v>
      </c>
      <c r="O100" s="18"/>
      <c r="P100" s="18" t="s">
        <v>6079</v>
      </c>
      <c r="Q100" s="28"/>
      <c r="R100" s="576"/>
      <c r="S100" s="55">
        <f ca="1">pajetsck+R100</f>
        <v>0</v>
      </c>
      <c r="T100" s="576"/>
      <c r="U100" s="58">
        <f ca="1">pajetsdk+T100</f>
        <v>0</v>
      </c>
      <c r="V100" s="928"/>
      <c r="W100" s="55">
        <f ca="1">pajetsck+V100</f>
        <v>0</v>
      </c>
      <c r="X100" s="576"/>
      <c r="Y100" s="58">
        <f ca="1">pajetsdk+X100</f>
        <v>0</v>
      </c>
      <c r="Z100" s="928"/>
      <c r="AA100" s="55">
        <f ca="1">pajetsck+Z100</f>
        <v>0</v>
      </c>
      <c r="AB100" s="576"/>
      <c r="AC100" s="58">
        <f ca="1">pajetsdk+AB100</f>
        <v>0</v>
      </c>
      <c r="AD100" s="55">
        <f t="shared" ca="1" si="110"/>
        <v>0</v>
      </c>
      <c r="AE100" s="47"/>
      <c r="AF100" s="41"/>
      <c r="AG100" s="18"/>
      <c r="AH100" s="18"/>
      <c r="AI100" s="55">
        <f t="shared" ca="1" si="111"/>
        <v>0</v>
      </c>
      <c r="AJ100" s="55"/>
      <c r="AK100" s="55">
        <f t="shared" ca="1" si="112"/>
        <v>0</v>
      </c>
    </row>
    <row r="101" spans="1:37">
      <c r="A101" s="548"/>
      <c r="B101" s="23" t="s">
        <v>6987</v>
      </c>
      <c r="C101" s="54"/>
      <c r="D101" s="54"/>
      <c r="E101" s="55">
        <f t="shared" si="102"/>
        <v>81000000000</v>
      </c>
      <c r="F101" s="55">
        <f t="shared" ca="1" si="103"/>
        <v>-1334301669</v>
      </c>
      <c r="G101" s="55">
        <f t="shared" ca="1" si="104"/>
        <v>79665698331</v>
      </c>
      <c r="H101" s="55">
        <f t="shared" si="105"/>
        <v>79665698331</v>
      </c>
      <c r="I101" s="55">
        <f t="shared" ca="1" si="106"/>
        <v>0</v>
      </c>
      <c r="J101" s="55">
        <f t="shared" ca="1" si="107"/>
        <v>79665698331</v>
      </c>
      <c r="K101" s="25">
        <v>223</v>
      </c>
      <c r="L101" s="26" t="s">
        <v>2846</v>
      </c>
      <c r="M101" s="27">
        <v>252</v>
      </c>
      <c r="N101" s="18">
        <f t="shared" si="65"/>
        <v>87</v>
      </c>
      <c r="O101" s="18"/>
      <c r="P101" s="18" t="s">
        <v>6079</v>
      </c>
      <c r="Q101" s="28"/>
      <c r="R101" s="578">
        <v>81000000000</v>
      </c>
      <c r="S101" s="55">
        <f ca="1">pajetsck+R101</f>
        <v>81000000000</v>
      </c>
      <c r="T101" s="578">
        <v>79665698331</v>
      </c>
      <c r="U101" s="58">
        <f ca="1">pajetsdk+T101</f>
        <v>79665698331</v>
      </c>
      <c r="V101" s="929"/>
      <c r="W101" s="55">
        <f ca="1">pajetsck+V101</f>
        <v>0</v>
      </c>
      <c r="X101" s="578"/>
      <c r="Y101" s="58">
        <f ca="1">pajetsdk+X101</f>
        <v>0</v>
      </c>
      <c r="Z101" s="929"/>
      <c r="AA101" s="55">
        <f ca="1">pajetsck+Z101</f>
        <v>-1334301669</v>
      </c>
      <c r="AB101" s="578"/>
      <c r="AC101" s="58">
        <f ca="1">pajetsdk+AB101</f>
        <v>0</v>
      </c>
      <c r="AD101" s="55">
        <f t="shared" ca="1" si="110"/>
        <v>0</v>
      </c>
      <c r="AE101" s="47"/>
      <c r="AF101" s="41"/>
      <c r="AG101" s="18"/>
      <c r="AH101" s="18"/>
      <c r="AI101" s="55">
        <f t="shared" ca="1" si="111"/>
        <v>81000000000</v>
      </c>
      <c r="AJ101" s="55"/>
      <c r="AK101" s="55">
        <f t="shared" ca="1" si="112"/>
        <v>79665698331</v>
      </c>
    </row>
    <row r="102" spans="1:37">
      <c r="A102" s="548" t="s">
        <v>12491</v>
      </c>
      <c r="B102" s="23" t="s">
        <v>6988</v>
      </c>
      <c r="C102" s="54">
        <v>258</v>
      </c>
      <c r="D102" s="54"/>
      <c r="E102" s="57">
        <f t="shared" ref="E102:J102" si="113">Acdkt</f>
        <v>500000000</v>
      </c>
      <c r="F102" s="57">
        <f t="shared" ca="1" si="113"/>
        <v>0</v>
      </c>
      <c r="G102" s="57">
        <f t="shared" ca="1" si="113"/>
        <v>500000000</v>
      </c>
      <c r="H102" s="57">
        <f t="shared" si="113"/>
        <v>500000000</v>
      </c>
      <c r="I102" s="57">
        <f t="shared" ca="1" si="113"/>
        <v>0</v>
      </c>
      <c r="J102" s="57">
        <f t="shared" ca="1" si="113"/>
        <v>500000000</v>
      </c>
      <c r="K102" s="25"/>
      <c r="L102" s="26"/>
      <c r="M102" s="27"/>
      <c r="N102" s="18">
        <f t="shared" si="65"/>
        <v>88</v>
      </c>
      <c r="O102" s="18" t="s">
        <v>6078</v>
      </c>
      <c r="P102" s="18"/>
      <c r="Q102" s="28"/>
      <c r="R102" s="57">
        <f>Acdkt</f>
        <v>500000000</v>
      </c>
      <c r="S102" s="57">
        <f t="shared" ref="S102:AC102" ca="1" si="114">Acdkt</f>
        <v>500000000</v>
      </c>
      <c r="T102" s="57">
        <f>Acdkt</f>
        <v>500000000</v>
      </c>
      <c r="U102" s="583">
        <f t="shared" ca="1" si="114"/>
        <v>500000000</v>
      </c>
      <c r="V102" s="57">
        <f t="shared" si="114"/>
        <v>0</v>
      </c>
      <c r="W102" s="57">
        <f t="shared" ca="1" si="114"/>
        <v>0</v>
      </c>
      <c r="X102" s="57">
        <f t="shared" si="114"/>
        <v>0</v>
      </c>
      <c r="Y102" s="583">
        <f t="shared" ca="1" si="114"/>
        <v>0</v>
      </c>
      <c r="Z102" s="57">
        <f t="shared" si="114"/>
        <v>0</v>
      </c>
      <c r="AA102" s="57">
        <f t="shared" ca="1" si="114"/>
        <v>0</v>
      </c>
      <c r="AB102" s="57">
        <f t="shared" si="114"/>
        <v>0</v>
      </c>
      <c r="AC102" s="583">
        <f t="shared" ca="1" si="114"/>
        <v>0</v>
      </c>
      <c r="AD102" s="55">
        <f t="shared" ca="1" si="110"/>
        <v>0</v>
      </c>
      <c r="AE102" s="47"/>
      <c r="AF102" s="41"/>
      <c r="AG102" s="18"/>
      <c r="AH102" s="18"/>
      <c r="AI102" s="55">
        <f t="shared" ca="1" si="111"/>
        <v>500000000</v>
      </c>
      <c r="AJ102" s="55"/>
      <c r="AK102" s="55">
        <f t="shared" ca="1" si="112"/>
        <v>500000000</v>
      </c>
    </row>
    <row r="103" spans="1:37">
      <c r="A103" s="548"/>
      <c r="B103" s="23" t="s">
        <v>12246</v>
      </c>
      <c r="C103" s="54"/>
      <c r="D103" s="54"/>
      <c r="E103" s="55">
        <f t="shared" si="102"/>
        <v>0</v>
      </c>
      <c r="F103" s="55">
        <f t="shared" ca="1" si="103"/>
        <v>0</v>
      </c>
      <c r="G103" s="55">
        <f t="shared" ca="1" si="104"/>
        <v>0</v>
      </c>
      <c r="H103" s="55">
        <f t="shared" si="105"/>
        <v>0</v>
      </c>
      <c r="I103" s="55">
        <f t="shared" ca="1" si="106"/>
        <v>0</v>
      </c>
      <c r="J103" s="55">
        <f t="shared" ca="1" si="107"/>
        <v>0</v>
      </c>
      <c r="K103" s="25">
        <v>2281</v>
      </c>
      <c r="L103" s="26" t="s">
        <v>2846</v>
      </c>
      <c r="M103" s="27">
        <v>258</v>
      </c>
      <c r="N103" s="18">
        <f t="shared" si="65"/>
        <v>89</v>
      </c>
      <c r="O103" s="18"/>
      <c r="P103" s="18" t="s">
        <v>6079</v>
      </c>
      <c r="Q103" s="28"/>
      <c r="R103" s="576"/>
      <c r="S103" s="55">
        <f t="shared" ref="S103:S108" ca="1" si="115">pajetsck+R103</f>
        <v>0</v>
      </c>
      <c r="T103" s="576"/>
      <c r="U103" s="58">
        <f t="shared" ref="U103:U108" ca="1" si="116">pajetsdk+T103</f>
        <v>0</v>
      </c>
      <c r="V103" s="928"/>
      <c r="W103" s="55">
        <f t="shared" ref="W103:W108" ca="1" si="117">pajetsck+V103</f>
        <v>0</v>
      </c>
      <c r="X103" s="576"/>
      <c r="Y103" s="58">
        <f t="shared" ref="Y103:Y108" ca="1" si="118">pajetsdk+X103</f>
        <v>0</v>
      </c>
      <c r="Z103" s="928"/>
      <c r="AA103" s="55">
        <f t="shared" ref="AA103:AA108" ca="1" si="119">pajetsck+Z103</f>
        <v>0</v>
      </c>
      <c r="AB103" s="576"/>
      <c r="AC103" s="58">
        <f t="shared" ref="AC103:AC108" ca="1" si="120">pajetsdk+AB103</f>
        <v>0</v>
      </c>
      <c r="AD103" s="55">
        <f t="shared" ca="1" si="110"/>
        <v>0</v>
      </c>
      <c r="AE103" s="47" t="s">
        <v>6984</v>
      </c>
      <c r="AF103" s="41"/>
      <c r="AG103" s="18"/>
      <c r="AH103" s="18"/>
      <c r="AI103" s="55">
        <f t="shared" ca="1" si="111"/>
        <v>0</v>
      </c>
      <c r="AJ103" s="55"/>
      <c r="AK103" s="55">
        <f t="shared" ca="1" si="112"/>
        <v>0</v>
      </c>
    </row>
    <row r="104" spans="1:37">
      <c r="A104" s="548"/>
      <c r="B104" s="23" t="s">
        <v>12247</v>
      </c>
      <c r="C104" s="54"/>
      <c r="D104" s="54"/>
      <c r="E104" s="55">
        <f t="shared" si="102"/>
        <v>0</v>
      </c>
      <c r="F104" s="55">
        <f t="shared" ca="1" si="103"/>
        <v>0</v>
      </c>
      <c r="G104" s="55">
        <f t="shared" ca="1" si="104"/>
        <v>0</v>
      </c>
      <c r="H104" s="55">
        <f t="shared" si="105"/>
        <v>0</v>
      </c>
      <c r="I104" s="55">
        <f t="shared" ca="1" si="106"/>
        <v>0</v>
      </c>
      <c r="J104" s="55">
        <f t="shared" ca="1" si="107"/>
        <v>0</v>
      </c>
      <c r="K104" s="25">
        <v>2282</v>
      </c>
      <c r="L104" s="26" t="s">
        <v>2846</v>
      </c>
      <c r="M104" s="27">
        <v>258</v>
      </c>
      <c r="N104" s="18">
        <f t="shared" si="65"/>
        <v>90</v>
      </c>
      <c r="O104" s="18"/>
      <c r="P104" s="18" t="s">
        <v>6079</v>
      </c>
      <c r="Q104" s="28"/>
      <c r="R104" s="578"/>
      <c r="S104" s="55">
        <f t="shared" ca="1" si="115"/>
        <v>0</v>
      </c>
      <c r="T104" s="578"/>
      <c r="U104" s="58">
        <f t="shared" ca="1" si="116"/>
        <v>0</v>
      </c>
      <c r="V104" s="929"/>
      <c r="W104" s="55">
        <f t="shared" ca="1" si="117"/>
        <v>0</v>
      </c>
      <c r="X104" s="578"/>
      <c r="Y104" s="58">
        <f t="shared" ca="1" si="118"/>
        <v>0</v>
      </c>
      <c r="Z104" s="929"/>
      <c r="AA104" s="55">
        <f t="shared" ca="1" si="119"/>
        <v>0</v>
      </c>
      <c r="AB104" s="578"/>
      <c r="AC104" s="58">
        <f t="shared" ca="1" si="120"/>
        <v>0</v>
      </c>
      <c r="AD104" s="55">
        <f t="shared" ca="1" si="110"/>
        <v>0</v>
      </c>
      <c r="AE104" s="47" t="s">
        <v>11869</v>
      </c>
      <c r="AF104" s="41"/>
      <c r="AG104" s="18"/>
      <c r="AH104" s="18"/>
      <c r="AI104" s="55">
        <f t="shared" ca="1" si="111"/>
        <v>0</v>
      </c>
      <c r="AJ104" s="55"/>
      <c r="AK104" s="55">
        <f t="shared" ca="1" si="112"/>
        <v>0</v>
      </c>
    </row>
    <row r="105" spans="1:37">
      <c r="A105" s="548"/>
      <c r="B105" s="579" t="s">
        <v>2516</v>
      </c>
      <c r="C105" s="54"/>
      <c r="D105" s="54"/>
      <c r="E105" s="55">
        <f t="shared" si="102"/>
        <v>0</v>
      </c>
      <c r="F105" s="55">
        <f t="shared" ca="1" si="103"/>
        <v>0</v>
      </c>
      <c r="G105" s="55">
        <f t="shared" ca="1" si="104"/>
        <v>0</v>
      </c>
      <c r="H105" s="55">
        <f t="shared" si="105"/>
        <v>0</v>
      </c>
      <c r="I105" s="55">
        <f t="shared" ca="1" si="106"/>
        <v>0</v>
      </c>
      <c r="J105" s="55">
        <f t="shared" ca="1" si="107"/>
        <v>0</v>
      </c>
      <c r="K105" s="25" t="s">
        <v>2515</v>
      </c>
      <c r="L105" s="26" t="s">
        <v>2846</v>
      </c>
      <c r="M105" s="27">
        <v>258</v>
      </c>
      <c r="N105" s="18">
        <f t="shared" si="65"/>
        <v>91</v>
      </c>
      <c r="O105" s="18"/>
      <c r="P105" s="18" t="s">
        <v>6079</v>
      </c>
      <c r="Q105" s="28"/>
      <c r="R105" s="578"/>
      <c r="S105" s="55">
        <f t="shared" ca="1" si="115"/>
        <v>0</v>
      </c>
      <c r="T105" s="578"/>
      <c r="U105" s="58">
        <f t="shared" ca="1" si="116"/>
        <v>0</v>
      </c>
      <c r="V105" s="929"/>
      <c r="W105" s="55">
        <f t="shared" ca="1" si="117"/>
        <v>0</v>
      </c>
      <c r="X105" s="578"/>
      <c r="Y105" s="58">
        <f t="shared" ca="1" si="118"/>
        <v>0</v>
      </c>
      <c r="Z105" s="929"/>
      <c r="AA105" s="55">
        <f t="shared" ca="1" si="119"/>
        <v>0</v>
      </c>
      <c r="AB105" s="578"/>
      <c r="AC105" s="58">
        <f t="shared" ca="1" si="120"/>
        <v>0</v>
      </c>
      <c r="AD105" s="55">
        <f t="shared" ca="1" si="110"/>
        <v>0</v>
      </c>
      <c r="AE105" s="47" t="s">
        <v>11869</v>
      </c>
      <c r="AF105" s="41"/>
      <c r="AG105" s="18"/>
      <c r="AH105" s="18"/>
      <c r="AI105" s="55">
        <f t="shared" ca="1" si="111"/>
        <v>0</v>
      </c>
      <c r="AJ105" s="55"/>
      <c r="AK105" s="55">
        <f t="shared" ca="1" si="112"/>
        <v>0</v>
      </c>
    </row>
    <row r="106" spans="1:37">
      <c r="A106" s="548"/>
      <c r="B106" s="579" t="s">
        <v>2513</v>
      </c>
      <c r="C106" s="54"/>
      <c r="D106" s="54"/>
      <c r="E106" s="55">
        <f t="shared" si="102"/>
        <v>0</v>
      </c>
      <c r="F106" s="55">
        <f t="shared" ca="1" si="103"/>
        <v>0</v>
      </c>
      <c r="G106" s="55">
        <f t="shared" ca="1" si="104"/>
        <v>0</v>
      </c>
      <c r="H106" s="55">
        <f t="shared" si="105"/>
        <v>0</v>
      </c>
      <c r="I106" s="55">
        <f t="shared" ca="1" si="106"/>
        <v>0</v>
      </c>
      <c r="J106" s="55">
        <f t="shared" ca="1" si="107"/>
        <v>0</v>
      </c>
      <c r="K106" s="25" t="s">
        <v>2514</v>
      </c>
      <c r="L106" s="26" t="s">
        <v>2846</v>
      </c>
      <c r="M106" s="27">
        <v>258</v>
      </c>
      <c r="N106" s="18">
        <f t="shared" si="65"/>
        <v>92</v>
      </c>
      <c r="O106" s="18"/>
      <c r="P106" s="18" t="s">
        <v>6079</v>
      </c>
      <c r="Q106" s="28"/>
      <c r="R106" s="578"/>
      <c r="S106" s="55">
        <f t="shared" ca="1" si="115"/>
        <v>0</v>
      </c>
      <c r="T106" s="578"/>
      <c r="U106" s="58">
        <f t="shared" ca="1" si="116"/>
        <v>0</v>
      </c>
      <c r="V106" s="929"/>
      <c r="W106" s="55">
        <f t="shared" ca="1" si="117"/>
        <v>0</v>
      </c>
      <c r="X106" s="578"/>
      <c r="Y106" s="58">
        <f t="shared" ca="1" si="118"/>
        <v>0</v>
      </c>
      <c r="Z106" s="929"/>
      <c r="AA106" s="55">
        <f t="shared" ca="1" si="119"/>
        <v>0</v>
      </c>
      <c r="AB106" s="578"/>
      <c r="AC106" s="58">
        <f t="shared" ca="1" si="120"/>
        <v>0</v>
      </c>
      <c r="AD106" s="55">
        <f t="shared" ca="1" si="110"/>
        <v>0</v>
      </c>
      <c r="AE106" s="47" t="s">
        <v>11869</v>
      </c>
      <c r="AF106" s="41"/>
      <c r="AG106" s="18"/>
      <c r="AH106" s="18"/>
      <c r="AI106" s="55">
        <f t="shared" ca="1" si="111"/>
        <v>0</v>
      </c>
      <c r="AJ106" s="55"/>
      <c r="AK106" s="55">
        <f t="shared" ca="1" si="112"/>
        <v>0</v>
      </c>
    </row>
    <row r="107" spans="1:37">
      <c r="A107" s="548"/>
      <c r="B107" s="23" t="s">
        <v>4413</v>
      </c>
      <c r="C107" s="54"/>
      <c r="D107" s="54"/>
      <c r="E107" s="55">
        <f t="shared" si="102"/>
        <v>500000000</v>
      </c>
      <c r="F107" s="55">
        <f t="shared" ca="1" si="103"/>
        <v>0</v>
      </c>
      <c r="G107" s="55">
        <f t="shared" ca="1" si="104"/>
        <v>500000000</v>
      </c>
      <c r="H107" s="55">
        <f t="shared" si="105"/>
        <v>500000000</v>
      </c>
      <c r="I107" s="55">
        <f t="shared" ca="1" si="106"/>
        <v>0</v>
      </c>
      <c r="J107" s="55">
        <f t="shared" ca="1" si="107"/>
        <v>500000000</v>
      </c>
      <c r="K107" s="25">
        <v>2288</v>
      </c>
      <c r="L107" s="26" t="s">
        <v>2846</v>
      </c>
      <c r="M107" s="27">
        <v>258</v>
      </c>
      <c r="N107" s="18">
        <f t="shared" si="65"/>
        <v>93</v>
      </c>
      <c r="O107" s="18"/>
      <c r="P107" s="18" t="s">
        <v>6079</v>
      </c>
      <c r="Q107" s="28"/>
      <c r="R107" s="578">
        <v>500000000</v>
      </c>
      <c r="S107" s="55">
        <f t="shared" ca="1" si="115"/>
        <v>500000000</v>
      </c>
      <c r="T107" s="578">
        <v>500000000</v>
      </c>
      <c r="U107" s="58">
        <f t="shared" ca="1" si="116"/>
        <v>500000000</v>
      </c>
      <c r="V107" s="929"/>
      <c r="W107" s="55">
        <f t="shared" ca="1" si="117"/>
        <v>0</v>
      </c>
      <c r="X107" s="578"/>
      <c r="Y107" s="58">
        <f t="shared" ca="1" si="118"/>
        <v>0</v>
      </c>
      <c r="Z107" s="929"/>
      <c r="AA107" s="55">
        <f t="shared" ca="1" si="119"/>
        <v>0</v>
      </c>
      <c r="AB107" s="578"/>
      <c r="AC107" s="58">
        <f t="shared" ca="1" si="120"/>
        <v>0</v>
      </c>
      <c r="AD107" s="55">
        <f t="shared" ca="1" si="110"/>
        <v>0</v>
      </c>
      <c r="AE107" s="47" t="s">
        <v>6984</v>
      </c>
      <c r="AF107" s="41"/>
      <c r="AG107" s="18"/>
      <c r="AH107" s="18"/>
      <c r="AI107" s="55">
        <f t="shared" ca="1" si="111"/>
        <v>500000000</v>
      </c>
      <c r="AJ107" s="55"/>
      <c r="AK107" s="55">
        <f t="shared" ca="1" si="112"/>
        <v>500000000</v>
      </c>
    </row>
    <row r="108" spans="1:37">
      <c r="A108" s="548" t="s">
        <v>13295</v>
      </c>
      <c r="B108" s="23" t="s">
        <v>4414</v>
      </c>
      <c r="C108" s="54">
        <v>259</v>
      </c>
      <c r="D108" s="54"/>
      <c r="E108" s="55">
        <f t="shared" si="102"/>
        <v>-1334301669</v>
      </c>
      <c r="F108" s="55">
        <f t="shared" ca="1" si="103"/>
        <v>1334301669</v>
      </c>
      <c r="G108" s="55">
        <f t="shared" ca="1" si="104"/>
        <v>0</v>
      </c>
      <c r="H108" s="55">
        <f t="shared" si="105"/>
        <v>0</v>
      </c>
      <c r="I108" s="55">
        <f t="shared" ca="1" si="106"/>
        <v>0</v>
      </c>
      <c r="J108" s="55">
        <f t="shared" ca="1" si="107"/>
        <v>0</v>
      </c>
      <c r="K108" s="25">
        <v>229</v>
      </c>
      <c r="L108" s="26" t="s">
        <v>2846</v>
      </c>
      <c r="M108" s="27">
        <v>259</v>
      </c>
      <c r="N108" s="18">
        <f t="shared" si="65"/>
        <v>94</v>
      </c>
      <c r="O108" s="18" t="s">
        <v>6078</v>
      </c>
      <c r="P108" s="18" t="s">
        <v>6079</v>
      </c>
      <c r="Q108" s="28"/>
      <c r="R108" s="1127">
        <v>-1334301669</v>
      </c>
      <c r="S108" s="55">
        <f t="shared" ca="1" si="115"/>
        <v>-1334301669</v>
      </c>
      <c r="T108" s="576">
        <v>0</v>
      </c>
      <c r="U108" s="58">
        <f t="shared" ca="1" si="116"/>
        <v>0</v>
      </c>
      <c r="V108" s="928"/>
      <c r="W108" s="55">
        <f t="shared" ca="1" si="117"/>
        <v>0</v>
      </c>
      <c r="X108" s="576"/>
      <c r="Y108" s="58">
        <f t="shared" ca="1" si="118"/>
        <v>0</v>
      </c>
      <c r="Z108" s="928"/>
      <c r="AA108" s="55">
        <f t="shared" ca="1" si="119"/>
        <v>1334301669</v>
      </c>
      <c r="AB108" s="576"/>
      <c r="AC108" s="58">
        <f t="shared" ca="1" si="120"/>
        <v>0</v>
      </c>
      <c r="AD108" s="55">
        <f t="shared" ca="1" si="110"/>
        <v>0</v>
      </c>
      <c r="AE108" s="47" t="s">
        <v>11874</v>
      </c>
      <c r="AF108" s="41"/>
      <c r="AG108" s="18"/>
      <c r="AH108" s="18"/>
      <c r="AI108" s="55">
        <f t="shared" ca="1" si="111"/>
        <v>-1334301669</v>
      </c>
      <c r="AJ108" s="55"/>
      <c r="AK108" s="55">
        <f t="shared" ca="1" si="112"/>
        <v>0</v>
      </c>
    </row>
    <row r="109" spans="1:37">
      <c r="A109" s="547" t="s">
        <v>3829</v>
      </c>
      <c r="B109" s="519" t="s">
        <v>4415</v>
      </c>
      <c r="C109" s="48">
        <v>260</v>
      </c>
      <c r="D109" s="48"/>
      <c r="E109" s="50">
        <f t="shared" ref="E109:J109" si="121">E110+E111+E112</f>
        <v>3196872045</v>
      </c>
      <c r="F109" s="50">
        <f t="shared" ca="1" si="121"/>
        <v>0</v>
      </c>
      <c r="G109" s="50">
        <f t="shared" ca="1" si="121"/>
        <v>3196872045</v>
      </c>
      <c r="H109" s="50">
        <f t="shared" si="121"/>
        <v>0</v>
      </c>
      <c r="I109" s="50">
        <f t="shared" ca="1" si="121"/>
        <v>0</v>
      </c>
      <c r="J109" s="50">
        <f t="shared" ca="1" si="121"/>
        <v>0</v>
      </c>
      <c r="K109" s="25"/>
      <c r="L109" s="26"/>
      <c r="M109" s="27"/>
      <c r="N109" s="18">
        <f t="shared" si="65"/>
        <v>95</v>
      </c>
      <c r="O109" s="18" t="s">
        <v>6078</v>
      </c>
      <c r="P109" s="18"/>
      <c r="Q109" s="28"/>
      <c r="R109" s="50">
        <f>R110+R111+R112</f>
        <v>3196872045</v>
      </c>
      <c r="S109" s="50">
        <f t="shared" ref="S109:AC109" ca="1" si="122">S110+S111+S112</f>
        <v>3196872045</v>
      </c>
      <c r="T109" s="50">
        <f t="shared" si="122"/>
        <v>0</v>
      </c>
      <c r="U109" s="51">
        <f t="shared" ca="1" si="122"/>
        <v>0</v>
      </c>
      <c r="V109" s="50">
        <f>V110+V111+V112</f>
        <v>0</v>
      </c>
      <c r="W109" s="50">
        <f ca="1">W110+W111+W112</f>
        <v>0</v>
      </c>
      <c r="X109" s="50">
        <f>X110+X111+X112</f>
        <v>0</v>
      </c>
      <c r="Y109" s="51">
        <f ca="1">Y110+Y111+Y112</f>
        <v>0</v>
      </c>
      <c r="Z109" s="50">
        <f t="shared" si="122"/>
        <v>0</v>
      </c>
      <c r="AA109" s="50">
        <f t="shared" ca="1" si="122"/>
        <v>0</v>
      </c>
      <c r="AB109" s="50">
        <f t="shared" si="122"/>
        <v>0</v>
      </c>
      <c r="AC109" s="51">
        <f t="shared" ca="1" si="122"/>
        <v>0</v>
      </c>
      <c r="AD109" s="50">
        <f t="shared" ca="1" si="110"/>
        <v>-3196872045</v>
      </c>
      <c r="AE109" s="47"/>
      <c r="AF109" s="41"/>
      <c r="AG109" s="18"/>
      <c r="AH109" s="18"/>
      <c r="AI109" s="50">
        <f t="shared" ca="1" si="111"/>
        <v>3196872045</v>
      </c>
      <c r="AJ109" s="50"/>
      <c r="AK109" s="50">
        <f t="shared" ca="1" si="112"/>
        <v>0</v>
      </c>
    </row>
    <row r="110" spans="1:37">
      <c r="A110" s="548" t="s">
        <v>533</v>
      </c>
      <c r="B110" s="23" t="s">
        <v>3221</v>
      </c>
      <c r="C110" s="54">
        <v>261</v>
      </c>
      <c r="D110" s="54"/>
      <c r="E110" s="55">
        <f t="shared" ref="E110:E115" si="123">THCK1</f>
        <v>160629165</v>
      </c>
      <c r="F110" s="55">
        <f t="shared" ref="F110:F115" ca="1" si="124">THCK2</f>
        <v>0</v>
      </c>
      <c r="G110" s="55">
        <f t="shared" ref="G110:G115" ca="1" si="125">THCK</f>
        <v>160629165</v>
      </c>
      <c r="H110" s="55">
        <f t="shared" ref="H110:H115" si="126">THDK1</f>
        <v>0</v>
      </c>
      <c r="I110" s="55">
        <f t="shared" ref="I110:I115" ca="1" si="127">THDK2</f>
        <v>0</v>
      </c>
      <c r="J110" s="55">
        <f t="shared" ref="J110:J115" ca="1" si="128">THDK</f>
        <v>0</v>
      </c>
      <c r="K110" s="25">
        <v>242</v>
      </c>
      <c r="L110" s="26" t="s">
        <v>2855</v>
      </c>
      <c r="M110" s="27">
        <v>261</v>
      </c>
      <c r="N110" s="18">
        <f t="shared" si="65"/>
        <v>96</v>
      </c>
      <c r="O110" s="18" t="s">
        <v>6078</v>
      </c>
      <c r="P110" s="18" t="s">
        <v>6079</v>
      </c>
      <c r="Q110" s="28"/>
      <c r="R110" s="576">
        <v>160629165</v>
      </c>
      <c r="S110" s="55">
        <f ca="1">pajetsck+R110</f>
        <v>160629165</v>
      </c>
      <c r="T110" s="576"/>
      <c r="U110" s="58">
        <f ca="1">pajetsdk+T110</f>
        <v>0</v>
      </c>
      <c r="V110" s="928"/>
      <c r="W110" s="55">
        <f ca="1">pajetsck+V110</f>
        <v>0</v>
      </c>
      <c r="X110" s="576"/>
      <c r="Y110" s="58">
        <f ca="1">pajetsdk+X110</f>
        <v>0</v>
      </c>
      <c r="Z110" s="928"/>
      <c r="AA110" s="55">
        <f ca="1">pajetsck+Z110</f>
        <v>0</v>
      </c>
      <c r="AB110" s="576"/>
      <c r="AC110" s="58">
        <f ca="1">pajetsdk+AB110</f>
        <v>0</v>
      </c>
      <c r="AD110" s="55">
        <f t="shared" ca="1" si="110"/>
        <v>-160629165</v>
      </c>
      <c r="AE110" s="47" t="s">
        <v>3832</v>
      </c>
      <c r="AF110" s="41"/>
      <c r="AG110" s="18"/>
      <c r="AH110" s="18"/>
      <c r="AI110" s="55">
        <f t="shared" ca="1" si="111"/>
        <v>160629165</v>
      </c>
      <c r="AJ110" s="55"/>
      <c r="AK110" s="55">
        <f t="shared" ca="1" si="112"/>
        <v>0</v>
      </c>
    </row>
    <row r="111" spans="1:37">
      <c r="A111" s="548" t="s">
        <v>661</v>
      </c>
      <c r="B111" s="23" t="s">
        <v>3222</v>
      </c>
      <c r="C111" s="54">
        <v>262</v>
      </c>
      <c r="D111" s="54"/>
      <c r="E111" s="55">
        <f t="shared" si="123"/>
        <v>0</v>
      </c>
      <c r="F111" s="55">
        <f t="shared" ca="1" si="124"/>
        <v>0</v>
      </c>
      <c r="G111" s="55">
        <f t="shared" ca="1" si="125"/>
        <v>0</v>
      </c>
      <c r="H111" s="55">
        <f t="shared" si="126"/>
        <v>0</v>
      </c>
      <c r="I111" s="55">
        <f t="shared" ca="1" si="127"/>
        <v>0</v>
      </c>
      <c r="J111" s="55">
        <f t="shared" ca="1" si="128"/>
        <v>0</v>
      </c>
      <c r="K111" s="25">
        <v>243</v>
      </c>
      <c r="L111" s="26" t="s">
        <v>12208</v>
      </c>
      <c r="M111" s="27">
        <v>262</v>
      </c>
      <c r="N111" s="18">
        <f t="shared" si="65"/>
        <v>97</v>
      </c>
      <c r="O111" s="18" t="s">
        <v>6078</v>
      </c>
      <c r="P111" s="18" t="s">
        <v>6079</v>
      </c>
      <c r="Q111" s="28"/>
      <c r="R111" s="576"/>
      <c r="S111" s="55">
        <f ca="1">pajetsck+R111</f>
        <v>0</v>
      </c>
      <c r="T111" s="576"/>
      <c r="U111" s="58">
        <f ca="1">pajetsdk+T111</f>
        <v>0</v>
      </c>
      <c r="V111" s="928"/>
      <c r="W111" s="55">
        <f ca="1">pajetsck+V111</f>
        <v>0</v>
      </c>
      <c r="X111" s="576"/>
      <c r="Y111" s="58">
        <f ca="1">pajetsdk+X111</f>
        <v>0</v>
      </c>
      <c r="Z111" s="928"/>
      <c r="AA111" s="55">
        <f ca="1">pajetsck+Z111</f>
        <v>0</v>
      </c>
      <c r="AB111" s="576"/>
      <c r="AC111" s="58">
        <f ca="1">pajetsdk+AB111</f>
        <v>0</v>
      </c>
      <c r="AD111" s="55">
        <f t="shared" ca="1" si="110"/>
        <v>0</v>
      </c>
      <c r="AE111" s="47" t="s">
        <v>11867</v>
      </c>
      <c r="AF111" s="41"/>
      <c r="AG111" s="18"/>
      <c r="AH111" s="18"/>
      <c r="AI111" s="55">
        <f t="shared" ca="1" si="111"/>
        <v>0</v>
      </c>
      <c r="AJ111" s="55"/>
      <c r="AK111" s="55">
        <f t="shared" ca="1" si="112"/>
        <v>0</v>
      </c>
    </row>
    <row r="112" spans="1:37">
      <c r="A112" s="548" t="s">
        <v>12491</v>
      </c>
      <c r="B112" s="23" t="s">
        <v>4415</v>
      </c>
      <c r="C112" s="54">
        <v>268</v>
      </c>
      <c r="D112" s="54"/>
      <c r="E112" s="57">
        <f t="shared" ref="E112:J112" si="129">Acdkt</f>
        <v>3036242880</v>
      </c>
      <c r="F112" s="57">
        <f t="shared" ca="1" si="129"/>
        <v>0</v>
      </c>
      <c r="G112" s="57">
        <f t="shared" ca="1" si="129"/>
        <v>3036242880</v>
      </c>
      <c r="H112" s="57">
        <f t="shared" si="129"/>
        <v>0</v>
      </c>
      <c r="I112" s="57">
        <f t="shared" ca="1" si="129"/>
        <v>0</v>
      </c>
      <c r="J112" s="57">
        <f t="shared" ca="1" si="129"/>
        <v>0</v>
      </c>
      <c r="K112" s="25"/>
      <c r="L112" s="26"/>
      <c r="M112" s="27"/>
      <c r="N112" s="18">
        <f t="shared" si="65"/>
        <v>98</v>
      </c>
      <c r="O112" s="18" t="s">
        <v>6078</v>
      </c>
      <c r="P112" s="18"/>
      <c r="Q112" s="28"/>
      <c r="R112" s="57">
        <f>Acdkt</f>
        <v>3036242880</v>
      </c>
      <c r="S112" s="57">
        <f t="shared" ref="S112:AC112" ca="1" si="130">Acdkt</f>
        <v>3036242880</v>
      </c>
      <c r="T112" s="57">
        <f>Acdkt</f>
        <v>0</v>
      </c>
      <c r="U112" s="583">
        <f t="shared" ca="1" si="130"/>
        <v>0</v>
      </c>
      <c r="V112" s="57">
        <f t="shared" si="130"/>
        <v>0</v>
      </c>
      <c r="W112" s="57">
        <f t="shared" ca="1" si="130"/>
        <v>0</v>
      </c>
      <c r="X112" s="57">
        <f t="shared" si="130"/>
        <v>0</v>
      </c>
      <c r="Y112" s="583">
        <f t="shared" ca="1" si="130"/>
        <v>0</v>
      </c>
      <c r="Z112" s="57">
        <f t="shared" si="130"/>
        <v>0</v>
      </c>
      <c r="AA112" s="57">
        <f t="shared" ca="1" si="130"/>
        <v>0</v>
      </c>
      <c r="AB112" s="57">
        <f t="shared" si="130"/>
        <v>0</v>
      </c>
      <c r="AC112" s="583">
        <f t="shared" ca="1" si="130"/>
        <v>0</v>
      </c>
      <c r="AD112" s="55">
        <f t="shared" ca="1" si="110"/>
        <v>-3036242880</v>
      </c>
      <c r="AE112" s="47" t="s">
        <v>1725</v>
      </c>
      <c r="AF112" s="41"/>
      <c r="AG112" s="18"/>
      <c r="AH112" s="18"/>
      <c r="AI112" s="55">
        <f t="shared" ca="1" si="111"/>
        <v>3036242880</v>
      </c>
      <c r="AJ112" s="55"/>
      <c r="AK112" s="55">
        <f t="shared" ca="1" si="112"/>
        <v>0</v>
      </c>
    </row>
    <row r="113" spans="1:37">
      <c r="A113" s="548"/>
      <c r="B113" s="579" t="s">
        <v>2517</v>
      </c>
      <c r="C113" s="54"/>
      <c r="D113" s="54"/>
      <c r="E113" s="55">
        <f t="shared" si="123"/>
        <v>3036242880</v>
      </c>
      <c r="F113" s="55">
        <f t="shared" ca="1" si="124"/>
        <v>0</v>
      </c>
      <c r="G113" s="55">
        <f t="shared" ca="1" si="125"/>
        <v>3036242880</v>
      </c>
      <c r="H113" s="55">
        <f t="shared" si="126"/>
        <v>0</v>
      </c>
      <c r="I113" s="55">
        <f t="shared" ca="1" si="127"/>
        <v>0</v>
      </c>
      <c r="J113" s="55">
        <f t="shared" ca="1" si="128"/>
        <v>0</v>
      </c>
      <c r="K113" s="25">
        <v>244</v>
      </c>
      <c r="L113" s="26" t="s">
        <v>2852</v>
      </c>
      <c r="M113" s="27">
        <v>268</v>
      </c>
      <c r="N113" s="18">
        <f t="shared" si="65"/>
        <v>99</v>
      </c>
      <c r="O113" s="18"/>
      <c r="P113" s="18" t="s">
        <v>6079</v>
      </c>
      <c r="Q113" s="28"/>
      <c r="R113" s="576">
        <v>3036242880</v>
      </c>
      <c r="S113" s="55">
        <f ca="1">pajetsck+R113</f>
        <v>3036242880</v>
      </c>
      <c r="T113" s="576"/>
      <c r="U113" s="58">
        <f ca="1">pajetsdk+T113</f>
        <v>0</v>
      </c>
      <c r="V113" s="928"/>
      <c r="W113" s="55">
        <f ca="1">pajetsck+V113</f>
        <v>0</v>
      </c>
      <c r="X113" s="576"/>
      <c r="Y113" s="58">
        <f ca="1">pajetsdk+X113</f>
        <v>0</v>
      </c>
      <c r="Z113" s="928"/>
      <c r="AA113" s="55">
        <f ca="1">pajetsck+Z113</f>
        <v>0</v>
      </c>
      <c r="AB113" s="576"/>
      <c r="AC113" s="58">
        <f ca="1">pajetsdk+AB113</f>
        <v>0</v>
      </c>
      <c r="AD113" s="55">
        <f t="shared" ca="1" si="110"/>
        <v>-3036242880</v>
      </c>
      <c r="AE113" s="47"/>
      <c r="AF113" s="41"/>
      <c r="AG113" s="18"/>
      <c r="AH113" s="18"/>
      <c r="AI113" s="55">
        <f t="shared" ca="1" si="111"/>
        <v>3036242880</v>
      </c>
      <c r="AJ113" s="55"/>
      <c r="AK113" s="55">
        <f t="shared" ca="1" si="112"/>
        <v>0</v>
      </c>
    </row>
    <row r="114" spans="1:37">
      <c r="A114" s="548"/>
      <c r="B114" s="579" t="s">
        <v>545</v>
      </c>
      <c r="C114" s="54"/>
      <c r="D114" s="54"/>
      <c r="E114" s="55">
        <f t="shared" si="123"/>
        <v>0</v>
      </c>
      <c r="F114" s="55">
        <f t="shared" ca="1" si="124"/>
        <v>0</v>
      </c>
      <c r="G114" s="55">
        <f t="shared" ca="1" si="125"/>
        <v>0</v>
      </c>
      <c r="H114" s="55">
        <f t="shared" si="126"/>
        <v>0</v>
      </c>
      <c r="I114" s="55">
        <f t="shared" ca="1" si="127"/>
        <v>0</v>
      </c>
      <c r="J114" s="55">
        <f t="shared" ca="1" si="128"/>
        <v>0</v>
      </c>
      <c r="K114" s="25">
        <v>248</v>
      </c>
      <c r="L114" s="26" t="s">
        <v>2852</v>
      </c>
      <c r="M114" s="27">
        <v>268</v>
      </c>
      <c r="N114" s="18">
        <f t="shared" si="65"/>
        <v>100</v>
      </c>
      <c r="O114" s="18"/>
      <c r="P114" s="18" t="s">
        <v>6079</v>
      </c>
      <c r="Q114" s="28"/>
      <c r="R114" s="578"/>
      <c r="S114" s="55">
        <f ca="1">pajetsck+R114</f>
        <v>0</v>
      </c>
      <c r="T114" s="578"/>
      <c r="U114" s="58">
        <f ca="1">pajetsdk+T114</f>
        <v>0</v>
      </c>
      <c r="V114" s="929"/>
      <c r="W114" s="55">
        <f ca="1">pajetsck+V114</f>
        <v>0</v>
      </c>
      <c r="X114" s="578"/>
      <c r="Y114" s="58">
        <f ca="1">pajetsdk+X114</f>
        <v>0</v>
      </c>
      <c r="Z114" s="929"/>
      <c r="AA114" s="55">
        <f ca="1">pajetsck+Z114</f>
        <v>0</v>
      </c>
      <c r="AB114" s="578"/>
      <c r="AC114" s="58">
        <f ca="1">pajetsdk+AB114</f>
        <v>0</v>
      </c>
      <c r="AD114" s="55">
        <f t="shared" ca="1" si="110"/>
        <v>0</v>
      </c>
      <c r="AE114" s="47"/>
      <c r="AF114" s="41"/>
      <c r="AG114" s="18"/>
      <c r="AH114" s="18"/>
      <c r="AI114" s="55">
        <f t="shared" ca="1" si="111"/>
        <v>0</v>
      </c>
      <c r="AJ114" s="55"/>
      <c r="AK114" s="55">
        <f t="shared" ca="1" si="112"/>
        <v>0</v>
      </c>
    </row>
    <row r="115" spans="1:37" s="53" customFormat="1">
      <c r="A115" s="549" t="s">
        <v>3223</v>
      </c>
      <c r="B115" s="519" t="s">
        <v>3224</v>
      </c>
      <c r="C115" s="48" t="s">
        <v>3225</v>
      </c>
      <c r="D115" s="48"/>
      <c r="E115" s="50">
        <f t="shared" si="123"/>
        <v>0</v>
      </c>
      <c r="F115" s="50">
        <f t="shared" ca="1" si="124"/>
        <v>0</v>
      </c>
      <c r="G115" s="50">
        <f t="shared" ca="1" si="125"/>
        <v>0</v>
      </c>
      <c r="H115" s="50">
        <f t="shared" si="126"/>
        <v>0</v>
      </c>
      <c r="I115" s="50">
        <f t="shared" ca="1" si="127"/>
        <v>0</v>
      </c>
      <c r="J115" s="50">
        <f t="shared" ca="1" si="128"/>
        <v>0</v>
      </c>
      <c r="K115" s="619">
        <v>269</v>
      </c>
      <c r="L115" s="521" t="s">
        <v>2852</v>
      </c>
      <c r="M115" s="41">
        <v>269</v>
      </c>
      <c r="N115" s="52">
        <f t="shared" ref="N115:N173" si="131">Countct</f>
        <v>101</v>
      </c>
      <c r="O115" s="52" t="s">
        <v>6078</v>
      </c>
      <c r="P115" s="52" t="s">
        <v>6079</v>
      </c>
      <c r="Q115" s="43"/>
      <c r="R115" s="618"/>
      <c r="S115" s="50">
        <f ca="1">pajetsck+R115</f>
        <v>0</v>
      </c>
      <c r="T115" s="618"/>
      <c r="U115" s="51">
        <f ca="1">pajetsdk+T115</f>
        <v>0</v>
      </c>
      <c r="V115" s="932"/>
      <c r="W115" s="50">
        <f ca="1">pajetsck+V115</f>
        <v>0</v>
      </c>
      <c r="X115" s="618"/>
      <c r="Y115" s="51">
        <f ca="1">pajetsdk+X115</f>
        <v>0</v>
      </c>
      <c r="Z115" s="932"/>
      <c r="AA115" s="50">
        <f ca="1">pajetsck+Z115</f>
        <v>0</v>
      </c>
      <c r="AB115" s="618"/>
      <c r="AC115" s="51">
        <f ca="1">pajetsdk+AB115</f>
        <v>0</v>
      </c>
      <c r="AD115" s="50">
        <f t="shared" ca="1" si="110"/>
        <v>0</v>
      </c>
      <c r="AE115" s="620"/>
      <c r="AF115" s="41"/>
      <c r="AG115" s="52"/>
      <c r="AH115" s="52"/>
      <c r="AI115" s="50">
        <f t="shared" ca="1" si="111"/>
        <v>0</v>
      </c>
      <c r="AJ115" s="50"/>
      <c r="AK115" s="50">
        <f t="shared" ca="1" si="112"/>
        <v>0</v>
      </c>
    </row>
    <row r="116" spans="1:37">
      <c r="A116" s="32"/>
      <c r="B116" s="32"/>
      <c r="C116" s="54"/>
      <c r="D116" s="54"/>
      <c r="E116" s="55"/>
      <c r="F116" s="55"/>
      <c r="G116" s="55"/>
      <c r="H116" s="55"/>
      <c r="I116" s="55"/>
      <c r="J116" s="55"/>
      <c r="K116" s="25"/>
      <c r="L116" s="26"/>
      <c r="M116" s="27"/>
      <c r="N116" s="52" t="str">
        <f t="shared" si="131"/>
        <v/>
      </c>
      <c r="O116" s="18"/>
      <c r="P116" s="18"/>
      <c r="Q116" s="28"/>
      <c r="R116" s="55"/>
      <c r="S116" s="55"/>
      <c r="T116" s="55"/>
      <c r="U116" s="58"/>
      <c r="V116" s="55"/>
      <c r="W116" s="55"/>
      <c r="X116" s="55"/>
      <c r="Y116" s="58"/>
      <c r="Z116" s="55"/>
      <c r="AA116" s="55"/>
      <c r="AB116" s="55"/>
      <c r="AC116" s="58"/>
      <c r="AD116" s="55"/>
      <c r="AE116" s="47"/>
      <c r="AF116" s="41"/>
      <c r="AG116" s="18"/>
      <c r="AH116" s="18"/>
      <c r="AI116" s="55"/>
      <c r="AJ116" s="55"/>
      <c r="AK116" s="55"/>
    </row>
    <row r="117" spans="1:37" ht="13.5" thickBot="1">
      <c r="A117" s="547"/>
      <c r="B117" s="547" t="s">
        <v>3226</v>
      </c>
      <c r="C117" s="48">
        <v>270</v>
      </c>
      <c r="D117" s="48"/>
      <c r="E117" s="65">
        <f t="shared" ref="E117:J117" si="132">E67+E14</f>
        <v>824830320794</v>
      </c>
      <c r="F117" s="65">
        <f t="shared" ca="1" si="132"/>
        <v>-94000000000</v>
      </c>
      <c r="G117" s="65">
        <f t="shared" ca="1" si="132"/>
        <v>730830320794</v>
      </c>
      <c r="H117" s="65">
        <f t="shared" si="132"/>
        <v>693750650404</v>
      </c>
      <c r="I117" s="65">
        <f t="shared" ca="1" si="132"/>
        <v>0</v>
      </c>
      <c r="J117" s="65">
        <f t="shared" ca="1" si="132"/>
        <v>693750650404</v>
      </c>
      <c r="K117" s="25"/>
      <c r="L117" s="26"/>
      <c r="M117" s="27"/>
      <c r="N117" s="18">
        <f t="shared" si="131"/>
        <v>102</v>
      </c>
      <c r="O117" s="18" t="s">
        <v>6078</v>
      </c>
      <c r="P117" s="18"/>
      <c r="Q117" s="28"/>
      <c r="R117" s="65">
        <f>R67+R14</f>
        <v>729100466870</v>
      </c>
      <c r="S117" s="65">
        <f t="shared" ref="S117:AC117" ca="1" si="133">S67+S14</f>
        <v>729100466870</v>
      </c>
      <c r="T117" s="65">
        <f t="shared" si="133"/>
        <v>693750650404</v>
      </c>
      <c r="U117" s="66">
        <f t="shared" ca="1" si="133"/>
        <v>693750650404</v>
      </c>
      <c r="V117" s="65">
        <f>V67+V14</f>
        <v>95729853924</v>
      </c>
      <c r="W117" s="65">
        <f ca="1">W67+W14</f>
        <v>95729853924</v>
      </c>
      <c r="X117" s="65">
        <f>X67+X14</f>
        <v>0</v>
      </c>
      <c r="Y117" s="66">
        <f ca="1">Y67+Y14</f>
        <v>0</v>
      </c>
      <c r="Z117" s="65">
        <f t="shared" si="133"/>
        <v>0</v>
      </c>
      <c r="AA117" s="65">
        <f t="shared" ca="1" si="133"/>
        <v>-94000000000</v>
      </c>
      <c r="AB117" s="65">
        <f t="shared" si="133"/>
        <v>0</v>
      </c>
      <c r="AC117" s="66">
        <f t="shared" ca="1" si="133"/>
        <v>0</v>
      </c>
      <c r="AD117" s="65">
        <f ca="1">J117-G117</f>
        <v>-37079670390</v>
      </c>
      <c r="AE117" s="47"/>
      <c r="AF117" s="41"/>
      <c r="AG117" s="18"/>
      <c r="AH117" s="18"/>
      <c r="AI117" s="65">
        <f ca="1">G117-AA117</f>
        <v>824830320794</v>
      </c>
      <c r="AJ117" s="50"/>
      <c r="AK117" s="65">
        <f ca="1">J117-AC117</f>
        <v>693750650404</v>
      </c>
    </row>
    <row r="118" spans="1:37" ht="13.5" thickTop="1">
      <c r="C118" s="61"/>
      <c r="D118" s="61"/>
      <c r="K118" s="25"/>
      <c r="L118" s="26"/>
      <c r="M118" s="27"/>
      <c r="N118" s="18" t="str">
        <f t="shared" si="131"/>
        <v/>
      </c>
      <c r="O118" s="18" t="s">
        <v>6078</v>
      </c>
      <c r="P118" s="18"/>
      <c r="Q118" s="28"/>
      <c r="R118" s="27"/>
      <c r="S118" s="27"/>
      <c r="T118" s="27"/>
      <c r="U118" s="58"/>
      <c r="V118" s="27"/>
      <c r="W118" s="27"/>
      <c r="X118" s="27"/>
      <c r="Y118" s="58"/>
      <c r="Z118" s="27"/>
      <c r="AA118" s="27"/>
      <c r="AB118" s="27"/>
      <c r="AC118" s="58"/>
      <c r="AD118" s="27"/>
      <c r="AE118" s="47"/>
      <c r="AF118" s="41"/>
      <c r="AG118" s="18"/>
      <c r="AH118" s="18"/>
      <c r="AI118" s="27"/>
      <c r="AJ118" s="55"/>
      <c r="AK118" s="27"/>
    </row>
    <row r="119" spans="1:37">
      <c r="A119" s="68" t="s">
        <v>3227</v>
      </c>
      <c r="B119" s="94"/>
      <c r="C119" s="61"/>
      <c r="D119" s="61"/>
      <c r="K119" s="25"/>
      <c r="L119" s="26"/>
      <c r="M119" s="27"/>
      <c r="N119" s="18" t="str">
        <f t="shared" si="131"/>
        <v/>
      </c>
      <c r="O119" s="18" t="s">
        <v>6078</v>
      </c>
      <c r="P119" s="18"/>
      <c r="Q119" s="28"/>
      <c r="R119" s="27"/>
      <c r="S119" s="27"/>
      <c r="T119" s="27"/>
      <c r="U119" s="58"/>
      <c r="V119" s="27"/>
      <c r="W119" s="27"/>
      <c r="X119" s="27"/>
      <c r="Y119" s="58"/>
      <c r="Z119" s="27"/>
      <c r="AA119" s="27"/>
      <c r="AB119" s="27"/>
      <c r="AC119" s="58"/>
      <c r="AD119" s="27"/>
      <c r="AE119" s="47"/>
      <c r="AF119" s="41"/>
      <c r="AG119" s="18"/>
      <c r="AH119" s="18"/>
      <c r="AI119" s="27"/>
      <c r="AJ119" s="55"/>
      <c r="AK119" s="27"/>
    </row>
    <row r="120" spans="1:37">
      <c r="A120" s="547" t="s">
        <v>529</v>
      </c>
      <c r="B120" s="547" t="s">
        <v>3228</v>
      </c>
      <c r="C120" s="48">
        <v>300</v>
      </c>
      <c r="D120" s="48"/>
      <c r="E120" s="50">
        <f t="shared" ref="E120:J120" si="134">E121+E160</f>
        <v>199486858407</v>
      </c>
      <c r="F120" s="50">
        <f t="shared" ca="1" si="134"/>
        <v>-89002667813</v>
      </c>
      <c r="G120" s="50">
        <f t="shared" ca="1" si="134"/>
        <v>110484190594</v>
      </c>
      <c r="H120" s="50">
        <f t="shared" si="134"/>
        <v>76916468220</v>
      </c>
      <c r="I120" s="50">
        <f t="shared" ca="1" si="134"/>
        <v>0</v>
      </c>
      <c r="J120" s="50">
        <f t="shared" ca="1" si="134"/>
        <v>76916468220</v>
      </c>
      <c r="K120" s="25"/>
      <c r="L120" s="26"/>
      <c r="M120" s="27"/>
      <c r="N120" s="18">
        <f t="shared" si="131"/>
        <v>103</v>
      </c>
      <c r="O120" s="18" t="s">
        <v>6078</v>
      </c>
      <c r="P120" s="18"/>
      <c r="Q120" s="28"/>
      <c r="R120" s="50">
        <f>R121+R160</f>
        <v>108859736543</v>
      </c>
      <c r="S120" s="50">
        <f t="shared" ref="S120:AC120" ca="1" si="135">S121+S160</f>
        <v>109857068730</v>
      </c>
      <c r="T120" s="50">
        <f t="shared" si="135"/>
        <v>76916468220</v>
      </c>
      <c r="U120" s="51">
        <f t="shared" ca="1" si="135"/>
        <v>76916468220</v>
      </c>
      <c r="V120" s="50">
        <f>V121+V160</f>
        <v>90627121864</v>
      </c>
      <c r="W120" s="50">
        <f ca="1">W121+W160</f>
        <v>90627121864</v>
      </c>
      <c r="X120" s="50">
        <f>X121+X160</f>
        <v>0</v>
      </c>
      <c r="Y120" s="51">
        <f ca="1">Y121+Y160</f>
        <v>0</v>
      </c>
      <c r="Z120" s="50">
        <f t="shared" si="135"/>
        <v>0</v>
      </c>
      <c r="AA120" s="50">
        <f t="shared" ca="1" si="135"/>
        <v>-90000000000</v>
      </c>
      <c r="AB120" s="50">
        <f t="shared" si="135"/>
        <v>0</v>
      </c>
      <c r="AC120" s="51">
        <f t="shared" ca="1" si="135"/>
        <v>0</v>
      </c>
      <c r="AD120" s="50">
        <f t="shared" ref="AD120:AD151" ca="1" si="136">-(J120-G120)</f>
        <v>33567722374</v>
      </c>
      <c r="AE120" s="47"/>
      <c r="AF120" s="41"/>
      <c r="AG120" s="18"/>
      <c r="AH120" s="18"/>
      <c r="AI120" s="50">
        <f t="shared" ref="AI120:AI151" ca="1" si="137">G120-AA120</f>
        <v>200484190594</v>
      </c>
      <c r="AJ120" s="50"/>
      <c r="AK120" s="50">
        <f t="shared" ref="AK120:AK151" ca="1" si="138">J120-AC120</f>
        <v>76916468220</v>
      </c>
    </row>
    <row r="121" spans="1:37">
      <c r="A121" s="547" t="s">
        <v>531</v>
      </c>
      <c r="B121" s="547" t="s">
        <v>3229</v>
      </c>
      <c r="C121" s="48">
        <v>310</v>
      </c>
      <c r="D121" s="48"/>
      <c r="E121" s="50">
        <f t="shared" ref="E121:J121" si="139">E122+E125+E126+E127+E139+E140+E141+E142+E143+E153+E154+E159</f>
        <v>194037296366</v>
      </c>
      <c r="F121" s="50">
        <f t="shared" ca="1" si="139"/>
        <v>-89002667813</v>
      </c>
      <c r="G121" s="50">
        <f t="shared" ca="1" si="139"/>
        <v>105034628553</v>
      </c>
      <c r="H121" s="50">
        <f t="shared" si="139"/>
        <v>71058833382</v>
      </c>
      <c r="I121" s="50">
        <f t="shared" ca="1" si="139"/>
        <v>0</v>
      </c>
      <c r="J121" s="50">
        <f t="shared" ca="1" si="139"/>
        <v>71058833382</v>
      </c>
      <c r="K121" s="25"/>
      <c r="L121" s="26"/>
      <c r="M121" s="27"/>
      <c r="N121" s="18">
        <f t="shared" si="131"/>
        <v>104</v>
      </c>
      <c r="O121" s="18" t="s">
        <v>6078</v>
      </c>
      <c r="P121" s="18"/>
      <c r="Q121" s="28"/>
      <c r="R121" s="50">
        <f>R122+R125+R126+R127+R139+R140+R141+R142+R143+R153+R154+R159</f>
        <v>103410174502</v>
      </c>
      <c r="S121" s="50">
        <f t="shared" ref="S121:AC121" ca="1" si="140">S122+S125+S126+S127+S139+S140+S141+S142+S143+S153+S154+S159</f>
        <v>104407506689</v>
      </c>
      <c r="T121" s="50">
        <f t="shared" si="140"/>
        <v>71058833382</v>
      </c>
      <c r="U121" s="51">
        <f t="shared" ca="1" si="140"/>
        <v>71058833382</v>
      </c>
      <c r="V121" s="50">
        <f>V122+V125+V126+V127+V139+V140+V141+V142+V143+V153+V154+V159</f>
        <v>90627121864</v>
      </c>
      <c r="W121" s="50">
        <f ca="1">W122+W125+W126+W127+W139+W140+W141+W142+W143+W153+W154+W159</f>
        <v>90627121864</v>
      </c>
      <c r="X121" s="50">
        <f>X122+X125+X126+X127+X139+X140+X141+X142+X143+X153+X154+X159</f>
        <v>0</v>
      </c>
      <c r="Y121" s="51">
        <f ca="1">Y122+Y125+Y126+Y127+Y139+Y140+Y141+Y142+Y143+Y153+Y154+Y159</f>
        <v>0</v>
      </c>
      <c r="Z121" s="50">
        <f t="shared" si="140"/>
        <v>0</v>
      </c>
      <c r="AA121" s="50">
        <f t="shared" ca="1" si="140"/>
        <v>-90000000000</v>
      </c>
      <c r="AB121" s="50">
        <f t="shared" si="140"/>
        <v>0</v>
      </c>
      <c r="AC121" s="51">
        <f t="shared" ca="1" si="140"/>
        <v>0</v>
      </c>
      <c r="AD121" s="50">
        <f t="shared" ca="1" si="136"/>
        <v>33975795171</v>
      </c>
      <c r="AE121" s="47"/>
      <c r="AF121" s="41"/>
      <c r="AG121" s="18"/>
      <c r="AH121" s="18"/>
      <c r="AI121" s="50">
        <f t="shared" ca="1" si="137"/>
        <v>195034628553</v>
      </c>
      <c r="AJ121" s="50"/>
      <c r="AK121" s="50">
        <f t="shared" ca="1" si="138"/>
        <v>71058833382</v>
      </c>
    </row>
    <row r="122" spans="1:37">
      <c r="A122" s="548" t="s">
        <v>533</v>
      </c>
      <c r="B122" s="23" t="s">
        <v>3230</v>
      </c>
      <c r="C122" s="54">
        <v>311</v>
      </c>
      <c r="D122" s="54"/>
      <c r="E122" s="57">
        <f t="shared" ref="E122:J122" si="141">Acdkt</f>
        <v>29598396794</v>
      </c>
      <c r="F122" s="57">
        <f t="shared" ca="1" si="141"/>
        <v>0</v>
      </c>
      <c r="G122" s="57">
        <f t="shared" ca="1" si="141"/>
        <v>29598396794</v>
      </c>
      <c r="H122" s="57">
        <f t="shared" si="141"/>
        <v>34605041326</v>
      </c>
      <c r="I122" s="57">
        <f t="shared" ca="1" si="141"/>
        <v>0</v>
      </c>
      <c r="J122" s="57">
        <f t="shared" ca="1" si="141"/>
        <v>34605041326</v>
      </c>
      <c r="K122" s="25"/>
      <c r="L122" s="26"/>
      <c r="M122" s="27"/>
      <c r="N122" s="18">
        <f t="shared" si="131"/>
        <v>105</v>
      </c>
      <c r="O122" s="18" t="s">
        <v>6078</v>
      </c>
      <c r="P122" s="18"/>
      <c r="Q122" s="28"/>
      <c r="R122" s="57">
        <f>Acdkt</f>
        <v>29598396794</v>
      </c>
      <c r="S122" s="57">
        <f t="shared" ref="S122:AC122" ca="1" si="142">Acdkt</f>
        <v>29598396794</v>
      </c>
      <c r="T122" s="57">
        <f>Acdkt</f>
        <v>34605041326</v>
      </c>
      <c r="U122" s="583">
        <f t="shared" ca="1" si="142"/>
        <v>34605041326</v>
      </c>
      <c r="V122" s="57">
        <f t="shared" si="142"/>
        <v>0</v>
      </c>
      <c r="W122" s="57">
        <f t="shared" ca="1" si="142"/>
        <v>0</v>
      </c>
      <c r="X122" s="57">
        <f t="shared" si="142"/>
        <v>0</v>
      </c>
      <c r="Y122" s="583">
        <f t="shared" ca="1" si="142"/>
        <v>0</v>
      </c>
      <c r="Z122" s="57">
        <f t="shared" si="142"/>
        <v>0</v>
      </c>
      <c r="AA122" s="57">
        <f t="shared" ca="1" si="142"/>
        <v>0</v>
      </c>
      <c r="AB122" s="57">
        <f t="shared" si="142"/>
        <v>0</v>
      </c>
      <c r="AC122" s="583">
        <f t="shared" ca="1" si="142"/>
        <v>0</v>
      </c>
      <c r="AD122" s="55">
        <f t="shared" ca="1" si="136"/>
        <v>-5006644532</v>
      </c>
      <c r="AE122" s="47" t="s">
        <v>3231</v>
      </c>
      <c r="AF122" s="41"/>
      <c r="AG122" s="18"/>
      <c r="AH122" s="18"/>
      <c r="AI122" s="55">
        <f t="shared" ca="1" si="137"/>
        <v>29598396794</v>
      </c>
      <c r="AJ122" s="55"/>
      <c r="AK122" s="55">
        <f t="shared" ca="1" si="138"/>
        <v>34605041326</v>
      </c>
    </row>
    <row r="123" spans="1:37">
      <c r="A123" s="548"/>
      <c r="B123" s="23" t="s">
        <v>3232</v>
      </c>
      <c r="C123" s="54"/>
      <c r="D123" s="54"/>
      <c r="E123" s="55">
        <f t="shared" ref="E123:E159" si="143">THCK1</f>
        <v>29598396794</v>
      </c>
      <c r="F123" s="55">
        <f t="shared" ref="F123:F159" ca="1" si="144">THCK2</f>
        <v>0</v>
      </c>
      <c r="G123" s="55">
        <f t="shared" ref="G123:G159" ca="1" si="145">THCK</f>
        <v>29598396794</v>
      </c>
      <c r="H123" s="55">
        <f t="shared" ref="H123:H159" si="146">THDK1</f>
        <v>29072965820</v>
      </c>
      <c r="I123" s="55">
        <f t="shared" ref="I123:I159" ca="1" si="147">THDK2</f>
        <v>0</v>
      </c>
      <c r="J123" s="55">
        <f t="shared" ref="J123:J159" ca="1" si="148">THDK</f>
        <v>29072965820</v>
      </c>
      <c r="K123" s="25">
        <v>311</v>
      </c>
      <c r="L123" s="26" t="s">
        <v>12209</v>
      </c>
      <c r="M123" s="27">
        <v>311</v>
      </c>
      <c r="N123" s="18">
        <f t="shared" si="131"/>
        <v>106</v>
      </c>
      <c r="O123" s="18"/>
      <c r="P123" s="18" t="s">
        <v>6079</v>
      </c>
      <c r="Q123" s="28"/>
      <c r="R123" s="576">
        <v>29598396794</v>
      </c>
      <c r="S123" s="55">
        <f ca="1">-pajetsck+R123</f>
        <v>29598396794</v>
      </c>
      <c r="T123" s="576">
        <v>29072965820</v>
      </c>
      <c r="U123" s="58">
        <f ca="1">-pajetsdk+T123</f>
        <v>29072965820</v>
      </c>
      <c r="V123" s="928"/>
      <c r="W123" s="55">
        <f ca="1">-pajetsck+V123</f>
        <v>0</v>
      </c>
      <c r="X123" s="576"/>
      <c r="Y123" s="58">
        <f ca="1">-pajetsdk+X123</f>
        <v>0</v>
      </c>
      <c r="Z123" s="928"/>
      <c r="AA123" s="55">
        <f ca="1">-pajetsck+Z123</f>
        <v>0</v>
      </c>
      <c r="AB123" s="576"/>
      <c r="AC123" s="58">
        <f ca="1">-pajetsdk+AB123</f>
        <v>0</v>
      </c>
      <c r="AD123" s="55">
        <f t="shared" ca="1" si="136"/>
        <v>525430974</v>
      </c>
      <c r="AE123" s="47"/>
      <c r="AF123" s="41"/>
      <c r="AG123" s="18"/>
      <c r="AH123" s="18"/>
      <c r="AI123" s="55">
        <f t="shared" ca="1" si="137"/>
        <v>29598396794</v>
      </c>
      <c r="AJ123" s="55"/>
      <c r="AK123" s="55">
        <f t="shared" ca="1" si="138"/>
        <v>29072965820</v>
      </c>
    </row>
    <row r="124" spans="1:37">
      <c r="A124" s="548"/>
      <c r="B124" s="23" t="s">
        <v>3233</v>
      </c>
      <c r="C124" s="54"/>
      <c r="D124" s="54"/>
      <c r="E124" s="55">
        <f t="shared" si="143"/>
        <v>0</v>
      </c>
      <c r="F124" s="55">
        <f t="shared" ca="1" si="144"/>
        <v>0</v>
      </c>
      <c r="G124" s="55">
        <f t="shared" ca="1" si="145"/>
        <v>0</v>
      </c>
      <c r="H124" s="55">
        <f t="shared" si="146"/>
        <v>5532075506</v>
      </c>
      <c r="I124" s="55">
        <f t="shared" ca="1" si="147"/>
        <v>0</v>
      </c>
      <c r="J124" s="55">
        <f t="shared" ca="1" si="148"/>
        <v>5532075506</v>
      </c>
      <c r="K124" s="25">
        <v>315</v>
      </c>
      <c r="L124" s="26" t="s">
        <v>12209</v>
      </c>
      <c r="M124" s="27">
        <v>311</v>
      </c>
      <c r="N124" s="18">
        <f t="shared" si="131"/>
        <v>107</v>
      </c>
      <c r="O124" s="18"/>
      <c r="P124" s="18" t="s">
        <v>6079</v>
      </c>
      <c r="Q124" s="28"/>
      <c r="R124" s="578"/>
      <c r="S124" s="55">
        <f ca="1">-pajetsck+R124</f>
        <v>0</v>
      </c>
      <c r="T124" s="578">
        <v>5532075506</v>
      </c>
      <c r="U124" s="58">
        <f ca="1">-pajetsdk+T124</f>
        <v>5532075506</v>
      </c>
      <c r="V124" s="929"/>
      <c r="W124" s="55">
        <f ca="1">-pajetsck+V124</f>
        <v>0</v>
      </c>
      <c r="X124" s="578"/>
      <c r="Y124" s="58">
        <f ca="1">-pajetsdk+X124</f>
        <v>0</v>
      </c>
      <c r="Z124" s="929"/>
      <c r="AA124" s="55">
        <f ca="1">-pajetsck+Z124</f>
        <v>0</v>
      </c>
      <c r="AB124" s="578"/>
      <c r="AC124" s="58">
        <f ca="1">-pajetsdk+AB124</f>
        <v>0</v>
      </c>
      <c r="AD124" s="55">
        <f t="shared" ca="1" si="136"/>
        <v>-5532075506</v>
      </c>
      <c r="AE124" s="47"/>
      <c r="AF124" s="41"/>
      <c r="AG124" s="18"/>
      <c r="AH124" s="18"/>
      <c r="AI124" s="55">
        <f t="shared" ca="1" si="137"/>
        <v>0</v>
      </c>
      <c r="AJ124" s="55"/>
      <c r="AK124" s="55">
        <f t="shared" ca="1" si="138"/>
        <v>5532075506</v>
      </c>
    </row>
    <row r="125" spans="1:37">
      <c r="A125" s="548" t="s">
        <v>661</v>
      </c>
      <c r="B125" s="23" t="s">
        <v>3234</v>
      </c>
      <c r="C125" s="54">
        <v>312</v>
      </c>
      <c r="D125" s="54"/>
      <c r="E125" s="55">
        <f t="shared" si="143"/>
        <v>55857166431</v>
      </c>
      <c r="F125" s="55">
        <f t="shared" ca="1" si="144"/>
        <v>0</v>
      </c>
      <c r="G125" s="55">
        <f t="shared" ca="1" si="145"/>
        <v>55857166431</v>
      </c>
      <c r="H125" s="55">
        <f t="shared" si="146"/>
        <v>13217702123</v>
      </c>
      <c r="I125" s="55">
        <f t="shared" ca="1" si="147"/>
        <v>0</v>
      </c>
      <c r="J125" s="55">
        <f t="shared" ca="1" si="148"/>
        <v>13217702123</v>
      </c>
      <c r="K125" s="25">
        <v>331</v>
      </c>
      <c r="L125" s="26" t="s">
        <v>2849</v>
      </c>
      <c r="M125" s="27">
        <v>312</v>
      </c>
      <c r="N125" s="18">
        <f t="shared" si="131"/>
        <v>108</v>
      </c>
      <c r="O125" s="18" t="s">
        <v>6078</v>
      </c>
      <c r="P125" s="18" t="s">
        <v>6079</v>
      </c>
      <c r="Q125" s="28"/>
      <c r="R125" s="576">
        <v>55857166431</v>
      </c>
      <c r="S125" s="55">
        <f ca="1">-pajetsck+R125</f>
        <v>55857166431</v>
      </c>
      <c r="T125" s="576">
        <v>13217702123</v>
      </c>
      <c r="U125" s="58">
        <f ca="1">-pajetsdk+T125</f>
        <v>13217702123</v>
      </c>
      <c r="V125" s="928"/>
      <c r="W125" s="55">
        <f ca="1">-pajetsck+V125</f>
        <v>0</v>
      </c>
      <c r="X125" s="576"/>
      <c r="Y125" s="58">
        <f ca="1">-pajetsdk+X125</f>
        <v>0</v>
      </c>
      <c r="Z125" s="928"/>
      <c r="AA125" s="55">
        <f ca="1">-pajetsck+Z125</f>
        <v>0</v>
      </c>
      <c r="AB125" s="576"/>
      <c r="AC125" s="58">
        <f ca="1">-pajetsdk+AB125</f>
        <v>0</v>
      </c>
      <c r="AD125" s="55">
        <f t="shared" ca="1" si="136"/>
        <v>42639464308</v>
      </c>
      <c r="AE125" s="47" t="s">
        <v>3235</v>
      </c>
      <c r="AF125" s="41"/>
      <c r="AG125" s="18"/>
      <c r="AH125" s="18"/>
      <c r="AI125" s="55">
        <f t="shared" ca="1" si="137"/>
        <v>55857166431</v>
      </c>
      <c r="AJ125" s="55"/>
      <c r="AK125" s="55">
        <f t="shared" ca="1" si="138"/>
        <v>13217702123</v>
      </c>
    </row>
    <row r="126" spans="1:37">
      <c r="A126" s="548" t="s">
        <v>12491</v>
      </c>
      <c r="B126" s="23" t="s">
        <v>3236</v>
      </c>
      <c r="C126" s="54">
        <v>313</v>
      </c>
      <c r="D126" s="54"/>
      <c r="E126" s="55">
        <f t="shared" si="143"/>
        <v>99258831678</v>
      </c>
      <c r="F126" s="55">
        <f t="shared" ca="1" si="144"/>
        <v>-90000800000</v>
      </c>
      <c r="G126" s="55">
        <f t="shared" ca="1" si="145"/>
        <v>9258031678</v>
      </c>
      <c r="H126" s="55">
        <f t="shared" si="146"/>
        <v>14209000000</v>
      </c>
      <c r="I126" s="55">
        <f t="shared" ca="1" si="147"/>
        <v>0</v>
      </c>
      <c r="J126" s="55">
        <f t="shared" ca="1" si="148"/>
        <v>14209000000</v>
      </c>
      <c r="K126" s="25" t="s">
        <v>12210</v>
      </c>
      <c r="L126" s="26" t="s">
        <v>2847</v>
      </c>
      <c r="M126" s="27">
        <v>313</v>
      </c>
      <c r="N126" s="18">
        <f t="shared" si="131"/>
        <v>109</v>
      </c>
      <c r="O126" s="18" t="s">
        <v>6078</v>
      </c>
      <c r="P126" s="18" t="s">
        <v>6079</v>
      </c>
      <c r="Q126" s="28"/>
      <c r="R126" s="576">
        <v>9258831678</v>
      </c>
      <c r="S126" s="55">
        <f ca="1">-pajetsck+R126</f>
        <v>9258031678</v>
      </c>
      <c r="T126" s="576">
        <v>14209000000</v>
      </c>
      <c r="U126" s="58">
        <f ca="1">-pajetsdk+T126</f>
        <v>14209000000</v>
      </c>
      <c r="V126" s="928">
        <v>90000000000</v>
      </c>
      <c r="W126" s="55">
        <f ca="1">-pajetsck+V126</f>
        <v>90000000000</v>
      </c>
      <c r="X126" s="576"/>
      <c r="Y126" s="58">
        <f ca="1">-pajetsdk+X126</f>
        <v>0</v>
      </c>
      <c r="Z126" s="928"/>
      <c r="AA126" s="55">
        <f ca="1">-pajetsck+Z126</f>
        <v>-90000000000</v>
      </c>
      <c r="AB126" s="576"/>
      <c r="AC126" s="58">
        <f ca="1">-pajetsdk+AB126</f>
        <v>0</v>
      </c>
      <c r="AD126" s="55">
        <f t="shared" ca="1" si="136"/>
        <v>-4950968322</v>
      </c>
      <c r="AE126" s="47" t="s">
        <v>3235</v>
      </c>
      <c r="AF126" s="41"/>
      <c r="AG126" s="18"/>
      <c r="AH126" s="18"/>
      <c r="AI126" s="55">
        <f t="shared" ca="1" si="137"/>
        <v>99258031678</v>
      </c>
      <c r="AJ126" s="55"/>
      <c r="AK126" s="55">
        <f t="shared" ca="1" si="138"/>
        <v>14209000000</v>
      </c>
    </row>
    <row r="127" spans="1:37">
      <c r="A127" s="548" t="s">
        <v>13295</v>
      </c>
      <c r="B127" s="23" t="s">
        <v>12253</v>
      </c>
      <c r="C127" s="54">
        <v>314</v>
      </c>
      <c r="D127" s="54"/>
      <c r="E127" s="57">
        <f t="shared" ref="E127:J127" si="149">Acdkt</f>
        <v>627121864</v>
      </c>
      <c r="F127" s="57">
        <f t="shared" ca="1" si="149"/>
        <v>998132187</v>
      </c>
      <c r="G127" s="57">
        <f t="shared" ca="1" si="149"/>
        <v>1625254051</v>
      </c>
      <c r="H127" s="57">
        <f t="shared" si="149"/>
        <v>663687091</v>
      </c>
      <c r="I127" s="57">
        <f t="shared" ca="1" si="149"/>
        <v>0</v>
      </c>
      <c r="J127" s="57">
        <f t="shared" ca="1" si="149"/>
        <v>663687091</v>
      </c>
      <c r="K127" s="25"/>
      <c r="L127" s="26"/>
      <c r="M127" s="27"/>
      <c r="N127" s="18">
        <f t="shared" si="131"/>
        <v>110</v>
      </c>
      <c r="O127" s="18" t="s">
        <v>6078</v>
      </c>
      <c r="P127" s="18"/>
      <c r="Q127" s="28"/>
      <c r="R127" s="57">
        <f>Acdkt</f>
        <v>0</v>
      </c>
      <c r="S127" s="57">
        <f t="shared" ref="S127:AC127" ca="1" si="150">Acdkt</f>
        <v>998132187</v>
      </c>
      <c r="T127" s="57">
        <f>Acdkt</f>
        <v>663687091</v>
      </c>
      <c r="U127" s="583">
        <f t="shared" ca="1" si="150"/>
        <v>663687091</v>
      </c>
      <c r="V127" s="57">
        <f t="shared" si="150"/>
        <v>627121864</v>
      </c>
      <c r="W127" s="57">
        <f t="shared" ca="1" si="150"/>
        <v>627121864</v>
      </c>
      <c r="X127" s="57">
        <f t="shared" si="150"/>
        <v>0</v>
      </c>
      <c r="Y127" s="583">
        <f t="shared" ca="1" si="150"/>
        <v>0</v>
      </c>
      <c r="Z127" s="57">
        <f t="shared" si="150"/>
        <v>0</v>
      </c>
      <c r="AA127" s="57">
        <f t="shared" ca="1" si="150"/>
        <v>0</v>
      </c>
      <c r="AB127" s="57">
        <f t="shared" si="150"/>
        <v>0</v>
      </c>
      <c r="AC127" s="583">
        <f t="shared" ca="1" si="150"/>
        <v>0</v>
      </c>
      <c r="AD127" s="55">
        <f t="shared" ca="1" si="136"/>
        <v>961566960</v>
      </c>
      <c r="AE127" s="47" t="s">
        <v>3235</v>
      </c>
      <c r="AF127" s="41"/>
      <c r="AG127" s="18"/>
      <c r="AH127" s="18"/>
      <c r="AI127" s="55">
        <f t="shared" ca="1" si="137"/>
        <v>1625254051</v>
      </c>
      <c r="AJ127" s="55"/>
      <c r="AK127" s="55">
        <f t="shared" ca="1" si="138"/>
        <v>663687091</v>
      </c>
    </row>
    <row r="128" spans="1:37">
      <c r="A128" s="548"/>
      <c r="B128" s="548" t="s">
        <v>2090</v>
      </c>
      <c r="C128" s="54"/>
      <c r="D128" s="54"/>
      <c r="E128" s="55">
        <f t="shared" ref="E128:J128" si="151">E129+E130</f>
        <v>156000000</v>
      </c>
      <c r="F128" s="55">
        <f t="shared" ca="1" si="151"/>
        <v>0</v>
      </c>
      <c r="G128" s="55">
        <f t="shared" ca="1" si="151"/>
        <v>156000000</v>
      </c>
      <c r="H128" s="55">
        <f t="shared" si="151"/>
        <v>156000000</v>
      </c>
      <c r="I128" s="55">
        <f t="shared" ca="1" si="151"/>
        <v>0</v>
      </c>
      <c r="J128" s="55">
        <f t="shared" ca="1" si="151"/>
        <v>156000000</v>
      </c>
      <c r="K128" s="25"/>
      <c r="L128" s="26"/>
      <c r="M128" s="27"/>
      <c r="N128" s="18">
        <f t="shared" si="131"/>
        <v>111</v>
      </c>
      <c r="O128" s="18"/>
      <c r="P128" s="18"/>
      <c r="Q128" s="28"/>
      <c r="R128" s="55">
        <f>R129+R130</f>
        <v>0</v>
      </c>
      <c r="S128" s="55">
        <f t="shared" ref="S128:AC128" ca="1" si="152">S129+S130</f>
        <v>0</v>
      </c>
      <c r="T128" s="55">
        <f t="shared" si="152"/>
        <v>156000000</v>
      </c>
      <c r="U128" s="58">
        <f t="shared" ca="1" si="152"/>
        <v>156000000</v>
      </c>
      <c r="V128" s="55">
        <f>V129+V130</f>
        <v>156000000</v>
      </c>
      <c r="W128" s="55">
        <f ca="1">W129+W130</f>
        <v>156000000</v>
      </c>
      <c r="X128" s="55">
        <f>X129+X130</f>
        <v>0</v>
      </c>
      <c r="Y128" s="58">
        <f ca="1">Y129+Y130</f>
        <v>0</v>
      </c>
      <c r="Z128" s="55">
        <f t="shared" si="152"/>
        <v>0</v>
      </c>
      <c r="AA128" s="55">
        <f t="shared" ca="1" si="152"/>
        <v>0</v>
      </c>
      <c r="AB128" s="55">
        <f t="shared" si="152"/>
        <v>0</v>
      </c>
      <c r="AC128" s="58">
        <f t="shared" ca="1" si="152"/>
        <v>0</v>
      </c>
      <c r="AD128" s="55">
        <f t="shared" ca="1" si="136"/>
        <v>0</v>
      </c>
      <c r="AE128" s="47"/>
      <c r="AF128" s="41"/>
      <c r="AG128" s="18"/>
      <c r="AH128" s="18"/>
      <c r="AI128" s="55">
        <f t="shared" ca="1" si="137"/>
        <v>156000000</v>
      </c>
      <c r="AJ128" s="55"/>
      <c r="AK128" s="55">
        <f t="shared" ca="1" si="138"/>
        <v>156000000</v>
      </c>
    </row>
    <row r="129" spans="1:37">
      <c r="A129" s="548"/>
      <c r="B129" s="23" t="s">
        <v>2091</v>
      </c>
      <c r="C129" s="54"/>
      <c r="D129" s="54"/>
      <c r="E129" s="55">
        <f t="shared" si="143"/>
        <v>156000000</v>
      </c>
      <c r="F129" s="55">
        <f t="shared" ca="1" si="144"/>
        <v>0</v>
      </c>
      <c r="G129" s="55">
        <f t="shared" ca="1" si="145"/>
        <v>156000000</v>
      </c>
      <c r="H129" s="55">
        <f t="shared" si="146"/>
        <v>156000000</v>
      </c>
      <c r="I129" s="55">
        <f t="shared" ca="1" si="147"/>
        <v>0</v>
      </c>
      <c r="J129" s="55">
        <f t="shared" ca="1" si="148"/>
        <v>156000000</v>
      </c>
      <c r="K129" s="25">
        <v>33311</v>
      </c>
      <c r="L129" s="26" t="s">
        <v>2856</v>
      </c>
      <c r="M129" s="27">
        <v>314</v>
      </c>
      <c r="N129" s="18">
        <f t="shared" si="131"/>
        <v>112</v>
      </c>
      <c r="O129" s="18"/>
      <c r="P129" s="18" t="s">
        <v>6079</v>
      </c>
      <c r="Q129" s="28"/>
      <c r="R129" s="576"/>
      <c r="S129" s="55">
        <f t="shared" ref="S129:S138" ca="1" si="153">-pajetsck+R129</f>
        <v>0</v>
      </c>
      <c r="T129" s="576">
        <v>156000000</v>
      </c>
      <c r="U129" s="58">
        <f t="shared" ref="U129:U138" ca="1" si="154">-pajetsdk+T129</f>
        <v>156000000</v>
      </c>
      <c r="V129" s="928">
        <v>156000000</v>
      </c>
      <c r="W129" s="55">
        <f t="shared" ref="W129:W138" ca="1" si="155">-pajetsck+V129</f>
        <v>156000000</v>
      </c>
      <c r="X129" s="576"/>
      <c r="Y129" s="58">
        <f t="shared" ref="Y129:Y138" ca="1" si="156">-pajetsdk+X129</f>
        <v>0</v>
      </c>
      <c r="Z129" s="928"/>
      <c r="AA129" s="55">
        <f t="shared" ref="AA129:AA138" ca="1" si="157">-pajetsck+Z129</f>
        <v>0</v>
      </c>
      <c r="AB129" s="576"/>
      <c r="AC129" s="58">
        <f t="shared" ref="AC129:AC138" ca="1" si="158">-pajetsdk+AB129</f>
        <v>0</v>
      </c>
      <c r="AD129" s="55">
        <f t="shared" ca="1" si="136"/>
        <v>0</v>
      </c>
      <c r="AE129" s="47"/>
      <c r="AF129" s="41"/>
      <c r="AG129" s="18"/>
      <c r="AH129" s="18"/>
      <c r="AI129" s="55">
        <f t="shared" ca="1" si="137"/>
        <v>156000000</v>
      </c>
      <c r="AJ129" s="55"/>
      <c r="AK129" s="55">
        <f t="shared" ca="1" si="138"/>
        <v>156000000</v>
      </c>
    </row>
    <row r="130" spans="1:37">
      <c r="A130" s="548"/>
      <c r="B130" s="23" t="s">
        <v>2092</v>
      </c>
      <c r="C130" s="54"/>
      <c r="D130" s="54"/>
      <c r="E130" s="55">
        <f t="shared" si="143"/>
        <v>0</v>
      </c>
      <c r="F130" s="55">
        <f t="shared" ca="1" si="144"/>
        <v>0</v>
      </c>
      <c r="G130" s="55">
        <f t="shared" ca="1" si="145"/>
        <v>0</v>
      </c>
      <c r="H130" s="55">
        <f t="shared" si="146"/>
        <v>0</v>
      </c>
      <c r="I130" s="55">
        <f t="shared" ca="1" si="147"/>
        <v>0</v>
      </c>
      <c r="J130" s="55">
        <f t="shared" ca="1" si="148"/>
        <v>0</v>
      </c>
      <c r="K130" s="25">
        <v>33312</v>
      </c>
      <c r="L130" s="26" t="s">
        <v>2856</v>
      </c>
      <c r="M130" s="27">
        <v>314</v>
      </c>
      <c r="N130" s="18">
        <f t="shared" si="131"/>
        <v>113</v>
      </c>
      <c r="O130" s="18"/>
      <c r="P130" s="18" t="s">
        <v>6079</v>
      </c>
      <c r="Q130" s="28"/>
      <c r="R130" s="576"/>
      <c r="S130" s="55">
        <f t="shared" ca="1" si="153"/>
        <v>0</v>
      </c>
      <c r="T130" s="578">
        <v>0</v>
      </c>
      <c r="U130" s="58">
        <f t="shared" ca="1" si="154"/>
        <v>0</v>
      </c>
      <c r="V130" s="929"/>
      <c r="W130" s="55">
        <f t="shared" ca="1" si="155"/>
        <v>0</v>
      </c>
      <c r="X130" s="578"/>
      <c r="Y130" s="58">
        <f t="shared" ca="1" si="156"/>
        <v>0</v>
      </c>
      <c r="Z130" s="929"/>
      <c r="AA130" s="55">
        <f t="shared" ca="1" si="157"/>
        <v>0</v>
      </c>
      <c r="AB130" s="578"/>
      <c r="AC130" s="58">
        <f t="shared" ca="1" si="158"/>
        <v>0</v>
      </c>
      <c r="AD130" s="55">
        <f t="shared" ca="1" si="136"/>
        <v>0</v>
      </c>
      <c r="AE130" s="47"/>
      <c r="AF130" s="41"/>
      <c r="AG130" s="18"/>
      <c r="AH130" s="18"/>
      <c r="AI130" s="55">
        <f t="shared" ca="1" si="137"/>
        <v>0</v>
      </c>
      <c r="AJ130" s="55"/>
      <c r="AK130" s="55">
        <f t="shared" ca="1" si="138"/>
        <v>0</v>
      </c>
    </row>
    <row r="131" spans="1:37">
      <c r="A131" s="548"/>
      <c r="B131" s="23" t="s">
        <v>12781</v>
      </c>
      <c r="C131" s="54"/>
      <c r="D131" s="54"/>
      <c r="E131" s="55">
        <f t="shared" si="143"/>
        <v>0</v>
      </c>
      <c r="F131" s="55">
        <f t="shared" ca="1" si="144"/>
        <v>0</v>
      </c>
      <c r="G131" s="55">
        <f t="shared" ca="1" si="145"/>
        <v>0</v>
      </c>
      <c r="H131" s="55">
        <f t="shared" si="146"/>
        <v>0</v>
      </c>
      <c r="I131" s="55">
        <f t="shared" ca="1" si="147"/>
        <v>0</v>
      </c>
      <c r="J131" s="55">
        <f t="shared" ca="1" si="148"/>
        <v>0</v>
      </c>
      <c r="K131" s="25">
        <v>3332</v>
      </c>
      <c r="L131" s="26" t="s">
        <v>2856</v>
      </c>
      <c r="M131" s="27">
        <v>314</v>
      </c>
      <c r="N131" s="18">
        <f t="shared" si="131"/>
        <v>114</v>
      </c>
      <c r="O131" s="18"/>
      <c r="P131" s="18" t="s">
        <v>6079</v>
      </c>
      <c r="Q131" s="28"/>
      <c r="R131" s="578"/>
      <c r="S131" s="55">
        <f t="shared" ca="1" si="153"/>
        <v>0</v>
      </c>
      <c r="T131" s="578">
        <v>0</v>
      </c>
      <c r="U131" s="58">
        <f t="shared" ca="1" si="154"/>
        <v>0</v>
      </c>
      <c r="V131" s="929"/>
      <c r="W131" s="55">
        <f t="shared" ca="1" si="155"/>
        <v>0</v>
      </c>
      <c r="X131" s="578"/>
      <c r="Y131" s="58">
        <f t="shared" ca="1" si="156"/>
        <v>0</v>
      </c>
      <c r="Z131" s="929"/>
      <c r="AA131" s="55">
        <f t="shared" ca="1" si="157"/>
        <v>0</v>
      </c>
      <c r="AB131" s="578"/>
      <c r="AC131" s="58">
        <f t="shared" ca="1" si="158"/>
        <v>0</v>
      </c>
      <c r="AD131" s="55">
        <f t="shared" ca="1" si="136"/>
        <v>0</v>
      </c>
      <c r="AE131" s="47"/>
      <c r="AF131" s="41"/>
      <c r="AG131" s="18"/>
      <c r="AH131" s="18"/>
      <c r="AI131" s="55">
        <f t="shared" ca="1" si="137"/>
        <v>0</v>
      </c>
      <c r="AJ131" s="55"/>
      <c r="AK131" s="55">
        <f t="shared" ca="1" si="138"/>
        <v>0</v>
      </c>
    </row>
    <row r="132" spans="1:37">
      <c r="A132" s="548"/>
      <c r="B132" s="23" t="s">
        <v>12782</v>
      </c>
      <c r="C132" s="54"/>
      <c r="D132" s="54"/>
      <c r="E132" s="55">
        <f t="shared" si="143"/>
        <v>0</v>
      </c>
      <c r="F132" s="55">
        <f t="shared" ca="1" si="144"/>
        <v>0</v>
      </c>
      <c r="G132" s="55">
        <f t="shared" ca="1" si="145"/>
        <v>0</v>
      </c>
      <c r="H132" s="55">
        <f t="shared" si="146"/>
        <v>0</v>
      </c>
      <c r="I132" s="55">
        <f t="shared" ca="1" si="147"/>
        <v>0</v>
      </c>
      <c r="J132" s="55">
        <f t="shared" ca="1" si="148"/>
        <v>0</v>
      </c>
      <c r="K132" s="25">
        <v>3333</v>
      </c>
      <c r="L132" s="26" t="s">
        <v>2856</v>
      </c>
      <c r="M132" s="27">
        <v>314</v>
      </c>
      <c r="N132" s="18">
        <f t="shared" si="131"/>
        <v>115</v>
      </c>
      <c r="O132" s="18"/>
      <c r="P132" s="18" t="s">
        <v>6079</v>
      </c>
      <c r="Q132" s="28"/>
      <c r="R132" s="578"/>
      <c r="S132" s="55">
        <f t="shared" ca="1" si="153"/>
        <v>0</v>
      </c>
      <c r="T132" s="578">
        <v>0</v>
      </c>
      <c r="U132" s="58">
        <f t="shared" ca="1" si="154"/>
        <v>0</v>
      </c>
      <c r="V132" s="929"/>
      <c r="W132" s="55">
        <f t="shared" ca="1" si="155"/>
        <v>0</v>
      </c>
      <c r="X132" s="578"/>
      <c r="Y132" s="58">
        <f t="shared" ca="1" si="156"/>
        <v>0</v>
      </c>
      <c r="Z132" s="929"/>
      <c r="AA132" s="55">
        <f t="shared" ca="1" si="157"/>
        <v>0</v>
      </c>
      <c r="AB132" s="578"/>
      <c r="AC132" s="58">
        <f t="shared" ca="1" si="158"/>
        <v>0</v>
      </c>
      <c r="AD132" s="55">
        <f t="shared" ca="1" si="136"/>
        <v>0</v>
      </c>
      <c r="AE132" s="47"/>
      <c r="AF132" s="41"/>
      <c r="AG132" s="18"/>
      <c r="AH132" s="18"/>
      <c r="AI132" s="55">
        <f t="shared" ca="1" si="137"/>
        <v>0</v>
      </c>
      <c r="AJ132" s="55"/>
      <c r="AK132" s="55">
        <f t="shared" ca="1" si="138"/>
        <v>0</v>
      </c>
    </row>
    <row r="133" spans="1:37">
      <c r="A133" s="548"/>
      <c r="B133" s="23" t="s">
        <v>500</v>
      </c>
      <c r="C133" s="54"/>
      <c r="D133" s="54"/>
      <c r="E133" s="55">
        <f t="shared" si="143"/>
        <v>471121864</v>
      </c>
      <c r="F133" s="55">
        <f t="shared" ca="1" si="144"/>
        <v>998132187</v>
      </c>
      <c r="G133" s="55">
        <f t="shared" ca="1" si="145"/>
        <v>1469254051</v>
      </c>
      <c r="H133" s="55">
        <f t="shared" si="146"/>
        <v>507687091</v>
      </c>
      <c r="I133" s="55">
        <f t="shared" ca="1" si="147"/>
        <v>0</v>
      </c>
      <c r="J133" s="55">
        <f t="shared" ca="1" si="148"/>
        <v>507687091</v>
      </c>
      <c r="K133" s="25">
        <v>3334</v>
      </c>
      <c r="L133" s="26" t="s">
        <v>2856</v>
      </c>
      <c r="M133" s="27">
        <v>314</v>
      </c>
      <c r="N133" s="18">
        <f t="shared" si="131"/>
        <v>116</v>
      </c>
      <c r="O133" s="18"/>
      <c r="P133" s="18" t="s">
        <v>6079</v>
      </c>
      <c r="Q133" s="28"/>
      <c r="R133" s="578"/>
      <c r="S133" s="55">
        <f t="shared" ca="1" si="153"/>
        <v>998132187</v>
      </c>
      <c r="T133" s="578">
        <v>507687091</v>
      </c>
      <c r="U133" s="58">
        <f t="shared" ca="1" si="154"/>
        <v>507687091</v>
      </c>
      <c r="V133" s="929">
        <v>471121864</v>
      </c>
      <c r="W133" s="55">
        <f t="shared" ca="1" si="155"/>
        <v>471121864</v>
      </c>
      <c r="X133" s="578"/>
      <c r="Y133" s="58">
        <f t="shared" ca="1" si="156"/>
        <v>0</v>
      </c>
      <c r="Z133" s="929"/>
      <c r="AA133" s="55">
        <f t="shared" ca="1" si="157"/>
        <v>0</v>
      </c>
      <c r="AB133" s="578"/>
      <c r="AC133" s="58">
        <f t="shared" ca="1" si="158"/>
        <v>0</v>
      </c>
      <c r="AD133" s="55">
        <f t="shared" ca="1" si="136"/>
        <v>961566960</v>
      </c>
      <c r="AE133" s="47"/>
      <c r="AF133" s="41"/>
      <c r="AG133" s="18"/>
      <c r="AH133" s="18"/>
      <c r="AI133" s="55">
        <f t="shared" ca="1" si="137"/>
        <v>1469254051</v>
      </c>
      <c r="AJ133" s="55"/>
      <c r="AK133" s="55">
        <f t="shared" ca="1" si="138"/>
        <v>507687091</v>
      </c>
    </row>
    <row r="134" spans="1:37">
      <c r="A134" s="548"/>
      <c r="B134" s="23" t="s">
        <v>501</v>
      </c>
      <c r="C134" s="54"/>
      <c r="D134" s="54"/>
      <c r="E134" s="55">
        <f t="shared" si="143"/>
        <v>0</v>
      </c>
      <c r="F134" s="55">
        <f t="shared" ca="1" si="144"/>
        <v>0</v>
      </c>
      <c r="G134" s="55">
        <f t="shared" ca="1" si="145"/>
        <v>0</v>
      </c>
      <c r="H134" s="55">
        <f t="shared" si="146"/>
        <v>0</v>
      </c>
      <c r="I134" s="55">
        <f t="shared" ca="1" si="147"/>
        <v>0</v>
      </c>
      <c r="J134" s="55">
        <f t="shared" ca="1" si="148"/>
        <v>0</v>
      </c>
      <c r="K134" s="25">
        <v>3335</v>
      </c>
      <c r="L134" s="26" t="s">
        <v>2856</v>
      </c>
      <c r="M134" s="27">
        <v>314</v>
      </c>
      <c r="N134" s="18">
        <f t="shared" si="131"/>
        <v>117</v>
      </c>
      <c r="O134" s="18"/>
      <c r="P134" s="18" t="s">
        <v>6079</v>
      </c>
      <c r="Q134" s="28"/>
      <c r="R134" s="578"/>
      <c r="S134" s="55">
        <f t="shared" ca="1" si="153"/>
        <v>0</v>
      </c>
      <c r="T134" s="578">
        <v>0</v>
      </c>
      <c r="U134" s="58">
        <f t="shared" ca="1" si="154"/>
        <v>0</v>
      </c>
      <c r="V134" s="929"/>
      <c r="W134" s="55">
        <f t="shared" ca="1" si="155"/>
        <v>0</v>
      </c>
      <c r="X134" s="578"/>
      <c r="Y134" s="58">
        <f t="shared" ca="1" si="156"/>
        <v>0</v>
      </c>
      <c r="Z134" s="929"/>
      <c r="AA134" s="55">
        <f t="shared" ca="1" si="157"/>
        <v>0</v>
      </c>
      <c r="AB134" s="578"/>
      <c r="AC134" s="58">
        <f t="shared" ca="1" si="158"/>
        <v>0</v>
      </c>
      <c r="AD134" s="55">
        <f t="shared" ca="1" si="136"/>
        <v>0</v>
      </c>
      <c r="AE134" s="47"/>
      <c r="AF134" s="41"/>
      <c r="AG134" s="18"/>
      <c r="AH134" s="18"/>
      <c r="AI134" s="55">
        <f t="shared" ca="1" si="137"/>
        <v>0</v>
      </c>
      <c r="AJ134" s="55"/>
      <c r="AK134" s="55">
        <f t="shared" ca="1" si="138"/>
        <v>0</v>
      </c>
    </row>
    <row r="135" spans="1:37">
      <c r="A135" s="548"/>
      <c r="B135" s="23" t="s">
        <v>502</v>
      </c>
      <c r="C135" s="54"/>
      <c r="D135" s="54"/>
      <c r="E135" s="55">
        <f t="shared" si="143"/>
        <v>0</v>
      </c>
      <c r="F135" s="55">
        <f t="shared" ca="1" si="144"/>
        <v>0</v>
      </c>
      <c r="G135" s="55">
        <f t="shared" ca="1" si="145"/>
        <v>0</v>
      </c>
      <c r="H135" s="55">
        <f t="shared" si="146"/>
        <v>0</v>
      </c>
      <c r="I135" s="55">
        <f t="shared" ca="1" si="147"/>
        <v>0</v>
      </c>
      <c r="J135" s="55">
        <f t="shared" ca="1" si="148"/>
        <v>0</v>
      </c>
      <c r="K135" s="25">
        <v>3336</v>
      </c>
      <c r="L135" s="26" t="s">
        <v>2856</v>
      </c>
      <c r="M135" s="27">
        <v>314</v>
      </c>
      <c r="N135" s="18">
        <f t="shared" si="131"/>
        <v>118</v>
      </c>
      <c r="O135" s="18"/>
      <c r="P135" s="18" t="s">
        <v>6079</v>
      </c>
      <c r="Q135" s="28"/>
      <c r="R135" s="578"/>
      <c r="S135" s="55">
        <f t="shared" ca="1" si="153"/>
        <v>0</v>
      </c>
      <c r="T135" s="578">
        <v>0</v>
      </c>
      <c r="U135" s="58">
        <f t="shared" ca="1" si="154"/>
        <v>0</v>
      </c>
      <c r="V135" s="929"/>
      <c r="W135" s="55">
        <f t="shared" ca="1" si="155"/>
        <v>0</v>
      </c>
      <c r="X135" s="578"/>
      <c r="Y135" s="58">
        <f t="shared" ca="1" si="156"/>
        <v>0</v>
      </c>
      <c r="Z135" s="929"/>
      <c r="AA135" s="55">
        <f t="shared" ca="1" si="157"/>
        <v>0</v>
      </c>
      <c r="AB135" s="578"/>
      <c r="AC135" s="58">
        <f t="shared" ca="1" si="158"/>
        <v>0</v>
      </c>
      <c r="AD135" s="55">
        <f t="shared" ca="1" si="136"/>
        <v>0</v>
      </c>
      <c r="AE135" s="47"/>
      <c r="AF135" s="41"/>
      <c r="AG135" s="18"/>
      <c r="AH135" s="18"/>
      <c r="AI135" s="55">
        <f t="shared" ca="1" si="137"/>
        <v>0</v>
      </c>
      <c r="AJ135" s="55"/>
      <c r="AK135" s="55">
        <f t="shared" ca="1" si="138"/>
        <v>0</v>
      </c>
    </row>
    <row r="136" spans="1:37">
      <c r="A136" s="548"/>
      <c r="B136" s="23" t="s">
        <v>503</v>
      </c>
      <c r="C136" s="54"/>
      <c r="D136" s="54"/>
      <c r="E136" s="55">
        <f t="shared" si="143"/>
        <v>0</v>
      </c>
      <c r="F136" s="55">
        <f t="shared" ca="1" si="144"/>
        <v>0</v>
      </c>
      <c r="G136" s="55">
        <f t="shared" ca="1" si="145"/>
        <v>0</v>
      </c>
      <c r="H136" s="55">
        <f t="shared" si="146"/>
        <v>0</v>
      </c>
      <c r="I136" s="55">
        <f t="shared" ca="1" si="147"/>
        <v>0</v>
      </c>
      <c r="J136" s="55">
        <f t="shared" ca="1" si="148"/>
        <v>0</v>
      </c>
      <c r="K136" s="25">
        <v>3337</v>
      </c>
      <c r="L136" s="26" t="s">
        <v>2856</v>
      </c>
      <c r="M136" s="27">
        <v>314</v>
      </c>
      <c r="N136" s="18">
        <f t="shared" si="131"/>
        <v>119</v>
      </c>
      <c r="O136" s="18"/>
      <c r="P136" s="18" t="s">
        <v>6079</v>
      </c>
      <c r="Q136" s="28"/>
      <c r="R136" s="578"/>
      <c r="S136" s="55">
        <f t="shared" ca="1" si="153"/>
        <v>0</v>
      </c>
      <c r="T136" s="578">
        <v>0</v>
      </c>
      <c r="U136" s="58">
        <f t="shared" ca="1" si="154"/>
        <v>0</v>
      </c>
      <c r="V136" s="929"/>
      <c r="W136" s="55">
        <f t="shared" ca="1" si="155"/>
        <v>0</v>
      </c>
      <c r="X136" s="578"/>
      <c r="Y136" s="58">
        <f t="shared" ca="1" si="156"/>
        <v>0</v>
      </c>
      <c r="Z136" s="929"/>
      <c r="AA136" s="55">
        <f t="shared" ca="1" si="157"/>
        <v>0</v>
      </c>
      <c r="AB136" s="578"/>
      <c r="AC136" s="58">
        <f t="shared" ca="1" si="158"/>
        <v>0</v>
      </c>
      <c r="AD136" s="55">
        <f t="shared" ca="1" si="136"/>
        <v>0</v>
      </c>
      <c r="AE136" s="47"/>
      <c r="AF136" s="41"/>
      <c r="AG136" s="18"/>
      <c r="AH136" s="18"/>
      <c r="AI136" s="55">
        <f t="shared" ca="1" si="137"/>
        <v>0</v>
      </c>
      <c r="AJ136" s="55"/>
      <c r="AK136" s="55">
        <f t="shared" ca="1" si="138"/>
        <v>0</v>
      </c>
    </row>
    <row r="137" spans="1:37">
      <c r="A137" s="548"/>
      <c r="B137" s="23" t="s">
        <v>1561</v>
      </c>
      <c r="C137" s="54"/>
      <c r="D137" s="54"/>
      <c r="E137" s="55">
        <f t="shared" si="143"/>
        <v>0</v>
      </c>
      <c r="F137" s="55">
        <f t="shared" ca="1" si="144"/>
        <v>0</v>
      </c>
      <c r="G137" s="55">
        <f t="shared" ca="1" si="145"/>
        <v>0</v>
      </c>
      <c r="H137" s="55">
        <f t="shared" si="146"/>
        <v>0</v>
      </c>
      <c r="I137" s="55">
        <f t="shared" ca="1" si="147"/>
        <v>0</v>
      </c>
      <c r="J137" s="55">
        <f t="shared" ca="1" si="148"/>
        <v>0</v>
      </c>
      <c r="K137" s="25">
        <v>3338</v>
      </c>
      <c r="L137" s="26" t="s">
        <v>2856</v>
      </c>
      <c r="M137" s="27">
        <v>314</v>
      </c>
      <c r="N137" s="18">
        <f t="shared" si="131"/>
        <v>120</v>
      </c>
      <c r="O137" s="18"/>
      <c r="P137" s="18" t="s">
        <v>6079</v>
      </c>
      <c r="Q137" s="28"/>
      <c r="R137" s="578"/>
      <c r="S137" s="55">
        <f t="shared" ca="1" si="153"/>
        <v>0</v>
      </c>
      <c r="T137" s="578">
        <v>0</v>
      </c>
      <c r="U137" s="58">
        <f t="shared" ca="1" si="154"/>
        <v>0</v>
      </c>
      <c r="V137" s="929"/>
      <c r="W137" s="55">
        <f t="shared" ca="1" si="155"/>
        <v>0</v>
      </c>
      <c r="X137" s="578"/>
      <c r="Y137" s="58">
        <f t="shared" ca="1" si="156"/>
        <v>0</v>
      </c>
      <c r="Z137" s="929"/>
      <c r="AA137" s="55">
        <f t="shared" ca="1" si="157"/>
        <v>0</v>
      </c>
      <c r="AB137" s="578"/>
      <c r="AC137" s="58">
        <f t="shared" ca="1" si="158"/>
        <v>0</v>
      </c>
      <c r="AD137" s="55">
        <f t="shared" ca="1" si="136"/>
        <v>0</v>
      </c>
      <c r="AE137" s="47"/>
      <c r="AF137" s="41"/>
      <c r="AG137" s="18"/>
      <c r="AH137" s="18"/>
      <c r="AI137" s="55">
        <f t="shared" ca="1" si="137"/>
        <v>0</v>
      </c>
      <c r="AJ137" s="55"/>
      <c r="AK137" s="55">
        <f t="shared" ca="1" si="138"/>
        <v>0</v>
      </c>
    </row>
    <row r="138" spans="1:37">
      <c r="A138" s="548"/>
      <c r="B138" s="23" t="s">
        <v>11922</v>
      </c>
      <c r="C138" s="54"/>
      <c r="D138" s="54"/>
      <c r="E138" s="55">
        <f t="shared" si="143"/>
        <v>0</v>
      </c>
      <c r="F138" s="55">
        <f t="shared" ca="1" si="144"/>
        <v>0</v>
      </c>
      <c r="G138" s="55">
        <f t="shared" ca="1" si="145"/>
        <v>0</v>
      </c>
      <c r="H138" s="55">
        <f t="shared" si="146"/>
        <v>0</v>
      </c>
      <c r="I138" s="55">
        <f t="shared" ca="1" si="147"/>
        <v>0</v>
      </c>
      <c r="J138" s="55">
        <f t="shared" ca="1" si="148"/>
        <v>0</v>
      </c>
      <c r="K138" s="25">
        <v>3339</v>
      </c>
      <c r="L138" s="26" t="s">
        <v>2856</v>
      </c>
      <c r="M138" s="27">
        <v>314</v>
      </c>
      <c r="N138" s="18">
        <f t="shared" si="131"/>
        <v>121</v>
      </c>
      <c r="O138" s="18"/>
      <c r="P138" s="18" t="s">
        <v>6079</v>
      </c>
      <c r="Q138" s="28"/>
      <c r="R138" s="578"/>
      <c r="S138" s="55">
        <f t="shared" ca="1" si="153"/>
        <v>0</v>
      </c>
      <c r="T138" s="578">
        <v>0</v>
      </c>
      <c r="U138" s="58">
        <f t="shared" ca="1" si="154"/>
        <v>0</v>
      </c>
      <c r="V138" s="929"/>
      <c r="W138" s="55">
        <f t="shared" ca="1" si="155"/>
        <v>0</v>
      </c>
      <c r="X138" s="578"/>
      <c r="Y138" s="58">
        <f t="shared" ca="1" si="156"/>
        <v>0</v>
      </c>
      <c r="Z138" s="929"/>
      <c r="AA138" s="55">
        <f t="shared" ca="1" si="157"/>
        <v>0</v>
      </c>
      <c r="AB138" s="578"/>
      <c r="AC138" s="58">
        <f t="shared" ca="1" si="158"/>
        <v>0</v>
      </c>
      <c r="AD138" s="55">
        <f t="shared" ca="1" si="136"/>
        <v>0</v>
      </c>
      <c r="AE138" s="47"/>
      <c r="AF138" s="41"/>
      <c r="AG138" s="18"/>
      <c r="AH138" s="18"/>
      <c r="AI138" s="55">
        <f t="shared" ca="1" si="137"/>
        <v>0</v>
      </c>
      <c r="AJ138" s="55"/>
      <c r="AK138" s="55">
        <f t="shared" ca="1" si="138"/>
        <v>0</v>
      </c>
    </row>
    <row r="139" spans="1:37">
      <c r="A139" s="548" t="s">
        <v>13297</v>
      </c>
      <c r="B139" s="23" t="s">
        <v>11923</v>
      </c>
      <c r="C139" s="54">
        <v>315</v>
      </c>
      <c r="D139" s="54"/>
      <c r="E139" s="55">
        <f t="shared" si="143"/>
        <v>543993056</v>
      </c>
      <c r="F139" s="55">
        <f t="shared" ca="1" si="144"/>
        <v>0</v>
      </c>
      <c r="G139" s="55">
        <f t="shared" ca="1" si="145"/>
        <v>543993056</v>
      </c>
      <c r="H139" s="55">
        <f t="shared" si="146"/>
        <v>297358825</v>
      </c>
      <c r="I139" s="55">
        <f t="shared" ca="1" si="147"/>
        <v>0</v>
      </c>
      <c r="J139" s="55">
        <f t="shared" ca="1" si="148"/>
        <v>297358825</v>
      </c>
      <c r="K139" s="25">
        <v>334</v>
      </c>
      <c r="L139" s="26" t="s">
        <v>12212</v>
      </c>
      <c r="M139" s="27"/>
      <c r="N139" s="18">
        <f t="shared" si="131"/>
        <v>122</v>
      </c>
      <c r="O139" s="18" t="s">
        <v>6078</v>
      </c>
      <c r="P139" s="18"/>
      <c r="Q139" s="28"/>
      <c r="R139" s="576">
        <v>543993056</v>
      </c>
      <c r="S139" s="55">
        <f ca="1">-pajetsck+R139</f>
        <v>543993056</v>
      </c>
      <c r="T139" s="576">
        <v>297358825</v>
      </c>
      <c r="U139" s="58">
        <f ca="1">-pajetsdk+T139</f>
        <v>297358825</v>
      </c>
      <c r="V139" s="928">
        <v>0</v>
      </c>
      <c r="W139" s="55">
        <f ca="1">-pajetsck+V139</f>
        <v>0</v>
      </c>
      <c r="X139" s="576"/>
      <c r="Y139" s="58">
        <f ca="1">-pajetsdk+X139</f>
        <v>0</v>
      </c>
      <c r="Z139" s="928"/>
      <c r="AA139" s="55">
        <f ca="1">-pajetsck+Z139</f>
        <v>0</v>
      </c>
      <c r="AB139" s="576"/>
      <c r="AC139" s="58">
        <f ca="1">-pajetsdk+AB139</f>
        <v>0</v>
      </c>
      <c r="AD139" s="55">
        <f t="shared" ca="1" si="136"/>
        <v>246634231</v>
      </c>
      <c r="AE139" s="47" t="s">
        <v>3235</v>
      </c>
      <c r="AF139" s="41"/>
      <c r="AG139" s="18"/>
      <c r="AH139" s="18"/>
      <c r="AI139" s="55">
        <f t="shared" ca="1" si="137"/>
        <v>543993056</v>
      </c>
      <c r="AJ139" s="55"/>
      <c r="AK139" s="55">
        <f t="shared" ca="1" si="138"/>
        <v>297358825</v>
      </c>
    </row>
    <row r="140" spans="1:37">
      <c r="A140" s="548" t="s">
        <v>13302</v>
      </c>
      <c r="B140" s="23" t="s">
        <v>11924</v>
      </c>
      <c r="C140" s="54">
        <v>316</v>
      </c>
      <c r="D140" s="54"/>
      <c r="E140" s="55">
        <f t="shared" si="143"/>
        <v>45745592</v>
      </c>
      <c r="F140" s="55">
        <f t="shared" ca="1" si="144"/>
        <v>0</v>
      </c>
      <c r="G140" s="55">
        <f t="shared" ca="1" si="145"/>
        <v>45745592</v>
      </c>
      <c r="H140" s="55">
        <f t="shared" si="146"/>
        <v>35124634</v>
      </c>
      <c r="I140" s="55">
        <f t="shared" ca="1" si="147"/>
        <v>0</v>
      </c>
      <c r="J140" s="55">
        <f t="shared" ca="1" si="148"/>
        <v>35124634</v>
      </c>
      <c r="K140" s="25">
        <v>335</v>
      </c>
      <c r="L140" s="26" t="s">
        <v>12213</v>
      </c>
      <c r="M140" s="27">
        <v>316</v>
      </c>
      <c r="N140" s="18">
        <f t="shared" si="131"/>
        <v>123</v>
      </c>
      <c r="O140" s="18" t="s">
        <v>6078</v>
      </c>
      <c r="P140" s="18" t="s">
        <v>6079</v>
      </c>
      <c r="Q140" s="28"/>
      <c r="R140" s="576">
        <v>45745592</v>
      </c>
      <c r="S140" s="55">
        <f ca="1">-pajetsck+R140</f>
        <v>45745592</v>
      </c>
      <c r="T140" s="576">
        <v>35124634</v>
      </c>
      <c r="U140" s="58">
        <f ca="1">-pajetsdk+T140</f>
        <v>35124634</v>
      </c>
      <c r="V140" s="928"/>
      <c r="W140" s="55">
        <f ca="1">-pajetsck+V140</f>
        <v>0</v>
      </c>
      <c r="X140" s="576"/>
      <c r="Y140" s="58">
        <f ca="1">-pajetsdk+X140</f>
        <v>0</v>
      </c>
      <c r="Z140" s="928"/>
      <c r="AA140" s="55">
        <f ca="1">-pajetsck+Z140</f>
        <v>0</v>
      </c>
      <c r="AB140" s="576"/>
      <c r="AC140" s="58">
        <f ca="1">-pajetsdk+AB140</f>
        <v>0</v>
      </c>
      <c r="AD140" s="55">
        <f t="shared" ca="1" si="136"/>
        <v>10620958</v>
      </c>
      <c r="AE140" s="47" t="s">
        <v>3235</v>
      </c>
      <c r="AF140" s="41"/>
      <c r="AG140" s="18"/>
      <c r="AH140" s="18"/>
      <c r="AI140" s="55">
        <f t="shared" ca="1" si="137"/>
        <v>45745592</v>
      </c>
      <c r="AJ140" s="55"/>
      <c r="AK140" s="55">
        <f t="shared" ca="1" si="138"/>
        <v>35124634</v>
      </c>
    </row>
    <row r="141" spans="1:37">
      <c r="A141" s="548" t="s">
        <v>11925</v>
      </c>
      <c r="B141" s="23" t="s">
        <v>11926</v>
      </c>
      <c r="C141" s="54">
        <v>317</v>
      </c>
      <c r="D141" s="54"/>
      <c r="E141" s="55">
        <f t="shared" si="143"/>
        <v>0</v>
      </c>
      <c r="F141" s="55">
        <f t="shared" ca="1" si="144"/>
        <v>0</v>
      </c>
      <c r="G141" s="55">
        <f t="shared" ca="1" si="145"/>
        <v>0</v>
      </c>
      <c r="H141" s="55">
        <f t="shared" si="146"/>
        <v>0</v>
      </c>
      <c r="I141" s="55">
        <f t="shared" ca="1" si="147"/>
        <v>0</v>
      </c>
      <c r="J141" s="55">
        <f t="shared" ca="1" si="148"/>
        <v>0</v>
      </c>
      <c r="K141" s="25">
        <v>336</v>
      </c>
      <c r="L141" s="26" t="s">
        <v>2850</v>
      </c>
      <c r="M141" s="27">
        <v>317</v>
      </c>
      <c r="N141" s="18">
        <f t="shared" si="131"/>
        <v>124</v>
      </c>
      <c r="O141" s="18" t="s">
        <v>6078</v>
      </c>
      <c r="P141" s="18" t="s">
        <v>6079</v>
      </c>
      <c r="Q141" s="28"/>
      <c r="R141" s="576"/>
      <c r="S141" s="55">
        <f ca="1">-pajetsck+R141</f>
        <v>0</v>
      </c>
      <c r="T141" s="576"/>
      <c r="U141" s="58">
        <f ca="1">-pajetsdk+T141</f>
        <v>0</v>
      </c>
      <c r="V141" s="928"/>
      <c r="W141" s="55">
        <f ca="1">-pajetsck+V141</f>
        <v>0</v>
      </c>
      <c r="X141" s="576"/>
      <c r="Y141" s="58">
        <f ca="1">-pajetsdk+X141</f>
        <v>0</v>
      </c>
      <c r="Z141" s="928"/>
      <c r="AA141" s="55">
        <f ca="1">-pajetsck+Z141</f>
        <v>0</v>
      </c>
      <c r="AB141" s="576"/>
      <c r="AC141" s="58">
        <f ca="1">-pajetsdk+AB141</f>
        <v>0</v>
      </c>
      <c r="AD141" s="55">
        <f t="shared" ca="1" si="136"/>
        <v>0</v>
      </c>
      <c r="AE141" s="47" t="s">
        <v>3235</v>
      </c>
      <c r="AF141" s="41"/>
      <c r="AG141" s="18"/>
      <c r="AH141" s="18"/>
      <c r="AI141" s="55">
        <f t="shared" ca="1" si="137"/>
        <v>0</v>
      </c>
      <c r="AJ141" s="55"/>
      <c r="AK141" s="55">
        <f t="shared" ca="1" si="138"/>
        <v>0</v>
      </c>
    </row>
    <row r="142" spans="1:37">
      <c r="A142" s="548" t="s">
        <v>7589</v>
      </c>
      <c r="B142" s="23" t="s">
        <v>12124</v>
      </c>
      <c r="C142" s="54">
        <v>318</v>
      </c>
      <c r="D142" s="54"/>
      <c r="E142" s="55">
        <f t="shared" si="143"/>
        <v>0</v>
      </c>
      <c r="F142" s="55">
        <f t="shared" ca="1" si="144"/>
        <v>0</v>
      </c>
      <c r="G142" s="55">
        <f t="shared" ca="1" si="145"/>
        <v>0</v>
      </c>
      <c r="H142" s="55">
        <f t="shared" si="146"/>
        <v>0</v>
      </c>
      <c r="I142" s="55">
        <f t="shared" ca="1" si="147"/>
        <v>0</v>
      </c>
      <c r="J142" s="55">
        <f t="shared" ca="1" si="148"/>
        <v>0</v>
      </c>
      <c r="K142" s="25">
        <v>337</v>
      </c>
      <c r="L142" s="26" t="s">
        <v>2847</v>
      </c>
      <c r="M142" s="27">
        <v>318</v>
      </c>
      <c r="N142" s="18">
        <f t="shared" si="131"/>
        <v>125</v>
      </c>
      <c r="O142" s="18" t="s">
        <v>6078</v>
      </c>
      <c r="P142" s="18" t="s">
        <v>6079</v>
      </c>
      <c r="Q142" s="28"/>
      <c r="R142" s="576"/>
      <c r="S142" s="55">
        <f ca="1">-pajetsck+R142</f>
        <v>0</v>
      </c>
      <c r="T142" s="576"/>
      <c r="U142" s="58">
        <f ca="1">-pajetsdk+T142</f>
        <v>0</v>
      </c>
      <c r="V142" s="928"/>
      <c r="W142" s="55">
        <f ca="1">-pajetsck+V142</f>
        <v>0</v>
      </c>
      <c r="X142" s="576"/>
      <c r="Y142" s="58">
        <f ca="1">-pajetsdk+X142</f>
        <v>0</v>
      </c>
      <c r="Z142" s="928"/>
      <c r="AA142" s="55">
        <f ca="1">-pajetsck+Z142</f>
        <v>0</v>
      </c>
      <c r="AB142" s="576"/>
      <c r="AC142" s="58">
        <f ca="1">-pajetsdk+AB142</f>
        <v>0</v>
      </c>
      <c r="AD142" s="55">
        <f t="shared" ca="1" si="136"/>
        <v>0</v>
      </c>
      <c r="AE142" s="47" t="s">
        <v>3235</v>
      </c>
      <c r="AF142" s="41"/>
      <c r="AG142" s="18"/>
      <c r="AH142" s="18"/>
      <c r="AI142" s="55">
        <f t="shared" ca="1" si="137"/>
        <v>0</v>
      </c>
      <c r="AJ142" s="55"/>
      <c r="AK142" s="55">
        <f t="shared" ca="1" si="138"/>
        <v>0</v>
      </c>
    </row>
    <row r="143" spans="1:37">
      <c r="A143" s="548" t="s">
        <v>12125</v>
      </c>
      <c r="B143" s="23" t="s">
        <v>12126</v>
      </c>
      <c r="C143" s="54">
        <v>319</v>
      </c>
      <c r="D143" s="54"/>
      <c r="E143" s="57">
        <f t="shared" ref="E143:J143" si="159">Acdkt</f>
        <v>7603826386</v>
      </c>
      <c r="F143" s="57">
        <f t="shared" ca="1" si="159"/>
        <v>0</v>
      </c>
      <c r="G143" s="57">
        <f ca="1">Acdkt</f>
        <v>7603826386</v>
      </c>
      <c r="H143" s="57">
        <f t="shared" si="159"/>
        <v>7475604818</v>
      </c>
      <c r="I143" s="57">
        <f t="shared" ca="1" si="159"/>
        <v>0</v>
      </c>
      <c r="J143" s="57">
        <f t="shared" ca="1" si="159"/>
        <v>7475604818</v>
      </c>
      <c r="K143" s="25"/>
      <c r="L143" s="26"/>
      <c r="M143" s="27"/>
      <c r="N143" s="18">
        <f t="shared" si="131"/>
        <v>126</v>
      </c>
      <c r="O143" s="18" t="s">
        <v>6078</v>
      </c>
      <c r="P143" s="18"/>
      <c r="Q143" s="28"/>
      <c r="R143" s="57">
        <f>Acdkt</f>
        <v>7603826386</v>
      </c>
      <c r="S143" s="57">
        <f t="shared" ref="S143:AC143" ca="1" si="160">Acdkt</f>
        <v>7603826386</v>
      </c>
      <c r="T143" s="57">
        <f>Acdkt</f>
        <v>7475604818</v>
      </c>
      <c r="U143" s="583">
        <f t="shared" ca="1" si="160"/>
        <v>7475604818</v>
      </c>
      <c r="V143" s="57">
        <f t="shared" si="160"/>
        <v>0</v>
      </c>
      <c r="W143" s="57">
        <f t="shared" ca="1" si="160"/>
        <v>0</v>
      </c>
      <c r="X143" s="57">
        <f t="shared" si="160"/>
        <v>0</v>
      </c>
      <c r="Y143" s="583">
        <f t="shared" ca="1" si="160"/>
        <v>0</v>
      </c>
      <c r="Z143" s="57">
        <f t="shared" si="160"/>
        <v>0</v>
      </c>
      <c r="AA143" s="57">
        <f t="shared" ca="1" si="160"/>
        <v>0</v>
      </c>
      <c r="AB143" s="57">
        <f t="shared" si="160"/>
        <v>0</v>
      </c>
      <c r="AC143" s="583">
        <f t="shared" ca="1" si="160"/>
        <v>0</v>
      </c>
      <c r="AD143" s="55">
        <f t="shared" ca="1" si="136"/>
        <v>128221568</v>
      </c>
      <c r="AE143" s="47"/>
      <c r="AF143" s="41"/>
      <c r="AG143" s="18"/>
      <c r="AH143" s="18"/>
      <c r="AI143" s="55">
        <f t="shared" ca="1" si="137"/>
        <v>7603826386</v>
      </c>
      <c r="AJ143" s="55"/>
      <c r="AK143" s="55">
        <f t="shared" ca="1" si="138"/>
        <v>7475604818</v>
      </c>
    </row>
    <row r="144" spans="1:37">
      <c r="A144" s="548"/>
      <c r="B144" s="23" t="s">
        <v>7767</v>
      </c>
      <c r="C144" s="54"/>
      <c r="D144" s="54"/>
      <c r="E144" s="55">
        <f t="shared" si="143"/>
        <v>0</v>
      </c>
      <c r="F144" s="55">
        <f t="shared" ca="1" si="144"/>
        <v>0</v>
      </c>
      <c r="G144" s="55">
        <f t="shared" ca="1" si="145"/>
        <v>0</v>
      </c>
      <c r="H144" s="55">
        <f t="shared" si="146"/>
        <v>0</v>
      </c>
      <c r="I144" s="55">
        <f t="shared" ca="1" si="147"/>
        <v>0</v>
      </c>
      <c r="J144" s="55">
        <f t="shared" ca="1" si="148"/>
        <v>0</v>
      </c>
      <c r="K144" s="25">
        <v>3381</v>
      </c>
      <c r="L144" s="26" t="s">
        <v>12211</v>
      </c>
      <c r="M144" s="27">
        <v>319</v>
      </c>
      <c r="N144" s="18">
        <f t="shared" si="131"/>
        <v>127</v>
      </c>
      <c r="O144" s="18"/>
      <c r="P144" s="18" t="s">
        <v>6079</v>
      </c>
      <c r="Q144" s="28"/>
      <c r="R144" s="576"/>
      <c r="S144" s="55">
        <f t="shared" ref="S144:S159" ca="1" si="161">-pajetsck+R144</f>
        <v>0</v>
      </c>
      <c r="T144" s="576"/>
      <c r="U144" s="58">
        <f t="shared" ref="U144:U159" ca="1" si="162">-pajetsdk+T144</f>
        <v>0</v>
      </c>
      <c r="V144" s="928"/>
      <c r="W144" s="55">
        <f t="shared" ref="W144:W153" ca="1" si="163">-pajetsck+V144</f>
        <v>0</v>
      </c>
      <c r="X144" s="576"/>
      <c r="Y144" s="58">
        <f t="shared" ref="Y144:Y153" ca="1" si="164">-pajetsdk+X144</f>
        <v>0</v>
      </c>
      <c r="Z144" s="928"/>
      <c r="AA144" s="55">
        <f t="shared" ref="AA144:AA159" ca="1" si="165">-pajetsck+Z144</f>
        <v>0</v>
      </c>
      <c r="AB144" s="576"/>
      <c r="AC144" s="58">
        <f t="shared" ref="AC144:AC159" ca="1" si="166">-pajetsdk+AB144</f>
        <v>0</v>
      </c>
      <c r="AD144" s="55">
        <f t="shared" ca="1" si="136"/>
        <v>0</v>
      </c>
      <c r="AE144" s="47" t="s">
        <v>3235</v>
      </c>
      <c r="AF144" s="41"/>
      <c r="AG144" s="18"/>
      <c r="AH144" s="18"/>
      <c r="AI144" s="55">
        <f t="shared" ca="1" si="137"/>
        <v>0</v>
      </c>
      <c r="AJ144" s="55"/>
      <c r="AK144" s="55">
        <f t="shared" ca="1" si="138"/>
        <v>0</v>
      </c>
    </row>
    <row r="145" spans="1:37">
      <c r="A145" s="548"/>
      <c r="B145" s="23" t="s">
        <v>9409</v>
      </c>
      <c r="C145" s="54"/>
      <c r="D145" s="54"/>
      <c r="E145" s="55">
        <f t="shared" si="143"/>
        <v>173277338</v>
      </c>
      <c r="F145" s="55">
        <f t="shared" ca="1" si="144"/>
        <v>0</v>
      </c>
      <c r="G145" s="55">
        <f t="shared" ca="1" si="145"/>
        <v>173277338</v>
      </c>
      <c r="H145" s="55">
        <f t="shared" si="146"/>
        <v>173277338</v>
      </c>
      <c r="I145" s="55">
        <f t="shared" ca="1" si="147"/>
        <v>0</v>
      </c>
      <c r="J145" s="55">
        <f t="shared" ca="1" si="148"/>
        <v>173277338</v>
      </c>
      <c r="K145" s="25">
        <v>3382</v>
      </c>
      <c r="L145" s="26" t="s">
        <v>12211</v>
      </c>
      <c r="M145" s="27">
        <v>319</v>
      </c>
      <c r="N145" s="18">
        <f t="shared" si="131"/>
        <v>128</v>
      </c>
      <c r="O145" s="18"/>
      <c r="P145" s="18" t="s">
        <v>6079</v>
      </c>
      <c r="Q145" s="28"/>
      <c r="R145" s="578">
        <v>173277338</v>
      </c>
      <c r="S145" s="55">
        <f t="shared" ca="1" si="161"/>
        <v>173277338</v>
      </c>
      <c r="T145" s="578">
        <v>173277338</v>
      </c>
      <c r="U145" s="58">
        <f t="shared" ca="1" si="162"/>
        <v>173277338</v>
      </c>
      <c r="V145" s="929"/>
      <c r="W145" s="55">
        <f t="shared" ca="1" si="163"/>
        <v>0</v>
      </c>
      <c r="X145" s="578"/>
      <c r="Y145" s="58">
        <f t="shared" ca="1" si="164"/>
        <v>0</v>
      </c>
      <c r="Z145" s="929"/>
      <c r="AA145" s="55">
        <f t="shared" ca="1" si="165"/>
        <v>0</v>
      </c>
      <c r="AB145" s="578"/>
      <c r="AC145" s="58">
        <f t="shared" ca="1" si="166"/>
        <v>0</v>
      </c>
      <c r="AD145" s="55">
        <f t="shared" ca="1" si="136"/>
        <v>0</v>
      </c>
      <c r="AE145" s="47" t="s">
        <v>3235</v>
      </c>
      <c r="AF145" s="41"/>
      <c r="AG145" s="18"/>
      <c r="AH145" s="18"/>
      <c r="AI145" s="55">
        <f t="shared" ca="1" si="137"/>
        <v>173277338</v>
      </c>
      <c r="AJ145" s="55"/>
      <c r="AK145" s="55">
        <f t="shared" ca="1" si="138"/>
        <v>173277338</v>
      </c>
    </row>
    <row r="146" spans="1:37">
      <c r="A146" s="548"/>
      <c r="B146" s="23" t="s">
        <v>9410</v>
      </c>
      <c r="C146" s="54"/>
      <c r="D146" s="54"/>
      <c r="E146" s="55">
        <f t="shared" si="143"/>
        <v>104635663</v>
      </c>
      <c r="F146" s="55">
        <f t="shared" ca="1" si="144"/>
        <v>0</v>
      </c>
      <c r="G146" s="55">
        <f t="shared" ca="1" si="145"/>
        <v>104635663</v>
      </c>
      <c r="H146" s="55">
        <f t="shared" si="146"/>
        <v>0</v>
      </c>
      <c r="I146" s="55">
        <f t="shared" ca="1" si="147"/>
        <v>0</v>
      </c>
      <c r="J146" s="55">
        <f t="shared" ca="1" si="148"/>
        <v>0</v>
      </c>
      <c r="K146" s="25">
        <v>3383</v>
      </c>
      <c r="L146" s="26" t="s">
        <v>12212</v>
      </c>
      <c r="M146" s="27">
        <v>319</v>
      </c>
      <c r="N146" s="18">
        <f t="shared" si="131"/>
        <v>129</v>
      </c>
      <c r="O146" s="18"/>
      <c r="P146" s="18" t="s">
        <v>6079</v>
      </c>
      <c r="Q146" s="28"/>
      <c r="R146" s="578">
        <v>104635663</v>
      </c>
      <c r="S146" s="55">
        <f t="shared" ca="1" si="161"/>
        <v>104635663</v>
      </c>
      <c r="T146" s="578">
        <v>0</v>
      </c>
      <c r="U146" s="58">
        <f t="shared" ca="1" si="162"/>
        <v>0</v>
      </c>
      <c r="V146" s="929"/>
      <c r="W146" s="55">
        <f t="shared" ca="1" si="163"/>
        <v>0</v>
      </c>
      <c r="X146" s="578"/>
      <c r="Y146" s="58">
        <f t="shared" ca="1" si="164"/>
        <v>0</v>
      </c>
      <c r="Z146" s="929"/>
      <c r="AA146" s="55">
        <f t="shared" ca="1" si="165"/>
        <v>0</v>
      </c>
      <c r="AB146" s="578"/>
      <c r="AC146" s="58">
        <f t="shared" ca="1" si="166"/>
        <v>0</v>
      </c>
      <c r="AD146" s="55">
        <f t="shared" ca="1" si="136"/>
        <v>104635663</v>
      </c>
      <c r="AE146" s="47" t="s">
        <v>3235</v>
      </c>
      <c r="AF146" s="41"/>
      <c r="AG146" s="18"/>
      <c r="AH146" s="18"/>
      <c r="AI146" s="55">
        <f t="shared" ca="1" si="137"/>
        <v>104635663</v>
      </c>
      <c r="AJ146" s="55"/>
      <c r="AK146" s="55">
        <f t="shared" ca="1" si="138"/>
        <v>0</v>
      </c>
    </row>
    <row r="147" spans="1:37">
      <c r="A147" s="548"/>
      <c r="B147" s="23" t="s">
        <v>9411</v>
      </c>
      <c r="C147" s="54"/>
      <c r="D147" s="54"/>
      <c r="E147" s="55">
        <f t="shared" si="143"/>
        <v>16696125</v>
      </c>
      <c r="F147" s="55">
        <f t="shared" ca="1" si="144"/>
        <v>0</v>
      </c>
      <c r="G147" s="55">
        <f t="shared" ca="1" si="145"/>
        <v>16696125</v>
      </c>
      <c r="H147" s="55">
        <f t="shared" si="146"/>
        <v>0</v>
      </c>
      <c r="I147" s="55">
        <f t="shared" ca="1" si="147"/>
        <v>0</v>
      </c>
      <c r="J147" s="55">
        <f t="shared" ca="1" si="148"/>
        <v>0</v>
      </c>
      <c r="K147" s="25">
        <v>3384</v>
      </c>
      <c r="L147" s="26" t="s">
        <v>12212</v>
      </c>
      <c r="M147" s="27">
        <v>319</v>
      </c>
      <c r="N147" s="18">
        <f t="shared" si="131"/>
        <v>130</v>
      </c>
      <c r="O147" s="18"/>
      <c r="P147" s="18" t="s">
        <v>6079</v>
      </c>
      <c r="Q147" s="28"/>
      <c r="R147" s="578">
        <v>16696125</v>
      </c>
      <c r="S147" s="55">
        <f t="shared" ca="1" si="161"/>
        <v>16696125</v>
      </c>
      <c r="T147" s="578">
        <v>0</v>
      </c>
      <c r="U147" s="58">
        <f t="shared" ca="1" si="162"/>
        <v>0</v>
      </c>
      <c r="V147" s="929"/>
      <c r="W147" s="55">
        <f t="shared" ca="1" si="163"/>
        <v>0</v>
      </c>
      <c r="X147" s="578"/>
      <c r="Y147" s="58">
        <f t="shared" ca="1" si="164"/>
        <v>0</v>
      </c>
      <c r="Z147" s="929"/>
      <c r="AA147" s="55">
        <f t="shared" ca="1" si="165"/>
        <v>0</v>
      </c>
      <c r="AB147" s="578"/>
      <c r="AC147" s="58">
        <f t="shared" ca="1" si="166"/>
        <v>0</v>
      </c>
      <c r="AD147" s="55">
        <f t="shared" ca="1" si="136"/>
        <v>16696125</v>
      </c>
      <c r="AE147" s="47" t="s">
        <v>3235</v>
      </c>
      <c r="AF147" s="41"/>
      <c r="AG147" s="18"/>
      <c r="AH147" s="18"/>
      <c r="AI147" s="55">
        <f t="shared" ca="1" si="137"/>
        <v>16696125</v>
      </c>
      <c r="AJ147" s="55"/>
      <c r="AK147" s="55">
        <f t="shared" ca="1" si="138"/>
        <v>0</v>
      </c>
    </row>
    <row r="148" spans="1:37">
      <c r="A148" s="548"/>
      <c r="B148" s="23" t="s">
        <v>9412</v>
      </c>
      <c r="C148" s="54"/>
      <c r="D148" s="54"/>
      <c r="E148" s="55">
        <f t="shared" si="143"/>
        <v>0</v>
      </c>
      <c r="F148" s="55">
        <f t="shared" ca="1" si="144"/>
        <v>0</v>
      </c>
      <c r="G148" s="55">
        <f t="shared" ca="1" si="145"/>
        <v>0</v>
      </c>
      <c r="H148" s="55">
        <f t="shared" si="146"/>
        <v>0</v>
      </c>
      <c r="I148" s="55">
        <f t="shared" ca="1" si="147"/>
        <v>0</v>
      </c>
      <c r="J148" s="55">
        <f t="shared" ca="1" si="148"/>
        <v>0</v>
      </c>
      <c r="K148" s="25">
        <v>3385</v>
      </c>
      <c r="L148" s="26" t="s">
        <v>12212</v>
      </c>
      <c r="M148" s="27">
        <v>319</v>
      </c>
      <c r="N148" s="18">
        <f t="shared" si="131"/>
        <v>131</v>
      </c>
      <c r="O148" s="18"/>
      <c r="P148" s="18" t="s">
        <v>6079</v>
      </c>
      <c r="Q148" s="28"/>
      <c r="R148" s="578"/>
      <c r="S148" s="55">
        <f t="shared" ca="1" si="161"/>
        <v>0</v>
      </c>
      <c r="T148" s="578">
        <v>0</v>
      </c>
      <c r="U148" s="58">
        <f t="shared" ca="1" si="162"/>
        <v>0</v>
      </c>
      <c r="V148" s="929"/>
      <c r="W148" s="55">
        <f t="shared" ca="1" si="163"/>
        <v>0</v>
      </c>
      <c r="X148" s="578"/>
      <c r="Y148" s="58">
        <f t="shared" ca="1" si="164"/>
        <v>0</v>
      </c>
      <c r="Z148" s="929"/>
      <c r="AA148" s="55">
        <f t="shared" ca="1" si="165"/>
        <v>0</v>
      </c>
      <c r="AB148" s="578"/>
      <c r="AC148" s="58">
        <f t="shared" ca="1" si="166"/>
        <v>0</v>
      </c>
      <c r="AD148" s="55">
        <f t="shared" ca="1" si="136"/>
        <v>0</v>
      </c>
      <c r="AE148" s="47" t="s">
        <v>3235</v>
      </c>
      <c r="AF148" s="41"/>
      <c r="AG148" s="18"/>
      <c r="AH148" s="18"/>
      <c r="AI148" s="55">
        <f t="shared" ca="1" si="137"/>
        <v>0</v>
      </c>
      <c r="AJ148" s="55"/>
      <c r="AK148" s="55">
        <f t="shared" ca="1" si="138"/>
        <v>0</v>
      </c>
    </row>
    <row r="149" spans="1:37">
      <c r="A149" s="548"/>
      <c r="B149" s="23" t="s">
        <v>8146</v>
      </c>
      <c r="C149" s="54"/>
      <c r="D149" s="54"/>
      <c r="E149" s="55">
        <f t="shared" si="143"/>
        <v>0</v>
      </c>
      <c r="F149" s="55">
        <f t="shared" ca="1" si="144"/>
        <v>0</v>
      </c>
      <c r="G149" s="55">
        <f t="shared" ca="1" si="145"/>
        <v>0</v>
      </c>
      <c r="H149" s="55">
        <f t="shared" si="146"/>
        <v>0</v>
      </c>
      <c r="I149" s="55">
        <f t="shared" ca="1" si="147"/>
        <v>0</v>
      </c>
      <c r="J149" s="55">
        <f t="shared" ca="1" si="148"/>
        <v>0</v>
      </c>
      <c r="K149" s="25" t="s">
        <v>8147</v>
      </c>
      <c r="L149" s="26" t="s">
        <v>12211</v>
      </c>
      <c r="M149" s="27">
        <v>319</v>
      </c>
      <c r="N149" s="18">
        <f t="shared" si="131"/>
        <v>132</v>
      </c>
      <c r="O149" s="18"/>
      <c r="P149" s="18" t="s">
        <v>6079</v>
      </c>
      <c r="Q149" s="28"/>
      <c r="R149" s="578"/>
      <c r="S149" s="55">
        <f t="shared" ca="1" si="161"/>
        <v>0</v>
      </c>
      <c r="T149" s="578">
        <v>0</v>
      </c>
      <c r="U149" s="58">
        <f t="shared" ca="1" si="162"/>
        <v>0</v>
      </c>
      <c r="V149" s="929"/>
      <c r="W149" s="55">
        <f t="shared" ca="1" si="163"/>
        <v>0</v>
      </c>
      <c r="X149" s="578"/>
      <c r="Y149" s="58">
        <f t="shared" ca="1" si="164"/>
        <v>0</v>
      </c>
      <c r="Z149" s="929"/>
      <c r="AA149" s="55">
        <f t="shared" ca="1" si="165"/>
        <v>0</v>
      </c>
      <c r="AB149" s="578"/>
      <c r="AC149" s="58">
        <f t="shared" ca="1" si="166"/>
        <v>0</v>
      </c>
      <c r="AD149" s="55">
        <f t="shared" ca="1" si="136"/>
        <v>0</v>
      </c>
      <c r="AE149" s="47" t="s">
        <v>3235</v>
      </c>
      <c r="AF149" s="41"/>
      <c r="AG149" s="18"/>
      <c r="AH149" s="18"/>
      <c r="AI149" s="55">
        <f t="shared" ca="1" si="137"/>
        <v>0</v>
      </c>
      <c r="AJ149" s="55"/>
      <c r="AK149" s="55">
        <f t="shared" ca="1" si="138"/>
        <v>0</v>
      </c>
    </row>
    <row r="150" spans="1:37">
      <c r="A150" s="548"/>
      <c r="B150" s="23" t="s">
        <v>9018</v>
      </c>
      <c r="C150" s="54"/>
      <c r="D150" s="54"/>
      <c r="E150" s="55">
        <f t="shared" si="143"/>
        <v>0</v>
      </c>
      <c r="F150" s="55">
        <f t="shared" ca="1" si="144"/>
        <v>0</v>
      </c>
      <c r="G150" s="55">
        <f t="shared" ca="1" si="145"/>
        <v>0</v>
      </c>
      <c r="H150" s="55">
        <f t="shared" si="146"/>
        <v>0</v>
      </c>
      <c r="I150" s="55">
        <f t="shared" ca="1" si="147"/>
        <v>0</v>
      </c>
      <c r="J150" s="55">
        <f t="shared" ca="1" si="148"/>
        <v>0</v>
      </c>
      <c r="K150" s="25">
        <v>3386</v>
      </c>
      <c r="L150" s="26" t="s">
        <v>12211</v>
      </c>
      <c r="M150" s="27">
        <v>319</v>
      </c>
      <c r="N150" s="18">
        <f t="shared" si="131"/>
        <v>133</v>
      </c>
      <c r="O150" s="18"/>
      <c r="P150" s="18" t="s">
        <v>6079</v>
      </c>
      <c r="Q150" s="28"/>
      <c r="R150" s="578"/>
      <c r="S150" s="55">
        <f t="shared" ca="1" si="161"/>
        <v>0</v>
      </c>
      <c r="T150" s="578">
        <v>0</v>
      </c>
      <c r="U150" s="58">
        <f t="shared" ca="1" si="162"/>
        <v>0</v>
      </c>
      <c r="V150" s="929"/>
      <c r="W150" s="55">
        <f t="shared" ca="1" si="163"/>
        <v>0</v>
      </c>
      <c r="X150" s="578"/>
      <c r="Y150" s="58">
        <f t="shared" ca="1" si="164"/>
        <v>0</v>
      </c>
      <c r="Z150" s="929"/>
      <c r="AA150" s="55">
        <f t="shared" ca="1" si="165"/>
        <v>0</v>
      </c>
      <c r="AB150" s="578"/>
      <c r="AC150" s="58">
        <f t="shared" ca="1" si="166"/>
        <v>0</v>
      </c>
      <c r="AD150" s="55">
        <f t="shared" ca="1" si="136"/>
        <v>0</v>
      </c>
      <c r="AE150" s="47" t="s">
        <v>1725</v>
      </c>
      <c r="AF150" s="41"/>
      <c r="AG150" s="18"/>
      <c r="AH150" s="18"/>
      <c r="AI150" s="55">
        <f t="shared" ca="1" si="137"/>
        <v>0</v>
      </c>
      <c r="AJ150" s="55"/>
      <c r="AK150" s="55">
        <f t="shared" ca="1" si="138"/>
        <v>0</v>
      </c>
    </row>
    <row r="151" spans="1:37">
      <c r="A151" s="548"/>
      <c r="B151" s="23" t="s">
        <v>9019</v>
      </c>
      <c r="C151" s="54"/>
      <c r="D151" s="54"/>
      <c r="E151" s="55">
        <f t="shared" si="143"/>
        <v>7302327480</v>
      </c>
      <c r="F151" s="55">
        <f t="shared" ca="1" si="144"/>
        <v>0</v>
      </c>
      <c r="G151" s="55">
        <f t="shared" ca="1" si="145"/>
        <v>7302327480</v>
      </c>
      <c r="H151" s="55">
        <f t="shared" si="146"/>
        <v>7302327480</v>
      </c>
      <c r="I151" s="55">
        <f t="shared" ca="1" si="147"/>
        <v>0</v>
      </c>
      <c r="J151" s="55">
        <f t="shared" ca="1" si="148"/>
        <v>7302327480</v>
      </c>
      <c r="K151" s="25">
        <v>3388</v>
      </c>
      <c r="L151" s="26" t="s">
        <v>12211</v>
      </c>
      <c r="M151" s="27">
        <v>319</v>
      </c>
      <c r="N151" s="18">
        <f t="shared" si="131"/>
        <v>134</v>
      </c>
      <c r="O151" s="18"/>
      <c r="P151" s="18" t="s">
        <v>6079</v>
      </c>
      <c r="Q151" s="28"/>
      <c r="R151" s="578">
        <v>7302327480</v>
      </c>
      <c r="S151" s="55">
        <f t="shared" ca="1" si="161"/>
        <v>7302327480</v>
      </c>
      <c r="T151" s="578">
        <v>7302327480</v>
      </c>
      <c r="U151" s="58">
        <f t="shared" ca="1" si="162"/>
        <v>7302327480</v>
      </c>
      <c r="V151" s="929"/>
      <c r="W151" s="55">
        <f t="shared" ca="1" si="163"/>
        <v>0</v>
      </c>
      <c r="X151" s="578"/>
      <c r="Y151" s="58">
        <f t="shared" ca="1" si="164"/>
        <v>0</v>
      </c>
      <c r="Z151" s="929"/>
      <c r="AA151" s="55">
        <f t="shared" ca="1" si="165"/>
        <v>0</v>
      </c>
      <c r="AB151" s="578"/>
      <c r="AC151" s="58">
        <f t="shared" ca="1" si="166"/>
        <v>0</v>
      </c>
      <c r="AD151" s="55">
        <f t="shared" ca="1" si="136"/>
        <v>0</v>
      </c>
      <c r="AE151" s="47" t="s">
        <v>3235</v>
      </c>
      <c r="AF151" s="41"/>
      <c r="AG151" s="18"/>
      <c r="AH151" s="18"/>
      <c r="AI151" s="55">
        <f t="shared" ca="1" si="137"/>
        <v>7302327480</v>
      </c>
      <c r="AJ151" s="55"/>
      <c r="AK151" s="55">
        <f t="shared" ca="1" si="138"/>
        <v>7302327480</v>
      </c>
    </row>
    <row r="152" spans="1:37">
      <c r="A152" s="548"/>
      <c r="B152" s="579" t="s">
        <v>6289</v>
      </c>
      <c r="C152" s="54"/>
      <c r="D152" s="54"/>
      <c r="E152" s="55">
        <f t="shared" si="143"/>
        <v>6889780</v>
      </c>
      <c r="F152" s="55">
        <f t="shared" ca="1" si="144"/>
        <v>0</v>
      </c>
      <c r="G152" s="55">
        <f t="shared" ca="1" si="145"/>
        <v>6889780</v>
      </c>
      <c r="H152" s="55">
        <f t="shared" si="146"/>
        <v>0</v>
      </c>
      <c r="I152" s="55">
        <f t="shared" ca="1" si="147"/>
        <v>0</v>
      </c>
      <c r="J152" s="55">
        <f t="shared" ca="1" si="148"/>
        <v>0</v>
      </c>
      <c r="K152" s="25">
        <v>3389</v>
      </c>
      <c r="L152" s="26" t="s">
        <v>12211</v>
      </c>
      <c r="M152" s="27">
        <v>319</v>
      </c>
      <c r="N152" s="18">
        <f t="shared" si="131"/>
        <v>135</v>
      </c>
      <c r="O152" s="18"/>
      <c r="P152" s="18" t="s">
        <v>6079</v>
      </c>
      <c r="Q152" s="28"/>
      <c r="R152" s="578">
        <v>6889780</v>
      </c>
      <c r="S152" s="55">
        <f t="shared" ca="1" si="161"/>
        <v>6889780</v>
      </c>
      <c r="T152" s="578"/>
      <c r="U152" s="58">
        <f t="shared" ca="1" si="162"/>
        <v>0</v>
      </c>
      <c r="V152" s="929"/>
      <c r="W152" s="55">
        <f t="shared" ca="1" si="163"/>
        <v>0</v>
      </c>
      <c r="X152" s="578"/>
      <c r="Y152" s="58">
        <f t="shared" ca="1" si="164"/>
        <v>0</v>
      </c>
      <c r="Z152" s="929"/>
      <c r="AA152" s="55">
        <f t="shared" ca="1" si="165"/>
        <v>0</v>
      </c>
      <c r="AB152" s="578"/>
      <c r="AC152" s="58">
        <f t="shared" ca="1" si="166"/>
        <v>0</v>
      </c>
      <c r="AD152" s="55">
        <f t="shared" ref="AD152:AD181" ca="1" si="167">-(J152-G152)</f>
        <v>6889780</v>
      </c>
      <c r="AE152" s="47" t="s">
        <v>3235</v>
      </c>
      <c r="AF152" s="41"/>
      <c r="AG152" s="18"/>
      <c r="AH152" s="18"/>
      <c r="AI152" s="55">
        <f t="shared" ref="AI152:AI181" ca="1" si="168">G152-AA152</f>
        <v>6889780</v>
      </c>
      <c r="AJ152" s="55"/>
      <c r="AK152" s="55">
        <f t="shared" ref="AK152:AK181" ca="1" si="169">J152-AC152</f>
        <v>0</v>
      </c>
    </row>
    <row r="153" spans="1:37">
      <c r="A153" s="32" t="s">
        <v>9020</v>
      </c>
      <c r="B153" s="23" t="s">
        <v>9021</v>
      </c>
      <c r="C153" s="54" t="s">
        <v>9022</v>
      </c>
      <c r="D153" s="54"/>
      <c r="E153" s="55">
        <f t="shared" si="143"/>
        <v>0</v>
      </c>
      <c r="F153" s="55">
        <f t="shared" ca="1" si="144"/>
        <v>0</v>
      </c>
      <c r="G153" s="55">
        <f t="shared" ca="1" si="145"/>
        <v>0</v>
      </c>
      <c r="H153" s="55">
        <f t="shared" si="146"/>
        <v>0</v>
      </c>
      <c r="I153" s="55">
        <f t="shared" ca="1" si="147"/>
        <v>0</v>
      </c>
      <c r="J153" s="55">
        <f t="shared" ca="1" si="148"/>
        <v>0</v>
      </c>
      <c r="K153" s="25">
        <v>352</v>
      </c>
      <c r="L153" s="26" t="s">
        <v>12214</v>
      </c>
      <c r="M153" s="27">
        <v>320</v>
      </c>
      <c r="N153" s="18">
        <f t="shared" si="131"/>
        <v>136</v>
      </c>
      <c r="O153" s="18" t="s">
        <v>6078</v>
      </c>
      <c r="P153" s="18" t="s">
        <v>6079</v>
      </c>
      <c r="Q153" s="28"/>
      <c r="R153" s="576"/>
      <c r="S153" s="55">
        <f t="shared" ca="1" si="161"/>
        <v>0</v>
      </c>
      <c r="T153" s="576"/>
      <c r="U153" s="58">
        <f t="shared" ca="1" si="162"/>
        <v>0</v>
      </c>
      <c r="V153" s="928"/>
      <c r="W153" s="55">
        <f t="shared" ca="1" si="163"/>
        <v>0</v>
      </c>
      <c r="X153" s="576"/>
      <c r="Y153" s="58">
        <f t="shared" ca="1" si="164"/>
        <v>0</v>
      </c>
      <c r="Z153" s="928"/>
      <c r="AA153" s="55">
        <f t="shared" ca="1" si="165"/>
        <v>0</v>
      </c>
      <c r="AB153" s="576"/>
      <c r="AC153" s="58">
        <f t="shared" ca="1" si="166"/>
        <v>0</v>
      </c>
      <c r="AD153" s="55">
        <f t="shared" ca="1" si="167"/>
        <v>0</v>
      </c>
      <c r="AE153" s="47" t="s">
        <v>3235</v>
      </c>
      <c r="AF153" s="41"/>
      <c r="AG153" s="18"/>
      <c r="AH153" s="18"/>
      <c r="AI153" s="55">
        <f t="shared" ca="1" si="168"/>
        <v>0</v>
      </c>
      <c r="AJ153" s="55"/>
      <c r="AK153" s="55">
        <f t="shared" ca="1" si="169"/>
        <v>0</v>
      </c>
    </row>
    <row r="154" spans="1:37">
      <c r="A154" s="32" t="s">
        <v>6106</v>
      </c>
      <c r="B154" s="23" t="s">
        <v>11620</v>
      </c>
      <c r="C154" s="54">
        <v>323</v>
      </c>
      <c r="D154" s="54"/>
      <c r="E154" s="57">
        <f t="shared" ref="E154:J154" si="170">Acdkt</f>
        <v>502214565</v>
      </c>
      <c r="F154" s="57">
        <f t="shared" ca="1" si="170"/>
        <v>0</v>
      </c>
      <c r="G154" s="57">
        <f t="shared" ca="1" si="170"/>
        <v>502214565</v>
      </c>
      <c r="H154" s="57">
        <f t="shared" si="170"/>
        <v>555314565</v>
      </c>
      <c r="I154" s="57">
        <f t="shared" ca="1" si="170"/>
        <v>0</v>
      </c>
      <c r="J154" s="57">
        <f t="shared" ca="1" si="170"/>
        <v>555314565</v>
      </c>
      <c r="K154" s="25"/>
      <c r="L154" s="26"/>
      <c r="M154" s="27"/>
      <c r="N154" s="18">
        <f t="shared" si="131"/>
        <v>137</v>
      </c>
      <c r="O154" s="18" t="s">
        <v>6078</v>
      </c>
      <c r="P154" s="18"/>
      <c r="Q154" s="28"/>
      <c r="R154" s="57">
        <f>Acdkt</f>
        <v>502214565</v>
      </c>
      <c r="S154" s="57">
        <f t="shared" ref="S154:AC154" ca="1" si="171">Acdkt</f>
        <v>502214565</v>
      </c>
      <c r="T154" s="57">
        <f>Acdkt</f>
        <v>555314565</v>
      </c>
      <c r="U154" s="583">
        <f t="shared" ca="1" si="171"/>
        <v>555314565</v>
      </c>
      <c r="V154" s="57">
        <f>Acdkt</f>
        <v>0</v>
      </c>
      <c r="W154" s="57">
        <f t="shared" ca="1" si="171"/>
        <v>0</v>
      </c>
      <c r="X154" s="57">
        <f t="shared" si="171"/>
        <v>0</v>
      </c>
      <c r="Y154" s="583">
        <f t="shared" ca="1" si="171"/>
        <v>0</v>
      </c>
      <c r="Z154" s="57">
        <f>Acdkt</f>
        <v>0</v>
      </c>
      <c r="AA154" s="57">
        <f t="shared" ca="1" si="171"/>
        <v>0</v>
      </c>
      <c r="AB154" s="57">
        <f t="shared" si="171"/>
        <v>0</v>
      </c>
      <c r="AC154" s="583">
        <f t="shared" ca="1" si="171"/>
        <v>0</v>
      </c>
      <c r="AD154" s="55">
        <f t="shared" ca="1" si="167"/>
        <v>-53100000</v>
      </c>
      <c r="AE154" s="47" t="s">
        <v>1725</v>
      </c>
      <c r="AF154" s="41"/>
      <c r="AG154" s="18"/>
      <c r="AH154" s="18"/>
      <c r="AI154" s="55">
        <f t="shared" ca="1" si="168"/>
        <v>502214565</v>
      </c>
      <c r="AJ154" s="55"/>
      <c r="AK154" s="55">
        <f t="shared" ca="1" si="169"/>
        <v>555314565</v>
      </c>
    </row>
    <row r="155" spans="1:37">
      <c r="A155" s="548"/>
      <c r="B155" s="23" t="s">
        <v>11169</v>
      </c>
      <c r="C155" s="54"/>
      <c r="D155" s="54"/>
      <c r="E155" s="55">
        <f>THCK1</f>
        <v>502214565</v>
      </c>
      <c r="F155" s="55">
        <f ca="1">THCK2</f>
        <v>0</v>
      </c>
      <c r="G155" s="55">
        <f ca="1">THCK</f>
        <v>502214565</v>
      </c>
      <c r="H155" s="55">
        <f>THDK1</f>
        <v>130678900</v>
      </c>
      <c r="I155" s="55">
        <f ca="1">THDK2</f>
        <v>0</v>
      </c>
      <c r="J155" s="55">
        <f ca="1">THDK</f>
        <v>130678900</v>
      </c>
      <c r="K155" s="25">
        <v>3531</v>
      </c>
      <c r="L155" s="26" t="s">
        <v>12218</v>
      </c>
      <c r="M155" s="27">
        <v>323</v>
      </c>
      <c r="N155" s="18">
        <f t="shared" si="131"/>
        <v>138</v>
      </c>
      <c r="O155" s="18"/>
      <c r="P155" s="18" t="s">
        <v>6079</v>
      </c>
      <c r="Q155" s="28"/>
      <c r="R155" s="576">
        <v>502214565</v>
      </c>
      <c r="S155" s="55">
        <f ca="1">-pajetsck+R155</f>
        <v>502214565</v>
      </c>
      <c r="T155" s="576">
        <v>130678900</v>
      </c>
      <c r="U155" s="58">
        <f ca="1">-pajetsdk+T155</f>
        <v>130678900</v>
      </c>
      <c r="V155" s="928"/>
      <c r="W155" s="55">
        <f ca="1">-pajetsck+V155</f>
        <v>0</v>
      </c>
      <c r="X155" s="576"/>
      <c r="Y155" s="58">
        <f ca="1">-pajetsdk+X155</f>
        <v>0</v>
      </c>
      <c r="Z155" s="928"/>
      <c r="AA155" s="55">
        <f ca="1">-pajetsck+Z155</f>
        <v>0</v>
      </c>
      <c r="AB155" s="576"/>
      <c r="AC155" s="58">
        <f ca="1">-pajetsdk+AB155</f>
        <v>0</v>
      </c>
      <c r="AD155" s="55">
        <f t="shared" ca="1" si="167"/>
        <v>371535665</v>
      </c>
      <c r="AE155" s="47"/>
      <c r="AF155" s="41"/>
      <c r="AG155" s="18"/>
      <c r="AH155" s="18"/>
      <c r="AI155" s="55">
        <f t="shared" ca="1" si="168"/>
        <v>502214565</v>
      </c>
      <c r="AJ155" s="55"/>
      <c r="AK155" s="55">
        <f t="shared" ca="1" si="169"/>
        <v>130678900</v>
      </c>
    </row>
    <row r="156" spans="1:37">
      <c r="A156" s="548"/>
      <c r="B156" s="23" t="s">
        <v>11170</v>
      </c>
      <c r="C156" s="54"/>
      <c r="D156" s="54"/>
      <c r="E156" s="55">
        <f>THCK1</f>
        <v>0</v>
      </c>
      <c r="F156" s="55">
        <f ca="1">THCK2</f>
        <v>0</v>
      </c>
      <c r="G156" s="55">
        <f ca="1">THCK</f>
        <v>0</v>
      </c>
      <c r="H156" s="55">
        <f>THDK1</f>
        <v>424635665</v>
      </c>
      <c r="I156" s="55">
        <f ca="1">THDK2</f>
        <v>0</v>
      </c>
      <c r="J156" s="55">
        <f ca="1">THDK</f>
        <v>424635665</v>
      </c>
      <c r="K156" s="25">
        <v>3532</v>
      </c>
      <c r="L156" s="26" t="s">
        <v>12218</v>
      </c>
      <c r="M156" s="27">
        <v>323</v>
      </c>
      <c r="N156" s="18">
        <f t="shared" si="131"/>
        <v>139</v>
      </c>
      <c r="O156" s="18"/>
      <c r="P156" s="18" t="s">
        <v>6079</v>
      </c>
      <c r="Q156" s="28"/>
      <c r="R156" s="578"/>
      <c r="S156" s="55">
        <f ca="1">-pajetsck+R156</f>
        <v>0</v>
      </c>
      <c r="T156" s="578">
        <v>424635665</v>
      </c>
      <c r="U156" s="58">
        <f ca="1">-pajetsdk+T156</f>
        <v>424635665</v>
      </c>
      <c r="V156" s="929"/>
      <c r="W156" s="55">
        <f ca="1">-pajetsck+V156</f>
        <v>0</v>
      </c>
      <c r="X156" s="578"/>
      <c r="Y156" s="58">
        <f ca="1">-pajetsdk+X156</f>
        <v>0</v>
      </c>
      <c r="Z156" s="929"/>
      <c r="AA156" s="55">
        <f ca="1">-pajetsck+Z156</f>
        <v>0</v>
      </c>
      <c r="AB156" s="578"/>
      <c r="AC156" s="58">
        <f ca="1">-pajetsdk+AB156</f>
        <v>0</v>
      </c>
      <c r="AD156" s="55">
        <f t="shared" ca="1" si="167"/>
        <v>-424635665</v>
      </c>
      <c r="AE156" s="47"/>
      <c r="AF156" s="41"/>
      <c r="AG156" s="18"/>
      <c r="AH156" s="18"/>
      <c r="AI156" s="55">
        <f t="shared" ca="1" si="168"/>
        <v>0</v>
      </c>
      <c r="AJ156" s="55"/>
      <c r="AK156" s="55">
        <f t="shared" ca="1" si="169"/>
        <v>424635665</v>
      </c>
    </row>
    <row r="157" spans="1:37">
      <c r="A157" s="548"/>
      <c r="B157" s="23" t="s">
        <v>11171</v>
      </c>
      <c r="C157" s="54"/>
      <c r="D157" s="54"/>
      <c r="E157" s="55">
        <f>THCK1</f>
        <v>0</v>
      </c>
      <c r="F157" s="55">
        <f ca="1">THCK2</f>
        <v>0</v>
      </c>
      <c r="G157" s="55">
        <f ca="1">THCK</f>
        <v>0</v>
      </c>
      <c r="H157" s="55">
        <f>THDK1</f>
        <v>0</v>
      </c>
      <c r="I157" s="55">
        <f ca="1">THDK2</f>
        <v>0</v>
      </c>
      <c r="J157" s="55">
        <f ca="1">THDK</f>
        <v>0</v>
      </c>
      <c r="K157" s="25">
        <v>3533</v>
      </c>
      <c r="L157" s="26" t="s">
        <v>12218</v>
      </c>
      <c r="M157" s="27">
        <v>323</v>
      </c>
      <c r="N157" s="18">
        <f t="shared" si="131"/>
        <v>140</v>
      </c>
      <c r="O157" s="18"/>
      <c r="P157" s="18" t="s">
        <v>6079</v>
      </c>
      <c r="Q157" s="28"/>
      <c r="R157" s="578"/>
      <c r="S157" s="55">
        <f ca="1">-pajetsck+R157</f>
        <v>0</v>
      </c>
      <c r="T157" s="578"/>
      <c r="U157" s="58">
        <f ca="1">-pajetsdk+T157</f>
        <v>0</v>
      </c>
      <c r="V157" s="929"/>
      <c r="W157" s="55">
        <f ca="1">-pajetsck+V157</f>
        <v>0</v>
      </c>
      <c r="X157" s="578"/>
      <c r="Y157" s="58">
        <f ca="1">-pajetsdk+X157</f>
        <v>0</v>
      </c>
      <c r="Z157" s="929"/>
      <c r="AA157" s="55">
        <f ca="1">-pajetsck+Z157</f>
        <v>0</v>
      </c>
      <c r="AB157" s="578"/>
      <c r="AC157" s="58">
        <f ca="1">-pajetsdk+AB157</f>
        <v>0</v>
      </c>
      <c r="AD157" s="55">
        <f t="shared" ca="1" si="167"/>
        <v>0</v>
      </c>
      <c r="AE157" s="47"/>
      <c r="AF157" s="41"/>
      <c r="AG157" s="18"/>
      <c r="AH157" s="18"/>
      <c r="AI157" s="55">
        <f t="shared" ca="1" si="168"/>
        <v>0</v>
      </c>
      <c r="AJ157" s="55"/>
      <c r="AK157" s="55">
        <f t="shared" ca="1" si="169"/>
        <v>0</v>
      </c>
    </row>
    <row r="158" spans="1:37">
      <c r="A158" s="548"/>
      <c r="B158" s="579" t="s">
        <v>10352</v>
      </c>
      <c r="C158" s="54"/>
      <c r="D158" s="54"/>
      <c r="E158" s="55">
        <f>THCK1</f>
        <v>0</v>
      </c>
      <c r="F158" s="55">
        <f ca="1">THCK2</f>
        <v>0</v>
      </c>
      <c r="G158" s="55">
        <f ca="1">THCK</f>
        <v>0</v>
      </c>
      <c r="H158" s="55">
        <f>THDK1</f>
        <v>0</v>
      </c>
      <c r="I158" s="55">
        <f ca="1">THDK2</f>
        <v>0</v>
      </c>
      <c r="J158" s="55">
        <f ca="1">THDK</f>
        <v>0</v>
      </c>
      <c r="K158" s="25">
        <v>3534</v>
      </c>
      <c r="L158" s="26" t="s">
        <v>12218</v>
      </c>
      <c r="M158" s="27">
        <v>323</v>
      </c>
      <c r="N158" s="18">
        <f t="shared" si="131"/>
        <v>141</v>
      </c>
      <c r="O158" s="18"/>
      <c r="P158" s="18" t="s">
        <v>6079</v>
      </c>
      <c r="Q158" s="28"/>
      <c r="R158" s="578"/>
      <c r="S158" s="55">
        <f ca="1">-pajetsck+R158</f>
        <v>0</v>
      </c>
      <c r="T158" s="578"/>
      <c r="U158" s="58">
        <f ca="1">-pajetsdk+T158</f>
        <v>0</v>
      </c>
      <c r="V158" s="929"/>
      <c r="W158" s="55">
        <f ca="1">-pajetsck+V158</f>
        <v>0</v>
      </c>
      <c r="X158" s="578"/>
      <c r="Y158" s="58">
        <f ca="1">-pajetsdk+X158</f>
        <v>0</v>
      </c>
      <c r="Z158" s="929"/>
      <c r="AA158" s="55">
        <f ca="1">-pajetsck+Z158</f>
        <v>0</v>
      </c>
      <c r="AB158" s="578"/>
      <c r="AC158" s="58">
        <f ca="1">-pajetsdk+AB158</f>
        <v>0</v>
      </c>
      <c r="AD158" s="55">
        <f t="shared" ca="1" si="167"/>
        <v>0</v>
      </c>
      <c r="AE158" s="47"/>
      <c r="AF158" s="41"/>
      <c r="AG158" s="18"/>
      <c r="AH158" s="18"/>
      <c r="AI158" s="55">
        <f t="shared" ca="1" si="168"/>
        <v>0</v>
      </c>
      <c r="AJ158" s="55"/>
      <c r="AK158" s="55">
        <f t="shared" ca="1" si="169"/>
        <v>0</v>
      </c>
    </row>
    <row r="159" spans="1:37">
      <c r="A159" s="32" t="s">
        <v>12448</v>
      </c>
      <c r="B159" s="23" t="s">
        <v>10348</v>
      </c>
      <c r="C159" s="54">
        <v>327</v>
      </c>
      <c r="D159" s="54"/>
      <c r="E159" s="55">
        <f t="shared" si="143"/>
        <v>0</v>
      </c>
      <c r="F159" s="55">
        <f t="shared" ca="1" si="144"/>
        <v>0</v>
      </c>
      <c r="G159" s="55">
        <f t="shared" ca="1" si="145"/>
        <v>0</v>
      </c>
      <c r="H159" s="55">
        <f t="shared" si="146"/>
        <v>0</v>
      </c>
      <c r="I159" s="55">
        <f t="shared" ca="1" si="147"/>
        <v>0</v>
      </c>
      <c r="J159" s="55">
        <f t="shared" ca="1" si="148"/>
        <v>0</v>
      </c>
      <c r="K159" s="25" t="s">
        <v>10350</v>
      </c>
      <c r="L159" s="26"/>
      <c r="M159" s="27">
        <v>327</v>
      </c>
      <c r="N159" s="18">
        <f t="shared" si="131"/>
        <v>142</v>
      </c>
      <c r="O159" s="18" t="s">
        <v>6078</v>
      </c>
      <c r="P159" s="18" t="s">
        <v>6079</v>
      </c>
      <c r="Q159" s="28"/>
      <c r="R159" s="576"/>
      <c r="S159" s="55">
        <f t="shared" ca="1" si="161"/>
        <v>0</v>
      </c>
      <c r="T159" s="576"/>
      <c r="U159" s="58">
        <f t="shared" ca="1" si="162"/>
        <v>0</v>
      </c>
      <c r="V159" s="928"/>
      <c r="W159" s="55">
        <f ca="1">-pajetsck+V159</f>
        <v>0</v>
      </c>
      <c r="X159" s="576"/>
      <c r="Y159" s="58">
        <f ca="1">-pajetsdk+X159</f>
        <v>0</v>
      </c>
      <c r="Z159" s="928"/>
      <c r="AA159" s="55">
        <f t="shared" ca="1" si="165"/>
        <v>0</v>
      </c>
      <c r="AB159" s="576"/>
      <c r="AC159" s="58">
        <f t="shared" ca="1" si="166"/>
        <v>0</v>
      </c>
      <c r="AD159" s="55">
        <f t="shared" ca="1" si="167"/>
        <v>0</v>
      </c>
      <c r="AE159" s="47" t="s">
        <v>11869</v>
      </c>
      <c r="AF159" s="41"/>
      <c r="AG159" s="18"/>
      <c r="AH159" s="18"/>
      <c r="AI159" s="55">
        <f t="shared" ca="1" si="168"/>
        <v>0</v>
      </c>
      <c r="AJ159" s="55"/>
      <c r="AK159" s="55">
        <f t="shared" ca="1" si="169"/>
        <v>0</v>
      </c>
    </row>
    <row r="160" spans="1:37">
      <c r="A160" s="547" t="s">
        <v>657</v>
      </c>
      <c r="B160" s="547" t="s">
        <v>9023</v>
      </c>
      <c r="C160" s="48" t="s">
        <v>9024</v>
      </c>
      <c r="D160" s="48"/>
      <c r="E160" s="50">
        <f t="shared" ref="E160:J160" si="172">E161+E162+E165+E168+E175+E176+E177+E178+E179</f>
        <v>5449562041</v>
      </c>
      <c r="F160" s="50">
        <f t="shared" ca="1" si="172"/>
        <v>0</v>
      </c>
      <c r="G160" s="50">
        <f t="shared" ca="1" si="172"/>
        <v>5449562041</v>
      </c>
      <c r="H160" s="50">
        <f t="shared" si="172"/>
        <v>5857634838</v>
      </c>
      <c r="I160" s="50">
        <f t="shared" ca="1" si="172"/>
        <v>0</v>
      </c>
      <c r="J160" s="50">
        <f t="shared" ca="1" si="172"/>
        <v>5857634838</v>
      </c>
      <c r="K160" s="25"/>
      <c r="L160" s="26"/>
      <c r="M160" s="27"/>
      <c r="N160" s="18">
        <f t="shared" si="131"/>
        <v>143</v>
      </c>
      <c r="O160" s="18" t="s">
        <v>6078</v>
      </c>
      <c r="P160" s="18"/>
      <c r="Q160" s="28"/>
      <c r="R160" s="50">
        <f>R161+R162+R165+R168+R175+R176+R177+R178+R179</f>
        <v>5449562041</v>
      </c>
      <c r="S160" s="50">
        <f t="shared" ref="S160:AC160" ca="1" si="173">S161+S162+S165+S168+S175+S176+S177+S178+S179</f>
        <v>5449562041</v>
      </c>
      <c r="T160" s="50">
        <f t="shared" si="173"/>
        <v>5857634838</v>
      </c>
      <c r="U160" s="51">
        <f t="shared" ca="1" si="173"/>
        <v>5857634838</v>
      </c>
      <c r="V160" s="50">
        <f>V161+V162+V165+V168+V175+V176+V177+V178+V179</f>
        <v>0</v>
      </c>
      <c r="W160" s="50">
        <f ca="1">W161+W162+W165+W168+W175+W176+W177+W178+W179</f>
        <v>0</v>
      </c>
      <c r="X160" s="50">
        <f>X161+X162+X165+X168+X175+X176+X177+X178+X179</f>
        <v>0</v>
      </c>
      <c r="Y160" s="51">
        <f ca="1">Y161+Y162+Y165+Y168+Y175+Y176+Y177+Y178+Y179</f>
        <v>0</v>
      </c>
      <c r="Z160" s="50">
        <f t="shared" si="173"/>
        <v>0</v>
      </c>
      <c r="AA160" s="50">
        <f t="shared" ca="1" si="173"/>
        <v>0</v>
      </c>
      <c r="AB160" s="50">
        <f t="shared" si="173"/>
        <v>0</v>
      </c>
      <c r="AC160" s="51">
        <f t="shared" ca="1" si="173"/>
        <v>0</v>
      </c>
      <c r="AD160" s="50">
        <f t="shared" ca="1" si="167"/>
        <v>-408072797</v>
      </c>
      <c r="AE160" s="47"/>
      <c r="AF160" s="41"/>
      <c r="AG160" s="18"/>
      <c r="AH160" s="18"/>
      <c r="AI160" s="50">
        <f t="shared" ca="1" si="168"/>
        <v>5449562041</v>
      </c>
      <c r="AJ160" s="50"/>
      <c r="AK160" s="50">
        <f t="shared" ca="1" si="169"/>
        <v>5857634838</v>
      </c>
    </row>
    <row r="161" spans="1:37">
      <c r="A161" s="548" t="s">
        <v>533</v>
      </c>
      <c r="B161" s="23" t="s">
        <v>9025</v>
      </c>
      <c r="C161" s="54" t="s">
        <v>9026</v>
      </c>
      <c r="D161" s="54"/>
      <c r="E161" s="55">
        <f t="shared" ref="E161:E181" si="174">THCK1</f>
        <v>0</v>
      </c>
      <c r="F161" s="55">
        <f t="shared" ref="F161:F181" ca="1" si="175">THCK2</f>
        <v>0</v>
      </c>
      <c r="G161" s="55">
        <f t="shared" ref="G161:G181" ca="1" si="176">THCK</f>
        <v>0</v>
      </c>
      <c r="H161" s="55">
        <f t="shared" ref="H161:H181" si="177">THDK1</f>
        <v>0</v>
      </c>
      <c r="I161" s="55">
        <f t="shared" ref="I161:I181" ca="1" si="178">THDK2</f>
        <v>0</v>
      </c>
      <c r="J161" s="55">
        <f t="shared" ref="J161:J181" ca="1" si="179">THDK</f>
        <v>0</v>
      </c>
      <c r="K161" s="25" t="s">
        <v>549</v>
      </c>
      <c r="L161" s="26" t="s">
        <v>2849</v>
      </c>
      <c r="M161" s="27">
        <v>331</v>
      </c>
      <c r="N161" s="18">
        <f t="shared" si="131"/>
        <v>144</v>
      </c>
      <c r="O161" s="18" t="s">
        <v>6078</v>
      </c>
      <c r="P161" s="18" t="s">
        <v>6079</v>
      </c>
      <c r="Q161" s="28"/>
      <c r="R161" s="576"/>
      <c r="S161" s="55">
        <f ca="1">-pajetsck+R161</f>
        <v>0</v>
      </c>
      <c r="T161" s="576"/>
      <c r="U161" s="58">
        <f ca="1">-pajetsdk+T161</f>
        <v>0</v>
      </c>
      <c r="V161" s="928"/>
      <c r="W161" s="55">
        <f ca="1">-pajetsck+V161</f>
        <v>0</v>
      </c>
      <c r="X161" s="576"/>
      <c r="Y161" s="58">
        <f ca="1">-pajetsdk+X161</f>
        <v>0</v>
      </c>
      <c r="Z161" s="928"/>
      <c r="AA161" s="55">
        <f ca="1">-pajetsck+Z161</f>
        <v>0</v>
      </c>
      <c r="AB161" s="576"/>
      <c r="AC161" s="58">
        <f ca="1">-pajetsdk+AB161</f>
        <v>0</v>
      </c>
      <c r="AD161" s="55">
        <f t="shared" ca="1" si="167"/>
        <v>0</v>
      </c>
      <c r="AE161" s="47" t="s">
        <v>3235</v>
      </c>
      <c r="AF161" s="41"/>
      <c r="AG161" s="18"/>
      <c r="AH161" s="18"/>
      <c r="AI161" s="55">
        <f t="shared" ca="1" si="168"/>
        <v>0</v>
      </c>
      <c r="AJ161" s="55"/>
      <c r="AK161" s="55">
        <f t="shared" ca="1" si="169"/>
        <v>0</v>
      </c>
    </row>
    <row r="162" spans="1:37">
      <c r="A162" s="548" t="s">
        <v>661</v>
      </c>
      <c r="B162" s="23" t="s">
        <v>9027</v>
      </c>
      <c r="C162" s="54" t="s">
        <v>9028</v>
      </c>
      <c r="D162" s="54"/>
      <c r="E162" s="57">
        <f t="shared" ref="E162:J162" si="180">Acdkt</f>
        <v>0</v>
      </c>
      <c r="F162" s="57">
        <f t="shared" ca="1" si="180"/>
        <v>0</v>
      </c>
      <c r="G162" s="57">
        <f t="shared" ca="1" si="180"/>
        <v>0</v>
      </c>
      <c r="H162" s="57">
        <f t="shared" si="180"/>
        <v>0</v>
      </c>
      <c r="I162" s="57">
        <f t="shared" ca="1" si="180"/>
        <v>0</v>
      </c>
      <c r="J162" s="57">
        <f t="shared" ca="1" si="180"/>
        <v>0</v>
      </c>
      <c r="K162" s="25"/>
      <c r="L162" s="26"/>
      <c r="M162" s="27"/>
      <c r="N162" s="18">
        <f t="shared" si="131"/>
        <v>145</v>
      </c>
      <c r="O162" s="18" t="s">
        <v>6078</v>
      </c>
      <c r="P162" s="18"/>
      <c r="Q162" s="28"/>
      <c r="R162" s="57">
        <f>Acdkt</f>
        <v>0</v>
      </c>
      <c r="S162" s="57">
        <f t="shared" ref="S162:AC162" ca="1" si="181">Acdkt</f>
        <v>0</v>
      </c>
      <c r="T162" s="57">
        <f>Acdkt</f>
        <v>0</v>
      </c>
      <c r="U162" s="583">
        <f t="shared" ca="1" si="181"/>
        <v>0</v>
      </c>
      <c r="V162" s="57">
        <f t="shared" si="181"/>
        <v>0</v>
      </c>
      <c r="W162" s="57">
        <f t="shared" ca="1" si="181"/>
        <v>0</v>
      </c>
      <c r="X162" s="57">
        <f t="shared" si="181"/>
        <v>0</v>
      </c>
      <c r="Y162" s="583">
        <f t="shared" ca="1" si="181"/>
        <v>0</v>
      </c>
      <c r="Z162" s="57">
        <f t="shared" si="181"/>
        <v>0</v>
      </c>
      <c r="AA162" s="57">
        <f t="shared" ca="1" si="181"/>
        <v>0</v>
      </c>
      <c r="AB162" s="57">
        <f t="shared" si="181"/>
        <v>0</v>
      </c>
      <c r="AC162" s="583">
        <f t="shared" ca="1" si="181"/>
        <v>0</v>
      </c>
      <c r="AD162" s="55">
        <f t="shared" ca="1" si="167"/>
        <v>0</v>
      </c>
      <c r="AE162" s="47" t="s">
        <v>3235</v>
      </c>
      <c r="AF162" s="41"/>
      <c r="AG162" s="18"/>
      <c r="AH162" s="18"/>
      <c r="AI162" s="55">
        <f t="shared" ca="1" si="168"/>
        <v>0</v>
      </c>
      <c r="AJ162" s="55"/>
      <c r="AK162" s="55">
        <f t="shared" ca="1" si="169"/>
        <v>0</v>
      </c>
    </row>
    <row r="163" spans="1:37">
      <c r="A163" s="548"/>
      <c r="B163" s="579" t="s">
        <v>12182</v>
      </c>
      <c r="C163" s="54"/>
      <c r="D163" s="54"/>
      <c r="E163" s="55">
        <f t="shared" si="174"/>
        <v>0</v>
      </c>
      <c r="F163" s="55">
        <f t="shared" ca="1" si="175"/>
        <v>0</v>
      </c>
      <c r="G163" s="55">
        <f t="shared" ca="1" si="176"/>
        <v>0</v>
      </c>
      <c r="H163" s="55">
        <f t="shared" si="177"/>
        <v>0</v>
      </c>
      <c r="I163" s="55">
        <f t="shared" ca="1" si="178"/>
        <v>0</v>
      </c>
      <c r="J163" s="55">
        <f t="shared" ca="1" si="179"/>
        <v>0</v>
      </c>
      <c r="K163" s="25" t="s">
        <v>547</v>
      </c>
      <c r="L163" s="26" t="s">
        <v>2850</v>
      </c>
      <c r="M163" s="27">
        <v>332</v>
      </c>
      <c r="N163" s="18">
        <f t="shared" si="131"/>
        <v>146</v>
      </c>
      <c r="O163" s="18"/>
      <c r="P163" s="18" t="s">
        <v>6079</v>
      </c>
      <c r="Q163" s="28"/>
      <c r="R163" s="576"/>
      <c r="S163" s="55">
        <f ca="1">-pajetsck+R163</f>
        <v>0</v>
      </c>
      <c r="T163" s="576"/>
      <c r="U163" s="58">
        <f ca="1">-pajetsdk+T163</f>
        <v>0</v>
      </c>
      <c r="V163" s="928"/>
      <c r="W163" s="55">
        <f ca="1">-pajetsck+V163</f>
        <v>0</v>
      </c>
      <c r="X163" s="576"/>
      <c r="Y163" s="58">
        <f ca="1">-pajetsdk+X163</f>
        <v>0</v>
      </c>
      <c r="Z163" s="928"/>
      <c r="AA163" s="55">
        <f ca="1">-pajetsck+Z163</f>
        <v>0</v>
      </c>
      <c r="AB163" s="576"/>
      <c r="AC163" s="58">
        <f ca="1">-pajetsdk+AB163</f>
        <v>0</v>
      </c>
      <c r="AD163" s="55">
        <f t="shared" ca="1" si="167"/>
        <v>0</v>
      </c>
      <c r="AE163" s="47"/>
      <c r="AF163" s="41"/>
      <c r="AG163" s="18"/>
      <c r="AH163" s="18"/>
      <c r="AI163" s="55">
        <f t="shared" ca="1" si="168"/>
        <v>0</v>
      </c>
      <c r="AJ163" s="55"/>
      <c r="AK163" s="55">
        <f t="shared" ca="1" si="169"/>
        <v>0</v>
      </c>
    </row>
    <row r="164" spans="1:37">
      <c r="A164" s="548"/>
      <c r="B164" s="579" t="s">
        <v>12183</v>
      </c>
      <c r="C164" s="54"/>
      <c r="D164" s="54"/>
      <c r="E164" s="55">
        <f t="shared" si="174"/>
        <v>0</v>
      </c>
      <c r="F164" s="55">
        <f t="shared" ca="1" si="175"/>
        <v>0</v>
      </c>
      <c r="G164" s="55">
        <f t="shared" ca="1" si="176"/>
        <v>0</v>
      </c>
      <c r="H164" s="55">
        <f t="shared" si="177"/>
        <v>0</v>
      </c>
      <c r="I164" s="55">
        <f t="shared" ca="1" si="178"/>
        <v>0</v>
      </c>
      <c r="J164" s="55">
        <f t="shared" ca="1" si="179"/>
        <v>0</v>
      </c>
      <c r="K164" s="25" t="s">
        <v>546</v>
      </c>
      <c r="L164" s="26" t="s">
        <v>2850</v>
      </c>
      <c r="M164" s="27">
        <v>332</v>
      </c>
      <c r="N164" s="18">
        <f t="shared" si="131"/>
        <v>147</v>
      </c>
      <c r="O164" s="18"/>
      <c r="P164" s="18" t="s">
        <v>6079</v>
      </c>
      <c r="Q164" s="28"/>
      <c r="R164" s="578"/>
      <c r="S164" s="55">
        <f ca="1">-pajetsck+R164</f>
        <v>0</v>
      </c>
      <c r="T164" s="578"/>
      <c r="U164" s="58">
        <f ca="1">-pajetsdk+T164</f>
        <v>0</v>
      </c>
      <c r="V164" s="929"/>
      <c r="W164" s="55">
        <f ca="1">-pajetsck+V164</f>
        <v>0</v>
      </c>
      <c r="X164" s="578"/>
      <c r="Y164" s="58">
        <f ca="1">-pajetsdk+X164</f>
        <v>0</v>
      </c>
      <c r="Z164" s="929"/>
      <c r="AA164" s="55">
        <f ca="1">-pajetsck+Z164</f>
        <v>0</v>
      </c>
      <c r="AB164" s="578"/>
      <c r="AC164" s="58">
        <f ca="1">-pajetsdk+AB164</f>
        <v>0</v>
      </c>
      <c r="AD164" s="55">
        <f t="shared" ca="1" si="167"/>
        <v>0</v>
      </c>
      <c r="AE164" s="47"/>
      <c r="AF164" s="41"/>
      <c r="AG164" s="18"/>
      <c r="AH164" s="18"/>
      <c r="AI164" s="55">
        <f t="shared" ca="1" si="168"/>
        <v>0</v>
      </c>
      <c r="AJ164" s="55"/>
      <c r="AK164" s="55">
        <f t="shared" ca="1" si="169"/>
        <v>0</v>
      </c>
    </row>
    <row r="165" spans="1:37">
      <c r="A165" s="548" t="s">
        <v>12491</v>
      </c>
      <c r="B165" s="23" t="s">
        <v>9029</v>
      </c>
      <c r="C165" s="54" t="s">
        <v>12734</v>
      </c>
      <c r="D165" s="54"/>
      <c r="E165" s="57">
        <f t="shared" ref="E165:J165" si="182">Acdkt</f>
        <v>0</v>
      </c>
      <c r="F165" s="57">
        <f t="shared" ca="1" si="182"/>
        <v>0</v>
      </c>
      <c r="G165" s="57">
        <f t="shared" ca="1" si="182"/>
        <v>0</v>
      </c>
      <c r="H165" s="57">
        <f t="shared" si="182"/>
        <v>0</v>
      </c>
      <c r="I165" s="57">
        <f t="shared" ca="1" si="182"/>
        <v>0</v>
      </c>
      <c r="J165" s="57">
        <f t="shared" ca="1" si="182"/>
        <v>0</v>
      </c>
      <c r="K165" s="25"/>
      <c r="L165" s="26"/>
      <c r="M165" s="27"/>
      <c r="N165" s="18">
        <f t="shared" si="131"/>
        <v>148</v>
      </c>
      <c r="O165" s="18" t="s">
        <v>6078</v>
      </c>
      <c r="P165" s="18"/>
      <c r="Q165" s="28"/>
      <c r="R165" s="57">
        <f>Acdkt</f>
        <v>0</v>
      </c>
      <c r="S165" s="57">
        <f t="shared" ref="S165:AC165" ca="1" si="183">Acdkt</f>
        <v>0</v>
      </c>
      <c r="T165" s="57">
        <f>Acdkt</f>
        <v>0</v>
      </c>
      <c r="U165" s="583">
        <f t="shared" ca="1" si="183"/>
        <v>0</v>
      </c>
      <c r="V165" s="57">
        <f t="shared" si="183"/>
        <v>0</v>
      </c>
      <c r="W165" s="57">
        <f t="shared" ca="1" si="183"/>
        <v>0</v>
      </c>
      <c r="X165" s="57">
        <f t="shared" si="183"/>
        <v>0</v>
      </c>
      <c r="Y165" s="583">
        <f t="shared" ca="1" si="183"/>
        <v>0</v>
      </c>
      <c r="Z165" s="57">
        <f t="shared" si="183"/>
        <v>0</v>
      </c>
      <c r="AA165" s="57">
        <f t="shared" ca="1" si="183"/>
        <v>0</v>
      </c>
      <c r="AB165" s="57">
        <f t="shared" si="183"/>
        <v>0</v>
      </c>
      <c r="AC165" s="583">
        <f t="shared" ca="1" si="183"/>
        <v>0</v>
      </c>
      <c r="AD165" s="55">
        <f t="shared" ca="1" si="167"/>
        <v>0</v>
      </c>
      <c r="AE165" s="47"/>
      <c r="AF165" s="41"/>
      <c r="AG165" s="18"/>
      <c r="AH165" s="18"/>
      <c r="AI165" s="55">
        <f t="shared" ca="1" si="168"/>
        <v>0</v>
      </c>
      <c r="AJ165" s="55"/>
      <c r="AK165" s="55">
        <f t="shared" ca="1" si="169"/>
        <v>0</v>
      </c>
    </row>
    <row r="166" spans="1:37">
      <c r="A166" s="548"/>
      <c r="B166" s="23" t="s">
        <v>12735</v>
      </c>
      <c r="C166" s="54"/>
      <c r="D166" s="54"/>
      <c r="E166" s="55">
        <f t="shared" si="174"/>
        <v>0</v>
      </c>
      <c r="F166" s="55">
        <f t="shared" ca="1" si="175"/>
        <v>0</v>
      </c>
      <c r="G166" s="55">
        <f t="shared" ca="1" si="176"/>
        <v>0</v>
      </c>
      <c r="H166" s="55">
        <f t="shared" si="177"/>
        <v>0</v>
      </c>
      <c r="I166" s="55">
        <f t="shared" ca="1" si="178"/>
        <v>0</v>
      </c>
      <c r="J166" s="55">
        <f t="shared" ca="1" si="179"/>
        <v>0</v>
      </c>
      <c r="K166" s="25">
        <v>344</v>
      </c>
      <c r="L166" s="26" t="s">
        <v>12211</v>
      </c>
      <c r="M166" s="27">
        <v>333</v>
      </c>
      <c r="N166" s="18">
        <f t="shared" si="131"/>
        <v>149</v>
      </c>
      <c r="O166" s="18"/>
      <c r="P166" s="18" t="s">
        <v>6079</v>
      </c>
      <c r="Q166" s="28"/>
      <c r="R166" s="576"/>
      <c r="S166" s="55">
        <f ca="1">-pajetsck+R166</f>
        <v>0</v>
      </c>
      <c r="T166" s="576"/>
      <c r="U166" s="58">
        <f ca="1">-pajetsdk+T166</f>
        <v>0</v>
      </c>
      <c r="V166" s="928"/>
      <c r="W166" s="55">
        <f ca="1">-pajetsck+V166</f>
        <v>0</v>
      </c>
      <c r="X166" s="576"/>
      <c r="Y166" s="58">
        <f ca="1">-pajetsdk+X166</f>
        <v>0</v>
      </c>
      <c r="Z166" s="928"/>
      <c r="AA166" s="55">
        <f ca="1">-pajetsck+Z166</f>
        <v>0</v>
      </c>
      <c r="AB166" s="576"/>
      <c r="AC166" s="58">
        <f ca="1">-pajetsdk+AB166</f>
        <v>0</v>
      </c>
      <c r="AD166" s="55">
        <f t="shared" ca="1" si="167"/>
        <v>0</v>
      </c>
      <c r="AE166" s="47" t="s">
        <v>1725</v>
      </c>
      <c r="AF166" s="41"/>
      <c r="AG166" s="18"/>
      <c r="AH166" s="18"/>
      <c r="AI166" s="55">
        <f t="shared" ca="1" si="168"/>
        <v>0</v>
      </c>
      <c r="AJ166" s="55"/>
      <c r="AK166" s="55">
        <f t="shared" ca="1" si="169"/>
        <v>0</v>
      </c>
    </row>
    <row r="167" spans="1:37">
      <c r="A167" s="548"/>
      <c r="B167" s="579" t="s">
        <v>4783</v>
      </c>
      <c r="C167" s="54"/>
      <c r="D167" s="54"/>
      <c r="E167" s="55">
        <f t="shared" si="174"/>
        <v>0</v>
      </c>
      <c r="F167" s="55">
        <f t="shared" ca="1" si="175"/>
        <v>0</v>
      </c>
      <c r="G167" s="55">
        <f t="shared" ca="1" si="176"/>
        <v>0</v>
      </c>
      <c r="H167" s="55">
        <f t="shared" si="177"/>
        <v>0</v>
      </c>
      <c r="I167" s="55">
        <f t="shared" ca="1" si="178"/>
        <v>0</v>
      </c>
      <c r="J167" s="55">
        <f t="shared" ca="1" si="179"/>
        <v>0</v>
      </c>
      <c r="K167" s="25" t="s">
        <v>4782</v>
      </c>
      <c r="L167" s="26" t="s">
        <v>12211</v>
      </c>
      <c r="M167" s="27">
        <v>333</v>
      </c>
      <c r="N167" s="18">
        <f t="shared" si="131"/>
        <v>150</v>
      </c>
      <c r="O167" s="18"/>
      <c r="P167" s="18" t="s">
        <v>6079</v>
      </c>
      <c r="Q167" s="28"/>
      <c r="R167" s="578"/>
      <c r="S167" s="55">
        <f ca="1">-pajetsck+R167</f>
        <v>0</v>
      </c>
      <c r="T167" s="578"/>
      <c r="U167" s="58">
        <f ca="1">-pajetsdk+T167</f>
        <v>0</v>
      </c>
      <c r="V167" s="929"/>
      <c r="W167" s="55">
        <f ca="1">-pajetsck+V167</f>
        <v>0</v>
      </c>
      <c r="X167" s="578"/>
      <c r="Y167" s="58">
        <f ca="1">-pajetsdk+X167</f>
        <v>0</v>
      </c>
      <c r="Z167" s="929"/>
      <c r="AA167" s="55">
        <f ca="1">-pajetsck+Z167</f>
        <v>0</v>
      </c>
      <c r="AB167" s="578"/>
      <c r="AC167" s="58">
        <f ca="1">-pajetsdk+AB167</f>
        <v>0</v>
      </c>
      <c r="AD167" s="55">
        <f t="shared" ca="1" si="167"/>
        <v>0</v>
      </c>
      <c r="AE167" s="47" t="s">
        <v>3235</v>
      </c>
      <c r="AF167" s="41"/>
      <c r="AG167" s="18"/>
      <c r="AH167" s="18"/>
      <c r="AI167" s="55">
        <f t="shared" ca="1" si="168"/>
        <v>0</v>
      </c>
      <c r="AJ167" s="55"/>
      <c r="AK167" s="55">
        <f t="shared" ca="1" si="169"/>
        <v>0</v>
      </c>
    </row>
    <row r="168" spans="1:37">
      <c r="A168" s="548" t="s">
        <v>13295</v>
      </c>
      <c r="B168" s="23" t="s">
        <v>12737</v>
      </c>
      <c r="C168" s="54" t="s">
        <v>12738</v>
      </c>
      <c r="D168" s="54"/>
      <c r="E168" s="57">
        <f t="shared" ref="E168:J168" si="184">Acdkt</f>
        <v>3905998893</v>
      </c>
      <c r="F168" s="57">
        <f t="shared" ca="1" si="184"/>
        <v>0</v>
      </c>
      <c r="G168" s="57">
        <f t="shared" ca="1" si="184"/>
        <v>3905998893</v>
      </c>
      <c r="H168" s="57">
        <f t="shared" si="184"/>
        <v>1196111111</v>
      </c>
      <c r="I168" s="57">
        <f t="shared" ca="1" si="184"/>
        <v>0</v>
      </c>
      <c r="J168" s="57">
        <f t="shared" ca="1" si="184"/>
        <v>1196111111</v>
      </c>
      <c r="K168" s="25"/>
      <c r="L168" s="26"/>
      <c r="M168" s="27"/>
      <c r="N168" s="18">
        <f t="shared" si="131"/>
        <v>151</v>
      </c>
      <c r="O168" s="18" t="s">
        <v>6078</v>
      </c>
      <c r="P168" s="18"/>
      <c r="Q168" s="28"/>
      <c r="R168" s="57">
        <f>Acdkt</f>
        <v>3905998893</v>
      </c>
      <c r="S168" s="57">
        <f t="shared" ref="S168:AC168" ca="1" si="185">Acdkt</f>
        <v>3905998893</v>
      </c>
      <c r="T168" s="57">
        <f>Acdkt</f>
        <v>1196111111</v>
      </c>
      <c r="U168" s="583">
        <f t="shared" ca="1" si="185"/>
        <v>1196111111</v>
      </c>
      <c r="V168" s="57">
        <f t="shared" si="185"/>
        <v>0</v>
      </c>
      <c r="W168" s="57">
        <f t="shared" ca="1" si="185"/>
        <v>0</v>
      </c>
      <c r="X168" s="57">
        <f t="shared" si="185"/>
        <v>0</v>
      </c>
      <c r="Y168" s="583">
        <f t="shared" ca="1" si="185"/>
        <v>0</v>
      </c>
      <c r="Z168" s="57">
        <f t="shared" si="185"/>
        <v>0</v>
      </c>
      <c r="AA168" s="57">
        <f t="shared" ca="1" si="185"/>
        <v>0</v>
      </c>
      <c r="AB168" s="57">
        <f t="shared" si="185"/>
        <v>0</v>
      </c>
      <c r="AC168" s="583">
        <f t="shared" ca="1" si="185"/>
        <v>0</v>
      </c>
      <c r="AD168" s="55">
        <f t="shared" ca="1" si="167"/>
        <v>2709887782</v>
      </c>
      <c r="AE168" s="47" t="s">
        <v>3231</v>
      </c>
      <c r="AF168" s="41"/>
      <c r="AG168" s="18"/>
      <c r="AH168" s="18"/>
      <c r="AI168" s="55">
        <f t="shared" ca="1" si="168"/>
        <v>3905998893</v>
      </c>
      <c r="AJ168" s="55"/>
      <c r="AK168" s="55">
        <f t="shared" ca="1" si="169"/>
        <v>1196111111</v>
      </c>
    </row>
    <row r="169" spans="1:37">
      <c r="A169" s="548"/>
      <c r="B169" s="23" t="s">
        <v>12739</v>
      </c>
      <c r="C169" s="54"/>
      <c r="D169" s="54"/>
      <c r="E169" s="55">
        <f t="shared" si="174"/>
        <v>3905998893</v>
      </c>
      <c r="F169" s="55">
        <f t="shared" ca="1" si="175"/>
        <v>0</v>
      </c>
      <c r="G169" s="55">
        <f t="shared" ca="1" si="176"/>
        <v>3905998893</v>
      </c>
      <c r="H169" s="55">
        <f t="shared" si="177"/>
        <v>1196111111</v>
      </c>
      <c r="I169" s="55">
        <f t="shared" ca="1" si="178"/>
        <v>0</v>
      </c>
      <c r="J169" s="55">
        <f t="shared" ca="1" si="179"/>
        <v>1196111111</v>
      </c>
      <c r="K169" s="25">
        <v>341</v>
      </c>
      <c r="L169" s="26" t="s">
        <v>12209</v>
      </c>
      <c r="M169" s="27">
        <v>334</v>
      </c>
      <c r="N169" s="18">
        <f t="shared" si="131"/>
        <v>152</v>
      </c>
      <c r="O169" s="18"/>
      <c r="P169" s="18" t="s">
        <v>6079</v>
      </c>
      <c r="Q169" s="28"/>
      <c r="R169" s="576">
        <v>3905998893</v>
      </c>
      <c r="S169" s="55">
        <f ca="1">-pajetsck+R169</f>
        <v>3905998893</v>
      </c>
      <c r="T169" s="576">
        <v>1196111111</v>
      </c>
      <c r="U169" s="58">
        <f ca="1">-pajetsdk+T169</f>
        <v>1196111111</v>
      </c>
      <c r="V169" s="928"/>
      <c r="W169" s="55">
        <f ca="1">-pajetsck+V169</f>
        <v>0</v>
      </c>
      <c r="X169" s="576"/>
      <c r="Y169" s="58">
        <f ca="1">-pajetsdk+X169</f>
        <v>0</v>
      </c>
      <c r="Z169" s="928"/>
      <c r="AA169" s="55">
        <f ca="1">-pajetsck+Z169</f>
        <v>0</v>
      </c>
      <c r="AB169" s="576"/>
      <c r="AC169" s="58">
        <f ca="1">-pajetsdk+AB169</f>
        <v>0</v>
      </c>
      <c r="AD169" s="55">
        <f t="shared" ca="1" si="167"/>
        <v>2709887782</v>
      </c>
      <c r="AE169" s="47"/>
      <c r="AF169" s="41"/>
      <c r="AG169" s="18"/>
      <c r="AH169" s="18"/>
      <c r="AI169" s="55">
        <f t="shared" ca="1" si="168"/>
        <v>3905998893</v>
      </c>
      <c r="AJ169" s="55"/>
      <c r="AK169" s="55">
        <f t="shared" ca="1" si="169"/>
        <v>1196111111</v>
      </c>
    </row>
    <row r="170" spans="1:37">
      <c r="A170" s="548"/>
      <c r="B170" s="23" t="s">
        <v>12740</v>
      </c>
      <c r="C170" s="54"/>
      <c r="D170" s="54"/>
      <c r="E170" s="55">
        <f t="shared" si="174"/>
        <v>0</v>
      </c>
      <c r="F170" s="55">
        <f t="shared" ca="1" si="175"/>
        <v>0</v>
      </c>
      <c r="G170" s="55">
        <f t="shared" ca="1" si="176"/>
        <v>0</v>
      </c>
      <c r="H170" s="55">
        <f t="shared" si="177"/>
        <v>0</v>
      </c>
      <c r="I170" s="55">
        <f t="shared" ca="1" si="178"/>
        <v>0</v>
      </c>
      <c r="J170" s="55">
        <f t="shared" ca="1" si="179"/>
        <v>0</v>
      </c>
      <c r="K170" s="25">
        <v>342</v>
      </c>
      <c r="L170" s="26" t="s">
        <v>12209</v>
      </c>
      <c r="M170" s="27">
        <v>334</v>
      </c>
      <c r="N170" s="18">
        <f t="shared" si="131"/>
        <v>153</v>
      </c>
      <c r="O170" s="18"/>
      <c r="P170" s="18" t="s">
        <v>6079</v>
      </c>
      <c r="Q170" s="28"/>
      <c r="R170" s="578"/>
      <c r="S170" s="55">
        <f ca="1">-pajetsck+R170</f>
        <v>0</v>
      </c>
      <c r="T170" s="578"/>
      <c r="U170" s="58">
        <f ca="1">-pajetsdk+T170</f>
        <v>0</v>
      </c>
      <c r="V170" s="929"/>
      <c r="W170" s="55">
        <f ca="1">-pajetsck+V170</f>
        <v>0</v>
      </c>
      <c r="X170" s="578"/>
      <c r="Y170" s="58">
        <f ca="1">-pajetsdk+X170</f>
        <v>0</v>
      </c>
      <c r="Z170" s="929"/>
      <c r="AA170" s="55">
        <f ca="1">-pajetsck+Z170</f>
        <v>0</v>
      </c>
      <c r="AB170" s="578"/>
      <c r="AC170" s="58">
        <f ca="1">-pajetsdk+AB170</f>
        <v>0</v>
      </c>
      <c r="AD170" s="55">
        <f t="shared" ca="1" si="167"/>
        <v>0</v>
      </c>
      <c r="AE170" s="47"/>
      <c r="AF170" s="41"/>
      <c r="AG170" s="18"/>
      <c r="AH170" s="18"/>
      <c r="AI170" s="55">
        <f t="shared" ca="1" si="168"/>
        <v>0</v>
      </c>
      <c r="AJ170" s="55"/>
      <c r="AK170" s="55">
        <f t="shared" ca="1" si="169"/>
        <v>0</v>
      </c>
    </row>
    <row r="171" spans="1:37">
      <c r="A171" s="548"/>
      <c r="B171" s="548" t="s">
        <v>12741</v>
      </c>
      <c r="C171" s="54"/>
      <c r="D171" s="54"/>
      <c r="E171" s="57">
        <f t="shared" ref="E171:J171" si="186">E172+E173+E174</f>
        <v>0</v>
      </c>
      <c r="F171" s="57">
        <f t="shared" ca="1" si="186"/>
        <v>0</v>
      </c>
      <c r="G171" s="57">
        <f t="shared" ca="1" si="186"/>
        <v>0</v>
      </c>
      <c r="H171" s="57">
        <f t="shared" si="186"/>
        <v>0</v>
      </c>
      <c r="I171" s="57">
        <f t="shared" ca="1" si="186"/>
        <v>0</v>
      </c>
      <c r="J171" s="57">
        <f t="shared" ca="1" si="186"/>
        <v>0</v>
      </c>
      <c r="K171" s="25"/>
      <c r="L171" s="26"/>
      <c r="M171" s="27"/>
      <c r="N171" s="18">
        <f t="shared" si="131"/>
        <v>154</v>
      </c>
      <c r="O171" s="18"/>
      <c r="P171" s="18"/>
      <c r="Q171" s="28"/>
      <c r="R171" s="57">
        <f>R172+R173+R174</f>
        <v>0</v>
      </c>
      <c r="S171" s="57">
        <f t="shared" ref="S171:AC171" ca="1" si="187">S172+S173+S174</f>
        <v>0</v>
      </c>
      <c r="T171" s="57">
        <f t="shared" si="187"/>
        <v>0</v>
      </c>
      <c r="U171" s="583">
        <f t="shared" ca="1" si="187"/>
        <v>0</v>
      </c>
      <c r="V171" s="57">
        <f>V172+V173+V174</f>
        <v>0</v>
      </c>
      <c r="W171" s="57">
        <f ca="1">W172+W173+W174</f>
        <v>0</v>
      </c>
      <c r="X171" s="57">
        <f>X172+X173+X174</f>
        <v>0</v>
      </c>
      <c r="Y171" s="583">
        <f ca="1">Y172+Y173+Y174</f>
        <v>0</v>
      </c>
      <c r="Z171" s="57">
        <f t="shared" si="187"/>
        <v>0</v>
      </c>
      <c r="AA171" s="57">
        <f t="shared" ca="1" si="187"/>
        <v>0</v>
      </c>
      <c r="AB171" s="57">
        <f t="shared" si="187"/>
        <v>0</v>
      </c>
      <c r="AC171" s="583">
        <f t="shared" ca="1" si="187"/>
        <v>0</v>
      </c>
      <c r="AD171" s="55">
        <f t="shared" ca="1" si="167"/>
        <v>0</v>
      </c>
      <c r="AE171" s="47"/>
      <c r="AF171" s="41"/>
      <c r="AG171" s="18"/>
      <c r="AH171" s="18"/>
      <c r="AI171" s="55">
        <f t="shared" ca="1" si="168"/>
        <v>0</v>
      </c>
      <c r="AJ171" s="55"/>
      <c r="AK171" s="55">
        <f t="shared" ca="1" si="169"/>
        <v>0</v>
      </c>
    </row>
    <row r="172" spans="1:37">
      <c r="A172" s="548"/>
      <c r="B172" s="23" t="s">
        <v>12742</v>
      </c>
      <c r="C172" s="54"/>
      <c r="D172" s="54"/>
      <c r="E172" s="55">
        <f t="shared" si="174"/>
        <v>0</v>
      </c>
      <c r="F172" s="55">
        <f t="shared" ca="1" si="175"/>
        <v>0</v>
      </c>
      <c r="G172" s="55">
        <f t="shared" ca="1" si="176"/>
        <v>0</v>
      </c>
      <c r="H172" s="55">
        <f t="shared" si="177"/>
        <v>0</v>
      </c>
      <c r="I172" s="55">
        <f t="shared" ca="1" si="178"/>
        <v>0</v>
      </c>
      <c r="J172" s="55">
        <f t="shared" ca="1" si="179"/>
        <v>0</v>
      </c>
      <c r="K172" s="25">
        <v>3431</v>
      </c>
      <c r="L172" s="26" t="s">
        <v>12209</v>
      </c>
      <c r="M172" s="27">
        <v>334</v>
      </c>
      <c r="N172" s="18">
        <f t="shared" si="131"/>
        <v>155</v>
      </c>
      <c r="O172" s="18"/>
      <c r="P172" s="18" t="s">
        <v>6079</v>
      </c>
      <c r="Q172" s="28"/>
      <c r="R172" s="576"/>
      <c r="S172" s="55">
        <f t="shared" ref="S172:S178" ca="1" si="188">-pajetsck+R172</f>
        <v>0</v>
      </c>
      <c r="T172" s="576"/>
      <c r="U172" s="58">
        <f t="shared" ref="U172:U178" ca="1" si="189">-pajetsdk+T172</f>
        <v>0</v>
      </c>
      <c r="V172" s="928"/>
      <c r="W172" s="55">
        <f t="shared" ref="W172:W178" ca="1" si="190">-pajetsck+V172</f>
        <v>0</v>
      </c>
      <c r="X172" s="576"/>
      <c r="Y172" s="58">
        <f t="shared" ref="Y172:Y178" ca="1" si="191">-pajetsdk+X172</f>
        <v>0</v>
      </c>
      <c r="Z172" s="928"/>
      <c r="AA172" s="55">
        <f t="shared" ref="AA172:AA178" ca="1" si="192">-pajetsck+Z172</f>
        <v>0</v>
      </c>
      <c r="AB172" s="576"/>
      <c r="AC172" s="58">
        <f t="shared" ref="AC172:AC178" ca="1" si="193">-pajetsdk+AB172</f>
        <v>0</v>
      </c>
      <c r="AD172" s="55">
        <f t="shared" ca="1" si="167"/>
        <v>0</v>
      </c>
      <c r="AE172" s="47"/>
      <c r="AF172" s="41"/>
      <c r="AG172" s="18"/>
      <c r="AH172" s="18"/>
      <c r="AI172" s="55">
        <f t="shared" ca="1" si="168"/>
        <v>0</v>
      </c>
      <c r="AJ172" s="55"/>
      <c r="AK172" s="55">
        <f t="shared" ca="1" si="169"/>
        <v>0</v>
      </c>
    </row>
    <row r="173" spans="1:37">
      <c r="A173" s="548"/>
      <c r="B173" s="23" t="s">
        <v>12743</v>
      </c>
      <c r="C173" s="54"/>
      <c r="D173" s="54"/>
      <c r="E173" s="55">
        <f t="shared" si="174"/>
        <v>0</v>
      </c>
      <c r="F173" s="55">
        <f t="shared" ca="1" si="175"/>
        <v>0</v>
      </c>
      <c r="G173" s="55">
        <f t="shared" ca="1" si="176"/>
        <v>0</v>
      </c>
      <c r="H173" s="55">
        <f t="shared" si="177"/>
        <v>0</v>
      </c>
      <c r="I173" s="55">
        <f t="shared" ca="1" si="178"/>
        <v>0</v>
      </c>
      <c r="J173" s="55">
        <f t="shared" ca="1" si="179"/>
        <v>0</v>
      </c>
      <c r="K173" s="25">
        <v>3432</v>
      </c>
      <c r="L173" s="26" t="s">
        <v>12209</v>
      </c>
      <c r="M173" s="27">
        <v>334</v>
      </c>
      <c r="N173" s="18">
        <f t="shared" si="131"/>
        <v>156</v>
      </c>
      <c r="O173" s="18"/>
      <c r="P173" s="18" t="s">
        <v>6079</v>
      </c>
      <c r="Q173" s="28"/>
      <c r="R173" s="578"/>
      <c r="S173" s="55">
        <f t="shared" ca="1" si="188"/>
        <v>0</v>
      </c>
      <c r="T173" s="578"/>
      <c r="U173" s="58">
        <f t="shared" ca="1" si="189"/>
        <v>0</v>
      </c>
      <c r="V173" s="929"/>
      <c r="W173" s="55">
        <f t="shared" ca="1" si="190"/>
        <v>0</v>
      </c>
      <c r="X173" s="578"/>
      <c r="Y173" s="58">
        <f t="shared" ca="1" si="191"/>
        <v>0</v>
      </c>
      <c r="Z173" s="929"/>
      <c r="AA173" s="55">
        <f t="shared" ca="1" si="192"/>
        <v>0</v>
      </c>
      <c r="AB173" s="578"/>
      <c r="AC173" s="58">
        <f t="shared" ca="1" si="193"/>
        <v>0</v>
      </c>
      <c r="AD173" s="55">
        <f t="shared" ca="1" si="167"/>
        <v>0</v>
      </c>
      <c r="AE173" s="47"/>
      <c r="AF173" s="41"/>
      <c r="AG173" s="18"/>
      <c r="AH173" s="18"/>
      <c r="AI173" s="55">
        <f t="shared" ca="1" si="168"/>
        <v>0</v>
      </c>
      <c r="AJ173" s="55"/>
      <c r="AK173" s="55">
        <f t="shared" ca="1" si="169"/>
        <v>0</v>
      </c>
    </row>
    <row r="174" spans="1:37">
      <c r="A174" s="548"/>
      <c r="B174" s="23" t="s">
        <v>12744</v>
      </c>
      <c r="C174" s="54"/>
      <c r="D174" s="54"/>
      <c r="E174" s="55">
        <f t="shared" si="174"/>
        <v>0</v>
      </c>
      <c r="F174" s="55">
        <f t="shared" ca="1" si="175"/>
        <v>0</v>
      </c>
      <c r="G174" s="55">
        <f t="shared" ca="1" si="176"/>
        <v>0</v>
      </c>
      <c r="H174" s="55">
        <f t="shared" si="177"/>
        <v>0</v>
      </c>
      <c r="I174" s="55">
        <f t="shared" ca="1" si="178"/>
        <v>0</v>
      </c>
      <c r="J174" s="55">
        <f t="shared" ca="1" si="179"/>
        <v>0</v>
      </c>
      <c r="K174" s="25">
        <v>3433</v>
      </c>
      <c r="L174" s="26" t="s">
        <v>12209</v>
      </c>
      <c r="M174" s="27">
        <v>334</v>
      </c>
      <c r="N174" s="18">
        <f t="shared" ref="N174:N228" si="194">Countct</f>
        <v>157</v>
      </c>
      <c r="O174" s="18"/>
      <c r="P174" s="18" t="s">
        <v>6079</v>
      </c>
      <c r="Q174" s="28"/>
      <c r="R174" s="578"/>
      <c r="S174" s="55">
        <f t="shared" ca="1" si="188"/>
        <v>0</v>
      </c>
      <c r="T174" s="578"/>
      <c r="U174" s="58">
        <f t="shared" ca="1" si="189"/>
        <v>0</v>
      </c>
      <c r="V174" s="929"/>
      <c r="W174" s="55">
        <f t="shared" ca="1" si="190"/>
        <v>0</v>
      </c>
      <c r="X174" s="578"/>
      <c r="Y174" s="58">
        <f t="shared" ca="1" si="191"/>
        <v>0</v>
      </c>
      <c r="Z174" s="929"/>
      <c r="AA174" s="55">
        <f t="shared" ca="1" si="192"/>
        <v>0</v>
      </c>
      <c r="AB174" s="578"/>
      <c r="AC174" s="58">
        <f t="shared" ca="1" si="193"/>
        <v>0</v>
      </c>
      <c r="AD174" s="55">
        <f t="shared" ca="1" si="167"/>
        <v>0</v>
      </c>
      <c r="AE174" s="47"/>
      <c r="AF174" s="41"/>
      <c r="AG174" s="18"/>
      <c r="AH174" s="18"/>
      <c r="AI174" s="55">
        <f t="shared" ca="1" si="168"/>
        <v>0</v>
      </c>
      <c r="AJ174" s="55"/>
      <c r="AK174" s="55">
        <f t="shared" ca="1" si="169"/>
        <v>0</v>
      </c>
    </row>
    <row r="175" spans="1:37">
      <c r="A175" s="548" t="s">
        <v>13297</v>
      </c>
      <c r="B175" s="23" t="s">
        <v>12745</v>
      </c>
      <c r="C175" s="54" t="s">
        <v>12746</v>
      </c>
      <c r="D175" s="54"/>
      <c r="E175" s="55">
        <f t="shared" si="174"/>
        <v>0</v>
      </c>
      <c r="F175" s="55">
        <f t="shared" ca="1" si="175"/>
        <v>0</v>
      </c>
      <c r="G175" s="55">
        <f t="shared" ca="1" si="176"/>
        <v>0</v>
      </c>
      <c r="H175" s="55">
        <f t="shared" si="177"/>
        <v>0</v>
      </c>
      <c r="I175" s="55">
        <f t="shared" ca="1" si="178"/>
        <v>0</v>
      </c>
      <c r="J175" s="55">
        <f t="shared" ca="1" si="179"/>
        <v>0</v>
      </c>
      <c r="K175" s="25">
        <v>347</v>
      </c>
      <c r="L175" s="26" t="s">
        <v>12208</v>
      </c>
      <c r="M175" s="27">
        <v>335</v>
      </c>
      <c r="N175" s="18">
        <f t="shared" si="194"/>
        <v>158</v>
      </c>
      <c r="O175" s="18" t="s">
        <v>6078</v>
      </c>
      <c r="P175" s="18" t="s">
        <v>6079</v>
      </c>
      <c r="Q175" s="28"/>
      <c r="R175" s="576"/>
      <c r="S175" s="55">
        <f t="shared" ca="1" si="188"/>
        <v>0</v>
      </c>
      <c r="T175" s="576"/>
      <c r="U175" s="58">
        <f t="shared" ca="1" si="189"/>
        <v>0</v>
      </c>
      <c r="V175" s="928"/>
      <c r="W175" s="55">
        <f t="shared" ca="1" si="190"/>
        <v>0</v>
      </c>
      <c r="X175" s="576"/>
      <c r="Y175" s="58">
        <f t="shared" ca="1" si="191"/>
        <v>0</v>
      </c>
      <c r="Z175" s="928"/>
      <c r="AA175" s="55">
        <f t="shared" ca="1" si="192"/>
        <v>0</v>
      </c>
      <c r="AB175" s="576"/>
      <c r="AC175" s="58">
        <f t="shared" ca="1" si="193"/>
        <v>0</v>
      </c>
      <c r="AD175" s="55">
        <f t="shared" ca="1" si="167"/>
        <v>0</v>
      </c>
      <c r="AE175" s="47" t="s">
        <v>3235</v>
      </c>
      <c r="AF175" s="41"/>
      <c r="AG175" s="18"/>
      <c r="AH175" s="18"/>
      <c r="AI175" s="55">
        <f t="shared" ca="1" si="168"/>
        <v>0</v>
      </c>
      <c r="AJ175" s="55"/>
      <c r="AK175" s="55">
        <f t="shared" ca="1" si="169"/>
        <v>0</v>
      </c>
    </row>
    <row r="176" spans="1:37">
      <c r="A176" s="32" t="s">
        <v>13302</v>
      </c>
      <c r="B176" s="23" t="s">
        <v>12747</v>
      </c>
      <c r="C176" s="54" t="s">
        <v>12748</v>
      </c>
      <c r="D176" s="54"/>
      <c r="E176" s="55">
        <f t="shared" si="174"/>
        <v>0</v>
      </c>
      <c r="F176" s="55">
        <f t="shared" ca="1" si="175"/>
        <v>0</v>
      </c>
      <c r="G176" s="55">
        <f t="shared" ca="1" si="176"/>
        <v>0</v>
      </c>
      <c r="H176" s="55">
        <f t="shared" si="177"/>
        <v>0</v>
      </c>
      <c r="I176" s="55">
        <f t="shared" ca="1" si="178"/>
        <v>0</v>
      </c>
      <c r="J176" s="55">
        <f t="shared" ca="1" si="179"/>
        <v>0</v>
      </c>
      <c r="K176" s="25">
        <v>351</v>
      </c>
      <c r="L176" s="26" t="s">
        <v>12212</v>
      </c>
      <c r="M176" s="27">
        <v>336</v>
      </c>
      <c r="N176" s="18">
        <f t="shared" si="194"/>
        <v>159</v>
      </c>
      <c r="O176" s="18" t="s">
        <v>6078</v>
      </c>
      <c r="P176" s="18" t="s">
        <v>6079</v>
      </c>
      <c r="Q176" s="28"/>
      <c r="R176" s="576"/>
      <c r="S176" s="55">
        <f t="shared" ca="1" si="188"/>
        <v>0</v>
      </c>
      <c r="T176" s="576"/>
      <c r="U176" s="58">
        <f t="shared" ca="1" si="189"/>
        <v>0</v>
      </c>
      <c r="V176" s="928"/>
      <c r="W176" s="55">
        <f t="shared" ca="1" si="190"/>
        <v>0</v>
      </c>
      <c r="X176" s="576"/>
      <c r="Y176" s="58">
        <f t="shared" ca="1" si="191"/>
        <v>0</v>
      </c>
      <c r="Z176" s="928"/>
      <c r="AA176" s="55">
        <f t="shared" ca="1" si="192"/>
        <v>0</v>
      </c>
      <c r="AB176" s="576"/>
      <c r="AC176" s="58">
        <f t="shared" ca="1" si="193"/>
        <v>0</v>
      </c>
      <c r="AD176" s="55">
        <f t="shared" ca="1" si="167"/>
        <v>0</v>
      </c>
      <c r="AE176" s="47" t="s">
        <v>3235</v>
      </c>
      <c r="AF176" s="41"/>
      <c r="AG176" s="18"/>
      <c r="AH176" s="18"/>
      <c r="AI176" s="55">
        <f t="shared" ca="1" si="168"/>
        <v>0</v>
      </c>
      <c r="AJ176" s="55"/>
      <c r="AK176" s="55">
        <f t="shared" ca="1" si="169"/>
        <v>0</v>
      </c>
    </row>
    <row r="177" spans="1:37">
      <c r="A177" s="32" t="s">
        <v>11925</v>
      </c>
      <c r="B177" s="23" t="s">
        <v>12749</v>
      </c>
      <c r="C177" s="54" t="s">
        <v>12750</v>
      </c>
      <c r="D177" s="54"/>
      <c r="E177" s="55">
        <f t="shared" si="174"/>
        <v>0</v>
      </c>
      <c r="F177" s="55">
        <f t="shared" ca="1" si="175"/>
        <v>0</v>
      </c>
      <c r="G177" s="55">
        <f t="shared" ca="1" si="176"/>
        <v>0</v>
      </c>
      <c r="H177" s="55">
        <f t="shared" si="177"/>
        <v>0</v>
      </c>
      <c r="I177" s="55">
        <f t="shared" ca="1" si="178"/>
        <v>0</v>
      </c>
      <c r="J177" s="55">
        <f t="shared" ca="1" si="179"/>
        <v>0</v>
      </c>
      <c r="K177" s="25" t="s">
        <v>550</v>
      </c>
      <c r="L177" s="26" t="s">
        <v>12214</v>
      </c>
      <c r="M177" s="27">
        <v>337</v>
      </c>
      <c r="N177" s="18">
        <f t="shared" si="194"/>
        <v>160</v>
      </c>
      <c r="O177" s="18" t="s">
        <v>6078</v>
      </c>
      <c r="P177" s="18" t="s">
        <v>6079</v>
      </c>
      <c r="Q177" s="28"/>
      <c r="R177" s="576"/>
      <c r="S177" s="55">
        <f t="shared" ca="1" si="188"/>
        <v>0</v>
      </c>
      <c r="T177" s="576"/>
      <c r="U177" s="58">
        <f t="shared" ca="1" si="189"/>
        <v>0</v>
      </c>
      <c r="V177" s="928"/>
      <c r="W177" s="55">
        <f t="shared" ca="1" si="190"/>
        <v>0</v>
      </c>
      <c r="X177" s="576"/>
      <c r="Y177" s="58">
        <f t="shared" ca="1" si="191"/>
        <v>0</v>
      </c>
      <c r="Z177" s="928"/>
      <c r="AA177" s="55">
        <f t="shared" ca="1" si="192"/>
        <v>0</v>
      </c>
      <c r="AB177" s="576"/>
      <c r="AC177" s="58">
        <f t="shared" ca="1" si="193"/>
        <v>0</v>
      </c>
      <c r="AD177" s="55">
        <f t="shared" ca="1" si="167"/>
        <v>0</v>
      </c>
      <c r="AE177" s="47" t="s">
        <v>3235</v>
      </c>
      <c r="AF177" s="41"/>
      <c r="AG177" s="18"/>
      <c r="AH177" s="18"/>
      <c r="AI177" s="55">
        <f t="shared" ca="1" si="168"/>
        <v>0</v>
      </c>
      <c r="AJ177" s="55"/>
      <c r="AK177" s="55">
        <f t="shared" ca="1" si="169"/>
        <v>0</v>
      </c>
    </row>
    <row r="178" spans="1:37">
      <c r="A178" s="32" t="s">
        <v>7589</v>
      </c>
      <c r="B178" s="23" t="s">
        <v>3012</v>
      </c>
      <c r="C178" s="54">
        <v>338</v>
      </c>
      <c r="D178" s="54"/>
      <c r="E178" s="55">
        <f t="shared" si="174"/>
        <v>1543563148</v>
      </c>
      <c r="F178" s="55">
        <f t="shared" ca="1" si="175"/>
        <v>0</v>
      </c>
      <c r="G178" s="55">
        <f t="shared" ca="1" si="176"/>
        <v>1543563148</v>
      </c>
      <c r="H178" s="55">
        <f t="shared" si="177"/>
        <v>4661523727</v>
      </c>
      <c r="I178" s="55">
        <f t="shared" ca="1" si="178"/>
        <v>0</v>
      </c>
      <c r="J178" s="55">
        <f t="shared" ca="1" si="179"/>
        <v>4661523727</v>
      </c>
      <c r="K178" s="25">
        <v>3387</v>
      </c>
      <c r="L178" s="26" t="s">
        <v>2847</v>
      </c>
      <c r="M178" s="27">
        <v>338</v>
      </c>
      <c r="N178" s="18">
        <f t="shared" si="194"/>
        <v>161</v>
      </c>
      <c r="O178" s="18" t="s">
        <v>6078</v>
      </c>
      <c r="P178" s="18" t="s">
        <v>6079</v>
      </c>
      <c r="Q178" s="28"/>
      <c r="R178" s="576">
        <v>1543563148</v>
      </c>
      <c r="S178" s="55">
        <f t="shared" ca="1" si="188"/>
        <v>1543563148</v>
      </c>
      <c r="T178" s="576">
        <v>4661523727</v>
      </c>
      <c r="U178" s="58">
        <f t="shared" ca="1" si="189"/>
        <v>4661523727</v>
      </c>
      <c r="V178" s="928"/>
      <c r="W178" s="55">
        <f t="shared" ca="1" si="190"/>
        <v>0</v>
      </c>
      <c r="X178" s="576"/>
      <c r="Y178" s="58">
        <f t="shared" ca="1" si="191"/>
        <v>0</v>
      </c>
      <c r="Z178" s="928"/>
      <c r="AA178" s="55">
        <f t="shared" ca="1" si="192"/>
        <v>0</v>
      </c>
      <c r="AB178" s="576"/>
      <c r="AC178" s="58">
        <f t="shared" ca="1" si="193"/>
        <v>0</v>
      </c>
      <c r="AD178" s="55">
        <f t="shared" ca="1" si="167"/>
        <v>-3117960579</v>
      </c>
      <c r="AE178" s="47" t="s">
        <v>3235</v>
      </c>
      <c r="AF178" s="41"/>
      <c r="AG178" s="18"/>
      <c r="AH178" s="18"/>
      <c r="AI178" s="55">
        <f t="shared" ca="1" si="168"/>
        <v>1543563148</v>
      </c>
      <c r="AJ178" s="55"/>
      <c r="AK178" s="55">
        <f t="shared" ca="1" si="169"/>
        <v>4661523727</v>
      </c>
    </row>
    <row r="179" spans="1:37">
      <c r="A179" s="548" t="s">
        <v>12125</v>
      </c>
      <c r="B179" s="23" t="s">
        <v>5511</v>
      </c>
      <c r="C179" s="54">
        <v>339</v>
      </c>
      <c r="D179" s="54"/>
      <c r="E179" s="57">
        <f t="shared" ref="E179:J179" si="195">Acdkt</f>
        <v>0</v>
      </c>
      <c r="F179" s="57">
        <f t="shared" ca="1" si="195"/>
        <v>0</v>
      </c>
      <c r="G179" s="57">
        <f t="shared" ca="1" si="195"/>
        <v>0</v>
      </c>
      <c r="H179" s="57">
        <f t="shared" si="195"/>
        <v>0</v>
      </c>
      <c r="I179" s="57">
        <f t="shared" ca="1" si="195"/>
        <v>0</v>
      </c>
      <c r="J179" s="57">
        <f t="shared" ca="1" si="195"/>
        <v>0</v>
      </c>
      <c r="K179" s="25"/>
      <c r="L179" s="26"/>
      <c r="M179" s="27"/>
      <c r="N179" s="18">
        <f t="shared" si="194"/>
        <v>162</v>
      </c>
      <c r="O179" s="18" t="s">
        <v>6078</v>
      </c>
      <c r="P179" s="18"/>
      <c r="Q179" s="28"/>
      <c r="R179" s="57">
        <f>Acdkt</f>
        <v>0</v>
      </c>
      <c r="S179" s="57">
        <f t="shared" ref="S179:AC179" ca="1" si="196">Acdkt</f>
        <v>0</v>
      </c>
      <c r="T179" s="57">
        <f>Acdkt</f>
        <v>0</v>
      </c>
      <c r="U179" s="583">
        <f t="shared" ca="1" si="196"/>
        <v>0</v>
      </c>
      <c r="V179" s="57">
        <f t="shared" si="196"/>
        <v>0</v>
      </c>
      <c r="W179" s="57">
        <f t="shared" ca="1" si="196"/>
        <v>0</v>
      </c>
      <c r="X179" s="57">
        <f t="shared" si="196"/>
        <v>0</v>
      </c>
      <c r="Y179" s="583">
        <f t="shared" ca="1" si="196"/>
        <v>0</v>
      </c>
      <c r="Z179" s="57">
        <f t="shared" si="196"/>
        <v>0</v>
      </c>
      <c r="AA179" s="57">
        <f t="shared" ca="1" si="196"/>
        <v>0</v>
      </c>
      <c r="AB179" s="57">
        <f t="shared" si="196"/>
        <v>0</v>
      </c>
      <c r="AC179" s="583">
        <f t="shared" ca="1" si="196"/>
        <v>0</v>
      </c>
      <c r="AD179" s="55">
        <f t="shared" ca="1" si="167"/>
        <v>0</v>
      </c>
      <c r="AE179" s="47" t="s">
        <v>3235</v>
      </c>
      <c r="AF179" s="41"/>
      <c r="AG179" s="18"/>
      <c r="AH179" s="18"/>
      <c r="AI179" s="55">
        <f t="shared" ca="1" si="168"/>
        <v>0</v>
      </c>
      <c r="AJ179" s="55"/>
      <c r="AK179" s="55">
        <f t="shared" ca="1" si="169"/>
        <v>0</v>
      </c>
    </row>
    <row r="180" spans="1:37">
      <c r="A180" s="548"/>
      <c r="B180" s="579" t="s">
        <v>6285</v>
      </c>
      <c r="C180" s="54"/>
      <c r="D180" s="54"/>
      <c r="E180" s="55">
        <f t="shared" si="174"/>
        <v>0</v>
      </c>
      <c r="F180" s="55">
        <f t="shared" ca="1" si="175"/>
        <v>0</v>
      </c>
      <c r="G180" s="55">
        <f t="shared" ca="1" si="176"/>
        <v>0</v>
      </c>
      <c r="H180" s="55">
        <f t="shared" si="177"/>
        <v>0</v>
      </c>
      <c r="I180" s="55">
        <f t="shared" ca="1" si="178"/>
        <v>0</v>
      </c>
      <c r="J180" s="55">
        <f t="shared" ca="1" si="179"/>
        <v>0</v>
      </c>
      <c r="K180" s="25">
        <v>3561</v>
      </c>
      <c r="L180" s="26"/>
      <c r="M180" s="27">
        <v>339</v>
      </c>
      <c r="N180" s="18">
        <f t="shared" si="194"/>
        <v>163</v>
      </c>
      <c r="O180" s="18"/>
      <c r="P180" s="18" t="s">
        <v>6079</v>
      </c>
      <c r="Q180" s="28"/>
      <c r="R180" s="576"/>
      <c r="S180" s="55">
        <f ca="1">-pajetsck+R180</f>
        <v>0</v>
      </c>
      <c r="T180" s="576"/>
      <c r="U180" s="58">
        <f ca="1">-pajetsdk+T180</f>
        <v>0</v>
      </c>
      <c r="V180" s="928"/>
      <c r="W180" s="55">
        <f ca="1">-pajetsck+V180</f>
        <v>0</v>
      </c>
      <c r="X180" s="576"/>
      <c r="Y180" s="58">
        <f ca="1">-pajetsdk+X180</f>
        <v>0</v>
      </c>
      <c r="Z180" s="928"/>
      <c r="AA180" s="55">
        <f ca="1">-pajetsck+Z180</f>
        <v>0</v>
      </c>
      <c r="AB180" s="576"/>
      <c r="AC180" s="58">
        <f ca="1">-pajetsdk+AB180</f>
        <v>0</v>
      </c>
      <c r="AD180" s="55">
        <f t="shared" ca="1" si="167"/>
        <v>0</v>
      </c>
      <c r="AE180" s="47"/>
      <c r="AF180" s="41"/>
      <c r="AG180" s="18"/>
      <c r="AH180" s="18"/>
      <c r="AI180" s="55">
        <f t="shared" ca="1" si="168"/>
        <v>0</v>
      </c>
      <c r="AJ180" s="55"/>
      <c r="AK180" s="55">
        <f t="shared" ca="1" si="169"/>
        <v>0</v>
      </c>
    </row>
    <row r="181" spans="1:37">
      <c r="A181" s="548"/>
      <c r="B181" s="579" t="s">
        <v>6286</v>
      </c>
      <c r="C181" s="54"/>
      <c r="D181" s="54"/>
      <c r="E181" s="55">
        <f t="shared" si="174"/>
        <v>0</v>
      </c>
      <c r="F181" s="55">
        <f t="shared" ca="1" si="175"/>
        <v>0</v>
      </c>
      <c r="G181" s="55">
        <f t="shared" ca="1" si="176"/>
        <v>0</v>
      </c>
      <c r="H181" s="55">
        <f t="shared" si="177"/>
        <v>0</v>
      </c>
      <c r="I181" s="55">
        <f t="shared" ca="1" si="178"/>
        <v>0</v>
      </c>
      <c r="J181" s="55">
        <f t="shared" ca="1" si="179"/>
        <v>0</v>
      </c>
      <c r="K181" s="25">
        <v>3562</v>
      </c>
      <c r="L181" s="26"/>
      <c r="M181" s="27">
        <v>339</v>
      </c>
      <c r="N181" s="18">
        <f t="shared" si="194"/>
        <v>164</v>
      </c>
      <c r="O181" s="18"/>
      <c r="P181" s="18" t="s">
        <v>6079</v>
      </c>
      <c r="Q181" s="28"/>
      <c r="R181" s="578"/>
      <c r="S181" s="55">
        <f ca="1">-pajetsck+R181</f>
        <v>0</v>
      </c>
      <c r="T181" s="578"/>
      <c r="U181" s="58">
        <f ca="1">-pajetsdk+T181</f>
        <v>0</v>
      </c>
      <c r="V181" s="929"/>
      <c r="W181" s="55">
        <f ca="1">-pajetsck+V181</f>
        <v>0</v>
      </c>
      <c r="X181" s="578"/>
      <c r="Y181" s="58">
        <f ca="1">-pajetsdk+X181</f>
        <v>0</v>
      </c>
      <c r="Z181" s="929"/>
      <c r="AA181" s="55">
        <f ca="1">-pajetsck+Z181</f>
        <v>0</v>
      </c>
      <c r="AB181" s="578"/>
      <c r="AC181" s="58">
        <f ca="1">-pajetsdk+AB181</f>
        <v>0</v>
      </c>
      <c r="AD181" s="55">
        <f t="shared" ca="1" si="167"/>
        <v>0</v>
      </c>
      <c r="AE181" s="47"/>
      <c r="AF181" s="41"/>
      <c r="AG181" s="18"/>
      <c r="AH181" s="18"/>
      <c r="AI181" s="55">
        <f t="shared" ca="1" si="168"/>
        <v>0</v>
      </c>
      <c r="AJ181" s="55"/>
      <c r="AK181" s="55">
        <f t="shared" ca="1" si="169"/>
        <v>0</v>
      </c>
    </row>
    <row r="182" spans="1:37">
      <c r="A182" s="548"/>
      <c r="B182" s="32"/>
      <c r="C182" s="54"/>
      <c r="D182" s="54"/>
      <c r="E182" s="56"/>
      <c r="F182" s="56"/>
      <c r="G182" s="56"/>
      <c r="H182" s="56"/>
      <c r="I182" s="56"/>
      <c r="J182" s="56"/>
      <c r="K182" s="25"/>
      <c r="L182" s="26"/>
      <c r="M182" s="27"/>
      <c r="N182" s="18"/>
      <c r="O182" s="18"/>
      <c r="P182" s="18"/>
      <c r="Q182" s="28"/>
      <c r="R182" s="55"/>
      <c r="S182" s="55"/>
      <c r="T182" s="55"/>
      <c r="U182" s="58"/>
      <c r="V182" s="55"/>
      <c r="W182" s="55"/>
      <c r="X182" s="55"/>
      <c r="Y182" s="58"/>
      <c r="Z182" s="55"/>
      <c r="AA182" s="55"/>
      <c r="AB182" s="55"/>
      <c r="AC182" s="58"/>
      <c r="AD182" s="55"/>
      <c r="AE182" s="47"/>
      <c r="AF182" s="41"/>
      <c r="AG182" s="18"/>
      <c r="AH182" s="18"/>
      <c r="AI182" s="55"/>
      <c r="AJ182" s="55"/>
      <c r="AK182" s="55"/>
    </row>
    <row r="183" spans="1:37">
      <c r="A183" s="547" t="s">
        <v>1727</v>
      </c>
      <c r="B183" s="547" t="s">
        <v>12751</v>
      </c>
      <c r="C183" s="48">
        <v>400</v>
      </c>
      <c r="D183" s="48"/>
      <c r="E183" s="50">
        <f t="shared" ref="E183:J183" si="197">E184+E199</f>
        <v>625343462387</v>
      </c>
      <c r="F183" s="50">
        <f t="shared" ca="1" si="197"/>
        <v>-6111734910</v>
      </c>
      <c r="G183" s="50">
        <f ca="1">G184+G199</f>
        <v>619231727477</v>
      </c>
      <c r="H183" s="50">
        <f t="shared" si="197"/>
        <v>615719727519</v>
      </c>
      <c r="I183" s="50">
        <f t="shared" ca="1" si="197"/>
        <v>0</v>
      </c>
      <c r="J183" s="50">
        <f t="shared" ca="1" si="197"/>
        <v>615719727519</v>
      </c>
      <c r="K183" s="25"/>
      <c r="L183" s="26"/>
      <c r="M183" s="27"/>
      <c r="N183" s="18">
        <f t="shared" si="194"/>
        <v>165</v>
      </c>
      <c r="O183" s="18" t="s">
        <v>6078</v>
      </c>
      <c r="P183" s="18"/>
      <c r="Q183" s="28"/>
      <c r="R183" s="50">
        <f>R184+R199</f>
        <v>620240730327</v>
      </c>
      <c r="S183" s="50">
        <f t="shared" ref="S183:AC183" ca="1" si="198">S184+S199</f>
        <v>619243398140</v>
      </c>
      <c r="T183" s="50">
        <f t="shared" si="198"/>
        <v>615719727519</v>
      </c>
      <c r="U183" s="51">
        <f t="shared" ca="1" si="198"/>
        <v>615719727519</v>
      </c>
      <c r="V183" s="50">
        <f>V184+V199</f>
        <v>5102732060</v>
      </c>
      <c r="W183" s="50">
        <f ca="1">W184+W199</f>
        <v>5102732060</v>
      </c>
      <c r="X183" s="50">
        <f>X184+X199</f>
        <v>0</v>
      </c>
      <c r="Y183" s="51">
        <f ca="1">Y184+Y199</f>
        <v>0</v>
      </c>
      <c r="Z183" s="50">
        <f t="shared" si="198"/>
        <v>0</v>
      </c>
      <c r="AA183" s="50">
        <f t="shared" ca="1" si="198"/>
        <v>-5114402723</v>
      </c>
      <c r="AB183" s="50">
        <f t="shared" si="198"/>
        <v>0</v>
      </c>
      <c r="AC183" s="51">
        <f t="shared" ca="1" si="198"/>
        <v>0</v>
      </c>
      <c r="AD183" s="50">
        <f t="shared" ref="AD183:AD208" ca="1" si="199">-(J183-G183)</f>
        <v>3511999958</v>
      </c>
      <c r="AE183" s="47"/>
      <c r="AF183" s="41"/>
      <c r="AG183" s="18"/>
      <c r="AH183" s="18"/>
      <c r="AI183" s="50">
        <f t="shared" ref="AI183:AI208" ca="1" si="200">G183-AA183</f>
        <v>624346130200</v>
      </c>
      <c r="AJ183" s="50"/>
      <c r="AK183" s="50">
        <f t="shared" ref="AK183:AK208" ca="1" si="201">J183-AC183</f>
        <v>615719727519</v>
      </c>
    </row>
    <row r="184" spans="1:37" s="53" customFormat="1">
      <c r="A184" s="547" t="s">
        <v>531</v>
      </c>
      <c r="B184" s="547" t="s">
        <v>12752</v>
      </c>
      <c r="C184" s="48">
        <v>410</v>
      </c>
      <c r="D184" s="48"/>
      <c r="E184" s="50">
        <f t="shared" ref="E184:J184" si="202">E185+E186+E187+E188+E189+E190+E191+E192+E193+E194+E197+E198</f>
        <v>625343462387</v>
      </c>
      <c r="F184" s="50">
        <f t="shared" ca="1" si="202"/>
        <v>-6111734910</v>
      </c>
      <c r="G184" s="50">
        <f t="shared" ca="1" si="202"/>
        <v>619231727477</v>
      </c>
      <c r="H184" s="50">
        <f t="shared" si="202"/>
        <v>615719727519</v>
      </c>
      <c r="I184" s="50">
        <f t="shared" ca="1" si="202"/>
        <v>0</v>
      </c>
      <c r="J184" s="50">
        <f t="shared" ca="1" si="202"/>
        <v>615719727519</v>
      </c>
      <c r="K184" s="619"/>
      <c r="L184" s="521"/>
      <c r="M184" s="41"/>
      <c r="N184" s="52">
        <f t="shared" si="194"/>
        <v>166</v>
      </c>
      <c r="O184" s="52" t="s">
        <v>6078</v>
      </c>
      <c r="P184" s="52"/>
      <c r="Q184" s="43"/>
      <c r="R184" s="50">
        <f>R185+R186+R187+R188+R189+R190+R191+R192+R193+R194+R197+R198</f>
        <v>620240730327</v>
      </c>
      <c r="S184" s="50">
        <f t="shared" ref="S184:AC184" ca="1" si="203">S185+S186+S187+S188+S189+S190+S191+S192+S193+S194+S197+S198</f>
        <v>619243398140</v>
      </c>
      <c r="T184" s="50">
        <f t="shared" si="203"/>
        <v>615719727519</v>
      </c>
      <c r="U184" s="51">
        <f t="shared" ca="1" si="203"/>
        <v>615719727519</v>
      </c>
      <c r="V184" s="50">
        <f>V185+V186+V187+V188+V189+V190+V191+V192+V193+V194+V197+V198</f>
        <v>5102732060</v>
      </c>
      <c r="W184" s="50">
        <f ca="1">W185+W186+W187+W188+W189+W190+W191+W192+W193+W194+W197+W198</f>
        <v>5102732060</v>
      </c>
      <c r="X184" s="50">
        <f>X185+X186+X187+X188+X189+X190+X191+X192+X193+X194+X197+X198</f>
        <v>0</v>
      </c>
      <c r="Y184" s="51">
        <f ca="1">Y185+Y186+Y187+Y188+Y189+Y190+Y191+Y192+Y193+Y194+Y197+Y198</f>
        <v>0</v>
      </c>
      <c r="Z184" s="50">
        <f t="shared" si="203"/>
        <v>0</v>
      </c>
      <c r="AA184" s="50">
        <f t="shared" ca="1" si="203"/>
        <v>-5114402723</v>
      </c>
      <c r="AB184" s="50">
        <f t="shared" si="203"/>
        <v>0</v>
      </c>
      <c r="AC184" s="51">
        <f t="shared" ca="1" si="203"/>
        <v>0</v>
      </c>
      <c r="AD184" s="50">
        <f t="shared" ca="1" si="199"/>
        <v>3511999958</v>
      </c>
      <c r="AE184" s="620"/>
      <c r="AF184" s="41"/>
      <c r="AG184" s="52"/>
      <c r="AH184" s="52"/>
      <c r="AI184" s="50">
        <f t="shared" ca="1" si="200"/>
        <v>624346130200</v>
      </c>
      <c r="AJ184" s="50"/>
      <c r="AK184" s="50">
        <f t="shared" ca="1" si="201"/>
        <v>615719727519</v>
      </c>
    </row>
    <row r="185" spans="1:37">
      <c r="A185" s="548" t="s">
        <v>533</v>
      </c>
      <c r="B185" s="23" t="s">
        <v>12753</v>
      </c>
      <c r="C185" s="54">
        <v>411</v>
      </c>
      <c r="D185" s="54"/>
      <c r="E185" s="55">
        <f t="shared" ref="E185:E198" si="204">THCK1</f>
        <v>608109880000</v>
      </c>
      <c r="F185" s="55">
        <f t="shared" ref="F185:F198" ca="1" si="205">THCK2</f>
        <v>-5000000000</v>
      </c>
      <c r="G185" s="55">
        <f t="shared" ref="G185:G198" ca="1" si="206">THCK</f>
        <v>603109880000</v>
      </c>
      <c r="H185" s="55">
        <f t="shared" ref="H185:H198" si="207">THDK1</f>
        <v>603109880000</v>
      </c>
      <c r="I185" s="55">
        <f t="shared" ref="I185:I198" ca="1" si="208">THDK2</f>
        <v>0</v>
      </c>
      <c r="J185" s="55">
        <f t="shared" ref="J185:J198" ca="1" si="209">THDK</f>
        <v>603109880000</v>
      </c>
      <c r="K185" s="25">
        <v>4111</v>
      </c>
      <c r="L185" s="26" t="s">
        <v>12215</v>
      </c>
      <c r="M185" s="27">
        <v>411</v>
      </c>
      <c r="N185" s="18">
        <f t="shared" si="194"/>
        <v>167</v>
      </c>
      <c r="O185" s="18" t="s">
        <v>6078</v>
      </c>
      <c r="P185" s="18" t="s">
        <v>6079</v>
      </c>
      <c r="Q185" s="28"/>
      <c r="R185" s="576">
        <v>603109880000</v>
      </c>
      <c r="S185" s="55">
        <f t="shared" ref="S185:S193" ca="1" si="210">-pajetsck+R185</f>
        <v>603109880000</v>
      </c>
      <c r="T185" s="576">
        <v>603109880000</v>
      </c>
      <c r="U185" s="58">
        <f t="shared" ref="U185:U193" ca="1" si="211">-pajetsdk+T185</f>
        <v>603109880000</v>
      </c>
      <c r="V185" s="928">
        <v>5000000000</v>
      </c>
      <c r="W185" s="55">
        <f t="shared" ref="W185:W193" ca="1" si="212">-pajetsck+V185</f>
        <v>5000000000</v>
      </c>
      <c r="X185" s="576"/>
      <c r="Y185" s="58">
        <f t="shared" ref="Y185:Y193" ca="1" si="213">-pajetsdk+X185</f>
        <v>0</v>
      </c>
      <c r="Z185" s="928"/>
      <c r="AA185" s="55">
        <f t="shared" ref="AA185:AA193" ca="1" si="214">-pajetsck+Z185</f>
        <v>-5000000000</v>
      </c>
      <c r="AB185" s="576"/>
      <c r="AC185" s="58">
        <f t="shared" ref="AC185:AC193" ca="1" si="215">-pajetsdk+AB185</f>
        <v>0</v>
      </c>
      <c r="AD185" s="55">
        <f t="shared" ca="1" si="199"/>
        <v>0</v>
      </c>
      <c r="AE185" s="47" t="s">
        <v>12754</v>
      </c>
      <c r="AF185" s="41"/>
      <c r="AG185" s="18"/>
      <c r="AH185" s="18"/>
      <c r="AI185" s="55">
        <f t="shared" ca="1" si="200"/>
        <v>608109880000</v>
      </c>
      <c r="AJ185" s="55"/>
      <c r="AK185" s="55">
        <f t="shared" ca="1" si="201"/>
        <v>603109880000</v>
      </c>
    </row>
    <row r="186" spans="1:37">
      <c r="A186" s="548" t="s">
        <v>661</v>
      </c>
      <c r="B186" s="23" t="s">
        <v>12755</v>
      </c>
      <c r="C186" s="54">
        <v>412</v>
      </c>
      <c r="D186" s="54"/>
      <c r="E186" s="55">
        <f t="shared" si="204"/>
        <v>8329176600</v>
      </c>
      <c r="F186" s="55">
        <f t="shared" ca="1" si="205"/>
        <v>0</v>
      </c>
      <c r="G186" s="55">
        <f t="shared" ca="1" si="206"/>
        <v>8329176600</v>
      </c>
      <c r="H186" s="55">
        <f t="shared" si="207"/>
        <v>8329176600</v>
      </c>
      <c r="I186" s="55">
        <f t="shared" ca="1" si="208"/>
        <v>0</v>
      </c>
      <c r="J186" s="55">
        <f t="shared" ca="1" si="209"/>
        <v>8329176600</v>
      </c>
      <c r="K186" s="25">
        <v>4112</v>
      </c>
      <c r="L186" s="26" t="s">
        <v>12215</v>
      </c>
      <c r="M186" s="27">
        <v>412</v>
      </c>
      <c r="N186" s="18">
        <f t="shared" si="194"/>
        <v>168</v>
      </c>
      <c r="O186" s="18" t="s">
        <v>6078</v>
      </c>
      <c r="P186" s="18" t="s">
        <v>6079</v>
      </c>
      <c r="Q186" s="28"/>
      <c r="R186" s="576">
        <v>8329176600</v>
      </c>
      <c r="S186" s="55">
        <f t="shared" ca="1" si="210"/>
        <v>8329176600</v>
      </c>
      <c r="T186" s="576">
        <v>8329176600</v>
      </c>
      <c r="U186" s="58">
        <f t="shared" ca="1" si="211"/>
        <v>8329176600</v>
      </c>
      <c r="V186" s="928"/>
      <c r="W186" s="55">
        <f t="shared" ca="1" si="212"/>
        <v>0</v>
      </c>
      <c r="X186" s="576"/>
      <c r="Y186" s="58">
        <f t="shared" ca="1" si="213"/>
        <v>0</v>
      </c>
      <c r="Z186" s="928"/>
      <c r="AA186" s="55">
        <f t="shared" ca="1" si="214"/>
        <v>0</v>
      </c>
      <c r="AB186" s="576"/>
      <c r="AC186" s="58">
        <f t="shared" ca="1" si="215"/>
        <v>0</v>
      </c>
      <c r="AD186" s="55">
        <f t="shared" ca="1" si="199"/>
        <v>0</v>
      </c>
      <c r="AE186" s="47" t="s">
        <v>12754</v>
      </c>
      <c r="AF186" s="41"/>
      <c r="AG186" s="18"/>
      <c r="AH186" s="18"/>
      <c r="AI186" s="55">
        <f t="shared" ca="1" si="200"/>
        <v>8329176600</v>
      </c>
      <c r="AJ186" s="55"/>
      <c r="AK186" s="55">
        <f t="shared" ca="1" si="201"/>
        <v>8329176600</v>
      </c>
    </row>
    <row r="187" spans="1:37">
      <c r="A187" s="548" t="s">
        <v>12491</v>
      </c>
      <c r="B187" s="23" t="s">
        <v>12756</v>
      </c>
      <c r="C187" s="54">
        <v>413</v>
      </c>
      <c r="D187" s="54"/>
      <c r="E187" s="55">
        <f t="shared" si="204"/>
        <v>0</v>
      </c>
      <c r="F187" s="55">
        <f t="shared" ca="1" si="205"/>
        <v>0</v>
      </c>
      <c r="G187" s="55">
        <f t="shared" ca="1" si="206"/>
        <v>0</v>
      </c>
      <c r="H187" s="55">
        <f t="shared" si="207"/>
        <v>0</v>
      </c>
      <c r="I187" s="55">
        <f t="shared" ca="1" si="208"/>
        <v>0</v>
      </c>
      <c r="J187" s="55">
        <f t="shared" ca="1" si="209"/>
        <v>0</v>
      </c>
      <c r="K187" s="25">
        <v>4118</v>
      </c>
      <c r="L187" s="26" t="s">
        <v>12215</v>
      </c>
      <c r="M187" s="27">
        <v>413</v>
      </c>
      <c r="N187" s="18">
        <f t="shared" si="194"/>
        <v>169</v>
      </c>
      <c r="O187" s="18" t="s">
        <v>6078</v>
      </c>
      <c r="P187" s="18" t="s">
        <v>6079</v>
      </c>
      <c r="Q187" s="28"/>
      <c r="R187" s="576"/>
      <c r="S187" s="55">
        <f t="shared" ca="1" si="210"/>
        <v>0</v>
      </c>
      <c r="T187" s="576">
        <v>0</v>
      </c>
      <c r="U187" s="58">
        <f t="shared" ca="1" si="211"/>
        <v>0</v>
      </c>
      <c r="V187" s="928"/>
      <c r="W187" s="55">
        <f t="shared" ca="1" si="212"/>
        <v>0</v>
      </c>
      <c r="X187" s="576"/>
      <c r="Y187" s="58">
        <f t="shared" ca="1" si="213"/>
        <v>0</v>
      </c>
      <c r="Z187" s="928"/>
      <c r="AA187" s="55">
        <f t="shared" ca="1" si="214"/>
        <v>0</v>
      </c>
      <c r="AB187" s="576"/>
      <c r="AC187" s="58">
        <f t="shared" ca="1" si="215"/>
        <v>0</v>
      </c>
      <c r="AD187" s="55">
        <f t="shared" ca="1" si="199"/>
        <v>0</v>
      </c>
      <c r="AE187" s="47" t="s">
        <v>1725</v>
      </c>
      <c r="AF187" s="41"/>
      <c r="AG187" s="18"/>
      <c r="AH187" s="18"/>
      <c r="AI187" s="55">
        <f t="shared" ca="1" si="200"/>
        <v>0</v>
      </c>
      <c r="AJ187" s="55"/>
      <c r="AK187" s="55">
        <f t="shared" ca="1" si="201"/>
        <v>0</v>
      </c>
    </row>
    <row r="188" spans="1:37">
      <c r="A188" s="548" t="s">
        <v>13295</v>
      </c>
      <c r="B188" s="23" t="s">
        <v>7075</v>
      </c>
      <c r="C188" s="54">
        <v>414</v>
      </c>
      <c r="D188" s="54"/>
      <c r="E188" s="55">
        <f t="shared" si="204"/>
        <v>-14550000</v>
      </c>
      <c r="F188" s="55">
        <f ca="1">THCK2</f>
        <v>0</v>
      </c>
      <c r="G188" s="55">
        <f t="shared" ca="1" si="206"/>
        <v>-14550000</v>
      </c>
      <c r="H188" s="55">
        <f t="shared" si="207"/>
        <v>-14550000</v>
      </c>
      <c r="I188" s="55">
        <f t="shared" ca="1" si="208"/>
        <v>0</v>
      </c>
      <c r="J188" s="55">
        <f t="shared" ca="1" si="209"/>
        <v>-14550000</v>
      </c>
      <c r="K188" s="25">
        <v>419</v>
      </c>
      <c r="L188" s="26" t="s">
        <v>12215</v>
      </c>
      <c r="M188" s="27">
        <v>414</v>
      </c>
      <c r="N188" s="18">
        <f t="shared" si="194"/>
        <v>170</v>
      </c>
      <c r="O188" s="18" t="s">
        <v>6078</v>
      </c>
      <c r="P188" s="18" t="s">
        <v>6079</v>
      </c>
      <c r="Q188" s="28"/>
      <c r="R188" s="1127">
        <v>-14550000</v>
      </c>
      <c r="S188" s="55">
        <f t="shared" ca="1" si="210"/>
        <v>-14550000</v>
      </c>
      <c r="T188" s="576">
        <v>-14550000</v>
      </c>
      <c r="U188" s="58">
        <f t="shared" ca="1" si="211"/>
        <v>-14550000</v>
      </c>
      <c r="V188" s="928"/>
      <c r="W188" s="55">
        <f t="shared" ca="1" si="212"/>
        <v>0</v>
      </c>
      <c r="X188" s="576"/>
      <c r="Y188" s="58">
        <f t="shared" ca="1" si="213"/>
        <v>0</v>
      </c>
      <c r="Z188" s="928"/>
      <c r="AA188" s="55">
        <f t="shared" ca="1" si="214"/>
        <v>0</v>
      </c>
      <c r="AB188" s="576"/>
      <c r="AC188" s="58">
        <f t="shared" ca="1" si="215"/>
        <v>0</v>
      </c>
      <c r="AD188" s="55">
        <f t="shared" ca="1" si="199"/>
        <v>0</v>
      </c>
      <c r="AE188" s="47" t="s">
        <v>7076</v>
      </c>
      <c r="AF188" s="41"/>
      <c r="AG188" s="18"/>
      <c r="AH188" s="18"/>
      <c r="AI188" s="55">
        <f t="shared" ca="1" si="200"/>
        <v>-14550000</v>
      </c>
      <c r="AJ188" s="55"/>
      <c r="AK188" s="55">
        <f t="shared" ca="1" si="201"/>
        <v>-14550000</v>
      </c>
    </row>
    <row r="189" spans="1:37">
      <c r="A189" s="548" t="s">
        <v>13297</v>
      </c>
      <c r="B189" s="23" t="s">
        <v>410</v>
      </c>
      <c r="C189" s="54">
        <v>415</v>
      </c>
      <c r="D189" s="54"/>
      <c r="E189" s="55">
        <f t="shared" si="204"/>
        <v>0</v>
      </c>
      <c r="F189" s="55">
        <f t="shared" ca="1" si="205"/>
        <v>0</v>
      </c>
      <c r="G189" s="55">
        <f t="shared" ca="1" si="206"/>
        <v>0</v>
      </c>
      <c r="H189" s="55">
        <f t="shared" si="207"/>
        <v>0</v>
      </c>
      <c r="I189" s="55">
        <f t="shared" ca="1" si="208"/>
        <v>0</v>
      </c>
      <c r="J189" s="55">
        <f t="shared" ca="1" si="209"/>
        <v>0</v>
      </c>
      <c r="K189" s="25">
        <v>412</v>
      </c>
      <c r="L189" s="26" t="s">
        <v>12216</v>
      </c>
      <c r="M189" s="27">
        <v>415</v>
      </c>
      <c r="N189" s="18">
        <f t="shared" si="194"/>
        <v>171</v>
      </c>
      <c r="O189" s="18" t="s">
        <v>6078</v>
      </c>
      <c r="P189" s="18" t="s">
        <v>6079</v>
      </c>
      <c r="Q189" s="28"/>
      <c r="R189" s="576"/>
      <c r="S189" s="55">
        <f t="shared" ca="1" si="210"/>
        <v>0</v>
      </c>
      <c r="T189" s="576">
        <v>0</v>
      </c>
      <c r="U189" s="58">
        <f t="shared" ca="1" si="211"/>
        <v>0</v>
      </c>
      <c r="V189" s="928"/>
      <c r="W189" s="55">
        <f t="shared" ca="1" si="212"/>
        <v>0</v>
      </c>
      <c r="X189" s="576"/>
      <c r="Y189" s="58">
        <f t="shared" ca="1" si="213"/>
        <v>0</v>
      </c>
      <c r="Z189" s="928"/>
      <c r="AA189" s="55">
        <f t="shared" ca="1" si="214"/>
        <v>0</v>
      </c>
      <c r="AB189" s="576"/>
      <c r="AC189" s="58">
        <f t="shared" ca="1" si="215"/>
        <v>0</v>
      </c>
      <c r="AD189" s="55">
        <f t="shared" ca="1" si="199"/>
        <v>0</v>
      </c>
      <c r="AE189" s="47" t="s">
        <v>1725</v>
      </c>
      <c r="AF189" s="41"/>
      <c r="AG189" s="18"/>
      <c r="AH189" s="18"/>
      <c r="AI189" s="55">
        <f t="shared" ca="1" si="200"/>
        <v>0</v>
      </c>
      <c r="AJ189" s="55"/>
      <c r="AK189" s="55">
        <f t="shared" ca="1" si="201"/>
        <v>0</v>
      </c>
    </row>
    <row r="190" spans="1:37">
      <c r="A190" s="548" t="s">
        <v>13302</v>
      </c>
      <c r="B190" s="23" t="s">
        <v>6453</v>
      </c>
      <c r="C190" s="54">
        <v>416</v>
      </c>
      <c r="D190" s="54"/>
      <c r="E190" s="55">
        <f t="shared" si="204"/>
        <v>0</v>
      </c>
      <c r="F190" s="55">
        <f t="shared" ca="1" si="205"/>
        <v>0</v>
      </c>
      <c r="G190" s="55">
        <f t="shared" ca="1" si="206"/>
        <v>0</v>
      </c>
      <c r="H190" s="55">
        <f t="shared" si="207"/>
        <v>0</v>
      </c>
      <c r="I190" s="55">
        <f t="shared" ca="1" si="208"/>
        <v>0</v>
      </c>
      <c r="J190" s="55">
        <f t="shared" ca="1" si="209"/>
        <v>0</v>
      </c>
      <c r="K190" s="25">
        <v>413</v>
      </c>
      <c r="L190" s="26" t="s">
        <v>12217</v>
      </c>
      <c r="M190" s="27"/>
      <c r="N190" s="18">
        <f t="shared" si="194"/>
        <v>172</v>
      </c>
      <c r="O190" s="18" t="s">
        <v>6078</v>
      </c>
      <c r="P190" s="18"/>
      <c r="Q190" s="28"/>
      <c r="R190" s="576"/>
      <c r="S190" s="55">
        <f t="shared" ca="1" si="210"/>
        <v>0</v>
      </c>
      <c r="T190" s="576">
        <v>0</v>
      </c>
      <c r="U190" s="58">
        <f t="shared" ca="1" si="211"/>
        <v>0</v>
      </c>
      <c r="V190" s="928"/>
      <c r="W190" s="55">
        <f t="shared" ca="1" si="212"/>
        <v>0</v>
      </c>
      <c r="X190" s="576"/>
      <c r="Y190" s="58">
        <f t="shared" ca="1" si="213"/>
        <v>0</v>
      </c>
      <c r="Z190" s="928"/>
      <c r="AA190" s="55">
        <f t="shared" ca="1" si="214"/>
        <v>0</v>
      </c>
      <c r="AB190" s="576"/>
      <c r="AC190" s="58">
        <f t="shared" ca="1" si="215"/>
        <v>0</v>
      </c>
      <c r="AD190" s="55">
        <f t="shared" ca="1" si="199"/>
        <v>0</v>
      </c>
      <c r="AE190" s="47" t="s">
        <v>3235</v>
      </c>
      <c r="AF190" s="41"/>
      <c r="AG190" s="18"/>
      <c r="AH190" s="18"/>
      <c r="AI190" s="55">
        <f t="shared" ca="1" si="200"/>
        <v>0</v>
      </c>
      <c r="AJ190" s="55"/>
      <c r="AK190" s="55">
        <f t="shared" ca="1" si="201"/>
        <v>0</v>
      </c>
    </row>
    <row r="191" spans="1:37">
      <c r="A191" s="548" t="s">
        <v>11925</v>
      </c>
      <c r="B191" s="23" t="s">
        <v>2732</v>
      </c>
      <c r="C191" s="54">
        <v>417</v>
      </c>
      <c r="D191" s="54"/>
      <c r="E191" s="55">
        <f t="shared" si="204"/>
        <v>3451978627</v>
      </c>
      <c r="F191" s="55">
        <f t="shared" ca="1" si="205"/>
        <v>0</v>
      </c>
      <c r="G191" s="55">
        <f t="shared" ca="1" si="206"/>
        <v>3451978627</v>
      </c>
      <c r="H191" s="55">
        <f t="shared" si="207"/>
        <v>3451978627</v>
      </c>
      <c r="I191" s="55">
        <f t="shared" ca="1" si="208"/>
        <v>0</v>
      </c>
      <c r="J191" s="55">
        <f t="shared" ca="1" si="209"/>
        <v>3451978627</v>
      </c>
      <c r="K191" s="25">
        <v>414</v>
      </c>
      <c r="L191" s="26" t="s">
        <v>12218</v>
      </c>
      <c r="M191" s="27">
        <v>417</v>
      </c>
      <c r="N191" s="18">
        <f t="shared" si="194"/>
        <v>173</v>
      </c>
      <c r="O191" s="18" t="s">
        <v>6078</v>
      </c>
      <c r="P191" s="18" t="s">
        <v>6079</v>
      </c>
      <c r="Q191" s="28"/>
      <c r="R191" s="576">
        <v>3451978627</v>
      </c>
      <c r="S191" s="55">
        <f t="shared" ca="1" si="210"/>
        <v>3451978627</v>
      </c>
      <c r="T191" s="576">
        <v>3451978627</v>
      </c>
      <c r="U191" s="58">
        <f t="shared" ca="1" si="211"/>
        <v>3451978627</v>
      </c>
      <c r="V191" s="928"/>
      <c r="W191" s="55">
        <f t="shared" ca="1" si="212"/>
        <v>0</v>
      </c>
      <c r="X191" s="576"/>
      <c r="Y191" s="58">
        <f t="shared" ca="1" si="213"/>
        <v>0</v>
      </c>
      <c r="Z191" s="928"/>
      <c r="AA191" s="55">
        <f t="shared" ca="1" si="214"/>
        <v>0</v>
      </c>
      <c r="AB191" s="576"/>
      <c r="AC191" s="58">
        <f t="shared" ca="1" si="215"/>
        <v>0</v>
      </c>
      <c r="AD191" s="55">
        <f t="shared" ca="1" si="199"/>
        <v>0</v>
      </c>
      <c r="AE191" s="47" t="s">
        <v>1725</v>
      </c>
      <c r="AF191" s="41"/>
      <c r="AG191" s="18"/>
      <c r="AH191" s="18"/>
      <c r="AI191" s="55">
        <f t="shared" ca="1" si="200"/>
        <v>3451978627</v>
      </c>
      <c r="AJ191" s="55"/>
      <c r="AK191" s="55">
        <f t="shared" ca="1" si="201"/>
        <v>3451978627</v>
      </c>
    </row>
    <row r="192" spans="1:37">
      <c r="A192" s="548" t="s">
        <v>7589</v>
      </c>
      <c r="B192" s="23" t="s">
        <v>2733</v>
      </c>
      <c r="C192" s="54">
        <v>418</v>
      </c>
      <c r="D192" s="54"/>
      <c r="E192" s="55">
        <f t="shared" si="204"/>
        <v>841858713</v>
      </c>
      <c r="F192" s="55">
        <f t="shared" ca="1" si="205"/>
        <v>0</v>
      </c>
      <c r="G192" s="55">
        <f t="shared" ca="1" si="206"/>
        <v>841858713</v>
      </c>
      <c r="H192" s="55">
        <f t="shared" si="207"/>
        <v>841858713</v>
      </c>
      <c r="I192" s="55">
        <f t="shared" ca="1" si="208"/>
        <v>0</v>
      </c>
      <c r="J192" s="55">
        <f t="shared" ca="1" si="209"/>
        <v>841858713</v>
      </c>
      <c r="K192" s="25">
        <v>415</v>
      </c>
      <c r="L192" s="26" t="s">
        <v>12218</v>
      </c>
      <c r="M192" s="27">
        <v>418</v>
      </c>
      <c r="N192" s="18">
        <f t="shared" si="194"/>
        <v>174</v>
      </c>
      <c r="O192" s="18" t="s">
        <v>6078</v>
      </c>
      <c r="P192" s="18" t="s">
        <v>6079</v>
      </c>
      <c r="Q192" s="28"/>
      <c r="R192" s="576">
        <v>841858713</v>
      </c>
      <c r="S192" s="55">
        <f t="shared" ca="1" si="210"/>
        <v>841858713</v>
      </c>
      <c r="T192" s="576">
        <v>841858713</v>
      </c>
      <c r="U192" s="58">
        <f t="shared" ca="1" si="211"/>
        <v>841858713</v>
      </c>
      <c r="V192" s="928"/>
      <c r="W192" s="55">
        <f t="shared" ca="1" si="212"/>
        <v>0</v>
      </c>
      <c r="X192" s="576"/>
      <c r="Y192" s="58">
        <f t="shared" ca="1" si="213"/>
        <v>0</v>
      </c>
      <c r="Z192" s="928"/>
      <c r="AA192" s="55">
        <f t="shared" ca="1" si="214"/>
        <v>0</v>
      </c>
      <c r="AB192" s="576"/>
      <c r="AC192" s="58">
        <f t="shared" ca="1" si="215"/>
        <v>0</v>
      </c>
      <c r="AD192" s="55">
        <f t="shared" ca="1" si="199"/>
        <v>0</v>
      </c>
      <c r="AE192" s="47" t="s">
        <v>1725</v>
      </c>
      <c r="AF192" s="41"/>
      <c r="AG192" s="18"/>
      <c r="AH192" s="18"/>
      <c r="AI192" s="55">
        <f t="shared" ca="1" si="200"/>
        <v>841858713</v>
      </c>
      <c r="AJ192" s="55"/>
      <c r="AK192" s="55">
        <f t="shared" ca="1" si="201"/>
        <v>841858713</v>
      </c>
    </row>
    <row r="193" spans="1:37">
      <c r="A193" s="548" t="s">
        <v>12125</v>
      </c>
      <c r="B193" s="23" t="s">
        <v>7079</v>
      </c>
      <c r="C193" s="54">
        <v>419</v>
      </c>
      <c r="D193" s="54"/>
      <c r="E193" s="55">
        <f t="shared" si="204"/>
        <v>0</v>
      </c>
      <c r="F193" s="55">
        <f t="shared" ca="1" si="205"/>
        <v>0</v>
      </c>
      <c r="G193" s="55">
        <f t="shared" ca="1" si="206"/>
        <v>0</v>
      </c>
      <c r="H193" s="55">
        <f t="shared" si="207"/>
        <v>0</v>
      </c>
      <c r="I193" s="55">
        <f t="shared" ca="1" si="208"/>
        <v>0</v>
      </c>
      <c r="J193" s="55">
        <f t="shared" ca="1" si="209"/>
        <v>0</v>
      </c>
      <c r="K193" s="25">
        <v>418</v>
      </c>
      <c r="L193" s="26" t="s">
        <v>12218</v>
      </c>
      <c r="M193" s="27">
        <v>419</v>
      </c>
      <c r="N193" s="18">
        <f t="shared" si="194"/>
        <v>175</v>
      </c>
      <c r="O193" s="18" t="s">
        <v>6078</v>
      </c>
      <c r="P193" s="18" t="s">
        <v>6079</v>
      </c>
      <c r="Q193" s="28"/>
      <c r="R193" s="576"/>
      <c r="S193" s="55">
        <f t="shared" ca="1" si="210"/>
        <v>0</v>
      </c>
      <c r="T193" s="576">
        <v>0</v>
      </c>
      <c r="U193" s="58">
        <f t="shared" ca="1" si="211"/>
        <v>0</v>
      </c>
      <c r="V193" s="928"/>
      <c r="W193" s="55">
        <f t="shared" ca="1" si="212"/>
        <v>0</v>
      </c>
      <c r="X193" s="576"/>
      <c r="Y193" s="58">
        <f t="shared" ca="1" si="213"/>
        <v>0</v>
      </c>
      <c r="Z193" s="928"/>
      <c r="AA193" s="55">
        <f t="shared" ca="1" si="214"/>
        <v>0</v>
      </c>
      <c r="AB193" s="576"/>
      <c r="AC193" s="58">
        <f t="shared" ca="1" si="215"/>
        <v>0</v>
      </c>
      <c r="AD193" s="55">
        <f t="shared" ca="1" si="199"/>
        <v>0</v>
      </c>
      <c r="AE193" s="47" t="s">
        <v>1725</v>
      </c>
      <c r="AF193" s="41"/>
      <c r="AG193" s="18"/>
      <c r="AH193" s="18"/>
      <c r="AI193" s="55">
        <f t="shared" ca="1" si="200"/>
        <v>0</v>
      </c>
      <c r="AJ193" s="55"/>
      <c r="AK193" s="55">
        <f t="shared" ca="1" si="201"/>
        <v>0</v>
      </c>
    </row>
    <row r="194" spans="1:37">
      <c r="A194" s="32" t="s">
        <v>9020</v>
      </c>
      <c r="B194" s="23" t="s">
        <v>7080</v>
      </c>
      <c r="C194" s="54" t="s">
        <v>7081</v>
      </c>
      <c r="D194" s="54"/>
      <c r="E194" s="57">
        <f t="shared" ref="E194:J194" si="216">Acdkt</f>
        <v>4625118447</v>
      </c>
      <c r="F194" s="57">
        <f t="shared" ca="1" si="216"/>
        <v>-1111734910</v>
      </c>
      <c r="G194" s="57">
        <f t="shared" ca="1" si="216"/>
        <v>3513383537</v>
      </c>
      <c r="H194" s="57">
        <f t="shared" si="216"/>
        <v>1383579</v>
      </c>
      <c r="I194" s="57">
        <f t="shared" ca="1" si="216"/>
        <v>0</v>
      </c>
      <c r="J194" s="57">
        <f t="shared" ca="1" si="216"/>
        <v>1383579</v>
      </c>
      <c r="K194" s="25"/>
      <c r="L194" s="26"/>
      <c r="M194" s="27"/>
      <c r="N194" s="18">
        <f t="shared" si="194"/>
        <v>176</v>
      </c>
      <c r="O194" s="18" t="s">
        <v>6078</v>
      </c>
      <c r="P194" s="18"/>
      <c r="Q194" s="28"/>
      <c r="R194" s="57">
        <f>Acdkt</f>
        <v>4522386387</v>
      </c>
      <c r="S194" s="57">
        <f t="shared" ref="S194:AC194" ca="1" si="217">Acdkt</f>
        <v>3525054200</v>
      </c>
      <c r="T194" s="57">
        <f>Acdkt</f>
        <v>1383579</v>
      </c>
      <c r="U194" s="583">
        <f t="shared" ca="1" si="217"/>
        <v>1383579</v>
      </c>
      <c r="V194" s="57">
        <f t="shared" si="217"/>
        <v>102732060</v>
      </c>
      <c r="W194" s="57">
        <f t="shared" ca="1" si="217"/>
        <v>102732060</v>
      </c>
      <c r="X194" s="57">
        <f t="shared" si="217"/>
        <v>0</v>
      </c>
      <c r="Y194" s="583">
        <f t="shared" ca="1" si="217"/>
        <v>0</v>
      </c>
      <c r="Z194" s="57">
        <f t="shared" si="217"/>
        <v>0</v>
      </c>
      <c r="AA194" s="57">
        <f t="shared" ca="1" si="217"/>
        <v>-114402723</v>
      </c>
      <c r="AB194" s="57">
        <f t="shared" si="217"/>
        <v>0</v>
      </c>
      <c r="AC194" s="583">
        <f t="shared" ca="1" si="217"/>
        <v>0</v>
      </c>
      <c r="AD194" s="55">
        <f t="shared" ca="1" si="199"/>
        <v>3511999958</v>
      </c>
      <c r="AE194" s="47" t="s">
        <v>10489</v>
      </c>
      <c r="AF194" s="41"/>
      <c r="AG194" s="18"/>
      <c r="AH194" s="18"/>
      <c r="AI194" s="55">
        <f t="shared" ca="1" si="200"/>
        <v>3627786260</v>
      </c>
      <c r="AJ194" s="55"/>
      <c r="AK194" s="55">
        <f t="shared" ca="1" si="201"/>
        <v>1383579</v>
      </c>
    </row>
    <row r="195" spans="1:37">
      <c r="A195" s="32"/>
      <c r="B195" s="23" t="s">
        <v>10490</v>
      </c>
      <c r="C195" s="54"/>
      <c r="D195" s="54"/>
      <c r="E195" s="55">
        <f t="shared" si="204"/>
        <v>115578532</v>
      </c>
      <c r="F195" s="55">
        <f t="shared" ca="1" si="205"/>
        <v>-114454665</v>
      </c>
      <c r="G195" s="55">
        <f t="shared" ca="1" si="206"/>
        <v>1123867</v>
      </c>
      <c r="H195" s="55">
        <f t="shared" si="207"/>
        <v>1550453973</v>
      </c>
      <c r="I195" s="55">
        <f t="shared" ca="1" si="208"/>
        <v>0</v>
      </c>
      <c r="J195" s="55">
        <f t="shared" ca="1" si="209"/>
        <v>1550453973</v>
      </c>
      <c r="K195" s="25">
        <v>4211</v>
      </c>
      <c r="L195" s="26" t="s">
        <v>12218</v>
      </c>
      <c r="M195" s="27">
        <v>420</v>
      </c>
      <c r="N195" s="18">
        <f t="shared" si="194"/>
        <v>177</v>
      </c>
      <c r="O195" s="18"/>
      <c r="P195" s="18" t="s">
        <v>6079</v>
      </c>
      <c r="Q195" s="28"/>
      <c r="R195" s="576">
        <v>12846472</v>
      </c>
      <c r="S195" s="55">
        <f ca="1">-pajetsck+R195</f>
        <v>12846472</v>
      </c>
      <c r="T195" s="576">
        <v>1550453973</v>
      </c>
      <c r="U195" s="58">
        <f ca="1">-pajetsdk+T195</f>
        <v>1550453973</v>
      </c>
      <c r="V195" s="928">
        <v>102732060</v>
      </c>
      <c r="W195" s="55">
        <f ca="1">-pajetsck+V195</f>
        <v>102732060</v>
      </c>
      <c r="X195" s="576"/>
      <c r="Y195" s="58">
        <f ca="1">-pajetsdk+X195</f>
        <v>0</v>
      </c>
      <c r="Z195" s="928"/>
      <c r="AA195" s="55">
        <f ca="1">-pajetsck+Z195</f>
        <v>-114454665</v>
      </c>
      <c r="AB195" s="576"/>
      <c r="AC195" s="58">
        <f ca="1">-pajetsdk+AB195</f>
        <v>0</v>
      </c>
      <c r="AD195" s="55">
        <f t="shared" ca="1" si="199"/>
        <v>-1549330106</v>
      </c>
      <c r="AE195" s="47"/>
      <c r="AF195" s="41"/>
      <c r="AG195" s="18"/>
      <c r="AH195" s="18"/>
      <c r="AI195" s="55">
        <f t="shared" ca="1" si="200"/>
        <v>115578532</v>
      </c>
      <c r="AJ195" s="55"/>
      <c r="AK195" s="55">
        <f t="shared" ca="1" si="201"/>
        <v>1550453973</v>
      </c>
    </row>
    <row r="196" spans="1:37">
      <c r="A196" s="32"/>
      <c r="B196" s="23" t="s">
        <v>6105</v>
      </c>
      <c r="C196" s="54"/>
      <c r="D196" s="54"/>
      <c r="E196" s="55">
        <f t="shared" si="204"/>
        <v>4509539915</v>
      </c>
      <c r="F196" s="55">
        <f t="shared" ca="1" si="205"/>
        <v>-997280245</v>
      </c>
      <c r="G196" s="55">
        <f t="shared" ca="1" si="206"/>
        <v>3512259670</v>
      </c>
      <c r="H196" s="55">
        <f t="shared" si="207"/>
        <v>-1549070394</v>
      </c>
      <c r="I196" s="55">
        <f t="shared" ca="1" si="208"/>
        <v>0</v>
      </c>
      <c r="J196" s="55">
        <f t="shared" ca="1" si="209"/>
        <v>-1549070394</v>
      </c>
      <c r="K196" s="25">
        <v>4212</v>
      </c>
      <c r="L196" s="26" t="s">
        <v>12218</v>
      </c>
      <c r="M196" s="27">
        <v>420</v>
      </c>
      <c r="N196" s="18">
        <f t="shared" si="194"/>
        <v>178</v>
      </c>
      <c r="O196" s="18"/>
      <c r="P196" s="18" t="s">
        <v>6079</v>
      </c>
      <c r="Q196" s="28"/>
      <c r="R196" s="578">
        <v>4509539915</v>
      </c>
      <c r="S196" s="55">
        <f ca="1">-pajetsck+R196+(S305-R305)</f>
        <v>3512207728</v>
      </c>
      <c r="T196" s="578">
        <v>-1549070394</v>
      </c>
      <c r="U196" s="58">
        <f ca="1">-pajetsdk+T196+(U305-T305)</f>
        <v>-1549070394</v>
      </c>
      <c r="V196" s="929"/>
      <c r="W196" s="55">
        <f ca="1">-pajetsck+V196+(W305-V305)</f>
        <v>0</v>
      </c>
      <c r="X196" s="578"/>
      <c r="Y196" s="58">
        <f ca="1">-pajetsdk+X196+(Y305-X305)</f>
        <v>0</v>
      </c>
      <c r="Z196" s="929"/>
      <c r="AA196" s="55">
        <f ca="1">-pajetsck+Z196+(AA305-Z305)</f>
        <v>51942</v>
      </c>
      <c r="AB196" s="578"/>
      <c r="AC196" s="58">
        <f ca="1">-pajetsdk+AB196+(AC305-AB305)</f>
        <v>0</v>
      </c>
      <c r="AD196" s="55">
        <f t="shared" ca="1" si="199"/>
        <v>5061330064</v>
      </c>
      <c r="AE196" s="47"/>
      <c r="AF196" s="41"/>
      <c r="AG196" s="18"/>
      <c r="AH196" s="18"/>
      <c r="AI196" s="55">
        <f t="shared" ca="1" si="200"/>
        <v>3512207728</v>
      </c>
      <c r="AJ196" s="55"/>
      <c r="AK196" s="55">
        <f t="shared" ca="1" si="201"/>
        <v>-1549070394</v>
      </c>
    </row>
    <row r="197" spans="1:37">
      <c r="A197" s="32" t="s">
        <v>6106</v>
      </c>
      <c r="B197" s="23" t="s">
        <v>6107</v>
      </c>
      <c r="C197" s="54" t="s">
        <v>6108</v>
      </c>
      <c r="D197" s="54"/>
      <c r="E197" s="55">
        <f t="shared" si="204"/>
        <v>0</v>
      </c>
      <c r="F197" s="55">
        <f t="shared" ca="1" si="205"/>
        <v>0</v>
      </c>
      <c r="G197" s="55">
        <f t="shared" ca="1" si="206"/>
        <v>0</v>
      </c>
      <c r="H197" s="55">
        <f t="shared" si="207"/>
        <v>0</v>
      </c>
      <c r="I197" s="55">
        <f t="shared" ca="1" si="208"/>
        <v>0</v>
      </c>
      <c r="J197" s="55">
        <f t="shared" ca="1" si="209"/>
        <v>0</v>
      </c>
      <c r="K197" s="25">
        <v>441</v>
      </c>
      <c r="L197" s="26" t="s">
        <v>12219</v>
      </c>
      <c r="M197" s="27">
        <v>421</v>
      </c>
      <c r="N197" s="18">
        <f t="shared" si="194"/>
        <v>179</v>
      </c>
      <c r="O197" s="18" t="s">
        <v>6078</v>
      </c>
      <c r="P197" s="18" t="s">
        <v>6079</v>
      </c>
      <c r="Q197" s="28"/>
      <c r="R197" s="576"/>
      <c r="S197" s="55">
        <f ca="1">-pajetsck+R197</f>
        <v>0</v>
      </c>
      <c r="T197" s="576"/>
      <c r="U197" s="58">
        <f ca="1">-pajetsdk+T197</f>
        <v>0</v>
      </c>
      <c r="V197" s="928"/>
      <c r="W197" s="55">
        <f ca="1">-pajetsck+V197</f>
        <v>0</v>
      </c>
      <c r="X197" s="576"/>
      <c r="Y197" s="58">
        <f ca="1">-pajetsdk+X197</f>
        <v>0</v>
      </c>
      <c r="Z197" s="928"/>
      <c r="AA197" s="55">
        <f ca="1">-pajetsck+Z197</f>
        <v>0</v>
      </c>
      <c r="AB197" s="576"/>
      <c r="AC197" s="58">
        <f ca="1">-pajetsdk+AB197</f>
        <v>0</v>
      </c>
      <c r="AD197" s="55">
        <f t="shared" ca="1" si="199"/>
        <v>0</v>
      </c>
      <c r="AE197" s="47" t="s">
        <v>1725</v>
      </c>
      <c r="AF197" s="41"/>
      <c r="AG197" s="18"/>
      <c r="AH197" s="18"/>
      <c r="AI197" s="55">
        <f t="shared" ca="1" si="200"/>
        <v>0</v>
      </c>
      <c r="AJ197" s="55"/>
      <c r="AK197" s="55">
        <f t="shared" ca="1" si="201"/>
        <v>0</v>
      </c>
    </row>
    <row r="198" spans="1:37">
      <c r="A198" s="32" t="s">
        <v>12448</v>
      </c>
      <c r="B198" s="23" t="s">
        <v>9521</v>
      </c>
      <c r="C198" s="54">
        <v>422</v>
      </c>
      <c r="D198" s="54"/>
      <c r="E198" s="55">
        <f t="shared" si="204"/>
        <v>0</v>
      </c>
      <c r="F198" s="55">
        <f t="shared" ca="1" si="205"/>
        <v>0</v>
      </c>
      <c r="G198" s="55">
        <f t="shared" ca="1" si="206"/>
        <v>0</v>
      </c>
      <c r="H198" s="55">
        <f t="shared" si="207"/>
        <v>0</v>
      </c>
      <c r="I198" s="55">
        <f t="shared" ca="1" si="208"/>
        <v>0</v>
      </c>
      <c r="J198" s="55">
        <f t="shared" ca="1" si="209"/>
        <v>0</v>
      </c>
      <c r="K198" s="25">
        <v>417</v>
      </c>
      <c r="L198" s="26" t="s">
        <v>12218</v>
      </c>
      <c r="M198" s="27">
        <v>422</v>
      </c>
      <c r="N198" s="18">
        <f t="shared" si="194"/>
        <v>180</v>
      </c>
      <c r="O198" s="18" t="s">
        <v>6078</v>
      </c>
      <c r="P198" s="18" t="s">
        <v>6079</v>
      </c>
      <c r="Q198" s="28"/>
      <c r="R198" s="576"/>
      <c r="S198" s="55">
        <f ca="1">-pajetsck+R198</f>
        <v>0</v>
      </c>
      <c r="T198" s="576"/>
      <c r="U198" s="58">
        <f ca="1">-pajetsdk+T198</f>
        <v>0</v>
      </c>
      <c r="V198" s="928"/>
      <c r="W198" s="55">
        <f ca="1">-pajetsck+V198</f>
        <v>0</v>
      </c>
      <c r="X198" s="576"/>
      <c r="Y198" s="58">
        <f ca="1">-pajetsdk+X198</f>
        <v>0</v>
      </c>
      <c r="Z198" s="928"/>
      <c r="AA198" s="55">
        <f ca="1">-pajetsck+Z198</f>
        <v>0</v>
      </c>
      <c r="AB198" s="576"/>
      <c r="AC198" s="58">
        <f ca="1">-pajetsdk+AB198</f>
        <v>0</v>
      </c>
      <c r="AD198" s="55">
        <f t="shared" ca="1" si="199"/>
        <v>0</v>
      </c>
      <c r="AE198" s="47" t="s">
        <v>1725</v>
      </c>
      <c r="AF198" s="41"/>
      <c r="AG198" s="18"/>
      <c r="AH198" s="18"/>
      <c r="AI198" s="55">
        <f t="shared" ca="1" si="200"/>
        <v>0</v>
      </c>
      <c r="AJ198" s="55"/>
      <c r="AK198" s="55">
        <f t="shared" ca="1" si="201"/>
        <v>0</v>
      </c>
    </row>
    <row r="199" spans="1:37" s="53" customFormat="1">
      <c r="A199" s="547" t="s">
        <v>657</v>
      </c>
      <c r="B199" s="547" t="s">
        <v>6109</v>
      </c>
      <c r="C199" s="48" t="s">
        <v>6110</v>
      </c>
      <c r="D199" s="48"/>
      <c r="E199" s="50">
        <f t="shared" ref="E199:J199" si="218">E200+E207</f>
        <v>0</v>
      </c>
      <c r="F199" s="50">
        <f t="shared" ca="1" si="218"/>
        <v>0</v>
      </c>
      <c r="G199" s="50">
        <f t="shared" ca="1" si="218"/>
        <v>0</v>
      </c>
      <c r="H199" s="50">
        <f t="shared" si="218"/>
        <v>0</v>
      </c>
      <c r="I199" s="50">
        <f t="shared" ca="1" si="218"/>
        <v>0</v>
      </c>
      <c r="J199" s="50">
        <f t="shared" ca="1" si="218"/>
        <v>0</v>
      </c>
      <c r="K199" s="619"/>
      <c r="L199" s="521"/>
      <c r="M199" s="41"/>
      <c r="N199" s="52">
        <f t="shared" si="194"/>
        <v>181</v>
      </c>
      <c r="O199" s="52" t="s">
        <v>6078</v>
      </c>
      <c r="P199" s="52"/>
      <c r="Q199" s="43"/>
      <c r="R199" s="50">
        <f>R200+R207</f>
        <v>0</v>
      </c>
      <c r="S199" s="50">
        <f t="shared" ref="S199:AC199" ca="1" si="219">S200+S207</f>
        <v>0</v>
      </c>
      <c r="T199" s="50">
        <f t="shared" si="219"/>
        <v>0</v>
      </c>
      <c r="U199" s="51">
        <f t="shared" ca="1" si="219"/>
        <v>0</v>
      </c>
      <c r="V199" s="50">
        <f>V200+V207</f>
        <v>0</v>
      </c>
      <c r="W199" s="50">
        <f ca="1">W200+W207</f>
        <v>0</v>
      </c>
      <c r="X199" s="50">
        <f>X200+X207</f>
        <v>0</v>
      </c>
      <c r="Y199" s="51">
        <f ca="1">Y200+Y207</f>
        <v>0</v>
      </c>
      <c r="Z199" s="50">
        <f t="shared" si="219"/>
        <v>0</v>
      </c>
      <c r="AA199" s="50">
        <f t="shared" ca="1" si="219"/>
        <v>0</v>
      </c>
      <c r="AB199" s="50">
        <f t="shared" si="219"/>
        <v>0</v>
      </c>
      <c r="AC199" s="51">
        <f t="shared" ca="1" si="219"/>
        <v>0</v>
      </c>
      <c r="AD199" s="50">
        <f t="shared" ca="1" si="199"/>
        <v>0</v>
      </c>
      <c r="AE199" s="620"/>
      <c r="AF199" s="41"/>
      <c r="AG199" s="52"/>
      <c r="AH199" s="52"/>
      <c r="AI199" s="50">
        <f t="shared" ca="1" si="200"/>
        <v>0</v>
      </c>
      <c r="AJ199" s="50"/>
      <c r="AK199" s="50">
        <f t="shared" ca="1" si="201"/>
        <v>0</v>
      </c>
    </row>
    <row r="200" spans="1:37">
      <c r="A200" s="32" t="s">
        <v>533</v>
      </c>
      <c r="B200" s="23" t="s">
        <v>11172</v>
      </c>
      <c r="C200" s="54" t="s">
        <v>11173</v>
      </c>
      <c r="D200" s="54"/>
      <c r="E200" s="57">
        <f t="shared" ref="E200:J200" si="220">Acdkt</f>
        <v>0</v>
      </c>
      <c r="F200" s="57">
        <f t="shared" ca="1" si="220"/>
        <v>0</v>
      </c>
      <c r="G200" s="57">
        <f t="shared" ca="1" si="220"/>
        <v>0</v>
      </c>
      <c r="H200" s="57">
        <f t="shared" si="220"/>
        <v>0</v>
      </c>
      <c r="I200" s="57">
        <f t="shared" ca="1" si="220"/>
        <v>0</v>
      </c>
      <c r="J200" s="57">
        <f t="shared" ca="1" si="220"/>
        <v>0</v>
      </c>
      <c r="K200" s="25"/>
      <c r="L200" s="26"/>
      <c r="M200" s="27"/>
      <c r="N200" s="18">
        <f t="shared" si="194"/>
        <v>182</v>
      </c>
      <c r="O200" s="18" t="s">
        <v>6078</v>
      </c>
      <c r="P200" s="18"/>
      <c r="Q200" s="28"/>
      <c r="R200" s="57">
        <f>Acdkt</f>
        <v>0</v>
      </c>
      <c r="S200" s="57">
        <f t="shared" ref="S200:AC200" ca="1" si="221">Acdkt</f>
        <v>0</v>
      </c>
      <c r="T200" s="57">
        <f>Acdkt</f>
        <v>0</v>
      </c>
      <c r="U200" s="583">
        <f t="shared" ca="1" si="221"/>
        <v>0</v>
      </c>
      <c r="V200" s="57">
        <f t="shared" si="221"/>
        <v>0</v>
      </c>
      <c r="W200" s="57">
        <f t="shared" ca="1" si="221"/>
        <v>0</v>
      </c>
      <c r="X200" s="57">
        <f t="shared" si="221"/>
        <v>0</v>
      </c>
      <c r="Y200" s="583">
        <f t="shared" ca="1" si="221"/>
        <v>0</v>
      </c>
      <c r="Z200" s="57">
        <f t="shared" si="221"/>
        <v>0</v>
      </c>
      <c r="AA200" s="57">
        <f t="shared" ca="1" si="221"/>
        <v>0</v>
      </c>
      <c r="AB200" s="57">
        <f t="shared" si="221"/>
        <v>0</v>
      </c>
      <c r="AC200" s="583">
        <f t="shared" ca="1" si="221"/>
        <v>0</v>
      </c>
      <c r="AD200" s="55">
        <f t="shared" ca="1" si="199"/>
        <v>0</v>
      </c>
      <c r="AE200" s="47" t="s">
        <v>1725</v>
      </c>
      <c r="AF200" s="41"/>
      <c r="AG200" s="18"/>
      <c r="AH200" s="18"/>
      <c r="AI200" s="55">
        <f t="shared" ca="1" si="200"/>
        <v>0</v>
      </c>
      <c r="AJ200" s="55"/>
      <c r="AK200" s="55">
        <f t="shared" ca="1" si="201"/>
        <v>0</v>
      </c>
    </row>
    <row r="201" spans="1:37">
      <c r="A201" s="548"/>
      <c r="B201" s="548" t="s">
        <v>9647</v>
      </c>
      <c r="C201" s="54"/>
      <c r="D201" s="54"/>
      <c r="E201" s="55">
        <f t="shared" ref="E201:J201" si="222">E202+E203</f>
        <v>0</v>
      </c>
      <c r="F201" s="55">
        <f t="shared" ca="1" si="222"/>
        <v>0</v>
      </c>
      <c r="G201" s="55">
        <f t="shared" ca="1" si="222"/>
        <v>0</v>
      </c>
      <c r="H201" s="55">
        <f t="shared" si="222"/>
        <v>0</v>
      </c>
      <c r="I201" s="55">
        <f t="shared" ca="1" si="222"/>
        <v>0</v>
      </c>
      <c r="J201" s="55">
        <f t="shared" ca="1" si="222"/>
        <v>0</v>
      </c>
      <c r="K201" s="25"/>
      <c r="L201" s="26"/>
      <c r="M201" s="27"/>
      <c r="N201" s="18">
        <f t="shared" si="194"/>
        <v>183</v>
      </c>
      <c r="O201" s="18"/>
      <c r="P201" s="18"/>
      <c r="Q201" s="28"/>
      <c r="R201" s="55">
        <f>R202+R203</f>
        <v>0</v>
      </c>
      <c r="S201" s="55">
        <f t="shared" ref="S201:AC201" ca="1" si="223">S202+S203</f>
        <v>0</v>
      </c>
      <c r="T201" s="55">
        <f t="shared" si="223"/>
        <v>0</v>
      </c>
      <c r="U201" s="58">
        <f t="shared" ca="1" si="223"/>
        <v>0</v>
      </c>
      <c r="V201" s="55">
        <f>V202+V203</f>
        <v>0</v>
      </c>
      <c r="W201" s="55">
        <f ca="1">W202+W203</f>
        <v>0</v>
      </c>
      <c r="X201" s="55">
        <f>X202+X203</f>
        <v>0</v>
      </c>
      <c r="Y201" s="58">
        <f ca="1">Y202+Y203</f>
        <v>0</v>
      </c>
      <c r="Z201" s="55">
        <f t="shared" si="223"/>
        <v>0</v>
      </c>
      <c r="AA201" s="55">
        <f t="shared" ca="1" si="223"/>
        <v>0</v>
      </c>
      <c r="AB201" s="55">
        <f t="shared" si="223"/>
        <v>0</v>
      </c>
      <c r="AC201" s="58">
        <f t="shared" ca="1" si="223"/>
        <v>0</v>
      </c>
      <c r="AD201" s="55">
        <f t="shared" ca="1" si="199"/>
        <v>0</v>
      </c>
      <c r="AE201" s="47"/>
      <c r="AF201" s="41"/>
      <c r="AG201" s="18"/>
      <c r="AH201" s="18"/>
      <c r="AI201" s="55">
        <f t="shared" ca="1" si="200"/>
        <v>0</v>
      </c>
      <c r="AJ201" s="55"/>
      <c r="AK201" s="55">
        <f t="shared" ca="1" si="201"/>
        <v>0</v>
      </c>
    </row>
    <row r="202" spans="1:37">
      <c r="A202" s="548"/>
      <c r="B202" s="23" t="s">
        <v>9648</v>
      </c>
      <c r="C202" s="54"/>
      <c r="D202" s="54"/>
      <c r="E202" s="55">
        <f t="shared" ref="E202:E207" si="224">THCK1</f>
        <v>0</v>
      </c>
      <c r="F202" s="55">
        <f t="shared" ref="F202:F207" ca="1" si="225">THCK2</f>
        <v>0</v>
      </c>
      <c r="G202" s="55">
        <f t="shared" ref="G202:G207" ca="1" si="226">THCK</f>
        <v>0</v>
      </c>
      <c r="H202" s="55">
        <f t="shared" ref="H202:H207" si="227">THDK1</f>
        <v>0</v>
      </c>
      <c r="I202" s="55">
        <f t="shared" ref="I202:I207" ca="1" si="228">THDK2</f>
        <v>0</v>
      </c>
      <c r="J202" s="55">
        <f ca="1">THDK</f>
        <v>0</v>
      </c>
      <c r="K202" s="25">
        <v>4611</v>
      </c>
      <c r="L202" s="26" t="s">
        <v>12219</v>
      </c>
      <c r="M202" s="27">
        <v>432</v>
      </c>
      <c r="N202" s="18">
        <f t="shared" si="194"/>
        <v>184</v>
      </c>
      <c r="O202" s="18"/>
      <c r="P202" s="18" t="s">
        <v>6079</v>
      </c>
      <c r="Q202" s="28"/>
      <c r="R202" s="576"/>
      <c r="S202" s="55">
        <f ca="1">-pajetsck+R202</f>
        <v>0</v>
      </c>
      <c r="T202" s="576"/>
      <c r="U202" s="58">
        <f ca="1">-pajetsdk+T202</f>
        <v>0</v>
      </c>
      <c r="V202" s="928"/>
      <c r="W202" s="55">
        <f ca="1">-pajetsck+V202</f>
        <v>0</v>
      </c>
      <c r="X202" s="576"/>
      <c r="Y202" s="58">
        <f ca="1">-pajetsdk+X202</f>
        <v>0</v>
      </c>
      <c r="Z202" s="928"/>
      <c r="AA202" s="55">
        <f ca="1">-pajetsck+Z202</f>
        <v>0</v>
      </c>
      <c r="AB202" s="576"/>
      <c r="AC202" s="58">
        <f ca="1">-pajetsdk+AB202</f>
        <v>0</v>
      </c>
      <c r="AD202" s="55">
        <f t="shared" ca="1" si="199"/>
        <v>0</v>
      </c>
      <c r="AE202" s="47"/>
      <c r="AF202" s="41"/>
      <c r="AG202" s="18"/>
      <c r="AH202" s="18"/>
      <c r="AI202" s="55">
        <f t="shared" ca="1" si="200"/>
        <v>0</v>
      </c>
      <c r="AJ202" s="55"/>
      <c r="AK202" s="55">
        <f t="shared" ca="1" si="201"/>
        <v>0</v>
      </c>
    </row>
    <row r="203" spans="1:37">
      <c r="A203" s="548"/>
      <c r="B203" s="23" t="s">
        <v>12077</v>
      </c>
      <c r="C203" s="54"/>
      <c r="D203" s="54"/>
      <c r="E203" s="55">
        <f t="shared" si="224"/>
        <v>0</v>
      </c>
      <c r="F203" s="55">
        <f t="shared" ca="1" si="225"/>
        <v>0</v>
      </c>
      <c r="G203" s="55">
        <f t="shared" ca="1" si="226"/>
        <v>0</v>
      </c>
      <c r="H203" s="55">
        <f t="shared" si="227"/>
        <v>0</v>
      </c>
      <c r="I203" s="55">
        <f t="shared" ca="1" si="228"/>
        <v>0</v>
      </c>
      <c r="J203" s="55">
        <f ca="1">THDK</f>
        <v>0</v>
      </c>
      <c r="K203" s="25">
        <v>4612</v>
      </c>
      <c r="L203" s="26" t="s">
        <v>12219</v>
      </c>
      <c r="M203" s="27">
        <v>432</v>
      </c>
      <c r="N203" s="18">
        <f t="shared" si="194"/>
        <v>185</v>
      </c>
      <c r="O203" s="18"/>
      <c r="P203" s="18" t="s">
        <v>6079</v>
      </c>
      <c r="Q203" s="28"/>
      <c r="R203" s="578"/>
      <c r="S203" s="55">
        <f ca="1">-pajetsck+R203</f>
        <v>0</v>
      </c>
      <c r="T203" s="578"/>
      <c r="U203" s="58">
        <f ca="1">-pajetsdk+T203</f>
        <v>0</v>
      </c>
      <c r="V203" s="929"/>
      <c r="W203" s="55">
        <f ca="1">-pajetsck+V203</f>
        <v>0</v>
      </c>
      <c r="X203" s="578"/>
      <c r="Y203" s="58">
        <f ca="1">-pajetsdk+X203</f>
        <v>0</v>
      </c>
      <c r="Z203" s="929"/>
      <c r="AA203" s="55">
        <f ca="1">-pajetsck+Z203</f>
        <v>0</v>
      </c>
      <c r="AB203" s="578"/>
      <c r="AC203" s="58">
        <f ca="1">-pajetsdk+AB203</f>
        <v>0</v>
      </c>
      <c r="AD203" s="55">
        <f t="shared" ca="1" si="199"/>
        <v>0</v>
      </c>
      <c r="AE203" s="47"/>
      <c r="AF203" s="41"/>
      <c r="AG203" s="18"/>
      <c r="AH203" s="18"/>
      <c r="AI203" s="55">
        <f t="shared" ca="1" si="200"/>
        <v>0</v>
      </c>
      <c r="AJ203" s="55"/>
      <c r="AK203" s="55">
        <f t="shared" ca="1" si="201"/>
        <v>0</v>
      </c>
    </row>
    <row r="204" spans="1:37">
      <c r="A204" s="548"/>
      <c r="B204" s="548" t="s">
        <v>8024</v>
      </c>
      <c r="C204" s="54"/>
      <c r="D204" s="54"/>
      <c r="E204" s="55">
        <f t="shared" ref="E204:J204" si="229">E205+E206</f>
        <v>0</v>
      </c>
      <c r="F204" s="55">
        <f t="shared" ca="1" si="229"/>
        <v>0</v>
      </c>
      <c r="G204" s="55">
        <f t="shared" ca="1" si="229"/>
        <v>0</v>
      </c>
      <c r="H204" s="55">
        <f t="shared" si="229"/>
        <v>0</v>
      </c>
      <c r="I204" s="55">
        <f t="shared" ca="1" si="229"/>
        <v>0</v>
      </c>
      <c r="J204" s="55">
        <f t="shared" ca="1" si="229"/>
        <v>0</v>
      </c>
      <c r="K204" s="25"/>
      <c r="L204" s="26"/>
      <c r="M204" s="27"/>
      <c r="N204" s="18">
        <f t="shared" si="194"/>
        <v>186</v>
      </c>
      <c r="O204" s="18"/>
      <c r="P204" s="18"/>
      <c r="Q204" s="28"/>
      <c r="R204" s="55">
        <f>R205+R206</f>
        <v>0</v>
      </c>
      <c r="S204" s="55">
        <f t="shared" ref="S204:AC204" ca="1" si="230">S205+S206</f>
        <v>0</v>
      </c>
      <c r="T204" s="55">
        <f t="shared" si="230"/>
        <v>0</v>
      </c>
      <c r="U204" s="58">
        <f t="shared" ca="1" si="230"/>
        <v>0</v>
      </c>
      <c r="V204" s="55">
        <f>V205+V206</f>
        <v>0</v>
      </c>
      <c r="W204" s="55">
        <f ca="1">W205+W206</f>
        <v>0</v>
      </c>
      <c r="X204" s="55">
        <f>X205+X206</f>
        <v>0</v>
      </c>
      <c r="Y204" s="58">
        <f ca="1">Y205+Y206</f>
        <v>0</v>
      </c>
      <c r="Z204" s="55">
        <f t="shared" si="230"/>
        <v>0</v>
      </c>
      <c r="AA204" s="55">
        <f t="shared" ca="1" si="230"/>
        <v>0</v>
      </c>
      <c r="AB204" s="55">
        <f t="shared" si="230"/>
        <v>0</v>
      </c>
      <c r="AC204" s="58">
        <f t="shared" ca="1" si="230"/>
        <v>0</v>
      </c>
      <c r="AD204" s="55">
        <f t="shared" ca="1" si="199"/>
        <v>0</v>
      </c>
      <c r="AE204" s="47"/>
      <c r="AF204" s="41"/>
      <c r="AG204" s="18"/>
      <c r="AH204" s="18"/>
      <c r="AI204" s="55">
        <f t="shared" ca="1" si="200"/>
        <v>0</v>
      </c>
      <c r="AJ204" s="55"/>
      <c r="AK204" s="55">
        <f t="shared" ca="1" si="201"/>
        <v>0</v>
      </c>
    </row>
    <row r="205" spans="1:37">
      <c r="A205" s="548"/>
      <c r="B205" s="23" t="s">
        <v>8025</v>
      </c>
      <c r="C205" s="54"/>
      <c r="D205" s="54"/>
      <c r="E205" s="55">
        <f t="shared" si="224"/>
        <v>0</v>
      </c>
      <c r="F205" s="55">
        <f t="shared" ca="1" si="225"/>
        <v>0</v>
      </c>
      <c r="G205" s="55">
        <f t="shared" ca="1" si="226"/>
        <v>0</v>
      </c>
      <c r="H205" s="55">
        <f t="shared" si="227"/>
        <v>0</v>
      </c>
      <c r="I205" s="55">
        <f t="shared" ca="1" si="228"/>
        <v>0</v>
      </c>
      <c r="J205" s="55">
        <f ca="1">THDK</f>
        <v>0</v>
      </c>
      <c r="K205" s="25">
        <v>1611</v>
      </c>
      <c r="L205" s="26" t="s">
        <v>12219</v>
      </c>
      <c r="M205" s="27">
        <v>432</v>
      </c>
      <c r="N205" s="18">
        <f t="shared" si="194"/>
        <v>187</v>
      </c>
      <c r="O205" s="18"/>
      <c r="P205" s="18" t="s">
        <v>6079</v>
      </c>
      <c r="Q205" s="28"/>
      <c r="R205" s="576"/>
      <c r="S205" s="55">
        <f ca="1">-pajetsck+R205</f>
        <v>0</v>
      </c>
      <c r="T205" s="576"/>
      <c r="U205" s="58">
        <f ca="1">-pajetsdk+T205</f>
        <v>0</v>
      </c>
      <c r="V205" s="928"/>
      <c r="W205" s="55">
        <f ca="1">-pajetsck+V205</f>
        <v>0</v>
      </c>
      <c r="X205" s="576"/>
      <c r="Y205" s="58">
        <f ca="1">-pajetsdk+X205</f>
        <v>0</v>
      </c>
      <c r="Z205" s="928"/>
      <c r="AA205" s="55">
        <f ca="1">-pajetsck+Z205</f>
        <v>0</v>
      </c>
      <c r="AB205" s="576"/>
      <c r="AC205" s="58">
        <f ca="1">-pajetsdk+AB205</f>
        <v>0</v>
      </c>
      <c r="AD205" s="55">
        <f t="shared" ca="1" si="199"/>
        <v>0</v>
      </c>
      <c r="AE205" s="47"/>
      <c r="AF205" s="41"/>
      <c r="AG205" s="18"/>
      <c r="AH205" s="18"/>
      <c r="AI205" s="55">
        <f t="shared" ca="1" si="200"/>
        <v>0</v>
      </c>
      <c r="AJ205" s="55"/>
      <c r="AK205" s="55">
        <f t="shared" ca="1" si="201"/>
        <v>0</v>
      </c>
    </row>
    <row r="206" spans="1:37">
      <c r="A206" s="548"/>
      <c r="B206" s="23" t="s">
        <v>8026</v>
      </c>
      <c r="C206" s="54"/>
      <c r="D206" s="54"/>
      <c r="E206" s="55">
        <f t="shared" si="224"/>
        <v>0</v>
      </c>
      <c r="F206" s="55">
        <f t="shared" ca="1" si="225"/>
        <v>0</v>
      </c>
      <c r="G206" s="55">
        <f t="shared" ca="1" si="226"/>
        <v>0</v>
      </c>
      <c r="H206" s="55">
        <f t="shared" si="227"/>
        <v>0</v>
      </c>
      <c r="I206" s="55">
        <f t="shared" ca="1" si="228"/>
        <v>0</v>
      </c>
      <c r="J206" s="55">
        <f ca="1">THDK</f>
        <v>0</v>
      </c>
      <c r="K206" s="25">
        <v>1612</v>
      </c>
      <c r="L206" s="26" t="s">
        <v>12219</v>
      </c>
      <c r="M206" s="27">
        <v>432</v>
      </c>
      <c r="N206" s="18">
        <f t="shared" si="194"/>
        <v>188</v>
      </c>
      <c r="O206" s="18"/>
      <c r="P206" s="18" t="s">
        <v>6079</v>
      </c>
      <c r="Q206" s="28"/>
      <c r="R206" s="578"/>
      <c r="S206" s="55">
        <f ca="1">-pajetsck+R206</f>
        <v>0</v>
      </c>
      <c r="T206" s="578"/>
      <c r="U206" s="58">
        <f ca="1">-pajetsdk+T206</f>
        <v>0</v>
      </c>
      <c r="V206" s="929"/>
      <c r="W206" s="55">
        <f ca="1">-pajetsck+V206</f>
        <v>0</v>
      </c>
      <c r="X206" s="578"/>
      <c r="Y206" s="58">
        <f ca="1">-pajetsdk+X206</f>
        <v>0</v>
      </c>
      <c r="Z206" s="929"/>
      <c r="AA206" s="55">
        <f ca="1">-pajetsck+Z206</f>
        <v>0</v>
      </c>
      <c r="AB206" s="578"/>
      <c r="AC206" s="58">
        <f ca="1">-pajetsdk+AB206</f>
        <v>0</v>
      </c>
      <c r="AD206" s="55">
        <f t="shared" ca="1" si="199"/>
        <v>0</v>
      </c>
      <c r="AE206" s="47"/>
      <c r="AF206" s="41"/>
      <c r="AG206" s="18"/>
      <c r="AH206" s="18"/>
      <c r="AI206" s="55">
        <f t="shared" ca="1" si="200"/>
        <v>0</v>
      </c>
      <c r="AJ206" s="55"/>
      <c r="AK206" s="55">
        <f t="shared" ca="1" si="201"/>
        <v>0</v>
      </c>
    </row>
    <row r="207" spans="1:37">
      <c r="A207" s="548" t="s">
        <v>661</v>
      </c>
      <c r="B207" s="23" t="s">
        <v>1310</v>
      </c>
      <c r="C207" s="54" t="s">
        <v>1311</v>
      </c>
      <c r="D207" s="54"/>
      <c r="E207" s="55">
        <f t="shared" si="224"/>
        <v>0</v>
      </c>
      <c r="F207" s="55">
        <f t="shared" ca="1" si="225"/>
        <v>0</v>
      </c>
      <c r="G207" s="55">
        <f t="shared" ca="1" si="226"/>
        <v>0</v>
      </c>
      <c r="H207" s="55">
        <f t="shared" si="227"/>
        <v>0</v>
      </c>
      <c r="I207" s="55">
        <f t="shared" ca="1" si="228"/>
        <v>0</v>
      </c>
      <c r="J207" s="55">
        <f ca="1">THDK</f>
        <v>0</v>
      </c>
      <c r="K207" s="25">
        <v>466</v>
      </c>
      <c r="L207" s="26" t="s">
        <v>12219</v>
      </c>
      <c r="M207" s="27">
        <v>433</v>
      </c>
      <c r="N207" s="18">
        <f t="shared" si="194"/>
        <v>189</v>
      </c>
      <c r="O207" s="18" t="s">
        <v>6078</v>
      </c>
      <c r="P207" s="18" t="s">
        <v>6079</v>
      </c>
      <c r="Q207" s="28"/>
      <c r="R207" s="576"/>
      <c r="S207" s="55">
        <f ca="1">-pajetsck+R207</f>
        <v>0</v>
      </c>
      <c r="T207" s="576"/>
      <c r="U207" s="58">
        <f ca="1">-pajetsdk+T207</f>
        <v>0</v>
      </c>
      <c r="V207" s="928"/>
      <c r="W207" s="55">
        <f ca="1">-pajetsck+V207</f>
        <v>0</v>
      </c>
      <c r="X207" s="576"/>
      <c r="Y207" s="58">
        <f ca="1">-pajetsdk+X207</f>
        <v>0</v>
      </c>
      <c r="Z207" s="928"/>
      <c r="AA207" s="55">
        <f ca="1">-pajetsck+Z207</f>
        <v>0</v>
      </c>
      <c r="AB207" s="576"/>
      <c r="AC207" s="58">
        <f ca="1">-pajetsdk+AB207</f>
        <v>0</v>
      </c>
      <c r="AD207" s="55">
        <f t="shared" ca="1" si="199"/>
        <v>0</v>
      </c>
      <c r="AE207" s="47" t="s">
        <v>1725</v>
      </c>
      <c r="AF207" s="41"/>
      <c r="AG207" s="18"/>
      <c r="AH207" s="18"/>
      <c r="AI207" s="55">
        <f t="shared" ca="1" si="200"/>
        <v>0</v>
      </c>
      <c r="AJ207" s="55"/>
      <c r="AK207" s="55">
        <f t="shared" ca="1" si="201"/>
        <v>0</v>
      </c>
    </row>
    <row r="208" spans="1:37" s="53" customFormat="1">
      <c r="A208" s="547" t="s">
        <v>4501</v>
      </c>
      <c r="B208" s="519" t="s">
        <v>4502</v>
      </c>
      <c r="C208" s="48" t="s">
        <v>4503</v>
      </c>
      <c r="D208" s="48"/>
      <c r="E208" s="50">
        <f>THCK1</f>
        <v>0</v>
      </c>
      <c r="F208" s="50">
        <f ca="1">THCK2</f>
        <v>1114402723</v>
      </c>
      <c r="G208" s="50">
        <f ca="1">THCK</f>
        <v>1114402723</v>
      </c>
      <c r="H208" s="50">
        <f>THDK1</f>
        <v>1114454665</v>
      </c>
      <c r="I208" s="50">
        <f ca="1">THDK2</f>
        <v>0</v>
      </c>
      <c r="J208" s="50">
        <f ca="1">THDK</f>
        <v>1114454665</v>
      </c>
      <c r="K208" s="619">
        <v>439</v>
      </c>
      <c r="L208" s="521" t="s">
        <v>12220</v>
      </c>
      <c r="M208" s="41">
        <v>439</v>
      </c>
      <c r="N208" s="52">
        <f t="shared" si="194"/>
        <v>190</v>
      </c>
      <c r="O208" s="52" t="s">
        <v>6078</v>
      </c>
      <c r="P208" s="52" t="s">
        <v>6079</v>
      </c>
      <c r="Q208" s="43"/>
      <c r="R208" s="618"/>
      <c r="S208" s="50">
        <f ca="1">-pajetsck+R208</f>
        <v>0</v>
      </c>
      <c r="T208" s="618">
        <v>1114454665</v>
      </c>
      <c r="U208" s="51">
        <f ca="1">-pajetsdk+T208</f>
        <v>1114454665</v>
      </c>
      <c r="V208" s="932"/>
      <c r="W208" s="50">
        <f ca="1">-pajetsck+V208</f>
        <v>0</v>
      </c>
      <c r="X208" s="618"/>
      <c r="Y208" s="51">
        <f ca="1">-pajetsdk+X208</f>
        <v>0</v>
      </c>
      <c r="Z208" s="932"/>
      <c r="AA208" s="50">
        <f ca="1">-pajetsck+Z208</f>
        <v>1114402723</v>
      </c>
      <c r="AB208" s="618"/>
      <c r="AC208" s="51">
        <f ca="1">-pajetsdk+AB208</f>
        <v>0</v>
      </c>
      <c r="AD208" s="50">
        <f t="shared" ca="1" si="199"/>
        <v>-51942</v>
      </c>
      <c r="AE208" s="620"/>
      <c r="AF208" s="41"/>
      <c r="AG208" s="52"/>
      <c r="AH208" s="52"/>
      <c r="AI208" s="50">
        <f t="shared" ca="1" si="200"/>
        <v>0</v>
      </c>
      <c r="AJ208" s="50"/>
      <c r="AK208" s="50">
        <f t="shared" ca="1" si="201"/>
        <v>1114454665</v>
      </c>
    </row>
    <row r="209" spans="1:37">
      <c r="A209" s="548"/>
      <c r="B209" s="32"/>
      <c r="C209" s="54"/>
      <c r="D209" s="54"/>
      <c r="E209" s="55"/>
      <c r="F209" s="55"/>
      <c r="G209" s="55"/>
      <c r="H209" s="55"/>
      <c r="I209" s="55"/>
      <c r="J209" s="55"/>
      <c r="K209" s="25"/>
      <c r="L209" s="26"/>
      <c r="M209" s="27"/>
      <c r="N209" s="18"/>
      <c r="O209" s="18"/>
      <c r="P209" s="18"/>
      <c r="Q209" s="28"/>
      <c r="R209" s="55"/>
      <c r="S209" s="55"/>
      <c r="T209" s="55"/>
      <c r="U209" s="58"/>
      <c r="V209" s="55"/>
      <c r="W209" s="55"/>
      <c r="X209" s="55"/>
      <c r="Y209" s="58"/>
      <c r="Z209" s="55"/>
      <c r="AA209" s="55"/>
      <c r="AB209" s="55"/>
      <c r="AC209" s="58"/>
      <c r="AD209" s="55"/>
      <c r="AE209" s="47"/>
      <c r="AF209" s="41"/>
      <c r="AG209" s="18"/>
      <c r="AH209" s="18"/>
      <c r="AI209" s="55"/>
      <c r="AJ209" s="55"/>
      <c r="AK209" s="55"/>
    </row>
    <row r="210" spans="1:37" ht="13.5" thickBot="1">
      <c r="A210" s="547"/>
      <c r="B210" s="547" t="s">
        <v>4504</v>
      </c>
      <c r="C210" s="48" t="s">
        <v>4505</v>
      </c>
      <c r="D210" s="48"/>
      <c r="E210" s="65">
        <f t="shared" ref="E210:J210" si="231">E208+E183+E120</f>
        <v>824830320794</v>
      </c>
      <c r="F210" s="65">
        <f t="shared" ca="1" si="231"/>
        <v>-94000000000</v>
      </c>
      <c r="G210" s="65">
        <f t="shared" ca="1" si="231"/>
        <v>730830320794</v>
      </c>
      <c r="H210" s="65">
        <f t="shared" si="231"/>
        <v>693750650404</v>
      </c>
      <c r="I210" s="65">
        <f t="shared" ca="1" si="231"/>
        <v>0</v>
      </c>
      <c r="J210" s="65">
        <f t="shared" ca="1" si="231"/>
        <v>693750650404</v>
      </c>
      <c r="K210" s="25"/>
      <c r="L210" s="26"/>
      <c r="M210" s="27"/>
      <c r="N210" s="18">
        <f t="shared" si="194"/>
        <v>191</v>
      </c>
      <c r="O210" s="18" t="s">
        <v>6078</v>
      </c>
      <c r="P210" s="18"/>
      <c r="Q210" s="28"/>
      <c r="R210" s="65">
        <f>R208+R183+R120</f>
        <v>729100466870</v>
      </c>
      <c r="S210" s="65">
        <f t="shared" ref="S210:AC210" ca="1" si="232">S208+S183+S120</f>
        <v>729100466870</v>
      </c>
      <c r="T210" s="65">
        <f t="shared" si="232"/>
        <v>693750650404</v>
      </c>
      <c r="U210" s="66">
        <f t="shared" ca="1" si="232"/>
        <v>693750650404</v>
      </c>
      <c r="V210" s="65">
        <f>V208+V183+V120</f>
        <v>95729853924</v>
      </c>
      <c r="W210" s="65">
        <f ca="1">W208+W183+W120</f>
        <v>95729853924</v>
      </c>
      <c r="X210" s="65">
        <f>X208+X183+X120</f>
        <v>0</v>
      </c>
      <c r="Y210" s="66">
        <f ca="1">Y208+Y183+Y120</f>
        <v>0</v>
      </c>
      <c r="Z210" s="65">
        <f t="shared" si="232"/>
        <v>0</v>
      </c>
      <c r="AA210" s="65">
        <f t="shared" ca="1" si="232"/>
        <v>-94000000000</v>
      </c>
      <c r="AB210" s="65">
        <f t="shared" si="232"/>
        <v>0</v>
      </c>
      <c r="AC210" s="66">
        <f t="shared" ca="1" si="232"/>
        <v>0</v>
      </c>
      <c r="AD210" s="65">
        <f ca="1">-(J210-G210)</f>
        <v>37079670390</v>
      </c>
      <c r="AE210" s="47"/>
      <c r="AF210" s="41"/>
      <c r="AG210" s="18"/>
      <c r="AH210" s="18"/>
      <c r="AI210" s="65">
        <f ca="1">G210-AA210</f>
        <v>824830320794</v>
      </c>
      <c r="AJ210" s="50"/>
      <c r="AK210" s="65">
        <f ca="1">J210-AC210</f>
        <v>693750650404</v>
      </c>
    </row>
    <row r="211" spans="1:37" s="1144" customFormat="1" ht="13.5" thickTop="1">
      <c r="A211" s="1140"/>
      <c r="B211" s="1140"/>
      <c r="C211" s="1140"/>
      <c r="D211" s="1140"/>
      <c r="E211" s="1141">
        <f t="shared" ref="E211:J211" si="233">E210-E117</f>
        <v>0</v>
      </c>
      <c r="F211" s="1141">
        <f t="shared" ca="1" si="233"/>
        <v>0</v>
      </c>
      <c r="G211" s="1141">
        <f t="shared" ca="1" si="233"/>
        <v>0</v>
      </c>
      <c r="H211" s="1141">
        <f t="shared" si="233"/>
        <v>0</v>
      </c>
      <c r="I211" s="1141">
        <f t="shared" ca="1" si="233"/>
        <v>0</v>
      </c>
      <c r="J211" s="1141">
        <f t="shared" ca="1" si="233"/>
        <v>0</v>
      </c>
      <c r="K211" s="1142"/>
      <c r="L211" s="1143"/>
      <c r="M211" s="1133"/>
      <c r="N211" s="1134" t="str">
        <f t="shared" si="194"/>
        <v/>
      </c>
      <c r="O211" s="1134" t="s">
        <v>6078</v>
      </c>
      <c r="P211" s="1143"/>
      <c r="Q211" s="1135"/>
      <c r="R211" s="1141">
        <f>R210-R117</f>
        <v>0</v>
      </c>
      <c r="S211" s="1141">
        <f t="shared" ref="S211:AC211" ca="1" si="234">S210-S117</f>
        <v>0</v>
      </c>
      <c r="T211" s="1141">
        <f t="shared" si="234"/>
        <v>0</v>
      </c>
      <c r="U211" s="1136">
        <f t="shared" ca="1" si="234"/>
        <v>0</v>
      </c>
      <c r="V211" s="1141">
        <f>V210-V117</f>
        <v>0</v>
      </c>
      <c r="W211" s="1141">
        <f ca="1">W210-W117</f>
        <v>0</v>
      </c>
      <c r="X211" s="1141">
        <f>X210-X117</f>
        <v>0</v>
      </c>
      <c r="Y211" s="1136">
        <f ca="1">Y210-Y117</f>
        <v>0</v>
      </c>
      <c r="Z211" s="1141">
        <f t="shared" si="234"/>
        <v>0</v>
      </c>
      <c r="AA211" s="1141">
        <f t="shared" ca="1" si="234"/>
        <v>0</v>
      </c>
      <c r="AB211" s="1141">
        <f t="shared" si="234"/>
        <v>0</v>
      </c>
      <c r="AC211" s="1136">
        <f t="shared" ca="1" si="234"/>
        <v>0</v>
      </c>
      <c r="AD211" s="1134"/>
      <c r="AE211" s="1134"/>
      <c r="AF211" s="1137"/>
      <c r="AG211" s="1134"/>
      <c r="AH211" s="1134"/>
      <c r="AI211" s="1141">
        <f ca="1">AI210-AI117</f>
        <v>0</v>
      </c>
      <c r="AJ211" s="1141"/>
      <c r="AK211" s="1141">
        <f ca="1">AK210-AK117</f>
        <v>0</v>
      </c>
    </row>
    <row r="212" spans="1:37" s="23" customFormat="1">
      <c r="A212" s="37" t="str">
        <f>BS!A152</f>
        <v>CÁC CHỈ TIÊU NGOÀI BẢNG CÂN ĐỐI KẾ TOÁN GIỮA NIÊN ĐỘ</v>
      </c>
      <c r="B212" s="68"/>
      <c r="C212" s="68"/>
      <c r="D212" s="68"/>
      <c r="E212" s="68"/>
      <c r="F212" s="68"/>
      <c r="G212" s="68"/>
      <c r="H212" s="68"/>
      <c r="I212" s="68"/>
      <c r="J212" s="68"/>
      <c r="K212" s="69"/>
      <c r="L212" s="26"/>
      <c r="M212" s="26"/>
      <c r="N212" s="26" t="str">
        <f t="shared" si="194"/>
        <v/>
      </c>
      <c r="O212" s="26" t="s">
        <v>6078</v>
      </c>
      <c r="P212" s="26"/>
      <c r="Q212" s="520"/>
      <c r="R212" s="528"/>
      <c r="S212" s="528"/>
      <c r="T212" s="528"/>
      <c r="U212" s="529"/>
      <c r="V212" s="528"/>
      <c r="W212" s="528"/>
      <c r="X212" s="528"/>
      <c r="Y212" s="529"/>
      <c r="Z212" s="528"/>
      <c r="AA212" s="528"/>
      <c r="AB212" s="528"/>
      <c r="AC212" s="529"/>
      <c r="AD212" s="26"/>
      <c r="AE212" s="26"/>
      <c r="AF212" s="41"/>
      <c r="AG212" s="26"/>
      <c r="AH212" s="26"/>
      <c r="AI212" s="528"/>
      <c r="AJ212" s="530"/>
      <c r="AK212" s="528"/>
    </row>
    <row r="213" spans="1:37">
      <c r="A213" s="547"/>
      <c r="B213" s="547"/>
      <c r="C213" s="48"/>
      <c r="D213" s="54"/>
      <c r="E213" s="56"/>
      <c r="F213" s="56"/>
      <c r="G213" s="56"/>
      <c r="H213" s="56"/>
      <c r="I213" s="56"/>
      <c r="J213" s="56"/>
      <c r="K213" s="25"/>
      <c r="L213" s="26"/>
      <c r="M213" s="27"/>
      <c r="N213" s="18" t="str">
        <f t="shared" si="194"/>
        <v/>
      </c>
      <c r="O213" s="18" t="s">
        <v>6078</v>
      </c>
      <c r="P213" s="18"/>
      <c r="Q213" s="28"/>
      <c r="R213" s="55"/>
      <c r="S213" s="55"/>
      <c r="T213" s="55"/>
      <c r="U213" s="58"/>
      <c r="V213" s="55"/>
      <c r="W213" s="55"/>
      <c r="X213" s="55"/>
      <c r="Y213" s="58"/>
      <c r="Z213" s="55"/>
      <c r="AA213" s="55"/>
      <c r="AB213" s="55"/>
      <c r="AC213" s="58"/>
      <c r="AD213" s="18"/>
      <c r="AE213" s="18"/>
      <c r="AF213" s="41"/>
      <c r="AG213" s="18"/>
      <c r="AH213" s="18"/>
      <c r="AI213" s="55">
        <f t="shared" ref="AI213:AI227" si="235">G213-AA213</f>
        <v>0</v>
      </c>
      <c r="AJ213" s="55"/>
      <c r="AK213" s="55">
        <f t="shared" ref="AK213:AK227" si="236">J213-AC213</f>
        <v>0</v>
      </c>
    </row>
    <row r="214" spans="1:37" s="67" customFormat="1">
      <c r="A214" s="548" t="s">
        <v>533</v>
      </c>
      <c r="B214" s="32" t="s">
        <v>12471</v>
      </c>
      <c r="C214" s="54" t="s">
        <v>12236</v>
      </c>
      <c r="D214" s="54"/>
      <c r="E214" s="55">
        <f t="shared" ref="E214:E227" si="237">THCK1</f>
        <v>0</v>
      </c>
      <c r="F214" s="55">
        <f>THCK2</f>
        <v>0</v>
      </c>
      <c r="G214" s="55">
        <f>THCK</f>
        <v>0</v>
      </c>
      <c r="H214" s="55">
        <f>THDK1</f>
        <v>0</v>
      </c>
      <c r="I214" s="55">
        <f>THDK2</f>
        <v>0</v>
      </c>
      <c r="J214" s="55">
        <f>THDK</f>
        <v>0</v>
      </c>
      <c r="K214" s="25" t="s">
        <v>12236</v>
      </c>
      <c r="L214" s="26"/>
      <c r="M214" s="27"/>
      <c r="N214" s="18">
        <f t="shared" si="194"/>
        <v>192</v>
      </c>
      <c r="O214" s="18" t="s">
        <v>6078</v>
      </c>
      <c r="P214" s="18"/>
      <c r="Q214" s="28"/>
      <c r="R214" s="576"/>
      <c r="S214" s="55">
        <f t="shared" ref="S214:S219" si="238">R214</f>
        <v>0</v>
      </c>
      <c r="T214" s="576"/>
      <c r="U214" s="58">
        <f>T214</f>
        <v>0</v>
      </c>
      <c r="V214" s="928"/>
      <c r="W214" s="55">
        <f>V214</f>
        <v>0</v>
      </c>
      <c r="X214" s="576"/>
      <c r="Y214" s="58">
        <f>X214</f>
        <v>0</v>
      </c>
      <c r="Z214" s="928"/>
      <c r="AA214" s="55">
        <f>Z214</f>
        <v>0</v>
      </c>
      <c r="AB214" s="576"/>
      <c r="AC214" s="58">
        <f>AB214</f>
        <v>0</v>
      </c>
      <c r="AD214" s="27"/>
      <c r="AE214" s="27"/>
      <c r="AF214" s="41"/>
      <c r="AG214" s="27"/>
      <c r="AH214" s="27"/>
      <c r="AI214" s="55">
        <f t="shared" si="235"/>
        <v>0</v>
      </c>
      <c r="AJ214" s="55"/>
      <c r="AK214" s="55">
        <f t="shared" si="236"/>
        <v>0</v>
      </c>
    </row>
    <row r="215" spans="1:37" s="67" customFormat="1">
      <c r="A215" s="548" t="s">
        <v>661</v>
      </c>
      <c r="B215" s="32" t="s">
        <v>7811</v>
      </c>
      <c r="C215" s="54" t="s">
        <v>12237</v>
      </c>
      <c r="D215" s="54"/>
      <c r="E215" s="55">
        <f t="shared" si="237"/>
        <v>0</v>
      </c>
      <c r="F215" s="55">
        <f>THCK2</f>
        <v>0</v>
      </c>
      <c r="G215" s="55">
        <f>THCK</f>
        <v>0</v>
      </c>
      <c r="H215" s="55">
        <f>THDK1</f>
        <v>0</v>
      </c>
      <c r="I215" s="55">
        <f>THDK2</f>
        <v>0</v>
      </c>
      <c r="J215" s="55">
        <f>THDK</f>
        <v>0</v>
      </c>
      <c r="K215" s="25" t="s">
        <v>12237</v>
      </c>
      <c r="L215" s="26"/>
      <c r="M215" s="27"/>
      <c r="N215" s="18">
        <f t="shared" si="194"/>
        <v>193</v>
      </c>
      <c r="O215" s="18" t="s">
        <v>6078</v>
      </c>
      <c r="P215" s="18"/>
      <c r="Q215" s="28"/>
      <c r="R215" s="578"/>
      <c r="S215" s="55">
        <f t="shared" si="238"/>
        <v>0</v>
      </c>
      <c r="T215" s="578"/>
      <c r="U215" s="58">
        <f>T215</f>
        <v>0</v>
      </c>
      <c r="V215" s="929"/>
      <c r="W215" s="55">
        <f>V215</f>
        <v>0</v>
      </c>
      <c r="X215" s="578"/>
      <c r="Y215" s="58">
        <f>X215</f>
        <v>0</v>
      </c>
      <c r="Z215" s="929"/>
      <c r="AA215" s="55">
        <f>Z215</f>
        <v>0</v>
      </c>
      <c r="AB215" s="578"/>
      <c r="AC215" s="58">
        <f>AB215</f>
        <v>0</v>
      </c>
      <c r="AD215" s="27"/>
      <c r="AE215" s="27"/>
      <c r="AF215" s="41"/>
      <c r="AG215" s="27"/>
      <c r="AH215" s="27"/>
      <c r="AI215" s="55">
        <f t="shared" si="235"/>
        <v>0</v>
      </c>
      <c r="AJ215" s="55"/>
      <c r="AK215" s="55">
        <f t="shared" si="236"/>
        <v>0</v>
      </c>
    </row>
    <row r="216" spans="1:37" s="67" customFormat="1">
      <c r="A216" s="548" t="s">
        <v>12491</v>
      </c>
      <c r="B216" s="32" t="s">
        <v>11859</v>
      </c>
      <c r="C216" s="54" t="s">
        <v>12238</v>
      </c>
      <c r="D216" s="54"/>
      <c r="E216" s="55">
        <f t="shared" si="237"/>
        <v>0</v>
      </c>
      <c r="F216" s="55">
        <f>THCK2</f>
        <v>0</v>
      </c>
      <c r="G216" s="55">
        <f>THCK</f>
        <v>0</v>
      </c>
      <c r="H216" s="55">
        <f>THDK1</f>
        <v>0</v>
      </c>
      <c r="I216" s="55">
        <f>THDK2</f>
        <v>0</v>
      </c>
      <c r="J216" s="55">
        <f>THDK</f>
        <v>0</v>
      </c>
      <c r="K216" s="25" t="s">
        <v>12238</v>
      </c>
      <c r="L216" s="26"/>
      <c r="M216" s="27"/>
      <c r="N216" s="18">
        <f t="shared" si="194"/>
        <v>194</v>
      </c>
      <c r="O216" s="18" t="s">
        <v>6078</v>
      </c>
      <c r="P216" s="18"/>
      <c r="Q216" s="28"/>
      <c r="R216" s="578"/>
      <c r="S216" s="55">
        <f t="shared" si="238"/>
        <v>0</v>
      </c>
      <c r="T216" s="578"/>
      <c r="U216" s="58">
        <f>T216</f>
        <v>0</v>
      </c>
      <c r="V216" s="929"/>
      <c r="W216" s="55">
        <f>V216</f>
        <v>0</v>
      </c>
      <c r="X216" s="578"/>
      <c r="Y216" s="58">
        <f>X216</f>
        <v>0</v>
      </c>
      <c r="Z216" s="929"/>
      <c r="AA216" s="55">
        <f>Z216</f>
        <v>0</v>
      </c>
      <c r="AB216" s="578"/>
      <c r="AC216" s="58">
        <f>AB216</f>
        <v>0</v>
      </c>
      <c r="AD216" s="27"/>
      <c r="AE216" s="27"/>
      <c r="AF216" s="41"/>
      <c r="AG216" s="27"/>
      <c r="AH216" s="27"/>
      <c r="AI216" s="55">
        <f t="shared" si="235"/>
        <v>0</v>
      </c>
      <c r="AJ216" s="55"/>
      <c r="AK216" s="55">
        <f t="shared" si="236"/>
        <v>0</v>
      </c>
    </row>
    <row r="217" spans="1:37" s="67" customFormat="1">
      <c r="A217" s="548" t="s">
        <v>13295</v>
      </c>
      <c r="B217" s="32" t="s">
        <v>11860</v>
      </c>
      <c r="C217" s="54" t="s">
        <v>12239</v>
      </c>
      <c r="D217" s="54"/>
      <c r="E217" s="55">
        <f t="shared" si="237"/>
        <v>3048300</v>
      </c>
      <c r="F217" s="55">
        <f>THCK2</f>
        <v>0</v>
      </c>
      <c r="G217" s="55">
        <f>THCK</f>
        <v>3048300</v>
      </c>
      <c r="H217" s="55">
        <f>THDK1</f>
        <v>3048300</v>
      </c>
      <c r="I217" s="55">
        <f>THDK2</f>
        <v>0</v>
      </c>
      <c r="J217" s="55">
        <f>THDK</f>
        <v>3048300</v>
      </c>
      <c r="K217" s="25" t="s">
        <v>12239</v>
      </c>
      <c r="L217" s="26"/>
      <c r="M217" s="27"/>
      <c r="N217" s="18">
        <f t="shared" si="194"/>
        <v>195</v>
      </c>
      <c r="O217" s="18" t="s">
        <v>6078</v>
      </c>
      <c r="P217" s="18"/>
      <c r="Q217" s="28"/>
      <c r="R217" s="578">
        <v>3048300</v>
      </c>
      <c r="S217" s="55">
        <f t="shared" si="238"/>
        <v>3048300</v>
      </c>
      <c r="T217" s="578">
        <v>3048300</v>
      </c>
      <c r="U217" s="58">
        <f>T217</f>
        <v>3048300</v>
      </c>
      <c r="V217" s="929"/>
      <c r="W217" s="55">
        <f>V217</f>
        <v>0</v>
      </c>
      <c r="X217" s="578"/>
      <c r="Y217" s="58">
        <f>X217</f>
        <v>0</v>
      </c>
      <c r="Z217" s="929"/>
      <c r="AA217" s="55">
        <f>Z217</f>
        <v>0</v>
      </c>
      <c r="AB217" s="578"/>
      <c r="AC217" s="58">
        <f>AB217</f>
        <v>0</v>
      </c>
      <c r="AD217" s="27"/>
      <c r="AE217" s="27"/>
      <c r="AF217" s="41"/>
      <c r="AG217" s="27"/>
      <c r="AH217" s="27"/>
      <c r="AI217" s="55">
        <f t="shared" si="235"/>
        <v>3048300</v>
      </c>
      <c r="AJ217" s="55"/>
      <c r="AK217" s="55">
        <f t="shared" si="236"/>
        <v>3048300</v>
      </c>
    </row>
    <row r="218" spans="1:37" s="573" customFormat="1">
      <c r="A218" s="565" t="s">
        <v>13297</v>
      </c>
      <c r="B218" s="566" t="s">
        <v>11861</v>
      </c>
      <c r="C218" s="567"/>
      <c r="D218" s="567"/>
      <c r="E218" s="55"/>
      <c r="F218" s="566"/>
      <c r="G218" s="566"/>
      <c r="H218" s="566"/>
      <c r="I218" s="566"/>
      <c r="J218" s="566"/>
      <c r="K218" s="568"/>
      <c r="L218" s="26"/>
      <c r="M218" s="569"/>
      <c r="N218" s="18">
        <f t="shared" si="194"/>
        <v>196</v>
      </c>
      <c r="O218" s="569" t="s">
        <v>6078</v>
      </c>
      <c r="P218" s="569"/>
      <c r="Q218" s="570"/>
      <c r="R218" s="1129"/>
      <c r="S218" s="55">
        <f t="shared" si="238"/>
        <v>0</v>
      </c>
      <c r="T218" s="1129"/>
      <c r="U218" s="572"/>
      <c r="V218" s="571"/>
      <c r="W218" s="571"/>
      <c r="X218" s="571"/>
      <c r="Y218" s="572"/>
      <c r="Z218" s="571"/>
      <c r="AA218" s="571"/>
      <c r="AB218" s="571"/>
      <c r="AC218" s="572"/>
      <c r="AD218" s="569"/>
      <c r="AE218" s="569"/>
      <c r="AF218" s="41"/>
      <c r="AG218" s="569"/>
      <c r="AH218" s="569"/>
      <c r="AI218" s="571">
        <f t="shared" si="235"/>
        <v>0</v>
      </c>
      <c r="AJ218" s="571"/>
      <c r="AK218" s="571">
        <f t="shared" si="236"/>
        <v>0</v>
      </c>
    </row>
    <row r="219" spans="1:37" s="573" customFormat="1">
      <c r="A219" s="565"/>
      <c r="B219" s="566" t="s">
        <v>11862</v>
      </c>
      <c r="C219" s="567" t="s">
        <v>12240</v>
      </c>
      <c r="D219" s="567"/>
      <c r="E219" s="617">
        <f t="shared" si="237"/>
        <v>0</v>
      </c>
      <c r="F219" s="617">
        <f t="shared" ref="F219:F227" si="239">THCK2</f>
        <v>0</v>
      </c>
      <c r="G219" s="617">
        <f t="shared" ref="G219:G227" si="240">THCK</f>
        <v>0</v>
      </c>
      <c r="H219" s="617">
        <f t="shared" ref="H219:H227" si="241">THDK1</f>
        <v>0</v>
      </c>
      <c r="I219" s="617">
        <f t="shared" ref="I219:I227" si="242">THDK2</f>
        <v>0</v>
      </c>
      <c r="J219" s="617">
        <f t="shared" ref="J219:J227" si="243">THDK</f>
        <v>0</v>
      </c>
      <c r="K219" s="568" t="s">
        <v>12240</v>
      </c>
      <c r="L219" s="26"/>
      <c r="M219" s="569"/>
      <c r="N219" s="18">
        <f t="shared" si="194"/>
        <v>197</v>
      </c>
      <c r="O219" s="569" t="s">
        <v>6078</v>
      </c>
      <c r="P219" s="569"/>
      <c r="Q219" s="570"/>
      <c r="R219" s="580"/>
      <c r="S219" s="571">
        <f t="shared" si="238"/>
        <v>0</v>
      </c>
      <c r="T219" s="580"/>
      <c r="U219" s="572">
        <f>T219</f>
        <v>0</v>
      </c>
      <c r="V219" s="933"/>
      <c r="W219" s="571">
        <f t="shared" ref="W219:W227" si="244">V219</f>
        <v>0</v>
      </c>
      <c r="X219" s="580"/>
      <c r="Y219" s="572">
        <f t="shared" ref="Y219:Y227" si="245">X219</f>
        <v>0</v>
      </c>
      <c r="Z219" s="933"/>
      <c r="AA219" s="571">
        <f t="shared" ref="AA219:AA227" si="246">Z219</f>
        <v>0</v>
      </c>
      <c r="AB219" s="580"/>
      <c r="AC219" s="572">
        <f t="shared" ref="AC219:AC227" si="247">AB219</f>
        <v>0</v>
      </c>
      <c r="AD219" s="569"/>
      <c r="AE219" s="569"/>
      <c r="AF219" s="41"/>
      <c r="AG219" s="569"/>
      <c r="AH219" s="569"/>
      <c r="AI219" s="571">
        <f t="shared" si="235"/>
        <v>0</v>
      </c>
      <c r="AJ219" s="571"/>
      <c r="AK219" s="571">
        <f t="shared" si="236"/>
        <v>0</v>
      </c>
    </row>
    <row r="220" spans="1:37" s="573" customFormat="1">
      <c r="A220" s="565"/>
      <c r="B220" s="566" t="s">
        <v>11863</v>
      </c>
      <c r="C220" s="567" t="s">
        <v>12241</v>
      </c>
      <c r="D220" s="567"/>
      <c r="E220" s="617">
        <f t="shared" si="237"/>
        <v>0</v>
      </c>
      <c r="F220" s="617">
        <f t="shared" si="239"/>
        <v>0</v>
      </c>
      <c r="G220" s="617">
        <f t="shared" si="240"/>
        <v>0</v>
      </c>
      <c r="H220" s="617">
        <f t="shared" si="241"/>
        <v>0</v>
      </c>
      <c r="I220" s="617">
        <f t="shared" si="242"/>
        <v>0</v>
      </c>
      <c r="J220" s="617">
        <f t="shared" si="243"/>
        <v>0</v>
      </c>
      <c r="K220" s="568" t="s">
        <v>12241</v>
      </c>
      <c r="L220" s="26"/>
      <c r="M220" s="569"/>
      <c r="N220" s="18">
        <f t="shared" si="194"/>
        <v>198</v>
      </c>
      <c r="O220" s="569" t="s">
        <v>6078</v>
      </c>
      <c r="P220" s="569"/>
      <c r="Q220" s="570"/>
      <c r="R220" s="581"/>
      <c r="S220" s="571">
        <f t="shared" ref="S220:U226" si="248">R220</f>
        <v>0</v>
      </c>
      <c r="T220" s="581"/>
      <c r="U220" s="572">
        <f t="shared" si="248"/>
        <v>0</v>
      </c>
      <c r="V220" s="934"/>
      <c r="W220" s="571">
        <f t="shared" si="244"/>
        <v>0</v>
      </c>
      <c r="X220" s="581"/>
      <c r="Y220" s="572">
        <f t="shared" si="245"/>
        <v>0</v>
      </c>
      <c r="Z220" s="934"/>
      <c r="AA220" s="571">
        <f t="shared" si="246"/>
        <v>0</v>
      </c>
      <c r="AB220" s="581"/>
      <c r="AC220" s="572">
        <f t="shared" si="247"/>
        <v>0</v>
      </c>
      <c r="AD220" s="569"/>
      <c r="AE220" s="569"/>
      <c r="AF220" s="41"/>
      <c r="AG220" s="569"/>
      <c r="AH220" s="569"/>
      <c r="AI220" s="571">
        <f t="shared" si="235"/>
        <v>0</v>
      </c>
      <c r="AJ220" s="571"/>
      <c r="AK220" s="571">
        <f t="shared" si="236"/>
        <v>0</v>
      </c>
    </row>
    <row r="221" spans="1:37" s="573" customFormat="1">
      <c r="A221" s="565"/>
      <c r="B221" s="566" t="s">
        <v>11864</v>
      </c>
      <c r="C221" s="567" t="s">
        <v>12242</v>
      </c>
      <c r="D221" s="567"/>
      <c r="E221" s="617">
        <f t="shared" si="237"/>
        <v>365.38</v>
      </c>
      <c r="F221" s="617">
        <f t="shared" si="239"/>
        <v>0</v>
      </c>
      <c r="G221" s="617">
        <f t="shared" si="240"/>
        <v>365.38</v>
      </c>
      <c r="H221" s="617">
        <f t="shared" si="241"/>
        <v>498.4</v>
      </c>
      <c r="I221" s="617">
        <f t="shared" si="242"/>
        <v>0</v>
      </c>
      <c r="J221" s="617">
        <f t="shared" si="243"/>
        <v>498.4</v>
      </c>
      <c r="K221" s="568" t="s">
        <v>12242</v>
      </c>
      <c r="L221" s="26"/>
      <c r="M221" s="569"/>
      <c r="N221" s="18">
        <f t="shared" si="194"/>
        <v>199</v>
      </c>
      <c r="O221" s="569" t="s">
        <v>6078</v>
      </c>
      <c r="P221" s="569"/>
      <c r="Q221" s="570"/>
      <c r="R221" s="581">
        <v>365.38</v>
      </c>
      <c r="S221" s="571">
        <f t="shared" si="248"/>
        <v>365.38</v>
      </c>
      <c r="T221" s="581">
        <v>498.4</v>
      </c>
      <c r="U221" s="572">
        <f t="shared" si="248"/>
        <v>498.4</v>
      </c>
      <c r="V221" s="934"/>
      <c r="W221" s="571">
        <f t="shared" si="244"/>
        <v>0</v>
      </c>
      <c r="X221" s="581"/>
      <c r="Y221" s="572">
        <f t="shared" si="245"/>
        <v>0</v>
      </c>
      <c r="Z221" s="934"/>
      <c r="AA221" s="571">
        <f t="shared" si="246"/>
        <v>0</v>
      </c>
      <c r="AB221" s="581"/>
      <c r="AC221" s="572">
        <f t="shared" si="247"/>
        <v>0</v>
      </c>
      <c r="AD221" s="569"/>
      <c r="AE221" s="569"/>
      <c r="AF221" s="41"/>
      <c r="AG221" s="569"/>
      <c r="AH221" s="569"/>
      <c r="AI221" s="571">
        <f t="shared" si="235"/>
        <v>365.38</v>
      </c>
      <c r="AJ221" s="571"/>
      <c r="AK221" s="571">
        <f t="shared" si="236"/>
        <v>498.4</v>
      </c>
    </row>
    <row r="222" spans="1:37" s="573" customFormat="1">
      <c r="A222" s="565"/>
      <c r="B222" s="566" t="s">
        <v>5850</v>
      </c>
      <c r="C222" s="567" t="s">
        <v>12243</v>
      </c>
      <c r="D222" s="567"/>
      <c r="E222" s="617">
        <f t="shared" si="237"/>
        <v>0</v>
      </c>
      <c r="F222" s="617">
        <f t="shared" si="239"/>
        <v>0</v>
      </c>
      <c r="G222" s="617">
        <f t="shared" si="240"/>
        <v>0</v>
      </c>
      <c r="H222" s="617">
        <f t="shared" si="241"/>
        <v>0</v>
      </c>
      <c r="I222" s="617">
        <f t="shared" si="242"/>
        <v>0</v>
      </c>
      <c r="J222" s="617">
        <f t="shared" si="243"/>
        <v>0</v>
      </c>
      <c r="K222" s="568" t="s">
        <v>12243</v>
      </c>
      <c r="L222" s="26"/>
      <c r="M222" s="569"/>
      <c r="N222" s="18">
        <f t="shared" si="194"/>
        <v>200</v>
      </c>
      <c r="O222" s="569" t="s">
        <v>6078</v>
      </c>
      <c r="P222" s="569"/>
      <c r="Q222" s="570"/>
      <c r="R222" s="581"/>
      <c r="S222" s="571">
        <f t="shared" si="248"/>
        <v>0</v>
      </c>
      <c r="T222" s="581"/>
      <c r="U222" s="572">
        <f t="shared" si="248"/>
        <v>0</v>
      </c>
      <c r="V222" s="934"/>
      <c r="W222" s="571">
        <f t="shared" si="244"/>
        <v>0</v>
      </c>
      <c r="X222" s="581"/>
      <c r="Y222" s="572">
        <f t="shared" si="245"/>
        <v>0</v>
      </c>
      <c r="Z222" s="934"/>
      <c r="AA222" s="571">
        <f t="shared" si="246"/>
        <v>0</v>
      </c>
      <c r="AB222" s="581"/>
      <c r="AC222" s="572">
        <f t="shared" si="247"/>
        <v>0</v>
      </c>
      <c r="AD222" s="569"/>
      <c r="AE222" s="569"/>
      <c r="AF222" s="41"/>
      <c r="AG222" s="569"/>
      <c r="AH222" s="569"/>
      <c r="AI222" s="571">
        <f t="shared" si="235"/>
        <v>0</v>
      </c>
      <c r="AJ222" s="571"/>
      <c r="AK222" s="571">
        <f t="shared" si="236"/>
        <v>0</v>
      </c>
    </row>
    <row r="223" spans="1:37" s="573" customFormat="1">
      <c r="A223" s="565"/>
      <c r="B223" s="566" t="s">
        <v>5851</v>
      </c>
      <c r="C223" s="567" t="s">
        <v>12244</v>
      </c>
      <c r="D223" s="567"/>
      <c r="E223" s="617">
        <f t="shared" si="237"/>
        <v>0</v>
      </c>
      <c r="F223" s="617">
        <f t="shared" si="239"/>
        <v>0</v>
      </c>
      <c r="G223" s="617">
        <f t="shared" si="240"/>
        <v>0</v>
      </c>
      <c r="H223" s="617">
        <f t="shared" si="241"/>
        <v>0</v>
      </c>
      <c r="I223" s="617">
        <f t="shared" si="242"/>
        <v>0</v>
      </c>
      <c r="J223" s="617">
        <f t="shared" si="243"/>
        <v>0</v>
      </c>
      <c r="K223" s="568" t="s">
        <v>12244</v>
      </c>
      <c r="L223" s="26"/>
      <c r="M223" s="569"/>
      <c r="N223" s="18">
        <f t="shared" si="194"/>
        <v>201</v>
      </c>
      <c r="O223" s="569" t="s">
        <v>6078</v>
      </c>
      <c r="P223" s="569"/>
      <c r="Q223" s="570"/>
      <c r="R223" s="581"/>
      <c r="S223" s="571">
        <f t="shared" si="248"/>
        <v>0</v>
      </c>
      <c r="T223" s="581"/>
      <c r="U223" s="572">
        <f t="shared" si="248"/>
        <v>0</v>
      </c>
      <c r="V223" s="934"/>
      <c r="W223" s="571">
        <f t="shared" si="244"/>
        <v>0</v>
      </c>
      <c r="X223" s="581"/>
      <c r="Y223" s="572">
        <f t="shared" si="245"/>
        <v>0</v>
      </c>
      <c r="Z223" s="934"/>
      <c r="AA223" s="571">
        <f t="shared" si="246"/>
        <v>0</v>
      </c>
      <c r="AB223" s="581"/>
      <c r="AC223" s="572">
        <f t="shared" si="247"/>
        <v>0</v>
      </c>
      <c r="AD223" s="569"/>
      <c r="AE223" s="569"/>
      <c r="AF223" s="41"/>
      <c r="AG223" s="569"/>
      <c r="AH223" s="569"/>
      <c r="AI223" s="571">
        <f t="shared" si="235"/>
        <v>0</v>
      </c>
      <c r="AJ223" s="571"/>
      <c r="AK223" s="571">
        <f t="shared" si="236"/>
        <v>0</v>
      </c>
    </row>
    <row r="224" spans="1:37" s="573" customFormat="1">
      <c r="A224" s="565"/>
      <c r="B224" s="566" t="s">
        <v>5852</v>
      </c>
      <c r="C224" s="567" t="s">
        <v>2073</v>
      </c>
      <c r="D224" s="567"/>
      <c r="E224" s="617">
        <f t="shared" si="237"/>
        <v>0</v>
      </c>
      <c r="F224" s="617">
        <f t="shared" si="239"/>
        <v>0</v>
      </c>
      <c r="G224" s="617">
        <f t="shared" si="240"/>
        <v>0</v>
      </c>
      <c r="H224" s="617">
        <f t="shared" si="241"/>
        <v>0</v>
      </c>
      <c r="I224" s="617">
        <f t="shared" si="242"/>
        <v>0</v>
      </c>
      <c r="J224" s="617">
        <f t="shared" si="243"/>
        <v>0</v>
      </c>
      <c r="K224" s="568" t="s">
        <v>2073</v>
      </c>
      <c r="L224" s="26"/>
      <c r="M224" s="569"/>
      <c r="N224" s="18">
        <f t="shared" si="194"/>
        <v>202</v>
      </c>
      <c r="O224" s="569" t="s">
        <v>6078</v>
      </c>
      <c r="P224" s="569"/>
      <c r="Q224" s="570"/>
      <c r="R224" s="581"/>
      <c r="S224" s="571">
        <f t="shared" si="248"/>
        <v>0</v>
      </c>
      <c r="T224" s="581"/>
      <c r="U224" s="572">
        <f t="shared" si="248"/>
        <v>0</v>
      </c>
      <c r="V224" s="934"/>
      <c r="W224" s="571">
        <f t="shared" si="244"/>
        <v>0</v>
      </c>
      <c r="X224" s="581"/>
      <c r="Y224" s="572">
        <f t="shared" si="245"/>
        <v>0</v>
      </c>
      <c r="Z224" s="934"/>
      <c r="AA224" s="571">
        <f t="shared" si="246"/>
        <v>0</v>
      </c>
      <c r="AB224" s="581"/>
      <c r="AC224" s="572">
        <f t="shared" si="247"/>
        <v>0</v>
      </c>
      <c r="AD224" s="569"/>
      <c r="AE224" s="569"/>
      <c r="AF224" s="41"/>
      <c r="AG224" s="569"/>
      <c r="AH224" s="569"/>
      <c r="AI224" s="571">
        <f t="shared" si="235"/>
        <v>0</v>
      </c>
      <c r="AJ224" s="571"/>
      <c r="AK224" s="571">
        <f t="shared" si="236"/>
        <v>0</v>
      </c>
    </row>
    <row r="225" spans="1:37" s="573" customFormat="1">
      <c r="A225" s="565"/>
      <c r="B225" s="566" t="s">
        <v>5853</v>
      </c>
      <c r="C225" s="567" t="s">
        <v>2074</v>
      </c>
      <c r="D225" s="567"/>
      <c r="E225" s="617">
        <f t="shared" si="237"/>
        <v>0</v>
      </c>
      <c r="F225" s="617">
        <f t="shared" si="239"/>
        <v>0</v>
      </c>
      <c r="G225" s="617">
        <f t="shared" si="240"/>
        <v>0</v>
      </c>
      <c r="H225" s="617">
        <f t="shared" si="241"/>
        <v>0</v>
      </c>
      <c r="I225" s="617">
        <f t="shared" si="242"/>
        <v>0</v>
      </c>
      <c r="J225" s="617">
        <f t="shared" si="243"/>
        <v>0</v>
      </c>
      <c r="K225" s="568" t="s">
        <v>2074</v>
      </c>
      <c r="L225" s="26"/>
      <c r="M225" s="569"/>
      <c r="N225" s="18">
        <f t="shared" si="194"/>
        <v>203</v>
      </c>
      <c r="O225" s="569" t="s">
        <v>6078</v>
      </c>
      <c r="P225" s="569"/>
      <c r="Q225" s="570"/>
      <c r="R225" s="581"/>
      <c r="S225" s="571">
        <f t="shared" si="248"/>
        <v>0</v>
      </c>
      <c r="T225" s="581"/>
      <c r="U225" s="572">
        <f t="shared" si="248"/>
        <v>0</v>
      </c>
      <c r="V225" s="934"/>
      <c r="W225" s="571">
        <f t="shared" si="244"/>
        <v>0</v>
      </c>
      <c r="X225" s="581"/>
      <c r="Y225" s="572">
        <f t="shared" si="245"/>
        <v>0</v>
      </c>
      <c r="Z225" s="934"/>
      <c r="AA225" s="571">
        <f t="shared" si="246"/>
        <v>0</v>
      </c>
      <c r="AB225" s="581"/>
      <c r="AC225" s="572">
        <f t="shared" si="247"/>
        <v>0</v>
      </c>
      <c r="AD225" s="569"/>
      <c r="AE225" s="569"/>
      <c r="AF225" s="41"/>
      <c r="AG225" s="569"/>
      <c r="AH225" s="569"/>
      <c r="AI225" s="571">
        <f t="shared" si="235"/>
        <v>0</v>
      </c>
      <c r="AJ225" s="571"/>
      <c r="AK225" s="571">
        <f t="shared" si="236"/>
        <v>0</v>
      </c>
    </row>
    <row r="226" spans="1:37" s="573" customFormat="1">
      <c r="A226" s="565"/>
      <c r="B226" s="566" t="s">
        <v>5854</v>
      </c>
      <c r="C226" s="567" t="s">
        <v>2076</v>
      </c>
      <c r="D226" s="567"/>
      <c r="E226" s="617">
        <f t="shared" si="237"/>
        <v>0</v>
      </c>
      <c r="F226" s="617">
        <f t="shared" si="239"/>
        <v>0</v>
      </c>
      <c r="G226" s="617">
        <f t="shared" si="240"/>
        <v>0</v>
      </c>
      <c r="H226" s="617">
        <f t="shared" si="241"/>
        <v>0</v>
      </c>
      <c r="I226" s="617">
        <f t="shared" si="242"/>
        <v>0</v>
      </c>
      <c r="J226" s="617">
        <f t="shared" si="243"/>
        <v>0</v>
      </c>
      <c r="K226" s="568" t="s">
        <v>2076</v>
      </c>
      <c r="L226" s="26"/>
      <c r="M226" s="569"/>
      <c r="N226" s="18">
        <f t="shared" si="194"/>
        <v>204</v>
      </c>
      <c r="O226" s="569" t="s">
        <v>6078</v>
      </c>
      <c r="P226" s="569"/>
      <c r="Q226" s="570"/>
      <c r="R226" s="581"/>
      <c r="S226" s="571">
        <f t="shared" si="248"/>
        <v>0</v>
      </c>
      <c r="T226" s="581"/>
      <c r="U226" s="572">
        <f t="shared" si="248"/>
        <v>0</v>
      </c>
      <c r="V226" s="934"/>
      <c r="W226" s="571">
        <f t="shared" si="244"/>
        <v>0</v>
      </c>
      <c r="X226" s="581"/>
      <c r="Y226" s="572">
        <f t="shared" si="245"/>
        <v>0</v>
      </c>
      <c r="Z226" s="934"/>
      <c r="AA226" s="571">
        <f t="shared" si="246"/>
        <v>0</v>
      </c>
      <c r="AB226" s="581"/>
      <c r="AC226" s="572">
        <f t="shared" si="247"/>
        <v>0</v>
      </c>
      <c r="AD226" s="569"/>
      <c r="AE226" s="569"/>
      <c r="AF226" s="41"/>
      <c r="AG226" s="569"/>
      <c r="AH226" s="569"/>
      <c r="AI226" s="571">
        <f t="shared" si="235"/>
        <v>0</v>
      </c>
      <c r="AJ226" s="571"/>
      <c r="AK226" s="571">
        <f t="shared" si="236"/>
        <v>0</v>
      </c>
    </row>
    <row r="227" spans="1:37">
      <c r="A227" s="548" t="s">
        <v>13302</v>
      </c>
      <c r="B227" s="32" t="s">
        <v>3246</v>
      </c>
      <c r="C227" s="54" t="s">
        <v>2075</v>
      </c>
      <c r="D227" s="54"/>
      <c r="E227" s="55">
        <f t="shared" si="237"/>
        <v>0</v>
      </c>
      <c r="F227" s="55">
        <f t="shared" si="239"/>
        <v>0</v>
      </c>
      <c r="G227" s="55">
        <f t="shared" si="240"/>
        <v>0</v>
      </c>
      <c r="H227" s="55">
        <f t="shared" si="241"/>
        <v>0</v>
      </c>
      <c r="I227" s="55">
        <f t="shared" si="242"/>
        <v>0</v>
      </c>
      <c r="J227" s="55">
        <f t="shared" si="243"/>
        <v>0</v>
      </c>
      <c r="K227" s="25" t="s">
        <v>2075</v>
      </c>
      <c r="L227" s="26"/>
      <c r="M227" s="27"/>
      <c r="N227" s="18">
        <f t="shared" si="194"/>
        <v>205</v>
      </c>
      <c r="O227" s="18" t="s">
        <v>6078</v>
      </c>
      <c r="P227" s="18"/>
      <c r="Q227" s="28"/>
      <c r="R227" s="580"/>
      <c r="S227" s="571">
        <f>R227</f>
        <v>0</v>
      </c>
      <c r="T227" s="580"/>
      <c r="U227" s="572">
        <f>T227</f>
        <v>0</v>
      </c>
      <c r="V227" s="933"/>
      <c r="W227" s="571">
        <f t="shared" si="244"/>
        <v>0</v>
      </c>
      <c r="X227" s="580"/>
      <c r="Y227" s="572">
        <f t="shared" si="245"/>
        <v>0</v>
      </c>
      <c r="Z227" s="933"/>
      <c r="AA227" s="571">
        <f t="shared" si="246"/>
        <v>0</v>
      </c>
      <c r="AB227" s="580"/>
      <c r="AC227" s="572">
        <f t="shared" si="247"/>
        <v>0</v>
      </c>
      <c r="AD227" s="18"/>
      <c r="AE227" s="18"/>
      <c r="AF227" s="41"/>
      <c r="AG227" s="18"/>
      <c r="AH227" s="18"/>
      <c r="AI227" s="55">
        <f t="shared" si="235"/>
        <v>0</v>
      </c>
      <c r="AJ227" s="55"/>
      <c r="AK227" s="55">
        <f t="shared" si="236"/>
        <v>0</v>
      </c>
    </row>
    <row r="228" spans="1:37">
      <c r="A228" s="32"/>
      <c r="B228" s="32"/>
      <c r="C228" s="32"/>
      <c r="D228" s="32"/>
      <c r="E228" s="56"/>
      <c r="F228" s="56"/>
      <c r="G228" s="56"/>
      <c r="H228" s="56"/>
      <c r="I228" s="56"/>
      <c r="J228" s="56"/>
      <c r="K228" s="25"/>
      <c r="L228" s="26"/>
      <c r="M228" s="27"/>
      <c r="N228" s="18" t="str">
        <f t="shared" si="194"/>
        <v/>
      </c>
      <c r="O228" s="18" t="s">
        <v>6078</v>
      </c>
      <c r="P228" s="18"/>
      <c r="Q228" s="28"/>
      <c r="R228" s="55"/>
      <c r="S228" s="55"/>
      <c r="T228" s="55"/>
      <c r="U228" s="58"/>
      <c r="V228" s="55"/>
      <c r="W228" s="55"/>
      <c r="X228" s="55"/>
      <c r="Y228" s="58"/>
      <c r="Z228" s="55"/>
      <c r="AA228" s="55"/>
      <c r="AB228" s="55"/>
      <c r="AC228" s="58"/>
      <c r="AD228" s="18"/>
      <c r="AE228" s="18"/>
      <c r="AF228" s="41"/>
      <c r="AG228" s="18"/>
      <c r="AH228" s="18"/>
      <c r="AI228" s="55"/>
      <c r="AJ228" s="55"/>
      <c r="AK228" s="55"/>
    </row>
    <row r="229" spans="1:37" s="23" customFormat="1">
      <c r="A229" s="68" t="str">
        <f>PL!A7</f>
        <v xml:space="preserve">BÁO CÁO KẾT QUẢ HOẠT ĐỘNG KINH DOANH HỢP NHẤT </v>
      </c>
      <c r="B229" s="68"/>
      <c r="C229" s="68"/>
      <c r="D229" s="68"/>
      <c r="E229" s="68"/>
      <c r="F229" s="68"/>
      <c r="G229" s="68"/>
      <c r="H229" s="68"/>
      <c r="I229" s="68"/>
      <c r="J229" s="68"/>
      <c r="K229" s="538"/>
      <c r="L229" s="26"/>
      <c r="M229" s="521"/>
      <c r="N229" s="26" t="str">
        <f t="shared" ref="N229:N287" si="249">Countct</f>
        <v/>
      </c>
      <c r="O229" s="26" t="s">
        <v>6078</v>
      </c>
      <c r="P229" s="26"/>
      <c r="Q229" s="520"/>
      <c r="R229" s="27"/>
      <c r="S229" s="27"/>
      <c r="T229" s="27"/>
      <c r="U229" s="58"/>
      <c r="V229" s="27"/>
      <c r="W229" s="27"/>
      <c r="X229" s="27"/>
      <c r="Y229" s="58"/>
      <c r="Z229" s="27"/>
      <c r="AA229" s="27"/>
      <c r="AB229" s="27"/>
      <c r="AC229" s="58"/>
      <c r="AD229" s="26"/>
      <c r="AE229" s="26"/>
      <c r="AF229" s="41"/>
      <c r="AG229" s="26"/>
      <c r="AH229" s="26"/>
      <c r="AI229" s="528"/>
      <c r="AJ229" s="530"/>
      <c r="AK229" s="528"/>
    </row>
    <row r="230" spans="1:37" s="23" customFormat="1">
      <c r="A230" s="68" t="str">
        <f>PL!A9</f>
        <v>Quý II của năm tài chính kết thúc ngày 31 tháng 12 năm 2015</v>
      </c>
      <c r="B230" s="68"/>
      <c r="C230" s="68"/>
      <c r="D230" s="68"/>
      <c r="E230" s="68"/>
      <c r="F230" s="68"/>
      <c r="G230" s="68"/>
      <c r="H230" s="68"/>
      <c r="I230" s="68"/>
      <c r="J230" s="68"/>
      <c r="K230" s="538"/>
      <c r="L230" s="26"/>
      <c r="M230" s="521"/>
      <c r="N230" s="26" t="str">
        <f t="shared" si="249"/>
        <v/>
      </c>
      <c r="O230" s="26" t="s">
        <v>6078</v>
      </c>
      <c r="P230" s="26"/>
      <c r="Q230" s="520"/>
      <c r="R230" s="528"/>
      <c r="S230" s="528"/>
      <c r="T230" s="528"/>
      <c r="U230" s="529"/>
      <c r="V230" s="528"/>
      <c r="W230" s="528"/>
      <c r="X230" s="528"/>
      <c r="Y230" s="529"/>
      <c r="Z230" s="528"/>
      <c r="AA230" s="528"/>
      <c r="AB230" s="528"/>
      <c r="AC230" s="529"/>
      <c r="AD230" s="26"/>
      <c r="AE230" s="26"/>
      <c r="AF230" s="41"/>
      <c r="AG230" s="26"/>
      <c r="AH230" s="26"/>
      <c r="AI230" s="528"/>
      <c r="AJ230" s="530"/>
      <c r="AK230" s="528"/>
    </row>
    <row r="231" spans="1:37">
      <c r="A231" s="551"/>
      <c r="B231" s="551"/>
      <c r="C231" s="552"/>
      <c r="D231" s="552"/>
      <c r="E231" s="72"/>
      <c r="F231" s="72"/>
      <c r="G231" s="72"/>
      <c r="H231" s="72"/>
      <c r="I231" s="72"/>
      <c r="J231" s="72"/>
      <c r="K231" s="70"/>
      <c r="L231" s="26"/>
      <c r="M231" s="71"/>
      <c r="N231" s="18" t="str">
        <f t="shared" si="249"/>
        <v/>
      </c>
      <c r="O231" s="18" t="s">
        <v>6078</v>
      </c>
      <c r="P231" s="71"/>
      <c r="Q231" s="28"/>
      <c r="R231" s="27"/>
      <c r="S231" s="27"/>
      <c r="T231" s="27"/>
      <c r="U231" s="58"/>
      <c r="V231" s="27"/>
      <c r="W231" s="27"/>
      <c r="X231" s="27"/>
      <c r="Y231" s="58"/>
      <c r="Z231" s="27"/>
      <c r="AA231" s="27"/>
      <c r="AB231" s="27"/>
      <c r="AC231" s="58"/>
      <c r="AD231" s="18"/>
      <c r="AE231" s="18"/>
      <c r="AF231" s="41"/>
      <c r="AG231" s="18"/>
      <c r="AH231" s="18"/>
      <c r="AI231" s="73"/>
      <c r="AJ231" s="73"/>
      <c r="AK231" s="73"/>
    </row>
    <row r="232" spans="1:37">
      <c r="A232" s="553" t="s">
        <v>533</v>
      </c>
      <c r="B232" s="519" t="s">
        <v>952</v>
      </c>
      <c r="C232" s="554" t="s">
        <v>10489</v>
      </c>
      <c r="D232" s="552"/>
      <c r="E232" s="64">
        <f t="shared" ref="E232:J232" si="250">Acdkt</f>
        <v>359125691096</v>
      </c>
      <c r="F232" s="64">
        <f t="shared" ca="1" si="250"/>
        <v>800000</v>
      </c>
      <c r="G232" s="64">
        <f t="shared" ca="1" si="250"/>
        <v>359126491096</v>
      </c>
      <c r="H232" s="64">
        <f t="shared" si="250"/>
        <v>42635891646</v>
      </c>
      <c r="I232" s="64">
        <f t="shared" ca="1" si="250"/>
        <v>0</v>
      </c>
      <c r="J232" s="64">
        <f t="shared" ca="1" si="250"/>
        <v>42635891646</v>
      </c>
      <c r="K232" s="25"/>
      <c r="L232" s="26"/>
      <c r="M232" s="77"/>
      <c r="N232" s="18">
        <f t="shared" si="249"/>
        <v>206</v>
      </c>
      <c r="O232" s="18" t="s">
        <v>6078</v>
      </c>
      <c r="P232" s="76"/>
      <c r="Q232" s="28"/>
      <c r="R232" s="64">
        <f>Acdkt</f>
        <v>359125691096</v>
      </c>
      <c r="S232" s="64">
        <f t="shared" ref="S232:AC232" ca="1" si="251">Acdkt</f>
        <v>359126491096</v>
      </c>
      <c r="T232" s="64">
        <f>Acdkt</f>
        <v>42635891646</v>
      </c>
      <c r="U232" s="584">
        <f t="shared" ca="1" si="251"/>
        <v>42635891646</v>
      </c>
      <c r="V232" s="64">
        <f t="shared" si="251"/>
        <v>0</v>
      </c>
      <c r="W232" s="64">
        <f t="shared" ca="1" si="251"/>
        <v>0</v>
      </c>
      <c r="X232" s="64">
        <f t="shared" si="251"/>
        <v>0</v>
      </c>
      <c r="Y232" s="584">
        <f t="shared" ca="1" si="251"/>
        <v>0</v>
      </c>
      <c r="Z232" s="64">
        <f t="shared" si="251"/>
        <v>0</v>
      </c>
      <c r="AA232" s="64">
        <f t="shared" ca="1" si="251"/>
        <v>0</v>
      </c>
      <c r="AB232" s="64">
        <f t="shared" si="251"/>
        <v>0</v>
      </c>
      <c r="AC232" s="584">
        <f t="shared" ca="1" si="251"/>
        <v>0</v>
      </c>
      <c r="AD232" s="18"/>
      <c r="AE232" s="18"/>
      <c r="AF232" s="41"/>
      <c r="AG232" s="18"/>
      <c r="AH232" s="18"/>
      <c r="AI232" s="74">
        <f t="shared" ref="AI232:AI263" ca="1" si="252">G232-AA232</f>
        <v>359126491096</v>
      </c>
      <c r="AJ232" s="74"/>
      <c r="AK232" s="74">
        <f t="shared" ref="AK232:AK263" ca="1" si="253">J232-AC232</f>
        <v>42635891646</v>
      </c>
    </row>
    <row r="233" spans="1:37">
      <c r="A233" s="553"/>
      <c r="B233" s="579" t="s">
        <v>5954</v>
      </c>
      <c r="C233" s="554"/>
      <c r="D233" s="552"/>
      <c r="E233" s="80">
        <f t="shared" ref="E233:E247" si="254">THCK1</f>
        <v>359125691096</v>
      </c>
      <c r="F233" s="80">
        <f t="shared" ref="F233:F247" ca="1" si="255">THCK2</f>
        <v>800000</v>
      </c>
      <c r="G233" s="80">
        <f t="shared" ref="G233:G247" ca="1" si="256">THCK</f>
        <v>359126491096</v>
      </c>
      <c r="H233" s="80">
        <f t="shared" ref="H233:H247" si="257">THDK1</f>
        <v>42635891646</v>
      </c>
      <c r="I233" s="80">
        <f t="shared" ref="I233:I247" ca="1" si="258">THDK2</f>
        <v>0</v>
      </c>
      <c r="J233" s="80">
        <f t="shared" ref="J233:J247" ca="1" si="259">THDK</f>
        <v>42635891646</v>
      </c>
      <c r="K233" s="25">
        <v>5111</v>
      </c>
      <c r="L233" s="26" t="s">
        <v>12221</v>
      </c>
      <c r="M233" s="81" t="s">
        <v>10489</v>
      </c>
      <c r="N233" s="18">
        <f t="shared" si="249"/>
        <v>207</v>
      </c>
      <c r="O233" s="18"/>
      <c r="P233" s="76" t="s">
        <v>6079</v>
      </c>
      <c r="Q233" s="28"/>
      <c r="R233" s="576">
        <v>359125691096</v>
      </c>
      <c r="S233" s="82">
        <f t="shared" ref="S233:S240" ca="1" si="260">pajetn+R233</f>
        <v>359126491096</v>
      </c>
      <c r="T233" s="576">
        <v>42635891646</v>
      </c>
      <c r="U233" s="82">
        <f t="shared" ref="U233:U240" ca="1" si="261">pajetndk+T233</f>
        <v>42635891646</v>
      </c>
      <c r="V233" s="928"/>
      <c r="W233" s="82">
        <f t="shared" ref="W233:W240" ca="1" si="262">pajetn+V233</f>
        <v>0</v>
      </c>
      <c r="X233" s="576"/>
      <c r="Y233" s="82">
        <f t="shared" ref="Y233:Y240" ca="1" si="263">pajetndk+X233</f>
        <v>0</v>
      </c>
      <c r="Z233" s="928"/>
      <c r="AA233" s="82">
        <f t="shared" ref="AA233:AA240" ca="1" si="264">pajetn+Z233</f>
        <v>0</v>
      </c>
      <c r="AB233" s="576"/>
      <c r="AC233" s="82">
        <f t="shared" ref="AC233:AC240" ca="1" si="265">pajetndk+AB233</f>
        <v>0</v>
      </c>
      <c r="AD233" s="18"/>
      <c r="AE233" s="18"/>
      <c r="AF233" s="41"/>
      <c r="AG233" s="18"/>
      <c r="AH233" s="18"/>
      <c r="AI233" s="80">
        <f t="shared" ca="1" si="252"/>
        <v>359126491096</v>
      </c>
      <c r="AJ233" s="80"/>
      <c r="AK233" s="80">
        <f t="shared" ca="1" si="253"/>
        <v>42635891646</v>
      </c>
    </row>
    <row r="234" spans="1:37">
      <c r="A234" s="553"/>
      <c r="B234" s="579" t="s">
        <v>5955</v>
      </c>
      <c r="C234" s="554"/>
      <c r="D234" s="552"/>
      <c r="E234" s="80">
        <f t="shared" si="254"/>
        <v>0</v>
      </c>
      <c r="F234" s="80">
        <f t="shared" ca="1" si="255"/>
        <v>0</v>
      </c>
      <c r="G234" s="80">
        <f t="shared" ca="1" si="256"/>
        <v>0</v>
      </c>
      <c r="H234" s="80">
        <f t="shared" si="257"/>
        <v>0</v>
      </c>
      <c r="I234" s="80">
        <f t="shared" ca="1" si="258"/>
        <v>0</v>
      </c>
      <c r="J234" s="80">
        <f t="shared" ca="1" si="259"/>
        <v>0</v>
      </c>
      <c r="K234" s="25">
        <v>5112</v>
      </c>
      <c r="L234" s="26" t="s">
        <v>12221</v>
      </c>
      <c r="M234" s="81" t="s">
        <v>10489</v>
      </c>
      <c r="N234" s="18">
        <f t="shared" si="249"/>
        <v>208</v>
      </c>
      <c r="O234" s="18"/>
      <c r="P234" s="76" t="s">
        <v>6079</v>
      </c>
      <c r="Q234" s="28"/>
      <c r="R234" s="578"/>
      <c r="S234" s="82">
        <f t="shared" ca="1" si="260"/>
        <v>0</v>
      </c>
      <c r="T234" s="578"/>
      <c r="U234" s="82">
        <f t="shared" ca="1" si="261"/>
        <v>0</v>
      </c>
      <c r="V234" s="929"/>
      <c r="W234" s="82">
        <f t="shared" ca="1" si="262"/>
        <v>0</v>
      </c>
      <c r="X234" s="578"/>
      <c r="Y234" s="82">
        <f t="shared" ca="1" si="263"/>
        <v>0</v>
      </c>
      <c r="Z234" s="929"/>
      <c r="AA234" s="82">
        <f t="shared" ca="1" si="264"/>
        <v>0</v>
      </c>
      <c r="AB234" s="578"/>
      <c r="AC234" s="82">
        <f t="shared" ca="1" si="265"/>
        <v>0</v>
      </c>
      <c r="AD234" s="18"/>
      <c r="AE234" s="18"/>
      <c r="AF234" s="41"/>
      <c r="AG234" s="18"/>
      <c r="AH234" s="18"/>
      <c r="AI234" s="80">
        <f t="shared" ca="1" si="252"/>
        <v>0</v>
      </c>
      <c r="AJ234" s="80"/>
      <c r="AK234" s="80">
        <f t="shared" ca="1" si="253"/>
        <v>0</v>
      </c>
    </row>
    <row r="235" spans="1:37">
      <c r="A235" s="553"/>
      <c r="B235" s="579" t="s">
        <v>3358</v>
      </c>
      <c r="C235" s="554"/>
      <c r="D235" s="552"/>
      <c r="E235" s="80">
        <f t="shared" si="254"/>
        <v>0</v>
      </c>
      <c r="F235" s="80">
        <f t="shared" ca="1" si="255"/>
        <v>0</v>
      </c>
      <c r="G235" s="80">
        <f t="shared" ca="1" si="256"/>
        <v>0</v>
      </c>
      <c r="H235" s="80">
        <f t="shared" si="257"/>
        <v>0</v>
      </c>
      <c r="I235" s="80">
        <f t="shared" ca="1" si="258"/>
        <v>0</v>
      </c>
      <c r="J235" s="80">
        <f t="shared" ca="1" si="259"/>
        <v>0</v>
      </c>
      <c r="K235" s="25">
        <v>5113</v>
      </c>
      <c r="L235" s="26" t="s">
        <v>12221</v>
      </c>
      <c r="M235" s="81" t="s">
        <v>10489</v>
      </c>
      <c r="N235" s="18">
        <f t="shared" si="249"/>
        <v>209</v>
      </c>
      <c r="O235" s="18"/>
      <c r="P235" s="76" t="s">
        <v>6079</v>
      </c>
      <c r="Q235" s="28"/>
      <c r="R235" s="578"/>
      <c r="S235" s="82">
        <f t="shared" ca="1" si="260"/>
        <v>0</v>
      </c>
      <c r="T235" s="578"/>
      <c r="U235" s="82">
        <f t="shared" ca="1" si="261"/>
        <v>0</v>
      </c>
      <c r="V235" s="929"/>
      <c r="W235" s="82">
        <f t="shared" ca="1" si="262"/>
        <v>0</v>
      </c>
      <c r="X235" s="578"/>
      <c r="Y235" s="82">
        <f t="shared" ca="1" si="263"/>
        <v>0</v>
      </c>
      <c r="Z235" s="929"/>
      <c r="AA235" s="82">
        <f t="shared" ca="1" si="264"/>
        <v>0</v>
      </c>
      <c r="AB235" s="578"/>
      <c r="AC235" s="82">
        <f t="shared" ca="1" si="265"/>
        <v>0</v>
      </c>
      <c r="AD235" s="18"/>
      <c r="AE235" s="18"/>
      <c r="AF235" s="41"/>
      <c r="AG235" s="18"/>
      <c r="AH235" s="18"/>
      <c r="AI235" s="80">
        <f t="shared" ca="1" si="252"/>
        <v>0</v>
      </c>
      <c r="AJ235" s="80"/>
      <c r="AK235" s="80">
        <f t="shared" ca="1" si="253"/>
        <v>0</v>
      </c>
    </row>
    <row r="236" spans="1:37">
      <c r="A236" s="553"/>
      <c r="B236" s="579" t="s">
        <v>3362</v>
      </c>
      <c r="C236" s="554"/>
      <c r="D236" s="552"/>
      <c r="E236" s="80">
        <f t="shared" si="254"/>
        <v>0</v>
      </c>
      <c r="F236" s="80">
        <f t="shared" ca="1" si="255"/>
        <v>0</v>
      </c>
      <c r="G236" s="80">
        <f t="shared" ca="1" si="256"/>
        <v>0</v>
      </c>
      <c r="H236" s="80">
        <f t="shared" si="257"/>
        <v>0</v>
      </c>
      <c r="I236" s="80">
        <f t="shared" ca="1" si="258"/>
        <v>0</v>
      </c>
      <c r="J236" s="80">
        <f t="shared" ca="1" si="259"/>
        <v>0</v>
      </c>
      <c r="K236" s="25">
        <v>5114</v>
      </c>
      <c r="L236" s="26" t="s">
        <v>12221</v>
      </c>
      <c r="M236" s="81" t="s">
        <v>10489</v>
      </c>
      <c r="N236" s="18">
        <f t="shared" si="249"/>
        <v>210</v>
      </c>
      <c r="O236" s="18"/>
      <c r="P236" s="76" t="s">
        <v>6079</v>
      </c>
      <c r="Q236" s="28"/>
      <c r="R236" s="578"/>
      <c r="S236" s="82">
        <f t="shared" ca="1" si="260"/>
        <v>0</v>
      </c>
      <c r="T236" s="578"/>
      <c r="U236" s="82">
        <f t="shared" ca="1" si="261"/>
        <v>0</v>
      </c>
      <c r="V236" s="929"/>
      <c r="W236" s="82">
        <f t="shared" ca="1" si="262"/>
        <v>0</v>
      </c>
      <c r="X236" s="578"/>
      <c r="Y236" s="82">
        <f t="shared" ca="1" si="263"/>
        <v>0</v>
      </c>
      <c r="Z236" s="929"/>
      <c r="AA236" s="82">
        <f t="shared" ca="1" si="264"/>
        <v>0</v>
      </c>
      <c r="AB236" s="578"/>
      <c r="AC236" s="82">
        <f t="shared" ca="1" si="265"/>
        <v>0</v>
      </c>
      <c r="AD236" s="18"/>
      <c r="AE236" s="18"/>
      <c r="AF236" s="41"/>
      <c r="AG236" s="18"/>
      <c r="AH236" s="18"/>
      <c r="AI236" s="80">
        <f t="shared" ca="1" si="252"/>
        <v>0</v>
      </c>
      <c r="AJ236" s="80"/>
      <c r="AK236" s="80">
        <f t="shared" ca="1" si="253"/>
        <v>0</v>
      </c>
    </row>
    <row r="237" spans="1:37">
      <c r="A237" s="553"/>
      <c r="B237" s="579" t="s">
        <v>3359</v>
      </c>
      <c r="C237" s="554"/>
      <c r="D237" s="552"/>
      <c r="E237" s="80">
        <f t="shared" si="254"/>
        <v>0</v>
      </c>
      <c r="F237" s="80">
        <f t="shared" ca="1" si="255"/>
        <v>0</v>
      </c>
      <c r="G237" s="80">
        <f t="shared" ca="1" si="256"/>
        <v>0</v>
      </c>
      <c r="H237" s="80">
        <f t="shared" si="257"/>
        <v>0</v>
      </c>
      <c r="I237" s="80">
        <f t="shared" ca="1" si="258"/>
        <v>0</v>
      </c>
      <c r="J237" s="80">
        <f t="shared" ca="1" si="259"/>
        <v>0</v>
      </c>
      <c r="K237" s="25">
        <v>5115</v>
      </c>
      <c r="L237" s="26" t="s">
        <v>12221</v>
      </c>
      <c r="M237" s="81" t="s">
        <v>10489</v>
      </c>
      <c r="N237" s="18">
        <f t="shared" si="249"/>
        <v>211</v>
      </c>
      <c r="O237" s="18"/>
      <c r="P237" s="76" t="s">
        <v>6079</v>
      </c>
      <c r="Q237" s="28"/>
      <c r="R237" s="578"/>
      <c r="S237" s="82">
        <f t="shared" ca="1" si="260"/>
        <v>0</v>
      </c>
      <c r="T237" s="578"/>
      <c r="U237" s="82">
        <f t="shared" ca="1" si="261"/>
        <v>0</v>
      </c>
      <c r="V237" s="929"/>
      <c r="W237" s="82">
        <f t="shared" ca="1" si="262"/>
        <v>0</v>
      </c>
      <c r="X237" s="578"/>
      <c r="Y237" s="82">
        <f t="shared" ca="1" si="263"/>
        <v>0</v>
      </c>
      <c r="Z237" s="929"/>
      <c r="AA237" s="82">
        <f t="shared" ca="1" si="264"/>
        <v>0</v>
      </c>
      <c r="AB237" s="578"/>
      <c r="AC237" s="82">
        <f t="shared" ca="1" si="265"/>
        <v>0</v>
      </c>
      <c r="AD237" s="18"/>
      <c r="AE237" s="18"/>
      <c r="AF237" s="41"/>
      <c r="AG237" s="18"/>
      <c r="AH237" s="18"/>
      <c r="AI237" s="80">
        <f t="shared" ca="1" si="252"/>
        <v>0</v>
      </c>
      <c r="AJ237" s="80"/>
      <c r="AK237" s="80">
        <f t="shared" ca="1" si="253"/>
        <v>0</v>
      </c>
    </row>
    <row r="238" spans="1:37">
      <c r="A238" s="553"/>
      <c r="B238" s="579" t="s">
        <v>3361</v>
      </c>
      <c r="C238" s="554"/>
      <c r="D238" s="552"/>
      <c r="E238" s="80">
        <f t="shared" si="254"/>
        <v>0</v>
      </c>
      <c r="F238" s="80">
        <f t="shared" ca="1" si="255"/>
        <v>0</v>
      </c>
      <c r="G238" s="80">
        <f t="shared" ca="1" si="256"/>
        <v>0</v>
      </c>
      <c r="H238" s="80">
        <f t="shared" si="257"/>
        <v>0</v>
      </c>
      <c r="I238" s="80">
        <f t="shared" ca="1" si="258"/>
        <v>0</v>
      </c>
      <c r="J238" s="80">
        <f t="shared" ca="1" si="259"/>
        <v>0</v>
      </c>
      <c r="K238" s="25">
        <v>5116</v>
      </c>
      <c r="L238" s="26" t="s">
        <v>12221</v>
      </c>
      <c r="M238" s="81" t="s">
        <v>10489</v>
      </c>
      <c r="N238" s="18">
        <f t="shared" si="249"/>
        <v>212</v>
      </c>
      <c r="O238" s="18"/>
      <c r="P238" s="76" t="s">
        <v>6079</v>
      </c>
      <c r="Q238" s="28"/>
      <c r="R238" s="578"/>
      <c r="S238" s="82">
        <f t="shared" ca="1" si="260"/>
        <v>0</v>
      </c>
      <c r="T238" s="578"/>
      <c r="U238" s="82">
        <f t="shared" ca="1" si="261"/>
        <v>0</v>
      </c>
      <c r="V238" s="929"/>
      <c r="W238" s="82">
        <f t="shared" ca="1" si="262"/>
        <v>0</v>
      </c>
      <c r="X238" s="578"/>
      <c r="Y238" s="82">
        <f t="shared" ca="1" si="263"/>
        <v>0</v>
      </c>
      <c r="Z238" s="929"/>
      <c r="AA238" s="82">
        <f t="shared" ca="1" si="264"/>
        <v>0</v>
      </c>
      <c r="AB238" s="578"/>
      <c r="AC238" s="82">
        <f t="shared" ca="1" si="265"/>
        <v>0</v>
      </c>
      <c r="AD238" s="18"/>
      <c r="AE238" s="18"/>
      <c r="AF238" s="41"/>
      <c r="AG238" s="18"/>
      <c r="AH238" s="18"/>
      <c r="AI238" s="80">
        <f t="shared" ca="1" si="252"/>
        <v>0</v>
      </c>
      <c r="AJ238" s="80"/>
      <c r="AK238" s="80">
        <f t="shared" ca="1" si="253"/>
        <v>0</v>
      </c>
    </row>
    <row r="239" spans="1:37">
      <c r="A239" s="553"/>
      <c r="B239" s="579" t="s">
        <v>3360</v>
      </c>
      <c r="C239" s="554"/>
      <c r="D239" s="552"/>
      <c r="E239" s="80">
        <f t="shared" si="254"/>
        <v>0</v>
      </c>
      <c r="F239" s="80">
        <f t="shared" ca="1" si="255"/>
        <v>0</v>
      </c>
      <c r="G239" s="80">
        <f t="shared" ca="1" si="256"/>
        <v>0</v>
      </c>
      <c r="H239" s="80">
        <f t="shared" si="257"/>
        <v>0</v>
      </c>
      <c r="I239" s="80">
        <f t="shared" ca="1" si="258"/>
        <v>0</v>
      </c>
      <c r="J239" s="80">
        <f t="shared" ca="1" si="259"/>
        <v>0</v>
      </c>
      <c r="K239" s="25">
        <v>5118</v>
      </c>
      <c r="L239" s="26" t="s">
        <v>12221</v>
      </c>
      <c r="M239" s="81" t="s">
        <v>10489</v>
      </c>
      <c r="N239" s="18">
        <f t="shared" si="249"/>
        <v>213</v>
      </c>
      <c r="O239" s="18"/>
      <c r="P239" s="76" t="s">
        <v>6079</v>
      </c>
      <c r="Q239" s="28"/>
      <c r="R239" s="578"/>
      <c r="S239" s="82">
        <f t="shared" ca="1" si="260"/>
        <v>0</v>
      </c>
      <c r="T239" s="578"/>
      <c r="U239" s="82">
        <f t="shared" ca="1" si="261"/>
        <v>0</v>
      </c>
      <c r="V239" s="929"/>
      <c r="W239" s="82">
        <f t="shared" ca="1" si="262"/>
        <v>0</v>
      </c>
      <c r="X239" s="578"/>
      <c r="Y239" s="82">
        <f t="shared" ca="1" si="263"/>
        <v>0</v>
      </c>
      <c r="Z239" s="929"/>
      <c r="AA239" s="82">
        <f t="shared" ca="1" si="264"/>
        <v>0</v>
      </c>
      <c r="AB239" s="578"/>
      <c r="AC239" s="82">
        <f t="shared" ca="1" si="265"/>
        <v>0</v>
      </c>
      <c r="AD239" s="18"/>
      <c r="AE239" s="18"/>
      <c r="AF239" s="41"/>
      <c r="AG239" s="18"/>
      <c r="AH239" s="18"/>
      <c r="AI239" s="80">
        <f t="shared" ca="1" si="252"/>
        <v>0</v>
      </c>
      <c r="AJ239" s="80"/>
      <c r="AK239" s="80">
        <f t="shared" ca="1" si="253"/>
        <v>0</v>
      </c>
    </row>
    <row r="240" spans="1:37">
      <c r="A240" s="553"/>
      <c r="B240" s="23" t="s">
        <v>953</v>
      </c>
      <c r="C240" s="554"/>
      <c r="D240" s="552"/>
      <c r="E240" s="80">
        <f t="shared" si="254"/>
        <v>0</v>
      </c>
      <c r="F240" s="80">
        <f t="shared" ca="1" si="255"/>
        <v>0</v>
      </c>
      <c r="G240" s="80">
        <f t="shared" ca="1" si="256"/>
        <v>0</v>
      </c>
      <c r="H240" s="80">
        <f t="shared" si="257"/>
        <v>0</v>
      </c>
      <c r="I240" s="80">
        <f t="shared" ca="1" si="258"/>
        <v>0</v>
      </c>
      <c r="J240" s="80">
        <f t="shared" ca="1" si="259"/>
        <v>0</v>
      </c>
      <c r="K240" s="25">
        <v>512</v>
      </c>
      <c r="L240" s="26" t="s">
        <v>12221</v>
      </c>
      <c r="M240" s="81" t="s">
        <v>10489</v>
      </c>
      <c r="N240" s="18">
        <f t="shared" si="249"/>
        <v>214</v>
      </c>
      <c r="O240" s="18"/>
      <c r="P240" s="76" t="s">
        <v>6079</v>
      </c>
      <c r="Q240" s="28"/>
      <c r="R240" s="578"/>
      <c r="S240" s="82">
        <f t="shared" ca="1" si="260"/>
        <v>0</v>
      </c>
      <c r="T240" s="578"/>
      <c r="U240" s="82">
        <f t="shared" ca="1" si="261"/>
        <v>0</v>
      </c>
      <c r="V240" s="929"/>
      <c r="W240" s="82">
        <f t="shared" ca="1" si="262"/>
        <v>0</v>
      </c>
      <c r="X240" s="578"/>
      <c r="Y240" s="82">
        <f t="shared" ca="1" si="263"/>
        <v>0</v>
      </c>
      <c r="Z240" s="929"/>
      <c r="AA240" s="82">
        <f t="shared" ca="1" si="264"/>
        <v>0</v>
      </c>
      <c r="AB240" s="578"/>
      <c r="AC240" s="82">
        <f t="shared" ca="1" si="265"/>
        <v>0</v>
      </c>
      <c r="AD240" s="18"/>
      <c r="AE240" s="18"/>
      <c r="AF240" s="41"/>
      <c r="AG240" s="18"/>
      <c r="AH240" s="18"/>
      <c r="AI240" s="80">
        <f t="shared" ca="1" si="252"/>
        <v>0</v>
      </c>
      <c r="AJ240" s="80"/>
      <c r="AK240" s="80">
        <f t="shared" ca="1" si="253"/>
        <v>0</v>
      </c>
    </row>
    <row r="241" spans="1:37">
      <c r="A241" s="553" t="s">
        <v>661</v>
      </c>
      <c r="B241" s="519" t="s">
        <v>954</v>
      </c>
      <c r="C241" s="554" t="s">
        <v>11380</v>
      </c>
      <c r="D241" s="552"/>
      <c r="E241" s="64">
        <f t="shared" ref="E241:J241" si="266">Acdkt</f>
        <v>0</v>
      </c>
      <c r="F241" s="64">
        <f t="shared" ca="1" si="266"/>
        <v>0</v>
      </c>
      <c r="G241" s="64">
        <f t="shared" ca="1" si="266"/>
        <v>0</v>
      </c>
      <c r="H241" s="64">
        <f t="shared" si="266"/>
        <v>0</v>
      </c>
      <c r="I241" s="64">
        <f t="shared" ca="1" si="266"/>
        <v>0</v>
      </c>
      <c r="J241" s="64">
        <f t="shared" ca="1" si="266"/>
        <v>0</v>
      </c>
      <c r="K241" s="25"/>
      <c r="L241" s="26"/>
      <c r="M241" s="81"/>
      <c r="N241" s="18">
        <f t="shared" si="249"/>
        <v>215</v>
      </c>
      <c r="O241" s="18" t="s">
        <v>6078</v>
      </c>
      <c r="P241" s="76"/>
      <c r="Q241" s="28"/>
      <c r="R241" s="64">
        <f>Acdkt</f>
        <v>0</v>
      </c>
      <c r="S241" s="64">
        <f t="shared" ref="S241:AC241" ca="1" si="267">Acdkt</f>
        <v>0</v>
      </c>
      <c r="T241" s="64">
        <f>Acdkt</f>
        <v>0</v>
      </c>
      <c r="U241" s="584">
        <f t="shared" ca="1" si="267"/>
        <v>0</v>
      </c>
      <c r="V241" s="64">
        <f t="shared" si="267"/>
        <v>0</v>
      </c>
      <c r="W241" s="64">
        <f t="shared" ca="1" si="267"/>
        <v>0</v>
      </c>
      <c r="X241" s="64">
        <f t="shared" si="267"/>
        <v>0</v>
      </c>
      <c r="Y241" s="584">
        <f t="shared" ca="1" si="267"/>
        <v>0</v>
      </c>
      <c r="Z241" s="64">
        <f t="shared" si="267"/>
        <v>0</v>
      </c>
      <c r="AA241" s="64">
        <f t="shared" ca="1" si="267"/>
        <v>0</v>
      </c>
      <c r="AB241" s="64">
        <f t="shared" si="267"/>
        <v>0</v>
      </c>
      <c r="AC241" s="584">
        <f t="shared" ca="1" si="267"/>
        <v>0</v>
      </c>
      <c r="AD241" s="18"/>
      <c r="AE241" s="18"/>
      <c r="AF241" s="41"/>
      <c r="AG241" s="18"/>
      <c r="AH241" s="18"/>
      <c r="AI241" s="74">
        <f t="shared" ca="1" si="252"/>
        <v>0</v>
      </c>
      <c r="AJ241" s="74"/>
      <c r="AK241" s="74">
        <f t="shared" ca="1" si="253"/>
        <v>0</v>
      </c>
    </row>
    <row r="242" spans="1:37">
      <c r="A242" s="553"/>
      <c r="B242" s="23" t="s">
        <v>955</v>
      </c>
      <c r="C242" s="554"/>
      <c r="D242" s="552"/>
      <c r="E242" s="80">
        <f t="shared" si="254"/>
        <v>0</v>
      </c>
      <c r="F242" s="80">
        <f t="shared" ca="1" si="255"/>
        <v>0</v>
      </c>
      <c r="G242" s="80">
        <f t="shared" ca="1" si="256"/>
        <v>0</v>
      </c>
      <c r="H242" s="80">
        <f t="shared" si="257"/>
        <v>0</v>
      </c>
      <c r="I242" s="80">
        <f t="shared" ca="1" si="258"/>
        <v>0</v>
      </c>
      <c r="J242" s="80">
        <f t="shared" ca="1" si="259"/>
        <v>0</v>
      </c>
      <c r="K242" s="25">
        <v>521</v>
      </c>
      <c r="L242" s="26" t="s">
        <v>12221</v>
      </c>
      <c r="M242" s="81" t="s">
        <v>11380</v>
      </c>
      <c r="N242" s="18">
        <f t="shared" si="249"/>
        <v>216</v>
      </c>
      <c r="O242" s="18"/>
      <c r="P242" s="76" t="s">
        <v>6079</v>
      </c>
      <c r="Q242" s="28"/>
      <c r="R242" s="576"/>
      <c r="S242" s="82">
        <f t="shared" ref="S242:S247" ca="1" si="268">-pajetn+R242</f>
        <v>0</v>
      </c>
      <c r="T242" s="576"/>
      <c r="U242" s="82">
        <f t="shared" ref="U242:U247" ca="1" si="269">-pajetndk+T242</f>
        <v>0</v>
      </c>
      <c r="V242" s="928"/>
      <c r="W242" s="82">
        <f t="shared" ref="W242:W247" ca="1" si="270">-pajetn+V242</f>
        <v>0</v>
      </c>
      <c r="X242" s="576"/>
      <c r="Y242" s="82">
        <f t="shared" ref="Y242:Y247" ca="1" si="271">-pajetndk+X242</f>
        <v>0</v>
      </c>
      <c r="Z242" s="928"/>
      <c r="AA242" s="82">
        <f t="shared" ref="AA242:AA247" ca="1" si="272">-pajetn+Z242</f>
        <v>0</v>
      </c>
      <c r="AB242" s="576"/>
      <c r="AC242" s="82">
        <f t="shared" ref="AC242:AC247" ca="1" si="273">-pajetndk+AB242</f>
        <v>0</v>
      </c>
      <c r="AD242" s="18"/>
      <c r="AE242" s="18"/>
      <c r="AF242" s="41"/>
      <c r="AG242" s="18"/>
      <c r="AH242" s="18"/>
      <c r="AI242" s="80">
        <f t="shared" ca="1" si="252"/>
        <v>0</v>
      </c>
      <c r="AJ242" s="80"/>
      <c r="AK242" s="80">
        <f t="shared" ca="1" si="253"/>
        <v>0</v>
      </c>
    </row>
    <row r="243" spans="1:37">
      <c r="A243" s="553"/>
      <c r="B243" s="23" t="s">
        <v>956</v>
      </c>
      <c r="C243" s="554"/>
      <c r="D243" s="552"/>
      <c r="E243" s="80">
        <f t="shared" si="254"/>
        <v>0</v>
      </c>
      <c r="F243" s="80">
        <f t="shared" ca="1" si="255"/>
        <v>0</v>
      </c>
      <c r="G243" s="80">
        <f t="shared" ca="1" si="256"/>
        <v>0</v>
      </c>
      <c r="H243" s="80">
        <f t="shared" si="257"/>
        <v>0</v>
      </c>
      <c r="I243" s="80">
        <f t="shared" ca="1" si="258"/>
        <v>0</v>
      </c>
      <c r="J243" s="80">
        <f t="shared" ca="1" si="259"/>
        <v>0</v>
      </c>
      <c r="K243" s="25">
        <v>531</v>
      </c>
      <c r="L243" s="26" t="s">
        <v>12221</v>
      </c>
      <c r="M243" s="81" t="s">
        <v>11380</v>
      </c>
      <c r="N243" s="18">
        <f t="shared" si="249"/>
        <v>217</v>
      </c>
      <c r="O243" s="18"/>
      <c r="P243" s="76" t="s">
        <v>6079</v>
      </c>
      <c r="Q243" s="28"/>
      <c r="R243" s="578"/>
      <c r="S243" s="82">
        <f t="shared" ca="1" si="268"/>
        <v>0</v>
      </c>
      <c r="T243" s="578"/>
      <c r="U243" s="82">
        <f t="shared" ca="1" si="269"/>
        <v>0</v>
      </c>
      <c r="V243" s="929"/>
      <c r="W243" s="82">
        <f t="shared" ca="1" si="270"/>
        <v>0</v>
      </c>
      <c r="X243" s="578"/>
      <c r="Y243" s="82">
        <f t="shared" ca="1" si="271"/>
        <v>0</v>
      </c>
      <c r="Z243" s="929"/>
      <c r="AA243" s="82">
        <f t="shared" ca="1" si="272"/>
        <v>0</v>
      </c>
      <c r="AB243" s="578"/>
      <c r="AC243" s="82">
        <f t="shared" ca="1" si="273"/>
        <v>0</v>
      </c>
      <c r="AD243" s="18"/>
      <c r="AE243" s="18"/>
      <c r="AF243" s="41"/>
      <c r="AG243" s="18"/>
      <c r="AH243" s="18"/>
      <c r="AI243" s="80">
        <f t="shared" ca="1" si="252"/>
        <v>0</v>
      </c>
      <c r="AJ243" s="80"/>
      <c r="AK243" s="80">
        <f t="shared" ca="1" si="253"/>
        <v>0</v>
      </c>
    </row>
    <row r="244" spans="1:37">
      <c r="A244" s="553"/>
      <c r="B244" s="23" t="s">
        <v>12022</v>
      </c>
      <c r="C244" s="554"/>
      <c r="D244" s="552"/>
      <c r="E244" s="80">
        <f t="shared" si="254"/>
        <v>0</v>
      </c>
      <c r="F244" s="80">
        <f t="shared" ca="1" si="255"/>
        <v>0</v>
      </c>
      <c r="G244" s="80">
        <f t="shared" ca="1" si="256"/>
        <v>0</v>
      </c>
      <c r="H244" s="80">
        <f t="shared" si="257"/>
        <v>0</v>
      </c>
      <c r="I244" s="80">
        <f t="shared" ca="1" si="258"/>
        <v>0</v>
      </c>
      <c r="J244" s="80">
        <f t="shared" ca="1" si="259"/>
        <v>0</v>
      </c>
      <c r="K244" s="25">
        <v>532</v>
      </c>
      <c r="L244" s="26" t="s">
        <v>12221</v>
      </c>
      <c r="M244" s="81" t="s">
        <v>11380</v>
      </c>
      <c r="N244" s="18">
        <f t="shared" si="249"/>
        <v>218</v>
      </c>
      <c r="O244" s="18"/>
      <c r="P244" s="76" t="s">
        <v>6079</v>
      </c>
      <c r="Q244" s="28"/>
      <c r="R244" s="578"/>
      <c r="S244" s="82">
        <f t="shared" ca="1" si="268"/>
        <v>0</v>
      </c>
      <c r="T244" s="578"/>
      <c r="U244" s="82">
        <f t="shared" ca="1" si="269"/>
        <v>0</v>
      </c>
      <c r="V244" s="929"/>
      <c r="W244" s="82">
        <f t="shared" ca="1" si="270"/>
        <v>0</v>
      </c>
      <c r="X244" s="578"/>
      <c r="Y244" s="82">
        <f t="shared" ca="1" si="271"/>
        <v>0</v>
      </c>
      <c r="Z244" s="929"/>
      <c r="AA244" s="82">
        <f t="shared" ca="1" si="272"/>
        <v>0</v>
      </c>
      <c r="AB244" s="578"/>
      <c r="AC244" s="82">
        <f t="shared" ca="1" si="273"/>
        <v>0</v>
      </c>
      <c r="AD244" s="18"/>
      <c r="AE244" s="18"/>
      <c r="AF244" s="41"/>
      <c r="AG244" s="18"/>
      <c r="AH244" s="18"/>
      <c r="AI244" s="80">
        <f t="shared" ca="1" si="252"/>
        <v>0</v>
      </c>
      <c r="AJ244" s="80"/>
      <c r="AK244" s="80">
        <f t="shared" ca="1" si="253"/>
        <v>0</v>
      </c>
    </row>
    <row r="245" spans="1:37">
      <c r="A245" s="553"/>
      <c r="B245" s="23" t="s">
        <v>12023</v>
      </c>
      <c r="C245" s="554"/>
      <c r="D245" s="552"/>
      <c r="E245" s="80">
        <f t="shared" si="254"/>
        <v>0</v>
      </c>
      <c r="F245" s="80">
        <f t="shared" ca="1" si="255"/>
        <v>0</v>
      </c>
      <c r="G245" s="80">
        <f t="shared" ca="1" si="256"/>
        <v>0</v>
      </c>
      <c r="H245" s="80">
        <f t="shared" si="257"/>
        <v>0</v>
      </c>
      <c r="I245" s="80">
        <f t="shared" ca="1" si="258"/>
        <v>0</v>
      </c>
      <c r="J245" s="80">
        <f t="shared" ca="1" si="259"/>
        <v>0</v>
      </c>
      <c r="K245" s="25" t="s">
        <v>12222</v>
      </c>
      <c r="L245" s="26" t="s">
        <v>12221</v>
      </c>
      <c r="M245" s="81" t="s">
        <v>11380</v>
      </c>
      <c r="N245" s="18">
        <f t="shared" si="249"/>
        <v>219</v>
      </c>
      <c r="O245" s="18"/>
      <c r="P245" s="76" t="s">
        <v>6079</v>
      </c>
      <c r="Q245" s="28"/>
      <c r="R245" s="578"/>
      <c r="S245" s="82">
        <f t="shared" ca="1" si="268"/>
        <v>0</v>
      </c>
      <c r="T245" s="578"/>
      <c r="U245" s="82">
        <f t="shared" ca="1" si="269"/>
        <v>0</v>
      </c>
      <c r="V245" s="929"/>
      <c r="W245" s="82">
        <f t="shared" ca="1" si="270"/>
        <v>0</v>
      </c>
      <c r="X245" s="578"/>
      <c r="Y245" s="82">
        <f t="shared" ca="1" si="271"/>
        <v>0</v>
      </c>
      <c r="Z245" s="929"/>
      <c r="AA245" s="82">
        <f t="shared" ca="1" si="272"/>
        <v>0</v>
      </c>
      <c r="AB245" s="578"/>
      <c r="AC245" s="82">
        <f t="shared" ca="1" si="273"/>
        <v>0</v>
      </c>
      <c r="AD245" s="18"/>
      <c r="AE245" s="18"/>
      <c r="AF245" s="41"/>
      <c r="AG245" s="18"/>
      <c r="AH245" s="18"/>
      <c r="AI245" s="80">
        <f t="shared" ca="1" si="252"/>
        <v>0</v>
      </c>
      <c r="AJ245" s="80"/>
      <c r="AK245" s="80">
        <f t="shared" ca="1" si="253"/>
        <v>0</v>
      </c>
    </row>
    <row r="246" spans="1:37">
      <c r="A246" s="553"/>
      <c r="B246" s="23" t="s">
        <v>12024</v>
      </c>
      <c r="C246" s="554"/>
      <c r="D246" s="552"/>
      <c r="E246" s="80">
        <f t="shared" si="254"/>
        <v>0</v>
      </c>
      <c r="F246" s="80">
        <f t="shared" ca="1" si="255"/>
        <v>0</v>
      </c>
      <c r="G246" s="80">
        <f t="shared" ca="1" si="256"/>
        <v>0</v>
      </c>
      <c r="H246" s="80">
        <f t="shared" si="257"/>
        <v>0</v>
      </c>
      <c r="I246" s="80">
        <f t="shared" ca="1" si="258"/>
        <v>0</v>
      </c>
      <c r="J246" s="80">
        <f t="shared" ca="1" si="259"/>
        <v>0</v>
      </c>
      <c r="K246" s="25" t="s">
        <v>12223</v>
      </c>
      <c r="L246" s="26" t="s">
        <v>12221</v>
      </c>
      <c r="M246" s="81" t="s">
        <v>11380</v>
      </c>
      <c r="N246" s="18">
        <f t="shared" si="249"/>
        <v>220</v>
      </c>
      <c r="O246" s="18"/>
      <c r="P246" s="76" t="s">
        <v>6079</v>
      </c>
      <c r="Q246" s="28"/>
      <c r="R246" s="578"/>
      <c r="S246" s="82">
        <f t="shared" ca="1" si="268"/>
        <v>0</v>
      </c>
      <c r="T246" s="578"/>
      <c r="U246" s="82">
        <f t="shared" ca="1" si="269"/>
        <v>0</v>
      </c>
      <c r="V246" s="929"/>
      <c r="W246" s="82">
        <f t="shared" ca="1" si="270"/>
        <v>0</v>
      </c>
      <c r="X246" s="578"/>
      <c r="Y246" s="82">
        <f t="shared" ca="1" si="271"/>
        <v>0</v>
      </c>
      <c r="Z246" s="929"/>
      <c r="AA246" s="82">
        <f t="shared" ca="1" si="272"/>
        <v>0</v>
      </c>
      <c r="AB246" s="578"/>
      <c r="AC246" s="82">
        <f t="shared" ca="1" si="273"/>
        <v>0</v>
      </c>
      <c r="AD246" s="18"/>
      <c r="AE246" s="18"/>
      <c r="AF246" s="41"/>
      <c r="AG246" s="18"/>
      <c r="AH246" s="18"/>
      <c r="AI246" s="80">
        <f t="shared" ca="1" si="252"/>
        <v>0</v>
      </c>
      <c r="AJ246" s="80"/>
      <c r="AK246" s="80">
        <f t="shared" ca="1" si="253"/>
        <v>0</v>
      </c>
    </row>
    <row r="247" spans="1:37">
      <c r="A247" s="553"/>
      <c r="B247" s="23" t="s">
        <v>12025</v>
      </c>
      <c r="C247" s="554"/>
      <c r="D247" s="552"/>
      <c r="E247" s="80">
        <f t="shared" si="254"/>
        <v>0</v>
      </c>
      <c r="F247" s="80">
        <f t="shared" ca="1" si="255"/>
        <v>0</v>
      </c>
      <c r="G247" s="80">
        <f t="shared" ca="1" si="256"/>
        <v>0</v>
      </c>
      <c r="H247" s="80">
        <f t="shared" si="257"/>
        <v>0</v>
      </c>
      <c r="I247" s="80">
        <f t="shared" ca="1" si="258"/>
        <v>0</v>
      </c>
      <c r="J247" s="80">
        <f t="shared" ca="1" si="259"/>
        <v>0</v>
      </c>
      <c r="K247" s="25" t="s">
        <v>4951</v>
      </c>
      <c r="L247" s="26" t="s">
        <v>12221</v>
      </c>
      <c r="M247" s="81" t="s">
        <v>11380</v>
      </c>
      <c r="N247" s="18">
        <f t="shared" si="249"/>
        <v>221</v>
      </c>
      <c r="O247" s="18"/>
      <c r="P247" s="76" t="s">
        <v>6079</v>
      </c>
      <c r="Q247" s="28"/>
      <c r="R247" s="578"/>
      <c r="S247" s="82">
        <f t="shared" ca="1" si="268"/>
        <v>0</v>
      </c>
      <c r="T247" s="578"/>
      <c r="U247" s="82">
        <f t="shared" ca="1" si="269"/>
        <v>0</v>
      </c>
      <c r="V247" s="929"/>
      <c r="W247" s="82">
        <f t="shared" ca="1" si="270"/>
        <v>0</v>
      </c>
      <c r="X247" s="578"/>
      <c r="Y247" s="82">
        <f t="shared" ca="1" si="271"/>
        <v>0</v>
      </c>
      <c r="Z247" s="929"/>
      <c r="AA247" s="82">
        <f t="shared" ca="1" si="272"/>
        <v>0</v>
      </c>
      <c r="AB247" s="578"/>
      <c r="AC247" s="82">
        <f t="shared" ca="1" si="273"/>
        <v>0</v>
      </c>
      <c r="AD247" s="18"/>
      <c r="AE247" s="18"/>
      <c r="AF247" s="41"/>
      <c r="AG247" s="18"/>
      <c r="AH247" s="18"/>
      <c r="AI247" s="80">
        <f t="shared" ca="1" si="252"/>
        <v>0</v>
      </c>
      <c r="AJ247" s="80"/>
      <c r="AK247" s="80">
        <f t="shared" ca="1" si="253"/>
        <v>0</v>
      </c>
    </row>
    <row r="248" spans="1:37">
      <c r="A248" s="553" t="s">
        <v>12491</v>
      </c>
      <c r="B248" s="555" t="s">
        <v>12026</v>
      </c>
      <c r="C248" s="552">
        <v>10</v>
      </c>
      <c r="D248" s="552"/>
      <c r="E248" s="74">
        <f t="shared" ref="E248:J248" si="274">E232-E241</f>
        <v>359125691096</v>
      </c>
      <c r="F248" s="74">
        <f t="shared" ca="1" si="274"/>
        <v>800000</v>
      </c>
      <c r="G248" s="74">
        <f t="shared" ca="1" si="274"/>
        <v>359126491096</v>
      </c>
      <c r="H248" s="74">
        <f t="shared" si="274"/>
        <v>42635891646</v>
      </c>
      <c r="I248" s="74">
        <f t="shared" ca="1" si="274"/>
        <v>0</v>
      </c>
      <c r="J248" s="74">
        <f t="shared" ca="1" si="274"/>
        <v>42635891646</v>
      </c>
      <c r="K248" s="79"/>
      <c r="L248" s="26"/>
      <c r="M248" s="77"/>
      <c r="N248" s="18">
        <f t="shared" si="249"/>
        <v>222</v>
      </c>
      <c r="O248" s="18" t="s">
        <v>6078</v>
      </c>
      <c r="P248" s="76"/>
      <c r="Q248" s="28"/>
      <c r="R248" s="74">
        <f>R232-R241</f>
        <v>359125691096</v>
      </c>
      <c r="S248" s="74">
        <f t="shared" ref="S248:AC248" ca="1" si="275">S232-S241</f>
        <v>359126491096</v>
      </c>
      <c r="T248" s="74">
        <f t="shared" si="275"/>
        <v>42635891646</v>
      </c>
      <c r="U248" s="78">
        <f t="shared" ca="1" si="275"/>
        <v>42635891646</v>
      </c>
      <c r="V248" s="74">
        <f>V232-V241</f>
        <v>0</v>
      </c>
      <c r="W248" s="74">
        <f ca="1">W232-W241</f>
        <v>0</v>
      </c>
      <c r="X248" s="74">
        <f>X232-X241</f>
        <v>0</v>
      </c>
      <c r="Y248" s="78">
        <f ca="1">Y232-Y241</f>
        <v>0</v>
      </c>
      <c r="Z248" s="74">
        <f t="shared" si="275"/>
        <v>0</v>
      </c>
      <c r="AA248" s="74">
        <f t="shared" ca="1" si="275"/>
        <v>0</v>
      </c>
      <c r="AB248" s="74">
        <f t="shared" si="275"/>
        <v>0</v>
      </c>
      <c r="AC248" s="78">
        <f t="shared" ca="1" si="275"/>
        <v>0</v>
      </c>
      <c r="AD248" s="18"/>
      <c r="AE248" s="18"/>
      <c r="AF248" s="41"/>
      <c r="AG248" s="18"/>
      <c r="AH248" s="18"/>
      <c r="AI248" s="74">
        <f t="shared" ca="1" si="252"/>
        <v>359126491096</v>
      </c>
      <c r="AJ248" s="74"/>
      <c r="AK248" s="74">
        <f t="shared" ca="1" si="253"/>
        <v>42635891646</v>
      </c>
    </row>
    <row r="249" spans="1:37">
      <c r="A249" s="553" t="s">
        <v>13295</v>
      </c>
      <c r="B249" s="519" t="s">
        <v>12027</v>
      </c>
      <c r="C249" s="552">
        <v>11</v>
      </c>
      <c r="D249" s="552"/>
      <c r="E249" s="64">
        <f t="shared" ref="E249:J249" si="276">Acdkt</f>
        <v>332979327746</v>
      </c>
      <c r="F249" s="64">
        <f t="shared" ca="1" si="276"/>
        <v>0</v>
      </c>
      <c r="G249" s="64">
        <f t="shared" ca="1" si="276"/>
        <v>332979327746</v>
      </c>
      <c r="H249" s="64">
        <f t="shared" si="276"/>
        <v>35161348883</v>
      </c>
      <c r="I249" s="64">
        <f t="shared" ca="1" si="276"/>
        <v>0</v>
      </c>
      <c r="J249" s="64">
        <f t="shared" ca="1" si="276"/>
        <v>35161348883</v>
      </c>
      <c r="K249" s="25"/>
      <c r="L249" s="26"/>
      <c r="M249" s="81"/>
      <c r="N249" s="18">
        <f t="shared" si="249"/>
        <v>223</v>
      </c>
      <c r="O249" s="18" t="s">
        <v>6078</v>
      </c>
      <c r="P249" s="76" t="s">
        <v>6079</v>
      </c>
      <c r="Q249" s="28"/>
      <c r="R249" s="64">
        <f>Acdkt</f>
        <v>332979327746</v>
      </c>
      <c r="S249" s="64">
        <f t="shared" ref="S249:AC249" ca="1" si="277">Acdkt</f>
        <v>332979327746</v>
      </c>
      <c r="T249" s="64">
        <f>Acdkt</f>
        <v>35161348883</v>
      </c>
      <c r="U249" s="584">
        <f t="shared" ca="1" si="277"/>
        <v>35161348883</v>
      </c>
      <c r="V249" s="64">
        <f t="shared" si="277"/>
        <v>0</v>
      </c>
      <c r="W249" s="64">
        <f t="shared" ca="1" si="277"/>
        <v>0</v>
      </c>
      <c r="X249" s="64">
        <f t="shared" si="277"/>
        <v>0</v>
      </c>
      <c r="Y249" s="584">
        <f t="shared" ca="1" si="277"/>
        <v>0</v>
      </c>
      <c r="Z249" s="64">
        <f t="shared" si="277"/>
        <v>0</v>
      </c>
      <c r="AA249" s="64">
        <f t="shared" ca="1" si="277"/>
        <v>0</v>
      </c>
      <c r="AB249" s="64">
        <f t="shared" si="277"/>
        <v>0</v>
      </c>
      <c r="AC249" s="584">
        <f t="shared" ca="1" si="277"/>
        <v>0</v>
      </c>
      <c r="AD249" s="18"/>
      <c r="AE249" s="18"/>
      <c r="AF249" s="41"/>
      <c r="AG249" s="18"/>
      <c r="AH249" s="18"/>
      <c r="AI249" s="74">
        <f t="shared" ca="1" si="252"/>
        <v>332979327746</v>
      </c>
      <c r="AJ249" s="74"/>
      <c r="AK249" s="74">
        <f t="shared" ca="1" si="253"/>
        <v>35161348883</v>
      </c>
    </row>
    <row r="250" spans="1:37" ht="13.5">
      <c r="A250" s="553"/>
      <c r="B250" s="579" t="s">
        <v>1096</v>
      </c>
      <c r="C250" s="552"/>
      <c r="D250" s="552"/>
      <c r="E250" s="84">
        <f t="shared" ref="E250:E258" si="278">THCK1</f>
        <v>332979327746</v>
      </c>
      <c r="F250" s="84">
        <f t="shared" ref="F250:F258" ca="1" si="279">THCK2</f>
        <v>0</v>
      </c>
      <c r="G250" s="84">
        <f t="shared" ref="G250:G258" ca="1" si="280">THCK</f>
        <v>332979327746</v>
      </c>
      <c r="H250" s="84">
        <f t="shared" ref="H250:H258" si="281">THDK1</f>
        <v>35161348883</v>
      </c>
      <c r="I250" s="84">
        <f t="shared" ref="I250:I258" ca="1" si="282">THDK2</f>
        <v>0</v>
      </c>
      <c r="J250" s="84">
        <f t="shared" ref="J250:J258" ca="1" si="283">THDK</f>
        <v>35161348883</v>
      </c>
      <c r="K250" s="25">
        <v>6321</v>
      </c>
      <c r="L250" s="26" t="s">
        <v>4952</v>
      </c>
      <c r="M250" s="81">
        <v>11</v>
      </c>
      <c r="N250" s="18">
        <f t="shared" si="249"/>
        <v>224</v>
      </c>
      <c r="O250" s="18"/>
      <c r="P250" s="76" t="s">
        <v>6079</v>
      </c>
      <c r="Q250" s="28"/>
      <c r="R250" s="1691">
        <v>332979327746</v>
      </c>
      <c r="S250" s="85">
        <f t="shared" ref="S250:S258" ca="1" si="284">-pajetn+R250</f>
        <v>332979327746</v>
      </c>
      <c r="T250" s="576">
        <v>35161348883</v>
      </c>
      <c r="U250" s="85">
        <f t="shared" ref="U250:U258" ca="1" si="285">-pajetndk+T250</f>
        <v>35161348883</v>
      </c>
      <c r="V250" s="928"/>
      <c r="W250" s="85">
        <f t="shared" ref="W250:W258" ca="1" si="286">-pajetn+V250</f>
        <v>0</v>
      </c>
      <c r="X250" s="576"/>
      <c r="Y250" s="85">
        <f t="shared" ref="Y250:Y258" ca="1" si="287">-pajetndk+X250</f>
        <v>0</v>
      </c>
      <c r="Z250" s="928"/>
      <c r="AA250" s="85">
        <f t="shared" ref="AA250:AA258" ca="1" si="288">-pajetn+Z250</f>
        <v>0</v>
      </c>
      <c r="AB250" s="576"/>
      <c r="AC250" s="85">
        <f t="shared" ref="AC250:AC258" ca="1" si="289">-pajetndk+AB250</f>
        <v>0</v>
      </c>
      <c r="AD250" s="18"/>
      <c r="AE250" s="18"/>
      <c r="AF250" s="41"/>
      <c r="AG250" s="18"/>
      <c r="AH250" s="18"/>
      <c r="AI250" s="74">
        <f t="shared" ca="1" si="252"/>
        <v>332979327746</v>
      </c>
      <c r="AJ250" s="74"/>
      <c r="AK250" s="74">
        <f t="shared" ca="1" si="253"/>
        <v>35161348883</v>
      </c>
    </row>
    <row r="251" spans="1:37">
      <c r="A251" s="553"/>
      <c r="B251" s="579" t="s">
        <v>7849</v>
      </c>
      <c r="C251" s="552"/>
      <c r="D251" s="552"/>
      <c r="E251" s="84">
        <f t="shared" si="278"/>
        <v>0</v>
      </c>
      <c r="F251" s="84">
        <f t="shared" ca="1" si="279"/>
        <v>0</v>
      </c>
      <c r="G251" s="84">
        <f t="shared" ca="1" si="280"/>
        <v>0</v>
      </c>
      <c r="H251" s="84">
        <f t="shared" si="281"/>
        <v>0</v>
      </c>
      <c r="I251" s="84">
        <f t="shared" ca="1" si="282"/>
        <v>0</v>
      </c>
      <c r="J251" s="84">
        <f t="shared" ca="1" si="283"/>
        <v>0</v>
      </c>
      <c r="K251" s="25">
        <v>6322</v>
      </c>
      <c r="L251" s="26" t="s">
        <v>4952</v>
      </c>
      <c r="M251" s="81">
        <v>11</v>
      </c>
      <c r="N251" s="18">
        <f t="shared" si="249"/>
        <v>225</v>
      </c>
      <c r="O251" s="18"/>
      <c r="P251" s="76" t="s">
        <v>6079</v>
      </c>
      <c r="Q251" s="28"/>
      <c r="R251" s="578"/>
      <c r="S251" s="85">
        <f t="shared" ca="1" si="284"/>
        <v>0</v>
      </c>
      <c r="T251" s="578"/>
      <c r="U251" s="85">
        <f t="shared" ca="1" si="285"/>
        <v>0</v>
      </c>
      <c r="V251" s="929"/>
      <c r="W251" s="85">
        <f t="shared" ca="1" si="286"/>
        <v>0</v>
      </c>
      <c r="X251" s="578"/>
      <c r="Y251" s="85">
        <f t="shared" ca="1" si="287"/>
        <v>0</v>
      </c>
      <c r="Z251" s="929"/>
      <c r="AA251" s="85">
        <f t="shared" ca="1" si="288"/>
        <v>0</v>
      </c>
      <c r="AB251" s="578"/>
      <c r="AC251" s="85">
        <f t="shared" ca="1" si="289"/>
        <v>0</v>
      </c>
      <c r="AD251" s="18"/>
      <c r="AE251" s="18"/>
      <c r="AF251" s="41"/>
      <c r="AG251" s="18"/>
      <c r="AH251" s="18"/>
      <c r="AI251" s="74">
        <f t="shared" ca="1" si="252"/>
        <v>0</v>
      </c>
      <c r="AJ251" s="74"/>
      <c r="AK251" s="74">
        <f t="shared" ca="1" si="253"/>
        <v>0</v>
      </c>
    </row>
    <row r="252" spans="1:37">
      <c r="A252" s="553"/>
      <c r="B252" s="579" t="s">
        <v>7850</v>
      </c>
      <c r="C252" s="552"/>
      <c r="D252" s="552"/>
      <c r="E252" s="84">
        <f t="shared" si="278"/>
        <v>0</v>
      </c>
      <c r="F252" s="84">
        <f t="shared" ca="1" si="279"/>
        <v>0</v>
      </c>
      <c r="G252" s="84">
        <f t="shared" ca="1" si="280"/>
        <v>0</v>
      </c>
      <c r="H252" s="84">
        <f t="shared" si="281"/>
        <v>0</v>
      </c>
      <c r="I252" s="84">
        <f t="shared" ca="1" si="282"/>
        <v>0</v>
      </c>
      <c r="J252" s="84">
        <f t="shared" ca="1" si="283"/>
        <v>0</v>
      </c>
      <c r="K252" s="25">
        <v>6323</v>
      </c>
      <c r="L252" s="26" t="s">
        <v>4952</v>
      </c>
      <c r="M252" s="81">
        <v>11</v>
      </c>
      <c r="N252" s="18">
        <f t="shared" si="249"/>
        <v>226</v>
      </c>
      <c r="O252" s="18"/>
      <c r="P252" s="76" t="s">
        <v>6079</v>
      </c>
      <c r="Q252" s="28"/>
      <c r="R252" s="578"/>
      <c r="S252" s="85">
        <f t="shared" ca="1" si="284"/>
        <v>0</v>
      </c>
      <c r="T252" s="578"/>
      <c r="U252" s="85">
        <f t="shared" ca="1" si="285"/>
        <v>0</v>
      </c>
      <c r="V252" s="929"/>
      <c r="W252" s="85">
        <f t="shared" ca="1" si="286"/>
        <v>0</v>
      </c>
      <c r="X252" s="578"/>
      <c r="Y252" s="85">
        <f t="shared" ca="1" si="287"/>
        <v>0</v>
      </c>
      <c r="Z252" s="929"/>
      <c r="AA252" s="85">
        <f t="shared" ca="1" si="288"/>
        <v>0</v>
      </c>
      <c r="AB252" s="578"/>
      <c r="AC252" s="85">
        <f t="shared" ca="1" si="289"/>
        <v>0</v>
      </c>
      <c r="AD252" s="18"/>
      <c r="AE252" s="18"/>
      <c r="AF252" s="41"/>
      <c r="AG252" s="18"/>
      <c r="AH252" s="18"/>
      <c r="AI252" s="74">
        <f t="shared" ca="1" si="252"/>
        <v>0</v>
      </c>
      <c r="AJ252" s="74"/>
      <c r="AK252" s="74">
        <f t="shared" ca="1" si="253"/>
        <v>0</v>
      </c>
    </row>
    <row r="253" spans="1:37">
      <c r="A253" s="553"/>
      <c r="B253" s="579" t="s">
        <v>7220</v>
      </c>
      <c r="C253" s="552"/>
      <c r="D253" s="552"/>
      <c r="E253" s="84">
        <f t="shared" si="278"/>
        <v>0</v>
      </c>
      <c r="F253" s="84">
        <f t="shared" ca="1" si="279"/>
        <v>0</v>
      </c>
      <c r="G253" s="84">
        <f t="shared" ca="1" si="280"/>
        <v>0</v>
      </c>
      <c r="H253" s="84">
        <f t="shared" si="281"/>
        <v>0</v>
      </c>
      <c r="I253" s="84">
        <f t="shared" ca="1" si="282"/>
        <v>0</v>
      </c>
      <c r="J253" s="84">
        <f t="shared" ca="1" si="283"/>
        <v>0</v>
      </c>
      <c r="K253" s="25">
        <v>6324</v>
      </c>
      <c r="L253" s="26" t="s">
        <v>4952</v>
      </c>
      <c r="M253" s="81">
        <v>11</v>
      </c>
      <c r="N253" s="18">
        <f t="shared" si="249"/>
        <v>227</v>
      </c>
      <c r="O253" s="18"/>
      <c r="P253" s="76" t="s">
        <v>6079</v>
      </c>
      <c r="Q253" s="28"/>
      <c r="R253" s="578"/>
      <c r="S253" s="85">
        <f t="shared" ca="1" si="284"/>
        <v>0</v>
      </c>
      <c r="T253" s="578"/>
      <c r="U253" s="85">
        <f t="shared" ca="1" si="285"/>
        <v>0</v>
      </c>
      <c r="V253" s="929"/>
      <c r="W253" s="85">
        <f t="shared" ca="1" si="286"/>
        <v>0</v>
      </c>
      <c r="X253" s="578"/>
      <c r="Y253" s="85">
        <f t="shared" ca="1" si="287"/>
        <v>0</v>
      </c>
      <c r="Z253" s="929"/>
      <c r="AA253" s="85">
        <f t="shared" ca="1" si="288"/>
        <v>0</v>
      </c>
      <c r="AB253" s="578"/>
      <c r="AC253" s="85">
        <f t="shared" ca="1" si="289"/>
        <v>0</v>
      </c>
      <c r="AD253" s="18"/>
      <c r="AE253" s="18"/>
      <c r="AF253" s="41"/>
      <c r="AG253" s="18"/>
      <c r="AH253" s="18"/>
      <c r="AI253" s="74">
        <f t="shared" ca="1" si="252"/>
        <v>0</v>
      </c>
      <c r="AJ253" s="74"/>
      <c r="AK253" s="74">
        <f t="shared" ca="1" si="253"/>
        <v>0</v>
      </c>
    </row>
    <row r="254" spans="1:37">
      <c r="A254" s="553"/>
      <c r="B254" s="579" t="s">
        <v>9223</v>
      </c>
      <c r="C254" s="552"/>
      <c r="D254" s="552"/>
      <c r="E254" s="84">
        <f t="shared" si="278"/>
        <v>0</v>
      </c>
      <c r="F254" s="84">
        <f t="shared" ca="1" si="279"/>
        <v>0</v>
      </c>
      <c r="G254" s="84">
        <f t="shared" ca="1" si="280"/>
        <v>0</v>
      </c>
      <c r="H254" s="84">
        <f t="shared" si="281"/>
        <v>0</v>
      </c>
      <c r="I254" s="84">
        <f t="shared" ca="1" si="282"/>
        <v>0</v>
      </c>
      <c r="J254" s="84">
        <f t="shared" ca="1" si="283"/>
        <v>0</v>
      </c>
      <c r="K254" s="25">
        <v>6325</v>
      </c>
      <c r="L254" s="26" t="s">
        <v>4952</v>
      </c>
      <c r="M254" s="81">
        <v>11</v>
      </c>
      <c r="N254" s="18">
        <f t="shared" si="249"/>
        <v>228</v>
      </c>
      <c r="O254" s="18"/>
      <c r="P254" s="76" t="s">
        <v>6079</v>
      </c>
      <c r="Q254" s="28"/>
      <c r="R254" s="578"/>
      <c r="S254" s="85">
        <f t="shared" ca="1" si="284"/>
        <v>0</v>
      </c>
      <c r="T254" s="578"/>
      <c r="U254" s="85">
        <f t="shared" ca="1" si="285"/>
        <v>0</v>
      </c>
      <c r="V254" s="929"/>
      <c r="W254" s="85">
        <f t="shared" ca="1" si="286"/>
        <v>0</v>
      </c>
      <c r="X254" s="578"/>
      <c r="Y254" s="85">
        <f t="shared" ca="1" si="287"/>
        <v>0</v>
      </c>
      <c r="Z254" s="929"/>
      <c r="AA254" s="85">
        <f t="shared" ca="1" si="288"/>
        <v>0</v>
      </c>
      <c r="AB254" s="578"/>
      <c r="AC254" s="85">
        <f t="shared" ca="1" si="289"/>
        <v>0</v>
      </c>
      <c r="AD254" s="18"/>
      <c r="AE254" s="18"/>
      <c r="AF254" s="41"/>
      <c r="AG254" s="18"/>
      <c r="AH254" s="18"/>
      <c r="AI254" s="74">
        <f t="shared" ca="1" si="252"/>
        <v>0</v>
      </c>
      <c r="AJ254" s="74"/>
      <c r="AK254" s="74">
        <f t="shared" ca="1" si="253"/>
        <v>0</v>
      </c>
    </row>
    <row r="255" spans="1:37">
      <c r="A255" s="553"/>
      <c r="B255" s="579" t="s">
        <v>7851</v>
      </c>
      <c r="C255" s="552"/>
      <c r="D255" s="552"/>
      <c r="E255" s="84">
        <f t="shared" si="278"/>
        <v>0</v>
      </c>
      <c r="F255" s="84">
        <f t="shared" ca="1" si="279"/>
        <v>0</v>
      </c>
      <c r="G255" s="84">
        <f t="shared" ca="1" si="280"/>
        <v>0</v>
      </c>
      <c r="H255" s="84">
        <f t="shared" si="281"/>
        <v>0</v>
      </c>
      <c r="I255" s="84">
        <f t="shared" ca="1" si="282"/>
        <v>0</v>
      </c>
      <c r="J255" s="84">
        <f t="shared" ca="1" si="283"/>
        <v>0</v>
      </c>
      <c r="K255" s="25">
        <v>6326</v>
      </c>
      <c r="L255" s="26" t="s">
        <v>4952</v>
      </c>
      <c r="M255" s="81">
        <v>11</v>
      </c>
      <c r="N255" s="18">
        <f t="shared" si="249"/>
        <v>229</v>
      </c>
      <c r="O255" s="18"/>
      <c r="P255" s="76" t="s">
        <v>6079</v>
      </c>
      <c r="Q255" s="28"/>
      <c r="R255" s="578"/>
      <c r="S255" s="85">
        <f t="shared" ca="1" si="284"/>
        <v>0</v>
      </c>
      <c r="T255" s="578"/>
      <c r="U255" s="85">
        <f t="shared" ca="1" si="285"/>
        <v>0</v>
      </c>
      <c r="V255" s="929"/>
      <c r="W255" s="85">
        <f t="shared" ca="1" si="286"/>
        <v>0</v>
      </c>
      <c r="X255" s="578"/>
      <c r="Y255" s="85">
        <f t="shared" ca="1" si="287"/>
        <v>0</v>
      </c>
      <c r="Z255" s="929"/>
      <c r="AA255" s="85">
        <f t="shared" ca="1" si="288"/>
        <v>0</v>
      </c>
      <c r="AB255" s="578"/>
      <c r="AC255" s="85">
        <f t="shared" ca="1" si="289"/>
        <v>0</v>
      </c>
      <c r="AD255" s="18"/>
      <c r="AE255" s="18"/>
      <c r="AF255" s="41"/>
      <c r="AG255" s="18"/>
      <c r="AH255" s="18"/>
      <c r="AI255" s="74">
        <f t="shared" ca="1" si="252"/>
        <v>0</v>
      </c>
      <c r="AJ255" s="74"/>
      <c r="AK255" s="74">
        <f t="shared" ca="1" si="253"/>
        <v>0</v>
      </c>
    </row>
    <row r="256" spans="1:37">
      <c r="A256" s="553"/>
      <c r="B256" s="579" t="s">
        <v>7852</v>
      </c>
      <c r="C256" s="552"/>
      <c r="D256" s="552"/>
      <c r="E256" s="84">
        <f t="shared" si="278"/>
        <v>0</v>
      </c>
      <c r="F256" s="84">
        <f t="shared" ca="1" si="279"/>
        <v>0</v>
      </c>
      <c r="G256" s="84">
        <f t="shared" ca="1" si="280"/>
        <v>0</v>
      </c>
      <c r="H256" s="84">
        <f t="shared" si="281"/>
        <v>0</v>
      </c>
      <c r="I256" s="84">
        <f t="shared" ca="1" si="282"/>
        <v>0</v>
      </c>
      <c r="J256" s="84">
        <f t="shared" ca="1" si="283"/>
        <v>0</v>
      </c>
      <c r="K256" s="25">
        <v>6327</v>
      </c>
      <c r="L256" s="26" t="s">
        <v>4952</v>
      </c>
      <c r="M256" s="81">
        <v>11</v>
      </c>
      <c r="N256" s="18">
        <f t="shared" si="249"/>
        <v>230</v>
      </c>
      <c r="O256" s="18"/>
      <c r="P256" s="76" t="s">
        <v>6079</v>
      </c>
      <c r="Q256" s="28"/>
      <c r="R256" s="578"/>
      <c r="S256" s="85">
        <f t="shared" ca="1" si="284"/>
        <v>0</v>
      </c>
      <c r="T256" s="578"/>
      <c r="U256" s="85">
        <f t="shared" ca="1" si="285"/>
        <v>0</v>
      </c>
      <c r="V256" s="929"/>
      <c r="W256" s="85">
        <f t="shared" ca="1" si="286"/>
        <v>0</v>
      </c>
      <c r="X256" s="578"/>
      <c r="Y256" s="85">
        <f t="shared" ca="1" si="287"/>
        <v>0</v>
      </c>
      <c r="Z256" s="929"/>
      <c r="AA256" s="85">
        <f t="shared" ca="1" si="288"/>
        <v>0</v>
      </c>
      <c r="AB256" s="578"/>
      <c r="AC256" s="85">
        <f t="shared" ca="1" si="289"/>
        <v>0</v>
      </c>
      <c r="AD256" s="18"/>
      <c r="AE256" s="18"/>
      <c r="AF256" s="41"/>
      <c r="AG256" s="18"/>
      <c r="AH256" s="18"/>
      <c r="AI256" s="74">
        <f t="shared" ca="1" si="252"/>
        <v>0</v>
      </c>
      <c r="AJ256" s="74"/>
      <c r="AK256" s="74">
        <f t="shared" ca="1" si="253"/>
        <v>0</v>
      </c>
    </row>
    <row r="257" spans="1:37">
      <c r="A257" s="553"/>
      <c r="B257" s="579" t="s">
        <v>7854</v>
      </c>
      <c r="C257" s="552"/>
      <c r="D257" s="552"/>
      <c r="E257" s="84">
        <f t="shared" si="278"/>
        <v>0</v>
      </c>
      <c r="F257" s="84">
        <f t="shared" ca="1" si="279"/>
        <v>0</v>
      </c>
      <c r="G257" s="84">
        <f t="shared" ca="1" si="280"/>
        <v>0</v>
      </c>
      <c r="H257" s="84">
        <f t="shared" si="281"/>
        <v>0</v>
      </c>
      <c r="I257" s="84">
        <f t="shared" ca="1" si="282"/>
        <v>0</v>
      </c>
      <c r="J257" s="84">
        <f t="shared" ca="1" si="283"/>
        <v>0</v>
      </c>
      <c r="K257" s="25">
        <v>6328</v>
      </c>
      <c r="L257" s="26" t="s">
        <v>4952</v>
      </c>
      <c r="M257" s="81">
        <v>11</v>
      </c>
      <c r="N257" s="18">
        <f t="shared" si="249"/>
        <v>231</v>
      </c>
      <c r="O257" s="18"/>
      <c r="P257" s="76" t="s">
        <v>6079</v>
      </c>
      <c r="Q257" s="28"/>
      <c r="R257" s="578"/>
      <c r="S257" s="85">
        <f t="shared" ca="1" si="284"/>
        <v>0</v>
      </c>
      <c r="T257" s="578"/>
      <c r="U257" s="85">
        <f t="shared" ca="1" si="285"/>
        <v>0</v>
      </c>
      <c r="V257" s="929"/>
      <c r="W257" s="85">
        <f t="shared" ca="1" si="286"/>
        <v>0</v>
      </c>
      <c r="X257" s="578"/>
      <c r="Y257" s="85">
        <f t="shared" ca="1" si="287"/>
        <v>0</v>
      </c>
      <c r="Z257" s="929"/>
      <c r="AA257" s="85">
        <f t="shared" ca="1" si="288"/>
        <v>0</v>
      </c>
      <c r="AB257" s="578"/>
      <c r="AC257" s="85">
        <f t="shared" ca="1" si="289"/>
        <v>0</v>
      </c>
      <c r="AD257" s="18"/>
      <c r="AE257" s="18"/>
      <c r="AF257" s="41"/>
      <c r="AG257" s="18"/>
      <c r="AH257" s="18"/>
      <c r="AI257" s="74">
        <f t="shared" ca="1" si="252"/>
        <v>0</v>
      </c>
      <c r="AJ257" s="74"/>
      <c r="AK257" s="74">
        <f t="shared" ca="1" si="253"/>
        <v>0</v>
      </c>
    </row>
    <row r="258" spans="1:37">
      <c r="A258" s="553"/>
      <c r="B258" s="579" t="s">
        <v>7853</v>
      </c>
      <c r="C258" s="552"/>
      <c r="D258" s="552"/>
      <c r="E258" s="84">
        <f t="shared" si="278"/>
        <v>0</v>
      </c>
      <c r="F258" s="84">
        <f t="shared" ca="1" si="279"/>
        <v>0</v>
      </c>
      <c r="G258" s="84">
        <f t="shared" ca="1" si="280"/>
        <v>0</v>
      </c>
      <c r="H258" s="84">
        <f t="shared" si="281"/>
        <v>0</v>
      </c>
      <c r="I258" s="84">
        <f t="shared" ca="1" si="282"/>
        <v>0</v>
      </c>
      <c r="J258" s="84">
        <f t="shared" ca="1" si="283"/>
        <v>0</v>
      </c>
      <c r="K258" s="25">
        <v>6329</v>
      </c>
      <c r="L258" s="26" t="s">
        <v>4952</v>
      </c>
      <c r="M258" s="81">
        <v>11</v>
      </c>
      <c r="N258" s="18">
        <f t="shared" si="249"/>
        <v>232</v>
      </c>
      <c r="O258" s="18"/>
      <c r="P258" s="76" t="s">
        <v>6079</v>
      </c>
      <c r="Q258" s="28"/>
      <c r="R258" s="578"/>
      <c r="S258" s="85">
        <f t="shared" ca="1" si="284"/>
        <v>0</v>
      </c>
      <c r="T258" s="578"/>
      <c r="U258" s="85">
        <f t="shared" ca="1" si="285"/>
        <v>0</v>
      </c>
      <c r="V258" s="929"/>
      <c r="W258" s="85">
        <f t="shared" ca="1" si="286"/>
        <v>0</v>
      </c>
      <c r="X258" s="578"/>
      <c r="Y258" s="85">
        <f t="shared" ca="1" si="287"/>
        <v>0</v>
      </c>
      <c r="Z258" s="929"/>
      <c r="AA258" s="85">
        <f t="shared" ca="1" si="288"/>
        <v>0</v>
      </c>
      <c r="AB258" s="578"/>
      <c r="AC258" s="85">
        <f t="shared" ca="1" si="289"/>
        <v>0</v>
      </c>
      <c r="AD258" s="18"/>
      <c r="AE258" s="18"/>
      <c r="AF258" s="41"/>
      <c r="AG258" s="18"/>
      <c r="AH258" s="18"/>
      <c r="AI258" s="74">
        <f t="shared" ca="1" si="252"/>
        <v>0</v>
      </c>
      <c r="AJ258" s="74"/>
      <c r="AK258" s="74">
        <f t="shared" ca="1" si="253"/>
        <v>0</v>
      </c>
    </row>
    <row r="259" spans="1:37">
      <c r="A259" s="553" t="s">
        <v>13297</v>
      </c>
      <c r="B259" s="555" t="s">
        <v>10330</v>
      </c>
      <c r="C259" s="552">
        <v>20</v>
      </c>
      <c r="D259" s="552"/>
      <c r="E259" s="74">
        <f t="shared" ref="E259:J259" si="290">E248-E249</f>
        <v>26146363350</v>
      </c>
      <c r="F259" s="74">
        <f t="shared" ca="1" si="290"/>
        <v>800000</v>
      </c>
      <c r="G259" s="74">
        <f ca="1">G248-G249</f>
        <v>26147163350</v>
      </c>
      <c r="H259" s="74">
        <f t="shared" si="290"/>
        <v>7474542763</v>
      </c>
      <c r="I259" s="74">
        <f t="shared" ca="1" si="290"/>
        <v>0</v>
      </c>
      <c r="J259" s="74">
        <f t="shared" ca="1" si="290"/>
        <v>7474542763</v>
      </c>
      <c r="K259" s="79"/>
      <c r="L259" s="26"/>
      <c r="M259" s="81"/>
      <c r="N259" s="18">
        <f t="shared" si="249"/>
        <v>233</v>
      </c>
      <c r="O259" s="18" t="s">
        <v>6078</v>
      </c>
      <c r="P259" s="76"/>
      <c r="Q259" s="28"/>
      <c r="R259" s="74">
        <f>R248-R249</f>
        <v>26146363350</v>
      </c>
      <c r="S259" s="74">
        <f t="shared" ref="S259:AC259" ca="1" si="291">S248-S249</f>
        <v>26147163350</v>
      </c>
      <c r="T259" s="74">
        <f t="shared" si="291"/>
        <v>7474542763</v>
      </c>
      <c r="U259" s="78">
        <f t="shared" ca="1" si="291"/>
        <v>7474542763</v>
      </c>
      <c r="V259" s="74">
        <f>V248-V249</f>
        <v>0</v>
      </c>
      <c r="W259" s="74">
        <f ca="1">W248-W249</f>
        <v>0</v>
      </c>
      <c r="X259" s="74">
        <f>X248-X249</f>
        <v>0</v>
      </c>
      <c r="Y259" s="78">
        <f ca="1">Y248-Y249</f>
        <v>0</v>
      </c>
      <c r="Z259" s="74">
        <f t="shared" si="291"/>
        <v>0</v>
      </c>
      <c r="AA259" s="74">
        <f t="shared" ca="1" si="291"/>
        <v>0</v>
      </c>
      <c r="AB259" s="74">
        <f t="shared" si="291"/>
        <v>0</v>
      </c>
      <c r="AC259" s="78">
        <f t="shared" ca="1" si="291"/>
        <v>0</v>
      </c>
      <c r="AD259" s="18"/>
      <c r="AE259" s="18"/>
      <c r="AF259" s="41"/>
      <c r="AG259" s="18"/>
      <c r="AH259" s="18"/>
      <c r="AI259" s="74">
        <f t="shared" ca="1" si="252"/>
        <v>26147163350</v>
      </c>
      <c r="AJ259" s="74"/>
      <c r="AK259" s="74">
        <f t="shared" ca="1" si="253"/>
        <v>7474542763</v>
      </c>
    </row>
    <row r="260" spans="1:37">
      <c r="A260" s="553" t="s">
        <v>13302</v>
      </c>
      <c r="B260" s="519" t="s">
        <v>10331</v>
      </c>
      <c r="C260" s="552">
        <v>21</v>
      </c>
      <c r="D260" s="552"/>
      <c r="E260" s="64">
        <f t="shared" ref="E260:J260" si="292">Acdkt</f>
        <v>46035213</v>
      </c>
      <c r="F260" s="64">
        <f t="shared" ca="1" si="292"/>
        <v>15543863</v>
      </c>
      <c r="G260" s="64">
        <f t="shared" ca="1" si="292"/>
        <v>61579076</v>
      </c>
      <c r="H260" s="64">
        <f t="shared" si="292"/>
        <v>2072138638</v>
      </c>
      <c r="I260" s="64">
        <f t="shared" ca="1" si="292"/>
        <v>0</v>
      </c>
      <c r="J260" s="64">
        <f t="shared" ca="1" si="292"/>
        <v>2072138638</v>
      </c>
      <c r="K260" s="25"/>
      <c r="L260" s="26"/>
      <c r="M260" s="81"/>
      <c r="N260" s="18">
        <f t="shared" si="249"/>
        <v>234</v>
      </c>
      <c r="O260" s="18" t="s">
        <v>6078</v>
      </c>
      <c r="P260" s="76" t="s">
        <v>6079</v>
      </c>
      <c r="Q260" s="28"/>
      <c r="R260" s="64">
        <f>Acdkt</f>
        <v>46009925</v>
      </c>
      <c r="S260" s="64">
        <f t="shared" ref="S260:AC260" ca="1" si="293">Acdkt</f>
        <v>61553788</v>
      </c>
      <c r="T260" s="64">
        <f>Acdkt</f>
        <v>2072138638</v>
      </c>
      <c r="U260" s="584">
        <f t="shared" ca="1" si="293"/>
        <v>2072138638</v>
      </c>
      <c r="V260" s="64">
        <f t="shared" si="293"/>
        <v>25288</v>
      </c>
      <c r="W260" s="64">
        <f t="shared" ca="1" si="293"/>
        <v>25288</v>
      </c>
      <c r="X260" s="64">
        <f t="shared" si="293"/>
        <v>0</v>
      </c>
      <c r="Y260" s="584">
        <f t="shared" ca="1" si="293"/>
        <v>0</v>
      </c>
      <c r="Z260" s="64">
        <f t="shared" si="293"/>
        <v>0</v>
      </c>
      <c r="AA260" s="64">
        <f t="shared" ca="1" si="293"/>
        <v>0</v>
      </c>
      <c r="AB260" s="64">
        <f t="shared" si="293"/>
        <v>0</v>
      </c>
      <c r="AC260" s="584">
        <f t="shared" ca="1" si="293"/>
        <v>0</v>
      </c>
      <c r="AD260" s="18"/>
      <c r="AE260" s="18"/>
      <c r="AF260" s="41"/>
      <c r="AG260" s="18"/>
      <c r="AH260" s="18"/>
      <c r="AI260" s="74">
        <f t="shared" ca="1" si="252"/>
        <v>61579076</v>
      </c>
      <c r="AJ260" s="74"/>
      <c r="AK260" s="74">
        <f t="shared" ca="1" si="253"/>
        <v>2072138638</v>
      </c>
    </row>
    <row r="261" spans="1:37">
      <c r="A261" s="553"/>
      <c r="B261" s="579" t="s">
        <v>5628</v>
      </c>
      <c r="C261" s="552"/>
      <c r="D261" s="552"/>
      <c r="E261" s="84">
        <f t="shared" ref="E261:E268" si="294">THCK1</f>
        <v>46035213</v>
      </c>
      <c r="F261" s="84">
        <f t="shared" ref="F261:F268" ca="1" si="295">THCK2</f>
        <v>0</v>
      </c>
      <c r="G261" s="84">
        <f t="shared" ref="G261:G268" ca="1" si="296">THCK</f>
        <v>46035213</v>
      </c>
      <c r="H261" s="84">
        <f t="shared" ref="H261:H268" si="297">THDK1</f>
        <v>2072138638</v>
      </c>
      <c r="I261" s="84">
        <f t="shared" ref="I261:I268" ca="1" si="298">THDK2</f>
        <v>0</v>
      </c>
      <c r="J261" s="84">
        <f t="shared" ref="J261:J268" ca="1" si="299">THDK</f>
        <v>2072138638</v>
      </c>
      <c r="K261" s="25">
        <v>5151</v>
      </c>
      <c r="L261" s="26" t="s">
        <v>4953</v>
      </c>
      <c r="M261" s="81">
        <v>21</v>
      </c>
      <c r="N261" s="18">
        <f t="shared" si="249"/>
        <v>235</v>
      </c>
      <c r="O261" s="18"/>
      <c r="P261" s="76" t="s">
        <v>6079</v>
      </c>
      <c r="Q261" s="28"/>
      <c r="R261" s="576">
        <v>46009925</v>
      </c>
      <c r="S261" s="85">
        <f t="shared" ref="S261:S268" ca="1" si="300">pajetn+R261</f>
        <v>46009925</v>
      </c>
      <c r="T261" s="576">
        <v>2072138638</v>
      </c>
      <c r="U261" s="85">
        <f t="shared" ref="U261:U268" ca="1" si="301">pajetndk+T261</f>
        <v>2072138638</v>
      </c>
      <c r="V261" s="928">
        <v>25288</v>
      </c>
      <c r="W261" s="85">
        <f t="shared" ref="W261:W268" ca="1" si="302">pajetn+V261</f>
        <v>25288</v>
      </c>
      <c r="X261" s="576"/>
      <c r="Y261" s="85">
        <f t="shared" ref="Y261:Y268" ca="1" si="303">pajetndk+X261</f>
        <v>0</v>
      </c>
      <c r="Z261" s="928"/>
      <c r="AA261" s="85">
        <f t="shared" ref="AA261:AA268" ca="1" si="304">pajetn+Z261</f>
        <v>0</v>
      </c>
      <c r="AB261" s="576"/>
      <c r="AC261" s="85">
        <f t="shared" ref="AC261:AC268" ca="1" si="305">pajetndk+AB261</f>
        <v>0</v>
      </c>
      <c r="AD261" s="18"/>
      <c r="AE261" s="18"/>
      <c r="AF261" s="41"/>
      <c r="AG261" s="18"/>
      <c r="AH261" s="18"/>
      <c r="AI261" s="74">
        <f t="shared" ca="1" si="252"/>
        <v>46035213</v>
      </c>
      <c r="AJ261" s="74"/>
      <c r="AK261" s="74">
        <f t="shared" ca="1" si="253"/>
        <v>2072138638</v>
      </c>
    </row>
    <row r="262" spans="1:37">
      <c r="A262" s="553"/>
      <c r="B262" s="579" t="s">
        <v>5629</v>
      </c>
      <c r="C262" s="552"/>
      <c r="D262" s="552"/>
      <c r="E262" s="84">
        <f t="shared" si="294"/>
        <v>0</v>
      </c>
      <c r="F262" s="84">
        <f t="shared" ca="1" si="295"/>
        <v>0</v>
      </c>
      <c r="G262" s="84">
        <f t="shared" ca="1" si="296"/>
        <v>0</v>
      </c>
      <c r="H262" s="84">
        <f t="shared" si="297"/>
        <v>0</v>
      </c>
      <c r="I262" s="84">
        <f t="shared" ca="1" si="298"/>
        <v>0</v>
      </c>
      <c r="J262" s="84">
        <f t="shared" ca="1" si="299"/>
        <v>0</v>
      </c>
      <c r="K262" s="25">
        <v>5152</v>
      </c>
      <c r="L262" s="26" t="s">
        <v>4953</v>
      </c>
      <c r="M262" s="81">
        <v>21</v>
      </c>
      <c r="N262" s="18">
        <f t="shared" si="249"/>
        <v>236</v>
      </c>
      <c r="O262" s="18"/>
      <c r="P262" s="76" t="s">
        <v>6079</v>
      </c>
      <c r="Q262" s="28"/>
      <c r="R262" s="578"/>
      <c r="S262" s="85">
        <f t="shared" ca="1" si="300"/>
        <v>0</v>
      </c>
      <c r="T262" s="578"/>
      <c r="U262" s="85">
        <f t="shared" ca="1" si="301"/>
        <v>0</v>
      </c>
      <c r="V262" s="929"/>
      <c r="W262" s="85">
        <f t="shared" ca="1" si="302"/>
        <v>0</v>
      </c>
      <c r="X262" s="578"/>
      <c r="Y262" s="85">
        <f t="shared" ca="1" si="303"/>
        <v>0</v>
      </c>
      <c r="Z262" s="929"/>
      <c r="AA262" s="85">
        <f t="shared" ca="1" si="304"/>
        <v>0</v>
      </c>
      <c r="AB262" s="578"/>
      <c r="AC262" s="85">
        <f t="shared" ca="1" si="305"/>
        <v>0</v>
      </c>
      <c r="AD262" s="18"/>
      <c r="AE262" s="18"/>
      <c r="AF262" s="41"/>
      <c r="AG262" s="18"/>
      <c r="AH262" s="18"/>
      <c r="AI262" s="74">
        <f t="shared" ca="1" si="252"/>
        <v>0</v>
      </c>
      <c r="AJ262" s="74"/>
      <c r="AK262" s="74">
        <f t="shared" ca="1" si="253"/>
        <v>0</v>
      </c>
    </row>
    <row r="263" spans="1:37">
      <c r="A263" s="553"/>
      <c r="B263" s="579" t="s">
        <v>5630</v>
      </c>
      <c r="C263" s="552"/>
      <c r="D263" s="552"/>
      <c r="E263" s="84">
        <f t="shared" si="294"/>
        <v>0</v>
      </c>
      <c r="F263" s="84">
        <f t="shared" ca="1" si="295"/>
        <v>0</v>
      </c>
      <c r="G263" s="84">
        <f t="shared" ca="1" si="296"/>
        <v>0</v>
      </c>
      <c r="H263" s="84">
        <f t="shared" si="297"/>
        <v>0</v>
      </c>
      <c r="I263" s="84">
        <f t="shared" ca="1" si="298"/>
        <v>0</v>
      </c>
      <c r="J263" s="84">
        <f t="shared" ca="1" si="299"/>
        <v>0</v>
      </c>
      <c r="K263" s="25">
        <v>5153</v>
      </c>
      <c r="L263" s="26" t="s">
        <v>4953</v>
      </c>
      <c r="M263" s="81">
        <v>21</v>
      </c>
      <c r="N263" s="18">
        <f t="shared" si="249"/>
        <v>237</v>
      </c>
      <c r="O263" s="18"/>
      <c r="P263" s="76" t="s">
        <v>6079</v>
      </c>
      <c r="Q263" s="28"/>
      <c r="R263" s="578"/>
      <c r="S263" s="85">
        <f t="shared" ca="1" si="300"/>
        <v>0</v>
      </c>
      <c r="T263" s="578"/>
      <c r="U263" s="85">
        <f t="shared" ca="1" si="301"/>
        <v>0</v>
      </c>
      <c r="V263" s="929"/>
      <c r="W263" s="85">
        <f t="shared" ca="1" si="302"/>
        <v>0</v>
      </c>
      <c r="X263" s="578"/>
      <c r="Y263" s="85">
        <f t="shared" ca="1" si="303"/>
        <v>0</v>
      </c>
      <c r="Z263" s="929"/>
      <c r="AA263" s="85">
        <f t="shared" ca="1" si="304"/>
        <v>0</v>
      </c>
      <c r="AB263" s="578"/>
      <c r="AC263" s="85">
        <f t="shared" ca="1" si="305"/>
        <v>0</v>
      </c>
      <c r="AD263" s="18"/>
      <c r="AE263" s="18"/>
      <c r="AF263" s="41"/>
      <c r="AG263" s="18"/>
      <c r="AH263" s="18"/>
      <c r="AI263" s="74">
        <f t="shared" ca="1" si="252"/>
        <v>0</v>
      </c>
      <c r="AJ263" s="74"/>
      <c r="AK263" s="74">
        <f t="shared" ca="1" si="253"/>
        <v>0</v>
      </c>
    </row>
    <row r="264" spans="1:37">
      <c r="A264" s="553"/>
      <c r="B264" s="579" t="s">
        <v>5631</v>
      </c>
      <c r="C264" s="552"/>
      <c r="D264" s="552"/>
      <c r="E264" s="84">
        <f t="shared" si="294"/>
        <v>0</v>
      </c>
      <c r="F264" s="84">
        <f t="shared" ca="1" si="295"/>
        <v>0</v>
      </c>
      <c r="G264" s="84">
        <f t="shared" ca="1" si="296"/>
        <v>0</v>
      </c>
      <c r="H264" s="84">
        <f t="shared" si="297"/>
        <v>0</v>
      </c>
      <c r="I264" s="84">
        <f t="shared" ca="1" si="298"/>
        <v>0</v>
      </c>
      <c r="J264" s="84">
        <f t="shared" ca="1" si="299"/>
        <v>0</v>
      </c>
      <c r="K264" s="25">
        <v>5154</v>
      </c>
      <c r="L264" s="26" t="s">
        <v>4953</v>
      </c>
      <c r="M264" s="81">
        <v>21</v>
      </c>
      <c r="N264" s="18">
        <f t="shared" si="249"/>
        <v>238</v>
      </c>
      <c r="O264" s="18"/>
      <c r="P264" s="76" t="s">
        <v>6079</v>
      </c>
      <c r="Q264" s="28"/>
      <c r="R264" s="578"/>
      <c r="S264" s="85">
        <f t="shared" ca="1" si="300"/>
        <v>0</v>
      </c>
      <c r="T264" s="578"/>
      <c r="U264" s="85">
        <f t="shared" ca="1" si="301"/>
        <v>0</v>
      </c>
      <c r="V264" s="929"/>
      <c r="W264" s="85">
        <f t="shared" ca="1" si="302"/>
        <v>0</v>
      </c>
      <c r="X264" s="578"/>
      <c r="Y264" s="85">
        <f t="shared" ca="1" si="303"/>
        <v>0</v>
      </c>
      <c r="Z264" s="929"/>
      <c r="AA264" s="85">
        <f t="shared" ca="1" si="304"/>
        <v>0</v>
      </c>
      <c r="AB264" s="578"/>
      <c r="AC264" s="85">
        <f t="shared" ca="1" si="305"/>
        <v>0</v>
      </c>
      <c r="AD264" s="18"/>
      <c r="AE264" s="18"/>
      <c r="AF264" s="41"/>
      <c r="AG264" s="18"/>
      <c r="AH264" s="18"/>
      <c r="AI264" s="74">
        <f t="shared" ref="AI264:AI295" ca="1" si="306">G264-AA264</f>
        <v>0</v>
      </c>
      <c r="AJ264" s="74"/>
      <c r="AK264" s="74">
        <f t="shared" ref="AK264:AK295" ca="1" si="307">J264-AC264</f>
        <v>0</v>
      </c>
    </row>
    <row r="265" spans="1:37">
      <c r="A265" s="553"/>
      <c r="B265" s="579" t="s">
        <v>1116</v>
      </c>
      <c r="C265" s="552"/>
      <c r="D265" s="552"/>
      <c r="E265" s="84">
        <f t="shared" si="294"/>
        <v>0</v>
      </c>
      <c r="F265" s="84">
        <f t="shared" ca="1" si="295"/>
        <v>15543863</v>
      </c>
      <c r="G265" s="84">
        <f t="shared" ca="1" si="296"/>
        <v>15543863</v>
      </c>
      <c r="H265" s="84">
        <f t="shared" si="297"/>
        <v>0</v>
      </c>
      <c r="I265" s="84">
        <f t="shared" ca="1" si="298"/>
        <v>0</v>
      </c>
      <c r="J265" s="84">
        <f t="shared" ca="1" si="299"/>
        <v>0</v>
      </c>
      <c r="K265" s="25">
        <v>5155</v>
      </c>
      <c r="L265" s="26" t="s">
        <v>4953</v>
      </c>
      <c r="M265" s="81">
        <v>21</v>
      </c>
      <c r="N265" s="18">
        <f t="shared" si="249"/>
        <v>239</v>
      </c>
      <c r="O265" s="18"/>
      <c r="P265" s="76" t="s">
        <v>6079</v>
      </c>
      <c r="Q265" s="28"/>
      <c r="R265" s="578"/>
      <c r="S265" s="85">
        <f t="shared" ca="1" si="300"/>
        <v>15543863</v>
      </c>
      <c r="T265" s="578"/>
      <c r="U265" s="85">
        <f t="shared" ca="1" si="301"/>
        <v>0</v>
      </c>
      <c r="V265" s="929"/>
      <c r="W265" s="85">
        <f t="shared" ca="1" si="302"/>
        <v>0</v>
      </c>
      <c r="X265" s="578"/>
      <c r="Y265" s="85">
        <f t="shared" ca="1" si="303"/>
        <v>0</v>
      </c>
      <c r="Z265" s="929"/>
      <c r="AA265" s="85">
        <f t="shared" ca="1" si="304"/>
        <v>0</v>
      </c>
      <c r="AB265" s="578"/>
      <c r="AC265" s="85">
        <f t="shared" ca="1" si="305"/>
        <v>0</v>
      </c>
      <c r="AD265" s="18"/>
      <c r="AE265" s="18"/>
      <c r="AF265" s="41"/>
      <c r="AG265" s="18"/>
      <c r="AH265" s="18"/>
      <c r="AI265" s="74">
        <f t="shared" ca="1" si="306"/>
        <v>15543863</v>
      </c>
      <c r="AJ265" s="74"/>
      <c r="AK265" s="74">
        <f t="shared" ca="1" si="307"/>
        <v>0</v>
      </c>
    </row>
    <row r="266" spans="1:37">
      <c r="A266" s="553"/>
      <c r="B266" s="579" t="s">
        <v>1117</v>
      </c>
      <c r="C266" s="552"/>
      <c r="D266" s="552"/>
      <c r="E266" s="84">
        <f t="shared" si="294"/>
        <v>0</v>
      </c>
      <c r="F266" s="84">
        <f t="shared" ca="1" si="295"/>
        <v>0</v>
      </c>
      <c r="G266" s="84">
        <f t="shared" ca="1" si="296"/>
        <v>0</v>
      </c>
      <c r="H266" s="84">
        <f t="shared" si="297"/>
        <v>0</v>
      </c>
      <c r="I266" s="84">
        <f t="shared" ca="1" si="298"/>
        <v>0</v>
      </c>
      <c r="J266" s="84">
        <f t="shared" ca="1" si="299"/>
        <v>0</v>
      </c>
      <c r="K266" s="25">
        <v>5156</v>
      </c>
      <c r="L266" s="26" t="s">
        <v>4953</v>
      </c>
      <c r="M266" s="81">
        <v>21</v>
      </c>
      <c r="N266" s="18">
        <f t="shared" si="249"/>
        <v>240</v>
      </c>
      <c r="O266" s="18"/>
      <c r="P266" s="76" t="s">
        <v>6079</v>
      </c>
      <c r="Q266" s="28"/>
      <c r="R266" s="578"/>
      <c r="S266" s="85">
        <f t="shared" ca="1" si="300"/>
        <v>0</v>
      </c>
      <c r="T266" s="578"/>
      <c r="U266" s="85">
        <f t="shared" ca="1" si="301"/>
        <v>0</v>
      </c>
      <c r="V266" s="929"/>
      <c r="W266" s="85">
        <f t="shared" ca="1" si="302"/>
        <v>0</v>
      </c>
      <c r="X266" s="578"/>
      <c r="Y266" s="85">
        <f t="shared" ca="1" si="303"/>
        <v>0</v>
      </c>
      <c r="Z266" s="929"/>
      <c r="AA266" s="85">
        <f t="shared" ca="1" si="304"/>
        <v>0</v>
      </c>
      <c r="AB266" s="578"/>
      <c r="AC266" s="85">
        <f t="shared" ca="1" si="305"/>
        <v>0</v>
      </c>
      <c r="AD266" s="18"/>
      <c r="AE266" s="18"/>
      <c r="AF266" s="41"/>
      <c r="AG266" s="18"/>
      <c r="AH266" s="18"/>
      <c r="AI266" s="74">
        <f t="shared" ca="1" si="306"/>
        <v>0</v>
      </c>
      <c r="AJ266" s="74"/>
      <c r="AK266" s="74">
        <f t="shared" ca="1" si="307"/>
        <v>0</v>
      </c>
    </row>
    <row r="267" spans="1:37">
      <c r="A267" s="553"/>
      <c r="B267" s="579" t="s">
        <v>1118</v>
      </c>
      <c r="C267" s="552"/>
      <c r="D267" s="552"/>
      <c r="E267" s="84">
        <f t="shared" si="294"/>
        <v>0</v>
      </c>
      <c r="F267" s="84">
        <f t="shared" ca="1" si="295"/>
        <v>0</v>
      </c>
      <c r="G267" s="84">
        <f t="shared" ca="1" si="296"/>
        <v>0</v>
      </c>
      <c r="H267" s="84">
        <f t="shared" si="297"/>
        <v>0</v>
      </c>
      <c r="I267" s="84">
        <f t="shared" ca="1" si="298"/>
        <v>0</v>
      </c>
      <c r="J267" s="84">
        <f t="shared" ca="1" si="299"/>
        <v>0</v>
      </c>
      <c r="K267" s="25">
        <v>5157</v>
      </c>
      <c r="L267" s="26" t="s">
        <v>4953</v>
      </c>
      <c r="M267" s="81">
        <v>21</v>
      </c>
      <c r="N267" s="18">
        <f t="shared" si="249"/>
        <v>241</v>
      </c>
      <c r="O267" s="18"/>
      <c r="P267" s="76" t="s">
        <v>6079</v>
      </c>
      <c r="Q267" s="28"/>
      <c r="R267" s="578"/>
      <c r="S267" s="85">
        <f t="shared" ca="1" si="300"/>
        <v>0</v>
      </c>
      <c r="T267" s="578"/>
      <c r="U267" s="85">
        <f t="shared" ca="1" si="301"/>
        <v>0</v>
      </c>
      <c r="V267" s="929"/>
      <c r="W267" s="85">
        <f t="shared" ca="1" si="302"/>
        <v>0</v>
      </c>
      <c r="X267" s="578"/>
      <c r="Y267" s="85">
        <f t="shared" ca="1" si="303"/>
        <v>0</v>
      </c>
      <c r="Z267" s="929"/>
      <c r="AA267" s="85">
        <f t="shared" ca="1" si="304"/>
        <v>0</v>
      </c>
      <c r="AB267" s="578"/>
      <c r="AC267" s="85">
        <f t="shared" ca="1" si="305"/>
        <v>0</v>
      </c>
      <c r="AD267" s="18"/>
      <c r="AE267" s="18"/>
      <c r="AF267" s="41"/>
      <c r="AG267" s="18"/>
      <c r="AH267" s="18"/>
      <c r="AI267" s="74">
        <f t="shared" ca="1" si="306"/>
        <v>0</v>
      </c>
      <c r="AJ267" s="74"/>
      <c r="AK267" s="74">
        <f t="shared" ca="1" si="307"/>
        <v>0</v>
      </c>
    </row>
    <row r="268" spans="1:37">
      <c r="A268" s="553"/>
      <c r="B268" s="579" t="s">
        <v>1119</v>
      </c>
      <c r="C268" s="552"/>
      <c r="D268" s="552"/>
      <c r="E268" s="84">
        <f t="shared" si="294"/>
        <v>0</v>
      </c>
      <c r="F268" s="84">
        <f t="shared" ca="1" si="295"/>
        <v>0</v>
      </c>
      <c r="G268" s="84">
        <f t="shared" ca="1" si="296"/>
        <v>0</v>
      </c>
      <c r="H268" s="84">
        <f t="shared" si="297"/>
        <v>0</v>
      </c>
      <c r="I268" s="84">
        <f t="shared" ca="1" si="298"/>
        <v>0</v>
      </c>
      <c r="J268" s="84">
        <f t="shared" ca="1" si="299"/>
        <v>0</v>
      </c>
      <c r="K268" s="25">
        <v>5158</v>
      </c>
      <c r="L268" s="26" t="s">
        <v>4953</v>
      </c>
      <c r="M268" s="81">
        <v>21</v>
      </c>
      <c r="N268" s="18">
        <f t="shared" si="249"/>
        <v>242</v>
      </c>
      <c r="O268" s="18"/>
      <c r="P268" s="76" t="s">
        <v>6079</v>
      </c>
      <c r="Q268" s="28"/>
      <c r="R268" s="578"/>
      <c r="S268" s="85">
        <f t="shared" ca="1" si="300"/>
        <v>0</v>
      </c>
      <c r="T268" s="578"/>
      <c r="U268" s="85">
        <f t="shared" ca="1" si="301"/>
        <v>0</v>
      </c>
      <c r="V268" s="929"/>
      <c r="W268" s="85">
        <f t="shared" ca="1" si="302"/>
        <v>0</v>
      </c>
      <c r="X268" s="578"/>
      <c r="Y268" s="85">
        <f t="shared" ca="1" si="303"/>
        <v>0</v>
      </c>
      <c r="Z268" s="929"/>
      <c r="AA268" s="85">
        <f t="shared" ca="1" si="304"/>
        <v>0</v>
      </c>
      <c r="AB268" s="578"/>
      <c r="AC268" s="85">
        <f t="shared" ca="1" si="305"/>
        <v>0</v>
      </c>
      <c r="AD268" s="18"/>
      <c r="AE268" s="18"/>
      <c r="AF268" s="41"/>
      <c r="AG268" s="18"/>
      <c r="AH268" s="18"/>
      <c r="AI268" s="74">
        <f t="shared" ca="1" si="306"/>
        <v>0</v>
      </c>
      <c r="AJ268" s="74"/>
      <c r="AK268" s="74">
        <f t="shared" ca="1" si="307"/>
        <v>0</v>
      </c>
    </row>
    <row r="269" spans="1:37">
      <c r="A269" s="553" t="s">
        <v>11925</v>
      </c>
      <c r="B269" s="519" t="s">
        <v>10332</v>
      </c>
      <c r="C269" s="552">
        <v>22</v>
      </c>
      <c r="D269" s="552"/>
      <c r="E269" s="64">
        <f t="shared" ref="E269:J269" si="308">Acdkt</f>
        <v>11708437555</v>
      </c>
      <c r="F269" s="64">
        <f t="shared" ca="1" si="308"/>
        <v>15543863</v>
      </c>
      <c r="G269" s="64">
        <f t="shared" ca="1" si="308"/>
        <v>11723981418</v>
      </c>
      <c r="H269" s="64">
        <f t="shared" si="308"/>
        <v>2229366265</v>
      </c>
      <c r="I269" s="64">
        <f t="shared" ca="1" si="308"/>
        <v>0</v>
      </c>
      <c r="J269" s="64">
        <f t="shared" ca="1" si="308"/>
        <v>2229366265</v>
      </c>
      <c r="K269" s="25"/>
      <c r="L269" s="26"/>
      <c r="M269" s="81"/>
      <c r="N269" s="18">
        <f t="shared" si="249"/>
        <v>243</v>
      </c>
      <c r="O269" s="18" t="s">
        <v>6078</v>
      </c>
      <c r="P269" s="76" t="s">
        <v>6079</v>
      </c>
      <c r="Q269" s="28"/>
      <c r="R269" s="64">
        <f t="shared" ref="R269:AC269" si="309">Acdkt</f>
        <v>11708437555</v>
      </c>
      <c r="S269" s="64">
        <f t="shared" ca="1" si="309"/>
        <v>11723981418</v>
      </c>
      <c r="T269" s="64">
        <f t="shared" si="309"/>
        <v>2229366265</v>
      </c>
      <c r="U269" s="584">
        <f t="shared" ca="1" si="309"/>
        <v>2229366265</v>
      </c>
      <c r="V269" s="64">
        <f t="shared" si="309"/>
        <v>0</v>
      </c>
      <c r="W269" s="64">
        <f t="shared" ca="1" si="309"/>
        <v>0</v>
      </c>
      <c r="X269" s="64">
        <f t="shared" si="309"/>
        <v>0</v>
      </c>
      <c r="Y269" s="584">
        <f t="shared" ca="1" si="309"/>
        <v>0</v>
      </c>
      <c r="Z269" s="64">
        <f t="shared" si="309"/>
        <v>0</v>
      </c>
      <c r="AA269" s="64">
        <f t="shared" ca="1" si="309"/>
        <v>0</v>
      </c>
      <c r="AB269" s="64">
        <f t="shared" si="309"/>
        <v>0</v>
      </c>
      <c r="AC269" s="584">
        <f t="shared" ca="1" si="309"/>
        <v>0</v>
      </c>
      <c r="AD269" s="18"/>
      <c r="AE269" s="18"/>
      <c r="AF269" s="41"/>
      <c r="AG269" s="18"/>
      <c r="AH269" s="18"/>
      <c r="AI269" s="74">
        <f t="shared" ca="1" si="306"/>
        <v>11723981418</v>
      </c>
      <c r="AJ269" s="74"/>
      <c r="AK269" s="74">
        <f t="shared" ca="1" si="307"/>
        <v>2229366265</v>
      </c>
    </row>
    <row r="270" spans="1:37" ht="13.5">
      <c r="A270" s="556"/>
      <c r="B270" s="579" t="s">
        <v>1120</v>
      </c>
      <c r="C270" s="557">
        <v>23</v>
      </c>
      <c r="D270" s="557"/>
      <c r="E270" s="84">
        <f t="shared" ref="E270:E277" si="310">THCK1</f>
        <v>11708437555</v>
      </c>
      <c r="F270" s="84">
        <f t="shared" ref="F270:F277" ca="1" si="311">THCK2</f>
        <v>0</v>
      </c>
      <c r="G270" s="84">
        <f t="shared" ref="G270:G277" ca="1" si="312">THCK</f>
        <v>11708437555</v>
      </c>
      <c r="H270" s="84">
        <f t="shared" ref="H270:H277" si="313">THDK1</f>
        <v>2229366265</v>
      </c>
      <c r="I270" s="84">
        <f t="shared" ref="I270:I277" ca="1" si="314">THDK2</f>
        <v>0</v>
      </c>
      <c r="J270" s="84">
        <f t="shared" ref="J270:J277" ca="1" si="315">THDK</f>
        <v>2229366265</v>
      </c>
      <c r="K270" s="25">
        <v>6351</v>
      </c>
      <c r="L270" s="26" t="s">
        <v>4953</v>
      </c>
      <c r="M270" s="81">
        <v>22</v>
      </c>
      <c r="N270" s="18">
        <f t="shared" si="249"/>
        <v>244</v>
      </c>
      <c r="O270" s="18"/>
      <c r="P270" s="76" t="s">
        <v>6079</v>
      </c>
      <c r="Q270" s="28"/>
      <c r="R270" s="1691">
        <v>11708437555</v>
      </c>
      <c r="S270" s="85">
        <f t="shared" ref="S270:S277" ca="1" si="316">-pajetn+R270</f>
        <v>11708437555</v>
      </c>
      <c r="T270" s="464">
        <v>2229366265</v>
      </c>
      <c r="U270" s="85">
        <f t="shared" ref="U270:U277" ca="1" si="317">-pajetndk+T270</f>
        <v>2229366265</v>
      </c>
      <c r="V270" s="928"/>
      <c r="W270" s="85">
        <f t="shared" ref="W270:W277" ca="1" si="318">-pajetn+V270</f>
        <v>0</v>
      </c>
      <c r="X270" s="576"/>
      <c r="Y270" s="85">
        <f t="shared" ref="Y270:Y277" ca="1" si="319">-pajetndk+X270</f>
        <v>0</v>
      </c>
      <c r="Z270" s="928"/>
      <c r="AA270" s="85">
        <f t="shared" ref="AA270:AA277" ca="1" si="320">-pajetn+Z270</f>
        <v>0</v>
      </c>
      <c r="AB270" s="576"/>
      <c r="AC270" s="85">
        <f t="shared" ref="AC270:AC277" ca="1" si="321">-pajetndk+AB270</f>
        <v>0</v>
      </c>
      <c r="AD270" s="18"/>
      <c r="AE270" s="18"/>
      <c r="AF270" s="41"/>
      <c r="AG270" s="18"/>
      <c r="AH270" s="18"/>
      <c r="AI270" s="84">
        <f t="shared" ca="1" si="306"/>
        <v>11708437555</v>
      </c>
      <c r="AJ270" s="84"/>
      <c r="AK270" s="84">
        <f t="shared" ca="1" si="307"/>
        <v>2229366265</v>
      </c>
    </row>
    <row r="271" spans="1:37">
      <c r="A271" s="556"/>
      <c r="B271" s="579" t="s">
        <v>7855</v>
      </c>
      <c r="C271" s="557"/>
      <c r="D271" s="557"/>
      <c r="E271" s="84">
        <f t="shared" si="310"/>
        <v>0</v>
      </c>
      <c r="F271" s="84">
        <f t="shared" ca="1" si="311"/>
        <v>0</v>
      </c>
      <c r="G271" s="84">
        <f t="shared" ca="1" si="312"/>
        <v>0</v>
      </c>
      <c r="H271" s="84">
        <f t="shared" si="313"/>
        <v>0</v>
      </c>
      <c r="I271" s="84">
        <f t="shared" ca="1" si="314"/>
        <v>0</v>
      </c>
      <c r="J271" s="84">
        <f t="shared" ca="1" si="315"/>
        <v>0</v>
      </c>
      <c r="K271" s="25">
        <v>6352</v>
      </c>
      <c r="L271" s="26" t="s">
        <v>4953</v>
      </c>
      <c r="M271" s="81">
        <v>22</v>
      </c>
      <c r="N271" s="18">
        <f t="shared" si="249"/>
        <v>245</v>
      </c>
      <c r="O271" s="18"/>
      <c r="P271" s="76" t="s">
        <v>6079</v>
      </c>
      <c r="Q271" s="28"/>
      <c r="R271" s="578"/>
      <c r="S271" s="85">
        <f t="shared" ca="1" si="316"/>
        <v>0</v>
      </c>
      <c r="T271" s="578"/>
      <c r="U271" s="85">
        <f t="shared" ca="1" si="317"/>
        <v>0</v>
      </c>
      <c r="V271" s="929"/>
      <c r="W271" s="85">
        <f t="shared" ca="1" si="318"/>
        <v>0</v>
      </c>
      <c r="X271" s="578"/>
      <c r="Y271" s="85">
        <f t="shared" ca="1" si="319"/>
        <v>0</v>
      </c>
      <c r="Z271" s="929"/>
      <c r="AA271" s="85">
        <f t="shared" ca="1" si="320"/>
        <v>0</v>
      </c>
      <c r="AB271" s="578"/>
      <c r="AC271" s="85">
        <f t="shared" ca="1" si="321"/>
        <v>0</v>
      </c>
      <c r="AD271" s="18"/>
      <c r="AE271" s="18"/>
      <c r="AF271" s="41"/>
      <c r="AG271" s="18"/>
      <c r="AH271" s="18"/>
      <c r="AI271" s="84">
        <f t="shared" ca="1" si="306"/>
        <v>0</v>
      </c>
      <c r="AJ271" s="84"/>
      <c r="AK271" s="84">
        <f t="shared" ca="1" si="307"/>
        <v>0</v>
      </c>
    </row>
    <row r="272" spans="1:37">
      <c r="A272" s="556"/>
      <c r="B272" s="579" t="s">
        <v>1091</v>
      </c>
      <c r="C272" s="557"/>
      <c r="D272" s="557"/>
      <c r="E272" s="84">
        <f t="shared" si="310"/>
        <v>0</v>
      </c>
      <c r="F272" s="84">
        <f t="shared" ca="1" si="311"/>
        <v>0</v>
      </c>
      <c r="G272" s="84">
        <f t="shared" ca="1" si="312"/>
        <v>0</v>
      </c>
      <c r="H272" s="84">
        <f t="shared" si="313"/>
        <v>0</v>
      </c>
      <c r="I272" s="84">
        <f t="shared" ca="1" si="314"/>
        <v>0</v>
      </c>
      <c r="J272" s="84">
        <f t="shared" ca="1" si="315"/>
        <v>0</v>
      </c>
      <c r="K272" s="25">
        <v>6353</v>
      </c>
      <c r="L272" s="26" t="s">
        <v>4953</v>
      </c>
      <c r="M272" s="81">
        <v>22</v>
      </c>
      <c r="N272" s="18">
        <f t="shared" si="249"/>
        <v>246</v>
      </c>
      <c r="O272" s="18"/>
      <c r="P272" s="76" t="s">
        <v>6079</v>
      </c>
      <c r="Q272" s="28"/>
      <c r="R272" s="578"/>
      <c r="S272" s="85">
        <f t="shared" ca="1" si="316"/>
        <v>0</v>
      </c>
      <c r="T272" s="578"/>
      <c r="U272" s="85">
        <f t="shared" ca="1" si="317"/>
        <v>0</v>
      </c>
      <c r="V272" s="929"/>
      <c r="W272" s="85">
        <f t="shared" ca="1" si="318"/>
        <v>0</v>
      </c>
      <c r="X272" s="578"/>
      <c r="Y272" s="85">
        <f t="shared" ca="1" si="319"/>
        <v>0</v>
      </c>
      <c r="Z272" s="929"/>
      <c r="AA272" s="85">
        <f t="shared" ca="1" si="320"/>
        <v>0</v>
      </c>
      <c r="AB272" s="578"/>
      <c r="AC272" s="85">
        <f t="shared" ca="1" si="321"/>
        <v>0</v>
      </c>
      <c r="AD272" s="18"/>
      <c r="AE272" s="18"/>
      <c r="AF272" s="41"/>
      <c r="AG272" s="18"/>
      <c r="AH272" s="18"/>
      <c r="AI272" s="84">
        <f t="shared" ca="1" si="306"/>
        <v>0</v>
      </c>
      <c r="AJ272" s="84"/>
      <c r="AK272" s="84">
        <f t="shared" ca="1" si="307"/>
        <v>0</v>
      </c>
    </row>
    <row r="273" spans="1:37">
      <c r="A273" s="556"/>
      <c r="B273" s="579" t="s">
        <v>1092</v>
      </c>
      <c r="C273" s="557"/>
      <c r="D273" s="557"/>
      <c r="E273" s="84">
        <f t="shared" si="310"/>
        <v>0</v>
      </c>
      <c r="F273" s="84">
        <f t="shared" ca="1" si="311"/>
        <v>0</v>
      </c>
      <c r="G273" s="84">
        <f t="shared" ca="1" si="312"/>
        <v>0</v>
      </c>
      <c r="H273" s="84">
        <f t="shared" si="313"/>
        <v>0</v>
      </c>
      <c r="I273" s="84">
        <f t="shared" ca="1" si="314"/>
        <v>0</v>
      </c>
      <c r="J273" s="84">
        <f t="shared" ca="1" si="315"/>
        <v>0</v>
      </c>
      <c r="K273" s="25">
        <v>6354</v>
      </c>
      <c r="L273" s="26" t="s">
        <v>4953</v>
      </c>
      <c r="M273" s="81">
        <v>22</v>
      </c>
      <c r="N273" s="18">
        <f t="shared" si="249"/>
        <v>247</v>
      </c>
      <c r="O273" s="18"/>
      <c r="P273" s="76" t="s">
        <v>6079</v>
      </c>
      <c r="Q273" s="28"/>
      <c r="R273" s="578"/>
      <c r="S273" s="85">
        <f t="shared" ca="1" si="316"/>
        <v>0</v>
      </c>
      <c r="T273" s="578"/>
      <c r="U273" s="85">
        <f t="shared" ca="1" si="317"/>
        <v>0</v>
      </c>
      <c r="V273" s="929"/>
      <c r="W273" s="85">
        <f t="shared" ca="1" si="318"/>
        <v>0</v>
      </c>
      <c r="X273" s="578"/>
      <c r="Y273" s="85">
        <f t="shared" ca="1" si="319"/>
        <v>0</v>
      </c>
      <c r="Z273" s="929"/>
      <c r="AA273" s="85">
        <f t="shared" ca="1" si="320"/>
        <v>0</v>
      </c>
      <c r="AB273" s="578"/>
      <c r="AC273" s="85">
        <f t="shared" ca="1" si="321"/>
        <v>0</v>
      </c>
      <c r="AD273" s="18"/>
      <c r="AE273" s="18"/>
      <c r="AF273" s="41"/>
      <c r="AG273" s="18"/>
      <c r="AH273" s="18"/>
      <c r="AI273" s="84">
        <f t="shared" ca="1" si="306"/>
        <v>0</v>
      </c>
      <c r="AJ273" s="84"/>
      <c r="AK273" s="84">
        <f t="shared" ca="1" si="307"/>
        <v>0</v>
      </c>
    </row>
    <row r="274" spans="1:37">
      <c r="A274" s="556"/>
      <c r="B274" s="579" t="s">
        <v>1093</v>
      </c>
      <c r="C274" s="557"/>
      <c r="D274" s="557"/>
      <c r="E274" s="84">
        <f t="shared" si="310"/>
        <v>0</v>
      </c>
      <c r="F274" s="84">
        <f t="shared" ca="1" si="311"/>
        <v>15543863</v>
      </c>
      <c r="G274" s="84">
        <f t="shared" ca="1" si="312"/>
        <v>15543863</v>
      </c>
      <c r="H274" s="84">
        <f t="shared" si="313"/>
        <v>0</v>
      </c>
      <c r="I274" s="84">
        <f t="shared" ca="1" si="314"/>
        <v>0</v>
      </c>
      <c r="J274" s="84">
        <f t="shared" ca="1" si="315"/>
        <v>0</v>
      </c>
      <c r="K274" s="25">
        <v>6355</v>
      </c>
      <c r="L274" s="26" t="s">
        <v>4953</v>
      </c>
      <c r="M274" s="81">
        <v>22</v>
      </c>
      <c r="N274" s="18">
        <f t="shared" si="249"/>
        <v>248</v>
      </c>
      <c r="O274" s="18"/>
      <c r="P274" s="76" t="s">
        <v>6079</v>
      </c>
      <c r="Q274" s="28"/>
      <c r="R274" s="578"/>
      <c r="S274" s="85">
        <f t="shared" ca="1" si="316"/>
        <v>15543863</v>
      </c>
      <c r="T274" s="578"/>
      <c r="U274" s="85">
        <f t="shared" ca="1" si="317"/>
        <v>0</v>
      </c>
      <c r="V274" s="929"/>
      <c r="W274" s="85">
        <f t="shared" ca="1" si="318"/>
        <v>0</v>
      </c>
      <c r="X274" s="578"/>
      <c r="Y274" s="85">
        <f t="shared" ca="1" si="319"/>
        <v>0</v>
      </c>
      <c r="Z274" s="929"/>
      <c r="AA274" s="85">
        <f t="shared" ca="1" si="320"/>
        <v>0</v>
      </c>
      <c r="AB274" s="578"/>
      <c r="AC274" s="85">
        <f t="shared" ca="1" si="321"/>
        <v>0</v>
      </c>
      <c r="AD274" s="18"/>
      <c r="AE274" s="18"/>
      <c r="AF274" s="41"/>
      <c r="AG274" s="18"/>
      <c r="AH274" s="18"/>
      <c r="AI274" s="84">
        <f t="shared" ca="1" si="306"/>
        <v>15543863</v>
      </c>
      <c r="AJ274" s="84"/>
      <c r="AK274" s="84">
        <f t="shared" ca="1" si="307"/>
        <v>0</v>
      </c>
    </row>
    <row r="275" spans="1:37">
      <c r="A275" s="556"/>
      <c r="B275" s="579" t="s">
        <v>1094</v>
      </c>
      <c r="C275" s="557"/>
      <c r="D275" s="557"/>
      <c r="E275" s="84">
        <f t="shared" si="310"/>
        <v>0</v>
      </c>
      <c r="F275" s="84">
        <f t="shared" ca="1" si="311"/>
        <v>0</v>
      </c>
      <c r="G275" s="84">
        <f t="shared" ca="1" si="312"/>
        <v>0</v>
      </c>
      <c r="H275" s="84">
        <f t="shared" si="313"/>
        <v>0</v>
      </c>
      <c r="I275" s="84">
        <f t="shared" ca="1" si="314"/>
        <v>0</v>
      </c>
      <c r="J275" s="84">
        <f t="shared" ca="1" si="315"/>
        <v>0</v>
      </c>
      <c r="K275" s="25">
        <v>6356</v>
      </c>
      <c r="L275" s="26" t="s">
        <v>4953</v>
      </c>
      <c r="M275" s="81">
        <v>22</v>
      </c>
      <c r="N275" s="18">
        <f t="shared" si="249"/>
        <v>249</v>
      </c>
      <c r="O275" s="18"/>
      <c r="P275" s="76" t="s">
        <v>6079</v>
      </c>
      <c r="Q275" s="28"/>
      <c r="R275" s="578"/>
      <c r="S275" s="85">
        <f t="shared" ca="1" si="316"/>
        <v>0</v>
      </c>
      <c r="T275" s="578"/>
      <c r="U275" s="85">
        <f t="shared" ca="1" si="317"/>
        <v>0</v>
      </c>
      <c r="V275" s="929"/>
      <c r="W275" s="85">
        <f t="shared" ca="1" si="318"/>
        <v>0</v>
      </c>
      <c r="X275" s="578"/>
      <c r="Y275" s="85">
        <f t="shared" ca="1" si="319"/>
        <v>0</v>
      </c>
      <c r="Z275" s="929"/>
      <c r="AA275" s="85">
        <f t="shared" ca="1" si="320"/>
        <v>0</v>
      </c>
      <c r="AB275" s="578"/>
      <c r="AC275" s="85">
        <f t="shared" ca="1" si="321"/>
        <v>0</v>
      </c>
      <c r="AD275" s="18"/>
      <c r="AE275" s="18"/>
      <c r="AF275" s="41"/>
      <c r="AG275" s="18"/>
      <c r="AH275" s="18"/>
      <c r="AI275" s="84">
        <f t="shared" ca="1" si="306"/>
        <v>0</v>
      </c>
      <c r="AJ275" s="84"/>
      <c r="AK275" s="84">
        <f t="shared" ca="1" si="307"/>
        <v>0</v>
      </c>
    </row>
    <row r="276" spans="1:37">
      <c r="A276" s="556"/>
      <c r="B276" s="579" t="s">
        <v>7768</v>
      </c>
      <c r="C276" s="557"/>
      <c r="D276" s="557"/>
      <c r="E276" s="84">
        <f t="shared" si="310"/>
        <v>0</v>
      </c>
      <c r="F276" s="84">
        <f t="shared" ca="1" si="311"/>
        <v>0</v>
      </c>
      <c r="G276" s="84">
        <f t="shared" ca="1" si="312"/>
        <v>0</v>
      </c>
      <c r="H276" s="84">
        <f t="shared" si="313"/>
        <v>0</v>
      </c>
      <c r="I276" s="84">
        <f t="shared" ca="1" si="314"/>
        <v>0</v>
      </c>
      <c r="J276" s="84">
        <f t="shared" ca="1" si="315"/>
        <v>0</v>
      </c>
      <c r="K276" s="25">
        <v>6359</v>
      </c>
      <c r="L276" s="26" t="s">
        <v>4953</v>
      </c>
      <c r="M276" s="81">
        <v>22</v>
      </c>
      <c r="N276" s="18">
        <f t="shared" si="249"/>
        <v>250</v>
      </c>
      <c r="O276" s="18"/>
      <c r="P276" s="76" t="s">
        <v>6079</v>
      </c>
      <c r="Q276" s="28"/>
      <c r="R276" s="578"/>
      <c r="S276" s="85">
        <f t="shared" ca="1" si="316"/>
        <v>0</v>
      </c>
      <c r="T276" s="578"/>
      <c r="U276" s="85">
        <f t="shared" ca="1" si="317"/>
        <v>0</v>
      </c>
      <c r="V276" s="929"/>
      <c r="W276" s="85">
        <f t="shared" ca="1" si="318"/>
        <v>0</v>
      </c>
      <c r="X276" s="578"/>
      <c r="Y276" s="85">
        <f t="shared" ca="1" si="319"/>
        <v>0</v>
      </c>
      <c r="Z276" s="929"/>
      <c r="AA276" s="85">
        <f t="shared" ca="1" si="320"/>
        <v>0</v>
      </c>
      <c r="AB276" s="578"/>
      <c r="AC276" s="85">
        <f t="shared" ca="1" si="321"/>
        <v>0</v>
      </c>
      <c r="AD276" s="18"/>
      <c r="AE276" s="18"/>
      <c r="AF276" s="41"/>
      <c r="AG276" s="18"/>
      <c r="AH276" s="18"/>
      <c r="AI276" s="84">
        <f t="shared" ca="1" si="306"/>
        <v>0</v>
      </c>
      <c r="AJ276" s="84"/>
      <c r="AK276" s="84">
        <f t="shared" ca="1" si="307"/>
        <v>0</v>
      </c>
    </row>
    <row r="277" spans="1:37">
      <c r="A277" s="556"/>
      <c r="B277" s="579" t="s">
        <v>1095</v>
      </c>
      <c r="C277" s="557"/>
      <c r="D277" s="557"/>
      <c r="E277" s="84">
        <f t="shared" si="310"/>
        <v>0</v>
      </c>
      <c r="F277" s="84">
        <f t="shared" ca="1" si="311"/>
        <v>0</v>
      </c>
      <c r="G277" s="84">
        <f t="shared" ca="1" si="312"/>
        <v>0</v>
      </c>
      <c r="H277" s="84">
        <f t="shared" si="313"/>
        <v>0</v>
      </c>
      <c r="I277" s="84">
        <f t="shared" ca="1" si="314"/>
        <v>0</v>
      </c>
      <c r="J277" s="84">
        <f t="shared" ca="1" si="315"/>
        <v>0</v>
      </c>
      <c r="K277" s="25">
        <v>6358</v>
      </c>
      <c r="L277" s="26" t="s">
        <v>4953</v>
      </c>
      <c r="M277" s="81">
        <v>22</v>
      </c>
      <c r="N277" s="18">
        <f t="shared" si="249"/>
        <v>251</v>
      </c>
      <c r="O277" s="18"/>
      <c r="P277" s="76" t="s">
        <v>6079</v>
      </c>
      <c r="Q277" s="28"/>
      <c r="R277" s="578"/>
      <c r="S277" s="85">
        <f t="shared" ca="1" si="316"/>
        <v>0</v>
      </c>
      <c r="T277" s="578"/>
      <c r="U277" s="85">
        <f t="shared" ca="1" si="317"/>
        <v>0</v>
      </c>
      <c r="V277" s="929"/>
      <c r="W277" s="85">
        <f t="shared" ca="1" si="318"/>
        <v>0</v>
      </c>
      <c r="X277" s="578"/>
      <c r="Y277" s="85">
        <f t="shared" ca="1" si="319"/>
        <v>0</v>
      </c>
      <c r="Z277" s="929"/>
      <c r="AA277" s="85">
        <f t="shared" ca="1" si="320"/>
        <v>0</v>
      </c>
      <c r="AB277" s="578"/>
      <c r="AC277" s="85">
        <f t="shared" ca="1" si="321"/>
        <v>0</v>
      </c>
      <c r="AD277" s="18"/>
      <c r="AE277" s="18"/>
      <c r="AF277" s="41"/>
      <c r="AG277" s="18"/>
      <c r="AH277" s="18"/>
      <c r="AI277" s="84">
        <f t="shared" ca="1" si="306"/>
        <v>0</v>
      </c>
      <c r="AJ277" s="84"/>
      <c r="AK277" s="84">
        <f t="shared" ca="1" si="307"/>
        <v>0</v>
      </c>
    </row>
    <row r="278" spans="1:37">
      <c r="A278" s="553" t="s">
        <v>7589</v>
      </c>
      <c r="B278" s="519" t="s">
        <v>10334</v>
      </c>
      <c r="C278" s="552">
        <v>24</v>
      </c>
      <c r="D278" s="552"/>
      <c r="E278" s="64">
        <f t="shared" ref="E278:J278" si="322">Acdkt</f>
        <v>923216055</v>
      </c>
      <c r="F278" s="64">
        <f t="shared" ca="1" si="322"/>
        <v>0</v>
      </c>
      <c r="G278" s="64">
        <f t="shared" ca="1" si="322"/>
        <v>923216055</v>
      </c>
      <c r="H278" s="64">
        <f t="shared" si="322"/>
        <v>3584700409</v>
      </c>
      <c r="I278" s="64">
        <f t="shared" ca="1" si="322"/>
        <v>0</v>
      </c>
      <c r="J278" s="64">
        <f t="shared" ca="1" si="322"/>
        <v>3584700409</v>
      </c>
      <c r="K278" s="25"/>
      <c r="L278" s="26"/>
      <c r="M278" s="81"/>
      <c r="N278" s="18">
        <f t="shared" si="249"/>
        <v>252</v>
      </c>
      <c r="O278" s="18" t="s">
        <v>6078</v>
      </c>
      <c r="P278" s="76"/>
      <c r="Q278" s="28"/>
      <c r="R278" s="64">
        <f>Acdkt</f>
        <v>923216055</v>
      </c>
      <c r="S278" s="64">
        <f t="shared" ref="S278:AC278" ca="1" si="323">Acdkt</f>
        <v>923216055</v>
      </c>
      <c r="T278" s="64">
        <f>Acdkt</f>
        <v>3584700409</v>
      </c>
      <c r="U278" s="584">
        <f t="shared" ca="1" si="323"/>
        <v>3584700409</v>
      </c>
      <c r="V278" s="64">
        <f t="shared" si="323"/>
        <v>0</v>
      </c>
      <c r="W278" s="64">
        <f t="shared" ca="1" si="323"/>
        <v>0</v>
      </c>
      <c r="X278" s="64">
        <f t="shared" si="323"/>
        <v>0</v>
      </c>
      <c r="Y278" s="584">
        <f t="shared" ca="1" si="323"/>
        <v>0</v>
      </c>
      <c r="Z278" s="64">
        <f t="shared" si="323"/>
        <v>0</v>
      </c>
      <c r="AA278" s="64">
        <f t="shared" ca="1" si="323"/>
        <v>0</v>
      </c>
      <c r="AB278" s="64">
        <f t="shared" si="323"/>
        <v>0</v>
      </c>
      <c r="AC278" s="584">
        <f t="shared" ca="1" si="323"/>
        <v>0</v>
      </c>
      <c r="AD278" s="18"/>
      <c r="AE278" s="18"/>
      <c r="AF278" s="41"/>
      <c r="AG278" s="18"/>
      <c r="AH278" s="18"/>
      <c r="AI278" s="74">
        <f t="shared" ca="1" si="306"/>
        <v>923216055</v>
      </c>
      <c r="AJ278" s="74"/>
      <c r="AK278" s="74">
        <f t="shared" ca="1" si="307"/>
        <v>3584700409</v>
      </c>
    </row>
    <row r="279" spans="1:37" ht="13.5">
      <c r="A279" s="553"/>
      <c r="B279" s="23" t="s">
        <v>10335</v>
      </c>
      <c r="C279" s="552"/>
      <c r="D279" s="552"/>
      <c r="E279" s="80">
        <f t="shared" ref="E279:E285" si="324">THCK1</f>
        <v>923216055</v>
      </c>
      <c r="F279" s="80">
        <f t="shared" ref="F279:F285" ca="1" si="325">THCK2</f>
        <v>0</v>
      </c>
      <c r="G279" s="80">
        <f t="shared" ref="G279:G285" ca="1" si="326">THCK</f>
        <v>923216055</v>
      </c>
      <c r="H279" s="80">
        <f t="shared" ref="H279:H285" si="327">THDK1</f>
        <v>3584700409</v>
      </c>
      <c r="I279" s="80">
        <f t="shared" ref="I279:I285" ca="1" si="328">THDK2</f>
        <v>0</v>
      </c>
      <c r="J279" s="80">
        <f t="shared" ref="J279:J285" ca="1" si="329">THDK</f>
        <v>3584700409</v>
      </c>
      <c r="K279" s="25">
        <v>6411</v>
      </c>
      <c r="L279" s="26" t="s">
        <v>4954</v>
      </c>
      <c r="M279" s="81">
        <v>24</v>
      </c>
      <c r="N279" s="18">
        <f t="shared" si="249"/>
        <v>253</v>
      </c>
      <c r="O279" s="18"/>
      <c r="P279" s="76" t="s">
        <v>6079</v>
      </c>
      <c r="Q279" s="28"/>
      <c r="R279" s="1691">
        <v>923216055</v>
      </c>
      <c r="S279" s="82">
        <f t="shared" ref="S279:S285" ca="1" si="330">-pajetn+R279</f>
        <v>923216055</v>
      </c>
      <c r="T279" s="576">
        <v>3584700409</v>
      </c>
      <c r="U279" s="82">
        <f t="shared" ref="U279:U285" ca="1" si="331">-pajetndk+T279</f>
        <v>3584700409</v>
      </c>
      <c r="V279" s="928"/>
      <c r="W279" s="82">
        <f t="shared" ref="W279:W285" ca="1" si="332">-pajetn+V279</f>
        <v>0</v>
      </c>
      <c r="X279" s="576"/>
      <c r="Y279" s="82">
        <f t="shared" ref="Y279:Y285" ca="1" si="333">-pajetndk+X279</f>
        <v>0</v>
      </c>
      <c r="Z279" s="928"/>
      <c r="AA279" s="82">
        <f t="shared" ref="AA279:AA285" ca="1" si="334">-pajetn+Z279</f>
        <v>0</v>
      </c>
      <c r="AB279" s="576"/>
      <c r="AC279" s="82">
        <f t="shared" ref="AC279:AC285" ca="1" si="335">-pajetndk+AB279</f>
        <v>0</v>
      </c>
      <c r="AD279" s="18"/>
      <c r="AE279" s="18"/>
      <c r="AF279" s="41"/>
      <c r="AG279" s="18"/>
      <c r="AH279" s="18"/>
      <c r="AI279" s="80">
        <f t="shared" ca="1" si="306"/>
        <v>923216055</v>
      </c>
      <c r="AJ279" s="80"/>
      <c r="AK279" s="80">
        <f t="shared" ca="1" si="307"/>
        <v>3584700409</v>
      </c>
    </row>
    <row r="280" spans="1:37">
      <c r="A280" s="553"/>
      <c r="B280" s="23" t="s">
        <v>10336</v>
      </c>
      <c r="C280" s="552"/>
      <c r="D280" s="552"/>
      <c r="E280" s="80">
        <f t="shared" si="324"/>
        <v>0</v>
      </c>
      <c r="F280" s="80">
        <f t="shared" ca="1" si="325"/>
        <v>0</v>
      </c>
      <c r="G280" s="80">
        <f t="shared" ca="1" si="326"/>
        <v>0</v>
      </c>
      <c r="H280" s="80">
        <f t="shared" si="327"/>
        <v>0</v>
      </c>
      <c r="I280" s="80">
        <f t="shared" ca="1" si="328"/>
        <v>0</v>
      </c>
      <c r="J280" s="80">
        <f t="shared" ca="1" si="329"/>
        <v>0</v>
      </c>
      <c r="K280" s="25">
        <v>6412</v>
      </c>
      <c r="L280" s="26" t="s">
        <v>4954</v>
      </c>
      <c r="M280" s="81">
        <v>24</v>
      </c>
      <c r="N280" s="18">
        <f t="shared" si="249"/>
        <v>254</v>
      </c>
      <c r="O280" s="18"/>
      <c r="P280" s="76" t="s">
        <v>6079</v>
      </c>
      <c r="Q280" s="28"/>
      <c r="R280" s="578"/>
      <c r="S280" s="82">
        <f t="shared" ca="1" si="330"/>
        <v>0</v>
      </c>
      <c r="T280" s="578"/>
      <c r="U280" s="82">
        <f t="shared" ca="1" si="331"/>
        <v>0</v>
      </c>
      <c r="V280" s="929"/>
      <c r="W280" s="82">
        <f t="shared" ca="1" si="332"/>
        <v>0</v>
      </c>
      <c r="X280" s="578"/>
      <c r="Y280" s="82">
        <f t="shared" ca="1" si="333"/>
        <v>0</v>
      </c>
      <c r="Z280" s="929"/>
      <c r="AA280" s="82">
        <f t="shared" ca="1" si="334"/>
        <v>0</v>
      </c>
      <c r="AB280" s="578"/>
      <c r="AC280" s="82">
        <f t="shared" ca="1" si="335"/>
        <v>0</v>
      </c>
      <c r="AD280" s="18"/>
      <c r="AE280" s="18"/>
      <c r="AF280" s="41"/>
      <c r="AG280" s="18"/>
      <c r="AH280" s="18"/>
      <c r="AI280" s="80">
        <f t="shared" ca="1" si="306"/>
        <v>0</v>
      </c>
      <c r="AJ280" s="80"/>
      <c r="AK280" s="80">
        <f t="shared" ca="1" si="307"/>
        <v>0</v>
      </c>
    </row>
    <row r="281" spans="1:37">
      <c r="A281" s="553"/>
      <c r="B281" s="23" t="s">
        <v>10337</v>
      </c>
      <c r="C281" s="552"/>
      <c r="D281" s="552"/>
      <c r="E281" s="80">
        <f t="shared" si="324"/>
        <v>0</v>
      </c>
      <c r="F281" s="80">
        <f t="shared" ca="1" si="325"/>
        <v>0</v>
      </c>
      <c r="G281" s="80">
        <f t="shared" ca="1" si="326"/>
        <v>0</v>
      </c>
      <c r="H281" s="80">
        <f t="shared" si="327"/>
        <v>0</v>
      </c>
      <c r="I281" s="80">
        <f t="shared" ca="1" si="328"/>
        <v>0</v>
      </c>
      <c r="J281" s="80">
        <f t="shared" ca="1" si="329"/>
        <v>0</v>
      </c>
      <c r="K281" s="25">
        <v>6413</v>
      </c>
      <c r="L281" s="26" t="s">
        <v>4954</v>
      </c>
      <c r="M281" s="81">
        <v>24</v>
      </c>
      <c r="N281" s="18">
        <f t="shared" si="249"/>
        <v>255</v>
      </c>
      <c r="O281" s="18"/>
      <c r="P281" s="76" t="s">
        <v>6079</v>
      </c>
      <c r="Q281" s="28"/>
      <c r="R281" s="578"/>
      <c r="S281" s="82">
        <f t="shared" ca="1" si="330"/>
        <v>0</v>
      </c>
      <c r="T281" s="578"/>
      <c r="U281" s="82">
        <f t="shared" ca="1" si="331"/>
        <v>0</v>
      </c>
      <c r="V281" s="929"/>
      <c r="W281" s="82">
        <f t="shared" ca="1" si="332"/>
        <v>0</v>
      </c>
      <c r="X281" s="578"/>
      <c r="Y281" s="82">
        <f t="shared" ca="1" si="333"/>
        <v>0</v>
      </c>
      <c r="Z281" s="929"/>
      <c r="AA281" s="82">
        <f t="shared" ca="1" si="334"/>
        <v>0</v>
      </c>
      <c r="AB281" s="578"/>
      <c r="AC281" s="82">
        <f t="shared" ca="1" si="335"/>
        <v>0</v>
      </c>
      <c r="AD281" s="18"/>
      <c r="AE281" s="18"/>
      <c r="AF281" s="41"/>
      <c r="AG281" s="18"/>
      <c r="AH281" s="18"/>
      <c r="AI281" s="80">
        <f t="shared" ca="1" si="306"/>
        <v>0</v>
      </c>
      <c r="AJ281" s="80"/>
      <c r="AK281" s="80">
        <f t="shared" ca="1" si="307"/>
        <v>0</v>
      </c>
    </row>
    <row r="282" spans="1:37">
      <c r="A282" s="553"/>
      <c r="B282" s="23" t="s">
        <v>8745</v>
      </c>
      <c r="C282" s="552"/>
      <c r="D282" s="552"/>
      <c r="E282" s="80">
        <f t="shared" si="324"/>
        <v>0</v>
      </c>
      <c r="F282" s="80">
        <f t="shared" ca="1" si="325"/>
        <v>0</v>
      </c>
      <c r="G282" s="80">
        <f t="shared" ca="1" si="326"/>
        <v>0</v>
      </c>
      <c r="H282" s="80">
        <f t="shared" si="327"/>
        <v>0</v>
      </c>
      <c r="I282" s="80">
        <f t="shared" ca="1" si="328"/>
        <v>0</v>
      </c>
      <c r="J282" s="80">
        <f t="shared" ca="1" si="329"/>
        <v>0</v>
      </c>
      <c r="K282" s="25">
        <v>6414</v>
      </c>
      <c r="L282" s="26" t="s">
        <v>4954</v>
      </c>
      <c r="M282" s="81">
        <v>24</v>
      </c>
      <c r="N282" s="18">
        <f t="shared" si="249"/>
        <v>256</v>
      </c>
      <c r="O282" s="18"/>
      <c r="P282" s="76" t="s">
        <v>6079</v>
      </c>
      <c r="Q282" s="28"/>
      <c r="R282" s="578"/>
      <c r="S282" s="82">
        <f t="shared" ca="1" si="330"/>
        <v>0</v>
      </c>
      <c r="T282" s="578"/>
      <c r="U282" s="82">
        <f t="shared" ca="1" si="331"/>
        <v>0</v>
      </c>
      <c r="V282" s="929"/>
      <c r="W282" s="82">
        <f t="shared" ca="1" si="332"/>
        <v>0</v>
      </c>
      <c r="X282" s="578"/>
      <c r="Y282" s="82">
        <f t="shared" ca="1" si="333"/>
        <v>0</v>
      </c>
      <c r="Z282" s="929"/>
      <c r="AA282" s="82">
        <f t="shared" ca="1" si="334"/>
        <v>0</v>
      </c>
      <c r="AB282" s="578"/>
      <c r="AC282" s="82">
        <f t="shared" ca="1" si="335"/>
        <v>0</v>
      </c>
      <c r="AD282" s="18"/>
      <c r="AE282" s="18"/>
      <c r="AF282" s="41"/>
      <c r="AG282" s="18"/>
      <c r="AH282" s="18"/>
      <c r="AI282" s="80">
        <f t="shared" ca="1" si="306"/>
        <v>0</v>
      </c>
      <c r="AJ282" s="80"/>
      <c r="AK282" s="80">
        <f t="shared" ca="1" si="307"/>
        <v>0</v>
      </c>
    </row>
    <row r="283" spans="1:37">
      <c r="A283" s="553"/>
      <c r="B283" s="23" t="s">
        <v>8746</v>
      </c>
      <c r="C283" s="552"/>
      <c r="D283" s="552"/>
      <c r="E283" s="80">
        <f t="shared" si="324"/>
        <v>0</v>
      </c>
      <c r="F283" s="80">
        <f t="shared" ca="1" si="325"/>
        <v>0</v>
      </c>
      <c r="G283" s="80">
        <f t="shared" ca="1" si="326"/>
        <v>0</v>
      </c>
      <c r="H283" s="80">
        <f t="shared" si="327"/>
        <v>0</v>
      </c>
      <c r="I283" s="80">
        <f t="shared" ca="1" si="328"/>
        <v>0</v>
      </c>
      <c r="J283" s="80">
        <f t="shared" ca="1" si="329"/>
        <v>0</v>
      </c>
      <c r="K283" s="25">
        <v>6415</v>
      </c>
      <c r="L283" s="26" t="s">
        <v>4954</v>
      </c>
      <c r="M283" s="81">
        <v>24</v>
      </c>
      <c r="N283" s="18">
        <f t="shared" si="249"/>
        <v>257</v>
      </c>
      <c r="O283" s="18"/>
      <c r="P283" s="76" t="s">
        <v>6079</v>
      </c>
      <c r="Q283" s="28"/>
      <c r="R283" s="578"/>
      <c r="S283" s="82">
        <f t="shared" ca="1" si="330"/>
        <v>0</v>
      </c>
      <c r="T283" s="578"/>
      <c r="U283" s="82">
        <f t="shared" ca="1" si="331"/>
        <v>0</v>
      </c>
      <c r="V283" s="929"/>
      <c r="W283" s="82">
        <f t="shared" ca="1" si="332"/>
        <v>0</v>
      </c>
      <c r="X283" s="578"/>
      <c r="Y283" s="82">
        <f t="shared" ca="1" si="333"/>
        <v>0</v>
      </c>
      <c r="Z283" s="929"/>
      <c r="AA283" s="82">
        <f t="shared" ca="1" si="334"/>
        <v>0</v>
      </c>
      <c r="AB283" s="578"/>
      <c r="AC283" s="82">
        <f t="shared" ca="1" si="335"/>
        <v>0</v>
      </c>
      <c r="AD283" s="18"/>
      <c r="AE283" s="18"/>
      <c r="AF283" s="41"/>
      <c r="AG283" s="18"/>
      <c r="AH283" s="18"/>
      <c r="AI283" s="80">
        <f t="shared" ca="1" si="306"/>
        <v>0</v>
      </c>
      <c r="AJ283" s="80"/>
      <c r="AK283" s="80">
        <f t="shared" ca="1" si="307"/>
        <v>0</v>
      </c>
    </row>
    <row r="284" spans="1:37">
      <c r="A284" s="553"/>
      <c r="B284" s="23" t="s">
        <v>8747</v>
      </c>
      <c r="C284" s="552"/>
      <c r="D284" s="552"/>
      <c r="E284" s="80">
        <f t="shared" si="324"/>
        <v>0</v>
      </c>
      <c r="F284" s="80">
        <f t="shared" ca="1" si="325"/>
        <v>0</v>
      </c>
      <c r="G284" s="80">
        <f t="shared" ca="1" si="326"/>
        <v>0</v>
      </c>
      <c r="H284" s="80">
        <f t="shared" si="327"/>
        <v>0</v>
      </c>
      <c r="I284" s="80">
        <f t="shared" ca="1" si="328"/>
        <v>0</v>
      </c>
      <c r="J284" s="80">
        <f t="shared" ca="1" si="329"/>
        <v>0</v>
      </c>
      <c r="K284" s="25">
        <v>6417</v>
      </c>
      <c r="L284" s="26" t="s">
        <v>4954</v>
      </c>
      <c r="M284" s="81">
        <v>24</v>
      </c>
      <c r="N284" s="18">
        <f t="shared" si="249"/>
        <v>258</v>
      </c>
      <c r="O284" s="18"/>
      <c r="P284" s="76" t="s">
        <v>6079</v>
      </c>
      <c r="Q284" s="28"/>
      <c r="R284" s="578"/>
      <c r="S284" s="82">
        <f t="shared" ca="1" si="330"/>
        <v>0</v>
      </c>
      <c r="T284" s="578"/>
      <c r="U284" s="82">
        <f t="shared" ca="1" si="331"/>
        <v>0</v>
      </c>
      <c r="V284" s="929"/>
      <c r="W284" s="82">
        <f t="shared" ca="1" si="332"/>
        <v>0</v>
      </c>
      <c r="X284" s="578"/>
      <c r="Y284" s="82">
        <f t="shared" ca="1" si="333"/>
        <v>0</v>
      </c>
      <c r="Z284" s="929"/>
      <c r="AA284" s="82">
        <f t="shared" ca="1" si="334"/>
        <v>0</v>
      </c>
      <c r="AB284" s="578"/>
      <c r="AC284" s="82">
        <f t="shared" ca="1" si="335"/>
        <v>0</v>
      </c>
      <c r="AD284" s="18"/>
      <c r="AE284" s="18"/>
      <c r="AF284" s="41"/>
      <c r="AG284" s="18"/>
      <c r="AH284" s="18"/>
      <c r="AI284" s="80">
        <f t="shared" ca="1" si="306"/>
        <v>0</v>
      </c>
      <c r="AJ284" s="80"/>
      <c r="AK284" s="80">
        <f t="shared" ca="1" si="307"/>
        <v>0</v>
      </c>
    </row>
    <row r="285" spans="1:37">
      <c r="A285" s="553"/>
      <c r="B285" s="23" t="s">
        <v>8748</v>
      </c>
      <c r="C285" s="552"/>
      <c r="D285" s="552"/>
      <c r="E285" s="80">
        <f t="shared" si="324"/>
        <v>0</v>
      </c>
      <c r="F285" s="80">
        <f t="shared" ca="1" si="325"/>
        <v>0</v>
      </c>
      <c r="G285" s="80">
        <f t="shared" ca="1" si="326"/>
        <v>0</v>
      </c>
      <c r="H285" s="80">
        <f t="shared" si="327"/>
        <v>0</v>
      </c>
      <c r="I285" s="80">
        <f t="shared" ca="1" si="328"/>
        <v>0</v>
      </c>
      <c r="J285" s="80">
        <f t="shared" ca="1" si="329"/>
        <v>0</v>
      </c>
      <c r="K285" s="25">
        <v>6418</v>
      </c>
      <c r="L285" s="26" t="s">
        <v>4954</v>
      </c>
      <c r="M285" s="81">
        <v>24</v>
      </c>
      <c r="N285" s="18">
        <f t="shared" si="249"/>
        <v>259</v>
      </c>
      <c r="O285" s="18"/>
      <c r="P285" s="76" t="s">
        <v>6079</v>
      </c>
      <c r="Q285" s="28"/>
      <c r="R285" s="578"/>
      <c r="S285" s="82">
        <f t="shared" ca="1" si="330"/>
        <v>0</v>
      </c>
      <c r="T285" s="578"/>
      <c r="U285" s="82">
        <f t="shared" ca="1" si="331"/>
        <v>0</v>
      </c>
      <c r="V285" s="929"/>
      <c r="W285" s="82">
        <f t="shared" ca="1" si="332"/>
        <v>0</v>
      </c>
      <c r="X285" s="578"/>
      <c r="Y285" s="82">
        <f t="shared" ca="1" si="333"/>
        <v>0</v>
      </c>
      <c r="Z285" s="929"/>
      <c r="AA285" s="82">
        <f t="shared" ca="1" si="334"/>
        <v>0</v>
      </c>
      <c r="AB285" s="578"/>
      <c r="AC285" s="82">
        <f t="shared" ca="1" si="335"/>
        <v>0</v>
      </c>
      <c r="AD285" s="18"/>
      <c r="AE285" s="18"/>
      <c r="AF285" s="41"/>
      <c r="AG285" s="18"/>
      <c r="AH285" s="18"/>
      <c r="AI285" s="80">
        <f t="shared" ca="1" si="306"/>
        <v>0</v>
      </c>
      <c r="AJ285" s="80"/>
      <c r="AK285" s="80">
        <f t="shared" ca="1" si="307"/>
        <v>0</v>
      </c>
    </row>
    <row r="286" spans="1:37">
      <c r="A286" s="553" t="s">
        <v>12125</v>
      </c>
      <c r="B286" s="519" t="s">
        <v>8749</v>
      </c>
      <c r="C286" s="552">
        <v>25</v>
      </c>
      <c r="D286" s="552"/>
      <c r="E286" s="64">
        <f t="shared" ref="E286:J286" si="336">Acdkt</f>
        <v>4198523061</v>
      </c>
      <c r="F286" s="64">
        <f t="shared" ca="1" si="336"/>
        <v>292600</v>
      </c>
      <c r="G286" s="64">
        <f t="shared" ca="1" si="336"/>
        <v>4198815661</v>
      </c>
      <c r="H286" s="64">
        <f t="shared" si="336"/>
        <v>1732905425</v>
      </c>
      <c r="I286" s="64">
        <f t="shared" ca="1" si="336"/>
        <v>0</v>
      </c>
      <c r="J286" s="64">
        <f t="shared" ca="1" si="336"/>
        <v>1732905425</v>
      </c>
      <c r="K286" s="25"/>
      <c r="L286" s="26"/>
      <c r="M286" s="81"/>
      <c r="N286" s="18">
        <f t="shared" si="249"/>
        <v>260</v>
      </c>
      <c r="O286" s="18" t="s">
        <v>6078</v>
      </c>
      <c r="P286" s="76"/>
      <c r="Q286" s="28"/>
      <c r="R286" s="64">
        <f>Acdkt</f>
        <v>4198238061</v>
      </c>
      <c r="S286" s="64">
        <f t="shared" ref="S286:AC286" ca="1" si="337">Acdkt</f>
        <v>4198530661</v>
      </c>
      <c r="T286" s="64">
        <f>Acdkt</f>
        <v>1732905425</v>
      </c>
      <c r="U286" s="582">
        <f t="shared" ca="1" si="337"/>
        <v>1732905425</v>
      </c>
      <c r="V286" s="64">
        <f t="shared" si="337"/>
        <v>285000</v>
      </c>
      <c r="W286" s="64">
        <f t="shared" ca="1" si="337"/>
        <v>285000</v>
      </c>
      <c r="X286" s="64">
        <f t="shared" si="337"/>
        <v>0</v>
      </c>
      <c r="Y286" s="582">
        <f t="shared" ca="1" si="337"/>
        <v>0</v>
      </c>
      <c r="Z286" s="64">
        <f t="shared" si="337"/>
        <v>0</v>
      </c>
      <c r="AA286" s="64">
        <f t="shared" ca="1" si="337"/>
        <v>0</v>
      </c>
      <c r="AB286" s="64">
        <f t="shared" si="337"/>
        <v>0</v>
      </c>
      <c r="AC286" s="582">
        <f t="shared" ca="1" si="337"/>
        <v>0</v>
      </c>
      <c r="AD286" s="18"/>
      <c r="AE286" s="18"/>
      <c r="AF286" s="41"/>
      <c r="AG286" s="18"/>
      <c r="AH286" s="18"/>
      <c r="AI286" s="74">
        <f t="shared" ca="1" si="306"/>
        <v>4198815661</v>
      </c>
      <c r="AJ286" s="74"/>
      <c r="AK286" s="74">
        <f t="shared" ca="1" si="307"/>
        <v>1732905425</v>
      </c>
    </row>
    <row r="287" spans="1:37">
      <c r="A287" s="553"/>
      <c r="B287" s="23" t="s">
        <v>8750</v>
      </c>
      <c r="C287" s="552"/>
      <c r="D287" s="552"/>
      <c r="E287" s="80">
        <f t="shared" ref="E287:E294" si="338">THCK1</f>
        <v>4198238061</v>
      </c>
      <c r="F287" s="80">
        <f t="shared" ref="F287:F294" ca="1" si="339">THCK2</f>
        <v>0</v>
      </c>
      <c r="G287" s="80">
        <f t="shared" ref="G287:G294" ca="1" si="340">THCK</f>
        <v>4198238061</v>
      </c>
      <c r="H287" s="80">
        <f t="shared" ref="H287:H294" si="341">THDK1</f>
        <v>1732905425</v>
      </c>
      <c r="I287" s="80">
        <f t="shared" ref="I287:I294" ca="1" si="342">THDK2</f>
        <v>0</v>
      </c>
      <c r="J287" s="80">
        <f t="shared" ref="J287:J294" ca="1" si="343">THDK</f>
        <v>1732905425</v>
      </c>
      <c r="K287" s="25">
        <v>6421</v>
      </c>
      <c r="L287" s="26" t="s">
        <v>4954</v>
      </c>
      <c r="M287" s="81">
        <v>25</v>
      </c>
      <c r="N287" s="18">
        <f t="shared" si="249"/>
        <v>261</v>
      </c>
      <c r="O287" s="18"/>
      <c r="P287" s="76" t="s">
        <v>6079</v>
      </c>
      <c r="Q287" s="28"/>
      <c r="R287" s="576">
        <v>4198238061</v>
      </c>
      <c r="S287" s="82">
        <f t="shared" ref="S287:S294" ca="1" si="344">-pajetn+R287</f>
        <v>4198238061</v>
      </c>
      <c r="T287" s="576">
        <v>1732905425</v>
      </c>
      <c r="U287" s="82">
        <f t="shared" ref="U287:U294" ca="1" si="345">-pajetndk+T287</f>
        <v>1732905425</v>
      </c>
      <c r="V287" s="928"/>
      <c r="W287" s="82">
        <f t="shared" ref="W287:W294" ca="1" si="346">-pajetn+V287</f>
        <v>0</v>
      </c>
      <c r="X287" s="576"/>
      <c r="Y287" s="82">
        <f t="shared" ref="Y287:Y294" ca="1" si="347">-pajetndk+X287</f>
        <v>0</v>
      </c>
      <c r="Z287" s="928"/>
      <c r="AA287" s="82">
        <f t="shared" ref="AA287:AA294" ca="1" si="348">-pajetn+Z287</f>
        <v>0</v>
      </c>
      <c r="AB287" s="576"/>
      <c r="AC287" s="82">
        <f t="shared" ref="AC287:AC294" ca="1" si="349">-pajetndk+AB287</f>
        <v>0</v>
      </c>
      <c r="AD287" s="18"/>
      <c r="AE287" s="18"/>
      <c r="AF287" s="41"/>
      <c r="AG287" s="18"/>
      <c r="AH287" s="18"/>
      <c r="AI287" s="80">
        <f t="shared" ca="1" si="306"/>
        <v>4198238061</v>
      </c>
      <c r="AJ287" s="80"/>
      <c r="AK287" s="80">
        <f t="shared" ca="1" si="307"/>
        <v>1732905425</v>
      </c>
    </row>
    <row r="288" spans="1:37">
      <c r="A288" s="553"/>
      <c r="B288" s="23" t="s">
        <v>13759</v>
      </c>
      <c r="C288" s="552"/>
      <c r="D288" s="552"/>
      <c r="E288" s="80">
        <f t="shared" si="338"/>
        <v>0</v>
      </c>
      <c r="F288" s="80">
        <f t="shared" ca="1" si="339"/>
        <v>0</v>
      </c>
      <c r="G288" s="80">
        <f t="shared" ca="1" si="340"/>
        <v>0</v>
      </c>
      <c r="H288" s="80">
        <f t="shared" si="341"/>
        <v>0</v>
      </c>
      <c r="I288" s="80">
        <f t="shared" ca="1" si="342"/>
        <v>0</v>
      </c>
      <c r="J288" s="80">
        <f t="shared" ca="1" si="343"/>
        <v>0</v>
      </c>
      <c r="K288" s="25">
        <v>6422</v>
      </c>
      <c r="L288" s="26" t="s">
        <v>4954</v>
      </c>
      <c r="M288" s="81">
        <v>25</v>
      </c>
      <c r="N288" s="18">
        <f t="shared" ref="N288:N305" si="350">Countct</f>
        <v>262</v>
      </c>
      <c r="O288" s="18"/>
      <c r="P288" s="76" t="s">
        <v>6079</v>
      </c>
      <c r="Q288" s="28"/>
      <c r="R288" s="578"/>
      <c r="S288" s="82">
        <f t="shared" ca="1" si="344"/>
        <v>0</v>
      </c>
      <c r="T288" s="578"/>
      <c r="U288" s="82">
        <f t="shared" ca="1" si="345"/>
        <v>0</v>
      </c>
      <c r="V288" s="929"/>
      <c r="W288" s="82">
        <f t="shared" ca="1" si="346"/>
        <v>0</v>
      </c>
      <c r="X288" s="578"/>
      <c r="Y288" s="82">
        <f t="shared" ca="1" si="347"/>
        <v>0</v>
      </c>
      <c r="Z288" s="929"/>
      <c r="AA288" s="82">
        <f t="shared" ca="1" si="348"/>
        <v>0</v>
      </c>
      <c r="AB288" s="578"/>
      <c r="AC288" s="82">
        <f t="shared" ca="1" si="349"/>
        <v>0</v>
      </c>
      <c r="AD288" s="18"/>
      <c r="AE288" s="18"/>
      <c r="AF288" s="41"/>
      <c r="AG288" s="18"/>
      <c r="AH288" s="18"/>
      <c r="AI288" s="80">
        <f t="shared" ca="1" si="306"/>
        <v>0</v>
      </c>
      <c r="AJ288" s="80"/>
      <c r="AK288" s="80">
        <f t="shared" ca="1" si="307"/>
        <v>0</v>
      </c>
    </row>
    <row r="289" spans="1:37">
      <c r="A289" s="553"/>
      <c r="B289" s="23" t="s">
        <v>13760</v>
      </c>
      <c r="C289" s="552"/>
      <c r="D289" s="552"/>
      <c r="E289" s="80">
        <f t="shared" si="338"/>
        <v>0</v>
      </c>
      <c r="F289" s="80">
        <f t="shared" ca="1" si="339"/>
        <v>0</v>
      </c>
      <c r="G289" s="80">
        <f t="shared" ca="1" si="340"/>
        <v>0</v>
      </c>
      <c r="H289" s="80">
        <f t="shared" si="341"/>
        <v>0</v>
      </c>
      <c r="I289" s="80">
        <f t="shared" ca="1" si="342"/>
        <v>0</v>
      </c>
      <c r="J289" s="80">
        <f t="shared" ca="1" si="343"/>
        <v>0</v>
      </c>
      <c r="K289" s="25">
        <v>6423</v>
      </c>
      <c r="L289" s="26" t="s">
        <v>4954</v>
      </c>
      <c r="M289" s="81">
        <v>25</v>
      </c>
      <c r="N289" s="18">
        <f t="shared" si="350"/>
        <v>263</v>
      </c>
      <c r="O289" s="18"/>
      <c r="P289" s="76" t="s">
        <v>6079</v>
      </c>
      <c r="Q289" s="28"/>
      <c r="R289" s="578"/>
      <c r="S289" s="82">
        <f t="shared" ca="1" si="344"/>
        <v>0</v>
      </c>
      <c r="T289" s="578"/>
      <c r="U289" s="82">
        <f t="shared" ca="1" si="345"/>
        <v>0</v>
      </c>
      <c r="V289" s="929"/>
      <c r="W289" s="82">
        <f t="shared" ca="1" si="346"/>
        <v>0</v>
      </c>
      <c r="X289" s="578"/>
      <c r="Y289" s="82">
        <f t="shared" ca="1" si="347"/>
        <v>0</v>
      </c>
      <c r="Z289" s="929"/>
      <c r="AA289" s="82">
        <f t="shared" ca="1" si="348"/>
        <v>0</v>
      </c>
      <c r="AB289" s="578"/>
      <c r="AC289" s="82">
        <f t="shared" ca="1" si="349"/>
        <v>0</v>
      </c>
      <c r="AD289" s="18"/>
      <c r="AE289" s="18"/>
      <c r="AF289" s="41"/>
      <c r="AG289" s="18"/>
      <c r="AH289" s="18"/>
      <c r="AI289" s="80">
        <f t="shared" ca="1" si="306"/>
        <v>0</v>
      </c>
      <c r="AJ289" s="80"/>
      <c r="AK289" s="80">
        <f t="shared" ca="1" si="307"/>
        <v>0</v>
      </c>
    </row>
    <row r="290" spans="1:37">
      <c r="A290" s="553"/>
      <c r="B290" s="23" t="s">
        <v>8745</v>
      </c>
      <c r="C290" s="552"/>
      <c r="D290" s="552"/>
      <c r="E290" s="80">
        <f t="shared" si="338"/>
        <v>0</v>
      </c>
      <c r="F290" s="80">
        <f t="shared" ca="1" si="339"/>
        <v>0</v>
      </c>
      <c r="G290" s="80">
        <f t="shared" ca="1" si="340"/>
        <v>0</v>
      </c>
      <c r="H290" s="80">
        <f t="shared" si="341"/>
        <v>0</v>
      </c>
      <c r="I290" s="80">
        <f t="shared" ca="1" si="342"/>
        <v>0</v>
      </c>
      <c r="J290" s="80">
        <f t="shared" ca="1" si="343"/>
        <v>0</v>
      </c>
      <c r="K290" s="25">
        <v>6424</v>
      </c>
      <c r="L290" s="26" t="s">
        <v>4954</v>
      </c>
      <c r="M290" s="81">
        <v>25</v>
      </c>
      <c r="N290" s="18">
        <f t="shared" si="350"/>
        <v>264</v>
      </c>
      <c r="O290" s="18"/>
      <c r="P290" s="76" t="s">
        <v>6079</v>
      </c>
      <c r="Q290" s="28"/>
      <c r="R290" s="578"/>
      <c r="S290" s="82">
        <f t="shared" ca="1" si="344"/>
        <v>0</v>
      </c>
      <c r="T290" s="578"/>
      <c r="U290" s="82">
        <f t="shared" ca="1" si="345"/>
        <v>0</v>
      </c>
      <c r="V290" s="929"/>
      <c r="W290" s="82">
        <f t="shared" ca="1" si="346"/>
        <v>0</v>
      </c>
      <c r="X290" s="578"/>
      <c r="Y290" s="82">
        <f t="shared" ca="1" si="347"/>
        <v>0</v>
      </c>
      <c r="Z290" s="929"/>
      <c r="AA290" s="82">
        <f t="shared" ca="1" si="348"/>
        <v>0</v>
      </c>
      <c r="AB290" s="578"/>
      <c r="AC290" s="82">
        <f t="shared" ca="1" si="349"/>
        <v>0</v>
      </c>
      <c r="AD290" s="18"/>
      <c r="AE290" s="18"/>
      <c r="AF290" s="41"/>
      <c r="AG290" s="18"/>
      <c r="AH290" s="18"/>
      <c r="AI290" s="80">
        <f t="shared" ca="1" si="306"/>
        <v>0</v>
      </c>
      <c r="AJ290" s="80"/>
      <c r="AK290" s="80">
        <f t="shared" ca="1" si="307"/>
        <v>0</v>
      </c>
    </row>
    <row r="291" spans="1:37">
      <c r="A291" s="553"/>
      <c r="B291" s="23" t="s">
        <v>13761</v>
      </c>
      <c r="C291" s="552"/>
      <c r="D291" s="552"/>
      <c r="E291" s="80">
        <f t="shared" si="338"/>
        <v>214000</v>
      </c>
      <c r="F291" s="80">
        <f t="shared" ca="1" si="339"/>
        <v>292600</v>
      </c>
      <c r="G291" s="80">
        <f t="shared" ca="1" si="340"/>
        <v>506600</v>
      </c>
      <c r="H291" s="80">
        <f t="shared" si="341"/>
        <v>0</v>
      </c>
      <c r="I291" s="80">
        <f t="shared" ca="1" si="342"/>
        <v>0</v>
      </c>
      <c r="J291" s="80">
        <f t="shared" ca="1" si="343"/>
        <v>0</v>
      </c>
      <c r="K291" s="25">
        <v>6425</v>
      </c>
      <c r="L291" s="26" t="s">
        <v>4954</v>
      </c>
      <c r="M291" s="81">
        <v>25</v>
      </c>
      <c r="N291" s="18">
        <f t="shared" si="350"/>
        <v>265</v>
      </c>
      <c r="O291" s="18"/>
      <c r="P291" s="76" t="s">
        <v>6079</v>
      </c>
      <c r="Q291" s="28"/>
      <c r="R291" s="578"/>
      <c r="S291" s="82">
        <f t="shared" ca="1" si="344"/>
        <v>292600</v>
      </c>
      <c r="T291" s="578"/>
      <c r="U291" s="82">
        <f t="shared" ca="1" si="345"/>
        <v>0</v>
      </c>
      <c r="V291" s="929">
        <v>214000</v>
      </c>
      <c r="W291" s="82">
        <f t="shared" ca="1" si="346"/>
        <v>214000</v>
      </c>
      <c r="X291" s="578"/>
      <c r="Y291" s="82">
        <f t="shared" ca="1" si="347"/>
        <v>0</v>
      </c>
      <c r="Z291" s="929"/>
      <c r="AA291" s="82">
        <f t="shared" ca="1" si="348"/>
        <v>0</v>
      </c>
      <c r="AB291" s="578"/>
      <c r="AC291" s="82">
        <f t="shared" ca="1" si="349"/>
        <v>0</v>
      </c>
      <c r="AD291" s="18"/>
      <c r="AE291" s="18"/>
      <c r="AF291" s="41"/>
      <c r="AG291" s="18"/>
      <c r="AH291" s="18"/>
      <c r="AI291" s="80">
        <f t="shared" ca="1" si="306"/>
        <v>506600</v>
      </c>
      <c r="AJ291" s="80"/>
      <c r="AK291" s="80">
        <f t="shared" ca="1" si="307"/>
        <v>0</v>
      </c>
    </row>
    <row r="292" spans="1:37">
      <c r="A292" s="553"/>
      <c r="B292" s="23" t="s">
        <v>13762</v>
      </c>
      <c r="C292" s="552"/>
      <c r="D292" s="552"/>
      <c r="E292" s="80">
        <f t="shared" si="338"/>
        <v>0</v>
      </c>
      <c r="F292" s="80">
        <f t="shared" ca="1" si="339"/>
        <v>0</v>
      </c>
      <c r="G292" s="80">
        <f t="shared" ca="1" si="340"/>
        <v>0</v>
      </c>
      <c r="H292" s="80">
        <f t="shared" si="341"/>
        <v>0</v>
      </c>
      <c r="I292" s="80">
        <f t="shared" ca="1" si="342"/>
        <v>0</v>
      </c>
      <c r="J292" s="80">
        <f t="shared" ca="1" si="343"/>
        <v>0</v>
      </c>
      <c r="K292" s="25">
        <v>6426</v>
      </c>
      <c r="L292" s="26" t="s">
        <v>4954</v>
      </c>
      <c r="M292" s="81">
        <v>25</v>
      </c>
      <c r="N292" s="18">
        <f t="shared" si="350"/>
        <v>266</v>
      </c>
      <c r="O292" s="18"/>
      <c r="P292" s="76" t="s">
        <v>6079</v>
      </c>
      <c r="Q292" s="28"/>
      <c r="R292" s="578"/>
      <c r="S292" s="82">
        <f t="shared" ca="1" si="344"/>
        <v>0</v>
      </c>
      <c r="T292" s="578"/>
      <c r="U292" s="82">
        <f t="shared" ca="1" si="345"/>
        <v>0</v>
      </c>
      <c r="V292" s="929"/>
      <c r="W292" s="82">
        <f t="shared" ca="1" si="346"/>
        <v>0</v>
      </c>
      <c r="X292" s="578"/>
      <c r="Y292" s="82">
        <f t="shared" ca="1" si="347"/>
        <v>0</v>
      </c>
      <c r="Z292" s="929"/>
      <c r="AA292" s="82">
        <f t="shared" ca="1" si="348"/>
        <v>0</v>
      </c>
      <c r="AB292" s="578"/>
      <c r="AC292" s="82">
        <f t="shared" ca="1" si="349"/>
        <v>0</v>
      </c>
      <c r="AD292" s="18"/>
      <c r="AE292" s="18"/>
      <c r="AF292" s="41"/>
      <c r="AG292" s="18"/>
      <c r="AH292" s="18"/>
      <c r="AI292" s="80">
        <f t="shared" ca="1" si="306"/>
        <v>0</v>
      </c>
      <c r="AJ292" s="80"/>
      <c r="AK292" s="80">
        <f t="shared" ca="1" si="307"/>
        <v>0</v>
      </c>
    </row>
    <row r="293" spans="1:37">
      <c r="A293" s="553"/>
      <c r="B293" s="23" t="s">
        <v>8747</v>
      </c>
      <c r="C293" s="552"/>
      <c r="D293" s="552"/>
      <c r="E293" s="80">
        <f t="shared" si="338"/>
        <v>0</v>
      </c>
      <c r="F293" s="80">
        <f t="shared" ca="1" si="339"/>
        <v>0</v>
      </c>
      <c r="G293" s="80">
        <f t="shared" ca="1" si="340"/>
        <v>0</v>
      </c>
      <c r="H293" s="80">
        <f t="shared" si="341"/>
        <v>0</v>
      </c>
      <c r="I293" s="80">
        <f t="shared" ca="1" si="342"/>
        <v>0</v>
      </c>
      <c r="J293" s="80">
        <f t="shared" ca="1" si="343"/>
        <v>0</v>
      </c>
      <c r="K293" s="25">
        <v>6427</v>
      </c>
      <c r="L293" s="26" t="s">
        <v>4954</v>
      </c>
      <c r="M293" s="81">
        <v>25</v>
      </c>
      <c r="N293" s="18">
        <f t="shared" si="350"/>
        <v>267</v>
      </c>
      <c r="O293" s="18"/>
      <c r="P293" s="76" t="s">
        <v>6079</v>
      </c>
      <c r="Q293" s="28"/>
      <c r="R293" s="578"/>
      <c r="S293" s="82">
        <f t="shared" ca="1" si="344"/>
        <v>0</v>
      </c>
      <c r="T293" s="578"/>
      <c r="U293" s="82">
        <f t="shared" ca="1" si="345"/>
        <v>0</v>
      </c>
      <c r="V293" s="929"/>
      <c r="W293" s="82">
        <f t="shared" ca="1" si="346"/>
        <v>0</v>
      </c>
      <c r="X293" s="578"/>
      <c r="Y293" s="82">
        <f t="shared" ca="1" si="347"/>
        <v>0</v>
      </c>
      <c r="Z293" s="929"/>
      <c r="AA293" s="82">
        <f t="shared" ca="1" si="348"/>
        <v>0</v>
      </c>
      <c r="AB293" s="578"/>
      <c r="AC293" s="82">
        <f t="shared" ca="1" si="349"/>
        <v>0</v>
      </c>
      <c r="AD293" s="18"/>
      <c r="AE293" s="18"/>
      <c r="AF293" s="41"/>
      <c r="AG293" s="18"/>
      <c r="AH293" s="18"/>
      <c r="AI293" s="80">
        <f t="shared" ca="1" si="306"/>
        <v>0</v>
      </c>
      <c r="AJ293" s="80"/>
      <c r="AK293" s="80">
        <f t="shared" ca="1" si="307"/>
        <v>0</v>
      </c>
    </row>
    <row r="294" spans="1:37">
      <c r="A294" s="553"/>
      <c r="B294" s="23" t="s">
        <v>8748</v>
      </c>
      <c r="C294" s="552"/>
      <c r="D294" s="552"/>
      <c r="E294" s="80">
        <f t="shared" si="338"/>
        <v>71000</v>
      </c>
      <c r="F294" s="80">
        <f t="shared" ca="1" si="339"/>
        <v>0</v>
      </c>
      <c r="G294" s="80">
        <f t="shared" ca="1" si="340"/>
        <v>71000</v>
      </c>
      <c r="H294" s="80">
        <f t="shared" si="341"/>
        <v>0</v>
      </c>
      <c r="I294" s="80">
        <f t="shared" ca="1" si="342"/>
        <v>0</v>
      </c>
      <c r="J294" s="80">
        <f t="shared" ca="1" si="343"/>
        <v>0</v>
      </c>
      <c r="K294" s="25">
        <v>6428</v>
      </c>
      <c r="L294" s="26" t="s">
        <v>4954</v>
      </c>
      <c r="M294" s="81">
        <v>25</v>
      </c>
      <c r="N294" s="18">
        <f t="shared" si="350"/>
        <v>268</v>
      </c>
      <c r="O294" s="18"/>
      <c r="P294" s="76" t="s">
        <v>6079</v>
      </c>
      <c r="Q294" s="28"/>
      <c r="R294" s="578"/>
      <c r="S294" s="82">
        <f t="shared" ca="1" si="344"/>
        <v>0</v>
      </c>
      <c r="T294" s="578"/>
      <c r="U294" s="82">
        <f t="shared" ca="1" si="345"/>
        <v>0</v>
      </c>
      <c r="V294" s="929">
        <v>71000</v>
      </c>
      <c r="W294" s="82">
        <f t="shared" ca="1" si="346"/>
        <v>71000</v>
      </c>
      <c r="X294" s="578"/>
      <c r="Y294" s="82">
        <f t="shared" ca="1" si="347"/>
        <v>0</v>
      </c>
      <c r="Z294" s="929"/>
      <c r="AA294" s="82">
        <f t="shared" ca="1" si="348"/>
        <v>0</v>
      </c>
      <c r="AB294" s="578"/>
      <c r="AC294" s="82">
        <f t="shared" ca="1" si="349"/>
        <v>0</v>
      </c>
      <c r="AD294" s="18"/>
      <c r="AE294" s="18"/>
      <c r="AF294" s="41"/>
      <c r="AG294" s="18"/>
      <c r="AH294" s="18"/>
      <c r="AI294" s="80">
        <f t="shared" ca="1" si="306"/>
        <v>71000</v>
      </c>
      <c r="AJ294" s="80"/>
      <c r="AK294" s="80">
        <f t="shared" ca="1" si="307"/>
        <v>0</v>
      </c>
    </row>
    <row r="295" spans="1:37">
      <c r="A295" s="553" t="s">
        <v>9020</v>
      </c>
      <c r="B295" s="555" t="s">
        <v>13763</v>
      </c>
      <c r="C295" s="552">
        <v>30</v>
      </c>
      <c r="D295" s="552"/>
      <c r="E295" s="74">
        <f t="shared" ref="E295:J295" si="351">E259+E260-E269-E278-E286</f>
        <v>9362221892</v>
      </c>
      <c r="F295" s="74">
        <f t="shared" ca="1" si="351"/>
        <v>507400</v>
      </c>
      <c r="G295" s="74">
        <f t="shared" ca="1" si="351"/>
        <v>9362729292</v>
      </c>
      <c r="H295" s="74">
        <f t="shared" si="351"/>
        <v>1999709302</v>
      </c>
      <c r="I295" s="74">
        <f t="shared" ca="1" si="351"/>
        <v>0</v>
      </c>
      <c r="J295" s="74">
        <f t="shared" ca="1" si="351"/>
        <v>1999709302</v>
      </c>
      <c r="K295" s="79"/>
      <c r="L295" s="26"/>
      <c r="M295" s="81"/>
      <c r="N295" s="18">
        <f t="shared" si="350"/>
        <v>269</v>
      </c>
      <c r="O295" s="18" t="s">
        <v>6078</v>
      </c>
      <c r="P295" s="76"/>
      <c r="Q295" s="28"/>
      <c r="R295" s="74">
        <f>R259+R260-R269-R278-R286</f>
        <v>9362481604</v>
      </c>
      <c r="S295" s="74">
        <f t="shared" ref="S295:AC295" ca="1" si="352">S259+S260-S269-S278-S286</f>
        <v>9362989004</v>
      </c>
      <c r="T295" s="74">
        <f t="shared" si="352"/>
        <v>1999709302</v>
      </c>
      <c r="U295" s="582">
        <f t="shared" ca="1" si="352"/>
        <v>1999709302</v>
      </c>
      <c r="V295" s="74">
        <f>V259+V260-V269-V278-V286</f>
        <v>-259712</v>
      </c>
      <c r="W295" s="74">
        <f ca="1">W259+W260-W269-W278-W286</f>
        <v>-259712</v>
      </c>
      <c r="X295" s="74">
        <f>X259+X260-X269-X278-X286</f>
        <v>0</v>
      </c>
      <c r="Y295" s="582">
        <f ca="1">Y259+Y260-Y269-Y278-Y286</f>
        <v>0</v>
      </c>
      <c r="Z295" s="74">
        <f t="shared" si="352"/>
        <v>0</v>
      </c>
      <c r="AA295" s="74">
        <f t="shared" ca="1" si="352"/>
        <v>0</v>
      </c>
      <c r="AB295" s="74">
        <f t="shared" si="352"/>
        <v>0</v>
      </c>
      <c r="AC295" s="582">
        <f t="shared" ca="1" si="352"/>
        <v>0</v>
      </c>
      <c r="AD295" s="18"/>
      <c r="AE295" s="18"/>
      <c r="AF295" s="41"/>
      <c r="AG295" s="18"/>
      <c r="AH295" s="18"/>
      <c r="AI295" s="74">
        <f t="shared" ca="1" si="306"/>
        <v>9362729292</v>
      </c>
      <c r="AJ295" s="74"/>
      <c r="AK295" s="74">
        <f t="shared" ca="1" si="307"/>
        <v>1999709302</v>
      </c>
    </row>
    <row r="296" spans="1:37" ht="13.5">
      <c r="A296" s="553"/>
      <c r="B296" s="519" t="s">
        <v>12447</v>
      </c>
      <c r="C296" s="552">
        <v>31</v>
      </c>
      <c r="D296" s="552"/>
      <c r="E296" s="74">
        <f>THCK1</f>
        <v>4753958399</v>
      </c>
      <c r="F296" s="74">
        <f ca="1">THCK2</f>
        <v>292600</v>
      </c>
      <c r="G296" s="74">
        <f ca="1">THCK</f>
        <v>4754250999</v>
      </c>
      <c r="H296" s="74">
        <f>THDK1</f>
        <v>12909176</v>
      </c>
      <c r="I296" s="74">
        <f ca="1">THDK2</f>
        <v>0</v>
      </c>
      <c r="J296" s="74">
        <f ca="1">THDK</f>
        <v>12909176</v>
      </c>
      <c r="K296" s="25">
        <v>711</v>
      </c>
      <c r="L296" s="26" t="s">
        <v>4955</v>
      </c>
      <c r="M296" s="81">
        <v>31</v>
      </c>
      <c r="N296" s="18">
        <f t="shared" si="350"/>
        <v>270</v>
      </c>
      <c r="O296" s="18" t="s">
        <v>6078</v>
      </c>
      <c r="P296" s="76" t="s">
        <v>6079</v>
      </c>
      <c r="Q296" s="28"/>
      <c r="R296" s="576">
        <v>4753958399</v>
      </c>
      <c r="S296" s="78">
        <f ca="1">pajetn+R296</f>
        <v>4754250999</v>
      </c>
      <c r="T296" s="464">
        <v>12909176</v>
      </c>
      <c r="U296" s="78">
        <f ca="1">pajetndk+T296</f>
        <v>12909176</v>
      </c>
      <c r="V296" s="928"/>
      <c r="W296" s="78">
        <f ca="1">pajetn+V296</f>
        <v>0</v>
      </c>
      <c r="X296" s="576"/>
      <c r="Y296" s="78">
        <f ca="1">pajetndk+X296</f>
        <v>0</v>
      </c>
      <c r="Z296" s="928"/>
      <c r="AA296" s="78">
        <f ca="1">pajetn+Z296</f>
        <v>0</v>
      </c>
      <c r="AB296" s="576"/>
      <c r="AC296" s="78">
        <f ca="1">pajetndk+AB296</f>
        <v>0</v>
      </c>
      <c r="AD296" s="18"/>
      <c r="AE296" s="18"/>
      <c r="AF296" s="41"/>
      <c r="AG296" s="18"/>
      <c r="AH296" s="18"/>
      <c r="AI296" s="74">
        <f t="shared" ref="AI296:AI307" ca="1" si="353">G296-AA296</f>
        <v>4754250999</v>
      </c>
      <c r="AJ296" s="74"/>
      <c r="AK296" s="74">
        <f t="shared" ref="AK296:AK307" ca="1" si="354">J296-AC296</f>
        <v>12909176</v>
      </c>
    </row>
    <row r="297" spans="1:37">
      <c r="A297" s="553" t="s">
        <v>12448</v>
      </c>
      <c r="B297" s="519" t="s">
        <v>12449</v>
      </c>
      <c r="C297" s="552">
        <v>32</v>
      </c>
      <c r="D297" s="552"/>
      <c r="E297" s="74">
        <f>THCK1</f>
        <v>9606900088</v>
      </c>
      <c r="F297" s="74">
        <f ca="1">THCK2</f>
        <v>0</v>
      </c>
      <c r="G297" s="74">
        <f ca="1">THCK</f>
        <v>9606900088</v>
      </c>
      <c r="H297" s="74">
        <f>THDK1</f>
        <v>43684930</v>
      </c>
      <c r="I297" s="74">
        <f ca="1">THDK2</f>
        <v>0</v>
      </c>
      <c r="J297" s="74">
        <f ca="1">THDK</f>
        <v>43684930</v>
      </c>
      <c r="K297" s="25">
        <v>811</v>
      </c>
      <c r="L297" s="26" t="s">
        <v>4955</v>
      </c>
      <c r="M297" s="81">
        <v>32</v>
      </c>
      <c r="N297" s="18">
        <f t="shared" si="350"/>
        <v>271</v>
      </c>
      <c r="O297" s="18" t="s">
        <v>6078</v>
      </c>
      <c r="P297" s="76" t="s">
        <v>6079</v>
      </c>
      <c r="Q297" s="28"/>
      <c r="R297" s="576">
        <v>9606900088</v>
      </c>
      <c r="S297" s="78">
        <f ca="1">-pajetn+R297</f>
        <v>9606900088</v>
      </c>
      <c r="T297" s="576">
        <v>43684930</v>
      </c>
      <c r="U297" s="78">
        <f ca="1">-pajetndk+T297</f>
        <v>43684930</v>
      </c>
      <c r="V297" s="928"/>
      <c r="W297" s="78">
        <f ca="1">-pajetn+V297</f>
        <v>0</v>
      </c>
      <c r="X297" s="576"/>
      <c r="Y297" s="78">
        <f ca="1">-pajetndk+X297</f>
        <v>0</v>
      </c>
      <c r="Z297" s="928"/>
      <c r="AA297" s="78">
        <f ca="1">-pajetn+Z297</f>
        <v>0</v>
      </c>
      <c r="AB297" s="576"/>
      <c r="AC297" s="78">
        <f ca="1">-pajetndk+AB297</f>
        <v>0</v>
      </c>
      <c r="AD297" s="18"/>
      <c r="AE297" s="18"/>
      <c r="AF297" s="41"/>
      <c r="AG297" s="18"/>
      <c r="AH297" s="18"/>
      <c r="AI297" s="74">
        <f t="shared" ca="1" si="353"/>
        <v>9606900088</v>
      </c>
      <c r="AJ297" s="74"/>
      <c r="AK297" s="74">
        <f t="shared" ca="1" si="354"/>
        <v>43684930</v>
      </c>
    </row>
    <row r="298" spans="1:37">
      <c r="A298" s="553" t="s">
        <v>12450</v>
      </c>
      <c r="B298" s="555" t="s">
        <v>10942</v>
      </c>
      <c r="C298" s="552">
        <v>40</v>
      </c>
      <c r="D298" s="552"/>
      <c r="E298" s="74">
        <f t="shared" ref="E298:J298" si="355">E296-E297</f>
        <v>-4852941689</v>
      </c>
      <c r="F298" s="74">
        <f t="shared" ca="1" si="355"/>
        <v>292600</v>
      </c>
      <c r="G298" s="74">
        <f t="shared" ca="1" si="355"/>
        <v>-4852649089</v>
      </c>
      <c r="H298" s="74">
        <f t="shared" si="355"/>
        <v>-30775754</v>
      </c>
      <c r="I298" s="74">
        <f t="shared" ca="1" si="355"/>
        <v>0</v>
      </c>
      <c r="J298" s="74">
        <f t="shared" ca="1" si="355"/>
        <v>-30775754</v>
      </c>
      <c r="K298" s="79"/>
      <c r="L298" s="26"/>
      <c r="M298" s="81"/>
      <c r="N298" s="18">
        <f t="shared" si="350"/>
        <v>272</v>
      </c>
      <c r="O298" s="18" t="s">
        <v>6078</v>
      </c>
      <c r="P298" s="76"/>
      <c r="Q298" s="28"/>
      <c r="R298" s="74">
        <f>R296-R297</f>
        <v>-4852941689</v>
      </c>
      <c r="S298" s="74">
        <f t="shared" ref="S298:AC298" ca="1" si="356">S296-S297</f>
        <v>-4852649089</v>
      </c>
      <c r="T298" s="74">
        <f>T296-T297</f>
        <v>-30775754</v>
      </c>
      <c r="U298" s="78">
        <f t="shared" ca="1" si="356"/>
        <v>-30775754</v>
      </c>
      <c r="V298" s="74">
        <f>V296-V297</f>
        <v>0</v>
      </c>
      <c r="W298" s="74">
        <f ca="1">W296-W297</f>
        <v>0</v>
      </c>
      <c r="X298" s="74">
        <f>X296-X297</f>
        <v>0</v>
      </c>
      <c r="Y298" s="78">
        <f ca="1">Y296-Y297</f>
        <v>0</v>
      </c>
      <c r="Z298" s="74">
        <f t="shared" si="356"/>
        <v>0</v>
      </c>
      <c r="AA298" s="74">
        <f t="shared" ca="1" si="356"/>
        <v>0</v>
      </c>
      <c r="AB298" s="74">
        <f t="shared" si="356"/>
        <v>0</v>
      </c>
      <c r="AC298" s="78">
        <f t="shared" ca="1" si="356"/>
        <v>0</v>
      </c>
      <c r="AD298" s="18"/>
      <c r="AE298" s="18"/>
      <c r="AF298" s="41"/>
      <c r="AG298" s="18"/>
      <c r="AH298" s="18"/>
      <c r="AI298" s="74">
        <f t="shared" ca="1" si="353"/>
        <v>-4852649089</v>
      </c>
      <c r="AJ298" s="74"/>
      <c r="AK298" s="74">
        <f t="shared" ca="1" si="354"/>
        <v>-30775754</v>
      </c>
    </row>
    <row r="299" spans="1:37">
      <c r="A299" s="555" t="s">
        <v>10943</v>
      </c>
      <c r="B299" s="519" t="s">
        <v>7764</v>
      </c>
      <c r="C299" s="552">
        <v>45</v>
      </c>
      <c r="D299" s="552"/>
      <c r="E299" s="74">
        <f>THCK1</f>
        <v>0</v>
      </c>
      <c r="F299" s="74">
        <f ca="1">THCK2</f>
        <v>0</v>
      </c>
      <c r="G299" s="74">
        <f ca="1">THCK</f>
        <v>0</v>
      </c>
      <c r="H299" s="74">
        <f>THDK1</f>
        <v>0</v>
      </c>
      <c r="I299" s="74">
        <f ca="1">THDK2</f>
        <v>0</v>
      </c>
      <c r="J299" s="74">
        <f ca="1">THDK</f>
        <v>0</v>
      </c>
      <c r="K299" s="25">
        <v>700</v>
      </c>
      <c r="L299" s="26" t="s">
        <v>12220</v>
      </c>
      <c r="M299" s="81">
        <v>45</v>
      </c>
      <c r="N299" s="18">
        <f t="shared" si="350"/>
        <v>273</v>
      </c>
      <c r="O299" s="18" t="s">
        <v>6078</v>
      </c>
      <c r="P299" s="76" t="s">
        <v>6079</v>
      </c>
      <c r="Q299" s="28"/>
      <c r="R299" s="576"/>
      <c r="S299" s="78">
        <f ca="1">pajetn+R299</f>
        <v>0</v>
      </c>
      <c r="T299" s="576"/>
      <c r="U299" s="78">
        <f ca="1">pajetndk+T299</f>
        <v>0</v>
      </c>
      <c r="V299" s="928"/>
      <c r="W299" s="78">
        <f ca="1">pajetn+V299</f>
        <v>0</v>
      </c>
      <c r="X299" s="576"/>
      <c r="Y299" s="78">
        <f ca="1">pajetndk+X299</f>
        <v>0</v>
      </c>
      <c r="Z299" s="928"/>
      <c r="AA299" s="78">
        <f ca="1">pajetn+Z299</f>
        <v>0</v>
      </c>
      <c r="AB299" s="576"/>
      <c r="AC299" s="78">
        <f ca="1">pajetndk+AB299</f>
        <v>0</v>
      </c>
      <c r="AD299" s="18"/>
      <c r="AE299" s="18"/>
      <c r="AF299" s="41"/>
      <c r="AG299" s="18"/>
      <c r="AH299" s="18"/>
      <c r="AI299" s="74">
        <f t="shared" ca="1" si="353"/>
        <v>0</v>
      </c>
      <c r="AJ299" s="74"/>
      <c r="AK299" s="74">
        <f t="shared" ca="1" si="354"/>
        <v>0</v>
      </c>
    </row>
    <row r="300" spans="1:37">
      <c r="A300" s="553" t="s">
        <v>7766</v>
      </c>
      <c r="B300" s="555" t="s">
        <v>7765</v>
      </c>
      <c r="C300" s="552">
        <v>50</v>
      </c>
      <c r="D300" s="552"/>
      <c r="E300" s="74">
        <f t="shared" ref="E300:J300" si="357">E295+E298+E299</f>
        <v>4509280203</v>
      </c>
      <c r="F300" s="74">
        <f t="shared" ca="1" si="357"/>
        <v>800000</v>
      </c>
      <c r="G300" s="74">
        <f t="shared" ca="1" si="357"/>
        <v>4510080203</v>
      </c>
      <c r="H300" s="74">
        <f t="shared" si="357"/>
        <v>1968933548</v>
      </c>
      <c r="I300" s="74">
        <f t="shared" ca="1" si="357"/>
        <v>0</v>
      </c>
      <c r="J300" s="74">
        <f t="shared" ca="1" si="357"/>
        <v>1968933548</v>
      </c>
      <c r="K300" s="86"/>
      <c r="L300" s="26"/>
      <c r="M300" s="81"/>
      <c r="N300" s="18">
        <f t="shared" si="350"/>
        <v>274</v>
      </c>
      <c r="O300" s="18" t="s">
        <v>6078</v>
      </c>
      <c r="P300" s="76"/>
      <c r="Q300" s="28"/>
      <c r="R300" s="74">
        <f>R295+R298+R299</f>
        <v>4509539915</v>
      </c>
      <c r="S300" s="74">
        <f t="shared" ref="S300:AC300" ca="1" si="358">S295+S298+S299</f>
        <v>4510339915</v>
      </c>
      <c r="T300" s="74">
        <f t="shared" si="358"/>
        <v>1968933548</v>
      </c>
      <c r="U300" s="78">
        <f t="shared" ca="1" si="358"/>
        <v>1968933548</v>
      </c>
      <c r="V300" s="74">
        <f>V295+V298+V299</f>
        <v>-259712</v>
      </c>
      <c r="W300" s="74">
        <f ca="1">W295+W298+W299</f>
        <v>-259712</v>
      </c>
      <c r="X300" s="74">
        <f>X295+X298+X299</f>
        <v>0</v>
      </c>
      <c r="Y300" s="78">
        <f ca="1">Y295+Y298+Y299</f>
        <v>0</v>
      </c>
      <c r="Z300" s="74">
        <f t="shared" si="358"/>
        <v>0</v>
      </c>
      <c r="AA300" s="74">
        <f t="shared" ca="1" si="358"/>
        <v>0</v>
      </c>
      <c r="AB300" s="74">
        <f t="shared" si="358"/>
        <v>0</v>
      </c>
      <c r="AC300" s="78">
        <f t="shared" ca="1" si="358"/>
        <v>0</v>
      </c>
      <c r="AD300" s="18"/>
      <c r="AE300" s="18"/>
      <c r="AF300" s="41"/>
      <c r="AG300" s="18"/>
      <c r="AH300" s="18"/>
      <c r="AI300" s="74">
        <f t="shared" ca="1" si="353"/>
        <v>4510080203</v>
      </c>
      <c r="AJ300" s="74"/>
      <c r="AK300" s="74">
        <f t="shared" ca="1" si="354"/>
        <v>1968933548</v>
      </c>
    </row>
    <row r="301" spans="1:37">
      <c r="A301" s="553" t="s">
        <v>404</v>
      </c>
      <c r="B301" s="519" t="s">
        <v>8170</v>
      </c>
      <c r="C301" s="552">
        <v>51</v>
      </c>
      <c r="D301" s="552"/>
      <c r="E301" s="74">
        <f>THCK1</f>
        <v>0</v>
      </c>
      <c r="F301" s="74">
        <f ca="1">THCK2</f>
        <v>998132187</v>
      </c>
      <c r="G301" s="74">
        <f ca="1">THCK</f>
        <v>998132187</v>
      </c>
      <c r="H301" s="74">
        <f>THDK1</f>
        <v>0</v>
      </c>
      <c r="I301" s="74">
        <f ca="1">THDK2</f>
        <v>0</v>
      </c>
      <c r="J301" s="74">
        <f ca="1">THDK</f>
        <v>0</v>
      </c>
      <c r="K301" s="25">
        <v>8211</v>
      </c>
      <c r="L301" s="26" t="s">
        <v>2856</v>
      </c>
      <c r="M301" s="81">
        <v>51</v>
      </c>
      <c r="N301" s="18">
        <f t="shared" si="350"/>
        <v>275</v>
      </c>
      <c r="O301" s="18" t="s">
        <v>6078</v>
      </c>
      <c r="P301" s="76" t="s">
        <v>6079</v>
      </c>
      <c r="Q301" s="28"/>
      <c r="R301" s="576"/>
      <c r="S301" s="78">
        <f ca="1">-pajetn+R301</f>
        <v>998132187</v>
      </c>
      <c r="T301" s="576"/>
      <c r="U301" s="78">
        <f ca="1">-pajetndk+T301</f>
        <v>0</v>
      </c>
      <c r="V301" s="928"/>
      <c r="W301" s="78">
        <f ca="1">-pajetn+V301</f>
        <v>0</v>
      </c>
      <c r="X301" s="576"/>
      <c r="Y301" s="78">
        <f ca="1">-pajetndk+X301</f>
        <v>0</v>
      </c>
      <c r="Z301" s="928"/>
      <c r="AA301" s="78">
        <f ca="1">-pajetn+Z301</f>
        <v>0</v>
      </c>
      <c r="AB301" s="576"/>
      <c r="AC301" s="78">
        <f ca="1">-pajetndk+AB301</f>
        <v>0</v>
      </c>
      <c r="AD301" s="18"/>
      <c r="AE301" s="18"/>
      <c r="AF301" s="41"/>
      <c r="AG301" s="18"/>
      <c r="AH301" s="18"/>
      <c r="AI301" s="74">
        <f t="shared" ca="1" si="353"/>
        <v>998132187</v>
      </c>
      <c r="AJ301" s="74"/>
      <c r="AK301" s="74">
        <f t="shared" ca="1" si="354"/>
        <v>0</v>
      </c>
    </row>
    <row r="302" spans="1:37">
      <c r="A302" s="553" t="s">
        <v>406</v>
      </c>
      <c r="B302" s="519" t="s">
        <v>405</v>
      </c>
      <c r="C302" s="552">
        <v>52</v>
      </c>
      <c r="D302" s="552"/>
      <c r="E302" s="74">
        <f>THCK1</f>
        <v>0</v>
      </c>
      <c r="F302" s="74">
        <f ca="1">THCK2</f>
        <v>0</v>
      </c>
      <c r="G302" s="74">
        <f ca="1">THCK</f>
        <v>0</v>
      </c>
      <c r="H302" s="74">
        <f>THDK1</f>
        <v>0</v>
      </c>
      <c r="I302" s="74">
        <f ca="1">THDK2</f>
        <v>0</v>
      </c>
      <c r="J302" s="74">
        <f ca="1">THDK</f>
        <v>0</v>
      </c>
      <c r="K302" s="25">
        <v>8212</v>
      </c>
      <c r="L302" s="26" t="s">
        <v>12208</v>
      </c>
      <c r="M302" s="81">
        <v>52</v>
      </c>
      <c r="N302" s="18">
        <f t="shared" si="350"/>
        <v>276</v>
      </c>
      <c r="O302" s="18" t="s">
        <v>6078</v>
      </c>
      <c r="P302" s="76" t="s">
        <v>6079</v>
      </c>
      <c r="Q302" s="28"/>
      <c r="R302" s="576"/>
      <c r="S302" s="78">
        <f ca="1">-pajetn+R302</f>
        <v>0</v>
      </c>
      <c r="T302" s="576"/>
      <c r="U302" s="78">
        <f ca="1">-pajetndk+T302</f>
        <v>0</v>
      </c>
      <c r="V302" s="928"/>
      <c r="W302" s="78">
        <f ca="1">-pajetn+V302</f>
        <v>0</v>
      </c>
      <c r="X302" s="576"/>
      <c r="Y302" s="78">
        <f ca="1">-pajetndk+X302</f>
        <v>0</v>
      </c>
      <c r="Z302" s="928"/>
      <c r="AA302" s="78">
        <f ca="1">-pajetn+Z302</f>
        <v>0</v>
      </c>
      <c r="AB302" s="576"/>
      <c r="AC302" s="78">
        <f ca="1">-pajetndk+AB302</f>
        <v>0</v>
      </c>
      <c r="AD302" s="18"/>
      <c r="AE302" s="18"/>
      <c r="AF302" s="41"/>
      <c r="AG302" s="18"/>
      <c r="AH302" s="18"/>
      <c r="AI302" s="74">
        <f t="shared" ca="1" si="353"/>
        <v>0</v>
      </c>
      <c r="AJ302" s="74"/>
      <c r="AK302" s="74">
        <f t="shared" ca="1" si="354"/>
        <v>0</v>
      </c>
    </row>
    <row r="303" spans="1:37" ht="13.5" thickBot="1">
      <c r="A303" s="553" t="s">
        <v>408</v>
      </c>
      <c r="B303" s="555" t="s">
        <v>407</v>
      </c>
      <c r="C303" s="552">
        <v>60</v>
      </c>
      <c r="D303" s="552"/>
      <c r="E303" s="87">
        <f t="shared" ref="E303:J303" si="359">E300-E301-E302</f>
        <v>4509280203</v>
      </c>
      <c r="F303" s="87">
        <f t="shared" ca="1" si="359"/>
        <v>-997332187</v>
      </c>
      <c r="G303" s="87">
        <f ca="1">G300-G301-G302</f>
        <v>3511948016</v>
      </c>
      <c r="H303" s="87">
        <f t="shared" si="359"/>
        <v>1968933548</v>
      </c>
      <c r="I303" s="87">
        <f t="shared" ca="1" si="359"/>
        <v>0</v>
      </c>
      <c r="J303" s="87">
        <f t="shared" ca="1" si="359"/>
        <v>1968933548</v>
      </c>
      <c r="K303" s="79"/>
      <c r="L303" s="26"/>
      <c r="M303" s="81"/>
      <c r="N303" s="18">
        <f t="shared" si="350"/>
        <v>277</v>
      </c>
      <c r="O303" s="18" t="s">
        <v>6078</v>
      </c>
      <c r="P303" s="76"/>
      <c r="Q303" s="28"/>
      <c r="R303" s="87">
        <f>R300-R301-R302</f>
        <v>4509539915</v>
      </c>
      <c r="S303" s="87">
        <f t="shared" ref="S303:AC303" ca="1" si="360">S300-S301-S302</f>
        <v>3512207728</v>
      </c>
      <c r="T303" s="87">
        <f t="shared" si="360"/>
        <v>1968933548</v>
      </c>
      <c r="U303" s="88">
        <f t="shared" ca="1" si="360"/>
        <v>1968933548</v>
      </c>
      <c r="V303" s="87">
        <f>V300-V301-V302</f>
        <v>-259712</v>
      </c>
      <c r="W303" s="87">
        <f ca="1">W300-W301-W302</f>
        <v>-259712</v>
      </c>
      <c r="X303" s="87">
        <f>X300-X301-X302</f>
        <v>0</v>
      </c>
      <c r="Y303" s="88">
        <f ca="1">Y300-Y301-Y302</f>
        <v>0</v>
      </c>
      <c r="Z303" s="87">
        <f t="shared" si="360"/>
        <v>0</v>
      </c>
      <c r="AA303" s="87">
        <f t="shared" ca="1" si="360"/>
        <v>0</v>
      </c>
      <c r="AB303" s="87">
        <f t="shared" si="360"/>
        <v>0</v>
      </c>
      <c r="AC303" s="88">
        <f t="shared" ca="1" si="360"/>
        <v>0</v>
      </c>
      <c r="AD303" s="18"/>
      <c r="AE303" s="18"/>
      <c r="AF303" s="41"/>
      <c r="AG303" s="18"/>
      <c r="AH303" s="18"/>
      <c r="AI303" s="87">
        <f t="shared" ca="1" si="353"/>
        <v>3511948016</v>
      </c>
      <c r="AJ303" s="89"/>
      <c r="AK303" s="87">
        <f t="shared" ca="1" si="354"/>
        <v>1968933548</v>
      </c>
    </row>
    <row r="304" spans="1:37" s="243" customFormat="1" ht="14.25" thickTop="1">
      <c r="A304" s="558" t="s">
        <v>6008</v>
      </c>
      <c r="B304" s="559" t="s">
        <v>6006</v>
      </c>
      <c r="C304" s="560">
        <v>61</v>
      </c>
      <c r="D304" s="560"/>
      <c r="E304" s="239">
        <f>THCK1</f>
        <v>0</v>
      </c>
      <c r="F304" s="239">
        <f ca="1">THCK2</f>
        <v>-51942</v>
      </c>
      <c r="G304" s="239">
        <f ca="1">THCK</f>
        <v>-51942</v>
      </c>
      <c r="H304" s="239">
        <f>THDK1</f>
        <v>-470729.39999999991</v>
      </c>
      <c r="I304" s="239">
        <f ca="1">THDK2</f>
        <v>0</v>
      </c>
      <c r="J304" s="239">
        <f ca="1">THDK</f>
        <v>-470729.39999999991</v>
      </c>
      <c r="K304" s="242">
        <v>500</v>
      </c>
      <c r="L304" s="26" t="s">
        <v>12220</v>
      </c>
      <c r="M304" s="238">
        <v>61</v>
      </c>
      <c r="N304" s="241">
        <f t="shared" si="350"/>
        <v>278</v>
      </c>
      <c r="O304" s="241" t="s">
        <v>6078</v>
      </c>
      <c r="P304" s="244" t="s">
        <v>6079</v>
      </c>
      <c r="Q304" s="585"/>
      <c r="R304" s="576"/>
      <c r="S304" s="240">
        <f ca="1">-pajetn+R304</f>
        <v>0</v>
      </c>
      <c r="T304" s="576">
        <v>-470729.39999999991</v>
      </c>
      <c r="U304" s="240">
        <f ca="1">-pajetndk+T304</f>
        <v>-470729.39999999991</v>
      </c>
      <c r="V304" s="928"/>
      <c r="W304" s="240">
        <f ca="1">-pajetn+V304</f>
        <v>0</v>
      </c>
      <c r="X304" s="576"/>
      <c r="Y304" s="240">
        <f ca="1">-pajetndk+X304</f>
        <v>0</v>
      </c>
      <c r="Z304" s="928"/>
      <c r="AA304" s="240">
        <f ca="1">-pajetn+Z304</f>
        <v>-51942</v>
      </c>
      <c r="AB304" s="576"/>
      <c r="AC304" s="240">
        <f ca="1">-pajetndk+AB304</f>
        <v>0</v>
      </c>
      <c r="AD304" s="241"/>
      <c r="AE304" s="241"/>
      <c r="AF304" s="41"/>
      <c r="AG304" s="241"/>
      <c r="AH304" s="241"/>
      <c r="AI304" s="239">
        <f t="shared" ca="1" si="353"/>
        <v>0</v>
      </c>
      <c r="AJ304" s="239"/>
      <c r="AK304" s="239">
        <f t="shared" ca="1" si="354"/>
        <v>-470729.39999999991</v>
      </c>
    </row>
    <row r="305" spans="1:37" s="243" customFormat="1" ht="13.5">
      <c r="A305" s="558" t="s">
        <v>6009</v>
      </c>
      <c r="B305" s="561" t="s">
        <v>6007</v>
      </c>
      <c r="C305" s="560">
        <v>62</v>
      </c>
      <c r="D305" s="560"/>
      <c r="E305" s="239">
        <f t="shared" ref="E305:J305" si="361">E303-E304</f>
        <v>4509280203</v>
      </c>
      <c r="F305" s="239">
        <f t="shared" ca="1" si="361"/>
        <v>-997280245</v>
      </c>
      <c r="G305" s="239">
        <f t="shared" ca="1" si="361"/>
        <v>3511999958</v>
      </c>
      <c r="H305" s="239">
        <f t="shared" si="361"/>
        <v>1969404277.4000001</v>
      </c>
      <c r="I305" s="239">
        <f t="shared" ca="1" si="361"/>
        <v>0</v>
      </c>
      <c r="J305" s="239">
        <f t="shared" ca="1" si="361"/>
        <v>1969404277.4000001</v>
      </c>
      <c r="K305" s="238"/>
      <c r="L305" s="26"/>
      <c r="M305" s="238"/>
      <c r="N305" s="241">
        <f t="shared" si="350"/>
        <v>279</v>
      </c>
      <c r="O305" s="241" t="s">
        <v>6078</v>
      </c>
      <c r="P305" s="27"/>
      <c r="Q305" s="28"/>
      <c r="R305" s="239">
        <f>R303-R304</f>
        <v>4509539915</v>
      </c>
      <c r="S305" s="239">
        <f t="shared" ref="S305:AC305" ca="1" si="362">S303-S304</f>
        <v>3512207728</v>
      </c>
      <c r="T305" s="239">
        <f t="shared" si="362"/>
        <v>1969404277.4000001</v>
      </c>
      <c r="U305" s="240">
        <f t="shared" ca="1" si="362"/>
        <v>1969404277.4000001</v>
      </c>
      <c r="V305" s="239">
        <f>V303-V304</f>
        <v>-259712</v>
      </c>
      <c r="W305" s="239">
        <f ca="1">W303-W304</f>
        <v>-259712</v>
      </c>
      <c r="X305" s="239">
        <f>X303-X304</f>
        <v>0</v>
      </c>
      <c r="Y305" s="240">
        <f ca="1">Y303-Y304</f>
        <v>0</v>
      </c>
      <c r="Z305" s="239">
        <f t="shared" si="362"/>
        <v>0</v>
      </c>
      <c r="AA305" s="239">
        <f t="shared" ca="1" si="362"/>
        <v>51942</v>
      </c>
      <c r="AB305" s="239">
        <f t="shared" si="362"/>
        <v>0</v>
      </c>
      <c r="AC305" s="240">
        <f t="shared" ca="1" si="362"/>
        <v>0</v>
      </c>
      <c r="AD305" s="241"/>
      <c r="AE305" s="241"/>
      <c r="AF305" s="41"/>
      <c r="AG305" s="241"/>
      <c r="AH305" s="241"/>
      <c r="AI305" s="239">
        <f t="shared" ca="1" si="353"/>
        <v>3511948016</v>
      </c>
      <c r="AJ305" s="239"/>
      <c r="AK305" s="239">
        <f t="shared" ca="1" si="354"/>
        <v>1969404277.4000001</v>
      </c>
    </row>
    <row r="306" spans="1:37" s="63" customFormat="1">
      <c r="A306" s="553" t="s">
        <v>408</v>
      </c>
      <c r="B306" s="555" t="s">
        <v>409</v>
      </c>
      <c r="C306" s="552">
        <v>70</v>
      </c>
      <c r="D306" s="552"/>
      <c r="E306" s="75" t="e">
        <f>#REF!</f>
        <v>#REF!</v>
      </c>
      <c r="F306" s="89" t="e">
        <f>THCK2</f>
        <v>#REF!</v>
      </c>
      <c r="G306" s="89">
        <f>THCK</f>
        <v>0</v>
      </c>
      <c r="H306" s="89" t="e">
        <f>#REF!</f>
        <v>#REF!</v>
      </c>
      <c r="I306" s="89" t="e">
        <f>THDK2</f>
        <v>#REF!</v>
      </c>
      <c r="J306" s="89">
        <f>THDK</f>
        <v>0</v>
      </c>
      <c r="K306" s="81"/>
      <c r="L306" s="26"/>
      <c r="M306" s="81">
        <v>70</v>
      </c>
      <c r="N306" s="59">
        <f>Countct</f>
        <v>280</v>
      </c>
      <c r="O306" s="59" t="s">
        <v>6078</v>
      </c>
      <c r="P306" s="27"/>
      <c r="Q306" s="28"/>
      <c r="R306" s="576"/>
      <c r="S306" s="90">
        <f>R306</f>
        <v>0</v>
      </c>
      <c r="T306" s="576"/>
      <c r="U306" s="90">
        <f>T306</f>
        <v>0</v>
      </c>
      <c r="V306" s="928"/>
      <c r="W306" s="90">
        <f>V306</f>
        <v>0</v>
      </c>
      <c r="X306" s="576"/>
      <c r="Y306" s="90">
        <f>X306</f>
        <v>0</v>
      </c>
      <c r="Z306" s="928"/>
      <c r="AA306" s="90">
        <f>Z306</f>
        <v>0</v>
      </c>
      <c r="AB306" s="576"/>
      <c r="AC306" s="90">
        <f>AB306</f>
        <v>0</v>
      </c>
      <c r="AD306" s="59"/>
      <c r="AE306" s="59"/>
      <c r="AF306" s="41"/>
      <c r="AG306" s="59"/>
      <c r="AH306" s="59"/>
      <c r="AI306" s="89">
        <f t="shared" si="353"/>
        <v>0</v>
      </c>
      <c r="AJ306" s="89"/>
      <c r="AK306" s="89">
        <f t="shared" si="354"/>
        <v>0</v>
      </c>
    </row>
    <row r="307" spans="1:37">
      <c r="A307" s="553"/>
      <c r="B307" s="562"/>
      <c r="C307" s="552"/>
      <c r="D307" s="552"/>
      <c r="E307" s="75"/>
      <c r="F307" s="75"/>
      <c r="G307" s="75"/>
      <c r="H307" s="75"/>
      <c r="I307" s="75"/>
      <c r="J307" s="75"/>
      <c r="K307" s="79"/>
      <c r="L307" s="26"/>
      <c r="M307" s="81"/>
      <c r="N307" s="18" t="str">
        <f>Countct</f>
        <v/>
      </c>
      <c r="O307" s="18" t="s">
        <v>6078</v>
      </c>
      <c r="P307" s="27"/>
      <c r="Q307" s="28"/>
      <c r="R307" s="89"/>
      <c r="S307" s="89"/>
      <c r="T307" s="89"/>
      <c r="U307" s="90"/>
      <c r="V307" s="89"/>
      <c r="W307" s="89"/>
      <c r="X307" s="89"/>
      <c r="Y307" s="90"/>
      <c r="Z307" s="89"/>
      <c r="AA307" s="89"/>
      <c r="AB307" s="89"/>
      <c r="AC307" s="90"/>
      <c r="AD307" s="18"/>
      <c r="AE307" s="18"/>
      <c r="AF307" s="41"/>
      <c r="AG307" s="18"/>
      <c r="AH307" s="18"/>
      <c r="AI307" s="89">
        <f t="shared" si="353"/>
        <v>0</v>
      </c>
      <c r="AJ307" s="89"/>
      <c r="AK307" s="89">
        <f t="shared" si="354"/>
        <v>0</v>
      </c>
    </row>
    <row r="308" spans="1:37">
      <c r="A308" s="553"/>
      <c r="B308" s="563"/>
      <c r="C308" s="552"/>
      <c r="D308" s="539"/>
      <c r="E308" s="91"/>
      <c r="F308" s="91"/>
      <c r="G308" s="91"/>
      <c r="H308" s="91"/>
      <c r="I308" s="91"/>
      <c r="J308" s="91"/>
      <c r="K308" s="86"/>
      <c r="L308" s="76"/>
      <c r="M308" s="76"/>
      <c r="N308" s="27"/>
      <c r="O308" s="18" t="s">
        <v>6078</v>
      </c>
      <c r="P308" s="27"/>
      <c r="Q308" s="28"/>
      <c r="R308" s="27"/>
      <c r="S308" s="27"/>
      <c r="T308" s="27"/>
      <c r="U308" s="58"/>
      <c r="V308" s="27"/>
      <c r="W308" s="27"/>
      <c r="X308" s="27"/>
      <c r="Y308" s="58"/>
      <c r="Z308" s="27"/>
      <c r="AA308" s="27"/>
      <c r="AB308" s="27"/>
      <c r="AC308" s="58"/>
      <c r="AD308" s="18"/>
      <c r="AE308" s="18"/>
      <c r="AF308" s="41"/>
      <c r="AG308" s="18"/>
      <c r="AH308" s="18"/>
      <c r="AI308" s="93"/>
      <c r="AJ308" s="92"/>
      <c r="AK308" s="93"/>
    </row>
    <row r="309" spans="1:37">
      <c r="A309" s="553"/>
      <c r="B309" s="563"/>
      <c r="C309" s="552"/>
      <c r="D309" s="539"/>
      <c r="E309" s="91"/>
      <c r="F309" s="91"/>
      <c r="G309" s="91"/>
      <c r="H309" s="91"/>
      <c r="I309" s="91"/>
      <c r="J309" s="91"/>
      <c r="K309" s="86"/>
      <c r="L309" s="76"/>
      <c r="M309" s="76"/>
      <c r="N309" s="27"/>
      <c r="O309" s="18" t="s">
        <v>6078</v>
      </c>
      <c r="P309" s="27"/>
      <c r="Q309" s="28"/>
      <c r="R309" s="27">
        <f>R303-(R194-T194)</f>
        <v>-11462893</v>
      </c>
      <c r="S309" s="27">
        <f ca="1">S303-(S194-U194)</f>
        <v>-11462893</v>
      </c>
      <c r="T309" s="27">
        <f>T303-T194</f>
        <v>1967549969</v>
      </c>
      <c r="U309" s="58">
        <f ca="1">U303-U194</f>
        <v>1967549969</v>
      </c>
      <c r="V309" s="27">
        <f>V303-(V194-X194)</f>
        <v>-102991772</v>
      </c>
      <c r="W309" s="27">
        <f ca="1">W303-(W194-Y194)</f>
        <v>-102991772</v>
      </c>
      <c r="X309" s="27">
        <f>X303-X194</f>
        <v>0</v>
      </c>
      <c r="Y309" s="58">
        <f ca="1">Y303-Y194</f>
        <v>0</v>
      </c>
      <c r="Z309" s="27">
        <f>Z303-(Z194-AB194)</f>
        <v>0</v>
      </c>
      <c r="AA309" s="27">
        <f ca="1">AA303-(AA194-AC194)</f>
        <v>114402723</v>
      </c>
      <c r="AB309" s="27">
        <f>AB303-AB194</f>
        <v>0</v>
      </c>
      <c r="AC309" s="58">
        <f ca="1">AC303-AC194</f>
        <v>0</v>
      </c>
      <c r="AD309" s="18"/>
      <c r="AE309" s="18"/>
      <c r="AF309" s="18"/>
      <c r="AG309" s="18"/>
      <c r="AH309" s="18"/>
      <c r="AI309" s="27">
        <f ca="1">AI303-(AI194-AK194)</f>
        <v>-114454665</v>
      </c>
      <c r="AJ309" s="92"/>
      <c r="AK309" s="93"/>
    </row>
    <row r="310" spans="1:37">
      <c r="E310" s="38"/>
      <c r="F310" s="38"/>
      <c r="G310" s="38"/>
      <c r="H310" s="94"/>
      <c r="I310" s="94"/>
      <c r="J310" s="94"/>
      <c r="K310" s="69"/>
      <c r="L310" s="26"/>
      <c r="M310" s="26"/>
      <c r="N310" s="27"/>
      <c r="O310" s="18" t="s">
        <v>6078</v>
      </c>
      <c r="P310" s="27"/>
      <c r="Q310" s="28"/>
      <c r="R310" s="27"/>
      <c r="S310" s="27"/>
      <c r="T310" s="27"/>
      <c r="U310" s="58"/>
      <c r="V310" s="27"/>
      <c r="W310" s="27"/>
      <c r="X310" s="27"/>
      <c r="Y310" s="58"/>
      <c r="Z310" s="27"/>
      <c r="AA310" s="27"/>
      <c r="AB310" s="27"/>
      <c r="AC310" s="58"/>
      <c r="AD310" s="18"/>
      <c r="AE310" s="18"/>
      <c r="AF310" s="18"/>
      <c r="AG310" s="18"/>
      <c r="AH310" s="18"/>
      <c r="AI310" s="39"/>
      <c r="AJ310" s="40"/>
      <c r="AK310" s="39"/>
    </row>
    <row r="311" spans="1:37">
      <c r="A311" s="68"/>
      <c r="B311" s="68"/>
      <c r="C311" s="94"/>
      <c r="D311" s="68"/>
      <c r="E311" s="37"/>
      <c r="F311" s="37"/>
      <c r="G311" s="37"/>
      <c r="H311" s="68"/>
      <c r="I311" s="68"/>
      <c r="J311" s="68"/>
      <c r="K311" s="69"/>
      <c r="L311" s="26"/>
      <c r="M311" s="26"/>
      <c r="N311" s="27"/>
      <c r="O311" s="18" t="s">
        <v>6078</v>
      </c>
      <c r="P311" s="27"/>
      <c r="Q311" s="28"/>
      <c r="R311" s="27"/>
      <c r="S311" s="27"/>
      <c r="T311" s="27"/>
      <c r="U311" s="58"/>
      <c r="V311" s="27"/>
      <c r="W311" s="27"/>
      <c r="X311" s="27"/>
      <c r="Y311" s="58"/>
      <c r="Z311" s="27"/>
      <c r="AA311" s="27"/>
      <c r="AB311" s="27"/>
      <c r="AC311" s="58"/>
      <c r="AD311" s="18"/>
      <c r="AE311" s="18"/>
      <c r="AF311" s="18"/>
      <c r="AG311" s="18"/>
      <c r="AH311" s="18"/>
      <c r="AI311" s="45"/>
      <c r="AJ311" s="46"/>
      <c r="AK311" s="45"/>
    </row>
    <row r="312" spans="1:37">
      <c r="A312" s="94"/>
      <c r="B312" s="94"/>
      <c r="C312" s="94"/>
      <c r="D312" s="94"/>
      <c r="E312" s="94"/>
      <c r="F312" s="94"/>
      <c r="G312" s="94"/>
      <c r="H312" s="94"/>
      <c r="I312" s="94"/>
      <c r="J312" s="94"/>
      <c r="K312" s="69"/>
      <c r="L312" s="26"/>
      <c r="M312" s="26"/>
      <c r="N312" s="27"/>
      <c r="O312" s="18" t="s">
        <v>6078</v>
      </c>
      <c r="P312" s="27"/>
      <c r="Q312" s="28"/>
      <c r="R312" s="27"/>
      <c r="S312" s="27"/>
      <c r="T312" s="27"/>
      <c r="U312" s="58"/>
      <c r="V312" s="27"/>
      <c r="W312" s="27"/>
      <c r="X312" s="27"/>
      <c r="Y312" s="58"/>
      <c r="Z312" s="27"/>
      <c r="AA312" s="27"/>
      <c r="AB312" s="27"/>
      <c r="AC312" s="58"/>
      <c r="AD312" s="18"/>
      <c r="AE312" s="18"/>
      <c r="AF312" s="18"/>
      <c r="AG312" s="18"/>
      <c r="AH312" s="18"/>
      <c r="AI312" s="95"/>
      <c r="AJ312" s="96"/>
      <c r="AK312" s="95"/>
    </row>
    <row r="313" spans="1:37">
      <c r="A313" s="94"/>
      <c r="B313" s="94"/>
      <c r="C313" s="94"/>
      <c r="D313" s="94"/>
      <c r="E313" s="94"/>
      <c r="F313" s="94"/>
      <c r="G313" s="94"/>
      <c r="H313" s="94"/>
      <c r="I313" s="94"/>
      <c r="J313" s="94"/>
      <c r="K313" s="69"/>
      <c r="L313" s="26"/>
      <c r="M313" s="26"/>
      <c r="N313" s="27"/>
      <c r="O313" s="18" t="s">
        <v>6078</v>
      </c>
      <c r="P313" s="27"/>
      <c r="Q313" s="28"/>
      <c r="R313" s="27"/>
      <c r="S313" s="27"/>
      <c r="T313" s="27"/>
      <c r="U313" s="58"/>
      <c r="V313" s="27"/>
      <c r="W313" s="27"/>
      <c r="X313" s="27"/>
      <c r="Y313" s="58"/>
      <c r="Z313" s="27"/>
      <c r="AA313" s="27"/>
      <c r="AB313" s="27"/>
      <c r="AC313" s="58"/>
      <c r="AD313" s="18"/>
      <c r="AE313" s="18"/>
      <c r="AF313" s="18"/>
      <c r="AG313" s="18"/>
      <c r="AH313" s="18"/>
      <c r="AI313" s="95"/>
      <c r="AJ313" s="96"/>
      <c r="AK313" s="95"/>
    </row>
    <row r="314" spans="1:37">
      <c r="A314" s="94"/>
      <c r="B314" s="94"/>
      <c r="C314" s="94"/>
      <c r="D314" s="94"/>
      <c r="E314" s="94"/>
      <c r="F314" s="94"/>
      <c r="G314" s="94"/>
      <c r="H314" s="94"/>
      <c r="I314" s="94"/>
      <c r="J314" s="94"/>
      <c r="K314" s="69"/>
      <c r="L314" s="26"/>
      <c r="M314" s="26"/>
      <c r="N314" s="27"/>
      <c r="O314" s="18" t="s">
        <v>6078</v>
      </c>
      <c r="P314" s="27"/>
      <c r="Q314" s="28"/>
      <c r="R314" s="27"/>
      <c r="S314" s="27"/>
      <c r="T314" s="27"/>
      <c r="U314" s="58"/>
      <c r="V314" s="27"/>
      <c r="W314" s="27"/>
      <c r="X314" s="27"/>
      <c r="Y314" s="58"/>
      <c r="Z314" s="27"/>
      <c r="AA314" s="27"/>
      <c r="AB314" s="27"/>
      <c r="AC314" s="58"/>
      <c r="AD314" s="18"/>
      <c r="AE314" s="18"/>
      <c r="AF314" s="18"/>
      <c r="AG314" s="18"/>
      <c r="AH314" s="18"/>
      <c r="AI314" s="95"/>
      <c r="AJ314" s="96"/>
      <c r="AK314" s="95"/>
    </row>
    <row r="315" spans="1:37">
      <c r="A315" s="94"/>
      <c r="B315" s="94"/>
      <c r="C315" s="94"/>
      <c r="D315" s="94"/>
      <c r="E315" s="94"/>
      <c r="F315" s="94"/>
      <c r="G315" s="94"/>
      <c r="H315" s="94"/>
      <c r="I315" s="94"/>
      <c r="J315" s="94"/>
      <c r="K315" s="69"/>
      <c r="L315" s="26"/>
      <c r="M315" s="26"/>
      <c r="N315" s="27"/>
      <c r="O315" s="18" t="s">
        <v>6078</v>
      </c>
      <c r="P315" s="27"/>
      <c r="Q315" s="28"/>
      <c r="R315" s="27"/>
      <c r="S315" s="27"/>
      <c r="T315" s="27"/>
      <c r="U315" s="58"/>
      <c r="V315" s="27"/>
      <c r="W315" s="27"/>
      <c r="X315" s="27"/>
      <c r="Y315" s="58"/>
      <c r="Z315" s="27"/>
      <c r="AA315" s="27"/>
      <c r="AB315" s="27"/>
      <c r="AC315" s="58"/>
      <c r="AD315" s="18"/>
      <c r="AE315" s="18"/>
      <c r="AF315" s="18"/>
      <c r="AG315" s="18"/>
      <c r="AH315" s="18"/>
      <c r="AI315" s="95"/>
      <c r="AJ315" s="96"/>
      <c r="AK315" s="95"/>
    </row>
    <row r="316" spans="1:37">
      <c r="A316" s="94"/>
      <c r="B316" s="94"/>
      <c r="C316" s="94"/>
      <c r="D316" s="94"/>
      <c r="E316" s="94"/>
      <c r="F316" s="94"/>
      <c r="G316" s="94"/>
      <c r="H316" s="94"/>
      <c r="I316" s="94"/>
      <c r="J316" s="94"/>
      <c r="K316" s="69"/>
      <c r="L316" s="26"/>
      <c r="M316" s="26"/>
      <c r="N316" s="27"/>
      <c r="O316" s="18" t="s">
        <v>6078</v>
      </c>
      <c r="P316" s="27"/>
      <c r="Q316" s="28"/>
      <c r="R316" s="27"/>
      <c r="S316" s="27"/>
      <c r="T316" s="27"/>
      <c r="U316" s="58"/>
      <c r="V316" s="27"/>
      <c r="W316" s="27"/>
      <c r="X316" s="27"/>
      <c r="Y316" s="58"/>
      <c r="Z316" s="27"/>
      <c r="AA316" s="27"/>
      <c r="AB316" s="27"/>
      <c r="AC316" s="58"/>
      <c r="AD316" s="18"/>
      <c r="AE316" s="18"/>
      <c r="AF316" s="18"/>
      <c r="AG316" s="18"/>
      <c r="AH316" s="18"/>
      <c r="AI316" s="95"/>
      <c r="AJ316" s="96"/>
      <c r="AK316" s="95"/>
    </row>
    <row r="317" spans="1:37">
      <c r="A317" s="94"/>
      <c r="B317" s="94"/>
      <c r="C317" s="94"/>
      <c r="D317" s="94"/>
      <c r="E317" s="94"/>
      <c r="F317" s="94"/>
      <c r="G317" s="94"/>
      <c r="H317" s="94"/>
      <c r="I317" s="94"/>
      <c r="J317" s="94"/>
      <c r="K317" s="69"/>
      <c r="L317" s="26"/>
      <c r="M317" s="26"/>
      <c r="N317" s="27"/>
      <c r="O317" s="18" t="s">
        <v>6078</v>
      </c>
      <c r="P317" s="27"/>
      <c r="Q317" s="28"/>
      <c r="R317" s="27"/>
      <c r="S317" s="27"/>
      <c r="T317" s="27"/>
      <c r="U317" s="58"/>
      <c r="V317" s="27"/>
      <c r="W317" s="27"/>
      <c r="X317" s="27"/>
      <c r="Y317" s="58"/>
      <c r="Z317" s="27"/>
      <c r="AA317" s="27"/>
      <c r="AB317" s="27"/>
      <c r="AC317" s="58"/>
      <c r="AD317" s="18"/>
      <c r="AE317" s="18"/>
      <c r="AF317" s="18"/>
      <c r="AG317" s="18"/>
      <c r="AH317" s="18"/>
      <c r="AI317" s="95"/>
      <c r="AJ317" s="96"/>
      <c r="AK317" s="95"/>
    </row>
    <row r="318" spans="1:37">
      <c r="A318" s="68"/>
      <c r="B318" s="68"/>
      <c r="C318" s="94"/>
      <c r="D318" s="68"/>
      <c r="E318" s="37"/>
      <c r="F318" s="37"/>
      <c r="G318" s="37"/>
      <c r="H318" s="68"/>
      <c r="I318" s="68"/>
      <c r="J318" s="68"/>
      <c r="K318" s="69"/>
      <c r="L318" s="26"/>
      <c r="M318" s="26"/>
      <c r="N318" s="27"/>
      <c r="O318" s="18" t="s">
        <v>6078</v>
      </c>
      <c r="P318" s="27"/>
      <c r="Q318" s="28"/>
      <c r="R318" s="27"/>
      <c r="S318" s="27"/>
      <c r="T318" s="27"/>
      <c r="U318" s="58"/>
      <c r="V318" s="27"/>
      <c r="W318" s="27"/>
      <c r="X318" s="27"/>
      <c r="Y318" s="58"/>
      <c r="Z318" s="27"/>
      <c r="AA318" s="27"/>
      <c r="AB318" s="27"/>
      <c r="AC318" s="58"/>
      <c r="AD318" s="18"/>
      <c r="AE318" s="18"/>
      <c r="AF318" s="18"/>
      <c r="AG318" s="18"/>
      <c r="AH318" s="18"/>
      <c r="AI318" s="45"/>
      <c r="AJ318" s="46"/>
      <c r="AK318" s="45"/>
    </row>
    <row r="319" spans="1:37">
      <c r="H319" s="75"/>
      <c r="I319" s="75"/>
      <c r="J319" s="75"/>
      <c r="K319" s="25"/>
      <c r="L319" s="18"/>
      <c r="M319" s="27"/>
      <c r="N319" s="27"/>
      <c r="O319" s="18" t="s">
        <v>6078</v>
      </c>
      <c r="P319" s="27"/>
      <c r="Q319" s="28"/>
      <c r="R319" s="27"/>
      <c r="S319" s="27"/>
      <c r="T319" s="27"/>
      <c r="U319" s="58"/>
      <c r="V319" s="27"/>
      <c r="W319" s="27"/>
      <c r="X319" s="27"/>
      <c r="Y319" s="58"/>
      <c r="Z319" s="27"/>
      <c r="AA319" s="27"/>
      <c r="AB319" s="27"/>
      <c r="AC319" s="58"/>
      <c r="AD319" s="18"/>
      <c r="AE319" s="18"/>
      <c r="AF319" s="18"/>
      <c r="AG319" s="18"/>
      <c r="AH319" s="18"/>
      <c r="AI319" s="27"/>
      <c r="AJ319" s="55"/>
      <c r="AK319" s="27"/>
    </row>
    <row r="320" spans="1:37">
      <c r="K320" s="25"/>
      <c r="L320" s="18"/>
      <c r="M320" s="27"/>
      <c r="N320" s="27"/>
      <c r="O320" s="18" t="s">
        <v>6078</v>
      </c>
      <c r="P320" s="27"/>
      <c r="Q320" s="28"/>
      <c r="R320" s="27"/>
      <c r="S320" s="27"/>
      <c r="T320" s="27"/>
      <c r="U320" s="58"/>
      <c r="V320" s="27"/>
      <c r="W320" s="27"/>
      <c r="X320" s="27"/>
      <c r="Y320" s="58"/>
      <c r="Z320" s="27"/>
      <c r="AA320" s="27"/>
      <c r="AB320" s="27"/>
      <c r="AC320" s="58"/>
      <c r="AD320" s="18"/>
      <c r="AE320" s="18"/>
      <c r="AF320" s="18"/>
      <c r="AG320" s="18"/>
      <c r="AH320" s="18"/>
      <c r="AI320" s="27"/>
      <c r="AJ320" s="55"/>
      <c r="AK320" s="27"/>
    </row>
    <row r="321" spans="11:37">
      <c r="K321" s="25"/>
      <c r="L321" s="18"/>
      <c r="M321" s="27"/>
      <c r="N321" s="27"/>
      <c r="O321" s="18" t="s">
        <v>6078</v>
      </c>
      <c r="P321" s="27"/>
      <c r="Q321" s="28"/>
      <c r="R321" s="27"/>
      <c r="S321" s="27"/>
      <c r="T321" s="27"/>
      <c r="U321" s="58"/>
      <c r="V321" s="27"/>
      <c r="W321" s="27"/>
      <c r="X321" s="27"/>
      <c r="Y321" s="58"/>
      <c r="Z321" s="27"/>
      <c r="AA321" s="27"/>
      <c r="AB321" s="27"/>
      <c r="AC321" s="58"/>
      <c r="AD321" s="18"/>
      <c r="AE321" s="18"/>
      <c r="AF321" s="18"/>
      <c r="AG321" s="18"/>
      <c r="AH321" s="18"/>
      <c r="AI321" s="27"/>
      <c r="AJ321" s="55"/>
      <c r="AK321" s="27"/>
    </row>
    <row r="322" spans="11:37">
      <c r="K322" s="25"/>
      <c r="L322" s="18"/>
      <c r="M322" s="27"/>
      <c r="N322" s="27"/>
      <c r="O322" s="18" t="s">
        <v>6078</v>
      </c>
      <c r="P322" s="27"/>
      <c r="Q322" s="28"/>
      <c r="R322" s="27"/>
      <c r="S322" s="27"/>
      <c r="T322" s="27"/>
      <c r="U322" s="58"/>
      <c r="V322" s="27"/>
      <c r="W322" s="27"/>
      <c r="X322" s="27"/>
      <c r="Y322" s="58"/>
      <c r="Z322" s="27"/>
      <c r="AA322" s="27"/>
      <c r="AB322" s="27"/>
      <c r="AC322" s="58"/>
      <c r="AD322" s="18"/>
      <c r="AE322" s="18"/>
      <c r="AF322" s="18"/>
      <c r="AG322" s="18"/>
      <c r="AH322" s="18"/>
      <c r="AI322" s="27"/>
      <c r="AJ322" s="55"/>
      <c r="AK322" s="27"/>
    </row>
    <row r="323" spans="11:37">
      <c r="K323" s="25"/>
      <c r="L323" s="18"/>
      <c r="M323" s="27"/>
      <c r="N323" s="27"/>
      <c r="O323" s="18" t="s">
        <v>6078</v>
      </c>
      <c r="P323" s="27"/>
      <c r="Q323" s="28"/>
      <c r="R323" s="27"/>
      <c r="S323" s="27"/>
      <c r="T323" s="27"/>
      <c r="U323" s="58"/>
      <c r="V323" s="27"/>
      <c r="W323" s="27"/>
      <c r="X323" s="27"/>
      <c r="Y323" s="58"/>
      <c r="Z323" s="27"/>
      <c r="AA323" s="27"/>
      <c r="AB323" s="27"/>
      <c r="AC323" s="58"/>
      <c r="AD323" s="18"/>
      <c r="AE323" s="18"/>
      <c r="AF323" s="18"/>
      <c r="AG323" s="18"/>
      <c r="AH323" s="18"/>
      <c r="AI323" s="27"/>
      <c r="AJ323" s="55"/>
      <c r="AK323" s="27"/>
    </row>
    <row r="324" spans="11:37">
      <c r="K324" s="25"/>
      <c r="L324" s="18"/>
      <c r="M324" s="27"/>
      <c r="N324" s="27"/>
      <c r="O324" s="18" t="s">
        <v>6078</v>
      </c>
      <c r="P324" s="27"/>
      <c r="Q324" s="28"/>
      <c r="R324" s="27"/>
      <c r="S324" s="27"/>
      <c r="T324" s="27"/>
      <c r="U324" s="58"/>
      <c r="V324" s="27"/>
      <c r="W324" s="27"/>
      <c r="X324" s="27"/>
      <c r="Y324" s="58"/>
      <c r="Z324" s="27"/>
      <c r="AA324" s="27"/>
      <c r="AB324" s="27"/>
      <c r="AC324" s="58"/>
      <c r="AD324" s="18"/>
      <c r="AE324" s="18"/>
      <c r="AF324" s="18"/>
      <c r="AG324" s="18"/>
      <c r="AH324" s="18"/>
      <c r="AI324" s="27"/>
      <c r="AJ324" s="55"/>
      <c r="AK324" s="27"/>
    </row>
    <row r="325" spans="11:37">
      <c r="K325" s="25"/>
      <c r="L325" s="18"/>
      <c r="M325" s="27"/>
      <c r="N325" s="27"/>
      <c r="O325" s="18" t="s">
        <v>6078</v>
      </c>
      <c r="P325" s="27"/>
      <c r="Q325" s="28"/>
      <c r="R325" s="27"/>
      <c r="S325" s="27"/>
      <c r="T325" s="27"/>
      <c r="U325" s="58"/>
      <c r="V325" s="27"/>
      <c r="W325" s="27"/>
      <c r="X325" s="27"/>
      <c r="Y325" s="58"/>
      <c r="Z325" s="27"/>
      <c r="AA325" s="27"/>
      <c r="AB325" s="27"/>
      <c r="AC325" s="58"/>
      <c r="AD325" s="18"/>
      <c r="AE325" s="18"/>
      <c r="AF325" s="18"/>
      <c r="AG325" s="18"/>
      <c r="AH325" s="18"/>
      <c r="AI325" s="27"/>
      <c r="AJ325" s="55"/>
      <c r="AK325" s="27"/>
    </row>
    <row r="326" spans="11:37">
      <c r="K326" s="25"/>
      <c r="L326" s="18"/>
      <c r="M326" s="27"/>
      <c r="N326" s="27"/>
      <c r="O326" s="18" t="s">
        <v>6078</v>
      </c>
      <c r="P326" s="27"/>
      <c r="Q326" s="28"/>
      <c r="R326" s="27"/>
      <c r="S326" s="27"/>
      <c r="T326" s="27"/>
      <c r="U326" s="58"/>
      <c r="V326" s="27"/>
      <c r="W326" s="27"/>
      <c r="X326" s="27"/>
      <c r="Y326" s="58"/>
      <c r="Z326" s="27"/>
      <c r="AA326" s="27"/>
      <c r="AB326" s="27"/>
      <c r="AC326" s="58"/>
      <c r="AD326" s="18"/>
      <c r="AE326" s="18"/>
      <c r="AF326" s="18"/>
      <c r="AG326" s="18"/>
      <c r="AH326" s="18"/>
      <c r="AI326" s="27"/>
      <c r="AJ326" s="55"/>
      <c r="AK326" s="27"/>
    </row>
    <row r="327" spans="11:37">
      <c r="K327" s="25"/>
      <c r="L327" s="18"/>
      <c r="M327" s="27"/>
      <c r="N327" s="27"/>
      <c r="O327" s="18" t="s">
        <v>6078</v>
      </c>
      <c r="P327" s="27"/>
      <c r="Q327" s="28"/>
      <c r="R327" s="27"/>
      <c r="S327" s="27"/>
      <c r="T327" s="27"/>
      <c r="U327" s="58"/>
      <c r="V327" s="27"/>
      <c r="W327" s="27"/>
      <c r="X327" s="27"/>
      <c r="Y327" s="58"/>
      <c r="Z327" s="27"/>
      <c r="AA327" s="27"/>
      <c r="AB327" s="27"/>
      <c r="AC327" s="58"/>
      <c r="AD327" s="18"/>
      <c r="AE327" s="18"/>
      <c r="AF327" s="18"/>
      <c r="AG327" s="18"/>
      <c r="AH327" s="18"/>
      <c r="AI327" s="27"/>
      <c r="AJ327" s="55"/>
      <c r="AK327" s="27"/>
    </row>
    <row r="328" spans="11:37">
      <c r="K328" s="25"/>
      <c r="L328" s="18"/>
      <c r="M328" s="27"/>
      <c r="N328" s="27"/>
      <c r="O328" s="18" t="s">
        <v>6078</v>
      </c>
      <c r="P328" s="27"/>
      <c r="Q328" s="28"/>
      <c r="R328" s="27"/>
      <c r="S328" s="27"/>
      <c r="T328" s="27"/>
      <c r="U328" s="58"/>
      <c r="V328" s="27"/>
      <c r="W328" s="27"/>
      <c r="X328" s="27"/>
      <c r="Y328" s="58"/>
      <c r="Z328" s="27"/>
      <c r="AA328" s="27"/>
      <c r="AB328" s="27"/>
      <c r="AC328" s="58"/>
      <c r="AD328" s="18"/>
      <c r="AE328" s="18"/>
      <c r="AF328" s="18"/>
      <c r="AG328" s="18"/>
      <c r="AH328" s="18"/>
      <c r="AI328" s="27"/>
      <c r="AJ328" s="55"/>
      <c r="AK328" s="27"/>
    </row>
    <row r="329" spans="11:37">
      <c r="K329" s="25"/>
      <c r="L329" s="18"/>
      <c r="M329" s="27"/>
      <c r="N329" s="27"/>
      <c r="O329" s="18" t="s">
        <v>6078</v>
      </c>
      <c r="P329" s="27"/>
      <c r="Q329" s="28"/>
      <c r="R329" s="27"/>
      <c r="S329" s="27"/>
      <c r="T329" s="27"/>
      <c r="U329" s="58"/>
      <c r="V329" s="27"/>
      <c r="W329" s="27"/>
      <c r="X329" s="27"/>
      <c r="Y329" s="58"/>
      <c r="Z329" s="27"/>
      <c r="AA329" s="27"/>
      <c r="AB329" s="27"/>
      <c r="AC329" s="58"/>
      <c r="AD329" s="18"/>
      <c r="AE329" s="18"/>
      <c r="AF329" s="18"/>
      <c r="AG329" s="18"/>
      <c r="AH329" s="18"/>
      <c r="AI329" s="27"/>
      <c r="AJ329" s="55"/>
      <c r="AK329" s="27"/>
    </row>
    <row r="330" spans="11:37">
      <c r="K330" s="25"/>
      <c r="L330" s="18"/>
      <c r="M330" s="27"/>
      <c r="N330" s="27"/>
      <c r="O330" s="18" t="s">
        <v>6078</v>
      </c>
      <c r="P330" s="27"/>
      <c r="Q330" s="28"/>
      <c r="R330" s="27"/>
      <c r="S330" s="27"/>
      <c r="T330" s="27"/>
      <c r="U330" s="58"/>
      <c r="V330" s="27"/>
      <c r="W330" s="27"/>
      <c r="X330" s="27"/>
      <c r="Y330" s="58"/>
      <c r="Z330" s="27"/>
      <c r="AA330" s="27"/>
      <c r="AB330" s="27"/>
      <c r="AC330" s="58"/>
      <c r="AD330" s="18"/>
      <c r="AE330" s="18"/>
      <c r="AF330" s="18"/>
      <c r="AG330" s="18"/>
      <c r="AH330" s="18"/>
      <c r="AI330" s="27"/>
      <c r="AJ330" s="55"/>
      <c r="AK330" s="27"/>
    </row>
    <row r="331" spans="11:37">
      <c r="K331" s="25"/>
      <c r="L331" s="18"/>
      <c r="M331" s="27"/>
      <c r="N331" s="27"/>
      <c r="O331" s="18" t="s">
        <v>6078</v>
      </c>
      <c r="P331" s="27"/>
      <c r="Q331" s="28"/>
      <c r="R331" s="27"/>
      <c r="S331" s="27"/>
      <c r="T331" s="27"/>
      <c r="U331" s="58"/>
      <c r="V331" s="27"/>
      <c r="W331" s="27"/>
      <c r="X331" s="27"/>
      <c r="Y331" s="58"/>
      <c r="Z331" s="27"/>
      <c r="AA331" s="27"/>
      <c r="AB331" s="27"/>
      <c r="AC331" s="58"/>
      <c r="AD331" s="18"/>
      <c r="AE331" s="18"/>
      <c r="AF331" s="18"/>
      <c r="AG331" s="18"/>
      <c r="AH331" s="18"/>
      <c r="AI331" s="27"/>
      <c r="AJ331" s="55"/>
      <c r="AK331" s="27"/>
    </row>
    <row r="332" spans="11:37">
      <c r="K332" s="25"/>
      <c r="L332" s="18"/>
      <c r="M332" s="27"/>
      <c r="N332" s="27"/>
      <c r="O332" s="18" t="s">
        <v>6078</v>
      </c>
      <c r="P332" s="27"/>
      <c r="Q332" s="28"/>
      <c r="R332" s="27"/>
      <c r="S332" s="27"/>
      <c r="T332" s="27"/>
      <c r="U332" s="58"/>
      <c r="V332" s="27"/>
      <c r="W332" s="27"/>
      <c r="X332" s="27"/>
      <c r="Y332" s="58"/>
      <c r="Z332" s="27"/>
      <c r="AA332" s="27"/>
      <c r="AB332" s="27"/>
      <c r="AC332" s="58"/>
      <c r="AD332" s="18"/>
      <c r="AE332" s="18"/>
      <c r="AF332" s="18"/>
      <c r="AG332" s="18"/>
      <c r="AH332" s="18"/>
      <c r="AI332" s="27"/>
      <c r="AJ332" s="55"/>
      <c r="AK332" s="27"/>
    </row>
    <row r="333" spans="11:37">
      <c r="K333" s="25"/>
      <c r="L333" s="18"/>
      <c r="M333" s="27"/>
      <c r="N333" s="27"/>
      <c r="O333" s="18" t="s">
        <v>6078</v>
      </c>
      <c r="P333" s="27"/>
      <c r="Q333" s="28"/>
      <c r="R333" s="27"/>
      <c r="S333" s="27"/>
      <c r="T333" s="27"/>
      <c r="U333" s="58"/>
      <c r="V333" s="27"/>
      <c r="W333" s="27"/>
      <c r="X333" s="27"/>
      <c r="Y333" s="58"/>
      <c r="Z333" s="27"/>
      <c r="AA333" s="27"/>
      <c r="AB333" s="27"/>
      <c r="AC333" s="58"/>
      <c r="AD333" s="18"/>
      <c r="AE333" s="18"/>
      <c r="AF333" s="18"/>
      <c r="AG333" s="18"/>
      <c r="AH333" s="18"/>
      <c r="AI333" s="27"/>
      <c r="AJ333" s="55"/>
      <c r="AK333" s="27"/>
    </row>
    <row r="334" spans="11:37">
      <c r="K334" s="25"/>
      <c r="L334" s="18"/>
      <c r="M334" s="27"/>
      <c r="N334" s="27"/>
      <c r="O334" s="18" t="s">
        <v>6078</v>
      </c>
      <c r="P334" s="27"/>
      <c r="Q334" s="28"/>
      <c r="R334" s="27"/>
      <c r="S334" s="27"/>
      <c r="T334" s="27"/>
      <c r="U334" s="58"/>
      <c r="V334" s="27"/>
      <c r="W334" s="27"/>
      <c r="X334" s="27"/>
      <c r="Y334" s="58"/>
      <c r="Z334" s="27"/>
      <c r="AA334" s="27"/>
      <c r="AB334" s="27"/>
      <c r="AC334" s="58"/>
      <c r="AD334" s="18"/>
      <c r="AE334" s="18"/>
      <c r="AF334" s="18"/>
      <c r="AG334" s="18"/>
      <c r="AH334" s="18"/>
      <c r="AI334" s="27"/>
      <c r="AJ334" s="55"/>
      <c r="AK334" s="27"/>
    </row>
    <row r="335" spans="11:37">
      <c r="K335" s="25"/>
      <c r="L335" s="18"/>
      <c r="M335" s="27"/>
      <c r="N335" s="27"/>
      <c r="O335" s="18" t="s">
        <v>6078</v>
      </c>
      <c r="P335" s="27"/>
      <c r="Q335" s="28"/>
      <c r="R335" s="27"/>
      <c r="S335" s="27"/>
      <c r="T335" s="27"/>
      <c r="U335" s="58"/>
      <c r="V335" s="27"/>
      <c r="W335" s="27"/>
      <c r="X335" s="27"/>
      <c r="Y335" s="58"/>
      <c r="Z335" s="27"/>
      <c r="AA335" s="27"/>
      <c r="AB335" s="27"/>
      <c r="AC335" s="58"/>
      <c r="AD335" s="18"/>
      <c r="AE335" s="18"/>
      <c r="AF335" s="18"/>
      <c r="AG335" s="18"/>
      <c r="AH335" s="18"/>
      <c r="AI335" s="27"/>
      <c r="AJ335" s="55"/>
      <c r="AK335" s="27"/>
    </row>
    <row r="336" spans="11:37">
      <c r="K336" s="25"/>
      <c r="L336" s="18"/>
      <c r="M336" s="27"/>
      <c r="N336" s="27"/>
      <c r="O336" s="18" t="s">
        <v>6078</v>
      </c>
      <c r="P336" s="27"/>
      <c r="Q336" s="28"/>
      <c r="R336" s="27"/>
      <c r="S336" s="27"/>
      <c r="T336" s="27"/>
      <c r="U336" s="58"/>
      <c r="V336" s="27"/>
      <c r="W336" s="27"/>
      <c r="X336" s="27"/>
      <c r="Y336" s="58"/>
      <c r="Z336" s="27"/>
      <c r="AA336" s="27"/>
      <c r="AB336" s="27"/>
      <c r="AC336" s="58"/>
      <c r="AD336" s="18"/>
      <c r="AE336" s="18"/>
      <c r="AF336" s="18"/>
      <c r="AG336" s="18"/>
      <c r="AH336" s="18"/>
      <c r="AI336" s="27"/>
      <c r="AJ336" s="55"/>
      <c r="AK336" s="27"/>
    </row>
    <row r="337" spans="11:37">
      <c r="K337" s="25"/>
      <c r="L337" s="18"/>
      <c r="M337" s="27"/>
      <c r="N337" s="27"/>
      <c r="O337" s="18" t="s">
        <v>6078</v>
      </c>
      <c r="P337" s="27"/>
      <c r="Q337" s="28"/>
      <c r="R337" s="27"/>
      <c r="S337" s="27"/>
      <c r="T337" s="27"/>
      <c r="U337" s="58"/>
      <c r="V337" s="27"/>
      <c r="W337" s="27"/>
      <c r="X337" s="27"/>
      <c r="Y337" s="58"/>
      <c r="Z337" s="27"/>
      <c r="AA337" s="27"/>
      <c r="AB337" s="27"/>
      <c r="AC337" s="58"/>
      <c r="AD337" s="18"/>
      <c r="AE337" s="18"/>
      <c r="AF337" s="18"/>
      <c r="AG337" s="18"/>
      <c r="AH337" s="18"/>
      <c r="AI337" s="27"/>
      <c r="AJ337" s="55"/>
      <c r="AK337" s="27"/>
    </row>
    <row r="338" spans="11:37">
      <c r="K338" s="25"/>
      <c r="L338" s="18"/>
      <c r="M338" s="27"/>
      <c r="N338" s="27"/>
      <c r="O338" s="18" t="s">
        <v>6078</v>
      </c>
      <c r="P338" s="27"/>
      <c r="Q338" s="28"/>
      <c r="R338" s="27"/>
      <c r="S338" s="27"/>
      <c r="T338" s="27"/>
      <c r="U338" s="58"/>
      <c r="V338" s="27"/>
      <c r="W338" s="27"/>
      <c r="X338" s="27"/>
      <c r="Y338" s="58"/>
      <c r="Z338" s="27"/>
      <c r="AA338" s="27"/>
      <c r="AB338" s="27"/>
      <c r="AC338" s="58"/>
      <c r="AD338" s="18"/>
      <c r="AE338" s="18"/>
      <c r="AF338" s="18"/>
      <c r="AG338" s="18"/>
      <c r="AH338" s="18"/>
      <c r="AI338" s="27"/>
      <c r="AJ338" s="55"/>
      <c r="AK338" s="27"/>
    </row>
    <row r="339" spans="11:37">
      <c r="K339" s="25"/>
      <c r="L339" s="18"/>
      <c r="M339" s="27"/>
      <c r="N339" s="27"/>
      <c r="O339" s="18" t="s">
        <v>6078</v>
      </c>
      <c r="P339" s="27"/>
      <c r="Q339" s="28"/>
      <c r="R339" s="27"/>
      <c r="S339" s="27"/>
      <c r="T339" s="27"/>
      <c r="U339" s="58"/>
      <c r="V339" s="27"/>
      <c r="W339" s="27"/>
      <c r="X339" s="27"/>
      <c r="Y339" s="58"/>
      <c r="Z339" s="27"/>
      <c r="AA339" s="27"/>
      <c r="AB339" s="27"/>
      <c r="AC339" s="58"/>
      <c r="AD339" s="18"/>
      <c r="AE339" s="18"/>
      <c r="AF339" s="18"/>
      <c r="AG339" s="18"/>
      <c r="AH339" s="18"/>
      <c r="AI339" s="27"/>
      <c r="AJ339" s="55"/>
      <c r="AK339" s="27"/>
    </row>
    <row r="340" spans="11:37">
      <c r="K340" s="25"/>
      <c r="L340" s="18"/>
      <c r="M340" s="27"/>
      <c r="N340" s="27"/>
      <c r="O340" s="18" t="s">
        <v>6078</v>
      </c>
      <c r="P340" s="27"/>
      <c r="Q340" s="28"/>
      <c r="R340" s="27"/>
      <c r="S340" s="27"/>
      <c r="T340" s="27"/>
      <c r="U340" s="58"/>
      <c r="V340" s="27"/>
      <c r="W340" s="27"/>
      <c r="X340" s="27"/>
      <c r="Y340" s="58"/>
      <c r="Z340" s="27"/>
      <c r="AA340" s="27"/>
      <c r="AB340" s="27"/>
      <c r="AC340" s="58"/>
      <c r="AD340" s="18"/>
      <c r="AE340" s="18"/>
      <c r="AF340" s="18"/>
      <c r="AG340" s="18"/>
      <c r="AH340" s="18"/>
      <c r="AI340" s="27"/>
      <c r="AJ340" s="55"/>
      <c r="AK340" s="27"/>
    </row>
    <row r="341" spans="11:37">
      <c r="K341" s="25"/>
      <c r="L341" s="18"/>
      <c r="M341" s="27"/>
      <c r="N341" s="27"/>
      <c r="O341" s="18" t="s">
        <v>6078</v>
      </c>
      <c r="P341" s="27"/>
      <c r="Q341" s="28"/>
      <c r="R341" s="27"/>
      <c r="S341" s="27"/>
      <c r="T341" s="27"/>
      <c r="U341" s="58"/>
      <c r="V341" s="27"/>
      <c r="W341" s="27"/>
      <c r="X341" s="27"/>
      <c r="Y341" s="58"/>
      <c r="Z341" s="27"/>
      <c r="AA341" s="27"/>
      <c r="AB341" s="27"/>
      <c r="AC341" s="58"/>
      <c r="AD341" s="18"/>
      <c r="AE341" s="18"/>
      <c r="AF341" s="18"/>
      <c r="AG341" s="18"/>
      <c r="AH341" s="18"/>
      <c r="AI341" s="27"/>
      <c r="AJ341" s="55"/>
      <c r="AK341" s="27"/>
    </row>
    <row r="342" spans="11:37">
      <c r="K342" s="25"/>
      <c r="L342" s="18"/>
      <c r="M342" s="27"/>
      <c r="N342" s="27"/>
      <c r="O342" s="18" t="s">
        <v>6078</v>
      </c>
      <c r="P342" s="27"/>
      <c r="Q342" s="28"/>
      <c r="R342" s="27"/>
      <c r="S342" s="27"/>
      <c r="T342" s="27"/>
      <c r="U342" s="58"/>
      <c r="V342" s="27"/>
      <c r="W342" s="27"/>
      <c r="X342" s="27"/>
      <c r="Y342" s="58"/>
      <c r="Z342" s="27"/>
      <c r="AA342" s="27"/>
      <c r="AB342" s="27"/>
      <c r="AC342" s="58"/>
      <c r="AD342" s="18"/>
      <c r="AE342" s="18"/>
      <c r="AF342" s="18"/>
      <c r="AG342" s="18"/>
      <c r="AH342" s="18"/>
      <c r="AI342" s="27"/>
      <c r="AJ342" s="55"/>
      <c r="AK342" s="27"/>
    </row>
    <row r="343" spans="11:37">
      <c r="K343" s="25"/>
      <c r="L343" s="18"/>
      <c r="M343" s="27"/>
      <c r="N343" s="27"/>
      <c r="O343" s="18" t="s">
        <v>6078</v>
      </c>
      <c r="P343" s="27"/>
      <c r="Q343" s="28"/>
      <c r="R343" s="27"/>
      <c r="S343" s="27"/>
      <c r="T343" s="27"/>
      <c r="U343" s="58"/>
      <c r="V343" s="27"/>
      <c r="W343" s="27"/>
      <c r="X343" s="27"/>
      <c r="Y343" s="58"/>
      <c r="Z343" s="27"/>
      <c r="AA343" s="27"/>
      <c r="AB343" s="27"/>
      <c r="AC343" s="58"/>
      <c r="AD343" s="18"/>
      <c r="AE343" s="18"/>
      <c r="AF343" s="18"/>
      <c r="AG343" s="18"/>
      <c r="AH343" s="18"/>
      <c r="AI343" s="27"/>
      <c r="AJ343" s="55"/>
      <c r="AK343" s="27"/>
    </row>
    <row r="344" spans="11:37">
      <c r="K344" s="25"/>
      <c r="L344" s="18"/>
      <c r="M344" s="27"/>
      <c r="N344" s="27"/>
      <c r="O344" s="18" t="s">
        <v>6078</v>
      </c>
      <c r="P344" s="27"/>
      <c r="Q344" s="28"/>
      <c r="R344" s="27"/>
      <c r="S344" s="27"/>
      <c r="T344" s="27"/>
      <c r="U344" s="58"/>
      <c r="V344" s="27"/>
      <c r="W344" s="27"/>
      <c r="X344" s="27"/>
      <c r="Y344" s="58"/>
      <c r="Z344" s="27"/>
      <c r="AA344" s="27"/>
      <c r="AB344" s="27"/>
      <c r="AC344" s="58"/>
      <c r="AD344" s="18"/>
      <c r="AE344" s="18"/>
      <c r="AF344" s="18"/>
      <c r="AG344" s="18"/>
      <c r="AH344" s="18"/>
      <c r="AI344" s="27"/>
      <c r="AJ344" s="55"/>
      <c r="AK344" s="27"/>
    </row>
    <row r="345" spans="11:37">
      <c r="K345" s="25"/>
      <c r="L345" s="18"/>
      <c r="M345" s="27"/>
      <c r="N345" s="27"/>
      <c r="O345" s="18" t="s">
        <v>6078</v>
      </c>
      <c r="P345" s="27"/>
      <c r="Q345" s="28"/>
      <c r="R345" s="27"/>
      <c r="S345" s="27"/>
      <c r="T345" s="27"/>
      <c r="U345" s="58"/>
      <c r="V345" s="27"/>
      <c r="W345" s="27"/>
      <c r="X345" s="27"/>
      <c r="Y345" s="58"/>
      <c r="Z345" s="27"/>
      <c r="AA345" s="27"/>
      <c r="AB345" s="27"/>
      <c r="AC345" s="58"/>
      <c r="AD345" s="18"/>
      <c r="AE345" s="18"/>
      <c r="AF345" s="18"/>
      <c r="AG345" s="18"/>
      <c r="AH345" s="18"/>
      <c r="AI345" s="27"/>
      <c r="AJ345" s="55"/>
      <c r="AK345" s="27"/>
    </row>
    <row r="346" spans="11:37">
      <c r="K346" s="25"/>
      <c r="L346" s="18"/>
      <c r="M346" s="27"/>
      <c r="N346" s="27"/>
      <c r="O346" s="18" t="s">
        <v>6078</v>
      </c>
      <c r="P346" s="27"/>
      <c r="Q346" s="28"/>
      <c r="R346" s="27"/>
      <c r="S346" s="27"/>
      <c r="T346" s="27"/>
      <c r="U346" s="58"/>
      <c r="V346" s="27"/>
      <c r="W346" s="27"/>
      <c r="X346" s="27"/>
      <c r="Y346" s="58"/>
      <c r="Z346" s="27"/>
      <c r="AA346" s="27"/>
      <c r="AB346" s="27"/>
      <c r="AC346" s="58"/>
      <c r="AD346" s="18"/>
      <c r="AE346" s="18"/>
      <c r="AF346" s="18"/>
      <c r="AG346" s="18"/>
      <c r="AH346" s="18"/>
      <c r="AI346" s="27"/>
      <c r="AJ346" s="55"/>
      <c r="AK346" s="27"/>
    </row>
    <row r="347" spans="11:37">
      <c r="K347" s="25"/>
      <c r="L347" s="18"/>
      <c r="M347" s="27"/>
      <c r="N347" s="27"/>
      <c r="O347" s="18" t="s">
        <v>6078</v>
      </c>
      <c r="P347" s="27"/>
      <c r="Q347" s="28"/>
      <c r="R347" s="27"/>
      <c r="S347" s="27"/>
      <c r="T347" s="27"/>
      <c r="U347" s="58"/>
      <c r="V347" s="27"/>
      <c r="W347" s="27"/>
      <c r="X347" s="27"/>
      <c r="Y347" s="58"/>
      <c r="Z347" s="27"/>
      <c r="AA347" s="27"/>
      <c r="AB347" s="27"/>
      <c r="AC347" s="58"/>
      <c r="AD347" s="18"/>
      <c r="AE347" s="18"/>
      <c r="AF347" s="18"/>
      <c r="AG347" s="18"/>
      <c r="AH347" s="18"/>
      <c r="AI347" s="27"/>
      <c r="AJ347" s="55"/>
      <c r="AK347" s="27"/>
    </row>
    <row r="348" spans="11:37">
      <c r="K348" s="25"/>
      <c r="L348" s="18"/>
      <c r="M348" s="27"/>
      <c r="N348" s="27"/>
      <c r="O348" s="18" t="s">
        <v>6078</v>
      </c>
      <c r="P348" s="27"/>
      <c r="Q348" s="28"/>
      <c r="R348" s="27"/>
      <c r="S348" s="27"/>
      <c r="T348" s="27"/>
      <c r="U348" s="58"/>
      <c r="V348" s="27"/>
      <c r="W348" s="27"/>
      <c r="X348" s="27"/>
      <c r="Y348" s="58"/>
      <c r="Z348" s="27"/>
      <c r="AA348" s="27"/>
      <c r="AB348" s="27"/>
      <c r="AC348" s="58"/>
      <c r="AD348" s="18"/>
      <c r="AE348" s="18"/>
      <c r="AF348" s="18"/>
      <c r="AG348" s="18"/>
      <c r="AH348" s="18"/>
      <c r="AI348" s="27"/>
      <c r="AJ348" s="55"/>
      <c r="AK348" s="27"/>
    </row>
    <row r="349" spans="11:37">
      <c r="K349" s="25"/>
      <c r="L349" s="18"/>
      <c r="M349" s="27"/>
      <c r="N349" s="27"/>
      <c r="O349" s="18" t="s">
        <v>6078</v>
      </c>
      <c r="P349" s="27"/>
      <c r="Q349" s="28"/>
      <c r="R349" s="27"/>
      <c r="S349" s="27"/>
      <c r="T349" s="27"/>
      <c r="U349" s="58"/>
      <c r="V349" s="27"/>
      <c r="W349" s="27"/>
      <c r="X349" s="27"/>
      <c r="Y349" s="58"/>
      <c r="Z349" s="27"/>
      <c r="AA349" s="27"/>
      <c r="AB349" s="27"/>
      <c r="AC349" s="58"/>
      <c r="AD349" s="18"/>
      <c r="AE349" s="18"/>
      <c r="AF349" s="18"/>
      <c r="AG349" s="18"/>
      <c r="AH349" s="18"/>
      <c r="AI349" s="27"/>
      <c r="AJ349" s="55"/>
      <c r="AK349" s="27"/>
    </row>
    <row r="350" spans="11:37">
      <c r="K350" s="25"/>
      <c r="L350" s="18"/>
      <c r="M350" s="27"/>
      <c r="N350" s="27"/>
      <c r="O350" s="18" t="s">
        <v>6078</v>
      </c>
      <c r="P350" s="27"/>
      <c r="Q350" s="28"/>
      <c r="R350" s="27"/>
      <c r="S350" s="27"/>
      <c r="T350" s="27"/>
      <c r="U350" s="58"/>
      <c r="V350" s="27"/>
      <c r="W350" s="27"/>
      <c r="X350" s="27"/>
      <c r="Y350" s="58"/>
      <c r="Z350" s="27"/>
      <c r="AA350" s="27"/>
      <c r="AB350" s="27"/>
      <c r="AC350" s="58"/>
      <c r="AD350" s="18"/>
      <c r="AE350" s="18"/>
      <c r="AF350" s="18"/>
      <c r="AG350" s="18"/>
      <c r="AH350" s="18"/>
      <c r="AI350" s="27"/>
      <c r="AJ350" s="55"/>
      <c r="AK350" s="27"/>
    </row>
    <row r="351" spans="11:37">
      <c r="K351" s="25"/>
      <c r="L351" s="18"/>
      <c r="M351" s="27"/>
      <c r="N351" s="27"/>
      <c r="O351" s="18" t="s">
        <v>6078</v>
      </c>
      <c r="P351" s="27"/>
      <c r="Q351" s="28"/>
      <c r="R351" s="27"/>
      <c r="S351" s="27"/>
      <c r="T351" s="27"/>
      <c r="U351" s="58"/>
      <c r="V351" s="27"/>
      <c r="W351" s="27"/>
      <c r="X351" s="27"/>
      <c r="Y351" s="58"/>
      <c r="Z351" s="27"/>
      <c r="AA351" s="27"/>
      <c r="AB351" s="27"/>
      <c r="AC351" s="58"/>
      <c r="AD351" s="18"/>
      <c r="AE351" s="18"/>
      <c r="AF351" s="18"/>
      <c r="AG351" s="18"/>
      <c r="AH351" s="18"/>
      <c r="AI351" s="27"/>
      <c r="AJ351" s="55"/>
      <c r="AK351" s="27"/>
    </row>
    <row r="352" spans="11:37">
      <c r="K352" s="25"/>
      <c r="L352" s="18"/>
      <c r="M352" s="27"/>
      <c r="N352" s="27"/>
      <c r="O352" s="18" t="s">
        <v>6078</v>
      </c>
      <c r="P352" s="27"/>
      <c r="Q352" s="28"/>
      <c r="R352" s="26"/>
      <c r="S352" s="26"/>
      <c r="T352" s="26"/>
      <c r="U352" s="33"/>
      <c r="V352" s="26"/>
      <c r="W352" s="26"/>
      <c r="X352" s="26"/>
      <c r="Y352" s="33"/>
      <c r="Z352" s="26"/>
      <c r="AA352" s="26"/>
      <c r="AB352" s="26"/>
      <c r="AC352" s="33"/>
      <c r="AD352" s="18"/>
      <c r="AE352" s="18"/>
      <c r="AF352" s="18"/>
      <c r="AG352" s="18"/>
      <c r="AH352" s="18"/>
      <c r="AI352" s="27"/>
      <c r="AJ352" s="55"/>
      <c r="AK352" s="27"/>
    </row>
    <row r="353" spans="1:37">
      <c r="A353" s="564"/>
      <c r="B353" s="564"/>
      <c r="C353" s="564"/>
      <c r="D353" s="564"/>
      <c r="E353" s="97"/>
      <c r="F353" s="97"/>
      <c r="G353" s="97"/>
      <c r="H353" s="97"/>
      <c r="I353" s="97"/>
      <c r="J353" s="97"/>
      <c r="K353" s="98"/>
      <c r="L353" s="99"/>
      <c r="M353" s="100"/>
      <c r="N353" s="100"/>
      <c r="O353" s="101" t="s">
        <v>6078</v>
      </c>
      <c r="P353" s="102"/>
      <c r="Q353" s="103"/>
      <c r="R353" s="100"/>
      <c r="S353" s="100"/>
      <c r="T353" s="100"/>
      <c r="U353" s="102"/>
      <c r="V353" s="100"/>
      <c r="W353" s="100"/>
      <c r="X353" s="100"/>
      <c r="Y353" s="102"/>
      <c r="Z353" s="100"/>
      <c r="AA353" s="100"/>
      <c r="AB353" s="100"/>
      <c r="AC353" s="102"/>
      <c r="AD353" s="18"/>
      <c r="AE353" s="18"/>
      <c r="AF353" s="18"/>
      <c r="AG353" s="18"/>
      <c r="AH353" s="18"/>
      <c r="AI353" s="100"/>
      <c r="AJ353" s="55"/>
      <c r="AK353" s="100"/>
    </row>
    <row r="356" spans="1:37">
      <c r="S356" s="724" t="str">
        <f ca="1">"PAJE!$D$" &amp;S$369 &amp;":$D$" &amp;S$370</f>
        <v>PAJE!$D$13:$D$17</v>
      </c>
      <c r="W356" s="724" t="str">
        <f ca="1">"PAJE!$D$" &amp;W$369 &amp;":$D$" &amp;W$370</f>
        <v>PAJE!$D$10:$D$10</v>
      </c>
      <c r="X356" s="724"/>
      <c r="AA356" s="724" t="str">
        <f ca="1">"PAJE!$D$" &amp;AA$369 &amp;":$D$" &amp;AA$370</f>
        <v>PAJE!$D$20:$D$27</v>
      </c>
      <c r="AB356" s="724"/>
    </row>
    <row r="357" spans="1:37">
      <c r="S357" s="724" t="str">
        <f ca="1">"PAJE!$E$" &amp;S$369 &amp;":$E$" &amp;S$370</f>
        <v>PAJE!$E$13:$E$17</v>
      </c>
      <c r="W357" s="724" t="str">
        <f ca="1">"PAJE!$E$" &amp;W$369 &amp;":$E$" &amp;W$370</f>
        <v>PAJE!$E$10:$E$10</v>
      </c>
      <c r="X357" s="724"/>
      <c r="AA357" s="724" t="str">
        <f ca="1">"PAJE!$E$" &amp;AA$369 &amp;":$E$" &amp;AA$370</f>
        <v>PAJE!$E$20:$E$27</v>
      </c>
      <c r="AB357" s="724"/>
    </row>
    <row r="358" spans="1:37">
      <c r="S358" s="724" t="str">
        <f ca="1">"PAJE!$F$" &amp;S$369 &amp;":$F$" &amp;S$370</f>
        <v>PAJE!$F$13:$F$17</v>
      </c>
      <c r="W358" s="724" t="str">
        <f ca="1">"PAJE!$F$" &amp;W$369 &amp;":$F$" &amp;W$370</f>
        <v>PAJE!$F$10:$F$10</v>
      </c>
      <c r="X358" s="724"/>
      <c r="AA358" s="724" t="str">
        <f ca="1">"PAJE!$F$" &amp;AA$369 &amp;":$F$" &amp;AA$370</f>
        <v>PAJE!$F$20:$F$27</v>
      </c>
      <c r="AB358" s="724"/>
    </row>
    <row r="359" spans="1:37">
      <c r="S359" s="724" t="str">
        <f ca="1">"PAJE!$G$" &amp;S$369 &amp;":$G$" &amp;S$370</f>
        <v>PAJE!$G$13:$G$17</v>
      </c>
      <c r="W359" s="724" t="str">
        <f ca="1">"PAJE!$G$" &amp;W$369 &amp;":$G$" &amp;W$370</f>
        <v>PAJE!$G$10:$G$10</v>
      </c>
      <c r="X359" s="724"/>
      <c r="AA359" s="724" t="str">
        <f ca="1">"PAJE!$G$" &amp;AA$369 &amp;":$G$" &amp;AA$370</f>
        <v>PAJE!$G$20:$G$27</v>
      </c>
      <c r="AB359" s="724"/>
    </row>
    <row r="360" spans="1:37">
      <c r="S360" s="724" t="str">
        <f ca="1">"PAJE!$H$" &amp;S$369 &amp;":$H$" &amp;S$370</f>
        <v>PAJE!$H$13:$H$17</v>
      </c>
      <c r="W360" s="724" t="str">
        <f ca="1">"PAJE!$H$" &amp;W$369 &amp;":$H$" &amp;W$370</f>
        <v>PAJE!$H$10:$H$10</v>
      </c>
      <c r="X360" s="724"/>
      <c r="AA360" s="724" t="str">
        <f ca="1">"PAJE!$H$" &amp;AA$369 &amp;":$H$" &amp;AA$370</f>
        <v>PAJE!$H$20:$H$27</v>
      </c>
      <c r="AB360" s="724"/>
    </row>
    <row r="361" spans="1:37">
      <c r="S361" s="724" t="str">
        <f ca="1">"PAJE!$I$" &amp;S$369 &amp;":$I$" &amp;S$370</f>
        <v>PAJE!$I$13:$I$17</v>
      </c>
      <c r="W361" s="724" t="str">
        <f ca="1">"PAJE!$I$" &amp;W$369 &amp;":$I$" &amp;W$370</f>
        <v>PAJE!$I$10:$I$10</v>
      </c>
      <c r="X361" s="724"/>
      <c r="AA361" s="724" t="str">
        <f ca="1">"PAJE!$I$" &amp;AA$369 &amp;":$I$" &amp;AA$370</f>
        <v>PAJE!$I$20:$I$27</v>
      </c>
      <c r="AB361" s="724"/>
    </row>
    <row r="362" spans="1:37">
      <c r="S362" s="724" t="str">
        <f ca="1">"PAJE!$L$" &amp;S$369 &amp;":$L$" &amp;S$370</f>
        <v>PAJE!$L$13:$L$17</v>
      </c>
      <c r="W362" s="724" t="str">
        <f ca="1">"PAJE!$L$" &amp;W$369 &amp;":$L$" &amp;W$370</f>
        <v>PAJE!$L$10:$L$10</v>
      </c>
      <c r="X362" s="724"/>
      <c r="AA362" s="724" t="str">
        <f ca="1">"PAJE!$L$" &amp;AA$369 &amp;":$L$" &amp;AA$370</f>
        <v>PAJE!$L$20:$L$27</v>
      </c>
      <c r="AB362" s="724"/>
    </row>
    <row r="363" spans="1:37">
      <c r="S363" s="724" t="str">
        <f ca="1">"PAJE!$K$" &amp;S$369 &amp;":$K$" &amp;S$370</f>
        <v>PAJE!$K$13:$K$17</v>
      </c>
      <c r="W363" s="724" t="str">
        <f ca="1">"PAJE!$K$" &amp;W$369 &amp;":$K$" &amp;W$370</f>
        <v>PAJE!$K$10:$K$10</v>
      </c>
      <c r="X363" s="724"/>
      <c r="AA363" s="724" t="str">
        <f ca="1">"PAJE!$K$" &amp;AA$369 &amp;":$K$" &amp;AA$370</f>
        <v>PAJE!$K$20:$K$27</v>
      </c>
      <c r="AB363" s="724"/>
    </row>
    <row r="364" spans="1:37">
      <c r="S364" s="724" t="str">
        <f ca="1">"PAJE!$J$" &amp;S$369 &amp;":$J$" &amp;S$370</f>
        <v>PAJE!$J$13:$J$17</v>
      </c>
      <c r="W364" s="724" t="str">
        <f ca="1">"PAJE!$J$" &amp;W$369 &amp;":$J$" &amp;W$370</f>
        <v>PAJE!$J$10:$J$10</v>
      </c>
      <c r="X364" s="724"/>
      <c r="AA364" s="724" t="str">
        <f ca="1">"PAJE!$J$" &amp;AA$369 &amp;":$J$" &amp;AA$370</f>
        <v>PAJE!$J$20:$J$27</v>
      </c>
      <c r="AB364" s="724"/>
    </row>
    <row r="365" spans="1:37">
      <c r="S365" s="724"/>
      <c r="W365" s="724"/>
      <c r="X365" s="724"/>
      <c r="AA365" s="724"/>
      <c r="AB365" s="724"/>
    </row>
    <row r="366" spans="1:37">
      <c r="S366" s="724" t="str">
        <f ca="1">"INFOR!$K$" &amp;S$369 &amp;":$K$" &amp;S$370</f>
        <v>INFOR!$K$13:$K$17</v>
      </c>
      <c r="W366" s="724" t="str">
        <f ca="1">"INFOR!$K$" &amp;W$369 &amp;":$K$" &amp;W$370</f>
        <v>INFOR!$K$10:$K$10</v>
      </c>
      <c r="X366" s="724"/>
      <c r="AA366" s="724" t="str">
        <f ca="1">"INFOR!$K$" &amp;AA$369 &amp;":$K$" &amp;AA$370</f>
        <v>INFOR!$K$20:$K$27</v>
      </c>
      <c r="AB366" s="724"/>
    </row>
    <row r="367" spans="1:37">
      <c r="S367" s="724" t="str">
        <f ca="1">"INFOR!$L$" &amp;S$369 &amp;":$L$" &amp;S$370</f>
        <v>INFOR!$L$13:$L$17</v>
      </c>
      <c r="W367" s="724" t="str">
        <f ca="1">"INFOR!$L$" &amp;W$369 &amp;":$L$" &amp;W$370</f>
        <v>INFOR!$L$10:$L$10</v>
      </c>
      <c r="X367" s="724"/>
      <c r="AA367" s="724" t="str">
        <f ca="1">"INFOR!$L$" &amp;AA$369 &amp;":$L$" &amp;AA$370</f>
        <v>INFOR!$L$20:$L$27</v>
      </c>
      <c r="AB367" s="724"/>
    </row>
    <row r="368" spans="1:37">
      <c r="R368" s="574"/>
      <c r="S368" s="724"/>
      <c r="V368" s="574"/>
      <c r="W368" s="724"/>
      <c r="X368" s="724"/>
      <c r="Z368" s="574"/>
      <c r="AA368" s="724"/>
      <c r="AB368" s="724"/>
    </row>
    <row r="369" spans="18:28">
      <c r="R369" s="574"/>
      <c r="S369" s="725">
        <f ca="1">IF(ISNA(MATCH(R$7,INDIRECT($S$371),0)),10,MATCH(R$7,INDIRECT($S$371),0))</f>
        <v>13</v>
      </c>
      <c r="V369" s="574"/>
      <c r="W369" s="725">
        <f ca="1">IF(ISNA(MATCH(V$7,INDIRECT($S$371),0)),10,MATCH(V$7,INDIRECT($S$371),0))</f>
        <v>10</v>
      </c>
      <c r="X369" s="724"/>
      <c r="Z369" s="574"/>
      <c r="AA369" s="725">
        <f ca="1">IF(ISNA(MATCH(Z$7,INDIRECT($S$371),0)),10,MATCH(Z$7,INDIRECT($S$371),0))</f>
        <v>20</v>
      </c>
      <c r="AB369" s="724"/>
    </row>
    <row r="370" spans="18:28">
      <c r="R370" s="574"/>
      <c r="S370" s="725">
        <f t="array" aca="1" ref="S370" ca="1">IF(ISERROR(SMALL(IF(INDIRECT($S$371)=R$7,ROW(INDIRECT($S$371)),""),COUNTIF(INDIRECT($S$371),R$7))),10,SMALL(IF(INDIRECT($S$371)=R$7,ROW(INDIRECT($S$371)),""),COUNTIF(INDIRECT($S$371),R$7)))</f>
        <v>17</v>
      </c>
      <c r="V370" s="574"/>
      <c r="W370" s="725">
        <f t="array" aca="1" ref="W370" ca="1">IF(ISERROR(SMALL(IF(INDIRECT($S$371)=V$7,ROW(INDIRECT($S$371)),""),COUNTIF(INDIRECT($S$371),V$7))),10,SMALL(IF(INDIRECT($S$371)=V$7,ROW(INDIRECT($S$371)),""),COUNTIF(INDIRECT($S$371),V$7)))</f>
        <v>10</v>
      </c>
      <c r="X370" s="724"/>
      <c r="Z370" s="574"/>
      <c r="AA370" s="725">
        <f t="array" aca="1" ref="AA370" ca="1">IF(ISERROR(SMALL(IF(INDIRECT($S$371)=Z$7,ROW(INDIRECT($S$371)),""),COUNTIF(INDIRECT($S$371),Z$7))),10,SMALL(IF(INDIRECT($S$371)=Z$7,ROW(INDIRECT($S$371)),""),COUNTIF(INDIRECT($S$371),Z$7)))</f>
        <v>27</v>
      </c>
      <c r="AB370" s="724"/>
    </row>
    <row r="371" spans="18:28">
      <c r="R371" s="574"/>
      <c r="S371" s="724" t="str">
        <f>"PAJE!$J$1:$J$" &amp; COUNTA(PAJE!$J$11:$J$127)+COUNTBLANK(PAJE!$J$11:$J$127)+10</f>
        <v>PAJE!$J$1:$J$127</v>
      </c>
      <c r="V371" s="574"/>
      <c r="Z371" s="574"/>
    </row>
    <row r="372" spans="18:28">
      <c r="R372" s="574"/>
      <c r="S372" s="724"/>
    </row>
  </sheetData>
  <sheetProtection formatCells="0" formatColumns="0" formatRows="0" insertColumns="0" insertRows="0" insertHyperlinks="0" deleteColumns="0" deleteRows="0" sort="0" autoFilter="0" pivotTables="0"/>
  <autoFilter ref="AE1:AE372">
    <filterColumn colId="0">
      <filters>
        <filter val="16"/>
      </filters>
    </filterColumn>
  </autoFilter>
  <phoneticPr fontId="53" type="noConversion"/>
  <dataValidations count="2">
    <dataValidation type="custom" errorStyle="information" allowBlank="1" showInputMessage="1" errorTitle="A&amp;C - Error Alert" error="Bạn đang chèn lên đối với ô chứa công thức của hệ thống." prompt="A&amp;C Formula" sqref="F232:J306 E232:E305 T165 T232 Z232 AB232 T241 E117:J117 Z241 AB241 T248:T249 AC110:AC115 Z248:Z249 AB248:AB249 T259:T260 AB61 Z259:Z260 AB259:AB260 T269 R165 Z269 AB269 T278 S67:S108 Z278 AB278 T286 AA67:AA108 Z286 AB286 T295 AC67:AC108 Z295 AB295 T298 T300 Z298 AB298 T303 Z165 Z300 AB300 T305 Z303 AB303 T204 Z305 AB305 U232:U306 U219:U227 AA232:AA306 A212 A229:A230 E219:J227 E214:J217 E210:J211 AA14:AA52 AB204 Z204 AC14:AC52 T183:T184 Z229 T194 AC219:AC227 AA219:AA227 U214:U217 AC214:AC217 AA214:AA217 U14:U65 S214:S227 AC232:AC306 E183:J208 Z199:Z201 T199:T201 S14:S65 Z183:Z184 AB183:AB184 T179 U183:U208 Z194 AB194 T160 AB199:AB201 AC54:AC65 AC183:AC208 AA183:AA208 S183:S208 U110:U115 T171 AA54:AA65 Z179 AB179 AC161:AC181 AA161:AA181 V160:AC160 AB171 Z171 T168 AB168 Z168 T112 AB165 AB112 Z112 E14:J65 T102 AA110:AA115 U120:U181 S110:S115 E67:J115 AB102 Z102 AA120:AA159 T99 AB99 Z99 Z154 T97 AB97 Z97 AB154 T94 AB94 Z94 T90 T87 AB90 Z90 T84 T80:T81 AB87 Z87 T74 T71 AB84 Z84 AC120:AC159 T67:T68 AB80:AB81 Z80:Z81 Z127:Z128 T60:T61 AB74 Z74 AB127:AB128 T56 AB71 Z71 T41:T42 T35 AB67:AB68 Z67:Z68 S120:S181 T30 Z61 Z143 T26 AB56 Z56 AB143 T21:T23 AB41:AB42 Z41:Z42 T14:T16 T120:T122 AB35 Z35 T53 AB30 Z30 Z162 T154 AB26 Z26 AB162 T127:T128 AB21:AB23 Z21:Z23 T143 AB14:AB16 Z14:Z16 E120:J181 T162 E12:J12 J9 A7:A8 V53:AC53 AB120:AB122 Z120:Z122 S232:S306 R232 R241 R248:R249 R259:R260 R269 R278 R286 R295 R298 R300 R303 R305 R204 R229 R183:R184 R194 R199:R201 R179 R171 R168 R112 R102 R99 R97 R94 R90 R87 R84 R80:R81 R74 R71 R67:R68 R60:R61 R56 R41:R42 R35 R30 R26 R21:R23 R14:R16 R120:R122 R53 R154 R160 R127:R128 R143 R162 R210:AC211 R117:AC117 R109:AC109 R12:AC12 U67:U108 V232 X232 V241 X241 Y110:Y115 V248:V249 X248:X249 X61 V259:V260 X259:X260 V269 X269 V278 X278 W67:W108 V286 X286 Y67:Y108 V295 X295 V298 X298 V165 V300 X300 V303 X303 V305 X305 W232:W306 W14:W52 X204 V204 Y14:Y52 V229 Y219:Y227 W219:W227 Y214:Y217 W214:W217 Y232:Y306 V199:V201 V183:V184 X183:X184 V194 X194 X199:X201 Y54:Y65 Y183:Y208 W183:W208 W54:W65 V179 X179 Y161:Y181 W161:W181 X171 V171 X168 V168 X165 X112 V112 W110:W115 X102 V102 W120:W159 X99 V99 V154 X97 V97 X154 X94 V94 X90 V90 X87 V87 X84 V84 Y120:Y159 X80:X81 V80:V81 V127:V128 X74 V74 X127:X128 X71 V71 X67:X68 V67:V68 V61 V143 X56 V56 X143 X41:X42 V41:V42 X35 V35 X30 V30 V162 X26 V26 X162 X21:X23 V21:V23 X14:X16 V14:V16 X120:X122 V120:V122">
      <formula1 xml:space="preserve"> " "</formula1>
    </dataValidation>
    <dataValidation type="custom" allowBlank="1" showInputMessage="1" showErrorMessage="1" errorTitle="A&amp;C - Error Alert" error="Bạn đang chèn lên đối với ô chứa công thức của hệ thống." sqref="AD210 AD183:AD208 AD67:AD115 AD14:AD65 AD117 AD120:AD181">
      <formula1 xml:space="preserve"> " "</formula1>
    </dataValidation>
  </dataValidations>
  <pageMargins left="0.59" right="0.2" top="0.34" bottom="0.48" header="0.17" footer="0.22"/>
  <pageSetup scale="83" orientation="landscape" blackAndWhite="1" r:id="rId1"/>
  <headerFooter alignWithMargins="0"/>
  <rowBreaks count="3" manualBreakCount="3">
    <brk id="139" max="16" man="1"/>
    <brk id="182" max="16" man="1"/>
    <brk id="210" max="16" man="1"/>
  </rowBreaks>
  <ignoredErrors>
    <ignoredError sqref="Z225:Z65536 Z200:Z213 F27:F28 E1:J11 E31:E52 G12:J28 F12:F25 K368:K65536 AC278:AC65536 U15:U16 Z161:AC176 H122:J125 C271:C298 S122 G122:G125 G81:G108 M61:M125 P61:P125 Q61:Q150 AD61:AE125 Z152:IV152 S127:S132 AF159:IV176 AF61:IV150 M127:M150 AD159:AD176 E161:J176 D159:D176 A160:A168 N159:Q176 B165:B176 S161:S176 C160:C176 A62:A90 K160:K176 M160:M176 M199:M298 G144:G150 P127:P150 E127:F150 Z127:AE150 L145:L150 H127:K150 S152 Z122:AC125 A152 C152:J152 B61:D150 Z110:AC120 N198:Q65536 S110:S120 A208:A278 H118:J120 E118:F120 N61:O150 Z182:AC183 S182:S183 AE160:AE176 L199:L65536 E200:J209 AA305:AA65536 B200:B65536 A201:A206 Z185:AC196 E198:J198 S159 S200:S217 AD198:IV65536 J182:J183 E182:E183 G185:G196 F29:J52 G182 C300:C65536 Z216:Z221 Z223 E211:E305 E307:E65536 M300:M65536 H307:H65536 S278:S65536 I211:J65536 H211:H305 G304:G65536 K228:K355 P56:P59 J185:J196 S1:S52 AA1:AC52 Z5:Z16 F211:F65536 G211:G258 S185:S196 AB200:AB65536 E159:J159 K199:K213 Z159:AC159 U278:U65536 H185:I196 H182:I183 G118:G120 K182:K196 E61:F108 E110:J116 H61:J108 S61:S100 Z61:AC106 M182:Q196 E22:E29 E12:E20 U1:U13 L160:L166 A199:C199 D198:D65536 G61:G66 G68:G79 E122:F125 U200:U269 AA200:AA269 AC200:AC269 E185:E196 K61:K68 F185:F187 B160:B162 L80:L90 L130:L138 L127:L128 G127:G142 L21:L39 L182:L186 L168:L173 F182:F183 L143 L124 L112:L122 L109 L97:L105 L94 L74:L76 L61:L72 L1:L19 L191:L196 A182:D196 A1:A3 S198 AA278:AA303 C200:C269 L41:L59 K1:K59 Z54:AC59 S54:S59 E54:J59 AD2:IV59 B1:D59 A5:A28 Z198:AC198 M152:Q152 K70:K125 Q1:Q59 P1:P54 N1:O59 M1:M54 M56:M59 AD182:AD196 AF182:IV196 AE182:AE189 AE194:AE196 U18:U52 Z18:Z52 S102:S106 S108 Z108:AC108 AA107:AC107 S124:S125 S134:S150 AE191:AE192 S219:S250 G260:G302 S252:S268 F189:F196 AD1 AF1:IV1 A30:A59 A92:A97 A99:A143 A145:A150 A280:A295 A297:A65536 A170:A176 U108 U198 U54:U59 U61:U106 U159 U185:U196 U182:U183 U110:U120 U122:U125 U127:U150 U152 U161:U176" unlockedFormula="1"/>
    <ignoredError sqref="F26" formula="1" unlockedFormula="1"/>
  </ignoredErrors>
  <legacyDrawing r:id="rId2"/>
  <controls>
    <control shapeId="2122" r:id="rId3" name="ToggleButton1"/>
  </controls>
</worksheet>
</file>

<file path=xl/worksheets/sheet8.xml><?xml version="1.0" encoding="utf-8"?>
<worksheet xmlns="http://schemas.openxmlformats.org/spreadsheetml/2006/main" xmlns:r="http://schemas.openxmlformats.org/officeDocument/2006/relationships">
  <sheetPr codeName="Sheet17">
    <tabColor indexed="11"/>
  </sheetPr>
  <dimension ref="A1:Z1516"/>
  <sheetViews>
    <sheetView topLeftCell="A967" workbookViewId="0">
      <selection activeCell="F976" sqref="F976"/>
    </sheetView>
  </sheetViews>
  <sheetFormatPr defaultRowHeight="14.25"/>
  <cols>
    <col min="1" max="1" width="54.28515625" style="1486" customWidth="1"/>
    <col min="2" max="2" width="20.5703125" style="1373" customWidth="1"/>
    <col min="3" max="3" width="2" style="1373" customWidth="1"/>
    <col min="4" max="4" width="20.5703125" style="1373" customWidth="1"/>
    <col min="5" max="5" width="2.140625" style="991" customWidth="1"/>
    <col min="6" max="6" width="17.85546875" style="991" customWidth="1"/>
    <col min="7" max="7" width="2.140625" style="991" customWidth="1"/>
    <col min="8" max="8" width="18.85546875" style="991" customWidth="1"/>
    <col min="9" max="9" width="2.42578125" style="991" customWidth="1"/>
    <col min="10" max="10" width="26.28515625" style="991" customWidth="1"/>
    <col min="11" max="11" width="1.7109375" style="991" customWidth="1"/>
    <col min="12" max="12" width="19.5703125" style="991" bestFit="1" customWidth="1"/>
    <col min="13" max="13" width="1.85546875" style="991" customWidth="1"/>
    <col min="14" max="14" width="18.5703125" style="991" bestFit="1" customWidth="1"/>
    <col min="15" max="15" width="1.7109375" style="991" customWidth="1"/>
    <col min="16" max="16" width="15.85546875" style="991" customWidth="1"/>
    <col min="17" max="21" width="9.140625" style="991"/>
    <col min="22" max="16384" width="9.140625" style="956"/>
  </cols>
  <sheetData>
    <row r="1" spans="1:26">
      <c r="A1" s="1468" t="s">
        <v>2966</v>
      </c>
    </row>
    <row r="2" spans="1:26">
      <c r="A2" s="1469" t="s">
        <v>3543</v>
      </c>
    </row>
    <row r="3" spans="1:26">
      <c r="A3" s="1469" t="s">
        <v>2967</v>
      </c>
    </row>
    <row r="4" spans="1:26">
      <c r="A4" s="1470" t="s">
        <v>2968</v>
      </c>
    </row>
    <row r="5" spans="1:26" ht="15" thickBot="1">
      <c r="A5" s="1471"/>
      <c r="B5" s="1374"/>
      <c r="C5" s="1374"/>
      <c r="D5" s="1374"/>
      <c r="E5" s="1031"/>
      <c r="F5" s="1031"/>
      <c r="G5" s="1031"/>
      <c r="H5" s="1031"/>
    </row>
    <row r="8" spans="1:26" ht="15">
      <c r="A8" s="1424" t="s">
        <v>5896</v>
      </c>
      <c r="B8" s="1375"/>
      <c r="C8" s="1375"/>
      <c r="D8" s="1375"/>
      <c r="E8" s="957"/>
      <c r="F8" s="957"/>
      <c r="G8" s="957"/>
      <c r="H8" s="957"/>
      <c r="I8" s="957"/>
      <c r="J8" s="957"/>
      <c r="K8" s="957"/>
      <c r="L8" s="957"/>
      <c r="M8" s="957"/>
      <c r="N8" s="957"/>
      <c r="O8" s="957"/>
      <c r="P8" s="957"/>
      <c r="Q8" s="957"/>
      <c r="R8" s="957"/>
      <c r="S8" s="957"/>
      <c r="T8" s="957"/>
      <c r="U8" s="957"/>
      <c r="V8" s="958"/>
      <c r="W8" s="958"/>
      <c r="X8" s="958"/>
      <c r="Y8" s="958"/>
      <c r="Z8" s="958"/>
    </row>
    <row r="9" spans="1:26" ht="15">
      <c r="A9" s="1425" t="s">
        <v>5897</v>
      </c>
      <c r="B9" s="1376"/>
      <c r="C9" s="1376"/>
      <c r="D9" s="1376"/>
      <c r="E9" s="959"/>
      <c r="F9" s="959"/>
      <c r="G9" s="959"/>
      <c r="H9" s="959"/>
      <c r="I9" s="959"/>
      <c r="J9" s="1929"/>
      <c r="K9" s="1929"/>
      <c r="L9" s="1929"/>
      <c r="M9" s="1488"/>
      <c r="N9" s="959"/>
      <c r="O9" s="959"/>
      <c r="P9" s="959"/>
      <c r="Q9" s="959"/>
      <c r="R9" s="959"/>
      <c r="S9" s="959"/>
      <c r="T9" s="959"/>
      <c r="U9" s="959"/>
      <c r="V9" s="960"/>
      <c r="W9" s="960"/>
      <c r="X9" s="960"/>
      <c r="Y9" s="960"/>
      <c r="Z9" s="960"/>
    </row>
    <row r="10" spans="1:26" ht="15">
      <c r="A10" s="810"/>
      <c r="B10" s="1403" t="s">
        <v>4021</v>
      </c>
      <c r="C10" s="1377"/>
      <c r="D10" s="798" t="s">
        <v>4022</v>
      </c>
      <c r="E10" s="984"/>
      <c r="F10" s="962"/>
      <c r="G10" s="984"/>
      <c r="H10" s="962"/>
      <c r="I10" s="962"/>
      <c r="J10" s="1491"/>
      <c r="K10" s="1491"/>
      <c r="L10" s="1491"/>
      <c r="M10" s="963"/>
      <c r="N10" s="962"/>
      <c r="O10" s="962"/>
      <c r="P10" s="962"/>
      <c r="Q10" s="962"/>
      <c r="R10" s="962"/>
      <c r="S10" s="962"/>
      <c r="T10" s="962"/>
      <c r="U10" s="962"/>
      <c r="V10" s="232"/>
      <c r="W10" s="232"/>
      <c r="X10" s="232"/>
      <c r="Y10" s="232"/>
      <c r="Z10" s="232"/>
    </row>
    <row r="11" spans="1:26" ht="15">
      <c r="A11" s="1426" t="s">
        <v>8539</v>
      </c>
      <c r="B11" s="1383">
        <f ca="1">WK!G17</f>
        <v>2921028033</v>
      </c>
      <c r="C11" s="812"/>
      <c r="D11" s="812">
        <f ca="1">WK!J17</f>
        <v>222127975</v>
      </c>
      <c r="E11" s="964"/>
      <c r="F11" s="962"/>
      <c r="G11" s="964"/>
      <c r="H11" s="962"/>
      <c r="I11" s="962"/>
      <c r="J11" s="962"/>
      <c r="K11" s="962"/>
      <c r="L11" s="962"/>
      <c r="M11" s="962"/>
      <c r="N11" s="962"/>
      <c r="O11" s="962"/>
      <c r="P11" s="962"/>
      <c r="Q11" s="962"/>
      <c r="R11" s="962"/>
      <c r="S11" s="962"/>
      <c r="T11" s="962"/>
      <c r="U11" s="962"/>
      <c r="V11" s="232"/>
      <c r="W11" s="232"/>
      <c r="X11" s="232"/>
      <c r="Y11" s="232"/>
      <c r="Z11" s="232"/>
    </row>
    <row r="12" spans="1:26" ht="15">
      <c r="A12" s="1426" t="s">
        <v>8540</v>
      </c>
      <c r="B12" s="1383">
        <f ca="1">WK!G18</f>
        <v>50423529829</v>
      </c>
      <c r="C12" s="812"/>
      <c r="D12" s="812">
        <f>WK!T18</f>
        <v>12290375842</v>
      </c>
      <c r="E12" s="964"/>
      <c r="F12" s="962"/>
      <c r="G12" s="964"/>
      <c r="H12" s="962"/>
      <c r="I12" s="962"/>
      <c r="J12" s="962"/>
      <c r="K12" s="962"/>
      <c r="L12" s="962"/>
      <c r="M12" s="962"/>
      <c r="N12" s="962"/>
      <c r="O12" s="962"/>
      <c r="P12" s="962"/>
      <c r="Q12" s="962"/>
      <c r="R12" s="962"/>
      <c r="S12" s="962"/>
      <c r="T12" s="962"/>
      <c r="U12" s="962"/>
      <c r="V12" s="232"/>
      <c r="W12" s="232"/>
      <c r="X12" s="232"/>
      <c r="Y12" s="232"/>
      <c r="Z12" s="232"/>
    </row>
    <row r="13" spans="1:26" ht="15" hidden="1">
      <c r="A13" s="1426" t="s">
        <v>8541</v>
      </c>
      <c r="B13" s="1383"/>
      <c r="C13" s="812"/>
      <c r="D13" s="812"/>
      <c r="E13" s="964"/>
      <c r="F13" s="962"/>
      <c r="G13" s="964"/>
      <c r="H13" s="962"/>
      <c r="I13" s="962"/>
      <c r="J13" s="962"/>
      <c r="K13" s="962"/>
      <c r="L13" s="962"/>
      <c r="M13" s="962"/>
      <c r="N13" s="962"/>
      <c r="O13" s="962"/>
      <c r="P13" s="962"/>
      <c r="Q13" s="962"/>
      <c r="R13" s="962"/>
      <c r="S13" s="962"/>
      <c r="T13" s="962"/>
      <c r="U13" s="962"/>
      <c r="V13" s="232"/>
      <c r="W13" s="232"/>
      <c r="X13" s="232"/>
      <c r="Y13" s="232"/>
      <c r="Z13" s="232"/>
    </row>
    <row r="14" spans="1:26" ht="15" hidden="1">
      <c r="A14" s="1426" t="s">
        <v>656</v>
      </c>
      <c r="B14" s="1383"/>
      <c r="C14" s="812"/>
      <c r="D14" s="812"/>
      <c r="E14" s="964"/>
      <c r="F14" s="962"/>
      <c r="G14" s="964"/>
      <c r="H14" s="962"/>
      <c r="I14" s="962"/>
      <c r="J14" s="962"/>
      <c r="K14" s="962"/>
      <c r="L14" s="962"/>
      <c r="M14" s="962"/>
      <c r="N14" s="962"/>
      <c r="O14" s="962"/>
      <c r="P14" s="962"/>
      <c r="Q14" s="962"/>
      <c r="R14" s="962"/>
      <c r="S14" s="962"/>
      <c r="T14" s="962"/>
      <c r="U14" s="962"/>
      <c r="V14" s="232"/>
      <c r="W14" s="232"/>
      <c r="X14" s="232"/>
      <c r="Y14" s="232"/>
      <c r="Z14" s="232"/>
    </row>
    <row r="15" spans="1:26" ht="15.75" thickBot="1">
      <c r="A15" s="810" t="s">
        <v>4032</v>
      </c>
      <c r="B15" s="1415">
        <f ca="1">SUM(B11:B14)</f>
        <v>53344557862</v>
      </c>
      <c r="C15" s="1377"/>
      <c r="D15" s="1378">
        <f ca="1">SUM(D11:D12)</f>
        <v>12512503817</v>
      </c>
      <c r="E15" s="984"/>
      <c r="F15" s="962"/>
      <c r="G15" s="984"/>
      <c r="H15" s="962"/>
      <c r="I15" s="962"/>
      <c r="J15" s="962"/>
      <c r="K15" s="962"/>
      <c r="L15" s="1491"/>
      <c r="M15" s="963"/>
      <c r="N15" s="962"/>
      <c r="O15" s="962"/>
      <c r="P15" s="962"/>
      <c r="Q15" s="962"/>
      <c r="R15" s="962"/>
      <c r="S15" s="962"/>
      <c r="T15" s="962"/>
      <c r="U15" s="962"/>
      <c r="V15" s="232"/>
      <c r="W15" s="232"/>
      <c r="X15" s="232"/>
      <c r="Y15" s="232"/>
      <c r="Z15" s="232"/>
    </row>
    <row r="16" spans="1:26" s="1027" customFormat="1" ht="15.75" thickTop="1">
      <c r="A16" s="1427"/>
      <c r="B16" s="1414">
        <f ca="1">B15-BS!F17</f>
        <v>0</v>
      </c>
      <c r="C16" s="1380"/>
      <c r="D16" s="1379">
        <f ca="1">D15-BS!H18</f>
        <v>0</v>
      </c>
      <c r="E16" s="1026"/>
      <c r="F16" s="978"/>
      <c r="G16" s="1026"/>
      <c r="H16" s="978"/>
      <c r="I16" s="978"/>
      <c r="J16" s="962"/>
      <c r="K16" s="962"/>
      <c r="L16" s="966"/>
      <c r="M16" s="1028"/>
      <c r="N16" s="978"/>
      <c r="O16" s="978"/>
      <c r="P16" s="978"/>
      <c r="Q16" s="978"/>
      <c r="R16" s="978"/>
      <c r="S16" s="978"/>
      <c r="T16" s="978"/>
      <c r="U16" s="978"/>
      <c r="V16" s="979"/>
      <c r="W16" s="979"/>
      <c r="X16" s="979"/>
      <c r="Y16" s="979"/>
      <c r="Z16" s="979"/>
    </row>
    <row r="17" spans="1:26" ht="15">
      <c r="A17" s="1428"/>
      <c r="B17" s="1376"/>
      <c r="C17" s="1376"/>
      <c r="D17" s="1376"/>
      <c r="E17" s="962"/>
      <c r="F17" s="962"/>
      <c r="G17" s="962"/>
      <c r="H17" s="962"/>
      <c r="I17" s="962"/>
      <c r="J17" s="962"/>
      <c r="K17" s="962"/>
      <c r="L17" s="966"/>
      <c r="M17" s="966"/>
      <c r="N17" s="962"/>
      <c r="O17" s="962"/>
      <c r="P17" s="962"/>
      <c r="Q17" s="962"/>
      <c r="R17" s="962"/>
      <c r="S17" s="962"/>
      <c r="T17" s="962"/>
      <c r="U17" s="962"/>
      <c r="V17" s="232"/>
      <c r="W17" s="232"/>
      <c r="X17" s="232"/>
      <c r="Y17" s="232"/>
      <c r="Z17" s="232"/>
    </row>
    <row r="18" spans="1:26" ht="15">
      <c r="A18" s="1429" t="s">
        <v>5898</v>
      </c>
      <c r="B18" s="1376"/>
      <c r="C18" s="1376"/>
      <c r="D18" s="1376"/>
      <c r="E18" s="959"/>
      <c r="F18" s="959"/>
      <c r="G18" s="959"/>
      <c r="H18" s="959"/>
      <c r="I18" s="959"/>
      <c r="J18" s="962"/>
      <c r="K18" s="962"/>
      <c r="L18" s="967"/>
      <c r="M18" s="967"/>
      <c r="N18" s="959"/>
      <c r="O18" s="959"/>
      <c r="P18" s="959"/>
      <c r="Q18" s="959"/>
      <c r="R18" s="959"/>
      <c r="S18" s="959"/>
      <c r="T18" s="959"/>
      <c r="U18" s="959"/>
      <c r="V18" s="960"/>
      <c r="W18" s="960"/>
      <c r="X18" s="960"/>
      <c r="Y18" s="960"/>
      <c r="Z18" s="960"/>
    </row>
    <row r="19" spans="1:26" ht="15">
      <c r="A19" s="1426"/>
      <c r="B19" s="1403" t="s">
        <v>4021</v>
      </c>
      <c r="C19" s="1377"/>
      <c r="D19" s="798" t="s">
        <v>4022</v>
      </c>
      <c r="E19" s="984"/>
      <c r="F19" s="962"/>
      <c r="G19" s="984"/>
      <c r="H19" s="962"/>
      <c r="I19" s="962"/>
      <c r="J19" s="962"/>
      <c r="K19" s="962"/>
      <c r="L19" s="966"/>
      <c r="M19" s="966"/>
      <c r="N19" s="962"/>
      <c r="O19" s="962"/>
      <c r="P19" s="962"/>
      <c r="Q19" s="962"/>
      <c r="R19" s="962"/>
      <c r="S19" s="962"/>
      <c r="T19" s="962"/>
      <c r="U19" s="962"/>
      <c r="V19" s="232"/>
      <c r="W19" s="232"/>
      <c r="X19" s="232"/>
      <c r="Y19" s="232"/>
      <c r="Z19" s="232"/>
    </row>
    <row r="20" spans="1:26" ht="15" hidden="1">
      <c r="A20" s="1041" t="s">
        <v>8542</v>
      </c>
      <c r="B20" s="1383">
        <f>SUM(B21:B22)</f>
        <v>0</v>
      </c>
      <c r="C20" s="812"/>
      <c r="D20" s="812"/>
      <c r="E20" s="964"/>
      <c r="F20" s="962">
        <f>SUM(B21:B22)-B20</f>
        <v>0</v>
      </c>
      <c r="G20" s="964"/>
      <c r="H20" s="962">
        <f>SUM(D21:D22)-D20</f>
        <v>0</v>
      </c>
      <c r="I20" s="962"/>
      <c r="J20" s="962"/>
      <c r="K20" s="962"/>
      <c r="L20" s="962"/>
      <c r="M20" s="962"/>
      <c r="N20" s="962"/>
      <c r="O20" s="962"/>
      <c r="P20" s="962"/>
      <c r="Q20" s="962"/>
      <c r="R20" s="962"/>
      <c r="S20" s="962"/>
      <c r="T20" s="962"/>
      <c r="U20" s="962"/>
      <c r="V20" s="232"/>
      <c r="W20" s="232"/>
      <c r="X20" s="232"/>
      <c r="Y20" s="232"/>
      <c r="Z20" s="232"/>
    </row>
    <row r="21" spans="1:26" ht="15" hidden="1">
      <c r="A21" s="1426" t="s">
        <v>7389</v>
      </c>
      <c r="B21" s="1381">
        <f>[2]WK!G24</f>
        <v>0</v>
      </c>
      <c r="C21" s="1381"/>
      <c r="D21" s="1381"/>
      <c r="E21" s="968"/>
      <c r="F21" s="962"/>
      <c r="G21" s="968"/>
      <c r="H21" s="962"/>
      <c r="I21" s="962"/>
      <c r="J21" s="962"/>
      <c r="K21" s="962"/>
      <c r="L21" s="962"/>
      <c r="M21" s="962"/>
      <c r="N21" s="962"/>
      <c r="O21" s="962"/>
      <c r="P21" s="962"/>
      <c r="Q21" s="962"/>
      <c r="R21" s="962"/>
      <c r="S21" s="962"/>
      <c r="T21" s="962"/>
      <c r="U21" s="962"/>
      <c r="V21" s="232"/>
      <c r="W21" s="232"/>
      <c r="X21" s="232"/>
      <c r="Y21" s="232"/>
      <c r="Z21" s="232"/>
    </row>
    <row r="22" spans="1:26" ht="15" hidden="1">
      <c r="A22" s="1426" t="s">
        <v>7390</v>
      </c>
      <c r="B22" s="1381">
        <f>[2]WK!G25</f>
        <v>0</v>
      </c>
      <c r="C22" s="1381"/>
      <c r="D22" s="1381"/>
      <c r="E22" s="968"/>
      <c r="F22" s="962"/>
      <c r="G22" s="968"/>
      <c r="H22" s="962"/>
      <c r="I22" s="962"/>
      <c r="J22" s="962"/>
      <c r="K22" s="962"/>
      <c r="L22" s="962"/>
      <c r="M22" s="962"/>
      <c r="N22" s="962"/>
      <c r="O22" s="962"/>
      <c r="P22" s="962"/>
      <c r="Q22" s="962"/>
      <c r="R22" s="962"/>
      <c r="S22" s="962"/>
      <c r="T22" s="962"/>
      <c r="U22" s="962"/>
      <c r="V22" s="232"/>
      <c r="W22" s="232"/>
      <c r="X22" s="232"/>
      <c r="Y22" s="232"/>
      <c r="Z22" s="232"/>
    </row>
    <row r="23" spans="1:26" s="1116" customFormat="1" ht="15">
      <c r="A23" s="1605" t="s">
        <v>14253</v>
      </c>
      <c r="B23" s="1568">
        <f>SUM(B24:B32)</f>
        <v>38480000000</v>
      </c>
      <c r="C23" s="1353"/>
      <c r="D23" s="1568">
        <f>SUM(D24:D32)</f>
        <v>38480000000</v>
      </c>
      <c r="E23" s="1117"/>
      <c r="F23" s="1117"/>
    </row>
    <row r="24" spans="1:26" s="1119" customFormat="1" ht="30">
      <c r="A24" s="1603" t="s">
        <v>12558</v>
      </c>
      <c r="B24" s="1562">
        <v>600000000</v>
      </c>
      <c r="C24" s="1352"/>
      <c r="D24" s="1347">
        <v>600000000</v>
      </c>
      <c r="E24" s="1118"/>
      <c r="F24" s="1118"/>
    </row>
    <row r="25" spans="1:26" s="1119" customFormat="1" ht="15">
      <c r="A25" s="1603" t="s">
        <v>140</v>
      </c>
      <c r="B25" s="1562">
        <v>3000000000</v>
      </c>
      <c r="C25" s="1352"/>
      <c r="D25" s="1347">
        <v>3000000000</v>
      </c>
      <c r="E25" s="1118"/>
      <c r="F25" s="1118"/>
    </row>
    <row r="26" spans="1:26" s="1119" customFormat="1" ht="18" customHeight="1">
      <c r="A26" s="1603" t="s">
        <v>141</v>
      </c>
      <c r="B26" s="1562">
        <v>1500000000</v>
      </c>
      <c r="C26" s="1352"/>
      <c r="D26" s="1347">
        <v>1500000000</v>
      </c>
      <c r="E26" s="1118"/>
    </row>
    <row r="27" spans="1:26" s="1119" customFormat="1" ht="15">
      <c r="A27" s="1603" t="s">
        <v>14250</v>
      </c>
      <c r="B27" s="1562">
        <v>22500000000</v>
      </c>
      <c r="C27" s="1352"/>
      <c r="D27" s="1381">
        <v>22500000000</v>
      </c>
      <c r="E27" s="1118"/>
      <c r="F27" s="1118"/>
    </row>
    <row r="28" spans="1:26" s="1119" customFormat="1" ht="15">
      <c r="A28" s="1603" t="s">
        <v>14249</v>
      </c>
      <c r="B28" s="1562">
        <v>7500000000</v>
      </c>
      <c r="C28" s="1352"/>
      <c r="D28" s="1381">
        <v>7500000000</v>
      </c>
      <c r="E28" s="1118"/>
      <c r="F28" s="1118"/>
    </row>
    <row r="29" spans="1:26" s="1119" customFormat="1" ht="15">
      <c r="A29" s="1603" t="s">
        <v>12557</v>
      </c>
      <c r="B29" s="1562">
        <v>3380000000</v>
      </c>
      <c r="C29" s="1352"/>
      <c r="D29" s="1604">
        <v>3380000000</v>
      </c>
      <c r="E29" s="1118"/>
      <c r="F29" s="1118"/>
    </row>
    <row r="30" spans="1:26" s="1119" customFormat="1" ht="15" hidden="1">
      <c r="A30" s="1472"/>
      <c r="B30" s="1562"/>
      <c r="C30" s="1352"/>
      <c r="D30" s="1381"/>
      <c r="E30" s="1118"/>
      <c r="F30" s="1118"/>
    </row>
    <row r="31" spans="1:26" s="1119" customFormat="1" ht="15" hidden="1">
      <c r="A31" s="1472"/>
      <c r="B31" s="1563"/>
      <c r="C31" s="1352"/>
      <c r="D31" s="1381"/>
      <c r="E31" s="1118"/>
      <c r="F31" s="1118"/>
    </row>
    <row r="32" spans="1:26" s="1119" customFormat="1" ht="15" hidden="1">
      <c r="A32" s="1472"/>
      <c r="B32" s="1562"/>
      <c r="C32" s="1352"/>
      <c r="D32" s="1347"/>
      <c r="E32" s="1118"/>
      <c r="F32" s="1118"/>
    </row>
    <row r="33" spans="1:26" ht="15.75" thickBot="1">
      <c r="A33" s="810" t="s">
        <v>4032</v>
      </c>
      <c r="B33" s="1415">
        <f>B20+B23</f>
        <v>38480000000</v>
      </c>
      <c r="C33" s="1377"/>
      <c r="D33" s="1378">
        <f>D20+D23</f>
        <v>38480000000</v>
      </c>
      <c r="E33" s="984"/>
      <c r="F33" s="962"/>
      <c r="G33" s="984"/>
      <c r="H33" s="962"/>
      <c r="I33" s="962"/>
      <c r="J33" s="1491"/>
      <c r="K33" s="1491"/>
      <c r="L33" s="1491"/>
      <c r="M33" s="963"/>
      <c r="N33" s="962"/>
      <c r="O33" s="962"/>
      <c r="P33" s="962"/>
      <c r="Q33" s="962"/>
      <c r="R33" s="962"/>
      <c r="S33" s="962"/>
      <c r="T33" s="962"/>
      <c r="U33" s="962"/>
      <c r="V33" s="232"/>
      <c r="W33" s="232"/>
      <c r="X33" s="232"/>
      <c r="Y33" s="232"/>
      <c r="Z33" s="232"/>
    </row>
    <row r="34" spans="1:26" s="1027" customFormat="1" ht="15.75" thickTop="1">
      <c r="A34" s="1427"/>
      <c r="B34" s="1414">
        <f>B33-BS!F22</f>
        <v>0</v>
      </c>
      <c r="C34" s="1380"/>
      <c r="D34" s="1379">
        <f>D33-BS!H22</f>
        <v>0</v>
      </c>
      <c r="E34" s="1026"/>
      <c r="F34" s="978"/>
      <c r="G34" s="1026"/>
      <c r="H34" s="978"/>
      <c r="I34" s="978"/>
      <c r="J34" s="966"/>
      <c r="K34" s="966"/>
      <c r="L34" s="966"/>
      <c r="M34" s="1028"/>
      <c r="N34" s="978"/>
      <c r="O34" s="978"/>
      <c r="P34" s="978"/>
      <c r="Q34" s="978"/>
      <c r="R34" s="978"/>
      <c r="S34" s="978"/>
      <c r="T34" s="978"/>
      <c r="U34" s="978"/>
      <c r="V34" s="979"/>
      <c r="W34" s="979"/>
      <c r="X34" s="979"/>
      <c r="Y34" s="979"/>
      <c r="Z34" s="979"/>
    </row>
    <row r="35" spans="1:26" ht="15" hidden="1">
      <c r="A35" s="810"/>
      <c r="B35" s="1414"/>
      <c r="C35" s="1377"/>
      <c r="D35" s="1382"/>
      <c r="E35" s="984"/>
      <c r="F35" s="962"/>
      <c r="G35" s="984"/>
      <c r="H35" s="962"/>
      <c r="I35" s="962"/>
      <c r="J35" s="966"/>
      <c r="K35" s="966"/>
      <c r="L35" s="966"/>
      <c r="M35" s="966"/>
      <c r="N35" s="962"/>
      <c r="O35" s="962"/>
      <c r="P35" s="962"/>
      <c r="Q35" s="962"/>
      <c r="R35" s="962"/>
      <c r="S35" s="962"/>
      <c r="T35" s="962"/>
      <c r="U35" s="962"/>
      <c r="V35" s="232"/>
      <c r="W35" s="232"/>
      <c r="X35" s="232"/>
      <c r="Y35" s="232"/>
      <c r="Z35" s="232"/>
    </row>
    <row r="36" spans="1:26" ht="15" hidden="1">
      <c r="A36" s="1041"/>
      <c r="B36" s="1383"/>
      <c r="C36" s="812"/>
      <c r="D36" s="812"/>
      <c r="E36" s="964"/>
      <c r="F36" s="962"/>
      <c r="G36" s="964"/>
      <c r="H36" s="962"/>
      <c r="I36" s="962"/>
      <c r="J36" s="962"/>
      <c r="K36" s="962"/>
      <c r="L36" s="962"/>
      <c r="M36" s="962"/>
      <c r="N36" s="962"/>
      <c r="O36" s="962"/>
      <c r="P36" s="962"/>
      <c r="Q36" s="962"/>
      <c r="R36" s="962"/>
      <c r="S36" s="962"/>
      <c r="T36" s="962"/>
      <c r="U36" s="962"/>
      <c r="V36" s="232"/>
      <c r="W36" s="232"/>
      <c r="X36" s="232"/>
      <c r="Y36" s="232"/>
      <c r="Z36" s="232"/>
    </row>
    <row r="37" spans="1:26" ht="15" hidden="1">
      <c r="A37" s="1429" t="s">
        <v>12097</v>
      </c>
      <c r="B37" s="1376"/>
      <c r="C37" s="1376"/>
      <c r="D37" s="1376"/>
      <c r="E37" s="959"/>
      <c r="F37" s="959"/>
      <c r="G37" s="959"/>
      <c r="H37" s="959"/>
      <c r="I37" s="959"/>
      <c r="J37" s="959"/>
      <c r="K37" s="959"/>
      <c r="L37" s="959"/>
      <c r="M37" s="959"/>
      <c r="N37" s="959"/>
      <c r="O37" s="959"/>
      <c r="P37" s="959"/>
      <c r="Q37" s="959"/>
      <c r="R37" s="959"/>
      <c r="S37" s="959"/>
      <c r="T37" s="959"/>
      <c r="U37" s="959"/>
      <c r="V37" s="960"/>
      <c r="W37" s="960"/>
      <c r="X37" s="960"/>
      <c r="Y37" s="960"/>
      <c r="Z37" s="960"/>
    </row>
    <row r="38" spans="1:26" ht="15" hidden="1">
      <c r="A38" s="1426"/>
      <c r="B38" s="1403" t="s">
        <v>4021</v>
      </c>
      <c r="C38" s="1377"/>
      <c r="D38" s="798" t="s">
        <v>4022</v>
      </c>
      <c r="E38" s="984"/>
      <c r="F38" s="962"/>
      <c r="G38" s="984"/>
      <c r="H38" s="962"/>
      <c r="I38" s="962"/>
      <c r="J38" s="962"/>
      <c r="K38" s="962"/>
      <c r="L38" s="962"/>
      <c r="M38" s="962"/>
      <c r="N38" s="962"/>
      <c r="O38" s="962"/>
      <c r="P38" s="962"/>
      <c r="Q38" s="962"/>
      <c r="R38" s="962"/>
      <c r="S38" s="962"/>
      <c r="T38" s="962"/>
      <c r="U38" s="962"/>
      <c r="V38" s="232"/>
      <c r="W38" s="232"/>
      <c r="X38" s="232"/>
      <c r="Y38" s="232"/>
      <c r="Z38" s="232"/>
    </row>
    <row r="39" spans="1:26" ht="15" hidden="1">
      <c r="A39" s="1041" t="s">
        <v>7114</v>
      </c>
      <c r="B39" s="1383"/>
      <c r="C39" s="1383"/>
      <c r="D39" s="1383"/>
      <c r="E39" s="975"/>
      <c r="F39" s="962"/>
      <c r="G39" s="975"/>
      <c r="H39" s="962"/>
      <c r="I39" s="962"/>
      <c r="J39" s="962"/>
      <c r="K39" s="962"/>
      <c r="L39" s="962"/>
      <c r="M39" s="962"/>
      <c r="N39" s="962"/>
      <c r="O39" s="962"/>
      <c r="P39" s="962"/>
      <c r="Q39" s="962"/>
      <c r="R39" s="962"/>
      <c r="S39" s="962"/>
      <c r="T39" s="962"/>
      <c r="U39" s="962"/>
      <c r="V39" s="232"/>
      <c r="W39" s="232"/>
      <c r="X39" s="232"/>
      <c r="Y39" s="232"/>
      <c r="Z39" s="232"/>
    </row>
    <row r="40" spans="1:26" ht="15" hidden="1">
      <c r="A40" s="1041" t="s">
        <v>7115</v>
      </c>
      <c r="B40" s="1411"/>
      <c r="C40" s="812"/>
      <c r="D40" s="815"/>
      <c r="E40" s="964"/>
      <c r="F40" s="962"/>
      <c r="G40" s="964"/>
      <c r="H40" s="962"/>
      <c r="I40" s="962"/>
      <c r="J40" s="962"/>
      <c r="K40" s="962"/>
      <c r="L40" s="962"/>
      <c r="M40" s="962"/>
      <c r="N40" s="962"/>
      <c r="O40" s="962"/>
      <c r="P40" s="962"/>
      <c r="Q40" s="962"/>
      <c r="R40" s="962"/>
      <c r="S40" s="962"/>
      <c r="T40" s="962"/>
      <c r="U40" s="962"/>
      <c r="V40" s="232"/>
      <c r="W40" s="232"/>
      <c r="X40" s="232"/>
      <c r="Y40" s="232"/>
      <c r="Z40" s="232"/>
    </row>
    <row r="41" spans="1:26" ht="15.75" hidden="1" thickBot="1">
      <c r="A41" s="810" t="s">
        <v>4032</v>
      </c>
      <c r="B41" s="1413">
        <f>SUM(B39:B40)</f>
        <v>0</v>
      </c>
      <c r="C41" s="1377"/>
      <c r="D41" s="814">
        <f>SUM(D39:D40)</f>
        <v>0</v>
      </c>
      <c r="E41" s="984"/>
      <c r="F41" s="977">
        <f>D41-B41</f>
        <v>0</v>
      </c>
      <c r="G41" s="984"/>
      <c r="H41" s="962"/>
      <c r="I41" s="962"/>
      <c r="J41" s="962"/>
      <c r="K41" s="962"/>
      <c r="L41" s="962"/>
      <c r="M41" s="962"/>
      <c r="N41" s="962"/>
      <c r="O41" s="962"/>
      <c r="P41" s="962"/>
      <c r="Q41" s="962"/>
      <c r="R41" s="962"/>
      <c r="S41" s="962"/>
      <c r="T41" s="962"/>
      <c r="U41" s="962"/>
      <c r="V41" s="232"/>
      <c r="W41" s="232"/>
      <c r="X41" s="232"/>
      <c r="Y41" s="232"/>
      <c r="Z41" s="232"/>
    </row>
    <row r="42" spans="1:26" ht="15" hidden="1">
      <c r="A42" s="810"/>
      <c r="B42" s="1414">
        <f>B41+BS!F23</f>
        <v>0</v>
      </c>
      <c r="C42" s="1377"/>
      <c r="D42" s="1382">
        <f>D41+BS!H23</f>
        <v>0</v>
      </c>
      <c r="E42" s="984"/>
      <c r="F42" s="962"/>
      <c r="G42" s="984"/>
      <c r="H42" s="962"/>
      <c r="I42" s="962"/>
      <c r="J42" s="962"/>
      <c r="K42" s="962"/>
      <c r="L42" s="962"/>
      <c r="M42" s="962"/>
      <c r="N42" s="962"/>
      <c r="O42" s="962"/>
      <c r="P42" s="962"/>
      <c r="Q42" s="962"/>
      <c r="R42" s="962"/>
      <c r="S42" s="962"/>
      <c r="T42" s="962"/>
      <c r="U42" s="962"/>
      <c r="V42" s="232"/>
      <c r="W42" s="232"/>
      <c r="X42" s="232"/>
      <c r="Y42" s="232"/>
      <c r="Z42" s="232"/>
    </row>
    <row r="43" spans="1:26" ht="15" hidden="1">
      <c r="A43" s="810"/>
      <c r="B43" s="1414"/>
      <c r="C43" s="1377"/>
      <c r="D43" s="1382"/>
      <c r="E43" s="984"/>
      <c r="F43" s="962"/>
      <c r="G43" s="984"/>
      <c r="H43" s="962"/>
      <c r="I43" s="962"/>
      <c r="J43" s="962"/>
      <c r="K43" s="962"/>
      <c r="L43" s="962"/>
      <c r="M43" s="962"/>
      <c r="N43" s="962"/>
      <c r="O43" s="962"/>
      <c r="P43" s="962"/>
      <c r="Q43" s="962"/>
      <c r="R43" s="962"/>
      <c r="S43" s="962"/>
      <c r="T43" s="962"/>
      <c r="U43" s="962"/>
      <c r="V43" s="232"/>
      <c r="W43" s="232"/>
      <c r="X43" s="232"/>
      <c r="Y43" s="232"/>
      <c r="Z43" s="232"/>
    </row>
    <row r="44" spans="1:26" ht="15">
      <c r="A44" s="810"/>
      <c r="B44" s="1414"/>
      <c r="C44" s="1377"/>
      <c r="D44" s="1382"/>
      <c r="E44" s="984"/>
      <c r="F44" s="962"/>
      <c r="G44" s="984"/>
      <c r="H44" s="962"/>
      <c r="I44" s="962"/>
      <c r="J44" s="962"/>
      <c r="K44" s="962"/>
      <c r="L44" s="962"/>
      <c r="M44" s="962"/>
      <c r="N44" s="962"/>
      <c r="O44" s="962"/>
      <c r="P44" s="962"/>
      <c r="Q44" s="962"/>
      <c r="R44" s="962"/>
      <c r="S44" s="962"/>
      <c r="T44" s="962"/>
      <c r="U44" s="962"/>
      <c r="V44" s="232"/>
      <c r="W44" s="232"/>
      <c r="X44" s="232"/>
      <c r="Y44" s="232"/>
      <c r="Z44" s="232"/>
    </row>
    <row r="45" spans="1:26" ht="15">
      <c r="A45" s="1429" t="s">
        <v>12098</v>
      </c>
      <c r="B45" s="1376"/>
      <c r="C45" s="1376"/>
      <c r="D45" s="1376"/>
      <c r="E45" s="959"/>
      <c r="F45" s="959"/>
      <c r="G45" s="959"/>
      <c r="H45" s="959"/>
      <c r="I45" s="959"/>
      <c r="J45" s="959"/>
      <c r="K45" s="959"/>
      <c r="L45" s="959"/>
      <c r="M45" s="959"/>
      <c r="N45" s="959"/>
      <c r="O45" s="959"/>
      <c r="P45" s="959"/>
      <c r="Q45" s="959"/>
      <c r="R45" s="959"/>
      <c r="S45" s="959"/>
      <c r="T45" s="959"/>
      <c r="U45" s="959"/>
      <c r="V45" s="960"/>
      <c r="W45" s="960"/>
      <c r="X45" s="960"/>
      <c r="Y45" s="960"/>
      <c r="Z45" s="960"/>
    </row>
    <row r="46" spans="1:26" ht="15">
      <c r="A46" s="1426"/>
      <c r="B46" s="1403" t="s">
        <v>7382</v>
      </c>
      <c r="C46" s="1377"/>
      <c r="D46" s="798" t="s">
        <v>7383</v>
      </c>
      <c r="E46" s="984"/>
      <c r="F46" s="959"/>
      <c r="G46" s="984"/>
      <c r="H46" s="962"/>
      <c r="I46" s="962"/>
      <c r="J46" s="962"/>
      <c r="K46" s="962"/>
      <c r="L46" s="962"/>
      <c r="M46" s="962"/>
      <c r="N46" s="962"/>
      <c r="O46" s="962"/>
      <c r="P46" s="962"/>
      <c r="Q46" s="962"/>
      <c r="R46" s="962"/>
      <c r="S46" s="962"/>
      <c r="T46" s="962"/>
      <c r="U46" s="962"/>
      <c r="V46" s="232"/>
      <c r="W46" s="232"/>
      <c r="X46" s="232"/>
      <c r="Y46" s="232"/>
      <c r="Z46" s="232"/>
    </row>
    <row r="47" spans="1:26" ht="15">
      <c r="A47" s="960" t="s">
        <v>14247</v>
      </c>
      <c r="B47" s="1419">
        <v>1350514000</v>
      </c>
      <c r="C47" s="812"/>
      <c r="D47" s="1384">
        <v>1350514000</v>
      </c>
      <c r="E47" s="984"/>
      <c r="F47" s="1422"/>
      <c r="G47" s="984"/>
      <c r="H47" s="962"/>
      <c r="I47" s="962"/>
      <c r="J47" s="962"/>
      <c r="K47" s="962"/>
      <c r="L47" s="962"/>
      <c r="M47" s="962"/>
      <c r="N47" s="962"/>
      <c r="O47" s="962"/>
      <c r="P47" s="962"/>
      <c r="Q47" s="962"/>
      <c r="R47" s="962"/>
      <c r="S47" s="962"/>
      <c r="T47" s="962"/>
      <c r="U47" s="962"/>
      <c r="V47" s="232"/>
      <c r="W47" s="232"/>
      <c r="X47" s="232"/>
      <c r="Y47" s="232"/>
      <c r="Z47" s="232"/>
    </row>
    <row r="48" spans="1:26" ht="15">
      <c r="A48" s="1606" t="s">
        <v>14287</v>
      </c>
      <c r="B48" s="1419">
        <v>2582000000</v>
      </c>
      <c r="C48" s="812"/>
      <c r="D48" s="1608">
        <v>4446000000</v>
      </c>
      <c r="E48" s="984"/>
      <c r="F48" s="1422"/>
      <c r="G48" s="984"/>
      <c r="H48" s="962"/>
      <c r="I48" s="962"/>
      <c r="J48" s="962"/>
      <c r="K48" s="962"/>
      <c r="L48" s="962"/>
      <c r="M48" s="962"/>
      <c r="N48" s="962"/>
      <c r="O48" s="962"/>
      <c r="P48" s="962"/>
      <c r="Q48" s="962"/>
      <c r="R48" s="962"/>
      <c r="S48" s="962"/>
      <c r="T48" s="962"/>
      <c r="U48" s="962"/>
      <c r="V48" s="232"/>
      <c r="W48" s="232"/>
      <c r="X48" s="232"/>
      <c r="Y48" s="232"/>
      <c r="Z48" s="232"/>
    </row>
    <row r="49" spans="1:26" ht="15">
      <c r="A49" s="1606" t="s">
        <v>14288</v>
      </c>
      <c r="B49" s="1419">
        <v>6855196213</v>
      </c>
      <c r="C49" s="812"/>
      <c r="D49" s="1608">
        <v>6610000000</v>
      </c>
      <c r="E49" s="984"/>
      <c r="F49" s="1422"/>
      <c r="G49" s="984"/>
      <c r="H49" s="962"/>
      <c r="I49" s="962"/>
      <c r="J49" s="962"/>
      <c r="K49" s="962"/>
      <c r="L49" s="962"/>
      <c r="M49" s="962"/>
      <c r="N49" s="962"/>
      <c r="O49" s="962"/>
      <c r="P49" s="962"/>
      <c r="Q49" s="962"/>
      <c r="R49" s="962"/>
      <c r="S49" s="962"/>
      <c r="T49" s="962"/>
      <c r="U49" s="962"/>
      <c r="V49" s="232"/>
      <c r="W49" s="232"/>
      <c r="X49" s="232"/>
      <c r="Y49" s="232"/>
      <c r="Z49" s="232"/>
    </row>
    <row r="50" spans="1:26" ht="15">
      <c r="A50" s="1606" t="s">
        <v>14248</v>
      </c>
      <c r="B50" s="1419">
        <v>1610987300</v>
      </c>
      <c r="C50" s="812"/>
      <c r="D50" s="1608">
        <v>1703057300</v>
      </c>
      <c r="E50" s="984"/>
      <c r="F50" s="1422"/>
      <c r="G50" s="984"/>
      <c r="H50" s="962"/>
      <c r="I50" s="962"/>
      <c r="J50" s="962"/>
      <c r="K50" s="962"/>
      <c r="L50" s="962"/>
      <c r="M50" s="962"/>
      <c r="N50" s="962"/>
      <c r="O50" s="962"/>
      <c r="P50" s="962"/>
      <c r="Q50" s="962"/>
      <c r="R50" s="962"/>
      <c r="S50" s="962"/>
      <c r="T50" s="962"/>
      <c r="U50" s="962"/>
      <c r="V50" s="232"/>
      <c r="W50" s="232"/>
      <c r="X50" s="232"/>
      <c r="Y50" s="232"/>
      <c r="Z50" s="232"/>
    </row>
    <row r="51" spans="1:26" ht="15">
      <c r="A51" s="1606" t="s">
        <v>14289</v>
      </c>
      <c r="B51" s="1419">
        <v>0</v>
      </c>
      <c r="C51" s="812"/>
      <c r="D51" s="1608">
        <v>1312000000</v>
      </c>
      <c r="E51" s="984"/>
      <c r="F51" s="1422"/>
      <c r="G51" s="984"/>
      <c r="H51" s="962"/>
      <c r="I51" s="962"/>
      <c r="J51" s="962"/>
      <c r="K51" s="962"/>
      <c r="L51" s="962"/>
      <c r="M51" s="962"/>
      <c r="N51" s="962"/>
      <c r="O51" s="962"/>
      <c r="P51" s="962"/>
      <c r="Q51" s="962"/>
      <c r="R51" s="962"/>
      <c r="S51" s="962"/>
      <c r="T51" s="962"/>
      <c r="U51" s="962"/>
      <c r="V51" s="232"/>
      <c r="W51" s="232"/>
      <c r="X51" s="232"/>
      <c r="Y51" s="232"/>
      <c r="Z51" s="232"/>
    </row>
    <row r="52" spans="1:26" ht="15">
      <c r="A52" s="1606" t="s">
        <v>14290</v>
      </c>
      <c r="B52" s="1419">
        <v>0</v>
      </c>
      <c r="C52" s="812"/>
      <c r="D52" s="1608">
        <v>2478000000</v>
      </c>
      <c r="E52" s="984"/>
      <c r="F52" s="1422"/>
      <c r="G52" s="984"/>
      <c r="H52" s="962"/>
      <c r="I52" s="962"/>
      <c r="J52" s="962"/>
      <c r="K52" s="962"/>
      <c r="L52" s="962"/>
      <c r="M52" s="962"/>
      <c r="N52" s="962"/>
      <c r="O52" s="962"/>
      <c r="P52" s="962"/>
      <c r="Q52" s="962"/>
      <c r="R52" s="962"/>
      <c r="S52" s="962"/>
      <c r="T52" s="962"/>
      <c r="U52" s="962"/>
      <c r="V52" s="232"/>
      <c r="W52" s="232"/>
      <c r="X52" s="232"/>
      <c r="Y52" s="232"/>
      <c r="Z52" s="232"/>
    </row>
    <row r="53" spans="1:26" ht="15">
      <c r="A53" s="1606" t="s">
        <v>14291</v>
      </c>
      <c r="B53" s="1419">
        <v>0</v>
      </c>
      <c r="C53" s="812"/>
      <c r="D53" s="1608">
        <v>2455973628</v>
      </c>
      <c r="E53" s="984"/>
      <c r="F53" s="1422"/>
      <c r="G53" s="984"/>
      <c r="H53" s="962"/>
      <c r="I53" s="962"/>
      <c r="J53" s="962"/>
      <c r="K53" s="962"/>
      <c r="L53" s="962"/>
      <c r="M53" s="962"/>
      <c r="N53" s="962"/>
      <c r="O53" s="962"/>
      <c r="P53" s="962"/>
      <c r="Q53" s="962"/>
      <c r="R53" s="962"/>
      <c r="S53" s="962"/>
      <c r="T53" s="962"/>
      <c r="U53" s="962"/>
      <c r="V53" s="232"/>
      <c r="W53" s="232"/>
      <c r="X53" s="232"/>
      <c r="Y53" s="232"/>
      <c r="Z53" s="232"/>
    </row>
    <row r="54" spans="1:26" ht="15" hidden="1">
      <c r="E54" s="984"/>
      <c r="F54" s="1422"/>
      <c r="G54" s="984"/>
      <c r="H54" s="962"/>
      <c r="I54" s="962"/>
      <c r="J54" s="962"/>
      <c r="K54" s="962"/>
      <c r="L54" s="962"/>
      <c r="M54" s="962"/>
      <c r="N54" s="962"/>
      <c r="O54" s="962"/>
      <c r="P54" s="962"/>
      <c r="Q54" s="962"/>
      <c r="R54" s="962"/>
      <c r="S54" s="962"/>
      <c r="T54" s="962"/>
      <c r="U54" s="962"/>
      <c r="V54" s="232"/>
      <c r="W54" s="232"/>
      <c r="X54" s="232"/>
      <c r="Y54" s="232"/>
      <c r="Z54" s="232"/>
    </row>
    <row r="55" spans="1:26" ht="15">
      <c r="A55" s="1606" t="s">
        <v>14309</v>
      </c>
      <c r="B55" s="1608">
        <v>3421250000</v>
      </c>
      <c r="C55" s="812"/>
      <c r="D55" s="1608">
        <v>1139250000</v>
      </c>
      <c r="E55" s="984"/>
      <c r="F55" s="1422"/>
      <c r="G55" s="984"/>
      <c r="H55" s="962"/>
      <c r="I55" s="962"/>
      <c r="J55" s="962"/>
      <c r="K55" s="962"/>
      <c r="L55" s="962"/>
      <c r="M55" s="962"/>
      <c r="N55" s="962"/>
      <c r="O55" s="962"/>
      <c r="P55" s="962"/>
      <c r="Q55" s="962"/>
      <c r="R55" s="962"/>
      <c r="S55" s="962"/>
      <c r="T55" s="962"/>
      <c r="U55" s="962"/>
      <c r="V55" s="232"/>
      <c r="W55" s="232"/>
      <c r="X55" s="232"/>
      <c r="Y55" s="232"/>
      <c r="Z55" s="232"/>
    </row>
    <row r="56" spans="1:26" ht="15" hidden="1">
      <c r="A56" s="1606"/>
      <c r="B56" s="1419"/>
      <c r="C56" s="812"/>
      <c r="D56" s="1608"/>
      <c r="E56" s="984"/>
      <c r="F56" s="1422"/>
      <c r="G56" s="984"/>
      <c r="H56" s="962"/>
      <c r="I56" s="962"/>
      <c r="J56" s="962"/>
      <c r="K56" s="962"/>
      <c r="L56" s="962"/>
      <c r="M56" s="962"/>
      <c r="N56" s="962"/>
      <c r="O56" s="962"/>
      <c r="P56" s="962"/>
      <c r="Q56" s="962"/>
      <c r="R56" s="962"/>
      <c r="S56" s="962"/>
      <c r="T56" s="962"/>
      <c r="U56" s="962"/>
      <c r="V56" s="232"/>
      <c r="W56" s="232"/>
      <c r="X56" s="232"/>
      <c r="Y56" s="232"/>
      <c r="Z56" s="232"/>
    </row>
    <row r="57" spans="1:26" ht="15" hidden="1">
      <c r="A57" s="1606"/>
      <c r="B57" s="1419"/>
      <c r="C57" s="812"/>
      <c r="D57" s="1608"/>
      <c r="E57" s="984"/>
      <c r="F57" s="1422"/>
      <c r="G57" s="984"/>
      <c r="H57" s="962"/>
      <c r="I57" s="962"/>
      <c r="J57" s="962"/>
      <c r="K57" s="962"/>
      <c r="L57" s="962"/>
      <c r="M57" s="962"/>
      <c r="N57" s="962"/>
      <c r="O57" s="962"/>
      <c r="P57" s="962"/>
      <c r="Q57" s="962"/>
      <c r="R57" s="962"/>
      <c r="S57" s="962"/>
      <c r="T57" s="962"/>
      <c r="U57" s="962"/>
      <c r="V57" s="232"/>
      <c r="W57" s="232"/>
      <c r="X57" s="232"/>
      <c r="Y57" s="232"/>
      <c r="Z57" s="232"/>
    </row>
    <row r="58" spans="1:26" ht="15" hidden="1">
      <c r="A58" s="1607"/>
      <c r="B58" s="1419"/>
      <c r="C58" s="812"/>
      <c r="D58" s="1608"/>
      <c r="E58" s="984"/>
      <c r="F58" s="1422"/>
      <c r="G58" s="984"/>
      <c r="H58" s="962"/>
      <c r="I58" s="962"/>
      <c r="J58" s="962"/>
      <c r="K58" s="962"/>
      <c r="L58" s="962"/>
      <c r="M58" s="962"/>
      <c r="N58" s="962"/>
      <c r="O58" s="962"/>
      <c r="P58" s="962"/>
      <c r="Q58" s="962"/>
      <c r="R58" s="962"/>
      <c r="S58" s="962"/>
      <c r="T58" s="962"/>
      <c r="U58" s="962"/>
      <c r="V58" s="232"/>
      <c r="W58" s="232"/>
      <c r="X58" s="232"/>
      <c r="Y58" s="232"/>
      <c r="Z58" s="232"/>
    </row>
    <row r="59" spans="1:26" ht="15">
      <c r="A59" s="1606" t="s">
        <v>14216</v>
      </c>
      <c r="B59" s="1419">
        <v>11777378141</v>
      </c>
      <c r="C59" s="812"/>
      <c r="D59" s="1608">
        <v>12072183407</v>
      </c>
      <c r="E59" s="984"/>
      <c r="F59" s="1422"/>
      <c r="G59" s="984"/>
      <c r="H59" s="962"/>
      <c r="I59" s="962"/>
      <c r="J59" s="962"/>
      <c r="K59" s="962"/>
      <c r="L59" s="962"/>
      <c r="M59" s="962"/>
      <c r="N59" s="962"/>
      <c r="O59" s="962"/>
      <c r="P59" s="962"/>
      <c r="Q59" s="962"/>
      <c r="R59" s="962"/>
      <c r="S59" s="962"/>
      <c r="T59" s="962"/>
      <c r="U59" s="962"/>
      <c r="V59" s="232"/>
      <c r="W59" s="232"/>
      <c r="X59" s="232"/>
      <c r="Y59" s="232"/>
      <c r="Z59" s="232"/>
    </row>
    <row r="60" spans="1:26" ht="15.75" thickBot="1">
      <c r="A60" s="810" t="s">
        <v>4032</v>
      </c>
      <c r="B60" s="1415">
        <f>SUM(B47:B59)</f>
        <v>27597325654</v>
      </c>
      <c r="C60" s="1377"/>
      <c r="D60" s="1415">
        <f>SUM(D47:D59)</f>
        <v>33566978335</v>
      </c>
      <c r="E60" s="984"/>
      <c r="F60" s="959"/>
      <c r="G60" s="984"/>
      <c r="H60" s="971"/>
      <c r="I60" s="962"/>
      <c r="J60" s="962"/>
      <c r="K60" s="962"/>
      <c r="L60" s="962"/>
      <c r="M60" s="962"/>
      <c r="N60" s="962"/>
      <c r="O60" s="962"/>
      <c r="P60" s="962"/>
      <c r="Q60" s="962"/>
      <c r="R60" s="962"/>
      <c r="S60" s="962"/>
      <c r="T60" s="962"/>
      <c r="U60" s="962"/>
      <c r="V60" s="232"/>
      <c r="W60" s="232"/>
      <c r="X60" s="232"/>
      <c r="Y60" s="232"/>
      <c r="Z60" s="232"/>
    </row>
    <row r="61" spans="1:26" ht="15.75" thickTop="1">
      <c r="A61" s="1428"/>
      <c r="B61" s="1376">
        <f>B60-BS!F26</f>
        <v>0</v>
      </c>
      <c r="C61" s="1385"/>
      <c r="D61" s="1385">
        <f>D60-BS!H26</f>
        <v>0</v>
      </c>
      <c r="E61" s="962"/>
      <c r="F61" s="959"/>
      <c r="G61" s="962"/>
      <c r="H61" s="962"/>
      <c r="I61" s="962"/>
      <c r="J61" s="962"/>
      <c r="K61" s="962"/>
      <c r="L61" s="962"/>
      <c r="M61" s="962"/>
      <c r="N61" s="962"/>
      <c r="O61" s="962"/>
      <c r="P61" s="962"/>
      <c r="Q61" s="962"/>
      <c r="R61" s="962"/>
      <c r="S61" s="962"/>
      <c r="T61" s="962"/>
      <c r="U61" s="962"/>
      <c r="V61" s="232"/>
      <c r="W61" s="232"/>
      <c r="X61" s="232"/>
      <c r="Y61" s="232"/>
      <c r="Z61" s="232"/>
    </row>
    <row r="62" spans="1:26" ht="15">
      <c r="A62" s="1428"/>
      <c r="B62" s="1376"/>
      <c r="C62" s="1385"/>
      <c r="D62" s="1385"/>
      <c r="E62" s="962"/>
      <c r="F62" s="962"/>
      <c r="G62" s="962"/>
      <c r="H62" s="962"/>
      <c r="I62" s="962"/>
      <c r="J62" s="962"/>
      <c r="K62" s="962"/>
      <c r="L62" s="962"/>
      <c r="M62" s="962"/>
      <c r="N62" s="962"/>
      <c r="O62" s="962"/>
      <c r="P62" s="962"/>
      <c r="Q62" s="962"/>
      <c r="R62" s="962"/>
      <c r="S62" s="962"/>
      <c r="T62" s="962"/>
      <c r="U62" s="962"/>
      <c r="V62" s="232"/>
      <c r="W62" s="232"/>
      <c r="X62" s="232"/>
      <c r="Y62" s="232"/>
      <c r="Z62" s="232"/>
    </row>
    <row r="63" spans="1:26" ht="15">
      <c r="A63" s="1429" t="s">
        <v>8186</v>
      </c>
      <c r="B63" s="1403" t="s">
        <v>7382</v>
      </c>
      <c r="C63" s="1377"/>
      <c r="D63" s="798" t="s">
        <v>7383</v>
      </c>
      <c r="E63" s="962"/>
      <c r="F63" s="962"/>
      <c r="G63" s="962"/>
      <c r="H63" s="962"/>
      <c r="I63" s="962"/>
      <c r="J63" s="962"/>
      <c r="K63" s="962"/>
      <c r="L63" s="962"/>
      <c r="M63" s="962"/>
      <c r="N63" s="962"/>
      <c r="O63" s="962"/>
      <c r="P63" s="962"/>
      <c r="Q63" s="962"/>
      <c r="R63" s="962"/>
      <c r="S63" s="962"/>
      <c r="T63" s="962"/>
      <c r="U63" s="962"/>
      <c r="V63" s="232"/>
      <c r="W63" s="232"/>
      <c r="X63" s="232"/>
      <c r="Y63" s="232"/>
      <c r="Z63" s="232"/>
    </row>
    <row r="64" spans="1:26" ht="15">
      <c r="A64" s="960" t="s">
        <v>14229</v>
      </c>
      <c r="B64" s="1376">
        <v>15145756000</v>
      </c>
      <c r="C64" s="812"/>
      <c r="D64" s="1608">
        <v>15145756000</v>
      </c>
      <c r="E64" s="962"/>
      <c r="F64" s="962"/>
      <c r="G64" s="962"/>
      <c r="H64" s="962"/>
      <c r="I64" s="962"/>
      <c r="J64" s="962"/>
      <c r="K64" s="962"/>
      <c r="L64" s="962"/>
      <c r="M64" s="962"/>
      <c r="N64" s="962"/>
      <c r="O64" s="962"/>
      <c r="P64" s="962"/>
      <c r="Q64" s="962"/>
      <c r="R64" s="962"/>
      <c r="S64" s="962"/>
      <c r="T64" s="962"/>
      <c r="U64" s="962"/>
      <c r="V64" s="232"/>
      <c r="W64" s="232"/>
      <c r="X64" s="232"/>
      <c r="Y64" s="232"/>
      <c r="Z64" s="232"/>
    </row>
    <row r="65" spans="1:26" ht="15" hidden="1">
      <c r="A65" s="232"/>
      <c r="B65" s="1376"/>
      <c r="C65" s="812"/>
      <c r="D65" s="1608"/>
      <c r="E65" s="962"/>
      <c r="F65" s="962"/>
      <c r="G65" s="962"/>
      <c r="H65" s="962"/>
      <c r="I65" s="962"/>
      <c r="J65" s="962"/>
      <c r="K65" s="962"/>
      <c r="L65" s="962"/>
      <c r="M65" s="962"/>
      <c r="N65" s="962"/>
      <c r="O65" s="962"/>
      <c r="P65" s="962"/>
      <c r="Q65" s="962"/>
      <c r="R65" s="962"/>
      <c r="S65" s="962"/>
      <c r="T65" s="962"/>
      <c r="U65" s="962"/>
      <c r="V65" s="232"/>
      <c r="W65" s="232"/>
      <c r="X65" s="232"/>
      <c r="Y65" s="232"/>
      <c r="Z65" s="232"/>
    </row>
    <row r="66" spans="1:26" ht="15" hidden="1" customHeight="1">
      <c r="A66" s="1606"/>
      <c r="B66" s="1376"/>
      <c r="C66" s="812"/>
      <c r="D66" s="1608"/>
      <c r="E66" s="962"/>
      <c r="F66" s="962"/>
      <c r="G66" s="962"/>
      <c r="H66" s="962"/>
      <c r="I66" s="962"/>
      <c r="J66" s="962"/>
      <c r="K66" s="962"/>
      <c r="L66" s="962"/>
      <c r="M66" s="962"/>
      <c r="N66" s="962"/>
      <c r="O66" s="962"/>
      <c r="P66" s="962"/>
      <c r="Q66" s="962"/>
      <c r="R66" s="962"/>
      <c r="S66" s="962"/>
      <c r="T66" s="962"/>
      <c r="U66" s="962"/>
      <c r="V66" s="232"/>
      <c r="W66" s="232"/>
      <c r="X66" s="232"/>
      <c r="Y66" s="232"/>
      <c r="Z66" s="232"/>
    </row>
    <row r="67" spans="1:26" ht="15" hidden="1" customHeight="1">
      <c r="A67" s="1607"/>
      <c r="B67" s="1376"/>
      <c r="C67" s="812"/>
      <c r="D67" s="1608"/>
      <c r="E67" s="962"/>
      <c r="F67" s="962"/>
      <c r="G67" s="962"/>
      <c r="H67" s="962"/>
      <c r="I67" s="962"/>
      <c r="J67" s="962"/>
      <c r="K67" s="962"/>
      <c r="L67" s="962"/>
      <c r="M67" s="962"/>
      <c r="N67" s="962"/>
      <c r="O67" s="962"/>
      <c r="P67" s="962"/>
      <c r="Q67" s="962"/>
      <c r="R67" s="962"/>
      <c r="S67" s="962"/>
      <c r="T67" s="962"/>
      <c r="U67" s="962"/>
      <c r="V67" s="232"/>
      <c r="W67" s="232"/>
      <c r="X67" s="232"/>
      <c r="Y67" s="232"/>
      <c r="Z67" s="232"/>
    </row>
    <row r="68" spans="1:26" ht="15">
      <c r="A68" s="1607" t="s">
        <v>14292</v>
      </c>
      <c r="B68" s="1376">
        <v>1540037420</v>
      </c>
      <c r="C68" s="812"/>
      <c r="D68" s="812">
        <v>2900000000</v>
      </c>
      <c r="E68" s="962"/>
      <c r="F68" s="962"/>
      <c r="G68" s="962"/>
      <c r="H68" s="962"/>
      <c r="I68" s="962"/>
      <c r="J68" s="962"/>
      <c r="K68" s="962"/>
      <c r="L68" s="962"/>
      <c r="M68" s="962"/>
      <c r="N68" s="962"/>
      <c r="O68" s="962"/>
      <c r="P68" s="962"/>
      <c r="Q68" s="962"/>
      <c r="R68" s="962"/>
      <c r="S68" s="962"/>
      <c r="T68" s="962"/>
      <c r="U68" s="962"/>
      <c r="V68" s="232"/>
      <c r="W68" s="232"/>
      <c r="X68" s="232"/>
      <c r="Y68" s="232"/>
      <c r="Z68" s="232"/>
    </row>
    <row r="69" spans="1:26" ht="15">
      <c r="A69" s="1607" t="s">
        <v>14293</v>
      </c>
      <c r="B69" s="1376">
        <v>1439029050</v>
      </c>
      <c r="C69" s="812"/>
      <c r="D69" s="812">
        <v>1739029050</v>
      </c>
      <c r="E69" s="962"/>
      <c r="F69" s="962"/>
      <c r="G69" s="962"/>
      <c r="H69" s="962"/>
      <c r="I69" s="962"/>
      <c r="J69" s="962"/>
      <c r="K69" s="962"/>
      <c r="L69" s="962"/>
      <c r="M69" s="962"/>
      <c r="N69" s="962"/>
      <c r="O69" s="962"/>
      <c r="P69" s="962"/>
      <c r="Q69" s="962"/>
      <c r="R69" s="962"/>
      <c r="S69" s="962"/>
      <c r="T69" s="962"/>
      <c r="U69" s="962"/>
      <c r="V69" s="232"/>
      <c r="W69" s="232"/>
      <c r="X69" s="232"/>
      <c r="Y69" s="232"/>
      <c r="Z69" s="232"/>
    </row>
    <row r="70" spans="1:26" ht="15">
      <c r="A70" s="1607" t="s">
        <v>14294</v>
      </c>
      <c r="B70" s="1376">
        <v>0</v>
      </c>
      <c r="C70" s="812"/>
      <c r="D70" s="812">
        <v>30000000000</v>
      </c>
      <c r="E70" s="962"/>
      <c r="F70" s="962"/>
      <c r="G70" s="962"/>
      <c r="H70" s="962"/>
      <c r="I70" s="962"/>
      <c r="J70" s="962"/>
      <c r="K70" s="962"/>
      <c r="L70" s="962"/>
      <c r="M70" s="962"/>
      <c r="N70" s="962"/>
      <c r="O70" s="962"/>
      <c r="P70" s="962"/>
      <c r="Q70" s="962"/>
      <c r="R70" s="962"/>
      <c r="S70" s="962"/>
      <c r="T70" s="962"/>
      <c r="U70" s="962"/>
      <c r="V70" s="232"/>
      <c r="W70" s="232"/>
      <c r="X70" s="232"/>
      <c r="Y70" s="232"/>
      <c r="Z70" s="232"/>
    </row>
    <row r="71" spans="1:26" ht="15">
      <c r="A71" s="1607" t="s">
        <v>14295</v>
      </c>
      <c r="B71" s="1376">
        <v>2080833110</v>
      </c>
      <c r="C71" s="812"/>
      <c r="D71" s="812">
        <v>2080833110</v>
      </c>
      <c r="E71" s="962"/>
      <c r="F71" s="962"/>
      <c r="G71" s="962"/>
      <c r="H71" s="962"/>
      <c r="I71" s="962"/>
      <c r="J71" s="962"/>
      <c r="K71" s="962"/>
      <c r="L71" s="962"/>
      <c r="M71" s="962"/>
      <c r="N71" s="962"/>
      <c r="O71" s="962"/>
      <c r="P71" s="962"/>
      <c r="Q71" s="962"/>
      <c r="R71" s="962"/>
      <c r="S71" s="962"/>
      <c r="T71" s="962"/>
      <c r="U71" s="962"/>
      <c r="V71" s="232"/>
      <c r="W71" s="232"/>
      <c r="X71" s="232"/>
      <c r="Y71" s="232"/>
      <c r="Z71" s="232"/>
    </row>
    <row r="72" spans="1:26" ht="15">
      <c r="A72" s="1606" t="s">
        <v>14310</v>
      </c>
      <c r="B72" s="1376">
        <v>3328887000</v>
      </c>
      <c r="C72" s="812"/>
      <c r="D72" s="812">
        <v>322136999</v>
      </c>
      <c r="E72" s="962"/>
      <c r="F72" s="962"/>
      <c r="G72" s="962"/>
      <c r="H72" s="962"/>
      <c r="I72" s="962"/>
      <c r="J72" s="962"/>
      <c r="K72" s="962"/>
      <c r="L72" s="962"/>
      <c r="M72" s="962"/>
      <c r="N72" s="962"/>
      <c r="O72" s="962"/>
      <c r="P72" s="962"/>
      <c r="Q72" s="962"/>
      <c r="R72" s="962"/>
      <c r="S72" s="962"/>
      <c r="T72" s="962"/>
      <c r="U72" s="962"/>
      <c r="V72" s="232"/>
      <c r="W72" s="232"/>
      <c r="X72" s="232"/>
      <c r="Y72" s="232"/>
      <c r="Z72" s="232"/>
    </row>
    <row r="73" spans="1:26" ht="15">
      <c r="A73" s="1432" t="s">
        <v>14311</v>
      </c>
      <c r="B73" s="1376">
        <v>1738924670</v>
      </c>
      <c r="C73" s="812"/>
      <c r="D73" s="812">
        <v>2104647630</v>
      </c>
      <c r="E73" s="962"/>
      <c r="F73" s="962"/>
      <c r="G73" s="962"/>
      <c r="H73" s="962"/>
      <c r="I73" s="962"/>
      <c r="J73" s="962"/>
      <c r="K73" s="962"/>
      <c r="L73" s="962"/>
      <c r="M73" s="962"/>
      <c r="N73" s="962"/>
      <c r="O73" s="962"/>
      <c r="P73" s="962"/>
      <c r="Q73" s="962"/>
      <c r="R73" s="962"/>
      <c r="S73" s="962"/>
      <c r="T73" s="962"/>
      <c r="U73" s="962"/>
      <c r="V73" s="232"/>
      <c r="W73" s="232"/>
      <c r="X73" s="232"/>
      <c r="Y73" s="232"/>
      <c r="Z73" s="232"/>
    </row>
    <row r="74" spans="1:26" ht="15" hidden="1">
      <c r="A74" s="1606"/>
      <c r="B74" s="1376"/>
      <c r="C74" s="812"/>
      <c r="D74" s="1609"/>
      <c r="E74" s="962"/>
      <c r="F74" s="962"/>
      <c r="G74" s="962"/>
      <c r="H74" s="962"/>
      <c r="I74" s="962"/>
      <c r="J74" s="962"/>
      <c r="K74" s="962"/>
      <c r="L74" s="962"/>
      <c r="M74" s="962"/>
      <c r="N74" s="962"/>
      <c r="O74" s="962"/>
      <c r="P74" s="962"/>
      <c r="Q74" s="962"/>
      <c r="R74" s="962"/>
      <c r="S74" s="962"/>
      <c r="T74" s="962"/>
      <c r="U74" s="962"/>
      <c r="V74" s="232"/>
      <c r="W74" s="232"/>
      <c r="X74" s="232"/>
      <c r="Y74" s="232"/>
      <c r="Z74" s="232"/>
    </row>
    <row r="75" spans="1:26" ht="15.75" thickBot="1">
      <c r="A75" s="810" t="s">
        <v>4032</v>
      </c>
      <c r="B75" s="1415">
        <f>SUM(B64:B74)</f>
        <v>25273467250</v>
      </c>
      <c r="C75" s="1377"/>
      <c r="D75" s="1378">
        <f>SUM(D64:D74)</f>
        <v>54292402789</v>
      </c>
      <c r="E75" s="962"/>
      <c r="F75" s="962"/>
      <c r="G75" s="962"/>
      <c r="H75" s="972"/>
      <c r="I75" s="972"/>
      <c r="J75" s="972"/>
      <c r="K75" s="972"/>
      <c r="L75" s="962"/>
      <c r="M75" s="962"/>
      <c r="N75" s="962"/>
      <c r="O75" s="962"/>
      <c r="P75" s="962"/>
      <c r="Q75" s="962"/>
      <c r="R75" s="962"/>
      <c r="S75" s="962"/>
      <c r="T75" s="962"/>
      <c r="U75" s="962"/>
      <c r="V75" s="232"/>
      <c r="W75" s="232"/>
      <c r="X75" s="232"/>
      <c r="Y75" s="232"/>
      <c r="Z75" s="232"/>
    </row>
    <row r="76" spans="1:26" ht="15.75" thickTop="1">
      <c r="A76" s="1426"/>
      <c r="B76" s="1419">
        <f>B75-BS!F27</f>
        <v>0</v>
      </c>
      <c r="C76" s="1387"/>
      <c r="D76" s="1386">
        <f>D75-BS!H27</f>
        <v>0</v>
      </c>
      <c r="E76" s="962"/>
      <c r="F76" s="962"/>
      <c r="G76" s="962"/>
      <c r="H76" s="962"/>
      <c r="I76" s="962"/>
      <c r="J76" s="962"/>
      <c r="K76" s="962"/>
      <c r="L76" s="962"/>
      <c r="M76" s="962"/>
      <c r="N76" s="962"/>
      <c r="O76" s="962"/>
      <c r="P76" s="962"/>
      <c r="Q76" s="962"/>
      <c r="R76" s="962"/>
      <c r="S76" s="962"/>
      <c r="T76" s="962"/>
      <c r="U76" s="962"/>
      <c r="V76" s="232"/>
      <c r="W76" s="232"/>
      <c r="X76" s="232"/>
      <c r="Y76" s="232"/>
      <c r="Z76" s="232"/>
    </row>
    <row r="77" spans="1:26" ht="15" hidden="1">
      <c r="A77" s="1432"/>
      <c r="B77" s="1376"/>
      <c r="C77" s="1376"/>
      <c r="D77" s="1376"/>
      <c r="E77" s="962"/>
      <c r="F77" s="962"/>
      <c r="G77" s="962"/>
      <c r="H77" s="962"/>
      <c r="I77" s="962"/>
      <c r="J77" s="962"/>
      <c r="K77" s="962"/>
      <c r="L77" s="962"/>
      <c r="M77" s="962"/>
      <c r="N77" s="962"/>
      <c r="O77" s="962"/>
      <c r="P77" s="962"/>
      <c r="Q77" s="962"/>
      <c r="R77" s="962"/>
      <c r="S77" s="962"/>
      <c r="T77" s="962"/>
      <c r="U77" s="962"/>
      <c r="V77" s="232"/>
      <c r="W77" s="232"/>
      <c r="X77" s="232"/>
      <c r="Y77" s="232"/>
      <c r="Z77" s="232"/>
    </row>
    <row r="78" spans="1:26" ht="15" hidden="1">
      <c r="A78" s="810"/>
      <c r="B78" s="1414"/>
      <c r="C78" s="1377"/>
      <c r="D78" s="1382"/>
      <c r="E78" s="984"/>
      <c r="F78" s="963"/>
      <c r="G78" s="984"/>
      <c r="H78" s="963"/>
      <c r="I78" s="962"/>
      <c r="J78" s="966"/>
      <c r="K78" s="966"/>
      <c r="L78" s="966"/>
      <c r="M78" s="966"/>
      <c r="N78" s="962"/>
      <c r="O78" s="962"/>
      <c r="P78" s="962"/>
      <c r="Q78" s="962"/>
      <c r="R78" s="962"/>
      <c r="S78" s="962"/>
      <c r="T78" s="962"/>
      <c r="U78" s="962"/>
      <c r="V78" s="232"/>
      <c r="W78" s="232"/>
      <c r="X78" s="232"/>
      <c r="Y78" s="232"/>
      <c r="Z78" s="232"/>
    </row>
    <row r="79" spans="1:26" ht="15" hidden="1">
      <c r="A79" s="1429" t="s">
        <v>8187</v>
      </c>
      <c r="B79" s="1376"/>
      <c r="C79" s="1376"/>
      <c r="D79" s="1376"/>
      <c r="E79" s="982"/>
      <c r="F79" s="982"/>
      <c r="G79" s="982"/>
      <c r="H79" s="982"/>
      <c r="I79" s="982"/>
      <c r="J79" s="982"/>
      <c r="K79" s="982"/>
      <c r="L79" s="982"/>
      <c r="M79" s="982"/>
      <c r="N79" s="982"/>
      <c r="O79" s="982"/>
      <c r="P79" s="982"/>
      <c r="Q79" s="982"/>
      <c r="R79" s="982"/>
      <c r="S79" s="982"/>
      <c r="T79" s="982"/>
      <c r="U79" s="982"/>
      <c r="V79" s="983"/>
      <c r="W79" s="983"/>
      <c r="X79" s="983"/>
      <c r="Y79" s="983"/>
      <c r="Z79" s="983"/>
    </row>
    <row r="80" spans="1:26" ht="15" hidden="1">
      <c r="A80" s="1426"/>
      <c r="B80" s="1403" t="s">
        <v>7382</v>
      </c>
      <c r="C80" s="1377"/>
      <c r="D80" s="798" t="s">
        <v>7383</v>
      </c>
      <c r="E80" s="984"/>
      <c r="F80" s="962"/>
      <c r="G80" s="984"/>
      <c r="H80" s="962"/>
      <c r="I80" s="962"/>
      <c r="J80" s="962"/>
      <c r="K80" s="962"/>
      <c r="L80" s="962"/>
      <c r="M80" s="962"/>
      <c r="N80" s="962"/>
      <c r="O80" s="962"/>
      <c r="P80" s="962"/>
      <c r="Q80" s="962"/>
      <c r="R80" s="962"/>
      <c r="S80" s="962"/>
      <c r="T80" s="962"/>
      <c r="U80" s="962"/>
      <c r="V80" s="232"/>
      <c r="W80" s="232"/>
      <c r="X80" s="232"/>
      <c r="Y80" s="232"/>
      <c r="Z80" s="232"/>
    </row>
    <row r="81" spans="1:26" ht="15" hidden="1">
      <c r="A81" s="1426" t="s">
        <v>2918</v>
      </c>
      <c r="B81" s="1383">
        <f>SUM(B82:B84)</f>
        <v>0</v>
      </c>
      <c r="C81" s="812"/>
      <c r="D81" s="812">
        <f>SUM(D82:D84)</f>
        <v>0</v>
      </c>
      <c r="E81" s="964"/>
      <c r="F81" s="962"/>
      <c r="G81" s="964"/>
      <c r="H81" s="962"/>
      <c r="I81" s="962"/>
      <c r="J81" s="962"/>
      <c r="K81" s="962"/>
      <c r="L81" s="962"/>
      <c r="M81" s="962"/>
      <c r="N81" s="962"/>
      <c r="O81" s="962"/>
      <c r="P81" s="962"/>
      <c r="Q81" s="962"/>
      <c r="R81" s="962"/>
      <c r="S81" s="962"/>
      <c r="T81" s="962"/>
      <c r="U81" s="962"/>
      <c r="V81" s="232"/>
      <c r="W81" s="232"/>
      <c r="X81" s="232"/>
      <c r="Y81" s="232"/>
      <c r="Z81" s="232"/>
    </row>
    <row r="82" spans="1:26" ht="15" hidden="1">
      <c r="A82" s="1426" t="s">
        <v>7391</v>
      </c>
      <c r="B82" s="1381"/>
      <c r="C82" s="1388"/>
      <c r="D82" s="1388"/>
      <c r="E82" s="969"/>
      <c r="F82" s="962"/>
      <c r="G82" s="969"/>
      <c r="H82" s="962"/>
      <c r="I82" s="962"/>
      <c r="J82" s="962"/>
      <c r="K82" s="962"/>
      <c r="L82" s="962"/>
      <c r="M82" s="962"/>
      <c r="N82" s="962"/>
      <c r="O82" s="962"/>
      <c r="P82" s="962"/>
      <c r="Q82" s="962"/>
      <c r="R82" s="962"/>
      <c r="S82" s="962"/>
      <c r="T82" s="962"/>
      <c r="U82" s="962"/>
      <c r="V82" s="232"/>
      <c r="W82" s="232"/>
      <c r="X82" s="232"/>
      <c r="Y82" s="232"/>
      <c r="Z82" s="232"/>
    </row>
    <row r="83" spans="1:26" ht="15" hidden="1">
      <c r="A83" s="1426" t="s">
        <v>7391</v>
      </c>
      <c r="B83" s="1381"/>
      <c r="C83" s="1388"/>
      <c r="D83" s="1388"/>
      <c r="E83" s="969"/>
      <c r="F83" s="962"/>
      <c r="G83" s="969"/>
      <c r="H83" s="962"/>
      <c r="I83" s="962"/>
      <c r="J83" s="962"/>
      <c r="K83" s="962"/>
      <c r="L83" s="962"/>
      <c r="M83" s="962"/>
      <c r="N83" s="962"/>
      <c r="O83" s="962"/>
      <c r="P83" s="962"/>
      <c r="Q83" s="962"/>
      <c r="R83" s="962"/>
      <c r="S83" s="962"/>
      <c r="T83" s="962"/>
      <c r="U83" s="962"/>
      <c r="V83" s="232"/>
      <c r="W83" s="232"/>
      <c r="X83" s="232"/>
      <c r="Y83" s="232"/>
      <c r="Z83" s="232"/>
    </row>
    <row r="84" spans="1:26" ht="15" hidden="1">
      <c r="A84" s="1426" t="s">
        <v>7391</v>
      </c>
      <c r="B84" s="1381"/>
      <c r="C84" s="1388"/>
      <c r="D84" s="1388"/>
      <c r="E84" s="969"/>
      <c r="F84" s="962"/>
      <c r="G84" s="969"/>
      <c r="H84" s="962"/>
      <c r="I84" s="962"/>
      <c r="J84" s="962"/>
      <c r="K84" s="962"/>
      <c r="L84" s="962"/>
      <c r="M84" s="962"/>
      <c r="N84" s="962"/>
      <c r="O84" s="962"/>
      <c r="P84" s="962"/>
      <c r="Q84" s="962"/>
      <c r="R84" s="962"/>
      <c r="S84" s="962"/>
      <c r="T84" s="962"/>
      <c r="U84" s="962"/>
      <c r="V84" s="232"/>
      <c r="W84" s="232"/>
      <c r="X84" s="232"/>
      <c r="Y84" s="232"/>
      <c r="Z84" s="232"/>
    </row>
    <row r="85" spans="1:26" ht="15" hidden="1">
      <c r="A85" s="1426" t="s">
        <v>2919</v>
      </c>
      <c r="B85" s="1383">
        <f>SUM(B86:B88)</f>
        <v>0</v>
      </c>
      <c r="C85" s="812"/>
      <c r="D85" s="812">
        <f>SUM(D86:D88)</f>
        <v>0</v>
      </c>
      <c r="E85" s="964"/>
      <c r="F85" s="962"/>
      <c r="G85" s="964"/>
      <c r="H85" s="962"/>
      <c r="I85" s="962"/>
      <c r="J85" s="962"/>
      <c r="K85" s="962"/>
      <c r="L85" s="962"/>
      <c r="M85" s="962"/>
      <c r="N85" s="962"/>
      <c r="O85" s="962"/>
      <c r="P85" s="962"/>
      <c r="Q85" s="962"/>
      <c r="R85" s="962"/>
      <c r="S85" s="962"/>
      <c r="T85" s="962"/>
      <c r="U85" s="962"/>
      <c r="V85" s="232"/>
      <c r="W85" s="232"/>
      <c r="X85" s="232"/>
      <c r="Y85" s="232"/>
      <c r="Z85" s="232"/>
    </row>
    <row r="86" spans="1:26" ht="15" hidden="1">
      <c r="A86" s="1426" t="s">
        <v>7391</v>
      </c>
      <c r="B86" s="1381">
        <f>[2]WK!$G$33</f>
        <v>0</v>
      </c>
      <c r="C86" s="1388"/>
      <c r="D86" s="1388">
        <f>[2]WK!$J$33</f>
        <v>0</v>
      </c>
      <c r="E86" s="969"/>
      <c r="F86" s="962"/>
      <c r="G86" s="969"/>
      <c r="H86" s="962"/>
      <c r="I86" s="962"/>
      <c r="J86" s="962"/>
      <c r="K86" s="962"/>
      <c r="L86" s="962"/>
      <c r="M86" s="962"/>
      <c r="N86" s="962"/>
      <c r="O86" s="962"/>
      <c r="P86" s="962"/>
      <c r="Q86" s="962"/>
      <c r="R86" s="962"/>
      <c r="S86" s="962"/>
      <c r="T86" s="962"/>
      <c r="U86" s="962"/>
      <c r="V86" s="232"/>
      <c r="W86" s="232"/>
      <c r="X86" s="232"/>
      <c r="Y86" s="232"/>
      <c r="Z86" s="232"/>
    </row>
    <row r="87" spans="1:26" ht="15" hidden="1">
      <c r="A87" s="1426" t="s">
        <v>7391</v>
      </c>
      <c r="B87" s="1381"/>
      <c r="C87" s="1388"/>
      <c r="D87" s="1388"/>
      <c r="E87" s="969"/>
      <c r="F87" s="962"/>
      <c r="G87" s="969"/>
      <c r="H87" s="962"/>
      <c r="I87" s="962"/>
      <c r="J87" s="962"/>
      <c r="K87" s="962"/>
      <c r="L87" s="962"/>
      <c r="M87" s="962"/>
      <c r="N87" s="962"/>
      <c r="O87" s="962"/>
      <c r="P87" s="962"/>
      <c r="Q87" s="962"/>
      <c r="R87" s="962"/>
      <c r="S87" s="962"/>
      <c r="T87" s="962"/>
      <c r="U87" s="962"/>
      <c r="V87" s="232"/>
      <c r="W87" s="232"/>
      <c r="X87" s="232"/>
      <c r="Y87" s="232"/>
      <c r="Z87" s="232"/>
    </row>
    <row r="88" spans="1:26" ht="15" hidden="1">
      <c r="A88" s="1426" t="s">
        <v>7391</v>
      </c>
      <c r="B88" s="1397"/>
      <c r="C88" s="1388"/>
      <c r="D88" s="1389"/>
      <c r="E88" s="969"/>
      <c r="F88" s="962"/>
      <c r="G88" s="969"/>
      <c r="H88" s="962"/>
      <c r="I88" s="962"/>
      <c r="J88" s="962"/>
      <c r="K88" s="962"/>
      <c r="L88" s="962"/>
      <c r="M88" s="962"/>
      <c r="N88" s="962"/>
      <c r="O88" s="962"/>
      <c r="P88" s="962"/>
      <c r="Q88" s="962"/>
      <c r="R88" s="962"/>
      <c r="S88" s="962"/>
      <c r="T88" s="962"/>
      <c r="U88" s="962"/>
      <c r="V88" s="232"/>
      <c r="W88" s="232"/>
      <c r="X88" s="232"/>
      <c r="Y88" s="232"/>
      <c r="Z88" s="232"/>
    </row>
    <row r="89" spans="1:26" ht="15.75" hidden="1" thickBot="1">
      <c r="A89" s="810" t="s">
        <v>4032</v>
      </c>
      <c r="B89" s="1413">
        <f>SUM(B81,B85)</f>
        <v>0</v>
      </c>
      <c r="C89" s="1377"/>
      <c r="D89" s="814">
        <f>SUM(D81,D85)</f>
        <v>0</v>
      </c>
      <c r="E89" s="984"/>
      <c r="F89" s="962"/>
      <c r="G89" s="984"/>
      <c r="H89" s="962"/>
      <c r="I89" s="962"/>
      <c r="J89" s="962"/>
      <c r="K89" s="962"/>
      <c r="L89" s="962"/>
      <c r="M89" s="962"/>
      <c r="N89" s="962"/>
      <c r="O89" s="962"/>
      <c r="P89" s="962"/>
      <c r="Q89" s="962"/>
      <c r="R89" s="962"/>
      <c r="S89" s="962"/>
      <c r="T89" s="962"/>
      <c r="U89" s="962"/>
      <c r="V89" s="232"/>
      <c r="W89" s="232"/>
      <c r="X89" s="232"/>
      <c r="Y89" s="232"/>
      <c r="Z89" s="232"/>
    </row>
    <row r="90" spans="1:26" ht="15" hidden="1">
      <c r="A90" s="810"/>
      <c r="B90" s="1414">
        <f>B89-[2]BS!F28</f>
        <v>0</v>
      </c>
      <c r="C90" s="1377"/>
      <c r="D90" s="1382">
        <f>D89-[2]BS!H28</f>
        <v>0</v>
      </c>
      <c r="E90" s="984"/>
      <c r="F90" s="962"/>
      <c r="G90" s="984"/>
      <c r="H90" s="962"/>
      <c r="I90" s="962"/>
      <c r="J90" s="962"/>
      <c r="K90" s="962"/>
      <c r="L90" s="962"/>
      <c r="M90" s="962"/>
      <c r="N90" s="962"/>
      <c r="O90" s="962"/>
      <c r="P90" s="962"/>
      <c r="Q90" s="962"/>
      <c r="R90" s="962"/>
      <c r="S90" s="962"/>
      <c r="T90" s="962"/>
      <c r="U90" s="962"/>
      <c r="V90" s="232"/>
      <c r="W90" s="232"/>
      <c r="X90" s="232"/>
      <c r="Y90" s="232"/>
      <c r="Z90" s="232"/>
    </row>
    <row r="91" spans="1:26" ht="15" hidden="1">
      <c r="A91" s="1428"/>
      <c r="B91" s="1376"/>
      <c r="C91" s="1376"/>
      <c r="D91" s="1376"/>
      <c r="E91" s="962"/>
      <c r="F91" s="962"/>
      <c r="G91" s="962"/>
      <c r="H91" s="962"/>
      <c r="I91" s="962"/>
      <c r="J91" s="962"/>
      <c r="K91" s="962"/>
      <c r="L91" s="962"/>
      <c r="M91" s="962"/>
      <c r="N91" s="962"/>
      <c r="O91" s="962"/>
      <c r="P91" s="962"/>
      <c r="Q91" s="962"/>
      <c r="R91" s="962"/>
      <c r="S91" s="962"/>
      <c r="T91" s="962"/>
      <c r="U91" s="962"/>
      <c r="V91" s="232"/>
      <c r="W91" s="232"/>
      <c r="X91" s="232"/>
      <c r="Y91" s="232"/>
      <c r="Z91" s="232"/>
    </row>
    <row r="92" spans="1:26" ht="15" hidden="1">
      <c r="A92" s="1429" t="s">
        <v>10734</v>
      </c>
      <c r="B92" s="1376"/>
      <c r="C92" s="1376"/>
      <c r="D92" s="1376"/>
      <c r="E92" s="959"/>
      <c r="F92" s="959"/>
      <c r="G92" s="959"/>
      <c r="H92" s="959"/>
      <c r="I92" s="959"/>
      <c r="J92" s="959"/>
      <c r="K92" s="959"/>
      <c r="L92" s="959"/>
      <c r="M92" s="959"/>
      <c r="N92" s="959"/>
      <c r="O92" s="959"/>
      <c r="P92" s="959"/>
      <c r="Q92" s="959"/>
      <c r="R92" s="959"/>
      <c r="S92" s="959"/>
      <c r="T92" s="959"/>
      <c r="U92" s="959"/>
      <c r="V92" s="960"/>
      <c r="W92" s="960"/>
      <c r="X92" s="960"/>
      <c r="Y92" s="960"/>
      <c r="Z92" s="960"/>
    </row>
    <row r="93" spans="1:26" ht="15" hidden="1">
      <c r="A93" s="1426"/>
      <c r="B93" s="1403" t="s">
        <v>7382</v>
      </c>
      <c r="C93" s="1377"/>
      <c r="D93" s="798" t="s">
        <v>7383</v>
      </c>
      <c r="E93" s="984"/>
      <c r="F93" s="962"/>
      <c r="G93" s="984"/>
      <c r="H93" s="962"/>
      <c r="I93" s="962"/>
      <c r="J93" s="962"/>
      <c r="K93" s="962"/>
      <c r="L93" s="962"/>
      <c r="M93" s="962"/>
      <c r="N93" s="962"/>
      <c r="O93" s="962"/>
      <c r="P93" s="962"/>
      <c r="Q93" s="962"/>
      <c r="R93" s="962"/>
      <c r="S93" s="962"/>
      <c r="T93" s="962"/>
      <c r="U93" s="962"/>
      <c r="V93" s="232"/>
      <c r="W93" s="232"/>
      <c r="X93" s="232"/>
      <c r="Y93" s="232"/>
      <c r="Z93" s="232"/>
    </row>
    <row r="94" spans="1:26" ht="30" hidden="1">
      <c r="A94" s="1426" t="s">
        <v>2920</v>
      </c>
      <c r="B94" s="1383">
        <f>[2]WK!$G$34</f>
        <v>0</v>
      </c>
      <c r="C94" s="812"/>
      <c r="D94" s="812">
        <f>[2]WK!$J$34</f>
        <v>0</v>
      </c>
      <c r="E94" s="964"/>
      <c r="F94" s="962"/>
      <c r="G94" s="964"/>
      <c r="H94" s="962"/>
      <c r="I94" s="962"/>
      <c r="J94" s="962"/>
      <c r="K94" s="962"/>
      <c r="L94" s="962"/>
      <c r="M94" s="962"/>
      <c r="N94" s="962"/>
      <c r="O94" s="962"/>
      <c r="P94" s="962"/>
      <c r="Q94" s="962"/>
      <c r="R94" s="962"/>
      <c r="S94" s="962"/>
      <c r="T94" s="962"/>
      <c r="U94" s="962"/>
      <c r="V94" s="232"/>
      <c r="W94" s="232"/>
      <c r="X94" s="232"/>
      <c r="Y94" s="232"/>
      <c r="Z94" s="232"/>
    </row>
    <row r="95" spans="1:26" ht="15" hidden="1">
      <c r="A95" s="1426"/>
      <c r="B95" s="1383"/>
      <c r="C95" s="812"/>
      <c r="D95" s="812"/>
      <c r="E95" s="964"/>
      <c r="F95" s="962"/>
      <c r="G95" s="964"/>
      <c r="H95" s="962"/>
      <c r="I95" s="962"/>
      <c r="J95" s="962"/>
      <c r="K95" s="962"/>
      <c r="L95" s="962"/>
      <c r="M95" s="962"/>
      <c r="N95" s="962"/>
      <c r="O95" s="962"/>
      <c r="P95" s="962"/>
      <c r="Q95" s="962"/>
      <c r="R95" s="962"/>
      <c r="S95" s="962"/>
      <c r="T95" s="962"/>
      <c r="U95" s="962"/>
      <c r="V95" s="232"/>
      <c r="W95" s="232"/>
      <c r="X95" s="232"/>
      <c r="Y95" s="232"/>
      <c r="Z95" s="232"/>
    </row>
    <row r="96" spans="1:26" ht="15" hidden="1">
      <c r="A96" s="1433" t="s">
        <v>2921</v>
      </c>
      <c r="B96" s="1411"/>
      <c r="C96" s="812"/>
      <c r="D96" s="815"/>
      <c r="E96" s="964"/>
      <c r="F96" s="962"/>
      <c r="G96" s="964"/>
      <c r="H96" s="962"/>
      <c r="I96" s="962"/>
      <c r="J96" s="962"/>
      <c r="K96" s="962"/>
      <c r="L96" s="962"/>
      <c r="M96" s="962"/>
      <c r="N96" s="962"/>
      <c r="O96" s="962"/>
      <c r="P96" s="962"/>
      <c r="Q96" s="962"/>
      <c r="R96" s="962"/>
      <c r="S96" s="962"/>
      <c r="T96" s="962"/>
      <c r="U96" s="962"/>
      <c r="V96" s="232"/>
      <c r="W96" s="232"/>
      <c r="X96" s="232"/>
      <c r="Y96" s="232"/>
      <c r="Z96" s="232"/>
    </row>
    <row r="97" spans="1:26" ht="15.75" hidden="1" thickBot="1">
      <c r="A97" s="810" t="s">
        <v>4032</v>
      </c>
      <c r="B97" s="1413">
        <f>SUM(B93:B96)</f>
        <v>0</v>
      </c>
      <c r="C97" s="1377"/>
      <c r="D97" s="814">
        <f>SUM(D93:D96)</f>
        <v>0</v>
      </c>
      <c r="E97" s="984"/>
      <c r="F97" s="962"/>
      <c r="G97" s="984"/>
      <c r="H97" s="962"/>
      <c r="I97" s="962"/>
      <c r="J97" s="962"/>
      <c r="K97" s="962"/>
      <c r="L97" s="962"/>
      <c r="M97" s="962"/>
      <c r="N97" s="962"/>
      <c r="O97" s="962"/>
      <c r="P97" s="962"/>
      <c r="Q97" s="962"/>
      <c r="R97" s="962"/>
      <c r="S97" s="962"/>
      <c r="T97" s="962"/>
      <c r="U97" s="962"/>
      <c r="V97" s="232"/>
      <c r="W97" s="232"/>
      <c r="X97" s="232"/>
      <c r="Y97" s="232"/>
      <c r="Z97" s="232"/>
    </row>
    <row r="98" spans="1:26" ht="15" hidden="1">
      <c r="A98" s="810"/>
      <c r="B98" s="1414">
        <f>B97-[2]BS!F29</f>
        <v>0</v>
      </c>
      <c r="C98" s="1377"/>
      <c r="D98" s="1382">
        <f>D97-[2]BS!H29</f>
        <v>0</v>
      </c>
      <c r="E98" s="984"/>
      <c r="F98" s="962"/>
      <c r="G98" s="984"/>
      <c r="H98" s="962"/>
      <c r="I98" s="962"/>
      <c r="J98" s="962"/>
      <c r="K98" s="962"/>
      <c r="L98" s="962"/>
      <c r="M98" s="962"/>
      <c r="N98" s="962"/>
      <c r="O98" s="962"/>
      <c r="P98" s="962"/>
      <c r="Q98" s="962"/>
      <c r="R98" s="962"/>
      <c r="S98" s="962"/>
      <c r="T98" s="962"/>
      <c r="U98" s="962"/>
      <c r="V98" s="232"/>
      <c r="W98" s="232"/>
      <c r="X98" s="232"/>
      <c r="Y98" s="232"/>
      <c r="Z98" s="232"/>
    </row>
    <row r="99" spans="1:26" ht="15" hidden="1">
      <c r="A99" s="810"/>
      <c r="B99" s="1414"/>
      <c r="C99" s="1377"/>
      <c r="D99" s="1382"/>
      <c r="E99" s="984"/>
      <c r="F99" s="962"/>
      <c r="G99" s="984"/>
      <c r="H99" s="962"/>
      <c r="I99" s="962"/>
      <c r="J99" s="962"/>
      <c r="K99" s="962"/>
      <c r="L99" s="962"/>
      <c r="M99" s="962"/>
      <c r="N99" s="962"/>
      <c r="O99" s="962"/>
      <c r="P99" s="962"/>
      <c r="Q99" s="962"/>
      <c r="R99" s="962"/>
      <c r="S99" s="962"/>
      <c r="T99" s="962"/>
      <c r="U99" s="962"/>
      <c r="V99" s="232"/>
      <c r="W99" s="232"/>
      <c r="X99" s="232"/>
      <c r="Y99" s="232"/>
      <c r="Z99" s="232"/>
    </row>
    <row r="100" spans="1:26" ht="15">
      <c r="A100" s="1429" t="s">
        <v>10735</v>
      </c>
      <c r="B100" s="1376"/>
      <c r="C100" s="1376"/>
      <c r="D100" s="1376"/>
      <c r="E100" s="959"/>
      <c r="F100" s="959"/>
      <c r="G100" s="959"/>
      <c r="H100" s="959"/>
      <c r="I100" s="959"/>
      <c r="J100" s="959"/>
      <c r="K100" s="959"/>
      <c r="L100" s="959"/>
      <c r="M100" s="959"/>
      <c r="N100" s="959"/>
      <c r="O100" s="959"/>
      <c r="P100" s="959"/>
      <c r="Q100" s="959"/>
      <c r="R100" s="959"/>
      <c r="S100" s="959"/>
      <c r="T100" s="959"/>
      <c r="U100" s="959"/>
      <c r="V100" s="960"/>
      <c r="W100" s="960"/>
      <c r="X100" s="960"/>
      <c r="Y100" s="960"/>
      <c r="Z100" s="960"/>
    </row>
    <row r="101" spans="1:26" ht="15">
      <c r="A101" s="1426"/>
      <c r="B101" s="1403" t="s">
        <v>7382</v>
      </c>
      <c r="C101" s="1377"/>
      <c r="D101" s="798" t="s">
        <v>7383</v>
      </c>
      <c r="E101" s="984"/>
      <c r="F101" s="962"/>
      <c r="G101" s="984"/>
      <c r="H101" s="962"/>
      <c r="I101" s="962"/>
      <c r="J101" s="962"/>
      <c r="K101" s="962"/>
      <c r="L101" s="962"/>
      <c r="M101" s="962"/>
      <c r="N101" s="962"/>
      <c r="O101" s="962"/>
      <c r="P101" s="962"/>
      <c r="Q101" s="962"/>
      <c r="R101" s="962"/>
      <c r="S101" s="962"/>
      <c r="T101" s="962"/>
      <c r="U101" s="962"/>
      <c r="V101" s="232"/>
      <c r="W101" s="232"/>
      <c r="X101" s="232"/>
      <c r="Y101" s="232"/>
      <c r="Z101" s="232"/>
    </row>
    <row r="102" spans="1:26" s="989" customFormat="1" ht="15">
      <c r="A102" s="1443" t="s">
        <v>14217</v>
      </c>
      <c r="B102" s="1423">
        <f>SUM(B103:B108)</f>
        <v>2087175998</v>
      </c>
      <c r="C102" s="817"/>
      <c r="D102" s="1423">
        <f>SUM(D103:D108)</f>
        <v>2087175998</v>
      </c>
      <c r="E102" s="988"/>
      <c r="F102" s="1024"/>
      <c r="G102" s="988"/>
      <c r="H102" s="1024"/>
      <c r="I102" s="1024"/>
      <c r="J102" s="1024"/>
      <c r="K102" s="1024"/>
      <c r="L102" s="1024"/>
      <c r="M102" s="1024"/>
      <c r="N102" s="1024"/>
      <c r="O102" s="1024"/>
      <c r="P102" s="1024"/>
      <c r="Q102" s="1024"/>
      <c r="R102" s="1024"/>
      <c r="S102" s="1024"/>
      <c r="T102" s="1024"/>
      <c r="U102" s="1024"/>
      <c r="V102" s="589"/>
      <c r="W102" s="589"/>
      <c r="X102" s="589"/>
      <c r="Y102" s="589"/>
      <c r="Z102" s="589"/>
    </row>
    <row r="103" spans="1:26" ht="16.5" customHeight="1">
      <c r="A103" s="1041" t="s">
        <v>14218</v>
      </c>
      <c r="B103" s="1608">
        <v>164042666</v>
      </c>
      <c r="C103" s="1376"/>
      <c r="D103" s="1608">
        <v>164042666</v>
      </c>
      <c r="E103" s="962"/>
      <c r="F103" s="962"/>
      <c r="G103" s="962"/>
      <c r="H103" s="962"/>
      <c r="I103" s="962"/>
      <c r="J103" s="962"/>
      <c r="K103" s="962"/>
      <c r="L103" s="962"/>
      <c r="M103" s="962"/>
      <c r="N103" s="962"/>
      <c r="O103" s="962"/>
      <c r="P103" s="962"/>
      <c r="Q103" s="962"/>
      <c r="R103" s="962"/>
      <c r="S103" s="962"/>
      <c r="T103" s="962"/>
      <c r="U103" s="962"/>
      <c r="V103" s="232"/>
      <c r="W103" s="232"/>
      <c r="X103" s="232"/>
      <c r="Y103" s="232"/>
      <c r="Z103" s="232"/>
    </row>
    <row r="104" spans="1:26" ht="16.5" customHeight="1">
      <c r="A104" s="1041" t="s">
        <v>14219</v>
      </c>
      <c r="B104" s="1608">
        <v>182000000</v>
      </c>
      <c r="C104" s="1376"/>
      <c r="D104" s="1608">
        <v>182000000</v>
      </c>
      <c r="E104" s="962"/>
      <c r="F104" s="962"/>
      <c r="G104" s="962"/>
      <c r="H104" s="962"/>
      <c r="I104" s="962"/>
      <c r="J104" s="962"/>
      <c r="K104" s="962"/>
      <c r="L104" s="962"/>
      <c r="M104" s="962"/>
      <c r="N104" s="962"/>
      <c r="O104" s="962"/>
      <c r="P104" s="962"/>
      <c r="Q104" s="962"/>
      <c r="R104" s="962"/>
      <c r="S104" s="962"/>
      <c r="T104" s="962"/>
      <c r="U104" s="962"/>
      <c r="V104" s="232"/>
      <c r="W104" s="232"/>
      <c r="X104" s="232"/>
      <c r="Y104" s="232"/>
      <c r="Z104" s="232"/>
    </row>
    <row r="105" spans="1:26" ht="16.5" customHeight="1">
      <c r="A105" s="1041" t="s">
        <v>14220</v>
      </c>
      <c r="B105" s="1608">
        <v>151666666</v>
      </c>
      <c r="C105" s="1376"/>
      <c r="D105" s="1608">
        <v>151666666</v>
      </c>
      <c r="E105" s="962"/>
      <c r="F105" s="962"/>
      <c r="G105" s="962"/>
      <c r="H105" s="962"/>
      <c r="I105" s="962"/>
      <c r="J105" s="962"/>
      <c r="K105" s="962"/>
      <c r="L105" s="962"/>
      <c r="M105" s="962"/>
      <c r="N105" s="962"/>
      <c r="O105" s="962"/>
      <c r="P105" s="962"/>
      <c r="Q105" s="962"/>
      <c r="R105" s="962"/>
      <c r="S105" s="962"/>
      <c r="T105" s="962"/>
      <c r="U105" s="962"/>
      <c r="V105" s="232"/>
      <c r="W105" s="232"/>
      <c r="X105" s="232"/>
      <c r="Y105" s="232"/>
      <c r="Z105" s="232"/>
    </row>
    <row r="106" spans="1:26" ht="15">
      <c r="A106" s="1041" t="s">
        <v>14296</v>
      </c>
      <c r="B106" s="1608">
        <v>72800000</v>
      </c>
      <c r="C106" s="1376"/>
      <c r="D106" s="1608">
        <v>72800000</v>
      </c>
      <c r="E106" s="962"/>
      <c r="F106" s="962"/>
      <c r="G106" s="962"/>
      <c r="H106" s="962"/>
      <c r="I106" s="962"/>
      <c r="J106" s="962"/>
      <c r="K106" s="962"/>
      <c r="L106" s="962"/>
      <c r="M106" s="962"/>
      <c r="N106" s="962"/>
      <c r="O106" s="962"/>
      <c r="P106" s="962"/>
      <c r="Q106" s="962"/>
      <c r="R106" s="962"/>
      <c r="S106" s="962"/>
      <c r="T106" s="962"/>
      <c r="U106" s="962"/>
      <c r="V106" s="232"/>
      <c r="W106" s="232"/>
      <c r="X106" s="232"/>
      <c r="Y106" s="232"/>
      <c r="Z106" s="232"/>
    </row>
    <row r="107" spans="1:26" ht="15">
      <c r="A107" s="1041" t="s">
        <v>14251</v>
      </c>
      <c r="B107" s="1608">
        <v>379166666</v>
      </c>
      <c r="C107" s="1376"/>
      <c r="D107" s="1608">
        <v>379166666</v>
      </c>
      <c r="E107" s="962"/>
      <c r="F107" s="962"/>
      <c r="G107" s="962"/>
      <c r="H107" s="962"/>
      <c r="I107" s="962"/>
      <c r="J107" s="962"/>
      <c r="K107" s="962"/>
      <c r="L107" s="962"/>
      <c r="M107" s="962"/>
      <c r="N107" s="962"/>
      <c r="O107" s="962"/>
      <c r="P107" s="962"/>
      <c r="Q107" s="962"/>
      <c r="R107" s="962"/>
      <c r="S107" s="962"/>
      <c r="T107" s="962"/>
      <c r="U107" s="962"/>
      <c r="V107" s="232"/>
      <c r="W107" s="232"/>
      <c r="X107" s="232"/>
      <c r="Y107" s="232"/>
      <c r="Z107" s="232"/>
    </row>
    <row r="108" spans="1:26" ht="15">
      <c r="A108" s="1041" t="s">
        <v>14252</v>
      </c>
      <c r="B108" s="1608">
        <v>1137500000</v>
      </c>
      <c r="C108" s="1376"/>
      <c r="D108" s="1608">
        <v>1137500000</v>
      </c>
      <c r="E108" s="962"/>
      <c r="F108" s="962"/>
      <c r="G108" s="962"/>
      <c r="H108" s="962"/>
      <c r="I108" s="962"/>
      <c r="J108" s="962"/>
      <c r="K108" s="962"/>
      <c r="L108" s="962"/>
      <c r="M108" s="962"/>
      <c r="N108" s="962"/>
      <c r="O108" s="962"/>
      <c r="P108" s="962"/>
      <c r="Q108" s="962"/>
      <c r="R108" s="962"/>
      <c r="S108" s="962"/>
      <c r="T108" s="962"/>
      <c r="U108" s="962"/>
      <c r="V108" s="232"/>
      <c r="W108" s="232"/>
      <c r="X108" s="232"/>
      <c r="Y108" s="232"/>
      <c r="Z108" s="232"/>
    </row>
    <row r="109" spans="1:26" ht="15">
      <c r="A109" s="1473" t="s">
        <v>13298</v>
      </c>
      <c r="B109" s="1610">
        <v>6072141440</v>
      </c>
      <c r="C109" s="1376"/>
      <c r="D109" s="1610">
        <v>6072141440</v>
      </c>
      <c r="E109" s="962"/>
      <c r="F109" s="962"/>
      <c r="G109" s="962"/>
      <c r="H109" s="962"/>
      <c r="I109" s="962"/>
      <c r="J109" s="962"/>
      <c r="K109" s="962"/>
      <c r="L109" s="962"/>
      <c r="M109" s="962"/>
      <c r="N109" s="962"/>
      <c r="O109" s="962"/>
      <c r="P109" s="962"/>
      <c r="Q109" s="962"/>
      <c r="R109" s="962"/>
      <c r="S109" s="962"/>
      <c r="T109" s="962"/>
      <c r="U109" s="962"/>
      <c r="V109" s="232"/>
      <c r="W109" s="232"/>
      <c r="X109" s="232"/>
      <c r="Y109" s="232"/>
      <c r="Z109" s="232"/>
    </row>
    <row r="110" spans="1:26" ht="15" hidden="1">
      <c r="A110" s="1041"/>
      <c r="B110" s="1376"/>
      <c r="C110" s="1376"/>
      <c r="D110" s="1376"/>
      <c r="E110" s="962"/>
      <c r="F110" s="962"/>
      <c r="G110" s="962"/>
      <c r="H110" s="962"/>
      <c r="I110" s="962"/>
      <c r="J110" s="962"/>
      <c r="K110" s="962"/>
      <c r="L110" s="962"/>
      <c r="M110" s="962"/>
      <c r="N110" s="962"/>
      <c r="O110" s="962"/>
      <c r="P110" s="962"/>
      <c r="Q110" s="962"/>
      <c r="R110" s="962"/>
      <c r="S110" s="962"/>
      <c r="T110" s="962"/>
      <c r="U110" s="962"/>
      <c r="V110" s="232"/>
      <c r="W110" s="232"/>
      <c r="X110" s="232"/>
      <c r="Y110" s="232"/>
      <c r="Z110" s="232"/>
    </row>
    <row r="111" spans="1:26" ht="15" hidden="1">
      <c r="A111" s="1041"/>
      <c r="B111" s="1376"/>
      <c r="C111" s="1376"/>
      <c r="D111" s="1376"/>
      <c r="E111" s="962"/>
      <c r="F111" s="962"/>
      <c r="G111" s="962"/>
      <c r="H111" s="962"/>
      <c r="I111" s="962"/>
      <c r="J111" s="962"/>
      <c r="K111" s="962"/>
      <c r="L111" s="962"/>
      <c r="M111" s="962"/>
      <c r="N111" s="962"/>
      <c r="O111" s="962"/>
      <c r="P111" s="962"/>
      <c r="Q111" s="962"/>
      <c r="R111" s="962"/>
      <c r="S111" s="962"/>
      <c r="T111" s="962"/>
      <c r="U111" s="962"/>
      <c r="V111" s="232"/>
      <c r="W111" s="232"/>
      <c r="X111" s="232"/>
      <c r="Y111" s="232"/>
      <c r="Z111" s="232"/>
    </row>
    <row r="112" spans="1:26" ht="15.75" thickBot="1">
      <c r="A112" s="810" t="s">
        <v>4032</v>
      </c>
      <c r="B112" s="1415">
        <f>B109+B102</f>
        <v>8159317438</v>
      </c>
      <c r="C112" s="1377"/>
      <c r="D112" s="1378">
        <f>D109+D102</f>
        <v>8159317438</v>
      </c>
      <c r="E112" s="984"/>
      <c r="F112" s="962"/>
      <c r="G112" s="984"/>
      <c r="H112" s="962"/>
      <c r="I112" s="962"/>
      <c r="J112" s="962"/>
      <c r="K112" s="962"/>
      <c r="L112" s="962"/>
      <c r="M112" s="962"/>
      <c r="N112" s="962"/>
      <c r="O112" s="962"/>
      <c r="P112" s="962"/>
      <c r="Q112" s="962"/>
      <c r="R112" s="962"/>
      <c r="S112" s="962"/>
      <c r="T112" s="962"/>
      <c r="U112" s="962"/>
      <c r="V112" s="232"/>
      <c r="W112" s="232"/>
      <c r="X112" s="232"/>
      <c r="Y112" s="232"/>
      <c r="Z112" s="232"/>
    </row>
    <row r="113" spans="1:26" ht="15.75" thickTop="1">
      <c r="A113" s="1428"/>
      <c r="B113" s="1376">
        <f>B112-BS!F30</f>
        <v>0</v>
      </c>
      <c r="C113" s="1385"/>
      <c r="D113" s="1385">
        <f>D112-BS!H30</f>
        <v>0</v>
      </c>
      <c r="E113" s="962"/>
      <c r="F113" s="962"/>
      <c r="G113" s="962"/>
      <c r="H113" s="962"/>
      <c r="I113" s="962"/>
      <c r="J113" s="962"/>
      <c r="K113" s="962"/>
      <c r="L113" s="962"/>
      <c r="M113" s="962"/>
      <c r="N113" s="962"/>
      <c r="O113" s="962"/>
      <c r="P113" s="962"/>
      <c r="Q113" s="962"/>
      <c r="R113" s="962"/>
      <c r="S113" s="962"/>
      <c r="T113" s="962"/>
      <c r="U113" s="962"/>
      <c r="V113" s="232"/>
      <c r="W113" s="232"/>
      <c r="X113" s="232"/>
      <c r="Y113" s="232"/>
      <c r="Z113" s="232"/>
    </row>
    <row r="114" spans="1:26" ht="15" hidden="1">
      <c r="A114" s="1041"/>
      <c r="B114" s="1376"/>
      <c r="C114" s="1376"/>
      <c r="D114" s="1376"/>
      <c r="E114" s="962"/>
      <c r="F114" s="962"/>
      <c r="G114" s="962"/>
      <c r="H114" s="962"/>
      <c r="I114" s="962"/>
      <c r="J114" s="962"/>
      <c r="K114" s="962"/>
      <c r="L114" s="962"/>
      <c r="M114" s="962"/>
      <c r="N114" s="962"/>
      <c r="O114" s="962"/>
      <c r="P114" s="962"/>
      <c r="Q114" s="962"/>
      <c r="R114" s="962"/>
      <c r="S114" s="962"/>
      <c r="T114" s="962"/>
      <c r="U114" s="962"/>
      <c r="V114" s="232"/>
      <c r="W114" s="232"/>
      <c r="X114" s="232"/>
      <c r="Y114" s="232"/>
      <c r="Z114" s="232"/>
    </row>
    <row r="115" spans="1:26" ht="15" hidden="1" customHeight="1">
      <c r="A115" s="1434" t="s">
        <v>5899</v>
      </c>
      <c r="B115" s="1917"/>
      <c r="C115" s="1917"/>
      <c r="D115" s="1917"/>
      <c r="E115" s="1917"/>
      <c r="F115" s="1917"/>
      <c r="G115" s="972"/>
      <c r="H115" s="972"/>
      <c r="I115" s="962"/>
      <c r="J115" s="962"/>
      <c r="K115" s="962"/>
      <c r="L115" s="962"/>
      <c r="M115" s="962"/>
      <c r="N115" s="962"/>
      <c r="O115" s="962"/>
      <c r="P115" s="962"/>
      <c r="Q115" s="962"/>
      <c r="R115" s="962"/>
      <c r="S115" s="962"/>
      <c r="T115" s="962"/>
      <c r="U115" s="962"/>
      <c r="V115" s="232"/>
      <c r="W115" s="232"/>
      <c r="X115" s="232"/>
      <c r="Y115" s="232"/>
      <c r="Z115" s="232"/>
    </row>
    <row r="116" spans="1:26" ht="15" hidden="1">
      <c r="A116" s="1435"/>
      <c r="B116" s="1390" t="s">
        <v>5900</v>
      </c>
      <c r="C116" s="1390"/>
      <c r="D116" s="1390" t="s">
        <v>5901</v>
      </c>
      <c r="E116" s="971"/>
      <c r="F116" s="971" t="s">
        <v>12094</v>
      </c>
      <c r="G116" s="971"/>
      <c r="H116" s="971" t="s">
        <v>12560</v>
      </c>
      <c r="I116" s="962"/>
      <c r="J116" s="962"/>
      <c r="K116" s="962"/>
      <c r="L116" s="962"/>
      <c r="M116" s="962"/>
      <c r="N116" s="962"/>
      <c r="O116" s="962"/>
      <c r="P116" s="962"/>
      <c r="Q116" s="962"/>
      <c r="R116" s="962"/>
      <c r="S116" s="962"/>
      <c r="T116" s="962"/>
      <c r="U116" s="962"/>
      <c r="V116" s="232"/>
      <c r="W116" s="232"/>
      <c r="X116" s="232"/>
      <c r="Y116" s="232"/>
      <c r="Z116" s="232"/>
    </row>
    <row r="117" spans="1:26" ht="15" hidden="1">
      <c r="A117" s="1041"/>
      <c r="B117" s="1383"/>
      <c r="C117" s="812"/>
      <c r="D117" s="812"/>
      <c r="E117" s="964"/>
      <c r="F117" s="962">
        <f>B117+D117</f>
        <v>0</v>
      </c>
      <c r="G117" s="964"/>
      <c r="H117" s="962"/>
      <c r="I117" s="962"/>
      <c r="J117" s="962"/>
      <c r="K117" s="962"/>
      <c r="L117" s="962"/>
      <c r="M117" s="962"/>
      <c r="N117" s="962"/>
      <c r="O117" s="962"/>
      <c r="P117" s="962"/>
      <c r="Q117" s="962"/>
      <c r="R117" s="962"/>
      <c r="S117" s="962"/>
      <c r="T117" s="962"/>
      <c r="U117" s="962"/>
      <c r="V117" s="232"/>
      <c r="W117" s="232"/>
      <c r="X117" s="232"/>
      <c r="Y117" s="232"/>
      <c r="Z117" s="232"/>
    </row>
    <row r="118" spans="1:26" ht="19.5" hidden="1" customHeight="1">
      <c r="A118" s="1432"/>
      <c r="B118" s="1383"/>
      <c r="C118" s="812"/>
      <c r="D118" s="812"/>
      <c r="E118" s="964"/>
      <c r="F118" s="962">
        <f>B118+D118</f>
        <v>0</v>
      </c>
      <c r="G118" s="964"/>
      <c r="H118" s="962"/>
      <c r="I118" s="962"/>
      <c r="J118" s="962"/>
      <c r="K118" s="962"/>
      <c r="L118" s="962"/>
      <c r="M118" s="962"/>
      <c r="N118" s="962"/>
      <c r="O118" s="962"/>
      <c r="P118" s="962"/>
      <c r="Q118" s="962"/>
      <c r="R118" s="962"/>
      <c r="S118" s="962"/>
      <c r="T118" s="962"/>
      <c r="U118" s="962"/>
      <c r="V118" s="232"/>
      <c r="W118" s="232"/>
      <c r="X118" s="232"/>
      <c r="Y118" s="232"/>
      <c r="Z118" s="232"/>
    </row>
    <row r="119" spans="1:26" ht="15.75" hidden="1" thickBot="1">
      <c r="A119" s="810" t="s">
        <v>12096</v>
      </c>
      <c r="B119" s="1415">
        <f>SUM(B117:B118)</f>
        <v>0</v>
      </c>
      <c r="C119" s="1377"/>
      <c r="D119" s="1378">
        <f>SUM(D117:D118)</f>
        <v>0</v>
      </c>
      <c r="E119" s="984"/>
      <c r="F119" s="965">
        <f>SUM(F117:F118)</f>
        <v>0</v>
      </c>
      <c r="G119" s="984"/>
      <c r="H119" s="965">
        <f>SUM(H117:H118)</f>
        <v>0</v>
      </c>
      <c r="I119" s="962"/>
      <c r="J119" s="966"/>
      <c r="K119" s="966"/>
      <c r="L119" s="966"/>
      <c r="M119" s="966"/>
      <c r="N119" s="962"/>
      <c r="O119" s="962"/>
      <c r="P119" s="962"/>
      <c r="Q119" s="962"/>
      <c r="R119" s="962"/>
      <c r="S119" s="962"/>
      <c r="T119" s="962"/>
      <c r="U119" s="962"/>
      <c r="V119" s="232"/>
      <c r="W119" s="232"/>
      <c r="X119" s="232"/>
      <c r="Y119" s="232"/>
      <c r="Z119" s="232"/>
    </row>
    <row r="120" spans="1:26" ht="15" hidden="1">
      <c r="A120" s="1427" t="s">
        <v>1687</v>
      </c>
      <c r="B120" s="1414"/>
      <c r="C120" s="1380"/>
      <c r="D120" s="1379"/>
      <c r="E120" s="1026"/>
      <c r="F120" s="980">
        <f>F119-B112</f>
        <v>-8159317438</v>
      </c>
      <c r="G120" s="1023"/>
      <c r="H120" s="980">
        <f>H119-D112</f>
        <v>-8159317438</v>
      </c>
      <c r="I120" s="962"/>
      <c r="J120" s="966"/>
      <c r="K120" s="966"/>
      <c r="L120" s="966"/>
      <c r="M120" s="966"/>
      <c r="N120" s="962"/>
      <c r="O120" s="962"/>
      <c r="P120" s="962"/>
      <c r="Q120" s="962"/>
      <c r="R120" s="962"/>
      <c r="S120" s="962"/>
      <c r="T120" s="962"/>
      <c r="U120" s="962"/>
      <c r="V120" s="232"/>
      <c r="W120" s="232"/>
      <c r="X120" s="232"/>
      <c r="Y120" s="232"/>
      <c r="Z120" s="232"/>
    </row>
    <row r="121" spans="1:26" ht="15" hidden="1">
      <c r="A121" s="1041"/>
      <c r="B121" s="1376"/>
      <c r="C121" s="1376"/>
      <c r="D121" s="1376"/>
      <c r="E121" s="962"/>
      <c r="F121" s="962"/>
      <c r="G121" s="962"/>
      <c r="H121" s="962"/>
      <c r="I121" s="962"/>
      <c r="J121" s="962"/>
      <c r="K121" s="962"/>
      <c r="L121" s="962"/>
      <c r="M121" s="962"/>
      <c r="N121" s="962"/>
      <c r="O121" s="962"/>
      <c r="P121" s="962"/>
      <c r="Q121" s="962"/>
      <c r="R121" s="962"/>
      <c r="S121" s="962"/>
      <c r="T121" s="962"/>
      <c r="U121" s="962"/>
      <c r="V121" s="232"/>
      <c r="W121" s="232"/>
      <c r="X121" s="232"/>
      <c r="Y121" s="232"/>
      <c r="Z121" s="232"/>
    </row>
    <row r="122" spans="1:26" ht="15">
      <c r="A122" s="1041"/>
      <c r="B122" s="1376"/>
      <c r="C122" s="1376"/>
      <c r="D122" s="1376"/>
      <c r="E122" s="962"/>
      <c r="F122" s="962"/>
      <c r="G122" s="962"/>
      <c r="H122" s="962"/>
      <c r="I122" s="962"/>
      <c r="J122" s="962"/>
      <c r="K122" s="962"/>
      <c r="L122" s="962"/>
      <c r="M122" s="962"/>
      <c r="N122" s="962"/>
      <c r="O122" s="962"/>
      <c r="P122" s="962"/>
      <c r="Q122" s="962"/>
      <c r="R122" s="962"/>
      <c r="S122" s="962"/>
      <c r="T122" s="962"/>
      <c r="U122" s="962"/>
      <c r="V122" s="232"/>
      <c r="W122" s="232"/>
      <c r="X122" s="232"/>
      <c r="Y122" s="232"/>
      <c r="Z122" s="232"/>
    </row>
    <row r="123" spans="1:26" ht="15">
      <c r="A123" s="1429" t="s">
        <v>2810</v>
      </c>
      <c r="B123" s="1376"/>
      <c r="C123" s="1376"/>
      <c r="D123" s="1376"/>
      <c r="E123" s="959"/>
      <c r="F123" s="959"/>
      <c r="G123" s="959"/>
      <c r="H123" s="959"/>
      <c r="I123" s="959"/>
      <c r="J123" s="959"/>
      <c r="K123" s="959"/>
      <c r="L123" s="959"/>
      <c r="M123" s="959"/>
      <c r="N123" s="959"/>
      <c r="O123" s="959"/>
      <c r="P123" s="959"/>
      <c r="Q123" s="959"/>
      <c r="R123" s="959"/>
      <c r="S123" s="959"/>
      <c r="T123" s="959"/>
      <c r="U123" s="959"/>
      <c r="V123" s="960"/>
      <c r="W123" s="960"/>
      <c r="X123" s="960"/>
      <c r="Y123" s="960"/>
      <c r="Z123" s="960"/>
    </row>
    <row r="124" spans="1:26" ht="15">
      <c r="A124" s="1426"/>
      <c r="B124" s="1403" t="s">
        <v>14230</v>
      </c>
      <c r="C124" s="1377"/>
      <c r="D124" s="798" t="s">
        <v>7383</v>
      </c>
      <c r="E124" s="984"/>
      <c r="F124" s="962"/>
      <c r="G124" s="984"/>
      <c r="H124" s="962"/>
      <c r="I124" s="962"/>
      <c r="J124" s="962"/>
      <c r="K124" s="962"/>
      <c r="L124" s="962"/>
      <c r="M124" s="962"/>
      <c r="N124" s="962"/>
      <c r="O124" s="962"/>
      <c r="P124" s="962"/>
      <c r="Q124" s="962"/>
      <c r="R124" s="962"/>
      <c r="S124" s="962"/>
      <c r="T124" s="962"/>
      <c r="U124" s="962"/>
      <c r="V124" s="232"/>
      <c r="W124" s="232"/>
      <c r="X124" s="232"/>
      <c r="Y124" s="232"/>
      <c r="Z124" s="232"/>
    </row>
    <row r="125" spans="1:26" ht="15">
      <c r="A125" s="1611" t="s">
        <v>14254</v>
      </c>
      <c r="B125" s="1608">
        <v>34748671</v>
      </c>
      <c r="C125" s="812"/>
      <c r="D125" s="1608">
        <v>34748671</v>
      </c>
      <c r="E125" s="964"/>
      <c r="F125" s="962"/>
      <c r="G125" s="964"/>
      <c r="H125" s="962"/>
      <c r="I125" s="962"/>
      <c r="J125" s="962"/>
      <c r="K125" s="962"/>
      <c r="L125" s="962"/>
      <c r="M125" s="962"/>
      <c r="N125" s="962"/>
      <c r="O125" s="962"/>
      <c r="P125" s="962"/>
      <c r="Q125" s="962"/>
      <c r="R125" s="962"/>
      <c r="S125" s="962"/>
      <c r="T125" s="962"/>
      <c r="U125" s="962"/>
      <c r="V125" s="232"/>
      <c r="W125" s="232"/>
      <c r="X125" s="232"/>
      <c r="Y125" s="232"/>
      <c r="Z125" s="232"/>
    </row>
    <row r="126" spans="1:26" ht="15">
      <c r="A126" s="1611" t="s">
        <v>14255</v>
      </c>
      <c r="B126" s="1608">
        <v>487043250</v>
      </c>
      <c r="C126" s="1388"/>
      <c r="D126" s="1608">
        <v>487043250</v>
      </c>
      <c r="E126" s="969"/>
      <c r="F126" s="962"/>
      <c r="G126" s="969"/>
      <c r="H126" s="962"/>
      <c r="I126" s="962"/>
      <c r="J126" s="962"/>
      <c r="K126" s="962"/>
      <c r="L126" s="962"/>
      <c r="M126" s="962"/>
      <c r="N126" s="962"/>
      <c r="O126" s="962"/>
      <c r="P126" s="962"/>
      <c r="Q126" s="962"/>
      <c r="R126" s="962"/>
      <c r="S126" s="962"/>
      <c r="T126" s="962"/>
      <c r="U126" s="962"/>
      <c r="V126" s="232"/>
      <c r="W126" s="232"/>
      <c r="X126" s="232"/>
      <c r="Y126" s="232"/>
      <c r="Z126" s="232"/>
    </row>
    <row r="127" spans="1:26" ht="15">
      <c r="A127" s="1611" t="s">
        <v>14221</v>
      </c>
      <c r="B127" s="1608">
        <v>308853000</v>
      </c>
      <c r="C127" s="1388"/>
      <c r="D127" s="1608">
        <v>308853000</v>
      </c>
      <c r="E127" s="969"/>
      <c r="F127" s="962"/>
      <c r="G127" s="969"/>
      <c r="H127" s="962"/>
      <c r="I127" s="962"/>
      <c r="J127" s="962"/>
      <c r="K127" s="962"/>
      <c r="L127" s="962"/>
      <c r="M127" s="962"/>
      <c r="N127" s="962"/>
      <c r="O127" s="962"/>
      <c r="P127" s="962"/>
      <c r="Q127" s="962"/>
      <c r="R127" s="962"/>
      <c r="S127" s="962"/>
      <c r="T127" s="962"/>
      <c r="U127" s="962"/>
      <c r="V127" s="232"/>
      <c r="W127" s="232"/>
      <c r="X127" s="232"/>
      <c r="Y127" s="232"/>
      <c r="Z127" s="232"/>
    </row>
    <row r="128" spans="1:26" ht="15">
      <c r="A128" s="1611" t="s">
        <v>14297</v>
      </c>
      <c r="B128" s="1608">
        <v>877352404</v>
      </c>
      <c r="C128" s="1388"/>
      <c r="D128" s="1608">
        <v>877352404</v>
      </c>
      <c r="E128" s="969"/>
      <c r="F128" s="962"/>
      <c r="G128" s="969"/>
      <c r="H128" s="962"/>
      <c r="I128" s="962"/>
      <c r="J128" s="962"/>
      <c r="K128" s="962"/>
      <c r="L128" s="962"/>
      <c r="M128" s="962"/>
      <c r="N128" s="962"/>
      <c r="O128" s="962"/>
      <c r="P128" s="962"/>
      <c r="Q128" s="962"/>
      <c r="R128" s="962"/>
      <c r="S128" s="962"/>
      <c r="T128" s="962"/>
      <c r="U128" s="962"/>
      <c r="V128" s="232"/>
      <c r="W128" s="232"/>
      <c r="X128" s="232"/>
      <c r="Y128" s="232"/>
      <c r="Z128" s="232"/>
    </row>
    <row r="129" spans="1:26" ht="15.75">
      <c r="A129" s="1611" t="s">
        <v>14216</v>
      </c>
      <c r="B129" s="1383">
        <v>2549360850</v>
      </c>
      <c r="C129" s="1388"/>
      <c r="D129" s="1608">
        <v>1751824210</v>
      </c>
      <c r="E129" s="969"/>
      <c r="F129" s="1692"/>
      <c r="G129" s="969"/>
      <c r="H129" s="962"/>
      <c r="I129" s="962"/>
      <c r="J129" s="962"/>
      <c r="K129" s="962"/>
      <c r="L129" s="962"/>
      <c r="M129" s="962"/>
      <c r="N129" s="962"/>
      <c r="O129" s="962"/>
      <c r="P129" s="962"/>
      <c r="Q129" s="962"/>
      <c r="R129" s="962"/>
      <c r="S129" s="962"/>
      <c r="T129" s="962"/>
      <c r="U129" s="962"/>
      <c r="V129" s="232"/>
      <c r="W129" s="232"/>
      <c r="X129" s="232"/>
      <c r="Y129" s="232"/>
      <c r="Z129" s="232"/>
    </row>
    <row r="130" spans="1:26" ht="15.75" thickBot="1">
      <c r="A130" s="810" t="s">
        <v>4032</v>
      </c>
      <c r="B130" s="1413">
        <f>SUM(B125:B129)</f>
        <v>4257358175</v>
      </c>
      <c r="C130" s="1377"/>
      <c r="D130" s="814">
        <f>SUM(D125:D129)</f>
        <v>3459821535</v>
      </c>
      <c r="E130" s="984"/>
      <c r="F130" s="962"/>
      <c r="G130" s="984"/>
      <c r="H130" s="962"/>
      <c r="I130" s="962"/>
      <c r="J130" s="962"/>
      <c r="K130" s="962"/>
      <c r="L130" s="962"/>
      <c r="M130" s="962"/>
      <c r="N130" s="962"/>
      <c r="O130" s="962"/>
      <c r="P130" s="962"/>
      <c r="Q130" s="962"/>
      <c r="R130" s="962"/>
      <c r="S130" s="962"/>
      <c r="T130" s="962"/>
      <c r="U130" s="962"/>
      <c r="V130" s="232"/>
      <c r="W130" s="232"/>
      <c r="X130" s="232"/>
      <c r="Y130" s="232"/>
      <c r="Z130" s="232"/>
    </row>
    <row r="131" spans="1:26" ht="15.75" thickTop="1">
      <c r="A131" s="810"/>
      <c r="B131" s="1414">
        <f>B130+BS!F31</f>
        <v>0</v>
      </c>
      <c r="C131" s="1377"/>
      <c r="D131" s="1382">
        <f>D130+BS!H31</f>
        <v>0</v>
      </c>
      <c r="E131" s="984"/>
      <c r="F131" s="962"/>
      <c r="G131" s="984"/>
      <c r="H131" s="962"/>
      <c r="I131" s="962"/>
      <c r="J131" s="962"/>
      <c r="K131" s="962"/>
      <c r="L131" s="962"/>
      <c r="M131" s="962"/>
      <c r="N131" s="962"/>
      <c r="O131" s="962"/>
      <c r="P131" s="962"/>
      <c r="Q131" s="962"/>
      <c r="R131" s="962"/>
      <c r="S131" s="962"/>
      <c r="T131" s="962"/>
      <c r="U131" s="962"/>
      <c r="V131" s="232"/>
      <c r="W131" s="232"/>
      <c r="X131" s="232"/>
      <c r="Y131" s="232"/>
      <c r="Z131" s="232"/>
    </row>
    <row r="132" spans="1:26" ht="15">
      <c r="A132" s="810"/>
      <c r="B132" s="1414"/>
      <c r="C132" s="1377"/>
      <c r="D132" s="1382"/>
      <c r="E132" s="984"/>
      <c r="F132" s="962"/>
      <c r="G132" s="984"/>
      <c r="H132" s="962"/>
      <c r="I132" s="962"/>
      <c r="J132" s="962"/>
      <c r="K132" s="962"/>
      <c r="L132" s="962"/>
      <c r="M132" s="962"/>
      <c r="N132" s="962"/>
      <c r="O132" s="962"/>
      <c r="P132" s="962"/>
      <c r="Q132" s="962"/>
      <c r="R132" s="962"/>
      <c r="S132" s="962"/>
      <c r="T132" s="962"/>
      <c r="U132" s="962"/>
      <c r="V132" s="232"/>
      <c r="W132" s="232"/>
      <c r="X132" s="232"/>
      <c r="Y132" s="232"/>
      <c r="Z132" s="232"/>
    </row>
    <row r="133" spans="1:26" s="1116" customFormat="1" ht="15">
      <c r="A133" s="1436" t="s">
        <v>12561</v>
      </c>
      <c r="B133" s="1391"/>
      <c r="C133" s="1391"/>
      <c r="D133" s="1391"/>
    </row>
    <row r="134" spans="1:26" s="1116" customFormat="1" ht="15.75" thickBot="1">
      <c r="A134" s="1430"/>
      <c r="B134" s="1564" t="s">
        <v>12562</v>
      </c>
      <c r="C134" s="1393"/>
      <c r="D134" s="1392" t="s">
        <v>12563</v>
      </c>
    </row>
    <row r="135" spans="1:26" s="1116" customFormat="1" ht="15">
      <c r="A135" s="1430" t="s">
        <v>4022</v>
      </c>
      <c r="B135" s="1354">
        <v>3459821535</v>
      </c>
      <c r="C135" s="1351"/>
      <c r="D135" s="1351"/>
    </row>
    <row r="136" spans="1:26" s="1116" customFormat="1" ht="15">
      <c r="A136" s="1430" t="s">
        <v>11032</v>
      </c>
      <c r="B136" s="1354">
        <v>797536640</v>
      </c>
      <c r="C136" s="1351"/>
      <c r="D136" s="1351"/>
    </row>
    <row r="137" spans="1:26" s="1116" customFormat="1" ht="15">
      <c r="A137" s="1430" t="s">
        <v>11033</v>
      </c>
      <c r="B137" s="1354"/>
      <c r="C137" s="1351"/>
      <c r="D137" s="1351"/>
    </row>
    <row r="138" spans="1:26" s="1116" customFormat="1" ht="15">
      <c r="A138" s="1430" t="s">
        <v>114</v>
      </c>
      <c r="B138" s="1354">
        <v>0</v>
      </c>
      <c r="C138" s="1351"/>
      <c r="D138" s="1351"/>
    </row>
    <row r="139" spans="1:26" s="1116" customFormat="1" ht="15.75" thickBot="1">
      <c r="A139" s="1430" t="s">
        <v>115</v>
      </c>
      <c r="B139" s="1421"/>
      <c r="C139" s="1351"/>
      <c r="D139" s="1394"/>
    </row>
    <row r="140" spans="1:26" s="1116" customFormat="1" ht="15.75" thickBot="1">
      <c r="A140" s="1437" t="s">
        <v>13941</v>
      </c>
      <c r="B140" s="1369">
        <f>SUM(B135:B139)</f>
        <v>4257358175</v>
      </c>
      <c r="C140" s="1393"/>
      <c r="D140" s="1395">
        <f>SUM(D135:D139)</f>
        <v>0</v>
      </c>
    </row>
    <row r="141" spans="1:26" s="1116" customFormat="1" ht="15.75" thickTop="1">
      <c r="A141" s="1436"/>
      <c r="B141" s="1391">
        <f>B140+BS!F31</f>
        <v>0</v>
      </c>
      <c r="C141" s="1391"/>
      <c r="D141" s="1391">
        <f>D140+D130</f>
        <v>3459821535</v>
      </c>
    </row>
    <row r="142" spans="1:26" s="1116" customFormat="1" ht="15">
      <c r="A142" s="1436"/>
      <c r="B142" s="1391"/>
      <c r="C142" s="1391"/>
      <c r="D142" s="1391"/>
    </row>
    <row r="143" spans="1:26" ht="15">
      <c r="A143" s="1434" t="s">
        <v>5899</v>
      </c>
      <c r="B143" s="1917"/>
      <c r="C143" s="1917"/>
      <c r="D143" s="1917"/>
      <c r="E143" s="1917"/>
      <c r="F143" s="1917"/>
      <c r="G143" s="972"/>
      <c r="H143" s="972"/>
      <c r="I143" s="962"/>
      <c r="J143" s="962"/>
      <c r="K143" s="962"/>
      <c r="L143" s="962"/>
      <c r="M143" s="962"/>
      <c r="N143" s="962"/>
      <c r="O143" s="962"/>
      <c r="P143" s="962"/>
      <c r="Q143" s="962"/>
      <c r="R143" s="962"/>
      <c r="S143" s="962"/>
      <c r="T143" s="962"/>
      <c r="U143" s="962"/>
      <c r="V143" s="232"/>
      <c r="W143" s="232"/>
      <c r="X143" s="232"/>
      <c r="Y143" s="232"/>
      <c r="Z143" s="232"/>
    </row>
    <row r="144" spans="1:26" ht="15" hidden="1">
      <c r="A144" s="1435"/>
      <c r="B144" s="1390" t="s">
        <v>5900</v>
      </c>
      <c r="C144" s="1390"/>
      <c r="D144" s="1390" t="s">
        <v>5901</v>
      </c>
      <c r="E144" s="971"/>
      <c r="F144" s="971" t="s">
        <v>12094</v>
      </c>
      <c r="G144" s="971"/>
      <c r="H144" s="971" t="s">
        <v>12560</v>
      </c>
      <c r="I144" s="962"/>
      <c r="J144" s="962"/>
      <c r="K144" s="962"/>
      <c r="L144" s="962"/>
      <c r="M144" s="962"/>
      <c r="N144" s="962"/>
      <c r="O144" s="962"/>
      <c r="P144" s="962"/>
      <c r="Q144" s="962"/>
      <c r="R144" s="962"/>
      <c r="S144" s="962"/>
      <c r="T144" s="962"/>
      <c r="U144" s="962"/>
      <c r="V144" s="232"/>
      <c r="W144" s="232"/>
      <c r="X144" s="232"/>
      <c r="Y144" s="232"/>
      <c r="Z144" s="232"/>
    </row>
    <row r="145" spans="1:26" ht="15" hidden="1">
      <c r="A145" s="1041"/>
      <c r="B145" s="1383"/>
      <c r="C145" s="812"/>
      <c r="D145" s="812"/>
      <c r="E145" s="964"/>
      <c r="F145" s="962">
        <f>B145+D145</f>
        <v>0</v>
      </c>
      <c r="G145" s="964"/>
      <c r="H145" s="964"/>
      <c r="I145" s="962"/>
      <c r="J145" s="962"/>
      <c r="K145" s="962"/>
      <c r="L145" s="962"/>
      <c r="M145" s="962"/>
      <c r="N145" s="962"/>
      <c r="O145" s="962"/>
      <c r="P145" s="962"/>
      <c r="Q145" s="962"/>
      <c r="R145" s="962"/>
      <c r="S145" s="962"/>
      <c r="T145" s="962"/>
      <c r="U145" s="962"/>
      <c r="V145" s="232"/>
      <c r="W145" s="232"/>
      <c r="X145" s="232"/>
      <c r="Y145" s="232"/>
      <c r="Z145" s="232"/>
    </row>
    <row r="146" spans="1:26" ht="15" hidden="1">
      <c r="A146" s="1041"/>
      <c r="B146" s="1383"/>
      <c r="C146" s="812"/>
      <c r="D146" s="812"/>
      <c r="E146" s="964"/>
      <c r="F146" s="962">
        <f>B146+D146</f>
        <v>0</v>
      </c>
      <c r="G146" s="964"/>
      <c r="H146" s="964"/>
      <c r="I146" s="962"/>
      <c r="J146" s="962"/>
      <c r="K146" s="962"/>
      <c r="L146" s="962"/>
      <c r="M146" s="962"/>
      <c r="N146" s="962"/>
      <c r="O146" s="962"/>
      <c r="P146" s="962"/>
      <c r="Q146" s="962"/>
      <c r="R146" s="962"/>
      <c r="S146" s="962"/>
      <c r="T146" s="962"/>
      <c r="U146" s="962"/>
      <c r="V146" s="232"/>
      <c r="W146" s="232"/>
      <c r="X146" s="232"/>
      <c r="Y146" s="232"/>
      <c r="Z146" s="232"/>
    </row>
    <row r="147" spans="1:26" ht="15" hidden="1">
      <c r="A147" s="1041"/>
      <c r="B147" s="1383"/>
      <c r="C147" s="812"/>
      <c r="D147" s="812"/>
      <c r="E147" s="964"/>
      <c r="F147" s="962">
        <f>B147+D147</f>
        <v>0</v>
      </c>
      <c r="G147" s="964"/>
      <c r="H147" s="964"/>
      <c r="I147" s="962"/>
      <c r="J147" s="962"/>
      <c r="K147" s="962"/>
      <c r="L147" s="962"/>
      <c r="M147" s="962"/>
      <c r="N147" s="962"/>
      <c r="O147" s="962"/>
      <c r="P147" s="962"/>
      <c r="Q147" s="962"/>
      <c r="R147" s="962"/>
      <c r="S147" s="962"/>
      <c r="T147" s="962"/>
      <c r="U147" s="962"/>
      <c r="V147" s="232"/>
      <c r="W147" s="232"/>
      <c r="X147" s="232"/>
      <c r="Y147" s="232"/>
      <c r="Z147" s="232"/>
    </row>
    <row r="148" spans="1:26" ht="15" hidden="1">
      <c r="A148" s="1041"/>
      <c r="B148" s="1383"/>
      <c r="C148" s="812"/>
      <c r="D148" s="812"/>
      <c r="E148" s="964"/>
      <c r="F148" s="962">
        <f>B148+D148</f>
        <v>0</v>
      </c>
      <c r="G148" s="964"/>
      <c r="H148" s="964"/>
      <c r="I148" s="962"/>
      <c r="J148" s="962"/>
      <c r="K148" s="962"/>
      <c r="L148" s="962"/>
      <c r="M148" s="962"/>
      <c r="N148" s="962"/>
      <c r="O148" s="962"/>
      <c r="P148" s="962"/>
      <c r="Q148" s="962"/>
      <c r="R148" s="962"/>
      <c r="S148" s="962"/>
      <c r="T148" s="962"/>
      <c r="U148" s="962"/>
      <c r="V148" s="232"/>
      <c r="W148" s="232"/>
      <c r="X148" s="232"/>
      <c r="Y148" s="232"/>
      <c r="Z148" s="232"/>
    </row>
    <row r="149" spans="1:26" ht="15" hidden="1">
      <c r="A149" s="1041"/>
      <c r="B149" s="1383"/>
      <c r="C149" s="812"/>
      <c r="D149" s="812"/>
      <c r="E149" s="964"/>
      <c r="F149" s="962">
        <f>B149+D149</f>
        <v>0</v>
      </c>
      <c r="G149" s="964"/>
      <c r="H149" s="964"/>
      <c r="I149" s="962"/>
      <c r="J149" s="962"/>
      <c r="K149" s="962"/>
      <c r="L149" s="962"/>
      <c r="M149" s="962"/>
      <c r="N149" s="962"/>
      <c r="O149" s="962"/>
      <c r="P149" s="962"/>
      <c r="Q149" s="962"/>
      <c r="R149" s="962"/>
      <c r="S149" s="962"/>
      <c r="T149" s="962"/>
      <c r="U149" s="962"/>
      <c r="V149" s="232"/>
      <c r="W149" s="232"/>
      <c r="X149" s="232"/>
      <c r="Y149" s="232"/>
      <c r="Z149" s="232"/>
    </row>
    <row r="150" spans="1:26" ht="15.75" hidden="1" thickBot="1">
      <c r="A150" s="810" t="s">
        <v>12096</v>
      </c>
      <c r="B150" s="1415">
        <f>SUM(B145:B149)</f>
        <v>0</v>
      </c>
      <c r="C150" s="1377"/>
      <c r="D150" s="1378">
        <f>SUM(D145:D149)</f>
        <v>0</v>
      </c>
      <c r="E150" s="984"/>
      <c r="F150" s="965">
        <f>SUM(F145:F149)</f>
        <v>0</v>
      </c>
      <c r="G150" s="984"/>
      <c r="H150" s="965">
        <f>SUM(H145:H149)</f>
        <v>0</v>
      </c>
      <c r="I150" s="962"/>
      <c r="J150" s="966"/>
      <c r="K150" s="966"/>
      <c r="L150" s="966"/>
      <c r="M150" s="966"/>
      <c r="N150" s="962"/>
      <c r="O150" s="962"/>
      <c r="P150" s="962"/>
      <c r="Q150" s="962"/>
      <c r="R150" s="962"/>
      <c r="S150" s="962"/>
      <c r="T150" s="962"/>
      <c r="U150" s="962"/>
      <c r="V150" s="232"/>
      <c r="W150" s="232"/>
      <c r="X150" s="232"/>
      <c r="Y150" s="232"/>
      <c r="Z150" s="232"/>
    </row>
    <row r="151" spans="1:26" ht="15.75" hidden="1" thickTop="1">
      <c r="A151" s="1427" t="s">
        <v>1687</v>
      </c>
      <c r="B151" s="1414"/>
      <c r="C151" s="1377"/>
      <c r="D151" s="1382"/>
      <c r="E151" s="984"/>
      <c r="F151" s="981">
        <f>F150+[2]BS!F31</f>
        <v>0</v>
      </c>
      <c r="G151" s="964"/>
      <c r="H151" s="981">
        <f>H150+[2]BS!H31</f>
        <v>0</v>
      </c>
      <c r="I151" s="962"/>
      <c r="J151" s="966"/>
      <c r="K151" s="966"/>
      <c r="L151" s="966"/>
      <c r="M151" s="966"/>
      <c r="N151" s="962"/>
      <c r="O151" s="962"/>
      <c r="P151" s="962"/>
      <c r="Q151" s="962"/>
      <c r="R151" s="962"/>
      <c r="S151" s="962"/>
      <c r="T151" s="962"/>
      <c r="U151" s="962"/>
      <c r="V151" s="232"/>
      <c r="W151" s="232"/>
      <c r="X151" s="232"/>
      <c r="Y151" s="232"/>
      <c r="Z151" s="232"/>
    </row>
    <row r="152" spans="1:26" ht="15">
      <c r="A152" s="810"/>
      <c r="B152" s="1414"/>
      <c r="C152" s="1377"/>
      <c r="D152" s="1382"/>
      <c r="E152" s="984"/>
      <c r="F152" s="962"/>
      <c r="G152" s="984"/>
      <c r="H152" s="962"/>
      <c r="I152" s="962"/>
      <c r="J152" s="962"/>
      <c r="K152" s="962"/>
      <c r="L152" s="962"/>
      <c r="M152" s="962"/>
      <c r="N152" s="962"/>
      <c r="O152" s="962"/>
      <c r="P152" s="962"/>
      <c r="Q152" s="962"/>
      <c r="R152" s="962"/>
      <c r="S152" s="962"/>
      <c r="T152" s="962"/>
      <c r="U152" s="962"/>
      <c r="V152" s="232"/>
      <c r="W152" s="232"/>
      <c r="X152" s="232"/>
      <c r="Y152" s="232"/>
      <c r="Z152" s="232"/>
    </row>
    <row r="153" spans="1:26" ht="15">
      <c r="A153" s="810"/>
      <c r="B153" s="1414"/>
      <c r="C153" s="1377"/>
      <c r="D153" s="1382"/>
      <c r="E153" s="984"/>
      <c r="F153" s="962"/>
      <c r="G153" s="984"/>
      <c r="H153" s="962"/>
      <c r="I153" s="962"/>
      <c r="J153" s="962"/>
      <c r="K153" s="962"/>
      <c r="L153" s="962"/>
      <c r="M153" s="962"/>
      <c r="N153" s="962"/>
      <c r="O153" s="962"/>
      <c r="P153" s="962"/>
      <c r="Q153" s="962"/>
      <c r="R153" s="962"/>
      <c r="S153" s="962"/>
      <c r="T153" s="962"/>
      <c r="U153" s="962"/>
      <c r="V153" s="232"/>
      <c r="W153" s="232"/>
      <c r="X153" s="232"/>
      <c r="Y153" s="232"/>
      <c r="Z153" s="232"/>
    </row>
    <row r="154" spans="1:26" ht="15">
      <c r="A154" s="1429" t="s">
        <v>2811</v>
      </c>
      <c r="B154" s="1376"/>
      <c r="C154" s="1376"/>
      <c r="D154" s="1376"/>
      <c r="E154" s="959"/>
      <c r="F154" s="959"/>
      <c r="G154" s="959"/>
      <c r="H154" s="959"/>
      <c r="I154" s="959"/>
      <c r="J154" s="959"/>
      <c r="K154" s="959"/>
      <c r="L154" s="959"/>
      <c r="M154" s="959"/>
      <c r="N154" s="959"/>
      <c r="O154" s="959"/>
      <c r="P154" s="959"/>
      <c r="Q154" s="959"/>
      <c r="R154" s="959"/>
      <c r="S154" s="959"/>
      <c r="T154" s="959"/>
      <c r="U154" s="959"/>
      <c r="V154" s="960"/>
      <c r="W154" s="960"/>
      <c r="X154" s="960"/>
      <c r="Y154" s="960"/>
      <c r="Z154" s="960"/>
    </row>
    <row r="155" spans="1:26" ht="15">
      <c r="A155" s="1426"/>
      <c r="B155" s="1403" t="s">
        <v>7382</v>
      </c>
      <c r="C155" s="1377"/>
      <c r="D155" s="798" t="s">
        <v>7383</v>
      </c>
      <c r="E155" s="984"/>
      <c r="F155" s="962"/>
      <c r="G155" s="984"/>
      <c r="H155" s="962"/>
      <c r="I155" s="962"/>
      <c r="J155" s="962"/>
      <c r="K155" s="962"/>
      <c r="L155" s="962"/>
      <c r="M155" s="962"/>
      <c r="N155" s="962"/>
      <c r="O155" s="962"/>
      <c r="P155" s="962"/>
      <c r="Q155" s="962"/>
      <c r="R155" s="962"/>
      <c r="S155" s="962"/>
      <c r="T155" s="962"/>
      <c r="U155" s="962"/>
      <c r="V155" s="232"/>
      <c r="W155" s="232"/>
      <c r="X155" s="232"/>
      <c r="Y155" s="232"/>
      <c r="Z155" s="232"/>
    </row>
    <row r="156" spans="1:26" ht="15">
      <c r="A156" s="1426" t="s">
        <v>10715</v>
      </c>
      <c r="B156" s="1383">
        <f ca="1">WK!G43</f>
        <v>2424400000</v>
      </c>
      <c r="C156" s="1377"/>
      <c r="D156" s="812">
        <f ca="1">WK!J43</f>
        <v>8703200000</v>
      </c>
      <c r="E156" s="984"/>
      <c r="F156" s="962"/>
      <c r="G156" s="984"/>
      <c r="H156" s="962"/>
      <c r="I156" s="962"/>
      <c r="J156" s="962"/>
      <c r="K156" s="962"/>
      <c r="L156" s="962"/>
      <c r="M156" s="962"/>
      <c r="N156" s="962"/>
      <c r="O156" s="962"/>
      <c r="P156" s="962"/>
      <c r="Q156" s="962"/>
      <c r="R156" s="962"/>
      <c r="S156" s="962"/>
      <c r="T156" s="962"/>
      <c r="U156" s="962"/>
      <c r="V156" s="232"/>
      <c r="W156" s="232"/>
      <c r="X156" s="232"/>
      <c r="Y156" s="232"/>
      <c r="Z156" s="232"/>
    </row>
    <row r="157" spans="1:26" ht="15">
      <c r="A157" s="1426" t="s">
        <v>10527</v>
      </c>
      <c r="B157" s="1383">
        <f ca="1">WK!G44</f>
        <v>26944021805</v>
      </c>
      <c r="C157" s="812"/>
      <c r="D157" s="812">
        <f ca="1">WK!J44</f>
        <v>17558825028</v>
      </c>
      <c r="E157" s="964"/>
      <c r="F157" s="962"/>
      <c r="G157" s="964"/>
      <c r="H157" s="962"/>
      <c r="I157" s="962"/>
      <c r="J157" s="962"/>
      <c r="K157" s="962"/>
      <c r="L157" s="962"/>
      <c r="M157" s="962"/>
      <c r="N157" s="962"/>
      <c r="O157" s="962"/>
      <c r="P157" s="962"/>
      <c r="Q157" s="962"/>
      <c r="R157" s="962"/>
      <c r="S157" s="962"/>
      <c r="T157" s="962"/>
      <c r="U157" s="962"/>
      <c r="V157" s="232"/>
      <c r="W157" s="232"/>
      <c r="X157" s="232"/>
      <c r="Y157" s="232"/>
      <c r="Z157" s="232"/>
    </row>
    <row r="158" spans="1:26" ht="15" hidden="1">
      <c r="A158" s="1426" t="s">
        <v>10528</v>
      </c>
      <c r="B158" s="1383">
        <f ca="1">WK!G45</f>
        <v>0</v>
      </c>
      <c r="C158" s="812"/>
      <c r="D158" s="812">
        <f ca="1">WK!J45</f>
        <v>0</v>
      </c>
      <c r="E158" s="964"/>
      <c r="F158" s="962"/>
      <c r="G158" s="964"/>
      <c r="H158" s="962"/>
      <c r="I158" s="962"/>
      <c r="J158" s="962"/>
      <c r="K158" s="962"/>
      <c r="L158" s="962"/>
      <c r="M158" s="962"/>
      <c r="N158" s="962"/>
      <c r="O158" s="962"/>
      <c r="P158" s="962"/>
      <c r="Q158" s="962"/>
      <c r="R158" s="962"/>
      <c r="S158" s="962"/>
      <c r="T158" s="962"/>
      <c r="U158" s="962"/>
      <c r="V158" s="232"/>
      <c r="W158" s="232"/>
      <c r="X158" s="232"/>
      <c r="Y158" s="232"/>
      <c r="Z158" s="232"/>
    </row>
    <row r="159" spans="1:26" ht="15">
      <c r="A159" s="1426" t="s">
        <v>9289</v>
      </c>
      <c r="B159" s="1383">
        <f ca="1">WK!G46</f>
        <v>26339288585</v>
      </c>
      <c r="C159" s="812"/>
      <c r="D159" s="812">
        <f ca="1">WK!J46</f>
        <v>13565501833</v>
      </c>
      <c r="E159" s="964"/>
      <c r="F159" s="962"/>
      <c r="G159" s="964"/>
      <c r="H159" s="962"/>
      <c r="I159" s="962"/>
      <c r="J159" s="962"/>
      <c r="K159" s="962"/>
      <c r="L159" s="962"/>
      <c r="M159" s="962"/>
      <c r="N159" s="962"/>
      <c r="O159" s="962"/>
      <c r="P159" s="962"/>
      <c r="Q159" s="962"/>
      <c r="R159" s="962"/>
      <c r="S159" s="962"/>
      <c r="T159" s="962"/>
      <c r="U159" s="962"/>
      <c r="V159" s="232"/>
      <c r="W159" s="232"/>
      <c r="X159" s="232"/>
      <c r="Y159" s="232"/>
      <c r="Z159" s="232"/>
    </row>
    <row r="160" spans="1:26" ht="15">
      <c r="A160" s="1426" t="s">
        <v>9776</v>
      </c>
      <c r="B160" s="1383">
        <f ca="1">WK!G47</f>
        <v>7820272627</v>
      </c>
      <c r="C160" s="812"/>
      <c r="D160" s="812">
        <f ca="1">WK!J47</f>
        <v>7917932627</v>
      </c>
      <c r="E160" s="964"/>
      <c r="F160" s="962"/>
      <c r="G160" s="964"/>
      <c r="H160" s="962"/>
      <c r="I160" s="962"/>
      <c r="J160" s="962"/>
      <c r="K160" s="962"/>
      <c r="L160" s="962"/>
      <c r="M160" s="962"/>
      <c r="N160" s="962"/>
      <c r="O160" s="962"/>
      <c r="P160" s="962"/>
      <c r="Q160" s="962"/>
      <c r="R160" s="962"/>
      <c r="S160" s="962"/>
      <c r="T160" s="962"/>
      <c r="U160" s="962"/>
      <c r="V160" s="232"/>
      <c r="W160" s="232"/>
      <c r="X160" s="232"/>
      <c r="Y160" s="232"/>
      <c r="Z160" s="232"/>
    </row>
    <row r="161" spans="1:26" ht="15">
      <c r="A161" s="1426" t="s">
        <v>11012</v>
      </c>
      <c r="B161" s="1383">
        <f ca="1">WK!G48</f>
        <v>7707239797</v>
      </c>
      <c r="C161" s="812"/>
      <c r="D161" s="812">
        <f ca="1">WK!J48</f>
        <v>12189895824</v>
      </c>
      <c r="E161" s="964"/>
      <c r="F161" s="962"/>
      <c r="G161" s="964"/>
      <c r="H161" s="962"/>
      <c r="I161" s="962"/>
      <c r="J161" s="962"/>
      <c r="K161" s="962"/>
      <c r="L161" s="962"/>
      <c r="M161" s="962"/>
      <c r="N161" s="962"/>
      <c r="O161" s="962"/>
      <c r="P161" s="962"/>
      <c r="Q161" s="962"/>
      <c r="R161" s="962"/>
      <c r="S161" s="962"/>
      <c r="T161" s="962"/>
      <c r="U161" s="962"/>
      <c r="V161" s="232"/>
      <c r="W161" s="232"/>
      <c r="X161" s="232"/>
      <c r="Y161" s="232"/>
      <c r="Z161" s="232"/>
    </row>
    <row r="162" spans="1:26" ht="15.75" thickBot="1">
      <c r="A162" s="810" t="s">
        <v>4032</v>
      </c>
      <c r="B162" s="1415">
        <f ca="1">SUM(B156:B161)</f>
        <v>71235222814</v>
      </c>
      <c r="C162" s="1377"/>
      <c r="D162" s="1378">
        <f ca="1">SUM(D156:D161)</f>
        <v>59935355312</v>
      </c>
      <c r="E162" s="984"/>
      <c r="F162" s="962"/>
      <c r="G162" s="984"/>
      <c r="H162" s="962"/>
      <c r="I162" s="962"/>
      <c r="J162" s="962"/>
      <c r="K162" s="962"/>
      <c r="L162" s="962"/>
      <c r="M162" s="962"/>
      <c r="N162" s="962"/>
      <c r="O162" s="962"/>
      <c r="P162" s="962"/>
      <c r="Q162" s="962"/>
      <c r="R162" s="962"/>
      <c r="S162" s="962"/>
      <c r="T162" s="962"/>
      <c r="U162" s="962"/>
      <c r="V162" s="232"/>
      <c r="W162" s="232"/>
      <c r="X162" s="232"/>
      <c r="Y162" s="232"/>
      <c r="Z162" s="232"/>
    </row>
    <row r="163" spans="1:26" s="1027" customFormat="1" ht="15.75" thickTop="1">
      <c r="A163" s="1428"/>
      <c r="B163" s="1376">
        <f ca="1">B162-BS!F34</f>
        <v>0</v>
      </c>
      <c r="C163" s="1385"/>
      <c r="D163" s="1385">
        <f ca="1">D162-BS!H34</f>
        <v>0</v>
      </c>
      <c r="E163" s="978"/>
      <c r="F163" s="978"/>
      <c r="G163" s="978"/>
      <c r="H163" s="978"/>
      <c r="I163" s="978"/>
      <c r="J163" s="962"/>
      <c r="K163" s="962"/>
      <c r="L163" s="962"/>
      <c r="M163" s="978"/>
      <c r="N163" s="978"/>
      <c r="O163" s="978"/>
      <c r="P163" s="978"/>
      <c r="Q163" s="978"/>
      <c r="R163" s="978"/>
      <c r="S163" s="978"/>
      <c r="T163" s="978"/>
      <c r="U163" s="978"/>
      <c r="V163" s="979"/>
      <c r="W163" s="979"/>
      <c r="X163" s="979"/>
      <c r="Y163" s="979"/>
      <c r="Z163" s="979"/>
    </row>
    <row r="164" spans="1:26" ht="15" hidden="1">
      <c r="A164" s="1438"/>
      <c r="B164" s="1376"/>
      <c r="C164" s="1376"/>
      <c r="D164" s="1376"/>
      <c r="E164" s="962"/>
      <c r="F164" s="962"/>
      <c r="G164" s="962"/>
      <c r="H164" s="962"/>
      <c r="I164" s="962"/>
      <c r="J164" s="962"/>
      <c r="K164" s="962"/>
      <c r="L164" s="962"/>
      <c r="M164" s="962"/>
      <c r="N164" s="962"/>
      <c r="O164" s="962"/>
      <c r="P164" s="962"/>
      <c r="Q164" s="962"/>
      <c r="R164" s="962"/>
      <c r="S164" s="962"/>
      <c r="T164" s="962"/>
      <c r="U164" s="962"/>
      <c r="V164" s="232"/>
      <c r="W164" s="232"/>
      <c r="X164" s="232"/>
      <c r="Y164" s="232"/>
      <c r="Z164" s="232"/>
    </row>
    <row r="165" spans="1:26" ht="15" hidden="1">
      <c r="A165" s="1429" t="s">
        <v>2812</v>
      </c>
      <c r="B165" s="1376"/>
      <c r="C165" s="1376"/>
      <c r="D165" s="1376"/>
      <c r="E165" s="959"/>
      <c r="F165" s="959"/>
      <c r="G165" s="959"/>
      <c r="H165" s="959"/>
      <c r="I165" s="959"/>
      <c r="J165" s="959"/>
      <c r="K165" s="959"/>
      <c r="L165" s="959"/>
      <c r="M165" s="959"/>
      <c r="N165" s="959"/>
      <c r="O165" s="959"/>
      <c r="P165" s="959"/>
      <c r="Q165" s="959"/>
      <c r="R165" s="959"/>
      <c r="S165" s="959"/>
      <c r="T165" s="959"/>
      <c r="U165" s="959"/>
      <c r="V165" s="960"/>
      <c r="W165" s="960"/>
      <c r="X165" s="960"/>
      <c r="Y165" s="960"/>
      <c r="Z165" s="960"/>
    </row>
    <row r="166" spans="1:26" ht="15" hidden="1">
      <c r="A166" s="1426"/>
      <c r="B166" s="1403" t="s">
        <v>7382</v>
      </c>
      <c r="C166" s="1377"/>
      <c r="D166" s="798" t="s">
        <v>7383</v>
      </c>
      <c r="E166" s="984"/>
      <c r="F166" s="962"/>
      <c r="G166" s="984"/>
      <c r="H166" s="962"/>
      <c r="I166" s="962"/>
      <c r="J166" s="962"/>
      <c r="K166" s="962"/>
      <c r="L166" s="962"/>
      <c r="M166" s="962"/>
      <c r="N166" s="962"/>
      <c r="O166" s="962"/>
      <c r="P166" s="962"/>
      <c r="Q166" s="962"/>
      <c r="R166" s="962"/>
      <c r="S166" s="962"/>
      <c r="T166" s="962"/>
      <c r="U166" s="962"/>
      <c r="V166" s="232"/>
      <c r="W166" s="232"/>
      <c r="X166" s="232"/>
      <c r="Y166" s="232"/>
      <c r="Z166" s="232"/>
    </row>
    <row r="167" spans="1:26" ht="15" hidden="1">
      <c r="A167" s="1426" t="s">
        <v>10527</v>
      </c>
      <c r="B167" s="1383"/>
      <c r="C167" s="812"/>
      <c r="D167" s="812"/>
      <c r="E167" s="964"/>
      <c r="F167" s="962"/>
      <c r="G167" s="964"/>
      <c r="H167" s="962"/>
      <c r="I167" s="962"/>
      <c r="J167" s="962"/>
      <c r="K167" s="962"/>
      <c r="L167" s="962"/>
      <c r="M167" s="962"/>
      <c r="N167" s="962"/>
      <c r="O167" s="962"/>
      <c r="P167" s="962"/>
      <c r="Q167" s="962"/>
      <c r="R167" s="962"/>
      <c r="S167" s="962"/>
      <c r="T167" s="962"/>
      <c r="U167" s="962"/>
      <c r="V167" s="232"/>
      <c r="W167" s="232"/>
      <c r="X167" s="232"/>
      <c r="Y167" s="232"/>
      <c r="Z167" s="232"/>
    </row>
    <row r="168" spans="1:26" ht="15" hidden="1">
      <c r="A168" s="1426" t="s">
        <v>10528</v>
      </c>
      <c r="B168" s="1383"/>
      <c r="C168" s="812"/>
      <c r="D168" s="812"/>
      <c r="E168" s="964"/>
      <c r="F168" s="962"/>
      <c r="G168" s="964"/>
      <c r="H168" s="962"/>
      <c r="I168" s="962"/>
      <c r="J168" s="962"/>
      <c r="K168" s="962"/>
      <c r="L168" s="962"/>
      <c r="M168" s="962"/>
      <c r="N168" s="962"/>
      <c r="O168" s="962"/>
      <c r="P168" s="962"/>
      <c r="Q168" s="962"/>
      <c r="R168" s="962"/>
      <c r="S168" s="962"/>
      <c r="T168" s="962"/>
      <c r="U168" s="962"/>
      <c r="V168" s="232"/>
      <c r="W168" s="232"/>
      <c r="X168" s="232"/>
      <c r="Y168" s="232"/>
      <c r="Z168" s="232"/>
    </row>
    <row r="169" spans="1:26" ht="15" hidden="1">
      <c r="A169" s="1426" t="s">
        <v>9289</v>
      </c>
      <c r="B169" s="1383"/>
      <c r="C169" s="812"/>
      <c r="D169" s="812"/>
      <c r="E169" s="964"/>
      <c r="F169" s="962"/>
      <c r="G169" s="964"/>
      <c r="H169" s="962"/>
      <c r="I169" s="962"/>
      <c r="J169" s="962"/>
      <c r="K169" s="962"/>
      <c r="L169" s="962"/>
      <c r="M169" s="962"/>
      <c r="N169" s="962"/>
      <c r="O169" s="962"/>
      <c r="P169" s="962"/>
      <c r="Q169" s="962"/>
      <c r="R169" s="962"/>
      <c r="S169" s="962"/>
      <c r="T169" s="962"/>
      <c r="U169" s="962"/>
      <c r="V169" s="232"/>
      <c r="W169" s="232"/>
      <c r="X169" s="232"/>
      <c r="Y169" s="232"/>
      <c r="Z169" s="232"/>
    </row>
    <row r="170" spans="1:26" ht="15" hidden="1">
      <c r="A170" s="1426" t="s">
        <v>9290</v>
      </c>
      <c r="B170" s="1383"/>
      <c r="C170" s="812"/>
      <c r="D170" s="812"/>
      <c r="E170" s="964"/>
      <c r="F170" s="962"/>
      <c r="G170" s="964"/>
      <c r="H170" s="962"/>
      <c r="I170" s="962"/>
      <c r="J170" s="962"/>
      <c r="K170" s="962"/>
      <c r="L170" s="962"/>
      <c r="M170" s="962"/>
      <c r="N170" s="962"/>
      <c r="O170" s="962"/>
      <c r="P170" s="962"/>
      <c r="Q170" s="962"/>
      <c r="R170" s="962"/>
      <c r="S170" s="962"/>
      <c r="T170" s="962"/>
      <c r="U170" s="962"/>
      <c r="V170" s="232"/>
      <c r="W170" s="232"/>
      <c r="X170" s="232"/>
      <c r="Y170" s="232"/>
      <c r="Z170" s="232"/>
    </row>
    <row r="171" spans="1:26" ht="15" hidden="1">
      <c r="A171" s="1426" t="s">
        <v>11012</v>
      </c>
      <c r="B171" s="1383">
        <f>BS!F35</f>
        <v>0</v>
      </c>
      <c r="C171" s="812"/>
      <c r="D171" s="812"/>
      <c r="E171" s="964"/>
      <c r="F171" s="962">
        <f>D171-B171</f>
        <v>0</v>
      </c>
      <c r="G171" s="964"/>
      <c r="H171" s="962"/>
      <c r="I171" s="962"/>
      <c r="J171" s="962"/>
      <c r="K171" s="962"/>
      <c r="L171" s="962"/>
      <c r="M171" s="962"/>
      <c r="N171" s="962"/>
      <c r="O171" s="962"/>
      <c r="P171" s="962"/>
      <c r="Q171" s="962"/>
      <c r="R171" s="962"/>
      <c r="S171" s="962"/>
      <c r="T171" s="962"/>
      <c r="U171" s="962"/>
      <c r="V171" s="232"/>
      <c r="W171" s="232"/>
      <c r="X171" s="232"/>
      <c r="Y171" s="232"/>
      <c r="Z171" s="232"/>
    </row>
    <row r="172" spans="1:26" ht="15" hidden="1">
      <c r="A172" s="1426" t="s">
        <v>11013</v>
      </c>
      <c r="B172" s="1383"/>
      <c r="C172" s="812"/>
      <c r="D172" s="812"/>
      <c r="E172" s="964"/>
      <c r="F172" s="962"/>
      <c r="G172" s="964"/>
      <c r="H172" s="962"/>
      <c r="I172" s="962"/>
      <c r="J172" s="962"/>
      <c r="K172" s="962"/>
      <c r="L172" s="962"/>
      <c r="M172" s="962"/>
      <c r="N172" s="962"/>
      <c r="O172" s="962"/>
      <c r="P172" s="962"/>
      <c r="Q172" s="962"/>
      <c r="R172" s="962"/>
      <c r="S172" s="962"/>
      <c r="T172" s="962"/>
      <c r="U172" s="962"/>
      <c r="V172" s="232"/>
      <c r="W172" s="232"/>
      <c r="X172" s="232"/>
      <c r="Y172" s="232"/>
      <c r="Z172" s="232"/>
    </row>
    <row r="173" spans="1:26" ht="15" hidden="1">
      <c r="A173" s="1426" t="s">
        <v>11014</v>
      </c>
      <c r="B173" s="1383"/>
      <c r="C173" s="812"/>
      <c r="D173" s="812"/>
      <c r="E173" s="964"/>
      <c r="F173" s="962"/>
      <c r="G173" s="964"/>
      <c r="H173" s="962"/>
      <c r="I173" s="962"/>
      <c r="J173" s="962"/>
      <c r="K173" s="962"/>
      <c r="L173" s="962"/>
      <c r="M173" s="962"/>
      <c r="N173" s="962"/>
      <c r="O173" s="962"/>
      <c r="P173" s="962"/>
      <c r="Q173" s="962"/>
      <c r="R173" s="962"/>
      <c r="S173" s="962"/>
      <c r="T173" s="962"/>
      <c r="U173" s="962"/>
      <c r="V173" s="232"/>
      <c r="W173" s="232"/>
      <c r="X173" s="232"/>
      <c r="Y173" s="232"/>
      <c r="Z173" s="232"/>
    </row>
    <row r="174" spans="1:26" ht="15" hidden="1">
      <c r="A174" s="1426" t="s">
        <v>11015</v>
      </c>
      <c r="B174" s="1411"/>
      <c r="C174" s="812"/>
      <c r="D174" s="815"/>
      <c r="E174" s="964"/>
      <c r="F174" s="962"/>
      <c r="G174" s="964"/>
      <c r="H174" s="962"/>
      <c r="I174" s="962"/>
      <c r="J174" s="962"/>
      <c r="K174" s="962"/>
      <c r="L174" s="962"/>
      <c r="M174" s="962"/>
      <c r="N174" s="962"/>
      <c r="O174" s="962"/>
      <c r="P174" s="962"/>
      <c r="Q174" s="962"/>
      <c r="R174" s="962"/>
      <c r="S174" s="962"/>
      <c r="T174" s="962"/>
      <c r="U174" s="962"/>
      <c r="V174" s="232"/>
      <c r="W174" s="232"/>
      <c r="X174" s="232"/>
      <c r="Y174" s="232"/>
      <c r="Z174" s="232"/>
    </row>
    <row r="175" spans="1:26" ht="15.75" hidden="1" thickBot="1">
      <c r="A175" s="810" t="s">
        <v>4032</v>
      </c>
      <c r="B175" s="1413">
        <f>SUM(B167:B174)</f>
        <v>0</v>
      </c>
      <c r="C175" s="1377"/>
      <c r="D175" s="814">
        <f>SUM(D167:D174)</f>
        <v>0</v>
      </c>
      <c r="E175" s="984"/>
      <c r="F175" s="977"/>
      <c r="G175" s="984"/>
      <c r="H175" s="962"/>
      <c r="I175" s="962"/>
      <c r="J175" s="962"/>
      <c r="K175" s="962"/>
      <c r="L175" s="962"/>
      <c r="M175" s="962"/>
      <c r="N175" s="962"/>
      <c r="O175" s="962"/>
      <c r="P175" s="962"/>
      <c r="Q175" s="962"/>
      <c r="R175" s="962"/>
      <c r="S175" s="962"/>
      <c r="T175" s="962"/>
      <c r="U175" s="962"/>
      <c r="V175" s="232"/>
      <c r="W175" s="232"/>
      <c r="X175" s="232"/>
      <c r="Y175" s="232"/>
      <c r="Z175" s="232"/>
    </row>
    <row r="176" spans="1:26" ht="15.75" hidden="1" thickTop="1">
      <c r="A176" s="810"/>
      <c r="B176" s="1414">
        <f>B175-BS!F35</f>
        <v>0</v>
      </c>
      <c r="C176" s="1377"/>
      <c r="D176" s="1382">
        <f>D175-BS!H35</f>
        <v>0</v>
      </c>
      <c r="E176" s="984"/>
      <c r="F176" s="962"/>
      <c r="G176" s="984"/>
      <c r="H176" s="962"/>
      <c r="I176" s="962"/>
      <c r="J176" s="962"/>
      <c r="K176" s="962"/>
      <c r="L176" s="962"/>
      <c r="M176" s="962"/>
      <c r="N176" s="962"/>
      <c r="O176" s="962"/>
      <c r="P176" s="962"/>
      <c r="Q176" s="962"/>
      <c r="R176" s="962"/>
      <c r="S176" s="962"/>
      <c r="T176" s="962"/>
      <c r="U176" s="962"/>
      <c r="V176" s="232"/>
      <c r="W176" s="232"/>
      <c r="X176" s="232"/>
      <c r="Y176" s="232"/>
      <c r="Z176" s="232"/>
    </row>
    <row r="177" spans="1:26" ht="15" hidden="1">
      <c r="A177" s="810"/>
      <c r="B177" s="1414"/>
      <c r="C177" s="1377"/>
      <c r="D177" s="1382"/>
      <c r="E177" s="984"/>
      <c r="F177" s="962"/>
      <c r="G177" s="984"/>
      <c r="H177" s="962"/>
      <c r="I177" s="962"/>
      <c r="J177" s="962"/>
      <c r="K177" s="962"/>
      <c r="L177" s="962"/>
      <c r="M177" s="962"/>
      <c r="N177" s="962"/>
      <c r="O177" s="962"/>
      <c r="P177" s="962"/>
      <c r="Q177" s="962"/>
      <c r="R177" s="962"/>
      <c r="S177" s="962"/>
      <c r="T177" s="962"/>
      <c r="U177" s="962"/>
      <c r="V177" s="232"/>
      <c r="W177" s="232"/>
      <c r="X177" s="232"/>
      <c r="Y177" s="232"/>
      <c r="Z177" s="232"/>
    </row>
    <row r="178" spans="1:26" s="1116" customFormat="1" ht="15" hidden="1">
      <c r="A178" s="1436" t="s">
        <v>11031</v>
      </c>
      <c r="B178" s="1391"/>
      <c r="C178" s="1391"/>
      <c r="D178" s="1391"/>
    </row>
    <row r="179" spans="1:26" s="1116" customFormat="1" ht="15.75" hidden="1" thickBot="1">
      <c r="A179" s="1430"/>
      <c r="B179" s="1564" t="s">
        <v>12562</v>
      </c>
      <c r="C179" s="1393"/>
      <c r="D179" s="1392" t="s">
        <v>12563</v>
      </c>
    </row>
    <row r="180" spans="1:26" s="1116" customFormat="1" ht="15" hidden="1">
      <c r="A180" s="1430" t="s">
        <v>4022</v>
      </c>
      <c r="B180" s="1354">
        <f>D185</f>
        <v>0</v>
      </c>
      <c r="C180" s="1351"/>
      <c r="D180" s="1351"/>
    </row>
    <row r="181" spans="1:26" s="1116" customFormat="1" ht="15" hidden="1">
      <c r="A181" s="1430" t="s">
        <v>11032</v>
      </c>
      <c r="B181" s="1354"/>
      <c r="C181" s="1351"/>
      <c r="D181" s="1351"/>
    </row>
    <row r="182" spans="1:26" s="1116" customFormat="1" ht="15" hidden="1">
      <c r="A182" s="1430" t="s">
        <v>11033</v>
      </c>
      <c r="B182" s="1354"/>
      <c r="C182" s="1351"/>
      <c r="D182" s="1351"/>
    </row>
    <row r="183" spans="1:26" s="1116" customFormat="1" ht="15" hidden="1">
      <c r="A183" s="1430" t="s">
        <v>114</v>
      </c>
      <c r="B183" s="1354"/>
      <c r="C183" s="1351"/>
      <c r="D183" s="1351"/>
    </row>
    <row r="184" spans="1:26" s="1116" customFormat="1" ht="15.75" hidden="1" thickBot="1">
      <c r="A184" s="1430" t="s">
        <v>115</v>
      </c>
      <c r="B184" s="1421"/>
      <c r="C184" s="1351"/>
      <c r="D184" s="1394"/>
    </row>
    <row r="185" spans="1:26" s="1116" customFormat="1" ht="15.75" hidden="1" thickBot="1">
      <c r="A185" s="1437" t="s">
        <v>13941</v>
      </c>
      <c r="B185" s="1369">
        <f>SUM(B180:B184)</f>
        <v>0</v>
      </c>
      <c r="C185" s="1393"/>
      <c r="D185" s="1395">
        <f>SUM(D180:D184)</f>
        <v>0</v>
      </c>
    </row>
    <row r="186" spans="1:26" s="1116" customFormat="1" ht="15.75" hidden="1" thickTop="1">
      <c r="A186" s="1436"/>
      <c r="B186" s="1391">
        <f>B185+B175</f>
        <v>0</v>
      </c>
      <c r="C186" s="1391"/>
      <c r="D186" s="1391">
        <f>D185+D175</f>
        <v>0</v>
      </c>
    </row>
    <row r="187" spans="1:26" ht="15" hidden="1">
      <c r="A187" s="1428"/>
      <c r="B187" s="1376"/>
      <c r="C187" s="1376"/>
      <c r="D187" s="1376"/>
      <c r="E187" s="962"/>
      <c r="F187" s="962"/>
      <c r="G187" s="962"/>
      <c r="H187" s="962"/>
      <c r="I187" s="962"/>
      <c r="J187" s="962"/>
      <c r="K187" s="962"/>
      <c r="L187" s="962"/>
      <c r="M187" s="962"/>
      <c r="N187" s="962"/>
      <c r="O187" s="962"/>
      <c r="P187" s="962"/>
      <c r="Q187" s="962"/>
      <c r="R187" s="962"/>
      <c r="S187" s="962"/>
      <c r="T187" s="962"/>
      <c r="U187" s="962"/>
      <c r="V187" s="232"/>
      <c r="W187" s="232"/>
      <c r="X187" s="232"/>
      <c r="Y187" s="232"/>
      <c r="Z187" s="232"/>
    </row>
    <row r="188" spans="1:26" ht="15" hidden="1">
      <c r="A188" s="1429" t="s">
        <v>2813</v>
      </c>
      <c r="B188" s="1376"/>
      <c r="C188" s="1376"/>
      <c r="D188" s="1376"/>
      <c r="E188" s="959"/>
      <c r="F188" s="959"/>
      <c r="G188" s="959"/>
      <c r="H188" s="959"/>
      <c r="I188" s="959"/>
      <c r="J188" s="959"/>
      <c r="K188" s="959"/>
      <c r="L188" s="959"/>
      <c r="M188" s="959"/>
      <c r="N188" s="959"/>
      <c r="O188" s="959"/>
      <c r="P188" s="959"/>
      <c r="Q188" s="959"/>
      <c r="R188" s="959"/>
      <c r="S188" s="959"/>
      <c r="T188" s="959"/>
      <c r="U188" s="959"/>
      <c r="V188" s="960"/>
      <c r="W188" s="960"/>
      <c r="X188" s="960"/>
      <c r="Y188" s="960"/>
      <c r="Z188" s="960"/>
    </row>
    <row r="189" spans="1:26" ht="43.5" hidden="1">
      <c r="A189" s="810"/>
      <c r="B189" s="1403" t="s">
        <v>4022</v>
      </c>
      <c r="C189" s="1377"/>
      <c r="D189" s="798" t="s">
        <v>117</v>
      </c>
      <c r="E189" s="1032"/>
      <c r="F189" s="985" t="s">
        <v>118</v>
      </c>
      <c r="G189" s="1032"/>
      <c r="H189" s="985" t="s">
        <v>119</v>
      </c>
      <c r="I189" s="1032"/>
      <c r="J189" s="995" t="s">
        <v>4021</v>
      </c>
      <c r="K189" s="1492"/>
      <c r="L189" s="962"/>
      <c r="M189" s="962"/>
      <c r="N189" s="962"/>
      <c r="O189" s="962"/>
      <c r="P189" s="962"/>
      <c r="Q189" s="962"/>
      <c r="R189" s="962"/>
      <c r="S189" s="962"/>
      <c r="T189" s="962"/>
      <c r="U189" s="962"/>
      <c r="V189" s="232"/>
      <c r="W189" s="232"/>
      <c r="X189" s="232"/>
      <c r="Y189" s="232"/>
      <c r="Z189" s="232"/>
    </row>
    <row r="190" spans="1:26" ht="15" hidden="1">
      <c r="A190" s="1426"/>
      <c r="B190" s="1383"/>
      <c r="C190" s="812"/>
      <c r="D190" s="812"/>
      <c r="E190" s="964"/>
      <c r="F190" s="964"/>
      <c r="G190" s="964"/>
      <c r="H190" s="964"/>
      <c r="I190" s="964"/>
      <c r="J190" s="975">
        <f>B190+D190-F190-H190</f>
        <v>0</v>
      </c>
      <c r="K190" s="975"/>
      <c r="L190" s="962"/>
      <c r="M190" s="962"/>
      <c r="N190" s="962"/>
      <c r="O190" s="962"/>
      <c r="P190" s="962"/>
      <c r="Q190" s="962"/>
      <c r="R190" s="962"/>
      <c r="S190" s="962"/>
      <c r="T190" s="962"/>
      <c r="U190" s="962"/>
      <c r="V190" s="232"/>
      <c r="W190" s="232"/>
      <c r="X190" s="232"/>
      <c r="Y190" s="232"/>
      <c r="Z190" s="232"/>
    </row>
    <row r="191" spans="1:26" ht="15" hidden="1">
      <c r="A191" s="1426"/>
      <c r="B191" s="1383"/>
      <c r="C191" s="812"/>
      <c r="D191" s="812"/>
      <c r="E191" s="964"/>
      <c r="F191" s="964"/>
      <c r="G191" s="964"/>
      <c r="H191" s="964"/>
      <c r="I191" s="964"/>
      <c r="J191" s="975">
        <f>B191+D191-F191-H191</f>
        <v>0</v>
      </c>
      <c r="K191" s="975"/>
      <c r="L191" s="962"/>
      <c r="M191" s="962"/>
      <c r="N191" s="962"/>
      <c r="O191" s="962"/>
      <c r="P191" s="962"/>
      <c r="Q191" s="962"/>
      <c r="R191" s="962"/>
      <c r="S191" s="962"/>
      <c r="T191" s="962"/>
      <c r="U191" s="962"/>
      <c r="V191" s="232"/>
      <c r="W191" s="232"/>
      <c r="X191" s="232"/>
      <c r="Y191" s="232"/>
      <c r="Z191" s="232"/>
    </row>
    <row r="192" spans="1:26" ht="15" hidden="1">
      <c r="A192" s="1426"/>
      <c r="B192" s="1383"/>
      <c r="C192" s="812"/>
      <c r="D192" s="812"/>
      <c r="E192" s="964"/>
      <c r="F192" s="964"/>
      <c r="G192" s="964"/>
      <c r="H192" s="964"/>
      <c r="I192" s="964"/>
      <c r="J192" s="975">
        <f>B192+D192-F192-H192</f>
        <v>0</v>
      </c>
      <c r="K192" s="975"/>
      <c r="L192" s="962"/>
      <c r="M192" s="962"/>
      <c r="N192" s="962"/>
      <c r="O192" s="962"/>
      <c r="P192" s="962"/>
      <c r="Q192" s="962"/>
      <c r="R192" s="962"/>
      <c r="S192" s="962"/>
      <c r="T192" s="962"/>
      <c r="U192" s="962"/>
      <c r="V192" s="232"/>
      <c r="W192" s="232"/>
      <c r="X192" s="232"/>
      <c r="Y192" s="232"/>
      <c r="Z192" s="232"/>
    </row>
    <row r="193" spans="1:26" ht="15" hidden="1">
      <c r="A193" s="1426"/>
      <c r="B193" s="1411"/>
      <c r="C193" s="812"/>
      <c r="D193" s="815"/>
      <c r="E193" s="964"/>
      <c r="F193" s="976"/>
      <c r="G193" s="964"/>
      <c r="H193" s="976"/>
      <c r="I193" s="964"/>
      <c r="J193" s="1493">
        <f>B193+D193-F193-H193</f>
        <v>0</v>
      </c>
      <c r="K193" s="1494"/>
      <c r="L193" s="962"/>
      <c r="M193" s="962"/>
      <c r="N193" s="962"/>
      <c r="O193" s="962"/>
      <c r="P193" s="962"/>
      <c r="Q193" s="962"/>
      <c r="R193" s="962"/>
      <c r="S193" s="962"/>
      <c r="T193" s="962"/>
      <c r="U193" s="962"/>
      <c r="V193" s="232"/>
      <c r="W193" s="232"/>
      <c r="X193" s="232"/>
      <c r="Y193" s="232"/>
      <c r="Z193" s="232"/>
    </row>
    <row r="194" spans="1:26" ht="15.75" hidden="1" thickBot="1">
      <c r="A194" s="810" t="s">
        <v>4032</v>
      </c>
      <c r="B194" s="1413">
        <f>SUM(B190:B193)</f>
        <v>0</v>
      </c>
      <c r="C194" s="1377"/>
      <c r="D194" s="814">
        <f>SUM(D190:D193)</f>
        <v>0</v>
      </c>
      <c r="E194" s="984"/>
      <c r="F194" s="970">
        <f>SUM(F190:F193)</f>
        <v>0</v>
      </c>
      <c r="G194" s="984"/>
      <c r="H194" s="970">
        <f>SUM(H190:H193)</f>
        <v>0</v>
      </c>
      <c r="I194" s="984"/>
      <c r="J194" s="1495">
        <f>SUM(J190:J193)</f>
        <v>0</v>
      </c>
      <c r="K194" s="1491"/>
      <c r="L194" s="962"/>
      <c r="M194" s="962"/>
      <c r="N194" s="962"/>
      <c r="O194" s="962"/>
      <c r="P194" s="962"/>
      <c r="Q194" s="962"/>
      <c r="R194" s="962"/>
      <c r="S194" s="962"/>
      <c r="T194" s="962"/>
      <c r="U194" s="962"/>
      <c r="V194" s="232"/>
      <c r="W194" s="232"/>
      <c r="X194" s="232"/>
      <c r="Y194" s="232"/>
      <c r="Z194" s="232"/>
    </row>
    <row r="195" spans="1:26" ht="15.75" hidden="1" thickTop="1">
      <c r="A195" s="810"/>
      <c r="B195" s="1414">
        <f>B194-[2]BS!H38</f>
        <v>0</v>
      </c>
      <c r="C195" s="1377"/>
      <c r="D195" s="1382"/>
      <c r="E195" s="984"/>
      <c r="F195" s="963"/>
      <c r="G195" s="984"/>
      <c r="H195" s="963"/>
      <c r="I195" s="984"/>
      <c r="J195" s="1491">
        <f>J194-[2]BS!F38</f>
        <v>0</v>
      </c>
      <c r="K195" s="1491"/>
      <c r="L195" s="962"/>
      <c r="M195" s="962"/>
      <c r="N195" s="962"/>
      <c r="O195" s="962"/>
      <c r="P195" s="962"/>
      <c r="Q195" s="962"/>
      <c r="R195" s="962"/>
      <c r="S195" s="962"/>
      <c r="T195" s="962"/>
      <c r="U195" s="962"/>
      <c r="V195" s="232"/>
      <c r="W195" s="232"/>
      <c r="X195" s="232"/>
      <c r="Y195" s="232"/>
      <c r="Z195" s="232"/>
    </row>
    <row r="196" spans="1:26" ht="15" hidden="1">
      <c r="A196" s="1428" t="s">
        <v>10314</v>
      </c>
      <c r="B196" s="1376"/>
      <c r="C196" s="1376"/>
      <c r="D196" s="1376"/>
      <c r="E196" s="962"/>
      <c r="F196" s="962"/>
      <c r="G196" s="962"/>
      <c r="H196" s="962"/>
      <c r="I196" s="962"/>
      <c r="J196" s="962"/>
      <c r="K196" s="962"/>
      <c r="L196" s="962"/>
      <c r="M196" s="962"/>
      <c r="N196" s="962"/>
      <c r="O196" s="962"/>
      <c r="P196" s="962"/>
      <c r="Q196" s="962"/>
      <c r="R196" s="962"/>
      <c r="S196" s="962"/>
      <c r="T196" s="962"/>
      <c r="U196" s="962"/>
      <c r="V196" s="232"/>
      <c r="W196" s="232"/>
      <c r="X196" s="232"/>
      <c r="Y196" s="232"/>
      <c r="Z196" s="232"/>
    </row>
    <row r="197" spans="1:26" ht="15" hidden="1">
      <c r="A197" s="1426" t="s">
        <v>4022</v>
      </c>
      <c r="B197" s="1383">
        <f>[2]BS!H38</f>
        <v>0</v>
      </c>
      <c r="C197" s="1376"/>
      <c r="D197" s="1376"/>
      <c r="E197" s="962"/>
      <c r="F197" s="962"/>
      <c r="G197" s="962"/>
      <c r="H197" s="962"/>
      <c r="I197" s="962"/>
      <c r="J197" s="962"/>
      <c r="K197" s="962"/>
      <c r="L197" s="962"/>
      <c r="M197" s="962"/>
      <c r="N197" s="962"/>
      <c r="O197" s="962"/>
      <c r="P197" s="962"/>
      <c r="Q197" s="962"/>
      <c r="R197" s="962"/>
      <c r="S197" s="962"/>
      <c r="T197" s="962"/>
      <c r="U197" s="962"/>
      <c r="V197" s="232"/>
      <c r="W197" s="232"/>
      <c r="X197" s="232"/>
      <c r="Y197" s="232"/>
      <c r="Z197" s="232"/>
    </row>
    <row r="198" spans="1:26" ht="15" hidden="1">
      <c r="A198" s="1426" t="s">
        <v>117</v>
      </c>
      <c r="B198" s="1383">
        <f>D194</f>
        <v>0</v>
      </c>
      <c r="C198" s="1376"/>
      <c r="D198" s="1376"/>
      <c r="E198" s="962"/>
      <c r="F198" s="962"/>
      <c r="G198" s="962"/>
      <c r="H198" s="962"/>
      <c r="I198" s="962"/>
      <c r="J198" s="962"/>
      <c r="K198" s="962"/>
      <c r="L198" s="962"/>
      <c r="M198" s="962"/>
      <c r="N198" s="962"/>
      <c r="O198" s="962"/>
      <c r="P198" s="962"/>
      <c r="Q198" s="962"/>
      <c r="R198" s="962"/>
      <c r="S198" s="962"/>
      <c r="T198" s="962"/>
      <c r="U198" s="962"/>
      <c r="V198" s="232"/>
      <c r="W198" s="232"/>
      <c r="X198" s="232"/>
      <c r="Y198" s="232"/>
      <c r="Z198" s="232"/>
    </row>
    <row r="199" spans="1:26" ht="15" hidden="1">
      <c r="A199" s="1426" t="s">
        <v>118</v>
      </c>
      <c r="B199" s="1383">
        <f>-F194</f>
        <v>0</v>
      </c>
      <c r="C199" s="1376"/>
      <c r="D199" s="1376"/>
      <c r="E199" s="962"/>
      <c r="F199" s="962"/>
      <c r="G199" s="962"/>
      <c r="H199" s="962"/>
      <c r="I199" s="962"/>
      <c r="J199" s="962"/>
      <c r="K199" s="962"/>
      <c r="L199" s="962"/>
      <c r="M199" s="962"/>
      <c r="N199" s="962"/>
      <c r="O199" s="962"/>
      <c r="P199" s="962"/>
      <c r="Q199" s="962"/>
      <c r="R199" s="962"/>
      <c r="S199" s="962"/>
      <c r="T199" s="962"/>
      <c r="U199" s="962"/>
      <c r="V199" s="232"/>
      <c r="W199" s="232"/>
      <c r="X199" s="232"/>
      <c r="Y199" s="232"/>
      <c r="Z199" s="232"/>
    </row>
    <row r="200" spans="1:26" ht="15" hidden="1">
      <c r="A200" s="1426" t="s">
        <v>119</v>
      </c>
      <c r="B200" s="1411">
        <f>-H194</f>
        <v>0</v>
      </c>
      <c r="C200" s="1376"/>
      <c r="D200" s="1376"/>
      <c r="E200" s="962"/>
      <c r="F200" s="962"/>
      <c r="G200" s="962"/>
      <c r="H200" s="962"/>
      <c r="I200" s="962"/>
      <c r="J200" s="962"/>
      <c r="K200" s="962"/>
      <c r="L200" s="962"/>
      <c r="M200" s="962"/>
      <c r="N200" s="962"/>
      <c r="O200" s="962"/>
      <c r="P200" s="962"/>
      <c r="Q200" s="962"/>
      <c r="R200" s="962"/>
      <c r="S200" s="962"/>
      <c r="T200" s="962"/>
      <c r="U200" s="962"/>
      <c r="V200" s="232"/>
      <c r="W200" s="232"/>
      <c r="X200" s="232"/>
      <c r="Y200" s="232"/>
      <c r="Z200" s="232"/>
    </row>
    <row r="201" spans="1:26" ht="15.75" hidden="1" thickBot="1">
      <c r="A201" s="810" t="s">
        <v>4021</v>
      </c>
      <c r="B201" s="1413">
        <f>SUM(B197:B200)</f>
        <v>0</v>
      </c>
      <c r="C201" s="1376"/>
      <c r="D201" s="1376"/>
      <c r="E201" s="962"/>
      <c r="F201" s="962"/>
      <c r="G201" s="962"/>
      <c r="H201" s="962"/>
      <c r="I201" s="962"/>
      <c r="J201" s="962"/>
      <c r="K201" s="962"/>
      <c r="L201" s="962"/>
      <c r="M201" s="962"/>
      <c r="N201" s="962"/>
      <c r="O201" s="962"/>
      <c r="P201" s="962"/>
      <c r="Q201" s="962"/>
      <c r="R201" s="962"/>
      <c r="S201" s="962"/>
      <c r="T201" s="962"/>
      <c r="U201" s="962"/>
      <c r="V201" s="232"/>
      <c r="W201" s="232"/>
      <c r="X201" s="232"/>
      <c r="Y201" s="232"/>
      <c r="Z201" s="232"/>
    </row>
    <row r="202" spans="1:26" ht="15.75" hidden="1" thickTop="1">
      <c r="A202" s="810"/>
      <c r="B202" s="1414">
        <f>B201-[2]BS!F38</f>
        <v>0</v>
      </c>
      <c r="C202" s="1376"/>
      <c r="D202" s="1376"/>
      <c r="E202" s="962"/>
      <c r="F202" s="962"/>
      <c r="G202" s="962"/>
      <c r="H202" s="962"/>
      <c r="I202" s="962"/>
      <c r="J202" s="962"/>
      <c r="K202" s="962"/>
      <c r="L202" s="962"/>
      <c r="M202" s="962"/>
      <c r="N202" s="962"/>
      <c r="O202" s="962"/>
      <c r="P202" s="962"/>
      <c r="Q202" s="962"/>
      <c r="R202" s="962"/>
      <c r="S202" s="962"/>
      <c r="T202" s="962"/>
      <c r="U202" s="962"/>
      <c r="V202" s="232"/>
      <c r="W202" s="232"/>
      <c r="X202" s="232"/>
      <c r="Y202" s="232"/>
      <c r="Z202" s="232"/>
    </row>
    <row r="203" spans="1:26" ht="15" hidden="1">
      <c r="A203" s="810"/>
      <c r="B203" s="1414"/>
      <c r="C203" s="1376"/>
      <c r="D203" s="1376"/>
      <c r="E203" s="962"/>
      <c r="F203" s="962"/>
      <c r="G203" s="962"/>
      <c r="H203" s="962"/>
      <c r="I203" s="962"/>
      <c r="J203" s="962"/>
      <c r="K203" s="962"/>
      <c r="L203" s="962"/>
      <c r="M203" s="962"/>
      <c r="N203" s="962"/>
      <c r="O203" s="962"/>
      <c r="P203" s="962"/>
      <c r="Q203" s="962"/>
      <c r="R203" s="962"/>
      <c r="S203" s="962"/>
      <c r="T203" s="962"/>
      <c r="U203" s="962"/>
      <c r="V203" s="232"/>
      <c r="W203" s="232"/>
      <c r="X203" s="232"/>
      <c r="Y203" s="232"/>
      <c r="Z203" s="232"/>
    </row>
    <row r="204" spans="1:26" ht="15" hidden="1">
      <c r="A204" s="1429" t="s">
        <v>6225</v>
      </c>
      <c r="B204" s="1376"/>
      <c r="C204" s="1376"/>
      <c r="D204" s="1376"/>
      <c r="E204" s="959"/>
      <c r="F204" s="959"/>
      <c r="G204" s="959"/>
      <c r="H204" s="959"/>
      <c r="I204" s="959"/>
      <c r="J204" s="959"/>
      <c r="K204" s="959"/>
      <c r="L204" s="959"/>
      <c r="M204" s="959"/>
      <c r="N204" s="959"/>
      <c r="O204" s="959"/>
      <c r="P204" s="959"/>
      <c r="Q204" s="959"/>
      <c r="R204" s="959"/>
      <c r="S204" s="959"/>
      <c r="T204" s="959"/>
      <c r="U204" s="959"/>
      <c r="V204" s="960"/>
      <c r="W204" s="960"/>
      <c r="X204" s="960"/>
      <c r="Y204" s="960"/>
      <c r="Z204" s="960"/>
    </row>
    <row r="205" spans="1:26" ht="15" hidden="1">
      <c r="A205" s="1426"/>
      <c r="B205" s="1403" t="s">
        <v>7382</v>
      </c>
      <c r="C205" s="1377"/>
      <c r="D205" s="798" t="s">
        <v>7383</v>
      </c>
      <c r="E205" s="984"/>
      <c r="F205" s="962"/>
      <c r="G205" s="984"/>
      <c r="H205" s="962"/>
      <c r="I205" s="962"/>
      <c r="J205" s="962"/>
      <c r="K205" s="962"/>
      <c r="L205" s="962"/>
      <c r="M205" s="962"/>
      <c r="N205" s="962"/>
      <c r="O205" s="962"/>
      <c r="P205" s="962"/>
      <c r="Q205" s="962"/>
      <c r="R205" s="962"/>
      <c r="S205" s="962"/>
      <c r="T205" s="962"/>
      <c r="U205" s="962"/>
      <c r="V205" s="232"/>
      <c r="W205" s="232"/>
      <c r="X205" s="232"/>
      <c r="Y205" s="232"/>
      <c r="Z205" s="232"/>
    </row>
    <row r="206" spans="1:26" ht="15" hidden="1">
      <c r="A206" s="1426" t="s">
        <v>9475</v>
      </c>
      <c r="B206" s="1383"/>
      <c r="C206" s="812"/>
      <c r="D206" s="812"/>
      <c r="E206" s="1033"/>
      <c r="F206" s="969"/>
      <c r="G206" s="1033"/>
      <c r="H206" s="962"/>
      <c r="I206" s="962"/>
      <c r="J206" s="962"/>
      <c r="K206" s="962"/>
      <c r="L206" s="962"/>
      <c r="M206" s="962"/>
      <c r="N206" s="962"/>
      <c r="O206" s="962"/>
      <c r="P206" s="962"/>
      <c r="Q206" s="962"/>
      <c r="R206" s="962"/>
      <c r="S206" s="962"/>
      <c r="T206" s="962"/>
      <c r="U206" s="962"/>
      <c r="V206" s="232"/>
      <c r="W206" s="232"/>
      <c r="X206" s="232"/>
      <c r="Y206" s="232"/>
      <c r="Z206" s="232"/>
    </row>
    <row r="207" spans="1:26" ht="15.75" hidden="1" thickBot="1">
      <c r="A207" s="810" t="s">
        <v>4032</v>
      </c>
      <c r="B207" s="1415">
        <f>SUM(B206:B206)</f>
        <v>0</v>
      </c>
      <c r="C207" s="1377"/>
      <c r="D207" s="1378">
        <f>SUM(D206:D206)</f>
        <v>0</v>
      </c>
      <c r="E207" s="984"/>
      <c r="F207" s="962"/>
      <c r="G207" s="984"/>
      <c r="H207" s="962"/>
      <c r="I207" s="962"/>
      <c r="J207" s="962"/>
      <c r="K207" s="962"/>
      <c r="L207" s="962"/>
      <c r="M207" s="962"/>
      <c r="N207" s="962"/>
      <c r="O207" s="962"/>
      <c r="P207" s="962"/>
      <c r="Q207" s="962"/>
      <c r="R207" s="962"/>
      <c r="S207" s="962"/>
      <c r="T207" s="962"/>
      <c r="U207" s="962"/>
      <c r="V207" s="232"/>
      <c r="W207" s="232"/>
      <c r="X207" s="232"/>
      <c r="Y207" s="232"/>
      <c r="Z207" s="232"/>
    </row>
    <row r="208" spans="1:26" ht="15.75" hidden="1" thickTop="1">
      <c r="A208" s="810"/>
      <c r="B208" s="1414">
        <f>B207-BS!F40</f>
        <v>0</v>
      </c>
      <c r="C208" s="1377"/>
      <c r="D208" s="1382">
        <f>D207-BS!H40</f>
        <v>0</v>
      </c>
      <c r="E208" s="984"/>
      <c r="F208" s="962"/>
      <c r="G208" s="984"/>
      <c r="H208" s="962"/>
      <c r="I208" s="962"/>
      <c r="J208" s="962"/>
      <c r="K208" s="962"/>
      <c r="L208" s="962"/>
      <c r="M208" s="962"/>
      <c r="N208" s="962"/>
      <c r="O208" s="962"/>
      <c r="P208" s="962"/>
      <c r="Q208" s="962"/>
      <c r="R208" s="962"/>
      <c r="S208" s="962"/>
      <c r="T208" s="962"/>
      <c r="U208" s="962"/>
      <c r="V208" s="232"/>
      <c r="W208" s="232"/>
      <c r="X208" s="232"/>
      <c r="Y208" s="232"/>
      <c r="Z208" s="232"/>
    </row>
    <row r="209" spans="1:26" ht="15">
      <c r="A209" s="810"/>
      <c r="B209" s="1414"/>
      <c r="C209" s="1377"/>
      <c r="D209" s="1382"/>
      <c r="E209" s="984"/>
      <c r="F209" s="962"/>
      <c r="G209" s="984"/>
      <c r="H209" s="962"/>
      <c r="I209" s="962"/>
      <c r="J209" s="962"/>
      <c r="K209" s="962"/>
      <c r="L209" s="962"/>
      <c r="M209" s="962"/>
      <c r="N209" s="962"/>
      <c r="O209" s="962"/>
      <c r="P209" s="962"/>
      <c r="Q209" s="962"/>
      <c r="R209" s="962"/>
      <c r="S209" s="962"/>
      <c r="T209" s="962"/>
      <c r="U209" s="962"/>
      <c r="V209" s="232"/>
      <c r="W209" s="232"/>
      <c r="X209" s="232"/>
      <c r="Y209" s="232"/>
      <c r="Z209" s="232"/>
    </row>
    <row r="210" spans="1:26" ht="15">
      <c r="A210" s="1429" t="s">
        <v>9476</v>
      </c>
      <c r="B210" s="1376"/>
      <c r="C210" s="1376"/>
      <c r="D210" s="1376"/>
      <c r="E210" s="959"/>
      <c r="F210" s="962"/>
      <c r="G210" s="959"/>
      <c r="H210" s="959"/>
      <c r="I210" s="959"/>
      <c r="J210" s="959"/>
      <c r="K210" s="959"/>
      <c r="L210" s="959"/>
      <c r="M210" s="959"/>
      <c r="N210" s="959"/>
      <c r="O210" s="959"/>
      <c r="P210" s="959"/>
      <c r="Q210" s="959"/>
      <c r="R210" s="959"/>
      <c r="S210" s="959"/>
      <c r="T210" s="959"/>
      <c r="U210" s="959"/>
      <c r="V210" s="960"/>
      <c r="W210" s="960"/>
      <c r="X210" s="960"/>
      <c r="Y210" s="960"/>
      <c r="Z210" s="960"/>
    </row>
    <row r="211" spans="1:26" ht="15">
      <c r="A211" s="1426"/>
      <c r="B211" s="1403" t="s">
        <v>7382</v>
      </c>
      <c r="C211" s="1377"/>
      <c r="D211" s="798" t="s">
        <v>7383</v>
      </c>
      <c r="E211" s="984"/>
      <c r="F211" s="962"/>
      <c r="G211" s="984"/>
      <c r="H211" s="962"/>
      <c r="I211" s="962"/>
      <c r="J211" s="962"/>
      <c r="K211" s="962"/>
      <c r="L211" s="962"/>
      <c r="M211" s="962"/>
      <c r="N211" s="962"/>
      <c r="O211" s="962"/>
      <c r="P211" s="962"/>
      <c r="Q211" s="962"/>
      <c r="R211" s="962"/>
      <c r="S211" s="962"/>
      <c r="T211" s="962"/>
      <c r="U211" s="962"/>
      <c r="V211" s="232"/>
      <c r="W211" s="232"/>
      <c r="X211" s="232"/>
      <c r="Y211" s="232"/>
      <c r="Z211" s="232"/>
    </row>
    <row r="212" spans="1:26" ht="15">
      <c r="A212" s="1426" t="s">
        <v>6015</v>
      </c>
      <c r="B212" s="1383">
        <f ca="1">WK!G62</f>
        <v>380822846566</v>
      </c>
      <c r="C212" s="1396"/>
      <c r="D212" s="812">
        <f ca="1">WK!U62</f>
        <v>353321846566</v>
      </c>
      <c r="E212" s="1034"/>
      <c r="F212" s="962"/>
      <c r="G212" s="964"/>
      <c r="H212" s="962"/>
      <c r="I212" s="962"/>
      <c r="J212" s="962"/>
      <c r="K212" s="962"/>
      <c r="L212" s="962"/>
      <c r="M212" s="962"/>
      <c r="N212" s="962"/>
      <c r="O212" s="962"/>
      <c r="P212" s="962"/>
      <c r="Q212" s="962"/>
      <c r="R212" s="962"/>
      <c r="S212" s="962"/>
      <c r="T212" s="962"/>
      <c r="U212" s="962"/>
      <c r="V212" s="232"/>
      <c r="W212" s="232"/>
      <c r="X212" s="232"/>
      <c r="Y212" s="232"/>
      <c r="Z212" s="232"/>
    </row>
    <row r="213" spans="1:26" ht="15" hidden="1">
      <c r="A213" s="1426" t="s">
        <v>10316</v>
      </c>
      <c r="B213" s="1383">
        <f ca="1">WK!G63</f>
        <v>0</v>
      </c>
      <c r="C213" s="812"/>
      <c r="D213" s="812"/>
      <c r="E213" s="964"/>
      <c r="F213" s="962"/>
      <c r="G213" s="964"/>
      <c r="H213" s="962"/>
      <c r="I213" s="962"/>
      <c r="J213" s="962"/>
      <c r="K213" s="962"/>
      <c r="L213" s="962"/>
      <c r="M213" s="962"/>
      <c r="N213" s="962"/>
      <c r="O213" s="962"/>
      <c r="P213" s="962"/>
      <c r="Q213" s="962"/>
      <c r="R213" s="962"/>
      <c r="S213" s="962"/>
      <c r="T213" s="962"/>
      <c r="U213" s="962"/>
      <c r="V213" s="232"/>
      <c r="W213" s="232"/>
      <c r="X213" s="232"/>
      <c r="Y213" s="232"/>
      <c r="Z213" s="232"/>
    </row>
    <row r="214" spans="1:26" ht="15" hidden="1">
      <c r="A214" s="1426" t="s">
        <v>12993</v>
      </c>
      <c r="B214" s="1383">
        <f ca="1">WK!G64</f>
        <v>0</v>
      </c>
      <c r="C214" s="812"/>
      <c r="D214" s="812"/>
      <c r="E214" s="964"/>
      <c r="F214" s="962"/>
      <c r="G214" s="964"/>
      <c r="H214" s="962"/>
      <c r="I214" s="962"/>
      <c r="J214" s="962"/>
      <c r="K214" s="962"/>
      <c r="L214" s="962"/>
      <c r="M214" s="962"/>
      <c r="N214" s="962"/>
      <c r="O214" s="962"/>
      <c r="P214" s="962"/>
      <c r="Q214" s="962"/>
      <c r="R214" s="962"/>
      <c r="S214" s="962"/>
      <c r="T214" s="962"/>
      <c r="U214" s="962"/>
      <c r="V214" s="232"/>
      <c r="W214" s="232"/>
      <c r="X214" s="232"/>
      <c r="Y214" s="232"/>
      <c r="Z214" s="232"/>
    </row>
    <row r="215" spans="1:26" ht="15.75" thickBot="1">
      <c r="A215" s="810" t="s">
        <v>4032</v>
      </c>
      <c r="B215" s="1415">
        <f ca="1">SUM(B212:B214)</f>
        <v>380822846566</v>
      </c>
      <c r="C215" s="1377"/>
      <c r="D215" s="1378">
        <f ca="1">SUM(D212:D214)</f>
        <v>353321846566</v>
      </c>
      <c r="E215" s="984"/>
      <c r="F215" s="962"/>
      <c r="G215" s="984"/>
      <c r="H215" s="962"/>
      <c r="I215" s="962"/>
      <c r="J215" s="962"/>
      <c r="K215" s="962"/>
      <c r="L215" s="962"/>
      <c r="M215" s="962"/>
      <c r="N215" s="962"/>
      <c r="O215" s="962"/>
      <c r="P215" s="962"/>
      <c r="Q215" s="962"/>
      <c r="R215" s="962"/>
      <c r="S215" s="962"/>
      <c r="T215" s="962"/>
      <c r="U215" s="962"/>
      <c r="V215" s="232"/>
      <c r="W215" s="232"/>
      <c r="X215" s="232"/>
      <c r="Y215" s="232"/>
      <c r="Z215" s="232"/>
    </row>
    <row r="216" spans="1:26" s="1027" customFormat="1" ht="15.75" thickTop="1">
      <c r="A216" s="1427"/>
      <c r="B216" s="1414">
        <f ca="1">B215-BS!F42</f>
        <v>0</v>
      </c>
      <c r="C216" s="1380"/>
      <c r="D216" s="1379">
        <f ca="1">D215-BS!H42</f>
        <v>0</v>
      </c>
      <c r="E216" s="1026"/>
      <c r="F216" s="978"/>
      <c r="G216" s="1026"/>
      <c r="H216" s="978"/>
      <c r="I216" s="978"/>
      <c r="J216" s="962"/>
      <c r="K216" s="962"/>
      <c r="L216" s="962"/>
      <c r="M216" s="978"/>
      <c r="N216" s="978"/>
      <c r="O216" s="978"/>
      <c r="P216" s="978"/>
      <c r="Q216" s="978"/>
      <c r="R216" s="978"/>
      <c r="S216" s="978"/>
      <c r="T216" s="978"/>
      <c r="U216" s="978"/>
      <c r="V216" s="979"/>
      <c r="W216" s="979"/>
      <c r="X216" s="979"/>
      <c r="Y216" s="979"/>
      <c r="Z216" s="979"/>
    </row>
    <row r="217" spans="1:26" ht="15">
      <c r="A217" s="1426" t="s">
        <v>14312</v>
      </c>
      <c r="B217" s="1414"/>
      <c r="C217" s="1377"/>
      <c r="D217" s="1382"/>
      <c r="E217" s="984"/>
      <c r="F217" s="962"/>
      <c r="G217" s="984"/>
      <c r="H217" s="962"/>
      <c r="I217" s="962"/>
      <c r="J217" s="962"/>
      <c r="K217" s="962"/>
      <c r="L217" s="962"/>
      <c r="M217" s="962"/>
      <c r="N217" s="962"/>
      <c r="O217" s="962"/>
      <c r="P217" s="962"/>
      <c r="Q217" s="962"/>
      <c r="R217" s="962"/>
      <c r="S217" s="962"/>
      <c r="T217" s="962"/>
      <c r="U217" s="962"/>
      <c r="V217" s="232"/>
      <c r="W217" s="232"/>
      <c r="X217" s="232"/>
      <c r="Y217" s="232"/>
      <c r="Z217" s="232"/>
    </row>
    <row r="218" spans="1:26" ht="15" hidden="1">
      <c r="A218" s="1429" t="s">
        <v>9477</v>
      </c>
      <c r="B218" s="1376"/>
      <c r="C218" s="1376"/>
      <c r="D218" s="1376"/>
      <c r="E218" s="959"/>
      <c r="F218" s="959"/>
      <c r="G218" s="959"/>
      <c r="H218" s="959"/>
      <c r="I218" s="959"/>
      <c r="J218" s="959"/>
      <c r="K218" s="959"/>
      <c r="L218" s="959"/>
      <c r="M218" s="959"/>
      <c r="N218" s="959"/>
      <c r="O218" s="959"/>
      <c r="P218" s="959"/>
      <c r="Q218" s="959"/>
      <c r="R218" s="959"/>
      <c r="S218" s="959"/>
      <c r="T218" s="959"/>
      <c r="U218" s="959"/>
      <c r="V218" s="960"/>
      <c r="W218" s="960"/>
      <c r="X218" s="960"/>
      <c r="Y218" s="960"/>
      <c r="Z218" s="960"/>
    </row>
    <row r="219" spans="1:26" ht="15" hidden="1">
      <c r="A219" s="1426"/>
      <c r="B219" s="1403" t="s">
        <v>7382</v>
      </c>
      <c r="C219" s="1377"/>
      <c r="D219" s="798" t="s">
        <v>7383</v>
      </c>
      <c r="E219" s="984"/>
      <c r="F219" s="962"/>
      <c r="G219" s="984"/>
      <c r="H219" s="962"/>
      <c r="I219" s="962"/>
      <c r="J219" s="962"/>
      <c r="K219" s="962"/>
      <c r="L219" s="962"/>
      <c r="M219" s="962"/>
      <c r="N219" s="962"/>
      <c r="O219" s="962"/>
      <c r="P219" s="962"/>
      <c r="Q219" s="962"/>
      <c r="R219" s="962"/>
      <c r="S219" s="962"/>
      <c r="T219" s="962"/>
      <c r="U219" s="962"/>
      <c r="V219" s="232"/>
      <c r="W219" s="232"/>
      <c r="X219" s="232"/>
      <c r="Y219" s="232"/>
      <c r="Z219" s="232"/>
    </row>
    <row r="220" spans="1:26" ht="15" hidden="1">
      <c r="A220" s="1041" t="s">
        <v>5929</v>
      </c>
      <c r="B220" s="1383">
        <f>F238</f>
        <v>0</v>
      </c>
      <c r="C220" s="812"/>
      <c r="D220" s="812">
        <f>H238</f>
        <v>0</v>
      </c>
      <c r="E220" s="964"/>
      <c r="F220" s="962"/>
      <c r="G220" s="964"/>
      <c r="H220" s="962"/>
      <c r="I220" s="962"/>
      <c r="J220" s="962"/>
      <c r="K220" s="962"/>
      <c r="L220" s="962"/>
      <c r="M220" s="962"/>
      <c r="N220" s="962"/>
      <c r="O220" s="962"/>
      <c r="P220" s="962"/>
      <c r="Q220" s="962"/>
      <c r="R220" s="962"/>
      <c r="S220" s="962"/>
      <c r="T220" s="962"/>
      <c r="U220" s="962"/>
      <c r="V220" s="232"/>
      <c r="W220" s="232"/>
      <c r="X220" s="232"/>
      <c r="Y220" s="232"/>
      <c r="Z220" s="232"/>
    </row>
    <row r="221" spans="1:26" ht="15" hidden="1">
      <c r="A221" s="1041" t="s">
        <v>12099</v>
      </c>
      <c r="B221" s="1383">
        <f>F239</f>
        <v>0</v>
      </c>
      <c r="C221" s="812"/>
      <c r="D221" s="812"/>
      <c r="E221" s="964"/>
      <c r="F221" s="962"/>
      <c r="G221" s="964"/>
      <c r="H221" s="962"/>
      <c r="I221" s="962"/>
      <c r="J221" s="962"/>
      <c r="K221" s="962"/>
      <c r="L221" s="962"/>
      <c r="M221" s="962"/>
      <c r="N221" s="962"/>
      <c r="O221" s="962"/>
      <c r="P221" s="962"/>
      <c r="Q221" s="962"/>
      <c r="R221" s="962"/>
      <c r="S221" s="962"/>
      <c r="T221" s="962"/>
      <c r="U221" s="962"/>
      <c r="V221" s="232"/>
      <c r="W221" s="232"/>
      <c r="X221" s="232"/>
      <c r="Y221" s="232"/>
      <c r="Z221" s="232"/>
    </row>
    <row r="222" spans="1:26" ht="15" hidden="1">
      <c r="A222" s="1041" t="s">
        <v>948</v>
      </c>
      <c r="B222" s="1383">
        <f>F240</f>
        <v>0</v>
      </c>
      <c r="C222" s="812"/>
      <c r="D222" s="812"/>
      <c r="E222" s="964"/>
      <c r="F222" s="962"/>
      <c r="G222" s="964"/>
      <c r="H222" s="962"/>
      <c r="I222" s="962"/>
      <c r="J222" s="962"/>
      <c r="K222" s="962"/>
      <c r="L222" s="962"/>
      <c r="M222" s="962"/>
      <c r="N222" s="962"/>
      <c r="O222" s="962"/>
      <c r="P222" s="962"/>
      <c r="Q222" s="962"/>
      <c r="R222" s="962"/>
      <c r="S222" s="962"/>
      <c r="T222" s="962"/>
      <c r="U222" s="962"/>
      <c r="V222" s="232"/>
      <c r="W222" s="232"/>
      <c r="X222" s="232"/>
      <c r="Y222" s="232"/>
      <c r="Z222" s="232"/>
    </row>
    <row r="223" spans="1:26" ht="15" hidden="1">
      <c r="A223" s="1041" t="s">
        <v>5930</v>
      </c>
      <c r="B223" s="1383">
        <f t="shared" ref="B223:B232" si="0">F241</f>
        <v>0</v>
      </c>
      <c r="C223" s="812"/>
      <c r="D223" s="812">
        <f t="shared" ref="D223:D232" si="1">H241</f>
        <v>0</v>
      </c>
      <c r="E223" s="964"/>
      <c r="F223" s="962"/>
      <c r="G223" s="964"/>
      <c r="H223" s="962"/>
      <c r="I223" s="962"/>
      <c r="J223" s="962"/>
      <c r="K223" s="962"/>
      <c r="L223" s="962"/>
      <c r="M223" s="962"/>
      <c r="N223" s="962"/>
      <c r="O223" s="962"/>
      <c r="P223" s="962"/>
      <c r="Q223" s="962"/>
      <c r="R223" s="962"/>
      <c r="S223" s="962"/>
      <c r="T223" s="962"/>
      <c r="U223" s="962"/>
      <c r="V223" s="232"/>
      <c r="W223" s="232"/>
      <c r="X223" s="232"/>
      <c r="Y223" s="232"/>
      <c r="Z223" s="232"/>
    </row>
    <row r="224" spans="1:26" ht="15" hidden="1">
      <c r="A224" s="1041" t="s">
        <v>5931</v>
      </c>
      <c r="B224" s="1383">
        <f t="shared" si="0"/>
        <v>0</v>
      </c>
      <c r="C224" s="812"/>
      <c r="D224" s="812">
        <f t="shared" si="1"/>
        <v>0</v>
      </c>
      <c r="E224" s="964"/>
      <c r="F224" s="962"/>
      <c r="G224" s="964"/>
      <c r="H224" s="962"/>
      <c r="I224" s="962"/>
      <c r="J224" s="962"/>
      <c r="K224" s="962"/>
      <c r="L224" s="962"/>
      <c r="M224" s="962"/>
      <c r="N224" s="962"/>
      <c r="O224" s="962"/>
      <c r="P224" s="962"/>
      <c r="Q224" s="962"/>
      <c r="R224" s="962"/>
      <c r="S224" s="962"/>
      <c r="T224" s="962"/>
      <c r="U224" s="962"/>
      <c r="V224" s="232"/>
      <c r="W224" s="232"/>
      <c r="X224" s="232"/>
      <c r="Y224" s="232"/>
      <c r="Z224" s="232"/>
    </row>
    <row r="225" spans="1:26" ht="15" hidden="1">
      <c r="A225" s="1041" t="s">
        <v>5932</v>
      </c>
      <c r="B225" s="1383">
        <f t="shared" si="0"/>
        <v>0</v>
      </c>
      <c r="C225" s="812"/>
      <c r="D225" s="812">
        <f t="shared" si="1"/>
        <v>0</v>
      </c>
      <c r="E225" s="964"/>
      <c r="F225" s="962"/>
      <c r="G225" s="964"/>
      <c r="H225" s="962"/>
      <c r="I225" s="962"/>
      <c r="J225" s="962"/>
      <c r="K225" s="962"/>
      <c r="L225" s="962"/>
      <c r="M225" s="962"/>
      <c r="N225" s="962"/>
      <c r="O225" s="962"/>
      <c r="P225" s="962"/>
      <c r="Q225" s="962"/>
      <c r="R225" s="962"/>
      <c r="S225" s="962"/>
      <c r="T225" s="962"/>
      <c r="U225" s="962"/>
      <c r="V225" s="232"/>
      <c r="W225" s="232"/>
      <c r="X225" s="232"/>
      <c r="Y225" s="232"/>
      <c r="Z225" s="232"/>
    </row>
    <row r="226" spans="1:26" ht="15" hidden="1">
      <c r="A226" s="1041" t="s">
        <v>947</v>
      </c>
      <c r="B226" s="1383">
        <f t="shared" si="0"/>
        <v>0</v>
      </c>
      <c r="C226" s="812"/>
      <c r="D226" s="812">
        <f t="shared" si="1"/>
        <v>0</v>
      </c>
      <c r="E226" s="964"/>
      <c r="F226" s="962"/>
      <c r="G226" s="964"/>
      <c r="H226" s="962"/>
      <c r="I226" s="962"/>
      <c r="J226" s="962"/>
      <c r="K226" s="962"/>
      <c r="L226" s="962"/>
      <c r="M226" s="962"/>
      <c r="N226" s="962"/>
      <c r="O226" s="962"/>
      <c r="P226" s="962"/>
      <c r="Q226" s="962"/>
      <c r="R226" s="962"/>
      <c r="S226" s="962"/>
      <c r="T226" s="962"/>
      <c r="U226" s="962"/>
      <c r="V226" s="232"/>
      <c r="W226" s="232"/>
      <c r="X226" s="232"/>
      <c r="Y226" s="232"/>
      <c r="Z226" s="232"/>
    </row>
    <row r="227" spans="1:26" ht="15" hidden="1">
      <c r="A227" s="1426" t="s">
        <v>5933</v>
      </c>
      <c r="B227" s="1383">
        <f t="shared" si="0"/>
        <v>0</v>
      </c>
      <c r="C227" s="812"/>
      <c r="D227" s="812">
        <f t="shared" si="1"/>
        <v>0</v>
      </c>
      <c r="E227" s="964"/>
      <c r="F227" s="962"/>
      <c r="G227" s="964"/>
      <c r="H227" s="962"/>
      <c r="I227" s="962"/>
      <c r="J227" s="962"/>
      <c r="K227" s="962"/>
      <c r="L227" s="962"/>
      <c r="M227" s="962"/>
      <c r="N227" s="962"/>
      <c r="O227" s="962"/>
      <c r="P227" s="962"/>
      <c r="Q227" s="962"/>
      <c r="R227" s="962"/>
      <c r="S227" s="962"/>
      <c r="T227" s="962"/>
      <c r="U227" s="962"/>
      <c r="V227" s="232"/>
      <c r="W227" s="232"/>
      <c r="X227" s="232"/>
      <c r="Y227" s="232"/>
      <c r="Z227" s="232"/>
    </row>
    <row r="228" spans="1:26" ht="15" hidden="1">
      <c r="A228" s="1041" t="s">
        <v>5934</v>
      </c>
      <c r="B228" s="1383">
        <f t="shared" si="0"/>
        <v>0</v>
      </c>
      <c r="C228" s="812"/>
      <c r="D228" s="812">
        <f t="shared" si="1"/>
        <v>0</v>
      </c>
      <c r="E228" s="964"/>
      <c r="F228" s="962"/>
      <c r="G228" s="964"/>
      <c r="H228" s="962"/>
      <c r="I228" s="962"/>
      <c r="J228" s="962"/>
      <c r="K228" s="962"/>
      <c r="L228" s="962"/>
      <c r="M228" s="962"/>
      <c r="N228" s="962"/>
      <c r="O228" s="962"/>
      <c r="P228" s="962"/>
      <c r="Q228" s="962"/>
      <c r="R228" s="962"/>
      <c r="S228" s="962"/>
      <c r="T228" s="962"/>
      <c r="U228" s="962"/>
      <c r="V228" s="232"/>
      <c r="W228" s="232"/>
      <c r="X228" s="232"/>
      <c r="Y228" s="232"/>
      <c r="Z228" s="232"/>
    </row>
    <row r="229" spans="1:26" ht="15" hidden="1">
      <c r="A229" s="1041" t="s">
        <v>5935</v>
      </c>
      <c r="B229" s="1383">
        <f t="shared" si="0"/>
        <v>0</v>
      </c>
      <c r="C229" s="812"/>
      <c r="D229" s="812">
        <f t="shared" si="1"/>
        <v>0</v>
      </c>
      <c r="E229" s="964"/>
      <c r="F229" s="962"/>
      <c r="G229" s="964"/>
      <c r="H229" s="962"/>
      <c r="I229" s="962"/>
      <c r="J229" s="962"/>
      <c r="K229" s="962"/>
      <c r="L229" s="962"/>
      <c r="M229" s="962"/>
      <c r="N229" s="962"/>
      <c r="O229" s="962"/>
      <c r="P229" s="962"/>
      <c r="Q229" s="962"/>
      <c r="R229" s="962"/>
      <c r="S229" s="962"/>
      <c r="T229" s="962"/>
      <c r="U229" s="962"/>
      <c r="V229" s="232"/>
      <c r="W229" s="232"/>
      <c r="X229" s="232"/>
      <c r="Y229" s="232"/>
      <c r="Z229" s="232"/>
    </row>
    <row r="230" spans="1:26" ht="15" hidden="1">
      <c r="A230" s="1041" t="s">
        <v>5936</v>
      </c>
      <c r="B230" s="1383">
        <f t="shared" si="0"/>
        <v>0</v>
      </c>
      <c r="C230" s="812"/>
      <c r="D230" s="812">
        <f t="shared" si="1"/>
        <v>0</v>
      </c>
      <c r="E230" s="964"/>
      <c r="F230" s="962"/>
      <c r="G230" s="964"/>
      <c r="H230" s="962"/>
      <c r="I230" s="962"/>
      <c r="J230" s="962"/>
      <c r="K230" s="962"/>
      <c r="L230" s="962"/>
      <c r="M230" s="962"/>
      <c r="N230" s="962"/>
      <c r="O230" s="962"/>
      <c r="P230" s="962"/>
      <c r="Q230" s="962"/>
      <c r="R230" s="962"/>
      <c r="S230" s="962"/>
      <c r="T230" s="962"/>
      <c r="U230" s="962"/>
      <c r="V230" s="232"/>
      <c r="W230" s="232"/>
      <c r="X230" s="232"/>
      <c r="Y230" s="232"/>
      <c r="Z230" s="232"/>
    </row>
    <row r="231" spans="1:26" ht="15" hidden="1">
      <c r="A231" s="1041" t="s">
        <v>8185</v>
      </c>
      <c r="B231" s="1383">
        <f t="shared" si="0"/>
        <v>0</v>
      </c>
      <c r="C231" s="812"/>
      <c r="D231" s="812">
        <f t="shared" si="1"/>
        <v>0</v>
      </c>
      <c r="E231" s="964"/>
      <c r="F231" s="962"/>
      <c r="G231" s="964"/>
      <c r="H231" s="962"/>
      <c r="I231" s="962"/>
      <c r="J231" s="962"/>
      <c r="K231" s="962"/>
      <c r="L231" s="962"/>
      <c r="M231" s="962"/>
      <c r="N231" s="962"/>
      <c r="O231" s="962"/>
      <c r="P231" s="962"/>
      <c r="Q231" s="962"/>
      <c r="R231" s="962"/>
      <c r="S231" s="962"/>
      <c r="T231" s="962"/>
      <c r="U231" s="962"/>
      <c r="V231" s="232"/>
      <c r="W231" s="232"/>
      <c r="X231" s="232"/>
      <c r="Y231" s="232"/>
      <c r="Z231" s="232"/>
    </row>
    <row r="232" spans="1:26" ht="15" hidden="1">
      <c r="A232" s="1041" t="s">
        <v>221</v>
      </c>
      <c r="B232" s="1383">
        <f t="shared" si="0"/>
        <v>0</v>
      </c>
      <c r="C232" s="812"/>
      <c r="D232" s="812">
        <f t="shared" si="1"/>
        <v>0</v>
      </c>
      <c r="E232" s="964"/>
      <c r="F232" s="962"/>
      <c r="G232" s="964"/>
      <c r="H232" s="962"/>
      <c r="I232" s="962"/>
      <c r="J232" s="962"/>
      <c r="K232" s="962"/>
      <c r="L232" s="962"/>
      <c r="M232" s="962"/>
      <c r="N232" s="962"/>
      <c r="O232" s="962"/>
      <c r="P232" s="962"/>
      <c r="Q232" s="962"/>
      <c r="R232" s="962"/>
      <c r="S232" s="962"/>
      <c r="T232" s="962"/>
      <c r="U232" s="962"/>
      <c r="V232" s="232"/>
      <c r="W232" s="232"/>
      <c r="X232" s="232"/>
      <c r="Y232" s="232"/>
      <c r="Z232" s="232"/>
    </row>
    <row r="233" spans="1:26" ht="15.75" hidden="1" thickBot="1">
      <c r="A233" s="810" t="s">
        <v>4032</v>
      </c>
      <c r="B233" s="1415">
        <f>SUM(B220:B232)</f>
        <v>0</v>
      </c>
      <c r="C233" s="1377"/>
      <c r="D233" s="1378">
        <f>SUM(D220:D232)</f>
        <v>0</v>
      </c>
      <c r="E233" s="984"/>
      <c r="F233" s="962"/>
      <c r="G233" s="984"/>
      <c r="H233" s="962"/>
      <c r="I233" s="962"/>
      <c r="J233" s="962"/>
      <c r="K233" s="962"/>
      <c r="L233" s="962"/>
      <c r="M233" s="962"/>
      <c r="N233" s="962"/>
      <c r="O233" s="962"/>
      <c r="P233" s="962"/>
      <c r="Q233" s="962"/>
      <c r="R233" s="962"/>
      <c r="S233" s="962"/>
      <c r="T233" s="962"/>
      <c r="U233" s="962"/>
      <c r="V233" s="232"/>
      <c r="W233" s="232"/>
      <c r="X233" s="232"/>
      <c r="Y233" s="232"/>
      <c r="Z233" s="232"/>
    </row>
    <row r="234" spans="1:26" ht="15.75" hidden="1" thickTop="1">
      <c r="A234" s="1428"/>
      <c r="B234" s="1376">
        <f>B233-BS!F54</f>
        <v>0</v>
      </c>
      <c r="C234" s="1385"/>
      <c r="D234" s="1385">
        <f>D233-H251</f>
        <v>0</v>
      </c>
      <c r="E234" s="962"/>
      <c r="F234" s="962"/>
      <c r="G234" s="962"/>
      <c r="H234" s="962"/>
      <c r="I234" s="962"/>
      <c r="J234" s="962"/>
      <c r="K234" s="962"/>
      <c r="L234" s="962"/>
      <c r="M234" s="962"/>
      <c r="N234" s="962"/>
      <c r="O234" s="962"/>
      <c r="P234" s="962"/>
      <c r="Q234" s="962"/>
      <c r="R234" s="962"/>
      <c r="S234" s="962"/>
      <c r="T234" s="962"/>
      <c r="U234" s="962"/>
      <c r="V234" s="232"/>
      <c r="W234" s="232"/>
      <c r="X234" s="232"/>
      <c r="Y234" s="232"/>
      <c r="Z234" s="232"/>
    </row>
    <row r="235" spans="1:26" ht="15" hidden="1">
      <c r="A235" s="1428"/>
      <c r="B235" s="1376"/>
      <c r="C235" s="1385"/>
      <c r="D235" s="1385"/>
      <c r="E235" s="962"/>
      <c r="F235" s="962"/>
      <c r="G235" s="962"/>
      <c r="H235" s="962"/>
      <c r="I235" s="962"/>
      <c r="J235" s="962"/>
      <c r="K235" s="962"/>
      <c r="L235" s="962"/>
      <c r="M235" s="962"/>
      <c r="N235" s="962"/>
      <c r="O235" s="962"/>
      <c r="P235" s="962"/>
      <c r="Q235" s="962"/>
      <c r="R235" s="962"/>
      <c r="S235" s="962"/>
      <c r="T235" s="962"/>
      <c r="U235" s="962"/>
      <c r="V235" s="232"/>
      <c r="W235" s="232"/>
      <c r="X235" s="232"/>
      <c r="Y235" s="232"/>
      <c r="Z235" s="232"/>
    </row>
    <row r="236" spans="1:26" ht="15" hidden="1">
      <c r="A236" s="1434" t="s">
        <v>5899</v>
      </c>
      <c r="B236" s="1917" t="s">
        <v>647</v>
      </c>
      <c r="C236" s="1917"/>
      <c r="D236" s="1917"/>
      <c r="E236" s="1917"/>
      <c r="F236" s="1917"/>
      <c r="G236" s="972"/>
      <c r="H236" s="972"/>
      <c r="I236" s="962"/>
      <c r="J236" s="962"/>
      <c r="K236" s="962"/>
      <c r="L236" s="962"/>
      <c r="M236" s="962"/>
      <c r="N236" s="962"/>
      <c r="O236" s="962"/>
      <c r="P236" s="962"/>
      <c r="Q236" s="962"/>
      <c r="R236" s="962"/>
      <c r="S236" s="962"/>
      <c r="T236" s="962"/>
      <c r="U236" s="962"/>
      <c r="V236" s="232"/>
      <c r="W236" s="232"/>
      <c r="X236" s="232"/>
      <c r="Y236" s="232"/>
      <c r="Z236" s="232"/>
    </row>
    <row r="237" spans="1:26" ht="15" hidden="1">
      <c r="A237" s="1435"/>
      <c r="B237" s="1390" t="s">
        <v>5900</v>
      </c>
      <c r="C237" s="1390"/>
      <c r="D237" s="1390" t="s">
        <v>5901</v>
      </c>
      <c r="E237" s="971"/>
      <c r="F237" s="971" t="s">
        <v>12094</v>
      </c>
      <c r="G237" s="971"/>
      <c r="H237" s="971" t="s">
        <v>12095</v>
      </c>
      <c r="I237" s="962"/>
      <c r="J237" s="962"/>
      <c r="K237" s="962"/>
      <c r="L237" s="962"/>
      <c r="M237" s="962"/>
      <c r="N237" s="962"/>
      <c r="O237" s="962"/>
      <c r="P237" s="962"/>
      <c r="Q237" s="962"/>
      <c r="R237" s="962"/>
      <c r="S237" s="962"/>
      <c r="T237" s="962"/>
      <c r="U237" s="962"/>
      <c r="V237" s="232"/>
      <c r="W237" s="232"/>
      <c r="X237" s="232"/>
      <c r="Y237" s="232"/>
      <c r="Z237" s="232"/>
    </row>
    <row r="238" spans="1:26" ht="15" hidden="1">
      <c r="A238" s="1041" t="s">
        <v>5929</v>
      </c>
      <c r="B238" s="1383"/>
      <c r="C238" s="812"/>
      <c r="D238" s="812"/>
      <c r="E238" s="964"/>
      <c r="F238" s="962">
        <f t="shared" ref="F238:F250" si="2">B238+D238</f>
        <v>0</v>
      </c>
      <c r="G238" s="964"/>
      <c r="H238" s="962"/>
      <c r="I238" s="962"/>
      <c r="J238" s="962"/>
      <c r="K238" s="962"/>
      <c r="L238" s="962"/>
      <c r="M238" s="962"/>
      <c r="N238" s="962"/>
      <c r="O238" s="962"/>
      <c r="P238" s="962"/>
      <c r="Q238" s="962"/>
      <c r="R238" s="962"/>
      <c r="S238" s="962"/>
      <c r="T238" s="962"/>
      <c r="U238" s="962"/>
      <c r="V238" s="232"/>
      <c r="W238" s="232"/>
      <c r="X238" s="232"/>
      <c r="Y238" s="232"/>
      <c r="Z238" s="232"/>
    </row>
    <row r="239" spans="1:26" ht="15" hidden="1">
      <c r="A239" s="1041" t="s">
        <v>12099</v>
      </c>
      <c r="B239" s="1383"/>
      <c r="C239" s="812"/>
      <c r="D239" s="812"/>
      <c r="E239" s="964"/>
      <c r="F239" s="962">
        <f t="shared" si="2"/>
        <v>0</v>
      </c>
      <c r="G239" s="964"/>
      <c r="H239" s="962"/>
      <c r="I239" s="962"/>
      <c r="J239" s="962"/>
      <c r="K239" s="962"/>
      <c r="L239" s="962"/>
      <c r="M239" s="962"/>
      <c r="N239" s="962"/>
      <c r="O239" s="962"/>
      <c r="P239" s="962"/>
      <c r="Q239" s="962"/>
      <c r="R239" s="962"/>
      <c r="S239" s="962"/>
      <c r="T239" s="962"/>
      <c r="U239" s="962"/>
      <c r="V239" s="232"/>
      <c r="W239" s="232"/>
      <c r="X239" s="232"/>
      <c r="Y239" s="232"/>
      <c r="Z239" s="232"/>
    </row>
    <row r="240" spans="1:26" ht="15" hidden="1">
      <c r="A240" s="1041" t="s">
        <v>948</v>
      </c>
      <c r="B240" s="1383"/>
      <c r="C240" s="812"/>
      <c r="D240" s="812"/>
      <c r="E240" s="964"/>
      <c r="F240" s="962">
        <f t="shared" si="2"/>
        <v>0</v>
      </c>
      <c r="G240" s="964"/>
      <c r="H240" s="962"/>
      <c r="I240" s="962"/>
      <c r="J240" s="962"/>
      <c r="K240" s="962"/>
      <c r="L240" s="962"/>
      <c r="M240" s="962"/>
      <c r="N240" s="962"/>
      <c r="O240" s="962"/>
      <c r="P240" s="962"/>
      <c r="Q240" s="962"/>
      <c r="R240" s="962"/>
      <c r="S240" s="962"/>
      <c r="T240" s="962"/>
      <c r="U240" s="962"/>
      <c r="V240" s="232"/>
      <c r="W240" s="232"/>
      <c r="X240" s="232"/>
      <c r="Y240" s="232"/>
      <c r="Z240" s="232"/>
    </row>
    <row r="241" spans="1:26" ht="15" hidden="1">
      <c r="A241" s="1041" t="s">
        <v>5930</v>
      </c>
      <c r="B241" s="1376"/>
      <c r="C241" s="812"/>
      <c r="D241" s="1376"/>
      <c r="E241" s="964"/>
      <c r="F241" s="962">
        <f t="shared" si="2"/>
        <v>0</v>
      </c>
      <c r="G241" s="964"/>
      <c r="H241" s="962"/>
      <c r="I241" s="962"/>
      <c r="J241" s="962"/>
      <c r="K241" s="962"/>
      <c r="L241" s="962"/>
      <c r="M241" s="962"/>
      <c r="N241" s="962"/>
      <c r="O241" s="962"/>
      <c r="P241" s="962"/>
      <c r="Q241" s="962"/>
      <c r="R241" s="962"/>
      <c r="S241" s="962"/>
      <c r="T241" s="962"/>
      <c r="U241" s="962"/>
      <c r="V241" s="232"/>
      <c r="W241" s="232"/>
      <c r="X241" s="232"/>
      <c r="Y241" s="232"/>
      <c r="Z241" s="232"/>
    </row>
    <row r="242" spans="1:26" ht="15" hidden="1">
      <c r="A242" s="1041" t="s">
        <v>5931</v>
      </c>
      <c r="B242" s="1383"/>
      <c r="C242" s="812"/>
      <c r="D242" s="812"/>
      <c r="E242" s="964"/>
      <c r="F242" s="962">
        <f t="shared" si="2"/>
        <v>0</v>
      </c>
      <c r="G242" s="964"/>
      <c r="H242" s="964"/>
      <c r="I242" s="962"/>
      <c r="J242" s="962"/>
      <c r="K242" s="962"/>
      <c r="L242" s="962"/>
      <c r="M242" s="962"/>
      <c r="N242" s="962"/>
      <c r="O242" s="962"/>
      <c r="P242" s="962"/>
      <c r="Q242" s="962"/>
      <c r="R242" s="962"/>
      <c r="S242" s="962"/>
      <c r="T242" s="962"/>
      <c r="U242" s="962"/>
      <c r="V242" s="232"/>
      <c r="W242" s="232"/>
      <c r="X242" s="232"/>
      <c r="Y242" s="232"/>
      <c r="Z242" s="232"/>
    </row>
    <row r="243" spans="1:26" ht="15" hidden="1">
      <c r="A243" s="1041" t="s">
        <v>5932</v>
      </c>
      <c r="B243" s="1383"/>
      <c r="C243" s="812"/>
      <c r="D243" s="812"/>
      <c r="E243" s="964"/>
      <c r="F243" s="962">
        <f t="shared" si="2"/>
        <v>0</v>
      </c>
      <c r="G243" s="964"/>
      <c r="H243" s="964"/>
      <c r="I243" s="962"/>
      <c r="J243" s="962"/>
      <c r="K243" s="962"/>
      <c r="L243" s="962"/>
      <c r="M243" s="962"/>
      <c r="N243" s="962"/>
      <c r="O243" s="962"/>
      <c r="P243" s="962"/>
      <c r="Q243" s="962"/>
      <c r="R243" s="962"/>
      <c r="S243" s="962"/>
      <c r="T243" s="962"/>
      <c r="U243" s="962"/>
      <c r="V243" s="232"/>
      <c r="W243" s="232"/>
      <c r="X243" s="232"/>
      <c r="Y243" s="232"/>
      <c r="Z243" s="232"/>
    </row>
    <row r="244" spans="1:26" ht="15" hidden="1">
      <c r="A244" s="1041" t="s">
        <v>947</v>
      </c>
      <c r="B244" s="1383"/>
      <c r="C244" s="812"/>
      <c r="D244" s="812"/>
      <c r="E244" s="964"/>
      <c r="F244" s="962">
        <f t="shared" si="2"/>
        <v>0</v>
      </c>
      <c r="G244" s="964"/>
      <c r="H244" s="964"/>
      <c r="I244" s="962"/>
      <c r="J244" s="962"/>
      <c r="K244" s="962"/>
      <c r="L244" s="962"/>
      <c r="M244" s="962"/>
      <c r="N244" s="962"/>
      <c r="O244" s="962"/>
      <c r="P244" s="962"/>
      <c r="Q244" s="962"/>
      <c r="R244" s="962"/>
      <c r="S244" s="962"/>
      <c r="T244" s="962"/>
      <c r="U244" s="962"/>
      <c r="V244" s="232"/>
      <c r="W244" s="232"/>
      <c r="X244" s="232"/>
      <c r="Y244" s="232"/>
      <c r="Z244" s="232"/>
    </row>
    <row r="245" spans="1:26" ht="19.5" hidden="1" customHeight="1">
      <c r="A245" s="1426" t="s">
        <v>5933</v>
      </c>
      <c r="B245" s="1383"/>
      <c r="C245" s="812"/>
      <c r="D245" s="812"/>
      <c r="E245" s="964"/>
      <c r="F245" s="962">
        <f t="shared" si="2"/>
        <v>0</v>
      </c>
      <c r="G245" s="964"/>
      <c r="H245" s="964"/>
      <c r="I245" s="962"/>
      <c r="J245" s="962"/>
      <c r="K245" s="962"/>
      <c r="L245" s="962"/>
      <c r="M245" s="962"/>
      <c r="N245" s="962"/>
      <c r="O245" s="962"/>
      <c r="P245" s="962"/>
      <c r="Q245" s="962"/>
      <c r="R245" s="962"/>
      <c r="S245" s="962"/>
      <c r="T245" s="962"/>
      <c r="U245" s="962"/>
      <c r="V245" s="232"/>
      <c r="W245" s="232"/>
      <c r="X245" s="232"/>
      <c r="Y245" s="232"/>
      <c r="Z245" s="232"/>
    </row>
    <row r="246" spans="1:26" ht="19.5" hidden="1" customHeight="1">
      <c r="A246" s="1041" t="s">
        <v>5934</v>
      </c>
      <c r="B246" s="1383"/>
      <c r="C246" s="812"/>
      <c r="D246" s="812"/>
      <c r="E246" s="964"/>
      <c r="F246" s="962">
        <f t="shared" si="2"/>
        <v>0</v>
      </c>
      <c r="G246" s="964"/>
      <c r="H246" s="964"/>
      <c r="I246" s="962"/>
      <c r="J246" s="962"/>
      <c r="K246" s="962"/>
      <c r="L246" s="962"/>
      <c r="M246" s="962"/>
      <c r="N246" s="962"/>
      <c r="O246" s="962"/>
      <c r="P246" s="962"/>
      <c r="Q246" s="962"/>
      <c r="R246" s="962"/>
      <c r="S246" s="962"/>
      <c r="T246" s="962"/>
      <c r="U246" s="962"/>
      <c r="V246" s="232"/>
      <c r="W246" s="232"/>
      <c r="X246" s="232"/>
      <c r="Y246" s="232"/>
      <c r="Z246" s="232"/>
    </row>
    <row r="247" spans="1:26" ht="19.5" hidden="1" customHeight="1">
      <c r="A247" s="1041" t="s">
        <v>5935</v>
      </c>
      <c r="B247" s="1383"/>
      <c r="C247" s="812"/>
      <c r="D247" s="812"/>
      <c r="E247" s="964"/>
      <c r="F247" s="962">
        <f t="shared" si="2"/>
        <v>0</v>
      </c>
      <c r="G247" s="964"/>
      <c r="H247" s="964"/>
      <c r="I247" s="962"/>
      <c r="J247" s="962"/>
      <c r="K247" s="962"/>
      <c r="L247" s="962"/>
      <c r="M247" s="962"/>
      <c r="N247" s="962"/>
      <c r="O247" s="962"/>
      <c r="P247" s="962"/>
      <c r="Q247" s="962"/>
      <c r="R247" s="962"/>
      <c r="S247" s="962"/>
      <c r="T247" s="962"/>
      <c r="U247" s="962"/>
      <c r="V247" s="232"/>
      <c r="W247" s="232"/>
      <c r="X247" s="232"/>
      <c r="Y247" s="232"/>
      <c r="Z247" s="232"/>
    </row>
    <row r="248" spans="1:26" ht="19.5" hidden="1" customHeight="1">
      <c r="A248" s="1041" t="s">
        <v>5936</v>
      </c>
      <c r="B248" s="1383"/>
      <c r="C248" s="812"/>
      <c r="D248" s="812"/>
      <c r="E248" s="964"/>
      <c r="F248" s="962">
        <f t="shared" si="2"/>
        <v>0</v>
      </c>
      <c r="G248" s="964"/>
      <c r="H248" s="964"/>
      <c r="I248" s="962"/>
      <c r="J248" s="962"/>
      <c r="K248" s="962"/>
      <c r="L248" s="962"/>
      <c r="M248" s="962"/>
      <c r="N248" s="962"/>
      <c r="O248" s="962"/>
      <c r="P248" s="962"/>
      <c r="Q248" s="962"/>
      <c r="R248" s="962"/>
      <c r="S248" s="962"/>
      <c r="T248" s="962"/>
      <c r="U248" s="962"/>
      <c r="V248" s="232"/>
      <c r="W248" s="232"/>
      <c r="X248" s="232"/>
      <c r="Y248" s="232"/>
      <c r="Z248" s="232"/>
    </row>
    <row r="249" spans="1:26" ht="19.5" hidden="1" customHeight="1">
      <c r="A249" s="1041" t="s">
        <v>8185</v>
      </c>
      <c r="B249" s="1383"/>
      <c r="C249" s="812"/>
      <c r="D249" s="812"/>
      <c r="E249" s="964"/>
      <c r="F249" s="962">
        <f t="shared" si="2"/>
        <v>0</v>
      </c>
      <c r="G249" s="964"/>
      <c r="H249" s="962"/>
      <c r="I249" s="962"/>
      <c r="J249" s="962"/>
      <c r="K249" s="962"/>
      <c r="L249" s="962"/>
      <c r="M249" s="962"/>
      <c r="N249" s="962"/>
      <c r="O249" s="962"/>
      <c r="P249" s="962"/>
      <c r="Q249" s="962"/>
      <c r="R249" s="962"/>
      <c r="S249" s="962"/>
      <c r="T249" s="962"/>
      <c r="U249" s="962"/>
      <c r="V249" s="232"/>
      <c r="W249" s="232"/>
      <c r="X249" s="232"/>
      <c r="Y249" s="232"/>
      <c r="Z249" s="232"/>
    </row>
    <row r="250" spans="1:26" ht="19.5" hidden="1" customHeight="1">
      <c r="A250" s="1041" t="s">
        <v>221</v>
      </c>
      <c r="B250" s="1376"/>
      <c r="C250" s="812"/>
      <c r="D250" s="1376"/>
      <c r="E250" s="964"/>
      <c r="F250" s="962">
        <f t="shared" si="2"/>
        <v>0</v>
      </c>
      <c r="G250" s="964"/>
      <c r="H250" s="962"/>
      <c r="I250" s="962"/>
      <c r="J250" s="962"/>
      <c r="K250" s="962"/>
      <c r="L250" s="962"/>
      <c r="M250" s="962"/>
      <c r="N250" s="962"/>
      <c r="O250" s="962"/>
      <c r="P250" s="962"/>
      <c r="Q250" s="962"/>
      <c r="R250" s="962"/>
      <c r="S250" s="962"/>
      <c r="T250" s="962"/>
      <c r="U250" s="962"/>
      <c r="V250" s="232"/>
      <c r="W250" s="232"/>
      <c r="X250" s="232"/>
      <c r="Y250" s="232"/>
      <c r="Z250" s="232"/>
    </row>
    <row r="251" spans="1:26" ht="15.75" hidden="1" thickBot="1">
      <c r="A251" s="810" t="s">
        <v>12096</v>
      </c>
      <c r="B251" s="1415">
        <f>SUM(B238:B250)</f>
        <v>0</v>
      </c>
      <c r="C251" s="1377"/>
      <c r="D251" s="1378">
        <f>SUM(D238:D250)</f>
        <v>0</v>
      </c>
      <c r="E251" s="984"/>
      <c r="F251" s="965">
        <f>SUM(F238:F250)</f>
        <v>0</v>
      </c>
      <c r="G251" s="984"/>
      <c r="H251" s="965">
        <f>SUM(H238:H250)</f>
        <v>0</v>
      </c>
      <c r="I251" s="962"/>
      <c r="J251" s="966"/>
      <c r="K251" s="966"/>
      <c r="L251" s="966"/>
      <c r="M251" s="966"/>
      <c r="N251" s="962"/>
      <c r="O251" s="962"/>
      <c r="P251" s="962"/>
      <c r="Q251" s="962"/>
      <c r="R251" s="962"/>
      <c r="S251" s="962"/>
      <c r="T251" s="962"/>
      <c r="U251" s="962"/>
      <c r="V251" s="232"/>
      <c r="W251" s="232"/>
      <c r="X251" s="232"/>
      <c r="Y251" s="232"/>
      <c r="Z251" s="232"/>
    </row>
    <row r="252" spans="1:26" ht="15.75" hidden="1" thickTop="1">
      <c r="A252" s="1427" t="s">
        <v>1687</v>
      </c>
      <c r="B252" s="1414"/>
      <c r="C252" s="1377"/>
      <c r="D252" s="1382"/>
      <c r="E252" s="984"/>
      <c r="F252" s="981">
        <f>F251-BS!F54</f>
        <v>0</v>
      </c>
      <c r="G252" s="964"/>
      <c r="H252" s="981">
        <f>H251-BS!H54</f>
        <v>0</v>
      </c>
      <c r="I252" s="962"/>
      <c r="J252" s="966"/>
      <c r="K252" s="966"/>
      <c r="L252" s="966"/>
      <c r="M252" s="966"/>
      <c r="N252" s="962"/>
      <c r="O252" s="962"/>
      <c r="P252" s="962"/>
      <c r="Q252" s="962"/>
      <c r="R252" s="962"/>
      <c r="S252" s="962"/>
      <c r="T252" s="962"/>
      <c r="U252" s="962"/>
      <c r="V252" s="232"/>
      <c r="W252" s="232"/>
      <c r="X252" s="232"/>
      <c r="Y252" s="232"/>
      <c r="Z252" s="232"/>
    </row>
    <row r="253" spans="1:26" ht="15" hidden="1">
      <c r="A253" s="1428"/>
      <c r="B253" s="1376"/>
      <c r="C253" s="1385"/>
      <c r="D253" s="1385"/>
      <c r="E253" s="962"/>
      <c r="F253" s="962"/>
      <c r="G253" s="962"/>
      <c r="H253" s="962"/>
      <c r="I253" s="962"/>
      <c r="J253" s="962"/>
      <c r="K253" s="962"/>
      <c r="L253" s="962"/>
      <c r="M253" s="962"/>
      <c r="N253" s="962"/>
      <c r="O253" s="962"/>
      <c r="P253" s="962"/>
      <c r="Q253" s="962"/>
      <c r="R253" s="962"/>
      <c r="S253" s="962"/>
      <c r="T253" s="962"/>
      <c r="U253" s="962"/>
      <c r="V253" s="232"/>
      <c r="W253" s="232"/>
      <c r="X253" s="232"/>
      <c r="Y253" s="232"/>
      <c r="Z253" s="232"/>
    </row>
    <row r="254" spans="1:26" ht="15" hidden="1">
      <c r="A254" s="1428"/>
      <c r="B254" s="1376"/>
      <c r="C254" s="1385"/>
      <c r="D254" s="1385"/>
      <c r="E254" s="962"/>
      <c r="F254" s="962"/>
      <c r="G254" s="962"/>
      <c r="H254" s="962"/>
      <c r="I254" s="962"/>
      <c r="J254" s="962"/>
      <c r="K254" s="962"/>
      <c r="L254" s="962"/>
      <c r="M254" s="962"/>
      <c r="N254" s="962"/>
      <c r="O254" s="962"/>
      <c r="P254" s="962"/>
      <c r="Q254" s="962"/>
      <c r="R254" s="962"/>
      <c r="S254" s="962"/>
      <c r="T254" s="962"/>
      <c r="U254" s="962"/>
      <c r="V254" s="232"/>
      <c r="W254" s="232"/>
      <c r="X254" s="232"/>
      <c r="Y254" s="232"/>
      <c r="Z254" s="232"/>
    </row>
    <row r="255" spans="1:26" ht="15" hidden="1">
      <c r="A255" s="1428"/>
      <c r="B255" s="1376"/>
      <c r="C255" s="1376"/>
      <c r="D255" s="1376"/>
      <c r="E255" s="962"/>
      <c r="F255" s="962"/>
      <c r="G255" s="962"/>
      <c r="H255" s="962"/>
      <c r="I255" s="962"/>
      <c r="J255" s="962"/>
      <c r="K255" s="962"/>
      <c r="L255" s="962"/>
      <c r="M255" s="962"/>
      <c r="N255" s="962"/>
      <c r="O255" s="962"/>
      <c r="P255" s="962"/>
      <c r="Q255" s="962"/>
      <c r="R255" s="962"/>
      <c r="S255" s="962"/>
      <c r="T255" s="962"/>
      <c r="U255" s="962"/>
      <c r="V255" s="232"/>
      <c r="W255" s="232"/>
      <c r="X255" s="232"/>
      <c r="Y255" s="232"/>
      <c r="Z255" s="232"/>
    </row>
    <row r="256" spans="1:26" ht="15" hidden="1">
      <c r="A256" s="1429" t="s">
        <v>9478</v>
      </c>
      <c r="B256" s="1376"/>
      <c r="C256" s="1376"/>
      <c r="D256" s="1376"/>
      <c r="E256" s="959"/>
      <c r="F256" s="959"/>
      <c r="G256" s="959"/>
      <c r="H256" s="959"/>
      <c r="I256" s="959"/>
      <c r="J256" s="959"/>
      <c r="K256" s="959"/>
      <c r="L256" s="959"/>
      <c r="M256" s="959"/>
      <c r="N256" s="959"/>
      <c r="O256" s="959"/>
      <c r="P256" s="959"/>
      <c r="Q256" s="959"/>
      <c r="R256" s="959"/>
      <c r="S256" s="959"/>
      <c r="T256" s="959"/>
      <c r="U256" s="959"/>
      <c r="V256" s="960"/>
      <c r="W256" s="960"/>
      <c r="X256" s="960"/>
      <c r="Y256" s="960"/>
      <c r="Z256" s="960"/>
    </row>
    <row r="257" spans="1:26" ht="15" hidden="1">
      <c r="A257" s="1426"/>
      <c r="B257" s="1403" t="s">
        <v>7382</v>
      </c>
      <c r="C257" s="1377"/>
      <c r="D257" s="798" t="s">
        <v>7383</v>
      </c>
      <c r="E257" s="984"/>
      <c r="F257" s="962"/>
      <c r="G257" s="984"/>
      <c r="H257" s="962"/>
      <c r="I257" s="962"/>
      <c r="J257" s="962"/>
      <c r="K257" s="962"/>
      <c r="L257" s="962"/>
      <c r="M257" s="962"/>
      <c r="N257" s="962"/>
      <c r="O257" s="962"/>
      <c r="P257" s="962"/>
      <c r="Q257" s="962"/>
      <c r="R257" s="962"/>
      <c r="S257" s="962"/>
      <c r="T257" s="962"/>
      <c r="U257" s="962"/>
      <c r="V257" s="232"/>
      <c r="W257" s="232"/>
      <c r="X257" s="232"/>
      <c r="Y257" s="232"/>
      <c r="Z257" s="232"/>
    </row>
    <row r="258" spans="1:26" ht="15" hidden="1">
      <c r="A258" s="1426"/>
      <c r="B258" s="1383"/>
      <c r="C258" s="812"/>
      <c r="D258" s="812"/>
      <c r="E258" s="964"/>
      <c r="F258" s="962"/>
      <c r="G258" s="964"/>
      <c r="H258" s="962"/>
      <c r="I258" s="962"/>
      <c r="J258" s="962"/>
      <c r="K258" s="962"/>
      <c r="L258" s="962"/>
      <c r="M258" s="962"/>
      <c r="N258" s="962"/>
      <c r="O258" s="962"/>
      <c r="P258" s="962"/>
      <c r="Q258" s="962"/>
      <c r="R258" s="962"/>
      <c r="S258" s="962"/>
      <c r="T258" s="962"/>
      <c r="U258" s="962"/>
      <c r="V258" s="232"/>
      <c r="W258" s="232"/>
      <c r="X258" s="232"/>
      <c r="Y258" s="232"/>
      <c r="Z258" s="232"/>
    </row>
    <row r="259" spans="1:26" ht="15" hidden="1">
      <c r="A259" s="1426"/>
      <c r="B259" s="1383"/>
      <c r="C259" s="812"/>
      <c r="D259" s="812"/>
      <c r="E259" s="964"/>
      <c r="F259" s="962"/>
      <c r="G259" s="964"/>
      <c r="H259" s="962"/>
      <c r="I259" s="962"/>
      <c r="J259" s="962"/>
      <c r="K259" s="962"/>
      <c r="L259" s="962"/>
      <c r="M259" s="962"/>
      <c r="N259" s="962"/>
      <c r="O259" s="962"/>
      <c r="P259" s="962"/>
      <c r="Q259" s="962"/>
      <c r="R259" s="962"/>
      <c r="S259" s="962"/>
      <c r="T259" s="962"/>
      <c r="U259" s="962"/>
      <c r="V259" s="232"/>
      <c r="W259" s="232"/>
      <c r="X259" s="232"/>
      <c r="Y259" s="232"/>
      <c r="Z259" s="232"/>
    </row>
    <row r="260" spans="1:26" ht="15" hidden="1">
      <c r="A260" s="1426"/>
      <c r="B260" s="1411"/>
      <c r="C260" s="812"/>
      <c r="D260" s="815"/>
      <c r="E260" s="964"/>
      <c r="F260" s="962"/>
      <c r="G260" s="964"/>
      <c r="H260" s="962"/>
      <c r="I260" s="962"/>
      <c r="J260" s="962"/>
      <c r="K260" s="962"/>
      <c r="L260" s="962"/>
      <c r="M260" s="962"/>
      <c r="N260" s="962"/>
      <c r="O260" s="962"/>
      <c r="P260" s="962"/>
      <c r="Q260" s="962"/>
      <c r="R260" s="962"/>
      <c r="S260" s="962"/>
      <c r="T260" s="962"/>
      <c r="U260" s="962"/>
      <c r="V260" s="232"/>
      <c r="W260" s="232"/>
      <c r="X260" s="232"/>
      <c r="Y260" s="232"/>
      <c r="Z260" s="232"/>
    </row>
    <row r="261" spans="1:26" ht="15.75" hidden="1" thickBot="1">
      <c r="A261" s="810" t="s">
        <v>4032</v>
      </c>
      <c r="B261" s="1413">
        <f>SUM(B258:B260)</f>
        <v>0</v>
      </c>
      <c r="C261" s="1377"/>
      <c r="D261" s="814">
        <f>SUM(D258:D260)</f>
        <v>0</v>
      </c>
      <c r="E261" s="984"/>
      <c r="F261" s="962"/>
      <c r="G261" s="984"/>
      <c r="H261" s="962"/>
      <c r="I261" s="962"/>
      <c r="J261" s="962"/>
      <c r="K261" s="962"/>
      <c r="L261" s="962"/>
      <c r="M261" s="962"/>
      <c r="N261" s="962"/>
      <c r="O261" s="962"/>
      <c r="P261" s="962"/>
      <c r="Q261" s="962"/>
      <c r="R261" s="962"/>
      <c r="S261" s="962"/>
      <c r="T261" s="962"/>
      <c r="U261" s="962"/>
      <c r="V261" s="232"/>
      <c r="W261" s="232"/>
      <c r="X261" s="232"/>
      <c r="Y261" s="232"/>
      <c r="Z261" s="232"/>
    </row>
    <row r="262" spans="1:26" ht="15.75" hidden="1" thickTop="1">
      <c r="A262" s="810"/>
      <c r="B262" s="1414">
        <f>B261-[2]BS!F55</f>
        <v>0</v>
      </c>
      <c r="C262" s="1377"/>
      <c r="D262" s="1382">
        <f>D261-[2]BS!H55</f>
        <v>0</v>
      </c>
      <c r="E262" s="984"/>
      <c r="F262" s="962"/>
      <c r="G262" s="984"/>
      <c r="H262" s="962"/>
      <c r="I262" s="962"/>
      <c r="J262" s="962"/>
      <c r="K262" s="962"/>
      <c r="L262" s="962"/>
      <c r="M262" s="962"/>
      <c r="N262" s="962"/>
      <c r="O262" s="962"/>
      <c r="P262" s="962"/>
      <c r="Q262" s="962"/>
      <c r="R262" s="962"/>
      <c r="S262" s="962"/>
      <c r="T262" s="962"/>
      <c r="U262" s="962"/>
      <c r="V262" s="232"/>
      <c r="W262" s="232"/>
      <c r="X262" s="232"/>
      <c r="Y262" s="232"/>
      <c r="Z262" s="232"/>
    </row>
    <row r="263" spans="1:26" ht="15" hidden="1">
      <c r="A263" s="1428"/>
      <c r="B263" s="1376"/>
      <c r="C263" s="1376"/>
      <c r="D263" s="1376"/>
      <c r="E263" s="962"/>
      <c r="F263" s="962"/>
      <c r="G263" s="962"/>
      <c r="H263" s="962"/>
      <c r="I263" s="962"/>
      <c r="J263" s="962"/>
      <c r="K263" s="962"/>
      <c r="L263" s="962"/>
      <c r="M263" s="962"/>
      <c r="N263" s="962"/>
      <c r="O263" s="962"/>
      <c r="P263" s="962"/>
      <c r="Q263" s="962"/>
      <c r="R263" s="962"/>
      <c r="S263" s="962"/>
      <c r="T263" s="962"/>
      <c r="U263" s="962"/>
      <c r="V263" s="232"/>
      <c r="W263" s="232"/>
      <c r="X263" s="232"/>
      <c r="Y263" s="232"/>
      <c r="Z263" s="232"/>
    </row>
    <row r="264" spans="1:26" ht="15" hidden="1">
      <c r="A264" s="1429" t="s">
        <v>9479</v>
      </c>
      <c r="B264" s="1376"/>
      <c r="C264" s="1376"/>
      <c r="D264" s="1376"/>
      <c r="E264" s="959"/>
      <c r="F264" s="959"/>
      <c r="G264" s="959"/>
      <c r="H264" s="959"/>
      <c r="I264" s="959"/>
      <c r="J264" s="959"/>
      <c r="K264" s="959"/>
      <c r="L264" s="959"/>
      <c r="M264" s="959"/>
      <c r="N264" s="959"/>
      <c r="O264" s="959"/>
      <c r="P264" s="959"/>
      <c r="Q264" s="959"/>
      <c r="R264" s="959"/>
      <c r="S264" s="959"/>
      <c r="T264" s="959"/>
      <c r="U264" s="959"/>
      <c r="V264" s="960"/>
      <c r="W264" s="960"/>
      <c r="X264" s="960"/>
      <c r="Y264" s="960"/>
      <c r="Z264" s="960"/>
    </row>
    <row r="265" spans="1:26" ht="15" hidden="1">
      <c r="A265" s="1426"/>
      <c r="B265" s="1403" t="s">
        <v>7382</v>
      </c>
      <c r="C265" s="1377"/>
      <c r="D265" s="798" t="s">
        <v>7383</v>
      </c>
      <c r="E265" s="984"/>
      <c r="F265" s="962"/>
      <c r="G265" s="984"/>
      <c r="H265" s="962"/>
      <c r="I265" s="962"/>
      <c r="J265" s="962"/>
      <c r="K265" s="962"/>
      <c r="L265" s="962"/>
      <c r="M265" s="962"/>
      <c r="N265" s="962"/>
      <c r="O265" s="962"/>
      <c r="P265" s="962"/>
      <c r="Q265" s="962"/>
      <c r="R265" s="962"/>
      <c r="S265" s="962"/>
      <c r="T265" s="962"/>
      <c r="U265" s="962"/>
      <c r="V265" s="232"/>
      <c r="W265" s="232"/>
      <c r="X265" s="232"/>
      <c r="Y265" s="232"/>
      <c r="Z265" s="232"/>
    </row>
    <row r="266" spans="1:26" ht="15" hidden="1">
      <c r="A266" s="1426" t="s">
        <v>10317</v>
      </c>
      <c r="B266" s="1383">
        <f>SUM(B267:B269)</f>
        <v>0</v>
      </c>
      <c r="C266" s="812"/>
      <c r="D266" s="812">
        <f>SUM(D267:D269)</f>
        <v>0</v>
      </c>
      <c r="E266" s="964"/>
      <c r="F266" s="962">
        <f>SUM(B267:B269)-B266</f>
        <v>0</v>
      </c>
      <c r="G266" s="964"/>
      <c r="H266" s="962">
        <f>SUM(D267:D269)-D266</f>
        <v>0</v>
      </c>
      <c r="I266" s="962"/>
      <c r="J266" s="962"/>
      <c r="K266" s="962"/>
      <c r="L266" s="962"/>
      <c r="M266" s="962"/>
      <c r="N266" s="962"/>
      <c r="O266" s="962"/>
      <c r="P266" s="962"/>
      <c r="Q266" s="962"/>
      <c r="R266" s="962"/>
      <c r="S266" s="962"/>
      <c r="T266" s="962"/>
      <c r="U266" s="962"/>
      <c r="V266" s="232"/>
      <c r="W266" s="232"/>
      <c r="X266" s="232"/>
      <c r="Y266" s="232"/>
      <c r="Z266" s="232"/>
    </row>
    <row r="267" spans="1:26" ht="15" hidden="1">
      <c r="A267" s="1426" t="s">
        <v>7391</v>
      </c>
      <c r="B267" s="1381"/>
      <c r="C267" s="1388"/>
      <c r="D267" s="1388"/>
      <c r="E267" s="969"/>
      <c r="F267" s="962"/>
      <c r="G267" s="969"/>
      <c r="H267" s="962"/>
      <c r="I267" s="962"/>
      <c r="J267" s="962"/>
      <c r="K267" s="962"/>
      <c r="L267" s="962"/>
      <c r="M267" s="962"/>
      <c r="N267" s="962"/>
      <c r="O267" s="962"/>
      <c r="P267" s="962"/>
      <c r="Q267" s="962"/>
      <c r="R267" s="962"/>
      <c r="S267" s="962"/>
      <c r="T267" s="962"/>
      <c r="U267" s="962"/>
      <c r="V267" s="232"/>
      <c r="W267" s="232"/>
      <c r="X267" s="232"/>
      <c r="Y267" s="232"/>
      <c r="Z267" s="232"/>
    </row>
    <row r="268" spans="1:26" ht="15" hidden="1">
      <c r="A268" s="1426" t="s">
        <v>7391</v>
      </c>
      <c r="B268" s="1381"/>
      <c r="C268" s="1388"/>
      <c r="D268" s="1388"/>
      <c r="E268" s="969"/>
      <c r="F268" s="962"/>
      <c r="G268" s="969"/>
      <c r="H268" s="962"/>
      <c r="I268" s="962"/>
      <c r="J268" s="962"/>
      <c r="K268" s="962"/>
      <c r="L268" s="962"/>
      <c r="M268" s="962"/>
      <c r="N268" s="962"/>
      <c r="O268" s="962"/>
      <c r="P268" s="962"/>
      <c r="Q268" s="962"/>
      <c r="R268" s="962"/>
      <c r="S268" s="962"/>
      <c r="T268" s="962"/>
      <c r="U268" s="962"/>
      <c r="V268" s="232"/>
      <c r="W268" s="232"/>
      <c r="X268" s="232"/>
      <c r="Y268" s="232"/>
      <c r="Z268" s="232"/>
    </row>
    <row r="269" spans="1:26" ht="15" hidden="1">
      <c r="A269" s="1426" t="s">
        <v>7391</v>
      </c>
      <c r="B269" s="1381"/>
      <c r="C269" s="1388"/>
      <c r="D269" s="1388"/>
      <c r="E269" s="969"/>
      <c r="F269" s="962"/>
      <c r="G269" s="969"/>
      <c r="H269" s="962"/>
      <c r="I269" s="962"/>
      <c r="J269" s="962"/>
      <c r="K269" s="962"/>
      <c r="L269" s="962"/>
      <c r="M269" s="962"/>
      <c r="N269" s="962"/>
      <c r="O269" s="962"/>
      <c r="P269" s="962"/>
      <c r="Q269" s="962"/>
      <c r="R269" s="962"/>
      <c r="S269" s="962"/>
      <c r="T269" s="962"/>
      <c r="U269" s="962"/>
      <c r="V269" s="232"/>
      <c r="W269" s="232"/>
      <c r="X269" s="232"/>
      <c r="Y269" s="232"/>
      <c r="Z269" s="232"/>
    </row>
    <row r="270" spans="1:26" ht="15" hidden="1">
      <c r="A270" s="1426" t="s">
        <v>10318</v>
      </c>
      <c r="B270" s="1383">
        <f>SUM(B271:B273)</f>
        <v>0</v>
      </c>
      <c r="C270" s="812"/>
      <c r="D270" s="812">
        <f>SUM(D271:D273)</f>
        <v>0</v>
      </c>
      <c r="E270" s="964"/>
      <c r="F270" s="962">
        <f>SUM(B271:B273)-B270</f>
        <v>0</v>
      </c>
      <c r="G270" s="964"/>
      <c r="H270" s="962">
        <f>SUM(D271:D273)-D270</f>
        <v>0</v>
      </c>
      <c r="I270" s="962"/>
      <c r="J270" s="962"/>
      <c r="K270" s="962"/>
      <c r="L270" s="962"/>
      <c r="M270" s="962"/>
      <c r="N270" s="962"/>
      <c r="O270" s="962"/>
      <c r="P270" s="962"/>
      <c r="Q270" s="962"/>
      <c r="R270" s="962"/>
      <c r="S270" s="962"/>
      <c r="T270" s="962"/>
      <c r="U270" s="962"/>
      <c r="V270" s="232"/>
      <c r="W270" s="232"/>
      <c r="X270" s="232"/>
      <c r="Y270" s="232"/>
      <c r="Z270" s="232"/>
    </row>
    <row r="271" spans="1:26" ht="15" hidden="1">
      <c r="A271" s="1426" t="s">
        <v>7391</v>
      </c>
      <c r="B271" s="1381"/>
      <c r="C271" s="1388"/>
      <c r="D271" s="1388"/>
      <c r="E271" s="969"/>
      <c r="F271" s="962"/>
      <c r="G271" s="969"/>
      <c r="H271" s="962"/>
      <c r="I271" s="962"/>
      <c r="J271" s="962"/>
      <c r="K271" s="962"/>
      <c r="L271" s="962"/>
      <c r="M271" s="962"/>
      <c r="N271" s="962"/>
      <c r="O271" s="962"/>
      <c r="P271" s="962"/>
      <c r="Q271" s="962"/>
      <c r="R271" s="962"/>
      <c r="S271" s="962"/>
      <c r="T271" s="962"/>
      <c r="U271" s="962"/>
      <c r="V271" s="232"/>
      <c r="W271" s="232"/>
      <c r="X271" s="232"/>
      <c r="Y271" s="232"/>
      <c r="Z271" s="232"/>
    </row>
    <row r="272" spans="1:26" ht="15" hidden="1">
      <c r="A272" s="1426" t="s">
        <v>7391</v>
      </c>
      <c r="B272" s="1381"/>
      <c r="C272" s="1388"/>
      <c r="D272" s="1388"/>
      <c r="E272" s="969"/>
      <c r="F272" s="962"/>
      <c r="G272" s="969"/>
      <c r="H272" s="962"/>
      <c r="I272" s="962"/>
      <c r="J272" s="962"/>
      <c r="K272" s="962"/>
      <c r="L272" s="962"/>
      <c r="M272" s="962"/>
      <c r="N272" s="962"/>
      <c r="O272" s="962"/>
      <c r="P272" s="962"/>
      <c r="Q272" s="962"/>
      <c r="R272" s="962"/>
      <c r="S272" s="962"/>
      <c r="T272" s="962"/>
      <c r="U272" s="962"/>
      <c r="V272" s="232"/>
      <c r="W272" s="232"/>
      <c r="X272" s="232"/>
      <c r="Y272" s="232"/>
      <c r="Z272" s="232"/>
    </row>
    <row r="273" spans="1:26" ht="15" hidden="1">
      <c r="A273" s="1426" t="s">
        <v>7391</v>
      </c>
      <c r="B273" s="1397"/>
      <c r="C273" s="1388"/>
      <c r="D273" s="1389"/>
      <c r="E273" s="969"/>
      <c r="F273" s="962"/>
      <c r="G273" s="969"/>
      <c r="H273" s="962"/>
      <c r="I273" s="962"/>
      <c r="J273" s="962"/>
      <c r="K273" s="962"/>
      <c r="L273" s="962"/>
      <c r="M273" s="962"/>
      <c r="N273" s="962"/>
      <c r="O273" s="962"/>
      <c r="P273" s="962"/>
      <c r="Q273" s="962"/>
      <c r="R273" s="962"/>
      <c r="S273" s="962"/>
      <c r="T273" s="962"/>
      <c r="U273" s="962"/>
      <c r="V273" s="232"/>
      <c r="W273" s="232"/>
      <c r="X273" s="232"/>
      <c r="Y273" s="232"/>
      <c r="Z273" s="232"/>
    </row>
    <row r="274" spans="1:26" ht="15.75" hidden="1" thickBot="1">
      <c r="A274" s="810" t="s">
        <v>4032</v>
      </c>
      <c r="B274" s="1413">
        <f>SUM(B266,B270)</f>
        <v>0</v>
      </c>
      <c r="C274" s="1377"/>
      <c r="D274" s="814">
        <f>SUM(D266,D270)</f>
        <v>0</v>
      </c>
      <c r="E274" s="984"/>
      <c r="F274" s="962"/>
      <c r="G274" s="984"/>
      <c r="H274" s="962"/>
      <c r="I274" s="962"/>
      <c r="J274" s="962"/>
      <c r="K274" s="962"/>
      <c r="L274" s="962"/>
      <c r="M274" s="962"/>
      <c r="N274" s="962"/>
      <c r="O274" s="962"/>
      <c r="P274" s="962"/>
      <c r="Q274" s="962"/>
      <c r="R274" s="962"/>
      <c r="S274" s="962"/>
      <c r="T274" s="962"/>
      <c r="U274" s="962"/>
      <c r="V274" s="232"/>
      <c r="W274" s="232"/>
      <c r="X274" s="232"/>
      <c r="Y274" s="232"/>
      <c r="Z274" s="232"/>
    </row>
    <row r="275" spans="1:26" ht="15.75" hidden="1" thickTop="1">
      <c r="A275" s="810"/>
      <c r="B275" s="1414">
        <f>B274-[2]BS!F56</f>
        <v>0</v>
      </c>
      <c r="C275" s="1377"/>
      <c r="D275" s="1382">
        <f>D274-[2]BS!H56</f>
        <v>0</v>
      </c>
      <c r="E275" s="984"/>
      <c r="F275" s="962"/>
      <c r="G275" s="984"/>
      <c r="H275" s="962"/>
      <c r="I275" s="962"/>
      <c r="J275" s="962"/>
      <c r="K275" s="962"/>
      <c r="L275" s="962"/>
      <c r="M275" s="962"/>
      <c r="N275" s="962"/>
      <c r="O275" s="962"/>
      <c r="P275" s="962"/>
      <c r="Q275" s="962"/>
      <c r="R275" s="962"/>
      <c r="S275" s="962"/>
      <c r="T275" s="962"/>
      <c r="U275" s="962"/>
      <c r="V275" s="232"/>
      <c r="W275" s="232"/>
      <c r="X275" s="232"/>
      <c r="Y275" s="232"/>
      <c r="Z275" s="232"/>
    </row>
    <row r="276" spans="1:26" ht="15" hidden="1">
      <c r="A276" s="1428"/>
      <c r="B276" s="1376"/>
      <c r="C276" s="1376"/>
      <c r="D276" s="1376"/>
      <c r="E276" s="962"/>
      <c r="F276" s="962"/>
      <c r="G276" s="962"/>
      <c r="H276" s="962"/>
      <c r="I276" s="962"/>
      <c r="J276" s="962"/>
      <c r="K276" s="962"/>
      <c r="L276" s="962"/>
      <c r="M276" s="962"/>
      <c r="N276" s="962"/>
      <c r="O276" s="962"/>
      <c r="P276" s="962"/>
      <c r="Q276" s="962"/>
      <c r="R276" s="962"/>
      <c r="S276" s="962"/>
      <c r="T276" s="962"/>
      <c r="U276" s="962"/>
      <c r="V276" s="232"/>
      <c r="W276" s="232"/>
      <c r="X276" s="232"/>
      <c r="Y276" s="232"/>
      <c r="Z276" s="232"/>
    </row>
    <row r="277" spans="1:26" ht="15" hidden="1">
      <c r="A277" s="1429" t="s">
        <v>9480</v>
      </c>
      <c r="B277" s="1376"/>
      <c r="C277" s="1376"/>
      <c r="D277" s="1376"/>
      <c r="E277" s="959"/>
      <c r="F277" s="959"/>
      <c r="G277" s="959"/>
      <c r="H277" s="959"/>
      <c r="I277" s="959"/>
      <c r="J277" s="959"/>
      <c r="K277" s="959"/>
      <c r="L277" s="959"/>
      <c r="M277" s="959"/>
      <c r="N277" s="959"/>
      <c r="O277" s="959"/>
      <c r="P277" s="959"/>
      <c r="Q277" s="959"/>
      <c r="R277" s="959"/>
      <c r="S277" s="959"/>
      <c r="T277" s="959"/>
      <c r="U277" s="959"/>
      <c r="V277" s="960"/>
      <c r="W277" s="960"/>
      <c r="X277" s="960"/>
      <c r="Y277" s="960"/>
      <c r="Z277" s="960"/>
    </row>
    <row r="278" spans="1:26" ht="15" hidden="1">
      <c r="A278" s="1426"/>
      <c r="B278" s="1403" t="s">
        <v>7382</v>
      </c>
      <c r="C278" s="1377"/>
      <c r="D278" s="798" t="s">
        <v>7383</v>
      </c>
      <c r="E278" s="984"/>
      <c r="F278" s="962"/>
      <c r="G278" s="984"/>
      <c r="H278" s="962"/>
      <c r="I278" s="962"/>
      <c r="J278" s="962"/>
      <c r="K278" s="962"/>
      <c r="L278" s="962"/>
      <c r="M278" s="962"/>
      <c r="N278" s="962"/>
      <c r="O278" s="962"/>
      <c r="P278" s="962"/>
      <c r="Q278" s="962"/>
      <c r="R278" s="962"/>
      <c r="S278" s="962"/>
      <c r="T278" s="962"/>
      <c r="U278" s="962"/>
      <c r="V278" s="232"/>
      <c r="W278" s="232"/>
      <c r="X278" s="232"/>
      <c r="Y278" s="232"/>
      <c r="Z278" s="232"/>
    </row>
    <row r="279" spans="1:26" ht="15" hidden="1">
      <c r="A279" s="1426" t="s">
        <v>10319</v>
      </c>
      <c r="B279" s="1383"/>
      <c r="C279" s="812"/>
      <c r="D279" s="812"/>
      <c r="E279" s="964"/>
      <c r="F279" s="962"/>
      <c r="G279" s="964"/>
      <c r="H279" s="962"/>
      <c r="I279" s="962"/>
      <c r="J279" s="962"/>
      <c r="K279" s="962"/>
      <c r="L279" s="962"/>
      <c r="M279" s="962"/>
      <c r="N279" s="962"/>
      <c r="O279" s="962"/>
      <c r="P279" s="962"/>
      <c r="Q279" s="962"/>
      <c r="R279" s="962"/>
      <c r="S279" s="962"/>
      <c r="T279" s="962"/>
      <c r="U279" s="962"/>
      <c r="V279" s="232"/>
      <c r="W279" s="232"/>
      <c r="X279" s="232"/>
      <c r="Y279" s="232"/>
      <c r="Z279" s="232"/>
    </row>
    <row r="280" spans="1:26" ht="15" hidden="1">
      <c r="A280" s="1426" t="s">
        <v>10320</v>
      </c>
      <c r="B280" s="1383"/>
      <c r="C280" s="812"/>
      <c r="D280" s="812"/>
      <c r="E280" s="964"/>
      <c r="F280" s="962"/>
      <c r="G280" s="964"/>
      <c r="H280" s="962"/>
      <c r="I280" s="962"/>
      <c r="J280" s="962"/>
      <c r="K280" s="962"/>
      <c r="L280" s="962"/>
      <c r="M280" s="962"/>
      <c r="N280" s="962"/>
      <c r="O280" s="962"/>
      <c r="P280" s="962"/>
      <c r="Q280" s="962"/>
      <c r="R280" s="962"/>
      <c r="S280" s="962"/>
      <c r="T280" s="962"/>
      <c r="U280" s="962"/>
      <c r="V280" s="232"/>
      <c r="W280" s="232"/>
      <c r="X280" s="232"/>
      <c r="Y280" s="232"/>
      <c r="Z280" s="232"/>
    </row>
    <row r="281" spans="1:26" ht="15" hidden="1">
      <c r="A281" s="1426" t="s">
        <v>7391</v>
      </c>
      <c r="B281" s="1381"/>
      <c r="C281" s="1381"/>
      <c r="D281" s="1388"/>
      <c r="E281" s="968"/>
      <c r="F281" s="962"/>
      <c r="G281" s="968"/>
      <c r="H281" s="962"/>
      <c r="I281" s="962"/>
      <c r="J281" s="962"/>
      <c r="K281" s="962"/>
      <c r="L281" s="962"/>
      <c r="M281" s="962"/>
      <c r="N281" s="962"/>
      <c r="O281" s="962"/>
      <c r="P281" s="962"/>
      <c r="Q281" s="962"/>
      <c r="R281" s="962"/>
      <c r="S281" s="962"/>
      <c r="T281" s="962"/>
      <c r="U281" s="962"/>
      <c r="V281" s="232"/>
      <c r="W281" s="232"/>
      <c r="X281" s="232"/>
      <c r="Y281" s="232"/>
      <c r="Z281" s="232"/>
    </row>
    <row r="282" spans="1:26" ht="15" hidden="1">
      <c r="A282" s="1426" t="s">
        <v>7391</v>
      </c>
      <c r="B282" s="1381"/>
      <c r="C282" s="1381"/>
      <c r="D282" s="1388"/>
      <c r="E282" s="968"/>
      <c r="F282" s="962"/>
      <c r="G282" s="968"/>
      <c r="H282" s="962"/>
      <c r="I282" s="962"/>
      <c r="J282" s="962"/>
      <c r="K282" s="962"/>
      <c r="L282" s="962"/>
      <c r="M282" s="962"/>
      <c r="N282" s="962"/>
      <c r="O282" s="962"/>
      <c r="P282" s="962"/>
      <c r="Q282" s="962"/>
      <c r="R282" s="962"/>
      <c r="S282" s="962"/>
      <c r="T282" s="962"/>
      <c r="U282" s="962"/>
      <c r="V282" s="232"/>
      <c r="W282" s="232"/>
      <c r="X282" s="232"/>
      <c r="Y282" s="232"/>
      <c r="Z282" s="232"/>
    </row>
    <row r="283" spans="1:26" ht="15" hidden="1">
      <c r="A283" s="1426" t="s">
        <v>7391</v>
      </c>
      <c r="B283" s="1397"/>
      <c r="C283" s="1381"/>
      <c r="D283" s="1389"/>
      <c r="E283" s="968"/>
      <c r="F283" s="962"/>
      <c r="G283" s="968"/>
      <c r="H283" s="962"/>
      <c r="I283" s="962"/>
      <c r="J283" s="962"/>
      <c r="K283" s="962"/>
      <c r="L283" s="962"/>
      <c r="M283" s="962"/>
      <c r="N283" s="962"/>
      <c r="O283" s="962"/>
      <c r="P283" s="962"/>
      <c r="Q283" s="962"/>
      <c r="R283" s="962"/>
      <c r="S283" s="962"/>
      <c r="T283" s="962"/>
      <c r="U283" s="962"/>
      <c r="V283" s="232"/>
      <c r="W283" s="232"/>
      <c r="X283" s="232"/>
      <c r="Y283" s="232"/>
      <c r="Z283" s="232"/>
    </row>
    <row r="284" spans="1:26" ht="15.75" hidden="1" thickBot="1">
      <c r="A284" s="810" t="s">
        <v>4032</v>
      </c>
      <c r="B284" s="1413">
        <f>SUM(B279:B283)</f>
        <v>0</v>
      </c>
      <c r="C284" s="1377"/>
      <c r="D284" s="814">
        <f>SUM(D279:D283)</f>
        <v>0</v>
      </c>
      <c r="E284" s="984"/>
      <c r="F284" s="962"/>
      <c r="G284" s="984"/>
      <c r="H284" s="962"/>
      <c r="I284" s="962"/>
      <c r="J284" s="962"/>
      <c r="K284" s="962"/>
      <c r="L284" s="962"/>
      <c r="M284" s="962"/>
      <c r="N284" s="962"/>
      <c r="O284" s="962"/>
      <c r="P284" s="962"/>
      <c r="Q284" s="962"/>
      <c r="R284" s="962"/>
      <c r="S284" s="962"/>
      <c r="T284" s="962"/>
      <c r="U284" s="962"/>
      <c r="V284" s="232"/>
      <c r="W284" s="232"/>
      <c r="X284" s="232"/>
      <c r="Y284" s="232"/>
      <c r="Z284" s="232"/>
    </row>
    <row r="285" spans="1:26" ht="15.75" hidden="1" thickTop="1">
      <c r="A285" s="1428"/>
      <c r="B285" s="1376">
        <f>B284-[2]BS!F57</f>
        <v>0</v>
      </c>
      <c r="C285" s="1376"/>
      <c r="D285" s="1376">
        <f>D284-[2]BS!H57</f>
        <v>0</v>
      </c>
      <c r="E285" s="962"/>
      <c r="F285" s="962"/>
      <c r="G285" s="962"/>
      <c r="H285" s="962"/>
      <c r="I285" s="962"/>
      <c r="J285" s="962"/>
      <c r="K285" s="962"/>
      <c r="L285" s="962"/>
      <c r="M285" s="962"/>
      <c r="N285" s="962"/>
      <c r="O285" s="962"/>
      <c r="P285" s="962"/>
      <c r="Q285" s="962"/>
      <c r="R285" s="962"/>
      <c r="S285" s="962"/>
      <c r="T285" s="962"/>
      <c r="U285" s="962"/>
      <c r="V285" s="232"/>
      <c r="W285" s="232"/>
      <c r="X285" s="232"/>
      <c r="Y285" s="232"/>
      <c r="Z285" s="232"/>
    </row>
    <row r="286" spans="1:26" ht="15" hidden="1">
      <c r="A286" s="1428"/>
      <c r="B286" s="1376"/>
      <c r="C286" s="1376"/>
      <c r="D286" s="1376"/>
      <c r="E286" s="962"/>
      <c r="F286" s="962"/>
      <c r="G286" s="962"/>
      <c r="H286" s="962"/>
      <c r="I286" s="962"/>
      <c r="J286" s="962"/>
      <c r="K286" s="962"/>
      <c r="L286" s="962"/>
      <c r="M286" s="962"/>
      <c r="N286" s="962"/>
      <c r="O286" s="962"/>
      <c r="P286" s="962"/>
      <c r="Q286" s="962"/>
      <c r="R286" s="962"/>
      <c r="S286" s="962"/>
      <c r="T286" s="962"/>
      <c r="U286" s="962"/>
      <c r="V286" s="232"/>
      <c r="W286" s="232"/>
      <c r="X286" s="232"/>
      <c r="Y286" s="232"/>
      <c r="Z286" s="232"/>
    </row>
    <row r="287" spans="1:26" ht="15" hidden="1">
      <c r="A287" s="1429" t="s">
        <v>9481</v>
      </c>
      <c r="B287" s="1376"/>
      <c r="C287" s="1376"/>
      <c r="D287" s="1376"/>
      <c r="E287" s="959"/>
      <c r="F287" s="959"/>
      <c r="G287" s="959"/>
      <c r="H287" s="959"/>
      <c r="I287" s="959"/>
      <c r="J287" s="959"/>
      <c r="K287" s="959"/>
      <c r="L287" s="959"/>
      <c r="M287" s="959"/>
      <c r="N287" s="959"/>
      <c r="O287" s="959"/>
      <c r="P287" s="959"/>
      <c r="Q287" s="959"/>
      <c r="R287" s="959"/>
      <c r="S287" s="959"/>
      <c r="T287" s="959"/>
      <c r="U287" s="959"/>
      <c r="V287" s="960"/>
      <c r="W287" s="960"/>
      <c r="X287" s="960"/>
      <c r="Y287" s="960"/>
      <c r="Z287" s="960"/>
    </row>
    <row r="288" spans="1:26" ht="15" hidden="1">
      <c r="A288" s="1426"/>
      <c r="B288" s="1403" t="s">
        <v>7382</v>
      </c>
      <c r="C288" s="1377"/>
      <c r="D288" s="798" t="s">
        <v>7383</v>
      </c>
      <c r="E288" s="984"/>
      <c r="F288" s="962"/>
      <c r="G288" s="984"/>
      <c r="H288" s="962"/>
      <c r="I288" s="962"/>
      <c r="J288" s="962"/>
      <c r="K288" s="962"/>
      <c r="L288" s="962"/>
      <c r="M288" s="962"/>
      <c r="N288" s="962"/>
      <c r="O288" s="962"/>
      <c r="P288" s="962"/>
      <c r="Q288" s="962"/>
      <c r="R288" s="962"/>
      <c r="S288" s="962"/>
      <c r="T288" s="962"/>
      <c r="U288" s="962"/>
      <c r="V288" s="232"/>
      <c r="W288" s="232"/>
      <c r="X288" s="232"/>
      <c r="Y288" s="232"/>
      <c r="Z288" s="232"/>
    </row>
    <row r="289" spans="1:26" ht="15" hidden="1">
      <c r="A289" s="1426" t="s">
        <v>9860</v>
      </c>
      <c r="B289" s="1383">
        <f>SUM(B290:B292)</f>
        <v>0</v>
      </c>
      <c r="C289" s="812"/>
      <c r="D289" s="812">
        <f>SUM(D290:D292)</f>
        <v>0</v>
      </c>
      <c r="E289" s="964"/>
      <c r="F289" s="962">
        <f>SUM(B290:B292)-B289</f>
        <v>0</v>
      </c>
      <c r="G289" s="964"/>
      <c r="H289" s="962">
        <f>SUM(D290:D292)-D289</f>
        <v>0</v>
      </c>
      <c r="I289" s="962"/>
      <c r="J289" s="962"/>
      <c r="K289" s="962"/>
      <c r="L289" s="962"/>
      <c r="M289" s="962"/>
      <c r="N289" s="962"/>
      <c r="O289" s="962"/>
      <c r="P289" s="962"/>
      <c r="Q289" s="962"/>
      <c r="R289" s="962"/>
      <c r="S289" s="962"/>
      <c r="T289" s="962"/>
      <c r="U289" s="962"/>
      <c r="V289" s="232"/>
      <c r="W289" s="232"/>
      <c r="X289" s="232"/>
      <c r="Y289" s="232"/>
      <c r="Z289" s="232"/>
    </row>
    <row r="290" spans="1:26" ht="30" hidden="1">
      <c r="A290" s="1426" t="s">
        <v>7392</v>
      </c>
      <c r="B290" s="1381"/>
      <c r="C290" s="1388"/>
      <c r="D290" s="1388"/>
      <c r="E290" s="969"/>
      <c r="F290" s="962"/>
      <c r="G290" s="969"/>
      <c r="H290" s="962"/>
      <c r="I290" s="962"/>
      <c r="J290" s="962"/>
      <c r="K290" s="962"/>
      <c r="L290" s="962"/>
      <c r="M290" s="962"/>
      <c r="N290" s="962"/>
      <c r="O290" s="962"/>
      <c r="P290" s="962"/>
      <c r="Q290" s="962"/>
      <c r="R290" s="962"/>
      <c r="S290" s="962"/>
      <c r="T290" s="962"/>
      <c r="U290" s="962"/>
      <c r="V290" s="232"/>
      <c r="W290" s="232"/>
      <c r="X290" s="232"/>
      <c r="Y290" s="232"/>
      <c r="Z290" s="232"/>
    </row>
    <row r="291" spans="1:26" ht="30" hidden="1">
      <c r="A291" s="1426" t="s">
        <v>7393</v>
      </c>
      <c r="B291" s="1381"/>
      <c r="C291" s="1388"/>
      <c r="D291" s="1388"/>
      <c r="E291" s="969"/>
      <c r="F291" s="962"/>
      <c r="G291" s="969"/>
      <c r="H291" s="962"/>
      <c r="I291" s="962"/>
      <c r="J291" s="962"/>
      <c r="K291" s="962"/>
      <c r="L291" s="962"/>
      <c r="M291" s="962"/>
      <c r="N291" s="962"/>
      <c r="O291" s="962"/>
      <c r="P291" s="962"/>
      <c r="Q291" s="962"/>
      <c r="R291" s="962"/>
      <c r="S291" s="962"/>
      <c r="T291" s="962"/>
      <c r="U291" s="962"/>
      <c r="V291" s="232"/>
      <c r="W291" s="232"/>
      <c r="X291" s="232"/>
      <c r="Y291" s="232"/>
      <c r="Z291" s="232"/>
    </row>
    <row r="292" spans="1:26" ht="30" hidden="1">
      <c r="A292" s="1426" t="s">
        <v>7394</v>
      </c>
      <c r="B292" s="1381"/>
      <c r="C292" s="1388"/>
      <c r="D292" s="1388"/>
      <c r="E292" s="969"/>
      <c r="F292" s="962"/>
      <c r="G292" s="969"/>
      <c r="H292" s="962"/>
      <c r="I292" s="962"/>
      <c r="J292" s="962"/>
      <c r="K292" s="962"/>
      <c r="L292" s="962"/>
      <c r="M292" s="962"/>
      <c r="N292" s="962"/>
      <c r="O292" s="962"/>
      <c r="P292" s="962"/>
      <c r="Q292" s="962"/>
      <c r="R292" s="962"/>
      <c r="S292" s="962"/>
      <c r="T292" s="962"/>
      <c r="U292" s="962"/>
      <c r="V292" s="232"/>
      <c r="W292" s="232"/>
      <c r="X292" s="232"/>
      <c r="Y292" s="232"/>
      <c r="Z292" s="232"/>
    </row>
    <row r="293" spans="1:26" ht="30" hidden="1">
      <c r="A293" s="1426" t="s">
        <v>11645</v>
      </c>
      <c r="B293" s="1411"/>
      <c r="C293" s="812"/>
      <c r="D293" s="815"/>
      <c r="E293" s="964"/>
      <c r="F293" s="962"/>
      <c r="G293" s="964"/>
      <c r="H293" s="962"/>
      <c r="I293" s="962"/>
      <c r="J293" s="962"/>
      <c r="K293" s="962"/>
      <c r="L293" s="962"/>
      <c r="M293" s="962"/>
      <c r="N293" s="962"/>
      <c r="O293" s="962"/>
      <c r="P293" s="962"/>
      <c r="Q293" s="962"/>
      <c r="R293" s="962"/>
      <c r="S293" s="962"/>
      <c r="T293" s="962"/>
      <c r="U293" s="962"/>
      <c r="V293" s="232"/>
      <c r="W293" s="232"/>
      <c r="X293" s="232"/>
      <c r="Y293" s="232"/>
      <c r="Z293" s="232"/>
    </row>
    <row r="294" spans="1:26" ht="15.75" hidden="1" thickBot="1">
      <c r="A294" s="810" t="s">
        <v>4032</v>
      </c>
      <c r="B294" s="1413">
        <f>SUM(B289,B293)</f>
        <v>0</v>
      </c>
      <c r="C294" s="1377"/>
      <c r="D294" s="814">
        <f>SUM(D289,D293)</f>
        <v>0</v>
      </c>
      <c r="E294" s="984"/>
      <c r="F294" s="962"/>
      <c r="G294" s="984"/>
      <c r="H294" s="962"/>
      <c r="I294" s="962"/>
      <c r="J294" s="962"/>
      <c r="K294" s="962"/>
      <c r="L294" s="962"/>
      <c r="M294" s="962"/>
      <c r="N294" s="962"/>
      <c r="O294" s="962"/>
      <c r="P294" s="962"/>
      <c r="Q294" s="962"/>
      <c r="R294" s="962"/>
      <c r="S294" s="962"/>
      <c r="T294" s="962"/>
      <c r="U294" s="962"/>
      <c r="V294" s="232"/>
      <c r="W294" s="232"/>
      <c r="X294" s="232"/>
      <c r="Y294" s="232"/>
      <c r="Z294" s="232"/>
    </row>
    <row r="295" spans="1:26" ht="15.75" hidden="1" thickTop="1">
      <c r="A295" s="810"/>
      <c r="B295" s="1414">
        <f>B294-[2]BS!F58</f>
        <v>0</v>
      </c>
      <c r="C295" s="1377"/>
      <c r="D295" s="1382">
        <f>D294-[2]BS!H58</f>
        <v>0</v>
      </c>
      <c r="E295" s="984"/>
      <c r="F295" s="962"/>
      <c r="G295" s="984"/>
      <c r="H295" s="962"/>
      <c r="I295" s="962"/>
      <c r="J295" s="962"/>
      <c r="K295" s="962"/>
      <c r="L295" s="962"/>
      <c r="M295" s="962"/>
      <c r="N295" s="962"/>
      <c r="O295" s="962"/>
      <c r="P295" s="962"/>
      <c r="Q295" s="962"/>
      <c r="R295" s="962"/>
      <c r="S295" s="962"/>
      <c r="T295" s="962"/>
      <c r="U295" s="962"/>
      <c r="V295" s="232"/>
      <c r="W295" s="232"/>
      <c r="X295" s="232"/>
      <c r="Y295" s="232"/>
      <c r="Z295" s="232"/>
    </row>
    <row r="296" spans="1:26" ht="15" hidden="1">
      <c r="A296" s="1428"/>
      <c r="B296" s="1376"/>
      <c r="C296" s="1376"/>
      <c r="D296" s="1376"/>
      <c r="E296" s="962"/>
      <c r="F296" s="962"/>
      <c r="G296" s="962"/>
      <c r="H296" s="962"/>
      <c r="I296" s="962"/>
      <c r="J296" s="962"/>
      <c r="K296" s="962"/>
      <c r="L296" s="962"/>
      <c r="M296" s="962"/>
      <c r="N296" s="962"/>
      <c r="O296" s="962"/>
      <c r="P296" s="962"/>
      <c r="Q296" s="962"/>
      <c r="R296" s="962"/>
      <c r="S296" s="962"/>
      <c r="T296" s="962"/>
      <c r="U296" s="962"/>
      <c r="V296" s="232"/>
      <c r="W296" s="232"/>
      <c r="X296" s="232"/>
      <c r="Y296" s="232"/>
      <c r="Z296" s="232"/>
    </row>
    <row r="297" spans="1:26" ht="15" hidden="1">
      <c r="A297" s="1429" t="s">
        <v>9482</v>
      </c>
      <c r="B297" s="1376"/>
      <c r="C297" s="1376"/>
      <c r="D297" s="1376"/>
      <c r="E297" s="959"/>
      <c r="F297" s="959"/>
      <c r="G297" s="959"/>
      <c r="H297" s="959"/>
      <c r="I297" s="959"/>
      <c r="J297" s="959"/>
      <c r="K297" s="959"/>
      <c r="L297" s="959"/>
      <c r="M297" s="959"/>
      <c r="N297" s="959"/>
      <c r="O297" s="959"/>
      <c r="P297" s="959"/>
      <c r="Q297" s="959"/>
      <c r="R297" s="959"/>
      <c r="S297" s="959"/>
      <c r="T297" s="959"/>
      <c r="U297" s="959"/>
      <c r="V297" s="960"/>
      <c r="W297" s="960"/>
      <c r="X297" s="960"/>
      <c r="Y297" s="960"/>
      <c r="Z297" s="960"/>
    </row>
    <row r="298" spans="1:26" ht="29.25" hidden="1">
      <c r="A298" s="810"/>
      <c r="B298" s="1403" t="s">
        <v>4022</v>
      </c>
      <c r="C298" s="1377"/>
      <c r="D298" s="798" t="s">
        <v>10321</v>
      </c>
      <c r="E298" s="1032"/>
      <c r="F298" s="985" t="s">
        <v>10322</v>
      </c>
      <c r="G298" s="1032"/>
      <c r="H298" s="985" t="s">
        <v>119</v>
      </c>
      <c r="I298" s="1032"/>
      <c r="J298" s="995" t="s">
        <v>4021</v>
      </c>
      <c r="K298" s="1492"/>
      <c r="L298" s="962"/>
      <c r="M298" s="962"/>
      <c r="N298" s="962"/>
      <c r="O298" s="962"/>
      <c r="P298" s="962"/>
      <c r="Q298" s="962"/>
      <c r="R298" s="962"/>
      <c r="S298" s="962"/>
      <c r="T298" s="962"/>
      <c r="U298" s="962"/>
      <c r="V298" s="232"/>
      <c r="W298" s="232"/>
      <c r="X298" s="232"/>
      <c r="Y298" s="232"/>
      <c r="Z298" s="232"/>
    </row>
    <row r="299" spans="1:26" ht="15" hidden="1">
      <c r="A299" s="1041" t="s">
        <v>10323</v>
      </c>
      <c r="B299" s="1383">
        <f>[2]WK!$G$90</f>
        <v>0</v>
      </c>
      <c r="C299" s="812"/>
      <c r="D299" s="812"/>
      <c r="E299" s="964"/>
      <c r="F299" s="964"/>
      <c r="G299" s="964"/>
      <c r="H299" s="964"/>
      <c r="I299" s="964"/>
      <c r="J299" s="975">
        <f>B299+D299-F299-H299</f>
        <v>0</v>
      </c>
      <c r="K299" s="975"/>
      <c r="L299" s="962"/>
      <c r="M299" s="962"/>
      <c r="N299" s="962"/>
      <c r="O299" s="962"/>
      <c r="P299" s="962"/>
      <c r="Q299" s="962"/>
      <c r="R299" s="962"/>
      <c r="S299" s="962"/>
      <c r="T299" s="962"/>
      <c r="U299" s="962"/>
      <c r="V299" s="232"/>
      <c r="W299" s="232"/>
      <c r="X299" s="232"/>
      <c r="Y299" s="232"/>
      <c r="Z299" s="232"/>
    </row>
    <row r="300" spans="1:26" ht="15" hidden="1">
      <c r="A300" s="1041" t="s">
        <v>10324</v>
      </c>
      <c r="B300" s="1383">
        <f>SUM(B301:B303)</f>
        <v>0</v>
      </c>
      <c r="C300" s="812"/>
      <c r="D300" s="812">
        <f>SUM(D301:D303)</f>
        <v>0</v>
      </c>
      <c r="E300" s="1034"/>
      <c r="F300" s="964">
        <f>SUM(F301:F303)</f>
        <v>0</v>
      </c>
      <c r="G300" s="964"/>
      <c r="H300" s="964">
        <f>SUM(H301:H303)</f>
        <v>0</v>
      </c>
      <c r="I300" s="1034"/>
      <c r="J300" s="975">
        <f>SUM(J301:J303)</f>
        <v>0</v>
      </c>
      <c r="K300" s="975"/>
      <c r="L300" s="962"/>
      <c r="M300" s="962"/>
      <c r="N300" s="962"/>
      <c r="O300" s="962"/>
      <c r="P300" s="962"/>
      <c r="Q300" s="962"/>
      <c r="R300" s="962"/>
      <c r="S300" s="962"/>
      <c r="T300" s="962"/>
      <c r="U300" s="962"/>
      <c r="V300" s="232"/>
      <c r="W300" s="232"/>
      <c r="X300" s="232"/>
      <c r="Y300" s="232"/>
      <c r="Z300" s="232"/>
    </row>
    <row r="301" spans="1:26" ht="15" hidden="1">
      <c r="A301" s="1439" t="s">
        <v>7395</v>
      </c>
      <c r="B301" s="1381"/>
      <c r="C301" s="1388"/>
      <c r="D301" s="1388"/>
      <c r="E301" s="969"/>
      <c r="F301" s="969"/>
      <c r="G301" s="969"/>
      <c r="H301" s="969"/>
      <c r="I301" s="969"/>
      <c r="J301" s="968">
        <f>B301+D301-F301-H301</f>
        <v>0</v>
      </c>
      <c r="K301" s="968"/>
      <c r="L301" s="987"/>
      <c r="M301" s="987"/>
      <c r="N301" s="987"/>
      <c r="O301" s="987"/>
      <c r="P301" s="987"/>
      <c r="Q301" s="987"/>
      <c r="R301" s="987"/>
      <c r="S301" s="987"/>
      <c r="T301" s="987"/>
      <c r="U301" s="987"/>
      <c r="V301" s="986"/>
      <c r="W301" s="986"/>
      <c r="X301" s="986"/>
      <c r="Y301" s="986"/>
      <c r="Z301" s="986"/>
    </row>
    <row r="302" spans="1:26" ht="15" hidden="1">
      <c r="A302" s="1439" t="s">
        <v>7395</v>
      </c>
      <c r="B302" s="1381"/>
      <c r="C302" s="1388"/>
      <c r="D302" s="1388"/>
      <c r="E302" s="969"/>
      <c r="F302" s="969"/>
      <c r="G302" s="969"/>
      <c r="H302" s="969"/>
      <c r="I302" s="969"/>
      <c r="J302" s="968">
        <f>B302+D302-F302-H302</f>
        <v>0</v>
      </c>
      <c r="K302" s="968"/>
      <c r="L302" s="987"/>
      <c r="M302" s="987"/>
      <c r="N302" s="987"/>
      <c r="O302" s="987"/>
      <c r="P302" s="987"/>
      <c r="Q302" s="987"/>
      <c r="R302" s="987"/>
      <c r="S302" s="987"/>
      <c r="T302" s="987"/>
      <c r="U302" s="987"/>
      <c r="V302" s="986"/>
      <c r="W302" s="986"/>
      <c r="X302" s="986"/>
      <c r="Y302" s="986"/>
      <c r="Z302" s="986"/>
    </row>
    <row r="303" spans="1:26" ht="15" hidden="1">
      <c r="A303" s="1440" t="s">
        <v>9483</v>
      </c>
      <c r="B303" s="1381"/>
      <c r="C303" s="1388"/>
      <c r="D303" s="1388"/>
      <c r="E303" s="969"/>
      <c r="F303" s="969"/>
      <c r="G303" s="969"/>
      <c r="H303" s="969"/>
      <c r="I303" s="969"/>
      <c r="J303" s="968">
        <f>B303+D303-F303-H303</f>
        <v>0</v>
      </c>
      <c r="K303" s="968"/>
      <c r="L303" s="987"/>
      <c r="M303" s="987"/>
      <c r="N303" s="987"/>
      <c r="O303" s="987"/>
      <c r="P303" s="987"/>
      <c r="Q303" s="987"/>
      <c r="R303" s="987"/>
      <c r="S303" s="987"/>
      <c r="T303" s="987"/>
      <c r="U303" s="987"/>
      <c r="V303" s="986"/>
      <c r="W303" s="986"/>
      <c r="X303" s="986"/>
      <c r="Y303" s="986"/>
      <c r="Z303" s="986"/>
    </row>
    <row r="304" spans="1:26" ht="15" hidden="1">
      <c r="A304" s="1041" t="s">
        <v>5951</v>
      </c>
      <c r="B304" s="1411">
        <f>[2]WK!$G$92</f>
        <v>0</v>
      </c>
      <c r="C304" s="812"/>
      <c r="D304" s="815"/>
      <c r="E304" s="964"/>
      <c r="F304" s="976"/>
      <c r="G304" s="964"/>
      <c r="H304" s="976"/>
      <c r="I304" s="964"/>
      <c r="J304" s="1496">
        <f>B304+D304-F304-H304</f>
        <v>0</v>
      </c>
      <c r="K304" s="1497"/>
      <c r="L304" s="962"/>
      <c r="M304" s="962"/>
      <c r="N304" s="962"/>
      <c r="O304" s="962"/>
      <c r="P304" s="962"/>
      <c r="Q304" s="962"/>
      <c r="R304" s="962"/>
      <c r="S304" s="962"/>
      <c r="T304" s="962"/>
      <c r="U304" s="962"/>
      <c r="V304" s="232"/>
      <c r="W304" s="232"/>
      <c r="X304" s="232"/>
      <c r="Y304" s="232"/>
      <c r="Z304" s="232"/>
    </row>
    <row r="305" spans="1:26" ht="15.75" hidden="1" thickBot="1">
      <c r="A305" s="810" t="s">
        <v>4032</v>
      </c>
      <c r="B305" s="1413">
        <f>SUM(B299:B300,B304)</f>
        <v>0</v>
      </c>
      <c r="C305" s="1377"/>
      <c r="D305" s="814">
        <f>SUM(D299:D300,D304)</f>
        <v>0</v>
      </c>
      <c r="E305" s="984"/>
      <c r="F305" s="970">
        <f>SUM(F299:F300,F304)</f>
        <v>0</v>
      </c>
      <c r="G305" s="984"/>
      <c r="H305" s="970">
        <f>SUM(H299:H300,H304)</f>
        <v>0</v>
      </c>
      <c r="I305" s="984"/>
      <c r="J305" s="1495">
        <f>SUM(J299:J300,J304)</f>
        <v>0</v>
      </c>
      <c r="K305" s="1491"/>
      <c r="L305" s="962"/>
      <c r="M305" s="962"/>
      <c r="N305" s="962"/>
      <c r="O305" s="962"/>
      <c r="P305" s="962"/>
      <c r="Q305" s="962"/>
      <c r="R305" s="962"/>
      <c r="S305" s="962"/>
      <c r="T305" s="962"/>
      <c r="U305" s="962"/>
      <c r="V305" s="232"/>
      <c r="W305" s="232"/>
      <c r="X305" s="232"/>
      <c r="Y305" s="232"/>
      <c r="Z305" s="232"/>
    </row>
    <row r="306" spans="1:26" ht="15.75" hidden="1" thickTop="1">
      <c r="A306" s="1428"/>
      <c r="B306" s="1376">
        <f>B305-[2]BS!H70</f>
        <v>0</v>
      </c>
      <c r="C306" s="1376"/>
      <c r="D306" s="1376"/>
      <c r="E306" s="962"/>
      <c r="F306" s="962"/>
      <c r="G306" s="962"/>
      <c r="H306" s="962"/>
      <c r="I306" s="962"/>
      <c r="J306" s="962">
        <f>J305-[2]BS!F70</f>
        <v>0</v>
      </c>
      <c r="K306" s="962"/>
      <c r="L306" s="962"/>
      <c r="M306" s="962"/>
      <c r="N306" s="962"/>
      <c r="O306" s="962"/>
      <c r="P306" s="962"/>
      <c r="Q306" s="962"/>
      <c r="R306" s="962"/>
      <c r="S306" s="962"/>
      <c r="T306" s="962"/>
      <c r="U306" s="962"/>
      <c r="V306" s="232"/>
      <c r="W306" s="232"/>
      <c r="X306" s="232"/>
      <c r="Y306" s="232"/>
      <c r="Z306" s="232"/>
    </row>
    <row r="307" spans="1:26" ht="15" hidden="1">
      <c r="A307" s="1428"/>
      <c r="B307" s="1376"/>
      <c r="C307" s="1376"/>
      <c r="D307" s="1376"/>
      <c r="E307" s="962"/>
      <c r="F307" s="962"/>
      <c r="G307" s="962"/>
      <c r="H307" s="962"/>
      <c r="I307" s="962"/>
      <c r="J307" s="962"/>
      <c r="K307" s="962"/>
      <c r="L307" s="962"/>
      <c r="M307" s="962"/>
      <c r="N307" s="962"/>
      <c r="O307" s="962"/>
      <c r="P307" s="962"/>
      <c r="Q307" s="962"/>
      <c r="R307" s="962"/>
      <c r="S307" s="962"/>
      <c r="T307" s="962"/>
      <c r="U307" s="962"/>
      <c r="V307" s="232"/>
      <c r="W307" s="232"/>
      <c r="X307" s="232"/>
      <c r="Y307" s="232"/>
      <c r="Z307" s="232"/>
    </row>
    <row r="308" spans="1:26" ht="15" hidden="1">
      <c r="A308" s="1429" t="s">
        <v>9484</v>
      </c>
      <c r="B308" s="1376"/>
      <c r="C308" s="1376"/>
      <c r="D308" s="1376"/>
      <c r="E308" s="959"/>
      <c r="F308" s="959"/>
      <c r="G308" s="959"/>
      <c r="H308" s="959"/>
      <c r="I308" s="959"/>
      <c r="J308" s="959"/>
      <c r="K308" s="959"/>
      <c r="L308" s="959"/>
      <c r="M308" s="959"/>
      <c r="N308" s="959"/>
      <c r="O308" s="959"/>
      <c r="P308" s="959"/>
      <c r="Q308" s="959"/>
      <c r="R308" s="959"/>
      <c r="S308" s="959"/>
      <c r="T308" s="959"/>
      <c r="U308" s="959"/>
      <c r="V308" s="960"/>
      <c r="W308" s="960"/>
      <c r="X308" s="960"/>
      <c r="Y308" s="960"/>
      <c r="Z308" s="960"/>
    </row>
    <row r="309" spans="1:26" s="1116" customFormat="1" ht="15" hidden="1" customHeight="1">
      <c r="A309" s="1430"/>
      <c r="B309" s="1916" t="s">
        <v>2948</v>
      </c>
      <c r="C309" s="1916"/>
      <c r="D309" s="1916"/>
      <c r="E309" s="1123"/>
      <c r="F309" s="1919" t="s">
        <v>4022</v>
      </c>
      <c r="G309" s="1919"/>
      <c r="H309" s="1919"/>
    </row>
    <row r="310" spans="1:26" s="1116" customFormat="1" ht="15.75" hidden="1" thickBot="1">
      <c r="A310" s="1430"/>
      <c r="B310" s="1564" t="s">
        <v>13938</v>
      </c>
      <c r="C310" s="1392"/>
      <c r="D310" s="1392" t="s">
        <v>12564</v>
      </c>
      <c r="E310" s="1122"/>
      <c r="F310" s="1124" t="s">
        <v>13938</v>
      </c>
      <c r="G310" s="1124"/>
      <c r="H310" s="1124" t="s">
        <v>12564</v>
      </c>
    </row>
    <row r="311" spans="1:26" s="1116" customFormat="1" ht="15" hidden="1">
      <c r="A311" s="1430"/>
      <c r="B311" s="1354"/>
      <c r="C311" s="1354"/>
      <c r="D311" s="1354"/>
      <c r="E311" s="1125"/>
      <c r="F311" s="1125"/>
      <c r="G311" s="1125"/>
      <c r="H311" s="1125"/>
    </row>
    <row r="312" spans="1:26" s="1116" customFormat="1" ht="18" hidden="1">
      <c r="A312" s="1430" t="s">
        <v>12582</v>
      </c>
      <c r="B312" s="1354"/>
      <c r="C312" s="1354"/>
      <c r="D312" s="1354">
        <v>4000000000</v>
      </c>
      <c r="E312" s="1125"/>
      <c r="F312" s="1125"/>
      <c r="G312" s="1125"/>
      <c r="H312" s="1125">
        <v>4000000000</v>
      </c>
    </row>
    <row r="313" spans="1:26" s="1116" customFormat="1" ht="15" hidden="1">
      <c r="A313" s="1430"/>
      <c r="B313" s="1354"/>
      <c r="C313" s="1354"/>
      <c r="D313" s="1354"/>
      <c r="E313" s="1125"/>
      <c r="F313" s="1125"/>
      <c r="G313" s="1125"/>
      <c r="H313" s="1125"/>
    </row>
    <row r="314" spans="1:26" s="1116" customFormat="1" ht="15.75" hidden="1" thickBot="1">
      <c r="A314" s="1430"/>
      <c r="B314" s="1354"/>
      <c r="C314" s="1351"/>
      <c r="D314" s="1351"/>
      <c r="E314" s="1117"/>
      <c r="F314" s="1117"/>
      <c r="G314" s="1117"/>
      <c r="H314" s="1117"/>
    </row>
    <row r="315" spans="1:26" s="1116" customFormat="1" ht="15.75" hidden="1" thickBot="1">
      <c r="A315" s="1437" t="s">
        <v>4032</v>
      </c>
      <c r="B315" s="1565"/>
      <c r="C315" s="1393"/>
      <c r="D315" s="1398">
        <f>SUM(D311:D314)</f>
        <v>4000000000</v>
      </c>
      <c r="E315" s="1121"/>
      <c r="F315" s="1121"/>
      <c r="G315" s="1121"/>
      <c r="H315" s="1126">
        <f>SUM(H311:H314)</f>
        <v>4000000000</v>
      </c>
    </row>
    <row r="316" spans="1:26" s="1116" customFormat="1" ht="18" hidden="1" customHeight="1" thickTop="1">
      <c r="A316" s="1436"/>
      <c r="B316" s="1391"/>
      <c r="C316" s="1391"/>
      <c r="D316" s="1391">
        <f>D315-BS!F77</f>
        <v>4000000000</v>
      </c>
      <c r="H316" s="1116">
        <f>H315-BS!H77</f>
        <v>4000000000</v>
      </c>
    </row>
    <row r="317" spans="1:26" s="1116" customFormat="1" ht="18" hidden="1" customHeight="1">
      <c r="A317" s="1427" t="s">
        <v>161</v>
      </c>
      <c r="B317" s="1391"/>
      <c r="C317" s="1391"/>
      <c r="D317" s="1391"/>
    </row>
    <row r="318" spans="1:26" ht="15">
      <c r="A318" s="1441"/>
      <c r="B318" s="1414"/>
      <c r="C318" s="1382"/>
      <c r="D318" s="1382"/>
      <c r="E318" s="1030"/>
      <c r="F318" s="963"/>
      <c r="G318" s="1030"/>
      <c r="H318" s="962"/>
      <c r="I318" s="962"/>
      <c r="J318" s="962"/>
      <c r="K318" s="962"/>
      <c r="L318" s="962"/>
      <c r="M318" s="962"/>
      <c r="N318" s="962"/>
      <c r="O318" s="962"/>
      <c r="P318" s="962"/>
      <c r="Q318" s="962"/>
      <c r="R318" s="962"/>
      <c r="S318" s="962"/>
      <c r="T318" s="962"/>
      <c r="U318" s="962"/>
      <c r="V318" s="232"/>
      <c r="W318" s="232"/>
      <c r="X318" s="232"/>
      <c r="Y318" s="232"/>
      <c r="Z318" s="232"/>
    </row>
    <row r="319" spans="1:26" ht="15">
      <c r="A319" s="1429" t="s">
        <v>12429</v>
      </c>
      <c r="B319" s="1376"/>
      <c r="C319" s="1376"/>
      <c r="D319" s="1376"/>
      <c r="E319" s="959"/>
      <c r="F319" s="959"/>
      <c r="G319" s="959"/>
      <c r="H319" s="959"/>
      <c r="I319" s="959"/>
      <c r="J319" s="959"/>
      <c r="K319" s="959"/>
      <c r="L319" s="959"/>
      <c r="M319" s="959"/>
      <c r="N319" s="959"/>
      <c r="O319" s="959"/>
      <c r="P319" s="959"/>
      <c r="Q319" s="959"/>
      <c r="R319" s="959"/>
      <c r="S319" s="959"/>
      <c r="T319" s="959"/>
      <c r="U319" s="959"/>
      <c r="V319" s="960"/>
      <c r="W319" s="960"/>
      <c r="X319" s="960"/>
      <c r="Y319" s="960"/>
      <c r="Z319" s="960"/>
    </row>
    <row r="320" spans="1:26" s="1116" customFormat="1" ht="15" customHeight="1">
      <c r="A320" s="1430"/>
      <c r="B320" s="1916" t="s">
        <v>2948</v>
      </c>
      <c r="C320" s="1916"/>
      <c r="D320" s="1916"/>
      <c r="E320" s="1123"/>
      <c r="F320" s="1919" t="s">
        <v>4022</v>
      </c>
      <c r="G320" s="1919"/>
      <c r="H320" s="1919"/>
    </row>
    <row r="321" spans="1:26" s="1116" customFormat="1" ht="15.75" thickBot="1">
      <c r="A321" s="1430"/>
      <c r="B321" s="1564" t="s">
        <v>13938</v>
      </c>
      <c r="C321" s="1392"/>
      <c r="D321" s="1392" t="s">
        <v>12564</v>
      </c>
      <c r="E321" s="1122"/>
      <c r="F321" s="1124" t="s">
        <v>13938</v>
      </c>
      <c r="G321" s="1124"/>
      <c r="H321" s="1124" t="s">
        <v>12564</v>
      </c>
    </row>
    <row r="322" spans="1:26" s="1116" customFormat="1" ht="15">
      <c r="A322" s="1430"/>
      <c r="B322" s="1354"/>
      <c r="C322" s="1354"/>
      <c r="D322" s="1354"/>
      <c r="E322" s="1125"/>
      <c r="F322" s="1125"/>
      <c r="G322" s="1125"/>
      <c r="H322" s="1125"/>
    </row>
    <row r="323" spans="1:26" s="1116" customFormat="1" ht="15">
      <c r="A323" s="1430"/>
      <c r="B323" s="1354"/>
      <c r="C323" s="1354"/>
      <c r="D323" s="1354"/>
      <c r="E323" s="1125"/>
      <c r="F323" s="1125"/>
      <c r="G323" s="1125"/>
      <c r="H323" s="1125"/>
    </row>
    <row r="324" spans="1:26" s="1116" customFormat="1" ht="15">
      <c r="A324" s="1430" t="s">
        <v>12584</v>
      </c>
      <c r="B324" s="1613">
        <v>3200000</v>
      </c>
      <c r="C324" s="1354"/>
      <c r="D324" s="1612">
        <v>31000000000</v>
      </c>
      <c r="E324" s="1125"/>
      <c r="F324" s="1613">
        <v>3200000</v>
      </c>
      <c r="G324" s="1125"/>
      <c r="H324" s="1612">
        <v>31000000000</v>
      </c>
    </row>
    <row r="325" spans="1:26" s="1116" customFormat="1" ht="15.75" thickBot="1">
      <c r="A325" s="1430" t="s">
        <v>12585</v>
      </c>
      <c r="B325" s="1613">
        <v>500000</v>
      </c>
      <c r="C325" s="1354"/>
      <c r="D325" s="1612">
        <v>48665698331</v>
      </c>
      <c r="E325" s="1125"/>
      <c r="F325" s="1613">
        <v>500000</v>
      </c>
      <c r="G325" s="1125"/>
      <c r="H325" s="1612">
        <v>48665698331</v>
      </c>
      <c r="J325" s="1116">
        <v>92293000000</v>
      </c>
      <c r="L325" s="1680">
        <f>H325/J325</f>
        <v>0.52729565981168669</v>
      </c>
    </row>
    <row r="326" spans="1:26" s="1116" customFormat="1" ht="15" hidden="1">
      <c r="A326" s="1430"/>
      <c r="B326" s="1354"/>
      <c r="C326" s="1354"/>
      <c r="D326" s="1354"/>
      <c r="E326" s="1125"/>
      <c r="F326" s="1125"/>
      <c r="G326" s="1125"/>
      <c r="H326" s="1125"/>
    </row>
    <row r="327" spans="1:26" s="1116" customFormat="1" ht="15.75" hidden="1" thickBot="1">
      <c r="A327" s="1430"/>
      <c r="B327" s="1354"/>
      <c r="C327" s="1351"/>
      <c r="D327" s="1351"/>
      <c r="E327" s="1117"/>
      <c r="F327" s="1117"/>
      <c r="G327" s="1117"/>
      <c r="H327" s="1117"/>
    </row>
    <row r="328" spans="1:26" s="1116" customFormat="1" ht="15.75" thickBot="1">
      <c r="A328" s="1437" t="s">
        <v>4032</v>
      </c>
      <c r="B328" s="1565"/>
      <c r="C328" s="1393"/>
      <c r="D328" s="1398">
        <f>SUM(D322:D327)</f>
        <v>79665698331</v>
      </c>
      <c r="E328" s="1121"/>
      <c r="F328" s="1121"/>
      <c r="G328" s="1121"/>
      <c r="H328" s="1126">
        <f>SUM(H322:H327)</f>
        <v>79665698331</v>
      </c>
    </row>
    <row r="329" spans="1:26" s="1116" customFormat="1" ht="15.75" thickTop="1">
      <c r="A329" s="1436"/>
      <c r="B329" s="1391"/>
      <c r="C329" s="1391"/>
      <c r="D329" s="1391">
        <f>D328-BS!F78</f>
        <v>0</v>
      </c>
      <c r="H329" s="1116">
        <f>H328-BS!H78</f>
        <v>0</v>
      </c>
    </row>
    <row r="330" spans="1:26" ht="15">
      <c r="A330" s="1427" t="s">
        <v>1700</v>
      </c>
      <c r="B330" s="1414"/>
      <c r="C330" s="1382"/>
      <c r="D330" s="1382"/>
      <c r="E330" s="959"/>
      <c r="F330" s="981"/>
      <c r="G330" s="959"/>
      <c r="H330" s="962"/>
      <c r="I330" s="962"/>
      <c r="J330" s="962"/>
      <c r="K330" s="962"/>
      <c r="L330" s="962"/>
      <c r="M330" s="962"/>
      <c r="N330" s="962"/>
      <c r="O330" s="962"/>
      <c r="P330" s="962"/>
      <c r="Q330" s="962"/>
      <c r="R330" s="962"/>
      <c r="S330" s="962"/>
      <c r="T330" s="962"/>
      <c r="U330" s="962"/>
      <c r="V330" s="232"/>
      <c r="W330" s="232"/>
      <c r="X330" s="232"/>
      <c r="Y330" s="232"/>
      <c r="Z330" s="232"/>
    </row>
    <row r="331" spans="1:26" ht="15">
      <c r="A331" s="1441"/>
      <c r="B331" s="1414"/>
      <c r="C331" s="1382"/>
      <c r="D331" s="1382"/>
      <c r="E331" s="959"/>
      <c r="F331" s="963"/>
      <c r="G331" s="959"/>
      <c r="H331" s="962"/>
      <c r="I331" s="962"/>
      <c r="J331" s="962"/>
      <c r="K331" s="962"/>
      <c r="L331" s="962"/>
      <c r="M331" s="962"/>
      <c r="N331" s="962"/>
      <c r="O331" s="962"/>
      <c r="P331" s="962"/>
      <c r="Q331" s="962"/>
      <c r="R331" s="962"/>
      <c r="S331" s="962"/>
      <c r="T331" s="962"/>
      <c r="U331" s="962"/>
      <c r="V331" s="232"/>
      <c r="W331" s="232"/>
      <c r="X331" s="232"/>
      <c r="Y331" s="232"/>
      <c r="Z331" s="232"/>
    </row>
    <row r="332" spans="1:26" ht="15">
      <c r="A332" s="1429" t="s">
        <v>12430</v>
      </c>
      <c r="B332" s="1376"/>
      <c r="C332" s="1376"/>
      <c r="D332" s="1376"/>
      <c r="E332" s="959"/>
      <c r="F332" s="959"/>
      <c r="G332" s="959"/>
      <c r="H332" s="959"/>
      <c r="I332" s="959"/>
      <c r="J332" s="959"/>
      <c r="K332" s="959"/>
      <c r="L332" s="959"/>
      <c r="M332" s="959"/>
      <c r="N332" s="959"/>
      <c r="O332" s="959"/>
      <c r="P332" s="959"/>
      <c r="Q332" s="959"/>
      <c r="R332" s="959"/>
      <c r="S332" s="959"/>
      <c r="T332" s="959"/>
      <c r="U332" s="959"/>
      <c r="V332" s="960"/>
      <c r="W332" s="960"/>
      <c r="X332" s="960"/>
      <c r="Y332" s="960"/>
      <c r="Z332" s="960"/>
    </row>
    <row r="333" spans="1:26" ht="15">
      <c r="A333" s="1426"/>
      <c r="B333" s="1403"/>
      <c r="C333" s="1377"/>
      <c r="D333" s="798" t="s">
        <v>7383</v>
      </c>
      <c r="E333" s="984"/>
      <c r="F333" s="961" t="s">
        <v>13938</v>
      </c>
      <c r="G333" s="984"/>
      <c r="H333" s="961" t="s">
        <v>13938</v>
      </c>
      <c r="I333" s="962"/>
      <c r="J333" s="962"/>
      <c r="K333" s="962"/>
      <c r="L333" s="962"/>
      <c r="M333" s="962"/>
      <c r="N333" s="962"/>
      <c r="O333" s="962"/>
      <c r="P333" s="962"/>
      <c r="Q333" s="962"/>
      <c r="R333" s="962"/>
      <c r="S333" s="962"/>
      <c r="T333" s="962"/>
      <c r="U333" s="962"/>
      <c r="V333" s="232"/>
      <c r="W333" s="232"/>
      <c r="X333" s="232"/>
      <c r="Y333" s="232"/>
      <c r="Z333" s="232"/>
    </row>
    <row r="334" spans="1:26" ht="15">
      <c r="A334" s="1426" t="s">
        <v>4022</v>
      </c>
      <c r="B334" s="1376">
        <v>500000000</v>
      </c>
      <c r="C334" s="812"/>
      <c r="D334" s="1376"/>
      <c r="E334" s="964"/>
      <c r="F334" s="962"/>
      <c r="G334" s="964"/>
      <c r="H334" s="962"/>
      <c r="I334" s="962"/>
      <c r="J334" s="962"/>
      <c r="K334" s="962"/>
      <c r="L334" s="962"/>
      <c r="M334" s="962"/>
      <c r="N334" s="962"/>
      <c r="O334" s="962"/>
      <c r="P334" s="962"/>
      <c r="Q334" s="962"/>
      <c r="R334" s="962"/>
      <c r="S334" s="962"/>
      <c r="T334" s="962"/>
      <c r="U334" s="962"/>
      <c r="V334" s="232"/>
      <c r="W334" s="232"/>
      <c r="X334" s="232"/>
      <c r="Y334" s="232"/>
      <c r="Z334" s="232"/>
    </row>
    <row r="335" spans="1:26" ht="15">
      <c r="A335" s="1442" t="s">
        <v>14243</v>
      </c>
      <c r="B335" s="1381"/>
      <c r="C335" s="817"/>
      <c r="D335" s="1388"/>
      <c r="E335" s="964"/>
      <c r="F335" s="987"/>
      <c r="G335" s="969"/>
      <c r="H335" s="987"/>
      <c r="I335" s="962"/>
      <c r="J335" s="962"/>
      <c r="K335" s="962"/>
      <c r="L335" s="962"/>
      <c r="M335" s="962"/>
      <c r="N335" s="962"/>
      <c r="O335" s="962"/>
      <c r="P335" s="962"/>
      <c r="Q335" s="962"/>
      <c r="R335" s="962"/>
      <c r="S335" s="962"/>
      <c r="T335" s="962"/>
      <c r="U335" s="962"/>
      <c r="V335" s="232"/>
      <c r="W335" s="232"/>
      <c r="X335" s="232"/>
      <c r="Y335" s="232"/>
      <c r="Z335" s="232"/>
    </row>
    <row r="336" spans="1:26" ht="15">
      <c r="A336" s="1426" t="s">
        <v>14244</v>
      </c>
      <c r="B336" s="1383"/>
      <c r="C336" s="812"/>
      <c r="D336" s="812"/>
      <c r="E336" s="964"/>
      <c r="F336" s="962"/>
      <c r="G336" s="964"/>
      <c r="H336" s="962"/>
      <c r="I336" s="962"/>
      <c r="J336" s="962"/>
      <c r="K336" s="962"/>
      <c r="L336" s="962"/>
      <c r="M336" s="962"/>
      <c r="N336" s="962"/>
      <c r="O336" s="962"/>
      <c r="P336" s="962"/>
      <c r="Q336" s="962"/>
      <c r="R336" s="962"/>
      <c r="S336" s="962"/>
      <c r="T336" s="962"/>
      <c r="U336" s="962"/>
      <c r="V336" s="232"/>
      <c r="W336" s="232"/>
      <c r="X336" s="232"/>
      <c r="Y336" s="232"/>
      <c r="Z336" s="232"/>
    </row>
    <row r="337" spans="1:26" ht="15.75" thickBot="1">
      <c r="A337" s="810" t="s">
        <v>2948</v>
      </c>
      <c r="B337" s="1415">
        <f>B334+B336</f>
        <v>500000000</v>
      </c>
      <c r="C337" s="1377"/>
      <c r="D337" s="1378"/>
      <c r="E337" s="984"/>
      <c r="F337" s="962"/>
      <c r="G337" s="984"/>
      <c r="H337" s="962"/>
      <c r="I337" s="962"/>
      <c r="J337" s="962"/>
      <c r="K337" s="962"/>
      <c r="L337" s="962"/>
      <c r="M337" s="962"/>
      <c r="N337" s="962"/>
      <c r="O337" s="962"/>
      <c r="P337" s="962"/>
      <c r="Q337" s="962"/>
      <c r="R337" s="962"/>
      <c r="S337" s="962"/>
      <c r="T337" s="962"/>
      <c r="U337" s="962"/>
      <c r="V337" s="232"/>
      <c r="W337" s="232"/>
      <c r="X337" s="232"/>
      <c r="Y337" s="232"/>
      <c r="Z337" s="232"/>
    </row>
    <row r="338" spans="1:26" ht="15.75" thickTop="1">
      <c r="A338" s="810"/>
      <c r="B338" s="1419">
        <f>B337-BS!F79</f>
        <v>0</v>
      </c>
      <c r="C338" s="1387"/>
      <c r="D338" s="1386"/>
      <c r="E338" s="984"/>
      <c r="F338" s="962"/>
      <c r="G338" s="984"/>
      <c r="H338" s="962"/>
      <c r="I338" s="962"/>
      <c r="J338" s="962"/>
      <c r="K338" s="962"/>
      <c r="L338" s="962"/>
      <c r="M338" s="962"/>
      <c r="N338" s="962"/>
      <c r="O338" s="962"/>
      <c r="P338" s="962"/>
      <c r="Q338" s="962"/>
      <c r="R338" s="962"/>
      <c r="S338" s="962"/>
      <c r="T338" s="962"/>
      <c r="U338" s="962"/>
      <c r="V338" s="232"/>
      <c r="W338" s="232"/>
      <c r="X338" s="232"/>
      <c r="Y338" s="232"/>
      <c r="Z338" s="232"/>
    </row>
    <row r="339" spans="1:26" ht="15" hidden="1">
      <c r="A339" s="810"/>
      <c r="B339" s="1419"/>
      <c r="C339" s="812"/>
      <c r="D339" s="1384"/>
      <c r="E339" s="984"/>
      <c r="F339" s="962"/>
      <c r="G339" s="984"/>
      <c r="H339" s="962"/>
      <c r="I339" s="962"/>
      <c r="J339" s="962"/>
      <c r="K339" s="962"/>
      <c r="L339" s="962"/>
      <c r="M339" s="962"/>
      <c r="N339" s="962"/>
      <c r="O339" s="962"/>
      <c r="P339" s="962"/>
      <c r="Q339" s="962"/>
      <c r="R339" s="962"/>
      <c r="S339" s="962"/>
      <c r="T339" s="962"/>
      <c r="U339" s="962"/>
      <c r="V339" s="232"/>
      <c r="W339" s="232"/>
      <c r="X339" s="232"/>
      <c r="Y339" s="232"/>
      <c r="Z339" s="232"/>
    </row>
    <row r="340" spans="1:26" ht="15" hidden="1">
      <c r="A340" s="1434" t="s">
        <v>5899</v>
      </c>
      <c r="B340" s="1917" t="s">
        <v>12559</v>
      </c>
      <c r="C340" s="1917"/>
      <c r="D340" s="1917"/>
      <c r="E340" s="1917"/>
      <c r="F340" s="1917"/>
      <c r="G340" s="972"/>
      <c r="H340" s="972"/>
      <c r="I340" s="962"/>
      <c r="J340" s="962"/>
      <c r="K340" s="962"/>
      <c r="L340" s="962"/>
      <c r="M340" s="962"/>
      <c r="N340" s="962"/>
      <c r="O340" s="962"/>
      <c r="P340" s="962"/>
      <c r="Q340" s="962"/>
      <c r="R340" s="962"/>
      <c r="S340" s="962"/>
      <c r="T340" s="962"/>
      <c r="U340" s="962"/>
      <c r="V340" s="232"/>
      <c r="W340" s="232"/>
      <c r="X340" s="232"/>
      <c r="Y340" s="232"/>
      <c r="Z340" s="232"/>
    </row>
    <row r="341" spans="1:26" ht="15" hidden="1">
      <c r="A341" s="1435"/>
      <c r="B341" s="1390" t="s">
        <v>5900</v>
      </c>
      <c r="C341" s="1390"/>
      <c r="D341" s="1390" t="s">
        <v>5901</v>
      </c>
      <c r="E341" s="971"/>
      <c r="F341" s="971" t="s">
        <v>12094</v>
      </c>
      <c r="G341" s="971"/>
      <c r="H341" s="971" t="s">
        <v>12560</v>
      </c>
      <c r="I341" s="962"/>
      <c r="J341" s="962"/>
      <c r="K341" s="962"/>
      <c r="L341" s="962"/>
      <c r="M341" s="962"/>
      <c r="N341" s="962"/>
      <c r="O341" s="962"/>
      <c r="P341" s="962"/>
      <c r="Q341" s="962"/>
      <c r="R341" s="962"/>
      <c r="S341" s="962"/>
      <c r="T341" s="962"/>
      <c r="U341" s="962"/>
      <c r="V341" s="232"/>
      <c r="W341" s="232"/>
      <c r="X341" s="232"/>
      <c r="Y341" s="232"/>
      <c r="Z341" s="232"/>
    </row>
    <row r="342" spans="1:26" s="989" customFormat="1" ht="15" hidden="1">
      <c r="A342" s="1443" t="s">
        <v>4031</v>
      </c>
      <c r="B342" s="1399">
        <f>SUM(B343:B345)</f>
        <v>0</v>
      </c>
      <c r="C342" s="817"/>
      <c r="D342" s="1399">
        <f>SUM(D343:D345)</f>
        <v>0</v>
      </c>
      <c r="E342" s="988"/>
      <c r="F342" s="1024">
        <f>SUM(F343:F345)</f>
        <v>0</v>
      </c>
      <c r="G342" s="988"/>
      <c r="H342" s="1024">
        <f>SUM(H343:H345)</f>
        <v>0</v>
      </c>
      <c r="I342" s="1024"/>
      <c r="J342" s="1024"/>
      <c r="K342" s="1024"/>
      <c r="L342" s="1024"/>
      <c r="M342" s="1024"/>
      <c r="N342" s="1024"/>
      <c r="O342" s="1024"/>
      <c r="P342" s="1024"/>
      <c r="Q342" s="1024"/>
      <c r="R342" s="1024"/>
      <c r="S342" s="1024"/>
      <c r="T342" s="1024"/>
      <c r="U342" s="1024"/>
      <c r="V342" s="589"/>
      <c r="W342" s="589"/>
      <c r="X342" s="589"/>
      <c r="Y342" s="589"/>
      <c r="Z342" s="589"/>
    </row>
    <row r="343" spans="1:26" ht="15" hidden="1">
      <c r="A343" s="1426"/>
      <c r="B343" s="1383"/>
      <c r="C343" s="812"/>
      <c r="D343" s="812"/>
      <c r="E343" s="964"/>
      <c r="F343" s="962"/>
      <c r="G343" s="964"/>
      <c r="H343" s="964"/>
      <c r="I343" s="962"/>
      <c r="J343" s="962"/>
      <c r="K343" s="962"/>
      <c r="L343" s="962"/>
      <c r="M343" s="962"/>
      <c r="N343" s="962"/>
      <c r="O343" s="962"/>
      <c r="P343" s="962"/>
      <c r="Q343" s="962"/>
      <c r="R343" s="962"/>
      <c r="S343" s="962"/>
      <c r="T343" s="962"/>
      <c r="U343" s="962"/>
      <c r="V343" s="232"/>
      <c r="W343" s="232"/>
      <c r="X343" s="232"/>
      <c r="Y343" s="232"/>
      <c r="Z343" s="232"/>
    </row>
    <row r="344" spans="1:26" ht="15" hidden="1">
      <c r="A344" s="1426"/>
      <c r="B344" s="1383"/>
      <c r="C344" s="812"/>
      <c r="D344" s="812"/>
      <c r="E344" s="964"/>
      <c r="F344" s="962"/>
      <c r="G344" s="964"/>
      <c r="H344" s="964"/>
      <c r="I344" s="962"/>
      <c r="J344" s="962"/>
      <c r="K344" s="962"/>
      <c r="L344" s="962"/>
      <c r="M344" s="962"/>
      <c r="N344" s="962"/>
      <c r="O344" s="962"/>
      <c r="P344" s="962"/>
      <c r="Q344" s="962"/>
      <c r="R344" s="962"/>
      <c r="S344" s="962"/>
      <c r="T344" s="962"/>
      <c r="U344" s="962"/>
      <c r="V344" s="232"/>
      <c r="W344" s="232"/>
      <c r="X344" s="232"/>
      <c r="Y344" s="232"/>
      <c r="Z344" s="232"/>
    </row>
    <row r="345" spans="1:26" ht="15" hidden="1">
      <c r="A345" s="1444"/>
      <c r="B345" s="1383"/>
      <c r="C345" s="812"/>
      <c r="D345" s="812"/>
      <c r="E345" s="964"/>
      <c r="F345" s="962"/>
      <c r="G345" s="964"/>
      <c r="H345" s="964"/>
      <c r="I345" s="962"/>
      <c r="J345" s="962"/>
      <c r="K345" s="962"/>
      <c r="L345" s="962"/>
      <c r="M345" s="962"/>
      <c r="N345" s="962"/>
      <c r="O345" s="962"/>
      <c r="P345" s="962"/>
      <c r="Q345" s="962"/>
      <c r="R345" s="962"/>
      <c r="S345" s="962"/>
      <c r="T345" s="962"/>
      <c r="U345" s="962"/>
      <c r="V345" s="232"/>
      <c r="W345" s="232"/>
      <c r="X345" s="232"/>
      <c r="Y345" s="232"/>
      <c r="Z345" s="232"/>
    </row>
    <row r="346" spans="1:26" ht="15" hidden="1">
      <c r="A346" s="1443" t="s">
        <v>11822</v>
      </c>
      <c r="B346" s="1566">
        <f>SUM(B347:B350)</f>
        <v>0</v>
      </c>
      <c r="C346" s="812"/>
      <c r="D346" s="817">
        <f>SUM(D347:D350)</f>
        <v>0</v>
      </c>
      <c r="E346" s="964"/>
      <c r="F346" s="988">
        <f>SUM(F347:F350)</f>
        <v>0</v>
      </c>
      <c r="G346" s="964"/>
      <c r="H346" s="988">
        <f>SUM(H347:H350)</f>
        <v>0</v>
      </c>
      <c r="I346" s="962"/>
      <c r="J346" s="962"/>
      <c r="K346" s="962"/>
      <c r="L346" s="962"/>
      <c r="M346" s="962"/>
      <c r="N346" s="962"/>
      <c r="O346" s="962"/>
      <c r="P346" s="962"/>
      <c r="Q346" s="962"/>
      <c r="R346" s="962"/>
      <c r="S346" s="962"/>
      <c r="T346" s="962"/>
      <c r="U346" s="962"/>
      <c r="V346" s="232"/>
      <c r="W346" s="232"/>
      <c r="X346" s="232"/>
      <c r="Y346" s="232"/>
      <c r="Z346" s="232"/>
    </row>
    <row r="347" spans="1:26" ht="15" hidden="1">
      <c r="A347" s="1426"/>
      <c r="B347" s="1383"/>
      <c r="C347" s="812"/>
      <c r="D347" s="812"/>
      <c r="E347" s="964"/>
      <c r="F347" s="962"/>
      <c r="G347" s="964"/>
      <c r="H347" s="964"/>
      <c r="I347" s="962"/>
      <c r="J347" s="962"/>
      <c r="K347" s="962"/>
      <c r="L347" s="962"/>
      <c r="M347" s="962"/>
      <c r="N347" s="962"/>
      <c r="O347" s="962"/>
      <c r="P347" s="962"/>
      <c r="Q347" s="962"/>
      <c r="R347" s="962"/>
      <c r="S347" s="962"/>
      <c r="T347" s="962"/>
      <c r="U347" s="962"/>
      <c r="V347" s="232"/>
      <c r="W347" s="232"/>
      <c r="X347" s="232"/>
      <c r="Y347" s="232"/>
      <c r="Z347" s="232"/>
    </row>
    <row r="348" spans="1:26" ht="15" hidden="1">
      <c r="A348" s="1426"/>
      <c r="B348" s="1376"/>
      <c r="C348" s="812"/>
      <c r="D348" s="812"/>
      <c r="E348" s="964"/>
      <c r="F348" s="962"/>
      <c r="G348" s="964"/>
      <c r="H348" s="962"/>
      <c r="I348" s="962"/>
      <c r="J348" s="962"/>
      <c r="K348" s="962"/>
      <c r="L348" s="962"/>
      <c r="M348" s="962"/>
      <c r="N348" s="962"/>
      <c r="O348" s="962"/>
      <c r="P348" s="962"/>
      <c r="Q348" s="962"/>
      <c r="R348" s="962"/>
      <c r="S348" s="962"/>
      <c r="T348" s="962"/>
      <c r="U348" s="962"/>
      <c r="V348" s="232"/>
      <c r="W348" s="232"/>
      <c r="X348" s="232"/>
      <c r="Y348" s="232"/>
      <c r="Z348" s="232"/>
    </row>
    <row r="349" spans="1:26" ht="15" hidden="1">
      <c r="A349" s="1426"/>
      <c r="B349" s="1383"/>
      <c r="C349" s="812"/>
      <c r="D349" s="812"/>
      <c r="E349" s="964"/>
      <c r="F349" s="962"/>
      <c r="G349" s="964"/>
      <c r="H349" s="964"/>
      <c r="I349" s="962"/>
      <c r="J349" s="962"/>
      <c r="K349" s="962"/>
      <c r="L349" s="962"/>
      <c r="M349" s="962"/>
      <c r="N349" s="962"/>
      <c r="O349" s="962"/>
      <c r="P349" s="962"/>
      <c r="Q349" s="962"/>
      <c r="R349" s="962"/>
      <c r="S349" s="962"/>
      <c r="T349" s="962"/>
      <c r="U349" s="962"/>
      <c r="V349" s="232"/>
      <c r="W349" s="232"/>
      <c r="X349" s="232"/>
      <c r="Y349" s="232"/>
      <c r="Z349" s="232"/>
    </row>
    <row r="350" spans="1:26" ht="15.75" hidden="1" customHeight="1">
      <c r="A350" s="1426"/>
      <c r="B350" s="1383"/>
      <c r="C350" s="812"/>
      <c r="D350" s="812"/>
      <c r="E350" s="964"/>
      <c r="F350" s="962"/>
      <c r="G350" s="964"/>
      <c r="H350" s="964"/>
      <c r="I350" s="962"/>
      <c r="J350" s="962"/>
      <c r="K350" s="962"/>
      <c r="L350" s="962"/>
      <c r="M350" s="962"/>
      <c r="N350" s="962"/>
      <c r="O350" s="962"/>
      <c r="P350" s="962"/>
      <c r="Q350" s="962"/>
      <c r="R350" s="962"/>
      <c r="S350" s="962"/>
      <c r="T350" s="962"/>
      <c r="U350" s="962"/>
      <c r="V350" s="232"/>
      <c r="W350" s="232"/>
      <c r="X350" s="232"/>
      <c r="Y350" s="232"/>
      <c r="Z350" s="232"/>
    </row>
    <row r="351" spans="1:26" ht="15.75" hidden="1" thickBot="1">
      <c r="A351" s="810" t="s">
        <v>12096</v>
      </c>
      <c r="B351" s="1415">
        <f>B342+B346</f>
        <v>0</v>
      </c>
      <c r="C351" s="1377"/>
      <c r="D351" s="1378">
        <f>D342+D346</f>
        <v>0</v>
      </c>
      <c r="E351" s="984"/>
      <c r="F351" s="965">
        <f>F342+F346</f>
        <v>0</v>
      </c>
      <c r="G351" s="984"/>
      <c r="H351" s="965">
        <f>H342+H346</f>
        <v>0</v>
      </c>
      <c r="I351" s="962"/>
      <c r="J351" s="966"/>
      <c r="K351" s="966"/>
      <c r="L351" s="966"/>
      <c r="M351" s="966"/>
      <c r="N351" s="962"/>
      <c r="O351" s="962"/>
      <c r="P351" s="962"/>
      <c r="Q351" s="962"/>
      <c r="R351" s="962"/>
      <c r="S351" s="962"/>
      <c r="T351" s="962"/>
      <c r="U351" s="962"/>
      <c r="V351" s="232"/>
      <c r="W351" s="232"/>
      <c r="X351" s="232"/>
      <c r="Y351" s="232"/>
      <c r="Z351" s="232"/>
    </row>
    <row r="352" spans="1:26" s="1027" customFormat="1" ht="15.75" hidden="1" thickTop="1">
      <c r="A352" s="1427" t="s">
        <v>1687</v>
      </c>
      <c r="B352" s="1414">
        <f>B351-WK!R107</f>
        <v>-500000000</v>
      </c>
      <c r="C352" s="1380"/>
      <c r="D352" s="1379"/>
      <c r="E352" s="1026"/>
      <c r="F352" s="980">
        <f>F351-BS!F79</f>
        <v>-500000000</v>
      </c>
      <c r="G352" s="1023"/>
      <c r="H352" s="980">
        <f>H351-BS!H79</f>
        <v>-500000000</v>
      </c>
      <c r="I352" s="978"/>
      <c r="J352" s="966"/>
      <c r="K352" s="966"/>
      <c r="L352" s="966"/>
      <c r="M352" s="1028"/>
      <c r="N352" s="978"/>
      <c r="O352" s="978"/>
      <c r="P352" s="978"/>
      <c r="Q352" s="978"/>
      <c r="R352" s="978"/>
      <c r="S352" s="978"/>
      <c r="T352" s="978"/>
      <c r="U352" s="978"/>
      <c r="V352" s="979"/>
      <c r="W352" s="979"/>
      <c r="X352" s="979"/>
      <c r="Y352" s="979"/>
      <c r="Z352" s="979"/>
    </row>
    <row r="353" spans="1:26" ht="15" hidden="1">
      <c r="A353" s="810"/>
      <c r="B353" s="1419"/>
      <c r="C353" s="812"/>
      <c r="D353" s="1384"/>
      <c r="E353" s="984"/>
      <c r="F353" s="962"/>
      <c r="G353" s="984"/>
      <c r="H353" s="962"/>
      <c r="I353" s="962"/>
      <c r="J353" s="962"/>
      <c r="K353" s="962"/>
      <c r="L353" s="962"/>
      <c r="M353" s="962"/>
      <c r="N353" s="962"/>
      <c r="O353" s="962"/>
      <c r="P353" s="962"/>
      <c r="Q353" s="962"/>
      <c r="R353" s="962"/>
      <c r="S353" s="962"/>
      <c r="T353" s="962"/>
      <c r="U353" s="962"/>
      <c r="V353" s="232"/>
      <c r="W353" s="232"/>
      <c r="X353" s="232"/>
      <c r="Y353" s="232"/>
      <c r="Z353" s="232"/>
    </row>
    <row r="354" spans="1:26" ht="15" hidden="1">
      <c r="A354" s="1445" t="s">
        <v>161</v>
      </c>
      <c r="B354" s="1419"/>
      <c r="C354" s="812"/>
      <c r="D354" s="1384"/>
      <c r="E354" s="984"/>
      <c r="F354" s="962"/>
      <c r="G354" s="984"/>
      <c r="H354" s="962"/>
      <c r="I354" s="962"/>
      <c r="J354" s="962"/>
      <c r="K354" s="962"/>
      <c r="L354" s="962"/>
      <c r="M354" s="962"/>
      <c r="N354" s="962"/>
      <c r="O354" s="962"/>
      <c r="P354" s="962"/>
      <c r="Q354" s="962"/>
      <c r="R354" s="962"/>
      <c r="S354" s="962"/>
      <c r="T354" s="962"/>
      <c r="U354" s="962"/>
      <c r="V354" s="232"/>
      <c r="W354" s="232"/>
      <c r="X354" s="232"/>
      <c r="Y354" s="232"/>
      <c r="Z354" s="232"/>
    </row>
    <row r="355" spans="1:26" ht="15">
      <c r="A355" s="810"/>
      <c r="B355" s="1414"/>
      <c r="C355" s="1377"/>
      <c r="D355" s="1382"/>
      <c r="E355" s="984"/>
      <c r="F355" s="962"/>
      <c r="G355" s="984"/>
      <c r="H355" s="962"/>
      <c r="I355" s="962"/>
      <c r="J355" s="962"/>
      <c r="K355" s="962"/>
      <c r="L355" s="962"/>
      <c r="M355" s="962"/>
      <c r="N355" s="962"/>
      <c r="O355" s="962"/>
      <c r="P355" s="962"/>
      <c r="Q355" s="962"/>
      <c r="R355" s="962"/>
      <c r="S355" s="962"/>
      <c r="T355" s="962"/>
      <c r="U355" s="962"/>
      <c r="V355" s="232"/>
      <c r="W355" s="232"/>
      <c r="X355" s="232"/>
      <c r="Y355" s="232"/>
      <c r="Z355" s="232"/>
    </row>
    <row r="356" spans="1:26" ht="15">
      <c r="A356" s="1429" t="s">
        <v>11235</v>
      </c>
      <c r="B356" s="1376"/>
      <c r="C356" s="1376"/>
      <c r="D356" s="1376"/>
      <c r="E356" s="959"/>
      <c r="F356" s="959"/>
      <c r="G356" s="959"/>
      <c r="H356" s="959"/>
      <c r="I356" s="959"/>
      <c r="J356" s="959"/>
      <c r="K356" s="959"/>
      <c r="L356" s="959"/>
      <c r="M356" s="959"/>
      <c r="N356" s="959"/>
      <c r="O356" s="959"/>
      <c r="P356" s="959"/>
      <c r="Q356" s="959"/>
      <c r="R356" s="959"/>
      <c r="S356" s="959"/>
      <c r="T356" s="959"/>
      <c r="U356" s="959"/>
      <c r="V356" s="960"/>
      <c r="W356" s="960"/>
      <c r="X356" s="960"/>
      <c r="Y356" s="960"/>
      <c r="Z356" s="960"/>
    </row>
    <row r="357" spans="1:26" ht="15">
      <c r="A357" s="1426"/>
      <c r="B357" s="1403" t="s">
        <v>7382</v>
      </c>
      <c r="C357" s="1377"/>
      <c r="D357" s="798" t="s">
        <v>7383</v>
      </c>
      <c r="E357" s="984"/>
      <c r="F357" s="962"/>
      <c r="G357" s="984"/>
      <c r="H357" s="962"/>
      <c r="I357" s="962"/>
      <c r="J357" s="962"/>
      <c r="K357" s="962"/>
      <c r="L357" s="962"/>
      <c r="M357" s="962"/>
      <c r="N357" s="962"/>
      <c r="O357" s="962"/>
      <c r="P357" s="962"/>
      <c r="Q357" s="962"/>
      <c r="R357" s="962"/>
      <c r="S357" s="962"/>
      <c r="T357" s="962"/>
      <c r="U357" s="962"/>
      <c r="V357" s="232"/>
      <c r="W357" s="232"/>
      <c r="X357" s="232"/>
      <c r="Y357" s="232"/>
      <c r="Z357" s="232"/>
    </row>
    <row r="358" spans="1:26" ht="15">
      <c r="A358" s="1041" t="s">
        <v>7707</v>
      </c>
      <c r="B358" s="1383">
        <f>SUM(B359:B360)</f>
        <v>0</v>
      </c>
      <c r="C358" s="1383"/>
      <c r="D358" s="1383"/>
      <c r="E358" s="975"/>
      <c r="F358" s="962"/>
      <c r="G358" s="975"/>
      <c r="H358" s="962"/>
      <c r="I358" s="962"/>
      <c r="J358" s="962"/>
      <c r="K358" s="962"/>
      <c r="L358" s="962"/>
      <c r="M358" s="962"/>
      <c r="N358" s="962"/>
      <c r="O358" s="962"/>
      <c r="P358" s="962"/>
      <c r="Q358" s="962"/>
      <c r="R358" s="962"/>
      <c r="S358" s="962"/>
      <c r="T358" s="962"/>
      <c r="U358" s="962"/>
      <c r="V358" s="232"/>
      <c r="W358" s="232"/>
      <c r="X358" s="232"/>
      <c r="Y358" s="232"/>
      <c r="Z358" s="232"/>
    </row>
    <row r="359" spans="1:26" ht="15">
      <c r="A359" s="1442" t="s">
        <v>8009</v>
      </c>
      <c r="B359" s="1381">
        <f>-PAJE!H44</f>
        <v>0</v>
      </c>
      <c r="C359" s="1383"/>
      <c r="D359" s="1383"/>
      <c r="E359" s="975"/>
      <c r="F359" s="962"/>
      <c r="G359" s="975"/>
      <c r="H359" s="962"/>
      <c r="I359" s="962"/>
      <c r="J359" s="962"/>
      <c r="K359" s="962"/>
      <c r="L359" s="962"/>
      <c r="M359" s="962"/>
      <c r="N359" s="962"/>
      <c r="O359" s="962"/>
      <c r="P359" s="962"/>
      <c r="Q359" s="962"/>
      <c r="R359" s="962"/>
      <c r="S359" s="962"/>
      <c r="T359" s="962"/>
      <c r="U359" s="962"/>
      <c r="V359" s="232"/>
      <c r="W359" s="232"/>
      <c r="X359" s="232"/>
      <c r="Y359" s="232"/>
      <c r="Z359" s="232"/>
    </row>
    <row r="360" spans="1:26" ht="15">
      <c r="A360" s="1439" t="s">
        <v>8009</v>
      </c>
      <c r="B360" s="1381"/>
      <c r="C360" s="1383"/>
      <c r="D360" s="1383"/>
      <c r="E360" s="975"/>
      <c r="F360" s="962"/>
      <c r="G360" s="975"/>
      <c r="H360" s="962"/>
      <c r="I360" s="962"/>
      <c r="J360" s="962"/>
      <c r="K360" s="962"/>
      <c r="L360" s="962"/>
      <c r="M360" s="962"/>
      <c r="N360" s="962"/>
      <c r="O360" s="962"/>
      <c r="P360" s="962"/>
      <c r="Q360" s="962"/>
      <c r="R360" s="962"/>
      <c r="S360" s="962"/>
      <c r="T360" s="962"/>
      <c r="U360" s="962"/>
      <c r="V360" s="232"/>
      <c r="W360" s="232"/>
      <c r="X360" s="232"/>
      <c r="Y360" s="232"/>
      <c r="Z360" s="232"/>
    </row>
    <row r="361" spans="1:26" ht="15">
      <c r="A361" s="1041" t="s">
        <v>7708</v>
      </c>
      <c r="B361" s="1383">
        <f>SUM(B362:B364)</f>
        <v>0</v>
      </c>
      <c r="C361" s="812"/>
      <c r="D361" s="812">
        <f>SUM(D362:D364)</f>
        <v>0</v>
      </c>
      <c r="E361" s="964"/>
      <c r="F361" s="962"/>
      <c r="G361" s="964"/>
      <c r="H361" s="962"/>
      <c r="I361" s="962"/>
      <c r="J361" s="962"/>
      <c r="K361" s="962"/>
      <c r="L361" s="962"/>
      <c r="M361" s="962"/>
      <c r="N361" s="962"/>
      <c r="O361" s="962"/>
      <c r="P361" s="962"/>
      <c r="Q361" s="962"/>
      <c r="R361" s="962"/>
      <c r="S361" s="962"/>
      <c r="T361" s="962"/>
      <c r="U361" s="962"/>
      <c r="V361" s="232"/>
      <c r="W361" s="232"/>
      <c r="X361" s="232"/>
      <c r="Y361" s="232"/>
      <c r="Z361" s="232"/>
    </row>
    <row r="362" spans="1:26" ht="15">
      <c r="A362" s="1426" t="s">
        <v>7391</v>
      </c>
      <c r="B362" s="1381"/>
      <c r="C362" s="1388"/>
      <c r="D362" s="1388"/>
      <c r="E362" s="969"/>
      <c r="F362" s="962"/>
      <c r="G362" s="969"/>
      <c r="H362" s="962"/>
      <c r="I362" s="962"/>
      <c r="J362" s="962"/>
      <c r="K362" s="962"/>
      <c r="L362" s="962"/>
      <c r="M362" s="962"/>
      <c r="N362" s="962"/>
      <c r="O362" s="962"/>
      <c r="P362" s="962"/>
      <c r="Q362" s="962"/>
      <c r="R362" s="962"/>
      <c r="S362" s="962"/>
      <c r="T362" s="962"/>
      <c r="U362" s="962"/>
      <c r="V362" s="232"/>
      <c r="W362" s="232"/>
      <c r="X362" s="232"/>
      <c r="Y362" s="232"/>
      <c r="Z362" s="232"/>
    </row>
    <row r="363" spans="1:26" ht="15">
      <c r="A363" s="1426" t="s">
        <v>7391</v>
      </c>
      <c r="B363" s="1381"/>
      <c r="C363" s="1388"/>
      <c r="D363" s="1388"/>
      <c r="E363" s="969"/>
      <c r="F363" s="962"/>
      <c r="G363" s="969"/>
      <c r="H363" s="962"/>
      <c r="I363" s="962"/>
      <c r="J363" s="962"/>
      <c r="K363" s="962"/>
      <c r="L363" s="962"/>
      <c r="M363" s="962"/>
      <c r="N363" s="962"/>
      <c r="O363" s="962"/>
      <c r="P363" s="962"/>
      <c r="Q363" s="962"/>
      <c r="R363" s="962"/>
      <c r="S363" s="962"/>
      <c r="T363" s="962"/>
      <c r="U363" s="962"/>
      <c r="V363" s="232"/>
      <c r="W363" s="232"/>
      <c r="X363" s="232"/>
      <c r="Y363" s="232"/>
      <c r="Z363" s="232"/>
    </row>
    <row r="364" spans="1:26" ht="15">
      <c r="A364" s="1426" t="s">
        <v>7391</v>
      </c>
      <c r="B364" s="1381"/>
      <c r="C364" s="1388"/>
      <c r="D364" s="1388"/>
      <c r="E364" s="969"/>
      <c r="F364" s="962"/>
      <c r="G364" s="969"/>
      <c r="H364" s="962"/>
      <c r="I364" s="962"/>
      <c r="J364" s="962"/>
      <c r="K364" s="962"/>
      <c r="L364" s="962"/>
      <c r="M364" s="962"/>
      <c r="N364" s="962"/>
      <c r="O364" s="962"/>
      <c r="P364" s="962"/>
      <c r="Q364" s="962"/>
      <c r="R364" s="962"/>
      <c r="S364" s="962"/>
      <c r="T364" s="962"/>
      <c r="U364" s="962"/>
      <c r="V364" s="232"/>
      <c r="W364" s="232"/>
      <c r="X364" s="232"/>
      <c r="Y364" s="232"/>
      <c r="Z364" s="232"/>
    </row>
    <row r="365" spans="1:26" ht="15">
      <c r="A365" s="1041" t="s">
        <v>7400</v>
      </c>
      <c r="B365" s="1383">
        <f>SUM(B366:B367)</f>
        <v>0</v>
      </c>
      <c r="C365" s="812"/>
      <c r="D365" s="812">
        <f>SUM(D366:D367)</f>
        <v>0</v>
      </c>
      <c r="E365" s="964"/>
      <c r="F365" s="962">
        <f>D365</f>
        <v>0</v>
      </c>
      <c r="G365" s="964"/>
      <c r="H365" s="962"/>
      <c r="I365" s="962"/>
      <c r="J365" s="962"/>
      <c r="K365" s="962"/>
      <c r="L365" s="962"/>
      <c r="M365" s="962"/>
      <c r="N365" s="962"/>
      <c r="O365" s="962"/>
      <c r="P365" s="962"/>
      <c r="Q365" s="962"/>
      <c r="R365" s="962"/>
      <c r="S365" s="962"/>
      <c r="T365" s="962"/>
      <c r="U365" s="962"/>
      <c r="V365" s="232"/>
      <c r="W365" s="232"/>
      <c r="X365" s="232"/>
      <c r="Y365" s="232"/>
      <c r="Z365" s="232"/>
    </row>
    <row r="366" spans="1:26" s="990" customFormat="1" ht="15">
      <c r="A366" s="1442" t="s">
        <v>8008</v>
      </c>
      <c r="B366" s="1381"/>
      <c r="C366" s="1388"/>
      <c r="D366" s="1388"/>
      <c r="E366" s="969"/>
      <c r="F366" s="962">
        <f>PAJE!F16</f>
        <v>2000000000</v>
      </c>
      <c r="G366" s="969"/>
      <c r="H366" s="987"/>
      <c r="I366" s="987"/>
      <c r="J366" s="987"/>
      <c r="K366" s="987"/>
      <c r="L366" s="987"/>
      <c r="M366" s="987"/>
      <c r="N366" s="987"/>
      <c r="O366" s="987"/>
      <c r="P366" s="987"/>
      <c r="Q366" s="987"/>
      <c r="R366" s="987"/>
      <c r="S366" s="987"/>
      <c r="T366" s="987"/>
      <c r="U366" s="987"/>
      <c r="V366" s="986"/>
      <c r="W366" s="986"/>
      <c r="X366" s="986"/>
      <c r="Y366" s="986"/>
      <c r="Z366" s="986"/>
    </row>
    <row r="367" spans="1:26" s="990" customFormat="1" ht="15">
      <c r="A367" s="1442" t="s">
        <v>13024</v>
      </c>
      <c r="B367" s="1381"/>
      <c r="C367" s="1388"/>
      <c r="D367" s="1388"/>
      <c r="E367" s="969"/>
      <c r="F367" s="972">
        <f>SUM(F365:F366)</f>
        <v>2000000000</v>
      </c>
      <c r="G367" s="969"/>
      <c r="H367" s="987"/>
      <c r="I367" s="987"/>
      <c r="J367" s="987"/>
      <c r="K367" s="987"/>
      <c r="L367" s="987"/>
      <c r="M367" s="987"/>
      <c r="N367" s="987"/>
      <c r="O367" s="987"/>
      <c r="P367" s="987"/>
      <c r="Q367" s="987"/>
      <c r="R367" s="987"/>
      <c r="S367" s="987"/>
      <c r="T367" s="987"/>
      <c r="U367" s="987"/>
      <c r="V367" s="986"/>
      <c r="W367" s="986"/>
      <c r="X367" s="986"/>
      <c r="Y367" s="986"/>
      <c r="Z367" s="986"/>
    </row>
    <row r="368" spans="1:26" ht="15">
      <c r="A368" s="1041" t="s">
        <v>10011</v>
      </c>
      <c r="B368" s="1411"/>
      <c r="C368" s="812"/>
      <c r="D368" s="815"/>
      <c r="E368" s="964"/>
      <c r="F368" s="962"/>
      <c r="G368" s="964"/>
      <c r="H368" s="962"/>
      <c r="I368" s="962"/>
      <c r="J368" s="962"/>
      <c r="K368" s="962"/>
      <c r="L368" s="962"/>
      <c r="M368" s="962"/>
      <c r="N368" s="962"/>
      <c r="O368" s="962"/>
      <c r="P368" s="962"/>
      <c r="Q368" s="962"/>
      <c r="R368" s="962"/>
      <c r="S368" s="962"/>
      <c r="T368" s="962"/>
      <c r="U368" s="962"/>
      <c r="V368" s="232"/>
      <c r="W368" s="232"/>
      <c r="X368" s="232"/>
      <c r="Y368" s="232"/>
      <c r="Z368" s="232"/>
    </row>
    <row r="369" spans="1:26" ht="15.75" thickBot="1">
      <c r="A369" s="810" t="s">
        <v>4032</v>
      </c>
      <c r="B369" s="1413">
        <f>SUM(B358:B361,B365,B368)</f>
        <v>0</v>
      </c>
      <c r="C369" s="1377"/>
      <c r="D369" s="814">
        <f>SUM(D358:D361,D365,D368)</f>
        <v>0</v>
      </c>
      <c r="E369" s="984"/>
      <c r="F369" s="977"/>
      <c r="G369" s="984"/>
      <c r="H369" s="962"/>
      <c r="I369" s="962"/>
      <c r="J369" s="962"/>
      <c r="K369" s="962"/>
      <c r="L369" s="962"/>
      <c r="M369" s="962"/>
      <c r="N369" s="962"/>
      <c r="O369" s="962"/>
      <c r="P369" s="962"/>
      <c r="Q369" s="962"/>
      <c r="R369" s="962"/>
      <c r="S369" s="962"/>
      <c r="T369" s="962"/>
      <c r="U369" s="962"/>
      <c r="V369" s="232"/>
      <c r="W369" s="232"/>
      <c r="X369" s="232"/>
      <c r="Y369" s="232"/>
      <c r="Z369" s="232"/>
    </row>
    <row r="370" spans="1:26" ht="15.75" thickTop="1">
      <c r="A370" s="810"/>
      <c r="B370" s="1419">
        <f>B369+BS!F80</f>
        <v>0</v>
      </c>
      <c r="C370" s="1387"/>
      <c r="D370" s="1386">
        <f>D369+BS!H80</f>
        <v>0</v>
      </c>
      <c r="E370" s="984"/>
      <c r="F370" s="962"/>
      <c r="G370" s="984"/>
      <c r="H370" s="962"/>
      <c r="I370" s="962"/>
      <c r="J370" s="962"/>
      <c r="K370" s="962"/>
      <c r="L370" s="962"/>
      <c r="M370" s="962"/>
      <c r="N370" s="962"/>
      <c r="O370" s="962"/>
      <c r="P370" s="962"/>
      <c r="Q370" s="962"/>
      <c r="R370" s="962"/>
      <c r="S370" s="962"/>
      <c r="T370" s="962"/>
      <c r="U370" s="962"/>
      <c r="V370" s="232"/>
      <c r="W370" s="232"/>
      <c r="X370" s="232"/>
      <c r="Y370" s="232"/>
      <c r="Z370" s="232"/>
    </row>
    <row r="371" spans="1:26" ht="15">
      <c r="A371" s="1445" t="s">
        <v>161</v>
      </c>
      <c r="B371" s="1419"/>
      <c r="C371" s="812"/>
      <c r="D371" s="1384"/>
      <c r="E371" s="984"/>
      <c r="F371" s="962"/>
      <c r="G371" s="984"/>
      <c r="H371" s="962"/>
      <c r="I371" s="962"/>
      <c r="J371" s="962"/>
      <c r="K371" s="962"/>
      <c r="L371" s="962"/>
      <c r="M371" s="962"/>
      <c r="N371" s="962"/>
      <c r="O371" s="962"/>
      <c r="P371" s="962"/>
      <c r="Q371" s="962"/>
      <c r="R371" s="962"/>
      <c r="S371" s="962"/>
      <c r="T371" s="962"/>
      <c r="U371" s="962"/>
      <c r="V371" s="232"/>
      <c r="W371" s="232"/>
      <c r="X371" s="232"/>
      <c r="Y371" s="232"/>
      <c r="Z371" s="232"/>
    </row>
    <row r="372" spans="1:26" ht="15.75" thickBot="1">
      <c r="A372" s="1426"/>
      <c r="B372" s="1567" t="s">
        <v>13939</v>
      </c>
      <c r="C372" s="1377"/>
      <c r="D372" s="1400" t="s">
        <v>13940</v>
      </c>
      <c r="E372" s="984"/>
      <c r="F372" s="962"/>
      <c r="G372" s="984"/>
      <c r="H372" s="962"/>
      <c r="I372" s="962"/>
      <c r="J372" s="962"/>
      <c r="K372" s="962"/>
      <c r="L372" s="962"/>
      <c r="M372" s="962"/>
      <c r="N372" s="962"/>
      <c r="O372" s="962"/>
      <c r="P372" s="962"/>
      <c r="Q372" s="962"/>
      <c r="R372" s="962"/>
      <c r="S372" s="962"/>
      <c r="T372" s="962"/>
      <c r="U372" s="962"/>
      <c r="V372" s="232"/>
      <c r="W372" s="232"/>
      <c r="X372" s="232"/>
      <c r="Y372" s="232"/>
      <c r="Z372" s="232"/>
    </row>
    <row r="373" spans="1:26" ht="15" hidden="1">
      <c r="A373" s="1426" t="s">
        <v>4022</v>
      </c>
      <c r="B373" s="1383">
        <f>D378</f>
        <v>0</v>
      </c>
      <c r="C373" s="812"/>
      <c r="D373" s="812"/>
      <c r="E373" s="984"/>
      <c r="F373" s="962"/>
      <c r="G373" s="984"/>
      <c r="H373" s="962"/>
      <c r="I373" s="962"/>
      <c r="J373" s="962"/>
      <c r="K373" s="962"/>
      <c r="L373" s="962"/>
      <c r="M373" s="962"/>
      <c r="N373" s="962"/>
      <c r="O373" s="962"/>
      <c r="P373" s="962"/>
      <c r="Q373" s="962"/>
      <c r="R373" s="962"/>
      <c r="S373" s="962"/>
      <c r="T373" s="962"/>
      <c r="U373" s="962"/>
      <c r="V373" s="232"/>
      <c r="W373" s="232"/>
      <c r="X373" s="232"/>
      <c r="Y373" s="232"/>
      <c r="Z373" s="232"/>
    </row>
    <row r="374" spans="1:26" ht="15" hidden="1">
      <c r="A374" s="1426" t="s">
        <v>11032</v>
      </c>
      <c r="B374" s="1383"/>
      <c r="C374" s="812"/>
      <c r="D374" s="812"/>
      <c r="E374" s="984"/>
      <c r="F374" s="962"/>
      <c r="G374" s="984"/>
      <c r="H374" s="962"/>
      <c r="I374" s="962"/>
      <c r="J374" s="962"/>
      <c r="K374" s="962"/>
      <c r="L374" s="962"/>
      <c r="M374" s="962"/>
      <c r="N374" s="962"/>
      <c r="O374" s="962"/>
      <c r="P374" s="962"/>
      <c r="Q374" s="962"/>
      <c r="R374" s="962"/>
      <c r="S374" s="962"/>
      <c r="T374" s="962"/>
      <c r="U374" s="962"/>
      <c r="V374" s="232"/>
      <c r="W374" s="232"/>
      <c r="X374" s="232"/>
      <c r="Y374" s="232"/>
      <c r="Z374" s="232"/>
    </row>
    <row r="375" spans="1:26" ht="15" hidden="1">
      <c r="A375" s="1426" t="s">
        <v>11033</v>
      </c>
      <c r="B375" s="1383"/>
      <c r="C375" s="812"/>
      <c r="D375" s="812"/>
      <c r="E375" s="984"/>
      <c r="F375" s="962"/>
      <c r="G375" s="984"/>
      <c r="H375" s="962"/>
      <c r="I375" s="962"/>
      <c r="J375" s="962"/>
      <c r="K375" s="962"/>
      <c r="L375" s="962"/>
      <c r="M375" s="962"/>
      <c r="N375" s="962"/>
      <c r="O375" s="962"/>
      <c r="P375" s="962"/>
      <c r="Q375" s="962"/>
      <c r="R375" s="962"/>
      <c r="S375" s="962"/>
      <c r="T375" s="962"/>
      <c r="U375" s="962"/>
      <c r="V375" s="232"/>
      <c r="W375" s="232"/>
      <c r="X375" s="232"/>
      <c r="Y375" s="232"/>
      <c r="Z375" s="232"/>
    </row>
    <row r="376" spans="1:26" ht="15" hidden="1">
      <c r="A376" s="1426" t="s">
        <v>114</v>
      </c>
      <c r="B376" s="1383"/>
      <c r="C376" s="812"/>
      <c r="D376" s="812"/>
      <c r="E376" s="984"/>
      <c r="F376" s="962"/>
      <c r="G376" s="984"/>
      <c r="H376" s="962"/>
      <c r="I376" s="962"/>
      <c r="J376" s="962"/>
      <c r="K376" s="962"/>
      <c r="L376" s="962"/>
      <c r="M376" s="962"/>
      <c r="N376" s="962"/>
      <c r="O376" s="962"/>
      <c r="P376" s="962"/>
      <c r="Q376" s="962"/>
      <c r="R376" s="962"/>
      <c r="S376" s="962"/>
      <c r="T376" s="962"/>
      <c r="U376" s="962"/>
      <c r="V376" s="232"/>
      <c r="W376" s="232"/>
      <c r="X376" s="232"/>
      <c r="Y376" s="232"/>
      <c r="Z376" s="232"/>
    </row>
    <row r="377" spans="1:26" ht="15" hidden="1">
      <c r="A377" s="1426" t="s">
        <v>115</v>
      </c>
      <c r="B377" s="1411"/>
      <c r="C377" s="812"/>
      <c r="D377" s="815"/>
      <c r="E377" s="984"/>
      <c r="F377" s="962"/>
      <c r="G377" s="984"/>
      <c r="H377" s="962"/>
      <c r="I377" s="962"/>
      <c r="J377" s="962"/>
      <c r="K377" s="962"/>
      <c r="L377" s="962"/>
      <c r="M377" s="962"/>
      <c r="N377" s="962"/>
      <c r="O377" s="962"/>
      <c r="P377" s="962"/>
      <c r="Q377" s="962"/>
      <c r="R377" s="962"/>
      <c r="S377" s="962"/>
      <c r="T377" s="962"/>
      <c r="U377" s="962"/>
      <c r="V377" s="232"/>
      <c r="W377" s="232"/>
      <c r="X377" s="232"/>
      <c r="Y377" s="232"/>
      <c r="Z377" s="232"/>
    </row>
    <row r="378" spans="1:26" ht="15.75" hidden="1" thickBot="1">
      <c r="A378" s="810" t="s">
        <v>13941</v>
      </c>
      <c r="B378" s="1413">
        <f>SUM(B373:B377)</f>
        <v>0</v>
      </c>
      <c r="C378" s="1377"/>
      <c r="D378" s="814">
        <f>SUM(D373:D377)</f>
        <v>0</v>
      </c>
      <c r="E378" s="984"/>
      <c r="F378" s="962"/>
      <c r="G378" s="984"/>
      <c r="H378" s="962"/>
      <c r="I378" s="962"/>
      <c r="J378" s="962"/>
      <c r="K378" s="962"/>
      <c r="L378" s="962"/>
      <c r="M378" s="962"/>
      <c r="N378" s="962"/>
      <c r="O378" s="962"/>
      <c r="P378" s="962"/>
      <c r="Q378" s="962"/>
      <c r="R378" s="962"/>
      <c r="S378" s="962"/>
      <c r="T378" s="962"/>
      <c r="U378" s="962"/>
      <c r="V378" s="232"/>
      <c r="W378" s="232"/>
      <c r="X378" s="232"/>
      <c r="Y378" s="232"/>
      <c r="Z378" s="232"/>
    </row>
    <row r="379" spans="1:26" ht="15.75" hidden="1" thickTop="1">
      <c r="A379" s="810"/>
      <c r="B379" s="1414">
        <f>B378+B369</f>
        <v>0</v>
      </c>
      <c r="C379" s="1377"/>
      <c r="D379" s="1382">
        <f>D378+D369</f>
        <v>0</v>
      </c>
      <c r="E379" s="984"/>
      <c r="F379" s="962"/>
      <c r="G379" s="984"/>
      <c r="H379" s="962"/>
      <c r="I379" s="962"/>
      <c r="J379" s="962"/>
      <c r="K379" s="962"/>
      <c r="L379" s="962"/>
      <c r="M379" s="962"/>
      <c r="N379" s="962"/>
      <c r="O379" s="962"/>
      <c r="P379" s="962"/>
      <c r="Q379" s="962"/>
      <c r="R379" s="962"/>
      <c r="S379" s="962"/>
      <c r="T379" s="962"/>
      <c r="U379" s="962"/>
      <c r="V379" s="232"/>
      <c r="W379" s="232"/>
      <c r="X379" s="232"/>
      <c r="Y379" s="232"/>
      <c r="Z379" s="232"/>
    </row>
    <row r="380" spans="1:26" ht="15">
      <c r="A380" s="810"/>
      <c r="B380" s="1414"/>
      <c r="C380" s="1377"/>
      <c r="D380" s="1382"/>
      <c r="E380" s="984"/>
      <c r="F380" s="962"/>
      <c r="G380" s="984"/>
      <c r="H380" s="962"/>
      <c r="I380" s="962"/>
      <c r="J380" s="962"/>
      <c r="K380" s="962"/>
      <c r="L380" s="962"/>
      <c r="M380" s="962"/>
      <c r="N380" s="962"/>
      <c r="O380" s="962"/>
      <c r="P380" s="962"/>
      <c r="Q380" s="962"/>
      <c r="R380" s="962"/>
      <c r="S380" s="962"/>
      <c r="T380" s="962"/>
      <c r="U380" s="962"/>
      <c r="V380" s="232"/>
      <c r="W380" s="232"/>
      <c r="X380" s="232"/>
      <c r="Y380" s="232"/>
      <c r="Z380" s="232"/>
    </row>
    <row r="381" spans="1:26" ht="15">
      <c r="A381" s="1429" t="s">
        <v>11236</v>
      </c>
      <c r="B381" s="1376"/>
      <c r="C381" s="1376"/>
      <c r="D381" s="1376"/>
      <c r="E381" s="959"/>
      <c r="F381" s="959"/>
      <c r="G381" s="959"/>
      <c r="H381" s="959"/>
      <c r="I381" s="959"/>
      <c r="J381" s="959"/>
      <c r="K381" s="959"/>
      <c r="L381" s="959"/>
      <c r="M381" s="959"/>
      <c r="N381" s="959"/>
      <c r="O381" s="959"/>
      <c r="P381" s="959"/>
      <c r="Q381" s="959"/>
      <c r="R381" s="959"/>
      <c r="S381" s="959"/>
      <c r="T381" s="959"/>
      <c r="U381" s="959"/>
      <c r="V381" s="960"/>
      <c r="W381" s="960"/>
      <c r="X381" s="960"/>
      <c r="Y381" s="960"/>
      <c r="Z381" s="960"/>
    </row>
    <row r="382" spans="1:26" ht="15">
      <c r="A382" s="1429" t="s">
        <v>14224</v>
      </c>
      <c r="B382" s="1376"/>
      <c r="C382" s="1376"/>
      <c r="D382" s="1376"/>
      <c r="E382" s="959"/>
      <c r="F382" s="959"/>
      <c r="G382" s="959"/>
      <c r="H382" s="959"/>
      <c r="I382" s="959"/>
      <c r="J382" s="959"/>
      <c r="K382" s="959"/>
      <c r="L382" s="959"/>
      <c r="M382" s="959"/>
      <c r="N382" s="959"/>
      <c r="O382" s="959"/>
      <c r="P382" s="959"/>
      <c r="Q382" s="959"/>
      <c r="R382" s="959"/>
      <c r="S382" s="959"/>
      <c r="T382" s="959"/>
      <c r="U382" s="959"/>
      <c r="V382" s="960"/>
      <c r="W382" s="960"/>
      <c r="X382" s="960"/>
      <c r="Y382" s="960"/>
      <c r="Z382" s="960"/>
    </row>
    <row r="383" spans="1:26" ht="15.75" thickBot="1">
      <c r="A383" s="1426"/>
      <c r="B383" s="1567" t="s">
        <v>12562</v>
      </c>
      <c r="C383" s="1377"/>
      <c r="D383" s="1400" t="s">
        <v>12563</v>
      </c>
      <c r="E383" s="984"/>
      <c r="F383" s="962"/>
      <c r="G383" s="984"/>
      <c r="H383" s="962"/>
      <c r="I383" s="962"/>
      <c r="J383" s="962"/>
      <c r="K383" s="962"/>
      <c r="L383" s="962"/>
      <c r="M383" s="962"/>
      <c r="N383" s="962"/>
      <c r="O383" s="962"/>
      <c r="P383" s="962"/>
      <c r="Q383" s="962"/>
      <c r="R383" s="962"/>
      <c r="S383" s="962"/>
      <c r="T383" s="962"/>
      <c r="U383" s="962"/>
      <c r="V383" s="232"/>
      <c r="W383" s="232"/>
      <c r="X383" s="232"/>
      <c r="Y383" s="232"/>
      <c r="Z383" s="232"/>
    </row>
    <row r="384" spans="1:26" ht="15">
      <c r="A384" s="1426" t="s">
        <v>4022</v>
      </c>
      <c r="B384" s="1383">
        <f>D389</f>
        <v>0</v>
      </c>
      <c r="C384" s="812"/>
      <c r="D384" s="812"/>
      <c r="E384" s="984"/>
      <c r="F384" s="962"/>
      <c r="G384" s="984"/>
      <c r="H384" s="962"/>
      <c r="I384" s="962"/>
      <c r="J384" s="962"/>
      <c r="K384" s="962"/>
      <c r="L384" s="962"/>
      <c r="M384" s="962"/>
      <c r="N384" s="962"/>
      <c r="O384" s="962"/>
      <c r="P384" s="962"/>
      <c r="Q384" s="962"/>
      <c r="R384" s="962"/>
      <c r="S384" s="962"/>
      <c r="T384" s="962"/>
      <c r="U384" s="962"/>
      <c r="V384" s="232"/>
      <c r="W384" s="232"/>
      <c r="X384" s="232"/>
      <c r="Y384" s="232"/>
      <c r="Z384" s="232"/>
    </row>
    <row r="385" spans="1:26" ht="15">
      <c r="A385" s="1426" t="s">
        <v>8010</v>
      </c>
      <c r="B385" s="1383">
        <v>202900000</v>
      </c>
      <c r="C385" s="812"/>
      <c r="D385" s="812"/>
      <c r="E385" s="984"/>
      <c r="F385" s="962"/>
      <c r="G385" s="984"/>
      <c r="H385" s="962"/>
      <c r="I385" s="962"/>
      <c r="J385" s="962"/>
      <c r="K385" s="962"/>
      <c r="L385" s="962"/>
      <c r="M385" s="962"/>
      <c r="N385" s="962"/>
      <c r="O385" s="962"/>
      <c r="P385" s="962"/>
      <c r="Q385" s="962"/>
      <c r="R385" s="962"/>
      <c r="S385" s="962"/>
      <c r="T385" s="962"/>
      <c r="U385" s="962"/>
      <c r="V385" s="232"/>
      <c r="W385" s="232"/>
      <c r="X385" s="232"/>
      <c r="Y385" s="232"/>
      <c r="Z385" s="232"/>
    </row>
    <row r="386" spans="1:26" ht="15" hidden="1">
      <c r="A386" s="1426" t="s">
        <v>11033</v>
      </c>
      <c r="B386" s="1383"/>
      <c r="C386" s="812"/>
      <c r="D386" s="812"/>
      <c r="E386" s="984"/>
      <c r="F386" s="962"/>
      <c r="G386" s="984"/>
      <c r="H386" s="962"/>
      <c r="I386" s="962"/>
      <c r="J386" s="962"/>
      <c r="K386" s="962"/>
      <c r="L386" s="962"/>
      <c r="M386" s="962"/>
      <c r="N386" s="962"/>
      <c r="O386" s="962"/>
      <c r="P386" s="962"/>
      <c r="Q386" s="962"/>
      <c r="R386" s="962"/>
      <c r="S386" s="962"/>
      <c r="T386" s="962"/>
      <c r="U386" s="962"/>
      <c r="V386" s="232"/>
      <c r="W386" s="232"/>
      <c r="X386" s="232"/>
      <c r="Y386" s="232"/>
      <c r="Z386" s="232"/>
    </row>
    <row r="387" spans="1:26" ht="15">
      <c r="A387" s="1426" t="s">
        <v>14381</v>
      </c>
      <c r="B387" s="1383">
        <v>-42270835</v>
      </c>
      <c r="C387" s="812"/>
      <c r="D387" s="812"/>
      <c r="E387" s="984"/>
      <c r="F387" s="962"/>
      <c r="G387" s="984"/>
      <c r="H387" s="962"/>
      <c r="I387" s="962"/>
      <c r="J387" s="962"/>
      <c r="K387" s="962"/>
      <c r="L387" s="962"/>
      <c r="M387" s="962"/>
      <c r="N387" s="962"/>
      <c r="O387" s="962"/>
      <c r="P387" s="962"/>
      <c r="Q387" s="962"/>
      <c r="R387" s="962"/>
      <c r="S387" s="962"/>
      <c r="T387" s="962"/>
      <c r="U387" s="962"/>
      <c r="V387" s="232"/>
      <c r="W387" s="232"/>
      <c r="X387" s="232"/>
      <c r="Y387" s="232"/>
      <c r="Z387" s="232"/>
    </row>
    <row r="388" spans="1:26" ht="15" hidden="1">
      <c r="A388" s="1426" t="s">
        <v>115</v>
      </c>
      <c r="B388" s="1411"/>
      <c r="C388" s="812"/>
      <c r="D388" s="815"/>
      <c r="E388" s="984"/>
      <c r="F388" s="962"/>
      <c r="G388" s="984"/>
      <c r="H388" s="962"/>
      <c r="I388" s="962"/>
      <c r="J388" s="962"/>
      <c r="K388" s="962"/>
      <c r="L388" s="962"/>
      <c r="M388" s="962"/>
      <c r="N388" s="962"/>
      <c r="O388" s="962"/>
      <c r="P388" s="962"/>
      <c r="Q388" s="962"/>
      <c r="R388" s="962"/>
      <c r="S388" s="962"/>
      <c r="T388" s="962"/>
      <c r="U388" s="962"/>
      <c r="V388" s="232"/>
      <c r="W388" s="232"/>
      <c r="X388" s="232"/>
      <c r="Y388" s="232"/>
      <c r="Z388" s="232"/>
    </row>
    <row r="389" spans="1:26" ht="15.75" thickBot="1">
      <c r="A389" s="810" t="s">
        <v>2948</v>
      </c>
      <c r="B389" s="1413">
        <f>SUM(B384:B388)</f>
        <v>160629165</v>
      </c>
      <c r="C389" s="1377"/>
      <c r="D389" s="814"/>
      <c r="E389" s="984"/>
      <c r="F389" s="962"/>
      <c r="G389" s="984"/>
      <c r="H389" s="962"/>
      <c r="I389" s="962"/>
      <c r="J389" s="962"/>
      <c r="K389" s="962"/>
      <c r="L389" s="962"/>
      <c r="M389" s="962"/>
      <c r="N389" s="962"/>
      <c r="O389" s="962"/>
      <c r="P389" s="962"/>
      <c r="Q389" s="962"/>
      <c r="R389" s="962"/>
      <c r="S389" s="962"/>
      <c r="T389" s="962"/>
      <c r="U389" s="962"/>
      <c r="V389" s="232"/>
      <c r="W389" s="232"/>
      <c r="X389" s="232"/>
      <c r="Y389" s="232"/>
      <c r="Z389" s="232"/>
    </row>
    <row r="390" spans="1:26" ht="15.75" thickTop="1">
      <c r="A390" s="810"/>
      <c r="B390" s="1414">
        <f>B389-BS!F83</f>
        <v>0</v>
      </c>
      <c r="C390" s="1377"/>
      <c r="D390" s="1382">
        <f>D389-BS!H83</f>
        <v>0</v>
      </c>
      <c r="E390" s="984"/>
      <c r="F390" s="962"/>
      <c r="G390" s="984"/>
      <c r="H390" s="962"/>
      <c r="I390" s="962"/>
      <c r="J390" s="962"/>
      <c r="K390" s="962"/>
      <c r="L390" s="962"/>
      <c r="M390" s="962"/>
      <c r="N390" s="962"/>
      <c r="O390" s="962"/>
      <c r="P390" s="962"/>
      <c r="Q390" s="962"/>
      <c r="R390" s="962"/>
      <c r="S390" s="962"/>
      <c r="T390" s="962"/>
      <c r="U390" s="962"/>
      <c r="V390" s="232"/>
      <c r="W390" s="232"/>
      <c r="X390" s="232"/>
      <c r="Y390" s="232"/>
      <c r="Z390" s="232"/>
    </row>
    <row r="391" spans="1:26" ht="15" hidden="1">
      <c r="A391" s="1446" t="s">
        <v>162</v>
      </c>
      <c r="B391" s="1376"/>
      <c r="C391" s="1376"/>
      <c r="D391" s="1376"/>
      <c r="E391" s="959"/>
      <c r="F391" s="959"/>
      <c r="G391" s="959"/>
      <c r="H391" s="959"/>
      <c r="I391" s="959"/>
      <c r="J391" s="959"/>
      <c r="K391" s="959"/>
      <c r="L391" s="959"/>
      <c r="M391" s="959"/>
      <c r="N391" s="959"/>
      <c r="O391" s="959"/>
      <c r="P391" s="959"/>
      <c r="Q391" s="959"/>
      <c r="R391" s="959"/>
      <c r="S391" s="959"/>
      <c r="T391" s="959"/>
      <c r="U391" s="959"/>
      <c r="V391" s="960"/>
      <c r="W391" s="960"/>
      <c r="X391" s="960"/>
      <c r="Y391" s="960"/>
      <c r="Z391" s="960"/>
    </row>
    <row r="392" spans="1:26" ht="15" hidden="1">
      <c r="A392" s="1429"/>
      <c r="B392" s="1376"/>
      <c r="C392" s="1376"/>
      <c r="D392" s="1376"/>
      <c r="E392" s="959"/>
      <c r="F392" s="959"/>
      <c r="G392" s="959"/>
      <c r="H392" s="959"/>
      <c r="I392" s="959"/>
      <c r="J392" s="959"/>
      <c r="K392" s="959"/>
      <c r="L392" s="959"/>
      <c r="M392" s="959"/>
      <c r="N392" s="959"/>
      <c r="O392" s="959"/>
      <c r="P392" s="959"/>
      <c r="Q392" s="959"/>
      <c r="R392" s="959"/>
      <c r="S392" s="959"/>
      <c r="T392" s="959"/>
      <c r="U392" s="959"/>
      <c r="V392" s="960"/>
      <c r="W392" s="960"/>
      <c r="X392" s="960"/>
      <c r="Y392" s="960"/>
      <c r="Z392" s="960"/>
    </row>
    <row r="393" spans="1:26" ht="43.5" hidden="1">
      <c r="A393" s="810"/>
      <c r="B393" s="1403" t="s">
        <v>4022</v>
      </c>
      <c r="C393" s="1377"/>
      <c r="D393" s="798" t="s">
        <v>117</v>
      </c>
      <c r="E393" s="1032"/>
      <c r="F393" s="985" t="s">
        <v>118</v>
      </c>
      <c r="G393" s="1032"/>
      <c r="H393" s="985" t="s">
        <v>6600</v>
      </c>
      <c r="I393" s="1032"/>
      <c r="J393" s="995" t="s">
        <v>4021</v>
      </c>
      <c r="K393" s="1492"/>
      <c r="L393" s="962"/>
      <c r="M393" s="962"/>
      <c r="N393" s="962"/>
      <c r="O393" s="962"/>
      <c r="P393" s="962"/>
      <c r="Q393" s="962"/>
      <c r="R393" s="962"/>
      <c r="S393" s="962"/>
      <c r="T393" s="962"/>
      <c r="U393" s="962"/>
      <c r="V393" s="232"/>
      <c r="W393" s="232"/>
      <c r="X393" s="232"/>
      <c r="Y393" s="232"/>
      <c r="Z393" s="232"/>
    </row>
    <row r="394" spans="1:26" ht="15" hidden="1">
      <c r="A394" s="1426" t="s">
        <v>11152</v>
      </c>
      <c r="B394" s="1383"/>
      <c r="C394" s="812"/>
      <c r="D394" s="812"/>
      <c r="E394" s="964"/>
      <c r="F394" s="964"/>
      <c r="G394" s="964"/>
      <c r="H394" s="964"/>
      <c r="I394" s="964"/>
      <c r="J394" s="975">
        <f>B394+D394-F394-H394</f>
        <v>0</v>
      </c>
      <c r="K394" s="975"/>
      <c r="L394" s="962"/>
      <c r="M394" s="962"/>
      <c r="N394" s="962"/>
      <c r="O394" s="962"/>
      <c r="P394" s="962"/>
      <c r="Q394" s="962"/>
      <c r="R394" s="962"/>
      <c r="S394" s="962"/>
      <c r="T394" s="962"/>
      <c r="U394" s="962"/>
      <c r="V394" s="232"/>
      <c r="W394" s="232"/>
      <c r="X394" s="232"/>
      <c r="Y394" s="232"/>
      <c r="Z394" s="232"/>
    </row>
    <row r="395" spans="1:26" ht="15" hidden="1">
      <c r="A395" s="1426" t="s">
        <v>6787</v>
      </c>
      <c r="B395" s="1383"/>
      <c r="C395" s="812"/>
      <c r="D395" s="812"/>
      <c r="E395" s="964"/>
      <c r="F395" s="964"/>
      <c r="G395" s="964"/>
      <c r="H395" s="964"/>
      <c r="I395" s="964"/>
      <c r="J395" s="975">
        <f>B395+D395-F395-H395</f>
        <v>0</v>
      </c>
      <c r="K395" s="975"/>
      <c r="L395" s="962"/>
      <c r="M395" s="962"/>
      <c r="N395" s="962"/>
      <c r="O395" s="962"/>
      <c r="P395" s="962"/>
      <c r="Q395" s="962"/>
      <c r="R395" s="962"/>
      <c r="S395" s="962"/>
      <c r="T395" s="962"/>
      <c r="U395" s="962"/>
      <c r="V395" s="232"/>
      <c r="W395" s="232"/>
      <c r="X395" s="232"/>
      <c r="Y395" s="232"/>
      <c r="Z395" s="232"/>
    </row>
    <row r="396" spans="1:26" ht="15" hidden="1">
      <c r="A396" s="1426" t="s">
        <v>6788</v>
      </c>
      <c r="B396" s="1411"/>
      <c r="C396" s="812"/>
      <c r="D396" s="815"/>
      <c r="E396" s="964"/>
      <c r="F396" s="976"/>
      <c r="G396" s="964"/>
      <c r="H396" s="976"/>
      <c r="I396" s="964"/>
      <c r="J396" s="1493">
        <f>B396+D396-F396-H396</f>
        <v>0</v>
      </c>
      <c r="K396" s="1494"/>
      <c r="L396" s="962"/>
      <c r="M396" s="962"/>
      <c r="N396" s="962"/>
      <c r="O396" s="962"/>
      <c r="P396" s="962"/>
      <c r="Q396" s="962"/>
      <c r="R396" s="962"/>
      <c r="S396" s="962"/>
      <c r="T396" s="962"/>
      <c r="U396" s="962"/>
      <c r="V396" s="232"/>
      <c r="W396" s="232"/>
      <c r="X396" s="232"/>
      <c r="Y396" s="232"/>
      <c r="Z396" s="232"/>
    </row>
    <row r="397" spans="1:26" ht="15.75" hidden="1" thickBot="1">
      <c r="A397" s="810" t="s">
        <v>4032</v>
      </c>
      <c r="B397" s="1413">
        <f>SUM(B394:B396)</f>
        <v>0</v>
      </c>
      <c r="C397" s="1377"/>
      <c r="D397" s="814">
        <f>SUM(D394:D396)</f>
        <v>0</v>
      </c>
      <c r="E397" s="984"/>
      <c r="F397" s="970">
        <f>SUM(F394:F396)</f>
        <v>0</v>
      </c>
      <c r="G397" s="984"/>
      <c r="H397" s="970">
        <f>SUM(H394:H396)</f>
        <v>0</v>
      </c>
      <c r="I397" s="984"/>
      <c r="J397" s="1495">
        <f>SUM(J394:J396)</f>
        <v>0</v>
      </c>
      <c r="K397" s="1491"/>
      <c r="L397" s="962"/>
      <c r="M397" s="962"/>
      <c r="N397" s="962"/>
      <c r="O397" s="962"/>
      <c r="P397" s="962"/>
      <c r="Q397" s="962"/>
      <c r="R397" s="962"/>
      <c r="S397" s="962"/>
      <c r="T397" s="962"/>
      <c r="U397" s="962"/>
      <c r="V397" s="232"/>
      <c r="W397" s="232"/>
      <c r="X397" s="232"/>
      <c r="Y397" s="232"/>
      <c r="Z397" s="232"/>
    </row>
    <row r="398" spans="1:26" ht="15.75" hidden="1" thickTop="1">
      <c r="A398" s="1438"/>
      <c r="B398" s="1376">
        <f>B397-BS!H83</f>
        <v>0</v>
      </c>
      <c r="C398" s="1376"/>
      <c r="D398" s="1376"/>
      <c r="E398" s="962"/>
      <c r="F398" s="962"/>
      <c r="G398" s="962"/>
      <c r="H398" s="962"/>
      <c r="I398" s="962"/>
      <c r="J398" s="962">
        <f>J397-BS!F83</f>
        <v>-160629165</v>
      </c>
      <c r="K398" s="962"/>
      <c r="L398" s="962"/>
      <c r="M398" s="962"/>
      <c r="N398" s="962"/>
      <c r="O398" s="962"/>
      <c r="P398" s="962"/>
      <c r="Q398" s="962"/>
      <c r="R398" s="962"/>
      <c r="S398" s="962"/>
      <c r="T398" s="962"/>
      <c r="U398" s="962"/>
      <c r="V398" s="232"/>
      <c r="W398" s="232"/>
      <c r="X398" s="232"/>
      <c r="Y398" s="232"/>
      <c r="Z398" s="232"/>
    </row>
    <row r="399" spans="1:26" ht="15">
      <c r="A399" s="810"/>
      <c r="B399" s="1419"/>
      <c r="C399" s="1376"/>
      <c r="D399" s="1376"/>
      <c r="E399" s="962"/>
      <c r="F399" s="962"/>
      <c r="G399" s="962"/>
      <c r="H399" s="962"/>
      <c r="I399" s="962"/>
      <c r="J399" s="962"/>
      <c r="K399" s="962"/>
      <c r="L399" s="962"/>
      <c r="M399" s="962"/>
      <c r="N399" s="962"/>
      <c r="O399" s="962"/>
      <c r="P399" s="962"/>
      <c r="Q399" s="962"/>
      <c r="R399" s="962"/>
      <c r="S399" s="962"/>
      <c r="T399" s="962"/>
      <c r="U399" s="962"/>
      <c r="V399" s="232"/>
      <c r="W399" s="232"/>
      <c r="X399" s="232"/>
      <c r="Y399" s="232"/>
      <c r="Z399" s="232"/>
    </row>
    <row r="400" spans="1:26" ht="15" hidden="1">
      <c r="A400" s="810"/>
      <c r="B400" s="1414"/>
      <c r="C400" s="1376"/>
      <c r="D400" s="1376"/>
      <c r="E400" s="962"/>
      <c r="F400" s="962"/>
      <c r="G400" s="962"/>
      <c r="H400" s="962"/>
      <c r="I400" s="962"/>
      <c r="J400" s="962"/>
      <c r="K400" s="962"/>
      <c r="L400" s="962"/>
      <c r="M400" s="962"/>
      <c r="N400" s="962"/>
      <c r="O400" s="962"/>
      <c r="P400" s="962"/>
      <c r="Q400" s="962"/>
      <c r="R400" s="962"/>
      <c r="S400" s="962"/>
      <c r="T400" s="962"/>
      <c r="U400" s="962"/>
      <c r="V400" s="232"/>
      <c r="W400" s="232"/>
      <c r="X400" s="232"/>
      <c r="Y400" s="232"/>
      <c r="Z400" s="232"/>
    </row>
    <row r="401" spans="1:26" ht="15" hidden="1">
      <c r="A401" s="1429" t="s">
        <v>11237</v>
      </c>
      <c r="B401" s="1376"/>
      <c r="C401" s="1376"/>
      <c r="D401" s="1376"/>
      <c r="E401" s="959"/>
      <c r="F401" s="959"/>
      <c r="G401" s="959"/>
      <c r="H401" s="959"/>
      <c r="I401" s="959"/>
      <c r="J401" s="959"/>
      <c r="K401" s="959"/>
      <c r="L401" s="959"/>
      <c r="M401" s="959"/>
      <c r="N401" s="959"/>
      <c r="O401" s="959"/>
      <c r="P401" s="959"/>
      <c r="Q401" s="959"/>
      <c r="R401" s="959"/>
      <c r="S401" s="959"/>
      <c r="T401" s="959"/>
      <c r="U401" s="959"/>
      <c r="V401" s="960"/>
      <c r="W401" s="960"/>
      <c r="X401" s="960"/>
      <c r="Y401" s="960"/>
      <c r="Z401" s="960"/>
    </row>
    <row r="402" spans="1:26" ht="29.25" hidden="1">
      <c r="A402" s="810"/>
      <c r="B402" s="1403" t="s">
        <v>4022</v>
      </c>
      <c r="C402" s="1377"/>
      <c r="D402" s="798" t="s">
        <v>6485</v>
      </c>
      <c r="E402" s="1032"/>
      <c r="F402" s="985" t="s">
        <v>6486</v>
      </c>
      <c r="G402" s="1032"/>
      <c r="H402" s="985" t="s">
        <v>8905</v>
      </c>
      <c r="I402" s="1032"/>
      <c r="J402" s="995" t="s">
        <v>4021</v>
      </c>
      <c r="K402" s="1492"/>
      <c r="L402" s="962"/>
      <c r="M402" s="962"/>
      <c r="N402" s="962"/>
      <c r="O402" s="962"/>
      <c r="P402" s="962"/>
      <c r="Q402" s="962"/>
      <c r="R402" s="962"/>
      <c r="S402" s="962"/>
      <c r="T402" s="962"/>
      <c r="U402" s="962"/>
      <c r="V402" s="232"/>
      <c r="W402" s="232"/>
      <c r="X402" s="232"/>
      <c r="Y402" s="232"/>
      <c r="Z402" s="232"/>
    </row>
    <row r="403" spans="1:26" ht="30" hidden="1">
      <c r="A403" s="1426" t="s">
        <v>7745</v>
      </c>
      <c r="B403" s="1383"/>
      <c r="C403" s="812"/>
      <c r="D403" s="812"/>
      <c r="E403" s="964"/>
      <c r="F403" s="964"/>
      <c r="G403" s="964"/>
      <c r="H403" s="964"/>
      <c r="I403" s="964"/>
      <c r="J403" s="975">
        <f>B403+D403-F403-H403</f>
        <v>0</v>
      </c>
      <c r="K403" s="975"/>
      <c r="L403" s="962"/>
      <c r="M403" s="962"/>
      <c r="N403" s="962"/>
      <c r="O403" s="962"/>
      <c r="P403" s="962"/>
      <c r="Q403" s="962"/>
      <c r="R403" s="962"/>
      <c r="S403" s="962"/>
      <c r="T403" s="962"/>
      <c r="U403" s="962"/>
      <c r="V403" s="232"/>
      <c r="W403" s="232"/>
      <c r="X403" s="232"/>
      <c r="Y403" s="232"/>
      <c r="Z403" s="232"/>
    </row>
    <row r="404" spans="1:26" ht="30" hidden="1">
      <c r="A404" s="1426" t="s">
        <v>1853</v>
      </c>
      <c r="B404" s="1411"/>
      <c r="C404" s="812"/>
      <c r="D404" s="815"/>
      <c r="E404" s="964"/>
      <c r="F404" s="976"/>
      <c r="G404" s="964"/>
      <c r="H404" s="976"/>
      <c r="I404" s="964"/>
      <c r="J404" s="1493">
        <f>B404+D404-F404-H404</f>
        <v>0</v>
      </c>
      <c r="K404" s="1494"/>
      <c r="L404" s="962"/>
      <c r="M404" s="962"/>
      <c r="N404" s="962"/>
      <c r="O404" s="962"/>
      <c r="P404" s="962"/>
      <c r="Q404" s="962"/>
      <c r="R404" s="962"/>
      <c r="S404" s="962"/>
      <c r="T404" s="962"/>
      <c r="U404" s="962"/>
      <c r="V404" s="232"/>
      <c r="W404" s="232"/>
      <c r="X404" s="232"/>
      <c r="Y404" s="232"/>
      <c r="Z404" s="232"/>
    </row>
    <row r="405" spans="1:26" ht="15.75" hidden="1" thickBot="1">
      <c r="A405" s="810" t="s">
        <v>4032</v>
      </c>
      <c r="B405" s="1413">
        <f>SUM(B403:B404)</f>
        <v>0</v>
      </c>
      <c r="C405" s="1377"/>
      <c r="D405" s="814">
        <f>SUM(D403:D404)</f>
        <v>0</v>
      </c>
      <c r="E405" s="984"/>
      <c r="F405" s="970">
        <f>SUM(F403:F404)</f>
        <v>0</v>
      </c>
      <c r="G405" s="984"/>
      <c r="H405" s="970">
        <f>SUM(H403:H404)</f>
        <v>0</v>
      </c>
      <c r="I405" s="984"/>
      <c r="J405" s="1495">
        <f>SUM(J403:J404)</f>
        <v>0</v>
      </c>
      <c r="K405" s="1491"/>
      <c r="L405" s="962"/>
      <c r="M405" s="962"/>
      <c r="N405" s="962"/>
      <c r="O405" s="962"/>
      <c r="P405" s="962"/>
      <c r="Q405" s="962"/>
      <c r="R405" s="962"/>
      <c r="S405" s="962"/>
      <c r="T405" s="962"/>
      <c r="U405" s="962"/>
      <c r="V405" s="232"/>
      <c r="W405" s="232"/>
      <c r="X405" s="232"/>
      <c r="Y405" s="232"/>
      <c r="Z405" s="232"/>
    </row>
    <row r="406" spans="1:26" ht="15.75" hidden="1" thickTop="1">
      <c r="A406" s="1428"/>
      <c r="B406" s="1376">
        <f>B405-[2]BS!H84</f>
        <v>0</v>
      </c>
      <c r="C406" s="1376"/>
      <c r="D406" s="1376"/>
      <c r="E406" s="962"/>
      <c r="F406" s="962"/>
      <c r="G406" s="962"/>
      <c r="H406" s="962"/>
      <c r="I406" s="962"/>
      <c r="J406" s="962">
        <f>J405-[2]BS!F84</f>
        <v>0</v>
      </c>
      <c r="K406" s="962"/>
      <c r="L406" s="962"/>
      <c r="M406" s="962"/>
      <c r="N406" s="962"/>
      <c r="O406" s="962"/>
      <c r="P406" s="962"/>
      <c r="Q406" s="962"/>
      <c r="R406" s="962"/>
      <c r="S406" s="962"/>
      <c r="T406" s="962"/>
      <c r="U406" s="962"/>
      <c r="V406" s="232"/>
      <c r="W406" s="232"/>
      <c r="X406" s="232"/>
      <c r="Y406" s="232"/>
      <c r="Z406" s="232"/>
    </row>
    <row r="407" spans="1:26" ht="15" hidden="1">
      <c r="A407" s="1428" t="s">
        <v>1854</v>
      </c>
      <c r="B407" s="1376"/>
      <c r="C407" s="1376"/>
      <c r="D407" s="1376"/>
      <c r="E407" s="962"/>
      <c r="F407" s="962"/>
      <c r="G407" s="962"/>
      <c r="H407" s="962"/>
      <c r="I407" s="962"/>
      <c r="J407" s="962"/>
      <c r="K407" s="962"/>
      <c r="L407" s="962"/>
      <c r="M407" s="962"/>
      <c r="N407" s="962"/>
      <c r="O407" s="962"/>
      <c r="P407" s="962"/>
      <c r="Q407" s="962"/>
      <c r="R407" s="962"/>
      <c r="S407" s="962"/>
      <c r="T407" s="962"/>
      <c r="U407" s="962"/>
      <c r="V407" s="232"/>
      <c r="W407" s="232"/>
      <c r="X407" s="232"/>
      <c r="Y407" s="232"/>
      <c r="Z407" s="232"/>
    </row>
    <row r="408" spans="1:26" ht="15" hidden="1">
      <c r="A408" s="1432" t="s">
        <v>1855</v>
      </c>
      <c r="B408" s="1376"/>
      <c r="C408" s="1376"/>
      <c r="D408" s="1376"/>
      <c r="E408" s="962"/>
      <c r="F408" s="962"/>
      <c r="G408" s="962"/>
      <c r="H408" s="962"/>
      <c r="I408" s="962"/>
      <c r="J408" s="962"/>
      <c r="K408" s="962"/>
      <c r="L408" s="962"/>
      <c r="M408" s="962"/>
      <c r="N408" s="962"/>
      <c r="O408" s="962"/>
      <c r="P408" s="962"/>
      <c r="Q408" s="962"/>
      <c r="R408" s="962"/>
      <c r="S408" s="962"/>
      <c r="T408" s="962"/>
      <c r="U408" s="962"/>
      <c r="V408" s="232"/>
      <c r="W408" s="232"/>
      <c r="X408" s="232"/>
      <c r="Y408" s="232"/>
      <c r="Z408" s="232"/>
    </row>
    <row r="409" spans="1:26" ht="15" hidden="1">
      <c r="A409" s="1426" t="s">
        <v>4022</v>
      </c>
      <c r="B409" s="1383">
        <f>[2]BS!H84</f>
        <v>0</v>
      </c>
      <c r="C409" s="1376"/>
      <c r="D409" s="1376"/>
      <c r="E409" s="962"/>
      <c r="F409" s="962"/>
      <c r="G409" s="962"/>
      <c r="H409" s="962"/>
      <c r="I409" s="962"/>
      <c r="J409" s="962"/>
      <c r="K409" s="962"/>
      <c r="L409" s="962"/>
      <c r="M409" s="962"/>
      <c r="N409" s="962"/>
      <c r="O409" s="962"/>
      <c r="P409" s="962"/>
      <c r="Q409" s="962"/>
      <c r="R409" s="962"/>
      <c r="S409" s="962"/>
      <c r="T409" s="962"/>
      <c r="U409" s="962"/>
      <c r="V409" s="232"/>
      <c r="W409" s="232"/>
      <c r="X409" s="232"/>
      <c r="Y409" s="232"/>
      <c r="Z409" s="232"/>
    </row>
    <row r="410" spans="1:26" ht="15" hidden="1">
      <c r="A410" s="1426" t="s">
        <v>6485</v>
      </c>
      <c r="B410" s="1383">
        <f>D405</f>
        <v>0</v>
      </c>
      <c r="C410" s="1376"/>
      <c r="D410" s="1376"/>
      <c r="E410" s="962"/>
      <c r="F410" s="962"/>
      <c r="G410" s="962"/>
      <c r="H410" s="962"/>
      <c r="I410" s="962"/>
      <c r="J410" s="962"/>
      <c r="K410" s="962"/>
      <c r="L410" s="962"/>
      <c r="M410" s="962"/>
      <c r="N410" s="962"/>
      <c r="O410" s="962"/>
      <c r="P410" s="962"/>
      <c r="Q410" s="962"/>
      <c r="R410" s="962"/>
      <c r="S410" s="962"/>
      <c r="T410" s="962"/>
      <c r="U410" s="962"/>
      <c r="V410" s="232"/>
      <c r="W410" s="232"/>
      <c r="X410" s="232"/>
      <c r="Y410" s="232"/>
      <c r="Z410" s="232"/>
    </row>
    <row r="411" spans="1:26" ht="15" hidden="1">
      <c r="A411" s="1426" t="s">
        <v>6486</v>
      </c>
      <c r="B411" s="1383">
        <f>-B403</f>
        <v>0</v>
      </c>
      <c r="C411" s="1376"/>
      <c r="D411" s="1376"/>
      <c r="E411" s="962"/>
      <c r="F411" s="962"/>
      <c r="G411" s="962"/>
      <c r="H411" s="962"/>
      <c r="I411" s="962"/>
      <c r="J411" s="962"/>
      <c r="K411" s="962"/>
      <c r="L411" s="962"/>
      <c r="M411" s="962"/>
      <c r="N411" s="962"/>
      <c r="O411" s="962"/>
      <c r="P411" s="962"/>
      <c r="Q411" s="962"/>
      <c r="R411" s="962"/>
      <c r="S411" s="962"/>
      <c r="T411" s="962"/>
      <c r="U411" s="962"/>
      <c r="V411" s="232"/>
      <c r="W411" s="232"/>
      <c r="X411" s="232"/>
      <c r="Y411" s="232"/>
      <c r="Z411" s="232"/>
    </row>
    <row r="412" spans="1:26" ht="15" hidden="1">
      <c r="A412" s="1426" t="s">
        <v>8905</v>
      </c>
      <c r="B412" s="1411">
        <f>-H405</f>
        <v>0</v>
      </c>
      <c r="C412" s="1376"/>
      <c r="D412" s="1376"/>
      <c r="E412" s="962"/>
      <c r="F412" s="962"/>
      <c r="G412" s="962"/>
      <c r="H412" s="962"/>
      <c r="I412" s="962"/>
      <c r="J412" s="962"/>
      <c r="K412" s="962"/>
      <c r="L412" s="962"/>
      <c r="M412" s="962"/>
      <c r="N412" s="962"/>
      <c r="O412" s="962"/>
      <c r="P412" s="962"/>
      <c r="Q412" s="962"/>
      <c r="R412" s="962"/>
      <c r="S412" s="962"/>
      <c r="T412" s="962"/>
      <c r="U412" s="962"/>
      <c r="V412" s="232"/>
      <c r="W412" s="232"/>
      <c r="X412" s="232"/>
      <c r="Y412" s="232"/>
      <c r="Z412" s="232"/>
    </row>
    <row r="413" spans="1:26" ht="15.75" hidden="1" thickBot="1">
      <c r="A413" s="810" t="s">
        <v>4021</v>
      </c>
      <c r="B413" s="1413">
        <f>SUM(B409:B412)</f>
        <v>0</v>
      </c>
      <c r="C413" s="1376"/>
      <c r="D413" s="1376"/>
      <c r="E413" s="962"/>
      <c r="F413" s="962"/>
      <c r="G413" s="962"/>
      <c r="H413" s="962"/>
      <c r="I413" s="962"/>
      <c r="J413" s="962"/>
      <c r="K413" s="962"/>
      <c r="L413" s="962"/>
      <c r="M413" s="962"/>
      <c r="N413" s="962"/>
      <c r="O413" s="962"/>
      <c r="P413" s="962"/>
      <c r="Q413" s="962"/>
      <c r="R413" s="962"/>
      <c r="S413" s="962"/>
      <c r="T413" s="962"/>
      <c r="U413" s="962"/>
      <c r="V413" s="232"/>
      <c r="W413" s="232"/>
      <c r="X413" s="232"/>
      <c r="Y413" s="232"/>
      <c r="Z413" s="232"/>
    </row>
    <row r="414" spans="1:26" ht="15.75" hidden="1" thickTop="1">
      <c r="A414" s="810"/>
      <c r="B414" s="1419">
        <f>B413-[2]BS!F84</f>
        <v>0</v>
      </c>
      <c r="C414" s="1376"/>
      <c r="D414" s="1376"/>
      <c r="E414" s="962"/>
      <c r="F414" s="962"/>
      <c r="G414" s="962"/>
      <c r="H414" s="962"/>
      <c r="I414" s="962"/>
      <c r="J414" s="962"/>
      <c r="K414" s="962"/>
      <c r="L414" s="962"/>
      <c r="M414" s="962"/>
      <c r="N414" s="962"/>
      <c r="O414" s="962"/>
      <c r="P414" s="962"/>
      <c r="Q414" s="962"/>
      <c r="R414" s="962"/>
      <c r="S414" s="962"/>
      <c r="T414" s="962"/>
      <c r="U414" s="962"/>
      <c r="V414" s="232"/>
      <c r="W414" s="232"/>
      <c r="X414" s="232"/>
      <c r="Y414" s="232"/>
      <c r="Z414" s="232"/>
    </row>
    <row r="415" spans="1:26" ht="15" hidden="1">
      <c r="A415" s="810"/>
      <c r="B415" s="1414"/>
      <c r="C415" s="1376"/>
      <c r="D415" s="1376"/>
      <c r="E415" s="962"/>
      <c r="F415" s="962"/>
      <c r="G415" s="962"/>
      <c r="H415" s="962"/>
      <c r="I415" s="962"/>
      <c r="J415" s="962"/>
      <c r="K415" s="962"/>
      <c r="L415" s="962"/>
      <c r="M415" s="962"/>
      <c r="N415" s="962"/>
      <c r="O415" s="962"/>
      <c r="P415" s="962"/>
      <c r="Q415" s="962"/>
      <c r="R415" s="962"/>
      <c r="S415" s="962"/>
      <c r="T415" s="962"/>
      <c r="U415" s="962"/>
      <c r="V415" s="232"/>
      <c r="W415" s="232"/>
      <c r="X415" s="232"/>
      <c r="Y415" s="232"/>
      <c r="Z415" s="232"/>
    </row>
    <row r="416" spans="1:26" ht="15" hidden="1">
      <c r="A416" s="1438" t="s">
        <v>1856</v>
      </c>
      <c r="B416" s="1376"/>
      <c r="C416" s="1376"/>
      <c r="D416" s="1376"/>
      <c r="E416" s="962"/>
      <c r="F416" s="962"/>
      <c r="G416" s="962"/>
      <c r="H416" s="962"/>
      <c r="I416" s="962"/>
      <c r="J416" s="962"/>
      <c r="K416" s="962"/>
      <c r="L416" s="962"/>
      <c r="M416" s="962"/>
      <c r="N416" s="962"/>
      <c r="O416" s="962"/>
      <c r="P416" s="962"/>
      <c r="Q416" s="962"/>
      <c r="R416" s="962"/>
      <c r="S416" s="962"/>
      <c r="T416" s="962"/>
      <c r="U416" s="962"/>
      <c r="V416" s="232"/>
      <c r="W416" s="232"/>
      <c r="X416" s="232"/>
      <c r="Y416" s="232"/>
      <c r="Z416" s="232"/>
    </row>
    <row r="417" spans="1:26" ht="15" hidden="1">
      <c r="A417" s="1426"/>
      <c r="B417" s="1403" t="s">
        <v>7382</v>
      </c>
      <c r="C417" s="1377"/>
      <c r="D417" s="798" t="s">
        <v>7383</v>
      </c>
      <c r="E417" s="984"/>
      <c r="F417" s="962"/>
      <c r="G417" s="984"/>
      <c r="H417" s="962"/>
      <c r="I417" s="962"/>
      <c r="J417" s="962"/>
      <c r="K417" s="962"/>
      <c r="L417" s="962"/>
      <c r="M417" s="962"/>
      <c r="N417" s="962"/>
      <c r="O417" s="962"/>
      <c r="P417" s="962"/>
      <c r="Q417" s="962"/>
      <c r="R417" s="962"/>
      <c r="S417" s="962"/>
      <c r="T417" s="962"/>
      <c r="U417" s="962"/>
      <c r="V417" s="232"/>
      <c r="W417" s="232"/>
      <c r="X417" s="232"/>
      <c r="Y417" s="232"/>
      <c r="Z417" s="232"/>
    </row>
    <row r="418" spans="1:26" ht="15" hidden="1">
      <c r="A418" s="1426" t="s">
        <v>6598</v>
      </c>
      <c r="B418" s="1383"/>
      <c r="C418" s="812"/>
      <c r="D418" s="812"/>
      <c r="E418" s="964"/>
      <c r="F418" s="962"/>
      <c r="G418" s="964"/>
      <c r="H418" s="962"/>
      <c r="I418" s="962"/>
      <c r="J418" s="962"/>
      <c r="K418" s="962"/>
      <c r="L418" s="962"/>
      <c r="M418" s="962"/>
      <c r="N418" s="962"/>
      <c r="O418" s="962"/>
      <c r="P418" s="962"/>
      <c r="Q418" s="962"/>
      <c r="R418" s="962"/>
      <c r="S418" s="962"/>
      <c r="T418" s="962"/>
      <c r="U418" s="962"/>
      <c r="V418" s="232"/>
      <c r="W418" s="232"/>
      <c r="X418" s="232"/>
      <c r="Y418" s="232"/>
      <c r="Z418" s="232"/>
    </row>
    <row r="419" spans="1:26" ht="15" hidden="1">
      <c r="A419" s="1426" t="s">
        <v>6599</v>
      </c>
      <c r="B419" s="1411"/>
      <c r="C419" s="812"/>
      <c r="D419" s="815"/>
      <c r="E419" s="964"/>
      <c r="F419" s="962"/>
      <c r="G419" s="964"/>
      <c r="H419" s="962"/>
      <c r="I419" s="962"/>
      <c r="J419" s="962"/>
      <c r="K419" s="962"/>
      <c r="L419" s="962"/>
      <c r="M419" s="962"/>
      <c r="N419" s="962"/>
      <c r="O419" s="962"/>
      <c r="P419" s="962"/>
      <c r="Q419" s="962"/>
      <c r="R419" s="962"/>
      <c r="S419" s="962"/>
      <c r="T419" s="962"/>
      <c r="U419" s="962"/>
      <c r="V419" s="232"/>
      <c r="W419" s="232"/>
      <c r="X419" s="232"/>
      <c r="Y419" s="232"/>
      <c r="Z419" s="232"/>
    </row>
    <row r="420" spans="1:26" ht="15.75" hidden="1" thickBot="1">
      <c r="A420" s="810" t="s">
        <v>4032</v>
      </c>
      <c r="B420" s="1413">
        <f>SUM(B418:B419)</f>
        <v>0</v>
      </c>
      <c r="C420" s="1377"/>
      <c r="D420" s="814">
        <f>SUM(D418:D419)</f>
        <v>0</v>
      </c>
      <c r="E420" s="984"/>
      <c r="F420" s="962"/>
      <c r="G420" s="984"/>
      <c r="H420" s="962"/>
      <c r="I420" s="962"/>
      <c r="J420" s="962"/>
      <c r="K420" s="962"/>
      <c r="L420" s="962"/>
      <c r="M420" s="962"/>
      <c r="N420" s="962"/>
      <c r="O420" s="962"/>
      <c r="P420" s="962"/>
      <c r="Q420" s="962"/>
      <c r="R420" s="962"/>
      <c r="S420" s="962"/>
      <c r="T420" s="962"/>
      <c r="U420" s="962"/>
      <c r="V420" s="232"/>
      <c r="W420" s="232"/>
      <c r="X420" s="232"/>
      <c r="Y420" s="232"/>
      <c r="Z420" s="232"/>
    </row>
    <row r="421" spans="1:26" ht="15.75" hidden="1" thickTop="1">
      <c r="A421" s="810"/>
      <c r="B421" s="1414"/>
      <c r="C421" s="1377"/>
      <c r="D421" s="1382"/>
      <c r="E421" s="984"/>
      <c r="F421" s="962"/>
      <c r="G421" s="984"/>
      <c r="H421" s="962"/>
      <c r="I421" s="962"/>
      <c r="J421" s="962"/>
      <c r="K421" s="962"/>
      <c r="L421" s="962"/>
      <c r="M421" s="962"/>
      <c r="N421" s="962"/>
      <c r="O421" s="962"/>
      <c r="P421" s="962"/>
      <c r="Q421" s="962"/>
      <c r="R421" s="962"/>
      <c r="S421" s="962"/>
      <c r="T421" s="962"/>
      <c r="U421" s="962"/>
      <c r="V421" s="232"/>
      <c r="W421" s="232"/>
      <c r="X421" s="232"/>
      <c r="Y421" s="232"/>
      <c r="Z421" s="232"/>
    </row>
    <row r="422" spans="1:26" ht="15" hidden="1">
      <c r="A422" s="1438" t="s">
        <v>5144</v>
      </c>
      <c r="B422" s="1376"/>
      <c r="C422" s="1376"/>
      <c r="D422" s="1376"/>
      <c r="E422" s="962"/>
      <c r="F422" s="962"/>
      <c r="G422" s="962"/>
      <c r="H422" s="962"/>
      <c r="I422" s="962"/>
      <c r="J422" s="962"/>
      <c r="K422" s="962"/>
      <c r="L422" s="962"/>
      <c r="M422" s="962"/>
      <c r="N422" s="962"/>
      <c r="O422" s="962"/>
      <c r="P422" s="962"/>
      <c r="Q422" s="962"/>
      <c r="R422" s="962"/>
      <c r="S422" s="962"/>
      <c r="T422" s="962"/>
      <c r="U422" s="962"/>
      <c r="V422" s="232"/>
      <c r="W422" s="232"/>
      <c r="X422" s="232"/>
      <c r="Y422" s="232"/>
      <c r="Z422" s="232"/>
    </row>
    <row r="423" spans="1:26" ht="15" hidden="1">
      <c r="A423" s="1438"/>
      <c r="B423" s="1376"/>
      <c r="C423" s="1376"/>
      <c r="D423" s="1376"/>
      <c r="E423" s="962"/>
      <c r="F423" s="962"/>
      <c r="G423" s="962"/>
      <c r="H423" s="962"/>
      <c r="I423" s="962"/>
      <c r="J423" s="962"/>
      <c r="K423" s="962"/>
      <c r="L423" s="962"/>
      <c r="M423" s="962"/>
      <c r="N423" s="962"/>
      <c r="O423" s="962"/>
      <c r="P423" s="962"/>
      <c r="Q423" s="962"/>
      <c r="R423" s="962"/>
      <c r="S423" s="962"/>
      <c r="T423" s="962"/>
      <c r="U423" s="962"/>
      <c r="V423" s="232"/>
      <c r="W423" s="232"/>
      <c r="X423" s="232"/>
      <c r="Y423" s="232"/>
      <c r="Z423" s="232"/>
    </row>
    <row r="424" spans="1:26" ht="15">
      <c r="A424" s="1438"/>
      <c r="B424" s="1376"/>
      <c r="C424" s="1376"/>
      <c r="D424" s="1376"/>
      <c r="E424" s="962"/>
      <c r="F424" s="962"/>
      <c r="G424" s="962"/>
      <c r="H424" s="962"/>
      <c r="I424" s="962"/>
      <c r="J424" s="962"/>
      <c r="K424" s="962"/>
      <c r="L424" s="962"/>
      <c r="M424" s="962"/>
      <c r="N424" s="962"/>
      <c r="O424" s="962"/>
      <c r="P424" s="962"/>
      <c r="Q424" s="962"/>
      <c r="R424" s="962"/>
      <c r="S424" s="962"/>
      <c r="T424" s="962"/>
      <c r="U424" s="962"/>
      <c r="V424" s="232"/>
      <c r="W424" s="232"/>
      <c r="X424" s="232"/>
      <c r="Y424" s="232"/>
      <c r="Z424" s="232"/>
    </row>
    <row r="425" spans="1:26" ht="15">
      <c r="A425" s="1429" t="s">
        <v>11238</v>
      </c>
      <c r="B425" s="1376"/>
      <c r="C425" s="1376"/>
      <c r="D425" s="1376"/>
      <c r="E425" s="959"/>
      <c r="F425" s="959"/>
      <c r="G425" s="959"/>
      <c r="H425" s="959"/>
      <c r="I425" s="959"/>
      <c r="J425" s="959"/>
      <c r="K425" s="959"/>
      <c r="L425" s="959"/>
      <c r="M425" s="959"/>
      <c r="N425" s="959"/>
      <c r="O425" s="959"/>
      <c r="P425" s="959"/>
      <c r="Q425" s="959"/>
      <c r="R425" s="959"/>
      <c r="S425" s="959"/>
      <c r="T425" s="959"/>
      <c r="U425" s="959"/>
      <c r="V425" s="960"/>
      <c r="W425" s="960"/>
      <c r="X425" s="960"/>
      <c r="Y425" s="960"/>
      <c r="Z425" s="960"/>
    </row>
    <row r="426" spans="1:26" ht="15">
      <c r="A426" s="1426"/>
      <c r="B426" s="1403" t="s">
        <v>7382</v>
      </c>
      <c r="C426" s="1377"/>
      <c r="D426" s="798" t="s">
        <v>7383</v>
      </c>
      <c r="E426" s="984"/>
      <c r="F426" s="962"/>
      <c r="G426" s="984"/>
      <c r="H426" s="962"/>
      <c r="I426" s="962"/>
      <c r="J426" s="962"/>
      <c r="K426" s="962"/>
      <c r="L426" s="962"/>
      <c r="M426" s="962"/>
      <c r="N426" s="962"/>
      <c r="O426" s="962"/>
      <c r="P426" s="962"/>
      <c r="Q426" s="962"/>
      <c r="R426" s="962"/>
      <c r="S426" s="962"/>
      <c r="T426" s="962"/>
      <c r="U426" s="962"/>
      <c r="V426" s="232"/>
      <c r="W426" s="232"/>
      <c r="X426" s="232"/>
      <c r="Y426" s="232"/>
      <c r="Z426" s="232"/>
    </row>
    <row r="427" spans="1:26" ht="15">
      <c r="A427" s="1426" t="s">
        <v>4883</v>
      </c>
      <c r="B427" s="1383"/>
      <c r="C427" s="812"/>
      <c r="D427" s="812"/>
      <c r="E427" s="964"/>
      <c r="F427" s="962"/>
      <c r="G427" s="964"/>
      <c r="H427" s="962"/>
      <c r="I427" s="962"/>
      <c r="J427" s="962"/>
      <c r="K427" s="962"/>
      <c r="L427" s="962"/>
      <c r="M427" s="962"/>
      <c r="N427" s="962"/>
      <c r="O427" s="962"/>
      <c r="P427" s="962"/>
      <c r="Q427" s="962"/>
      <c r="R427" s="962"/>
      <c r="S427" s="962"/>
      <c r="T427" s="962"/>
      <c r="U427" s="962"/>
      <c r="V427" s="232"/>
      <c r="W427" s="232"/>
      <c r="X427" s="232"/>
      <c r="Y427" s="232"/>
      <c r="Z427" s="232"/>
    </row>
    <row r="428" spans="1:26" ht="15">
      <c r="A428" s="1426"/>
      <c r="B428" s="1383"/>
      <c r="C428" s="812"/>
      <c r="D428" s="812"/>
      <c r="E428" s="964"/>
      <c r="F428" s="962"/>
      <c r="G428" s="964"/>
      <c r="H428" s="962"/>
      <c r="I428" s="962"/>
      <c r="J428" s="962"/>
      <c r="K428" s="962"/>
      <c r="L428" s="962"/>
      <c r="M428" s="962"/>
      <c r="N428" s="962"/>
      <c r="O428" s="962"/>
      <c r="P428" s="962"/>
      <c r="Q428" s="962"/>
      <c r="R428" s="962"/>
      <c r="S428" s="962"/>
      <c r="T428" s="962"/>
      <c r="U428" s="962"/>
      <c r="V428" s="232"/>
      <c r="W428" s="232"/>
      <c r="X428" s="232"/>
      <c r="Y428" s="232"/>
      <c r="Z428" s="232"/>
    </row>
    <row r="429" spans="1:26" ht="15.75" thickBot="1">
      <c r="A429" s="810" t="s">
        <v>4032</v>
      </c>
      <c r="B429" s="1415">
        <f>SUM(B427:B427)</f>
        <v>0</v>
      </c>
      <c r="C429" s="1377"/>
      <c r="D429" s="1378">
        <f>SUM(D427:D427)</f>
        <v>0</v>
      </c>
      <c r="E429" s="984"/>
      <c r="F429" s="962"/>
      <c r="G429" s="984"/>
      <c r="H429" s="962"/>
      <c r="I429" s="962"/>
      <c r="J429" s="962"/>
      <c r="K429" s="962"/>
      <c r="L429" s="962"/>
      <c r="M429" s="962"/>
      <c r="N429" s="962"/>
      <c r="O429" s="962"/>
      <c r="P429" s="962"/>
      <c r="Q429" s="962"/>
      <c r="R429" s="962"/>
      <c r="S429" s="962"/>
      <c r="T429" s="962"/>
      <c r="U429" s="962"/>
      <c r="V429" s="232"/>
      <c r="W429" s="232"/>
      <c r="X429" s="232"/>
      <c r="Y429" s="232"/>
      <c r="Z429" s="232"/>
    </row>
    <row r="430" spans="1:26" s="1027" customFormat="1" ht="15.75" thickTop="1">
      <c r="A430" s="1427"/>
      <c r="B430" s="1414">
        <f>B429-BS!F85</f>
        <v>-3036242880</v>
      </c>
      <c r="C430" s="1380"/>
      <c r="D430" s="1379">
        <f>D429-BS!H85</f>
        <v>0</v>
      </c>
      <c r="E430" s="1026"/>
      <c r="F430" s="978"/>
      <c r="G430" s="1026"/>
      <c r="H430" s="978"/>
      <c r="I430" s="978"/>
      <c r="J430" s="962"/>
      <c r="K430" s="962"/>
      <c r="L430" s="962"/>
      <c r="M430" s="978"/>
      <c r="N430" s="978"/>
      <c r="O430" s="978"/>
      <c r="P430" s="978"/>
      <c r="Q430" s="978"/>
      <c r="R430" s="978"/>
      <c r="S430" s="978"/>
      <c r="T430" s="978"/>
      <c r="U430" s="978"/>
      <c r="V430" s="979"/>
      <c r="W430" s="979"/>
      <c r="X430" s="979"/>
      <c r="Y430" s="979"/>
      <c r="Z430" s="979"/>
    </row>
    <row r="431" spans="1:26" ht="15">
      <c r="A431" s="810"/>
      <c r="B431" s="1414"/>
      <c r="C431" s="1377"/>
      <c r="D431" s="1382"/>
      <c r="E431" s="984"/>
      <c r="F431" s="962"/>
      <c r="G431" s="984"/>
      <c r="H431" s="962"/>
      <c r="I431" s="962"/>
      <c r="J431" s="962"/>
      <c r="K431" s="962"/>
      <c r="L431" s="962"/>
      <c r="M431" s="962"/>
      <c r="N431" s="962"/>
      <c r="O431" s="962"/>
      <c r="P431" s="962"/>
      <c r="Q431" s="962"/>
      <c r="R431" s="962"/>
      <c r="S431" s="962"/>
      <c r="T431" s="962"/>
      <c r="U431" s="962"/>
      <c r="V431" s="232"/>
      <c r="W431" s="232"/>
      <c r="X431" s="232"/>
      <c r="Y431" s="232"/>
      <c r="Z431" s="232"/>
    </row>
    <row r="432" spans="1:26" ht="15">
      <c r="A432" s="1434" t="s">
        <v>5899</v>
      </c>
      <c r="B432" s="1917"/>
      <c r="C432" s="1917"/>
      <c r="D432" s="1917"/>
      <c r="E432" s="1917"/>
      <c r="F432" s="1917"/>
      <c r="G432" s="972"/>
      <c r="H432" s="972"/>
      <c r="I432" s="962"/>
      <c r="J432" s="962"/>
      <c r="K432" s="962"/>
      <c r="L432" s="962"/>
      <c r="M432" s="962"/>
      <c r="N432" s="962"/>
      <c r="O432" s="962"/>
      <c r="P432" s="962"/>
      <c r="Q432" s="962"/>
      <c r="R432" s="962"/>
      <c r="S432" s="962"/>
      <c r="T432" s="962"/>
      <c r="U432" s="962"/>
      <c r="V432" s="232"/>
      <c r="W432" s="232"/>
      <c r="X432" s="232"/>
      <c r="Y432" s="232"/>
      <c r="Z432" s="232"/>
    </row>
    <row r="433" spans="1:26" ht="15">
      <c r="A433" s="1435"/>
      <c r="B433" s="1390" t="s">
        <v>5900</v>
      </c>
      <c r="C433" s="1390"/>
      <c r="D433" s="1390" t="s">
        <v>5901</v>
      </c>
      <c r="E433" s="971"/>
      <c r="F433" s="971" t="s">
        <v>12094</v>
      </c>
      <c r="G433" s="971"/>
      <c r="H433" s="971" t="s">
        <v>12560</v>
      </c>
      <c r="I433" s="962"/>
      <c r="J433" s="962"/>
      <c r="K433" s="962"/>
      <c r="L433" s="962"/>
      <c r="M433" s="962"/>
      <c r="N433" s="962"/>
      <c r="O433" s="962"/>
      <c r="P433" s="962"/>
      <c r="Q433" s="962"/>
      <c r="R433" s="962"/>
      <c r="S433" s="962"/>
      <c r="T433" s="962"/>
      <c r="U433" s="962"/>
      <c r="V433" s="232"/>
      <c r="W433" s="232"/>
      <c r="X433" s="232"/>
      <c r="Y433" s="232"/>
      <c r="Z433" s="232"/>
    </row>
    <row r="434" spans="1:26" ht="15">
      <c r="A434" s="1426"/>
      <c r="B434" s="1383"/>
      <c r="C434" s="812"/>
      <c r="D434" s="812"/>
      <c r="E434" s="964"/>
      <c r="F434" s="962">
        <f>B434+D434</f>
        <v>0</v>
      </c>
      <c r="G434" s="964"/>
      <c r="H434" s="962"/>
      <c r="I434" s="962"/>
      <c r="J434" s="962"/>
      <c r="K434" s="962"/>
      <c r="L434" s="962"/>
      <c r="M434" s="962"/>
      <c r="N434" s="962"/>
      <c r="O434" s="962"/>
      <c r="P434" s="962"/>
      <c r="Q434" s="962"/>
      <c r="R434" s="962"/>
      <c r="S434" s="962"/>
      <c r="T434" s="962"/>
      <c r="U434" s="962"/>
      <c r="V434" s="232"/>
      <c r="W434" s="232"/>
      <c r="X434" s="232"/>
      <c r="Y434" s="232"/>
      <c r="Z434" s="232"/>
    </row>
    <row r="435" spans="1:26" ht="19.5" customHeight="1">
      <c r="A435" s="1041" t="s">
        <v>11239</v>
      </c>
      <c r="B435" s="1383"/>
      <c r="C435" s="812"/>
      <c r="D435" s="812"/>
      <c r="E435" s="964"/>
      <c r="F435" s="962">
        <f>B435+D435</f>
        <v>0</v>
      </c>
      <c r="G435" s="964"/>
      <c r="H435" s="964"/>
      <c r="I435" s="962"/>
      <c r="J435" s="962"/>
      <c r="K435" s="962"/>
      <c r="L435" s="962"/>
      <c r="M435" s="962"/>
      <c r="N435" s="962"/>
      <c r="O435" s="962"/>
      <c r="P435" s="962"/>
      <c r="Q435" s="962"/>
      <c r="R435" s="962"/>
      <c r="S435" s="962"/>
      <c r="T435" s="962"/>
      <c r="U435" s="962"/>
      <c r="V435" s="232"/>
      <c r="W435" s="232"/>
      <c r="X435" s="232"/>
      <c r="Y435" s="232"/>
      <c r="Z435" s="232"/>
    </row>
    <row r="436" spans="1:26" ht="15.75" thickBot="1">
      <c r="A436" s="810" t="s">
        <v>12096</v>
      </c>
      <c r="B436" s="1415">
        <f>SUM(B434:B435)</f>
        <v>0</v>
      </c>
      <c r="C436" s="1377"/>
      <c r="D436" s="1378">
        <f>SUM(D434:D435)</f>
        <v>0</v>
      </c>
      <c r="E436" s="984"/>
      <c r="F436" s="965">
        <f>SUM(F434:F435)</f>
        <v>0</v>
      </c>
      <c r="G436" s="984"/>
      <c r="H436" s="965">
        <f>SUM(H434:H435)</f>
        <v>0</v>
      </c>
      <c r="I436" s="962"/>
      <c r="J436" s="966"/>
      <c r="K436" s="966"/>
      <c r="L436" s="966"/>
      <c r="M436" s="966"/>
      <c r="N436" s="962"/>
      <c r="O436" s="962"/>
      <c r="P436" s="962"/>
      <c r="Q436" s="962"/>
      <c r="R436" s="962"/>
      <c r="S436" s="962"/>
      <c r="T436" s="962"/>
      <c r="U436" s="962"/>
      <c r="V436" s="232"/>
      <c r="W436" s="232"/>
      <c r="X436" s="232"/>
      <c r="Y436" s="232"/>
      <c r="Z436" s="232"/>
    </row>
    <row r="437" spans="1:26" s="1027" customFormat="1" ht="15.75" thickTop="1">
      <c r="A437" s="1427"/>
      <c r="B437" s="1414"/>
      <c r="C437" s="1380"/>
      <c r="D437" s="1379"/>
      <c r="E437" s="1026"/>
      <c r="F437" s="978">
        <f>F436-B429</f>
        <v>0</v>
      </c>
      <c r="G437" s="1026"/>
      <c r="H437" s="978">
        <f>H436-D429</f>
        <v>0</v>
      </c>
      <c r="I437" s="978"/>
      <c r="J437" s="962"/>
      <c r="K437" s="962"/>
      <c r="L437" s="962"/>
      <c r="M437" s="978"/>
      <c r="N437" s="978"/>
      <c r="O437" s="978"/>
      <c r="P437" s="978"/>
      <c r="Q437" s="978"/>
      <c r="R437" s="978"/>
      <c r="S437" s="978"/>
      <c r="T437" s="978"/>
      <c r="U437" s="978"/>
      <c r="V437" s="979"/>
      <c r="W437" s="979"/>
      <c r="X437" s="979"/>
      <c r="Y437" s="979"/>
      <c r="Z437" s="979"/>
    </row>
    <row r="438" spans="1:26" ht="15">
      <c r="A438" s="810"/>
      <c r="B438" s="1414"/>
      <c r="C438" s="1377"/>
      <c r="D438" s="1382"/>
      <c r="E438" s="984"/>
      <c r="F438" s="962"/>
      <c r="G438" s="984"/>
      <c r="H438" s="962"/>
      <c r="I438" s="962"/>
      <c r="J438" s="962"/>
      <c r="K438" s="962"/>
      <c r="L438" s="962"/>
      <c r="M438" s="962"/>
      <c r="N438" s="962"/>
      <c r="O438" s="962"/>
      <c r="P438" s="962"/>
      <c r="Q438" s="962"/>
      <c r="R438" s="962"/>
      <c r="S438" s="962"/>
      <c r="T438" s="962"/>
      <c r="U438" s="962"/>
      <c r="V438" s="232"/>
      <c r="W438" s="232"/>
      <c r="X438" s="232"/>
      <c r="Y438" s="232"/>
      <c r="Z438" s="232"/>
    </row>
    <row r="439" spans="1:26" ht="15">
      <c r="A439" s="1428"/>
      <c r="B439" s="1376"/>
      <c r="C439" s="1376"/>
      <c r="D439" s="1376"/>
      <c r="E439" s="962"/>
      <c r="F439" s="962"/>
      <c r="G439" s="962"/>
      <c r="H439" s="962"/>
      <c r="I439" s="962"/>
      <c r="J439" s="962"/>
      <c r="K439" s="962"/>
      <c r="L439" s="962"/>
      <c r="M439" s="962"/>
      <c r="N439" s="962"/>
      <c r="O439" s="962"/>
      <c r="P439" s="962"/>
      <c r="Q439" s="962"/>
      <c r="R439" s="962"/>
      <c r="S439" s="962"/>
      <c r="T439" s="962"/>
      <c r="U439" s="962"/>
      <c r="V439" s="232"/>
      <c r="W439" s="232"/>
      <c r="X439" s="232"/>
      <c r="Y439" s="232"/>
      <c r="Z439" s="232"/>
    </row>
    <row r="440" spans="1:26" ht="15">
      <c r="A440" s="1429" t="s">
        <v>11240</v>
      </c>
      <c r="B440" s="1376"/>
      <c r="C440" s="1376"/>
      <c r="D440" s="1376"/>
      <c r="E440" s="959"/>
      <c r="F440" s="959"/>
      <c r="G440" s="959"/>
      <c r="H440" s="959"/>
      <c r="I440" s="959"/>
      <c r="J440" s="959"/>
      <c r="K440" s="959"/>
      <c r="L440" s="959"/>
      <c r="M440" s="959"/>
      <c r="N440" s="959"/>
      <c r="O440" s="959"/>
      <c r="P440" s="959"/>
      <c r="Q440" s="959"/>
      <c r="R440" s="959"/>
      <c r="S440" s="959"/>
      <c r="T440" s="959"/>
      <c r="U440" s="959"/>
      <c r="V440" s="960"/>
      <c r="W440" s="960"/>
      <c r="X440" s="960"/>
      <c r="Y440" s="960"/>
      <c r="Z440" s="960"/>
    </row>
    <row r="441" spans="1:26" ht="15">
      <c r="A441" s="1426"/>
      <c r="B441" s="1403" t="s">
        <v>7382</v>
      </c>
      <c r="C441" s="1377"/>
      <c r="D441" s="798" t="s">
        <v>7383</v>
      </c>
      <c r="E441" s="984"/>
      <c r="F441" s="962"/>
      <c r="G441" s="984"/>
      <c r="H441" s="962"/>
      <c r="I441" s="962"/>
      <c r="J441" s="962"/>
      <c r="K441" s="962"/>
      <c r="L441" s="962"/>
      <c r="M441" s="962"/>
      <c r="N441" s="962"/>
      <c r="O441" s="962"/>
      <c r="P441" s="962"/>
      <c r="Q441" s="962"/>
      <c r="R441" s="962"/>
      <c r="S441" s="962"/>
      <c r="T441" s="962"/>
      <c r="U441" s="962"/>
      <c r="V441" s="232"/>
      <c r="W441" s="232"/>
      <c r="X441" s="232"/>
      <c r="Y441" s="232"/>
      <c r="Z441" s="232"/>
    </row>
    <row r="442" spans="1:26" ht="15">
      <c r="A442" s="1443" t="s">
        <v>3622</v>
      </c>
      <c r="B442" s="1566">
        <f>SUM(B443:B446)</f>
        <v>29598396794</v>
      </c>
      <c r="C442" s="817"/>
      <c r="D442" s="1689">
        <f>SUM(D443:D447)</f>
        <v>29072965820</v>
      </c>
      <c r="E442" s="964"/>
      <c r="F442" s="962"/>
      <c r="G442" s="964"/>
      <c r="H442" s="962"/>
      <c r="I442" s="962"/>
      <c r="J442" s="962"/>
      <c r="K442" s="962"/>
      <c r="L442" s="962"/>
      <c r="M442" s="962"/>
      <c r="N442" s="962"/>
      <c r="O442" s="962"/>
      <c r="P442" s="962"/>
      <c r="Q442" s="962"/>
      <c r="R442" s="962"/>
      <c r="S442" s="962"/>
      <c r="T442" s="962"/>
      <c r="U442" s="962"/>
      <c r="V442" s="232"/>
      <c r="W442" s="232"/>
      <c r="X442" s="232"/>
      <c r="Y442" s="232"/>
      <c r="Z442" s="232"/>
    </row>
    <row r="443" spans="1:26" ht="30">
      <c r="A443" s="1426" t="s">
        <v>8012</v>
      </c>
      <c r="B443" s="1383">
        <v>8189599793</v>
      </c>
      <c r="C443" s="812"/>
      <c r="D443" s="1690">
        <v>6804596195</v>
      </c>
      <c r="E443" s="964"/>
      <c r="F443" s="962"/>
      <c r="G443" s="964"/>
      <c r="H443" s="962"/>
      <c r="I443" s="962"/>
      <c r="J443" s="962"/>
      <c r="K443" s="962"/>
      <c r="L443" s="962"/>
      <c r="M443" s="962"/>
      <c r="N443" s="962"/>
      <c r="O443" s="962"/>
      <c r="P443" s="962"/>
      <c r="Q443" s="962"/>
      <c r="R443" s="962"/>
      <c r="S443" s="962"/>
      <c r="T443" s="962"/>
      <c r="U443" s="962"/>
      <c r="V443" s="232"/>
      <c r="W443" s="232"/>
      <c r="X443" s="232"/>
      <c r="Y443" s="232"/>
      <c r="Z443" s="232"/>
    </row>
    <row r="444" spans="1:26" ht="15" hidden="1">
      <c r="A444" s="1426"/>
      <c r="B444" s="1383"/>
      <c r="C444" s="812"/>
      <c r="D444" s="1690"/>
      <c r="E444" s="964"/>
      <c r="F444" s="962"/>
      <c r="G444" s="964"/>
      <c r="H444" s="962"/>
      <c r="I444" s="962"/>
      <c r="J444" s="962"/>
      <c r="K444" s="962"/>
      <c r="L444" s="962"/>
      <c r="M444" s="962"/>
      <c r="N444" s="962"/>
      <c r="O444" s="962"/>
      <c r="P444" s="962"/>
      <c r="Q444" s="962"/>
      <c r="R444" s="962"/>
      <c r="S444" s="962"/>
      <c r="T444" s="962"/>
      <c r="U444" s="962"/>
      <c r="V444" s="232"/>
      <c r="W444" s="232"/>
      <c r="X444" s="232"/>
      <c r="Y444" s="232"/>
      <c r="Z444" s="232"/>
    </row>
    <row r="445" spans="1:26" ht="15">
      <c r="A445" s="1426" t="s">
        <v>14317</v>
      </c>
      <c r="B445" s="1383">
        <v>20208797001</v>
      </c>
      <c r="C445" s="812"/>
      <c r="D445" s="1687">
        <v>21068369625</v>
      </c>
      <c r="E445" s="964"/>
      <c r="F445" s="962"/>
      <c r="G445" s="964"/>
      <c r="H445" s="962"/>
      <c r="I445" s="962"/>
      <c r="J445" s="962"/>
      <c r="K445" s="962"/>
      <c r="L445" s="962"/>
      <c r="M445" s="962"/>
      <c r="N445" s="962"/>
      <c r="O445" s="962"/>
      <c r="P445" s="962"/>
      <c r="Q445" s="962"/>
      <c r="R445" s="962"/>
      <c r="S445" s="962"/>
      <c r="T445" s="962"/>
      <c r="U445" s="962"/>
      <c r="V445" s="232"/>
      <c r="W445" s="232"/>
      <c r="X445" s="232"/>
      <c r="Y445" s="232"/>
      <c r="Z445" s="232"/>
    </row>
    <row r="446" spans="1:26" ht="15">
      <c r="A446" s="1696" t="s">
        <v>14318</v>
      </c>
      <c r="B446" s="1383">
        <v>1200000000</v>
      </c>
      <c r="C446" s="812"/>
      <c r="D446" s="1687">
        <v>1200000000</v>
      </c>
      <c r="E446" s="964"/>
      <c r="F446" s="962"/>
      <c r="G446" s="964"/>
      <c r="H446" s="962"/>
      <c r="I446" s="962"/>
      <c r="J446" s="962"/>
      <c r="K446" s="962"/>
      <c r="L446" s="962"/>
      <c r="M446" s="962"/>
      <c r="N446" s="962"/>
      <c r="O446" s="962"/>
      <c r="P446" s="962"/>
      <c r="Q446" s="962"/>
      <c r="R446" s="962"/>
      <c r="S446" s="962"/>
      <c r="T446" s="962"/>
      <c r="U446" s="962"/>
      <c r="V446" s="232"/>
      <c r="W446" s="232"/>
      <c r="X446" s="232"/>
      <c r="Y446" s="232"/>
      <c r="Z446" s="232"/>
    </row>
    <row r="447" spans="1:26" ht="15" hidden="1">
      <c r="A447" s="1661"/>
      <c r="B447" s="1383"/>
      <c r="C447" s="812"/>
      <c r="D447" s="1687"/>
      <c r="E447" s="964"/>
      <c r="F447" s="962"/>
      <c r="G447" s="964"/>
      <c r="H447" s="962"/>
      <c r="I447" s="962"/>
      <c r="J447" s="962"/>
      <c r="K447" s="962"/>
      <c r="L447" s="962"/>
      <c r="M447" s="962"/>
      <c r="N447" s="962"/>
      <c r="O447" s="962"/>
      <c r="P447" s="962"/>
      <c r="Q447" s="962"/>
      <c r="R447" s="962"/>
      <c r="S447" s="962"/>
      <c r="T447" s="962"/>
      <c r="U447" s="962"/>
      <c r="V447" s="232"/>
      <c r="W447" s="232"/>
      <c r="X447" s="232"/>
      <c r="Y447" s="232"/>
      <c r="Z447" s="232"/>
    </row>
    <row r="448" spans="1:26" ht="15" hidden="1">
      <c r="A448" s="1661" t="s">
        <v>14282</v>
      </c>
      <c r="B448" s="1566"/>
      <c r="C448" s="817"/>
      <c r="D448" s="1687"/>
      <c r="E448" s="964"/>
      <c r="F448" s="962"/>
      <c r="G448" s="964"/>
      <c r="H448" s="962"/>
      <c r="I448" s="962"/>
      <c r="J448" s="962"/>
      <c r="K448" s="962"/>
      <c r="L448" s="962"/>
      <c r="M448" s="962"/>
      <c r="N448" s="962"/>
      <c r="O448" s="962"/>
      <c r="P448" s="962"/>
      <c r="Q448" s="962"/>
      <c r="R448" s="962"/>
      <c r="S448" s="962"/>
      <c r="T448" s="962"/>
      <c r="U448" s="962"/>
      <c r="V448" s="232"/>
      <c r="W448" s="232"/>
      <c r="X448" s="232"/>
      <c r="Y448" s="232"/>
      <c r="Z448" s="232"/>
    </row>
    <row r="449" spans="1:26" ht="18" hidden="1">
      <c r="A449" s="1606" t="s">
        <v>14298</v>
      </c>
      <c r="B449" s="1383"/>
      <c r="D449" s="1687"/>
      <c r="E449" s="969"/>
      <c r="F449" s="962"/>
      <c r="G449" s="969"/>
      <c r="H449" s="962"/>
      <c r="I449" s="962"/>
      <c r="J449" s="962"/>
      <c r="K449" s="962"/>
      <c r="L449" s="962"/>
      <c r="M449" s="962"/>
      <c r="N449" s="962"/>
      <c r="O449" s="962"/>
      <c r="P449" s="962"/>
      <c r="Q449" s="962"/>
      <c r="R449" s="962"/>
      <c r="S449" s="962"/>
      <c r="T449" s="962"/>
      <c r="U449" s="962"/>
      <c r="V449" s="232"/>
      <c r="W449" s="232"/>
      <c r="X449" s="232"/>
      <c r="Y449" s="232"/>
      <c r="Z449" s="232"/>
    </row>
    <row r="450" spans="1:26" ht="18" hidden="1">
      <c r="A450" s="1688" t="s">
        <v>14299</v>
      </c>
      <c r="B450" s="1383"/>
      <c r="C450" s="812"/>
      <c r="D450" s="1687"/>
      <c r="E450" s="969"/>
      <c r="F450" s="962"/>
      <c r="G450" s="969"/>
      <c r="H450" s="962"/>
      <c r="I450" s="962"/>
      <c r="J450" s="962"/>
      <c r="K450" s="962"/>
      <c r="L450" s="962"/>
      <c r="M450" s="962"/>
      <c r="N450" s="962"/>
      <c r="O450" s="962"/>
      <c r="P450" s="962"/>
      <c r="Q450" s="962"/>
      <c r="R450" s="962"/>
      <c r="S450" s="962"/>
      <c r="T450" s="962"/>
      <c r="U450" s="962"/>
      <c r="V450" s="232"/>
      <c r="W450" s="232"/>
      <c r="X450" s="232"/>
      <c r="Y450" s="232"/>
      <c r="Z450" s="232"/>
    </row>
    <row r="451" spans="1:26" ht="15" hidden="1">
      <c r="A451" s="1443" t="s">
        <v>7446</v>
      </c>
      <c r="B451" s="1383"/>
      <c r="C451" s="812"/>
      <c r="D451" s="988">
        <v>5532075506</v>
      </c>
      <c r="E451" s="969"/>
      <c r="F451" s="962"/>
      <c r="G451" s="969"/>
      <c r="H451" s="962"/>
      <c r="I451" s="962"/>
      <c r="J451" s="962"/>
      <c r="K451" s="962"/>
      <c r="L451" s="962"/>
      <c r="M451" s="962"/>
      <c r="N451" s="962"/>
      <c r="O451" s="962"/>
      <c r="P451" s="962"/>
      <c r="Q451" s="962"/>
      <c r="R451" s="962"/>
      <c r="S451" s="962"/>
      <c r="T451" s="962"/>
      <c r="U451" s="962"/>
      <c r="V451" s="232"/>
      <c r="W451" s="232"/>
      <c r="X451" s="232"/>
      <c r="Y451" s="232"/>
      <c r="Z451" s="232"/>
    </row>
    <row r="452" spans="1:26" ht="15" hidden="1">
      <c r="A452" s="1041"/>
      <c r="B452" s="1383"/>
      <c r="C452" s="812"/>
      <c r="D452" s="812"/>
      <c r="E452" s="969"/>
      <c r="F452" s="962"/>
      <c r="G452" s="969"/>
      <c r="H452" s="962"/>
      <c r="I452" s="962"/>
      <c r="J452" s="962"/>
      <c r="K452" s="962"/>
      <c r="L452" s="962"/>
      <c r="M452" s="962"/>
      <c r="N452" s="962"/>
      <c r="O452" s="962"/>
      <c r="P452" s="962"/>
      <c r="Q452" s="962"/>
      <c r="R452" s="962"/>
      <c r="S452" s="962"/>
      <c r="T452" s="962"/>
      <c r="U452" s="962"/>
      <c r="V452" s="232"/>
      <c r="W452" s="232"/>
      <c r="X452" s="232"/>
      <c r="Y452" s="232"/>
      <c r="Z452" s="232"/>
    </row>
    <row r="453" spans="1:26" ht="15" hidden="1">
      <c r="A453" s="1041"/>
      <c r="B453" s="1383"/>
      <c r="C453" s="812"/>
      <c r="D453" s="812"/>
      <c r="E453" s="969"/>
      <c r="F453" s="962"/>
      <c r="G453" s="969"/>
      <c r="H453" s="962"/>
      <c r="I453" s="962"/>
      <c r="J453" s="962"/>
      <c r="K453" s="962"/>
      <c r="L453" s="962"/>
      <c r="M453" s="962"/>
      <c r="N453" s="962"/>
      <c r="O453" s="962"/>
      <c r="P453" s="962"/>
      <c r="Q453" s="962"/>
      <c r="R453" s="962"/>
      <c r="S453" s="962"/>
      <c r="T453" s="962"/>
      <c r="U453" s="962"/>
      <c r="V453" s="232"/>
      <c r="W453" s="232"/>
      <c r="X453" s="232"/>
      <c r="Y453" s="232"/>
      <c r="Z453" s="232"/>
    </row>
    <row r="454" spans="1:26" ht="15">
      <c r="A454" s="1443" t="s">
        <v>8606</v>
      </c>
      <c r="B454" s="1566">
        <v>0</v>
      </c>
      <c r="C454" s="817"/>
      <c r="D454" s="817">
        <v>5532075506</v>
      </c>
      <c r="E454" s="964"/>
      <c r="F454" s="962"/>
      <c r="G454" s="964"/>
      <c r="H454" s="962"/>
      <c r="I454" s="962"/>
      <c r="J454" s="962"/>
      <c r="K454" s="962"/>
      <c r="L454" s="962"/>
      <c r="M454" s="962"/>
      <c r="N454" s="962"/>
      <c r="O454" s="962"/>
      <c r="P454" s="962"/>
      <c r="Q454" s="962"/>
      <c r="R454" s="962"/>
      <c r="S454" s="962"/>
      <c r="T454" s="962"/>
      <c r="U454" s="962"/>
      <c r="V454" s="232"/>
      <c r="W454" s="232"/>
      <c r="X454" s="232"/>
      <c r="Y454" s="232"/>
      <c r="Z454" s="232"/>
    </row>
    <row r="455" spans="1:26" ht="15" hidden="1">
      <c r="A455" s="1426" t="s">
        <v>164</v>
      </c>
      <c r="B455" s="1383"/>
      <c r="C455" s="812"/>
      <c r="D455" s="812"/>
      <c r="E455" s="964"/>
      <c r="F455" s="962"/>
      <c r="G455" s="964"/>
      <c r="H455" s="962"/>
      <c r="I455" s="962"/>
      <c r="J455" s="962"/>
      <c r="K455" s="962"/>
      <c r="L455" s="962"/>
      <c r="M455" s="962"/>
      <c r="N455" s="962"/>
      <c r="O455" s="962"/>
      <c r="P455" s="962"/>
      <c r="Q455" s="962"/>
      <c r="R455" s="962"/>
      <c r="S455" s="962"/>
      <c r="T455" s="962"/>
      <c r="U455" s="962"/>
      <c r="V455" s="232"/>
      <c r="W455" s="232"/>
      <c r="X455" s="232"/>
      <c r="Y455" s="232"/>
      <c r="Z455" s="232"/>
    </row>
    <row r="456" spans="1:26" ht="15.75" thickBot="1">
      <c r="A456" s="810" t="s">
        <v>4032</v>
      </c>
      <c r="B456" s="1415">
        <f>B442+B454</f>
        <v>29598396794</v>
      </c>
      <c r="C456" s="1377"/>
      <c r="D456" s="1378">
        <f>D442+D448+D454</f>
        <v>34605041326</v>
      </c>
      <c r="E456" s="984"/>
      <c r="F456" s="962"/>
      <c r="G456" s="984"/>
      <c r="H456" s="962"/>
      <c r="I456" s="962"/>
      <c r="J456" s="962"/>
      <c r="K456" s="962"/>
      <c r="L456" s="962"/>
      <c r="M456" s="962"/>
      <c r="N456" s="962"/>
      <c r="O456" s="962"/>
      <c r="P456" s="962"/>
      <c r="Q456" s="962"/>
      <c r="R456" s="962"/>
      <c r="S456" s="962"/>
      <c r="T456" s="962"/>
      <c r="U456" s="962"/>
      <c r="V456" s="232"/>
      <c r="W456" s="232"/>
      <c r="X456" s="232"/>
      <c r="Y456" s="232"/>
      <c r="Z456" s="232"/>
    </row>
    <row r="457" spans="1:26" ht="15.75" thickTop="1">
      <c r="A457" s="810"/>
      <c r="B457" s="1414">
        <f>B456-BS!F101</f>
        <v>0</v>
      </c>
      <c r="C457" s="1380"/>
      <c r="D457" s="1379">
        <f>D456-BS!H101</f>
        <v>0</v>
      </c>
      <c r="E457" s="984"/>
      <c r="F457" s="962"/>
      <c r="G457" s="984"/>
      <c r="H457" s="962"/>
      <c r="I457" s="962"/>
      <c r="J457" s="962"/>
      <c r="K457" s="962"/>
      <c r="L457" s="962"/>
      <c r="M457" s="962"/>
      <c r="N457" s="962"/>
      <c r="O457" s="962"/>
      <c r="P457" s="962"/>
      <c r="Q457" s="962"/>
      <c r="R457" s="962"/>
      <c r="S457" s="962"/>
      <c r="T457" s="962"/>
      <c r="U457" s="962"/>
      <c r="V457" s="232"/>
      <c r="W457" s="232"/>
      <c r="X457" s="232"/>
      <c r="Y457" s="232"/>
      <c r="Z457" s="232"/>
    </row>
    <row r="458" spans="1:26" ht="363.75" customHeight="1">
      <c r="A458" s="1926" t="s">
        <v>14313</v>
      </c>
      <c r="B458" s="1926"/>
      <c r="C458" s="1926"/>
      <c r="D458" s="1926"/>
      <c r="E458" s="1693"/>
      <c r="F458" s="1693"/>
      <c r="G458" s="1693"/>
      <c r="H458" s="1693"/>
      <c r="I458" s="1693"/>
      <c r="J458" s="1693"/>
      <c r="K458" s="962"/>
      <c r="L458" s="962"/>
      <c r="M458" s="962"/>
      <c r="N458" s="962"/>
      <c r="O458" s="962"/>
      <c r="P458" s="962"/>
      <c r="Q458" s="962"/>
      <c r="R458" s="962"/>
      <c r="S458" s="962"/>
      <c r="T458" s="962"/>
      <c r="U458" s="962"/>
      <c r="V458" s="232"/>
      <c r="W458" s="232"/>
      <c r="X458" s="232"/>
      <c r="Y458" s="232"/>
      <c r="Z458" s="232"/>
    </row>
    <row r="459" spans="1:26" ht="219.75" customHeight="1">
      <c r="A459" s="1927" t="s">
        <v>14314</v>
      </c>
      <c r="B459" s="1927"/>
      <c r="C459" s="1927"/>
      <c r="D459" s="1927"/>
      <c r="E459" s="1693"/>
      <c r="F459" s="1693"/>
      <c r="G459" s="1693"/>
      <c r="H459" s="1693"/>
      <c r="I459" s="1693"/>
      <c r="J459" s="1693"/>
      <c r="K459" s="962"/>
      <c r="L459" s="962"/>
      <c r="M459" s="962"/>
      <c r="N459" s="962"/>
      <c r="O459" s="962"/>
      <c r="P459" s="962"/>
      <c r="Q459" s="962"/>
      <c r="R459" s="962"/>
      <c r="S459" s="962"/>
      <c r="T459" s="962"/>
      <c r="U459" s="962"/>
      <c r="V459" s="232"/>
      <c r="W459" s="232"/>
      <c r="X459" s="232"/>
      <c r="Y459" s="232"/>
      <c r="Z459" s="232"/>
    </row>
    <row r="460" spans="1:26" ht="230.25" customHeight="1">
      <c r="A460" s="1928" t="s">
        <v>14315</v>
      </c>
      <c r="B460" s="1928"/>
      <c r="C460" s="1928"/>
      <c r="D460" s="1928"/>
      <c r="E460" s="1695"/>
      <c r="F460" s="1695"/>
      <c r="G460" s="1695"/>
      <c r="H460" s="1695"/>
      <c r="I460" s="1695"/>
      <c r="J460" s="1695"/>
      <c r="K460" s="962"/>
      <c r="L460" s="962"/>
      <c r="M460" s="962"/>
      <c r="N460" s="962"/>
      <c r="O460" s="962"/>
      <c r="P460" s="962"/>
      <c r="Q460" s="962"/>
      <c r="R460" s="962"/>
      <c r="S460" s="962"/>
      <c r="T460" s="962"/>
      <c r="U460" s="962"/>
      <c r="V460" s="232"/>
      <c r="W460" s="232"/>
      <c r="X460" s="232"/>
      <c r="Y460" s="232"/>
      <c r="Z460" s="232"/>
    </row>
    <row r="461" spans="1:26" ht="115.5" customHeight="1">
      <c r="A461" s="1928" t="s">
        <v>14316</v>
      </c>
      <c r="B461" s="1928"/>
      <c r="C461" s="1928"/>
      <c r="D461" s="1928"/>
      <c r="E461" s="1694"/>
      <c r="F461" s="1694"/>
      <c r="G461" s="1694"/>
      <c r="H461" s="1694"/>
      <c r="I461" s="1694"/>
      <c r="J461" s="1694"/>
      <c r="K461" s="962"/>
      <c r="L461" s="962"/>
      <c r="M461" s="962"/>
      <c r="N461" s="962"/>
      <c r="O461" s="962"/>
      <c r="P461" s="962"/>
      <c r="Q461" s="962"/>
      <c r="R461" s="962"/>
      <c r="S461" s="962"/>
      <c r="T461" s="962"/>
      <c r="U461" s="962"/>
      <c r="V461" s="232"/>
      <c r="W461" s="232"/>
      <c r="X461" s="232"/>
      <c r="Y461" s="232"/>
      <c r="Z461" s="232"/>
    </row>
    <row r="462" spans="1:26" ht="18">
      <c r="A462" s="1447"/>
      <c r="B462" s="1376"/>
      <c r="C462" s="1376"/>
      <c r="D462" s="1376"/>
      <c r="E462" s="962"/>
      <c r="F462" s="962"/>
      <c r="G462" s="962"/>
      <c r="H462" s="962"/>
      <c r="I462" s="962"/>
      <c r="J462" s="962"/>
      <c r="K462" s="962"/>
      <c r="L462" s="962"/>
      <c r="M462" s="962"/>
      <c r="N462" s="962"/>
      <c r="O462" s="962"/>
      <c r="P462" s="962"/>
      <c r="Q462" s="962"/>
      <c r="R462" s="962"/>
      <c r="S462" s="962"/>
      <c r="T462" s="962"/>
      <c r="U462" s="962"/>
      <c r="V462" s="232"/>
      <c r="W462" s="232"/>
      <c r="X462" s="232"/>
      <c r="Y462" s="232"/>
      <c r="Z462" s="232"/>
    </row>
    <row r="463" spans="1:26" ht="15">
      <c r="A463" s="1438" t="s">
        <v>12586</v>
      </c>
      <c r="B463" s="1376"/>
      <c r="C463" s="1376"/>
      <c r="D463" s="1376"/>
      <c r="E463" s="962"/>
      <c r="F463" s="962"/>
      <c r="G463" s="962"/>
      <c r="H463" s="962"/>
      <c r="I463" s="962"/>
      <c r="J463" s="962"/>
      <c r="K463" s="962"/>
      <c r="L463" s="962"/>
      <c r="M463" s="962"/>
      <c r="N463" s="962"/>
      <c r="O463" s="962"/>
      <c r="P463" s="962"/>
      <c r="Q463" s="962"/>
      <c r="R463" s="962"/>
      <c r="S463" s="962"/>
      <c r="T463" s="962"/>
      <c r="U463" s="962"/>
      <c r="V463" s="232"/>
      <c r="W463" s="232"/>
      <c r="X463" s="232"/>
      <c r="Y463" s="232"/>
      <c r="Z463" s="232"/>
    </row>
    <row r="464" spans="1:26" ht="34.5" customHeight="1">
      <c r="A464" s="1426"/>
      <c r="B464" s="1403" t="s">
        <v>4022</v>
      </c>
      <c r="C464" s="1377"/>
      <c r="D464" s="798" t="s">
        <v>12587</v>
      </c>
      <c r="E464" s="1032"/>
      <c r="F464" s="985" t="s">
        <v>12588</v>
      </c>
      <c r="G464" s="1032"/>
      <c r="H464" s="985" t="s">
        <v>14223</v>
      </c>
      <c r="I464" s="1032"/>
      <c r="J464" s="995" t="s">
        <v>12590</v>
      </c>
      <c r="K464" s="995"/>
      <c r="L464" s="995" t="s">
        <v>14266</v>
      </c>
      <c r="M464" s="985"/>
      <c r="N464" s="985" t="s">
        <v>4021</v>
      </c>
      <c r="O464" s="962"/>
      <c r="P464" s="962"/>
      <c r="Q464" s="962"/>
      <c r="R464" s="962"/>
      <c r="S464" s="962"/>
      <c r="T464" s="962"/>
      <c r="U464" s="962"/>
      <c r="V464" s="232"/>
      <c r="W464" s="232"/>
      <c r="X464" s="232"/>
      <c r="Y464" s="232"/>
      <c r="Z464" s="232"/>
    </row>
    <row r="465" spans="1:26" ht="15">
      <c r="A465" s="1426" t="s">
        <v>3622</v>
      </c>
      <c r="B465" s="1383">
        <v>29072965820</v>
      </c>
      <c r="C465" s="812"/>
      <c r="D465" s="812">
        <v>39545267541</v>
      </c>
      <c r="E465" s="964"/>
      <c r="F465" s="964"/>
      <c r="G465" s="964"/>
      <c r="H465" s="964"/>
      <c r="I465" s="964"/>
      <c r="J465" s="975">
        <v>39019836567</v>
      </c>
      <c r="K465" s="975"/>
      <c r="L465" s="975">
        <f>SUM(L466:L471)</f>
        <v>0</v>
      </c>
      <c r="M465" s="964"/>
      <c r="N465" s="964">
        <f>B465+D465-J465</f>
        <v>29598396794</v>
      </c>
      <c r="O465" s="962"/>
      <c r="P465" s="962">
        <f>N465-B442</f>
        <v>0</v>
      </c>
      <c r="Q465" s="962"/>
      <c r="R465" s="962"/>
      <c r="S465" s="962"/>
      <c r="T465" s="962"/>
      <c r="U465" s="962"/>
      <c r="V465" s="232"/>
      <c r="W465" s="232"/>
      <c r="X465" s="232"/>
      <c r="Y465" s="232"/>
      <c r="Z465" s="232"/>
    </row>
    <row r="466" spans="1:26" ht="15" hidden="1" customHeight="1">
      <c r="A466" s="1426" t="s">
        <v>8012</v>
      </c>
      <c r="B466" s="1401">
        <v>6804596195</v>
      </c>
      <c r="C466" s="812"/>
      <c r="D466" s="1401"/>
      <c r="E466" s="964"/>
      <c r="F466" s="964"/>
      <c r="G466" s="964"/>
      <c r="H466" s="964"/>
      <c r="I466" s="964"/>
      <c r="J466" s="1048"/>
      <c r="K466" s="1048"/>
      <c r="L466" s="975"/>
      <c r="M466" s="964"/>
      <c r="N466" s="964">
        <f t="shared" ref="N466:N471" si="3">B466+D466+F466+H466-J466-L466</f>
        <v>6804596195</v>
      </c>
      <c r="O466" s="962"/>
      <c r="P466" s="962">
        <f>N466-B443</f>
        <v>-1385003598</v>
      </c>
      <c r="Q466" s="962"/>
      <c r="R466" s="962"/>
      <c r="S466" s="962"/>
      <c r="T466" s="962"/>
      <c r="U466" s="962"/>
      <c r="V466" s="232"/>
      <c r="W466" s="232"/>
      <c r="X466" s="232"/>
      <c r="Y466" s="232"/>
      <c r="Z466" s="232"/>
    </row>
    <row r="467" spans="1:26" ht="15" hidden="1" customHeight="1">
      <c r="A467" s="1426" t="s">
        <v>8011</v>
      </c>
      <c r="B467" s="1401">
        <v>0</v>
      </c>
      <c r="C467" s="812"/>
      <c r="D467" s="1401"/>
      <c r="E467" s="964"/>
      <c r="F467" s="964"/>
      <c r="G467" s="964"/>
      <c r="H467" s="964"/>
      <c r="I467" s="964"/>
      <c r="J467" s="1048"/>
      <c r="K467" s="1048"/>
      <c r="L467" s="975"/>
      <c r="M467" s="964"/>
      <c r="N467" s="964">
        <f t="shared" si="3"/>
        <v>0</v>
      </c>
      <c r="O467" s="962"/>
      <c r="P467" s="962">
        <f>N467-B444</f>
        <v>0</v>
      </c>
      <c r="Q467" s="962"/>
      <c r="R467" s="962"/>
      <c r="S467" s="962"/>
      <c r="T467" s="962"/>
      <c r="U467" s="962"/>
      <c r="V467" s="232"/>
      <c r="W467" s="232"/>
      <c r="X467" s="232"/>
      <c r="Y467" s="232"/>
      <c r="Z467" s="232"/>
    </row>
    <row r="468" spans="1:26" ht="15" hidden="1" customHeight="1">
      <c r="A468" s="1426" t="s">
        <v>14265</v>
      </c>
      <c r="B468" s="1401">
        <v>21068369625</v>
      </c>
      <c r="C468" s="812"/>
      <c r="D468" s="1401"/>
      <c r="E468" s="964"/>
      <c r="F468" s="964"/>
      <c r="G468" s="964"/>
      <c r="H468" s="964"/>
      <c r="I468" s="964"/>
      <c r="J468" s="1048"/>
      <c r="K468" s="1048"/>
      <c r="L468" s="975"/>
      <c r="M468" s="964"/>
      <c r="N468" s="964">
        <f t="shared" si="3"/>
        <v>21068369625</v>
      </c>
      <c r="O468" s="962"/>
      <c r="P468" s="962"/>
      <c r="Q468" s="962"/>
      <c r="R468" s="962"/>
      <c r="S468" s="962"/>
      <c r="T468" s="962"/>
      <c r="U468" s="962"/>
      <c r="V468" s="232"/>
      <c r="W468" s="232"/>
      <c r="X468" s="232"/>
      <c r="Y468" s="232"/>
      <c r="Z468" s="232"/>
    </row>
    <row r="469" spans="1:26" ht="15" hidden="1">
      <c r="A469" s="1426" t="s">
        <v>14264</v>
      </c>
      <c r="B469" s="1401">
        <v>1200000000</v>
      </c>
      <c r="C469" s="812"/>
      <c r="D469" s="1401"/>
      <c r="E469" s="964"/>
      <c r="F469" s="964"/>
      <c r="G469" s="964"/>
      <c r="H469" s="964"/>
      <c r="I469" s="964"/>
      <c r="J469" s="1048"/>
      <c r="K469" s="1048"/>
      <c r="L469" s="975"/>
      <c r="M469" s="964"/>
      <c r="N469" s="964">
        <f t="shared" si="3"/>
        <v>1200000000</v>
      </c>
      <c r="O469" s="962"/>
      <c r="P469" s="962"/>
      <c r="Q469" s="962"/>
      <c r="R469" s="962"/>
      <c r="S469" s="962"/>
      <c r="T469" s="962"/>
      <c r="U469" s="962"/>
      <c r="V469" s="232"/>
      <c r="W469" s="232"/>
      <c r="X469" s="232"/>
      <c r="Y469" s="232"/>
      <c r="Z469" s="232"/>
    </row>
    <row r="470" spans="1:26" ht="15" hidden="1">
      <c r="A470" s="1426" t="s">
        <v>14263</v>
      </c>
      <c r="B470" s="1401">
        <v>0</v>
      </c>
      <c r="C470" s="812"/>
      <c r="D470" s="1401"/>
      <c r="E470" s="964"/>
      <c r="F470" s="964"/>
      <c r="G470" s="964"/>
      <c r="H470" s="964"/>
      <c r="I470" s="964"/>
      <c r="J470" s="1048"/>
      <c r="K470" s="1048"/>
      <c r="L470" s="975"/>
      <c r="M470" s="964"/>
      <c r="N470" s="964">
        <f t="shared" si="3"/>
        <v>0</v>
      </c>
      <c r="O470" s="962"/>
      <c r="P470" s="962"/>
      <c r="Q470" s="962"/>
      <c r="R470" s="962"/>
      <c r="S470" s="962"/>
      <c r="T470" s="962"/>
      <c r="U470" s="962"/>
      <c r="V470" s="232"/>
      <c r="W470" s="232"/>
      <c r="X470" s="232"/>
      <c r="Y470" s="232"/>
      <c r="Z470" s="232"/>
    </row>
    <row r="471" spans="1:26" ht="15" hidden="1">
      <c r="A471" s="1426" t="s">
        <v>14222</v>
      </c>
      <c r="B471" s="1383">
        <v>5532075506</v>
      </c>
      <c r="C471" s="812"/>
      <c r="D471" s="1401"/>
      <c r="E471" s="964"/>
      <c r="F471" s="964"/>
      <c r="G471" s="964"/>
      <c r="H471" s="964"/>
      <c r="I471" s="964"/>
      <c r="J471" s="1048"/>
      <c r="K471" s="1048"/>
      <c r="L471" s="975"/>
      <c r="M471" s="964"/>
      <c r="N471" s="964">
        <f t="shared" si="3"/>
        <v>5532075506</v>
      </c>
      <c r="O471" s="962"/>
      <c r="P471" s="962">
        <f>N471-B447</f>
        <v>5532075506</v>
      </c>
      <c r="Q471" s="962"/>
      <c r="R471" s="962"/>
      <c r="S471" s="962"/>
      <c r="T471" s="962"/>
      <c r="U471" s="962"/>
      <c r="V471" s="232"/>
      <c r="W471" s="232"/>
      <c r="X471" s="232"/>
      <c r="Y471" s="232"/>
      <c r="Z471" s="232"/>
    </row>
    <row r="472" spans="1:26" ht="15" hidden="1">
      <c r="A472" s="1426" t="s">
        <v>3623</v>
      </c>
      <c r="B472" s="1383"/>
      <c r="C472" s="812"/>
      <c r="D472" s="812"/>
      <c r="E472" s="964"/>
      <c r="F472" s="964"/>
      <c r="G472" s="964"/>
      <c r="H472" s="964"/>
      <c r="I472" s="975"/>
      <c r="J472" s="975"/>
      <c r="K472" s="975"/>
      <c r="L472" s="975"/>
      <c r="M472" s="964"/>
      <c r="N472" s="964">
        <f>SUM(N473:N474)</f>
        <v>0</v>
      </c>
      <c r="O472" s="962"/>
      <c r="P472" s="962">
        <f>N472-B448</f>
        <v>0</v>
      </c>
      <c r="Q472" s="962"/>
      <c r="R472" s="962"/>
      <c r="S472" s="962"/>
      <c r="T472" s="962"/>
      <c r="U472" s="962"/>
      <c r="V472" s="232"/>
      <c r="W472" s="232"/>
      <c r="X472" s="232"/>
      <c r="Y472" s="232"/>
      <c r="Z472" s="232"/>
    </row>
    <row r="473" spans="1:26" ht="15" hidden="1">
      <c r="A473" s="1426"/>
      <c r="B473" s="1401"/>
      <c r="C473" s="812"/>
      <c r="D473" s="812"/>
      <c r="E473" s="964"/>
      <c r="F473" s="964"/>
      <c r="G473" s="964"/>
      <c r="H473" s="975"/>
      <c r="I473" s="975"/>
      <c r="J473" s="975"/>
      <c r="K473" s="975"/>
      <c r="L473" s="975"/>
      <c r="M473" s="964"/>
      <c r="N473" s="964">
        <f>B473+D473+F473-J473</f>
        <v>0</v>
      </c>
      <c r="O473" s="962"/>
      <c r="P473" s="962"/>
      <c r="Q473" s="962"/>
      <c r="R473" s="962"/>
      <c r="S473" s="962"/>
      <c r="T473" s="962"/>
      <c r="U473" s="962"/>
      <c r="V473" s="232"/>
      <c r="W473" s="232"/>
      <c r="X473" s="232"/>
      <c r="Y473" s="232"/>
      <c r="Z473" s="232"/>
    </row>
    <row r="474" spans="1:26" ht="15" hidden="1">
      <c r="A474" s="1426"/>
      <c r="B474" s="1401"/>
      <c r="C474" s="812"/>
      <c r="D474" s="812"/>
      <c r="E474" s="964"/>
      <c r="F474" s="964"/>
      <c r="G474" s="964"/>
      <c r="H474" s="975"/>
      <c r="I474" s="975"/>
      <c r="J474" s="975"/>
      <c r="K474" s="975"/>
      <c r="L474" s="975"/>
      <c r="M474" s="964"/>
      <c r="N474" s="964">
        <f>B474+D474+F474-J474</f>
        <v>0</v>
      </c>
      <c r="O474" s="962"/>
      <c r="P474" s="962"/>
      <c r="Q474" s="962"/>
      <c r="R474" s="962"/>
      <c r="S474" s="962"/>
      <c r="T474" s="962"/>
      <c r="U474" s="962"/>
      <c r="V474" s="232"/>
      <c r="W474" s="232"/>
      <c r="X474" s="232"/>
      <c r="Y474" s="232"/>
      <c r="Z474" s="232"/>
    </row>
    <row r="475" spans="1:26" ht="15">
      <c r="A475" s="1426" t="s">
        <v>3625</v>
      </c>
      <c r="B475" s="1383">
        <v>5532075506</v>
      </c>
      <c r="C475" s="812"/>
      <c r="D475" s="1383"/>
      <c r="E475" s="964"/>
      <c r="F475" s="1383"/>
      <c r="G475" s="964"/>
      <c r="H475" s="1383"/>
      <c r="I475" s="975"/>
      <c r="J475" s="964">
        <v>5532075506</v>
      </c>
      <c r="K475" s="975"/>
      <c r="L475" s="975">
        <f>SUM(L477:L477)</f>
        <v>0</v>
      </c>
      <c r="M475" s="964"/>
      <c r="N475" s="991">
        <v>0</v>
      </c>
      <c r="O475" s="962"/>
      <c r="P475" s="962"/>
      <c r="Q475" s="962"/>
      <c r="R475" s="962"/>
      <c r="S475" s="962"/>
      <c r="T475" s="962"/>
      <c r="U475" s="962"/>
      <c r="V475" s="232"/>
      <c r="W475" s="232"/>
      <c r="X475" s="232"/>
      <c r="Y475" s="232"/>
      <c r="Z475" s="232"/>
    </row>
    <row r="476" spans="1:26" ht="15" hidden="1">
      <c r="A476" s="1647" t="s">
        <v>14276</v>
      </c>
      <c r="B476" s="1566">
        <v>7394964600</v>
      </c>
      <c r="C476" s="817"/>
      <c r="D476" s="817"/>
      <c r="E476" s="988"/>
      <c r="F476" s="988">
        <f>2040012760</f>
        <v>2040012760</v>
      </c>
      <c r="G476" s="988"/>
      <c r="H476" s="988"/>
      <c r="I476" s="1049"/>
      <c r="J476" s="1049">
        <f>2040012760+5802067012</f>
        <v>7842079772</v>
      </c>
      <c r="K476" s="1049"/>
      <c r="L476" s="1049"/>
      <c r="M476" s="988"/>
      <c r="N476" s="964">
        <f>B476+D476+F476+H476-J476-L476</f>
        <v>1592897588</v>
      </c>
      <c r="O476" s="962"/>
      <c r="P476" s="962"/>
      <c r="Q476" s="962"/>
      <c r="R476" s="962"/>
      <c r="S476" s="962"/>
      <c r="T476" s="962"/>
      <c r="U476" s="962"/>
      <c r="V476" s="232"/>
      <c r="W476" s="232"/>
      <c r="X476" s="232"/>
      <c r="Y476" s="232"/>
      <c r="Z476" s="232"/>
    </row>
    <row r="477" spans="1:26" ht="15" hidden="1">
      <c r="A477" s="1647" t="s">
        <v>14277</v>
      </c>
      <c r="B477" s="1402">
        <v>150000000</v>
      </c>
      <c r="C477" s="817"/>
      <c r="D477" s="817"/>
      <c r="E477" s="988"/>
      <c r="F477" s="1050">
        <v>143888889</v>
      </c>
      <c r="G477" s="988"/>
      <c r="H477" s="975"/>
      <c r="I477" s="1049"/>
      <c r="J477" s="1050">
        <v>95555556</v>
      </c>
      <c r="K477" s="1050"/>
      <c r="L477" s="975"/>
      <c r="M477" s="964"/>
      <c r="N477" s="964">
        <f>B477+D477+F477+H477-J477-L477</f>
        <v>198333333</v>
      </c>
      <c r="O477" s="962"/>
      <c r="P477" s="962"/>
      <c r="Q477" s="962"/>
      <c r="R477" s="962"/>
      <c r="S477" s="962"/>
      <c r="T477" s="962"/>
      <c r="U477" s="962"/>
      <c r="V477" s="232"/>
      <c r="W477" s="232"/>
      <c r="X477" s="232"/>
      <c r="Y477" s="232"/>
      <c r="Z477" s="232"/>
    </row>
    <row r="478" spans="1:26" ht="15.75" thickBot="1">
      <c r="A478" s="810" t="s">
        <v>4032</v>
      </c>
      <c r="B478" s="1415">
        <f>B475+B465</f>
        <v>34605041326</v>
      </c>
      <c r="C478" s="1377"/>
      <c r="D478" s="1378">
        <f>D465+D472+D475</f>
        <v>39545267541</v>
      </c>
      <c r="E478" s="1034"/>
      <c r="F478" s="965">
        <f>F465+F472+F475</f>
        <v>0</v>
      </c>
      <c r="G478" s="984"/>
      <c r="H478" s="965">
        <f>H465+H472+H475</f>
        <v>0</v>
      </c>
      <c r="I478" s="1034"/>
      <c r="J478" s="1498">
        <f>SUM(J465:J475)</f>
        <v>44551912073</v>
      </c>
      <c r="K478" s="1498"/>
      <c r="L478" s="1498">
        <f>L465+L472+L475</f>
        <v>0</v>
      </c>
      <c r="M478" s="965"/>
      <c r="N478" s="965">
        <f>N465+N475</f>
        <v>29598396794</v>
      </c>
      <c r="O478" s="962"/>
      <c r="P478" s="962" t="s">
        <v>7448</v>
      </c>
      <c r="Q478" s="962"/>
      <c r="R478" s="962"/>
      <c r="S478" s="962"/>
      <c r="T478" s="962"/>
      <c r="U478" s="962"/>
      <c r="V478" s="232"/>
      <c r="W478" s="232"/>
      <c r="X478" s="232"/>
      <c r="Y478" s="232"/>
      <c r="Z478" s="232"/>
    </row>
    <row r="479" spans="1:26" s="1027" customFormat="1" ht="15.75" thickTop="1">
      <c r="A479" s="1435" t="s">
        <v>1687</v>
      </c>
      <c r="B479" s="1376">
        <f>B478-BS!H101</f>
        <v>0</v>
      </c>
      <c r="C479" s="1385"/>
      <c r="D479" s="1385"/>
      <c r="E479" s="978"/>
      <c r="F479" s="978"/>
      <c r="G479" s="978"/>
      <c r="H479" s="978"/>
      <c r="I479" s="978"/>
      <c r="J479" s="962"/>
      <c r="K479" s="962"/>
      <c r="L479" s="962"/>
      <c r="M479" s="978"/>
      <c r="N479" s="978">
        <f>N478-B456</f>
        <v>0</v>
      </c>
      <c r="O479" s="978"/>
      <c r="P479" s="978"/>
      <c r="Q479" s="978"/>
      <c r="R479" s="978"/>
      <c r="S479" s="978"/>
      <c r="T479" s="978"/>
      <c r="U479" s="978"/>
      <c r="V479" s="979"/>
      <c r="W479" s="979"/>
      <c r="X479" s="979"/>
      <c r="Y479" s="979"/>
      <c r="Z479" s="979"/>
    </row>
    <row r="480" spans="1:26" ht="15">
      <c r="A480" s="810"/>
      <c r="B480" s="1414"/>
      <c r="C480" s="1376"/>
      <c r="D480" s="1376"/>
      <c r="E480" s="962"/>
      <c r="F480" s="962"/>
      <c r="G480" s="962"/>
      <c r="H480" s="962"/>
      <c r="I480" s="962"/>
      <c r="J480" s="962"/>
      <c r="K480" s="962"/>
      <c r="L480" s="962"/>
      <c r="M480" s="962"/>
      <c r="N480" s="962"/>
      <c r="O480" s="962"/>
      <c r="P480" s="962"/>
      <c r="Q480" s="962"/>
      <c r="R480" s="962"/>
      <c r="S480" s="962"/>
      <c r="T480" s="962"/>
      <c r="U480" s="962"/>
      <c r="V480" s="232"/>
      <c r="W480" s="232"/>
      <c r="X480" s="232"/>
      <c r="Y480" s="232"/>
      <c r="Z480" s="232"/>
    </row>
    <row r="481" spans="1:26" ht="29.25" hidden="1">
      <c r="A481" s="1426"/>
      <c r="B481" s="1403" t="s">
        <v>4884</v>
      </c>
      <c r="C481" s="1377"/>
      <c r="D481" s="798" t="s">
        <v>8605</v>
      </c>
      <c r="E481" s="1032"/>
      <c r="F481" s="985" t="s">
        <v>8606</v>
      </c>
      <c r="G481" s="1032"/>
      <c r="H481" s="985" t="s">
        <v>4032</v>
      </c>
      <c r="I481" s="962"/>
      <c r="J481" s="962"/>
      <c r="K481" s="962"/>
      <c r="L481" s="962"/>
      <c r="M481" s="962"/>
      <c r="N481" s="962"/>
      <c r="O481" s="962"/>
      <c r="P481" s="962"/>
      <c r="Q481" s="962"/>
      <c r="R481" s="962"/>
      <c r="S481" s="962"/>
      <c r="T481" s="962"/>
      <c r="U481" s="962"/>
      <c r="V481" s="232"/>
      <c r="W481" s="232"/>
      <c r="X481" s="232"/>
      <c r="Y481" s="232"/>
      <c r="Z481" s="232"/>
    </row>
    <row r="482" spans="1:26" ht="15" hidden="1">
      <c r="A482" s="1426" t="s">
        <v>4022</v>
      </c>
      <c r="B482" s="1383">
        <f>B465</f>
        <v>29072965820</v>
      </c>
      <c r="C482" s="812"/>
      <c r="D482" s="812">
        <f>B472</f>
        <v>0</v>
      </c>
      <c r="E482" s="964"/>
      <c r="F482" s="964">
        <f>B475</f>
        <v>5532075506</v>
      </c>
      <c r="G482" s="964"/>
      <c r="H482" s="964">
        <f>SUM(B482:G482)</f>
        <v>34605041326</v>
      </c>
      <c r="I482" s="962"/>
      <c r="J482" s="962">
        <f>H482-BS!H101</f>
        <v>0</v>
      </c>
      <c r="K482" s="962"/>
      <c r="L482" s="962"/>
      <c r="M482" s="962"/>
      <c r="N482" s="962"/>
      <c r="O482" s="962"/>
      <c r="P482" s="962"/>
      <c r="Q482" s="962"/>
      <c r="R482" s="962"/>
      <c r="S482" s="962"/>
      <c r="T482" s="962"/>
      <c r="U482" s="962"/>
      <c r="V482" s="232"/>
      <c r="W482" s="232"/>
      <c r="X482" s="232"/>
      <c r="Y482" s="232"/>
      <c r="Z482" s="232"/>
    </row>
    <row r="483" spans="1:26" ht="15" hidden="1">
      <c r="A483" s="1426" t="s">
        <v>12587</v>
      </c>
      <c r="B483" s="1401"/>
      <c r="C483" s="812"/>
      <c r="D483" s="1401">
        <f>D472</f>
        <v>0</v>
      </c>
      <c r="E483" s="964"/>
      <c r="F483" s="964">
        <f>D475</f>
        <v>0</v>
      </c>
      <c r="G483" s="964"/>
      <c r="H483" s="964">
        <f>SUM(B483:G483)</f>
        <v>0</v>
      </c>
      <c r="I483" s="962"/>
      <c r="J483" s="962"/>
      <c r="K483" s="962"/>
      <c r="L483" s="962"/>
      <c r="M483" s="962"/>
      <c r="N483" s="962"/>
      <c r="O483" s="962"/>
      <c r="P483" s="962"/>
      <c r="Q483" s="962"/>
      <c r="R483" s="962"/>
      <c r="S483" s="962"/>
      <c r="T483" s="962"/>
      <c r="U483" s="962"/>
      <c r="V483" s="232"/>
      <c r="W483" s="232"/>
      <c r="X483" s="232"/>
      <c r="Y483" s="232"/>
      <c r="Z483" s="232"/>
    </row>
    <row r="484" spans="1:26" ht="15" hidden="1">
      <c r="A484" s="1426" t="s">
        <v>12588</v>
      </c>
      <c r="B484" s="1401"/>
      <c r="C484" s="812"/>
      <c r="D484" s="1401"/>
      <c r="E484" s="964"/>
      <c r="F484" s="964">
        <f>F475</f>
        <v>0</v>
      </c>
      <c r="G484" s="964"/>
      <c r="H484" s="964">
        <f>SUM(B484:G484)</f>
        <v>0</v>
      </c>
      <c r="I484" s="962"/>
      <c r="J484" s="962"/>
      <c r="K484" s="962"/>
      <c r="L484" s="962"/>
      <c r="M484" s="962"/>
      <c r="N484" s="962"/>
      <c r="O484" s="962"/>
      <c r="P484" s="962"/>
      <c r="Q484" s="962"/>
      <c r="R484" s="962"/>
      <c r="S484" s="962"/>
      <c r="T484" s="962"/>
      <c r="U484" s="962"/>
      <c r="V484" s="232"/>
      <c r="W484" s="232"/>
      <c r="X484" s="232"/>
      <c r="Y484" s="232"/>
      <c r="Z484" s="232"/>
    </row>
    <row r="485" spans="1:26" ht="15" hidden="1">
      <c r="A485" s="1426" t="s">
        <v>12590</v>
      </c>
      <c r="B485" s="1383"/>
      <c r="C485" s="812"/>
      <c r="D485" s="1401">
        <f>-J472</f>
        <v>0</v>
      </c>
      <c r="E485" s="964"/>
      <c r="F485" s="964" t="e">
        <f>-#REF!</f>
        <v>#REF!</v>
      </c>
      <c r="G485" s="964"/>
      <c r="H485" s="964" t="e">
        <f>SUM(B485:G485)</f>
        <v>#REF!</v>
      </c>
      <c r="I485" s="962"/>
      <c r="J485" s="962"/>
      <c r="K485" s="962"/>
      <c r="L485" s="962"/>
      <c r="M485" s="962"/>
      <c r="N485" s="962"/>
      <c r="O485" s="962"/>
      <c r="P485" s="962"/>
      <c r="Q485" s="962"/>
      <c r="R485" s="962"/>
      <c r="S485" s="962"/>
      <c r="T485" s="962"/>
      <c r="U485" s="962"/>
      <c r="V485" s="232"/>
      <c r="W485" s="232"/>
      <c r="X485" s="232"/>
      <c r="Y485" s="232"/>
      <c r="Z485" s="232"/>
    </row>
    <row r="486" spans="1:26" ht="15.75" hidden="1" thickBot="1">
      <c r="A486" s="810" t="s">
        <v>4021</v>
      </c>
      <c r="B486" s="1415">
        <f>SUM(B482:B485)</f>
        <v>29072965820</v>
      </c>
      <c r="C486" s="1377"/>
      <c r="D486" s="1378">
        <f>SUM(D482:D485)</f>
        <v>0</v>
      </c>
      <c r="E486" s="984"/>
      <c r="F486" s="965" t="e">
        <f>SUM(F482:F485)</f>
        <v>#REF!</v>
      </c>
      <c r="G486" s="984"/>
      <c r="H486" s="965" t="e">
        <f>SUM(H482:H485)</f>
        <v>#REF!</v>
      </c>
      <c r="I486" s="962"/>
      <c r="J486" s="962" t="e">
        <f>BS!F101-H486</f>
        <v>#REF!</v>
      </c>
      <c r="K486" s="962"/>
      <c r="L486" s="962"/>
      <c r="M486" s="962"/>
      <c r="N486" s="962"/>
      <c r="O486" s="962"/>
      <c r="P486" s="962"/>
      <c r="Q486" s="962"/>
      <c r="R486" s="962"/>
      <c r="S486" s="962"/>
      <c r="T486" s="962"/>
      <c r="U486" s="962"/>
      <c r="V486" s="232"/>
      <c r="W486" s="232"/>
      <c r="X486" s="232"/>
      <c r="Y486" s="232"/>
      <c r="Z486" s="232"/>
    </row>
    <row r="487" spans="1:26" ht="15.75" hidden="1" thickTop="1">
      <c r="A487" s="810"/>
      <c r="B487" s="1414">
        <f>B486-N465</f>
        <v>-525430974</v>
      </c>
      <c r="C487" s="1376"/>
      <c r="D487" s="1376">
        <f>D486-N472</f>
        <v>0</v>
      </c>
      <c r="E487" s="962"/>
      <c r="F487" s="962" t="e">
        <f>F486-J475</f>
        <v>#REF!</v>
      </c>
      <c r="G487" s="962"/>
      <c r="H487" s="962"/>
      <c r="I487" s="962"/>
      <c r="J487" s="962"/>
      <c r="K487" s="962"/>
      <c r="L487" s="962"/>
      <c r="M487" s="962"/>
      <c r="N487" s="962"/>
      <c r="O487" s="962"/>
      <c r="P487" s="962"/>
      <c r="Q487" s="962"/>
      <c r="R487" s="962"/>
      <c r="S487" s="962"/>
      <c r="T487" s="962"/>
      <c r="U487" s="962"/>
      <c r="V487" s="232"/>
      <c r="W487" s="232"/>
      <c r="X487" s="232"/>
      <c r="Y487" s="232"/>
      <c r="Z487" s="232"/>
    </row>
    <row r="488" spans="1:26" ht="15">
      <c r="A488" s="810"/>
      <c r="B488" s="1414"/>
      <c r="C488" s="1376"/>
      <c r="D488" s="1376"/>
      <c r="E488" s="962"/>
      <c r="F488" s="962"/>
      <c r="G488" s="962"/>
      <c r="H488" s="962"/>
      <c r="I488" s="962"/>
      <c r="J488" s="962"/>
      <c r="K488" s="962"/>
      <c r="L488" s="962"/>
      <c r="M488" s="962"/>
      <c r="N488" s="962"/>
      <c r="O488" s="962"/>
      <c r="P488" s="962"/>
      <c r="Q488" s="962"/>
      <c r="R488" s="962"/>
      <c r="S488" s="962"/>
      <c r="T488" s="962"/>
      <c r="U488" s="962"/>
      <c r="V488" s="232"/>
      <c r="W488" s="232"/>
      <c r="X488" s="232"/>
      <c r="Y488" s="232"/>
      <c r="Z488" s="232"/>
    </row>
    <row r="489" spans="1:26" ht="15">
      <c r="A489" s="1429" t="s">
        <v>7449</v>
      </c>
      <c r="B489" s="1376"/>
      <c r="C489" s="1376"/>
      <c r="D489" s="1376"/>
      <c r="E489" s="959"/>
      <c r="F489" s="959"/>
      <c r="G489" s="959"/>
      <c r="H489" s="959"/>
      <c r="I489" s="959"/>
      <c r="J489" s="959"/>
      <c r="K489" s="959"/>
      <c r="L489" s="959"/>
      <c r="M489" s="959"/>
      <c r="N489" s="959"/>
      <c r="O489" s="959"/>
      <c r="P489" s="959"/>
      <c r="Q489" s="959"/>
      <c r="R489" s="959"/>
      <c r="S489" s="959"/>
      <c r="T489" s="959"/>
      <c r="U489" s="959"/>
      <c r="V489" s="960"/>
      <c r="W489" s="960"/>
      <c r="X489" s="960"/>
      <c r="Y489" s="960"/>
      <c r="Z489" s="960"/>
    </row>
    <row r="490" spans="1:26" ht="15">
      <c r="A490" s="1426"/>
      <c r="B490" s="1403" t="s">
        <v>7382</v>
      </c>
      <c r="C490" s="1377"/>
      <c r="D490" s="798" t="s">
        <v>7383</v>
      </c>
      <c r="E490" s="984"/>
      <c r="F490" s="962"/>
      <c r="G490" s="984"/>
      <c r="H490" s="962"/>
      <c r="I490" s="962"/>
      <c r="J490" s="962"/>
      <c r="K490" s="962"/>
      <c r="L490" s="962"/>
      <c r="M490" s="962"/>
      <c r="N490" s="962"/>
      <c r="O490" s="962"/>
      <c r="P490" s="962"/>
      <c r="Q490" s="962"/>
      <c r="R490" s="962"/>
      <c r="S490" s="962"/>
      <c r="T490" s="962"/>
      <c r="U490" s="962"/>
      <c r="V490" s="232"/>
      <c r="W490" s="232"/>
      <c r="X490" s="232"/>
      <c r="Y490" s="232"/>
      <c r="Z490" s="232"/>
    </row>
    <row r="491" spans="1:26" ht="15" hidden="1">
      <c r="A491" s="1432"/>
      <c r="B491" s="1419"/>
      <c r="C491" s="812"/>
      <c r="D491" s="1608"/>
      <c r="E491" s="984"/>
      <c r="F491" s="962"/>
      <c r="G491" s="984"/>
      <c r="H491" s="962"/>
      <c r="I491" s="962"/>
      <c r="J491" s="962"/>
      <c r="K491" s="962"/>
      <c r="L491" s="962"/>
      <c r="M491" s="962"/>
      <c r="N491" s="962"/>
      <c r="O491" s="962"/>
      <c r="P491" s="962"/>
      <c r="Q491" s="962"/>
      <c r="R491" s="962"/>
      <c r="S491" s="962"/>
      <c r="T491" s="962"/>
      <c r="U491" s="962"/>
      <c r="V491" s="232"/>
      <c r="W491" s="232"/>
      <c r="X491" s="232"/>
      <c r="Y491" s="232"/>
      <c r="Z491" s="232"/>
    </row>
    <row r="492" spans="1:26" ht="15">
      <c r="A492" s="1432" t="s">
        <v>14300</v>
      </c>
      <c r="B492" s="1419">
        <v>2543740000</v>
      </c>
      <c r="C492" s="812"/>
      <c r="D492" s="1608">
        <v>7857360000</v>
      </c>
      <c r="E492" s="984"/>
      <c r="F492" s="962"/>
      <c r="G492" s="984"/>
      <c r="H492" s="962"/>
      <c r="I492" s="962"/>
      <c r="J492" s="962"/>
      <c r="K492" s="962"/>
      <c r="L492" s="962"/>
      <c r="M492" s="962"/>
      <c r="N492" s="962"/>
      <c r="O492" s="962"/>
      <c r="P492" s="962"/>
      <c r="Q492" s="962"/>
      <c r="R492" s="962"/>
      <c r="S492" s="962"/>
      <c r="T492" s="962"/>
      <c r="U492" s="962"/>
      <c r="V492" s="232"/>
      <c r="W492" s="232"/>
      <c r="X492" s="232"/>
      <c r="Y492" s="232"/>
      <c r="Z492" s="232"/>
    </row>
    <row r="493" spans="1:26" ht="15">
      <c r="A493" s="1432" t="s">
        <v>14301</v>
      </c>
      <c r="B493" s="1419">
        <v>0</v>
      </c>
      <c r="C493" s="812"/>
      <c r="D493" s="1608">
        <v>2630000000</v>
      </c>
      <c r="E493" s="984"/>
      <c r="F493" s="962"/>
      <c r="G493" s="984"/>
      <c r="H493" s="962"/>
      <c r="I493" s="962"/>
      <c r="J493" s="962"/>
      <c r="K493" s="962"/>
      <c r="L493" s="962"/>
      <c r="M493" s="962"/>
      <c r="N493" s="962"/>
      <c r="O493" s="962"/>
      <c r="P493" s="962"/>
      <c r="Q493" s="962"/>
      <c r="R493" s="962"/>
      <c r="S493" s="962"/>
      <c r="T493" s="962"/>
      <c r="U493" s="962"/>
      <c r="V493" s="232"/>
      <c r="W493" s="232"/>
      <c r="X493" s="232"/>
      <c r="Y493" s="232"/>
      <c r="Z493" s="232"/>
    </row>
    <row r="494" spans="1:26" ht="15">
      <c r="A494" s="1432" t="s">
        <v>14232</v>
      </c>
      <c r="B494" s="1419">
        <v>1517348375</v>
      </c>
      <c r="C494" s="812"/>
      <c r="D494" s="1384">
        <v>1517348375</v>
      </c>
      <c r="E494" s="984"/>
      <c r="F494" s="962"/>
      <c r="G494" s="984"/>
      <c r="H494" s="962"/>
      <c r="I494" s="962"/>
      <c r="J494" s="962"/>
      <c r="K494" s="962"/>
      <c r="L494" s="962"/>
      <c r="M494" s="962"/>
      <c r="N494" s="962"/>
      <c r="O494" s="962"/>
      <c r="P494" s="962"/>
      <c r="Q494" s="962"/>
      <c r="R494" s="962"/>
      <c r="S494" s="962"/>
      <c r="T494" s="962"/>
      <c r="U494" s="962"/>
      <c r="V494" s="232"/>
      <c r="W494" s="232"/>
      <c r="X494" s="232"/>
      <c r="Y494" s="232"/>
      <c r="Z494" s="232"/>
    </row>
    <row r="495" spans="1:26" ht="15">
      <c r="A495" s="1432" t="s">
        <v>14302</v>
      </c>
      <c r="B495" s="1419">
        <v>829352980</v>
      </c>
      <c r="C495" s="812"/>
      <c r="D495" s="1384">
        <v>0</v>
      </c>
      <c r="E495" s="984"/>
      <c r="F495" s="962"/>
      <c r="G495" s="984"/>
      <c r="H495" s="962"/>
      <c r="I495" s="962"/>
      <c r="J495" s="962"/>
      <c r="K495" s="962"/>
      <c r="L495" s="962"/>
      <c r="M495" s="962"/>
      <c r="N495" s="962"/>
      <c r="O495" s="962"/>
      <c r="P495" s="962"/>
      <c r="Q495" s="962"/>
      <c r="R495" s="962"/>
      <c r="S495" s="962"/>
      <c r="T495" s="962"/>
      <c r="U495" s="962"/>
      <c r="V495" s="232"/>
      <c r="W495" s="232"/>
      <c r="X495" s="232"/>
      <c r="Y495" s="232"/>
      <c r="Z495" s="232"/>
    </row>
    <row r="496" spans="1:26" ht="15">
      <c r="A496" s="1432" t="s">
        <v>14303</v>
      </c>
      <c r="B496" s="1419">
        <v>922717600</v>
      </c>
      <c r="C496" s="812"/>
      <c r="D496" s="1384">
        <v>922717600</v>
      </c>
      <c r="E496" s="984"/>
      <c r="F496" s="962"/>
      <c r="G496" s="984"/>
      <c r="H496" s="962"/>
      <c r="I496" s="962"/>
      <c r="J496" s="962"/>
      <c r="K496" s="962"/>
      <c r="L496" s="962"/>
      <c r="M496" s="962"/>
      <c r="N496" s="962"/>
      <c r="O496" s="962"/>
      <c r="P496" s="962"/>
      <c r="Q496" s="962"/>
      <c r="R496" s="962"/>
      <c r="S496" s="962"/>
      <c r="T496" s="962"/>
      <c r="U496" s="962"/>
      <c r="V496" s="232"/>
      <c r="W496" s="232"/>
      <c r="X496" s="232"/>
      <c r="Y496" s="232"/>
      <c r="Z496" s="232"/>
    </row>
    <row r="497" spans="1:26" ht="15">
      <c r="A497" s="1432" t="s">
        <v>14319</v>
      </c>
      <c r="B497" s="1419">
        <v>4750000000</v>
      </c>
      <c r="C497" s="812"/>
      <c r="D497" s="1384">
        <v>0</v>
      </c>
      <c r="E497" s="984"/>
      <c r="F497" s="962"/>
      <c r="G497" s="984"/>
      <c r="H497" s="962"/>
      <c r="I497" s="962"/>
      <c r="J497" s="962"/>
      <c r="K497" s="962"/>
      <c r="L497" s="962"/>
      <c r="M497" s="962"/>
      <c r="N497" s="962"/>
      <c r="O497" s="962"/>
      <c r="P497" s="962"/>
      <c r="Q497" s="962"/>
      <c r="R497" s="962"/>
      <c r="S497" s="962"/>
      <c r="T497" s="962"/>
      <c r="U497" s="962"/>
      <c r="V497" s="232"/>
      <c r="W497" s="232"/>
      <c r="X497" s="232"/>
      <c r="Y497" s="232"/>
      <c r="Z497" s="232"/>
    </row>
    <row r="498" spans="1:26" ht="15">
      <c r="A498" s="1432" t="s">
        <v>14320</v>
      </c>
      <c r="B498" s="1419">
        <v>43250000000</v>
      </c>
      <c r="C498" s="812"/>
      <c r="D498" s="1384">
        <v>0</v>
      </c>
      <c r="E498" s="984"/>
      <c r="F498" s="962"/>
      <c r="G498" s="984"/>
      <c r="H498" s="962"/>
      <c r="I498" s="962"/>
      <c r="J498" s="962"/>
      <c r="K498" s="962"/>
      <c r="L498" s="962"/>
      <c r="M498" s="962"/>
      <c r="N498" s="962"/>
      <c r="O498" s="962"/>
      <c r="P498" s="962"/>
      <c r="Q498" s="962"/>
      <c r="R498" s="962"/>
      <c r="S498" s="962"/>
      <c r="T498" s="962"/>
      <c r="U498" s="962"/>
      <c r="V498" s="232"/>
      <c r="W498" s="232"/>
      <c r="X498" s="232"/>
      <c r="Y498" s="232"/>
      <c r="Z498" s="232"/>
    </row>
    <row r="499" spans="1:26" ht="15">
      <c r="A499" s="1432" t="s">
        <v>14216</v>
      </c>
      <c r="B499" s="1419">
        <v>2044007476</v>
      </c>
      <c r="C499" s="812"/>
      <c r="D499" s="1608">
        <v>290276148</v>
      </c>
      <c r="E499" s="984"/>
      <c r="F499" s="962"/>
      <c r="G499" s="984"/>
      <c r="H499" s="962"/>
      <c r="I499" s="962"/>
      <c r="J499" s="962"/>
      <c r="K499" s="962"/>
      <c r="L499" s="962"/>
      <c r="M499" s="962"/>
      <c r="N499" s="962"/>
      <c r="O499" s="962"/>
      <c r="P499" s="962"/>
      <c r="Q499" s="962"/>
      <c r="R499" s="962"/>
      <c r="S499" s="962"/>
      <c r="T499" s="962"/>
      <c r="U499" s="962"/>
      <c r="V499" s="232"/>
      <c r="W499" s="232"/>
      <c r="X499" s="232"/>
      <c r="Y499" s="232"/>
      <c r="Z499" s="232"/>
    </row>
    <row r="500" spans="1:26" ht="15.75" thickBot="1">
      <c r="A500" s="810" t="s">
        <v>4032</v>
      </c>
      <c r="B500" s="1415">
        <f>SUM(B491:B499)</f>
        <v>55857166431</v>
      </c>
      <c r="C500" s="1377"/>
      <c r="D500" s="1378">
        <f>SUM(D491:D499)</f>
        <v>13217702123</v>
      </c>
      <c r="E500" s="984"/>
      <c r="F500" s="962"/>
      <c r="G500" s="984"/>
      <c r="H500" s="962"/>
      <c r="I500" s="962"/>
      <c r="J500" s="962"/>
      <c r="K500" s="962"/>
      <c r="L500" s="962"/>
      <c r="M500" s="962"/>
      <c r="N500" s="962"/>
      <c r="O500" s="962"/>
      <c r="P500" s="962"/>
      <c r="Q500" s="962"/>
      <c r="R500" s="962"/>
      <c r="S500" s="962"/>
      <c r="T500" s="962"/>
      <c r="U500" s="962"/>
      <c r="V500" s="232"/>
      <c r="W500" s="232"/>
      <c r="X500" s="232"/>
      <c r="Y500" s="232"/>
      <c r="Z500" s="232"/>
    </row>
    <row r="501" spans="1:26" ht="15.75" thickTop="1">
      <c r="A501" s="1448"/>
      <c r="B501" s="1376">
        <f>B500-BS!F102</f>
        <v>0</v>
      </c>
      <c r="C501" s="1385"/>
      <c r="D501" s="1385">
        <f>D500-BS!H102</f>
        <v>0</v>
      </c>
      <c r="E501" s="962"/>
      <c r="F501" s="962"/>
      <c r="G501" s="962"/>
      <c r="H501" s="962"/>
      <c r="I501" s="962"/>
      <c r="J501" s="962"/>
      <c r="K501" s="962"/>
      <c r="L501" s="962"/>
      <c r="M501" s="962"/>
      <c r="N501" s="962"/>
      <c r="O501" s="962"/>
      <c r="P501" s="962"/>
      <c r="Q501" s="962"/>
      <c r="R501" s="962"/>
      <c r="S501" s="962"/>
      <c r="T501" s="962"/>
      <c r="U501" s="962"/>
      <c r="V501" s="232"/>
      <c r="W501" s="232"/>
      <c r="X501" s="232"/>
      <c r="Y501" s="232"/>
      <c r="Z501" s="232"/>
    </row>
    <row r="502" spans="1:26" ht="15">
      <c r="A502" s="1428"/>
      <c r="B502" s="1376"/>
      <c r="C502" s="1376"/>
      <c r="D502" s="1376"/>
      <c r="E502" s="962"/>
      <c r="F502" s="962"/>
      <c r="G502" s="962"/>
      <c r="H502" s="962"/>
      <c r="I502" s="962"/>
      <c r="J502" s="962"/>
      <c r="K502" s="962"/>
      <c r="L502" s="962"/>
      <c r="M502" s="962"/>
      <c r="N502" s="962"/>
      <c r="O502" s="962"/>
      <c r="P502" s="962"/>
      <c r="Q502" s="962"/>
      <c r="R502" s="962"/>
      <c r="S502" s="962"/>
      <c r="T502" s="962"/>
      <c r="U502" s="962"/>
      <c r="V502" s="232"/>
      <c r="W502" s="232"/>
      <c r="X502" s="232"/>
      <c r="Y502" s="232"/>
      <c r="Z502" s="232"/>
    </row>
    <row r="503" spans="1:26" ht="15">
      <c r="A503" s="1429" t="s">
        <v>8297</v>
      </c>
      <c r="B503" s="1376"/>
      <c r="C503" s="1376"/>
      <c r="D503" s="1376"/>
      <c r="E503" s="959"/>
      <c r="F503" s="959"/>
      <c r="G503" s="959"/>
      <c r="H503" s="959"/>
      <c r="I503" s="959"/>
      <c r="J503" s="1499"/>
      <c r="K503" s="1499"/>
      <c r="L503" s="959"/>
      <c r="M503" s="959"/>
      <c r="N503" s="959"/>
      <c r="O503" s="959"/>
      <c r="P503" s="959"/>
      <c r="Q503" s="959"/>
      <c r="R503" s="959"/>
      <c r="S503" s="959"/>
      <c r="T503" s="959"/>
      <c r="U503" s="959"/>
      <c r="V503" s="960"/>
      <c r="W503" s="960"/>
      <c r="X503" s="960"/>
      <c r="Y503" s="960"/>
      <c r="Z503" s="960"/>
    </row>
    <row r="504" spans="1:26" ht="15">
      <c r="A504" s="1426"/>
      <c r="B504" s="1403" t="s">
        <v>7382</v>
      </c>
      <c r="C504" s="1377"/>
      <c r="D504" s="798" t="s">
        <v>7383</v>
      </c>
      <c r="E504" s="984"/>
      <c r="F504" s="962"/>
      <c r="G504" s="984"/>
      <c r="H504" s="962"/>
      <c r="I504" s="962"/>
      <c r="J504" s="1499"/>
      <c r="K504" s="1499"/>
      <c r="L504" s="962"/>
      <c r="M504" s="962"/>
      <c r="N504" s="962"/>
      <c r="O504" s="962"/>
      <c r="P504" s="962"/>
      <c r="Q504" s="962"/>
      <c r="R504" s="962"/>
      <c r="S504" s="962"/>
      <c r="T504" s="962"/>
      <c r="U504" s="962"/>
      <c r="V504" s="232"/>
      <c r="W504" s="232"/>
      <c r="X504" s="232"/>
      <c r="Y504" s="232"/>
      <c r="Z504" s="232"/>
    </row>
    <row r="505" spans="1:26" ht="15">
      <c r="A505" s="1041" t="s">
        <v>14304</v>
      </c>
      <c r="B505" s="1401">
        <v>0</v>
      </c>
      <c r="C505" s="1381"/>
      <c r="D505" s="1614">
        <v>1000000000</v>
      </c>
      <c r="E505" s="968"/>
      <c r="F505" s="962"/>
      <c r="G505" s="968"/>
      <c r="H505" s="962"/>
      <c r="I505" s="962"/>
      <c r="J505" s="997"/>
      <c r="K505" s="997"/>
      <c r="L505" s="962"/>
      <c r="M505" s="962"/>
      <c r="N505" s="962"/>
      <c r="O505" s="962"/>
      <c r="P505" s="962"/>
      <c r="Q505" s="962"/>
      <c r="R505" s="962"/>
      <c r="S505" s="962"/>
      <c r="T505" s="962"/>
      <c r="U505" s="962"/>
      <c r="V505" s="232"/>
      <c r="W505" s="232"/>
      <c r="X505" s="232"/>
      <c r="Y505" s="232"/>
      <c r="Z505" s="232"/>
    </row>
    <row r="506" spans="1:26" ht="15">
      <c r="A506" s="1509" t="s">
        <v>14233</v>
      </c>
      <c r="B506" s="1401">
        <v>1000000000</v>
      </c>
      <c r="C506" s="1383"/>
      <c r="D506" s="1614">
        <v>1000000000</v>
      </c>
      <c r="E506" s="975"/>
      <c r="F506" s="962"/>
      <c r="G506" s="975"/>
      <c r="H506" s="962"/>
      <c r="I506" s="962"/>
      <c r="J506" s="962"/>
      <c r="K506" s="962"/>
      <c r="L506" s="962"/>
      <c r="M506" s="962"/>
      <c r="N506" s="962"/>
      <c r="O506" s="962"/>
      <c r="P506" s="962"/>
      <c r="Q506" s="962"/>
      <c r="R506" s="962"/>
      <c r="S506" s="962"/>
      <c r="T506" s="962"/>
      <c r="U506" s="962"/>
      <c r="V506" s="232"/>
      <c r="W506" s="232"/>
      <c r="X506" s="232"/>
      <c r="Y506" s="232"/>
      <c r="Z506" s="232"/>
    </row>
    <row r="507" spans="1:26" ht="15" hidden="1">
      <c r="A507" s="1509"/>
      <c r="B507" s="1401"/>
      <c r="C507" s="1383"/>
      <c r="D507" s="1614"/>
      <c r="E507" s="975"/>
      <c r="F507" s="962"/>
      <c r="G507" s="975"/>
      <c r="H507" s="962"/>
      <c r="I507" s="962"/>
      <c r="J507" s="962"/>
      <c r="K507" s="962"/>
      <c r="L507" s="962"/>
      <c r="M507" s="962"/>
      <c r="N507" s="962"/>
      <c r="O507" s="962"/>
      <c r="P507" s="962"/>
      <c r="Q507" s="962"/>
      <c r="R507" s="962"/>
      <c r="S507" s="962"/>
      <c r="T507" s="962"/>
      <c r="U507" s="962"/>
      <c r="V507" s="232"/>
      <c r="W507" s="232"/>
      <c r="X507" s="232"/>
      <c r="Y507" s="232"/>
      <c r="Z507" s="232"/>
    </row>
    <row r="508" spans="1:26" ht="15">
      <c r="A508" s="1509" t="s">
        <v>14305</v>
      </c>
      <c r="B508" s="1401">
        <v>10000</v>
      </c>
      <c r="C508" s="1383"/>
      <c r="D508" s="1614">
        <v>1228000000</v>
      </c>
      <c r="E508" s="975"/>
      <c r="F508" s="962"/>
      <c r="G508" s="975"/>
      <c r="H508" s="962"/>
      <c r="I508" s="962"/>
      <c r="J508" s="962"/>
      <c r="K508" s="962"/>
      <c r="L508" s="962"/>
      <c r="M508" s="962"/>
      <c r="N508" s="962"/>
      <c r="O508" s="962"/>
      <c r="P508" s="962"/>
      <c r="Q508" s="962"/>
      <c r="R508" s="962"/>
      <c r="S508" s="962"/>
      <c r="T508" s="962"/>
      <c r="U508" s="962"/>
      <c r="V508" s="232"/>
      <c r="W508" s="232"/>
      <c r="X508" s="232"/>
      <c r="Y508" s="232"/>
      <c r="Z508" s="232"/>
    </row>
    <row r="509" spans="1:26" ht="15">
      <c r="A509" s="1509" t="s">
        <v>14306</v>
      </c>
      <c r="B509" s="1401">
        <v>0</v>
      </c>
      <c r="C509" s="1383"/>
      <c r="D509" s="1614">
        <v>700000000</v>
      </c>
      <c r="E509" s="975"/>
      <c r="F509" s="962"/>
      <c r="G509" s="975"/>
      <c r="H509" s="962"/>
      <c r="I509" s="962"/>
      <c r="J509" s="962"/>
      <c r="K509" s="962"/>
      <c r="L509" s="962"/>
      <c r="M509" s="962"/>
      <c r="N509" s="962"/>
      <c r="O509" s="962"/>
      <c r="P509" s="962"/>
      <c r="Q509" s="962"/>
      <c r="R509" s="962"/>
      <c r="S509" s="962"/>
      <c r="T509" s="962"/>
      <c r="U509" s="962"/>
      <c r="V509" s="232"/>
      <c r="W509" s="232"/>
      <c r="X509" s="232"/>
      <c r="Y509" s="232"/>
      <c r="Z509" s="232"/>
    </row>
    <row r="510" spans="1:26" ht="15">
      <c r="A510" s="1509" t="s">
        <v>14307</v>
      </c>
      <c r="B510" s="1401">
        <v>1020000000</v>
      </c>
      <c r="C510" s="1383"/>
      <c r="D510" s="1614">
        <v>6920000000</v>
      </c>
      <c r="E510" s="975"/>
      <c r="F510" s="962"/>
      <c r="G510" s="975"/>
      <c r="H510" s="962"/>
      <c r="I510" s="962"/>
      <c r="J510" s="962"/>
      <c r="K510" s="962"/>
      <c r="L510" s="962"/>
      <c r="M510" s="962"/>
      <c r="N510" s="962"/>
      <c r="O510" s="962"/>
      <c r="P510" s="962"/>
      <c r="Q510" s="962"/>
      <c r="R510" s="962"/>
      <c r="S510" s="962"/>
      <c r="T510" s="962"/>
      <c r="U510" s="962"/>
      <c r="V510" s="232"/>
      <c r="W510" s="232"/>
      <c r="X510" s="232"/>
      <c r="Y510" s="232"/>
      <c r="Z510" s="232"/>
    </row>
    <row r="511" spans="1:26" ht="15">
      <c r="A511" s="1509" t="s">
        <v>14308</v>
      </c>
      <c r="B511" s="1401">
        <v>0</v>
      </c>
      <c r="C511" s="1383"/>
      <c r="D511" s="1614">
        <v>930000000</v>
      </c>
      <c r="E511" s="975"/>
      <c r="F511" s="962"/>
      <c r="G511" s="975"/>
      <c r="H511" s="962"/>
      <c r="I511" s="962"/>
      <c r="J511" s="962"/>
      <c r="K511" s="962"/>
      <c r="L511" s="962"/>
      <c r="M511" s="962"/>
      <c r="N511" s="962"/>
      <c r="O511" s="962"/>
      <c r="P511" s="962"/>
      <c r="Q511" s="962"/>
      <c r="R511" s="962"/>
      <c r="S511" s="962"/>
      <c r="T511" s="962"/>
      <c r="U511" s="962"/>
      <c r="V511" s="232"/>
      <c r="W511" s="232"/>
      <c r="X511" s="232"/>
      <c r="Y511" s="232"/>
      <c r="Z511" s="232"/>
    </row>
    <row r="512" spans="1:26" ht="15">
      <c r="A512" s="1509" t="s">
        <v>14321</v>
      </c>
      <c r="B512" s="1401">
        <v>2933568000</v>
      </c>
      <c r="C512" s="1383"/>
      <c r="D512" s="1614">
        <v>0</v>
      </c>
      <c r="E512" s="975"/>
      <c r="F512" s="962"/>
      <c r="G512" s="975"/>
      <c r="H512" s="962"/>
      <c r="I512" s="962"/>
      <c r="J512" s="962"/>
      <c r="K512" s="962"/>
      <c r="L512" s="962"/>
      <c r="M512" s="962"/>
      <c r="N512" s="962"/>
      <c r="O512" s="962"/>
      <c r="P512" s="962"/>
      <c r="Q512" s="962"/>
      <c r="R512" s="962"/>
      <c r="S512" s="962"/>
      <c r="T512" s="962"/>
      <c r="U512" s="962"/>
      <c r="V512" s="232"/>
      <c r="W512" s="232"/>
      <c r="X512" s="232"/>
      <c r="Y512" s="232"/>
      <c r="Z512" s="232"/>
    </row>
    <row r="513" spans="1:26" ht="15">
      <c r="A513" s="1509" t="s">
        <v>14322</v>
      </c>
      <c r="B513" s="1401">
        <v>980000000</v>
      </c>
      <c r="C513" s="1383"/>
      <c r="D513" s="1614">
        <v>0</v>
      </c>
      <c r="E513" s="975"/>
      <c r="F513" s="962"/>
      <c r="G513" s="975"/>
      <c r="H513" s="962"/>
      <c r="I513" s="962"/>
      <c r="J513" s="962"/>
      <c r="K513" s="962"/>
      <c r="L513" s="962"/>
      <c r="M513" s="962"/>
      <c r="N513" s="962"/>
      <c r="O513" s="962"/>
      <c r="P513" s="962"/>
      <c r="Q513" s="962"/>
      <c r="R513" s="962"/>
      <c r="S513" s="962"/>
      <c r="T513" s="962"/>
      <c r="U513" s="962"/>
      <c r="V513" s="232"/>
      <c r="W513" s="232"/>
      <c r="X513" s="232"/>
      <c r="Y513" s="232"/>
      <c r="Z513" s="232"/>
    </row>
    <row r="514" spans="1:26" ht="15">
      <c r="A514" s="1509" t="s">
        <v>14323</v>
      </c>
      <c r="B514" s="1401">
        <v>800000000</v>
      </c>
      <c r="C514" s="1383"/>
      <c r="D514" s="1614">
        <v>0</v>
      </c>
      <c r="E514" s="975"/>
      <c r="F514" s="962"/>
      <c r="G514" s="975"/>
      <c r="H514" s="962"/>
      <c r="I514" s="962"/>
      <c r="J514" s="962"/>
      <c r="K514" s="962"/>
      <c r="L514" s="962"/>
      <c r="M514" s="962"/>
      <c r="N514" s="962"/>
      <c r="O514" s="962"/>
      <c r="P514" s="962"/>
      <c r="Q514" s="962"/>
      <c r="R514" s="962"/>
      <c r="S514" s="962"/>
      <c r="T514" s="962"/>
      <c r="U514" s="962"/>
      <c r="V514" s="232"/>
      <c r="W514" s="232"/>
      <c r="X514" s="232"/>
      <c r="Y514" s="232"/>
      <c r="Z514" s="232"/>
    </row>
    <row r="515" spans="1:26" ht="15.75" customHeight="1">
      <c r="A515" s="1509" t="s">
        <v>14216</v>
      </c>
      <c r="B515" s="1401">
        <v>2524453678</v>
      </c>
      <c r="C515" s="1383"/>
      <c r="D515" s="1401">
        <v>2431000000</v>
      </c>
      <c r="E515" s="964"/>
      <c r="F515" s="962"/>
      <c r="G515" s="964"/>
      <c r="H515" s="962"/>
      <c r="I515" s="962"/>
      <c r="J515" s="962"/>
      <c r="K515" s="962"/>
      <c r="L515" s="962"/>
      <c r="M515" s="962"/>
      <c r="N515" s="962"/>
      <c r="O515" s="962"/>
      <c r="P515" s="962"/>
      <c r="Q515" s="962"/>
      <c r="R515" s="962"/>
      <c r="S515" s="962"/>
      <c r="T515" s="962"/>
      <c r="U515" s="962"/>
      <c r="V515" s="232"/>
      <c r="W515" s="232"/>
      <c r="X515" s="232"/>
      <c r="Y515" s="232"/>
      <c r="Z515" s="232"/>
    </row>
    <row r="516" spans="1:26" ht="15" hidden="1">
      <c r="A516" s="1041"/>
      <c r="B516" s="1401"/>
      <c r="C516" s="1383"/>
      <c r="D516" s="1401"/>
      <c r="E516" s="975"/>
      <c r="F516" s="962"/>
      <c r="G516" s="975"/>
      <c r="H516" s="962"/>
      <c r="I516" s="962"/>
      <c r="J516" s="962"/>
      <c r="K516" s="962"/>
      <c r="L516" s="962"/>
      <c r="M516" s="962"/>
      <c r="N516" s="962"/>
      <c r="O516" s="962"/>
      <c r="P516" s="962"/>
      <c r="Q516" s="962"/>
      <c r="R516" s="962"/>
      <c r="S516" s="962"/>
      <c r="T516" s="962"/>
      <c r="U516" s="962"/>
      <c r="V516" s="232"/>
      <c r="W516" s="232"/>
      <c r="X516" s="232"/>
      <c r="Y516" s="232"/>
      <c r="Z516" s="232"/>
    </row>
    <row r="517" spans="1:26" ht="15" hidden="1">
      <c r="A517" s="1041"/>
      <c r="B517" s="1401"/>
      <c r="C517" s="1383"/>
      <c r="D517" s="1401"/>
      <c r="E517" s="975"/>
      <c r="F517" s="962"/>
      <c r="G517" s="975"/>
      <c r="H517" s="962"/>
      <c r="I517" s="962"/>
      <c r="J517" s="962"/>
      <c r="K517" s="962"/>
      <c r="L517" s="962"/>
      <c r="M517" s="962"/>
      <c r="N517" s="962"/>
      <c r="O517" s="962"/>
      <c r="P517" s="962"/>
      <c r="Q517" s="962"/>
      <c r="R517" s="962"/>
      <c r="S517" s="962"/>
      <c r="T517" s="962"/>
      <c r="U517" s="962"/>
      <c r="V517" s="232"/>
      <c r="W517" s="232"/>
      <c r="X517" s="232"/>
      <c r="Y517" s="232"/>
      <c r="Z517" s="232"/>
    </row>
    <row r="518" spans="1:26" ht="15.75" hidden="1" customHeight="1">
      <c r="A518" s="1509"/>
      <c r="B518" s="1401"/>
      <c r="C518" s="1383"/>
      <c r="D518" s="1608"/>
      <c r="E518" s="964"/>
      <c r="F518" s="962"/>
      <c r="G518" s="964"/>
      <c r="H518" s="962"/>
      <c r="I518" s="962"/>
      <c r="J518" s="962"/>
      <c r="K518" s="962"/>
      <c r="L518" s="962"/>
      <c r="M518" s="962"/>
      <c r="N518" s="962"/>
      <c r="O518" s="962"/>
      <c r="P518" s="962"/>
      <c r="Q518" s="962"/>
      <c r="R518" s="962"/>
      <c r="S518" s="962"/>
      <c r="T518" s="962"/>
      <c r="U518" s="962"/>
      <c r="V518" s="232"/>
      <c r="W518" s="232"/>
      <c r="X518" s="232"/>
      <c r="Y518" s="232"/>
      <c r="Z518" s="232"/>
    </row>
    <row r="519" spans="1:26" ht="15.75" thickBot="1">
      <c r="A519" s="810" t="s">
        <v>4032</v>
      </c>
      <c r="B519" s="1415">
        <f>SUM(B505:B518)</f>
        <v>9258031678</v>
      </c>
      <c r="C519" s="1377"/>
      <c r="D519" s="1378">
        <f>SUM(D505:D518)</f>
        <v>14209000000</v>
      </c>
      <c r="E519" s="984"/>
      <c r="F519" s="962"/>
      <c r="G519" s="984"/>
      <c r="H519" s="971"/>
      <c r="I519" s="962"/>
      <c r="J519" s="962"/>
      <c r="K519" s="962"/>
      <c r="L519" s="962"/>
      <c r="M519" s="962"/>
      <c r="N519" s="962"/>
      <c r="O519" s="962"/>
      <c r="P519" s="962"/>
      <c r="Q519" s="962"/>
      <c r="R519" s="962"/>
      <c r="S519" s="962"/>
      <c r="T519" s="962"/>
      <c r="U519" s="962"/>
      <c r="V519" s="232"/>
      <c r="W519" s="232"/>
      <c r="X519" s="232"/>
      <c r="Y519" s="232"/>
      <c r="Z519" s="232"/>
    </row>
    <row r="520" spans="1:26" ht="15.75" thickTop="1">
      <c r="A520" s="810"/>
      <c r="B520" s="1419">
        <f>B519-BS!F103</f>
        <v>0</v>
      </c>
      <c r="C520" s="1387"/>
      <c r="D520" s="1386">
        <f>D519-BS!H103</f>
        <v>0</v>
      </c>
      <c r="E520" s="984"/>
      <c r="F520" s="962"/>
      <c r="G520" s="984"/>
      <c r="H520" s="962"/>
      <c r="I520" s="962"/>
      <c r="J520" s="962"/>
      <c r="K520" s="962"/>
      <c r="L520" s="962"/>
      <c r="M520" s="962"/>
      <c r="N520" s="962"/>
      <c r="O520" s="962"/>
      <c r="P520" s="962"/>
      <c r="Q520" s="962"/>
      <c r="R520" s="962"/>
      <c r="S520" s="962"/>
      <c r="T520" s="962"/>
      <c r="U520" s="962"/>
      <c r="V520" s="232"/>
      <c r="W520" s="232"/>
      <c r="X520" s="232"/>
      <c r="Y520" s="232"/>
      <c r="Z520" s="232"/>
    </row>
    <row r="521" spans="1:26" ht="15">
      <c r="A521" s="810"/>
      <c r="B521" s="1419"/>
      <c r="C521" s="1387"/>
      <c r="D521" s="1386"/>
      <c r="E521" s="984"/>
      <c r="F521" s="962"/>
      <c r="G521" s="984"/>
      <c r="H521" s="962"/>
      <c r="I521" s="962"/>
      <c r="J521" s="962"/>
      <c r="K521" s="962"/>
      <c r="L521" s="962"/>
      <c r="M521" s="962"/>
      <c r="N521" s="962"/>
      <c r="O521" s="962"/>
      <c r="P521" s="962"/>
      <c r="Q521" s="962"/>
      <c r="R521" s="962"/>
      <c r="S521" s="962"/>
      <c r="T521" s="962"/>
      <c r="U521" s="962"/>
      <c r="V521" s="232"/>
      <c r="W521" s="232"/>
      <c r="X521" s="232"/>
      <c r="Y521" s="232"/>
      <c r="Z521" s="232"/>
    </row>
    <row r="522" spans="1:26" ht="15">
      <c r="A522" s="1428"/>
      <c r="B522" s="1376"/>
      <c r="C522" s="1376"/>
      <c r="D522" s="1376"/>
      <c r="E522" s="962"/>
      <c r="F522" s="962"/>
      <c r="G522" s="962"/>
      <c r="H522" s="962"/>
      <c r="I522" s="962"/>
      <c r="J522" s="962"/>
      <c r="K522" s="962"/>
      <c r="L522" s="962"/>
      <c r="M522" s="962"/>
      <c r="N522" s="962"/>
      <c r="O522" s="962"/>
      <c r="P522" s="962"/>
      <c r="Q522" s="962"/>
      <c r="R522" s="962"/>
      <c r="S522" s="962"/>
      <c r="T522" s="962"/>
      <c r="U522" s="962"/>
      <c r="V522" s="232"/>
      <c r="W522" s="232"/>
      <c r="X522" s="232"/>
      <c r="Y522" s="232"/>
      <c r="Z522" s="232"/>
    </row>
    <row r="523" spans="1:26" ht="15">
      <c r="A523" s="1429" t="s">
        <v>2894</v>
      </c>
      <c r="B523" s="1376"/>
      <c r="C523" s="1376"/>
      <c r="D523" s="1376"/>
      <c r="E523" s="959"/>
      <c r="F523" s="959"/>
      <c r="G523" s="959"/>
      <c r="H523" s="959"/>
      <c r="I523" s="959"/>
      <c r="J523" s="959"/>
      <c r="K523" s="959"/>
      <c r="L523" s="959"/>
      <c r="M523" s="959"/>
      <c r="N523" s="959"/>
      <c r="O523" s="959"/>
      <c r="P523" s="959"/>
      <c r="Q523" s="959"/>
      <c r="R523" s="959"/>
      <c r="S523" s="959"/>
      <c r="T523" s="959"/>
      <c r="U523" s="959"/>
      <c r="V523" s="960"/>
      <c r="W523" s="960"/>
      <c r="X523" s="960"/>
      <c r="Y523" s="960"/>
      <c r="Z523" s="960"/>
    </row>
    <row r="524" spans="1:26" ht="29.25">
      <c r="A524" s="1426"/>
      <c r="B524" s="1403" t="s">
        <v>4022</v>
      </c>
      <c r="C524" s="1377"/>
      <c r="D524" s="798" t="s">
        <v>12984</v>
      </c>
      <c r="E524" s="1032"/>
      <c r="F524" s="985" t="s">
        <v>13748</v>
      </c>
      <c r="G524" s="1032"/>
      <c r="H524" s="985" t="s">
        <v>4021</v>
      </c>
      <c r="I524" s="962"/>
      <c r="J524" s="962"/>
      <c r="K524" s="962"/>
      <c r="L524" s="962"/>
      <c r="M524" s="962"/>
      <c r="N524" s="962"/>
      <c r="O524" s="962"/>
      <c r="P524" s="962"/>
      <c r="Q524" s="962"/>
      <c r="R524" s="962"/>
      <c r="S524" s="962"/>
      <c r="T524" s="962"/>
      <c r="U524" s="962"/>
      <c r="V524" s="232"/>
      <c r="W524" s="232"/>
      <c r="X524" s="232"/>
      <c r="Y524" s="232"/>
      <c r="Z524" s="232"/>
    </row>
    <row r="525" spans="1:26" ht="15">
      <c r="A525" s="1426" t="s">
        <v>2518</v>
      </c>
      <c r="B525" s="1383">
        <f ca="1">WK!J129</f>
        <v>156000000</v>
      </c>
      <c r="C525" s="812"/>
      <c r="D525" s="812">
        <v>0</v>
      </c>
      <c r="E525" s="964"/>
      <c r="F525" s="964">
        <v>0</v>
      </c>
      <c r="G525" s="964"/>
      <c r="H525" s="964">
        <f ca="1">WK!G128</f>
        <v>156000000</v>
      </c>
      <c r="I525" s="962"/>
      <c r="J525" s="962">
        <f ca="1">H525-WK!G128</f>
        <v>0</v>
      </c>
      <c r="K525" s="962"/>
      <c r="L525" s="962"/>
      <c r="M525" s="962"/>
      <c r="N525" s="962"/>
      <c r="O525" s="962"/>
      <c r="P525" s="962"/>
      <c r="Q525" s="962"/>
      <c r="R525" s="962"/>
      <c r="S525" s="962"/>
      <c r="T525" s="962"/>
      <c r="U525" s="962"/>
      <c r="V525" s="232"/>
      <c r="W525" s="232"/>
      <c r="X525" s="232"/>
      <c r="Y525" s="232"/>
      <c r="Z525" s="232"/>
    </row>
    <row r="526" spans="1:26" ht="15" hidden="1">
      <c r="A526" s="1426" t="s">
        <v>2520</v>
      </c>
      <c r="B526" s="1383">
        <f ca="1">WK!J132</f>
        <v>0</v>
      </c>
      <c r="C526" s="812"/>
      <c r="D526" s="812"/>
      <c r="E526" s="964"/>
      <c r="F526" s="964"/>
      <c r="G526" s="964"/>
      <c r="H526" s="964">
        <f ca="1">WK!G132</f>
        <v>0</v>
      </c>
      <c r="I526" s="962"/>
      <c r="J526" s="962"/>
      <c r="K526" s="962"/>
      <c r="L526" s="962"/>
      <c r="M526" s="962"/>
      <c r="N526" s="962"/>
      <c r="O526" s="962"/>
      <c r="P526" s="962"/>
      <c r="Q526" s="962"/>
      <c r="R526" s="962"/>
      <c r="S526" s="962"/>
      <c r="T526" s="962"/>
      <c r="U526" s="962"/>
      <c r="V526" s="232"/>
      <c r="W526" s="232"/>
      <c r="X526" s="232"/>
      <c r="Y526" s="232"/>
      <c r="Z526" s="232"/>
    </row>
    <row r="527" spans="1:26" ht="15">
      <c r="A527" s="1426" t="s">
        <v>7525</v>
      </c>
      <c r="B527" s="1383">
        <f ca="1">WK!J133</f>
        <v>507687091</v>
      </c>
      <c r="C527" s="1396"/>
      <c r="D527" s="1699">
        <f ca="1">B547</f>
        <v>998132187</v>
      </c>
      <c r="E527" s="964"/>
      <c r="F527" s="964">
        <v>36565227</v>
      </c>
      <c r="G527" s="1034"/>
      <c r="H527" s="964">
        <f ca="1">B527+D527-F527</f>
        <v>1469254051</v>
      </c>
      <c r="I527" s="1034"/>
      <c r="J527" s="962">
        <f ca="1">H527-WK!G133</f>
        <v>0</v>
      </c>
      <c r="K527" s="962"/>
      <c r="L527" s="962"/>
      <c r="M527" s="962"/>
      <c r="N527" s="962"/>
      <c r="O527" s="962"/>
      <c r="P527" s="962"/>
      <c r="Q527" s="962"/>
      <c r="R527" s="962"/>
      <c r="S527" s="962"/>
      <c r="T527" s="962"/>
      <c r="U527" s="962"/>
      <c r="V527" s="232"/>
      <c r="W527" s="232"/>
      <c r="X527" s="232"/>
      <c r="Y527" s="232"/>
      <c r="Z527" s="232"/>
    </row>
    <row r="528" spans="1:26" ht="15" hidden="1" customHeight="1">
      <c r="A528" s="1426" t="s">
        <v>7526</v>
      </c>
      <c r="B528" s="1383">
        <f ca="1">WK!J134</f>
        <v>0</v>
      </c>
      <c r="C528" s="812"/>
      <c r="D528" s="812"/>
      <c r="E528" s="964"/>
      <c r="F528" s="964"/>
      <c r="G528" s="964"/>
      <c r="H528" s="964">
        <f ca="1">WK!G134</f>
        <v>0</v>
      </c>
      <c r="I528" s="962"/>
      <c r="J528" s="962"/>
      <c r="K528" s="962"/>
      <c r="L528" s="962"/>
      <c r="M528" s="962"/>
      <c r="N528" s="962"/>
      <c r="O528" s="962"/>
      <c r="P528" s="962"/>
      <c r="Q528" s="962"/>
      <c r="R528" s="962"/>
      <c r="S528" s="962"/>
      <c r="T528" s="962"/>
      <c r="U528" s="962"/>
      <c r="V528" s="232"/>
      <c r="W528" s="232"/>
      <c r="X528" s="232"/>
      <c r="Y528" s="232"/>
      <c r="Z528" s="232"/>
    </row>
    <row r="529" spans="1:26" ht="15">
      <c r="A529" s="1426" t="s">
        <v>331</v>
      </c>
      <c r="B529" s="1383">
        <f ca="1">WK!J135</f>
        <v>0</v>
      </c>
      <c r="C529" s="812"/>
      <c r="D529" s="1383">
        <v>3000000</v>
      </c>
      <c r="E529" s="975"/>
      <c r="F529" s="975">
        <v>3000000</v>
      </c>
      <c r="G529" s="964"/>
      <c r="H529" s="964">
        <f ca="1">B529+D529-F529</f>
        <v>0</v>
      </c>
      <c r="I529" s="962"/>
      <c r="J529" s="962"/>
      <c r="K529" s="962"/>
      <c r="L529" s="962"/>
      <c r="M529" s="962"/>
      <c r="N529" s="962"/>
      <c r="O529" s="962"/>
      <c r="P529" s="962"/>
      <c r="Q529" s="962"/>
      <c r="R529" s="962"/>
      <c r="S529" s="962"/>
      <c r="T529" s="962"/>
      <c r="U529" s="962"/>
      <c r="V529" s="232"/>
      <c r="W529" s="232"/>
      <c r="X529" s="232"/>
      <c r="Y529" s="232"/>
      <c r="Z529" s="232"/>
    </row>
    <row r="530" spans="1:26" ht="15.75" thickBot="1">
      <c r="A530" s="810" t="s">
        <v>4032</v>
      </c>
      <c r="B530" s="1415">
        <f ca="1">SUM(B525:B529)</f>
        <v>663687091</v>
      </c>
      <c r="C530" s="1377"/>
      <c r="D530" s="1378">
        <f ca="1">SUM(D525:D529)</f>
        <v>1001132187</v>
      </c>
      <c r="E530" s="984"/>
      <c r="F530" s="965">
        <f>SUM(F525:F529)</f>
        <v>39565227</v>
      </c>
      <c r="G530" s="984"/>
      <c r="H530" s="965">
        <f ca="1">SUM(H525:H529)</f>
        <v>1625254051</v>
      </c>
      <c r="I530" s="962"/>
      <c r="J530" s="962"/>
      <c r="K530" s="962"/>
      <c r="L530" s="962"/>
      <c r="M530" s="962"/>
      <c r="N530" s="962"/>
      <c r="O530" s="962"/>
      <c r="P530" s="962"/>
      <c r="Q530" s="962"/>
      <c r="R530" s="962"/>
      <c r="S530" s="962"/>
      <c r="T530" s="962"/>
      <c r="U530" s="962"/>
      <c r="V530" s="232"/>
      <c r="W530" s="232"/>
      <c r="X530" s="232"/>
      <c r="Y530" s="232"/>
      <c r="Z530" s="232"/>
    </row>
    <row r="531" spans="1:26" ht="15.75" thickTop="1">
      <c r="A531" s="1428"/>
      <c r="B531" s="1376">
        <f ca="1">B530-BS!H104</f>
        <v>0</v>
      </c>
      <c r="C531" s="1376"/>
      <c r="D531" s="1376"/>
      <c r="E531" s="962"/>
      <c r="F531" s="962"/>
      <c r="G531" s="962"/>
      <c r="H531" s="978">
        <f ca="1">H530-BS!F104</f>
        <v>0</v>
      </c>
      <c r="I531" s="962"/>
      <c r="J531" s="962"/>
      <c r="K531" s="962"/>
      <c r="L531" s="962"/>
      <c r="M531" s="962"/>
      <c r="N531" s="962"/>
      <c r="O531" s="962"/>
      <c r="P531" s="962"/>
      <c r="Q531" s="962"/>
      <c r="R531" s="962"/>
      <c r="S531" s="962"/>
      <c r="T531" s="962"/>
      <c r="U531" s="962"/>
      <c r="V531" s="232"/>
      <c r="W531" s="232"/>
      <c r="X531" s="232"/>
      <c r="Y531" s="232"/>
      <c r="Z531" s="232"/>
    </row>
    <row r="532" spans="1:26" ht="15">
      <c r="A532" s="1428"/>
      <c r="B532" s="1376"/>
      <c r="C532" s="1376"/>
      <c r="D532" s="1376"/>
      <c r="E532" s="962"/>
      <c r="F532" s="962"/>
      <c r="G532" s="962"/>
      <c r="H532" s="962"/>
      <c r="I532" s="962"/>
      <c r="J532" s="962"/>
      <c r="K532" s="962"/>
      <c r="L532" s="962"/>
      <c r="M532" s="962"/>
      <c r="N532" s="962"/>
      <c r="O532" s="962"/>
      <c r="P532" s="962"/>
      <c r="Q532" s="962"/>
      <c r="R532" s="962"/>
      <c r="S532" s="962"/>
      <c r="T532" s="962"/>
      <c r="U532" s="962"/>
      <c r="V532" s="232"/>
      <c r="W532" s="232"/>
      <c r="X532" s="232"/>
      <c r="Y532" s="232"/>
      <c r="Z532" s="232"/>
    </row>
    <row r="533" spans="1:26" ht="15">
      <c r="A533" s="1438" t="s">
        <v>543</v>
      </c>
      <c r="B533" s="1376" t="s">
        <v>3552</v>
      </c>
      <c r="C533" s="1376"/>
      <c r="D533" s="1376"/>
      <c r="E533" s="962"/>
      <c r="F533" s="962" t="s">
        <v>3553</v>
      </c>
      <c r="G533" s="962"/>
      <c r="H533" s="962"/>
      <c r="I533" s="962"/>
      <c r="J533" s="962"/>
      <c r="K533" s="962"/>
      <c r="L533" s="962"/>
      <c r="M533" s="962"/>
      <c r="N533" s="962"/>
      <c r="O533" s="962"/>
      <c r="P533" s="962"/>
      <c r="Q533" s="962"/>
      <c r="R533" s="962"/>
      <c r="S533" s="962"/>
      <c r="T533" s="962"/>
      <c r="U533" s="962"/>
      <c r="V533" s="232"/>
      <c r="W533" s="232"/>
      <c r="X533" s="232"/>
      <c r="Y533" s="232"/>
      <c r="Z533" s="232"/>
    </row>
    <row r="534" spans="1:26" ht="15">
      <c r="A534" s="1426"/>
      <c r="B534" s="1403" t="s">
        <v>12562</v>
      </c>
      <c r="C534" s="1404"/>
      <c r="D534" s="1403" t="s">
        <v>5545</v>
      </c>
      <c r="E534" s="1035"/>
      <c r="F534" s="992" t="s">
        <v>5544</v>
      </c>
      <c r="G534" s="1035"/>
      <c r="H534" s="962"/>
      <c r="I534" s="962"/>
      <c r="J534" s="962"/>
      <c r="K534" s="962"/>
      <c r="L534" s="962"/>
      <c r="M534" s="962"/>
      <c r="N534" s="962"/>
      <c r="O534" s="962"/>
      <c r="P534" s="962"/>
      <c r="Q534" s="962"/>
      <c r="R534" s="962"/>
      <c r="S534" s="962"/>
      <c r="T534" s="962"/>
      <c r="U534" s="962"/>
      <c r="V534" s="232"/>
      <c r="W534" s="232"/>
      <c r="X534" s="232"/>
      <c r="Y534" s="232"/>
      <c r="Z534" s="232"/>
    </row>
    <row r="535" spans="1:26" ht="15">
      <c r="A535" s="1426" t="s">
        <v>544</v>
      </c>
      <c r="B535" s="1383">
        <f ca="1">PL!F44</f>
        <v>4510080203</v>
      </c>
      <c r="C535" s="812"/>
      <c r="D535" s="1376">
        <f ca="1">PL!H44</f>
        <v>1968933548</v>
      </c>
      <c r="E535" s="964"/>
      <c r="F535" s="1292"/>
      <c r="G535" s="964"/>
      <c r="H535" s="962" t="s">
        <v>139</v>
      </c>
      <c r="I535" s="962"/>
      <c r="J535" s="962"/>
      <c r="K535" s="962"/>
      <c r="L535" s="962"/>
      <c r="M535" s="962"/>
      <c r="N535" s="962"/>
      <c r="O535" s="962"/>
      <c r="P535" s="962"/>
      <c r="Q535" s="962"/>
      <c r="R535" s="962"/>
      <c r="S535" s="962"/>
      <c r="T535" s="962"/>
      <c r="U535" s="962"/>
      <c r="V535" s="232"/>
      <c r="W535" s="232"/>
      <c r="X535" s="232"/>
      <c r="Y535" s="232"/>
      <c r="Z535" s="232"/>
    </row>
    <row r="536" spans="1:26" ht="30" hidden="1">
      <c r="A536" s="1426" t="s">
        <v>9864</v>
      </c>
      <c r="B536" s="1383">
        <f>B537+B541</f>
        <v>26884283</v>
      </c>
      <c r="C536" s="812"/>
      <c r="D536" s="812"/>
      <c r="E536" s="964"/>
      <c r="F536" s="1295"/>
      <c r="G536" s="964"/>
      <c r="H536" s="962" t="s">
        <v>138</v>
      </c>
      <c r="I536" s="962"/>
      <c r="J536" s="962"/>
      <c r="K536" s="962"/>
      <c r="L536" s="962"/>
      <c r="M536" s="962"/>
      <c r="N536" s="962"/>
      <c r="O536" s="962"/>
      <c r="P536" s="962"/>
      <c r="Q536" s="962"/>
      <c r="R536" s="962"/>
      <c r="S536" s="962"/>
      <c r="T536" s="962"/>
      <c r="U536" s="962"/>
      <c r="V536" s="232"/>
      <c r="W536" s="232"/>
      <c r="X536" s="232"/>
      <c r="Y536" s="232"/>
      <c r="Z536" s="232"/>
    </row>
    <row r="537" spans="1:26" ht="15">
      <c r="A537" s="1426" t="s">
        <v>332</v>
      </c>
      <c r="B537" s="1383">
        <f>SUM(B538:B540)</f>
        <v>26884283</v>
      </c>
      <c r="C537" s="1388"/>
      <c r="D537" s="1383">
        <f>SUM(D538:D540)</f>
        <v>13977188</v>
      </c>
      <c r="E537" s="969"/>
      <c r="F537" s="1292">
        <f>SUM(F538:F540)</f>
        <v>0</v>
      </c>
      <c r="G537" s="969"/>
      <c r="H537" s="962"/>
      <c r="I537" s="962"/>
      <c r="J537" s="962"/>
      <c r="K537" s="962"/>
      <c r="L537" s="962"/>
      <c r="M537" s="962"/>
      <c r="N537" s="962"/>
      <c r="O537" s="962"/>
      <c r="P537" s="962"/>
      <c r="Q537" s="962"/>
      <c r="R537" s="962"/>
      <c r="S537" s="962"/>
      <c r="T537" s="962"/>
      <c r="U537" s="962"/>
      <c r="V537" s="232"/>
      <c r="W537" s="232"/>
      <c r="X537" s="232"/>
      <c r="Y537" s="232"/>
      <c r="Z537" s="232"/>
    </row>
    <row r="538" spans="1:26" s="990" customFormat="1" ht="15">
      <c r="A538" s="1442" t="s">
        <v>14383</v>
      </c>
      <c r="B538" s="1667">
        <v>15073731</v>
      </c>
      <c r="C538" s="1388"/>
      <c r="D538" s="1757">
        <v>11623541</v>
      </c>
      <c r="E538" s="969"/>
      <c r="F538" s="1296"/>
      <c r="G538" s="969"/>
      <c r="H538" s="987"/>
      <c r="I538" s="987"/>
      <c r="J538" s="987"/>
      <c r="K538" s="987"/>
      <c r="L538" s="987"/>
      <c r="M538" s="987"/>
      <c r="N538" s="987"/>
      <c r="O538" s="987"/>
      <c r="P538" s="987"/>
      <c r="Q538" s="987"/>
      <c r="R538" s="987"/>
      <c r="S538" s="987"/>
      <c r="T538" s="987"/>
      <c r="U538" s="987"/>
      <c r="V538" s="986"/>
      <c r="W538" s="986"/>
      <c r="X538" s="986"/>
      <c r="Y538" s="986"/>
      <c r="Z538" s="986"/>
    </row>
    <row r="539" spans="1:26" s="990" customFormat="1" ht="15">
      <c r="A539" s="1442" t="s">
        <v>14388</v>
      </c>
      <c r="B539" s="1667">
        <v>11550840</v>
      </c>
      <c r="C539" s="1388"/>
      <c r="D539" s="1381">
        <v>0</v>
      </c>
      <c r="E539" s="969"/>
      <c r="F539" s="1296"/>
      <c r="G539" s="969"/>
      <c r="H539" s="987"/>
      <c r="I539" s="987"/>
      <c r="J539" s="987"/>
      <c r="K539" s="987"/>
      <c r="L539" s="987"/>
      <c r="M539" s="987"/>
      <c r="N539" s="987"/>
      <c r="O539" s="987"/>
      <c r="P539" s="987"/>
      <c r="Q539" s="987"/>
      <c r="R539" s="987"/>
      <c r="S539" s="987"/>
      <c r="T539" s="987"/>
      <c r="U539" s="987"/>
      <c r="V539" s="986"/>
      <c r="W539" s="986"/>
      <c r="X539" s="986"/>
      <c r="Y539" s="986"/>
      <c r="Z539" s="986"/>
    </row>
    <row r="540" spans="1:26" s="990" customFormat="1" ht="15">
      <c r="A540" s="1442" t="s">
        <v>14382</v>
      </c>
      <c r="B540" s="1381">
        <f>-WK!V303</f>
        <v>259712</v>
      </c>
      <c r="C540" s="1388"/>
      <c r="D540" s="1699">
        <v>2353647</v>
      </c>
      <c r="E540" s="969"/>
      <c r="F540" s="1296"/>
      <c r="G540" s="969"/>
      <c r="H540" s="987"/>
      <c r="I540" s="987"/>
      <c r="J540" s="987"/>
      <c r="K540" s="987"/>
      <c r="L540" s="987"/>
      <c r="M540" s="987"/>
      <c r="N540" s="987"/>
      <c r="O540" s="987"/>
      <c r="P540" s="987"/>
      <c r="Q540" s="987"/>
      <c r="R540" s="987"/>
      <c r="S540" s="987"/>
      <c r="T540" s="987"/>
      <c r="U540" s="987"/>
      <c r="V540" s="986"/>
      <c r="W540" s="986"/>
      <c r="X540" s="986"/>
      <c r="Y540" s="986"/>
      <c r="Z540" s="986"/>
    </row>
    <row r="541" spans="1:26" ht="15">
      <c r="A541" s="1426" t="s">
        <v>3486</v>
      </c>
      <c r="B541" s="1411">
        <v>0</v>
      </c>
      <c r="C541" s="1388"/>
      <c r="D541" s="815">
        <v>0</v>
      </c>
      <c r="E541" s="969"/>
      <c r="F541" s="1298"/>
      <c r="G541" s="969"/>
      <c r="H541" s="962"/>
      <c r="I541" s="962"/>
      <c r="J541" s="962"/>
      <c r="K541" s="962"/>
      <c r="L541" s="962"/>
      <c r="M541" s="962"/>
      <c r="N541" s="962"/>
      <c r="O541" s="962"/>
      <c r="P541" s="962"/>
      <c r="Q541" s="962"/>
      <c r="R541" s="962"/>
      <c r="S541" s="962"/>
      <c r="T541" s="962"/>
      <c r="U541" s="962"/>
      <c r="V541" s="232"/>
      <c r="W541" s="232"/>
      <c r="X541" s="232"/>
      <c r="Y541" s="232"/>
      <c r="Z541" s="232"/>
    </row>
    <row r="542" spans="1:26" ht="15" hidden="1">
      <c r="A542" s="1426"/>
      <c r="B542" s="1411"/>
      <c r="C542" s="1388"/>
      <c r="D542" s="815"/>
      <c r="E542" s="969"/>
      <c r="F542" s="1298"/>
      <c r="G542" s="969"/>
      <c r="H542" s="962"/>
      <c r="I542" s="962"/>
      <c r="J542" s="962"/>
      <c r="K542" s="962"/>
      <c r="L542" s="962"/>
      <c r="M542" s="962"/>
      <c r="N542" s="962"/>
      <c r="O542" s="962"/>
      <c r="P542" s="962"/>
      <c r="Q542" s="962"/>
      <c r="R542" s="962"/>
      <c r="S542" s="962"/>
      <c r="T542" s="962"/>
      <c r="U542" s="962"/>
      <c r="V542" s="232"/>
      <c r="W542" s="232"/>
      <c r="X542" s="232"/>
      <c r="Y542" s="232"/>
      <c r="Z542" s="232"/>
    </row>
    <row r="543" spans="1:26" ht="15">
      <c r="A543" s="1426" t="s">
        <v>14246</v>
      </c>
      <c r="B543" s="1419">
        <f ca="1">B535+B537+B541</f>
        <v>4536964486</v>
      </c>
      <c r="C543" s="1388"/>
      <c r="D543" s="1699">
        <v>1982939089</v>
      </c>
      <c r="E543" s="969"/>
      <c r="F543" s="1297">
        <f>F535-F536</f>
        <v>0</v>
      </c>
      <c r="G543" s="969"/>
      <c r="H543" s="962"/>
      <c r="I543" s="962"/>
      <c r="J543" s="962"/>
      <c r="K543" s="962"/>
      <c r="L543" s="962"/>
      <c r="M543" s="962"/>
      <c r="N543" s="962"/>
      <c r="O543" s="962"/>
      <c r="P543" s="962"/>
      <c r="Q543" s="962"/>
      <c r="R543" s="962"/>
      <c r="S543" s="962"/>
      <c r="T543" s="962"/>
      <c r="U543" s="962"/>
      <c r="V543" s="232"/>
      <c r="W543" s="232"/>
      <c r="X543" s="232"/>
      <c r="Y543" s="232"/>
      <c r="Z543" s="232"/>
    </row>
    <row r="544" spans="1:26" ht="15">
      <c r="A544" s="1426" t="s">
        <v>14245</v>
      </c>
      <c r="B544" s="1419">
        <v>0</v>
      </c>
      <c r="C544" s="1384"/>
      <c r="D544" s="1384">
        <v>-1982939089</v>
      </c>
      <c r="E544" s="964"/>
      <c r="F544" s="1297"/>
      <c r="G544" s="964"/>
      <c r="H544" s="962"/>
      <c r="I544" s="962"/>
      <c r="J544" s="962"/>
      <c r="K544" s="962"/>
      <c r="L544" s="962"/>
      <c r="M544" s="962"/>
      <c r="N544" s="962"/>
      <c r="O544" s="962"/>
      <c r="P544" s="962"/>
      <c r="Q544" s="962"/>
      <c r="R544" s="962"/>
      <c r="S544" s="962"/>
      <c r="T544" s="962"/>
      <c r="U544" s="962"/>
      <c r="V544" s="232"/>
      <c r="W544" s="232"/>
      <c r="X544" s="232"/>
      <c r="Y544" s="232"/>
      <c r="Z544" s="232"/>
    </row>
    <row r="545" spans="1:26" ht="15">
      <c r="A545" s="1426" t="s">
        <v>4560</v>
      </c>
      <c r="B545" s="1582">
        <f ca="1">B543+B544</f>
        <v>4536964486</v>
      </c>
      <c r="C545" s="1384"/>
      <c r="D545" s="1582">
        <f>SUM(D543:D544)</f>
        <v>0</v>
      </c>
      <c r="E545" s="964"/>
      <c r="F545" s="1583"/>
      <c r="G545" s="964"/>
      <c r="H545" s="962"/>
      <c r="I545" s="962"/>
      <c r="J545" s="962"/>
      <c r="K545" s="962"/>
      <c r="L545" s="962"/>
      <c r="M545" s="962"/>
      <c r="N545" s="962"/>
      <c r="O545" s="962"/>
      <c r="P545" s="962"/>
      <c r="Q545" s="962"/>
      <c r="R545" s="962"/>
      <c r="S545" s="962"/>
      <c r="T545" s="962"/>
      <c r="U545" s="962"/>
      <c r="V545" s="232"/>
      <c r="W545" s="232"/>
      <c r="X545" s="232"/>
      <c r="Y545" s="232"/>
      <c r="Z545" s="232"/>
    </row>
    <row r="546" spans="1:26" ht="15">
      <c r="A546" s="1426" t="s">
        <v>9865</v>
      </c>
      <c r="B546" s="1584">
        <v>0.22</v>
      </c>
      <c r="C546" s="1384"/>
      <c r="D546" s="1758">
        <v>0.22</v>
      </c>
      <c r="E546" s="964"/>
      <c r="F546" s="1297"/>
      <c r="G546" s="988"/>
      <c r="H546" s="962"/>
      <c r="I546" s="962"/>
      <c r="J546" s="962"/>
      <c r="K546" s="962"/>
      <c r="L546" s="962"/>
      <c r="M546" s="962"/>
      <c r="N546" s="962"/>
      <c r="O546" s="962"/>
      <c r="P546" s="962"/>
      <c r="Q546" s="962"/>
      <c r="R546" s="962"/>
      <c r="S546" s="962"/>
      <c r="T546" s="962"/>
      <c r="U546" s="962"/>
      <c r="V546" s="232"/>
      <c r="W546" s="232"/>
      <c r="X546" s="232"/>
      <c r="Y546" s="232"/>
      <c r="Z546" s="232"/>
    </row>
    <row r="547" spans="1:26" ht="16.5" customHeight="1">
      <c r="A547" s="1453" t="s">
        <v>8607</v>
      </c>
      <c r="B547" s="1566">
        <f ca="1">ROUND(B545*B546,0)</f>
        <v>998132187</v>
      </c>
      <c r="C547" s="817"/>
      <c r="D547" s="817">
        <f>ROUND(D545*D546,0)</f>
        <v>0</v>
      </c>
      <c r="E547" s="988"/>
      <c r="F547" s="1291">
        <f>MAX(F543*F546,0)</f>
        <v>0</v>
      </c>
      <c r="G547" s="988"/>
      <c r="H547" s="962"/>
      <c r="I547" s="962"/>
      <c r="J547" s="962"/>
      <c r="K547" s="962"/>
      <c r="L547" s="962"/>
      <c r="M547" s="962"/>
      <c r="N547" s="962"/>
      <c r="O547" s="962"/>
      <c r="P547" s="962"/>
      <c r="Q547" s="962"/>
      <c r="R547" s="962"/>
      <c r="S547" s="962"/>
      <c r="T547" s="962"/>
      <c r="U547" s="962"/>
      <c r="V547" s="232"/>
      <c r="W547" s="232"/>
      <c r="X547" s="232"/>
      <c r="Y547" s="232"/>
      <c r="Z547" s="232"/>
    </row>
    <row r="548" spans="1:26" s="1116" customFormat="1" ht="30" hidden="1">
      <c r="A548" s="1449" t="s">
        <v>165</v>
      </c>
      <c r="B548" s="1568"/>
      <c r="C548" s="1353"/>
      <c r="D548" s="1353"/>
      <c r="F548" s="1299"/>
    </row>
    <row r="549" spans="1:26" s="1116" customFormat="1" ht="15.75" hidden="1" thickBot="1">
      <c r="A549" s="1449" t="s">
        <v>166</v>
      </c>
      <c r="B549" s="1569"/>
      <c r="C549" s="1353"/>
      <c r="D549" s="1405"/>
      <c r="F549" s="1300"/>
    </row>
    <row r="550" spans="1:26" ht="21" customHeight="1" thickBot="1">
      <c r="A550" s="810" t="s">
        <v>2932</v>
      </c>
      <c r="B550" s="1415">
        <f ca="1">B547-B549</f>
        <v>998132187</v>
      </c>
      <c r="C550" s="1377"/>
      <c r="D550" s="1378">
        <f>D547+D549</f>
        <v>0</v>
      </c>
      <c r="E550" s="984"/>
      <c r="F550" s="1293">
        <f>F547</f>
        <v>0</v>
      </c>
      <c r="G550" s="984"/>
      <c r="H550" s="972"/>
      <c r="I550" s="962"/>
      <c r="J550" s="962"/>
      <c r="K550" s="962"/>
      <c r="L550" s="962"/>
      <c r="M550" s="962"/>
      <c r="N550" s="962"/>
      <c r="O550" s="962"/>
      <c r="P550" s="962"/>
      <c r="Q550" s="962"/>
      <c r="R550" s="962"/>
      <c r="S550" s="962"/>
      <c r="T550" s="962"/>
      <c r="U550" s="962"/>
      <c r="V550" s="232"/>
      <c r="W550" s="232"/>
      <c r="X550" s="232"/>
      <c r="Y550" s="232"/>
      <c r="Z550" s="232"/>
    </row>
    <row r="551" spans="1:26" ht="15.75" thickTop="1">
      <c r="A551" s="1431"/>
      <c r="B551" s="1376"/>
      <c r="C551" s="1385"/>
      <c r="D551" s="1376">
        <f ca="1">D550-PL!H46</f>
        <v>0</v>
      </c>
      <c r="E551" s="962"/>
      <c r="F551" s="1301">
        <f>F550-PL!J46</f>
        <v>0</v>
      </c>
      <c r="G551" s="962"/>
      <c r="H551" s="962"/>
      <c r="I551" s="962"/>
      <c r="J551" s="962"/>
      <c r="K551" s="962"/>
      <c r="L551" s="962"/>
      <c r="M551" s="962"/>
      <c r="N551" s="962"/>
      <c r="O551" s="962"/>
      <c r="P551" s="962"/>
      <c r="Q551" s="962"/>
      <c r="R551" s="962"/>
      <c r="S551" s="962"/>
      <c r="T551" s="962"/>
      <c r="U551" s="962"/>
      <c r="V551" s="232"/>
      <c r="W551" s="232"/>
      <c r="X551" s="232"/>
      <c r="Y551" s="232"/>
      <c r="Z551" s="232"/>
    </row>
    <row r="552" spans="1:26" ht="15">
      <c r="A552" s="1431"/>
      <c r="B552" s="1376"/>
      <c r="C552" s="1385"/>
      <c r="D552" s="1376"/>
      <c r="E552" s="962"/>
      <c r="F552" s="962"/>
      <c r="G552" s="962"/>
      <c r="H552" s="962"/>
      <c r="I552" s="962"/>
      <c r="J552" s="962"/>
      <c r="K552" s="962"/>
      <c r="L552" s="962"/>
      <c r="M552" s="962"/>
      <c r="N552" s="962"/>
      <c r="O552" s="962"/>
      <c r="P552" s="962"/>
      <c r="Q552" s="962"/>
      <c r="R552" s="962"/>
      <c r="S552" s="962"/>
      <c r="T552" s="962"/>
      <c r="U552" s="962"/>
      <c r="V552" s="232"/>
      <c r="W552" s="232"/>
      <c r="X552" s="232"/>
      <c r="Y552" s="232"/>
      <c r="Z552" s="232"/>
    </row>
    <row r="553" spans="1:26" ht="15">
      <c r="A553" s="1431" t="s">
        <v>10491</v>
      </c>
      <c r="B553" s="1399">
        <f>WK!R301</f>
        <v>0</v>
      </c>
      <c r="C553" s="1385"/>
      <c r="D553" s="1376"/>
      <c r="E553" s="962"/>
      <c r="F553" s="962"/>
      <c r="G553" s="962"/>
      <c r="H553" s="962"/>
      <c r="I553" s="962"/>
      <c r="J553" s="962"/>
      <c r="K553" s="962"/>
      <c r="L553" s="962"/>
      <c r="M553" s="962"/>
      <c r="N553" s="962"/>
      <c r="O553" s="962"/>
      <c r="P553" s="962"/>
      <c r="Q553" s="962"/>
      <c r="R553" s="962"/>
      <c r="S553" s="962"/>
      <c r="T553" s="962"/>
      <c r="U553" s="962"/>
      <c r="V553" s="232"/>
      <c r="W553" s="232"/>
      <c r="X553" s="232"/>
      <c r="Y553" s="232"/>
      <c r="Z553" s="232"/>
    </row>
    <row r="554" spans="1:26" ht="15">
      <c r="A554" s="1431" t="s">
        <v>10492</v>
      </c>
      <c r="B554" s="1399">
        <f ca="1">B550-B553</f>
        <v>998132187</v>
      </c>
      <c r="C554" s="1376"/>
      <c r="D554" s="1376"/>
      <c r="E554" s="962"/>
      <c r="F554" s="962"/>
      <c r="G554" s="962"/>
      <c r="H554" s="962"/>
      <c r="I554" s="962"/>
      <c r="J554" s="962"/>
      <c r="K554" s="962"/>
      <c r="L554" s="962"/>
      <c r="M554" s="962"/>
      <c r="N554" s="962"/>
      <c r="O554" s="962"/>
      <c r="P554" s="962"/>
      <c r="Q554" s="962"/>
      <c r="R554" s="962"/>
      <c r="S554" s="962"/>
      <c r="T554" s="962"/>
      <c r="U554" s="962"/>
      <c r="V554" s="232"/>
      <c r="W554" s="232"/>
      <c r="X554" s="232"/>
      <c r="Y554" s="232"/>
      <c r="Z554" s="232"/>
    </row>
    <row r="555" spans="1:26" ht="15">
      <c r="A555" s="1431"/>
      <c r="B555" s="1376"/>
      <c r="C555" s="1376"/>
      <c r="D555" s="1376"/>
      <c r="E555" s="962"/>
      <c r="F555" s="962"/>
      <c r="G555" s="962"/>
      <c r="H555" s="962"/>
      <c r="I555" s="962"/>
      <c r="J555" s="962"/>
      <c r="K555" s="962"/>
      <c r="L555" s="962"/>
      <c r="M555" s="962"/>
      <c r="N555" s="962"/>
      <c r="O555" s="962"/>
      <c r="P555" s="962"/>
      <c r="Q555" s="962"/>
      <c r="R555" s="962"/>
      <c r="S555" s="962"/>
      <c r="T555" s="962"/>
      <c r="U555" s="962"/>
      <c r="V555" s="232"/>
      <c r="W555" s="232"/>
      <c r="X555" s="232"/>
      <c r="Y555" s="232"/>
      <c r="Z555" s="232"/>
    </row>
    <row r="556" spans="1:26" ht="15">
      <c r="A556" s="1432"/>
      <c r="B556" s="1376"/>
      <c r="C556" s="1376"/>
      <c r="D556" s="1376"/>
      <c r="E556" s="962"/>
      <c r="F556" s="962"/>
      <c r="G556" s="962"/>
      <c r="H556" s="962"/>
      <c r="I556" s="962"/>
      <c r="J556" s="962"/>
      <c r="K556" s="962"/>
      <c r="L556" s="962"/>
      <c r="M556" s="962"/>
      <c r="N556" s="962"/>
      <c r="O556" s="962"/>
      <c r="P556" s="962"/>
      <c r="Q556" s="962"/>
      <c r="R556" s="962"/>
      <c r="S556" s="962"/>
      <c r="T556" s="962"/>
      <c r="U556" s="962"/>
      <c r="V556" s="232"/>
      <c r="W556" s="232"/>
      <c r="X556" s="232"/>
      <c r="Y556" s="232"/>
      <c r="Z556" s="232"/>
    </row>
    <row r="557" spans="1:26" ht="15" hidden="1">
      <c r="A557" s="1429" t="s">
        <v>3487</v>
      </c>
      <c r="B557" s="1376"/>
      <c r="C557" s="1376"/>
      <c r="D557" s="1376"/>
      <c r="E557" s="959"/>
      <c r="F557" s="959"/>
      <c r="G557" s="959"/>
      <c r="H557" s="959"/>
      <c r="I557" s="959"/>
      <c r="J557" s="959"/>
      <c r="K557" s="959"/>
      <c r="L557" s="959"/>
      <c r="M557" s="959"/>
      <c r="N557" s="959"/>
      <c r="O557" s="959"/>
      <c r="P557" s="959"/>
      <c r="Q557" s="959"/>
      <c r="R557" s="959"/>
      <c r="S557" s="959"/>
      <c r="T557" s="959"/>
      <c r="U557" s="959"/>
      <c r="V557" s="960"/>
      <c r="W557" s="960"/>
      <c r="X557" s="960"/>
      <c r="Y557" s="960"/>
      <c r="Z557" s="960"/>
    </row>
    <row r="558" spans="1:26" ht="15" hidden="1">
      <c r="A558" s="1426"/>
      <c r="B558" s="1403" t="s">
        <v>7382</v>
      </c>
      <c r="C558" s="1377"/>
      <c r="D558" s="798" t="s">
        <v>7383</v>
      </c>
      <c r="E558" s="984"/>
      <c r="F558" s="962"/>
      <c r="G558" s="984"/>
      <c r="H558" s="962"/>
      <c r="I558" s="962"/>
      <c r="J558" s="962"/>
      <c r="K558" s="962"/>
      <c r="L558" s="962"/>
      <c r="M558" s="962"/>
      <c r="N558" s="962"/>
      <c r="O558" s="962"/>
      <c r="P558" s="962"/>
      <c r="Q558" s="962"/>
      <c r="R558" s="962"/>
      <c r="S558" s="962"/>
      <c r="T558" s="962"/>
      <c r="U558" s="962"/>
      <c r="V558" s="232"/>
      <c r="W558" s="232"/>
      <c r="X558" s="232"/>
      <c r="Y558" s="232"/>
      <c r="Z558" s="232"/>
    </row>
    <row r="559" spans="1:26" ht="15" hidden="1">
      <c r="A559" s="1426" t="s">
        <v>2933</v>
      </c>
      <c r="B559" s="1383">
        <f>BS!F105</f>
        <v>543993056</v>
      </c>
      <c r="C559" s="812"/>
      <c r="D559" s="812">
        <f ca="1">WK!U139</f>
        <v>297358825</v>
      </c>
      <c r="E559" s="964"/>
      <c r="F559" s="962"/>
      <c r="G559" s="964"/>
      <c r="H559" s="962"/>
      <c r="I559" s="962"/>
      <c r="J559" s="962"/>
      <c r="K559" s="962"/>
      <c r="L559" s="962"/>
      <c r="M559" s="962"/>
      <c r="N559" s="962"/>
      <c r="O559" s="962"/>
      <c r="P559" s="962"/>
      <c r="Q559" s="962"/>
      <c r="R559" s="962"/>
      <c r="S559" s="962"/>
      <c r="T559" s="962"/>
      <c r="U559" s="962"/>
      <c r="V559" s="232"/>
      <c r="W559" s="232"/>
      <c r="X559" s="232"/>
      <c r="Y559" s="232"/>
      <c r="Z559" s="232"/>
    </row>
    <row r="560" spans="1:26" ht="15.75" hidden="1" thickBot="1">
      <c r="A560" s="810" t="s">
        <v>4032</v>
      </c>
      <c r="B560" s="1415">
        <f>SUM(B559:B559)</f>
        <v>543993056</v>
      </c>
      <c r="C560" s="1377"/>
      <c r="D560" s="1378">
        <f ca="1">SUM(D559:D559)</f>
        <v>297358825</v>
      </c>
      <c r="E560" s="984"/>
      <c r="F560" s="962"/>
      <c r="G560" s="984"/>
      <c r="H560" s="962"/>
      <c r="I560" s="962"/>
      <c r="J560" s="962"/>
      <c r="K560" s="962"/>
      <c r="L560" s="962"/>
      <c r="M560" s="962"/>
      <c r="N560" s="962"/>
      <c r="O560" s="962"/>
      <c r="P560" s="962"/>
      <c r="Q560" s="962"/>
      <c r="R560" s="962"/>
      <c r="S560" s="962"/>
      <c r="T560" s="962"/>
      <c r="U560" s="962"/>
      <c r="V560" s="232"/>
      <c r="W560" s="232"/>
      <c r="X560" s="232"/>
      <c r="Y560" s="232"/>
      <c r="Z560" s="232"/>
    </row>
    <row r="561" spans="1:26" ht="15.75" hidden="1" thickTop="1">
      <c r="A561" s="810"/>
      <c r="B561" s="1419">
        <f>B560-BS!F105</f>
        <v>0</v>
      </c>
      <c r="C561" s="812"/>
      <c r="D561" s="1384">
        <f ca="1">D560-BS!H105</f>
        <v>0</v>
      </c>
      <c r="E561" s="984"/>
      <c r="F561" s="962"/>
      <c r="G561" s="984"/>
      <c r="H561" s="962"/>
      <c r="I561" s="962"/>
      <c r="J561" s="962"/>
      <c r="K561" s="962"/>
      <c r="L561" s="962"/>
      <c r="M561" s="962"/>
      <c r="N561" s="962"/>
      <c r="O561" s="962"/>
      <c r="P561" s="962"/>
      <c r="Q561" s="962"/>
      <c r="R561" s="962"/>
      <c r="S561" s="962"/>
      <c r="T561" s="962"/>
      <c r="U561" s="962"/>
      <c r="V561" s="232"/>
      <c r="W561" s="232"/>
      <c r="X561" s="232"/>
      <c r="Y561" s="232"/>
      <c r="Z561" s="232"/>
    </row>
    <row r="562" spans="1:26" ht="15">
      <c r="A562" s="1428"/>
      <c r="B562" s="1376"/>
      <c r="C562" s="1376"/>
      <c r="D562" s="1376"/>
      <c r="E562" s="962"/>
      <c r="F562" s="962"/>
      <c r="G562" s="962"/>
      <c r="H562" s="962"/>
      <c r="I562" s="962"/>
      <c r="J562" s="962"/>
      <c r="K562" s="962"/>
      <c r="L562" s="962"/>
      <c r="M562" s="962"/>
      <c r="N562" s="962"/>
      <c r="O562" s="962"/>
      <c r="P562" s="962"/>
      <c r="Q562" s="962"/>
      <c r="R562" s="962"/>
      <c r="S562" s="962"/>
      <c r="T562" s="962"/>
      <c r="U562" s="962"/>
      <c r="V562" s="232"/>
      <c r="W562" s="232"/>
      <c r="X562" s="232"/>
      <c r="Y562" s="232"/>
      <c r="Z562" s="232"/>
    </row>
    <row r="563" spans="1:26" ht="15">
      <c r="A563" s="1429" t="s">
        <v>3488</v>
      </c>
      <c r="B563" s="1376"/>
      <c r="C563" s="1376"/>
      <c r="D563" s="1376"/>
      <c r="E563" s="959"/>
      <c r="F563" s="959"/>
      <c r="G563" s="959"/>
      <c r="H563" s="959"/>
      <c r="I563" s="959"/>
      <c r="J563" s="959"/>
      <c r="K563" s="959"/>
      <c r="L563" s="959"/>
      <c r="M563" s="959"/>
      <c r="N563" s="959"/>
      <c r="O563" s="959"/>
      <c r="P563" s="959"/>
      <c r="Q563" s="959"/>
      <c r="R563" s="959"/>
      <c r="S563" s="959"/>
      <c r="T563" s="959"/>
      <c r="U563" s="959"/>
      <c r="V563" s="960"/>
      <c r="W563" s="960"/>
      <c r="X563" s="960"/>
      <c r="Y563" s="960"/>
      <c r="Z563" s="960"/>
    </row>
    <row r="564" spans="1:26" ht="15">
      <c r="A564" s="1426"/>
      <c r="B564" s="1403" t="s">
        <v>7382</v>
      </c>
      <c r="C564" s="1377"/>
      <c r="D564" s="798" t="s">
        <v>7383</v>
      </c>
      <c r="E564" s="984"/>
      <c r="F564" s="962"/>
      <c r="G564" s="984"/>
      <c r="H564" s="962"/>
      <c r="I564" s="962"/>
      <c r="J564" s="962"/>
      <c r="K564" s="962"/>
      <c r="L564" s="962"/>
      <c r="M564" s="962"/>
      <c r="N564" s="962"/>
      <c r="O564" s="962"/>
      <c r="P564" s="962"/>
      <c r="Q564" s="962"/>
      <c r="R564" s="962"/>
      <c r="S564" s="962"/>
      <c r="T564" s="962"/>
      <c r="U564" s="962"/>
      <c r="V564" s="232"/>
      <c r="W564" s="232"/>
      <c r="X564" s="232"/>
      <c r="Y564" s="232"/>
      <c r="Z564" s="232"/>
    </row>
    <row r="565" spans="1:26" ht="15">
      <c r="A565" s="1041" t="s">
        <v>2178</v>
      </c>
      <c r="B565" s="1383">
        <v>45745592</v>
      </c>
      <c r="C565" s="1396"/>
      <c r="D565" s="1383">
        <v>35124634</v>
      </c>
      <c r="E565" s="1034"/>
      <c r="F565" s="962"/>
      <c r="G565" s="964"/>
      <c r="H565" s="962"/>
      <c r="I565" s="962"/>
      <c r="J565" s="962"/>
      <c r="K565" s="962"/>
      <c r="L565" s="962"/>
      <c r="M565" s="962"/>
      <c r="N565" s="962"/>
      <c r="O565" s="962"/>
      <c r="P565" s="962"/>
      <c r="Q565" s="962"/>
      <c r="R565" s="962"/>
      <c r="S565" s="962"/>
      <c r="T565" s="962"/>
      <c r="U565" s="962"/>
      <c r="V565" s="232"/>
      <c r="W565" s="232"/>
      <c r="X565" s="232"/>
      <c r="Y565" s="232"/>
      <c r="Z565" s="232"/>
    </row>
    <row r="566" spans="1:26" ht="15" hidden="1">
      <c r="A566" s="1041" t="s">
        <v>3489</v>
      </c>
      <c r="B566" s="1383"/>
      <c r="C566" s="1396"/>
      <c r="D566" s="812"/>
      <c r="E566" s="1034"/>
      <c r="F566" s="962"/>
      <c r="G566" s="964"/>
      <c r="H566" s="962"/>
      <c r="I566" s="962"/>
      <c r="J566" s="962"/>
      <c r="K566" s="962"/>
      <c r="L566" s="962"/>
      <c r="M566" s="962"/>
      <c r="N566" s="962"/>
      <c r="O566" s="962"/>
      <c r="P566" s="962"/>
      <c r="Q566" s="962"/>
      <c r="R566" s="962"/>
      <c r="S566" s="962"/>
      <c r="T566" s="962"/>
      <c r="U566" s="962"/>
      <c r="V566" s="232"/>
      <c r="W566" s="232"/>
      <c r="X566" s="232"/>
      <c r="Y566" s="232"/>
      <c r="Z566" s="232"/>
    </row>
    <row r="567" spans="1:26" ht="15" hidden="1">
      <c r="A567" s="1041" t="s">
        <v>8013</v>
      </c>
      <c r="B567" s="1383"/>
      <c r="C567" s="1396"/>
      <c r="D567" s="812"/>
      <c r="E567" s="1034"/>
      <c r="F567" s="962"/>
      <c r="G567" s="964"/>
      <c r="H567" s="962"/>
      <c r="I567" s="962"/>
      <c r="J567" s="962"/>
      <c r="K567" s="962"/>
      <c r="L567" s="962"/>
      <c r="M567" s="962"/>
      <c r="N567" s="962"/>
      <c r="O567" s="962"/>
      <c r="P567" s="962"/>
      <c r="Q567" s="962"/>
      <c r="R567" s="962"/>
      <c r="S567" s="962"/>
      <c r="T567" s="962"/>
      <c r="U567" s="962"/>
      <c r="V567" s="232"/>
      <c r="W567" s="232"/>
      <c r="X567" s="232"/>
      <c r="Y567" s="232"/>
      <c r="Z567" s="232"/>
    </row>
    <row r="568" spans="1:26" ht="15.75" thickBot="1">
      <c r="A568" s="810" t="s">
        <v>4032</v>
      </c>
      <c r="B568" s="1415">
        <f>B565+B566+B567</f>
        <v>45745592</v>
      </c>
      <c r="C568" s="1377"/>
      <c r="D568" s="1378">
        <f>D565+D566+D567</f>
        <v>35124634</v>
      </c>
      <c r="E568" s="984"/>
      <c r="F568" s="962"/>
      <c r="G568" s="984"/>
      <c r="H568" s="962"/>
      <c r="I568" s="962"/>
      <c r="J568" s="962"/>
      <c r="K568" s="962"/>
      <c r="L568" s="962"/>
      <c r="M568" s="962"/>
      <c r="N568" s="962"/>
      <c r="O568" s="962"/>
      <c r="P568" s="962"/>
      <c r="Q568" s="962"/>
      <c r="R568" s="962"/>
      <c r="S568" s="962"/>
      <c r="T568" s="962"/>
      <c r="U568" s="962"/>
      <c r="V568" s="232"/>
      <c r="W568" s="232"/>
      <c r="X568" s="232"/>
      <c r="Y568" s="232"/>
      <c r="Z568" s="232"/>
    </row>
    <row r="569" spans="1:26" s="1027" customFormat="1" ht="15.75" thickTop="1">
      <c r="A569" s="1450"/>
      <c r="B569" s="1419">
        <f>B568-BS!F106</f>
        <v>0</v>
      </c>
      <c r="C569" s="1387"/>
      <c r="D569" s="1386">
        <f>D568-BS!H106</f>
        <v>0</v>
      </c>
      <c r="E569" s="1023"/>
      <c r="F569" s="978"/>
      <c r="G569" s="1023"/>
      <c r="H569" s="978"/>
      <c r="I569" s="978"/>
      <c r="J569" s="962"/>
      <c r="K569" s="962"/>
      <c r="L569" s="962"/>
      <c r="M569" s="978"/>
      <c r="N569" s="978"/>
      <c r="O569" s="978"/>
      <c r="P569" s="978"/>
      <c r="Q569" s="978"/>
      <c r="R569" s="978"/>
      <c r="S569" s="978"/>
      <c r="T569" s="978"/>
      <c r="U569" s="978"/>
      <c r="V569" s="979"/>
      <c r="W569" s="979"/>
      <c r="X569" s="979"/>
      <c r="Y569" s="979"/>
      <c r="Z569" s="979"/>
    </row>
    <row r="570" spans="1:26" ht="15">
      <c r="A570" s="1041" t="s">
        <v>14324</v>
      </c>
      <c r="B570" s="1383"/>
      <c r="C570" s="1396"/>
      <c r="D570" s="1383"/>
      <c r="E570" s="1034"/>
      <c r="F570" s="962"/>
      <c r="G570" s="964"/>
      <c r="H570" s="962"/>
      <c r="I570" s="962"/>
      <c r="J570" s="962"/>
      <c r="K570" s="962"/>
      <c r="L570" s="962"/>
      <c r="M570" s="962"/>
      <c r="N570" s="962"/>
      <c r="O570" s="962"/>
      <c r="P570" s="962"/>
      <c r="Q570" s="962"/>
      <c r="R570" s="962"/>
      <c r="S570" s="962"/>
      <c r="T570" s="962"/>
      <c r="U570" s="962"/>
      <c r="V570" s="232"/>
      <c r="W570" s="232"/>
      <c r="X570" s="232"/>
      <c r="Y570" s="232"/>
      <c r="Z570" s="232"/>
    </row>
    <row r="571" spans="1:26" ht="15" hidden="1">
      <c r="A571" s="1041"/>
      <c r="B571" s="1383"/>
      <c r="C571" s="1396"/>
      <c r="D571" s="1383"/>
      <c r="E571" s="1034"/>
      <c r="F571" s="962"/>
      <c r="G571" s="964"/>
      <c r="H571" s="962"/>
      <c r="I571" s="962"/>
      <c r="J571" s="962"/>
      <c r="K571" s="962"/>
      <c r="L571" s="962"/>
      <c r="M571" s="962"/>
      <c r="N571" s="962"/>
      <c r="O571" s="962"/>
      <c r="P571" s="962"/>
      <c r="Q571" s="962"/>
      <c r="R571" s="962"/>
      <c r="S571" s="962"/>
      <c r="T571" s="962"/>
      <c r="U571" s="962"/>
      <c r="V571" s="232"/>
      <c r="W571" s="232"/>
      <c r="X571" s="232"/>
      <c r="Y571" s="232"/>
      <c r="Z571" s="232"/>
    </row>
    <row r="572" spans="1:26" ht="28.5" hidden="1">
      <c r="A572" s="1474" t="s">
        <v>12416</v>
      </c>
      <c r="B572" s="1383"/>
      <c r="C572" s="1396"/>
      <c r="D572" s="1383"/>
      <c r="E572" s="1034"/>
      <c r="F572" s="962"/>
      <c r="G572" s="964"/>
      <c r="H572" s="962"/>
      <c r="I572" s="962"/>
      <c r="J572" s="962"/>
      <c r="K572" s="962"/>
      <c r="L572" s="962"/>
      <c r="M572" s="962"/>
      <c r="N572" s="962"/>
      <c r="O572" s="962"/>
      <c r="P572" s="962"/>
      <c r="Q572" s="962"/>
      <c r="R572" s="962"/>
      <c r="S572" s="962"/>
      <c r="T572" s="962"/>
      <c r="U572" s="962"/>
      <c r="V572" s="232"/>
      <c r="W572" s="232"/>
      <c r="X572" s="232"/>
      <c r="Y572" s="232"/>
      <c r="Z572" s="232"/>
    </row>
    <row r="573" spans="1:26" ht="15" hidden="1">
      <c r="A573" s="1041"/>
      <c r="B573" s="1403" t="s">
        <v>7382</v>
      </c>
      <c r="C573" s="1377"/>
      <c r="D573" s="798" t="s">
        <v>7383</v>
      </c>
      <c r="E573" s="1034"/>
      <c r="F573" s="962"/>
      <c r="G573" s="964"/>
      <c r="H573" s="962"/>
      <c r="I573" s="962"/>
      <c r="J573" s="962"/>
      <c r="K573" s="962"/>
      <c r="L573" s="962"/>
      <c r="M573" s="962"/>
      <c r="N573" s="962"/>
      <c r="O573" s="962"/>
      <c r="P573" s="962"/>
      <c r="Q573" s="962"/>
      <c r="R573" s="962"/>
      <c r="S573" s="962"/>
      <c r="T573" s="962"/>
      <c r="U573" s="962"/>
      <c r="V573" s="232"/>
      <c r="W573" s="232"/>
      <c r="X573" s="232"/>
      <c r="Y573" s="232"/>
      <c r="Z573" s="232"/>
    </row>
    <row r="574" spans="1:26" ht="30" hidden="1">
      <c r="A574" s="1041" t="s">
        <v>4514</v>
      </c>
      <c r="B574" s="1383"/>
      <c r="C574" s="1396"/>
      <c r="D574" s="1383"/>
      <c r="E574" s="1034"/>
      <c r="F574" s="962"/>
      <c r="G574" s="964"/>
      <c r="H574" s="962"/>
      <c r="I574" s="962"/>
      <c r="J574" s="962"/>
      <c r="K574" s="962"/>
      <c r="L574" s="962"/>
      <c r="M574" s="962"/>
      <c r="N574" s="962"/>
      <c r="O574" s="962"/>
      <c r="P574" s="962"/>
      <c r="Q574" s="962"/>
      <c r="R574" s="962"/>
      <c r="S574" s="962"/>
      <c r="T574" s="962"/>
      <c r="U574" s="962"/>
      <c r="V574" s="232"/>
      <c r="W574" s="232"/>
      <c r="X574" s="232"/>
      <c r="Y574" s="232"/>
      <c r="Z574" s="232"/>
    </row>
    <row r="575" spans="1:26" ht="15" hidden="1">
      <c r="A575" s="1041"/>
      <c r="B575" s="1383"/>
      <c r="C575" s="1396"/>
      <c r="D575" s="1383"/>
      <c r="E575" s="1034"/>
      <c r="F575" s="962"/>
      <c r="G575" s="964"/>
      <c r="H575" s="962"/>
      <c r="I575" s="962"/>
      <c r="J575" s="962"/>
      <c r="K575" s="962"/>
      <c r="L575" s="962"/>
      <c r="M575" s="962"/>
      <c r="N575" s="962"/>
      <c r="O575" s="962"/>
      <c r="P575" s="962"/>
      <c r="Q575" s="962"/>
      <c r="R575" s="962"/>
      <c r="S575" s="962"/>
      <c r="T575" s="962"/>
      <c r="U575" s="962"/>
      <c r="V575" s="232"/>
      <c r="W575" s="232"/>
      <c r="X575" s="232"/>
      <c r="Y575" s="232"/>
      <c r="Z575" s="232"/>
    </row>
    <row r="576" spans="1:26" ht="15" hidden="1">
      <c r="A576" s="1041" t="s">
        <v>2921</v>
      </c>
      <c r="B576" s="1383"/>
      <c r="C576" s="1396"/>
      <c r="D576" s="1383"/>
      <c r="E576" s="1034"/>
      <c r="F576" s="962"/>
      <c r="G576" s="964"/>
      <c r="H576" s="962"/>
      <c r="I576" s="962"/>
      <c r="J576" s="962"/>
      <c r="K576" s="962"/>
      <c r="L576" s="962"/>
      <c r="M576" s="962"/>
      <c r="N576" s="962"/>
      <c r="O576" s="962"/>
      <c r="P576" s="962"/>
      <c r="Q576" s="962"/>
      <c r="R576" s="962"/>
      <c r="S576" s="962"/>
      <c r="T576" s="962"/>
      <c r="U576" s="962"/>
      <c r="V576" s="232"/>
      <c r="W576" s="232"/>
      <c r="X576" s="232"/>
      <c r="Y576" s="232"/>
      <c r="Z576" s="232"/>
    </row>
    <row r="577" spans="1:26" ht="15.75" hidden="1" thickBot="1">
      <c r="A577" s="810" t="s">
        <v>4032</v>
      </c>
      <c r="B577" s="1570" t="e">
        <f>#REF!+#REF!+#REF!+B571</f>
        <v>#REF!</v>
      </c>
      <c r="C577" s="1377"/>
      <c r="D577" s="1378" t="e">
        <f>#REF!+#REF!+#REF!+D572+D573+D574+D575+D576</f>
        <v>#REF!</v>
      </c>
      <c r="E577" s="1034"/>
      <c r="F577" s="962"/>
      <c r="G577" s="964"/>
      <c r="H577" s="962"/>
      <c r="I577" s="962"/>
      <c r="J577" s="962"/>
      <c r="K577" s="962"/>
      <c r="L577" s="962"/>
      <c r="M577" s="962"/>
      <c r="N577" s="962"/>
      <c r="O577" s="962"/>
      <c r="P577" s="962"/>
      <c r="Q577" s="962"/>
      <c r="R577" s="962"/>
      <c r="S577" s="962"/>
      <c r="T577" s="962"/>
      <c r="U577" s="962"/>
      <c r="V577" s="232"/>
      <c r="W577" s="232"/>
      <c r="X577" s="232"/>
      <c r="Y577" s="232"/>
      <c r="Z577" s="232"/>
    </row>
    <row r="578" spans="1:26" ht="15.75" hidden="1" thickTop="1">
      <c r="A578" s="1041"/>
      <c r="B578" s="1383" t="e">
        <f>B577-[2]BS!F108</f>
        <v>#REF!</v>
      </c>
      <c r="C578" s="1396"/>
      <c r="D578" s="1383" t="e">
        <f>D577-[2]BS!H108</f>
        <v>#REF!</v>
      </c>
      <c r="E578" s="1034"/>
      <c r="F578" s="962"/>
      <c r="G578" s="964"/>
      <c r="H578" s="962"/>
      <c r="I578" s="962"/>
      <c r="J578" s="962"/>
      <c r="K578" s="962"/>
      <c r="L578" s="962"/>
      <c r="M578" s="962"/>
      <c r="N578" s="962"/>
      <c r="O578" s="962"/>
      <c r="P578" s="962"/>
      <c r="Q578" s="962"/>
      <c r="R578" s="962"/>
      <c r="S578" s="962"/>
      <c r="T578" s="962"/>
      <c r="U578" s="962"/>
      <c r="V578" s="232"/>
      <c r="W578" s="232"/>
      <c r="X578" s="232"/>
      <c r="Y578" s="232"/>
      <c r="Z578" s="232"/>
    </row>
    <row r="579" spans="1:26" ht="15" hidden="1">
      <c r="A579" s="1041"/>
      <c r="B579" s="1383"/>
      <c r="C579" s="1396"/>
      <c r="D579" s="1383"/>
      <c r="E579" s="1034"/>
      <c r="F579" s="962"/>
      <c r="G579" s="964"/>
      <c r="H579" s="962"/>
      <c r="I579" s="962"/>
      <c r="J579" s="962"/>
      <c r="K579" s="962"/>
      <c r="L579" s="962"/>
      <c r="M579" s="962"/>
      <c r="N579" s="962"/>
      <c r="O579" s="962"/>
      <c r="P579" s="962"/>
      <c r="Q579" s="962"/>
      <c r="R579" s="962"/>
      <c r="S579" s="962"/>
      <c r="T579" s="962"/>
      <c r="U579" s="962"/>
      <c r="V579" s="232"/>
      <c r="W579" s="232"/>
      <c r="X579" s="232"/>
      <c r="Y579" s="232"/>
      <c r="Z579" s="232"/>
    </row>
    <row r="580" spans="1:26" ht="15">
      <c r="A580" s="1429" t="s">
        <v>3491</v>
      </c>
      <c r="B580" s="1376"/>
      <c r="C580" s="1376"/>
      <c r="D580" s="1376"/>
      <c r="E580" s="959"/>
      <c r="F580" s="959"/>
      <c r="G580" s="959"/>
      <c r="H580" s="959"/>
      <c r="I580" s="959"/>
      <c r="J580" s="959"/>
      <c r="K580" s="959"/>
      <c r="L580" s="959"/>
      <c r="M580" s="959"/>
      <c r="N580" s="959"/>
      <c r="O580" s="959"/>
      <c r="P580" s="959"/>
      <c r="Q580" s="959"/>
      <c r="R580" s="959"/>
      <c r="S580" s="959"/>
      <c r="T580" s="959"/>
      <c r="U580" s="959"/>
      <c r="V580" s="960"/>
      <c r="W580" s="960"/>
      <c r="X580" s="960"/>
      <c r="Y580" s="960"/>
      <c r="Z580" s="960"/>
    </row>
    <row r="581" spans="1:26" ht="15">
      <c r="A581" s="1426"/>
      <c r="B581" s="1403" t="s">
        <v>7382</v>
      </c>
      <c r="C581" s="1377"/>
      <c r="D581" s="798" t="s">
        <v>7383</v>
      </c>
      <c r="E581" s="984"/>
      <c r="F581" s="962"/>
      <c r="G581" s="984"/>
      <c r="H581" s="962"/>
      <c r="I581" s="962"/>
      <c r="J581" s="962"/>
      <c r="K581" s="962"/>
      <c r="L581" s="962"/>
      <c r="M581" s="962"/>
      <c r="N581" s="962"/>
      <c r="O581" s="962"/>
      <c r="P581" s="962"/>
      <c r="Q581" s="962"/>
      <c r="R581" s="962"/>
      <c r="S581" s="962"/>
      <c r="T581" s="962"/>
      <c r="U581" s="962"/>
      <c r="V581" s="232"/>
      <c r="W581" s="232"/>
      <c r="X581" s="232"/>
      <c r="Y581" s="232"/>
      <c r="Z581" s="232"/>
    </row>
    <row r="582" spans="1:26" ht="15">
      <c r="A582" s="1661" t="s">
        <v>6865</v>
      </c>
      <c r="B582" s="1383">
        <v>173277338</v>
      </c>
      <c r="C582" s="812"/>
      <c r="D582" s="1553">
        <v>173277338</v>
      </c>
      <c r="E582" s="964"/>
      <c r="F582" s="962"/>
      <c r="G582" s="964"/>
      <c r="H582" s="962"/>
      <c r="I582" s="962"/>
      <c r="J582" s="962"/>
      <c r="K582" s="962"/>
      <c r="L582" s="962"/>
      <c r="M582" s="962"/>
      <c r="N582" s="962"/>
      <c r="O582" s="962"/>
      <c r="P582" s="962"/>
      <c r="Q582" s="962"/>
      <c r="R582" s="962"/>
      <c r="S582" s="962"/>
      <c r="T582" s="962"/>
      <c r="U582" s="962"/>
      <c r="V582" s="232"/>
      <c r="W582" s="232"/>
      <c r="X582" s="232"/>
      <c r="Y582" s="232"/>
      <c r="Z582" s="232"/>
    </row>
    <row r="583" spans="1:26" ht="15">
      <c r="A583" s="1661" t="s">
        <v>6863</v>
      </c>
      <c r="B583" s="1383">
        <v>104635663</v>
      </c>
      <c r="C583" s="812"/>
      <c r="D583" s="1554" t="s">
        <v>9132</v>
      </c>
      <c r="E583" s="964"/>
      <c r="F583" s="962"/>
      <c r="G583" s="964"/>
      <c r="H583" s="962"/>
      <c r="I583" s="962"/>
      <c r="J583" s="962"/>
      <c r="K583" s="962"/>
      <c r="L583" s="962"/>
      <c r="M583" s="962"/>
      <c r="N583" s="962"/>
      <c r="O583" s="962"/>
      <c r="P583" s="962"/>
      <c r="Q583" s="962"/>
      <c r="R583" s="962"/>
      <c r="S583" s="962"/>
      <c r="T583" s="962"/>
      <c r="U583" s="962"/>
      <c r="V583" s="232"/>
      <c r="W583" s="232"/>
      <c r="X583" s="232"/>
      <c r="Y583" s="232"/>
      <c r="Z583" s="232"/>
    </row>
    <row r="584" spans="1:26" ht="15">
      <c r="A584" s="1661" t="s">
        <v>6864</v>
      </c>
      <c r="B584" s="1383">
        <v>16696125</v>
      </c>
      <c r="C584" s="812"/>
      <c r="D584" s="1554" t="s">
        <v>9132</v>
      </c>
      <c r="E584" s="964"/>
      <c r="F584" s="962"/>
      <c r="G584" s="964"/>
      <c r="H584" s="962"/>
      <c r="I584" s="962"/>
      <c r="J584" s="962"/>
      <c r="K584" s="962"/>
      <c r="L584" s="962"/>
      <c r="M584" s="962"/>
      <c r="N584" s="962"/>
      <c r="O584" s="962"/>
      <c r="P584" s="962"/>
      <c r="Q584" s="962"/>
      <c r="R584" s="962"/>
      <c r="S584" s="962"/>
      <c r="T584" s="962"/>
      <c r="U584" s="962"/>
      <c r="V584" s="232"/>
      <c r="W584" s="232"/>
      <c r="X584" s="232"/>
      <c r="Y584" s="232"/>
      <c r="Z584" s="232"/>
    </row>
    <row r="585" spans="1:26" ht="15">
      <c r="A585" s="1661" t="s">
        <v>6288</v>
      </c>
      <c r="B585" s="1383">
        <v>6889780</v>
      </c>
      <c r="C585" s="812"/>
      <c r="D585" s="1554" t="s">
        <v>9132</v>
      </c>
      <c r="E585" s="964"/>
      <c r="F585" s="962"/>
      <c r="G585" s="964"/>
      <c r="H585" s="962"/>
      <c r="I585" s="962"/>
      <c r="J585" s="962"/>
      <c r="K585" s="962"/>
      <c r="L585" s="962"/>
      <c r="M585" s="962"/>
      <c r="N585" s="962"/>
      <c r="O585" s="962"/>
      <c r="P585" s="962"/>
      <c r="Q585" s="962"/>
      <c r="R585" s="962"/>
      <c r="S585" s="962"/>
      <c r="T585" s="962"/>
      <c r="U585" s="962"/>
      <c r="V585" s="232"/>
      <c r="W585" s="232"/>
      <c r="X585" s="232"/>
      <c r="Y585" s="232"/>
      <c r="Z585" s="232"/>
    </row>
    <row r="586" spans="1:26" ht="15">
      <c r="A586" s="1661" t="s">
        <v>14325</v>
      </c>
      <c r="B586" s="1383">
        <v>7302327480</v>
      </c>
      <c r="C586" s="812"/>
      <c r="D586" s="1553">
        <v>7302327480</v>
      </c>
      <c r="E586" s="964"/>
      <c r="F586" s="962"/>
      <c r="G586" s="964"/>
      <c r="H586" s="962"/>
      <c r="I586" s="962"/>
      <c r="J586" s="962"/>
      <c r="K586" s="962"/>
      <c r="L586" s="962"/>
      <c r="M586" s="962"/>
      <c r="N586" s="962"/>
      <c r="O586" s="962"/>
      <c r="P586" s="962"/>
      <c r="Q586" s="962"/>
      <c r="R586" s="962"/>
      <c r="S586" s="962"/>
      <c r="T586" s="962"/>
      <c r="U586" s="962"/>
      <c r="V586" s="232"/>
      <c r="W586" s="232"/>
      <c r="X586" s="232"/>
      <c r="Y586" s="232"/>
      <c r="Z586" s="232"/>
    </row>
    <row r="587" spans="1:26" ht="15.75" thickBot="1">
      <c r="A587" s="810" t="s">
        <v>4032</v>
      </c>
      <c r="B587" s="1415">
        <f>SUM(B582:B586)</f>
        <v>7603826386</v>
      </c>
      <c r="C587" s="1377"/>
      <c r="D587" s="1378">
        <f>SUM(D582:D586)</f>
        <v>7475604818</v>
      </c>
      <c r="E587" s="984"/>
      <c r="F587" s="962"/>
      <c r="G587" s="984"/>
      <c r="H587" s="962"/>
      <c r="I587" s="962"/>
      <c r="J587" s="962"/>
      <c r="K587" s="962"/>
      <c r="L587" s="962"/>
      <c r="M587" s="962"/>
      <c r="N587" s="962"/>
      <c r="O587" s="962"/>
      <c r="P587" s="962"/>
      <c r="Q587" s="962"/>
      <c r="R587" s="962"/>
      <c r="S587" s="962"/>
      <c r="T587" s="962"/>
      <c r="U587" s="962"/>
      <c r="V587" s="232"/>
      <c r="W587" s="232"/>
      <c r="X587" s="232"/>
      <c r="Y587" s="232"/>
      <c r="Z587" s="232"/>
    </row>
    <row r="588" spans="1:26" ht="15.75" thickTop="1">
      <c r="A588" s="1448"/>
      <c r="B588" s="1414">
        <f>B587-BS!F109</f>
        <v>0</v>
      </c>
      <c r="C588" s="1380"/>
      <c r="D588" s="1379">
        <f>D587-BS!H109</f>
        <v>0</v>
      </c>
      <c r="E588" s="984"/>
      <c r="F588" s="962"/>
      <c r="G588" s="984"/>
      <c r="H588" s="962"/>
      <c r="I588" s="962"/>
      <c r="J588" s="962"/>
      <c r="K588" s="962"/>
      <c r="L588" s="962"/>
      <c r="M588" s="962"/>
      <c r="N588" s="962"/>
      <c r="O588" s="962"/>
      <c r="P588" s="962"/>
      <c r="Q588" s="962"/>
      <c r="R588" s="962"/>
      <c r="S588" s="962"/>
      <c r="T588" s="962"/>
      <c r="U588" s="962"/>
      <c r="V588" s="232"/>
      <c r="W588" s="232"/>
      <c r="X588" s="232"/>
      <c r="Y588" s="232"/>
      <c r="Z588" s="232"/>
    </row>
    <row r="589" spans="1:26" ht="15">
      <c r="A589" s="810"/>
      <c r="B589" s="1414"/>
      <c r="C589" s="1380"/>
      <c r="D589" s="1379"/>
      <c r="E589" s="984"/>
      <c r="F589" s="962"/>
      <c r="G589" s="984"/>
      <c r="H589" s="962"/>
      <c r="I589" s="962"/>
      <c r="J589" s="962"/>
      <c r="K589" s="962"/>
      <c r="L589" s="962"/>
      <c r="M589" s="962"/>
      <c r="N589" s="962"/>
      <c r="O589" s="962"/>
      <c r="P589" s="962"/>
      <c r="Q589" s="962"/>
      <c r="R589" s="962"/>
      <c r="S589" s="962"/>
      <c r="T589" s="962"/>
      <c r="U589" s="962"/>
      <c r="V589" s="232"/>
      <c r="W589" s="232"/>
      <c r="X589" s="232"/>
      <c r="Y589" s="232"/>
      <c r="Z589" s="232"/>
    </row>
    <row r="590" spans="1:26" ht="15" hidden="1">
      <c r="A590" s="1429" t="s">
        <v>3492</v>
      </c>
      <c r="B590" s="1376"/>
      <c r="C590" s="1376"/>
      <c r="D590" s="1376"/>
      <c r="E590" s="959"/>
      <c r="F590" s="959"/>
      <c r="G590" s="959"/>
      <c r="H590" s="959"/>
      <c r="I590" s="959"/>
      <c r="J590" s="959"/>
      <c r="K590" s="959"/>
      <c r="L590" s="959"/>
      <c r="M590" s="959"/>
      <c r="N590" s="959"/>
      <c r="O590" s="959"/>
      <c r="P590" s="959"/>
      <c r="Q590" s="959"/>
      <c r="R590" s="959"/>
      <c r="S590" s="959"/>
      <c r="T590" s="959"/>
      <c r="U590" s="959"/>
      <c r="V590" s="960"/>
      <c r="W590" s="960"/>
      <c r="X590" s="960"/>
      <c r="Y590" s="960"/>
      <c r="Z590" s="960"/>
    </row>
    <row r="591" spans="1:26" ht="43.5" hidden="1">
      <c r="A591" s="810"/>
      <c r="B591" s="1403" t="s">
        <v>4022</v>
      </c>
      <c r="C591" s="1377"/>
      <c r="D591" s="798" t="s">
        <v>4493</v>
      </c>
      <c r="E591" s="1032"/>
      <c r="F591" s="985" t="s">
        <v>4494</v>
      </c>
      <c r="G591" s="1032"/>
      <c r="H591" s="985" t="s">
        <v>12589</v>
      </c>
      <c r="I591" s="1032"/>
      <c r="J591" s="995" t="s">
        <v>4495</v>
      </c>
      <c r="K591" s="995"/>
      <c r="L591" s="995" t="s">
        <v>994</v>
      </c>
      <c r="M591" s="985"/>
      <c r="N591" s="985" t="s">
        <v>3010</v>
      </c>
      <c r="O591" s="1032"/>
      <c r="P591" s="985" t="s">
        <v>4021</v>
      </c>
      <c r="Q591" s="962"/>
      <c r="R591" s="962"/>
      <c r="S591" s="962"/>
      <c r="T591" s="962"/>
      <c r="U591" s="962"/>
      <c r="V591" s="232"/>
      <c r="W591" s="232"/>
      <c r="X591" s="232"/>
      <c r="Y591" s="232"/>
      <c r="Z591" s="232"/>
    </row>
    <row r="592" spans="1:26" ht="15" hidden="1">
      <c r="A592" s="1426" t="s">
        <v>1112</v>
      </c>
      <c r="B592" s="1404"/>
      <c r="C592" s="1377"/>
      <c r="D592" s="1377"/>
      <c r="E592" s="984"/>
      <c r="F592" s="984"/>
      <c r="G592" s="984"/>
      <c r="H592" s="984"/>
      <c r="I592" s="984"/>
      <c r="J592" s="1035"/>
      <c r="K592" s="1035"/>
      <c r="L592" s="1035"/>
      <c r="M592" s="984"/>
      <c r="N592" s="984"/>
      <c r="O592" s="984"/>
      <c r="P592" s="984">
        <f>B592+D592+F592+H592-J592-L592-N592</f>
        <v>0</v>
      </c>
      <c r="Q592" s="962"/>
      <c r="R592" s="962"/>
      <c r="S592" s="962"/>
      <c r="T592" s="962"/>
      <c r="U592" s="962"/>
      <c r="V592" s="232"/>
      <c r="W592" s="232"/>
      <c r="X592" s="232"/>
      <c r="Y592" s="232"/>
      <c r="Z592" s="232"/>
    </row>
    <row r="593" spans="1:26" ht="15" hidden="1">
      <c r="A593" s="1426" t="s">
        <v>1113</v>
      </c>
      <c r="B593" s="1404"/>
      <c r="C593" s="1377"/>
      <c r="D593" s="1377"/>
      <c r="E593" s="984"/>
      <c r="F593" s="984"/>
      <c r="G593" s="984"/>
      <c r="H593" s="984"/>
      <c r="I593" s="984"/>
      <c r="J593" s="1035"/>
      <c r="K593" s="1035"/>
      <c r="L593" s="1035"/>
      <c r="M593" s="984"/>
      <c r="N593" s="984"/>
      <c r="O593" s="984"/>
      <c r="P593" s="984">
        <f>B593+D593+F593+H593-J593-L593-N593</f>
        <v>0</v>
      </c>
      <c r="Q593" s="962"/>
      <c r="R593" s="962"/>
      <c r="S593" s="962"/>
      <c r="T593" s="962"/>
      <c r="U593" s="962"/>
      <c r="V593" s="232"/>
      <c r="W593" s="232"/>
      <c r="X593" s="232"/>
      <c r="Y593" s="232"/>
      <c r="Z593" s="232"/>
    </row>
    <row r="594" spans="1:26" ht="15" hidden="1">
      <c r="A594" s="1041" t="s">
        <v>1114</v>
      </c>
      <c r="B594" s="1404"/>
      <c r="C594" s="1377"/>
      <c r="D594" s="1377"/>
      <c r="E594" s="984"/>
      <c r="F594" s="984"/>
      <c r="G594" s="984"/>
      <c r="H594" s="984"/>
      <c r="I594" s="984"/>
      <c r="J594" s="1035"/>
      <c r="K594" s="1035"/>
      <c r="L594" s="1035"/>
      <c r="M594" s="984"/>
      <c r="N594" s="984"/>
      <c r="O594" s="984"/>
      <c r="P594" s="984">
        <f>B594+D594+F594+H594-J594-L594-N594</f>
        <v>0</v>
      </c>
      <c r="Q594" s="962"/>
      <c r="R594" s="962"/>
      <c r="S594" s="962"/>
      <c r="T594" s="962"/>
      <c r="U594" s="962"/>
      <c r="V594" s="232"/>
      <c r="W594" s="232"/>
      <c r="X594" s="232"/>
      <c r="Y594" s="232"/>
      <c r="Z594" s="232"/>
    </row>
    <row r="595" spans="1:26" ht="15" hidden="1">
      <c r="A595" s="1450" t="s">
        <v>1115</v>
      </c>
      <c r="B595" s="1403"/>
      <c r="C595" s="1377"/>
      <c r="D595" s="798"/>
      <c r="E595" s="984"/>
      <c r="F595" s="961"/>
      <c r="G595" s="984"/>
      <c r="H595" s="961"/>
      <c r="I595" s="984"/>
      <c r="J595" s="992"/>
      <c r="K595" s="992"/>
      <c r="L595" s="992"/>
      <c r="M595" s="961"/>
      <c r="N595" s="961"/>
      <c r="O595" s="984"/>
      <c r="P595" s="961">
        <f>B595+D595+F595+H595-J595-L595-N595</f>
        <v>0</v>
      </c>
      <c r="Q595" s="962"/>
      <c r="R595" s="962"/>
      <c r="S595" s="962"/>
      <c r="T595" s="962"/>
      <c r="U595" s="962"/>
      <c r="V595" s="232"/>
      <c r="W595" s="232"/>
      <c r="X595" s="232"/>
      <c r="Y595" s="232"/>
      <c r="Z595" s="232"/>
    </row>
    <row r="596" spans="1:26" ht="15.75" hidden="1" thickBot="1">
      <c r="A596" s="810" t="s">
        <v>4032</v>
      </c>
      <c r="B596" s="1413">
        <f>SUM(B592:B595)</f>
        <v>0</v>
      </c>
      <c r="C596" s="1377"/>
      <c r="D596" s="814">
        <f>SUM(D592:D595)</f>
        <v>0</v>
      </c>
      <c r="E596" s="984"/>
      <c r="F596" s="970">
        <f>SUM(F592:F595)</f>
        <v>0</v>
      </c>
      <c r="G596" s="984"/>
      <c r="H596" s="970">
        <f>SUM(H592:H595)</f>
        <v>0</v>
      </c>
      <c r="I596" s="984"/>
      <c r="J596" s="1495">
        <f>SUM(J592:J595)</f>
        <v>0</v>
      </c>
      <c r="K596" s="1495"/>
      <c r="L596" s="1495">
        <f>SUM(L592:L595)</f>
        <v>0</v>
      </c>
      <c r="M596" s="970"/>
      <c r="N596" s="970">
        <f>SUM(N592:N595)</f>
        <v>0</v>
      </c>
      <c r="O596" s="984"/>
      <c r="P596" s="970">
        <f>SUM(P592:P595)</f>
        <v>0</v>
      </c>
      <c r="Q596" s="962"/>
      <c r="R596" s="962"/>
      <c r="S596" s="962"/>
      <c r="T596" s="962"/>
      <c r="U596" s="962"/>
      <c r="V596" s="232"/>
      <c r="W596" s="232"/>
      <c r="X596" s="232"/>
      <c r="Y596" s="232"/>
      <c r="Z596" s="232"/>
    </row>
    <row r="597" spans="1:26" ht="15.75" hidden="1" thickTop="1">
      <c r="A597" s="1428"/>
      <c r="B597" s="1376">
        <f>B596-[2]BS!H110</f>
        <v>0</v>
      </c>
      <c r="C597" s="1376"/>
      <c r="D597" s="1376"/>
      <c r="E597" s="962"/>
      <c r="F597" s="962"/>
      <c r="G597" s="962"/>
      <c r="H597" s="962"/>
      <c r="I597" s="962"/>
      <c r="J597" s="962"/>
      <c r="K597" s="962"/>
      <c r="L597" s="962"/>
      <c r="M597" s="962"/>
      <c r="N597" s="962"/>
      <c r="O597" s="962"/>
      <c r="P597" s="962">
        <f>P596-[2]BS!F110</f>
        <v>0</v>
      </c>
      <c r="Q597" s="962"/>
      <c r="R597" s="962"/>
      <c r="S597" s="962"/>
      <c r="T597" s="962"/>
      <c r="U597" s="962"/>
      <c r="V597" s="232"/>
      <c r="W597" s="232"/>
      <c r="X597" s="232"/>
      <c r="Y597" s="232"/>
      <c r="Z597" s="232"/>
    </row>
    <row r="598" spans="1:26" ht="15" hidden="1">
      <c r="A598" s="1428" t="s">
        <v>3816</v>
      </c>
      <c r="B598" s="1376"/>
      <c r="C598" s="1376"/>
      <c r="D598" s="1376"/>
      <c r="E598" s="962"/>
      <c r="F598" s="962"/>
      <c r="G598" s="962"/>
      <c r="H598" s="962"/>
      <c r="I598" s="962"/>
      <c r="J598" s="962"/>
      <c r="K598" s="962"/>
      <c r="L598" s="962"/>
      <c r="M598" s="962"/>
      <c r="N598" s="962"/>
      <c r="O598" s="962"/>
      <c r="P598" s="962"/>
      <c r="Q598" s="962"/>
      <c r="R598" s="962"/>
      <c r="S598" s="962"/>
      <c r="T598" s="962"/>
      <c r="U598" s="962"/>
      <c r="V598" s="232"/>
      <c r="W598" s="232"/>
      <c r="X598" s="232"/>
      <c r="Y598" s="232"/>
      <c r="Z598" s="232"/>
    </row>
    <row r="599" spans="1:26" ht="15" hidden="1">
      <c r="A599" s="1432" t="s">
        <v>2690</v>
      </c>
      <c r="B599" s="1376"/>
      <c r="C599" s="1376"/>
      <c r="D599" s="1376"/>
      <c r="E599" s="962"/>
      <c r="F599" s="962"/>
      <c r="G599" s="962"/>
      <c r="H599" s="962"/>
      <c r="I599" s="962"/>
      <c r="J599" s="962"/>
      <c r="K599" s="962"/>
      <c r="L599" s="962"/>
      <c r="M599" s="962"/>
      <c r="N599" s="962"/>
      <c r="O599" s="962"/>
      <c r="P599" s="962"/>
      <c r="Q599" s="962"/>
      <c r="R599" s="962"/>
      <c r="S599" s="962"/>
      <c r="T599" s="962"/>
      <c r="U599" s="962"/>
      <c r="V599" s="232"/>
      <c r="W599" s="232"/>
      <c r="X599" s="232"/>
      <c r="Y599" s="232"/>
      <c r="Z599" s="232"/>
    </row>
    <row r="600" spans="1:26" ht="15" hidden="1">
      <c r="A600" s="1426" t="s">
        <v>4022</v>
      </c>
      <c r="B600" s="1383">
        <f>[2]BS!H110</f>
        <v>0</v>
      </c>
      <c r="C600" s="1376"/>
      <c r="D600" s="1376"/>
      <c r="E600" s="962"/>
      <c r="F600" s="962"/>
      <c r="G600" s="962"/>
      <c r="H600" s="962"/>
      <c r="I600" s="962"/>
      <c r="J600" s="962"/>
      <c r="K600" s="962"/>
      <c r="L600" s="962"/>
      <c r="M600" s="962"/>
      <c r="N600" s="962"/>
      <c r="O600" s="962"/>
      <c r="P600" s="962"/>
      <c r="Q600" s="962"/>
      <c r="R600" s="962"/>
      <c r="S600" s="962"/>
      <c r="T600" s="962"/>
      <c r="U600" s="962"/>
      <c r="V600" s="232"/>
      <c r="W600" s="232"/>
      <c r="X600" s="232"/>
      <c r="Y600" s="232"/>
      <c r="Z600" s="232"/>
    </row>
    <row r="601" spans="1:26" ht="15" hidden="1">
      <c r="A601" s="1426" t="s">
        <v>4493</v>
      </c>
      <c r="B601" s="1383">
        <f>D596</f>
        <v>0</v>
      </c>
      <c r="C601" s="1376"/>
      <c r="D601" s="1376"/>
      <c r="E601" s="962"/>
      <c r="F601" s="962"/>
      <c r="G601" s="962"/>
      <c r="H601" s="962"/>
      <c r="I601" s="962"/>
      <c r="J601" s="962"/>
      <c r="K601" s="962"/>
      <c r="L601" s="962"/>
      <c r="M601" s="962"/>
      <c r="N601" s="962"/>
      <c r="O601" s="962"/>
      <c r="P601" s="962"/>
      <c r="Q601" s="962"/>
      <c r="R601" s="962"/>
      <c r="S601" s="962"/>
      <c r="T601" s="962"/>
      <c r="U601" s="962"/>
      <c r="V601" s="232"/>
      <c r="W601" s="232"/>
      <c r="X601" s="232"/>
      <c r="Y601" s="232"/>
      <c r="Z601" s="232"/>
    </row>
    <row r="602" spans="1:26" ht="15" hidden="1">
      <c r="A602" s="1426" t="s">
        <v>4494</v>
      </c>
      <c r="B602" s="1383">
        <f>F596</f>
        <v>0</v>
      </c>
      <c r="C602" s="1376"/>
      <c r="D602" s="1376"/>
      <c r="E602" s="962"/>
      <c r="F602" s="962"/>
      <c r="G602" s="962"/>
      <c r="H602" s="962"/>
      <c r="I602" s="962"/>
      <c r="J602" s="962"/>
      <c r="K602" s="962"/>
      <c r="L602" s="962"/>
      <c r="M602" s="962"/>
      <c r="N602" s="962"/>
      <c r="O602" s="962"/>
      <c r="P602" s="962"/>
      <c r="Q602" s="962"/>
      <c r="R602" s="962"/>
      <c r="S602" s="962"/>
      <c r="T602" s="962"/>
      <c r="U602" s="962"/>
      <c r="V602" s="232"/>
      <c r="W602" s="232"/>
      <c r="X602" s="232"/>
      <c r="Y602" s="232"/>
      <c r="Z602" s="232"/>
    </row>
    <row r="603" spans="1:26" ht="15" hidden="1">
      <c r="A603" s="1426" t="s">
        <v>11033</v>
      </c>
      <c r="B603" s="1383">
        <f>H596</f>
        <v>0</v>
      </c>
      <c r="C603" s="1376"/>
      <c r="D603" s="1376"/>
      <c r="E603" s="962"/>
      <c r="F603" s="962"/>
      <c r="G603" s="962"/>
      <c r="H603" s="962"/>
      <c r="I603" s="962"/>
      <c r="J603" s="962"/>
      <c r="K603" s="962"/>
      <c r="L603" s="962"/>
      <c r="M603" s="962"/>
      <c r="N603" s="962"/>
      <c r="O603" s="962"/>
      <c r="P603" s="962"/>
      <c r="Q603" s="962"/>
      <c r="R603" s="962"/>
      <c r="S603" s="962"/>
      <c r="T603" s="962"/>
      <c r="U603" s="962"/>
      <c r="V603" s="232"/>
      <c r="W603" s="232"/>
      <c r="X603" s="232"/>
      <c r="Y603" s="232"/>
      <c r="Z603" s="232"/>
    </row>
    <row r="604" spans="1:26" ht="15" hidden="1">
      <c r="A604" s="1426" t="s">
        <v>4495</v>
      </c>
      <c r="B604" s="1383">
        <f>-J596</f>
        <v>0</v>
      </c>
      <c r="C604" s="1376"/>
      <c r="D604" s="1376"/>
      <c r="E604" s="962"/>
      <c r="F604" s="962"/>
      <c r="G604" s="962"/>
      <c r="H604" s="962"/>
      <c r="I604" s="962"/>
      <c r="J604" s="962"/>
      <c r="K604" s="962"/>
      <c r="L604" s="962"/>
      <c r="M604" s="962"/>
      <c r="N604" s="962"/>
      <c r="O604" s="962"/>
      <c r="P604" s="962"/>
      <c r="Q604" s="962"/>
      <c r="R604" s="962"/>
      <c r="S604" s="962"/>
      <c r="T604" s="962"/>
      <c r="U604" s="962"/>
      <c r="V604" s="232"/>
      <c r="W604" s="232"/>
      <c r="X604" s="232"/>
      <c r="Y604" s="232"/>
      <c r="Z604" s="232"/>
    </row>
    <row r="605" spans="1:26" ht="15" hidden="1">
      <c r="A605" s="1426" t="s">
        <v>994</v>
      </c>
      <c r="B605" s="1383">
        <f>-L596</f>
        <v>0</v>
      </c>
      <c r="C605" s="1376"/>
      <c r="D605" s="1376"/>
      <c r="E605" s="962"/>
      <c r="F605" s="962"/>
      <c r="G605" s="962"/>
      <c r="H605" s="962"/>
      <c r="I605" s="962"/>
      <c r="J605" s="962"/>
      <c r="K605" s="962"/>
      <c r="L605" s="962"/>
      <c r="M605" s="962"/>
      <c r="N605" s="962"/>
      <c r="O605" s="962"/>
      <c r="P605" s="962"/>
      <c r="Q605" s="962"/>
      <c r="R605" s="962"/>
      <c r="S605" s="962"/>
      <c r="T605" s="962"/>
      <c r="U605" s="962"/>
      <c r="V605" s="232"/>
      <c r="W605" s="232"/>
      <c r="X605" s="232"/>
      <c r="Y605" s="232"/>
      <c r="Z605" s="232"/>
    </row>
    <row r="606" spans="1:26" ht="15" hidden="1">
      <c r="A606" s="1426" t="s">
        <v>115</v>
      </c>
      <c r="B606" s="1411">
        <f>-N596</f>
        <v>0</v>
      </c>
      <c r="C606" s="1376"/>
      <c r="D606" s="1376"/>
      <c r="E606" s="962"/>
      <c r="F606" s="962"/>
      <c r="G606" s="962"/>
      <c r="H606" s="962"/>
      <c r="I606" s="962"/>
      <c r="J606" s="962"/>
      <c r="K606" s="962"/>
      <c r="L606" s="962"/>
      <c r="M606" s="962"/>
      <c r="N606" s="962"/>
      <c r="O606" s="962"/>
      <c r="P606" s="962"/>
      <c r="Q606" s="962"/>
      <c r="R606" s="962"/>
      <c r="S606" s="962"/>
      <c r="T606" s="962"/>
      <c r="U606" s="962"/>
      <c r="V606" s="232"/>
      <c r="W606" s="232"/>
      <c r="X606" s="232"/>
      <c r="Y606" s="232"/>
      <c r="Z606" s="232"/>
    </row>
    <row r="607" spans="1:26" ht="15.75" hidden="1" thickBot="1">
      <c r="A607" s="810" t="s">
        <v>4021</v>
      </c>
      <c r="B607" s="1413">
        <f>SUM(B600:B606)</f>
        <v>0</v>
      </c>
      <c r="C607" s="1376"/>
      <c r="D607" s="1376"/>
      <c r="E607" s="962"/>
      <c r="F607" s="962"/>
      <c r="G607" s="962"/>
      <c r="H607" s="962"/>
      <c r="I607" s="962"/>
      <c r="J607" s="962"/>
      <c r="K607" s="962"/>
      <c r="L607" s="962"/>
      <c r="M607" s="962"/>
      <c r="N607" s="962"/>
      <c r="O607" s="962"/>
      <c r="P607" s="962"/>
      <c r="Q607" s="962"/>
      <c r="R607" s="962"/>
      <c r="S607" s="962"/>
      <c r="T607" s="962"/>
      <c r="U607" s="962"/>
      <c r="V607" s="232"/>
      <c r="W607" s="232"/>
      <c r="X607" s="232"/>
      <c r="Y607" s="232"/>
      <c r="Z607" s="232"/>
    </row>
    <row r="608" spans="1:26" ht="15.75" hidden="1" thickTop="1">
      <c r="A608" s="1428"/>
      <c r="B608" s="1376">
        <f>B607-[2]BS!F110</f>
        <v>0</v>
      </c>
      <c r="C608" s="1376"/>
      <c r="D608" s="1376"/>
      <c r="E608" s="962"/>
      <c r="F608" s="962"/>
      <c r="G608" s="962"/>
      <c r="H608" s="962"/>
      <c r="I608" s="962"/>
      <c r="J608" s="962"/>
      <c r="K608" s="962"/>
      <c r="L608" s="962"/>
      <c r="M608" s="962"/>
      <c r="N608" s="962"/>
      <c r="O608" s="962"/>
      <c r="P608" s="962"/>
      <c r="Q608" s="962"/>
      <c r="R608" s="962"/>
      <c r="S608" s="962"/>
      <c r="T608" s="962"/>
      <c r="U608" s="962"/>
      <c r="V608" s="232"/>
      <c r="W608" s="232"/>
      <c r="X608" s="232"/>
      <c r="Y608" s="232"/>
      <c r="Z608" s="232"/>
    </row>
    <row r="609" spans="1:26" ht="15" hidden="1">
      <c r="A609" s="1428" t="s">
        <v>3493</v>
      </c>
      <c r="B609" s="1376"/>
      <c r="C609" s="1376"/>
      <c r="D609" s="1376"/>
      <c r="E609" s="962"/>
      <c r="F609" s="962"/>
      <c r="G609" s="962"/>
      <c r="H609" s="962"/>
      <c r="I609" s="962"/>
      <c r="J609" s="962"/>
      <c r="K609" s="962"/>
      <c r="L609" s="962"/>
      <c r="M609" s="962"/>
      <c r="N609" s="962"/>
      <c r="O609" s="962"/>
      <c r="P609" s="962"/>
      <c r="Q609" s="962"/>
      <c r="R609" s="962"/>
      <c r="S609" s="962"/>
      <c r="T609" s="962"/>
      <c r="U609" s="962"/>
      <c r="V609" s="232"/>
      <c r="W609" s="232"/>
      <c r="X609" s="232"/>
      <c r="Y609" s="232"/>
      <c r="Z609" s="232"/>
    </row>
    <row r="610" spans="1:26" ht="15" hidden="1">
      <c r="A610" s="1428"/>
      <c r="B610" s="1376"/>
      <c r="C610" s="1376"/>
      <c r="D610" s="1376"/>
      <c r="E610" s="962"/>
      <c r="F610" s="962"/>
      <c r="G610" s="962"/>
      <c r="H610" s="962"/>
      <c r="I610" s="962"/>
      <c r="J610" s="962"/>
      <c r="K610" s="962"/>
      <c r="L610" s="962"/>
      <c r="M610" s="962"/>
      <c r="N610" s="962"/>
      <c r="O610" s="962"/>
      <c r="P610" s="962"/>
      <c r="Q610" s="962"/>
      <c r="R610" s="962"/>
      <c r="S610" s="962"/>
      <c r="T610" s="962"/>
      <c r="U610" s="962"/>
      <c r="V610" s="232"/>
      <c r="W610" s="232"/>
      <c r="X610" s="232"/>
      <c r="Y610" s="232"/>
      <c r="Z610" s="232"/>
    </row>
    <row r="611" spans="1:26" ht="15">
      <c r="A611" s="1429" t="s">
        <v>6058</v>
      </c>
      <c r="B611" s="1376"/>
      <c r="C611" s="1376"/>
      <c r="D611" s="1376"/>
      <c r="E611" s="962"/>
      <c r="F611" s="962"/>
      <c r="G611" s="962"/>
      <c r="H611" s="962"/>
      <c r="I611" s="962"/>
      <c r="J611" s="962"/>
      <c r="K611" s="962"/>
      <c r="L611" s="962"/>
      <c r="M611" s="962"/>
      <c r="N611" s="962"/>
      <c r="O611" s="962"/>
      <c r="P611" s="962"/>
      <c r="Q611" s="962"/>
      <c r="R611" s="962"/>
      <c r="S611" s="962"/>
      <c r="T611" s="962"/>
      <c r="U611" s="962"/>
      <c r="V611" s="232"/>
      <c r="W611" s="232"/>
      <c r="X611" s="232"/>
      <c r="Y611" s="232"/>
      <c r="Z611" s="232"/>
    </row>
    <row r="612" spans="1:26" ht="29.25" thickBot="1">
      <c r="A612" s="1426"/>
      <c r="B612" s="1567" t="s">
        <v>4022</v>
      </c>
      <c r="C612" s="1377"/>
      <c r="D612" s="1400" t="s">
        <v>1865</v>
      </c>
      <c r="E612" s="231"/>
      <c r="F612" s="1051" t="s">
        <v>8014</v>
      </c>
      <c r="G612" s="231"/>
      <c r="H612" s="1051" t="s">
        <v>2948</v>
      </c>
      <c r="I612" s="962"/>
      <c r="J612" s="1333"/>
      <c r="K612" s="1333"/>
      <c r="L612" s="962"/>
      <c r="M612" s="962"/>
      <c r="N612" s="962"/>
      <c r="O612" s="962"/>
      <c r="P612" s="962"/>
      <c r="Q612" s="962"/>
      <c r="R612" s="962"/>
      <c r="S612" s="962"/>
      <c r="T612" s="962"/>
      <c r="U612" s="962"/>
      <c r="V612" s="232"/>
      <c r="W612" s="232"/>
      <c r="X612" s="232"/>
      <c r="Y612" s="232"/>
      <c r="Z612" s="232"/>
    </row>
    <row r="613" spans="1:26" ht="15.75">
      <c r="A613" s="834" t="s">
        <v>6601</v>
      </c>
      <c r="B613" s="1697">
        <v>130678900</v>
      </c>
      <c r="C613" s="812"/>
      <c r="D613" s="812">
        <v>0</v>
      </c>
      <c r="E613" s="964"/>
      <c r="F613" s="964">
        <v>0</v>
      </c>
      <c r="G613" s="964"/>
      <c r="H613" s="964">
        <f>B613+D613-F613</f>
        <v>130678900</v>
      </c>
      <c r="I613" s="962"/>
      <c r="J613" s="1333"/>
      <c r="K613" s="1333"/>
      <c r="L613" s="962"/>
      <c r="M613" s="962"/>
      <c r="N613" s="962"/>
      <c r="O613" s="962"/>
      <c r="P613" s="962"/>
      <c r="Q613" s="962"/>
      <c r="R613" s="962"/>
      <c r="S613" s="962"/>
      <c r="T613" s="962"/>
      <c r="U613" s="962"/>
      <c r="V613" s="232"/>
      <c r="W613" s="232"/>
      <c r="X613" s="232"/>
      <c r="Y613" s="232"/>
      <c r="Z613" s="232"/>
    </row>
    <row r="614" spans="1:26" ht="15.75" thickBot="1">
      <c r="A614" s="834" t="s">
        <v>6602</v>
      </c>
      <c r="B614" s="1553">
        <v>424635665</v>
      </c>
      <c r="C614" s="812"/>
      <c r="D614" s="1406">
        <v>0</v>
      </c>
      <c r="E614" s="964"/>
      <c r="F614" s="964">
        <v>53100000</v>
      </c>
      <c r="G614" s="964"/>
      <c r="H614" s="964">
        <f>B614+D614-F614</f>
        <v>371535665</v>
      </c>
      <c r="I614" s="962"/>
      <c r="J614" s="962"/>
      <c r="K614" s="962"/>
      <c r="L614" s="962"/>
      <c r="M614" s="962"/>
      <c r="N614" s="962"/>
      <c r="O614" s="962"/>
      <c r="P614" s="962"/>
      <c r="Q614" s="962"/>
      <c r="R614" s="962"/>
      <c r="S614" s="962"/>
      <c r="T614" s="962"/>
      <c r="U614" s="962"/>
      <c r="V614" s="232"/>
      <c r="W614" s="232"/>
      <c r="X614" s="232"/>
      <c r="Y614" s="232"/>
      <c r="Z614" s="232"/>
    </row>
    <row r="615" spans="1:26" ht="15.75" thickBot="1">
      <c r="A615" s="1451" t="s">
        <v>4032</v>
      </c>
      <c r="B615" s="1571">
        <f>SUM(B613:B614)</f>
        <v>555314565</v>
      </c>
      <c r="C615" s="1377"/>
      <c r="D615" s="1407">
        <f>SUM(D613:D614)</f>
        <v>0</v>
      </c>
      <c r="E615" s="984"/>
      <c r="F615" s="1052">
        <f>SUM(F613:F614)</f>
        <v>53100000</v>
      </c>
      <c r="G615" s="984"/>
      <c r="H615" s="1052">
        <f>SUM(H613:H614)</f>
        <v>502214565</v>
      </c>
      <c r="I615" s="962"/>
      <c r="J615" s="962"/>
      <c r="K615" s="962"/>
      <c r="L615" s="962"/>
      <c r="M615" s="962"/>
      <c r="N615" s="962"/>
      <c r="O615" s="962"/>
      <c r="P615" s="962"/>
      <c r="Q615" s="962"/>
      <c r="R615" s="962"/>
      <c r="S615" s="962"/>
      <c r="T615" s="962"/>
      <c r="U615" s="962"/>
      <c r="V615" s="232"/>
      <c r="W615" s="232"/>
      <c r="X615" s="232"/>
      <c r="Y615" s="232"/>
      <c r="Z615" s="232"/>
    </row>
    <row r="616" spans="1:26" ht="15.75" thickTop="1">
      <c r="A616" s="1448"/>
      <c r="B616" s="1376">
        <f>B615-BS!H111</f>
        <v>0</v>
      </c>
      <c r="C616" s="1376"/>
      <c r="D616" s="1376"/>
      <c r="E616" s="962"/>
      <c r="F616" s="962"/>
      <c r="G616" s="962"/>
      <c r="H616" s="962">
        <f>H615-BS!F111</f>
        <v>0</v>
      </c>
      <c r="I616" s="962"/>
      <c r="J616" s="962"/>
      <c r="K616" s="962"/>
      <c r="L616" s="962"/>
      <c r="M616" s="962"/>
      <c r="N616" s="962"/>
      <c r="O616" s="962"/>
      <c r="P616" s="962"/>
      <c r="Q616" s="962"/>
      <c r="R616" s="962"/>
      <c r="S616" s="962"/>
      <c r="T616" s="962"/>
      <c r="U616" s="962"/>
      <c r="V616" s="232"/>
      <c r="W616" s="232"/>
      <c r="X616" s="232"/>
      <c r="Y616" s="232"/>
      <c r="Z616" s="232"/>
    </row>
    <row r="617" spans="1:26" ht="15">
      <c r="A617" s="810"/>
      <c r="B617" s="1414"/>
      <c r="C617" s="1376"/>
      <c r="D617" s="1376"/>
      <c r="E617" s="962"/>
      <c r="F617" s="962"/>
      <c r="G617" s="962"/>
      <c r="H617" s="962"/>
      <c r="I617" s="962"/>
      <c r="J617" s="962"/>
      <c r="K617" s="962"/>
      <c r="L617" s="962"/>
      <c r="M617" s="962"/>
      <c r="N617" s="962"/>
      <c r="O617" s="962"/>
      <c r="P617" s="962"/>
      <c r="Q617" s="962"/>
      <c r="R617" s="962"/>
      <c r="S617" s="962"/>
      <c r="T617" s="962"/>
      <c r="U617" s="962"/>
      <c r="V617" s="232"/>
      <c r="W617" s="232"/>
      <c r="X617" s="232"/>
      <c r="Y617" s="232"/>
      <c r="Z617" s="232"/>
    </row>
    <row r="618" spans="1:26" ht="15" hidden="1">
      <c r="A618" s="1452" t="s">
        <v>3757</v>
      </c>
      <c r="B618" s="1376"/>
      <c r="C618" s="1376"/>
      <c r="D618" s="1376"/>
      <c r="E618" s="959"/>
      <c r="F618" s="959"/>
      <c r="G618" s="959"/>
      <c r="H618" s="959"/>
      <c r="I618" s="959"/>
      <c r="J618" s="959"/>
      <c r="K618" s="959"/>
      <c r="L618" s="959"/>
      <c r="M618" s="959"/>
      <c r="N618" s="959"/>
      <c r="O618" s="959"/>
      <c r="P618" s="959"/>
      <c r="Q618" s="959"/>
      <c r="R618" s="959"/>
      <c r="S618" s="959"/>
      <c r="T618" s="959"/>
      <c r="U618" s="959"/>
      <c r="V618" s="960"/>
      <c r="W618" s="960"/>
      <c r="X618" s="960"/>
      <c r="Y618" s="960"/>
      <c r="Z618" s="960"/>
    </row>
    <row r="619" spans="1:26" ht="15" hidden="1">
      <c r="A619" s="1426"/>
      <c r="B619" s="1403" t="s">
        <v>7382</v>
      </c>
      <c r="C619" s="1377"/>
      <c r="D619" s="798" t="s">
        <v>7383</v>
      </c>
      <c r="E619" s="984"/>
      <c r="F619" s="962"/>
      <c r="G619" s="984"/>
      <c r="H619" s="962"/>
      <c r="I619" s="962"/>
      <c r="J619" s="962"/>
      <c r="K619" s="962"/>
      <c r="L619" s="962"/>
      <c r="M619" s="962"/>
      <c r="N619" s="962"/>
      <c r="O619" s="962"/>
      <c r="P619" s="962"/>
      <c r="Q619" s="962"/>
      <c r="R619" s="962"/>
      <c r="S619" s="962"/>
      <c r="T619" s="962"/>
      <c r="U619" s="962"/>
      <c r="V619" s="232"/>
      <c r="W619" s="232"/>
      <c r="X619" s="232"/>
      <c r="Y619" s="232"/>
      <c r="Z619" s="232"/>
    </row>
    <row r="620" spans="1:26" ht="15" hidden="1">
      <c r="A620" s="1426" t="s">
        <v>3490</v>
      </c>
      <c r="B620" s="1376">
        <f>F629</f>
        <v>0</v>
      </c>
      <c r="C620" s="812"/>
      <c r="D620" s="1376">
        <f>H629</f>
        <v>0</v>
      </c>
      <c r="E620" s="964"/>
      <c r="F620" s="962"/>
      <c r="G620" s="964"/>
      <c r="H620" s="962"/>
      <c r="I620" s="962"/>
      <c r="J620" s="962"/>
      <c r="K620" s="962"/>
      <c r="L620" s="962"/>
      <c r="M620" s="962"/>
      <c r="N620" s="962"/>
      <c r="O620" s="962"/>
      <c r="P620" s="962"/>
      <c r="Q620" s="962"/>
      <c r="R620" s="962"/>
      <c r="S620" s="962"/>
      <c r="T620" s="962"/>
      <c r="U620" s="962"/>
      <c r="V620" s="232"/>
      <c r="W620" s="232"/>
      <c r="X620" s="232"/>
      <c r="Y620" s="232"/>
      <c r="Z620" s="232"/>
    </row>
    <row r="621" spans="1:26" ht="15" hidden="1">
      <c r="A621" s="1426" t="s">
        <v>949</v>
      </c>
      <c r="B621" s="1376">
        <f>F630</f>
        <v>0</v>
      </c>
      <c r="C621" s="812"/>
      <c r="D621" s="1376">
        <f>H630</f>
        <v>0</v>
      </c>
      <c r="E621" s="964"/>
      <c r="F621" s="962"/>
      <c r="G621" s="964"/>
      <c r="H621" s="962"/>
      <c r="I621" s="962"/>
      <c r="J621" s="962"/>
      <c r="K621" s="962"/>
      <c r="L621" s="962"/>
      <c r="M621" s="962"/>
      <c r="N621" s="962"/>
      <c r="O621" s="962"/>
      <c r="P621" s="962"/>
      <c r="Q621" s="962"/>
      <c r="R621" s="962"/>
      <c r="S621" s="962"/>
      <c r="T621" s="962"/>
      <c r="U621" s="962"/>
      <c r="V621" s="232"/>
      <c r="W621" s="232"/>
      <c r="X621" s="232"/>
      <c r="Y621" s="232"/>
      <c r="Z621" s="232"/>
    </row>
    <row r="622" spans="1:26" ht="15" hidden="1">
      <c r="A622" s="1426" t="s">
        <v>3884</v>
      </c>
      <c r="B622" s="1376">
        <f>F631</f>
        <v>0</v>
      </c>
      <c r="C622" s="812"/>
      <c r="D622" s="1376">
        <f>H631</f>
        <v>0</v>
      </c>
      <c r="E622" s="964"/>
      <c r="F622" s="962"/>
      <c r="G622" s="964"/>
      <c r="H622" s="962"/>
      <c r="I622" s="962"/>
      <c r="J622" s="962"/>
      <c r="K622" s="962"/>
      <c r="L622" s="962"/>
      <c r="M622" s="962"/>
      <c r="N622" s="962"/>
      <c r="O622" s="962"/>
      <c r="P622" s="962"/>
      <c r="Q622" s="962"/>
      <c r="R622" s="962"/>
      <c r="S622" s="962"/>
      <c r="T622" s="962"/>
      <c r="U622" s="962"/>
      <c r="V622" s="232"/>
      <c r="W622" s="232"/>
      <c r="X622" s="232"/>
      <c r="Y622" s="232"/>
      <c r="Z622" s="232"/>
    </row>
    <row r="623" spans="1:26" ht="15" hidden="1">
      <c r="A623" s="1426" t="s">
        <v>950</v>
      </c>
      <c r="B623" s="1376">
        <f>F632</f>
        <v>0</v>
      </c>
      <c r="C623" s="812"/>
      <c r="D623" s="1376"/>
      <c r="E623" s="964"/>
      <c r="F623" s="962"/>
      <c r="G623" s="964"/>
      <c r="H623" s="962"/>
      <c r="I623" s="962"/>
      <c r="J623" s="962"/>
      <c r="K623" s="962"/>
      <c r="L623" s="962"/>
      <c r="M623" s="962"/>
      <c r="N623" s="962"/>
      <c r="O623" s="962"/>
      <c r="P623" s="962"/>
      <c r="Q623" s="962"/>
      <c r="R623" s="962"/>
      <c r="S623" s="962"/>
      <c r="T623" s="962"/>
      <c r="U623" s="962"/>
      <c r="V623" s="232"/>
      <c r="W623" s="232"/>
      <c r="X623" s="232"/>
      <c r="Y623" s="232"/>
      <c r="Z623" s="232"/>
    </row>
    <row r="624" spans="1:26" ht="15.75" hidden="1" thickBot="1">
      <c r="A624" s="810" t="s">
        <v>4032</v>
      </c>
      <c r="B624" s="1415">
        <f>SUM(B620:B623)</f>
        <v>0</v>
      </c>
      <c r="C624" s="1377"/>
      <c r="D624" s="1378">
        <f>SUM(D620:D623)</f>
        <v>0</v>
      </c>
      <c r="E624" s="984"/>
      <c r="F624" s="962"/>
      <c r="G624" s="984"/>
      <c r="H624" s="962"/>
      <c r="I624" s="962"/>
      <c r="J624" s="962"/>
      <c r="K624" s="962"/>
      <c r="L624" s="962"/>
      <c r="M624" s="962"/>
      <c r="N624" s="962"/>
      <c r="O624" s="962"/>
      <c r="P624" s="962"/>
      <c r="Q624" s="962"/>
      <c r="R624" s="962"/>
      <c r="S624" s="962"/>
      <c r="T624" s="962"/>
      <c r="U624" s="962"/>
      <c r="V624" s="232"/>
      <c r="W624" s="232"/>
      <c r="X624" s="232"/>
      <c r="Y624" s="232"/>
      <c r="Z624" s="232"/>
    </row>
    <row r="625" spans="1:26" ht="15.75" hidden="1" thickTop="1">
      <c r="A625" s="1428"/>
      <c r="B625" s="1376">
        <f>B624-F633</f>
        <v>0</v>
      </c>
      <c r="C625" s="1385"/>
      <c r="D625" s="1385">
        <f>D624-H633</f>
        <v>0</v>
      </c>
      <c r="E625" s="962"/>
      <c r="F625" s="962"/>
      <c r="G625" s="962"/>
      <c r="H625" s="962"/>
      <c r="I625" s="962"/>
      <c r="J625" s="962"/>
      <c r="K625" s="962"/>
      <c r="L625" s="962"/>
      <c r="M625" s="962"/>
      <c r="N625" s="962"/>
      <c r="O625" s="962"/>
      <c r="P625" s="962"/>
      <c r="Q625" s="962"/>
      <c r="R625" s="962"/>
      <c r="S625" s="962"/>
      <c r="T625" s="962"/>
      <c r="U625" s="962"/>
      <c r="V625" s="232"/>
      <c r="W625" s="232"/>
      <c r="X625" s="232"/>
      <c r="Y625" s="232"/>
      <c r="Z625" s="232"/>
    </row>
    <row r="626" spans="1:26" ht="15" hidden="1">
      <c r="A626" s="1428"/>
      <c r="B626" s="1376"/>
      <c r="C626" s="1385"/>
      <c r="D626" s="1385"/>
      <c r="E626" s="962"/>
      <c r="F626" s="962"/>
      <c r="G626" s="962"/>
      <c r="H626" s="962"/>
      <c r="I626" s="962"/>
      <c r="J626" s="962"/>
      <c r="K626" s="962"/>
      <c r="L626" s="962"/>
      <c r="M626" s="962"/>
      <c r="N626" s="962"/>
      <c r="O626" s="962"/>
      <c r="P626" s="962"/>
      <c r="Q626" s="962"/>
      <c r="R626" s="962"/>
      <c r="S626" s="962"/>
      <c r="T626" s="962"/>
      <c r="U626" s="962"/>
      <c r="V626" s="232"/>
      <c r="W626" s="232"/>
      <c r="X626" s="232"/>
      <c r="Y626" s="232"/>
      <c r="Z626" s="232"/>
    </row>
    <row r="627" spans="1:26" ht="15" hidden="1">
      <c r="A627" s="1434" t="s">
        <v>5899</v>
      </c>
      <c r="B627" s="1917" t="s">
        <v>647</v>
      </c>
      <c r="C627" s="1917"/>
      <c r="D627" s="1917"/>
      <c r="E627" s="1917"/>
      <c r="F627" s="1917"/>
      <c r="G627" s="972"/>
      <c r="H627" s="972"/>
      <c r="I627" s="962"/>
      <c r="J627" s="962"/>
      <c r="K627" s="962"/>
      <c r="L627" s="962"/>
      <c r="M627" s="962"/>
      <c r="N627" s="962"/>
      <c r="O627" s="962"/>
      <c r="P627" s="962"/>
      <c r="Q627" s="962"/>
      <c r="R627" s="962"/>
      <c r="S627" s="962"/>
      <c r="T627" s="962"/>
      <c r="U627" s="962"/>
      <c r="V627" s="232"/>
      <c r="W627" s="232"/>
      <c r="X627" s="232"/>
      <c r="Y627" s="232"/>
      <c r="Z627" s="232"/>
    </row>
    <row r="628" spans="1:26" ht="15" hidden="1">
      <c r="A628" s="1435"/>
      <c r="B628" s="1390" t="s">
        <v>5900</v>
      </c>
      <c r="C628" s="1390"/>
      <c r="D628" s="1390" t="s">
        <v>5901</v>
      </c>
      <c r="E628" s="971"/>
      <c r="F628" s="971" t="s">
        <v>12094</v>
      </c>
      <c r="G628" s="971"/>
      <c r="H628" s="971" t="s">
        <v>12095</v>
      </c>
      <c r="I628" s="962"/>
      <c r="J628" s="962"/>
      <c r="K628" s="962"/>
      <c r="L628" s="962"/>
      <c r="M628" s="962"/>
      <c r="N628" s="962"/>
      <c r="O628" s="962"/>
      <c r="P628" s="962"/>
      <c r="Q628" s="962"/>
      <c r="R628" s="962"/>
      <c r="S628" s="962"/>
      <c r="T628" s="962"/>
      <c r="U628" s="962"/>
      <c r="V628" s="232"/>
      <c r="W628" s="232"/>
      <c r="X628" s="232"/>
      <c r="Y628" s="232"/>
      <c r="Z628" s="232"/>
    </row>
    <row r="629" spans="1:26" ht="15" hidden="1">
      <c r="A629" s="1426" t="s">
        <v>3882</v>
      </c>
      <c r="B629" s="1376"/>
      <c r="C629" s="812"/>
      <c r="D629" s="1376"/>
      <c r="E629" s="964"/>
      <c r="F629" s="962">
        <f>B629+D629</f>
        <v>0</v>
      </c>
      <c r="G629" s="964"/>
      <c r="H629" s="962"/>
      <c r="I629" s="962"/>
      <c r="J629" s="962"/>
      <c r="K629" s="962"/>
      <c r="L629" s="962"/>
      <c r="M629" s="962"/>
      <c r="N629" s="962"/>
      <c r="O629" s="962"/>
      <c r="P629" s="962"/>
      <c r="Q629" s="962"/>
      <c r="R629" s="962"/>
      <c r="S629" s="962"/>
      <c r="T629" s="962"/>
      <c r="U629" s="962"/>
      <c r="V629" s="232"/>
      <c r="W629" s="232"/>
      <c r="X629" s="232"/>
      <c r="Y629" s="232"/>
      <c r="Z629" s="232"/>
    </row>
    <row r="630" spans="1:26" ht="15" hidden="1">
      <c r="A630" s="1426" t="s">
        <v>3883</v>
      </c>
      <c r="B630" s="1376"/>
      <c r="C630" s="812"/>
      <c r="D630" s="1376"/>
      <c r="E630" s="964"/>
      <c r="F630" s="962">
        <f>B630+D630</f>
        <v>0</v>
      </c>
      <c r="G630" s="964"/>
      <c r="H630" s="962"/>
      <c r="I630" s="962"/>
      <c r="J630" s="962"/>
      <c r="K630" s="962"/>
      <c r="L630" s="962"/>
      <c r="M630" s="962"/>
      <c r="N630" s="962"/>
      <c r="O630" s="962"/>
      <c r="P630" s="962"/>
      <c r="Q630" s="962"/>
      <c r="R630" s="962"/>
      <c r="S630" s="962"/>
      <c r="T630" s="962"/>
      <c r="U630" s="962"/>
      <c r="V630" s="232"/>
      <c r="W630" s="232"/>
      <c r="X630" s="232"/>
      <c r="Y630" s="232"/>
      <c r="Z630" s="232"/>
    </row>
    <row r="631" spans="1:26" ht="15" hidden="1">
      <c r="A631" s="1426" t="s">
        <v>3884</v>
      </c>
      <c r="B631" s="1383"/>
      <c r="C631" s="812"/>
      <c r="D631" s="812"/>
      <c r="E631" s="964"/>
      <c r="F631" s="962">
        <f>B631+D631</f>
        <v>0</v>
      </c>
      <c r="G631" s="964"/>
      <c r="H631" s="964"/>
      <c r="I631" s="962"/>
      <c r="J631" s="962"/>
      <c r="K631" s="962"/>
      <c r="L631" s="962"/>
      <c r="M631" s="962"/>
      <c r="N631" s="962"/>
      <c r="O631" s="962"/>
      <c r="P631" s="962"/>
      <c r="Q631" s="962"/>
      <c r="R631" s="962"/>
      <c r="S631" s="962"/>
      <c r="T631" s="962"/>
      <c r="U631" s="962"/>
      <c r="V631" s="232"/>
      <c r="W631" s="232"/>
      <c r="X631" s="232"/>
      <c r="Y631" s="232"/>
      <c r="Z631" s="232"/>
    </row>
    <row r="632" spans="1:26" ht="15" hidden="1">
      <c r="A632" s="1426" t="s">
        <v>950</v>
      </c>
      <c r="B632" s="1383"/>
      <c r="C632" s="812"/>
      <c r="D632" s="812"/>
      <c r="E632" s="964"/>
      <c r="F632" s="962">
        <f>B632+D632</f>
        <v>0</v>
      </c>
      <c r="G632" s="964"/>
      <c r="H632" s="964"/>
      <c r="I632" s="962"/>
      <c r="J632" s="962"/>
      <c r="K632" s="962"/>
      <c r="L632" s="962"/>
      <c r="M632" s="962"/>
      <c r="N632" s="962"/>
      <c r="O632" s="962"/>
      <c r="P632" s="962"/>
      <c r="Q632" s="962"/>
      <c r="R632" s="962"/>
      <c r="S632" s="962"/>
      <c r="T632" s="962"/>
      <c r="U632" s="962"/>
      <c r="V632" s="232"/>
      <c r="W632" s="232"/>
      <c r="X632" s="232"/>
      <c r="Y632" s="232"/>
      <c r="Z632" s="232"/>
    </row>
    <row r="633" spans="1:26" ht="15.75" hidden="1" thickBot="1">
      <c r="A633" s="810" t="s">
        <v>12096</v>
      </c>
      <c r="B633" s="1415">
        <f>SUM(B629:B632)</f>
        <v>0</v>
      </c>
      <c r="C633" s="1377"/>
      <c r="D633" s="1378">
        <f>SUM(D629:D632)</f>
        <v>0</v>
      </c>
      <c r="E633" s="984"/>
      <c r="F633" s="965">
        <f>SUM(F629:F632)</f>
        <v>0</v>
      </c>
      <c r="G633" s="984"/>
      <c r="H633" s="965">
        <f>SUM(H629:H631)</f>
        <v>0</v>
      </c>
      <c r="I633" s="962"/>
      <c r="J633" s="966"/>
      <c r="K633" s="966"/>
      <c r="L633" s="966"/>
      <c r="M633" s="966"/>
      <c r="N633" s="962"/>
      <c r="O633" s="962"/>
      <c r="P633" s="962"/>
      <c r="Q633" s="962"/>
      <c r="R633" s="962"/>
      <c r="S633" s="962"/>
      <c r="T633" s="962"/>
      <c r="U633" s="962"/>
      <c r="V633" s="232"/>
      <c r="W633" s="232"/>
      <c r="X633" s="232"/>
      <c r="Y633" s="232"/>
      <c r="Z633" s="232"/>
    </row>
    <row r="634" spans="1:26" ht="15.75" hidden="1" thickTop="1">
      <c r="A634" s="1427" t="s">
        <v>1687</v>
      </c>
      <c r="B634" s="1414"/>
      <c r="C634" s="1377"/>
      <c r="D634" s="1382"/>
      <c r="E634" s="984"/>
      <c r="F634" s="981">
        <f>F633-BS!F115</f>
        <v>0</v>
      </c>
      <c r="G634" s="964"/>
      <c r="H634" s="981">
        <f>H633-BS!H115</f>
        <v>0</v>
      </c>
      <c r="I634" s="962"/>
      <c r="J634" s="966"/>
      <c r="K634" s="966"/>
      <c r="L634" s="966"/>
      <c r="M634" s="966"/>
      <c r="N634" s="962"/>
      <c r="O634" s="962"/>
      <c r="P634" s="962"/>
      <c r="Q634" s="962"/>
      <c r="R634" s="962"/>
      <c r="S634" s="962"/>
      <c r="T634" s="962"/>
      <c r="U634" s="962"/>
      <c r="V634" s="232"/>
      <c r="W634" s="232"/>
      <c r="X634" s="232"/>
      <c r="Y634" s="232"/>
      <c r="Z634" s="232"/>
    </row>
    <row r="635" spans="1:26" ht="15" hidden="1">
      <c r="A635" s="1428"/>
      <c r="B635" s="1376"/>
      <c r="C635" s="1385"/>
      <c r="D635" s="1385"/>
      <c r="E635" s="962"/>
      <c r="F635" s="962"/>
      <c r="G635" s="962"/>
      <c r="H635" s="962"/>
      <c r="I635" s="962"/>
      <c r="J635" s="962"/>
      <c r="K635" s="962"/>
      <c r="L635" s="962"/>
      <c r="M635" s="962"/>
      <c r="N635" s="962"/>
      <c r="O635" s="962"/>
      <c r="P635" s="962"/>
      <c r="Q635" s="962"/>
      <c r="R635" s="962"/>
      <c r="S635" s="962"/>
      <c r="T635" s="962"/>
      <c r="U635" s="962"/>
      <c r="V635" s="232"/>
      <c r="W635" s="232"/>
      <c r="X635" s="232"/>
      <c r="Y635" s="232"/>
      <c r="Z635" s="232"/>
    </row>
    <row r="636" spans="1:26" ht="15" hidden="1">
      <c r="A636" s="1428"/>
      <c r="B636" s="1376"/>
      <c r="C636" s="1385"/>
      <c r="D636" s="1385"/>
      <c r="E636" s="962"/>
      <c r="F636" s="962"/>
      <c r="G636" s="962"/>
      <c r="H636" s="962"/>
      <c r="I636" s="962"/>
      <c r="J636" s="962"/>
      <c r="K636" s="962"/>
      <c r="L636" s="962"/>
      <c r="M636" s="962"/>
      <c r="N636" s="962"/>
      <c r="O636" s="962"/>
      <c r="P636" s="962"/>
      <c r="Q636" s="962"/>
      <c r="R636" s="962"/>
      <c r="S636" s="962"/>
      <c r="T636" s="962"/>
      <c r="U636" s="962"/>
      <c r="V636" s="232"/>
      <c r="W636" s="232"/>
      <c r="X636" s="232"/>
      <c r="Y636" s="232"/>
      <c r="Z636" s="232"/>
    </row>
    <row r="637" spans="1:26" ht="15" hidden="1">
      <c r="A637" s="1428"/>
      <c r="B637" s="1376"/>
      <c r="C637" s="1376"/>
      <c r="D637" s="1376"/>
      <c r="E637" s="962"/>
      <c r="F637" s="962"/>
      <c r="G637" s="962"/>
      <c r="H637" s="962"/>
      <c r="I637" s="962"/>
      <c r="J637" s="962"/>
      <c r="K637" s="962"/>
      <c r="L637" s="962"/>
      <c r="M637" s="962"/>
      <c r="N637" s="962"/>
      <c r="O637" s="962"/>
      <c r="P637" s="962"/>
      <c r="Q637" s="962"/>
      <c r="R637" s="962"/>
      <c r="S637" s="962"/>
      <c r="T637" s="962"/>
      <c r="U637" s="962"/>
      <c r="V637" s="232"/>
      <c r="W637" s="232"/>
      <c r="X637" s="232"/>
      <c r="Y637" s="232"/>
      <c r="Z637" s="232"/>
    </row>
    <row r="638" spans="1:26" ht="15" hidden="1">
      <c r="A638" s="1429" t="s">
        <v>3758</v>
      </c>
      <c r="B638" s="1376"/>
      <c r="C638" s="1376"/>
      <c r="D638" s="1376"/>
      <c r="E638" s="959"/>
      <c r="F638" s="959"/>
      <c r="G638" s="959"/>
      <c r="H638" s="959"/>
      <c r="I638" s="959"/>
      <c r="J638" s="959"/>
      <c r="K638" s="959"/>
      <c r="L638" s="959"/>
      <c r="M638" s="959"/>
      <c r="N638" s="959"/>
      <c r="O638" s="959"/>
      <c r="P638" s="959"/>
      <c r="Q638" s="959"/>
      <c r="R638" s="959"/>
      <c r="S638" s="959"/>
      <c r="T638" s="959"/>
      <c r="U638" s="959"/>
      <c r="V638" s="960"/>
      <c r="W638" s="960"/>
      <c r="X638" s="960"/>
      <c r="Y638" s="960"/>
      <c r="Z638" s="960"/>
    </row>
    <row r="639" spans="1:26" ht="15" hidden="1">
      <c r="A639" s="1426"/>
      <c r="B639" s="1403" t="s">
        <v>7382</v>
      </c>
      <c r="C639" s="1377"/>
      <c r="D639" s="798" t="s">
        <v>7383</v>
      </c>
      <c r="E639" s="984"/>
      <c r="F639" s="962"/>
      <c r="G639" s="984"/>
      <c r="H639" s="962"/>
      <c r="I639" s="962"/>
      <c r="J639" s="962"/>
      <c r="K639" s="962"/>
      <c r="L639" s="962"/>
      <c r="M639" s="962"/>
      <c r="N639" s="962"/>
      <c r="O639" s="962"/>
      <c r="P639" s="962"/>
      <c r="Q639" s="962"/>
      <c r="R639" s="962"/>
      <c r="S639" s="962"/>
      <c r="T639" s="962"/>
      <c r="U639" s="962"/>
      <c r="V639" s="232"/>
      <c r="W639" s="232"/>
      <c r="X639" s="232"/>
      <c r="Y639" s="232"/>
      <c r="Z639" s="232"/>
    </row>
    <row r="640" spans="1:26" ht="15" hidden="1">
      <c r="A640" s="1426" t="s">
        <v>2691</v>
      </c>
      <c r="B640" s="1383">
        <f>SUM(B641:B643)</f>
        <v>0</v>
      </c>
      <c r="C640" s="812"/>
      <c r="D640" s="812">
        <f>SUM(D641:D643)</f>
        <v>0</v>
      </c>
      <c r="E640" s="964"/>
      <c r="F640" s="962"/>
      <c r="G640" s="964"/>
      <c r="H640" s="962"/>
      <c r="I640" s="962"/>
      <c r="J640" s="962"/>
      <c r="K640" s="962"/>
      <c r="L640" s="962"/>
      <c r="M640" s="962"/>
      <c r="N640" s="962"/>
      <c r="O640" s="962"/>
      <c r="P640" s="962"/>
      <c r="Q640" s="962"/>
      <c r="R640" s="962"/>
      <c r="S640" s="962"/>
      <c r="T640" s="962"/>
      <c r="U640" s="962"/>
      <c r="V640" s="232"/>
      <c r="W640" s="232"/>
      <c r="X640" s="232"/>
      <c r="Y640" s="232"/>
      <c r="Z640" s="232"/>
    </row>
    <row r="641" spans="1:26" ht="15" hidden="1">
      <c r="A641" s="1426" t="s">
        <v>7391</v>
      </c>
      <c r="B641" s="1381"/>
      <c r="C641" s="1388"/>
      <c r="D641" s="1388"/>
      <c r="E641" s="969"/>
      <c r="F641" s="962"/>
      <c r="G641" s="969"/>
      <c r="H641" s="962"/>
      <c r="I641" s="962"/>
      <c r="J641" s="962"/>
      <c r="K641" s="962"/>
      <c r="L641" s="962"/>
      <c r="M641" s="962"/>
      <c r="N641" s="962"/>
      <c r="O641" s="962"/>
      <c r="P641" s="962"/>
      <c r="Q641" s="962"/>
      <c r="R641" s="962"/>
      <c r="S641" s="962"/>
      <c r="T641" s="962"/>
      <c r="U641" s="962"/>
      <c r="V641" s="232"/>
      <c r="W641" s="232"/>
      <c r="X641" s="232"/>
      <c r="Y641" s="232"/>
      <c r="Z641" s="232"/>
    </row>
    <row r="642" spans="1:26" ht="15" hidden="1">
      <c r="A642" s="1426" t="s">
        <v>7391</v>
      </c>
      <c r="B642" s="1381"/>
      <c r="C642" s="1388"/>
      <c r="D642" s="1388"/>
      <c r="E642" s="969"/>
      <c r="F642" s="962"/>
      <c r="G642" s="969"/>
      <c r="H642" s="962"/>
      <c r="I642" s="962"/>
      <c r="J642" s="962"/>
      <c r="K642" s="962"/>
      <c r="L642" s="962"/>
      <c r="M642" s="962"/>
      <c r="N642" s="962"/>
      <c r="O642" s="962"/>
      <c r="P642" s="962"/>
      <c r="Q642" s="962"/>
      <c r="R642" s="962"/>
      <c r="S642" s="962"/>
      <c r="T642" s="962"/>
      <c r="U642" s="962"/>
      <c r="V642" s="232"/>
      <c r="W642" s="232"/>
      <c r="X642" s="232"/>
      <c r="Y642" s="232"/>
      <c r="Z642" s="232"/>
    </row>
    <row r="643" spans="1:26" ht="15" hidden="1">
      <c r="A643" s="1426" t="s">
        <v>7391</v>
      </c>
      <c r="B643" s="1381"/>
      <c r="C643" s="1388"/>
      <c r="D643" s="1388"/>
      <c r="E643" s="969"/>
      <c r="F643" s="962"/>
      <c r="G643" s="969"/>
      <c r="H643" s="962"/>
      <c r="I643" s="962"/>
      <c r="J643" s="962"/>
      <c r="K643" s="962"/>
      <c r="L643" s="962"/>
      <c r="M643" s="962"/>
      <c r="N643" s="962"/>
      <c r="O643" s="962"/>
      <c r="P643" s="962"/>
      <c r="Q643" s="962"/>
      <c r="R643" s="962"/>
      <c r="S643" s="962"/>
      <c r="T643" s="962"/>
      <c r="U643" s="962"/>
      <c r="V643" s="232"/>
      <c r="W643" s="232"/>
      <c r="X643" s="232"/>
      <c r="Y643" s="232"/>
      <c r="Z643" s="232"/>
    </row>
    <row r="644" spans="1:26" ht="15" hidden="1">
      <c r="A644" s="1426" t="s">
        <v>2692</v>
      </c>
      <c r="B644" s="1383">
        <f>SUM(B645:B647)</f>
        <v>0</v>
      </c>
      <c r="C644" s="812"/>
      <c r="D644" s="812">
        <f>SUM(D645:D647)</f>
        <v>0</v>
      </c>
      <c r="E644" s="964"/>
      <c r="F644" s="962"/>
      <c r="G644" s="964"/>
      <c r="H644" s="962"/>
      <c r="I644" s="962"/>
      <c r="J644" s="962"/>
      <c r="K644" s="962"/>
      <c r="L644" s="962"/>
      <c r="M644" s="962"/>
      <c r="N644" s="962"/>
      <c r="O644" s="962"/>
      <c r="P644" s="962"/>
      <c r="Q644" s="962"/>
      <c r="R644" s="962"/>
      <c r="S644" s="962"/>
      <c r="T644" s="962"/>
      <c r="U644" s="962"/>
      <c r="V644" s="232"/>
      <c r="W644" s="232"/>
      <c r="X644" s="232"/>
      <c r="Y644" s="232"/>
      <c r="Z644" s="232"/>
    </row>
    <row r="645" spans="1:26" ht="15" hidden="1">
      <c r="A645" s="1426" t="s">
        <v>7391</v>
      </c>
      <c r="B645" s="1381"/>
      <c r="C645" s="1388"/>
      <c r="D645" s="1388"/>
      <c r="E645" s="969"/>
      <c r="F645" s="962"/>
      <c r="G645" s="969"/>
      <c r="H645" s="962"/>
      <c r="I645" s="962"/>
      <c r="J645" s="962"/>
      <c r="K645" s="962"/>
      <c r="L645" s="962"/>
      <c r="M645" s="962"/>
      <c r="N645" s="962"/>
      <c r="O645" s="962"/>
      <c r="P645" s="962"/>
      <c r="Q645" s="962"/>
      <c r="R645" s="962"/>
      <c r="S645" s="962"/>
      <c r="T645" s="962"/>
      <c r="U645" s="962"/>
      <c r="V645" s="232"/>
      <c r="W645" s="232"/>
      <c r="X645" s="232"/>
      <c r="Y645" s="232"/>
      <c r="Z645" s="232"/>
    </row>
    <row r="646" spans="1:26" ht="15" hidden="1">
      <c r="A646" s="1426" t="s">
        <v>7391</v>
      </c>
      <c r="B646" s="1381"/>
      <c r="C646" s="1388"/>
      <c r="D646" s="1388"/>
      <c r="E646" s="969"/>
      <c r="F646" s="962"/>
      <c r="G646" s="969"/>
      <c r="H646" s="962"/>
      <c r="I646" s="962"/>
      <c r="J646" s="962"/>
      <c r="K646" s="962"/>
      <c r="L646" s="962"/>
      <c r="M646" s="962"/>
      <c r="N646" s="962"/>
      <c r="O646" s="962"/>
      <c r="P646" s="962"/>
      <c r="Q646" s="962"/>
      <c r="R646" s="962"/>
      <c r="S646" s="962"/>
      <c r="T646" s="962"/>
      <c r="U646" s="962"/>
      <c r="V646" s="232"/>
      <c r="W646" s="232"/>
      <c r="X646" s="232"/>
      <c r="Y646" s="232"/>
      <c r="Z646" s="232"/>
    </row>
    <row r="647" spans="1:26" ht="15" hidden="1">
      <c r="A647" s="1426" t="s">
        <v>7391</v>
      </c>
      <c r="B647" s="1397"/>
      <c r="C647" s="1388"/>
      <c r="D647" s="1389"/>
      <c r="E647" s="969"/>
      <c r="F647" s="962"/>
      <c r="G647" s="969"/>
      <c r="H647" s="962"/>
      <c r="I647" s="962"/>
      <c r="J647" s="962"/>
      <c r="K647" s="962"/>
      <c r="L647" s="962"/>
      <c r="M647" s="962"/>
      <c r="N647" s="962"/>
      <c r="O647" s="962"/>
      <c r="P647" s="962"/>
      <c r="Q647" s="962"/>
      <c r="R647" s="962"/>
      <c r="S647" s="962"/>
      <c r="T647" s="962"/>
      <c r="U647" s="962"/>
      <c r="V647" s="232"/>
      <c r="W647" s="232"/>
      <c r="X647" s="232"/>
      <c r="Y647" s="232"/>
      <c r="Z647" s="232"/>
    </row>
    <row r="648" spans="1:26" ht="15.75" hidden="1" thickBot="1">
      <c r="A648" s="810" t="s">
        <v>4032</v>
      </c>
      <c r="B648" s="1413">
        <f>SUM(B640,B644)</f>
        <v>0</v>
      </c>
      <c r="C648" s="1377"/>
      <c r="D648" s="814">
        <f>SUM(D640,D644)</f>
        <v>0</v>
      </c>
      <c r="E648" s="984"/>
      <c r="F648" s="962"/>
      <c r="G648" s="984"/>
      <c r="H648" s="962"/>
      <c r="I648" s="962"/>
      <c r="J648" s="962"/>
      <c r="K648" s="962"/>
      <c r="L648" s="962"/>
      <c r="M648" s="962"/>
      <c r="N648" s="962"/>
      <c r="O648" s="962"/>
      <c r="P648" s="962"/>
      <c r="Q648" s="962"/>
      <c r="R648" s="962"/>
      <c r="S648" s="962"/>
      <c r="T648" s="962"/>
      <c r="U648" s="962"/>
      <c r="V648" s="232"/>
      <c r="W648" s="232"/>
      <c r="X648" s="232"/>
      <c r="Y648" s="232"/>
      <c r="Z648" s="232"/>
    </row>
    <row r="649" spans="1:26" ht="15.75" hidden="1" thickTop="1">
      <c r="A649" s="810"/>
      <c r="B649" s="1414">
        <f>B648-[2]BS!F116</f>
        <v>0</v>
      </c>
      <c r="C649" s="1377"/>
      <c r="D649" s="1382">
        <f>D648-[2]BS!H116</f>
        <v>0</v>
      </c>
      <c r="E649" s="984"/>
      <c r="F649" s="962"/>
      <c r="G649" s="984"/>
      <c r="H649" s="962"/>
      <c r="I649" s="962"/>
      <c r="J649" s="962"/>
      <c r="K649" s="962"/>
      <c r="L649" s="962"/>
      <c r="M649" s="962"/>
      <c r="N649" s="962"/>
      <c r="O649" s="962"/>
      <c r="P649" s="962"/>
      <c r="Q649" s="962"/>
      <c r="R649" s="962"/>
      <c r="S649" s="962"/>
      <c r="T649" s="962"/>
      <c r="U649" s="962"/>
      <c r="V649" s="232"/>
      <c r="W649" s="232"/>
      <c r="X649" s="232"/>
      <c r="Y649" s="232"/>
      <c r="Z649" s="232"/>
    </row>
    <row r="650" spans="1:26" ht="15" hidden="1">
      <c r="A650" s="1428"/>
      <c r="B650" s="1376"/>
      <c r="C650" s="1376"/>
      <c r="D650" s="1376"/>
      <c r="E650" s="962"/>
      <c r="F650" s="962"/>
      <c r="G650" s="962"/>
      <c r="H650" s="962"/>
      <c r="I650" s="962"/>
      <c r="J650" s="962"/>
      <c r="K650" s="962"/>
      <c r="L650" s="962"/>
      <c r="M650" s="962"/>
      <c r="N650" s="962"/>
      <c r="O650" s="962"/>
      <c r="P650" s="962"/>
      <c r="Q650" s="962"/>
      <c r="R650" s="962"/>
      <c r="S650" s="962"/>
      <c r="T650" s="962"/>
      <c r="U650" s="962"/>
      <c r="V650" s="232"/>
      <c r="W650" s="232"/>
      <c r="X650" s="232"/>
      <c r="Y650" s="232"/>
      <c r="Z650" s="232"/>
    </row>
    <row r="651" spans="1:26" ht="15" hidden="1">
      <c r="A651" s="1429" t="s">
        <v>3973</v>
      </c>
      <c r="B651" s="1376"/>
      <c r="C651" s="1376"/>
      <c r="D651" s="1376"/>
      <c r="E651" s="959"/>
      <c r="F651" s="959"/>
      <c r="G651" s="959"/>
      <c r="H651" s="959"/>
      <c r="I651" s="959"/>
      <c r="J651" s="959"/>
      <c r="K651" s="959"/>
      <c r="L651" s="959"/>
      <c r="M651" s="959"/>
      <c r="N651" s="959"/>
      <c r="O651" s="959"/>
      <c r="P651" s="959"/>
      <c r="Q651" s="959"/>
      <c r="R651" s="959"/>
      <c r="S651" s="959"/>
      <c r="T651" s="959"/>
      <c r="U651" s="959"/>
      <c r="V651" s="960"/>
      <c r="W651" s="960"/>
      <c r="X651" s="960"/>
      <c r="Y651" s="960"/>
      <c r="Z651" s="960"/>
    </row>
    <row r="652" spans="1:26" ht="15" hidden="1">
      <c r="A652" s="1426"/>
      <c r="B652" s="1403" t="s">
        <v>7382</v>
      </c>
      <c r="C652" s="1377"/>
      <c r="D652" s="798" t="s">
        <v>7383</v>
      </c>
      <c r="E652" s="984"/>
      <c r="F652" s="962"/>
      <c r="G652" s="984"/>
      <c r="H652" s="962"/>
      <c r="I652" s="962"/>
      <c r="J652" s="962"/>
      <c r="K652" s="962"/>
      <c r="L652" s="962"/>
      <c r="M652" s="962"/>
      <c r="N652" s="962"/>
      <c r="O652" s="962"/>
      <c r="P652" s="962"/>
      <c r="Q652" s="962"/>
      <c r="R652" s="962"/>
      <c r="S652" s="962"/>
      <c r="T652" s="962"/>
      <c r="U652" s="962"/>
      <c r="V652" s="232"/>
      <c r="W652" s="232"/>
      <c r="X652" s="232"/>
      <c r="Y652" s="232"/>
      <c r="Z652" s="232"/>
    </row>
    <row r="653" spans="1:26" ht="15" hidden="1">
      <c r="A653" s="1426" t="s">
        <v>6452</v>
      </c>
      <c r="B653" s="1383">
        <f>[2]WK!$G$160</f>
        <v>0</v>
      </c>
      <c r="C653" s="1396"/>
      <c r="D653" s="812">
        <f>[2]WK!$J$160</f>
        <v>0</v>
      </c>
      <c r="E653" s="1034"/>
      <c r="F653" s="962"/>
      <c r="G653" s="964"/>
      <c r="H653" s="962"/>
      <c r="I653" s="962"/>
      <c r="J653" s="962"/>
      <c r="K653" s="962"/>
      <c r="L653" s="962"/>
      <c r="M653" s="962"/>
      <c r="N653" s="962"/>
      <c r="O653" s="962"/>
      <c r="P653" s="962"/>
      <c r="Q653" s="962"/>
      <c r="R653" s="962"/>
      <c r="S653" s="962"/>
      <c r="T653" s="962"/>
      <c r="U653" s="962"/>
      <c r="V653" s="232"/>
      <c r="W653" s="232"/>
      <c r="X653" s="232"/>
      <c r="Y653" s="232"/>
      <c r="Z653" s="232"/>
    </row>
    <row r="654" spans="1:26" ht="15" hidden="1">
      <c r="A654" s="1426" t="s">
        <v>3012</v>
      </c>
      <c r="B654" s="1383">
        <f>SUM(B655:B661)</f>
        <v>0</v>
      </c>
      <c r="C654" s="812"/>
      <c r="D654" s="812">
        <f>SUM(D655:D661)</f>
        <v>0</v>
      </c>
      <c r="E654" s="964"/>
      <c r="F654" s="962"/>
      <c r="G654" s="964"/>
      <c r="H654" s="962"/>
      <c r="I654" s="962"/>
      <c r="J654" s="962"/>
      <c r="K654" s="962"/>
      <c r="L654" s="962"/>
      <c r="M654" s="962"/>
      <c r="N654" s="962"/>
      <c r="O654" s="962"/>
      <c r="P654" s="962"/>
      <c r="Q654" s="962"/>
      <c r="R654" s="962"/>
      <c r="S654" s="962"/>
      <c r="T654" s="962"/>
      <c r="U654" s="962"/>
      <c r="V654" s="232"/>
      <c r="W654" s="232"/>
      <c r="X654" s="232"/>
      <c r="Y654" s="232"/>
      <c r="Z654" s="232"/>
    </row>
    <row r="655" spans="1:26" ht="15" hidden="1">
      <c r="A655" s="1426" t="s">
        <v>12417</v>
      </c>
      <c r="B655" s="1381"/>
      <c r="C655" s="1388"/>
      <c r="D655" s="1388"/>
      <c r="E655" s="969"/>
      <c r="F655" s="962"/>
      <c r="G655" s="969"/>
      <c r="H655" s="962"/>
      <c r="I655" s="962"/>
      <c r="J655" s="962"/>
      <c r="K655" s="962"/>
      <c r="L655" s="962"/>
      <c r="M655" s="962"/>
      <c r="N655" s="962"/>
      <c r="O655" s="962"/>
      <c r="P655" s="962"/>
      <c r="Q655" s="962"/>
      <c r="R655" s="962"/>
      <c r="S655" s="962"/>
      <c r="T655" s="962"/>
      <c r="U655" s="962"/>
      <c r="V655" s="232"/>
      <c r="W655" s="232"/>
      <c r="X655" s="232"/>
      <c r="Y655" s="232"/>
      <c r="Z655" s="232"/>
    </row>
    <row r="656" spans="1:26" ht="30" hidden="1">
      <c r="A656" s="1426" t="s">
        <v>12418</v>
      </c>
      <c r="B656" s="1381"/>
      <c r="C656" s="1388"/>
      <c r="D656" s="1388"/>
      <c r="E656" s="969"/>
      <c r="F656" s="962"/>
      <c r="G656" s="969"/>
      <c r="H656" s="962"/>
      <c r="I656" s="962"/>
      <c r="J656" s="962"/>
      <c r="K656" s="962"/>
      <c r="L656" s="962"/>
      <c r="M656" s="962"/>
      <c r="N656" s="962"/>
      <c r="O656" s="962"/>
      <c r="P656" s="962"/>
      <c r="Q656" s="962"/>
      <c r="R656" s="962"/>
      <c r="S656" s="962"/>
      <c r="T656" s="962"/>
      <c r="U656" s="962"/>
      <c r="V656" s="232"/>
      <c r="W656" s="232"/>
      <c r="X656" s="232"/>
      <c r="Y656" s="232"/>
      <c r="Z656" s="232"/>
    </row>
    <row r="657" spans="1:26" ht="15" hidden="1">
      <c r="A657" s="1426" t="s">
        <v>12419</v>
      </c>
      <c r="B657" s="1381"/>
      <c r="C657" s="1388"/>
      <c r="D657" s="1388"/>
      <c r="E657" s="969"/>
      <c r="F657" s="962"/>
      <c r="G657" s="969"/>
      <c r="H657" s="962"/>
      <c r="I657" s="962"/>
      <c r="J657" s="962"/>
      <c r="K657" s="962"/>
      <c r="L657" s="962"/>
      <c r="M657" s="962"/>
      <c r="N657" s="962"/>
      <c r="O657" s="962"/>
      <c r="P657" s="962"/>
      <c r="Q657" s="962"/>
      <c r="R657" s="962"/>
      <c r="S657" s="962"/>
      <c r="T657" s="962"/>
      <c r="U657" s="962"/>
      <c r="V657" s="232"/>
      <c r="W657" s="232"/>
      <c r="X657" s="232"/>
      <c r="Y657" s="232"/>
      <c r="Z657" s="232"/>
    </row>
    <row r="658" spans="1:26" ht="15" hidden="1">
      <c r="A658" s="1426" t="s">
        <v>12420</v>
      </c>
      <c r="B658" s="1381"/>
      <c r="C658" s="1388"/>
      <c r="D658" s="1388"/>
      <c r="E658" s="969"/>
      <c r="F658" s="962"/>
      <c r="G658" s="969"/>
      <c r="H658" s="962"/>
      <c r="I658" s="962"/>
      <c r="J658" s="962"/>
      <c r="K658" s="962"/>
      <c r="L658" s="962"/>
      <c r="M658" s="962"/>
      <c r="N658" s="962"/>
      <c r="O658" s="962"/>
      <c r="P658" s="962"/>
      <c r="Q658" s="962"/>
      <c r="R658" s="962"/>
      <c r="S658" s="962"/>
      <c r="T658" s="962"/>
      <c r="U658" s="962"/>
      <c r="V658" s="232"/>
      <c r="W658" s="232"/>
      <c r="X658" s="232"/>
      <c r="Y658" s="232"/>
      <c r="Z658" s="232"/>
    </row>
    <row r="659" spans="1:26" ht="30" hidden="1">
      <c r="A659" s="1426" t="s">
        <v>12421</v>
      </c>
      <c r="B659" s="1381"/>
      <c r="C659" s="1388"/>
      <c r="D659" s="1388"/>
      <c r="E659" s="969"/>
      <c r="F659" s="962"/>
      <c r="G659" s="969"/>
      <c r="H659" s="962"/>
      <c r="I659" s="962"/>
      <c r="J659" s="962"/>
      <c r="K659" s="962"/>
      <c r="L659" s="962"/>
      <c r="M659" s="962"/>
      <c r="N659" s="962"/>
      <c r="O659" s="962"/>
      <c r="P659" s="962"/>
      <c r="Q659" s="962"/>
      <c r="R659" s="962"/>
      <c r="S659" s="962"/>
      <c r="T659" s="962"/>
      <c r="U659" s="962"/>
      <c r="V659" s="232"/>
      <c r="W659" s="232"/>
      <c r="X659" s="232"/>
      <c r="Y659" s="232"/>
      <c r="Z659" s="232"/>
    </row>
    <row r="660" spans="1:26" ht="30" hidden="1">
      <c r="A660" s="1426" t="s">
        <v>12422</v>
      </c>
      <c r="B660" s="1381"/>
      <c r="C660" s="1388"/>
      <c r="D660" s="1388"/>
      <c r="E660" s="969"/>
      <c r="F660" s="962"/>
      <c r="G660" s="969"/>
      <c r="H660" s="962"/>
      <c r="I660" s="962"/>
      <c r="J660" s="962"/>
      <c r="K660" s="962"/>
      <c r="L660" s="962"/>
      <c r="M660" s="962"/>
      <c r="N660" s="962"/>
      <c r="O660" s="962"/>
      <c r="P660" s="962"/>
      <c r="Q660" s="962"/>
      <c r="R660" s="962"/>
      <c r="S660" s="962"/>
      <c r="T660" s="962"/>
      <c r="U660" s="962"/>
      <c r="V660" s="232"/>
      <c r="W660" s="232"/>
      <c r="X660" s="232"/>
      <c r="Y660" s="232"/>
      <c r="Z660" s="232"/>
    </row>
    <row r="661" spans="1:26" ht="15" hidden="1">
      <c r="A661" s="1450" t="s">
        <v>12423</v>
      </c>
      <c r="B661" s="1381"/>
      <c r="C661" s="1388"/>
      <c r="D661" s="1388"/>
      <c r="E661" s="969"/>
      <c r="F661" s="962"/>
      <c r="G661" s="969"/>
      <c r="H661" s="962"/>
      <c r="I661" s="962"/>
      <c r="J661" s="962"/>
      <c r="K661" s="962"/>
      <c r="L661" s="962"/>
      <c r="M661" s="962"/>
      <c r="N661" s="962"/>
      <c r="O661" s="962"/>
      <c r="P661" s="962"/>
      <c r="Q661" s="962"/>
      <c r="R661" s="962"/>
      <c r="S661" s="962"/>
      <c r="T661" s="962"/>
      <c r="U661" s="962"/>
      <c r="V661" s="232"/>
      <c r="W661" s="232"/>
      <c r="X661" s="232"/>
      <c r="Y661" s="232"/>
      <c r="Z661" s="232"/>
    </row>
    <row r="662" spans="1:26" ht="15" hidden="1">
      <c r="A662" s="1450" t="s">
        <v>5854</v>
      </c>
      <c r="B662" s="1411"/>
      <c r="C662" s="812"/>
      <c r="D662" s="815"/>
      <c r="E662" s="964"/>
      <c r="F662" s="962"/>
      <c r="G662" s="964"/>
      <c r="H662" s="962"/>
      <c r="I662" s="962"/>
      <c r="J662" s="962"/>
      <c r="K662" s="962"/>
      <c r="L662" s="962"/>
      <c r="M662" s="962"/>
      <c r="N662" s="962"/>
      <c r="O662" s="962"/>
      <c r="P662" s="962"/>
      <c r="Q662" s="962"/>
      <c r="R662" s="962"/>
      <c r="S662" s="962"/>
      <c r="T662" s="962"/>
      <c r="U662" s="962"/>
      <c r="V662" s="232"/>
      <c r="W662" s="232"/>
      <c r="X662" s="232"/>
      <c r="Y662" s="232"/>
      <c r="Z662" s="232"/>
    </row>
    <row r="663" spans="1:26" ht="15.75" hidden="1" thickBot="1">
      <c r="A663" s="810" t="s">
        <v>4032</v>
      </c>
      <c r="B663" s="1413">
        <f>SUM(B653:B654,B662)</f>
        <v>0</v>
      </c>
      <c r="C663" s="1377"/>
      <c r="D663" s="814">
        <f>SUM(D653:D654,D662)</f>
        <v>0</v>
      </c>
      <c r="E663" s="984"/>
      <c r="F663" s="962"/>
      <c r="G663" s="984"/>
      <c r="H663" s="962"/>
      <c r="I663" s="962"/>
      <c r="J663" s="962"/>
      <c r="K663" s="962"/>
      <c r="L663" s="962"/>
      <c r="M663" s="962"/>
      <c r="N663" s="962"/>
      <c r="O663" s="962"/>
      <c r="P663" s="962"/>
      <c r="Q663" s="962"/>
      <c r="R663" s="962"/>
      <c r="S663" s="962"/>
      <c r="T663" s="962"/>
      <c r="U663" s="962"/>
      <c r="V663" s="232"/>
      <c r="W663" s="232"/>
      <c r="X663" s="232"/>
      <c r="Y663" s="232"/>
      <c r="Z663" s="232"/>
    </row>
    <row r="664" spans="1:26" ht="15.75" hidden="1" thickTop="1">
      <c r="A664" s="1428"/>
      <c r="B664" s="1376">
        <f>B663-[2]BS!F117</f>
        <v>0</v>
      </c>
      <c r="C664" s="1376"/>
      <c r="D664" s="1376">
        <f>D663-[2]BS!H117</f>
        <v>0</v>
      </c>
      <c r="E664" s="962"/>
      <c r="F664" s="962"/>
      <c r="G664" s="962"/>
      <c r="H664" s="962"/>
      <c r="I664" s="962"/>
      <c r="J664" s="962"/>
      <c r="K664" s="962"/>
      <c r="L664" s="962"/>
      <c r="M664" s="962"/>
      <c r="N664" s="962"/>
      <c r="O664" s="962"/>
      <c r="P664" s="962"/>
      <c r="Q664" s="962"/>
      <c r="R664" s="962"/>
      <c r="S664" s="962"/>
      <c r="T664" s="962"/>
      <c r="U664" s="962"/>
      <c r="V664" s="232"/>
      <c r="W664" s="232"/>
      <c r="X664" s="232"/>
      <c r="Y664" s="232"/>
      <c r="Z664" s="232"/>
    </row>
    <row r="665" spans="1:26" ht="15" hidden="1">
      <c r="A665" s="1428"/>
      <c r="B665" s="1376"/>
      <c r="C665" s="1376"/>
      <c r="D665" s="1376"/>
      <c r="E665" s="962"/>
      <c r="F665" s="962"/>
      <c r="G665" s="962"/>
      <c r="H665" s="962"/>
      <c r="I665" s="962"/>
      <c r="J665" s="962"/>
      <c r="K665" s="962"/>
      <c r="L665" s="962"/>
      <c r="M665" s="962"/>
      <c r="N665" s="962"/>
      <c r="O665" s="962"/>
      <c r="P665" s="962"/>
      <c r="Q665" s="962"/>
      <c r="R665" s="962"/>
      <c r="S665" s="962"/>
      <c r="T665" s="962"/>
      <c r="U665" s="962"/>
      <c r="V665" s="232"/>
      <c r="W665" s="232"/>
      <c r="X665" s="232"/>
      <c r="Y665" s="232"/>
      <c r="Z665" s="232"/>
    </row>
    <row r="666" spans="1:26" ht="15">
      <c r="A666" s="1429" t="s">
        <v>3974</v>
      </c>
      <c r="B666" s="1376"/>
      <c r="C666" s="1376"/>
      <c r="D666" s="1376"/>
      <c r="E666" s="959"/>
      <c r="F666" s="959"/>
      <c r="G666" s="959"/>
      <c r="H666" s="959"/>
      <c r="I666" s="959"/>
      <c r="J666" s="959"/>
      <c r="K666" s="959"/>
      <c r="L666" s="959"/>
      <c r="M666" s="959"/>
      <c r="N666" s="959"/>
      <c r="O666" s="959"/>
      <c r="P666" s="959"/>
      <c r="Q666" s="959"/>
      <c r="R666" s="959"/>
      <c r="S666" s="959"/>
      <c r="T666" s="959"/>
      <c r="U666" s="959"/>
      <c r="V666" s="960"/>
      <c r="W666" s="960"/>
      <c r="X666" s="960"/>
      <c r="Y666" s="960"/>
      <c r="Z666" s="960"/>
    </row>
    <row r="667" spans="1:26" ht="15">
      <c r="A667" s="1426"/>
      <c r="B667" s="1403" t="s">
        <v>7382</v>
      </c>
      <c r="C667" s="1377"/>
      <c r="D667" s="798" t="s">
        <v>7383</v>
      </c>
      <c r="E667" s="984"/>
      <c r="F667" s="962"/>
      <c r="G667" s="984"/>
      <c r="H667" s="962"/>
      <c r="I667" s="962"/>
      <c r="J667" s="1500"/>
      <c r="K667" s="1500"/>
      <c r="L667" s="962"/>
      <c r="M667" s="962"/>
      <c r="N667" s="962"/>
      <c r="O667" s="962"/>
      <c r="P667" s="962"/>
      <c r="Q667" s="962"/>
      <c r="R667" s="962"/>
      <c r="S667" s="962"/>
      <c r="T667" s="962"/>
      <c r="U667" s="962"/>
      <c r="V667" s="232"/>
      <c r="W667" s="232"/>
      <c r="X667" s="232"/>
      <c r="Y667" s="232"/>
      <c r="Z667" s="232"/>
    </row>
    <row r="668" spans="1:26" ht="15">
      <c r="A668" s="1698" t="s">
        <v>14326</v>
      </c>
      <c r="B668" s="1383">
        <v>2908221118</v>
      </c>
      <c r="C668" s="817"/>
      <c r="D668" s="817">
        <v>0</v>
      </c>
      <c r="E668" s="988"/>
      <c r="F668" s="962"/>
      <c r="G668" s="988"/>
      <c r="H668" s="962"/>
      <c r="I668" s="962"/>
      <c r="J668" s="1500"/>
      <c r="K668" s="1500"/>
      <c r="L668" s="962"/>
      <c r="M668" s="962"/>
      <c r="N668" s="962"/>
      <c r="O668" s="962"/>
      <c r="P668" s="962"/>
      <c r="Q668" s="962"/>
      <c r="R668" s="962"/>
      <c r="S668" s="962"/>
      <c r="T668" s="962"/>
      <c r="U668" s="962"/>
      <c r="V668" s="232"/>
      <c r="W668" s="232"/>
      <c r="X668" s="232"/>
      <c r="Y668" s="232"/>
      <c r="Z668" s="232"/>
    </row>
    <row r="669" spans="1:26" ht="15">
      <c r="A669" s="1698" t="s">
        <v>14327</v>
      </c>
      <c r="B669" s="1383">
        <v>997777775</v>
      </c>
      <c r="C669" s="812"/>
      <c r="D669" s="812">
        <v>1196111111</v>
      </c>
      <c r="E669" s="969"/>
      <c r="F669" s="987"/>
      <c r="G669" s="969"/>
      <c r="H669" s="987"/>
      <c r="I669" s="987"/>
      <c r="J669" s="1332"/>
      <c r="K669" s="1332"/>
      <c r="L669" s="987"/>
      <c r="M669" s="987"/>
      <c r="N669" s="987"/>
      <c r="O669" s="987"/>
      <c r="P669" s="987"/>
      <c r="Q669" s="987"/>
      <c r="R669" s="987"/>
      <c r="S669" s="987"/>
      <c r="T669" s="987"/>
      <c r="U669" s="987"/>
      <c r="V669" s="986"/>
      <c r="W669" s="986"/>
      <c r="X669" s="986"/>
      <c r="Y669" s="986"/>
      <c r="Z669" s="986"/>
    </row>
    <row r="670" spans="1:26" ht="15" hidden="1">
      <c r="A670" s="1615"/>
      <c r="B670" s="1383"/>
      <c r="C670" s="812"/>
      <c r="D670" s="812"/>
      <c r="E670" s="969"/>
      <c r="F670" s="987"/>
      <c r="G670" s="969"/>
      <c r="H670" s="987"/>
      <c r="I670" s="987"/>
      <c r="J670" s="987"/>
      <c r="K670" s="987"/>
      <c r="L670" s="987"/>
      <c r="M670" s="987"/>
      <c r="N670" s="987"/>
      <c r="O670" s="987"/>
      <c r="P670" s="987"/>
      <c r="Q670" s="987"/>
      <c r="R670" s="987"/>
      <c r="S670" s="987"/>
      <c r="T670" s="987"/>
      <c r="U670" s="987"/>
      <c r="V670" s="986"/>
      <c r="W670" s="986"/>
      <c r="X670" s="986"/>
      <c r="Y670" s="986"/>
      <c r="Z670" s="986"/>
    </row>
    <row r="671" spans="1:26" ht="15" hidden="1">
      <c r="A671" s="1426"/>
      <c r="B671" s="1383"/>
      <c r="C671" s="812"/>
      <c r="D671" s="812">
        <f>B698</f>
        <v>0</v>
      </c>
      <c r="E671" s="964"/>
      <c r="F671" s="962"/>
      <c r="G671" s="964"/>
      <c r="H671" s="962"/>
      <c r="I671" s="962"/>
      <c r="J671" s="962"/>
      <c r="K671" s="962"/>
      <c r="L671" s="962"/>
      <c r="M671" s="962"/>
      <c r="N671" s="962"/>
      <c r="O671" s="962"/>
      <c r="P671" s="962"/>
      <c r="Q671" s="962"/>
      <c r="R671" s="962"/>
      <c r="S671" s="962"/>
      <c r="T671" s="962"/>
      <c r="U671" s="962"/>
      <c r="V671" s="232"/>
      <c r="W671" s="232"/>
      <c r="X671" s="232"/>
      <c r="Y671" s="232"/>
      <c r="Z671" s="232"/>
    </row>
    <row r="672" spans="1:26" ht="15.75" thickBot="1">
      <c r="A672" s="810"/>
      <c r="B672" s="1415">
        <f>B668+B669</f>
        <v>3905998893</v>
      </c>
      <c r="C672" s="1377"/>
      <c r="D672" s="1378">
        <f>D668+D669</f>
        <v>1196111111</v>
      </c>
      <c r="E672" s="984"/>
      <c r="F672" s="962"/>
      <c r="G672" s="984"/>
      <c r="H672" s="962"/>
      <c r="I672" s="962"/>
      <c r="J672" s="962"/>
      <c r="K672" s="962"/>
      <c r="L672" s="962"/>
      <c r="M672" s="962"/>
      <c r="N672" s="962"/>
      <c r="O672" s="962"/>
      <c r="P672" s="962"/>
      <c r="Q672" s="962"/>
      <c r="R672" s="962"/>
      <c r="S672" s="962"/>
      <c r="T672" s="962"/>
      <c r="U672" s="962"/>
      <c r="V672" s="232"/>
      <c r="W672" s="232"/>
      <c r="X672" s="232"/>
      <c r="Y672" s="232"/>
      <c r="Z672" s="232"/>
    </row>
    <row r="673" spans="1:26" s="1027" customFormat="1" ht="15.75" thickTop="1">
      <c r="A673" s="1427"/>
      <c r="B673" s="1414">
        <f>B672-BS!F118</f>
        <v>0</v>
      </c>
      <c r="C673" s="1380"/>
      <c r="D673" s="1379">
        <f>D672-BS!H118</f>
        <v>0</v>
      </c>
      <c r="E673" s="1026"/>
      <c r="F673" s="978"/>
      <c r="G673" s="1026"/>
      <c r="H673" s="978"/>
      <c r="I673" s="978"/>
      <c r="J673" s="962"/>
      <c r="K673" s="962"/>
      <c r="L673" s="962"/>
      <c r="M673" s="978"/>
      <c r="N673" s="978"/>
      <c r="O673" s="978"/>
      <c r="P673" s="978"/>
      <c r="Q673" s="978"/>
      <c r="R673" s="978"/>
      <c r="S673" s="978"/>
      <c r="T673" s="978"/>
      <c r="U673" s="978"/>
      <c r="V673" s="979"/>
      <c r="W673" s="979"/>
      <c r="X673" s="979"/>
      <c r="Y673" s="979"/>
      <c r="Z673" s="979"/>
    </row>
    <row r="674" spans="1:26" ht="15">
      <c r="A674" s="810"/>
      <c r="B674" s="1414"/>
      <c r="C674" s="1377"/>
      <c r="D674" s="1382"/>
      <c r="E674" s="984"/>
      <c r="F674" s="962"/>
      <c r="G674" s="984"/>
      <c r="H674" s="962"/>
      <c r="I674" s="962"/>
      <c r="J674" s="962"/>
      <c r="K674" s="962"/>
      <c r="L674" s="962"/>
      <c r="M674" s="962"/>
      <c r="N674" s="962"/>
      <c r="O674" s="962"/>
      <c r="P674" s="962"/>
      <c r="Q674" s="962"/>
      <c r="R674" s="962"/>
      <c r="S674" s="962"/>
      <c r="T674" s="962"/>
      <c r="U674" s="962"/>
      <c r="V674" s="232"/>
      <c r="W674" s="232"/>
      <c r="X674" s="232"/>
      <c r="Y674" s="232"/>
      <c r="Z674" s="232"/>
    </row>
    <row r="675" spans="1:26" ht="18">
      <c r="A675" s="1447"/>
      <c r="B675" s="1376"/>
      <c r="C675" s="1376"/>
      <c r="D675" s="1376"/>
      <c r="E675" s="962"/>
      <c r="F675" s="962"/>
      <c r="G675" s="962"/>
      <c r="H675" s="962"/>
      <c r="I675" s="962"/>
      <c r="J675" s="962"/>
      <c r="K675" s="962"/>
      <c r="L675" s="962"/>
      <c r="M675" s="962"/>
      <c r="N675" s="962"/>
      <c r="O675" s="962"/>
      <c r="P675" s="962"/>
      <c r="Q675" s="962"/>
      <c r="R675" s="962"/>
      <c r="S675" s="962"/>
      <c r="T675" s="962"/>
      <c r="U675" s="962"/>
      <c r="V675" s="232"/>
      <c r="W675" s="232"/>
      <c r="X675" s="232"/>
      <c r="Y675" s="232"/>
      <c r="Z675" s="232"/>
    </row>
    <row r="676" spans="1:26" ht="18">
      <c r="A676" s="1447"/>
      <c r="B676" s="1376"/>
      <c r="C676" s="1376"/>
      <c r="D676" s="1376"/>
      <c r="E676" s="962"/>
      <c r="F676" s="962"/>
      <c r="G676" s="962"/>
      <c r="H676" s="962"/>
      <c r="I676" s="962"/>
      <c r="J676" s="962"/>
      <c r="K676" s="962"/>
      <c r="L676" s="962"/>
      <c r="M676" s="962"/>
      <c r="N676" s="962"/>
      <c r="O676" s="962"/>
      <c r="P676" s="962"/>
      <c r="Q676" s="962"/>
      <c r="R676" s="962"/>
      <c r="S676" s="962"/>
      <c r="T676" s="962"/>
      <c r="U676" s="962"/>
      <c r="V676" s="232"/>
      <c r="W676" s="232"/>
      <c r="X676" s="232"/>
      <c r="Y676" s="232"/>
      <c r="Z676" s="232"/>
    </row>
    <row r="677" spans="1:26" ht="18">
      <c r="A677" s="1447"/>
      <c r="B677" s="1376"/>
      <c r="C677" s="1376"/>
      <c r="D677" s="1376"/>
      <c r="E677" s="962"/>
      <c r="F677" s="962"/>
      <c r="G677" s="962"/>
      <c r="H677" s="962"/>
      <c r="I677" s="962"/>
      <c r="J677" s="962"/>
      <c r="K677" s="962"/>
      <c r="L677" s="962"/>
      <c r="M677" s="962"/>
      <c r="N677" s="962"/>
      <c r="O677" s="962"/>
      <c r="P677" s="962"/>
      <c r="Q677" s="962"/>
      <c r="R677" s="962"/>
      <c r="S677" s="962"/>
      <c r="T677" s="962"/>
      <c r="U677" s="962"/>
      <c r="V677" s="232"/>
      <c r="W677" s="232"/>
      <c r="X677" s="232"/>
      <c r="Y677" s="232"/>
      <c r="Z677" s="232"/>
    </row>
    <row r="678" spans="1:26" ht="15" hidden="1">
      <c r="A678" s="1453" t="s">
        <v>7539</v>
      </c>
      <c r="B678" s="1376"/>
      <c r="C678" s="1376"/>
      <c r="D678" s="1376"/>
      <c r="E678" s="962"/>
      <c r="F678" s="962"/>
      <c r="G678" s="962"/>
      <c r="H678" s="962"/>
      <c r="I678" s="962"/>
      <c r="J678" s="962"/>
      <c r="K678" s="962"/>
      <c r="L678" s="962"/>
      <c r="M678" s="962"/>
      <c r="N678" s="962"/>
      <c r="O678" s="962"/>
      <c r="P678" s="962"/>
      <c r="Q678" s="962"/>
      <c r="R678" s="962"/>
      <c r="S678" s="962"/>
      <c r="T678" s="962"/>
      <c r="U678" s="962"/>
      <c r="V678" s="232"/>
      <c r="W678" s="232"/>
      <c r="X678" s="232"/>
      <c r="Y678" s="232"/>
      <c r="Z678" s="232"/>
    </row>
    <row r="679" spans="1:26" ht="29.25" hidden="1">
      <c r="A679" s="810"/>
      <c r="B679" s="1403" t="s">
        <v>7540</v>
      </c>
      <c r="C679" s="1377"/>
      <c r="D679" s="798" t="s">
        <v>3665</v>
      </c>
      <c r="E679" s="1032"/>
      <c r="F679" s="985" t="s">
        <v>3666</v>
      </c>
      <c r="G679" s="1032"/>
      <c r="H679" s="985" t="s">
        <v>3667</v>
      </c>
      <c r="I679" s="962"/>
      <c r="J679" s="962"/>
      <c r="K679" s="962"/>
      <c r="L679" s="962"/>
      <c r="M679" s="962"/>
      <c r="N679" s="962"/>
      <c r="O679" s="962"/>
      <c r="P679" s="962"/>
      <c r="Q679" s="962"/>
      <c r="R679" s="962"/>
      <c r="S679" s="962"/>
      <c r="T679" s="962"/>
      <c r="U679" s="962"/>
      <c r="V679" s="232"/>
      <c r="W679" s="232"/>
      <c r="X679" s="232"/>
      <c r="Y679" s="232"/>
      <c r="Z679" s="232"/>
    </row>
    <row r="680" spans="1:26" ht="15" hidden="1">
      <c r="A680" s="1443" t="s">
        <v>7042</v>
      </c>
      <c r="B680" s="1383">
        <f>SUM(D680:H680)</f>
        <v>0</v>
      </c>
      <c r="C680" s="812"/>
      <c r="D680" s="812"/>
      <c r="E680" s="964"/>
      <c r="F680" s="964"/>
      <c r="G680" s="964"/>
      <c r="H680" s="964"/>
      <c r="I680" s="962"/>
      <c r="J680" s="962"/>
      <c r="K680" s="962"/>
      <c r="L680" s="962"/>
      <c r="M680" s="962"/>
      <c r="N680" s="962"/>
      <c r="O680" s="962"/>
      <c r="P680" s="962"/>
      <c r="Q680" s="962"/>
      <c r="R680" s="962"/>
      <c r="S680" s="962"/>
      <c r="T680" s="962"/>
      <c r="U680" s="962"/>
      <c r="V680" s="232"/>
      <c r="W680" s="232"/>
      <c r="X680" s="232"/>
      <c r="Y680" s="232"/>
      <c r="Z680" s="232"/>
    </row>
    <row r="681" spans="1:26" ht="15" hidden="1">
      <c r="A681" s="1041" t="str">
        <f>A669</f>
        <v xml:space="preserve"> - Ngân hàng TMCP Đại Dương</v>
      </c>
      <c r="B681" s="1383">
        <f>SUM(D681:F681)</f>
        <v>997777775</v>
      </c>
      <c r="C681" s="812"/>
      <c r="D681" s="812"/>
      <c r="E681" s="964"/>
      <c r="F681" s="964">
        <f>B669</f>
        <v>997777775</v>
      </c>
      <c r="G681" s="964"/>
      <c r="H681" s="964"/>
      <c r="I681" s="962"/>
      <c r="J681" s="962"/>
      <c r="K681" s="962"/>
      <c r="L681" s="962"/>
      <c r="M681" s="962"/>
      <c r="N681" s="962"/>
      <c r="O681" s="962"/>
      <c r="P681" s="962"/>
      <c r="Q681" s="962"/>
      <c r="R681" s="962"/>
      <c r="S681" s="962"/>
      <c r="T681" s="962"/>
      <c r="U681" s="962"/>
      <c r="V681" s="232"/>
      <c r="W681" s="232"/>
      <c r="X681" s="232"/>
      <c r="Y681" s="232"/>
      <c r="Z681" s="232"/>
    </row>
    <row r="682" spans="1:26" ht="15" hidden="1">
      <c r="A682" s="1615" t="s">
        <v>14256</v>
      </c>
      <c r="B682" s="1383">
        <f>SUM(D682:H682)</f>
        <v>0</v>
      </c>
      <c r="C682" s="812"/>
      <c r="D682" s="812"/>
      <c r="E682" s="964"/>
      <c r="F682" s="964">
        <f>B670</f>
        <v>0</v>
      </c>
      <c r="G682" s="964"/>
      <c r="H682" s="964"/>
      <c r="I682" s="962"/>
      <c r="J682" s="962"/>
      <c r="K682" s="962"/>
      <c r="L682" s="962"/>
      <c r="M682" s="962"/>
      <c r="N682" s="962"/>
      <c r="O682" s="962"/>
      <c r="P682" s="962"/>
      <c r="Q682" s="962"/>
      <c r="R682" s="962"/>
      <c r="S682" s="962"/>
      <c r="T682" s="962"/>
      <c r="U682" s="962"/>
      <c r="V682" s="232"/>
      <c r="W682" s="232"/>
      <c r="X682" s="232"/>
      <c r="Y682" s="232"/>
      <c r="Z682" s="232"/>
    </row>
    <row r="683" spans="1:26" ht="15" hidden="1">
      <c r="A683" s="1426"/>
      <c r="B683" s="1383"/>
      <c r="C683" s="812"/>
      <c r="D683" s="812"/>
      <c r="E683" s="964"/>
      <c r="F683" s="964">
        <f>B671</f>
        <v>0</v>
      </c>
      <c r="G683" s="964"/>
      <c r="H683" s="964"/>
      <c r="I683" s="962"/>
      <c r="J683" s="962"/>
      <c r="K683" s="962"/>
      <c r="L683" s="962"/>
      <c r="M683" s="962"/>
      <c r="N683" s="962"/>
      <c r="O683" s="962"/>
      <c r="P683" s="962"/>
      <c r="Q683" s="962"/>
      <c r="R683" s="962"/>
      <c r="S683" s="962"/>
      <c r="T683" s="962"/>
      <c r="U683" s="962"/>
      <c r="V683" s="232"/>
      <c r="W683" s="232"/>
      <c r="X683" s="232"/>
      <c r="Y683" s="232"/>
      <c r="Z683" s="232"/>
    </row>
    <row r="684" spans="1:26" ht="15.75" hidden="1" thickBot="1">
      <c r="A684" s="810" t="s">
        <v>4032</v>
      </c>
      <c r="B684" s="1415">
        <f>SUM(B680:B683)</f>
        <v>997777775</v>
      </c>
      <c r="C684" s="1377"/>
      <c r="D684" s="1378">
        <f>SUM(D680:D683)</f>
        <v>0</v>
      </c>
      <c r="E684" s="984"/>
      <c r="F684" s="965">
        <f>SUM(F680:F683)</f>
        <v>997777775</v>
      </c>
      <c r="G684" s="984"/>
      <c r="H684" s="970">
        <f>SUM(H680:H682)</f>
        <v>0</v>
      </c>
      <c r="I684" s="962"/>
      <c r="J684" s="962"/>
      <c r="K684" s="962"/>
      <c r="L684" s="962"/>
      <c r="M684" s="962"/>
      <c r="N684" s="962"/>
      <c r="O684" s="962"/>
      <c r="P684" s="962"/>
      <c r="Q684" s="962"/>
      <c r="R684" s="962"/>
      <c r="S684" s="962"/>
      <c r="T684" s="962"/>
      <c r="U684" s="962"/>
      <c r="V684" s="232"/>
      <c r="W684" s="232"/>
      <c r="X684" s="232"/>
      <c r="Y684" s="232"/>
      <c r="Z684" s="232"/>
    </row>
    <row r="685" spans="1:26" ht="15.75" hidden="1" thickTop="1">
      <c r="A685" s="810" t="s">
        <v>163</v>
      </c>
      <c r="B685" s="1414">
        <f>B684-B672</f>
        <v>-2908221118</v>
      </c>
      <c r="C685" s="1377"/>
      <c r="D685" s="1382"/>
      <c r="E685" s="984"/>
      <c r="F685" s="963"/>
      <c r="G685" s="984"/>
      <c r="H685" s="963"/>
      <c r="I685" s="962"/>
      <c r="J685" s="962"/>
      <c r="K685" s="962"/>
      <c r="L685" s="962"/>
      <c r="M685" s="962"/>
      <c r="N685" s="962"/>
      <c r="O685" s="962"/>
      <c r="P685" s="962"/>
      <c r="Q685" s="962"/>
      <c r="R685" s="962"/>
      <c r="S685" s="962"/>
      <c r="T685" s="962"/>
      <c r="U685" s="962"/>
      <c r="V685" s="232"/>
      <c r="W685" s="232"/>
      <c r="X685" s="232"/>
      <c r="Y685" s="232"/>
      <c r="Z685" s="232"/>
    </row>
    <row r="686" spans="1:26" ht="15" hidden="1">
      <c r="A686" s="810"/>
      <c r="B686" s="1414"/>
      <c r="C686" s="1377"/>
      <c r="D686" s="1382"/>
      <c r="E686" s="984"/>
      <c r="F686" s="963"/>
      <c r="G686" s="984"/>
      <c r="H686" s="963"/>
      <c r="I686" s="962"/>
      <c r="J686" s="962"/>
      <c r="K686" s="962"/>
      <c r="L686" s="962"/>
      <c r="M686" s="962"/>
      <c r="N686" s="962"/>
      <c r="O686" s="962"/>
      <c r="P686" s="962"/>
      <c r="Q686" s="962"/>
      <c r="R686" s="962"/>
      <c r="S686" s="962"/>
      <c r="T686" s="962"/>
      <c r="U686" s="962"/>
      <c r="V686" s="232"/>
      <c r="W686" s="232"/>
      <c r="X686" s="232"/>
      <c r="Y686" s="232"/>
      <c r="Z686" s="232"/>
    </row>
    <row r="687" spans="1:26" ht="15" hidden="1">
      <c r="A687" s="1428" t="s">
        <v>3668</v>
      </c>
      <c r="B687" s="1403" t="s">
        <v>5544</v>
      </c>
      <c r="C687" s="1377"/>
      <c r="D687" s="798" t="s">
        <v>5545</v>
      </c>
      <c r="E687" s="962"/>
      <c r="F687" s="962"/>
      <c r="G687" s="962"/>
      <c r="H687" s="962"/>
      <c r="I687" s="962"/>
      <c r="J687" s="962"/>
      <c r="K687" s="962"/>
      <c r="L687" s="962"/>
      <c r="M687" s="962"/>
      <c r="N687" s="962"/>
      <c r="O687" s="962"/>
      <c r="P687" s="962"/>
      <c r="Q687" s="962"/>
      <c r="R687" s="962"/>
      <c r="S687" s="962"/>
      <c r="T687" s="962"/>
      <c r="U687" s="962"/>
      <c r="V687" s="232"/>
      <c r="W687" s="232"/>
      <c r="X687" s="232"/>
      <c r="Y687" s="232"/>
      <c r="Z687" s="232"/>
    </row>
    <row r="688" spans="1:26" ht="15" hidden="1">
      <c r="A688" s="1426" t="s">
        <v>3665</v>
      </c>
      <c r="B688" s="1383">
        <f>D684</f>
        <v>0</v>
      </c>
      <c r="C688" s="1376"/>
      <c r="D688" s="1376"/>
      <c r="E688" s="962"/>
      <c r="F688" s="964"/>
      <c r="G688" s="964"/>
      <c r="H688" s="964"/>
      <c r="I688" s="962"/>
      <c r="J688" s="962"/>
      <c r="K688" s="962"/>
      <c r="L688" s="962"/>
      <c r="M688" s="962"/>
      <c r="N688" s="962"/>
      <c r="O688" s="962"/>
      <c r="P688" s="962"/>
      <c r="Q688" s="962"/>
      <c r="R688" s="962"/>
      <c r="S688" s="962"/>
      <c r="T688" s="962"/>
      <c r="U688" s="962"/>
      <c r="V688" s="232"/>
      <c r="W688" s="232"/>
      <c r="X688" s="232"/>
      <c r="Y688" s="232"/>
      <c r="Z688" s="232"/>
    </row>
    <row r="689" spans="1:26" ht="15" hidden="1">
      <c r="A689" s="1426" t="s">
        <v>3666</v>
      </c>
      <c r="B689" s="1383">
        <f>F684</f>
        <v>997777775</v>
      </c>
      <c r="C689" s="1376"/>
      <c r="D689" s="1376">
        <f>D672</f>
        <v>1196111111</v>
      </c>
      <c r="E689" s="962"/>
      <c r="F689" s="964"/>
      <c r="G689" s="964"/>
      <c r="H689" s="964"/>
      <c r="I689" s="962"/>
      <c r="J689" s="962"/>
      <c r="K689" s="962"/>
      <c r="L689" s="962"/>
      <c r="M689" s="962"/>
      <c r="N689" s="962"/>
      <c r="O689" s="962"/>
      <c r="P689" s="962"/>
      <c r="Q689" s="962"/>
      <c r="R689" s="962"/>
      <c r="S689" s="962"/>
      <c r="T689" s="962"/>
      <c r="U689" s="962"/>
      <c r="V689" s="232"/>
      <c r="W689" s="232"/>
      <c r="X689" s="232"/>
      <c r="Y689" s="232"/>
      <c r="Z689" s="232"/>
    </row>
    <row r="690" spans="1:26" ht="15" hidden="1">
      <c r="A690" s="1426" t="s">
        <v>3667</v>
      </c>
      <c r="B690" s="1411"/>
      <c r="C690" s="1376"/>
      <c r="D690" s="1376"/>
      <c r="E690" s="962"/>
      <c r="F690" s="962"/>
      <c r="G690" s="962"/>
      <c r="H690" s="962"/>
      <c r="I690" s="962"/>
      <c r="J690" s="962"/>
      <c r="K690" s="962"/>
      <c r="L690" s="962"/>
      <c r="M690" s="962"/>
      <c r="N690" s="962"/>
      <c r="O690" s="962"/>
      <c r="P690" s="962"/>
      <c r="Q690" s="962"/>
      <c r="R690" s="962"/>
      <c r="S690" s="962"/>
      <c r="T690" s="962"/>
      <c r="U690" s="962"/>
      <c r="V690" s="232"/>
      <c r="W690" s="232"/>
      <c r="X690" s="232"/>
      <c r="Y690" s="232"/>
      <c r="Z690" s="232"/>
    </row>
    <row r="691" spans="1:26" ht="15.75" hidden="1" thickBot="1">
      <c r="A691" s="810" t="s">
        <v>7540</v>
      </c>
      <c r="B691" s="1413">
        <f>SUM(B688:B690)</f>
        <v>997777775</v>
      </c>
      <c r="C691" s="1376"/>
      <c r="D691" s="1378">
        <f>SUM(D688:D690)</f>
        <v>1196111111</v>
      </c>
      <c r="E691" s="962"/>
      <c r="F691" s="962"/>
      <c r="G691" s="962"/>
      <c r="H691" s="962"/>
      <c r="I691" s="962"/>
      <c r="J691" s="962"/>
      <c r="K691" s="962"/>
      <c r="L691" s="962"/>
      <c r="M691" s="962"/>
      <c r="N691" s="962"/>
      <c r="O691" s="962"/>
      <c r="P691" s="962"/>
      <c r="Q691" s="962"/>
      <c r="R691" s="962"/>
      <c r="S691" s="962"/>
      <c r="T691" s="962"/>
      <c r="U691" s="962"/>
      <c r="V691" s="232"/>
      <c r="W691" s="232"/>
      <c r="X691" s="232"/>
      <c r="Y691" s="232"/>
      <c r="Z691" s="232"/>
    </row>
    <row r="692" spans="1:26" ht="15.75" hidden="1" thickTop="1">
      <c r="A692" s="810"/>
      <c r="B692" s="1414">
        <f>B691-B684</f>
        <v>0</v>
      </c>
      <c r="C692" s="1376"/>
      <c r="D692" s="1376"/>
      <c r="E692" s="962"/>
      <c r="F692" s="962"/>
      <c r="G692" s="962"/>
      <c r="H692" s="962"/>
      <c r="I692" s="962"/>
      <c r="J692" s="962"/>
      <c r="K692" s="962"/>
      <c r="L692" s="962"/>
      <c r="M692" s="962"/>
      <c r="N692" s="962"/>
      <c r="O692" s="962"/>
      <c r="P692" s="962"/>
      <c r="Q692" s="962"/>
      <c r="R692" s="962"/>
      <c r="S692" s="962"/>
      <c r="T692" s="962"/>
      <c r="U692" s="962"/>
      <c r="V692" s="232"/>
      <c r="W692" s="232"/>
      <c r="X692" s="232"/>
      <c r="Y692" s="232"/>
      <c r="Z692" s="232"/>
    </row>
    <row r="693" spans="1:26" ht="15">
      <c r="A693" s="1453" t="s">
        <v>7082</v>
      </c>
      <c r="B693" s="1376"/>
      <c r="C693" s="1376"/>
      <c r="D693" s="1376"/>
      <c r="E693" s="962"/>
      <c r="F693" s="962"/>
      <c r="G693" s="962"/>
      <c r="H693" s="962"/>
      <c r="I693" s="962"/>
      <c r="J693" s="962"/>
      <c r="K693" s="962"/>
      <c r="L693" s="962"/>
      <c r="M693" s="962"/>
      <c r="N693" s="962"/>
      <c r="O693" s="962"/>
      <c r="P693" s="962"/>
      <c r="Q693" s="962"/>
      <c r="R693" s="962"/>
      <c r="S693" s="962"/>
      <c r="T693" s="962"/>
      <c r="U693" s="962"/>
      <c r="V693" s="232"/>
      <c r="W693" s="232"/>
      <c r="X693" s="232"/>
      <c r="Y693" s="232"/>
      <c r="Z693" s="232"/>
    </row>
    <row r="694" spans="1:26" ht="29.25">
      <c r="A694" s="1426"/>
      <c r="B694" s="1403" t="s">
        <v>4022</v>
      </c>
      <c r="C694" s="1377"/>
      <c r="D694" s="798" t="s">
        <v>12587</v>
      </c>
      <c r="E694" s="1032"/>
      <c r="F694" s="985" t="s">
        <v>14328</v>
      </c>
      <c r="G694" s="1032"/>
      <c r="H694" s="985" t="s">
        <v>12590</v>
      </c>
      <c r="I694" s="1032"/>
      <c r="J694" s="995" t="s">
        <v>12588</v>
      </c>
      <c r="K694" s="995"/>
      <c r="L694" s="995" t="s">
        <v>7447</v>
      </c>
      <c r="M694" s="985"/>
      <c r="N694" s="985" t="s">
        <v>4021</v>
      </c>
      <c r="O694" s="962"/>
      <c r="P694" s="962"/>
      <c r="Q694" s="962"/>
      <c r="R694" s="962"/>
      <c r="S694" s="962"/>
      <c r="T694" s="962"/>
      <c r="U694" s="962"/>
      <c r="V694" s="232"/>
      <c r="W694" s="232"/>
      <c r="X694" s="232"/>
      <c r="Y694" s="232"/>
      <c r="Z694" s="232"/>
    </row>
    <row r="695" spans="1:26" ht="15">
      <c r="A695" s="810" t="s">
        <v>7042</v>
      </c>
      <c r="B695" s="1404">
        <f>B696+B697</f>
        <v>1196111111</v>
      </c>
      <c r="C695" s="1377"/>
      <c r="D695" s="1377">
        <f>D696+D697</f>
        <v>5532075506</v>
      </c>
      <c r="E695" s="984"/>
      <c r="F695" s="984">
        <f>SUM(F696:F698)</f>
        <v>62336038</v>
      </c>
      <c r="G695" s="984"/>
      <c r="H695" s="984">
        <f>SUM(H696:H698)</f>
        <v>2884523762</v>
      </c>
      <c r="I695" s="984"/>
      <c r="J695" s="1035"/>
      <c r="K695" s="1035"/>
      <c r="L695" s="1035">
        <f>SUM(L696:L698)</f>
        <v>0</v>
      </c>
      <c r="M695" s="984"/>
      <c r="N695" s="984">
        <f>SUM(N696:N698)</f>
        <v>3905998893</v>
      </c>
      <c r="O695" s="962"/>
      <c r="P695" s="962"/>
      <c r="Q695" s="962"/>
      <c r="R695" s="962"/>
      <c r="S695" s="962"/>
      <c r="T695" s="962"/>
      <c r="U695" s="962"/>
      <c r="V695" s="232"/>
      <c r="W695" s="232"/>
      <c r="X695" s="232"/>
      <c r="Y695" s="232"/>
      <c r="Z695" s="232"/>
    </row>
    <row r="696" spans="1:26" ht="30">
      <c r="A696" s="1041" t="s">
        <v>8012</v>
      </c>
      <c r="B696" s="1383"/>
      <c r="C696" s="1388"/>
      <c r="D696" s="812">
        <v>5532075506</v>
      </c>
      <c r="E696" s="969"/>
      <c r="F696" s="975">
        <v>62336038</v>
      </c>
      <c r="G696" s="969"/>
      <c r="H696" s="975">
        <v>2686190426</v>
      </c>
      <c r="I696" s="968"/>
      <c r="J696" s="975"/>
      <c r="K696" s="975"/>
      <c r="L696" s="968"/>
      <c r="M696" s="969"/>
      <c r="N696" s="964">
        <f>B696+D696+F696-H696-J696-L696</f>
        <v>2908221118</v>
      </c>
      <c r="O696" s="987"/>
      <c r="P696" s="987"/>
      <c r="Q696" s="987"/>
      <c r="R696" s="987"/>
      <c r="S696" s="987"/>
      <c r="T696" s="987"/>
      <c r="U696" s="987"/>
      <c r="V696" s="986"/>
      <c r="W696" s="986"/>
      <c r="X696" s="986"/>
      <c r="Y696" s="986"/>
      <c r="Z696" s="986"/>
    </row>
    <row r="697" spans="1:26" s="1053" customFormat="1" ht="15">
      <c r="A697" s="1041" t="s">
        <v>14327</v>
      </c>
      <c r="B697" s="1383">
        <v>1196111111</v>
      </c>
      <c r="C697" s="812"/>
      <c r="D697" s="812"/>
      <c r="E697" s="964"/>
      <c r="F697" s="975"/>
      <c r="G697" s="964"/>
      <c r="H697" s="975">
        <v>198333336</v>
      </c>
      <c r="I697" s="975"/>
      <c r="J697" s="975"/>
      <c r="K697" s="975"/>
      <c r="L697" s="975"/>
      <c r="M697" s="964"/>
      <c r="N697" s="964">
        <f>B697+D697+F697-H697-J697-L697</f>
        <v>997777775</v>
      </c>
      <c r="O697" s="962"/>
      <c r="P697" s="962"/>
      <c r="Q697" s="962"/>
      <c r="R697" s="962"/>
      <c r="S697" s="962"/>
      <c r="T697" s="962"/>
      <c r="U697" s="962"/>
      <c r="V697" s="232"/>
      <c r="W697" s="232"/>
      <c r="X697" s="232"/>
      <c r="Y697" s="232"/>
      <c r="Z697" s="232"/>
    </row>
    <row r="698" spans="1:26" s="1053" customFormat="1" ht="15" hidden="1">
      <c r="A698" s="1426"/>
      <c r="B698" s="1383"/>
      <c r="C698" s="812"/>
      <c r="D698" s="812"/>
      <c r="E698" s="964"/>
      <c r="F698" s="964"/>
      <c r="G698" s="964"/>
      <c r="H698" s="964"/>
      <c r="I698" s="975"/>
      <c r="J698" s="975"/>
      <c r="K698" s="975"/>
      <c r="L698" s="975"/>
      <c r="M698" s="964"/>
      <c r="N698" s="964"/>
      <c r="O698" s="962"/>
      <c r="P698" s="962"/>
      <c r="Q698" s="962"/>
      <c r="R698" s="962"/>
      <c r="S698" s="962"/>
      <c r="T698" s="962"/>
      <c r="U698" s="962"/>
      <c r="V698" s="232"/>
      <c r="W698" s="232"/>
      <c r="X698" s="232"/>
      <c r="Y698" s="232"/>
      <c r="Z698" s="232"/>
    </row>
    <row r="699" spans="1:26" ht="15.75" thickBot="1">
      <c r="A699" s="810" t="s">
        <v>4032</v>
      </c>
      <c r="B699" s="1415">
        <f>B696+B697</f>
        <v>1196111111</v>
      </c>
      <c r="C699" s="1377"/>
      <c r="D699" s="1378">
        <f>D695</f>
        <v>5532075506</v>
      </c>
      <c r="E699" s="1034"/>
      <c r="F699" s="965">
        <f>F695</f>
        <v>62336038</v>
      </c>
      <c r="G699" s="984"/>
      <c r="H699" s="965">
        <f>H695</f>
        <v>2884523762</v>
      </c>
      <c r="I699" s="1034"/>
      <c r="J699" s="1498">
        <f>J695</f>
        <v>0</v>
      </c>
      <c r="K699" s="1498"/>
      <c r="L699" s="1498">
        <f>L695</f>
        <v>0</v>
      </c>
      <c r="M699" s="965"/>
      <c r="N699" s="965">
        <f>N695</f>
        <v>3905998893</v>
      </c>
      <c r="O699" s="962"/>
      <c r="P699" s="962"/>
      <c r="Q699" s="962"/>
      <c r="R699" s="962"/>
      <c r="S699" s="962"/>
      <c r="T699" s="962"/>
      <c r="U699" s="962"/>
      <c r="V699" s="232"/>
      <c r="W699" s="232"/>
      <c r="X699" s="232"/>
      <c r="Y699" s="232"/>
      <c r="Z699" s="232"/>
    </row>
    <row r="700" spans="1:26" s="1027" customFormat="1" ht="15.75" thickTop="1">
      <c r="A700" s="1428"/>
      <c r="B700" s="1376">
        <f>B699-BS!H118</f>
        <v>0</v>
      </c>
      <c r="C700" s="1385"/>
      <c r="D700" s="1385"/>
      <c r="E700" s="978"/>
      <c r="F700" s="978"/>
      <c r="G700" s="978"/>
      <c r="H700" s="978"/>
      <c r="I700" s="978"/>
      <c r="J700" s="962">
        <f>J699-F478</f>
        <v>0</v>
      </c>
      <c r="K700" s="962"/>
      <c r="L700" s="962"/>
      <c r="M700" s="978"/>
      <c r="N700" s="978">
        <f>N699-BS!F118</f>
        <v>0</v>
      </c>
      <c r="O700" s="978"/>
      <c r="P700" s="978"/>
      <c r="Q700" s="978"/>
      <c r="R700" s="978"/>
      <c r="S700" s="978"/>
      <c r="T700" s="978"/>
      <c r="U700" s="978"/>
      <c r="V700" s="979"/>
      <c r="W700" s="979"/>
      <c r="X700" s="979"/>
      <c r="Y700" s="979"/>
      <c r="Z700" s="979"/>
    </row>
    <row r="701" spans="1:26" ht="15">
      <c r="A701" s="810"/>
      <c r="B701" s="1414"/>
      <c r="C701" s="1376"/>
      <c r="D701" s="1376"/>
      <c r="E701" s="962"/>
      <c r="F701" s="962"/>
      <c r="G701" s="962"/>
      <c r="H701" s="962"/>
      <c r="I701" s="962"/>
      <c r="J701" s="962"/>
      <c r="K701" s="962"/>
      <c r="L701" s="962"/>
      <c r="M701" s="962"/>
      <c r="N701" s="962"/>
      <c r="O701" s="962"/>
      <c r="P701" s="962"/>
      <c r="Q701" s="962"/>
      <c r="R701" s="962"/>
      <c r="S701" s="962"/>
      <c r="T701" s="962"/>
      <c r="U701" s="962"/>
      <c r="V701" s="232"/>
      <c r="W701" s="232"/>
      <c r="X701" s="232"/>
      <c r="Y701" s="232"/>
      <c r="Z701" s="232"/>
    </row>
    <row r="702" spans="1:26" ht="15" hidden="1">
      <c r="A702" s="1429" t="s">
        <v>3975</v>
      </c>
      <c r="B702" s="1376"/>
      <c r="C702" s="1376"/>
      <c r="D702" s="1376"/>
      <c r="E702" s="959"/>
      <c r="F702" s="959"/>
      <c r="G702" s="959"/>
      <c r="H702" s="959"/>
      <c r="I702" s="959"/>
      <c r="J702" s="959"/>
      <c r="K702" s="959"/>
      <c r="L702" s="959"/>
      <c r="M702" s="959"/>
      <c r="N702" s="959"/>
      <c r="O702" s="959"/>
      <c r="P702" s="959"/>
      <c r="Q702" s="959"/>
      <c r="R702" s="959"/>
      <c r="S702" s="959"/>
      <c r="T702" s="959"/>
      <c r="U702" s="959"/>
      <c r="V702" s="960"/>
      <c r="W702" s="960"/>
      <c r="X702" s="960"/>
      <c r="Y702" s="960"/>
      <c r="Z702" s="960"/>
    </row>
    <row r="703" spans="1:26" ht="15" hidden="1">
      <c r="A703" s="1426" t="s">
        <v>4022</v>
      </c>
      <c r="B703" s="1383">
        <f>[2]BS!H119</f>
        <v>0</v>
      </c>
      <c r="C703" s="1376"/>
      <c r="D703" s="1376"/>
      <c r="E703" s="962"/>
      <c r="F703" s="962"/>
      <c r="G703" s="962"/>
      <c r="H703" s="962"/>
      <c r="I703" s="962"/>
      <c r="J703" s="962"/>
      <c r="K703" s="962"/>
      <c r="L703" s="962"/>
      <c r="M703" s="962"/>
      <c r="N703" s="962"/>
      <c r="O703" s="962"/>
      <c r="P703" s="962"/>
      <c r="Q703" s="962"/>
      <c r="R703" s="962"/>
      <c r="S703" s="962"/>
      <c r="T703" s="962"/>
      <c r="U703" s="962"/>
      <c r="V703" s="232"/>
      <c r="W703" s="232"/>
      <c r="X703" s="232"/>
      <c r="Y703" s="232"/>
      <c r="Z703" s="232"/>
    </row>
    <row r="704" spans="1:26" ht="30" hidden="1">
      <c r="A704" s="1426" t="s">
        <v>4866</v>
      </c>
      <c r="B704" s="1383"/>
      <c r="C704" s="1376"/>
      <c r="D704" s="1376"/>
      <c r="E704" s="962"/>
      <c r="F704" s="962"/>
      <c r="G704" s="962"/>
      <c r="H704" s="962"/>
      <c r="I704" s="962"/>
      <c r="J704" s="962"/>
      <c r="K704" s="962"/>
      <c r="L704" s="962"/>
      <c r="M704" s="962"/>
      <c r="N704" s="962"/>
      <c r="O704" s="962"/>
      <c r="P704" s="962"/>
      <c r="Q704" s="962"/>
      <c r="R704" s="962"/>
      <c r="S704" s="962"/>
      <c r="T704" s="962"/>
      <c r="U704" s="962"/>
      <c r="V704" s="232"/>
      <c r="W704" s="232"/>
      <c r="X704" s="232"/>
      <c r="Y704" s="232"/>
      <c r="Z704" s="232"/>
    </row>
    <row r="705" spans="1:26" ht="30" hidden="1">
      <c r="A705" s="1426" t="s">
        <v>1867</v>
      </c>
      <c r="B705" s="1383"/>
      <c r="C705" s="1376"/>
      <c r="D705" s="1376"/>
      <c r="E705" s="962"/>
      <c r="F705" s="962"/>
      <c r="G705" s="962"/>
      <c r="H705" s="962"/>
      <c r="I705" s="962"/>
      <c r="J705" s="962"/>
      <c r="K705" s="962"/>
      <c r="L705" s="962"/>
      <c r="M705" s="962"/>
      <c r="N705" s="962"/>
      <c r="O705" s="962"/>
      <c r="P705" s="962"/>
      <c r="Q705" s="962"/>
      <c r="R705" s="962"/>
      <c r="S705" s="962"/>
      <c r="T705" s="962"/>
      <c r="U705" s="962"/>
      <c r="V705" s="232"/>
      <c r="W705" s="232"/>
      <c r="X705" s="232"/>
      <c r="Y705" s="232"/>
      <c r="Z705" s="232"/>
    </row>
    <row r="706" spans="1:26" ht="30" hidden="1">
      <c r="A706" s="1426" t="s">
        <v>1868</v>
      </c>
      <c r="B706" s="1411"/>
      <c r="C706" s="1376"/>
      <c r="D706" s="1376"/>
      <c r="E706" s="962"/>
      <c r="F706" s="962"/>
      <c r="G706" s="962"/>
      <c r="H706" s="962"/>
      <c r="I706" s="962"/>
      <c r="J706" s="962"/>
      <c r="K706" s="962"/>
      <c r="L706" s="962"/>
      <c r="M706" s="962"/>
      <c r="N706" s="962"/>
      <c r="O706" s="962"/>
      <c r="P706" s="962"/>
      <c r="Q706" s="962"/>
      <c r="R706" s="962"/>
      <c r="S706" s="962"/>
      <c r="T706" s="962"/>
      <c r="U706" s="962"/>
      <c r="V706" s="232"/>
      <c r="W706" s="232"/>
      <c r="X706" s="232"/>
      <c r="Y706" s="232"/>
      <c r="Z706" s="232"/>
    </row>
    <row r="707" spans="1:26" ht="15.75" hidden="1" thickBot="1">
      <c r="A707" s="810" t="s">
        <v>4021</v>
      </c>
      <c r="B707" s="1413">
        <f>SUM(B703:B706)</f>
        <v>0</v>
      </c>
      <c r="C707" s="1376"/>
      <c r="D707" s="1376"/>
      <c r="E707" s="962"/>
      <c r="F707" s="962"/>
      <c r="G707" s="962"/>
      <c r="H707" s="962"/>
      <c r="I707" s="962"/>
      <c r="J707" s="962"/>
      <c r="K707" s="962"/>
      <c r="L707" s="962"/>
      <c r="M707" s="962"/>
      <c r="N707" s="962"/>
      <c r="O707" s="962"/>
      <c r="P707" s="962"/>
      <c r="Q707" s="962"/>
      <c r="R707" s="962"/>
      <c r="S707" s="962"/>
      <c r="T707" s="962"/>
      <c r="U707" s="962"/>
      <c r="V707" s="232"/>
      <c r="W707" s="232"/>
      <c r="X707" s="232"/>
      <c r="Y707" s="232"/>
      <c r="Z707" s="232"/>
    </row>
    <row r="708" spans="1:26" ht="15.75" hidden="1" thickTop="1">
      <c r="A708" s="810"/>
      <c r="B708" s="1414">
        <f>B707-[2]BS!F119</f>
        <v>0</v>
      </c>
      <c r="C708" s="1376"/>
      <c r="D708" s="1376"/>
      <c r="E708" s="962"/>
      <c r="F708" s="962"/>
      <c r="G708" s="962"/>
      <c r="H708" s="962"/>
      <c r="I708" s="962"/>
      <c r="J708" s="962"/>
      <c r="K708" s="962"/>
      <c r="L708" s="962"/>
      <c r="M708" s="962"/>
      <c r="N708" s="962"/>
      <c r="O708" s="962"/>
      <c r="P708" s="962"/>
      <c r="Q708" s="962"/>
      <c r="R708" s="962"/>
      <c r="S708" s="962"/>
      <c r="T708" s="962"/>
      <c r="U708" s="962"/>
      <c r="V708" s="232"/>
      <c r="W708" s="232"/>
      <c r="X708" s="232"/>
      <c r="Y708" s="232"/>
      <c r="Z708" s="232"/>
    </row>
    <row r="709" spans="1:26" ht="19.5" hidden="1" customHeight="1">
      <c r="A709" s="810"/>
      <c r="B709" s="1414"/>
      <c r="C709" s="1376"/>
      <c r="D709" s="1376"/>
      <c r="E709" s="962"/>
      <c r="F709" s="962"/>
      <c r="G709" s="962"/>
      <c r="H709" s="962"/>
      <c r="I709" s="962"/>
      <c r="J709" s="962"/>
      <c r="K709" s="962"/>
      <c r="L709" s="962"/>
      <c r="M709" s="962"/>
      <c r="N709" s="962"/>
      <c r="O709" s="962"/>
      <c r="P709" s="962"/>
      <c r="Q709" s="962"/>
      <c r="R709" s="962"/>
      <c r="S709" s="962"/>
      <c r="T709" s="962"/>
      <c r="U709" s="962"/>
      <c r="V709" s="232"/>
      <c r="W709" s="232"/>
      <c r="X709" s="232"/>
      <c r="Y709" s="232"/>
      <c r="Z709" s="232"/>
    </row>
    <row r="710" spans="1:26" ht="19.5" hidden="1" customHeight="1">
      <c r="A710" s="1429" t="s">
        <v>3976</v>
      </c>
      <c r="B710" s="1376"/>
      <c r="C710" s="1376"/>
      <c r="D710" s="1376"/>
      <c r="E710" s="959"/>
      <c r="F710" s="959"/>
      <c r="G710" s="959"/>
      <c r="H710" s="959"/>
      <c r="I710" s="959"/>
      <c r="J710" s="959"/>
      <c r="K710" s="959"/>
      <c r="L710" s="959"/>
      <c r="M710" s="959"/>
      <c r="N710" s="959"/>
      <c r="O710" s="959"/>
      <c r="P710" s="959"/>
      <c r="Q710" s="959"/>
      <c r="R710" s="959"/>
      <c r="S710" s="959"/>
      <c r="T710" s="959"/>
      <c r="U710" s="959"/>
      <c r="V710" s="960"/>
      <c r="W710" s="960"/>
      <c r="X710" s="960"/>
      <c r="Y710" s="960"/>
      <c r="Z710" s="960"/>
    </row>
    <row r="711" spans="1:26" s="1116" customFormat="1" ht="19.5" hidden="1" customHeight="1" thickBot="1">
      <c r="A711" s="1430"/>
      <c r="B711" s="1564" t="s">
        <v>12562</v>
      </c>
      <c r="C711" s="1393"/>
      <c r="D711" s="1392" t="s">
        <v>12563</v>
      </c>
    </row>
    <row r="712" spans="1:26" s="1116" customFormat="1" ht="19.5" hidden="1" customHeight="1">
      <c r="A712" s="1430" t="s">
        <v>4022</v>
      </c>
      <c r="B712" s="1354">
        <f>D717</f>
        <v>0</v>
      </c>
      <c r="C712" s="1351"/>
      <c r="D712" s="1351"/>
    </row>
    <row r="713" spans="1:26" s="1116" customFormat="1" ht="19.5" hidden="1" customHeight="1">
      <c r="A713" s="1430" t="s">
        <v>8015</v>
      </c>
      <c r="B713" s="1354"/>
      <c r="C713" s="1351"/>
      <c r="D713" s="1351"/>
    </row>
    <row r="714" spans="1:26" s="1116" customFormat="1" ht="19.5" hidden="1" customHeight="1">
      <c r="A714" s="1430" t="s">
        <v>11033</v>
      </c>
      <c r="B714" s="1354"/>
      <c r="C714" s="1351"/>
      <c r="D714" s="1351"/>
    </row>
    <row r="715" spans="1:26" s="1116" customFormat="1" ht="19.5" hidden="1" customHeight="1">
      <c r="A715" s="1430" t="s">
        <v>8016</v>
      </c>
      <c r="B715" s="1354"/>
      <c r="C715" s="1351"/>
      <c r="D715" s="1351"/>
    </row>
    <row r="716" spans="1:26" s="1116" customFormat="1" ht="19.5" hidden="1" customHeight="1" thickBot="1">
      <c r="A716" s="1430" t="s">
        <v>115</v>
      </c>
      <c r="B716" s="1421"/>
      <c r="C716" s="1351"/>
      <c r="D716" s="1394"/>
    </row>
    <row r="717" spans="1:26" s="1116" customFormat="1" ht="19.5" hidden="1" customHeight="1" thickBot="1">
      <c r="A717" s="1437" t="s">
        <v>13941</v>
      </c>
      <c r="B717" s="1369">
        <f>SUM(B712:B716)</f>
        <v>0</v>
      </c>
      <c r="C717" s="1393"/>
      <c r="D717" s="1395">
        <f>SUM(D712:D716)</f>
        <v>0</v>
      </c>
    </row>
    <row r="718" spans="1:26" s="1116" customFormat="1" ht="19.5" hidden="1" customHeight="1" thickTop="1">
      <c r="A718" s="1437"/>
      <c r="B718" s="1572">
        <f>B717-BS!F120</f>
        <v>0</v>
      </c>
      <c r="C718" s="1393"/>
      <c r="D718" s="1408">
        <f>D717-BS!H120</f>
        <v>0</v>
      </c>
    </row>
    <row r="719" spans="1:26" ht="15">
      <c r="A719" s="810"/>
      <c r="B719" s="1414"/>
      <c r="C719" s="1376"/>
      <c r="D719" s="1376"/>
      <c r="E719" s="962"/>
      <c r="F719" s="962"/>
      <c r="G719" s="962"/>
      <c r="H719" s="962"/>
      <c r="I719" s="962"/>
      <c r="J719" s="962"/>
      <c r="K719" s="962"/>
      <c r="L719" s="962"/>
      <c r="M719" s="962"/>
      <c r="N719" s="962"/>
      <c r="O719" s="962"/>
      <c r="P719" s="962"/>
      <c r="Q719" s="962"/>
      <c r="R719" s="962"/>
      <c r="S719" s="962"/>
      <c r="T719" s="962"/>
      <c r="U719" s="962"/>
      <c r="V719" s="232"/>
      <c r="W719" s="232"/>
      <c r="X719" s="232"/>
      <c r="Y719" s="232"/>
      <c r="Z719" s="232"/>
    </row>
    <row r="720" spans="1:26" ht="15" hidden="1">
      <c r="A720" s="1429" t="s">
        <v>3977</v>
      </c>
      <c r="B720" s="1376"/>
      <c r="C720" s="1376"/>
      <c r="D720" s="1376"/>
      <c r="E720" s="959"/>
      <c r="F720" s="959"/>
      <c r="G720" s="959"/>
      <c r="H720" s="959"/>
      <c r="I720" s="959"/>
      <c r="J720" s="959"/>
      <c r="K720" s="959"/>
      <c r="L720" s="959"/>
      <c r="M720" s="959"/>
      <c r="N720" s="959"/>
      <c r="O720" s="959"/>
      <c r="P720" s="959"/>
      <c r="Q720" s="959"/>
      <c r="R720" s="959"/>
      <c r="S720" s="959"/>
      <c r="T720" s="959"/>
      <c r="U720" s="959"/>
      <c r="V720" s="960"/>
      <c r="W720" s="960"/>
      <c r="X720" s="960"/>
      <c r="Y720" s="960"/>
      <c r="Z720" s="960"/>
    </row>
    <row r="721" spans="1:26" ht="43.5" hidden="1">
      <c r="A721" s="810"/>
      <c r="B721" s="1403" t="s">
        <v>4022</v>
      </c>
      <c r="C721" s="1377"/>
      <c r="D721" s="798" t="s">
        <v>4493</v>
      </c>
      <c r="E721" s="1032"/>
      <c r="F721" s="985" t="s">
        <v>4494</v>
      </c>
      <c r="G721" s="1032"/>
      <c r="H721" s="985" t="s">
        <v>12589</v>
      </c>
      <c r="I721" s="1032"/>
      <c r="J721" s="995" t="s">
        <v>4495</v>
      </c>
      <c r="K721" s="995"/>
      <c r="L721" s="995" t="s">
        <v>994</v>
      </c>
      <c r="M721" s="985"/>
      <c r="N721" s="985" t="s">
        <v>3010</v>
      </c>
      <c r="O721" s="1032"/>
      <c r="P721" s="985" t="s">
        <v>4021</v>
      </c>
      <c r="Q721" s="962"/>
      <c r="R721" s="962"/>
      <c r="S721" s="962"/>
      <c r="T721" s="962"/>
      <c r="U721" s="962"/>
      <c r="V721" s="232"/>
      <c r="W721" s="232"/>
      <c r="X721" s="232"/>
      <c r="Y721" s="232"/>
      <c r="Z721" s="232"/>
    </row>
    <row r="722" spans="1:26" ht="15" hidden="1">
      <c r="A722" s="1426" t="s">
        <v>1112</v>
      </c>
      <c r="B722" s="1404"/>
      <c r="C722" s="1377"/>
      <c r="D722" s="1377"/>
      <c r="E722" s="984"/>
      <c r="F722" s="984"/>
      <c r="G722" s="984"/>
      <c r="H722" s="984"/>
      <c r="I722" s="984"/>
      <c r="J722" s="1035"/>
      <c r="K722" s="1035"/>
      <c r="L722" s="1035"/>
      <c r="M722" s="984"/>
      <c r="N722" s="984"/>
      <c r="O722" s="984"/>
      <c r="P722" s="984">
        <f>B722+D722+F722+H722-J722-L722-N722</f>
        <v>0</v>
      </c>
      <c r="Q722" s="962"/>
      <c r="R722" s="962"/>
      <c r="S722" s="962"/>
      <c r="T722" s="962"/>
      <c r="U722" s="962"/>
      <c r="V722" s="232"/>
      <c r="W722" s="232"/>
      <c r="X722" s="232"/>
      <c r="Y722" s="232"/>
      <c r="Z722" s="232"/>
    </row>
    <row r="723" spans="1:26" ht="15" hidden="1">
      <c r="A723" s="1426" t="s">
        <v>1113</v>
      </c>
      <c r="B723" s="1404"/>
      <c r="C723" s="1377"/>
      <c r="D723" s="1377"/>
      <c r="E723" s="984"/>
      <c r="F723" s="984"/>
      <c r="G723" s="984"/>
      <c r="H723" s="984"/>
      <c r="I723" s="984"/>
      <c r="J723" s="1035"/>
      <c r="K723" s="1035"/>
      <c r="L723" s="1035"/>
      <c r="M723" s="984"/>
      <c r="N723" s="984"/>
      <c r="O723" s="984"/>
      <c r="P723" s="984">
        <f>B723+D723+F723+H723-J723-L723-N723</f>
        <v>0</v>
      </c>
      <c r="Q723" s="962"/>
      <c r="R723" s="962"/>
      <c r="S723" s="962"/>
      <c r="T723" s="962"/>
      <c r="U723" s="962"/>
      <c r="V723" s="232"/>
      <c r="W723" s="232"/>
      <c r="X723" s="232"/>
      <c r="Y723" s="232"/>
      <c r="Z723" s="232"/>
    </row>
    <row r="724" spans="1:26" ht="15" hidden="1">
      <c r="A724" s="1041" t="s">
        <v>1114</v>
      </c>
      <c r="B724" s="1404"/>
      <c r="C724" s="1377"/>
      <c r="D724" s="1377"/>
      <c r="E724" s="984"/>
      <c r="F724" s="984"/>
      <c r="G724" s="984"/>
      <c r="H724" s="984"/>
      <c r="I724" s="984"/>
      <c r="J724" s="1035"/>
      <c r="K724" s="1035"/>
      <c r="L724" s="1035"/>
      <c r="M724" s="984"/>
      <c r="N724" s="984"/>
      <c r="O724" s="984"/>
      <c r="P724" s="984">
        <f>B724+D724+F724+H724-J724-L724-N724</f>
        <v>0</v>
      </c>
      <c r="Q724" s="962"/>
      <c r="R724" s="962"/>
      <c r="S724" s="962"/>
      <c r="T724" s="962"/>
      <c r="U724" s="962"/>
      <c r="V724" s="232"/>
      <c r="W724" s="232"/>
      <c r="X724" s="232"/>
      <c r="Y724" s="232"/>
      <c r="Z724" s="232"/>
    </row>
    <row r="725" spans="1:26" ht="15" hidden="1">
      <c r="A725" s="1450" t="s">
        <v>1115</v>
      </c>
      <c r="B725" s="1403"/>
      <c r="C725" s="1377"/>
      <c r="D725" s="798"/>
      <c r="E725" s="984"/>
      <c r="F725" s="961"/>
      <c r="G725" s="984"/>
      <c r="H725" s="961"/>
      <c r="I725" s="984"/>
      <c r="J725" s="992"/>
      <c r="K725" s="992"/>
      <c r="L725" s="992"/>
      <c r="M725" s="961"/>
      <c r="N725" s="961"/>
      <c r="O725" s="984"/>
      <c r="P725" s="961">
        <f>B725+D725+F725+H725-J725-L725-N725</f>
        <v>0</v>
      </c>
      <c r="Q725" s="962"/>
      <c r="R725" s="962"/>
      <c r="S725" s="962"/>
      <c r="T725" s="962"/>
      <c r="U725" s="962"/>
      <c r="V725" s="232"/>
      <c r="W725" s="232"/>
      <c r="X725" s="232"/>
      <c r="Y725" s="232"/>
      <c r="Z725" s="232"/>
    </row>
    <row r="726" spans="1:26" ht="15.75" hidden="1" thickBot="1">
      <c r="A726" s="810" t="s">
        <v>4032</v>
      </c>
      <c r="B726" s="1413">
        <f>SUM(B722:B725)</f>
        <v>0</v>
      </c>
      <c r="C726" s="1377"/>
      <c r="D726" s="814">
        <f>SUM(D722:D725)</f>
        <v>0</v>
      </c>
      <c r="E726" s="984"/>
      <c r="F726" s="970">
        <f>SUM(F722:F725)</f>
        <v>0</v>
      </c>
      <c r="G726" s="984"/>
      <c r="H726" s="970">
        <f>SUM(H722:H725)</f>
        <v>0</v>
      </c>
      <c r="I726" s="984"/>
      <c r="J726" s="1495">
        <f>SUM(J722:J725)</f>
        <v>0</v>
      </c>
      <c r="K726" s="1495"/>
      <c r="L726" s="1495">
        <f>SUM(L722:L725)</f>
        <v>0</v>
      </c>
      <c r="M726" s="970"/>
      <c r="N726" s="970">
        <f>SUM(N722:N725)</f>
        <v>0</v>
      </c>
      <c r="O726" s="984"/>
      <c r="P726" s="970">
        <f>SUM(P722:P725)</f>
        <v>0</v>
      </c>
      <c r="Q726" s="962"/>
      <c r="R726" s="962"/>
      <c r="S726" s="962"/>
      <c r="T726" s="962"/>
      <c r="U726" s="962"/>
      <c r="V726" s="232"/>
      <c r="W726" s="232"/>
      <c r="X726" s="232"/>
      <c r="Y726" s="232"/>
      <c r="Z726" s="232"/>
    </row>
    <row r="727" spans="1:26" ht="15.75" hidden="1" thickTop="1">
      <c r="A727" s="1428"/>
      <c r="B727" s="1376">
        <f>B726-[2]BS!H121</f>
        <v>0</v>
      </c>
      <c r="C727" s="1376"/>
      <c r="D727" s="1376"/>
      <c r="E727" s="962"/>
      <c r="F727" s="962"/>
      <c r="G727" s="962"/>
      <c r="H727" s="962"/>
      <c r="I727" s="962"/>
      <c r="J727" s="962"/>
      <c r="K727" s="962"/>
      <c r="L727" s="962"/>
      <c r="M727" s="962"/>
      <c r="N727" s="962"/>
      <c r="O727" s="962"/>
      <c r="P727" s="962">
        <f>P726-[2]BS!F121</f>
        <v>0</v>
      </c>
      <c r="Q727" s="962"/>
      <c r="R727" s="962"/>
      <c r="S727" s="962"/>
      <c r="T727" s="962"/>
      <c r="U727" s="962"/>
      <c r="V727" s="232"/>
      <c r="W727" s="232"/>
      <c r="X727" s="232"/>
      <c r="Y727" s="232"/>
      <c r="Z727" s="232"/>
    </row>
    <row r="728" spans="1:26" ht="15" hidden="1">
      <c r="A728" s="1428" t="s">
        <v>3816</v>
      </c>
      <c r="B728" s="1376"/>
      <c r="C728" s="1376"/>
      <c r="D728" s="1376"/>
      <c r="E728" s="962"/>
      <c r="F728" s="962"/>
      <c r="G728" s="962"/>
      <c r="H728" s="962"/>
      <c r="I728" s="962"/>
      <c r="J728" s="962"/>
      <c r="K728" s="962"/>
      <c r="L728" s="962"/>
      <c r="M728" s="962"/>
      <c r="N728" s="962"/>
      <c r="O728" s="962"/>
      <c r="P728" s="962"/>
      <c r="Q728" s="962"/>
      <c r="R728" s="962"/>
      <c r="S728" s="962"/>
      <c r="T728" s="962"/>
      <c r="U728" s="962"/>
      <c r="V728" s="232"/>
      <c r="W728" s="232"/>
      <c r="X728" s="232"/>
      <c r="Y728" s="232"/>
      <c r="Z728" s="232"/>
    </row>
    <row r="729" spans="1:26" ht="15" hidden="1">
      <c r="A729" s="1426" t="s">
        <v>4022</v>
      </c>
      <c r="B729" s="1383">
        <f>[2]BS!H121</f>
        <v>0</v>
      </c>
      <c r="C729" s="1376"/>
      <c r="D729" s="1376"/>
      <c r="E729" s="962"/>
      <c r="F729" s="962"/>
      <c r="G729" s="962"/>
      <c r="H729" s="962"/>
      <c r="I729" s="962"/>
      <c r="J729" s="962"/>
      <c r="K729" s="962"/>
      <c r="L729" s="962"/>
      <c r="M729" s="962"/>
      <c r="N729" s="962"/>
      <c r="O729" s="962"/>
      <c r="P729" s="962"/>
      <c r="Q729" s="962"/>
      <c r="R729" s="962"/>
      <c r="S729" s="962"/>
      <c r="T729" s="962"/>
      <c r="U729" s="962"/>
      <c r="V729" s="232"/>
      <c r="W729" s="232"/>
      <c r="X729" s="232"/>
      <c r="Y729" s="232"/>
      <c r="Z729" s="232"/>
    </row>
    <row r="730" spans="1:26" ht="15" hidden="1">
      <c r="A730" s="1426" t="s">
        <v>4493</v>
      </c>
      <c r="B730" s="1383">
        <f>D726</f>
        <v>0</v>
      </c>
      <c r="C730" s="1376"/>
      <c r="D730" s="1376"/>
      <c r="E730" s="962"/>
      <c r="F730" s="962"/>
      <c r="G730" s="962"/>
      <c r="H730" s="962"/>
      <c r="I730" s="962"/>
      <c r="J730" s="962"/>
      <c r="K730" s="962"/>
      <c r="L730" s="962"/>
      <c r="M730" s="962"/>
      <c r="N730" s="962"/>
      <c r="O730" s="962"/>
      <c r="P730" s="962"/>
      <c r="Q730" s="962"/>
      <c r="R730" s="962"/>
      <c r="S730" s="962"/>
      <c r="T730" s="962"/>
      <c r="U730" s="962"/>
      <c r="V730" s="232"/>
      <c r="W730" s="232"/>
      <c r="X730" s="232"/>
      <c r="Y730" s="232"/>
      <c r="Z730" s="232"/>
    </row>
    <row r="731" spans="1:26" ht="15" hidden="1">
      <c r="A731" s="1426" t="s">
        <v>4494</v>
      </c>
      <c r="B731" s="1383">
        <f>F726</f>
        <v>0</v>
      </c>
      <c r="C731" s="1376"/>
      <c r="D731" s="1376"/>
      <c r="E731" s="962"/>
      <c r="F731" s="962"/>
      <c r="G731" s="962"/>
      <c r="H731" s="962"/>
      <c r="I731" s="962"/>
      <c r="J731" s="962"/>
      <c r="K731" s="962"/>
      <c r="L731" s="962"/>
      <c r="M731" s="962"/>
      <c r="N731" s="962"/>
      <c r="O731" s="962"/>
      <c r="P731" s="962"/>
      <c r="Q731" s="962"/>
      <c r="R731" s="962"/>
      <c r="S731" s="962"/>
      <c r="T731" s="962"/>
      <c r="U731" s="962"/>
      <c r="V731" s="232"/>
      <c r="W731" s="232"/>
      <c r="X731" s="232"/>
      <c r="Y731" s="232"/>
      <c r="Z731" s="232"/>
    </row>
    <row r="732" spans="1:26" ht="15" hidden="1">
      <c r="A732" s="1426" t="s">
        <v>11033</v>
      </c>
      <c r="B732" s="1383">
        <f>H726</f>
        <v>0</v>
      </c>
      <c r="C732" s="1376"/>
      <c r="D732" s="1376"/>
      <c r="E732" s="962"/>
      <c r="F732" s="962"/>
      <c r="G732" s="962"/>
      <c r="H732" s="962"/>
      <c r="I732" s="962"/>
      <c r="J732" s="962"/>
      <c r="K732" s="962"/>
      <c r="L732" s="962"/>
      <c r="M732" s="962"/>
      <c r="N732" s="962"/>
      <c r="O732" s="962"/>
      <c r="P732" s="962"/>
      <c r="Q732" s="962"/>
      <c r="R732" s="962"/>
      <c r="S732" s="962"/>
      <c r="T732" s="962"/>
      <c r="U732" s="962"/>
      <c r="V732" s="232"/>
      <c r="W732" s="232"/>
      <c r="X732" s="232"/>
      <c r="Y732" s="232"/>
      <c r="Z732" s="232"/>
    </row>
    <row r="733" spans="1:26" ht="15" hidden="1">
      <c r="A733" s="1426" t="s">
        <v>4495</v>
      </c>
      <c r="B733" s="1383">
        <f>-J726</f>
        <v>0</v>
      </c>
      <c r="C733" s="1376"/>
      <c r="D733" s="1376"/>
      <c r="E733" s="962"/>
      <c r="F733" s="962"/>
      <c r="G733" s="962"/>
      <c r="H733" s="962"/>
      <c r="I733" s="962"/>
      <c r="J733" s="962"/>
      <c r="K733" s="962"/>
      <c r="L733" s="962"/>
      <c r="M733" s="962"/>
      <c r="N733" s="962"/>
      <c r="O733" s="962"/>
      <c r="P733" s="962"/>
      <c r="Q733" s="962"/>
      <c r="R733" s="962"/>
      <c r="S733" s="962"/>
      <c r="T733" s="962"/>
      <c r="U733" s="962"/>
      <c r="V733" s="232"/>
      <c r="W733" s="232"/>
      <c r="X733" s="232"/>
      <c r="Y733" s="232"/>
      <c r="Z733" s="232"/>
    </row>
    <row r="734" spans="1:26" ht="15" hidden="1">
      <c r="A734" s="1426" t="s">
        <v>994</v>
      </c>
      <c r="B734" s="1383">
        <f>-L726</f>
        <v>0</v>
      </c>
      <c r="C734" s="1376"/>
      <c r="D734" s="1376"/>
      <c r="E734" s="962"/>
      <c r="F734" s="962"/>
      <c r="G734" s="962"/>
      <c r="H734" s="962"/>
      <c r="I734" s="962"/>
      <c r="J734" s="962"/>
      <c r="K734" s="962"/>
      <c r="L734" s="962"/>
      <c r="M734" s="962"/>
      <c r="N734" s="962"/>
      <c r="O734" s="962"/>
      <c r="P734" s="962"/>
      <c r="Q734" s="962"/>
      <c r="R734" s="962"/>
      <c r="S734" s="962"/>
      <c r="T734" s="962"/>
      <c r="U734" s="962"/>
      <c r="V734" s="232"/>
      <c r="W734" s="232"/>
      <c r="X734" s="232"/>
      <c r="Y734" s="232"/>
      <c r="Z734" s="232"/>
    </row>
    <row r="735" spans="1:26" ht="15" hidden="1">
      <c r="A735" s="1426" t="s">
        <v>115</v>
      </c>
      <c r="B735" s="1411">
        <f>-N726</f>
        <v>0</v>
      </c>
      <c r="C735" s="1376"/>
      <c r="D735" s="1376"/>
      <c r="E735" s="962"/>
      <c r="F735" s="962"/>
      <c r="G735" s="962"/>
      <c r="H735" s="962"/>
      <c r="I735" s="962"/>
      <c r="J735" s="962"/>
      <c r="K735" s="962"/>
      <c r="L735" s="962"/>
      <c r="M735" s="962"/>
      <c r="N735" s="962"/>
      <c r="O735" s="962"/>
      <c r="P735" s="962"/>
      <c r="Q735" s="962"/>
      <c r="R735" s="962"/>
      <c r="S735" s="962"/>
      <c r="T735" s="962"/>
      <c r="U735" s="962"/>
      <c r="V735" s="232"/>
      <c r="W735" s="232"/>
      <c r="X735" s="232"/>
      <c r="Y735" s="232"/>
      <c r="Z735" s="232"/>
    </row>
    <row r="736" spans="1:26" ht="15.75" hidden="1" thickBot="1">
      <c r="A736" s="810" t="s">
        <v>4021</v>
      </c>
      <c r="B736" s="1413">
        <f>SUM(B729:B735)</f>
        <v>0</v>
      </c>
      <c r="C736" s="1376"/>
      <c r="D736" s="1376"/>
      <c r="E736" s="962"/>
      <c r="F736" s="962"/>
      <c r="G736" s="962"/>
      <c r="H736" s="962"/>
      <c r="I736" s="962"/>
      <c r="J736" s="962"/>
      <c r="K736" s="962"/>
      <c r="L736" s="962"/>
      <c r="M736" s="962"/>
      <c r="N736" s="962"/>
      <c r="O736" s="962"/>
      <c r="P736" s="962"/>
      <c r="Q736" s="962"/>
      <c r="R736" s="962"/>
      <c r="S736" s="962"/>
      <c r="T736" s="962"/>
      <c r="U736" s="962"/>
      <c r="V736" s="232"/>
      <c r="W736" s="232"/>
      <c r="X736" s="232"/>
      <c r="Y736" s="232"/>
      <c r="Z736" s="232"/>
    </row>
    <row r="737" spans="1:26" ht="15.75" hidden="1" thickTop="1">
      <c r="A737" s="1428"/>
      <c r="B737" s="1376">
        <f>B736-[2]BS!F121</f>
        <v>0</v>
      </c>
      <c r="C737" s="1376"/>
      <c r="D737" s="1376"/>
      <c r="E737" s="962"/>
      <c r="F737" s="962"/>
      <c r="G737" s="962"/>
      <c r="H737" s="962"/>
      <c r="I737" s="962"/>
      <c r="J737" s="962"/>
      <c r="K737" s="962"/>
      <c r="L737" s="962"/>
      <c r="M737" s="962"/>
      <c r="N737" s="962"/>
      <c r="O737" s="962"/>
      <c r="P737" s="962"/>
      <c r="Q737" s="962"/>
      <c r="R737" s="962"/>
      <c r="S737" s="962"/>
      <c r="T737" s="962"/>
      <c r="U737" s="962"/>
      <c r="V737" s="232"/>
      <c r="W737" s="232"/>
      <c r="X737" s="232"/>
      <c r="Y737" s="232"/>
      <c r="Z737" s="232"/>
    </row>
    <row r="738" spans="1:26" ht="15" hidden="1">
      <c r="A738" s="1438"/>
      <c r="B738" s="1376"/>
      <c r="C738" s="1376"/>
      <c r="D738" s="1376"/>
      <c r="E738" s="962"/>
      <c r="F738" s="962"/>
      <c r="G738" s="962"/>
      <c r="H738" s="962"/>
      <c r="I738" s="962"/>
      <c r="J738" s="962"/>
      <c r="K738" s="962"/>
      <c r="L738" s="962"/>
      <c r="M738" s="962"/>
      <c r="N738" s="962"/>
      <c r="O738" s="962"/>
      <c r="P738" s="962"/>
      <c r="Q738" s="962"/>
      <c r="R738" s="962"/>
      <c r="S738" s="962"/>
      <c r="T738" s="962"/>
      <c r="U738" s="962"/>
      <c r="V738" s="232"/>
      <c r="W738" s="232"/>
      <c r="X738" s="232"/>
      <c r="Y738" s="232"/>
      <c r="Z738" s="232"/>
    </row>
    <row r="739" spans="1:26" ht="15">
      <c r="A739" s="1429" t="s">
        <v>3978</v>
      </c>
      <c r="B739" s="1376"/>
      <c r="C739" s="1376"/>
      <c r="D739" s="1376"/>
      <c r="E739" s="959"/>
      <c r="F739" s="959"/>
      <c r="G739" s="959"/>
      <c r="H739" s="959"/>
      <c r="I739" s="959"/>
      <c r="J739" s="959"/>
      <c r="K739" s="959"/>
      <c r="L739" s="959"/>
      <c r="M739" s="959"/>
      <c r="N739" s="959"/>
      <c r="O739" s="959"/>
      <c r="P739" s="959"/>
      <c r="Q739" s="959"/>
      <c r="R739" s="959"/>
      <c r="S739" s="959"/>
      <c r="T739" s="959"/>
      <c r="U739" s="959"/>
      <c r="V739" s="960"/>
      <c r="W739" s="960"/>
      <c r="X739" s="960"/>
      <c r="Y739" s="960"/>
      <c r="Z739" s="960"/>
    </row>
    <row r="740" spans="1:26" ht="15">
      <c r="A740" s="1453" t="s">
        <v>8236</v>
      </c>
      <c r="B740" s="1376"/>
      <c r="C740" s="1376"/>
      <c r="D740" s="1376"/>
      <c r="E740" s="962"/>
      <c r="F740" s="962"/>
      <c r="G740" s="962"/>
      <c r="H740" s="962"/>
      <c r="I740" s="962"/>
      <c r="J740" s="962"/>
      <c r="K740" s="962"/>
      <c r="L740" s="962"/>
      <c r="M740" s="962"/>
      <c r="N740" s="962"/>
      <c r="O740" s="962"/>
      <c r="P740" s="962"/>
      <c r="Q740" s="962"/>
      <c r="R740" s="962"/>
      <c r="S740" s="962"/>
      <c r="T740" s="962"/>
      <c r="U740" s="962"/>
      <c r="V740" s="232"/>
      <c r="W740" s="232"/>
      <c r="X740" s="232"/>
      <c r="Y740" s="232"/>
      <c r="Z740" s="232"/>
    </row>
    <row r="741" spans="1:26" ht="15">
      <c r="A741" s="1438" t="s">
        <v>8237</v>
      </c>
      <c r="B741" s="1376"/>
      <c r="C741" s="1376"/>
      <c r="D741" s="1376"/>
      <c r="E741" s="962"/>
      <c r="F741" s="962"/>
      <c r="G741" s="962"/>
      <c r="H741" s="962"/>
      <c r="I741" s="962"/>
      <c r="J741" s="962"/>
      <c r="K741" s="962"/>
      <c r="L741" s="962"/>
      <c r="M741" s="962"/>
      <c r="N741" s="962"/>
      <c r="O741" s="962"/>
      <c r="P741" s="962"/>
      <c r="Q741" s="962"/>
      <c r="R741" s="962"/>
      <c r="S741" s="962"/>
      <c r="T741" s="962"/>
      <c r="U741" s="962"/>
      <c r="V741" s="232"/>
      <c r="W741" s="232"/>
      <c r="X741" s="232"/>
      <c r="Y741" s="232"/>
      <c r="Z741" s="232"/>
    </row>
    <row r="742" spans="1:26" ht="15">
      <c r="A742" s="1428" t="s">
        <v>8238</v>
      </c>
      <c r="B742" s="1376"/>
      <c r="C742" s="1376"/>
      <c r="D742" s="1376"/>
      <c r="E742" s="962"/>
      <c r="F742" s="962"/>
      <c r="G742" s="962"/>
      <c r="H742" s="962"/>
      <c r="I742" s="962"/>
      <c r="J742" s="962"/>
      <c r="K742" s="962"/>
      <c r="L742" s="962"/>
      <c r="M742" s="962"/>
      <c r="N742" s="962"/>
      <c r="O742" s="962"/>
      <c r="P742" s="962"/>
      <c r="Q742" s="962"/>
      <c r="R742" s="962"/>
      <c r="S742" s="962"/>
      <c r="T742" s="962"/>
      <c r="U742" s="962"/>
      <c r="V742" s="232"/>
      <c r="W742" s="232"/>
      <c r="X742" s="232"/>
      <c r="Y742" s="232"/>
      <c r="Z742" s="232"/>
    </row>
    <row r="743" spans="1:26" ht="15">
      <c r="A743" s="1428" t="s">
        <v>8263</v>
      </c>
      <c r="B743" s="1376"/>
      <c r="C743" s="1376"/>
      <c r="D743" s="1376"/>
      <c r="E743" s="962"/>
      <c r="F743" s="962"/>
      <c r="G743" s="962"/>
      <c r="H743" s="962"/>
      <c r="I743" s="962"/>
      <c r="J743" s="962"/>
      <c r="K743" s="962"/>
      <c r="L743" s="962"/>
      <c r="M743" s="962"/>
      <c r="N743" s="962"/>
      <c r="O743" s="962"/>
      <c r="P743" s="962"/>
      <c r="Q743" s="962"/>
      <c r="R743" s="962"/>
      <c r="S743" s="962"/>
      <c r="T743" s="962"/>
      <c r="U743" s="962"/>
      <c r="V743" s="232"/>
      <c r="W743" s="232"/>
      <c r="X743" s="232"/>
      <c r="Y743" s="232"/>
      <c r="Z743" s="232"/>
    </row>
    <row r="744" spans="1:26" ht="15" hidden="1">
      <c r="A744" s="1438" t="s">
        <v>8264</v>
      </c>
      <c r="B744" s="1376"/>
      <c r="C744" s="1376"/>
      <c r="D744" s="1376"/>
      <c r="E744" s="962"/>
      <c r="F744" s="962"/>
      <c r="G744" s="962"/>
      <c r="H744" s="962"/>
      <c r="I744" s="962"/>
      <c r="J744" s="962"/>
      <c r="K744" s="962"/>
      <c r="L744" s="962"/>
      <c r="M744" s="962"/>
      <c r="N744" s="962"/>
      <c r="O744" s="962"/>
      <c r="P744" s="962"/>
      <c r="Q744" s="962"/>
      <c r="R744" s="962"/>
      <c r="S744" s="962"/>
      <c r="T744" s="962"/>
      <c r="U744" s="962"/>
      <c r="V744" s="232"/>
      <c r="W744" s="232"/>
      <c r="X744" s="232"/>
      <c r="Y744" s="232"/>
      <c r="Z744" s="232"/>
    </row>
    <row r="745" spans="1:26" ht="43.5" hidden="1">
      <c r="A745" s="1454"/>
      <c r="B745" s="1409" t="s">
        <v>8265</v>
      </c>
      <c r="C745" s="1409"/>
      <c r="D745" s="1403"/>
      <c r="E745" s="993"/>
      <c r="F745" s="994" t="s">
        <v>8266</v>
      </c>
      <c r="G745" s="993"/>
      <c r="H745" s="994" t="s">
        <v>8267</v>
      </c>
      <c r="I745" s="962"/>
      <c r="J745" s="962"/>
      <c r="K745" s="962"/>
      <c r="L745" s="962"/>
      <c r="M745" s="962"/>
      <c r="N745" s="962"/>
      <c r="O745" s="962"/>
      <c r="P745" s="962"/>
      <c r="Q745" s="962"/>
      <c r="R745" s="962"/>
      <c r="S745" s="962"/>
      <c r="T745" s="962"/>
      <c r="U745" s="962"/>
      <c r="V745" s="232"/>
      <c r="W745" s="232"/>
      <c r="X745" s="232"/>
      <c r="Y745" s="232"/>
      <c r="Z745" s="232"/>
    </row>
    <row r="746" spans="1:26" ht="15" hidden="1">
      <c r="A746" s="1454"/>
      <c r="B746" s="1409" t="s">
        <v>1675</v>
      </c>
      <c r="C746" s="1403"/>
      <c r="D746" s="1403" t="s">
        <v>12979</v>
      </c>
      <c r="E746" s="995"/>
      <c r="F746" s="995"/>
      <c r="G746" s="995"/>
      <c r="H746" s="996"/>
      <c r="I746" s="962"/>
      <c r="J746" s="962"/>
      <c r="K746" s="962"/>
      <c r="L746" s="962"/>
      <c r="M746" s="962"/>
      <c r="N746" s="962"/>
      <c r="O746" s="962"/>
      <c r="P746" s="962"/>
      <c r="Q746" s="962"/>
      <c r="R746" s="962"/>
      <c r="S746" s="962"/>
      <c r="T746" s="962"/>
      <c r="U746" s="962"/>
      <c r="V746" s="232"/>
      <c r="W746" s="232"/>
      <c r="X746" s="232"/>
      <c r="Y746" s="232"/>
      <c r="Z746" s="232"/>
    </row>
    <row r="747" spans="1:26" ht="15" hidden="1">
      <c r="A747" s="1432"/>
      <c r="B747" s="1376"/>
      <c r="C747" s="1383"/>
      <c r="D747" s="1376"/>
      <c r="E747" s="1036"/>
      <c r="F747" s="997"/>
      <c r="G747" s="1036"/>
      <c r="H747" s="962">
        <f>B747-F747</f>
        <v>0</v>
      </c>
      <c r="I747" s="962"/>
      <c r="J747" s="962"/>
      <c r="K747" s="962"/>
      <c r="L747" s="962"/>
      <c r="M747" s="962"/>
      <c r="N747" s="962"/>
      <c r="O747" s="962"/>
      <c r="P747" s="962"/>
      <c r="Q747" s="962"/>
      <c r="R747" s="962"/>
      <c r="S747" s="962"/>
      <c r="T747" s="962"/>
      <c r="U747" s="962"/>
      <c r="V747" s="232"/>
      <c r="W747" s="232"/>
      <c r="X747" s="232"/>
      <c r="Y747" s="232"/>
      <c r="Z747" s="232"/>
    </row>
    <row r="748" spans="1:26" ht="15" hidden="1">
      <c r="A748" s="1432"/>
      <c r="B748" s="1410"/>
      <c r="C748" s="1411"/>
      <c r="D748" s="1410"/>
      <c r="E748" s="1037"/>
      <c r="F748" s="998"/>
      <c r="G748" s="1037"/>
      <c r="H748" s="996">
        <f>B748-F748</f>
        <v>0</v>
      </c>
      <c r="I748" s="962"/>
      <c r="J748" s="962"/>
      <c r="K748" s="962"/>
      <c r="L748" s="962"/>
      <c r="M748" s="962"/>
      <c r="N748" s="962"/>
      <c r="O748" s="962"/>
      <c r="P748" s="962"/>
      <c r="Q748" s="962"/>
      <c r="R748" s="962"/>
      <c r="S748" s="962"/>
      <c r="T748" s="962"/>
      <c r="U748" s="962"/>
      <c r="V748" s="232"/>
      <c r="W748" s="232"/>
      <c r="X748" s="232"/>
      <c r="Y748" s="232"/>
      <c r="Z748" s="232"/>
    </row>
    <row r="749" spans="1:26" ht="15.75" hidden="1" thickBot="1">
      <c r="A749" s="1454" t="s">
        <v>4032</v>
      </c>
      <c r="B749" s="1412">
        <f>SUM(B747:B748)</f>
        <v>0</v>
      </c>
      <c r="C749" s="1413"/>
      <c r="D749" s="1412">
        <f>SUM(D747:D748)</f>
        <v>0</v>
      </c>
      <c r="E749" s="1038"/>
      <c r="F749" s="999">
        <f>SUM(F747:F748)</f>
        <v>0</v>
      </c>
      <c r="G749" s="1038"/>
      <c r="H749" s="999">
        <f>SUM(H747:H748)</f>
        <v>0</v>
      </c>
      <c r="I749" s="962"/>
      <c r="J749" s="962"/>
      <c r="K749" s="962"/>
      <c r="L749" s="962"/>
      <c r="M749" s="962"/>
      <c r="N749" s="962"/>
      <c r="O749" s="962"/>
      <c r="P749" s="962"/>
      <c r="Q749" s="962"/>
      <c r="R749" s="962"/>
      <c r="S749" s="962"/>
      <c r="T749" s="962"/>
      <c r="U749" s="962"/>
      <c r="V749" s="232"/>
      <c r="W749" s="232"/>
      <c r="X749" s="232"/>
      <c r="Y749" s="232"/>
      <c r="Z749" s="232"/>
    </row>
    <row r="750" spans="1:26" ht="15.75" hidden="1" thickTop="1">
      <c r="A750" s="1428" t="s">
        <v>12980</v>
      </c>
      <c r="B750" s="1376"/>
      <c r="C750" s="1376"/>
      <c r="D750" s="1376"/>
      <c r="E750" s="962"/>
      <c r="F750" s="962">
        <f>F749-[2]BS!F128</f>
        <v>-48850000000</v>
      </c>
      <c r="G750" s="962"/>
      <c r="H750" s="962"/>
      <c r="I750" s="962"/>
      <c r="J750" s="962"/>
      <c r="K750" s="962"/>
      <c r="L750" s="962"/>
      <c r="M750" s="962"/>
      <c r="N750" s="962"/>
      <c r="O750" s="962"/>
      <c r="P750" s="962"/>
      <c r="Q750" s="962"/>
      <c r="R750" s="962"/>
      <c r="S750" s="962"/>
      <c r="T750" s="962"/>
      <c r="U750" s="962"/>
      <c r="V750" s="232"/>
      <c r="W750" s="232"/>
      <c r="X750" s="232"/>
      <c r="Y750" s="232"/>
      <c r="Z750" s="232"/>
    </row>
    <row r="751" spans="1:26" ht="15" hidden="1">
      <c r="A751" s="1426" t="s">
        <v>12981</v>
      </c>
      <c r="B751" s="1383"/>
      <c r="C751" s="1376"/>
      <c r="D751" s="1376"/>
      <c r="E751" s="962"/>
      <c r="F751" s="962"/>
      <c r="G751" s="962"/>
      <c r="H751" s="962"/>
      <c r="I751" s="962"/>
      <c r="J751" s="962"/>
      <c r="K751" s="962"/>
      <c r="L751" s="962"/>
      <c r="M751" s="962"/>
      <c r="N751" s="962"/>
      <c r="O751" s="962"/>
      <c r="P751" s="962"/>
      <c r="Q751" s="962"/>
      <c r="R751" s="962"/>
      <c r="S751" s="962"/>
      <c r="T751" s="962"/>
      <c r="U751" s="962"/>
      <c r="V751" s="232"/>
      <c r="W751" s="232"/>
      <c r="X751" s="232"/>
      <c r="Y751" s="232"/>
      <c r="Z751" s="232"/>
    </row>
    <row r="752" spans="1:26" ht="15" hidden="1">
      <c r="A752" s="1426" t="s">
        <v>12982</v>
      </c>
      <c r="B752" s="1411"/>
      <c r="C752" s="1376"/>
      <c r="D752" s="1376">
        <f>B752-[2]BS!F128</f>
        <v>-48850000000</v>
      </c>
      <c r="E752" s="962"/>
      <c r="F752" s="962"/>
      <c r="G752" s="962"/>
      <c r="H752" s="962"/>
      <c r="I752" s="962"/>
      <c r="J752" s="962"/>
      <c r="K752" s="962"/>
      <c r="L752" s="962"/>
      <c r="M752" s="962"/>
      <c r="N752" s="962"/>
      <c r="O752" s="962"/>
      <c r="P752" s="962"/>
      <c r="Q752" s="962"/>
      <c r="R752" s="962"/>
      <c r="S752" s="962"/>
      <c r="T752" s="962"/>
      <c r="U752" s="962"/>
      <c r="V752" s="232"/>
      <c r="W752" s="232"/>
      <c r="X752" s="232"/>
      <c r="Y752" s="232"/>
      <c r="Z752" s="232"/>
    </row>
    <row r="753" spans="1:26" ht="15.75" hidden="1" thickBot="1">
      <c r="A753" s="810" t="s">
        <v>12983</v>
      </c>
      <c r="B753" s="1413">
        <f>B751-B752</f>
        <v>0</v>
      </c>
      <c r="C753" s="1376"/>
      <c r="D753" s="1376"/>
      <c r="E753" s="962"/>
      <c r="F753" s="962"/>
      <c r="G753" s="962"/>
      <c r="H753" s="962"/>
      <c r="I753" s="962"/>
      <c r="J753" s="962"/>
      <c r="K753" s="962"/>
      <c r="L753" s="962"/>
      <c r="M753" s="962"/>
      <c r="N753" s="962"/>
      <c r="O753" s="962"/>
      <c r="P753" s="962"/>
      <c r="Q753" s="962"/>
      <c r="R753" s="962"/>
      <c r="S753" s="962"/>
      <c r="T753" s="962"/>
      <c r="U753" s="962"/>
      <c r="V753" s="232"/>
      <c r="W753" s="232"/>
      <c r="X753" s="232"/>
      <c r="Y753" s="232"/>
      <c r="Z753" s="232"/>
    </row>
    <row r="754" spans="1:26" ht="15.75" hidden="1" thickTop="1">
      <c r="A754" s="810"/>
      <c r="B754" s="1414"/>
      <c r="C754" s="1376"/>
      <c r="D754" s="1376"/>
      <c r="E754" s="962"/>
      <c r="F754" s="962"/>
      <c r="G754" s="962"/>
      <c r="H754" s="962"/>
      <c r="I754" s="962"/>
      <c r="J754" s="962"/>
      <c r="K754" s="962"/>
      <c r="L754" s="962"/>
      <c r="M754" s="962"/>
      <c r="N754" s="962"/>
      <c r="O754" s="962"/>
      <c r="P754" s="962"/>
      <c r="Q754" s="962"/>
      <c r="R754" s="962"/>
      <c r="S754" s="962"/>
      <c r="T754" s="962"/>
      <c r="U754" s="962"/>
      <c r="V754" s="232"/>
      <c r="W754" s="232"/>
      <c r="X754" s="232"/>
      <c r="Y754" s="232"/>
      <c r="Z754" s="232"/>
    </row>
    <row r="755" spans="1:26" ht="15" hidden="1">
      <c r="A755" s="1453" t="s">
        <v>7164</v>
      </c>
      <c r="B755" s="1376"/>
      <c r="C755" s="1376"/>
      <c r="D755" s="1376"/>
      <c r="E755" s="962"/>
      <c r="F755" s="962"/>
      <c r="G755" s="962"/>
      <c r="H755" s="962"/>
      <c r="I755" s="962"/>
      <c r="J755" s="962"/>
      <c r="K755" s="962"/>
      <c r="L755" s="962"/>
      <c r="M755" s="962"/>
      <c r="N755" s="962"/>
      <c r="O755" s="962"/>
      <c r="P755" s="962"/>
      <c r="Q755" s="962"/>
      <c r="R755" s="962"/>
      <c r="S755" s="962"/>
      <c r="T755" s="962"/>
      <c r="U755" s="962"/>
      <c r="V755" s="232"/>
      <c r="W755" s="232"/>
      <c r="X755" s="232"/>
      <c r="Y755" s="232"/>
      <c r="Z755" s="232"/>
    </row>
    <row r="756" spans="1:26" ht="15" hidden="1">
      <c r="A756" s="1426"/>
      <c r="B756" s="1403" t="s">
        <v>4021</v>
      </c>
      <c r="C756" s="1377"/>
      <c r="D756" s="798" t="s">
        <v>4022</v>
      </c>
      <c r="E756" s="984"/>
      <c r="F756" s="962"/>
      <c r="G756" s="984"/>
      <c r="H756" s="962"/>
      <c r="I756" s="962"/>
      <c r="J756" s="962"/>
      <c r="K756" s="962"/>
      <c r="L756" s="962"/>
      <c r="M756" s="962"/>
      <c r="N756" s="962"/>
      <c r="O756" s="962"/>
      <c r="P756" s="962"/>
      <c r="Q756" s="962"/>
      <c r="R756" s="962"/>
      <c r="S756" s="962"/>
      <c r="T756" s="962"/>
      <c r="U756" s="962"/>
      <c r="V756" s="232"/>
      <c r="W756" s="232"/>
      <c r="X756" s="232"/>
      <c r="Y756" s="232"/>
      <c r="Z756" s="232"/>
    </row>
    <row r="757" spans="1:26" ht="15" hidden="1">
      <c r="A757" s="1041" t="s">
        <v>7165</v>
      </c>
      <c r="B757" s="1383"/>
      <c r="C757" s="812"/>
      <c r="D757" s="812"/>
      <c r="E757" s="964"/>
      <c r="F757" s="962" t="e">
        <f>D757/#REF!</f>
        <v>#REF!</v>
      </c>
      <c r="G757" s="964"/>
      <c r="H757" s="962"/>
      <c r="I757" s="962"/>
      <c r="J757" s="962"/>
      <c r="K757" s="962"/>
      <c r="L757" s="962"/>
      <c r="M757" s="962"/>
      <c r="N757" s="962"/>
      <c r="O757" s="962"/>
      <c r="P757" s="962"/>
      <c r="Q757" s="962"/>
      <c r="R757" s="962"/>
      <c r="S757" s="962"/>
      <c r="T757" s="962"/>
      <c r="U757" s="962"/>
      <c r="V757" s="232"/>
      <c r="W757" s="232"/>
      <c r="X757" s="232"/>
      <c r="Y757" s="232"/>
      <c r="Z757" s="232"/>
    </row>
    <row r="758" spans="1:26" ht="15" hidden="1">
      <c r="A758" s="1041" t="s">
        <v>7166</v>
      </c>
      <c r="B758" s="1383"/>
      <c r="C758" s="812"/>
      <c r="D758" s="812"/>
      <c r="E758" s="964"/>
      <c r="F758" s="962">
        <f>B757/BS!F128</f>
        <v>0</v>
      </c>
      <c r="G758" s="964"/>
      <c r="H758" s="962"/>
      <c r="I758" s="962"/>
      <c r="J758" s="962"/>
      <c r="K758" s="962"/>
      <c r="L758" s="962"/>
      <c r="M758" s="962"/>
      <c r="N758" s="962"/>
      <c r="O758" s="962"/>
      <c r="P758" s="962"/>
      <c r="Q758" s="962"/>
      <c r="R758" s="962"/>
      <c r="S758" s="962"/>
      <c r="T758" s="962"/>
      <c r="U758" s="962"/>
      <c r="V758" s="232"/>
      <c r="W758" s="232"/>
      <c r="X758" s="232"/>
      <c r="Y758" s="232"/>
      <c r="Z758" s="232"/>
    </row>
    <row r="759" spans="1:26" ht="15" hidden="1">
      <c r="A759" s="1426" t="s">
        <v>12755</v>
      </c>
      <c r="B759" s="1383">
        <f>BS!F129</f>
        <v>8329176600</v>
      </c>
      <c r="C759" s="812"/>
      <c r="D759" s="812"/>
      <c r="E759" s="964"/>
      <c r="F759" s="962"/>
      <c r="G759" s="964"/>
      <c r="H759" s="962"/>
      <c r="I759" s="962"/>
      <c r="J759" s="962"/>
      <c r="K759" s="962"/>
      <c r="L759" s="962"/>
      <c r="M759" s="962"/>
      <c r="N759" s="962"/>
      <c r="O759" s="962"/>
      <c r="P759" s="962"/>
      <c r="Q759" s="962"/>
      <c r="R759" s="962"/>
      <c r="S759" s="962"/>
      <c r="T759" s="962"/>
      <c r="U759" s="962"/>
      <c r="V759" s="232"/>
      <c r="W759" s="232"/>
      <c r="X759" s="232"/>
      <c r="Y759" s="232"/>
      <c r="Z759" s="232"/>
    </row>
    <row r="760" spans="1:26" ht="15" hidden="1">
      <c r="A760" s="1426" t="s">
        <v>7075</v>
      </c>
      <c r="B760" s="1383">
        <f>BS!F131</f>
        <v>-14550000</v>
      </c>
      <c r="C760" s="812"/>
      <c r="D760" s="812"/>
      <c r="E760" s="964"/>
      <c r="F760" s="962"/>
      <c r="G760" s="964"/>
      <c r="H760" s="962"/>
      <c r="I760" s="962"/>
      <c r="J760" s="962"/>
      <c r="K760" s="962"/>
      <c r="L760" s="962"/>
      <c r="M760" s="962"/>
      <c r="N760" s="962"/>
      <c r="O760" s="962"/>
      <c r="P760" s="962"/>
      <c r="Q760" s="962"/>
      <c r="R760" s="962"/>
      <c r="S760" s="962"/>
      <c r="T760" s="962"/>
      <c r="U760" s="962"/>
      <c r="V760" s="232"/>
      <c r="W760" s="232"/>
      <c r="X760" s="232"/>
      <c r="Y760" s="232"/>
      <c r="Z760" s="232"/>
    </row>
    <row r="761" spans="1:26" ht="15.75" hidden="1" thickBot="1">
      <c r="A761" s="810" t="s">
        <v>4032</v>
      </c>
      <c r="B761" s="1415">
        <f>SUM(B757:B760)</f>
        <v>8314626600</v>
      </c>
      <c r="C761" s="1377"/>
      <c r="D761" s="1415">
        <f>SUM(D757:D760)</f>
        <v>0</v>
      </c>
      <c r="E761" s="984"/>
      <c r="F761" s="962"/>
      <c r="G761" s="984"/>
      <c r="H761" s="962"/>
      <c r="I761" s="962"/>
      <c r="J761" s="962"/>
      <c r="K761" s="962"/>
      <c r="L761" s="962"/>
      <c r="M761" s="962"/>
      <c r="N761" s="962"/>
      <c r="O761" s="962"/>
      <c r="P761" s="962"/>
      <c r="Q761" s="962"/>
      <c r="R761" s="962"/>
      <c r="S761" s="962"/>
      <c r="T761" s="962"/>
      <c r="U761" s="962"/>
      <c r="V761" s="232"/>
      <c r="W761" s="232"/>
      <c r="X761" s="232"/>
      <c r="Y761" s="232"/>
      <c r="Z761" s="232"/>
    </row>
    <row r="762" spans="1:26" ht="15.75" hidden="1" thickTop="1">
      <c r="A762" s="810"/>
      <c r="B762" s="1419">
        <f>B761-BS!F128-BS!F129-BS!F131</f>
        <v>-603109880000</v>
      </c>
      <c r="C762" s="1387"/>
      <c r="D762" s="1386">
        <f>D761-BS!H128-BS!H129-BS!H131</f>
        <v>-611424506600</v>
      </c>
      <c r="E762" s="984"/>
      <c r="F762" s="962"/>
      <c r="G762" s="984"/>
      <c r="H762" s="962"/>
      <c r="I762" s="962"/>
      <c r="J762" s="962"/>
      <c r="K762" s="962"/>
      <c r="L762" s="962"/>
      <c r="M762" s="962"/>
      <c r="N762" s="962"/>
      <c r="O762" s="962"/>
      <c r="P762" s="962"/>
      <c r="Q762" s="962"/>
      <c r="R762" s="962"/>
      <c r="S762" s="962"/>
      <c r="T762" s="962"/>
      <c r="U762" s="962"/>
      <c r="V762" s="232"/>
      <c r="W762" s="232"/>
      <c r="X762" s="232"/>
      <c r="Y762" s="232"/>
      <c r="Z762" s="232"/>
    </row>
    <row r="763" spans="1:26" ht="15" hidden="1">
      <c r="A763" s="1438"/>
      <c r="B763" s="1376"/>
      <c r="C763" s="1376"/>
      <c r="D763" s="1376"/>
      <c r="E763" s="962"/>
      <c r="F763" s="962"/>
      <c r="G763" s="962"/>
      <c r="H763" s="962"/>
      <c r="I763" s="962"/>
      <c r="J763" s="962"/>
      <c r="K763" s="962"/>
      <c r="L763" s="962"/>
      <c r="M763" s="962"/>
      <c r="N763" s="962"/>
      <c r="O763" s="962"/>
      <c r="P763" s="962"/>
      <c r="Q763" s="962"/>
      <c r="R763" s="962"/>
      <c r="S763" s="962"/>
      <c r="T763" s="962"/>
      <c r="U763" s="962"/>
      <c r="V763" s="232"/>
      <c r="W763" s="232"/>
      <c r="X763" s="232"/>
      <c r="Y763" s="232"/>
      <c r="Z763" s="232"/>
    </row>
    <row r="764" spans="1:26" ht="15">
      <c r="A764" s="1453" t="s">
        <v>7167</v>
      </c>
      <c r="B764" s="1376"/>
      <c r="C764" s="1376"/>
      <c r="D764" s="1376"/>
      <c r="E764" s="962"/>
      <c r="F764" s="962"/>
      <c r="G764" s="962"/>
      <c r="H764" s="962"/>
      <c r="I764" s="962"/>
      <c r="J764" s="962"/>
      <c r="K764" s="962"/>
      <c r="L764" s="962"/>
      <c r="M764" s="962"/>
      <c r="N764" s="962"/>
      <c r="O764" s="962"/>
      <c r="P764" s="962"/>
      <c r="Q764" s="962"/>
      <c r="R764" s="962"/>
      <c r="S764" s="962"/>
      <c r="T764" s="962"/>
      <c r="U764" s="962"/>
      <c r="V764" s="232"/>
      <c r="W764" s="232"/>
      <c r="X764" s="232"/>
      <c r="Y764" s="232"/>
      <c r="Z764" s="232"/>
    </row>
    <row r="765" spans="1:26" ht="15">
      <c r="A765" s="1438" t="s">
        <v>7168</v>
      </c>
      <c r="B765" s="1376"/>
      <c r="C765" s="1376"/>
      <c r="D765" s="1376"/>
      <c r="E765" s="962"/>
      <c r="F765" s="962"/>
      <c r="G765" s="962"/>
      <c r="H765" s="962"/>
      <c r="I765" s="962"/>
      <c r="J765" s="962"/>
      <c r="K765" s="962"/>
      <c r="L765" s="962"/>
      <c r="M765" s="962"/>
      <c r="N765" s="962"/>
      <c r="O765" s="962"/>
      <c r="P765" s="962"/>
      <c r="Q765" s="962"/>
      <c r="R765" s="962"/>
      <c r="S765" s="962"/>
      <c r="T765" s="962"/>
      <c r="U765" s="962"/>
      <c r="V765" s="232"/>
      <c r="W765" s="232"/>
      <c r="X765" s="232"/>
      <c r="Y765" s="232"/>
      <c r="Z765" s="232"/>
    </row>
    <row r="766" spans="1:26" ht="15">
      <c r="A766" s="1426" t="s">
        <v>2656</v>
      </c>
      <c r="B766" s="1383"/>
      <c r="C766" s="1376"/>
      <c r="D766" s="1376"/>
      <c r="E766" s="962"/>
      <c r="F766" s="962"/>
      <c r="G766" s="962"/>
      <c r="H766" s="962"/>
      <c r="I766" s="962"/>
      <c r="J766" s="962"/>
      <c r="K766" s="962"/>
      <c r="L766" s="962"/>
      <c r="M766" s="962"/>
      <c r="N766" s="962"/>
      <c r="O766" s="962"/>
      <c r="P766" s="962"/>
      <c r="Q766" s="962"/>
      <c r="R766" s="962"/>
      <c r="S766" s="962"/>
      <c r="T766" s="962"/>
      <c r="U766" s="962"/>
      <c r="V766" s="232"/>
      <c r="W766" s="232"/>
      <c r="X766" s="232"/>
      <c r="Y766" s="232"/>
      <c r="Z766" s="232"/>
    </row>
    <row r="767" spans="1:26" ht="15">
      <c r="A767" s="1426" t="s">
        <v>2657</v>
      </c>
      <c r="B767" s="1411"/>
      <c r="C767" s="1376"/>
      <c r="D767" s="1376"/>
      <c r="E767" s="962"/>
      <c r="F767" s="962"/>
      <c r="G767" s="962"/>
      <c r="H767" s="962"/>
      <c r="I767" s="962"/>
      <c r="J767" s="962"/>
      <c r="K767" s="962"/>
      <c r="L767" s="962"/>
      <c r="M767" s="962"/>
      <c r="N767" s="962"/>
      <c r="O767" s="962"/>
      <c r="P767" s="962"/>
      <c r="Q767" s="962"/>
      <c r="R767" s="962"/>
      <c r="S767" s="962"/>
      <c r="T767" s="962"/>
      <c r="U767" s="962"/>
      <c r="V767" s="232"/>
      <c r="W767" s="232"/>
      <c r="X767" s="232"/>
      <c r="Y767" s="232"/>
      <c r="Z767" s="232"/>
    </row>
    <row r="768" spans="1:26" ht="15.75" thickBot="1">
      <c r="A768" s="810" t="s">
        <v>4032</v>
      </c>
      <c r="B768" s="1413">
        <f>SUM(B766:B767)</f>
        <v>0</v>
      </c>
      <c r="C768" s="1416"/>
      <c r="D768" s="1376"/>
      <c r="E768" s="962"/>
      <c r="F768" s="962"/>
      <c r="G768" s="962"/>
      <c r="H768" s="962"/>
      <c r="I768" s="962"/>
      <c r="J768" s="962"/>
      <c r="K768" s="962"/>
      <c r="L768" s="962"/>
      <c r="M768" s="962"/>
      <c r="N768" s="962"/>
      <c r="O768" s="962"/>
      <c r="P768" s="962"/>
      <c r="Q768" s="962"/>
      <c r="R768" s="962"/>
      <c r="S768" s="962"/>
      <c r="T768" s="962"/>
      <c r="U768" s="962"/>
      <c r="V768" s="232"/>
      <c r="W768" s="232"/>
      <c r="X768" s="232"/>
      <c r="Y768" s="232"/>
      <c r="Z768" s="232"/>
    </row>
    <row r="769" spans="1:26" ht="15.75" thickTop="1">
      <c r="A769" s="810"/>
      <c r="B769" s="1414"/>
      <c r="C769" s="1376"/>
      <c r="D769" s="1376"/>
      <c r="E769" s="962"/>
      <c r="F769" s="962"/>
      <c r="G769" s="962"/>
      <c r="H769" s="962"/>
      <c r="I769" s="962"/>
      <c r="J769" s="962"/>
      <c r="K769" s="962"/>
      <c r="L769" s="962"/>
      <c r="M769" s="962"/>
      <c r="N769" s="962"/>
      <c r="O769" s="962"/>
      <c r="P769" s="962"/>
      <c r="Q769" s="962"/>
      <c r="R769" s="962"/>
      <c r="S769" s="962"/>
      <c r="T769" s="962"/>
      <c r="U769" s="962"/>
      <c r="V769" s="232"/>
      <c r="W769" s="232"/>
      <c r="X769" s="232"/>
      <c r="Y769" s="232"/>
      <c r="Z769" s="232"/>
    </row>
    <row r="770" spans="1:26" ht="15">
      <c r="A770" s="1438" t="s">
        <v>2658</v>
      </c>
      <c r="B770" s="1376"/>
      <c r="C770" s="1376"/>
      <c r="D770" s="1376"/>
      <c r="E770" s="962"/>
      <c r="F770" s="962"/>
      <c r="G770" s="962"/>
      <c r="H770" s="962"/>
      <c r="I770" s="962"/>
      <c r="J770" s="962"/>
      <c r="K770" s="962"/>
      <c r="L770" s="962"/>
      <c r="M770" s="962"/>
      <c r="N770" s="962"/>
      <c r="O770" s="962"/>
      <c r="P770" s="962"/>
      <c r="Q770" s="962"/>
      <c r="R770" s="962"/>
      <c r="S770" s="962"/>
      <c r="T770" s="962"/>
      <c r="U770" s="962"/>
      <c r="V770" s="232"/>
      <c r="W770" s="232"/>
      <c r="X770" s="232"/>
      <c r="Y770" s="232"/>
      <c r="Z770" s="232"/>
    </row>
    <row r="771" spans="1:26" ht="15">
      <c r="A771" s="1438" t="s">
        <v>3979</v>
      </c>
      <c r="B771" s="1376" t="s">
        <v>10645</v>
      </c>
      <c r="C771" s="1376"/>
      <c r="D771" s="1376"/>
      <c r="E771" s="962"/>
      <c r="F771" s="962"/>
      <c r="G771" s="962"/>
      <c r="H771" s="962"/>
      <c r="I771" s="962"/>
      <c r="J771" s="962"/>
      <c r="K771" s="962"/>
      <c r="L771" s="962"/>
      <c r="M771" s="962"/>
      <c r="N771" s="962"/>
      <c r="O771" s="962"/>
      <c r="P771" s="962"/>
      <c r="Q771" s="962"/>
      <c r="R771" s="962"/>
      <c r="S771" s="962"/>
      <c r="T771" s="962"/>
      <c r="U771" s="962"/>
      <c r="V771" s="232"/>
      <c r="W771" s="232"/>
      <c r="X771" s="232"/>
      <c r="Y771" s="232"/>
      <c r="Z771" s="232"/>
    </row>
    <row r="772" spans="1:26" ht="15">
      <c r="A772" s="1438" t="s">
        <v>3980</v>
      </c>
      <c r="B772" s="1376" t="s">
        <v>10645</v>
      </c>
      <c r="C772" s="1376"/>
      <c r="D772" s="1376"/>
      <c r="E772" s="962"/>
      <c r="F772" s="962"/>
      <c r="G772" s="962"/>
      <c r="H772" s="962"/>
      <c r="I772" s="962"/>
      <c r="J772" s="962"/>
      <c r="K772" s="962"/>
      <c r="L772" s="962"/>
      <c r="M772" s="962"/>
      <c r="N772" s="962"/>
      <c r="O772" s="962"/>
      <c r="P772" s="962"/>
      <c r="Q772" s="962"/>
      <c r="R772" s="962"/>
      <c r="S772" s="962"/>
      <c r="T772" s="962"/>
      <c r="U772" s="962"/>
      <c r="V772" s="232"/>
      <c r="W772" s="232"/>
      <c r="X772" s="232"/>
      <c r="Y772" s="232"/>
      <c r="Z772" s="232"/>
    </row>
    <row r="773" spans="1:26" ht="15">
      <c r="A773" s="1438" t="s">
        <v>10646</v>
      </c>
      <c r="B773" s="1376"/>
      <c r="C773" s="1376"/>
      <c r="D773" s="1376"/>
      <c r="E773" s="962"/>
      <c r="F773" s="962"/>
      <c r="G773" s="962"/>
      <c r="H773" s="962"/>
      <c r="I773" s="962"/>
      <c r="J773" s="962"/>
      <c r="K773" s="962"/>
      <c r="L773" s="962"/>
      <c r="M773" s="962"/>
      <c r="N773" s="962"/>
      <c r="O773" s="962"/>
      <c r="P773" s="962"/>
      <c r="Q773" s="962"/>
      <c r="R773" s="962"/>
      <c r="S773" s="962"/>
      <c r="T773" s="962"/>
      <c r="U773" s="962"/>
      <c r="V773" s="232"/>
      <c r="W773" s="232"/>
      <c r="X773" s="232"/>
      <c r="Y773" s="232"/>
      <c r="Z773" s="232"/>
    </row>
    <row r="774" spans="1:26" ht="15">
      <c r="A774" s="1438" t="s">
        <v>10647</v>
      </c>
      <c r="B774" s="1376"/>
      <c r="C774" s="1376"/>
      <c r="D774" s="1376"/>
      <c r="E774" s="962"/>
      <c r="F774" s="962"/>
      <c r="G774" s="962"/>
      <c r="H774" s="962"/>
      <c r="I774" s="962"/>
      <c r="J774" s="962"/>
      <c r="K774" s="962"/>
      <c r="L774" s="962"/>
      <c r="M774" s="962"/>
      <c r="N774" s="962"/>
      <c r="O774" s="962"/>
      <c r="P774" s="962"/>
      <c r="Q774" s="962"/>
      <c r="R774" s="962"/>
      <c r="S774" s="962"/>
      <c r="T774" s="962"/>
      <c r="U774" s="962"/>
      <c r="V774" s="232"/>
      <c r="W774" s="232"/>
      <c r="X774" s="232"/>
      <c r="Y774" s="232"/>
      <c r="Z774" s="232"/>
    </row>
    <row r="775" spans="1:26" ht="15">
      <c r="A775" s="1438"/>
      <c r="B775" s="1376"/>
      <c r="C775" s="1376"/>
      <c r="D775" s="1376"/>
      <c r="E775" s="962"/>
      <c r="F775" s="962"/>
      <c r="G775" s="962"/>
      <c r="H775" s="962"/>
      <c r="I775" s="962"/>
      <c r="J775" s="962"/>
      <c r="K775" s="962"/>
      <c r="L775" s="962"/>
      <c r="M775" s="962"/>
      <c r="N775" s="962"/>
      <c r="O775" s="962"/>
      <c r="P775" s="962"/>
      <c r="Q775" s="962"/>
      <c r="R775" s="962"/>
      <c r="S775" s="962"/>
      <c r="T775" s="962"/>
      <c r="U775" s="962"/>
      <c r="V775" s="232"/>
      <c r="W775" s="232"/>
      <c r="X775" s="232"/>
      <c r="Y775" s="232"/>
      <c r="Z775" s="232"/>
    </row>
    <row r="776" spans="1:26" ht="15">
      <c r="A776" s="1453" t="s">
        <v>5741</v>
      </c>
      <c r="B776" s="1376"/>
      <c r="C776" s="1376"/>
      <c r="D776" s="1376"/>
      <c r="E776" s="962"/>
      <c r="F776" s="962"/>
      <c r="G776" s="962"/>
      <c r="H776" s="962"/>
      <c r="I776" s="962"/>
      <c r="J776" s="962"/>
      <c r="K776" s="962"/>
      <c r="L776" s="962"/>
      <c r="M776" s="962"/>
      <c r="N776" s="962"/>
      <c r="O776" s="962"/>
      <c r="P776" s="962"/>
      <c r="Q776" s="962"/>
      <c r="R776" s="962"/>
      <c r="S776" s="962"/>
      <c r="T776" s="962"/>
      <c r="U776" s="962"/>
      <c r="V776" s="232"/>
      <c r="W776" s="232"/>
      <c r="X776" s="232"/>
      <c r="Y776" s="232"/>
      <c r="Z776" s="232"/>
    </row>
    <row r="777" spans="1:26" ht="15">
      <c r="A777" s="1426"/>
      <c r="B777" s="1403" t="s">
        <v>7382</v>
      </c>
      <c r="C777" s="1377"/>
      <c r="D777" s="798" t="s">
        <v>7383</v>
      </c>
      <c r="E777" s="984"/>
      <c r="F777" s="962"/>
      <c r="G777" s="984"/>
      <c r="H777" s="962"/>
      <c r="I777" s="962"/>
      <c r="J777" s="962"/>
      <c r="K777" s="962"/>
      <c r="L777" s="962"/>
      <c r="M777" s="962"/>
      <c r="N777" s="962"/>
      <c r="O777" s="962"/>
      <c r="P777" s="962"/>
      <c r="Q777" s="962"/>
      <c r="R777" s="962"/>
      <c r="S777" s="962"/>
      <c r="T777" s="962"/>
      <c r="U777" s="962"/>
      <c r="V777" s="232"/>
      <c r="W777" s="232"/>
      <c r="X777" s="232"/>
      <c r="Y777" s="232"/>
      <c r="Z777" s="232"/>
    </row>
    <row r="778" spans="1:26" ht="15">
      <c r="A778" s="1426" t="s">
        <v>5742</v>
      </c>
      <c r="B778" s="1321">
        <v>60311000</v>
      </c>
      <c r="C778" s="1554"/>
      <c r="D778" s="1321">
        <v>60311000</v>
      </c>
      <c r="E778" s="964"/>
      <c r="F778" s="962"/>
      <c r="G778" s="964"/>
      <c r="H778" s="962"/>
      <c r="I778" s="962"/>
      <c r="J778" s="962"/>
      <c r="K778" s="962"/>
      <c r="L778" s="962"/>
      <c r="M778" s="962"/>
      <c r="N778" s="962"/>
      <c r="O778" s="962"/>
      <c r="P778" s="962"/>
      <c r="Q778" s="962"/>
      <c r="R778" s="962"/>
      <c r="S778" s="962"/>
      <c r="T778" s="962"/>
      <c r="U778" s="962"/>
      <c r="V778" s="232"/>
      <c r="W778" s="232"/>
      <c r="X778" s="232"/>
      <c r="Y778" s="232"/>
      <c r="Z778" s="232"/>
    </row>
    <row r="779" spans="1:26" ht="15">
      <c r="A779" s="1426" t="s">
        <v>5743</v>
      </c>
      <c r="B779" s="1321">
        <v>60310988</v>
      </c>
      <c r="C779" s="1554"/>
      <c r="D779" s="1321">
        <v>60310988</v>
      </c>
      <c r="E779" s="964"/>
      <c r="F779" s="962"/>
      <c r="G779" s="964"/>
      <c r="H779" s="962"/>
      <c r="I779" s="962"/>
      <c r="J779" s="962"/>
      <c r="K779" s="962"/>
      <c r="L779" s="962"/>
      <c r="M779" s="962"/>
      <c r="N779" s="962"/>
      <c r="O779" s="962"/>
      <c r="P779" s="962"/>
      <c r="Q779" s="962"/>
      <c r="R779" s="962"/>
      <c r="S779" s="962"/>
      <c r="T779" s="962"/>
      <c r="U779" s="962"/>
      <c r="V779" s="232"/>
      <c r="W779" s="232"/>
      <c r="X779" s="232"/>
      <c r="Y779" s="232"/>
      <c r="Z779" s="232"/>
    </row>
    <row r="780" spans="1:26" ht="15">
      <c r="A780" s="1041" t="s">
        <v>2895</v>
      </c>
      <c r="B780" s="1666">
        <v>60310988</v>
      </c>
      <c r="C780" s="1681"/>
      <c r="D780" s="1666">
        <v>60310988</v>
      </c>
      <c r="E780" s="969"/>
      <c r="F780" s="962"/>
      <c r="G780" s="969"/>
      <c r="H780" s="962"/>
      <c r="I780" s="962"/>
      <c r="J780" s="962"/>
      <c r="K780" s="962"/>
      <c r="L780" s="962"/>
      <c r="M780" s="962"/>
      <c r="N780" s="962"/>
      <c r="O780" s="962"/>
      <c r="P780" s="962"/>
      <c r="Q780" s="962"/>
      <c r="R780" s="962"/>
      <c r="S780" s="962"/>
      <c r="T780" s="962"/>
      <c r="U780" s="962"/>
      <c r="V780" s="232"/>
      <c r="W780" s="232"/>
      <c r="X780" s="232"/>
      <c r="Y780" s="232"/>
      <c r="Z780" s="232"/>
    </row>
    <row r="781" spans="1:26" ht="15">
      <c r="A781" s="1041" t="s">
        <v>6226</v>
      </c>
      <c r="B781" s="1682" t="s">
        <v>9132</v>
      </c>
      <c r="C781" s="1681"/>
      <c r="D781" s="1318" t="s">
        <v>9132</v>
      </c>
      <c r="E781" s="969"/>
      <c r="F781" s="962"/>
      <c r="G781" s="969"/>
      <c r="H781" s="962"/>
      <c r="I781" s="962"/>
      <c r="J781" s="962"/>
      <c r="K781" s="962"/>
      <c r="L781" s="962"/>
      <c r="M781" s="962"/>
      <c r="N781" s="962"/>
      <c r="O781" s="962"/>
      <c r="P781" s="962"/>
      <c r="Q781" s="962"/>
      <c r="R781" s="962"/>
      <c r="S781" s="962"/>
      <c r="T781" s="962"/>
      <c r="U781" s="962"/>
      <c r="V781" s="232"/>
      <c r="W781" s="232"/>
      <c r="X781" s="232"/>
      <c r="Y781" s="232"/>
      <c r="Z781" s="232"/>
    </row>
    <row r="782" spans="1:26" ht="15">
      <c r="A782" s="1426" t="s">
        <v>8004</v>
      </c>
      <c r="B782" s="1321">
        <v>1455</v>
      </c>
      <c r="C782" s="1554"/>
      <c r="D782" s="1321">
        <v>1455</v>
      </c>
      <c r="E782" s="964"/>
      <c r="F782" s="962"/>
      <c r="G782" s="964"/>
      <c r="H782" s="962"/>
      <c r="I782" s="962"/>
      <c r="J782" s="962"/>
      <c r="K782" s="962"/>
      <c r="L782" s="962"/>
      <c r="M782" s="962"/>
      <c r="N782" s="962"/>
      <c r="O782" s="962"/>
      <c r="P782" s="962"/>
      <c r="Q782" s="962"/>
      <c r="R782" s="962"/>
      <c r="S782" s="962"/>
      <c r="T782" s="962"/>
      <c r="U782" s="962"/>
      <c r="V782" s="232"/>
      <c r="W782" s="232"/>
      <c r="X782" s="232"/>
      <c r="Y782" s="232"/>
      <c r="Z782" s="232"/>
    </row>
    <row r="783" spans="1:26" ht="15">
      <c r="A783" s="1041" t="s">
        <v>2895</v>
      </c>
      <c r="B783" s="1683">
        <v>1455</v>
      </c>
      <c r="C783" s="1681"/>
      <c r="D783" s="1683">
        <v>1455</v>
      </c>
      <c r="E783" s="969"/>
      <c r="F783" s="962"/>
      <c r="G783" s="969"/>
      <c r="H783" s="962"/>
      <c r="I783" s="962"/>
      <c r="J783" s="962"/>
      <c r="K783" s="962"/>
      <c r="L783" s="962"/>
      <c r="M783" s="962"/>
      <c r="N783" s="962"/>
      <c r="O783" s="962"/>
      <c r="P783" s="962"/>
      <c r="Q783" s="962"/>
      <c r="R783" s="962"/>
      <c r="S783" s="962"/>
      <c r="T783" s="962"/>
      <c r="U783" s="962"/>
      <c r="V783" s="232"/>
      <c r="W783" s="232"/>
      <c r="X783" s="232"/>
      <c r="Y783" s="232"/>
      <c r="Z783" s="232"/>
    </row>
    <row r="784" spans="1:26" ht="15">
      <c r="A784" s="1041" t="s">
        <v>6226</v>
      </c>
      <c r="B784" s="1682" t="s">
        <v>9132</v>
      </c>
      <c r="C784" s="1681"/>
      <c r="D784" s="1318" t="s">
        <v>9132</v>
      </c>
      <c r="E784" s="969"/>
      <c r="F784" s="962"/>
      <c r="G784" s="969"/>
      <c r="H784" s="962"/>
      <c r="I784" s="962"/>
      <c r="J784" s="962"/>
      <c r="K784" s="962"/>
      <c r="L784" s="962"/>
      <c r="M784" s="962"/>
      <c r="N784" s="962"/>
      <c r="O784" s="962"/>
      <c r="P784" s="962"/>
      <c r="Q784" s="962"/>
      <c r="R784" s="962"/>
      <c r="S784" s="962"/>
      <c r="T784" s="962"/>
      <c r="U784" s="962"/>
      <c r="V784" s="232"/>
      <c r="W784" s="232"/>
      <c r="X784" s="232"/>
      <c r="Y784" s="232"/>
      <c r="Z784" s="232"/>
    </row>
    <row r="785" spans="1:26" ht="15">
      <c r="A785" s="1426" t="s">
        <v>8005</v>
      </c>
      <c r="B785" s="1321">
        <v>60309533</v>
      </c>
      <c r="C785" s="1554"/>
      <c r="D785" s="1321">
        <v>60309533</v>
      </c>
      <c r="E785" s="964"/>
      <c r="F785" s="962"/>
      <c r="G785" s="964"/>
      <c r="H785" s="962"/>
      <c r="I785" s="962"/>
      <c r="J785" s="962"/>
      <c r="K785" s="962"/>
      <c r="L785" s="962"/>
      <c r="M785" s="962"/>
      <c r="N785" s="962"/>
      <c r="O785" s="962"/>
      <c r="P785" s="962"/>
      <c r="Q785" s="962"/>
      <c r="R785" s="962"/>
      <c r="S785" s="962"/>
      <c r="T785" s="962"/>
      <c r="U785" s="962"/>
      <c r="V785" s="232"/>
      <c r="W785" s="232"/>
      <c r="X785" s="232"/>
      <c r="Y785" s="232"/>
      <c r="Z785" s="232"/>
    </row>
    <row r="786" spans="1:26" ht="15">
      <c r="A786" s="1041" t="s">
        <v>2895</v>
      </c>
      <c r="B786" s="1683">
        <v>60309533</v>
      </c>
      <c r="C786" s="1681"/>
      <c r="D786" s="1683">
        <v>60309533</v>
      </c>
      <c r="E786" s="969"/>
      <c r="F786" s="962"/>
      <c r="G786" s="969"/>
      <c r="H786" s="962"/>
      <c r="I786" s="962"/>
      <c r="J786" s="962"/>
      <c r="K786" s="962"/>
      <c r="L786" s="962"/>
      <c r="M786" s="962"/>
      <c r="N786" s="962"/>
      <c r="O786" s="962"/>
      <c r="P786" s="962"/>
      <c r="Q786" s="962"/>
      <c r="R786" s="962"/>
      <c r="S786" s="962"/>
      <c r="T786" s="962"/>
      <c r="U786" s="962"/>
      <c r="V786" s="232"/>
      <c r="W786" s="232"/>
      <c r="X786" s="232"/>
      <c r="Y786" s="232"/>
      <c r="Z786" s="232"/>
    </row>
    <row r="787" spans="1:26" ht="15">
      <c r="A787" s="1041" t="s">
        <v>6227</v>
      </c>
      <c r="B787" s="1682"/>
      <c r="C787" s="1681"/>
      <c r="D787" s="1318"/>
      <c r="E787" s="969"/>
      <c r="F787" s="962"/>
      <c r="G787" s="969"/>
      <c r="H787" s="962"/>
      <c r="I787" s="962"/>
      <c r="J787" s="962"/>
      <c r="K787" s="962"/>
      <c r="L787" s="962"/>
      <c r="M787" s="962"/>
      <c r="N787" s="962"/>
      <c r="O787" s="962"/>
      <c r="P787" s="962"/>
      <c r="Q787" s="962"/>
      <c r="R787" s="962"/>
      <c r="S787" s="962"/>
      <c r="T787" s="962"/>
      <c r="U787" s="962"/>
      <c r="V787" s="232"/>
      <c r="W787" s="232"/>
      <c r="X787" s="232"/>
      <c r="Y787" s="232"/>
      <c r="Z787" s="232"/>
    </row>
    <row r="788" spans="1:26" ht="15">
      <c r="A788" s="1438" t="s">
        <v>8006</v>
      </c>
      <c r="B788" s="1383"/>
      <c r="C788" s="1376"/>
      <c r="D788" s="1376" t="s">
        <v>5288</v>
      </c>
      <c r="E788" s="962"/>
      <c r="F788" s="962"/>
      <c r="G788" s="962"/>
      <c r="H788" s="962"/>
      <c r="I788" s="962"/>
      <c r="J788" s="962"/>
      <c r="K788" s="962"/>
      <c r="L788" s="962"/>
      <c r="M788" s="962"/>
      <c r="N788" s="962"/>
      <c r="O788" s="962"/>
      <c r="P788" s="962"/>
      <c r="Q788" s="962"/>
      <c r="R788" s="962"/>
      <c r="S788" s="962"/>
      <c r="T788" s="962"/>
      <c r="U788" s="962"/>
      <c r="V788" s="232"/>
      <c r="W788" s="232"/>
      <c r="X788" s="232"/>
      <c r="Y788" s="232"/>
      <c r="Z788" s="232"/>
    </row>
    <row r="789" spans="1:26" ht="15">
      <c r="A789" s="1453" t="s">
        <v>14168</v>
      </c>
      <c r="B789" s="1376"/>
      <c r="C789" s="1376"/>
      <c r="D789" s="1376"/>
      <c r="E789" s="962"/>
      <c r="F789" s="962"/>
      <c r="G789" s="962"/>
      <c r="H789" s="962"/>
      <c r="I789" s="962"/>
      <c r="J789" s="962"/>
      <c r="K789" s="962"/>
      <c r="L789" s="962"/>
      <c r="M789" s="962"/>
      <c r="N789" s="962"/>
      <c r="O789" s="962"/>
      <c r="P789" s="962"/>
      <c r="Q789" s="962"/>
      <c r="R789" s="962"/>
      <c r="S789" s="962"/>
      <c r="T789" s="962"/>
      <c r="U789" s="962"/>
      <c r="V789" s="232"/>
      <c r="W789" s="232"/>
      <c r="X789" s="232"/>
      <c r="Y789" s="232"/>
      <c r="Z789" s="232"/>
    </row>
    <row r="790" spans="1:26" ht="15">
      <c r="A790" s="1426"/>
      <c r="B790" s="1403" t="s">
        <v>5544</v>
      </c>
      <c r="C790" s="1377"/>
      <c r="D790" s="798" t="s">
        <v>5545</v>
      </c>
      <c r="E790" s="984"/>
      <c r="F790" s="962"/>
      <c r="G790" s="984"/>
      <c r="H790" s="962"/>
      <c r="I790" s="962"/>
      <c r="J790" s="962"/>
      <c r="K790" s="962"/>
      <c r="L790" s="962"/>
      <c r="M790" s="962"/>
      <c r="N790" s="962"/>
      <c r="O790" s="962"/>
      <c r="P790" s="962"/>
      <c r="Q790" s="962"/>
      <c r="R790" s="962"/>
      <c r="S790" s="962"/>
      <c r="T790" s="962"/>
      <c r="U790" s="962"/>
      <c r="V790" s="232"/>
      <c r="W790" s="232"/>
      <c r="X790" s="232"/>
      <c r="Y790" s="232"/>
      <c r="Z790" s="232"/>
    </row>
    <row r="791" spans="1:26" ht="15">
      <c r="A791" s="1426"/>
      <c r="B791" s="1383"/>
      <c r="C791" s="812"/>
      <c r="D791" s="812"/>
      <c r="E791" s="964"/>
      <c r="F791" s="962"/>
      <c r="G791" s="964"/>
      <c r="H791" s="962"/>
      <c r="I791" s="962"/>
      <c r="J791" s="962"/>
      <c r="K791" s="962"/>
      <c r="L791" s="962"/>
      <c r="M791" s="962"/>
      <c r="N791" s="962"/>
      <c r="O791" s="962"/>
      <c r="P791" s="962"/>
      <c r="Q791" s="962"/>
      <c r="R791" s="962"/>
      <c r="S791" s="962"/>
      <c r="T791" s="962"/>
      <c r="U791" s="962"/>
      <c r="V791" s="232"/>
      <c r="W791" s="232"/>
      <c r="X791" s="232"/>
      <c r="Y791" s="232"/>
      <c r="Z791" s="232"/>
    </row>
    <row r="792" spans="1:26" ht="15">
      <c r="A792" s="1426"/>
      <c r="B792" s="1383"/>
      <c r="C792" s="812"/>
      <c r="D792" s="812"/>
      <c r="E792" s="964"/>
      <c r="F792" s="962"/>
      <c r="G792" s="964"/>
      <c r="H792" s="962"/>
      <c r="I792" s="962"/>
      <c r="J792" s="962"/>
      <c r="K792" s="962"/>
      <c r="L792" s="962"/>
      <c r="M792" s="962"/>
      <c r="N792" s="962"/>
      <c r="O792" s="962"/>
      <c r="P792" s="962"/>
      <c r="Q792" s="962"/>
      <c r="R792" s="962"/>
      <c r="S792" s="962"/>
      <c r="T792" s="962"/>
      <c r="U792" s="962"/>
      <c r="V792" s="232"/>
      <c r="W792" s="232"/>
      <c r="X792" s="232"/>
      <c r="Y792" s="232"/>
      <c r="Z792" s="232"/>
    </row>
    <row r="793" spans="1:26" ht="15">
      <c r="A793" s="1426"/>
      <c r="B793" s="1411"/>
      <c r="C793" s="812"/>
      <c r="D793" s="815"/>
      <c r="E793" s="964"/>
      <c r="F793" s="962"/>
      <c r="G793" s="964"/>
      <c r="H793" s="962"/>
      <c r="I793" s="962"/>
      <c r="J793" s="962"/>
      <c r="K793" s="962"/>
      <c r="L793" s="962"/>
      <c r="M793" s="962"/>
      <c r="N793" s="962"/>
      <c r="O793" s="962"/>
      <c r="P793" s="962"/>
      <c r="Q793" s="962"/>
      <c r="R793" s="962"/>
      <c r="S793" s="962"/>
      <c r="T793" s="962"/>
      <c r="U793" s="962"/>
      <c r="V793" s="232"/>
      <c r="W793" s="232"/>
      <c r="X793" s="232"/>
      <c r="Y793" s="232"/>
      <c r="Z793" s="232"/>
    </row>
    <row r="794" spans="1:26" ht="15.75" thickBot="1">
      <c r="A794" s="810" t="s">
        <v>4032</v>
      </c>
      <c r="B794" s="1413">
        <f>SUM(B791:B793)</f>
        <v>0</v>
      </c>
      <c r="C794" s="1377"/>
      <c r="D794" s="1413">
        <f>SUM(D791:D793)</f>
        <v>0</v>
      </c>
      <c r="E794" s="984"/>
      <c r="F794" s="962"/>
      <c r="G794" s="984"/>
      <c r="H794" s="962"/>
      <c r="I794" s="962"/>
      <c r="J794" s="962"/>
      <c r="K794" s="962"/>
      <c r="L794" s="962"/>
      <c r="M794" s="962"/>
      <c r="N794" s="962"/>
      <c r="O794" s="962"/>
      <c r="P794" s="962"/>
      <c r="Q794" s="962"/>
      <c r="R794" s="962"/>
      <c r="S794" s="962"/>
      <c r="T794" s="962"/>
      <c r="U794" s="962"/>
      <c r="V794" s="232"/>
      <c r="W794" s="232"/>
      <c r="X794" s="232"/>
      <c r="Y794" s="232"/>
      <c r="Z794" s="232"/>
    </row>
    <row r="795" spans="1:26" ht="15.75" thickTop="1">
      <c r="A795" s="810"/>
      <c r="B795" s="1414"/>
      <c r="C795" s="1377"/>
      <c r="D795" s="1414"/>
      <c r="E795" s="984"/>
      <c r="F795" s="962"/>
      <c r="G795" s="984"/>
      <c r="H795" s="962"/>
      <c r="I795" s="962"/>
      <c r="J795" s="962"/>
      <c r="K795" s="962"/>
      <c r="L795" s="962"/>
      <c r="M795" s="962"/>
      <c r="N795" s="962"/>
      <c r="O795" s="962"/>
      <c r="P795" s="962"/>
      <c r="Q795" s="962"/>
      <c r="R795" s="962"/>
      <c r="S795" s="962"/>
      <c r="T795" s="962"/>
      <c r="U795" s="962"/>
      <c r="V795" s="232"/>
      <c r="W795" s="232"/>
      <c r="X795" s="232"/>
      <c r="Y795" s="232"/>
      <c r="Z795" s="232"/>
    </row>
    <row r="796" spans="1:26" ht="15">
      <c r="A796" s="1428"/>
      <c r="B796" s="1376"/>
      <c r="C796" s="1376"/>
      <c r="D796" s="1376"/>
      <c r="E796" s="962"/>
      <c r="F796" s="962"/>
      <c r="G796" s="962"/>
      <c r="H796" s="962"/>
      <c r="I796" s="962"/>
      <c r="J796" s="962"/>
      <c r="K796" s="962"/>
      <c r="L796" s="962"/>
      <c r="M796" s="962"/>
      <c r="N796" s="962"/>
      <c r="O796" s="962"/>
      <c r="P796" s="962"/>
      <c r="Q796" s="962"/>
      <c r="R796" s="962"/>
      <c r="S796" s="962"/>
      <c r="T796" s="962"/>
      <c r="U796" s="962"/>
      <c r="V796" s="232"/>
      <c r="W796" s="232"/>
      <c r="X796" s="232"/>
      <c r="Y796" s="232"/>
      <c r="Z796" s="232"/>
    </row>
    <row r="797" spans="1:26" ht="15">
      <c r="A797" s="1429" t="s">
        <v>14386</v>
      </c>
      <c r="B797" s="1376"/>
      <c r="C797" s="1376"/>
      <c r="D797" s="1376"/>
      <c r="E797" s="959"/>
      <c r="F797" s="959"/>
      <c r="G797" s="959"/>
      <c r="H797" s="959"/>
      <c r="I797" s="959"/>
      <c r="J797" s="959"/>
      <c r="K797" s="959"/>
      <c r="L797" s="959"/>
      <c r="M797" s="959"/>
      <c r="N797" s="959"/>
      <c r="O797" s="959"/>
      <c r="P797" s="959"/>
      <c r="Q797" s="959"/>
      <c r="R797" s="959"/>
      <c r="S797" s="959"/>
      <c r="T797" s="959"/>
      <c r="U797" s="959"/>
      <c r="V797" s="960"/>
      <c r="W797" s="960"/>
      <c r="X797" s="960"/>
      <c r="Y797" s="960"/>
      <c r="Z797" s="960"/>
    </row>
    <row r="798" spans="1:26" ht="15">
      <c r="A798" s="1426" t="s">
        <v>4022</v>
      </c>
      <c r="B798" s="1383">
        <f>BS!H145</f>
        <v>1114454665</v>
      </c>
      <c r="C798" s="1376"/>
      <c r="D798" s="1383">
        <v>1114120962</v>
      </c>
      <c r="E798" s="962"/>
      <c r="F798" s="962"/>
      <c r="G798" s="962"/>
      <c r="H798" s="962"/>
      <c r="I798" s="962"/>
      <c r="J798" s="962"/>
      <c r="K798" s="962"/>
      <c r="L798" s="962"/>
      <c r="M798" s="962"/>
      <c r="N798" s="962"/>
      <c r="O798" s="962"/>
      <c r="P798" s="962"/>
      <c r="Q798" s="962"/>
      <c r="R798" s="962"/>
      <c r="S798" s="962"/>
      <c r="T798" s="962"/>
      <c r="U798" s="962"/>
      <c r="V798" s="232"/>
      <c r="W798" s="232"/>
      <c r="X798" s="232"/>
      <c r="Y798" s="232"/>
      <c r="Z798" s="232"/>
    </row>
    <row r="799" spans="1:26" ht="15">
      <c r="A799" s="1426" t="s">
        <v>14387</v>
      </c>
      <c r="B799" s="1411">
        <f ca="1">PL!F52</f>
        <v>-51942</v>
      </c>
      <c r="C799" s="1376"/>
      <c r="D799" s="1411">
        <v>333703</v>
      </c>
      <c r="E799" s="962"/>
      <c r="F799" s="962"/>
      <c r="G799" s="962"/>
      <c r="H799" s="962"/>
      <c r="I799" s="962"/>
      <c r="J799" s="962"/>
      <c r="K799" s="962"/>
      <c r="L799" s="962"/>
      <c r="M799" s="962"/>
      <c r="N799" s="962"/>
      <c r="O799" s="962"/>
      <c r="P799" s="962"/>
      <c r="Q799" s="962"/>
      <c r="R799" s="962"/>
      <c r="S799" s="962"/>
      <c r="T799" s="962"/>
      <c r="U799" s="962"/>
      <c r="V799" s="232"/>
      <c r="W799" s="232"/>
      <c r="X799" s="232"/>
      <c r="Y799" s="232"/>
      <c r="Z799" s="232"/>
    </row>
    <row r="800" spans="1:26" ht="15.75" thickBot="1">
      <c r="A800" s="810" t="s">
        <v>4021</v>
      </c>
      <c r="B800" s="1413">
        <f ca="1">SUM(B798:B799)</f>
        <v>1114402723</v>
      </c>
      <c r="C800" s="1376"/>
      <c r="D800" s="1413">
        <f>SUM(D798:D799)</f>
        <v>1114454665</v>
      </c>
      <c r="E800" s="962"/>
      <c r="F800" s="962"/>
      <c r="G800" s="962"/>
      <c r="H800" s="962"/>
      <c r="I800" s="962"/>
      <c r="J800" s="962"/>
      <c r="K800" s="962"/>
      <c r="L800" s="962"/>
      <c r="M800" s="962"/>
      <c r="N800" s="962"/>
      <c r="O800" s="962"/>
      <c r="P800" s="962"/>
      <c r="Q800" s="962"/>
      <c r="R800" s="962"/>
      <c r="S800" s="962"/>
      <c r="T800" s="962"/>
      <c r="U800" s="962"/>
      <c r="V800" s="232"/>
      <c r="W800" s="232"/>
      <c r="X800" s="232"/>
      <c r="Y800" s="232"/>
      <c r="Z800" s="232"/>
    </row>
    <row r="801" spans="1:26" ht="15.75" thickTop="1">
      <c r="A801" s="810"/>
      <c r="B801" s="1414">
        <f ca="1">B800-BS!F145</f>
        <v>0</v>
      </c>
      <c r="C801" s="1376"/>
      <c r="D801" s="1376"/>
      <c r="E801" s="962"/>
      <c r="F801" s="962"/>
      <c r="G801" s="962"/>
      <c r="H801" s="962"/>
      <c r="I801" s="962"/>
      <c r="J801" s="962"/>
      <c r="K801" s="962"/>
      <c r="L801" s="962"/>
      <c r="M801" s="962"/>
      <c r="N801" s="962"/>
      <c r="O801" s="962"/>
      <c r="P801" s="962"/>
      <c r="Q801" s="962"/>
      <c r="R801" s="962"/>
      <c r="S801" s="962"/>
      <c r="T801" s="962"/>
      <c r="U801" s="962"/>
      <c r="V801" s="232"/>
      <c r="W801" s="232"/>
      <c r="X801" s="232"/>
      <c r="Y801" s="232"/>
      <c r="Z801" s="232"/>
    </row>
    <row r="802" spans="1:26" ht="15">
      <c r="A802" s="810"/>
      <c r="B802" s="1414"/>
      <c r="C802" s="1376"/>
      <c r="D802" s="1376"/>
      <c r="E802" s="962"/>
      <c r="F802" s="962"/>
      <c r="G802" s="962"/>
      <c r="H802" s="962"/>
      <c r="I802" s="962"/>
      <c r="J802" s="962"/>
      <c r="K802" s="962"/>
      <c r="L802" s="962"/>
      <c r="M802" s="962"/>
      <c r="N802" s="962"/>
      <c r="O802" s="962"/>
      <c r="P802" s="962"/>
      <c r="Q802" s="962"/>
      <c r="R802" s="962"/>
      <c r="S802" s="962"/>
      <c r="T802" s="962"/>
      <c r="U802" s="962"/>
      <c r="V802" s="232"/>
      <c r="W802" s="232"/>
      <c r="X802" s="232"/>
      <c r="Y802" s="232"/>
      <c r="Z802" s="232"/>
    </row>
    <row r="803" spans="1:26" ht="15">
      <c r="A803" s="1429" t="s">
        <v>225</v>
      </c>
      <c r="B803" s="1376"/>
      <c r="C803" s="1376"/>
      <c r="D803" s="1376"/>
      <c r="E803" s="959"/>
      <c r="F803" s="959"/>
      <c r="G803" s="959"/>
      <c r="H803" s="959"/>
      <c r="I803" s="959"/>
      <c r="J803" s="959"/>
      <c r="K803" s="959"/>
      <c r="L803" s="959"/>
      <c r="M803" s="959"/>
      <c r="N803" s="959"/>
      <c r="O803" s="959"/>
      <c r="P803" s="959"/>
      <c r="Q803" s="959"/>
      <c r="R803" s="959"/>
      <c r="S803" s="959"/>
      <c r="T803" s="959"/>
      <c r="U803" s="959"/>
      <c r="V803" s="960"/>
      <c r="W803" s="960"/>
      <c r="X803" s="960"/>
      <c r="Y803" s="960"/>
      <c r="Z803" s="960"/>
    </row>
    <row r="804" spans="1:26" ht="15">
      <c r="A804" s="1426" t="s">
        <v>4022</v>
      </c>
      <c r="B804" s="1383">
        <f>[2]BS!H143</f>
        <v>0</v>
      </c>
      <c r="C804" s="1376"/>
      <c r="D804" s="1376"/>
      <c r="E804" s="962"/>
      <c r="F804" s="962"/>
      <c r="G804" s="962"/>
      <c r="H804" s="962"/>
      <c r="I804" s="962"/>
      <c r="J804" s="962"/>
      <c r="K804" s="962"/>
      <c r="L804" s="962"/>
      <c r="M804" s="962"/>
      <c r="N804" s="962"/>
      <c r="O804" s="962"/>
      <c r="P804" s="962"/>
      <c r="Q804" s="962"/>
      <c r="R804" s="962"/>
      <c r="S804" s="962"/>
      <c r="T804" s="962"/>
      <c r="U804" s="962"/>
      <c r="V804" s="232"/>
      <c r="W804" s="232"/>
      <c r="X804" s="232"/>
      <c r="Y804" s="232"/>
      <c r="Z804" s="232"/>
    </row>
    <row r="805" spans="1:26" ht="15">
      <c r="A805" s="1426" t="s">
        <v>3834</v>
      </c>
      <c r="B805" s="1383"/>
      <c r="C805" s="1376"/>
      <c r="D805" s="1376"/>
      <c r="E805" s="962"/>
      <c r="F805" s="962"/>
      <c r="G805" s="962"/>
      <c r="H805" s="962"/>
      <c r="I805" s="962"/>
      <c r="J805" s="962"/>
      <c r="K805" s="962"/>
      <c r="L805" s="962"/>
      <c r="M805" s="962"/>
      <c r="N805" s="962"/>
      <c r="O805" s="962"/>
      <c r="P805" s="962"/>
      <c r="Q805" s="962"/>
      <c r="R805" s="962"/>
      <c r="S805" s="962"/>
      <c r="T805" s="962"/>
      <c r="U805" s="962"/>
      <c r="V805" s="232"/>
      <c r="W805" s="232"/>
      <c r="X805" s="232"/>
      <c r="Y805" s="232"/>
      <c r="Z805" s="232"/>
    </row>
    <row r="806" spans="1:26" ht="15">
      <c r="A806" s="1426" t="s">
        <v>11033</v>
      </c>
      <c r="B806" s="1383"/>
      <c r="C806" s="1376"/>
      <c r="D806" s="1376"/>
      <c r="E806" s="962"/>
      <c r="F806" s="962"/>
      <c r="G806" s="962"/>
      <c r="H806" s="962"/>
      <c r="I806" s="962"/>
      <c r="J806" s="962"/>
      <c r="K806" s="962"/>
      <c r="L806" s="962"/>
      <c r="M806" s="962"/>
      <c r="N806" s="962"/>
      <c r="O806" s="962"/>
      <c r="P806" s="962"/>
      <c r="Q806" s="962"/>
      <c r="R806" s="962"/>
      <c r="S806" s="962"/>
      <c r="T806" s="962"/>
      <c r="U806" s="962"/>
      <c r="V806" s="232"/>
      <c r="W806" s="232"/>
      <c r="X806" s="232"/>
      <c r="Y806" s="232"/>
      <c r="Z806" s="232"/>
    </row>
    <row r="807" spans="1:26" ht="15">
      <c r="A807" s="1426" t="s">
        <v>12033</v>
      </c>
      <c r="B807" s="1383" t="s">
        <v>116</v>
      </c>
      <c r="C807" s="1376"/>
      <c r="D807" s="1376"/>
      <c r="E807" s="962"/>
      <c r="F807" s="962"/>
      <c r="G807" s="962"/>
      <c r="H807" s="962"/>
      <c r="I807" s="962"/>
      <c r="J807" s="962"/>
      <c r="K807" s="962"/>
      <c r="L807" s="962"/>
      <c r="M807" s="962"/>
      <c r="N807" s="962"/>
      <c r="O807" s="962"/>
      <c r="P807" s="962"/>
      <c r="Q807" s="962"/>
      <c r="R807" s="962"/>
      <c r="S807" s="962"/>
      <c r="T807" s="962"/>
      <c r="U807" s="962"/>
      <c r="V807" s="232"/>
      <c r="W807" s="232"/>
      <c r="X807" s="232"/>
      <c r="Y807" s="232"/>
      <c r="Z807" s="232"/>
    </row>
    <row r="808" spans="1:26" ht="15">
      <c r="A808" s="1426" t="s">
        <v>115</v>
      </c>
      <c r="B808" s="1411" t="s">
        <v>116</v>
      </c>
      <c r="C808" s="1376"/>
      <c r="D808" s="1376"/>
      <c r="E808" s="962"/>
      <c r="F808" s="962"/>
      <c r="G808" s="962"/>
      <c r="H808" s="962"/>
      <c r="I808" s="962"/>
      <c r="J808" s="962"/>
      <c r="K808" s="962"/>
      <c r="L808" s="962"/>
      <c r="M808" s="962"/>
      <c r="N808" s="962"/>
      <c r="O808" s="962"/>
      <c r="P808" s="962"/>
      <c r="Q808" s="962"/>
      <c r="R808" s="962"/>
      <c r="S808" s="962"/>
      <c r="T808" s="962"/>
      <c r="U808" s="962"/>
      <c r="V808" s="232"/>
      <c r="W808" s="232"/>
      <c r="X808" s="232"/>
      <c r="Y808" s="232"/>
      <c r="Z808" s="232"/>
    </row>
    <row r="809" spans="1:26" ht="15.75" thickBot="1">
      <c r="A809" s="810" t="s">
        <v>4021</v>
      </c>
      <c r="B809" s="1413">
        <f>SUM(B804:B808)</f>
        <v>0</v>
      </c>
      <c r="C809" s="1376"/>
      <c r="D809" s="1376"/>
      <c r="E809" s="962"/>
      <c r="F809" s="962"/>
      <c r="G809" s="962"/>
      <c r="H809" s="962"/>
      <c r="I809" s="962"/>
      <c r="J809" s="962"/>
      <c r="K809" s="962"/>
      <c r="L809" s="962"/>
      <c r="M809" s="962"/>
      <c r="N809" s="962"/>
      <c r="O809" s="962"/>
      <c r="P809" s="962"/>
      <c r="Q809" s="962"/>
      <c r="R809" s="962"/>
      <c r="S809" s="962"/>
      <c r="T809" s="962"/>
      <c r="U809" s="962"/>
      <c r="V809" s="232"/>
      <c r="W809" s="232"/>
      <c r="X809" s="232"/>
      <c r="Y809" s="232"/>
      <c r="Z809" s="232"/>
    </row>
    <row r="810" spans="1:26" ht="15.75" thickTop="1">
      <c r="A810" s="810"/>
      <c r="B810" s="1414">
        <f>B809-[2]BS!F143</f>
        <v>0</v>
      </c>
      <c r="C810" s="1376"/>
      <c r="D810" s="1376"/>
      <c r="E810" s="962"/>
      <c r="F810" s="962"/>
      <c r="G810" s="962"/>
      <c r="H810" s="962"/>
      <c r="I810" s="962"/>
      <c r="J810" s="962"/>
      <c r="K810" s="962"/>
      <c r="L810" s="962"/>
      <c r="M810" s="962"/>
      <c r="N810" s="962"/>
      <c r="O810" s="962"/>
      <c r="P810" s="962"/>
      <c r="Q810" s="962"/>
      <c r="R810" s="962"/>
      <c r="S810" s="962"/>
      <c r="T810" s="962"/>
      <c r="U810" s="962"/>
      <c r="V810" s="232"/>
      <c r="W810" s="232"/>
      <c r="X810" s="232"/>
      <c r="Y810" s="232"/>
      <c r="Z810" s="232"/>
    </row>
    <row r="811" spans="1:26" ht="15">
      <c r="A811" s="810"/>
      <c r="B811" s="1414"/>
      <c r="C811" s="1376"/>
      <c r="D811" s="1376"/>
      <c r="E811" s="962"/>
      <c r="F811" s="962"/>
      <c r="G811" s="962"/>
      <c r="H811" s="962"/>
      <c r="I811" s="962"/>
      <c r="J811" s="962"/>
      <c r="K811" s="962"/>
      <c r="L811" s="962"/>
      <c r="M811" s="962"/>
      <c r="N811" s="962"/>
      <c r="O811" s="962"/>
      <c r="P811" s="962"/>
      <c r="Q811" s="962"/>
      <c r="R811" s="962"/>
      <c r="S811" s="962"/>
      <c r="T811" s="962"/>
      <c r="U811" s="962"/>
      <c r="V811" s="232"/>
      <c r="W811" s="232"/>
      <c r="X811" s="232"/>
      <c r="Y811" s="232"/>
      <c r="Z811" s="232"/>
    </row>
    <row r="812" spans="1:26" ht="15">
      <c r="A812" s="1429" t="s">
        <v>226</v>
      </c>
      <c r="B812" s="1376"/>
      <c r="C812" s="1376"/>
      <c r="D812" s="1376"/>
      <c r="E812" s="959"/>
      <c r="F812" s="959"/>
      <c r="G812" s="959"/>
      <c r="H812" s="959"/>
      <c r="I812" s="959"/>
      <c r="J812" s="959"/>
      <c r="K812" s="959"/>
      <c r="L812" s="959"/>
      <c r="M812" s="959"/>
      <c r="N812" s="959"/>
      <c r="O812" s="959"/>
      <c r="P812" s="959"/>
      <c r="Q812" s="959"/>
      <c r="R812" s="959"/>
      <c r="S812" s="959"/>
      <c r="T812" s="959"/>
      <c r="U812" s="959"/>
      <c r="V812" s="960"/>
      <c r="W812" s="960"/>
      <c r="X812" s="960"/>
      <c r="Y812" s="960"/>
      <c r="Z812" s="960"/>
    </row>
    <row r="813" spans="1:26" ht="15">
      <c r="A813" s="1426" t="s">
        <v>5520</v>
      </c>
      <c r="B813" s="1383"/>
      <c r="C813" s="1376"/>
      <c r="D813" s="1376"/>
      <c r="E813" s="962"/>
      <c r="F813" s="962"/>
      <c r="G813" s="962"/>
      <c r="H813" s="962"/>
      <c r="I813" s="962"/>
      <c r="J813" s="962"/>
      <c r="K813" s="962"/>
      <c r="L813" s="962"/>
      <c r="M813" s="962"/>
      <c r="N813" s="962"/>
      <c r="O813" s="962"/>
      <c r="P813" s="962"/>
      <c r="Q813" s="962"/>
      <c r="R813" s="962"/>
      <c r="S813" s="962"/>
      <c r="T813" s="962"/>
      <c r="U813" s="962"/>
      <c r="V813" s="232"/>
      <c r="W813" s="232"/>
      <c r="X813" s="232"/>
      <c r="Y813" s="232"/>
      <c r="Z813" s="232"/>
    </row>
    <row r="814" spans="1:26" ht="15">
      <c r="A814" s="1426" t="s">
        <v>5521</v>
      </c>
      <c r="B814" s="1411"/>
      <c r="C814" s="1376"/>
      <c r="D814" s="1376"/>
      <c r="E814" s="962"/>
      <c r="F814" s="962"/>
      <c r="G814" s="962"/>
      <c r="H814" s="962"/>
      <c r="I814" s="962"/>
      <c r="J814" s="962"/>
      <c r="K814" s="962"/>
      <c r="L814" s="962"/>
      <c r="M814" s="962"/>
      <c r="N814" s="962"/>
      <c r="O814" s="962"/>
      <c r="P814" s="962"/>
      <c r="Q814" s="962"/>
      <c r="R814" s="962"/>
      <c r="S814" s="962"/>
      <c r="T814" s="962"/>
      <c r="U814" s="962"/>
      <c r="V814" s="232"/>
      <c r="W814" s="232"/>
      <c r="X814" s="232"/>
      <c r="Y814" s="232"/>
      <c r="Z814" s="232"/>
    </row>
    <row r="815" spans="1:26" ht="15.75" thickBot="1">
      <c r="A815" s="810" t="s">
        <v>4032</v>
      </c>
      <c r="B815" s="1413">
        <f>SUM(B813:B814)</f>
        <v>0</v>
      </c>
      <c r="C815" s="1376"/>
      <c r="D815" s="1376"/>
      <c r="E815" s="962"/>
      <c r="F815" s="962"/>
      <c r="G815" s="962"/>
      <c r="H815" s="962"/>
      <c r="I815" s="962"/>
      <c r="J815" s="962"/>
      <c r="K815" s="962"/>
      <c r="L815" s="962"/>
      <c r="M815" s="962"/>
      <c r="N815" s="962"/>
      <c r="O815" s="962"/>
      <c r="P815" s="962"/>
      <c r="Q815" s="962"/>
      <c r="R815" s="962"/>
      <c r="S815" s="962"/>
      <c r="T815" s="962"/>
      <c r="U815" s="962"/>
      <c r="V815" s="232"/>
      <c r="W815" s="232"/>
      <c r="X815" s="232"/>
      <c r="Y815" s="232"/>
      <c r="Z815" s="232"/>
    </row>
    <row r="816" spans="1:26" ht="15.75" thickTop="1">
      <c r="A816" s="810"/>
      <c r="B816" s="1414">
        <f>B815-[2]BS!F156</f>
        <v>0</v>
      </c>
      <c r="C816" s="1376"/>
      <c r="D816" s="1376"/>
      <c r="E816" s="962"/>
      <c r="F816" s="962"/>
      <c r="G816" s="962"/>
      <c r="H816" s="962"/>
      <c r="I816" s="962"/>
      <c r="J816" s="962"/>
      <c r="K816" s="962"/>
      <c r="L816" s="962"/>
      <c r="M816" s="962"/>
      <c r="N816" s="962"/>
      <c r="O816" s="962"/>
      <c r="P816" s="962"/>
      <c r="Q816" s="962"/>
      <c r="R816" s="962"/>
      <c r="S816" s="962"/>
      <c r="T816" s="962"/>
      <c r="U816" s="962"/>
      <c r="V816" s="232"/>
      <c r="W816" s="232"/>
      <c r="X816" s="232"/>
      <c r="Y816" s="232"/>
      <c r="Z816" s="232"/>
    </row>
    <row r="817" spans="1:26" ht="15">
      <c r="A817" s="810"/>
      <c r="B817" s="1414"/>
      <c r="C817" s="1376"/>
      <c r="D817" s="1376"/>
      <c r="E817" s="962"/>
      <c r="F817" s="962"/>
      <c r="G817" s="962"/>
      <c r="H817" s="962"/>
      <c r="I817" s="962"/>
      <c r="J817" s="962"/>
      <c r="K817" s="962"/>
      <c r="L817" s="962"/>
      <c r="M817" s="962"/>
      <c r="N817" s="962"/>
      <c r="O817" s="962"/>
      <c r="P817" s="962"/>
      <c r="Q817" s="962"/>
      <c r="R817" s="962"/>
      <c r="S817" s="962"/>
      <c r="T817" s="962"/>
      <c r="U817" s="962"/>
      <c r="V817" s="232"/>
      <c r="W817" s="232"/>
      <c r="X817" s="232"/>
      <c r="Y817" s="232"/>
      <c r="Z817" s="232"/>
    </row>
    <row r="818" spans="1:26" ht="15">
      <c r="A818" s="1429" t="s">
        <v>227</v>
      </c>
      <c r="B818" s="1376"/>
      <c r="C818" s="1376"/>
      <c r="D818" s="1376"/>
      <c r="E818" s="959"/>
      <c r="F818" s="959"/>
      <c r="G818" s="959"/>
      <c r="H818" s="959"/>
      <c r="I818" s="959"/>
      <c r="J818" s="959"/>
      <c r="K818" s="959"/>
      <c r="L818" s="959"/>
      <c r="M818" s="959"/>
      <c r="N818" s="959"/>
      <c r="O818" s="959"/>
      <c r="P818" s="959"/>
      <c r="Q818" s="959"/>
      <c r="R818" s="959"/>
      <c r="S818" s="959"/>
      <c r="T818" s="959"/>
      <c r="U818" s="959"/>
      <c r="V818" s="960"/>
      <c r="W818" s="960"/>
      <c r="X818" s="960"/>
      <c r="Y818" s="960"/>
      <c r="Z818" s="960"/>
    </row>
    <row r="819" spans="1:26" ht="15">
      <c r="A819" s="1426" t="s">
        <v>4022</v>
      </c>
      <c r="B819" s="1383">
        <f>[2]BS!H159</f>
        <v>0</v>
      </c>
      <c r="C819" s="1376"/>
      <c r="D819" s="1376"/>
      <c r="E819" s="962"/>
      <c r="F819" s="962"/>
      <c r="G819" s="962"/>
      <c r="H819" s="962"/>
      <c r="I819" s="962"/>
      <c r="J819" s="962"/>
      <c r="K819" s="962"/>
      <c r="L819" s="962"/>
      <c r="M819" s="962"/>
      <c r="N819" s="962"/>
      <c r="O819" s="962"/>
      <c r="P819" s="962"/>
      <c r="Q819" s="962"/>
      <c r="R819" s="962"/>
      <c r="S819" s="962"/>
      <c r="T819" s="962"/>
      <c r="U819" s="962"/>
      <c r="V819" s="232"/>
      <c r="W819" s="232"/>
      <c r="X819" s="232"/>
      <c r="Y819" s="232"/>
      <c r="Z819" s="232"/>
    </row>
    <row r="820" spans="1:26" ht="15">
      <c r="A820" s="1426" t="s">
        <v>5239</v>
      </c>
      <c r="B820" s="1383"/>
      <c r="C820" s="1376"/>
      <c r="D820" s="1376"/>
      <c r="E820" s="962"/>
      <c r="F820" s="962"/>
      <c r="G820" s="962"/>
      <c r="H820" s="962"/>
      <c r="I820" s="962"/>
      <c r="J820" s="962"/>
      <c r="K820" s="962"/>
      <c r="L820" s="962"/>
      <c r="M820" s="962"/>
      <c r="N820" s="962"/>
      <c r="O820" s="962"/>
      <c r="P820" s="962"/>
      <c r="Q820" s="962"/>
      <c r="R820" s="962"/>
      <c r="S820" s="962"/>
      <c r="T820" s="962"/>
      <c r="U820" s="962"/>
      <c r="V820" s="232"/>
      <c r="W820" s="232"/>
      <c r="X820" s="232"/>
      <c r="Y820" s="232"/>
      <c r="Z820" s="232"/>
    </row>
    <row r="821" spans="1:26" ht="15">
      <c r="A821" s="1426" t="s">
        <v>11033</v>
      </c>
      <c r="B821" s="1383"/>
      <c r="C821" s="1376"/>
      <c r="D821" s="1376"/>
      <c r="E821" s="962"/>
      <c r="F821" s="962"/>
      <c r="G821" s="962"/>
      <c r="H821" s="962"/>
      <c r="I821" s="962"/>
      <c r="J821" s="962"/>
      <c r="K821" s="962"/>
      <c r="L821" s="962"/>
      <c r="M821" s="962"/>
      <c r="N821" s="962"/>
      <c r="O821" s="962"/>
      <c r="P821" s="962"/>
      <c r="Q821" s="962"/>
      <c r="R821" s="962"/>
      <c r="S821" s="962"/>
      <c r="T821" s="962"/>
      <c r="U821" s="962"/>
      <c r="V821" s="232"/>
      <c r="W821" s="232"/>
      <c r="X821" s="232"/>
      <c r="Y821" s="232"/>
      <c r="Z821" s="232"/>
    </row>
    <row r="822" spans="1:26" ht="15">
      <c r="A822" s="1426" t="s">
        <v>5240</v>
      </c>
      <c r="B822" s="1383"/>
      <c r="C822" s="1376"/>
      <c r="D822" s="1376"/>
      <c r="E822" s="962"/>
      <c r="F822" s="962"/>
      <c r="G822" s="962"/>
      <c r="H822" s="962"/>
      <c r="I822" s="962"/>
      <c r="J822" s="962"/>
      <c r="K822" s="962"/>
      <c r="L822" s="962"/>
      <c r="M822" s="962"/>
      <c r="N822" s="962"/>
      <c r="O822" s="962"/>
      <c r="P822" s="962"/>
      <c r="Q822" s="962"/>
      <c r="R822" s="962"/>
      <c r="S822" s="962"/>
      <c r="T822" s="962"/>
      <c r="U822" s="962"/>
      <c r="V822" s="232"/>
      <c r="W822" s="232"/>
      <c r="X822" s="232"/>
      <c r="Y822" s="232"/>
      <c r="Z822" s="232"/>
    </row>
    <row r="823" spans="1:26" ht="15">
      <c r="A823" s="1426" t="s">
        <v>115</v>
      </c>
      <c r="B823" s="1411"/>
      <c r="C823" s="1376"/>
      <c r="D823" s="1376"/>
      <c r="E823" s="962"/>
      <c r="F823" s="962"/>
      <c r="G823" s="962"/>
      <c r="H823" s="962"/>
      <c r="I823" s="962"/>
      <c r="J823" s="962"/>
      <c r="K823" s="962"/>
      <c r="L823" s="962"/>
      <c r="M823" s="962"/>
      <c r="N823" s="962"/>
      <c r="O823" s="962"/>
      <c r="P823" s="962"/>
      <c r="Q823" s="962"/>
      <c r="R823" s="962"/>
      <c r="S823" s="962"/>
      <c r="T823" s="962"/>
      <c r="U823" s="962"/>
      <c r="V823" s="232"/>
      <c r="W823" s="232"/>
      <c r="X823" s="232"/>
      <c r="Y823" s="232"/>
      <c r="Z823" s="232"/>
    </row>
    <row r="824" spans="1:26" ht="15.75" thickBot="1">
      <c r="A824" s="810" t="s">
        <v>4021</v>
      </c>
      <c r="B824" s="1413">
        <f>SUM(B819:B823)</f>
        <v>0</v>
      </c>
      <c r="C824" s="1376"/>
      <c r="D824" s="1376"/>
      <c r="E824" s="962"/>
      <c r="F824" s="962"/>
      <c r="G824" s="962"/>
      <c r="H824" s="962"/>
      <c r="I824" s="962"/>
      <c r="J824" s="962"/>
      <c r="K824" s="962"/>
      <c r="L824" s="962"/>
      <c r="M824" s="962"/>
      <c r="N824" s="962"/>
      <c r="O824" s="962"/>
      <c r="P824" s="962"/>
      <c r="Q824" s="962"/>
      <c r="R824" s="962"/>
      <c r="S824" s="962"/>
      <c r="T824" s="962"/>
      <c r="U824" s="962"/>
      <c r="V824" s="232"/>
      <c r="W824" s="232"/>
      <c r="X824" s="232"/>
      <c r="Y824" s="232"/>
      <c r="Z824" s="232"/>
    </row>
    <row r="825" spans="1:26" ht="15.75" thickTop="1">
      <c r="A825" s="810"/>
      <c r="B825" s="1414">
        <f>B824-[2]BS!F159</f>
        <v>0</v>
      </c>
      <c r="C825" s="1376"/>
      <c r="D825" s="1376"/>
      <c r="E825" s="962"/>
      <c r="F825" s="962"/>
      <c r="G825" s="962"/>
      <c r="H825" s="962"/>
      <c r="I825" s="962"/>
      <c r="J825" s="962"/>
      <c r="K825" s="962"/>
      <c r="L825" s="962"/>
      <c r="M825" s="962"/>
      <c r="N825" s="962"/>
      <c r="O825" s="962"/>
      <c r="P825" s="962"/>
      <c r="Q825" s="962"/>
      <c r="R825" s="962"/>
      <c r="S825" s="962"/>
      <c r="T825" s="962"/>
      <c r="U825" s="962"/>
      <c r="V825" s="232"/>
      <c r="W825" s="232"/>
      <c r="X825" s="232"/>
      <c r="Y825" s="232"/>
      <c r="Z825" s="232"/>
    </row>
    <row r="826" spans="1:26" ht="15">
      <c r="A826" s="810"/>
      <c r="B826" s="1414"/>
      <c r="C826" s="1376"/>
      <c r="D826" s="1376"/>
      <c r="E826" s="962"/>
      <c r="F826" s="962"/>
      <c r="G826" s="962"/>
      <c r="H826" s="962"/>
      <c r="I826" s="962"/>
      <c r="J826" s="962"/>
      <c r="K826" s="962"/>
      <c r="L826" s="962"/>
      <c r="M826" s="962"/>
      <c r="N826" s="962"/>
      <c r="O826" s="962"/>
      <c r="P826" s="962"/>
      <c r="Q826" s="962"/>
      <c r="R826" s="962"/>
      <c r="S826" s="962"/>
      <c r="T826" s="962"/>
      <c r="U826" s="962"/>
      <c r="V826" s="232"/>
      <c r="W826" s="232"/>
      <c r="X826" s="232"/>
      <c r="Y826" s="232"/>
      <c r="Z826" s="232"/>
    </row>
    <row r="827" spans="1:26" ht="15">
      <c r="A827" s="1429" t="s">
        <v>228</v>
      </c>
      <c r="B827" s="1376"/>
      <c r="C827" s="1376"/>
      <c r="D827" s="1376"/>
      <c r="E827" s="959"/>
      <c r="F827" s="959"/>
      <c r="G827" s="959"/>
      <c r="H827" s="959"/>
      <c r="I827" s="959"/>
      <c r="J827" s="959"/>
      <c r="K827" s="959"/>
      <c r="L827" s="959"/>
      <c r="M827" s="959"/>
      <c r="N827" s="959"/>
      <c r="O827" s="959"/>
      <c r="P827" s="959"/>
      <c r="Q827" s="959"/>
      <c r="R827" s="959"/>
      <c r="S827" s="959"/>
      <c r="T827" s="959"/>
      <c r="U827" s="959"/>
      <c r="V827" s="960"/>
      <c r="W827" s="960"/>
      <c r="X827" s="960"/>
      <c r="Y827" s="960"/>
      <c r="Z827" s="960"/>
    </row>
    <row r="828" spans="1:26" ht="15">
      <c r="A828" s="1426" t="s">
        <v>4022</v>
      </c>
      <c r="B828" s="1383">
        <f>[2]BS!H169</f>
        <v>0</v>
      </c>
      <c r="C828" s="1376"/>
      <c r="D828" s="1376"/>
      <c r="E828" s="962"/>
      <c r="F828" s="962"/>
      <c r="G828" s="962"/>
      <c r="H828" s="962"/>
      <c r="I828" s="962"/>
      <c r="J828" s="962"/>
      <c r="K828" s="962"/>
      <c r="L828" s="962"/>
      <c r="M828" s="962"/>
      <c r="N828" s="962"/>
      <c r="O828" s="962"/>
      <c r="P828" s="962"/>
      <c r="Q828" s="962"/>
      <c r="R828" s="962"/>
      <c r="S828" s="962"/>
      <c r="T828" s="962"/>
      <c r="U828" s="962"/>
      <c r="V828" s="232"/>
      <c r="W828" s="232"/>
      <c r="X828" s="232"/>
      <c r="Y828" s="232"/>
      <c r="Z828" s="232"/>
    </row>
    <row r="829" spans="1:26" ht="15">
      <c r="A829" s="1426" t="s">
        <v>157</v>
      </c>
      <c r="B829" s="1383"/>
      <c r="C829" s="1376"/>
      <c r="D829" s="1376"/>
      <c r="E829" s="962"/>
      <c r="F829" s="962"/>
      <c r="G829" s="962"/>
      <c r="H829" s="962"/>
      <c r="I829" s="962"/>
      <c r="J829" s="962"/>
      <c r="K829" s="962"/>
      <c r="L829" s="962"/>
      <c r="M829" s="962"/>
      <c r="N829" s="962"/>
      <c r="O829" s="962"/>
      <c r="P829" s="962"/>
      <c r="Q829" s="962"/>
      <c r="R829" s="962"/>
      <c r="S829" s="962"/>
      <c r="T829" s="962"/>
      <c r="U829" s="962"/>
      <c r="V829" s="232"/>
      <c r="W829" s="232"/>
      <c r="X829" s="232"/>
      <c r="Y829" s="232"/>
      <c r="Z829" s="232"/>
    </row>
    <row r="830" spans="1:26" ht="15">
      <c r="A830" s="1426" t="s">
        <v>11033</v>
      </c>
      <c r="B830" s="1383"/>
      <c r="C830" s="1376"/>
      <c r="D830" s="1376"/>
      <c r="E830" s="962"/>
      <c r="F830" s="962"/>
      <c r="G830" s="962"/>
      <c r="H830" s="962"/>
      <c r="I830" s="962"/>
      <c r="J830" s="962"/>
      <c r="K830" s="962"/>
      <c r="L830" s="962"/>
      <c r="M830" s="962"/>
      <c r="N830" s="962"/>
      <c r="O830" s="962"/>
      <c r="P830" s="962"/>
      <c r="Q830" s="962"/>
      <c r="R830" s="962"/>
      <c r="S830" s="962"/>
      <c r="T830" s="962"/>
      <c r="U830" s="962"/>
      <c r="V830" s="232"/>
      <c r="W830" s="232"/>
      <c r="X830" s="232"/>
      <c r="Y830" s="232"/>
      <c r="Z830" s="232"/>
    </row>
    <row r="831" spans="1:26" ht="15">
      <c r="A831" s="1426" t="s">
        <v>3735</v>
      </c>
      <c r="B831" s="1383" t="s">
        <v>116</v>
      </c>
      <c r="C831" s="1376"/>
      <c r="D831" s="1376"/>
      <c r="E831" s="962"/>
      <c r="F831" s="962"/>
      <c r="G831" s="962"/>
      <c r="H831" s="962"/>
      <c r="I831" s="962"/>
      <c r="J831" s="962"/>
      <c r="K831" s="962"/>
      <c r="L831" s="962"/>
      <c r="M831" s="962"/>
      <c r="N831" s="962"/>
      <c r="O831" s="962"/>
      <c r="P831" s="962"/>
      <c r="Q831" s="962"/>
      <c r="R831" s="962"/>
      <c r="S831" s="962"/>
      <c r="T831" s="962"/>
      <c r="U831" s="962"/>
      <c r="V831" s="232"/>
      <c r="W831" s="232"/>
      <c r="X831" s="232"/>
      <c r="Y831" s="232"/>
      <c r="Z831" s="232"/>
    </row>
    <row r="832" spans="1:26" ht="15">
      <c r="A832" s="1426" t="s">
        <v>115</v>
      </c>
      <c r="B832" s="1411" t="s">
        <v>116</v>
      </c>
      <c r="C832" s="1376"/>
      <c r="D832" s="1376"/>
      <c r="E832" s="962"/>
      <c r="F832" s="962"/>
      <c r="G832" s="962"/>
      <c r="H832" s="962"/>
      <c r="I832" s="962"/>
      <c r="J832" s="962"/>
      <c r="K832" s="962"/>
      <c r="L832" s="962"/>
      <c r="M832" s="962"/>
      <c r="N832" s="962"/>
      <c r="O832" s="962"/>
      <c r="P832" s="962"/>
      <c r="Q832" s="962"/>
      <c r="R832" s="962"/>
      <c r="S832" s="962"/>
      <c r="T832" s="962"/>
      <c r="U832" s="962"/>
      <c r="V832" s="232"/>
      <c r="W832" s="232"/>
      <c r="X832" s="232"/>
      <c r="Y832" s="232"/>
      <c r="Z832" s="232"/>
    </row>
    <row r="833" spans="1:26" ht="15.75" thickBot="1">
      <c r="A833" s="810" t="s">
        <v>4021</v>
      </c>
      <c r="B833" s="1413">
        <f>SUM(B828:B832)</f>
        <v>0</v>
      </c>
      <c r="C833" s="1376"/>
      <c r="D833" s="1376"/>
      <c r="E833" s="962"/>
      <c r="F833" s="962"/>
      <c r="G833" s="962"/>
      <c r="H833" s="962"/>
      <c r="I833" s="962"/>
      <c r="J833" s="962"/>
      <c r="K833" s="962"/>
      <c r="L833" s="962"/>
      <c r="M833" s="962"/>
      <c r="N833" s="962"/>
      <c r="O833" s="962"/>
      <c r="P833" s="962"/>
      <c r="Q833" s="962"/>
      <c r="R833" s="962"/>
      <c r="S833" s="962"/>
      <c r="T833" s="962"/>
      <c r="U833" s="962"/>
      <c r="V833" s="232"/>
      <c r="W833" s="232"/>
      <c r="X833" s="232"/>
      <c r="Y833" s="232"/>
      <c r="Z833" s="232"/>
    </row>
    <row r="834" spans="1:26" ht="15.75" thickTop="1">
      <c r="A834" s="810"/>
      <c r="B834" s="1414">
        <f>B833-[2]BS!F169</f>
        <v>0</v>
      </c>
      <c r="C834" s="1376"/>
      <c r="D834" s="1376"/>
      <c r="E834" s="962"/>
      <c r="F834" s="962"/>
      <c r="G834" s="962"/>
      <c r="H834" s="962"/>
      <c r="I834" s="962"/>
      <c r="J834" s="962"/>
      <c r="K834" s="962"/>
      <c r="L834" s="962"/>
      <c r="M834" s="962"/>
      <c r="N834" s="962"/>
      <c r="O834" s="962"/>
      <c r="P834" s="962"/>
      <c r="Q834" s="962"/>
      <c r="R834" s="962"/>
      <c r="S834" s="962"/>
      <c r="T834" s="962"/>
      <c r="U834" s="962"/>
      <c r="V834" s="232"/>
      <c r="W834" s="232"/>
      <c r="X834" s="232"/>
      <c r="Y834" s="232"/>
      <c r="Z834" s="232"/>
    </row>
    <row r="835" spans="1:26" ht="15">
      <c r="A835" s="810"/>
      <c r="B835" s="1414"/>
      <c r="C835" s="1376"/>
      <c r="D835" s="1376"/>
      <c r="E835" s="962"/>
      <c r="F835" s="962"/>
      <c r="G835" s="962"/>
      <c r="H835" s="962"/>
      <c r="I835" s="962"/>
      <c r="J835" s="962"/>
      <c r="K835" s="962"/>
      <c r="L835" s="962"/>
      <c r="M835" s="962"/>
      <c r="N835" s="962"/>
      <c r="O835" s="962"/>
      <c r="P835" s="962"/>
      <c r="Q835" s="962"/>
      <c r="R835" s="962"/>
      <c r="S835" s="962"/>
      <c r="T835" s="962"/>
      <c r="U835" s="962"/>
      <c r="V835" s="232"/>
      <c r="W835" s="232"/>
      <c r="X835" s="232"/>
      <c r="Y835" s="232"/>
      <c r="Z835" s="232"/>
    </row>
    <row r="836" spans="1:26" ht="15">
      <c r="A836" s="1454" t="s">
        <v>5657</v>
      </c>
      <c r="B836" s="1376"/>
      <c r="C836" s="1376"/>
      <c r="D836" s="1376"/>
      <c r="E836" s="959"/>
      <c r="F836" s="959"/>
      <c r="G836" s="959"/>
      <c r="H836" s="959"/>
      <c r="I836" s="959"/>
      <c r="J836" s="959"/>
      <c r="K836" s="959"/>
      <c r="L836" s="959"/>
      <c r="M836" s="959"/>
      <c r="N836" s="959"/>
      <c r="O836" s="959"/>
      <c r="P836" s="959"/>
      <c r="Q836" s="959"/>
      <c r="R836" s="959"/>
      <c r="S836" s="959"/>
      <c r="T836" s="959"/>
      <c r="U836" s="959"/>
      <c r="V836" s="960"/>
      <c r="W836" s="960"/>
      <c r="X836" s="960"/>
      <c r="Y836" s="960"/>
      <c r="Z836" s="960"/>
    </row>
    <row r="837" spans="1:26" ht="15">
      <c r="A837" s="1429" t="s">
        <v>5658</v>
      </c>
      <c r="B837" s="1376"/>
      <c r="C837" s="1376"/>
      <c r="D837" s="1376"/>
      <c r="E837" s="959"/>
      <c r="F837" s="959"/>
      <c r="G837" s="959"/>
      <c r="H837" s="959"/>
      <c r="I837" s="959"/>
      <c r="J837" s="959"/>
      <c r="K837" s="959"/>
      <c r="L837" s="959"/>
      <c r="M837" s="959"/>
      <c r="N837" s="959"/>
      <c r="O837" s="959"/>
      <c r="P837" s="959"/>
      <c r="Q837" s="959"/>
      <c r="R837" s="959"/>
      <c r="S837" s="959"/>
      <c r="T837" s="959"/>
      <c r="U837" s="959"/>
      <c r="V837" s="960"/>
      <c r="W837" s="960"/>
      <c r="X837" s="960"/>
      <c r="Y837" s="960"/>
      <c r="Z837" s="960"/>
    </row>
    <row r="838" spans="1:26" ht="15">
      <c r="A838" s="1453" t="s">
        <v>952</v>
      </c>
      <c r="B838" s="1376"/>
      <c r="C838" s="1376"/>
      <c r="D838" s="1376"/>
      <c r="E838" s="962"/>
      <c r="F838" s="962"/>
      <c r="G838" s="962"/>
      <c r="H838" s="962"/>
      <c r="I838" s="962"/>
      <c r="J838" s="962"/>
      <c r="K838" s="962"/>
      <c r="L838" s="962"/>
      <c r="M838" s="962"/>
      <c r="N838" s="962"/>
      <c r="O838" s="962"/>
      <c r="P838" s="962"/>
      <c r="Q838" s="962"/>
      <c r="R838" s="962"/>
      <c r="S838" s="962"/>
      <c r="T838" s="962"/>
      <c r="U838" s="962"/>
      <c r="V838" s="232"/>
      <c r="W838" s="232"/>
      <c r="X838" s="232"/>
      <c r="Y838" s="232"/>
      <c r="Z838" s="232"/>
    </row>
    <row r="839" spans="1:26" ht="15">
      <c r="A839" s="1426"/>
      <c r="B839" s="1403" t="s">
        <v>5544</v>
      </c>
      <c r="C839" s="1377"/>
      <c r="D839" s="798" t="s">
        <v>5545</v>
      </c>
      <c r="E839" s="1032"/>
      <c r="F839" s="962"/>
      <c r="G839" s="1032"/>
      <c r="H839" s="962"/>
      <c r="I839" s="962"/>
      <c r="J839" s="962"/>
      <c r="K839" s="962"/>
      <c r="L839" s="1055"/>
      <c r="M839" s="1055"/>
      <c r="N839" s="1055"/>
      <c r="O839" s="962"/>
      <c r="P839" s="962"/>
      <c r="Q839" s="962"/>
      <c r="R839" s="962"/>
      <c r="S839" s="962"/>
      <c r="T839" s="962"/>
      <c r="U839" s="962"/>
      <c r="V839" s="232"/>
      <c r="W839" s="232"/>
      <c r="X839" s="232"/>
      <c r="Y839" s="232"/>
      <c r="Z839" s="232"/>
    </row>
    <row r="840" spans="1:26" ht="15">
      <c r="A840" s="810" t="s">
        <v>3078</v>
      </c>
      <c r="B840" s="1404">
        <f>SUM(B841:B842)</f>
        <v>359126491096</v>
      </c>
      <c r="C840" s="1377"/>
      <c r="D840" s="1377">
        <v>42635891646</v>
      </c>
      <c r="E840" s="964"/>
      <c r="F840" s="962">
        <f ca="1">B840-PL!F15</f>
        <v>0</v>
      </c>
      <c r="G840" s="964"/>
      <c r="H840" s="962">
        <f ca="1">D840-PL!H15</f>
        <v>0</v>
      </c>
      <c r="I840" s="962"/>
      <c r="J840" s="962"/>
      <c r="K840" s="962"/>
      <c r="L840" s="962"/>
      <c r="M840" s="962"/>
      <c r="N840" s="962"/>
      <c r="O840" s="962"/>
      <c r="P840" s="962"/>
      <c r="Q840" s="962"/>
      <c r="R840" s="962"/>
      <c r="S840" s="962"/>
      <c r="T840" s="962"/>
      <c r="U840" s="962"/>
      <c r="V840" s="232"/>
      <c r="W840" s="232"/>
      <c r="X840" s="232"/>
      <c r="Y840" s="232"/>
      <c r="Z840" s="232"/>
    </row>
    <row r="841" spans="1:26" ht="15">
      <c r="A841" s="1426" t="s">
        <v>8955</v>
      </c>
      <c r="B841" s="1383">
        <f>356929409078+800000</f>
        <v>356930209078</v>
      </c>
      <c r="C841" s="812"/>
      <c r="D841" s="812">
        <v>33232056363</v>
      </c>
      <c r="E841" s="964"/>
      <c r="F841" s="962"/>
      <c r="G841" s="964"/>
      <c r="H841" s="962"/>
      <c r="I841" s="962"/>
      <c r="J841" s="962"/>
      <c r="K841" s="962"/>
      <c r="L841" s="962"/>
      <c r="M841" s="962"/>
      <c r="N841" s="962"/>
      <c r="O841" s="962"/>
      <c r="P841" s="962"/>
      <c r="Q841" s="962"/>
      <c r="R841" s="962"/>
      <c r="S841" s="962"/>
      <c r="T841" s="962"/>
      <c r="U841" s="962"/>
      <c r="V841" s="232"/>
      <c r="W841" s="232"/>
      <c r="X841" s="232"/>
      <c r="Y841" s="232"/>
      <c r="Z841" s="232"/>
    </row>
    <row r="842" spans="1:26" ht="15">
      <c r="A842" s="1426" t="s">
        <v>8956</v>
      </c>
      <c r="B842" s="1383">
        <v>2196282018</v>
      </c>
      <c r="C842" s="812"/>
      <c r="D842" s="812">
        <v>9403835283</v>
      </c>
      <c r="E842" s="964"/>
      <c r="F842" s="962"/>
      <c r="G842" s="964"/>
      <c r="H842" s="962"/>
      <c r="I842" s="962"/>
      <c r="J842" s="962"/>
      <c r="K842" s="962"/>
      <c r="L842" s="962"/>
      <c r="M842" s="962"/>
      <c r="N842" s="962"/>
      <c r="O842" s="962"/>
      <c r="P842" s="962"/>
      <c r="Q842" s="962"/>
      <c r="R842" s="962"/>
      <c r="S842" s="962"/>
      <c r="T842" s="962"/>
      <c r="U842" s="962"/>
      <c r="V842" s="232"/>
      <c r="W842" s="232"/>
      <c r="X842" s="232"/>
      <c r="Y842" s="232"/>
      <c r="Z842" s="232"/>
    </row>
    <row r="843" spans="1:26" ht="15" hidden="1">
      <c r="A843" s="1426" t="s">
        <v>8957</v>
      </c>
      <c r="B843" s="1383"/>
      <c r="C843" s="812"/>
      <c r="D843" s="812">
        <f ca="1">WK!J235</f>
        <v>0</v>
      </c>
      <c r="E843" s="964"/>
      <c r="F843" s="962"/>
      <c r="G843" s="964"/>
      <c r="H843" s="962"/>
      <c r="I843" s="962"/>
      <c r="J843" s="962"/>
      <c r="K843" s="962"/>
      <c r="L843" s="962"/>
      <c r="M843" s="962"/>
      <c r="N843" s="962"/>
      <c r="O843" s="962"/>
      <c r="P843" s="962"/>
      <c r="Q843" s="962"/>
      <c r="R843" s="962"/>
      <c r="S843" s="962"/>
      <c r="T843" s="962"/>
      <c r="U843" s="962"/>
      <c r="V843" s="232"/>
      <c r="W843" s="232"/>
      <c r="X843" s="232"/>
      <c r="Y843" s="232"/>
      <c r="Z843" s="232"/>
    </row>
    <row r="844" spans="1:26" ht="15" hidden="1">
      <c r="A844" s="810" t="s">
        <v>954</v>
      </c>
      <c r="B844" s="1404">
        <f>B845</f>
        <v>0</v>
      </c>
      <c r="C844" s="1377"/>
      <c r="D844" s="1377"/>
      <c r="E844" s="964"/>
      <c r="F844" s="962"/>
      <c r="G844" s="964"/>
      <c r="H844" s="962"/>
      <c r="I844" s="962"/>
      <c r="J844" s="962"/>
      <c r="K844" s="962"/>
      <c r="L844" s="962"/>
      <c r="M844" s="962"/>
      <c r="N844" s="962"/>
      <c r="O844" s="962"/>
      <c r="P844" s="962"/>
      <c r="Q844" s="962"/>
      <c r="R844" s="962"/>
      <c r="S844" s="962"/>
      <c r="T844" s="962"/>
      <c r="U844" s="962"/>
      <c r="V844" s="232"/>
      <c r="W844" s="232"/>
      <c r="X844" s="232"/>
      <c r="Y844" s="232"/>
      <c r="Z844" s="232"/>
    </row>
    <row r="845" spans="1:26" ht="15" hidden="1">
      <c r="A845" s="1426" t="s">
        <v>6789</v>
      </c>
      <c r="B845" s="1383">
        <f>-PAJE!H56</f>
        <v>0</v>
      </c>
      <c r="C845" s="812"/>
      <c r="D845" s="812"/>
      <c r="E845" s="964"/>
      <c r="F845" s="962"/>
      <c r="G845" s="964"/>
      <c r="H845" s="962"/>
      <c r="I845" s="962"/>
      <c r="J845" s="962"/>
      <c r="K845" s="962"/>
      <c r="L845" s="962"/>
      <c r="M845" s="962"/>
      <c r="N845" s="962"/>
      <c r="O845" s="962"/>
      <c r="P845" s="962"/>
      <c r="Q845" s="962"/>
      <c r="R845" s="962"/>
      <c r="S845" s="962"/>
      <c r="T845" s="962"/>
      <c r="U845" s="962"/>
      <c r="V845" s="232"/>
      <c r="W845" s="232"/>
      <c r="X845" s="232"/>
      <c r="Y845" s="232"/>
      <c r="Z845" s="232"/>
    </row>
    <row r="846" spans="1:26" ht="15.75" thickBot="1">
      <c r="A846" s="810" t="s">
        <v>2767</v>
      </c>
      <c r="B846" s="1415">
        <f>B840+B844</f>
        <v>359126491096</v>
      </c>
      <c r="C846" s="1377"/>
      <c r="D846" s="1415">
        <f>D840+D844</f>
        <v>42635891646</v>
      </c>
      <c r="E846" s="984"/>
      <c r="F846" s="962"/>
      <c r="G846" s="984"/>
      <c r="H846" s="962">
        <f ca="1">D846-PL!H19</f>
        <v>0</v>
      </c>
      <c r="I846" s="962"/>
      <c r="L846" s="1056"/>
      <c r="M846" s="1056"/>
      <c r="N846" s="1056"/>
      <c r="O846" s="962"/>
      <c r="P846" s="962"/>
      <c r="Q846" s="962"/>
      <c r="R846" s="962"/>
      <c r="S846" s="962"/>
      <c r="T846" s="962"/>
      <c r="U846" s="962"/>
      <c r="V846" s="232"/>
      <c r="W846" s="232"/>
      <c r="X846" s="232"/>
      <c r="Y846" s="232"/>
      <c r="Z846" s="232"/>
    </row>
    <row r="847" spans="1:26" ht="15.75" hidden="1" thickTop="1">
      <c r="A847" s="1442" t="s">
        <v>2768</v>
      </c>
      <c r="B847" s="1381"/>
      <c r="C847" s="1388"/>
      <c r="D847" s="1388"/>
      <c r="E847" s="969"/>
      <c r="F847" s="962">
        <f>SUM(B848:B850)-B846</f>
        <v>-359126491096</v>
      </c>
      <c r="G847" s="969"/>
      <c r="H847" s="962">
        <f ca="1">SUM(D848:D850)-D846</f>
        <v>0</v>
      </c>
      <c r="I847" s="962"/>
      <c r="J847" s="962"/>
      <c r="K847" s="962"/>
      <c r="L847" s="962"/>
      <c r="M847" s="962"/>
      <c r="N847" s="962"/>
      <c r="O847" s="962"/>
      <c r="P847" s="962"/>
      <c r="Q847" s="962"/>
      <c r="R847" s="962"/>
      <c r="S847" s="962"/>
      <c r="T847" s="962"/>
      <c r="U847" s="962"/>
      <c r="V847" s="232"/>
      <c r="W847" s="232"/>
      <c r="X847" s="232"/>
      <c r="Y847" s="232"/>
      <c r="Z847" s="232"/>
    </row>
    <row r="848" spans="1:26" ht="15" hidden="1">
      <c r="A848" s="1426" t="s">
        <v>8955</v>
      </c>
      <c r="B848" s="1383"/>
      <c r="C848" s="812"/>
      <c r="D848" s="812">
        <v>33232056363</v>
      </c>
      <c r="E848" s="969"/>
      <c r="F848" s="962"/>
      <c r="G848" s="969"/>
      <c r="H848" s="962"/>
      <c r="I848" s="962"/>
      <c r="J848" s="962"/>
      <c r="K848" s="962"/>
      <c r="L848" s="972"/>
      <c r="M848" s="972"/>
      <c r="N848" s="972"/>
      <c r="O848" s="962"/>
      <c r="P848" s="962"/>
      <c r="Q848" s="962"/>
      <c r="R848" s="962"/>
      <c r="S848" s="962"/>
      <c r="T848" s="962"/>
      <c r="U848" s="962"/>
      <c r="V848" s="232"/>
      <c r="W848" s="232"/>
      <c r="X848" s="232"/>
      <c r="Y848" s="232"/>
      <c r="Z848" s="232"/>
    </row>
    <row r="849" spans="1:26" ht="15" hidden="1">
      <c r="A849" s="1426" t="s">
        <v>8956</v>
      </c>
      <c r="B849" s="1383"/>
      <c r="C849" s="812"/>
      <c r="D849" s="812">
        <v>9403835283</v>
      </c>
      <c r="E849" s="969"/>
      <c r="F849" s="962"/>
      <c r="G849" s="969"/>
      <c r="H849" s="962"/>
      <c r="I849" s="962"/>
      <c r="J849" s="962"/>
      <c r="K849" s="962"/>
      <c r="L849" s="962"/>
      <c r="M849" s="962"/>
      <c r="N849" s="962"/>
      <c r="O849" s="962"/>
      <c r="P849" s="962"/>
      <c r="Q849" s="962"/>
      <c r="R849" s="962"/>
      <c r="S849" s="962"/>
      <c r="T849" s="962"/>
      <c r="U849" s="962"/>
      <c r="V849" s="232"/>
      <c r="W849" s="232"/>
      <c r="X849" s="232"/>
      <c r="Y849" s="232"/>
      <c r="Z849" s="232"/>
    </row>
    <row r="850" spans="1:26" ht="15" hidden="1">
      <c r="A850" s="1426" t="s">
        <v>8957</v>
      </c>
      <c r="B850" s="1383">
        <f>B843</f>
        <v>0</v>
      </c>
      <c r="C850" s="812"/>
      <c r="D850" s="812">
        <f ca="1">D843</f>
        <v>0</v>
      </c>
      <c r="E850" s="969"/>
      <c r="F850" s="977"/>
      <c r="G850" s="969"/>
      <c r="H850" s="962"/>
      <c r="I850" s="962"/>
      <c r="J850" s="962"/>
      <c r="K850" s="962"/>
      <c r="L850" s="962"/>
      <c r="M850" s="962"/>
      <c r="N850" s="962"/>
      <c r="O850" s="962"/>
      <c r="P850" s="962"/>
      <c r="Q850" s="962"/>
      <c r="R850" s="962"/>
      <c r="S850" s="962"/>
      <c r="T850" s="962"/>
      <c r="U850" s="962"/>
      <c r="V850" s="232"/>
      <c r="W850" s="232"/>
      <c r="X850" s="232"/>
      <c r="Y850" s="232"/>
      <c r="Z850" s="232"/>
    </row>
    <row r="851" spans="1:26" ht="15" hidden="1">
      <c r="A851" s="1041"/>
      <c r="B851" s="1381"/>
      <c r="C851" s="1388"/>
      <c r="D851" s="1388"/>
      <c r="E851" s="969"/>
      <c r="F851" s="962"/>
      <c r="G851" s="969"/>
      <c r="H851" s="962"/>
      <c r="I851" s="962"/>
      <c r="J851" s="962"/>
      <c r="K851" s="962"/>
      <c r="L851" s="962"/>
      <c r="M851" s="962"/>
      <c r="N851" s="962"/>
      <c r="O851" s="962"/>
      <c r="P851" s="962"/>
      <c r="Q851" s="962"/>
      <c r="R851" s="962"/>
      <c r="S851" s="962"/>
      <c r="T851" s="962"/>
      <c r="U851" s="962"/>
      <c r="V851" s="232"/>
      <c r="W851" s="232"/>
      <c r="X851" s="232"/>
      <c r="Y851" s="232"/>
      <c r="Z851" s="232"/>
    </row>
    <row r="852" spans="1:26" ht="15" hidden="1">
      <c r="A852" s="1428" t="s">
        <v>4771</v>
      </c>
      <c r="B852" s="1376"/>
      <c r="C852" s="1376"/>
      <c r="D852" s="1376"/>
      <c r="E852" s="962"/>
      <c r="F852" s="962"/>
      <c r="G852" s="962"/>
      <c r="H852" s="962"/>
      <c r="I852" s="962"/>
      <c r="J852" s="962"/>
      <c r="K852" s="962"/>
      <c r="L852" s="962"/>
      <c r="M852" s="962"/>
      <c r="N852" s="962"/>
      <c r="O852" s="962"/>
      <c r="P852" s="962"/>
      <c r="Q852" s="962"/>
      <c r="R852" s="962"/>
      <c r="S852" s="962"/>
      <c r="T852" s="962"/>
      <c r="U852" s="962"/>
      <c r="V852" s="232"/>
      <c r="W852" s="232"/>
      <c r="X852" s="232"/>
      <c r="Y852" s="232"/>
      <c r="Z852" s="232"/>
    </row>
    <row r="853" spans="1:26" ht="15" hidden="1">
      <c r="A853" s="1438" t="s">
        <v>2687</v>
      </c>
      <c r="B853" s="1376"/>
      <c r="C853" s="1376"/>
      <c r="D853" s="1376"/>
      <c r="E853" s="962"/>
      <c r="F853" s="962"/>
      <c r="G853" s="962"/>
      <c r="H853" s="962"/>
      <c r="I853" s="962"/>
      <c r="J853" s="962"/>
      <c r="K853" s="962"/>
      <c r="L853" s="962"/>
      <c r="M853" s="962"/>
      <c r="N853" s="962"/>
      <c r="O853" s="962"/>
      <c r="P853" s="962"/>
      <c r="Q853" s="962"/>
      <c r="R853" s="962"/>
      <c r="S853" s="962"/>
      <c r="T853" s="962"/>
      <c r="U853" s="962"/>
      <c r="V853" s="232"/>
      <c r="W853" s="232"/>
      <c r="X853" s="232"/>
      <c r="Y853" s="232"/>
      <c r="Z853" s="232"/>
    </row>
    <row r="854" spans="1:26" ht="15" hidden="1">
      <c r="A854" s="1438"/>
      <c r="B854" s="1376"/>
      <c r="C854" s="1376"/>
      <c r="D854" s="1376"/>
      <c r="E854" s="962"/>
      <c r="F854" s="962"/>
      <c r="G854" s="962"/>
      <c r="H854" s="962"/>
      <c r="I854" s="962"/>
      <c r="J854" s="962"/>
      <c r="K854" s="962"/>
      <c r="L854" s="962"/>
      <c r="M854" s="962"/>
      <c r="N854" s="962"/>
      <c r="O854" s="962"/>
      <c r="P854" s="962"/>
      <c r="Q854" s="962"/>
      <c r="R854" s="962"/>
      <c r="S854" s="962"/>
      <c r="T854" s="962"/>
      <c r="U854" s="962"/>
      <c r="V854" s="232"/>
      <c r="W854" s="232"/>
      <c r="X854" s="232"/>
      <c r="Y854" s="232"/>
      <c r="Z854" s="232"/>
    </row>
    <row r="855" spans="1:26" ht="15" hidden="1">
      <c r="A855" s="1453" t="s">
        <v>2688</v>
      </c>
      <c r="B855" s="1376"/>
      <c r="C855" s="1376"/>
      <c r="D855" s="1376"/>
      <c r="E855" s="962"/>
      <c r="F855" s="962"/>
      <c r="G855" s="962"/>
      <c r="H855" s="962"/>
      <c r="I855" s="962"/>
      <c r="J855" s="962"/>
      <c r="K855" s="962"/>
      <c r="L855" s="962"/>
      <c r="M855" s="962"/>
      <c r="N855" s="962"/>
      <c r="O855" s="962"/>
      <c r="P855" s="962"/>
      <c r="Q855" s="962"/>
      <c r="R855" s="962"/>
      <c r="S855" s="962"/>
      <c r="T855" s="962"/>
      <c r="U855" s="962"/>
      <c r="V855" s="232"/>
      <c r="W855" s="232"/>
      <c r="X855" s="232"/>
      <c r="Y855" s="232"/>
      <c r="Z855" s="232"/>
    </row>
    <row r="856" spans="1:26" ht="15.75" hidden="1" thickBot="1">
      <c r="A856" s="1426" t="s">
        <v>2689</v>
      </c>
      <c r="B856" s="1573"/>
      <c r="C856" s="1376"/>
      <c r="D856" s="1376"/>
      <c r="E856" s="962"/>
      <c r="F856" s="962"/>
      <c r="G856" s="962"/>
      <c r="H856" s="962"/>
      <c r="I856" s="962"/>
      <c r="J856" s="962"/>
      <c r="K856" s="962"/>
      <c r="L856" s="962"/>
      <c r="M856" s="962"/>
      <c r="N856" s="962"/>
      <c r="O856" s="962"/>
      <c r="P856" s="962"/>
      <c r="Q856" s="962"/>
      <c r="R856" s="962"/>
      <c r="S856" s="962"/>
      <c r="T856" s="962"/>
      <c r="U856" s="962"/>
      <c r="V856" s="232"/>
      <c r="W856" s="232"/>
      <c r="X856" s="232"/>
      <c r="Y856" s="232"/>
      <c r="Z856" s="232"/>
    </row>
    <row r="857" spans="1:26" ht="31.5" hidden="1" thickTop="1" thickBot="1">
      <c r="A857" s="1426" t="s">
        <v>6975</v>
      </c>
      <c r="B857" s="1573"/>
      <c r="C857" s="1376"/>
      <c r="D857" s="1376"/>
      <c r="E857" s="962"/>
      <c r="F857" s="962"/>
      <c r="G857" s="962"/>
      <c r="H857" s="962"/>
      <c r="I857" s="962"/>
      <c r="J857" s="962"/>
      <c r="K857" s="962"/>
      <c r="L857" s="962"/>
      <c r="M857" s="962"/>
      <c r="N857" s="962"/>
      <c r="O857" s="962"/>
      <c r="P857" s="962"/>
      <c r="Q857" s="962"/>
      <c r="R857" s="962"/>
      <c r="S857" s="962"/>
      <c r="T857" s="962"/>
      <c r="U857" s="962"/>
      <c r="V857" s="232"/>
      <c r="W857" s="232"/>
      <c r="X857" s="232"/>
      <c r="Y857" s="232"/>
      <c r="Z857" s="232"/>
    </row>
    <row r="858" spans="1:26" ht="15.75" hidden="1" thickTop="1">
      <c r="A858" s="1426"/>
      <c r="B858" s="1419"/>
      <c r="C858" s="1376"/>
      <c r="D858" s="1376"/>
      <c r="E858" s="962"/>
      <c r="F858" s="962"/>
      <c r="G858" s="962"/>
      <c r="H858" s="962"/>
      <c r="I858" s="962"/>
      <c r="J858" s="962"/>
      <c r="K858" s="962"/>
      <c r="L858" s="962"/>
      <c r="M858" s="962"/>
      <c r="N858" s="962"/>
      <c r="O858" s="962"/>
      <c r="P858" s="962"/>
      <c r="Q858" s="962"/>
      <c r="R858" s="962"/>
      <c r="S858" s="962"/>
      <c r="T858" s="962"/>
      <c r="U858" s="962"/>
      <c r="V858" s="232"/>
      <c r="W858" s="232"/>
      <c r="X858" s="232"/>
      <c r="Y858" s="232"/>
      <c r="Z858" s="232"/>
    </row>
    <row r="859" spans="1:26" ht="15.75" thickTop="1">
      <c r="A859" s="1426"/>
      <c r="B859" s="1419"/>
      <c r="C859" s="1376"/>
      <c r="D859" s="1376"/>
      <c r="E859" s="962"/>
      <c r="F859" s="962"/>
      <c r="G859" s="962"/>
      <c r="H859" s="962"/>
      <c r="I859" s="962"/>
      <c r="J859" s="962"/>
      <c r="K859" s="962"/>
      <c r="L859" s="1055"/>
      <c r="M859" s="1055"/>
      <c r="N859" s="1055"/>
      <c r="O859" s="962"/>
      <c r="P859" s="962"/>
      <c r="Q859" s="962"/>
      <c r="R859" s="962"/>
      <c r="S859" s="962"/>
      <c r="T859" s="962"/>
      <c r="U859" s="962"/>
      <c r="V859" s="232"/>
      <c r="W859" s="232"/>
      <c r="X859" s="232"/>
      <c r="Y859" s="232"/>
      <c r="Z859" s="232"/>
    </row>
    <row r="860" spans="1:26" ht="15">
      <c r="A860" s="1429" t="s">
        <v>5659</v>
      </c>
      <c r="B860" s="1376"/>
      <c r="C860" s="1376"/>
      <c r="D860" s="1376"/>
      <c r="E860" s="959"/>
      <c r="F860" s="959"/>
      <c r="G860" s="959"/>
      <c r="H860" s="959"/>
      <c r="I860" s="959"/>
      <c r="J860" s="962"/>
      <c r="K860" s="962"/>
      <c r="L860" s="959"/>
      <c r="M860" s="959"/>
      <c r="N860" s="959"/>
      <c r="O860" s="959"/>
      <c r="P860" s="959"/>
      <c r="Q860" s="959"/>
      <c r="R860" s="959"/>
      <c r="S860" s="959"/>
      <c r="T860" s="959"/>
      <c r="U860" s="959"/>
      <c r="V860" s="960"/>
      <c r="W860" s="960"/>
      <c r="X860" s="960"/>
      <c r="Y860" s="960"/>
      <c r="Z860" s="960"/>
    </row>
    <row r="861" spans="1:26" ht="15">
      <c r="A861" s="1426"/>
      <c r="B861" s="1403" t="s">
        <v>5544</v>
      </c>
      <c r="C861" s="1377"/>
      <c r="D861" s="798" t="s">
        <v>5545</v>
      </c>
      <c r="E861" s="984"/>
      <c r="F861" s="962"/>
      <c r="G861" s="984"/>
      <c r="H861" s="962"/>
      <c r="I861" s="962"/>
      <c r="J861" s="962"/>
      <c r="K861" s="962"/>
      <c r="L861" s="962"/>
      <c r="M861" s="962"/>
      <c r="N861" s="962"/>
      <c r="O861" s="962"/>
      <c r="P861" s="962"/>
      <c r="Q861" s="962"/>
      <c r="R861" s="962"/>
      <c r="S861" s="962"/>
      <c r="T861" s="962"/>
      <c r="U861" s="962"/>
      <c r="V861" s="232"/>
      <c r="W861" s="232"/>
      <c r="X861" s="232"/>
      <c r="Y861" s="232"/>
      <c r="Z861" s="232"/>
    </row>
    <row r="862" spans="1:26" ht="15">
      <c r="A862" s="1426" t="s">
        <v>13224</v>
      </c>
      <c r="B862" s="1383">
        <v>325736401049</v>
      </c>
      <c r="C862" s="812"/>
      <c r="D862" s="1383">
        <v>27777536885</v>
      </c>
      <c r="E862" s="964"/>
      <c r="F862" s="962"/>
      <c r="G862" s="964"/>
      <c r="H862" s="962"/>
      <c r="I862" s="962"/>
      <c r="J862" s="962"/>
      <c r="K862" s="962"/>
      <c r="L862" s="962"/>
      <c r="M862" s="962"/>
      <c r="N862" s="962"/>
      <c r="O862" s="962"/>
      <c r="P862" s="962"/>
      <c r="Q862" s="962"/>
      <c r="R862" s="962"/>
      <c r="S862" s="962"/>
      <c r="T862" s="962"/>
      <c r="U862" s="962"/>
      <c r="V862" s="232"/>
      <c r="W862" s="232"/>
      <c r="X862" s="232"/>
      <c r="Y862" s="232"/>
      <c r="Z862" s="232"/>
    </row>
    <row r="863" spans="1:26" ht="15">
      <c r="A863" s="1426" t="s">
        <v>13225</v>
      </c>
      <c r="B863" s="1383">
        <v>7242926697</v>
      </c>
      <c r="C863" s="812"/>
      <c r="D863" s="1383">
        <v>7383811998</v>
      </c>
      <c r="E863" s="964"/>
      <c r="F863" s="962"/>
      <c r="G863" s="964"/>
      <c r="H863" s="962"/>
      <c r="I863" s="962"/>
      <c r="J863" s="962"/>
      <c r="K863" s="962"/>
      <c r="L863" s="962"/>
      <c r="M863" s="962"/>
      <c r="N863" s="962"/>
      <c r="O863" s="962"/>
      <c r="P863" s="962"/>
      <c r="Q863" s="962"/>
      <c r="R863" s="962"/>
      <c r="S863" s="962"/>
      <c r="T863" s="962"/>
      <c r="U863" s="962"/>
      <c r="V863" s="232"/>
      <c r="W863" s="232"/>
      <c r="X863" s="232"/>
      <c r="Y863" s="232"/>
      <c r="Z863" s="232"/>
    </row>
    <row r="864" spans="1:26" ht="15" hidden="1">
      <c r="A864" s="1426" t="s">
        <v>13226</v>
      </c>
      <c r="B864" s="1383"/>
      <c r="C864" s="1383"/>
      <c r="D864" s="1383">
        <f ca="1">WK!J252</f>
        <v>0</v>
      </c>
      <c r="E864" s="975"/>
      <c r="F864" s="962"/>
      <c r="G864" s="975"/>
      <c r="H864" s="962"/>
      <c r="I864" s="962"/>
      <c r="O864" s="962"/>
      <c r="P864" s="962"/>
      <c r="Q864" s="962"/>
      <c r="R864" s="962"/>
      <c r="S864" s="962"/>
      <c r="T864" s="962"/>
      <c r="U864" s="962"/>
      <c r="V864" s="232"/>
      <c r="W864" s="232"/>
      <c r="X864" s="232"/>
      <c r="Y864" s="232"/>
      <c r="Z864" s="232"/>
    </row>
    <row r="865" spans="1:26" ht="15" hidden="1">
      <c r="A865" s="1426" t="s">
        <v>3828</v>
      </c>
      <c r="B865" s="1383"/>
      <c r="C865" s="1383"/>
      <c r="D865" s="1383"/>
      <c r="E865" s="975"/>
      <c r="F865" s="962"/>
      <c r="G865" s="975"/>
      <c r="H865" s="962"/>
      <c r="I865" s="962"/>
      <c r="O865" s="962"/>
      <c r="P865" s="962"/>
      <c r="Q865" s="962"/>
      <c r="R865" s="962"/>
      <c r="S865" s="962"/>
      <c r="T865" s="962"/>
      <c r="U865" s="962"/>
      <c r="V865" s="232"/>
      <c r="W865" s="232"/>
      <c r="X865" s="232"/>
      <c r="Y865" s="232"/>
      <c r="Z865" s="232"/>
    </row>
    <row r="866" spans="1:26" ht="15.75" thickBot="1">
      <c r="A866" s="810" t="s">
        <v>4032</v>
      </c>
      <c r="B866" s="1415">
        <f>SUM(B862:B865)</f>
        <v>332979327746</v>
      </c>
      <c r="C866" s="1377"/>
      <c r="D866" s="1415">
        <f ca="1">SUM(D862:D865)</f>
        <v>35161348883</v>
      </c>
      <c r="E866" s="984"/>
      <c r="G866" s="984"/>
      <c r="H866" s="962"/>
      <c r="I866" s="962"/>
      <c r="J866" s="962"/>
      <c r="K866" s="962"/>
      <c r="L866" s="972"/>
      <c r="M866" s="972"/>
      <c r="N866" s="972"/>
      <c r="O866" s="962"/>
      <c r="P866" s="962"/>
      <c r="Q866" s="962"/>
      <c r="R866" s="962"/>
      <c r="S866" s="962"/>
      <c r="T866" s="962"/>
      <c r="U866" s="962"/>
      <c r="V866" s="232"/>
      <c r="W866" s="232"/>
      <c r="X866" s="232"/>
      <c r="Y866" s="232"/>
      <c r="Z866" s="232"/>
    </row>
    <row r="867" spans="1:26" ht="15.75" thickTop="1">
      <c r="A867" s="810"/>
      <c r="B867" s="1419">
        <f ca="1">B866-PL!F21</f>
        <v>0</v>
      </c>
      <c r="C867" s="1387"/>
      <c r="D867" s="1386">
        <f ca="1">D866-PL!H21</f>
        <v>0</v>
      </c>
      <c r="E867" s="984"/>
      <c r="F867" s="962"/>
      <c r="G867" s="984"/>
      <c r="H867" s="962"/>
      <c r="I867" s="962"/>
      <c r="J867" s="962"/>
      <c r="K867" s="962"/>
      <c r="L867" s="972"/>
      <c r="M867" s="972"/>
      <c r="N867" s="972"/>
      <c r="O867" s="962"/>
      <c r="P867" s="962"/>
      <c r="Q867" s="962"/>
      <c r="R867" s="962"/>
      <c r="S867" s="962"/>
      <c r="T867" s="962"/>
      <c r="U867" s="962"/>
      <c r="V867" s="232"/>
      <c r="W867" s="232"/>
      <c r="X867" s="232"/>
      <c r="Y867" s="232"/>
      <c r="Z867" s="232"/>
    </row>
    <row r="868" spans="1:26" ht="18" hidden="1">
      <c r="A868" s="1447" t="s">
        <v>5823</v>
      </c>
      <c r="B868" s="1376"/>
      <c r="C868" s="1376"/>
      <c r="D868" s="1376"/>
      <c r="E868" s="962"/>
      <c r="F868" s="962"/>
      <c r="G868" s="962"/>
      <c r="H868" s="962"/>
      <c r="I868" s="962"/>
      <c r="J868" s="962"/>
      <c r="K868" s="962"/>
      <c r="L868" s="962"/>
      <c r="M868" s="962"/>
      <c r="N868" s="962"/>
      <c r="O868" s="962"/>
      <c r="P868" s="962"/>
      <c r="Q868" s="962"/>
      <c r="R868" s="962"/>
      <c r="S868" s="962"/>
      <c r="T868" s="962"/>
      <c r="U868" s="962"/>
      <c r="V868" s="232"/>
      <c r="W868" s="232"/>
      <c r="X868" s="232"/>
      <c r="Y868" s="232"/>
      <c r="Z868" s="232"/>
    </row>
    <row r="869" spans="1:26" ht="15" hidden="1">
      <c r="A869" s="1426"/>
      <c r="B869" s="1403" t="s">
        <v>5544</v>
      </c>
      <c r="C869" s="1377"/>
      <c r="D869" s="798" t="s">
        <v>5545</v>
      </c>
      <c r="E869" s="984"/>
      <c r="F869" s="962"/>
      <c r="G869" s="984"/>
      <c r="H869" s="962"/>
      <c r="I869" s="962"/>
      <c r="J869" s="962"/>
      <c r="K869" s="962"/>
      <c r="L869" s="962"/>
      <c r="M869" s="962"/>
      <c r="N869" s="962"/>
      <c r="O869" s="962"/>
      <c r="P869" s="962"/>
      <c r="Q869" s="962"/>
      <c r="R869" s="962"/>
      <c r="S869" s="962"/>
      <c r="T869" s="962"/>
      <c r="U869" s="962"/>
      <c r="V869" s="232"/>
      <c r="W869" s="232"/>
      <c r="X869" s="232"/>
      <c r="Y869" s="232"/>
      <c r="Z869" s="232"/>
    </row>
    <row r="870" spans="1:26" ht="15" hidden="1">
      <c r="A870" s="1426" t="s">
        <v>5824</v>
      </c>
      <c r="B870" s="1383"/>
      <c r="C870" s="812"/>
      <c r="D870" s="812"/>
      <c r="E870" s="964"/>
      <c r="F870" s="962"/>
      <c r="G870" s="964"/>
      <c r="H870" s="962"/>
      <c r="I870" s="962"/>
      <c r="J870" s="962"/>
      <c r="K870" s="962"/>
      <c r="L870" s="962"/>
      <c r="M870" s="962"/>
      <c r="N870" s="962"/>
      <c r="O870" s="962"/>
      <c r="P870" s="962"/>
      <c r="Q870" s="962"/>
      <c r="R870" s="962"/>
      <c r="S870" s="962"/>
      <c r="T870" s="962"/>
      <c r="U870" s="962"/>
      <c r="V870" s="232"/>
      <c r="W870" s="232"/>
      <c r="X870" s="232"/>
      <c r="Y870" s="232"/>
      <c r="Z870" s="232"/>
    </row>
    <row r="871" spans="1:26" ht="15" hidden="1">
      <c r="A871" s="1426" t="s">
        <v>5825</v>
      </c>
      <c r="B871" s="1383"/>
      <c r="C871" s="812"/>
      <c r="D871" s="812"/>
      <c r="E871" s="964"/>
      <c r="F871" s="962"/>
      <c r="G871" s="964"/>
      <c r="H871" s="962"/>
      <c r="I871" s="962"/>
      <c r="J871" s="962"/>
      <c r="K871" s="962"/>
      <c r="L871" s="962"/>
      <c r="M871" s="962"/>
      <c r="N871" s="962"/>
      <c r="O871" s="962"/>
      <c r="P871" s="962"/>
      <c r="Q871" s="962"/>
      <c r="R871" s="962"/>
      <c r="S871" s="962"/>
      <c r="T871" s="962"/>
      <c r="U871" s="962"/>
      <c r="V871" s="232"/>
      <c r="W871" s="232"/>
      <c r="X871" s="232"/>
      <c r="Y871" s="232"/>
      <c r="Z871" s="232"/>
    </row>
    <row r="872" spans="1:26" ht="15" hidden="1">
      <c r="A872" s="1426" t="s">
        <v>5826</v>
      </c>
      <c r="B872" s="1411"/>
      <c r="C872" s="812"/>
      <c r="D872" s="815"/>
      <c r="E872" s="964"/>
      <c r="F872" s="962"/>
      <c r="G872" s="964"/>
      <c r="H872" s="962"/>
      <c r="I872" s="962"/>
      <c r="J872" s="962"/>
      <c r="K872" s="962"/>
      <c r="L872" s="962"/>
      <c r="M872" s="962"/>
      <c r="N872" s="962"/>
      <c r="O872" s="962"/>
      <c r="P872" s="962"/>
      <c r="Q872" s="962"/>
      <c r="R872" s="962"/>
      <c r="S872" s="962"/>
      <c r="T872" s="962"/>
      <c r="U872" s="962"/>
      <c r="V872" s="232"/>
      <c r="W872" s="232"/>
      <c r="X872" s="232"/>
      <c r="Y872" s="232"/>
      <c r="Z872" s="232"/>
    </row>
    <row r="873" spans="1:26" ht="15" hidden="1">
      <c r="A873" s="1426" t="s">
        <v>5827</v>
      </c>
      <c r="B873" s="1383">
        <f>SUM(B870:B872)</f>
        <v>0</v>
      </c>
      <c r="C873" s="812"/>
      <c r="D873" s="812">
        <f>SUM(D870:D872)</f>
        <v>0</v>
      </c>
      <c r="E873" s="964"/>
      <c r="F873" s="962"/>
      <c r="G873" s="964"/>
      <c r="H873" s="962"/>
      <c r="I873" s="962"/>
      <c r="J873" s="962"/>
      <c r="K873" s="962"/>
      <c r="L873" s="962"/>
      <c r="M873" s="962"/>
      <c r="N873" s="962"/>
      <c r="O873" s="962"/>
      <c r="P873" s="962"/>
      <c r="Q873" s="962"/>
      <c r="R873" s="962"/>
      <c r="S873" s="962"/>
      <c r="T873" s="962"/>
      <c r="U873" s="962"/>
      <c r="V873" s="232"/>
      <c r="W873" s="232"/>
      <c r="X873" s="232"/>
      <c r="Y873" s="232"/>
      <c r="Z873" s="232"/>
    </row>
    <row r="874" spans="1:26" ht="15" hidden="1">
      <c r="A874" s="1426" t="s">
        <v>5828</v>
      </c>
      <c r="B874" s="1411"/>
      <c r="C874" s="812"/>
      <c r="D874" s="815"/>
      <c r="E874" s="964"/>
      <c r="F874" s="962"/>
      <c r="G874" s="964"/>
      <c r="H874" s="962"/>
      <c r="I874" s="962"/>
      <c r="J874" s="962"/>
      <c r="K874" s="962"/>
      <c r="L874" s="962"/>
      <c r="M874" s="962"/>
      <c r="N874" s="962"/>
      <c r="O874" s="962"/>
      <c r="P874" s="962"/>
      <c r="Q874" s="962"/>
      <c r="R874" s="962"/>
      <c r="S874" s="962"/>
      <c r="T874" s="962"/>
      <c r="U874" s="962"/>
      <c r="V874" s="232"/>
      <c r="W874" s="232"/>
      <c r="X874" s="232"/>
      <c r="Y874" s="232"/>
      <c r="Z874" s="232"/>
    </row>
    <row r="875" spans="1:26" ht="15" hidden="1">
      <c r="A875" s="1426" t="s">
        <v>3217</v>
      </c>
      <c r="B875" s="1383">
        <f>SUM(B873:B874)</f>
        <v>0</v>
      </c>
      <c r="C875" s="812"/>
      <c r="D875" s="812">
        <f>SUM(D873:D874)</f>
        <v>0</v>
      </c>
      <c r="E875" s="964"/>
      <c r="F875" s="962"/>
      <c r="G875" s="964"/>
      <c r="H875" s="962"/>
      <c r="I875" s="962"/>
      <c r="J875" s="962"/>
      <c r="K875" s="962"/>
      <c r="L875" s="962"/>
      <c r="M875" s="962"/>
      <c r="N875" s="962"/>
      <c r="O875" s="962"/>
      <c r="P875" s="962"/>
      <c r="Q875" s="962"/>
      <c r="R875" s="962"/>
      <c r="S875" s="962"/>
      <c r="T875" s="962"/>
      <c r="U875" s="962"/>
      <c r="V875" s="232"/>
      <c r="W875" s="232"/>
      <c r="X875" s="232"/>
      <c r="Y875" s="232"/>
      <c r="Z875" s="232"/>
    </row>
    <row r="876" spans="1:26" ht="15" hidden="1">
      <c r="A876" s="1426" t="s">
        <v>3218</v>
      </c>
      <c r="B876" s="1411"/>
      <c r="C876" s="812"/>
      <c r="D876" s="815"/>
      <c r="E876" s="964"/>
      <c r="F876" s="962"/>
      <c r="G876" s="964"/>
      <c r="H876" s="962"/>
      <c r="I876" s="962"/>
      <c r="J876" s="962"/>
      <c r="K876" s="962"/>
      <c r="L876" s="962"/>
      <c r="M876" s="962"/>
      <c r="N876" s="962"/>
      <c r="O876" s="962"/>
      <c r="P876" s="962"/>
      <c r="Q876" s="962"/>
      <c r="R876" s="962"/>
      <c r="S876" s="962"/>
      <c r="T876" s="962"/>
      <c r="U876" s="962"/>
      <c r="V876" s="232"/>
      <c r="W876" s="232"/>
      <c r="X876" s="232"/>
      <c r="Y876" s="232"/>
      <c r="Z876" s="232"/>
    </row>
    <row r="877" spans="1:26" ht="15.75" hidden="1" thickBot="1">
      <c r="A877" s="810" t="s">
        <v>3219</v>
      </c>
      <c r="B877" s="1413">
        <f>SUM(B875:B876)</f>
        <v>0</v>
      </c>
      <c r="C877" s="1377"/>
      <c r="D877" s="1413">
        <f>SUM(D875:D876)</f>
        <v>0</v>
      </c>
      <c r="E877" s="984"/>
      <c r="F877" s="962"/>
      <c r="G877" s="984"/>
      <c r="H877" s="962"/>
      <c r="I877" s="962"/>
      <c r="J877" s="962"/>
      <c r="K877" s="962"/>
      <c r="L877" s="962"/>
      <c r="M877" s="962"/>
      <c r="N877" s="962"/>
      <c r="O877" s="962"/>
      <c r="P877" s="962"/>
      <c r="Q877" s="962"/>
      <c r="R877" s="962"/>
      <c r="S877" s="962"/>
      <c r="T877" s="962"/>
      <c r="U877" s="962"/>
      <c r="V877" s="232"/>
      <c r="W877" s="232"/>
      <c r="X877" s="232"/>
      <c r="Y877" s="232"/>
      <c r="Z877" s="232"/>
    </row>
    <row r="878" spans="1:26" ht="15.75" hidden="1" thickTop="1">
      <c r="A878" s="810"/>
      <c r="B878" s="1414" t="e">
        <f>B877-#REF!</f>
        <v>#REF!</v>
      </c>
      <c r="C878" s="1377"/>
      <c r="D878" s="1414" t="e">
        <f>D877-#REF!</f>
        <v>#REF!</v>
      </c>
      <c r="E878" s="984"/>
      <c r="F878" s="962"/>
      <c r="G878" s="984"/>
      <c r="H878" s="962"/>
      <c r="I878" s="962"/>
      <c r="J878" s="962"/>
      <c r="K878" s="962"/>
      <c r="L878" s="962"/>
      <c r="M878" s="962"/>
      <c r="N878" s="962"/>
      <c r="O878" s="962"/>
      <c r="P878" s="962"/>
      <c r="Q878" s="962"/>
      <c r="R878" s="962"/>
      <c r="S878" s="962"/>
      <c r="T878" s="962"/>
      <c r="U878" s="962"/>
      <c r="V878" s="232"/>
      <c r="W878" s="232"/>
      <c r="X878" s="232"/>
      <c r="Y878" s="232"/>
      <c r="Z878" s="232"/>
    </row>
    <row r="879" spans="1:26" ht="18" hidden="1">
      <c r="A879" s="1447" t="s">
        <v>3220</v>
      </c>
      <c r="B879" s="1376"/>
      <c r="C879" s="1376"/>
      <c r="D879" s="1376"/>
      <c r="E879" s="962"/>
      <c r="F879" s="962"/>
      <c r="G879" s="962"/>
      <c r="H879" s="962"/>
      <c r="I879" s="962"/>
      <c r="J879" s="962"/>
      <c r="K879" s="962"/>
      <c r="L879" s="962"/>
      <c r="M879" s="962"/>
      <c r="N879" s="962"/>
      <c r="O879" s="962"/>
      <c r="P879" s="962"/>
      <c r="Q879" s="962"/>
      <c r="R879" s="962"/>
      <c r="S879" s="962"/>
      <c r="T879" s="962"/>
      <c r="U879" s="962"/>
      <c r="V879" s="232"/>
      <c r="W879" s="232"/>
      <c r="X879" s="232"/>
      <c r="Y879" s="232"/>
      <c r="Z879" s="232"/>
    </row>
    <row r="880" spans="1:26" ht="15" hidden="1">
      <c r="A880" s="1426"/>
      <c r="B880" s="1403" t="s">
        <v>5544</v>
      </c>
      <c r="C880" s="1377"/>
      <c r="D880" s="798" t="s">
        <v>5545</v>
      </c>
      <c r="E880" s="984"/>
      <c r="F880" s="962"/>
      <c r="G880" s="984"/>
      <c r="H880" s="962"/>
      <c r="I880" s="962"/>
      <c r="J880" s="962"/>
      <c r="K880" s="962"/>
      <c r="L880" s="962"/>
      <c r="M880" s="962"/>
      <c r="N880" s="962"/>
      <c r="O880" s="962"/>
      <c r="P880" s="962"/>
      <c r="Q880" s="962"/>
      <c r="R880" s="962"/>
      <c r="S880" s="962"/>
      <c r="T880" s="962"/>
      <c r="U880" s="962"/>
      <c r="V880" s="232"/>
      <c r="W880" s="232"/>
      <c r="X880" s="232"/>
      <c r="Y880" s="232"/>
      <c r="Z880" s="232"/>
    </row>
    <row r="881" spans="1:26" ht="15" hidden="1">
      <c r="A881" s="1426" t="s">
        <v>5824</v>
      </c>
      <c r="B881" s="1383"/>
      <c r="C881" s="812"/>
      <c r="D881" s="812"/>
      <c r="E881" s="964"/>
      <c r="F881" s="962"/>
      <c r="G881" s="964"/>
      <c r="H881" s="962"/>
      <c r="I881" s="962"/>
      <c r="J881" s="962"/>
      <c r="K881" s="962"/>
      <c r="L881" s="962"/>
      <c r="M881" s="962"/>
      <c r="N881" s="962"/>
      <c r="O881" s="962"/>
      <c r="P881" s="962"/>
      <c r="Q881" s="962"/>
      <c r="R881" s="962"/>
      <c r="S881" s="962"/>
      <c r="T881" s="962"/>
      <c r="U881" s="962"/>
      <c r="V881" s="232"/>
      <c r="W881" s="232"/>
      <c r="X881" s="232"/>
      <c r="Y881" s="232"/>
      <c r="Z881" s="232"/>
    </row>
    <row r="882" spans="1:26" ht="15" hidden="1">
      <c r="A882" s="1426" t="s">
        <v>5825</v>
      </c>
      <c r="B882" s="1383"/>
      <c r="C882" s="812"/>
      <c r="D882" s="812"/>
      <c r="E882" s="964"/>
      <c r="F882" s="962"/>
      <c r="G882" s="964"/>
      <c r="H882" s="962"/>
      <c r="I882" s="962"/>
      <c r="J882" s="962"/>
      <c r="K882" s="962"/>
      <c r="L882" s="962"/>
      <c r="M882" s="962"/>
      <c r="N882" s="962"/>
      <c r="O882" s="962"/>
      <c r="P882" s="962"/>
      <c r="Q882" s="962"/>
      <c r="R882" s="962"/>
      <c r="S882" s="962"/>
      <c r="T882" s="962"/>
      <c r="U882" s="962"/>
      <c r="V882" s="232"/>
      <c r="W882" s="232"/>
      <c r="X882" s="232"/>
      <c r="Y882" s="232"/>
      <c r="Z882" s="232"/>
    </row>
    <row r="883" spans="1:26" ht="15" hidden="1">
      <c r="A883" s="1426" t="s">
        <v>12245</v>
      </c>
      <c r="B883" s="1383"/>
      <c r="C883" s="812"/>
      <c r="D883" s="812"/>
      <c r="E883" s="964"/>
      <c r="F883" s="962"/>
      <c r="G883" s="964"/>
      <c r="H883" s="962"/>
      <c r="I883" s="962"/>
      <c r="J883" s="962"/>
      <c r="K883" s="962"/>
      <c r="L883" s="962"/>
      <c r="M883" s="962"/>
      <c r="N883" s="962"/>
      <c r="O883" s="962"/>
      <c r="P883" s="962"/>
      <c r="Q883" s="962"/>
      <c r="R883" s="962"/>
      <c r="S883" s="962"/>
      <c r="T883" s="962"/>
      <c r="U883" s="962"/>
      <c r="V883" s="232"/>
      <c r="W883" s="232"/>
      <c r="X883" s="232"/>
      <c r="Y883" s="232"/>
      <c r="Z883" s="232"/>
    </row>
    <row r="884" spans="1:26" ht="15" hidden="1">
      <c r="A884" s="1426" t="s">
        <v>5826</v>
      </c>
      <c r="B884" s="1411"/>
      <c r="C884" s="812"/>
      <c r="D884" s="815"/>
      <c r="E884" s="964"/>
      <c r="F884" s="962"/>
      <c r="G884" s="964"/>
      <c r="H884" s="962"/>
      <c r="I884" s="962"/>
      <c r="J884" s="962"/>
      <c r="K884" s="962"/>
      <c r="L884" s="962"/>
      <c r="M884" s="962"/>
      <c r="N884" s="962"/>
      <c r="O884" s="962"/>
      <c r="P884" s="962"/>
      <c r="Q884" s="962"/>
      <c r="R884" s="962"/>
      <c r="S884" s="962"/>
      <c r="T884" s="962"/>
      <c r="U884" s="962"/>
      <c r="V884" s="232"/>
      <c r="W884" s="232"/>
      <c r="X884" s="232"/>
      <c r="Y884" s="232"/>
      <c r="Z884" s="232"/>
    </row>
    <row r="885" spans="1:26" ht="15" hidden="1">
      <c r="A885" s="1426" t="s">
        <v>5827</v>
      </c>
      <c r="B885" s="1383">
        <f>SUM(B881:B884)</f>
        <v>0</v>
      </c>
      <c r="C885" s="812"/>
      <c r="D885" s="812">
        <f>SUM(D881:D884)</f>
        <v>0</v>
      </c>
      <c r="E885" s="964"/>
      <c r="F885" s="962"/>
      <c r="G885" s="964"/>
      <c r="H885" s="962"/>
      <c r="I885" s="962"/>
      <c r="J885" s="962"/>
      <c r="K885" s="962"/>
      <c r="L885" s="962"/>
      <c r="M885" s="962"/>
      <c r="N885" s="962"/>
      <c r="O885" s="962"/>
      <c r="P885" s="962"/>
      <c r="Q885" s="962"/>
      <c r="R885" s="962"/>
      <c r="S885" s="962"/>
      <c r="T885" s="962"/>
      <c r="U885" s="962"/>
      <c r="V885" s="232"/>
      <c r="W885" s="232"/>
      <c r="X885" s="232"/>
      <c r="Y885" s="232"/>
      <c r="Z885" s="232"/>
    </row>
    <row r="886" spans="1:26" ht="15" hidden="1">
      <c r="A886" s="1426" t="s">
        <v>5828</v>
      </c>
      <c r="B886" s="1411"/>
      <c r="C886" s="812"/>
      <c r="D886" s="815"/>
      <c r="E886" s="964"/>
      <c r="F886" s="962"/>
      <c r="G886" s="964"/>
      <c r="H886" s="962"/>
      <c r="I886" s="962"/>
      <c r="J886" s="962"/>
      <c r="K886" s="962"/>
      <c r="L886" s="962"/>
      <c r="M886" s="962"/>
      <c r="N886" s="962"/>
      <c r="O886" s="962"/>
      <c r="P886" s="962"/>
      <c r="Q886" s="962"/>
      <c r="R886" s="962"/>
      <c r="S886" s="962"/>
      <c r="T886" s="962"/>
      <c r="U886" s="962"/>
      <c r="V886" s="232"/>
      <c r="W886" s="232"/>
      <c r="X886" s="232"/>
      <c r="Y886" s="232"/>
      <c r="Z886" s="232"/>
    </row>
    <row r="887" spans="1:26" ht="15.75" hidden="1" thickBot="1">
      <c r="A887" s="810" t="s">
        <v>2070</v>
      </c>
      <c r="B887" s="1413">
        <f>SUM(B885:B886)</f>
        <v>0</v>
      </c>
      <c r="C887" s="1377"/>
      <c r="D887" s="1413">
        <f>SUM(D885:D886)</f>
        <v>0</v>
      </c>
      <c r="E887" s="984"/>
      <c r="F887" s="962"/>
      <c r="G887" s="984"/>
      <c r="H887" s="962"/>
      <c r="I887" s="962"/>
      <c r="J887" s="962"/>
      <c r="K887" s="962"/>
      <c r="L887" s="962"/>
      <c r="M887" s="962"/>
      <c r="N887" s="962"/>
      <c r="O887" s="962"/>
      <c r="P887" s="962"/>
      <c r="Q887" s="962"/>
      <c r="R887" s="962"/>
      <c r="S887" s="962"/>
      <c r="T887" s="962"/>
      <c r="U887" s="962"/>
      <c r="V887" s="232"/>
      <c r="W887" s="232"/>
      <c r="X887" s="232"/>
      <c r="Y887" s="232"/>
      <c r="Z887" s="232"/>
    </row>
    <row r="888" spans="1:26" ht="15.75" hidden="1" thickTop="1">
      <c r="A888" s="810"/>
      <c r="B888" s="1414">
        <f>B887-B864</f>
        <v>0</v>
      </c>
      <c r="C888" s="1377"/>
      <c r="D888" s="1414">
        <f ca="1">D887-D864</f>
        <v>0</v>
      </c>
      <c r="E888" s="984"/>
      <c r="F888" s="962"/>
      <c r="G888" s="984"/>
      <c r="H888" s="962"/>
      <c r="I888" s="962"/>
      <c r="J888" s="962"/>
      <c r="K888" s="962"/>
      <c r="L888" s="962"/>
      <c r="M888" s="962"/>
      <c r="N888" s="962"/>
      <c r="O888" s="962"/>
      <c r="P888" s="962"/>
      <c r="Q888" s="962"/>
      <c r="R888" s="962"/>
      <c r="S888" s="962"/>
      <c r="T888" s="962"/>
      <c r="U888" s="962"/>
      <c r="V888" s="232"/>
      <c r="W888" s="232"/>
      <c r="X888" s="232"/>
      <c r="Y888" s="232"/>
      <c r="Z888" s="232"/>
    </row>
    <row r="889" spans="1:26" ht="15" hidden="1">
      <c r="A889" s="1428" t="s">
        <v>2071</v>
      </c>
      <c r="B889" s="1376"/>
      <c r="C889" s="1376"/>
      <c r="D889" s="1376"/>
      <c r="E889" s="962"/>
      <c r="F889" s="962"/>
      <c r="G889" s="962"/>
      <c r="H889" s="962"/>
      <c r="I889" s="962"/>
      <c r="J889" s="962"/>
      <c r="K889" s="962"/>
      <c r="L889" s="962"/>
      <c r="M889" s="962"/>
      <c r="N889" s="962"/>
      <c r="O889" s="962"/>
      <c r="P889" s="962"/>
      <c r="Q889" s="962"/>
      <c r="R889" s="962"/>
      <c r="S889" s="962"/>
      <c r="T889" s="962"/>
      <c r="U889" s="962"/>
      <c r="V889" s="232"/>
      <c r="W889" s="232"/>
      <c r="X889" s="232"/>
      <c r="Y889" s="232"/>
      <c r="Z889" s="232"/>
    </row>
    <row r="890" spans="1:26" ht="15" hidden="1">
      <c r="A890" s="1438" t="s">
        <v>2725</v>
      </c>
      <c r="B890" s="1376"/>
      <c r="C890" s="1376"/>
      <c r="D890" s="1376"/>
      <c r="E890" s="962"/>
      <c r="F890" s="962"/>
      <c r="G890" s="962"/>
      <c r="H890" s="962"/>
      <c r="I890" s="962"/>
      <c r="J890" s="962"/>
      <c r="K890" s="962"/>
      <c r="L890" s="962"/>
      <c r="M890" s="962"/>
      <c r="N890" s="962"/>
      <c r="O890" s="962"/>
      <c r="P890" s="962"/>
      <c r="Q890" s="962"/>
      <c r="R890" s="962"/>
      <c r="S890" s="962"/>
      <c r="T890" s="962"/>
      <c r="U890" s="962"/>
      <c r="V890" s="232"/>
      <c r="W890" s="232"/>
      <c r="X890" s="232"/>
      <c r="Y890" s="232"/>
      <c r="Z890" s="232"/>
    </row>
    <row r="891" spans="1:26" ht="15" hidden="1">
      <c r="A891" s="1428" t="s">
        <v>7706</v>
      </c>
      <c r="B891" s="1376"/>
      <c r="C891" s="1376"/>
      <c r="D891" s="1376"/>
      <c r="E891" s="962"/>
      <c r="F891" s="962"/>
      <c r="G891" s="962"/>
      <c r="H891" s="962"/>
      <c r="I891" s="962"/>
      <c r="J891" s="962"/>
      <c r="K891" s="962"/>
      <c r="L891" s="962"/>
      <c r="M891" s="962"/>
      <c r="N891" s="962"/>
      <c r="O891" s="962"/>
      <c r="P891" s="962"/>
      <c r="Q891" s="962"/>
      <c r="R891" s="962"/>
      <c r="S891" s="962"/>
      <c r="T891" s="962"/>
      <c r="U891" s="962"/>
      <c r="V891" s="232"/>
      <c r="W891" s="232"/>
      <c r="X891" s="232"/>
      <c r="Y891" s="232"/>
      <c r="Z891" s="232"/>
    </row>
    <row r="892" spans="1:26" ht="15" hidden="1">
      <c r="A892" s="1428"/>
      <c r="B892" s="1376"/>
      <c r="C892" s="1376"/>
      <c r="D892" s="1376"/>
      <c r="E892" s="962"/>
      <c r="F892" s="962"/>
      <c r="G892" s="962"/>
      <c r="H892" s="962"/>
      <c r="I892" s="962"/>
      <c r="J892" s="962"/>
      <c r="K892" s="962"/>
      <c r="L892" s="962"/>
      <c r="M892" s="962"/>
      <c r="N892" s="962"/>
      <c r="O892" s="962"/>
      <c r="P892" s="962"/>
      <c r="Q892" s="962"/>
      <c r="R892" s="962"/>
      <c r="S892" s="962"/>
      <c r="T892" s="962"/>
      <c r="U892" s="962"/>
      <c r="V892" s="232"/>
      <c r="W892" s="232"/>
      <c r="X892" s="232"/>
      <c r="Y892" s="232"/>
      <c r="Z892" s="232"/>
    </row>
    <row r="893" spans="1:26" ht="15">
      <c r="A893" s="1428"/>
      <c r="B893" s="1376"/>
      <c r="C893" s="1376"/>
      <c r="D893" s="1376"/>
      <c r="E893" s="962"/>
      <c r="F893" s="962"/>
      <c r="G893" s="962"/>
      <c r="H893" s="962"/>
      <c r="I893" s="962"/>
      <c r="J893" s="962"/>
      <c r="K893" s="962"/>
      <c r="L893" s="962"/>
      <c r="M893" s="962"/>
      <c r="N893" s="962"/>
      <c r="O893" s="962"/>
      <c r="P893" s="962"/>
      <c r="Q893" s="962"/>
      <c r="R893" s="962"/>
      <c r="S893" s="962"/>
      <c r="T893" s="962"/>
      <c r="U893" s="962"/>
      <c r="V893" s="232"/>
      <c r="W893" s="232"/>
      <c r="X893" s="232"/>
      <c r="Y893" s="232"/>
      <c r="Z893" s="232"/>
    </row>
    <row r="894" spans="1:26" ht="15">
      <c r="A894" s="1429" t="s">
        <v>12117</v>
      </c>
      <c r="B894" s="1376"/>
      <c r="C894" s="1376"/>
      <c r="D894" s="1376"/>
      <c r="E894" s="959"/>
      <c r="F894" s="959"/>
      <c r="G894" s="959"/>
      <c r="H894" s="959"/>
      <c r="I894" s="959"/>
      <c r="J894" s="959"/>
      <c r="K894" s="959"/>
      <c r="L894" s="959"/>
      <c r="M894" s="959"/>
      <c r="N894" s="959"/>
      <c r="O894" s="959"/>
      <c r="P894" s="959"/>
      <c r="Q894" s="959"/>
      <c r="R894" s="959"/>
      <c r="S894" s="959"/>
      <c r="T894" s="959"/>
      <c r="U894" s="959"/>
      <c r="V894" s="960"/>
      <c r="W894" s="960"/>
      <c r="X894" s="960"/>
      <c r="Y894" s="960"/>
      <c r="Z894" s="960"/>
    </row>
    <row r="895" spans="1:26" ht="15">
      <c r="A895" s="1426"/>
      <c r="B895" s="1403" t="s">
        <v>5544</v>
      </c>
      <c r="C895" s="1377"/>
      <c r="D895" s="798" t="s">
        <v>5545</v>
      </c>
      <c r="E895" s="984"/>
      <c r="F895" s="962"/>
      <c r="G895" s="984"/>
      <c r="H895" s="962"/>
      <c r="I895" s="962"/>
      <c r="J895" s="962"/>
      <c r="K895" s="962"/>
      <c r="L895" s="962"/>
      <c r="M895" s="962"/>
      <c r="N895" s="962"/>
      <c r="O895" s="962"/>
      <c r="P895" s="962"/>
      <c r="Q895" s="962"/>
      <c r="R895" s="962"/>
      <c r="S895" s="962"/>
      <c r="T895" s="962"/>
      <c r="U895" s="962"/>
      <c r="V895" s="232"/>
      <c r="W895" s="232"/>
      <c r="X895" s="232"/>
      <c r="Y895" s="232"/>
      <c r="Z895" s="232"/>
    </row>
    <row r="896" spans="1:26" ht="15" hidden="1">
      <c r="A896" s="1426" t="s">
        <v>6786</v>
      </c>
      <c r="B896" s="1419"/>
      <c r="C896" s="1377"/>
      <c r="D896" s="1417"/>
      <c r="E896" s="984"/>
      <c r="F896" s="962"/>
      <c r="G896" s="984"/>
      <c r="H896" s="962"/>
      <c r="I896" s="962"/>
      <c r="J896" s="962"/>
      <c r="K896" s="962"/>
      <c r="L896" s="962"/>
      <c r="M896" s="962"/>
      <c r="N896" s="962"/>
      <c r="O896" s="962"/>
      <c r="P896" s="962"/>
      <c r="Q896" s="962"/>
      <c r="R896" s="962"/>
      <c r="S896" s="962"/>
      <c r="T896" s="962"/>
      <c r="U896" s="962"/>
      <c r="V896" s="232"/>
      <c r="W896" s="232"/>
      <c r="X896" s="232"/>
      <c r="Y896" s="232"/>
      <c r="Z896" s="232"/>
    </row>
    <row r="897" spans="1:26" ht="15">
      <c r="A897" s="1426" t="s">
        <v>452</v>
      </c>
      <c r="B897" s="1419">
        <v>38783500</v>
      </c>
      <c r="C897" s="1377"/>
      <c r="D897" s="1418">
        <v>2622335</v>
      </c>
      <c r="E897" s="984"/>
      <c r="F897" s="962"/>
      <c r="G897" s="984"/>
      <c r="H897" s="962"/>
      <c r="I897" s="962"/>
      <c r="J897" s="962"/>
      <c r="K897" s="962"/>
      <c r="L897" s="962"/>
      <c r="M897" s="962"/>
      <c r="N897" s="962"/>
      <c r="O897" s="962"/>
      <c r="P897" s="962"/>
      <c r="Q897" s="962"/>
      <c r="R897" s="962"/>
      <c r="S897" s="962"/>
      <c r="T897" s="962"/>
      <c r="U897" s="962"/>
      <c r="V897" s="232"/>
      <c r="W897" s="232"/>
      <c r="X897" s="232"/>
      <c r="Y897" s="232"/>
      <c r="Z897" s="232"/>
    </row>
    <row r="898" spans="1:26" ht="15">
      <c r="A898" s="1426" t="s">
        <v>453</v>
      </c>
      <c r="B898" s="1419">
        <v>0</v>
      </c>
      <c r="C898" s="1377"/>
      <c r="D898" s="1418">
        <v>2052772001</v>
      </c>
      <c r="E898" s="984"/>
      <c r="F898" s="962"/>
      <c r="G898" s="984"/>
      <c r="H898" s="962"/>
      <c r="I898" s="962"/>
      <c r="J898" s="962"/>
      <c r="K898" s="962"/>
      <c r="L898" s="962"/>
      <c r="M898" s="962"/>
      <c r="N898" s="962"/>
      <c r="O898" s="962"/>
      <c r="P898" s="962"/>
      <c r="Q898" s="962"/>
      <c r="R898" s="962"/>
      <c r="S898" s="962"/>
      <c r="T898" s="962"/>
      <c r="U898" s="962"/>
      <c r="V898" s="232"/>
      <c r="W898" s="232"/>
      <c r="X898" s="232"/>
      <c r="Y898" s="232"/>
      <c r="Z898" s="232"/>
    </row>
    <row r="899" spans="1:26" ht="15">
      <c r="A899" s="1426" t="s">
        <v>3410</v>
      </c>
      <c r="B899" s="1489">
        <v>22795576</v>
      </c>
      <c r="C899" s="1377"/>
      <c r="D899" s="1418">
        <v>16744302</v>
      </c>
      <c r="E899" s="984"/>
      <c r="F899" s="962"/>
      <c r="G899" s="984"/>
      <c r="H899" s="962"/>
      <c r="I899" s="962"/>
      <c r="J899" s="962"/>
      <c r="K899" s="962"/>
      <c r="L899" s="962"/>
      <c r="M899" s="962"/>
      <c r="N899" s="962"/>
      <c r="O899" s="962"/>
      <c r="P899" s="962"/>
      <c r="Q899" s="962"/>
      <c r="R899" s="962"/>
      <c r="S899" s="962"/>
      <c r="T899" s="962"/>
      <c r="U899" s="962"/>
      <c r="V899" s="232"/>
      <c r="W899" s="232"/>
      <c r="X899" s="232"/>
      <c r="Y899" s="232"/>
      <c r="Z899" s="232"/>
    </row>
    <row r="900" spans="1:26" ht="15" hidden="1">
      <c r="A900" s="1426" t="s">
        <v>14234</v>
      </c>
      <c r="B900" s="1489"/>
      <c r="C900" s="1377"/>
      <c r="D900" s="1384">
        <v>0</v>
      </c>
      <c r="E900" s="984"/>
      <c r="F900" s="962"/>
      <c r="G900" s="984"/>
      <c r="H900" s="962"/>
      <c r="I900" s="962"/>
      <c r="J900" s="962"/>
      <c r="K900" s="962"/>
      <c r="L900" s="962"/>
      <c r="M900" s="962"/>
      <c r="N900" s="962"/>
      <c r="O900" s="962"/>
      <c r="P900" s="962"/>
      <c r="Q900" s="962"/>
      <c r="R900" s="962"/>
      <c r="S900" s="962"/>
      <c r="T900" s="962"/>
      <c r="U900" s="962"/>
      <c r="V900" s="232"/>
      <c r="W900" s="232"/>
      <c r="X900" s="232"/>
      <c r="Y900" s="232"/>
      <c r="Z900" s="232"/>
    </row>
    <row r="901" spans="1:26" ht="15.75" thickBot="1">
      <c r="A901" s="810" t="s">
        <v>4032</v>
      </c>
      <c r="B901" s="1415">
        <f>SUM(B897:B899)</f>
        <v>61579076</v>
      </c>
      <c r="C901" s="1377"/>
      <c r="D901" s="1415">
        <f>SUM(D896:D900)</f>
        <v>2072138638</v>
      </c>
      <c r="E901" s="984"/>
      <c r="F901" s="962"/>
      <c r="G901" s="984"/>
      <c r="H901" s="962"/>
      <c r="I901" s="962"/>
      <c r="J901" s="962"/>
      <c r="K901" s="962"/>
      <c r="L901" s="962"/>
      <c r="M901" s="962"/>
      <c r="N901" s="962"/>
      <c r="O901" s="962"/>
      <c r="P901" s="962"/>
      <c r="Q901" s="962"/>
      <c r="R901" s="962"/>
      <c r="S901" s="962"/>
      <c r="T901" s="962"/>
      <c r="U901" s="962"/>
      <c r="V901" s="232"/>
      <c r="W901" s="232"/>
      <c r="X901" s="232"/>
      <c r="Y901" s="232"/>
      <c r="Z901" s="232"/>
    </row>
    <row r="902" spans="1:26" ht="15.75" thickTop="1">
      <c r="A902" s="810"/>
      <c r="B902" s="1419">
        <f ca="1">B901-PL!F25</f>
        <v>0</v>
      </c>
      <c r="C902" s="1387"/>
      <c r="D902" s="1386">
        <f ca="1">D901-PL!H25</f>
        <v>0</v>
      </c>
      <c r="E902" s="984"/>
      <c r="F902" s="962"/>
      <c r="G902" s="984"/>
      <c r="H902" s="962"/>
      <c r="I902" s="962"/>
      <c r="J902" s="962"/>
      <c r="K902" s="962"/>
      <c r="L902" s="962"/>
      <c r="M902" s="962"/>
      <c r="N902" s="962"/>
      <c r="O902" s="962"/>
      <c r="P902" s="962"/>
      <c r="Q902" s="962"/>
      <c r="R902" s="962"/>
      <c r="S902" s="962"/>
      <c r="T902" s="962"/>
      <c r="U902" s="962"/>
      <c r="V902" s="232"/>
      <c r="W902" s="232"/>
      <c r="X902" s="232"/>
      <c r="Y902" s="232"/>
      <c r="Z902" s="232"/>
    </row>
    <row r="903" spans="1:26" ht="15">
      <c r="A903" s="810"/>
      <c r="B903" s="1414"/>
      <c r="C903" s="1377"/>
      <c r="D903" s="1414"/>
      <c r="E903" s="984"/>
      <c r="F903" s="962"/>
      <c r="G903" s="984"/>
      <c r="H903" s="962"/>
      <c r="I903" s="962"/>
      <c r="J903" s="962"/>
      <c r="K903" s="962"/>
      <c r="L903" s="962"/>
      <c r="M903" s="962"/>
      <c r="N903" s="962"/>
      <c r="O903" s="962"/>
      <c r="P903" s="962"/>
      <c r="Q903" s="962"/>
      <c r="R903" s="962"/>
      <c r="S903" s="962"/>
      <c r="T903" s="962"/>
      <c r="U903" s="962"/>
      <c r="V903" s="232"/>
      <c r="W903" s="232"/>
      <c r="X903" s="232"/>
      <c r="Y903" s="232"/>
      <c r="Z903" s="232"/>
    </row>
    <row r="904" spans="1:26" ht="15">
      <c r="A904" s="1429" t="s">
        <v>12118</v>
      </c>
      <c r="B904" s="1376"/>
      <c r="C904" s="1376"/>
      <c r="D904" s="1376"/>
      <c r="E904" s="959"/>
      <c r="F904" s="959"/>
      <c r="G904" s="959"/>
      <c r="H904" s="959"/>
      <c r="I904" s="959"/>
      <c r="J904" s="959"/>
      <c r="K904" s="959"/>
      <c r="L904" s="959"/>
      <c r="M904" s="959"/>
      <c r="N904" s="959"/>
      <c r="O904" s="959"/>
      <c r="P904" s="959"/>
      <c r="Q904" s="959"/>
      <c r="R904" s="959"/>
      <c r="S904" s="959"/>
      <c r="T904" s="959"/>
      <c r="U904" s="959"/>
      <c r="V904" s="960"/>
      <c r="W904" s="960"/>
      <c r="X904" s="960"/>
      <c r="Y904" s="960"/>
      <c r="Z904" s="960"/>
    </row>
    <row r="905" spans="1:26" ht="15">
      <c r="A905" s="1426"/>
      <c r="B905" s="1403" t="s">
        <v>5544</v>
      </c>
      <c r="C905" s="1377"/>
      <c r="D905" s="798" t="s">
        <v>5545</v>
      </c>
      <c r="E905" s="984"/>
      <c r="F905" s="962"/>
      <c r="G905" s="984"/>
      <c r="H905" s="962"/>
      <c r="I905" s="962"/>
      <c r="J905" s="962"/>
      <c r="K905" s="962"/>
      <c r="L905" s="962"/>
      <c r="M905" s="962"/>
      <c r="N905" s="962"/>
      <c r="O905" s="962"/>
      <c r="P905" s="962"/>
      <c r="Q905" s="962"/>
      <c r="R905" s="962"/>
      <c r="S905" s="962"/>
      <c r="T905" s="962"/>
      <c r="U905" s="962"/>
      <c r="V905" s="232"/>
      <c r="W905" s="232"/>
      <c r="X905" s="232"/>
      <c r="Y905" s="232"/>
      <c r="Z905" s="232"/>
    </row>
    <row r="906" spans="1:26" ht="15">
      <c r="A906" s="1426" t="s">
        <v>11152</v>
      </c>
      <c r="B906" s="1419">
        <v>1661645380</v>
      </c>
      <c r="C906" s="812"/>
      <c r="D906" s="1384">
        <v>1986394954</v>
      </c>
      <c r="E906" s="984"/>
      <c r="F906" s="962"/>
      <c r="G906" s="984"/>
      <c r="H906" s="962"/>
      <c r="I906" s="962"/>
      <c r="J906" s="962"/>
      <c r="K906" s="962"/>
      <c r="L906" s="962"/>
      <c r="M906" s="962"/>
      <c r="N906" s="962"/>
      <c r="O906" s="962"/>
      <c r="P906" s="962"/>
      <c r="Q906" s="962"/>
      <c r="R906" s="962"/>
      <c r="S906" s="962"/>
      <c r="T906" s="962"/>
      <c r="U906" s="962"/>
      <c r="V906" s="232"/>
      <c r="W906" s="232"/>
      <c r="X906" s="232"/>
      <c r="Y906" s="232"/>
      <c r="Z906" s="232"/>
    </row>
    <row r="907" spans="1:26" ht="15">
      <c r="A907" s="1426" t="s">
        <v>4414</v>
      </c>
      <c r="B907" s="1419">
        <v>0</v>
      </c>
      <c r="C907" s="812"/>
      <c r="D907" s="1384">
        <v>232651776</v>
      </c>
      <c r="E907" s="984"/>
      <c r="F907" s="962"/>
      <c r="G907" s="984"/>
      <c r="H907" s="962"/>
      <c r="I907" s="962"/>
      <c r="J907" s="962"/>
      <c r="K907" s="962"/>
      <c r="L907" s="962"/>
      <c r="M907" s="962"/>
      <c r="N907" s="962"/>
      <c r="O907" s="962"/>
      <c r="P907" s="962"/>
      <c r="Q907" s="962"/>
      <c r="R907" s="962"/>
      <c r="S907" s="962"/>
      <c r="T907" s="962"/>
      <c r="U907" s="962"/>
      <c r="V907" s="232"/>
      <c r="W907" s="232"/>
      <c r="X907" s="232"/>
      <c r="Y907" s="232"/>
      <c r="Z907" s="232"/>
    </row>
    <row r="908" spans="1:26" ht="15">
      <c r="A908" s="1426" t="s">
        <v>10929</v>
      </c>
      <c r="B908" s="1419">
        <v>62336038</v>
      </c>
      <c r="C908" s="812"/>
      <c r="D908" s="1384">
        <v>10319535</v>
      </c>
      <c r="E908" s="984"/>
      <c r="F908" s="962"/>
      <c r="G908" s="984"/>
      <c r="H908" s="962"/>
      <c r="I908" s="962"/>
      <c r="J908" s="962"/>
      <c r="K908" s="962"/>
      <c r="L908" s="962"/>
      <c r="M908" s="962"/>
      <c r="N908" s="962"/>
      <c r="O908" s="962"/>
      <c r="P908" s="962"/>
      <c r="Q908" s="962"/>
      <c r="R908" s="962"/>
      <c r="S908" s="962"/>
      <c r="T908" s="962"/>
      <c r="U908" s="962"/>
      <c r="V908" s="232"/>
      <c r="W908" s="232"/>
      <c r="X908" s="232"/>
      <c r="Y908" s="232"/>
      <c r="Z908" s="232"/>
    </row>
    <row r="909" spans="1:26" ht="15">
      <c r="A909" s="1426" t="s">
        <v>14332</v>
      </c>
      <c r="B909" s="1419">
        <v>10000000000</v>
      </c>
      <c r="C909" s="812"/>
      <c r="D909" s="1384">
        <v>0</v>
      </c>
      <c r="E909" s="984"/>
      <c r="F909" s="962"/>
      <c r="G909" s="984"/>
      <c r="H909" s="962"/>
      <c r="I909" s="962"/>
      <c r="J909" s="962"/>
      <c r="K909" s="962"/>
      <c r="L909" s="962"/>
      <c r="M909" s="962"/>
      <c r="N909" s="962"/>
      <c r="O909" s="962"/>
      <c r="P909" s="962"/>
      <c r="Q909" s="962"/>
      <c r="R909" s="962"/>
      <c r="S909" s="962"/>
      <c r="T909" s="962"/>
      <c r="U909" s="962"/>
      <c r="V909" s="232"/>
      <c r="W909" s="232"/>
      <c r="X909" s="232"/>
      <c r="Y909" s="232"/>
      <c r="Z909" s="232"/>
    </row>
    <row r="910" spans="1:26" ht="15" hidden="1">
      <c r="A910" s="1426" t="s">
        <v>12029</v>
      </c>
      <c r="B910" s="1419"/>
      <c r="C910" s="812"/>
      <c r="D910" s="1384"/>
      <c r="E910" s="984"/>
      <c r="F910" s="962"/>
      <c r="G910" s="984"/>
      <c r="H910" s="962"/>
      <c r="I910" s="962"/>
      <c r="J910" s="962"/>
      <c r="K910" s="962"/>
      <c r="L910" s="962"/>
      <c r="M910" s="962"/>
      <c r="N910" s="962"/>
      <c r="O910" s="962"/>
      <c r="P910" s="962"/>
      <c r="Q910" s="962"/>
      <c r="R910" s="962"/>
      <c r="S910" s="962"/>
      <c r="T910" s="962"/>
      <c r="U910" s="962"/>
      <c r="V910" s="232"/>
      <c r="W910" s="232"/>
      <c r="X910" s="232"/>
      <c r="Y910" s="232"/>
      <c r="Z910" s="232"/>
    </row>
    <row r="911" spans="1:26" ht="15.75" thickBot="1">
      <c r="A911" s="810" t="s">
        <v>4032</v>
      </c>
      <c r="B911" s="1415">
        <f>SUM(B906:B910)</f>
        <v>11723981418</v>
      </c>
      <c r="C911" s="1377"/>
      <c r="D911" s="1415">
        <f>SUM(D906:D910)</f>
        <v>2229366265</v>
      </c>
      <c r="E911" s="984"/>
      <c r="F911" s="962"/>
      <c r="G911" s="984"/>
      <c r="H911" s="962"/>
      <c r="I911" s="962"/>
      <c r="J911" s="962"/>
      <c r="K911" s="962"/>
      <c r="L911" s="962"/>
      <c r="M911" s="962"/>
      <c r="N911" s="962"/>
      <c r="O911" s="962"/>
      <c r="P911" s="962"/>
      <c r="Q911" s="962"/>
      <c r="R911" s="962"/>
      <c r="S911" s="962"/>
      <c r="T911" s="962"/>
      <c r="U911" s="962"/>
      <c r="V911" s="232"/>
      <c r="W911" s="232"/>
      <c r="X911" s="232"/>
      <c r="Y911" s="232"/>
      <c r="Z911" s="232"/>
    </row>
    <row r="912" spans="1:26" ht="15.75" thickTop="1">
      <c r="A912" s="810"/>
      <c r="B912" s="1419">
        <f ca="1">B911-PL!F27</f>
        <v>0</v>
      </c>
      <c r="C912" s="1387"/>
      <c r="D912" s="1386">
        <f ca="1">D911-PL!H27</f>
        <v>0</v>
      </c>
      <c r="E912" s="984"/>
      <c r="F912" s="962"/>
      <c r="G912" s="984"/>
      <c r="H912" s="962"/>
      <c r="I912" s="962"/>
      <c r="J912" s="962"/>
      <c r="K912" s="962"/>
      <c r="L912" s="962"/>
      <c r="M912" s="962"/>
      <c r="N912" s="962"/>
      <c r="O912" s="962"/>
      <c r="P912" s="962"/>
      <c r="Q912" s="962"/>
      <c r="R912" s="962"/>
      <c r="S912" s="962"/>
      <c r="T912" s="962"/>
      <c r="U912" s="962"/>
      <c r="V912" s="232"/>
      <c r="W912" s="232"/>
      <c r="X912" s="232"/>
      <c r="Y912" s="232"/>
      <c r="Z912" s="232"/>
    </row>
    <row r="913" spans="1:26" ht="15">
      <c r="A913" s="810"/>
      <c r="B913" s="1414"/>
      <c r="C913" s="1377"/>
      <c r="D913" s="1414"/>
      <c r="E913" s="984"/>
      <c r="F913" s="962"/>
      <c r="G913" s="984"/>
      <c r="H913" s="962"/>
      <c r="I913" s="962"/>
      <c r="J913" s="962"/>
      <c r="K913" s="962"/>
      <c r="L913" s="962"/>
      <c r="M913" s="962"/>
      <c r="N913" s="962"/>
      <c r="O913" s="962"/>
      <c r="P913" s="962"/>
      <c r="Q913" s="962"/>
      <c r="R913" s="962"/>
      <c r="S913" s="962"/>
      <c r="T913" s="962"/>
      <c r="U913" s="962"/>
      <c r="V913" s="232"/>
      <c r="W913" s="232"/>
      <c r="X913" s="232"/>
      <c r="Y913" s="232"/>
      <c r="Z913" s="232"/>
    </row>
    <row r="914" spans="1:26" ht="15">
      <c r="A914" s="1429" t="s">
        <v>12119</v>
      </c>
      <c r="B914" s="1376"/>
      <c r="C914" s="1376"/>
      <c r="D914" s="1376"/>
      <c r="E914" s="959"/>
      <c r="F914" s="962"/>
      <c r="G914" s="984"/>
      <c r="H914" s="962"/>
      <c r="I914" s="962"/>
      <c r="J914" s="962"/>
      <c r="K914" s="962"/>
      <c r="L914" s="959"/>
      <c r="M914" s="959"/>
      <c r="N914" s="959"/>
      <c r="O914" s="959"/>
      <c r="P914" s="959"/>
      <c r="Q914" s="959"/>
      <c r="R914" s="959"/>
      <c r="S914" s="959"/>
      <c r="T914" s="959"/>
      <c r="U914" s="959"/>
      <c r="V914" s="960"/>
      <c r="W914" s="960"/>
      <c r="X914" s="960"/>
      <c r="Y914" s="960"/>
      <c r="Z914" s="960"/>
    </row>
    <row r="915" spans="1:26" ht="15">
      <c r="A915" s="1426"/>
      <c r="B915" s="1403" t="s">
        <v>5544</v>
      </c>
      <c r="C915" s="1377"/>
      <c r="D915" s="798" t="s">
        <v>5545</v>
      </c>
      <c r="E915" s="984"/>
      <c r="F915" s="962"/>
      <c r="G915" s="984"/>
      <c r="H915" s="962"/>
      <c r="I915" s="962"/>
      <c r="J915" s="962"/>
      <c r="K915" s="962"/>
      <c r="L915" s="962"/>
      <c r="M915" s="962"/>
      <c r="N915" s="962"/>
      <c r="O915" s="962"/>
      <c r="P915" s="962"/>
      <c r="Q915" s="962"/>
      <c r="R915" s="962"/>
      <c r="S915" s="962"/>
      <c r="T915" s="962"/>
      <c r="U915" s="962"/>
      <c r="V915" s="232"/>
      <c r="W915" s="232"/>
      <c r="X915" s="232"/>
      <c r="Y915" s="232"/>
      <c r="Z915" s="232"/>
    </row>
    <row r="916" spans="1:26" ht="15">
      <c r="A916" s="1426" t="s">
        <v>12031</v>
      </c>
      <c r="B916" s="1383">
        <v>703390383</v>
      </c>
      <c r="C916" s="812"/>
      <c r="D916" s="812">
        <v>321054248</v>
      </c>
      <c r="E916" s="964"/>
      <c r="F916" s="962"/>
      <c r="G916" s="984"/>
      <c r="H916" s="962"/>
      <c r="I916" s="962"/>
      <c r="J916" s="962"/>
      <c r="K916" s="962"/>
      <c r="L916" s="962"/>
      <c r="M916" s="962"/>
      <c r="N916" s="962"/>
      <c r="O916" s="962"/>
      <c r="P916" s="962"/>
      <c r="Q916" s="962"/>
      <c r="R916" s="962"/>
      <c r="S916" s="962"/>
      <c r="T916" s="962"/>
      <c r="U916" s="962"/>
      <c r="V916" s="232"/>
      <c r="W916" s="232"/>
      <c r="X916" s="232"/>
      <c r="Y916" s="232"/>
      <c r="Z916" s="232"/>
    </row>
    <row r="917" spans="1:26" ht="15">
      <c r="A917" s="1426" t="s">
        <v>12032</v>
      </c>
      <c r="B917" s="1383">
        <v>0</v>
      </c>
      <c r="C917" s="812"/>
      <c r="D917" s="812">
        <v>4090909</v>
      </c>
      <c r="E917" s="964"/>
      <c r="F917" s="962"/>
      <c r="G917" s="984"/>
      <c r="H917" s="962"/>
      <c r="I917" s="962"/>
      <c r="J917" s="962"/>
      <c r="K917" s="962"/>
      <c r="L917" s="962"/>
      <c r="M917" s="962"/>
      <c r="N917" s="962"/>
      <c r="O917" s="962"/>
      <c r="P917" s="962"/>
      <c r="Q917" s="962"/>
      <c r="R917" s="962"/>
      <c r="S917" s="962"/>
      <c r="T917" s="962"/>
      <c r="U917" s="962"/>
      <c r="V917" s="232"/>
      <c r="W917" s="232"/>
      <c r="X917" s="232"/>
      <c r="Y917" s="232"/>
      <c r="Z917" s="232"/>
    </row>
    <row r="918" spans="1:26" ht="15" hidden="1">
      <c r="A918" s="1426" t="s">
        <v>1291</v>
      </c>
      <c r="B918" s="1383"/>
      <c r="C918" s="812"/>
      <c r="D918" s="812">
        <v>0</v>
      </c>
      <c r="E918" s="964"/>
      <c r="F918" s="962"/>
      <c r="G918" s="984"/>
      <c r="H918" s="962"/>
      <c r="I918" s="962"/>
      <c r="J918" s="962"/>
      <c r="K918" s="962"/>
      <c r="L918" s="962"/>
      <c r="M918" s="962"/>
      <c r="N918" s="962"/>
      <c r="O918" s="962"/>
      <c r="P918" s="962"/>
      <c r="Q918" s="962"/>
      <c r="R918" s="962"/>
      <c r="S918" s="962"/>
      <c r="T918" s="962"/>
      <c r="U918" s="962"/>
      <c r="V918" s="232"/>
      <c r="W918" s="232"/>
      <c r="X918" s="232"/>
      <c r="Y918" s="232"/>
      <c r="Z918" s="232"/>
    </row>
    <row r="919" spans="1:26" ht="18.75" customHeight="1">
      <c r="A919" s="1426" t="s">
        <v>1292</v>
      </c>
      <c r="B919" s="1383">
        <v>79348488</v>
      </c>
      <c r="C919" s="812"/>
      <c r="D919" s="812">
        <v>32210439</v>
      </c>
      <c r="E919" s="964"/>
      <c r="F919" s="962"/>
      <c r="G919" s="984"/>
      <c r="H919" s="962"/>
      <c r="I919" s="962"/>
      <c r="J919" s="962"/>
      <c r="K919" s="962"/>
      <c r="L919" s="962"/>
      <c r="M919" s="962"/>
      <c r="N919" s="962"/>
      <c r="O919" s="962"/>
      <c r="P919" s="962"/>
      <c r="Q919" s="962"/>
      <c r="R919" s="962"/>
      <c r="S919" s="962"/>
      <c r="T919" s="962"/>
      <c r="U919" s="962"/>
      <c r="V919" s="232"/>
      <c r="W919" s="232"/>
      <c r="X919" s="232"/>
      <c r="Y919" s="232"/>
      <c r="Z919" s="232"/>
    </row>
    <row r="920" spans="1:26" ht="15" hidden="1">
      <c r="A920" s="1426" t="s">
        <v>1293</v>
      </c>
      <c r="B920" s="1383"/>
      <c r="C920" s="812"/>
      <c r="D920" s="812">
        <v>0</v>
      </c>
      <c r="E920" s="964"/>
      <c r="F920" s="962"/>
      <c r="G920" s="984"/>
      <c r="H920" s="962"/>
      <c r="I920" s="962"/>
      <c r="J920" s="962"/>
      <c r="K920" s="962"/>
      <c r="L920" s="962"/>
      <c r="M920" s="962"/>
      <c r="N920" s="962"/>
      <c r="O920" s="962"/>
      <c r="P920" s="962"/>
      <c r="Q920" s="962"/>
      <c r="R920" s="962"/>
      <c r="S920" s="962"/>
      <c r="T920" s="962"/>
      <c r="U920" s="962"/>
      <c r="V920" s="232"/>
      <c r="W920" s="232"/>
      <c r="X920" s="232"/>
      <c r="Y920" s="232"/>
      <c r="Z920" s="232"/>
    </row>
    <row r="921" spans="1:26" ht="15">
      <c r="A921" s="1426" t="s">
        <v>1294</v>
      </c>
      <c r="B921" s="1383">
        <v>119350000</v>
      </c>
      <c r="C921" s="812"/>
      <c r="D921" s="812">
        <v>3211729898</v>
      </c>
      <c r="E921" s="964"/>
      <c r="F921" s="962"/>
      <c r="G921" s="984"/>
      <c r="H921" s="962"/>
      <c r="I921" s="962"/>
      <c r="J921" s="962"/>
      <c r="K921" s="962"/>
      <c r="L921" s="962"/>
      <c r="M921" s="962"/>
      <c r="N921" s="962"/>
      <c r="O921" s="962"/>
      <c r="P921" s="962"/>
      <c r="Q921" s="962"/>
      <c r="R921" s="962"/>
      <c r="S921" s="962"/>
      <c r="T921" s="962"/>
      <c r="U921" s="962"/>
      <c r="V921" s="232"/>
      <c r="W921" s="232"/>
      <c r="X921" s="232"/>
      <c r="Y921" s="232"/>
      <c r="Z921" s="232"/>
    </row>
    <row r="922" spans="1:26" ht="15">
      <c r="A922" s="1426" t="s">
        <v>1295</v>
      </c>
      <c r="B922" s="1383">
        <v>21127184</v>
      </c>
      <c r="C922" s="812"/>
      <c r="D922" s="812">
        <v>15614915</v>
      </c>
      <c r="E922" s="964"/>
      <c r="F922" s="962"/>
      <c r="G922" s="984"/>
      <c r="H922" s="962"/>
      <c r="I922" s="962"/>
      <c r="J922" s="962"/>
      <c r="K922" s="962"/>
      <c r="L922" s="962"/>
      <c r="M922" s="962"/>
      <c r="N922" s="962"/>
      <c r="O922" s="962"/>
      <c r="P922" s="962"/>
      <c r="Q922" s="962"/>
      <c r="R922" s="962"/>
      <c r="S922" s="962"/>
      <c r="T922" s="962"/>
      <c r="U922" s="962"/>
      <c r="V922" s="232"/>
      <c r="W922" s="232"/>
      <c r="X922" s="232"/>
      <c r="Y922" s="232"/>
      <c r="Z922" s="232"/>
    </row>
    <row r="923" spans="1:26" ht="15.75" thickBot="1">
      <c r="A923" s="810" t="s">
        <v>4032</v>
      </c>
      <c r="B923" s="1415">
        <f>SUM(B916:B922)</f>
        <v>923216055</v>
      </c>
      <c r="C923" s="1377"/>
      <c r="D923" s="1415">
        <f>SUM(D916:D922)</f>
        <v>3584700409</v>
      </c>
      <c r="E923" s="984"/>
      <c r="F923" s="962"/>
      <c r="G923" s="984"/>
      <c r="H923" s="962"/>
      <c r="I923" s="962"/>
      <c r="J923" s="962"/>
      <c r="K923" s="962"/>
      <c r="L923" s="962"/>
      <c r="M923" s="962"/>
      <c r="N923" s="962"/>
      <c r="O923" s="962"/>
      <c r="P923" s="962"/>
      <c r="Q923" s="962"/>
      <c r="R923" s="962"/>
      <c r="S923" s="962"/>
      <c r="T923" s="962"/>
      <c r="U923" s="962"/>
      <c r="V923" s="232"/>
      <c r="W923" s="232"/>
      <c r="X923" s="232"/>
      <c r="Y923" s="232"/>
      <c r="Z923" s="232"/>
    </row>
    <row r="924" spans="1:26" ht="15.75" thickTop="1">
      <c r="A924" s="810"/>
      <c r="B924" s="1414">
        <f ca="1">B923-PL!F30</f>
        <v>0</v>
      </c>
      <c r="C924" s="1377"/>
      <c r="D924" s="1414">
        <f ca="1">D923-PL!H30</f>
        <v>0</v>
      </c>
      <c r="E924" s="984"/>
      <c r="F924" s="962"/>
      <c r="G924" s="984"/>
      <c r="H924" s="962"/>
      <c r="I924" s="962"/>
      <c r="J924" s="962"/>
      <c r="K924" s="962"/>
      <c r="L924" s="962"/>
      <c r="M924" s="962"/>
      <c r="N924" s="962"/>
      <c r="O924" s="962"/>
      <c r="P924" s="962"/>
      <c r="Q924" s="962"/>
      <c r="R924" s="962"/>
      <c r="S924" s="962"/>
      <c r="T924" s="962"/>
      <c r="U924" s="962"/>
      <c r="V924" s="232"/>
      <c r="W924" s="232"/>
      <c r="X924" s="232"/>
      <c r="Y924" s="232"/>
      <c r="Z924" s="232"/>
    </row>
    <row r="925" spans="1:26" ht="15">
      <c r="A925" s="810"/>
      <c r="B925" s="1414"/>
      <c r="C925" s="1377"/>
      <c r="D925" s="1414"/>
      <c r="E925" s="984"/>
      <c r="F925" s="962"/>
      <c r="G925" s="984"/>
      <c r="H925" s="962"/>
      <c r="I925" s="962"/>
      <c r="J925" s="962"/>
      <c r="K925" s="962"/>
      <c r="L925" s="962"/>
      <c r="M925" s="962"/>
      <c r="N925" s="962"/>
      <c r="O925" s="962"/>
      <c r="P925" s="962"/>
      <c r="Q925" s="962"/>
      <c r="R925" s="962"/>
      <c r="S925" s="962"/>
      <c r="T925" s="962"/>
      <c r="U925" s="962"/>
      <c r="V925" s="232"/>
      <c r="W925" s="232"/>
      <c r="X925" s="232"/>
      <c r="Y925" s="232"/>
      <c r="Z925" s="232"/>
    </row>
    <row r="926" spans="1:26" ht="15">
      <c r="A926" s="1429" t="s">
        <v>12120</v>
      </c>
      <c r="B926" s="1376"/>
      <c r="C926" s="1376"/>
      <c r="D926" s="1376"/>
      <c r="E926" s="959"/>
      <c r="F926" s="962"/>
      <c r="G926" s="984"/>
      <c r="H926" s="962"/>
      <c r="I926" s="962"/>
      <c r="J926" s="962"/>
      <c r="K926" s="962"/>
      <c r="L926" s="959"/>
      <c r="M926" s="959"/>
      <c r="N926" s="959"/>
      <c r="O926" s="959"/>
      <c r="P926" s="959"/>
      <c r="Q926" s="959"/>
      <c r="R926" s="959"/>
      <c r="S926" s="959"/>
      <c r="T926" s="959"/>
      <c r="U926" s="959"/>
      <c r="V926" s="960"/>
      <c r="W926" s="960"/>
      <c r="X926" s="960"/>
      <c r="Y926" s="960"/>
      <c r="Z926" s="960"/>
    </row>
    <row r="927" spans="1:26" ht="15">
      <c r="A927" s="1426"/>
      <c r="B927" s="1403" t="s">
        <v>5544</v>
      </c>
      <c r="C927" s="1377"/>
      <c r="D927" s="798" t="s">
        <v>5545</v>
      </c>
      <c r="E927" s="984"/>
      <c r="F927" s="962"/>
      <c r="G927" s="984"/>
      <c r="H927" s="962"/>
      <c r="I927" s="962"/>
      <c r="J927" s="962"/>
      <c r="K927" s="962"/>
      <c r="L927" s="962"/>
      <c r="M927" s="962"/>
      <c r="N927" s="962"/>
      <c r="O927" s="962"/>
      <c r="P927" s="962"/>
      <c r="Q927" s="962"/>
      <c r="R927" s="962"/>
      <c r="S927" s="962"/>
      <c r="T927" s="962"/>
      <c r="U927" s="962"/>
      <c r="V927" s="232"/>
      <c r="W927" s="232"/>
      <c r="X927" s="232"/>
      <c r="Y927" s="232"/>
      <c r="Z927" s="232"/>
    </row>
    <row r="928" spans="1:26" ht="15">
      <c r="A928" s="1426" t="s">
        <v>1296</v>
      </c>
      <c r="B928" s="1383">
        <v>1110276046</v>
      </c>
      <c r="C928" s="812"/>
      <c r="D928" s="812">
        <v>1097814768</v>
      </c>
      <c r="E928" s="964"/>
      <c r="F928" s="962"/>
      <c r="G928" s="984"/>
      <c r="H928" s="962"/>
      <c r="I928" s="962"/>
      <c r="J928" s="962"/>
      <c r="K928" s="962"/>
      <c r="L928" s="962"/>
      <c r="M928" s="962"/>
      <c r="N928" s="962"/>
      <c r="O928" s="962"/>
      <c r="P928" s="962"/>
      <c r="Q928" s="962"/>
      <c r="R928" s="962"/>
      <c r="S928" s="962"/>
      <c r="T928" s="962"/>
      <c r="U928" s="962"/>
      <c r="V928" s="232"/>
      <c r="W928" s="232"/>
      <c r="X928" s="232"/>
      <c r="Y928" s="232"/>
      <c r="Z928" s="232"/>
    </row>
    <row r="929" spans="1:26" ht="15" hidden="1">
      <c r="A929" s="1426" t="s">
        <v>4595</v>
      </c>
      <c r="B929" s="1383"/>
      <c r="C929" s="812"/>
      <c r="D929" s="812">
        <v>0</v>
      </c>
      <c r="E929" s="964"/>
      <c r="F929" s="962"/>
      <c r="G929" s="984"/>
      <c r="H929" s="962"/>
      <c r="I929" s="962"/>
      <c r="J929" s="962"/>
      <c r="K929" s="962"/>
      <c r="L929" s="962"/>
      <c r="M929" s="962"/>
      <c r="N929" s="962"/>
      <c r="O929" s="962"/>
      <c r="P929" s="962"/>
      <c r="Q929" s="962"/>
      <c r="R929" s="962"/>
      <c r="S929" s="962"/>
      <c r="T929" s="962"/>
      <c r="U929" s="962"/>
      <c r="V929" s="232"/>
      <c r="W929" s="232"/>
      <c r="X929" s="232"/>
      <c r="Y929" s="232"/>
      <c r="Z929" s="232"/>
    </row>
    <row r="930" spans="1:26" ht="15">
      <c r="A930" s="1426" t="s">
        <v>4596</v>
      </c>
      <c r="B930" s="1383">
        <f>198063340-42259830</f>
        <v>155803510</v>
      </c>
      <c r="C930" s="812"/>
      <c r="D930" s="812">
        <v>8470908</v>
      </c>
      <c r="E930" s="964"/>
      <c r="F930" s="962"/>
      <c r="G930" s="984"/>
      <c r="H930" s="962"/>
      <c r="I930" s="962"/>
      <c r="J930" s="962"/>
      <c r="K930" s="962"/>
      <c r="L930" s="962"/>
      <c r="M930" s="962"/>
      <c r="N930" s="962"/>
      <c r="O930" s="962"/>
      <c r="P930" s="962"/>
      <c r="Q930" s="962"/>
      <c r="R930" s="962"/>
      <c r="S930" s="962"/>
      <c r="T930" s="962"/>
      <c r="U930" s="962"/>
      <c r="V930" s="232"/>
      <c r="W930" s="232"/>
      <c r="X930" s="232"/>
      <c r="Y930" s="232"/>
      <c r="Z930" s="232"/>
    </row>
    <row r="931" spans="1:26" ht="15">
      <c r="A931" s="1426" t="s">
        <v>1292</v>
      </c>
      <c r="B931" s="1383">
        <v>219951060</v>
      </c>
      <c r="C931" s="812"/>
      <c r="D931" s="812">
        <v>244951046</v>
      </c>
      <c r="E931" s="964"/>
      <c r="F931" s="962"/>
      <c r="G931" s="984"/>
      <c r="H931" s="962"/>
      <c r="I931" s="962"/>
      <c r="J931" s="962"/>
      <c r="K931" s="962"/>
      <c r="L931" s="962"/>
      <c r="M931" s="962"/>
      <c r="N931" s="962"/>
      <c r="O931" s="962"/>
      <c r="P931" s="962"/>
      <c r="Q931" s="962"/>
      <c r="R931" s="962"/>
      <c r="S931" s="962"/>
      <c r="T931" s="962"/>
      <c r="U931" s="962"/>
      <c r="V931" s="232"/>
      <c r="W931" s="232"/>
      <c r="X931" s="232"/>
      <c r="Y931" s="232"/>
      <c r="Z931" s="232"/>
    </row>
    <row r="932" spans="1:26" ht="15">
      <c r="A932" s="1426" t="s">
        <v>4597</v>
      </c>
      <c r="B932" s="1383">
        <f ca="1">5667387+44000+292600+WK!W291</f>
        <v>6217987</v>
      </c>
      <c r="C932" s="812"/>
      <c r="D932" s="812">
        <v>86945325</v>
      </c>
      <c r="E932" s="964"/>
      <c r="F932" s="962"/>
      <c r="G932" s="984"/>
      <c r="H932" s="962"/>
      <c r="I932" s="962"/>
      <c r="J932" s="962"/>
      <c r="K932" s="962"/>
      <c r="L932" s="962"/>
      <c r="M932" s="962"/>
      <c r="N932" s="962"/>
      <c r="O932" s="962"/>
      <c r="P932" s="962"/>
      <c r="Q932" s="962"/>
      <c r="R932" s="962"/>
      <c r="S932" s="962"/>
      <c r="T932" s="962"/>
      <c r="U932" s="962"/>
      <c r="V932" s="232"/>
      <c r="W932" s="232"/>
      <c r="X932" s="232"/>
      <c r="Y932" s="232"/>
      <c r="Z932" s="232"/>
    </row>
    <row r="933" spans="1:26" ht="15">
      <c r="A933" s="1426" t="s">
        <v>4598</v>
      </c>
      <c r="B933" s="1383">
        <v>797536640</v>
      </c>
      <c r="C933" s="812"/>
      <c r="D933" s="812">
        <v>0</v>
      </c>
      <c r="E933" s="964"/>
      <c r="F933" s="962"/>
      <c r="G933" s="964"/>
      <c r="H933" s="962"/>
      <c r="I933" s="962"/>
      <c r="J933" s="962"/>
      <c r="K933" s="962"/>
      <c r="L933" s="962"/>
      <c r="M933" s="962"/>
      <c r="N933" s="962"/>
      <c r="O933" s="962"/>
      <c r="P933" s="962"/>
      <c r="Q933" s="962"/>
      <c r="R933" s="962"/>
      <c r="S933" s="962"/>
      <c r="T933" s="962"/>
      <c r="U933" s="962"/>
      <c r="V933" s="232"/>
      <c r="W933" s="232"/>
      <c r="X933" s="232"/>
      <c r="Y933" s="232"/>
      <c r="Z933" s="232"/>
    </row>
    <row r="934" spans="1:26" ht="15">
      <c r="A934" s="1426" t="s">
        <v>1294</v>
      </c>
      <c r="B934" s="1383">
        <v>1814174685</v>
      </c>
      <c r="C934" s="812"/>
      <c r="D934" s="812">
        <v>183395073</v>
      </c>
      <c r="E934" s="964"/>
      <c r="F934" s="962"/>
      <c r="G934" s="964"/>
      <c r="H934" s="962"/>
      <c r="I934" s="962"/>
      <c r="J934" s="962"/>
      <c r="K934" s="962"/>
      <c r="L934" s="962"/>
      <c r="M934" s="962"/>
      <c r="N934" s="962"/>
      <c r="O934" s="962"/>
      <c r="P934" s="962"/>
      <c r="Q934" s="962"/>
      <c r="R934" s="962"/>
      <c r="S934" s="962"/>
      <c r="T934" s="962"/>
      <c r="U934" s="962"/>
      <c r="V934" s="232"/>
      <c r="W934" s="232"/>
      <c r="X934" s="232"/>
      <c r="Y934" s="232"/>
      <c r="Z934" s="232"/>
    </row>
    <row r="935" spans="1:26" ht="15">
      <c r="A935" s="1426" t="s">
        <v>1295</v>
      </c>
      <c r="B935" s="1383">
        <f ca="1">94784733+WK!W294</f>
        <v>94855733</v>
      </c>
      <c r="C935" s="812"/>
      <c r="D935" s="812">
        <v>111328305</v>
      </c>
      <c r="E935" s="964"/>
      <c r="F935" s="962"/>
      <c r="G935" s="964"/>
      <c r="H935" s="962"/>
      <c r="I935" s="962"/>
      <c r="J935" s="962"/>
      <c r="K935" s="962"/>
      <c r="L935" s="962"/>
      <c r="M935" s="962"/>
      <c r="N935" s="962"/>
      <c r="O935" s="962"/>
      <c r="P935" s="962"/>
      <c r="Q935" s="962"/>
      <c r="R935" s="962"/>
      <c r="S935" s="962"/>
      <c r="T935" s="962"/>
      <c r="U935" s="962"/>
      <c r="V935" s="232"/>
      <c r="W935" s="232"/>
      <c r="X935" s="232"/>
      <c r="Y935" s="232"/>
      <c r="Z935" s="232"/>
    </row>
    <row r="936" spans="1:26" ht="15.75" thickBot="1">
      <c r="A936" s="810" t="s">
        <v>4032</v>
      </c>
      <c r="B936" s="1415">
        <f ca="1">SUM(B928:B935)</f>
        <v>4198815661</v>
      </c>
      <c r="C936" s="1377"/>
      <c r="D936" s="1415">
        <f>SUM(D928:D935)</f>
        <v>1732905425</v>
      </c>
      <c r="E936" s="984"/>
      <c r="F936" s="962"/>
      <c r="G936" s="984"/>
      <c r="H936" s="972"/>
      <c r="I936" s="972"/>
      <c r="J936" s="972"/>
      <c r="K936" s="972"/>
      <c r="L936" s="962"/>
      <c r="M936" s="962"/>
      <c r="N936" s="962"/>
      <c r="O936" s="962"/>
      <c r="P936" s="962"/>
      <c r="Q936" s="962"/>
      <c r="R936" s="962"/>
      <c r="S936" s="962"/>
      <c r="T936" s="962"/>
      <c r="U936" s="962"/>
      <c r="V936" s="232"/>
      <c r="W936" s="232"/>
      <c r="X936" s="232"/>
      <c r="Y936" s="232"/>
      <c r="Z936" s="232"/>
    </row>
    <row r="937" spans="1:26" ht="15.75" thickTop="1">
      <c r="A937" s="810"/>
      <c r="B937" s="1414">
        <f ca="1">B936-PL!F32</f>
        <v>0</v>
      </c>
      <c r="C937" s="1380"/>
      <c r="D937" s="1379">
        <f ca="1">D936-PL!H32</f>
        <v>0</v>
      </c>
      <c r="E937" s="984"/>
      <c r="F937" s="962"/>
      <c r="G937" s="984"/>
      <c r="H937" s="962"/>
      <c r="I937" s="962"/>
      <c r="J937" s="962"/>
      <c r="K937" s="962"/>
      <c r="L937" s="962"/>
      <c r="M937" s="962"/>
      <c r="N937" s="962"/>
      <c r="O937" s="962"/>
      <c r="P937" s="962"/>
      <c r="Q937" s="962"/>
      <c r="R937" s="962"/>
      <c r="S937" s="962"/>
      <c r="T937" s="962"/>
      <c r="U937" s="962"/>
      <c r="V937" s="232"/>
      <c r="W937" s="232"/>
      <c r="X937" s="232"/>
      <c r="Y937" s="232"/>
      <c r="Z937" s="232"/>
    </row>
    <row r="938" spans="1:26" ht="15">
      <c r="A938" s="810"/>
      <c r="B938" s="1414"/>
      <c r="C938" s="1377"/>
      <c r="D938" s="1414"/>
      <c r="E938" s="984"/>
      <c r="F938" s="962"/>
      <c r="G938" s="984"/>
      <c r="H938" s="962"/>
      <c r="I938" s="962"/>
      <c r="J938" s="962"/>
      <c r="K938" s="962"/>
      <c r="L938" s="962"/>
      <c r="M938" s="962"/>
      <c r="N938" s="962"/>
      <c r="O938" s="962"/>
      <c r="P938" s="962"/>
      <c r="Q938" s="962"/>
      <c r="R938" s="962"/>
      <c r="S938" s="962"/>
      <c r="T938" s="962"/>
      <c r="U938" s="962"/>
      <c r="V938" s="232"/>
      <c r="W938" s="232"/>
      <c r="X938" s="232"/>
      <c r="Y938" s="232"/>
      <c r="Z938" s="232"/>
    </row>
    <row r="939" spans="1:26" ht="15">
      <c r="A939" s="1429" t="s">
        <v>12121</v>
      </c>
      <c r="B939" s="1376"/>
      <c r="C939" s="1376"/>
      <c r="D939" s="1376"/>
      <c r="E939" s="959"/>
      <c r="F939" s="959"/>
      <c r="G939" s="959"/>
      <c r="H939" s="959"/>
      <c r="I939" s="959"/>
      <c r="J939" s="959"/>
      <c r="K939" s="959"/>
      <c r="L939" s="959"/>
      <c r="M939" s="959"/>
      <c r="N939" s="959"/>
      <c r="O939" s="959"/>
      <c r="P939" s="959"/>
      <c r="Q939" s="959"/>
      <c r="R939" s="959"/>
      <c r="S939" s="959"/>
      <c r="T939" s="959"/>
      <c r="U939" s="959"/>
      <c r="V939" s="960"/>
      <c r="W939" s="960"/>
      <c r="X939" s="960"/>
      <c r="Y939" s="960"/>
      <c r="Z939" s="960"/>
    </row>
    <row r="940" spans="1:26" ht="15">
      <c r="A940" s="1426"/>
      <c r="B940" s="1403" t="s">
        <v>5544</v>
      </c>
      <c r="C940" s="1377"/>
      <c r="D940" s="798" t="s">
        <v>5545</v>
      </c>
      <c r="E940" s="984"/>
      <c r="F940" s="962"/>
      <c r="G940" s="984"/>
      <c r="H940" s="962"/>
      <c r="I940" s="962"/>
      <c r="J940" s="962"/>
      <c r="K940" s="962"/>
      <c r="L940" s="962"/>
      <c r="M940" s="962"/>
      <c r="N940" s="962"/>
      <c r="O940" s="962"/>
      <c r="P940" s="962"/>
      <c r="Q940" s="962"/>
      <c r="R940" s="962"/>
      <c r="S940" s="962"/>
      <c r="T940" s="962"/>
      <c r="U940" s="962"/>
      <c r="V940" s="232"/>
      <c r="W940" s="232"/>
      <c r="X940" s="232"/>
      <c r="Y940" s="232"/>
      <c r="Z940" s="232"/>
    </row>
    <row r="941" spans="1:26" ht="15.75" hidden="1" customHeight="1">
      <c r="A941" s="1041" t="s">
        <v>14214</v>
      </c>
      <c r="B941" s="1383"/>
      <c r="C941" s="812"/>
      <c r="D941" s="1383">
        <v>0</v>
      </c>
      <c r="E941" s="964"/>
      <c r="F941" s="964"/>
      <c r="G941" s="964"/>
      <c r="H941" s="962"/>
      <c r="I941" s="962"/>
      <c r="J941" s="962"/>
      <c r="K941" s="962"/>
      <c r="L941" s="962"/>
      <c r="M941" s="962"/>
      <c r="N941" s="962"/>
      <c r="O941" s="962"/>
      <c r="P941" s="962"/>
      <c r="Q941" s="962"/>
      <c r="R941" s="962"/>
      <c r="S941" s="962"/>
      <c r="T941" s="962"/>
      <c r="U941" s="962"/>
      <c r="V941" s="232"/>
      <c r="W941" s="232"/>
      <c r="X941" s="232"/>
      <c r="Y941" s="232"/>
      <c r="Z941" s="232"/>
    </row>
    <row r="942" spans="1:26" ht="15.75" customHeight="1">
      <c r="A942" s="1041" t="s">
        <v>14267</v>
      </c>
      <c r="B942" s="1383">
        <v>4754250999</v>
      </c>
      <c r="C942" s="812"/>
      <c r="D942" s="1383">
        <v>9000000</v>
      </c>
      <c r="E942" s="964"/>
      <c r="F942" s="964"/>
      <c r="G942" s="964"/>
      <c r="H942" s="962"/>
      <c r="I942" s="962"/>
      <c r="J942" s="962"/>
      <c r="K942" s="962"/>
      <c r="L942" s="962"/>
      <c r="M942" s="962"/>
      <c r="N942" s="962"/>
      <c r="O942" s="962"/>
      <c r="P942" s="962"/>
      <c r="Q942" s="962"/>
      <c r="R942" s="962"/>
      <c r="S942" s="962"/>
      <c r="T942" s="962"/>
      <c r="U942" s="962"/>
      <c r="V942" s="232"/>
      <c r="W942" s="232"/>
      <c r="X942" s="232"/>
      <c r="Y942" s="232"/>
      <c r="Z942" s="232"/>
    </row>
    <row r="943" spans="1:26" ht="15.75" customHeight="1">
      <c r="A943" s="1041" t="s">
        <v>12447</v>
      </c>
      <c r="B943" s="1383">
        <v>0</v>
      </c>
      <c r="C943" s="812"/>
      <c r="D943" s="1383">
        <v>3909176</v>
      </c>
      <c r="E943" s="964"/>
      <c r="F943" s="964"/>
      <c r="G943" s="964"/>
      <c r="H943" s="962"/>
      <c r="I943" s="962"/>
      <c r="J943" s="962"/>
      <c r="K943" s="962"/>
      <c r="L943" s="962"/>
      <c r="M943" s="962"/>
      <c r="N943" s="962"/>
      <c r="O943" s="962"/>
      <c r="P943" s="962"/>
      <c r="Q943" s="962"/>
      <c r="R943" s="962"/>
      <c r="S943" s="962"/>
      <c r="T943" s="962"/>
      <c r="U943" s="962"/>
      <c r="V943" s="232"/>
      <c r="W943" s="232"/>
      <c r="X943" s="232"/>
      <c r="Y943" s="232"/>
      <c r="Z943" s="232"/>
    </row>
    <row r="944" spans="1:26" ht="15.75" thickBot="1">
      <c r="A944" s="810" t="s">
        <v>4032</v>
      </c>
      <c r="B944" s="1415">
        <f>SUM(B941:B943)</f>
        <v>4754250999</v>
      </c>
      <c r="C944" s="1377"/>
      <c r="D944" s="1415">
        <f>SUM(D941:D943)</f>
        <v>12909176</v>
      </c>
      <c r="E944" s="984"/>
      <c r="F944" s="962"/>
      <c r="G944" s="984"/>
      <c r="H944" s="962"/>
      <c r="I944" s="962"/>
      <c r="J944" s="962"/>
      <c r="K944" s="962"/>
      <c r="L944" s="962"/>
      <c r="M944" s="962"/>
      <c r="N944" s="962"/>
      <c r="O944" s="962"/>
      <c r="P944" s="962"/>
      <c r="Q944" s="962"/>
      <c r="R944" s="962"/>
      <c r="S944" s="962"/>
      <c r="T944" s="962"/>
      <c r="U944" s="962"/>
      <c r="V944" s="232"/>
      <c r="W944" s="232"/>
      <c r="X944" s="232"/>
      <c r="Y944" s="232"/>
      <c r="Z944" s="232"/>
    </row>
    <row r="945" spans="1:26" ht="15.75" thickTop="1">
      <c r="A945" s="810"/>
      <c r="B945" s="1419">
        <f ca="1">B944-PL!F36</f>
        <v>0</v>
      </c>
      <c r="C945" s="1387"/>
      <c r="D945" s="1386">
        <f ca="1">D944-PL!H36</f>
        <v>0</v>
      </c>
      <c r="E945" s="984"/>
      <c r="F945" s="962"/>
      <c r="G945" s="984"/>
      <c r="H945" s="962"/>
      <c r="I945" s="962"/>
      <c r="J945" s="962"/>
      <c r="K945" s="962"/>
      <c r="L945" s="962"/>
      <c r="M945" s="962"/>
      <c r="N945" s="962"/>
      <c r="O945" s="962"/>
      <c r="P945" s="962"/>
      <c r="Q945" s="962"/>
      <c r="R945" s="962"/>
      <c r="S945" s="962"/>
      <c r="T945" s="962"/>
      <c r="U945" s="962"/>
      <c r="V945" s="232"/>
      <c r="W945" s="232"/>
      <c r="X945" s="232"/>
      <c r="Y945" s="232"/>
      <c r="Z945" s="232"/>
    </row>
    <row r="946" spans="1:26" ht="15">
      <c r="A946" s="1041"/>
      <c r="B946" s="1383"/>
      <c r="C946" s="812"/>
      <c r="D946" s="1401"/>
      <c r="E946" s="984"/>
      <c r="F946" s="962" t="s">
        <v>7448</v>
      </c>
      <c r="G946" s="984"/>
      <c r="H946" s="962"/>
      <c r="I946" s="962"/>
      <c r="J946" s="962"/>
      <c r="K946" s="962"/>
      <c r="L946" s="962"/>
      <c r="M946" s="962"/>
      <c r="N946" s="962"/>
      <c r="O946" s="962"/>
      <c r="P946" s="962"/>
      <c r="Q946" s="962"/>
      <c r="R946" s="962"/>
      <c r="S946" s="962"/>
      <c r="T946" s="962"/>
      <c r="U946" s="962"/>
      <c r="V946" s="232"/>
      <c r="W946" s="232"/>
      <c r="X946" s="232"/>
      <c r="Y946" s="232"/>
      <c r="Z946" s="232"/>
    </row>
    <row r="947" spans="1:26" ht="15">
      <c r="A947" s="1429" t="s">
        <v>4433</v>
      </c>
      <c r="B947" s="1376"/>
      <c r="C947" s="1376"/>
      <c r="D947" s="1376"/>
      <c r="E947" s="959"/>
      <c r="F947" s="959"/>
      <c r="G947" s="959"/>
      <c r="H947" s="959"/>
      <c r="I947" s="959"/>
      <c r="J947" s="959"/>
      <c r="K947" s="959"/>
      <c r="L947" s="959"/>
      <c r="M947" s="959"/>
      <c r="N947" s="959"/>
      <c r="O947" s="959"/>
      <c r="P947" s="959"/>
      <c r="Q947" s="959"/>
      <c r="R947" s="959"/>
      <c r="S947" s="959"/>
      <c r="T947" s="959"/>
      <c r="U947" s="959"/>
      <c r="V947" s="960"/>
      <c r="W947" s="960"/>
      <c r="X947" s="960"/>
      <c r="Y947" s="960"/>
      <c r="Z947" s="960"/>
    </row>
    <row r="948" spans="1:26" ht="15">
      <c r="A948" s="1426"/>
      <c r="B948" s="1403" t="s">
        <v>5544</v>
      </c>
      <c r="C948" s="1377"/>
      <c r="D948" s="798" t="s">
        <v>5545</v>
      </c>
      <c r="E948" s="984"/>
      <c r="F948" s="962"/>
      <c r="G948" s="984"/>
      <c r="H948" s="962"/>
      <c r="I948" s="962"/>
      <c r="J948" s="962"/>
      <c r="K948" s="962"/>
      <c r="L948" s="962"/>
      <c r="M948" s="962"/>
      <c r="N948" s="962"/>
      <c r="O948" s="962"/>
      <c r="P948" s="962"/>
      <c r="Q948" s="962"/>
      <c r="R948" s="962"/>
      <c r="S948" s="962"/>
      <c r="T948" s="962"/>
      <c r="U948" s="962"/>
      <c r="V948" s="232"/>
      <c r="W948" s="232"/>
      <c r="X948" s="232"/>
      <c r="Y948" s="232"/>
      <c r="Z948" s="232"/>
    </row>
    <row r="949" spans="1:26" ht="15">
      <c r="A949" s="1041" t="s">
        <v>14235</v>
      </c>
      <c r="B949" s="1574">
        <v>15073731</v>
      </c>
      <c r="C949" s="1383"/>
      <c r="D949" s="1383">
        <v>11623541</v>
      </c>
      <c r="E949" s="975"/>
      <c r="F949" s="962"/>
      <c r="G949" s="975"/>
      <c r="H949" s="962"/>
      <c r="I949" s="962"/>
      <c r="J949" s="962"/>
      <c r="K949" s="962"/>
      <c r="L949" s="962"/>
      <c r="M949" s="962"/>
      <c r="N949" s="962"/>
      <c r="O949" s="962"/>
      <c r="P949" s="962"/>
      <c r="Q949" s="962"/>
      <c r="R949" s="962"/>
      <c r="S949" s="962"/>
      <c r="T949" s="962"/>
      <c r="U949" s="962"/>
      <c r="V949" s="232"/>
      <c r="W949" s="232"/>
      <c r="X949" s="232"/>
      <c r="Y949" s="232"/>
      <c r="Z949" s="232"/>
    </row>
    <row r="950" spans="1:26" ht="15">
      <c r="A950" s="1041" t="s">
        <v>14215</v>
      </c>
      <c r="B950" s="1574">
        <v>11550840</v>
      </c>
      <c r="C950" s="1383"/>
      <c r="D950" s="1383">
        <v>29811389</v>
      </c>
      <c r="E950" s="975"/>
      <c r="F950" s="962"/>
      <c r="G950" s="975"/>
      <c r="H950" s="962"/>
      <c r="I950" s="962"/>
      <c r="J950" s="962"/>
      <c r="K950" s="962"/>
      <c r="L950" s="962"/>
      <c r="M950" s="962"/>
      <c r="N950" s="962"/>
      <c r="O950" s="962"/>
      <c r="P950" s="962"/>
      <c r="Q950" s="962"/>
      <c r="R950" s="962"/>
      <c r="S950" s="962"/>
      <c r="T950" s="962"/>
      <c r="U950" s="962"/>
      <c r="V950" s="232"/>
      <c r="W950" s="232"/>
      <c r="X950" s="232"/>
      <c r="Y950" s="232"/>
      <c r="Z950" s="232"/>
    </row>
    <row r="951" spans="1:26" ht="15">
      <c r="A951" s="1041" t="s">
        <v>14334</v>
      </c>
      <c r="B951" s="1574">
        <v>9324922493</v>
      </c>
      <c r="C951" s="1383"/>
      <c r="D951" s="1383">
        <v>0</v>
      </c>
      <c r="E951" s="975"/>
      <c r="F951" s="962"/>
      <c r="G951" s="975"/>
      <c r="H951" s="962"/>
      <c r="I951" s="962"/>
      <c r="J951" s="962"/>
      <c r="K951" s="962"/>
      <c r="L951" s="962"/>
      <c r="M951" s="962"/>
      <c r="N951" s="962"/>
      <c r="O951" s="962"/>
      <c r="P951" s="962"/>
      <c r="Q951" s="962"/>
      <c r="R951" s="962"/>
      <c r="S951" s="962"/>
      <c r="T951" s="962"/>
      <c r="U951" s="962"/>
      <c r="V951" s="232"/>
      <c r="W951" s="232"/>
      <c r="X951" s="232"/>
      <c r="Y951" s="232"/>
      <c r="Z951" s="232"/>
    </row>
    <row r="952" spans="1:26" ht="15">
      <c r="A952" s="1041" t="s">
        <v>14335</v>
      </c>
      <c r="B952" s="1574">
        <v>255353024</v>
      </c>
      <c r="C952" s="1383"/>
      <c r="D952" s="1383">
        <v>2250000</v>
      </c>
      <c r="E952" s="975"/>
      <c r="F952" s="962"/>
      <c r="G952" s="975"/>
      <c r="H952" s="962"/>
      <c r="I952" s="962"/>
      <c r="J952" s="962"/>
      <c r="K952" s="962"/>
      <c r="L952" s="962"/>
      <c r="M952" s="962"/>
      <c r="N952" s="962"/>
      <c r="O952" s="962"/>
      <c r="P952" s="962"/>
      <c r="Q952" s="962"/>
      <c r="R952" s="962"/>
      <c r="S952" s="962"/>
      <c r="T952" s="962"/>
      <c r="U952" s="962"/>
      <c r="V952" s="232"/>
      <c r="W952" s="232"/>
      <c r="X952" s="232"/>
      <c r="Y952" s="232"/>
      <c r="Z952" s="232"/>
    </row>
    <row r="953" spans="1:26" ht="15" hidden="1">
      <c r="A953" s="1041"/>
      <c r="B953" s="1383"/>
      <c r="C953" s="812"/>
      <c r="D953" s="812"/>
      <c r="E953" s="964"/>
      <c r="F953" s="977"/>
      <c r="G953" s="964"/>
      <c r="H953" s="962"/>
      <c r="I953" s="962"/>
      <c r="J953" s="962"/>
      <c r="K953" s="962"/>
      <c r="L953" s="962"/>
      <c r="M953" s="962"/>
      <c r="N953" s="962"/>
      <c r="O953" s="962"/>
      <c r="P953" s="962"/>
      <c r="Q953" s="962"/>
      <c r="R953" s="962"/>
      <c r="S953" s="962"/>
      <c r="T953" s="962"/>
      <c r="U953" s="962"/>
      <c r="V953" s="232"/>
      <c r="W953" s="232"/>
      <c r="X953" s="232"/>
      <c r="Y953" s="232"/>
      <c r="Z953" s="232"/>
    </row>
    <row r="954" spans="1:26" ht="15" hidden="1">
      <c r="A954" s="1041"/>
      <c r="B954" s="1383"/>
      <c r="C954" s="1383"/>
      <c r="D954" s="1383"/>
      <c r="E954" s="975"/>
      <c r="F954" s="962"/>
      <c r="G954" s="975"/>
      <c r="H954" s="962"/>
      <c r="I954" s="962"/>
      <c r="J954" s="962"/>
      <c r="K954" s="962"/>
      <c r="L954" s="962"/>
      <c r="M954" s="962"/>
      <c r="N954" s="962"/>
      <c r="O954" s="962"/>
      <c r="P954" s="962"/>
      <c r="Q954" s="962"/>
      <c r="R954" s="962"/>
      <c r="S954" s="962"/>
      <c r="T954" s="962"/>
      <c r="U954" s="962"/>
      <c r="V954" s="232"/>
      <c r="W954" s="232"/>
      <c r="X954" s="232"/>
      <c r="Y954" s="232"/>
      <c r="Z954" s="232"/>
    </row>
    <row r="955" spans="1:26" ht="15.75" thickBot="1">
      <c r="A955" s="810" t="s">
        <v>4032</v>
      </c>
      <c r="B955" s="1415">
        <f>SUM(B949:B954)</f>
        <v>9606900088</v>
      </c>
      <c r="C955" s="1377"/>
      <c r="D955" s="1415">
        <f>SUM(D949:D954)</f>
        <v>43684930</v>
      </c>
      <c r="E955" s="984"/>
      <c r="F955" s="962"/>
      <c r="G955" s="984"/>
      <c r="H955" s="962"/>
      <c r="I955" s="962"/>
      <c r="J955" s="962"/>
      <c r="K955" s="962"/>
      <c r="L955" s="962"/>
      <c r="M955" s="962"/>
      <c r="N955" s="962"/>
      <c r="O955" s="962"/>
      <c r="P955" s="962"/>
      <c r="Q955" s="962"/>
      <c r="R955" s="962"/>
      <c r="S955" s="962"/>
      <c r="T955" s="962"/>
      <c r="U955" s="962"/>
      <c r="V955" s="232"/>
      <c r="W955" s="232"/>
      <c r="X955" s="232"/>
      <c r="Y955" s="232"/>
      <c r="Z955" s="232"/>
    </row>
    <row r="956" spans="1:26" ht="15.75" thickTop="1">
      <c r="A956" s="810"/>
      <c r="B956" s="1419">
        <f ca="1">B955-PL!F38</f>
        <v>0</v>
      </c>
      <c r="C956" s="1387"/>
      <c r="D956" s="1386">
        <f ca="1">D955-PL!H38</f>
        <v>0</v>
      </c>
      <c r="E956" s="984"/>
      <c r="F956" s="962"/>
      <c r="G956" s="984"/>
      <c r="H956" s="962"/>
      <c r="I956" s="962"/>
      <c r="J956" s="962"/>
      <c r="K956" s="962"/>
      <c r="L956" s="962"/>
      <c r="M956" s="962"/>
      <c r="N956" s="962"/>
      <c r="O956" s="962"/>
      <c r="P956" s="962"/>
      <c r="Q956" s="962"/>
      <c r="R956" s="962"/>
      <c r="S956" s="962"/>
      <c r="T956" s="962"/>
      <c r="U956" s="962"/>
      <c r="V956" s="232"/>
      <c r="W956" s="232"/>
      <c r="X956" s="232"/>
      <c r="Y956" s="232"/>
      <c r="Z956" s="232"/>
    </row>
    <row r="957" spans="1:26" ht="15">
      <c r="A957" s="1426"/>
      <c r="B957" s="1383"/>
      <c r="C957" s="812"/>
      <c r="D957" s="812"/>
      <c r="E957" s="964"/>
      <c r="F957" s="977"/>
      <c r="G957" s="964"/>
      <c r="H957" s="962"/>
      <c r="I957" s="962"/>
      <c r="J957" s="962"/>
      <c r="K957" s="962"/>
      <c r="L957" s="962"/>
      <c r="M957" s="962"/>
      <c r="N957" s="962"/>
      <c r="O957" s="962"/>
      <c r="P957" s="962"/>
      <c r="Q957" s="962"/>
      <c r="R957" s="962"/>
      <c r="S957" s="962"/>
      <c r="T957" s="962"/>
      <c r="U957" s="962"/>
      <c r="V957" s="232"/>
      <c r="W957" s="232"/>
      <c r="X957" s="232"/>
      <c r="Y957" s="232"/>
      <c r="Z957" s="232"/>
    </row>
    <row r="958" spans="1:26" ht="15">
      <c r="A958" s="1426"/>
      <c r="B958" s="1383"/>
      <c r="C958" s="812"/>
      <c r="D958" s="812"/>
      <c r="E958" s="964"/>
      <c r="F958" s="977"/>
      <c r="G958" s="964"/>
      <c r="H958" s="962"/>
      <c r="I958" s="962"/>
      <c r="J958" s="962"/>
      <c r="K958" s="962"/>
      <c r="L958" s="962"/>
      <c r="M958" s="962"/>
      <c r="N958" s="962"/>
      <c r="O958" s="962"/>
      <c r="P958" s="962"/>
      <c r="Q958" s="962"/>
      <c r="R958" s="962"/>
      <c r="S958" s="962"/>
      <c r="T958" s="962"/>
      <c r="U958" s="962"/>
      <c r="V958" s="232"/>
      <c r="W958" s="232"/>
      <c r="X958" s="232"/>
      <c r="Y958" s="232"/>
      <c r="Z958" s="232"/>
    </row>
    <row r="959" spans="1:26" ht="15">
      <c r="A959" s="1429" t="s">
        <v>4434</v>
      </c>
      <c r="B959" s="1376"/>
      <c r="C959" s="1376"/>
      <c r="D959" s="1376"/>
      <c r="E959" s="959"/>
      <c r="F959" s="959"/>
      <c r="G959" s="959"/>
      <c r="H959" s="959"/>
      <c r="I959" s="959"/>
      <c r="J959" s="959"/>
      <c r="K959" s="959"/>
      <c r="L959" s="959"/>
      <c r="M959" s="959"/>
      <c r="N959" s="959"/>
      <c r="O959" s="959"/>
      <c r="P959" s="959"/>
      <c r="Q959" s="959"/>
      <c r="R959" s="959"/>
      <c r="S959" s="959"/>
      <c r="T959" s="959"/>
      <c r="U959" s="959"/>
      <c r="V959" s="960"/>
      <c r="W959" s="960"/>
      <c r="X959" s="960"/>
      <c r="Y959" s="960"/>
      <c r="Z959" s="960"/>
    </row>
    <row r="960" spans="1:26" ht="15">
      <c r="A960" s="1426"/>
      <c r="B960" s="1403" t="s">
        <v>5544</v>
      </c>
      <c r="C960" s="1377"/>
      <c r="D960" s="798" t="s">
        <v>5545</v>
      </c>
      <c r="E960" s="984"/>
      <c r="F960" s="962"/>
      <c r="G960" s="984"/>
      <c r="H960" s="962"/>
      <c r="I960" s="962"/>
      <c r="J960" s="962"/>
      <c r="K960" s="962"/>
      <c r="L960" s="962"/>
      <c r="M960" s="962"/>
      <c r="N960" s="962"/>
      <c r="O960" s="962"/>
      <c r="P960" s="962"/>
      <c r="Q960" s="962"/>
      <c r="R960" s="962"/>
      <c r="S960" s="962"/>
      <c r="T960" s="962"/>
      <c r="U960" s="962"/>
      <c r="V960" s="232"/>
      <c r="W960" s="232"/>
      <c r="X960" s="232"/>
      <c r="Y960" s="232"/>
      <c r="Z960" s="232"/>
    </row>
    <row r="961" spans="1:26" ht="30">
      <c r="A961" s="1426" t="s">
        <v>7743</v>
      </c>
      <c r="B961" s="1383"/>
      <c r="C961" s="812"/>
      <c r="D961" s="812"/>
      <c r="E961" s="964"/>
      <c r="F961" s="962"/>
      <c r="G961" s="964"/>
      <c r="H961" s="962"/>
      <c r="I961" s="962"/>
      <c r="J961" s="1501"/>
      <c r="K961" s="1501"/>
      <c r="L961" s="1502"/>
      <c r="M961" s="1487"/>
      <c r="N961" s="962"/>
      <c r="O961" s="962"/>
      <c r="P961" s="962"/>
      <c r="Q961" s="962"/>
      <c r="R961" s="962"/>
      <c r="S961" s="962"/>
      <c r="T961" s="962"/>
      <c r="U961" s="962"/>
      <c r="V961" s="232"/>
      <c r="W961" s="232"/>
      <c r="X961" s="232"/>
      <c r="Y961" s="232"/>
      <c r="Z961" s="232"/>
    </row>
    <row r="962" spans="1:26" ht="30">
      <c r="A962" s="1426" t="s">
        <v>7744</v>
      </c>
      <c r="B962" s="1383"/>
      <c r="C962" s="812"/>
      <c r="D962" s="812"/>
      <c r="E962" s="964"/>
      <c r="F962" s="962"/>
      <c r="G962" s="964"/>
      <c r="H962" s="962"/>
      <c r="I962" s="962"/>
      <c r="J962" s="1501"/>
      <c r="K962" s="1501"/>
      <c r="L962" s="1149"/>
      <c r="M962" s="1149"/>
      <c r="N962" s="962"/>
      <c r="O962" s="962"/>
      <c r="P962" s="962"/>
      <c r="Q962" s="962"/>
      <c r="R962" s="962"/>
      <c r="S962" s="962"/>
      <c r="T962" s="962"/>
      <c r="U962" s="962"/>
      <c r="V962" s="232"/>
      <c r="W962" s="232"/>
      <c r="X962" s="232"/>
      <c r="Y962" s="232"/>
      <c r="Z962" s="232"/>
    </row>
    <row r="963" spans="1:26" ht="30">
      <c r="A963" s="1426" t="s">
        <v>8017</v>
      </c>
      <c r="B963" s="1383"/>
      <c r="C963" s="812"/>
      <c r="D963" s="812"/>
      <c r="E963" s="964"/>
      <c r="F963" s="962"/>
      <c r="G963" s="964"/>
      <c r="H963" s="962"/>
      <c r="I963" s="962"/>
      <c r="J963" s="1501" t="s">
        <v>544</v>
      </c>
      <c r="K963" s="1501"/>
      <c r="L963" s="1503"/>
      <c r="M963" s="1152"/>
      <c r="N963" s="962"/>
      <c r="O963" s="962"/>
      <c r="P963" s="962"/>
      <c r="Q963" s="962"/>
      <c r="R963" s="962"/>
      <c r="S963" s="962"/>
      <c r="T963" s="962"/>
      <c r="U963" s="962"/>
      <c r="V963" s="232"/>
      <c r="W963" s="232"/>
      <c r="X963" s="232"/>
      <c r="Y963" s="232"/>
      <c r="Z963" s="232"/>
    </row>
    <row r="964" spans="1:26" ht="60">
      <c r="A964" s="1426" t="s">
        <v>8018</v>
      </c>
      <c r="B964" s="1411"/>
      <c r="C964" s="1383"/>
      <c r="D964" s="1411"/>
      <c r="E964" s="975"/>
      <c r="F964" s="962"/>
      <c r="G964" s="975"/>
      <c r="H964" s="962"/>
      <c r="I964" s="962"/>
      <c r="J964" s="1501" t="s">
        <v>9864</v>
      </c>
      <c r="K964" s="1501"/>
      <c r="L964" s="1503"/>
      <c r="M964" s="1152"/>
      <c r="N964" s="962"/>
      <c r="O964" s="962"/>
      <c r="P964" s="962"/>
      <c r="Q964" s="962"/>
      <c r="R964" s="962"/>
      <c r="S964" s="962"/>
      <c r="T964" s="962"/>
      <c r="U964" s="962"/>
      <c r="V964" s="232"/>
      <c r="W964" s="232"/>
      <c r="X964" s="232"/>
      <c r="Y964" s="232"/>
      <c r="Z964" s="232"/>
    </row>
    <row r="965" spans="1:26" ht="30.75" thickBot="1">
      <c r="A965" s="810" t="s">
        <v>4032</v>
      </c>
      <c r="B965" s="1413">
        <f>SUM(B961:B964)</f>
        <v>0</v>
      </c>
      <c r="C965" s="1377"/>
      <c r="D965" s="1413">
        <f>SUM(D961:D964)</f>
        <v>0</v>
      </c>
      <c r="E965" s="984"/>
      <c r="F965" s="962"/>
      <c r="G965" s="984"/>
      <c r="H965" s="962"/>
      <c r="I965" s="962"/>
      <c r="J965" s="1501" t="s">
        <v>14225</v>
      </c>
      <c r="K965" s="1501"/>
      <c r="L965" s="1504"/>
      <c r="M965" s="1153"/>
      <c r="N965" s="962"/>
      <c r="O965" s="962"/>
      <c r="P965" s="962"/>
      <c r="Q965" s="962"/>
      <c r="R965" s="962"/>
      <c r="S965" s="962"/>
      <c r="T965" s="962"/>
      <c r="U965" s="962"/>
      <c r="V965" s="232"/>
      <c r="W965" s="232"/>
      <c r="X965" s="232"/>
      <c r="Y965" s="232"/>
      <c r="Z965" s="232"/>
    </row>
    <row r="966" spans="1:26" ht="15.75" thickTop="1">
      <c r="A966" s="810"/>
      <c r="B966" s="1414"/>
      <c r="C966" s="1377"/>
      <c r="D966" s="1414"/>
      <c r="E966" s="984"/>
      <c r="F966" s="962"/>
      <c r="G966" s="984"/>
      <c r="H966" s="962"/>
      <c r="I966" s="962"/>
      <c r="J966" s="1501"/>
      <c r="K966" s="1501"/>
      <c r="L966" s="1504"/>
      <c r="M966" s="1153"/>
      <c r="N966" s="962"/>
      <c r="O966" s="962"/>
      <c r="P966" s="962"/>
      <c r="Q966" s="962"/>
      <c r="R966" s="962"/>
      <c r="S966" s="962"/>
      <c r="T966" s="962"/>
      <c r="U966" s="962"/>
      <c r="V966" s="232"/>
      <c r="W966" s="232"/>
      <c r="X966" s="232"/>
      <c r="Y966" s="232"/>
      <c r="Z966" s="232"/>
    </row>
    <row r="967" spans="1:26" ht="15">
      <c r="A967" s="810"/>
      <c r="B967" s="1414"/>
      <c r="C967" s="1377"/>
      <c r="D967" s="1414"/>
      <c r="E967" s="984"/>
      <c r="F967" s="962"/>
      <c r="G967" s="984"/>
      <c r="H967" s="962"/>
      <c r="I967" s="962"/>
      <c r="J967" s="1501"/>
      <c r="K967" s="1501"/>
      <c r="L967" s="1504"/>
      <c r="M967" s="1153"/>
      <c r="N967" s="962"/>
      <c r="O967" s="962"/>
      <c r="P967" s="962"/>
      <c r="Q967" s="962"/>
      <c r="R967" s="962"/>
      <c r="S967" s="962"/>
      <c r="T967" s="962"/>
      <c r="U967" s="962"/>
      <c r="V967" s="232"/>
      <c r="W967" s="232"/>
      <c r="X967" s="232"/>
      <c r="Y967" s="232"/>
      <c r="Z967" s="232"/>
    </row>
    <row r="968" spans="1:26" ht="30">
      <c r="A968" s="810"/>
      <c r="B968" s="1414">
        <f>B965-[2]PL!F48</f>
        <v>0</v>
      </c>
      <c r="C968" s="1377"/>
      <c r="D968" s="1414">
        <f>D965-[2]PL!H48</f>
        <v>0</v>
      </c>
      <c r="E968" s="984"/>
      <c r="F968" s="962"/>
      <c r="G968" s="984"/>
      <c r="H968" s="962"/>
      <c r="I968" s="962"/>
      <c r="J968" s="1501" t="s">
        <v>14226</v>
      </c>
      <c r="K968" s="1501"/>
      <c r="L968" s="1504"/>
      <c r="M968" s="1153"/>
      <c r="N968" s="962"/>
      <c r="O968" s="962"/>
      <c r="P968" s="962"/>
      <c r="Q968" s="962"/>
      <c r="R968" s="962"/>
      <c r="S968" s="962"/>
      <c r="T968" s="962"/>
      <c r="U968" s="962"/>
      <c r="V968" s="232"/>
      <c r="W968" s="232"/>
      <c r="X968" s="232"/>
      <c r="Y968" s="232"/>
      <c r="Z968" s="232"/>
    </row>
    <row r="969" spans="1:26" ht="15">
      <c r="A969" s="810"/>
      <c r="B969" s="1414"/>
      <c r="C969" s="1377"/>
      <c r="D969" s="1414"/>
      <c r="E969" s="984"/>
      <c r="F969" s="962"/>
      <c r="G969" s="984"/>
      <c r="H969" s="962"/>
      <c r="I969" s="962"/>
      <c r="J969" s="1501" t="s">
        <v>4560</v>
      </c>
      <c r="K969" s="1501"/>
      <c r="L969" s="1503"/>
      <c r="M969" s="1152"/>
      <c r="N969" s="962"/>
      <c r="O969" s="962"/>
      <c r="P969" s="962"/>
      <c r="Q969" s="962"/>
      <c r="R969" s="962"/>
      <c r="S969" s="962"/>
      <c r="T969" s="962"/>
      <c r="U969" s="962"/>
      <c r="V969" s="232"/>
      <c r="W969" s="232"/>
      <c r="X969" s="232"/>
      <c r="Y969" s="232"/>
      <c r="Z969" s="232"/>
    </row>
    <row r="970" spans="1:26" ht="30">
      <c r="A970" s="1429" t="s">
        <v>4435</v>
      </c>
      <c r="B970" s="1376"/>
      <c r="C970" s="1376"/>
      <c r="D970" s="1376"/>
      <c r="E970" s="959"/>
      <c r="F970" s="959"/>
      <c r="G970" s="959"/>
      <c r="H970" s="959"/>
      <c r="I970" s="959"/>
      <c r="J970" s="1501" t="s">
        <v>9865</v>
      </c>
      <c r="K970" s="1501"/>
      <c r="L970" s="1503"/>
      <c r="M970" s="1152"/>
      <c r="N970" s="959"/>
      <c r="O970" s="959"/>
      <c r="P970" s="959"/>
      <c r="Q970" s="959"/>
      <c r="R970" s="959"/>
      <c r="S970" s="959"/>
      <c r="T970" s="959"/>
      <c r="U970" s="959"/>
      <c r="V970" s="960"/>
      <c r="W970" s="960"/>
      <c r="X970" s="960"/>
      <c r="Y970" s="960"/>
      <c r="Z970" s="960"/>
    </row>
    <row r="971" spans="1:26" ht="45">
      <c r="A971" s="1426"/>
      <c r="B971" s="1403" t="s">
        <v>5544</v>
      </c>
      <c r="C971" s="1377"/>
      <c r="D971" s="798" t="s">
        <v>5545</v>
      </c>
      <c r="E971" s="984"/>
      <c r="F971" s="962"/>
      <c r="G971" s="984"/>
      <c r="H971" s="962"/>
      <c r="I971" s="962"/>
      <c r="J971" s="1505" t="s">
        <v>8607</v>
      </c>
      <c r="K971" s="1505"/>
      <c r="L971" s="1506"/>
      <c r="M971" s="1154"/>
      <c r="N971" s="962"/>
      <c r="O971" s="962"/>
      <c r="P971" s="962"/>
      <c r="Q971" s="962"/>
      <c r="R971" s="962"/>
      <c r="S971" s="962"/>
      <c r="T971" s="962"/>
      <c r="U971" s="962"/>
      <c r="V971" s="232"/>
      <c r="W971" s="232"/>
      <c r="X971" s="232"/>
      <c r="Y971" s="232"/>
      <c r="Z971" s="232"/>
    </row>
    <row r="972" spans="1:26" ht="30">
      <c r="A972" s="1426"/>
      <c r="B972" s="1414"/>
      <c r="C972" s="1377"/>
      <c r="D972" s="1382"/>
      <c r="E972" s="984"/>
      <c r="F972" s="962"/>
      <c r="G972" s="984"/>
      <c r="H972" s="962"/>
      <c r="I972" s="962"/>
      <c r="J972" s="1505" t="s">
        <v>4562</v>
      </c>
      <c r="K972" s="1505"/>
      <c r="L972" s="1506"/>
      <c r="M972" s="1154"/>
      <c r="N972" s="962"/>
      <c r="O972" s="962"/>
      <c r="P972" s="962"/>
      <c r="Q972" s="962"/>
      <c r="R972" s="962"/>
      <c r="S972" s="962"/>
      <c r="T972" s="962"/>
      <c r="U972" s="962"/>
      <c r="V972" s="232"/>
      <c r="W972" s="232"/>
      <c r="X972" s="232"/>
      <c r="Y972" s="232"/>
      <c r="Z972" s="232"/>
    </row>
    <row r="973" spans="1:26" ht="15">
      <c r="A973" s="1426"/>
      <c r="B973" s="1414"/>
      <c r="C973" s="1377"/>
      <c r="D973" s="1382"/>
      <c r="E973" s="984"/>
      <c r="F973" s="962"/>
      <c r="G973" s="984"/>
      <c r="H973" s="962"/>
      <c r="I973" s="962"/>
      <c r="J973" s="1505"/>
      <c r="K973" s="1505"/>
      <c r="L973" s="1506"/>
      <c r="M973" s="1154"/>
      <c r="N973" s="962"/>
      <c r="O973" s="962"/>
      <c r="P973" s="962"/>
      <c r="Q973" s="962"/>
      <c r="R973" s="962"/>
      <c r="S973" s="962"/>
      <c r="T973" s="962"/>
      <c r="U973" s="962"/>
      <c r="V973" s="232"/>
      <c r="W973" s="232"/>
      <c r="X973" s="232"/>
      <c r="Y973" s="232"/>
      <c r="Z973" s="232"/>
    </row>
    <row r="974" spans="1:26" ht="29.25">
      <c r="A974" s="1426" t="s">
        <v>11858</v>
      </c>
      <c r="B974" s="1383">
        <f ca="1">PL!F54</f>
        <v>3511999958</v>
      </c>
      <c r="C974" s="812"/>
      <c r="D974" s="812">
        <f ca="1">PL!H54</f>
        <v>1969404277.4000001</v>
      </c>
      <c r="E974" s="964"/>
      <c r="F974" s="962">
        <f>'PL (2)'!G54</f>
        <v>1432560403</v>
      </c>
      <c r="G974" s="964"/>
      <c r="H974" s="962"/>
      <c r="I974" s="962"/>
      <c r="J974" s="1507" t="s">
        <v>4561</v>
      </c>
      <c r="K974" s="1507"/>
      <c r="L974" s="1508"/>
      <c r="M974" s="1155"/>
      <c r="N974" s="962"/>
      <c r="O974" s="962"/>
      <c r="P974" s="962"/>
      <c r="Q974" s="962"/>
      <c r="R974" s="962"/>
      <c r="S974" s="962"/>
      <c r="T974" s="962"/>
      <c r="U974" s="962"/>
      <c r="V974" s="232"/>
      <c r="W974" s="232"/>
      <c r="X974" s="232"/>
      <c r="Y974" s="232"/>
      <c r="Z974" s="232"/>
    </row>
    <row r="975" spans="1:26" ht="45" hidden="1">
      <c r="A975" s="1426" t="s">
        <v>12859</v>
      </c>
      <c r="B975" s="1383">
        <v>0</v>
      </c>
      <c r="C975" s="812"/>
      <c r="D975" s="812">
        <v>0</v>
      </c>
      <c r="E975" s="964"/>
      <c r="F975" s="962"/>
      <c r="G975" s="964"/>
      <c r="H975" s="962"/>
      <c r="I975" s="962"/>
      <c r="J975" s="962"/>
      <c r="K975" s="962"/>
      <c r="L975" s="962"/>
      <c r="M975" s="962"/>
      <c r="N975" s="962"/>
      <c r="O975" s="962"/>
      <c r="P975" s="962"/>
      <c r="Q975" s="962"/>
      <c r="R975" s="962"/>
      <c r="S975" s="962"/>
      <c r="T975" s="962"/>
      <c r="U975" s="962"/>
      <c r="V975" s="232"/>
      <c r="W975" s="232"/>
      <c r="X975" s="232"/>
      <c r="Y975" s="232"/>
      <c r="Z975" s="232"/>
    </row>
    <row r="976" spans="1:26" ht="15">
      <c r="A976" s="1426" t="s">
        <v>6449</v>
      </c>
      <c r="B976" s="1383">
        <f ca="1">SUM(B974:B975)</f>
        <v>3511999958</v>
      </c>
      <c r="C976" s="812"/>
      <c r="D976" s="812">
        <f ca="1">SUM(D974:D975)</f>
        <v>1969404277.4000001</v>
      </c>
      <c r="E976" s="964"/>
      <c r="F976" s="962"/>
      <c r="G976" s="964"/>
      <c r="H976" s="962"/>
      <c r="I976" s="962"/>
      <c r="J976" s="962"/>
      <c r="K976" s="962"/>
      <c r="L976" s="962"/>
      <c r="M976" s="962"/>
      <c r="N976" s="962"/>
      <c r="O976" s="962"/>
      <c r="P976" s="962"/>
      <c r="Q976" s="962"/>
      <c r="R976" s="962"/>
      <c r="S976" s="962"/>
      <c r="T976" s="962"/>
      <c r="U976" s="962"/>
      <c r="V976" s="232"/>
      <c r="W976" s="232"/>
      <c r="X976" s="232"/>
      <c r="Y976" s="232"/>
      <c r="Z976" s="232"/>
    </row>
    <row r="977" spans="1:26" ht="15">
      <c r="A977" s="1426" t="s">
        <v>3030</v>
      </c>
      <c r="B977" s="1411">
        <f>B985</f>
        <v>60309533</v>
      </c>
      <c r="C977" s="812"/>
      <c r="D977" s="815">
        <v>38133610.944751382</v>
      </c>
      <c r="E977" s="964"/>
      <c r="F977" s="962"/>
      <c r="G977" s="964"/>
      <c r="H977" s="962"/>
      <c r="I977" s="962"/>
      <c r="J977" s="962"/>
      <c r="K977" s="962"/>
      <c r="L977" s="962"/>
      <c r="M977" s="962"/>
      <c r="N977" s="962"/>
      <c r="O977" s="962"/>
      <c r="P977" s="962"/>
      <c r="Q977" s="962"/>
      <c r="R977" s="962"/>
      <c r="S977" s="962"/>
      <c r="T977" s="962"/>
      <c r="U977" s="962"/>
      <c r="V977" s="232"/>
      <c r="W977" s="232"/>
      <c r="X977" s="232"/>
      <c r="Y977" s="232"/>
      <c r="Z977" s="232"/>
    </row>
    <row r="978" spans="1:26" ht="15.75" thickBot="1">
      <c r="A978" s="810" t="s">
        <v>409</v>
      </c>
      <c r="B978" s="1415">
        <f ca="1">B976/B977</f>
        <v>58.232915814486574</v>
      </c>
      <c r="C978" s="1377"/>
      <c r="D978" s="1378">
        <f ca="1">D976/D977</f>
        <v>51.644841089224578</v>
      </c>
      <c r="E978" s="984"/>
      <c r="F978" s="962"/>
      <c r="G978" s="984"/>
      <c r="H978" s="962"/>
      <c r="I978" s="962"/>
      <c r="J978" s="962"/>
      <c r="K978" s="962"/>
      <c r="L978" s="962"/>
      <c r="M978" s="962"/>
      <c r="N978" s="962"/>
      <c r="O978" s="962"/>
      <c r="P978" s="962"/>
      <c r="Q978" s="962"/>
      <c r="R978" s="962"/>
      <c r="S978" s="962"/>
      <c r="T978" s="962"/>
      <c r="U978" s="962"/>
      <c r="V978" s="232"/>
      <c r="W978" s="232"/>
      <c r="X978" s="232"/>
      <c r="Y978" s="232"/>
      <c r="Z978" s="232"/>
    </row>
    <row r="979" spans="1:26" ht="15.75" thickTop="1">
      <c r="A979" s="810"/>
      <c r="B979" s="1414"/>
      <c r="C979" s="1377"/>
      <c r="D979" s="1382"/>
      <c r="E979" s="984"/>
      <c r="F979" s="962"/>
      <c r="G979" s="984"/>
      <c r="H979" s="962"/>
      <c r="I979" s="962"/>
      <c r="J979" s="962"/>
      <c r="K979" s="962"/>
      <c r="L979" s="962"/>
      <c r="M979" s="962"/>
      <c r="N979" s="962"/>
      <c r="O979" s="962"/>
      <c r="P979" s="962"/>
      <c r="Q979" s="962"/>
      <c r="R979" s="962"/>
      <c r="S979" s="962"/>
      <c r="T979" s="962"/>
      <c r="U979" s="962"/>
      <c r="V979" s="232"/>
      <c r="W979" s="232"/>
      <c r="X979" s="232"/>
      <c r="Y979" s="232"/>
      <c r="Z979" s="232"/>
    </row>
    <row r="980" spans="1:26" ht="15">
      <c r="A980" s="1438" t="s">
        <v>3031</v>
      </c>
      <c r="B980" s="1376"/>
      <c r="C980" s="1376"/>
      <c r="D980" s="1376"/>
      <c r="E980" s="962"/>
      <c r="F980" s="962"/>
      <c r="G980" s="962"/>
      <c r="H980" s="962"/>
      <c r="I980" s="962"/>
      <c r="J980" s="962"/>
      <c r="K980" s="962"/>
      <c r="L980" s="962"/>
      <c r="M980" s="962"/>
      <c r="N980" s="962"/>
      <c r="O980" s="962"/>
      <c r="P980" s="962"/>
      <c r="Q980" s="962"/>
      <c r="R980" s="962"/>
      <c r="S980" s="962"/>
      <c r="T980" s="962"/>
      <c r="U980" s="962"/>
      <c r="V980" s="232"/>
      <c r="W980" s="232"/>
      <c r="X980" s="232"/>
      <c r="Y980" s="232"/>
      <c r="Z980" s="232"/>
    </row>
    <row r="981" spans="1:26" ht="15">
      <c r="A981" s="1426"/>
      <c r="B981" s="1403" t="s">
        <v>5544</v>
      </c>
      <c r="C981" s="1377"/>
      <c r="D981" s="798" t="s">
        <v>5545</v>
      </c>
      <c r="E981" s="984"/>
      <c r="F981" s="962"/>
      <c r="G981" s="984"/>
      <c r="H981" s="962"/>
      <c r="I981" s="962"/>
      <c r="J981" s="962"/>
      <c r="K981" s="962"/>
      <c r="L981" s="962"/>
      <c r="M981" s="962"/>
      <c r="N981" s="962"/>
      <c r="O981" s="962"/>
      <c r="P981" s="962"/>
      <c r="Q981" s="962"/>
      <c r="R981" s="962"/>
      <c r="S981" s="962"/>
      <c r="T981" s="962"/>
      <c r="U981" s="962"/>
      <c r="V981" s="232"/>
      <c r="W981" s="232"/>
      <c r="X981" s="232"/>
      <c r="Y981" s="232"/>
      <c r="Z981" s="232"/>
    </row>
    <row r="982" spans="1:26" ht="15">
      <c r="A982" s="1426" t="s">
        <v>3032</v>
      </c>
      <c r="B982" s="1383">
        <f>D785</f>
        <v>60309533</v>
      </c>
      <c r="C982" s="812"/>
      <c r="D982" s="1383">
        <v>38133610.944751382</v>
      </c>
      <c r="E982" s="964"/>
      <c r="F982" s="962"/>
      <c r="G982" s="964"/>
      <c r="H982" s="962"/>
      <c r="I982" s="962"/>
      <c r="J982" s="962"/>
      <c r="K982" s="962"/>
      <c r="L982" s="962"/>
      <c r="M982" s="962"/>
      <c r="N982" s="962"/>
      <c r="O982" s="962"/>
      <c r="P982" s="962"/>
      <c r="Q982" s="962"/>
      <c r="R982" s="962"/>
      <c r="S982" s="962"/>
      <c r="T982" s="962"/>
      <c r="U982" s="962"/>
      <c r="V982" s="232"/>
      <c r="W982" s="232"/>
      <c r="X982" s="232"/>
      <c r="Y982" s="232"/>
      <c r="Z982" s="232"/>
    </row>
    <row r="983" spans="1:26" ht="15" hidden="1">
      <c r="A983" s="1426" t="s">
        <v>9669</v>
      </c>
      <c r="B983" s="1383"/>
      <c r="C983" s="1383"/>
      <c r="D983" s="1376"/>
      <c r="E983" s="964"/>
      <c r="F983" s="962"/>
      <c r="G983" s="964"/>
      <c r="H983" s="962"/>
      <c r="I983" s="962"/>
      <c r="J983" s="962"/>
      <c r="K983" s="962"/>
      <c r="L983" s="962"/>
      <c r="M983" s="962"/>
      <c r="N983" s="962"/>
      <c r="O983" s="962"/>
      <c r="P983" s="962"/>
      <c r="Q983" s="962"/>
      <c r="R983" s="962"/>
      <c r="S983" s="962"/>
      <c r="T983" s="962"/>
      <c r="U983" s="962"/>
      <c r="V983" s="232"/>
      <c r="W983" s="232"/>
      <c r="X983" s="232"/>
      <c r="Y983" s="232"/>
      <c r="Z983" s="232"/>
    </row>
    <row r="984" spans="1:26" ht="15">
      <c r="A984" s="1426" t="s">
        <v>4436</v>
      </c>
      <c r="B984" s="1411">
        <f>B991</f>
        <v>0</v>
      </c>
      <c r="C984" s="1383"/>
      <c r="D984" s="1411">
        <v>0</v>
      </c>
      <c r="E984" s="964"/>
      <c r="F984" s="962"/>
      <c r="G984" s="964"/>
      <c r="H984" s="962"/>
      <c r="I984" s="962"/>
      <c r="J984" s="962"/>
      <c r="K984" s="962"/>
      <c r="L984" s="962"/>
      <c r="M984" s="962"/>
      <c r="N984" s="962"/>
      <c r="O984" s="962"/>
      <c r="P984" s="962"/>
      <c r="Q984" s="962"/>
      <c r="R984" s="962"/>
      <c r="S984" s="962"/>
      <c r="T984" s="962"/>
      <c r="U984" s="962"/>
      <c r="V984" s="232"/>
      <c r="W984" s="232"/>
      <c r="X984" s="232"/>
      <c r="Y984" s="232"/>
      <c r="Z984" s="232"/>
    </row>
    <row r="985" spans="1:26" ht="15.75" thickBot="1">
      <c r="A985" s="810" t="s">
        <v>3030</v>
      </c>
      <c r="B985" s="1413">
        <f>SUM(B982:B984)</f>
        <v>60309533</v>
      </c>
      <c r="C985" s="1377"/>
      <c r="D985" s="814">
        <f>SUM(D982:D984)</f>
        <v>38133610.944751382</v>
      </c>
      <c r="E985" s="984"/>
      <c r="F985" s="962"/>
      <c r="G985" s="984"/>
      <c r="H985" s="962"/>
      <c r="I985" s="962"/>
      <c r="J985" s="962"/>
      <c r="K985" s="962"/>
      <c r="L985" s="962"/>
      <c r="M985" s="962"/>
      <c r="N985" s="962"/>
      <c r="O985" s="962"/>
      <c r="P985" s="962"/>
      <c r="Q985" s="962"/>
      <c r="R985" s="962"/>
      <c r="S985" s="962"/>
      <c r="T985" s="962"/>
      <c r="U985" s="962"/>
      <c r="V985" s="232"/>
      <c r="W985" s="232"/>
      <c r="X985" s="232"/>
      <c r="Y985" s="232"/>
      <c r="Z985" s="232"/>
    </row>
    <row r="986" spans="1:26" ht="15.75" thickTop="1">
      <c r="A986" s="810"/>
      <c r="B986" s="1414"/>
      <c r="C986" s="1377"/>
      <c r="D986" s="1382"/>
      <c r="E986" s="984"/>
      <c r="F986" s="962"/>
      <c r="G986" s="984"/>
      <c r="H986" s="962"/>
      <c r="I986" s="962"/>
      <c r="J986" s="962"/>
      <c r="K986" s="962"/>
      <c r="L986" s="962"/>
      <c r="M986" s="962"/>
      <c r="N986" s="962"/>
      <c r="O986" s="962"/>
      <c r="P986" s="962"/>
      <c r="Q986" s="962"/>
      <c r="R986" s="962"/>
      <c r="S986" s="962"/>
      <c r="T986" s="962"/>
      <c r="U986" s="962"/>
      <c r="V986" s="232"/>
      <c r="W986" s="232"/>
      <c r="X986" s="232"/>
      <c r="Y986" s="232"/>
      <c r="Z986" s="232"/>
    </row>
    <row r="987" spans="1:26" ht="15">
      <c r="A987" s="810"/>
      <c r="B987" s="1414"/>
      <c r="C987" s="1377"/>
      <c r="D987" s="1382"/>
      <c r="E987" s="984"/>
      <c r="F987" s="962"/>
      <c r="G987" s="984"/>
      <c r="H987" s="962"/>
      <c r="I987" s="962"/>
      <c r="J987" s="962"/>
      <c r="K987" s="962"/>
      <c r="L987" s="962"/>
      <c r="M987" s="962"/>
      <c r="N987" s="962"/>
      <c r="O987" s="962"/>
      <c r="P987" s="962"/>
      <c r="Q987" s="962"/>
      <c r="R987" s="962"/>
      <c r="S987" s="962"/>
      <c r="T987" s="962"/>
      <c r="U987" s="962"/>
      <c r="V987" s="232"/>
      <c r="W987" s="232"/>
      <c r="X987" s="232"/>
      <c r="Y987" s="232"/>
      <c r="Z987" s="232"/>
    </row>
    <row r="988" spans="1:26" ht="15">
      <c r="A988" s="810"/>
      <c r="B988" s="1414"/>
      <c r="C988" s="1377"/>
      <c r="D988" s="1382"/>
      <c r="E988" s="984"/>
      <c r="F988" s="962"/>
      <c r="G988" s="984"/>
      <c r="H988" s="962"/>
      <c r="I988" s="962"/>
      <c r="J988" s="962"/>
      <c r="K988" s="962"/>
      <c r="L988" s="962"/>
      <c r="M988" s="962"/>
      <c r="N988" s="962"/>
      <c r="O988" s="962"/>
      <c r="P988" s="962"/>
      <c r="Q988" s="962"/>
      <c r="R988" s="962"/>
      <c r="S988" s="962"/>
      <c r="T988" s="962"/>
      <c r="U988" s="962"/>
      <c r="V988" s="232"/>
      <c r="W988" s="232"/>
      <c r="X988" s="232"/>
      <c r="Y988" s="232"/>
      <c r="Z988" s="232"/>
    </row>
    <row r="989" spans="1:26" ht="15">
      <c r="A989" s="810"/>
      <c r="B989" s="1414"/>
      <c r="C989" s="1377"/>
      <c r="D989" s="1382"/>
      <c r="E989" s="984"/>
      <c r="F989" s="962"/>
      <c r="G989" s="984"/>
      <c r="H989" s="962"/>
      <c r="I989" s="962"/>
      <c r="J989" s="962"/>
      <c r="K989" s="962"/>
      <c r="L989" s="962"/>
      <c r="M989" s="962"/>
      <c r="N989" s="962"/>
      <c r="O989" s="962"/>
      <c r="P989" s="962"/>
      <c r="Q989" s="962"/>
      <c r="R989" s="962"/>
      <c r="S989" s="962"/>
      <c r="T989" s="962"/>
      <c r="U989" s="962"/>
      <c r="V989" s="232"/>
      <c r="W989" s="232"/>
      <c r="X989" s="232"/>
      <c r="Y989" s="232"/>
      <c r="Z989" s="232"/>
    </row>
    <row r="990" spans="1:26" ht="15">
      <c r="A990" s="810"/>
      <c r="B990" s="1414"/>
      <c r="C990" s="1377"/>
      <c r="D990" s="1382"/>
      <c r="E990" s="984"/>
      <c r="F990" s="962"/>
      <c r="G990" s="984"/>
      <c r="H990" s="962"/>
      <c r="I990" s="962"/>
      <c r="J990" s="962"/>
      <c r="K990" s="962"/>
      <c r="L990" s="962"/>
      <c r="M990" s="962"/>
      <c r="N990" s="962"/>
      <c r="O990" s="962"/>
      <c r="P990" s="962"/>
      <c r="Q990" s="962"/>
      <c r="R990" s="962"/>
      <c r="S990" s="962"/>
      <c r="T990" s="962"/>
      <c r="U990" s="962"/>
      <c r="V990" s="232"/>
      <c r="W990" s="232"/>
      <c r="X990" s="232"/>
      <c r="Y990" s="232"/>
      <c r="Z990" s="232"/>
    </row>
    <row r="991" spans="1:26" ht="15">
      <c r="A991" s="810"/>
      <c r="B991" s="1414"/>
      <c r="C991" s="1377"/>
      <c r="D991" s="1382"/>
      <c r="E991" s="984"/>
      <c r="F991" s="962"/>
      <c r="G991" s="984"/>
      <c r="H991" s="962"/>
      <c r="I991" s="962"/>
      <c r="J991" s="962"/>
      <c r="K991" s="962"/>
      <c r="L991" s="962"/>
      <c r="M991" s="962"/>
      <c r="N991" s="962"/>
      <c r="O991" s="962"/>
      <c r="P991" s="962"/>
      <c r="Q991" s="962"/>
      <c r="R991" s="962"/>
      <c r="S991" s="962"/>
      <c r="T991" s="962"/>
      <c r="U991" s="962"/>
      <c r="V991" s="232"/>
      <c r="W991" s="232"/>
      <c r="X991" s="232"/>
      <c r="Y991" s="232"/>
      <c r="Z991" s="232"/>
    </row>
    <row r="992" spans="1:26" ht="15">
      <c r="A992" s="1429" t="s">
        <v>4437</v>
      </c>
      <c r="B992" s="1376"/>
      <c r="C992" s="1376"/>
      <c r="D992" s="1376"/>
      <c r="E992" s="959"/>
      <c r="F992" s="959"/>
      <c r="G992" s="959"/>
      <c r="H992" s="959"/>
      <c r="I992" s="959"/>
      <c r="J992" s="959"/>
      <c r="K992" s="959"/>
      <c r="L992" s="959"/>
      <c r="M992" s="959"/>
      <c r="N992" s="959"/>
      <c r="O992" s="959"/>
      <c r="P992" s="959"/>
      <c r="Q992" s="959"/>
      <c r="R992" s="959"/>
      <c r="S992" s="959"/>
      <c r="T992" s="959"/>
      <c r="U992" s="959"/>
      <c r="V992" s="960"/>
      <c r="W992" s="960"/>
      <c r="X992" s="960"/>
      <c r="Y992" s="960"/>
      <c r="Z992" s="960"/>
    </row>
    <row r="993" spans="1:26" ht="15">
      <c r="A993" s="1426"/>
      <c r="B993" s="1403" t="s">
        <v>5544</v>
      </c>
      <c r="C993" s="1377"/>
      <c r="D993" s="798" t="s">
        <v>5545</v>
      </c>
      <c r="E993" s="984"/>
      <c r="F993" s="962"/>
      <c r="G993" s="984"/>
      <c r="H993" s="962"/>
      <c r="I993" s="962"/>
      <c r="J993" s="962"/>
      <c r="K993" s="962"/>
      <c r="L993" s="962"/>
      <c r="M993" s="962"/>
      <c r="N993" s="962"/>
      <c r="O993" s="962"/>
      <c r="P993" s="962"/>
      <c r="Q993" s="962"/>
      <c r="R993" s="962"/>
      <c r="S993" s="962"/>
      <c r="T993" s="962"/>
      <c r="U993" s="962"/>
      <c r="V993" s="232"/>
      <c r="W993" s="232"/>
      <c r="X993" s="232"/>
      <c r="Y993" s="232"/>
      <c r="Z993" s="232"/>
    </row>
    <row r="994" spans="1:26" ht="15">
      <c r="A994" s="1426" t="s">
        <v>10263</v>
      </c>
      <c r="B994" s="1383">
        <f>B870+B881+B917+B929+B1003+B1012+B1021</f>
        <v>0</v>
      </c>
      <c r="C994" s="812"/>
      <c r="D994" s="812"/>
      <c r="E994" s="964"/>
      <c r="F994" s="962"/>
      <c r="G994" s="964"/>
      <c r="H994" s="962"/>
      <c r="I994" s="962"/>
      <c r="J994" s="962"/>
      <c r="K994" s="962"/>
      <c r="L994" s="962"/>
      <c r="M994" s="962"/>
      <c r="N994" s="962"/>
      <c r="O994" s="962"/>
      <c r="P994" s="962"/>
      <c r="Q994" s="962"/>
      <c r="R994" s="962"/>
      <c r="S994" s="962"/>
      <c r="T994" s="962"/>
      <c r="U994" s="962"/>
      <c r="V994" s="232"/>
      <c r="W994" s="232"/>
      <c r="X994" s="232"/>
      <c r="Y994" s="232"/>
      <c r="Z994" s="232"/>
    </row>
    <row r="995" spans="1:26" ht="15">
      <c r="A995" s="1426" t="s">
        <v>8740</v>
      </c>
      <c r="B995" s="1383"/>
      <c r="C995" s="812"/>
      <c r="D995" s="812"/>
      <c r="E995" s="964"/>
      <c r="F995" s="962"/>
      <c r="G995" s="964"/>
      <c r="H995" s="962"/>
      <c r="I995" s="962"/>
      <c r="J995" s="962"/>
      <c r="K995" s="962"/>
      <c r="L995" s="962"/>
      <c r="M995" s="962"/>
      <c r="N995" s="962"/>
      <c r="O995" s="962"/>
      <c r="P995" s="962"/>
      <c r="Q995" s="962"/>
      <c r="R995" s="962"/>
      <c r="S995" s="962"/>
      <c r="T995" s="962"/>
      <c r="U995" s="962"/>
      <c r="V995" s="232"/>
      <c r="W995" s="232"/>
      <c r="X995" s="232"/>
      <c r="Y995" s="232"/>
      <c r="Z995" s="232"/>
    </row>
    <row r="996" spans="1:26" ht="15">
      <c r="A996" s="1426" t="s">
        <v>8741</v>
      </c>
      <c r="B996" s="1383">
        <f>B919+B931+B1005+B1014+B1023</f>
        <v>299299548</v>
      </c>
      <c r="C996" s="812"/>
      <c r="D996" s="812"/>
      <c r="E996" s="964"/>
      <c r="F996" s="962"/>
      <c r="G996" s="964"/>
      <c r="H996" s="962"/>
      <c r="I996" s="962"/>
      <c r="J996" s="962"/>
      <c r="K996" s="962"/>
      <c r="L996" s="962"/>
      <c r="M996" s="962"/>
      <c r="N996" s="962"/>
      <c r="O996" s="962"/>
      <c r="P996" s="962"/>
      <c r="Q996" s="962"/>
      <c r="R996" s="962"/>
      <c r="S996" s="962"/>
      <c r="T996" s="962"/>
      <c r="U996" s="962"/>
      <c r="V996" s="232"/>
      <c r="W996" s="232"/>
      <c r="X996" s="232"/>
      <c r="Y996" s="232"/>
      <c r="Z996" s="232"/>
    </row>
    <row r="997" spans="1:26" ht="15">
      <c r="A997" s="1426" t="s">
        <v>1294</v>
      </c>
      <c r="B997" s="1383"/>
      <c r="C997" s="812"/>
      <c r="D997" s="812"/>
      <c r="E997" s="964"/>
      <c r="F997" s="962"/>
      <c r="G997" s="964"/>
      <c r="H997" s="962"/>
      <c r="I997" s="962"/>
      <c r="J997" s="962"/>
      <c r="K997" s="962"/>
      <c r="L997" s="962"/>
      <c r="M997" s="962"/>
      <c r="N997" s="962"/>
      <c r="O997" s="962"/>
      <c r="P997" s="962"/>
      <c r="Q997" s="962"/>
      <c r="R997" s="962"/>
      <c r="S997" s="962"/>
      <c r="T997" s="962"/>
      <c r="U997" s="962"/>
      <c r="V997" s="232"/>
      <c r="W997" s="232"/>
      <c r="X997" s="232"/>
      <c r="Y997" s="232"/>
      <c r="Z997" s="232"/>
    </row>
    <row r="998" spans="1:26" ht="15">
      <c r="A998" s="1426" t="s">
        <v>12449</v>
      </c>
      <c r="B998" s="1411"/>
      <c r="C998" s="812"/>
      <c r="D998" s="815"/>
      <c r="E998" s="964"/>
      <c r="F998" s="962"/>
      <c r="G998" s="964"/>
      <c r="H998" s="962"/>
      <c r="I998" s="962"/>
      <c r="J998" s="962"/>
      <c r="K998" s="962"/>
      <c r="L998" s="962"/>
      <c r="M998" s="962"/>
      <c r="N998" s="962"/>
      <c r="O998" s="962"/>
      <c r="P998" s="962"/>
      <c r="Q998" s="962"/>
      <c r="R998" s="962"/>
      <c r="S998" s="962"/>
      <c r="T998" s="962"/>
      <c r="U998" s="962"/>
      <c r="V998" s="232"/>
      <c r="W998" s="232"/>
      <c r="X998" s="232"/>
      <c r="Y998" s="232"/>
      <c r="Z998" s="232"/>
    </row>
    <row r="999" spans="1:26" ht="15.75" thickBot="1">
      <c r="A999" s="810" t="s">
        <v>4032</v>
      </c>
      <c r="B999" s="1413">
        <f>SUM(B994:B998)</f>
        <v>299299548</v>
      </c>
      <c r="C999" s="1377"/>
      <c r="D999" s="1413">
        <f>SUM(D994:D998)</f>
        <v>0</v>
      </c>
      <c r="E999" s="984"/>
      <c r="F999" s="962"/>
      <c r="G999" s="984"/>
      <c r="H999" s="962"/>
      <c r="I999" s="962"/>
      <c r="J999" s="962"/>
      <c r="K999" s="962"/>
      <c r="L999" s="962"/>
      <c r="M999" s="962"/>
      <c r="N999" s="962"/>
      <c r="O999" s="962"/>
      <c r="P999" s="962"/>
      <c r="Q999" s="962"/>
      <c r="R999" s="962"/>
      <c r="S999" s="962"/>
      <c r="T999" s="962"/>
      <c r="U999" s="962"/>
      <c r="V999" s="232"/>
      <c r="W999" s="232"/>
      <c r="X999" s="232"/>
      <c r="Y999" s="232"/>
      <c r="Z999" s="232"/>
    </row>
    <row r="1000" spans="1:26" ht="15.75" thickTop="1">
      <c r="A1000" s="810"/>
      <c r="B1000" s="1414">
        <f ca="1">B999-B873-B885-B923-B936</f>
        <v>-4822732168</v>
      </c>
      <c r="C1000" s="1377"/>
      <c r="D1000" s="1414">
        <f>D999-D873-D885-D923-D936</f>
        <v>-5317605834</v>
      </c>
      <c r="E1000" s="984"/>
      <c r="F1000" s="962"/>
      <c r="G1000" s="984"/>
      <c r="H1000" s="962"/>
      <c r="I1000" s="962"/>
      <c r="J1000" s="962"/>
      <c r="K1000" s="962"/>
      <c r="L1000" s="962"/>
      <c r="M1000" s="962"/>
      <c r="N1000" s="962"/>
      <c r="O1000" s="962"/>
      <c r="P1000" s="962"/>
      <c r="Q1000" s="962"/>
      <c r="R1000" s="962"/>
      <c r="S1000" s="962"/>
      <c r="T1000" s="962"/>
      <c r="U1000" s="962"/>
      <c r="V1000" s="232"/>
      <c r="W1000" s="232"/>
      <c r="X1000" s="232"/>
      <c r="Y1000" s="232"/>
      <c r="Z1000" s="232"/>
    </row>
    <row r="1001" spans="1:26" ht="15">
      <c r="A1001" s="810"/>
      <c r="B1001" s="1414"/>
      <c r="C1001" s="1377"/>
      <c r="D1001" s="1414"/>
      <c r="E1001" s="984"/>
      <c r="F1001" s="962"/>
      <c r="G1001" s="984"/>
      <c r="H1001" s="962"/>
      <c r="I1001" s="962"/>
      <c r="J1001" s="962"/>
      <c r="K1001" s="962"/>
      <c r="L1001" s="962"/>
      <c r="M1001" s="962"/>
      <c r="N1001" s="962"/>
      <c r="O1001" s="962"/>
      <c r="P1001" s="962"/>
      <c r="Q1001" s="962"/>
      <c r="R1001" s="962"/>
      <c r="S1001" s="962"/>
      <c r="T1001" s="962"/>
      <c r="U1001" s="962"/>
      <c r="V1001" s="232"/>
      <c r="W1001" s="232"/>
      <c r="X1001" s="232"/>
      <c r="Y1001" s="232"/>
      <c r="Z1001" s="232"/>
    </row>
    <row r="1002" spans="1:26" ht="15">
      <c r="A1002" s="810" t="s">
        <v>8742</v>
      </c>
      <c r="B1002" s="1414"/>
      <c r="C1002" s="1377"/>
      <c r="D1002" s="1414"/>
      <c r="E1002" s="984"/>
      <c r="F1002" s="962"/>
      <c r="G1002" s="984"/>
      <c r="H1002" s="962"/>
      <c r="I1002" s="962"/>
      <c r="J1002" s="962"/>
      <c r="K1002" s="962"/>
      <c r="L1002" s="962"/>
      <c r="M1002" s="962"/>
      <c r="N1002" s="962"/>
      <c r="O1002" s="962"/>
      <c r="P1002" s="962"/>
      <c r="Q1002" s="962"/>
      <c r="R1002" s="962"/>
      <c r="S1002" s="962"/>
      <c r="T1002" s="962"/>
      <c r="U1002" s="962"/>
      <c r="V1002" s="232"/>
      <c r="W1002" s="232"/>
      <c r="X1002" s="232"/>
      <c r="Y1002" s="232"/>
      <c r="Z1002" s="232"/>
    </row>
    <row r="1003" spans="1:26" ht="15">
      <c r="A1003" s="1426" t="s">
        <v>10263</v>
      </c>
      <c r="B1003" s="1419"/>
      <c r="C1003" s="812"/>
      <c r="D1003" s="1419"/>
      <c r="E1003" s="964"/>
      <c r="F1003" s="962"/>
      <c r="G1003" s="964"/>
      <c r="H1003" s="962"/>
      <c r="I1003" s="962"/>
      <c r="J1003" s="962"/>
      <c r="K1003" s="962"/>
      <c r="L1003" s="962"/>
      <c r="M1003" s="962"/>
      <c r="N1003" s="962"/>
      <c r="O1003" s="962"/>
      <c r="P1003" s="962"/>
      <c r="Q1003" s="962"/>
      <c r="R1003" s="962"/>
      <c r="S1003" s="962"/>
      <c r="T1003" s="962"/>
      <c r="U1003" s="962"/>
      <c r="V1003" s="232"/>
      <c r="W1003" s="232"/>
      <c r="X1003" s="232"/>
      <c r="Y1003" s="232"/>
      <c r="Z1003" s="232"/>
    </row>
    <row r="1004" spans="1:26" ht="15">
      <c r="A1004" s="1426" t="s">
        <v>8740</v>
      </c>
      <c r="B1004" s="1419"/>
      <c r="C1004" s="812"/>
      <c r="D1004" s="1419"/>
      <c r="E1004" s="964"/>
      <c r="F1004" s="962"/>
      <c r="G1004" s="964"/>
      <c r="H1004" s="962"/>
      <c r="I1004" s="962"/>
      <c r="J1004" s="962"/>
      <c r="K1004" s="962"/>
      <c r="L1004" s="962"/>
      <c r="M1004" s="962"/>
      <c r="N1004" s="962"/>
      <c r="O1004" s="962"/>
      <c r="P1004" s="962"/>
      <c r="Q1004" s="962"/>
      <c r="R1004" s="962"/>
      <c r="S1004" s="962"/>
      <c r="T1004" s="962"/>
      <c r="U1004" s="962"/>
      <c r="V1004" s="232"/>
      <c r="W1004" s="232"/>
      <c r="X1004" s="232"/>
      <c r="Y1004" s="232"/>
      <c r="Z1004" s="232"/>
    </row>
    <row r="1005" spans="1:26" ht="15">
      <c r="A1005" s="1426" t="s">
        <v>8741</v>
      </c>
      <c r="B1005" s="1419"/>
      <c r="C1005" s="812"/>
      <c r="D1005" s="1419"/>
      <c r="E1005" s="964"/>
      <c r="F1005" s="962"/>
      <c r="G1005" s="964"/>
      <c r="H1005" s="962"/>
      <c r="I1005" s="962"/>
      <c r="J1005" s="962"/>
      <c r="K1005" s="962"/>
      <c r="L1005" s="962"/>
      <c r="M1005" s="962"/>
      <c r="N1005" s="962"/>
      <c r="O1005" s="962"/>
      <c r="P1005" s="962"/>
      <c r="Q1005" s="962"/>
      <c r="R1005" s="962"/>
      <c r="S1005" s="962"/>
      <c r="T1005" s="962"/>
      <c r="U1005" s="962"/>
      <c r="V1005" s="232"/>
      <c r="W1005" s="232"/>
      <c r="X1005" s="232"/>
      <c r="Y1005" s="232"/>
      <c r="Z1005" s="232"/>
    </row>
    <row r="1006" spans="1:26" ht="15">
      <c r="A1006" s="1426" t="s">
        <v>1294</v>
      </c>
      <c r="B1006" s="1419"/>
      <c r="C1006" s="812"/>
      <c r="D1006" s="1419"/>
      <c r="E1006" s="964"/>
      <c r="F1006" s="962"/>
      <c r="G1006" s="964"/>
      <c r="H1006" s="962"/>
      <c r="I1006" s="962"/>
      <c r="J1006" s="962"/>
      <c r="K1006" s="962"/>
      <c r="L1006" s="962"/>
      <c r="M1006" s="962"/>
      <c r="N1006" s="962"/>
      <c r="O1006" s="962"/>
      <c r="P1006" s="962"/>
      <c r="Q1006" s="962"/>
      <c r="R1006" s="962"/>
      <c r="S1006" s="962"/>
      <c r="T1006" s="962"/>
      <c r="U1006" s="962"/>
      <c r="V1006" s="232"/>
      <c r="W1006" s="232"/>
      <c r="X1006" s="232"/>
      <c r="Y1006" s="232"/>
      <c r="Z1006" s="232"/>
    </row>
    <row r="1007" spans="1:26" ht="15">
      <c r="A1007" s="1426" t="s">
        <v>12449</v>
      </c>
      <c r="B1007" s="1411"/>
      <c r="C1007" s="812"/>
      <c r="D1007" s="1411"/>
      <c r="E1007" s="964"/>
      <c r="F1007" s="962"/>
      <c r="G1007" s="964"/>
      <c r="H1007" s="962"/>
      <c r="I1007" s="962"/>
      <c r="J1007" s="962"/>
      <c r="K1007" s="962"/>
      <c r="L1007" s="962"/>
      <c r="M1007" s="962"/>
      <c r="N1007" s="962"/>
      <c r="O1007" s="962"/>
      <c r="P1007" s="962"/>
      <c r="Q1007" s="962"/>
      <c r="R1007" s="962"/>
      <c r="S1007" s="962"/>
      <c r="T1007" s="962"/>
      <c r="U1007" s="962"/>
      <c r="V1007" s="232"/>
      <c r="W1007" s="232"/>
      <c r="X1007" s="232"/>
      <c r="Y1007" s="232"/>
      <c r="Z1007" s="232"/>
    </row>
    <row r="1008" spans="1:26" ht="15.75" thickBot="1">
      <c r="A1008" s="810" t="s">
        <v>4032</v>
      </c>
      <c r="B1008" s="1413">
        <f>SUM(B1003:B1007)</f>
        <v>0</v>
      </c>
      <c r="C1008" s="1377"/>
      <c r="D1008" s="1413">
        <f>SUM(D1003:D1007)</f>
        <v>0</v>
      </c>
      <c r="E1008" s="984"/>
      <c r="F1008" s="962"/>
      <c r="G1008" s="984"/>
      <c r="H1008" s="962"/>
      <c r="I1008" s="962"/>
      <c r="J1008" s="962"/>
      <c r="K1008" s="962"/>
      <c r="L1008" s="962"/>
      <c r="M1008" s="962"/>
      <c r="N1008" s="962"/>
      <c r="O1008" s="962"/>
      <c r="P1008" s="962"/>
      <c r="Q1008" s="962"/>
      <c r="R1008" s="962"/>
      <c r="S1008" s="962"/>
      <c r="T1008" s="962"/>
      <c r="U1008" s="962"/>
      <c r="V1008" s="232"/>
      <c r="W1008" s="232"/>
      <c r="X1008" s="232"/>
      <c r="Y1008" s="232"/>
      <c r="Z1008" s="232"/>
    </row>
    <row r="1009" spans="1:26" ht="15.75" thickTop="1">
      <c r="A1009" s="810"/>
      <c r="B1009" s="1414">
        <f>B1008-B872</f>
        <v>0</v>
      </c>
      <c r="C1009" s="1377"/>
      <c r="D1009" s="1414">
        <f>D1008-D872</f>
        <v>0</v>
      </c>
      <c r="E1009" s="984"/>
      <c r="F1009" s="962"/>
      <c r="G1009" s="984"/>
      <c r="H1009" s="962"/>
      <c r="I1009" s="962"/>
      <c r="J1009" s="962"/>
      <c r="K1009" s="962"/>
      <c r="L1009" s="962"/>
      <c r="M1009" s="962"/>
      <c r="N1009" s="962"/>
      <c r="O1009" s="962"/>
      <c r="P1009" s="962"/>
      <c r="Q1009" s="962"/>
      <c r="R1009" s="962"/>
      <c r="S1009" s="962"/>
      <c r="T1009" s="962"/>
      <c r="U1009" s="962"/>
      <c r="V1009" s="232"/>
      <c r="W1009" s="232"/>
      <c r="X1009" s="232"/>
      <c r="Y1009" s="232"/>
      <c r="Z1009" s="232"/>
    </row>
    <row r="1010" spans="1:26" ht="15">
      <c r="A1010" s="810"/>
      <c r="B1010" s="1414"/>
      <c r="C1010" s="1377"/>
      <c r="D1010" s="1414"/>
      <c r="E1010" s="984"/>
      <c r="F1010" s="962"/>
      <c r="G1010" s="984"/>
      <c r="H1010" s="962"/>
      <c r="I1010" s="962"/>
      <c r="J1010" s="962"/>
      <c r="K1010" s="962"/>
      <c r="L1010" s="962"/>
      <c r="M1010" s="962"/>
      <c r="N1010" s="962"/>
      <c r="O1010" s="962"/>
      <c r="P1010" s="962"/>
      <c r="Q1010" s="962"/>
      <c r="R1010" s="962"/>
      <c r="S1010" s="962"/>
      <c r="T1010" s="962"/>
      <c r="U1010" s="962"/>
      <c r="V1010" s="232"/>
      <c r="W1010" s="232"/>
      <c r="X1010" s="232"/>
      <c r="Y1010" s="232"/>
      <c r="Z1010" s="232"/>
    </row>
    <row r="1011" spans="1:26" ht="15">
      <c r="A1011" s="810" t="s">
        <v>8743</v>
      </c>
      <c r="B1011" s="1414"/>
      <c r="C1011" s="1377"/>
      <c r="D1011" s="1414"/>
      <c r="E1011" s="984"/>
      <c r="F1011" s="962"/>
      <c r="G1011" s="984"/>
      <c r="H1011" s="962"/>
      <c r="I1011" s="962"/>
      <c r="J1011" s="962"/>
      <c r="K1011" s="962"/>
      <c r="L1011" s="962"/>
      <c r="M1011" s="962"/>
      <c r="N1011" s="962"/>
      <c r="O1011" s="962"/>
      <c r="P1011" s="962"/>
      <c r="Q1011" s="962"/>
      <c r="R1011" s="962"/>
      <c r="S1011" s="962"/>
      <c r="T1011" s="962"/>
      <c r="U1011" s="962"/>
      <c r="V1011" s="232"/>
      <c r="W1011" s="232"/>
      <c r="X1011" s="232"/>
      <c r="Y1011" s="232"/>
      <c r="Z1011" s="232"/>
    </row>
    <row r="1012" spans="1:26" ht="15">
      <c r="A1012" s="1426" t="s">
        <v>10263</v>
      </c>
      <c r="B1012" s="1419"/>
      <c r="C1012" s="812"/>
      <c r="D1012" s="1419"/>
      <c r="E1012" s="964"/>
      <c r="F1012" s="962"/>
      <c r="G1012" s="964"/>
      <c r="H1012" s="962"/>
      <c r="I1012" s="962"/>
      <c r="J1012" s="962"/>
      <c r="K1012" s="962"/>
      <c r="L1012" s="962"/>
      <c r="M1012" s="962"/>
      <c r="N1012" s="962"/>
      <c r="O1012" s="962"/>
      <c r="P1012" s="962"/>
      <c r="Q1012" s="962"/>
      <c r="R1012" s="962"/>
      <c r="S1012" s="962"/>
      <c r="T1012" s="962"/>
      <c r="U1012" s="962"/>
      <c r="V1012" s="232"/>
      <c r="W1012" s="232"/>
      <c r="X1012" s="232"/>
      <c r="Y1012" s="232"/>
      <c r="Z1012" s="232"/>
    </row>
    <row r="1013" spans="1:26" ht="15">
      <c r="A1013" s="1426" t="s">
        <v>8740</v>
      </c>
      <c r="B1013" s="1419"/>
      <c r="C1013" s="812"/>
      <c r="D1013" s="1419"/>
      <c r="E1013" s="964"/>
      <c r="F1013" s="962"/>
      <c r="G1013" s="964"/>
      <c r="H1013" s="962"/>
      <c r="I1013" s="962"/>
      <c r="J1013" s="962"/>
      <c r="K1013" s="962"/>
      <c r="L1013" s="962"/>
      <c r="M1013" s="962"/>
      <c r="N1013" s="962"/>
      <c r="O1013" s="962"/>
      <c r="P1013" s="962"/>
      <c r="Q1013" s="962"/>
      <c r="R1013" s="962"/>
      <c r="S1013" s="962"/>
      <c r="T1013" s="962"/>
      <c r="U1013" s="962"/>
      <c r="V1013" s="232"/>
      <c r="W1013" s="232"/>
      <c r="X1013" s="232"/>
      <c r="Y1013" s="232"/>
      <c r="Z1013" s="232"/>
    </row>
    <row r="1014" spans="1:26" ht="15">
      <c r="A1014" s="1426" t="s">
        <v>8741</v>
      </c>
      <c r="B1014" s="1419"/>
      <c r="C1014" s="812"/>
      <c r="D1014" s="1419"/>
      <c r="E1014" s="964"/>
      <c r="F1014" s="962"/>
      <c r="G1014" s="964"/>
      <c r="H1014" s="962"/>
      <c r="I1014" s="962"/>
      <c r="J1014" s="962"/>
      <c r="K1014" s="962"/>
      <c r="L1014" s="962"/>
      <c r="M1014" s="962"/>
      <c r="N1014" s="962"/>
      <c r="O1014" s="962"/>
      <c r="P1014" s="962"/>
      <c r="Q1014" s="962"/>
      <c r="R1014" s="962"/>
      <c r="S1014" s="962"/>
      <c r="T1014" s="962"/>
      <c r="U1014" s="962"/>
      <c r="V1014" s="232"/>
      <c r="W1014" s="232"/>
      <c r="X1014" s="232"/>
      <c r="Y1014" s="232"/>
      <c r="Z1014" s="232"/>
    </row>
    <row r="1015" spans="1:26" ht="15">
      <c r="A1015" s="1426" t="s">
        <v>1294</v>
      </c>
      <c r="B1015" s="1419"/>
      <c r="C1015" s="812"/>
      <c r="D1015" s="1419"/>
      <c r="E1015" s="964"/>
      <c r="F1015" s="962"/>
      <c r="G1015" s="964"/>
      <c r="H1015" s="962"/>
      <c r="I1015" s="962"/>
      <c r="J1015" s="962"/>
      <c r="K1015" s="962"/>
      <c r="L1015" s="962"/>
      <c r="M1015" s="962"/>
      <c r="N1015" s="962"/>
      <c r="O1015" s="962"/>
      <c r="P1015" s="962"/>
      <c r="Q1015" s="962"/>
      <c r="R1015" s="962"/>
      <c r="S1015" s="962"/>
      <c r="T1015" s="962"/>
      <c r="U1015" s="962"/>
      <c r="V1015" s="232"/>
      <c r="W1015" s="232"/>
      <c r="X1015" s="232"/>
      <c r="Y1015" s="232"/>
      <c r="Z1015" s="232"/>
    </row>
    <row r="1016" spans="1:26" ht="15">
      <c r="A1016" s="1426" t="s">
        <v>12449</v>
      </c>
      <c r="B1016" s="1411"/>
      <c r="C1016" s="812"/>
      <c r="D1016" s="1411"/>
      <c r="E1016" s="964"/>
      <c r="F1016" s="962"/>
      <c r="G1016" s="964"/>
      <c r="H1016" s="962"/>
      <c r="I1016" s="962"/>
      <c r="J1016" s="962"/>
      <c r="K1016" s="962"/>
      <c r="L1016" s="962"/>
      <c r="M1016" s="962"/>
      <c r="N1016" s="962"/>
      <c r="O1016" s="962"/>
      <c r="P1016" s="962"/>
      <c r="Q1016" s="962"/>
      <c r="R1016" s="962"/>
      <c r="S1016" s="962"/>
      <c r="T1016" s="962"/>
      <c r="U1016" s="962"/>
      <c r="V1016" s="232"/>
      <c r="W1016" s="232"/>
      <c r="X1016" s="232"/>
      <c r="Y1016" s="232"/>
      <c r="Z1016" s="232"/>
    </row>
    <row r="1017" spans="1:26" ht="15.75" thickBot="1">
      <c r="A1017" s="810" t="s">
        <v>4032</v>
      </c>
      <c r="B1017" s="1413">
        <f>SUM(B1012:B1016)</f>
        <v>0</v>
      </c>
      <c r="C1017" s="1377"/>
      <c r="D1017" s="1413">
        <f>SUM(D1012:D1016)</f>
        <v>0</v>
      </c>
      <c r="E1017" s="984"/>
      <c r="F1017" s="962"/>
      <c r="G1017" s="984"/>
      <c r="H1017" s="962"/>
      <c r="I1017" s="962"/>
      <c r="J1017" s="962"/>
      <c r="K1017" s="962"/>
      <c r="L1017" s="962"/>
      <c r="M1017" s="962"/>
      <c r="N1017" s="962"/>
      <c r="O1017" s="962"/>
      <c r="P1017" s="962"/>
      <c r="Q1017" s="962"/>
      <c r="R1017" s="962"/>
      <c r="S1017" s="962"/>
      <c r="T1017" s="962"/>
      <c r="U1017" s="962"/>
      <c r="V1017" s="232"/>
      <c r="W1017" s="232"/>
      <c r="X1017" s="232"/>
      <c r="Y1017" s="232"/>
      <c r="Z1017" s="232"/>
    </row>
    <row r="1018" spans="1:26" ht="15.75" thickTop="1">
      <c r="A1018" s="810"/>
      <c r="B1018" s="1414">
        <f>B1017-B883</f>
        <v>0</v>
      </c>
      <c r="C1018" s="1377"/>
      <c r="D1018" s="1414">
        <f>D1017-D883</f>
        <v>0</v>
      </c>
      <c r="E1018" s="984"/>
      <c r="F1018" s="962"/>
      <c r="G1018" s="984"/>
      <c r="H1018" s="962"/>
      <c r="I1018" s="962"/>
      <c r="J1018" s="962"/>
      <c r="K1018" s="962"/>
      <c r="L1018" s="962"/>
      <c r="M1018" s="962"/>
      <c r="N1018" s="962"/>
      <c r="O1018" s="962"/>
      <c r="P1018" s="962"/>
      <c r="Q1018" s="962"/>
      <c r="R1018" s="962"/>
      <c r="S1018" s="962"/>
      <c r="T1018" s="962"/>
      <c r="U1018" s="962"/>
      <c r="V1018" s="232"/>
      <c r="W1018" s="232"/>
      <c r="X1018" s="232"/>
      <c r="Y1018" s="232"/>
      <c r="Z1018" s="232"/>
    </row>
    <row r="1019" spans="1:26" ht="15">
      <c r="A1019" s="810"/>
      <c r="B1019" s="1414"/>
      <c r="C1019" s="1377"/>
      <c r="D1019" s="1414"/>
      <c r="E1019" s="984"/>
      <c r="F1019" s="962"/>
      <c r="G1019" s="984"/>
      <c r="H1019" s="962"/>
      <c r="I1019" s="962"/>
      <c r="J1019" s="962"/>
      <c r="K1019" s="962"/>
      <c r="L1019" s="962"/>
      <c r="M1019" s="962"/>
      <c r="N1019" s="962"/>
      <c r="O1019" s="962"/>
      <c r="P1019" s="962"/>
      <c r="Q1019" s="962"/>
      <c r="R1019" s="962"/>
      <c r="S1019" s="962"/>
      <c r="T1019" s="962"/>
      <c r="U1019" s="962"/>
      <c r="V1019" s="232"/>
      <c r="W1019" s="232"/>
      <c r="X1019" s="232"/>
      <c r="Y1019" s="232"/>
      <c r="Z1019" s="232"/>
    </row>
    <row r="1020" spans="1:26" ht="15">
      <c r="A1020" s="810" t="s">
        <v>8744</v>
      </c>
      <c r="B1020" s="1414"/>
      <c r="C1020" s="1377"/>
      <c r="D1020" s="1414"/>
      <c r="E1020" s="984"/>
      <c r="F1020" s="962"/>
      <c r="G1020" s="984"/>
      <c r="H1020" s="962"/>
      <c r="I1020" s="962"/>
      <c r="J1020" s="962"/>
      <c r="K1020" s="962"/>
      <c r="L1020" s="962"/>
      <c r="M1020" s="962"/>
      <c r="N1020" s="962"/>
      <c r="O1020" s="962"/>
      <c r="P1020" s="962"/>
      <c r="Q1020" s="962"/>
      <c r="R1020" s="962"/>
      <c r="S1020" s="962"/>
      <c r="T1020" s="962"/>
      <c r="U1020" s="962"/>
      <c r="V1020" s="232"/>
      <c r="W1020" s="232"/>
      <c r="X1020" s="232"/>
      <c r="Y1020" s="232"/>
      <c r="Z1020" s="232"/>
    </row>
    <row r="1021" spans="1:26" ht="15">
      <c r="A1021" s="1426" t="s">
        <v>10263</v>
      </c>
      <c r="B1021" s="1419"/>
      <c r="C1021" s="812"/>
      <c r="D1021" s="1419"/>
      <c r="E1021" s="964"/>
      <c r="F1021" s="962"/>
      <c r="G1021" s="964"/>
      <c r="H1021" s="962"/>
      <c r="I1021" s="962"/>
      <c r="J1021" s="962"/>
      <c r="K1021" s="962"/>
      <c r="L1021" s="962"/>
      <c r="M1021" s="962"/>
      <c r="N1021" s="962"/>
      <c r="O1021" s="962"/>
      <c r="P1021" s="962"/>
      <c r="Q1021" s="962"/>
      <c r="R1021" s="962"/>
      <c r="S1021" s="962"/>
      <c r="T1021" s="962"/>
      <c r="U1021" s="962"/>
      <c r="V1021" s="232"/>
      <c r="W1021" s="232"/>
      <c r="X1021" s="232"/>
      <c r="Y1021" s="232"/>
      <c r="Z1021" s="232"/>
    </row>
    <row r="1022" spans="1:26" ht="15">
      <c r="A1022" s="1426" t="s">
        <v>8740</v>
      </c>
      <c r="B1022" s="1419"/>
      <c r="C1022" s="812"/>
      <c r="D1022" s="1419"/>
      <c r="E1022" s="964"/>
      <c r="F1022" s="962"/>
      <c r="G1022" s="964"/>
      <c r="H1022" s="962"/>
      <c r="I1022" s="962"/>
      <c r="J1022" s="962"/>
      <c r="K1022" s="962"/>
      <c r="L1022" s="962"/>
      <c r="M1022" s="962"/>
      <c r="N1022" s="962"/>
      <c r="O1022" s="962"/>
      <c r="P1022" s="962"/>
      <c r="Q1022" s="962"/>
      <c r="R1022" s="962"/>
      <c r="S1022" s="962"/>
      <c r="T1022" s="962"/>
      <c r="U1022" s="962"/>
      <c r="V1022" s="232"/>
      <c r="W1022" s="232"/>
      <c r="X1022" s="232"/>
      <c r="Y1022" s="232"/>
      <c r="Z1022" s="232"/>
    </row>
    <row r="1023" spans="1:26" ht="15">
      <c r="A1023" s="1426" t="s">
        <v>8741</v>
      </c>
      <c r="B1023" s="1419"/>
      <c r="C1023" s="812"/>
      <c r="D1023" s="1419"/>
      <c r="E1023" s="964"/>
      <c r="F1023" s="962"/>
      <c r="G1023" s="964"/>
      <c r="H1023" s="962"/>
      <c r="I1023" s="962"/>
      <c r="J1023" s="962"/>
      <c r="K1023" s="962"/>
      <c r="L1023" s="962"/>
      <c r="M1023" s="962"/>
      <c r="N1023" s="962"/>
      <c r="O1023" s="962"/>
      <c r="P1023" s="962"/>
      <c r="Q1023" s="962"/>
      <c r="R1023" s="962"/>
      <c r="S1023" s="962"/>
      <c r="T1023" s="962"/>
      <c r="U1023" s="962"/>
      <c r="V1023" s="232"/>
      <c r="W1023" s="232"/>
      <c r="X1023" s="232"/>
      <c r="Y1023" s="232"/>
      <c r="Z1023" s="232"/>
    </row>
    <row r="1024" spans="1:26" ht="15">
      <c r="A1024" s="1426" t="s">
        <v>1294</v>
      </c>
      <c r="B1024" s="1419"/>
      <c r="C1024" s="812"/>
      <c r="D1024" s="1419"/>
      <c r="E1024" s="964"/>
      <c r="F1024" s="962"/>
      <c r="G1024" s="964"/>
      <c r="H1024" s="962"/>
      <c r="I1024" s="962"/>
      <c r="J1024" s="962"/>
      <c r="K1024" s="962"/>
      <c r="L1024" s="962"/>
      <c r="M1024" s="962"/>
      <c r="N1024" s="962"/>
      <c r="O1024" s="962"/>
      <c r="P1024" s="962"/>
      <c r="Q1024" s="962"/>
      <c r="R1024" s="962"/>
      <c r="S1024" s="962"/>
      <c r="T1024" s="962"/>
      <c r="U1024" s="962"/>
      <c r="V1024" s="232"/>
      <c r="W1024" s="232"/>
      <c r="X1024" s="232"/>
      <c r="Y1024" s="232"/>
      <c r="Z1024" s="232"/>
    </row>
    <row r="1025" spans="1:26" ht="15">
      <c r="A1025" s="1426" t="s">
        <v>12449</v>
      </c>
      <c r="B1025" s="1411"/>
      <c r="C1025" s="812"/>
      <c r="D1025" s="1411"/>
      <c r="E1025" s="964"/>
      <c r="F1025" s="962"/>
      <c r="G1025" s="964"/>
      <c r="H1025" s="962"/>
      <c r="I1025" s="962"/>
      <c r="J1025" s="962"/>
      <c r="K1025" s="962"/>
      <c r="L1025" s="962"/>
      <c r="M1025" s="962"/>
      <c r="N1025" s="962"/>
      <c r="O1025" s="962"/>
      <c r="P1025" s="962"/>
      <c r="Q1025" s="962"/>
      <c r="R1025" s="962"/>
      <c r="S1025" s="962"/>
      <c r="T1025" s="962"/>
      <c r="U1025" s="962"/>
      <c r="V1025" s="232"/>
      <c r="W1025" s="232"/>
      <c r="X1025" s="232"/>
      <c r="Y1025" s="232"/>
      <c r="Z1025" s="232"/>
    </row>
    <row r="1026" spans="1:26" ht="15.75" thickBot="1">
      <c r="A1026" s="810" t="s">
        <v>4032</v>
      </c>
      <c r="B1026" s="1413">
        <f>SUM(B1021:B1025)</f>
        <v>0</v>
      </c>
      <c r="C1026" s="1377"/>
      <c r="D1026" s="1413">
        <f>SUM(D1021:D1025)</f>
        <v>0</v>
      </c>
      <c r="E1026" s="984"/>
      <c r="F1026" s="962"/>
      <c r="G1026" s="984"/>
      <c r="H1026" s="962"/>
      <c r="I1026" s="962"/>
      <c r="J1026" s="962"/>
      <c r="K1026" s="962"/>
      <c r="L1026" s="962"/>
      <c r="M1026" s="962"/>
      <c r="N1026" s="962"/>
      <c r="O1026" s="962"/>
      <c r="P1026" s="962"/>
      <c r="Q1026" s="962"/>
      <c r="R1026" s="962"/>
      <c r="S1026" s="962"/>
      <c r="T1026" s="962"/>
      <c r="U1026" s="962"/>
      <c r="V1026" s="232"/>
      <c r="W1026" s="232"/>
      <c r="X1026" s="232"/>
      <c r="Y1026" s="232"/>
      <c r="Z1026" s="232"/>
    </row>
    <row r="1027" spans="1:26" ht="15.75" thickTop="1">
      <c r="A1027" s="810"/>
      <c r="B1027" s="1414">
        <f>B1026-B884</f>
        <v>0</v>
      </c>
      <c r="C1027" s="1377"/>
      <c r="D1027" s="1414">
        <f>D1026-D884</f>
        <v>0</v>
      </c>
      <c r="E1027" s="984"/>
      <c r="F1027" s="962"/>
      <c r="G1027" s="984"/>
      <c r="H1027" s="962"/>
      <c r="I1027" s="962"/>
      <c r="J1027" s="962"/>
      <c r="K1027" s="962"/>
      <c r="L1027" s="962"/>
      <c r="M1027" s="962"/>
      <c r="N1027" s="962"/>
      <c r="O1027" s="962"/>
      <c r="P1027" s="962"/>
      <c r="Q1027" s="962"/>
      <c r="R1027" s="962"/>
      <c r="S1027" s="962"/>
      <c r="T1027" s="962"/>
      <c r="U1027" s="962"/>
      <c r="V1027" s="232"/>
      <c r="W1027" s="232"/>
      <c r="X1027" s="232"/>
      <c r="Y1027" s="232"/>
      <c r="Z1027" s="232"/>
    </row>
    <row r="1028" spans="1:26" ht="15">
      <c r="A1028" s="810"/>
      <c r="B1028" s="1414"/>
      <c r="C1028" s="1377"/>
      <c r="D1028" s="1414"/>
      <c r="E1028" s="984"/>
      <c r="F1028" s="962"/>
      <c r="G1028" s="984"/>
      <c r="H1028" s="962"/>
      <c r="I1028" s="962"/>
      <c r="J1028" s="962"/>
      <c r="K1028" s="962"/>
      <c r="L1028" s="962"/>
      <c r="M1028" s="962"/>
      <c r="N1028" s="962"/>
      <c r="O1028" s="962"/>
      <c r="P1028" s="962"/>
      <c r="Q1028" s="962"/>
      <c r="R1028" s="962"/>
      <c r="S1028" s="962"/>
      <c r="T1028" s="962"/>
      <c r="U1028" s="962"/>
      <c r="V1028" s="232"/>
      <c r="W1028" s="232"/>
      <c r="X1028" s="232"/>
      <c r="Y1028" s="232"/>
      <c r="Z1028" s="232"/>
    </row>
    <row r="1029" spans="1:26" ht="15">
      <c r="A1029" s="810"/>
      <c r="B1029" s="1414"/>
      <c r="C1029" s="1377"/>
      <c r="D1029" s="1414"/>
      <c r="E1029" s="984"/>
      <c r="F1029" s="962"/>
      <c r="G1029" s="984"/>
      <c r="H1029" s="962"/>
      <c r="I1029" s="962"/>
      <c r="J1029" s="962"/>
      <c r="K1029" s="962"/>
      <c r="L1029" s="962"/>
      <c r="M1029" s="962"/>
      <c r="N1029" s="962"/>
      <c r="O1029" s="962"/>
      <c r="P1029" s="962"/>
      <c r="Q1029" s="962"/>
      <c r="R1029" s="962"/>
      <c r="S1029" s="962"/>
      <c r="T1029" s="962"/>
      <c r="U1029" s="962"/>
      <c r="V1029" s="232"/>
      <c r="W1029" s="232"/>
      <c r="X1029" s="232"/>
      <c r="Y1029" s="232"/>
      <c r="Z1029" s="232"/>
    </row>
    <row r="1030" spans="1:26" ht="15">
      <c r="A1030" s="1454" t="s">
        <v>4438</v>
      </c>
      <c r="B1030" s="1376"/>
      <c r="C1030" s="1376"/>
      <c r="D1030" s="1376"/>
      <c r="E1030" s="959"/>
      <c r="F1030" s="959"/>
      <c r="G1030" s="959"/>
      <c r="H1030" s="959"/>
      <c r="I1030" s="959"/>
      <c r="J1030" s="959"/>
      <c r="K1030" s="959"/>
      <c r="L1030" s="959"/>
      <c r="M1030" s="959"/>
      <c r="N1030" s="959"/>
      <c r="O1030" s="959"/>
      <c r="P1030" s="959"/>
      <c r="Q1030" s="959"/>
      <c r="R1030" s="959"/>
      <c r="S1030" s="959"/>
      <c r="T1030" s="959"/>
      <c r="U1030" s="959"/>
      <c r="V1030" s="960"/>
      <c r="W1030" s="960"/>
      <c r="X1030" s="960"/>
      <c r="Y1030" s="960"/>
      <c r="Z1030" s="960"/>
    </row>
    <row r="1031" spans="1:26" ht="15">
      <c r="A1031" s="1454" t="s">
        <v>4439</v>
      </c>
      <c r="B1031" s="1376"/>
      <c r="C1031" s="1376"/>
      <c r="D1031" s="1376"/>
      <c r="E1031" s="959"/>
      <c r="F1031" s="959"/>
      <c r="G1031" s="959"/>
      <c r="H1031" s="959"/>
      <c r="I1031" s="959"/>
      <c r="J1031" s="959"/>
      <c r="K1031" s="959"/>
      <c r="L1031" s="959"/>
      <c r="M1031" s="959"/>
      <c r="N1031" s="959"/>
      <c r="O1031" s="959"/>
      <c r="P1031" s="959"/>
      <c r="Q1031" s="959"/>
      <c r="R1031" s="959"/>
      <c r="S1031" s="959"/>
      <c r="T1031" s="959"/>
      <c r="U1031" s="959"/>
      <c r="V1031" s="960"/>
      <c r="W1031" s="960"/>
      <c r="X1031" s="960"/>
      <c r="Y1031" s="960"/>
      <c r="Z1031" s="960"/>
    </row>
    <row r="1032" spans="1:26" ht="15">
      <c r="A1032" s="1428" t="s">
        <v>4838</v>
      </c>
      <c r="B1032" s="1376"/>
      <c r="C1032" s="1376"/>
      <c r="D1032" s="1376"/>
      <c r="E1032" s="962"/>
      <c r="F1032" s="962"/>
      <c r="G1032" s="962"/>
      <c r="H1032" s="962"/>
      <c r="I1032" s="962"/>
      <c r="J1032" s="962"/>
      <c r="K1032" s="962"/>
      <c r="L1032" s="962"/>
      <c r="M1032" s="962"/>
      <c r="N1032" s="962"/>
      <c r="O1032" s="962"/>
      <c r="P1032" s="962"/>
      <c r="Q1032" s="962"/>
      <c r="R1032" s="962"/>
      <c r="S1032" s="962"/>
      <c r="T1032" s="962"/>
      <c r="U1032" s="962"/>
      <c r="V1032" s="232"/>
      <c r="W1032" s="232"/>
      <c r="X1032" s="232"/>
      <c r="Y1032" s="232"/>
      <c r="Z1032" s="232"/>
    </row>
    <row r="1033" spans="1:26" ht="15">
      <c r="A1033" s="1432" t="s">
        <v>12860</v>
      </c>
      <c r="B1033" s="1376"/>
      <c r="C1033" s="1376"/>
      <c r="D1033" s="1376"/>
      <c r="E1033" s="962"/>
      <c r="F1033" s="962"/>
      <c r="G1033" s="962"/>
      <c r="H1033" s="962"/>
      <c r="I1033" s="962"/>
      <c r="J1033" s="962"/>
      <c r="K1033" s="962"/>
      <c r="L1033" s="962"/>
      <c r="M1033" s="962"/>
      <c r="N1033" s="962"/>
      <c r="O1033" s="962"/>
      <c r="P1033" s="962"/>
      <c r="Q1033" s="962"/>
      <c r="R1033" s="962"/>
      <c r="S1033" s="962"/>
      <c r="T1033" s="962"/>
      <c r="U1033" s="962"/>
      <c r="V1033" s="232"/>
      <c r="W1033" s="232"/>
      <c r="X1033" s="232"/>
      <c r="Y1033" s="232"/>
      <c r="Z1033" s="232"/>
    </row>
    <row r="1034" spans="1:26" ht="15">
      <c r="A1034" s="1426"/>
      <c r="B1034" s="1403" t="s">
        <v>5544</v>
      </c>
      <c r="C1034" s="1377"/>
      <c r="D1034" s="798" t="s">
        <v>5545</v>
      </c>
      <c r="E1034" s="984"/>
      <c r="F1034" s="962"/>
      <c r="G1034" s="984"/>
      <c r="H1034" s="962"/>
      <c r="I1034" s="962"/>
      <c r="J1034" s="962"/>
      <c r="K1034" s="962"/>
      <c r="L1034" s="962"/>
      <c r="M1034" s="962"/>
      <c r="N1034" s="962"/>
      <c r="O1034" s="962"/>
      <c r="P1034" s="962"/>
      <c r="Q1034" s="962"/>
      <c r="R1034" s="962"/>
      <c r="S1034" s="962"/>
      <c r="T1034" s="962"/>
      <c r="U1034" s="962"/>
      <c r="V1034" s="232"/>
      <c r="W1034" s="232"/>
      <c r="X1034" s="232"/>
      <c r="Y1034" s="232"/>
      <c r="Z1034" s="232"/>
    </row>
    <row r="1035" spans="1:26" ht="15">
      <c r="A1035" s="1426" t="s">
        <v>2639</v>
      </c>
      <c r="B1035" s="1383"/>
      <c r="C1035" s="812"/>
      <c r="D1035" s="812"/>
      <c r="E1035" s="964"/>
      <c r="F1035" s="962"/>
      <c r="G1035" s="964"/>
      <c r="H1035" s="962"/>
      <c r="I1035" s="962"/>
      <c r="J1035" s="962"/>
      <c r="K1035" s="962"/>
      <c r="L1035" s="962"/>
      <c r="M1035" s="962"/>
      <c r="N1035" s="962"/>
      <c r="O1035" s="962"/>
      <c r="P1035" s="962"/>
      <c r="Q1035" s="962"/>
      <c r="R1035" s="962"/>
      <c r="S1035" s="962"/>
      <c r="T1035" s="962"/>
      <c r="U1035" s="962"/>
      <c r="V1035" s="232"/>
      <c r="W1035" s="232"/>
      <c r="X1035" s="232"/>
      <c r="Y1035" s="232"/>
      <c r="Z1035" s="232"/>
    </row>
    <row r="1036" spans="1:26" ht="15">
      <c r="A1036" s="1426" t="s">
        <v>2640</v>
      </c>
      <c r="B1036" s="1383"/>
      <c r="C1036" s="812"/>
      <c r="D1036" s="812"/>
      <c r="E1036" s="964"/>
      <c r="F1036" s="962"/>
      <c r="G1036" s="964"/>
      <c r="H1036" s="962"/>
      <c r="I1036" s="962"/>
      <c r="J1036" s="962"/>
      <c r="K1036" s="962"/>
      <c r="L1036" s="962"/>
      <c r="M1036" s="962"/>
      <c r="N1036" s="962"/>
      <c r="O1036" s="962"/>
      <c r="P1036" s="962"/>
      <c r="Q1036" s="962"/>
      <c r="R1036" s="962"/>
      <c r="S1036" s="962"/>
      <c r="T1036" s="962"/>
      <c r="U1036" s="962"/>
      <c r="V1036" s="232"/>
      <c r="W1036" s="232"/>
      <c r="X1036" s="232"/>
      <c r="Y1036" s="232"/>
      <c r="Z1036" s="232"/>
    </row>
    <row r="1037" spans="1:26" ht="15">
      <c r="A1037" s="1426" t="s">
        <v>2641</v>
      </c>
      <c r="B1037" s="1383"/>
      <c r="C1037" s="1383"/>
      <c r="D1037" s="1383"/>
      <c r="E1037" s="975"/>
      <c r="F1037" s="962"/>
      <c r="G1037" s="975"/>
      <c r="H1037" s="962"/>
      <c r="I1037" s="962"/>
      <c r="J1037" s="962"/>
      <c r="K1037" s="962"/>
      <c r="L1037" s="962"/>
      <c r="M1037" s="962"/>
      <c r="N1037" s="962"/>
      <c r="O1037" s="962"/>
      <c r="P1037" s="962"/>
      <c r="Q1037" s="962"/>
      <c r="R1037" s="962"/>
      <c r="S1037" s="962"/>
      <c r="T1037" s="962"/>
      <c r="U1037" s="962"/>
      <c r="V1037" s="232"/>
      <c r="W1037" s="232"/>
      <c r="X1037" s="232"/>
      <c r="Y1037" s="232"/>
      <c r="Z1037" s="232"/>
    </row>
    <row r="1038" spans="1:26" ht="15">
      <c r="A1038" s="1426" t="s">
        <v>10939</v>
      </c>
      <c r="B1038" s="1383"/>
      <c r="C1038" s="1383"/>
      <c r="D1038" s="1383"/>
      <c r="E1038" s="975"/>
      <c r="F1038" s="962"/>
      <c r="G1038" s="975"/>
      <c r="H1038" s="962"/>
      <c r="I1038" s="962"/>
      <c r="J1038" s="962"/>
      <c r="K1038" s="962"/>
      <c r="L1038" s="962"/>
      <c r="M1038" s="962"/>
      <c r="N1038" s="962"/>
      <c r="O1038" s="962"/>
      <c r="P1038" s="962"/>
      <c r="Q1038" s="962"/>
      <c r="R1038" s="962"/>
      <c r="S1038" s="962"/>
      <c r="T1038" s="962"/>
      <c r="U1038" s="962"/>
      <c r="V1038" s="232"/>
      <c r="W1038" s="232"/>
      <c r="X1038" s="232"/>
      <c r="Y1038" s="232"/>
      <c r="Z1038" s="232"/>
    </row>
    <row r="1039" spans="1:26" ht="15">
      <c r="A1039" s="1426" t="s">
        <v>10940</v>
      </c>
      <c r="B1039" s="1383"/>
      <c r="C1039" s="1383"/>
      <c r="D1039" s="1383"/>
      <c r="E1039" s="975"/>
      <c r="F1039" s="962"/>
      <c r="G1039" s="975"/>
      <c r="H1039" s="962"/>
      <c r="I1039" s="962"/>
      <c r="J1039" s="962"/>
      <c r="K1039" s="962"/>
      <c r="L1039" s="962"/>
      <c r="M1039" s="962"/>
      <c r="N1039" s="962"/>
      <c r="O1039" s="962"/>
      <c r="P1039" s="962"/>
      <c r="Q1039" s="962"/>
      <c r="R1039" s="962"/>
      <c r="S1039" s="962"/>
      <c r="T1039" s="962"/>
      <c r="U1039" s="962"/>
      <c r="V1039" s="232"/>
      <c r="W1039" s="232"/>
      <c r="X1039" s="232"/>
      <c r="Y1039" s="232"/>
      <c r="Z1039" s="232"/>
    </row>
    <row r="1040" spans="1:26" ht="15.75" thickBot="1">
      <c r="A1040" s="1450" t="s">
        <v>2921</v>
      </c>
      <c r="B1040" s="1575"/>
      <c r="C1040" s="812"/>
      <c r="D1040" s="1406"/>
      <c r="E1040" s="964"/>
      <c r="F1040" s="962"/>
      <c r="G1040" s="964"/>
      <c r="H1040" s="962"/>
      <c r="I1040" s="962"/>
      <c r="J1040" s="962"/>
      <c r="K1040" s="962"/>
      <c r="L1040" s="962"/>
      <c r="M1040" s="962"/>
      <c r="N1040" s="962"/>
      <c r="O1040" s="962"/>
      <c r="P1040" s="962"/>
      <c r="Q1040" s="962"/>
      <c r="R1040" s="962"/>
      <c r="S1040" s="962"/>
      <c r="T1040" s="962"/>
      <c r="U1040" s="962"/>
      <c r="V1040" s="232"/>
      <c r="W1040" s="232"/>
      <c r="X1040" s="232"/>
      <c r="Y1040" s="232"/>
      <c r="Z1040" s="232"/>
    </row>
    <row r="1041" spans="1:26" ht="15.75" thickBot="1">
      <c r="A1041" s="810" t="s">
        <v>4032</v>
      </c>
      <c r="B1041" s="1413">
        <f>SUM(B1035:B1040)</f>
        <v>0</v>
      </c>
      <c r="C1041" s="1377"/>
      <c r="D1041" s="1413">
        <f>SUM(D1035:D1040)</f>
        <v>0</v>
      </c>
      <c r="E1041" s="984"/>
      <c r="F1041" s="962"/>
      <c r="G1041" s="984"/>
      <c r="H1041" s="962"/>
      <c r="I1041" s="962"/>
      <c r="J1041" s="962"/>
      <c r="K1041" s="962"/>
      <c r="L1041" s="962"/>
      <c r="M1041" s="962"/>
      <c r="N1041" s="962"/>
      <c r="O1041" s="962"/>
      <c r="P1041" s="962"/>
      <c r="Q1041" s="962"/>
      <c r="R1041" s="962"/>
      <c r="S1041" s="962"/>
      <c r="T1041" s="962"/>
      <c r="U1041" s="962"/>
      <c r="V1041" s="232"/>
      <c r="W1041" s="232"/>
      <c r="X1041" s="232"/>
      <c r="Y1041" s="232"/>
      <c r="Z1041" s="232"/>
    </row>
    <row r="1042" spans="1:26" ht="15.75" thickTop="1">
      <c r="A1042" s="1432"/>
      <c r="B1042" s="1376"/>
      <c r="C1042" s="1376"/>
      <c r="D1042" s="1376"/>
      <c r="E1042" s="962"/>
      <c r="F1042" s="962"/>
      <c r="G1042" s="962"/>
      <c r="H1042" s="962"/>
      <c r="I1042" s="962"/>
      <c r="J1042" s="962"/>
      <c r="K1042" s="962"/>
      <c r="L1042" s="962"/>
      <c r="M1042" s="962"/>
      <c r="N1042" s="962"/>
      <c r="O1042" s="962"/>
      <c r="P1042" s="962"/>
      <c r="Q1042" s="962"/>
      <c r="R1042" s="962"/>
      <c r="S1042" s="962"/>
      <c r="T1042" s="962"/>
      <c r="U1042" s="962"/>
      <c r="V1042" s="232"/>
      <c r="W1042" s="232"/>
      <c r="X1042" s="232"/>
      <c r="Y1042" s="232"/>
      <c r="Z1042" s="232"/>
    </row>
    <row r="1043" spans="1:26" ht="15">
      <c r="A1043" s="1432"/>
      <c r="B1043" s="1376"/>
      <c r="C1043" s="1376"/>
      <c r="D1043" s="1376"/>
      <c r="E1043" s="962"/>
      <c r="F1043" s="962"/>
      <c r="G1043" s="962"/>
      <c r="H1043" s="962"/>
      <c r="I1043" s="962"/>
      <c r="J1043" s="962"/>
      <c r="K1043" s="962"/>
      <c r="L1043" s="962"/>
      <c r="M1043" s="962"/>
      <c r="N1043" s="962"/>
      <c r="O1043" s="962"/>
      <c r="P1043" s="962"/>
      <c r="Q1043" s="962"/>
      <c r="R1043" s="962"/>
      <c r="S1043" s="962"/>
      <c r="T1043" s="962"/>
      <c r="U1043" s="962"/>
      <c r="V1043" s="232"/>
      <c r="W1043" s="232"/>
      <c r="X1043" s="232"/>
      <c r="Y1043" s="232"/>
      <c r="Z1043" s="232"/>
    </row>
    <row r="1044" spans="1:26" s="1116" customFormat="1" ht="15">
      <c r="A1044" s="1455" t="s">
        <v>6967</v>
      </c>
      <c r="B1044" s="1391"/>
      <c r="C1044" s="1391"/>
      <c r="D1044" s="1391"/>
    </row>
    <row r="1045" spans="1:26" s="1116" customFormat="1" ht="15">
      <c r="A1045" s="1436"/>
      <c r="B1045" s="1391"/>
      <c r="C1045" s="1391"/>
      <c r="D1045" s="1391"/>
    </row>
    <row r="1046" spans="1:26" s="1116" customFormat="1" ht="15" hidden="1">
      <c r="A1046" s="1456" t="s">
        <v>6968</v>
      </c>
      <c r="B1046" s="1391"/>
      <c r="C1046" s="1391"/>
      <c r="D1046" s="1391"/>
    </row>
    <row r="1047" spans="1:26" s="1116" customFormat="1" ht="15" hidden="1">
      <c r="A1047" s="1457" t="s">
        <v>6969</v>
      </c>
      <c r="B1047" s="1391"/>
      <c r="C1047" s="1391"/>
      <c r="D1047" s="1391"/>
    </row>
    <row r="1048" spans="1:26" s="1116" customFormat="1" ht="15" hidden="1">
      <c r="A1048" s="1457" t="s">
        <v>4791</v>
      </c>
      <c r="B1048" s="1391"/>
      <c r="C1048" s="1391"/>
      <c r="D1048" s="1391"/>
    </row>
    <row r="1049" spans="1:26" s="1116" customFormat="1" ht="15" hidden="1">
      <c r="A1049" s="1458" t="s">
        <v>6970</v>
      </c>
      <c r="B1049" s="1391"/>
      <c r="C1049" s="1391"/>
      <c r="D1049" s="1391"/>
    </row>
    <row r="1050" spans="1:26" s="1116" customFormat="1" ht="15" hidden="1">
      <c r="A1050" s="1458"/>
      <c r="B1050" s="1391"/>
      <c r="C1050" s="1391"/>
      <c r="D1050" s="1391"/>
    </row>
    <row r="1051" spans="1:26" s="1116" customFormat="1" ht="15" hidden="1">
      <c r="A1051" s="1458" t="s">
        <v>6971</v>
      </c>
      <c r="B1051" s="1391"/>
      <c r="C1051" s="1391"/>
      <c r="D1051" s="1391"/>
    </row>
    <row r="1052" spans="1:26" s="1116" customFormat="1" ht="15" hidden="1">
      <c r="A1052" s="1458"/>
      <c r="B1052" s="1391"/>
      <c r="C1052" s="1391"/>
      <c r="D1052" s="1391"/>
    </row>
    <row r="1053" spans="1:26" s="1116" customFormat="1" ht="15" hidden="1">
      <c r="A1053" s="1458" t="s">
        <v>6972</v>
      </c>
      <c r="B1053" s="1391"/>
      <c r="C1053" s="1391"/>
      <c r="D1053" s="1391"/>
    </row>
    <row r="1054" spans="1:26" s="1116" customFormat="1" ht="15" hidden="1">
      <c r="A1054" s="1436"/>
      <c r="B1054" s="1391"/>
      <c r="C1054" s="1391"/>
      <c r="D1054" s="1391"/>
    </row>
    <row r="1055" spans="1:26" s="1116" customFormat="1" ht="15" hidden="1">
      <c r="A1055" s="1456" t="s">
        <v>6973</v>
      </c>
      <c r="B1055" s="1391"/>
      <c r="C1055" s="1391"/>
      <c r="D1055" s="1391"/>
    </row>
    <row r="1056" spans="1:26" s="1116" customFormat="1" ht="15" hidden="1">
      <c r="A1056" s="1457" t="s">
        <v>6974</v>
      </c>
      <c r="B1056" s="1391"/>
      <c r="C1056" s="1391"/>
      <c r="D1056" s="1391"/>
    </row>
    <row r="1057" spans="1:4" s="1116" customFormat="1" ht="15" hidden="1">
      <c r="A1057" s="1436"/>
      <c r="B1057" s="1391"/>
      <c r="C1057" s="1391"/>
      <c r="D1057" s="1391"/>
    </row>
    <row r="1058" spans="1:4" s="1116" customFormat="1" ht="15" hidden="1">
      <c r="A1058" s="1456" t="s">
        <v>3179</v>
      </c>
      <c r="B1058" s="1391"/>
      <c r="C1058" s="1391"/>
      <c r="D1058" s="1391"/>
    </row>
    <row r="1059" spans="1:4" s="1116" customFormat="1" ht="15" hidden="1">
      <c r="A1059" s="1457" t="s">
        <v>1695</v>
      </c>
      <c r="B1059" s="1391"/>
      <c r="C1059" s="1391"/>
      <c r="D1059" s="1391"/>
    </row>
    <row r="1060" spans="1:4" s="1116" customFormat="1" ht="15" hidden="1">
      <c r="A1060" s="1457" t="s">
        <v>4791</v>
      </c>
      <c r="B1060" s="1391"/>
      <c r="C1060" s="1391"/>
      <c r="D1060" s="1391"/>
    </row>
    <row r="1061" spans="1:4" s="1116" customFormat="1" ht="15" hidden="1">
      <c r="A1061" s="1458" t="s">
        <v>1696</v>
      </c>
      <c r="B1061" s="1391"/>
      <c r="C1061" s="1391"/>
      <c r="D1061" s="1391"/>
    </row>
    <row r="1062" spans="1:4" s="1116" customFormat="1" ht="15" hidden="1">
      <c r="A1062" s="1458"/>
      <c r="B1062" s="1391"/>
      <c r="C1062" s="1391"/>
      <c r="D1062" s="1391"/>
    </row>
    <row r="1063" spans="1:4" s="1116" customFormat="1" ht="15" hidden="1">
      <c r="A1063" s="1458" t="s">
        <v>1697</v>
      </c>
      <c r="B1063" s="1391"/>
      <c r="C1063" s="1391"/>
      <c r="D1063" s="1391"/>
    </row>
    <row r="1064" spans="1:4" s="1116" customFormat="1" ht="15" hidden="1">
      <c r="A1064" s="1458"/>
      <c r="B1064" s="1391"/>
      <c r="C1064" s="1391"/>
      <c r="D1064" s="1391"/>
    </row>
    <row r="1065" spans="1:4" s="1116" customFormat="1" ht="15" hidden="1">
      <c r="A1065" s="1458" t="s">
        <v>1698</v>
      </c>
      <c r="B1065" s="1391"/>
      <c r="C1065" s="1391"/>
      <c r="D1065" s="1391"/>
    </row>
    <row r="1066" spans="1:4" s="1116" customFormat="1" ht="15" hidden="1">
      <c r="A1066" s="1458"/>
      <c r="B1066" s="1391"/>
      <c r="C1066" s="1391"/>
      <c r="D1066" s="1391"/>
    </row>
    <row r="1067" spans="1:4" s="1116" customFormat="1" ht="15" hidden="1">
      <c r="A1067" s="1457" t="s">
        <v>2921</v>
      </c>
      <c r="B1067" s="1391"/>
      <c r="C1067" s="1391"/>
      <c r="D1067" s="1391"/>
    </row>
    <row r="1068" spans="1:4" s="1116" customFormat="1" ht="15">
      <c r="A1068" s="1436"/>
      <c r="B1068" s="1391"/>
      <c r="C1068" s="1391"/>
      <c r="D1068" s="1391"/>
    </row>
    <row r="1069" spans="1:4" s="1116" customFormat="1" ht="15">
      <c r="A1069" s="1456" t="s">
        <v>167</v>
      </c>
      <c r="B1069" s="1391"/>
      <c r="C1069" s="1391"/>
      <c r="D1069" s="1391"/>
    </row>
    <row r="1070" spans="1:4" s="1116" customFormat="1" ht="15">
      <c r="A1070" s="1459" t="s">
        <v>168</v>
      </c>
      <c r="B1070" s="1391"/>
      <c r="C1070" s="1391"/>
      <c r="D1070" s="1391"/>
    </row>
    <row r="1071" spans="1:4" s="1116" customFormat="1" ht="15">
      <c r="A1071" s="1458" t="s">
        <v>169</v>
      </c>
      <c r="B1071" s="1391"/>
      <c r="C1071" s="1391"/>
      <c r="D1071" s="1391"/>
    </row>
    <row r="1072" spans="1:4" s="1116" customFormat="1" ht="15">
      <c r="A1072" s="1458"/>
      <c r="B1072" s="1391"/>
      <c r="C1072" s="1391"/>
      <c r="D1072" s="1391"/>
    </row>
    <row r="1073" spans="1:5" s="1116" customFormat="1" ht="15">
      <c r="A1073" s="1458" t="s">
        <v>1503</v>
      </c>
      <c r="B1073" s="1391"/>
      <c r="C1073" s="1391"/>
      <c r="D1073" s="1391"/>
    </row>
    <row r="1074" spans="1:5" s="1116" customFormat="1" ht="15">
      <c r="A1074" s="1437"/>
      <c r="B1074" s="1916"/>
      <c r="C1074" s="1916"/>
      <c r="D1074" s="1916"/>
    </row>
    <row r="1075" spans="1:5" s="1116" customFormat="1" ht="15.75" thickBot="1">
      <c r="A1075" s="1437"/>
      <c r="B1075" s="1564" t="s">
        <v>5544</v>
      </c>
      <c r="C1075" s="1393"/>
      <c r="D1075" s="1392" t="s">
        <v>5545</v>
      </c>
    </row>
    <row r="1076" spans="1:5" s="1116" customFormat="1" ht="15">
      <c r="A1076" s="1510" t="s">
        <v>12556</v>
      </c>
      <c r="B1076" s="1568"/>
      <c r="C1076" s="1353"/>
      <c r="D1076" s="1353"/>
    </row>
    <row r="1077" spans="1:5" s="1116" customFormat="1" ht="15">
      <c r="A1077" s="1511" t="s">
        <v>4564</v>
      </c>
      <c r="B1077" s="1354"/>
      <c r="C1077" s="1351"/>
      <c r="D1077" s="1351"/>
      <c r="E1077" s="1116">
        <v>0</v>
      </c>
    </row>
    <row r="1078" spans="1:5" s="1116" customFormat="1" ht="15">
      <c r="A1078" s="1511" t="s">
        <v>14272</v>
      </c>
      <c r="B1078" s="1354"/>
      <c r="C1078" s="1351"/>
      <c r="D1078" s="1351"/>
      <c r="E1078" s="1116">
        <v>0</v>
      </c>
    </row>
    <row r="1079" spans="1:5" s="1116" customFormat="1" ht="15">
      <c r="A1079" s="1511" t="s">
        <v>14273</v>
      </c>
      <c r="B1079" s="1354"/>
      <c r="C1079" s="1351"/>
      <c r="D1079" s="1553"/>
    </row>
    <row r="1080" spans="1:5" s="1116" customFormat="1" ht="15">
      <c r="A1080" s="1511" t="s">
        <v>14236</v>
      </c>
      <c r="B1080" s="1354"/>
      <c r="C1080" s="1351"/>
      <c r="D1080" s="1351"/>
    </row>
    <row r="1081" spans="1:5" s="1116" customFormat="1" ht="15">
      <c r="A1081" s="1460"/>
      <c r="B1081" s="1354"/>
      <c r="C1081" s="1351"/>
      <c r="D1081" s="1351"/>
    </row>
    <row r="1082" spans="1:5" s="1116" customFormat="1" ht="30.75" hidden="1" thickBot="1">
      <c r="A1082" s="1430" t="s">
        <v>14237</v>
      </c>
      <c r="B1082" s="1564" t="s">
        <v>5544</v>
      </c>
      <c r="C1082" s="1393"/>
      <c r="D1082" s="1392" t="s">
        <v>5545</v>
      </c>
    </row>
    <row r="1083" spans="1:5" s="1116" customFormat="1" ht="15" hidden="1">
      <c r="A1083" s="1430" t="s">
        <v>12556</v>
      </c>
      <c r="B1083" s="1354"/>
      <c r="C1083" s="1351"/>
      <c r="D1083" s="1351"/>
    </row>
    <row r="1084" spans="1:5" s="1116" customFormat="1" ht="15" hidden="1">
      <c r="A1084" s="1430" t="s">
        <v>4565</v>
      </c>
      <c r="B1084" s="1354"/>
      <c r="C1084" s="1351"/>
      <c r="D1084" s="1351"/>
    </row>
    <row r="1085" spans="1:5" s="1512" customFormat="1" hidden="1">
      <c r="A1085" s="1437" t="s">
        <v>4032</v>
      </c>
      <c r="B1085" s="1565">
        <f>SUM(B1083:B1084)</f>
        <v>0</v>
      </c>
      <c r="C1085" s="1393"/>
      <c r="D1085" s="1393">
        <f>SUM(D1083:D1084)</f>
        <v>0</v>
      </c>
    </row>
    <row r="1086" spans="1:5" s="1116" customFormat="1" ht="15.75" hidden="1" thickBot="1">
      <c r="A1086" s="1430"/>
      <c r="B1086" s="1354"/>
      <c r="C1086" s="1351"/>
      <c r="D1086" s="1351"/>
    </row>
    <row r="1087" spans="1:5" s="1116" customFormat="1" ht="15" hidden="1">
      <c r="A1087" s="1449"/>
      <c r="B1087" s="1576">
        <f>SUM(B1088:B1090)</f>
        <v>0</v>
      </c>
      <c r="C1087" s="1552"/>
      <c r="D1087" s="1555">
        <f>SUM(D1088:D1090)</f>
        <v>0</v>
      </c>
    </row>
    <row r="1088" spans="1:5" s="1116" customFormat="1" ht="15" hidden="1">
      <c r="A1088" s="1460"/>
      <c r="B1088" s="1321"/>
      <c r="C1088" s="1554"/>
      <c r="D1088" s="1553"/>
    </row>
    <row r="1089" spans="1:6" s="1116" customFormat="1" ht="15" hidden="1">
      <c r="A1089" s="1460"/>
      <c r="B1089" s="1321"/>
      <c r="C1089" s="1554"/>
      <c r="D1089" s="1553"/>
    </row>
    <row r="1090" spans="1:6" s="1116" customFormat="1" ht="15" hidden="1">
      <c r="A1090" s="1430"/>
      <c r="B1090" s="1321"/>
      <c r="C1090" s="1554"/>
      <c r="D1090" s="1553"/>
    </row>
    <row r="1091" spans="1:6" s="1116" customFormat="1" ht="15" hidden="1">
      <c r="A1091" s="1460"/>
      <c r="B1091" s="1318"/>
      <c r="C1091" s="1554"/>
      <c r="D1091" s="1554"/>
    </row>
    <row r="1092" spans="1:6" s="1116" customFormat="1" ht="15" hidden="1">
      <c r="A1092" s="1460"/>
      <c r="B1092" s="1577">
        <f>SUM(B1093:B1094)</f>
        <v>0</v>
      </c>
      <c r="C1092" s="1552"/>
      <c r="D1092" s="1556">
        <f>SUM(D1093:D1094)</f>
        <v>0</v>
      </c>
    </row>
    <row r="1093" spans="1:6" s="1116" customFormat="1" ht="15" hidden="1">
      <c r="A1093" s="1430"/>
      <c r="B1093" s="1321"/>
      <c r="C1093" s="1554"/>
      <c r="D1093" s="1553"/>
    </row>
    <row r="1094" spans="1:6" s="1116" customFormat="1" ht="15" hidden="1">
      <c r="A1094" s="1449"/>
      <c r="B1094" s="1321"/>
      <c r="C1094" s="1554"/>
      <c r="D1094" s="1553"/>
    </row>
    <row r="1095" spans="1:6" s="1116" customFormat="1" ht="15" hidden="1">
      <c r="A1095" s="1436"/>
      <c r="B1095" s="1557">
        <f>B1092+B1087</f>
        <v>0</v>
      </c>
      <c r="C1095" s="1557"/>
      <c r="D1095" s="1557">
        <f>D1092+D1087</f>
        <v>0</v>
      </c>
    </row>
    <row r="1096" spans="1:6" s="1116" customFormat="1" ht="15" hidden="1">
      <c r="A1096" s="1436"/>
      <c r="B1096" s="1391"/>
      <c r="C1096" s="1391"/>
      <c r="D1096" s="1391"/>
    </row>
    <row r="1097" spans="1:6" s="1116" customFormat="1" ht="15">
      <c r="A1097" s="1436" t="s">
        <v>4526</v>
      </c>
      <c r="B1097" s="1391"/>
      <c r="C1097" s="1391"/>
      <c r="D1097" s="1391"/>
    </row>
    <row r="1098" spans="1:6" s="1116" customFormat="1" ht="15.75" thickBot="1">
      <c r="A1098" s="1437"/>
      <c r="B1098" s="1564" t="s">
        <v>174</v>
      </c>
      <c r="C1098" s="1393"/>
      <c r="D1098" s="1392" t="s">
        <v>4022</v>
      </c>
      <c r="F1098" s="1116" t="s">
        <v>1687</v>
      </c>
    </row>
    <row r="1099" spans="1:6" s="1116" customFormat="1" ht="15">
      <c r="A1099" s="1430" t="s">
        <v>12556</v>
      </c>
      <c r="B1099" s="1648"/>
      <c r="C1099" s="1351"/>
      <c r="D1099" s="1649">
        <v>77400685233</v>
      </c>
    </row>
    <row r="1100" spans="1:6" s="1116" customFormat="1" ht="18" hidden="1" customHeight="1">
      <c r="A1100" s="1620" t="s">
        <v>14268</v>
      </c>
      <c r="B1100" s="1354"/>
      <c r="C1100" s="1351"/>
      <c r="D1100" s="1351">
        <v>57541338667</v>
      </c>
      <c r="F1100" s="1116">
        <f>D1100+B1079-B1080-B1100</f>
        <v>57541338667</v>
      </c>
    </row>
    <row r="1101" spans="1:6" s="1116" customFormat="1" ht="18" hidden="1" customHeight="1">
      <c r="A1101" s="1620" t="s">
        <v>14269</v>
      </c>
      <c r="B1101" s="1354"/>
      <c r="C1101" s="1351"/>
      <c r="D1101" s="1351"/>
    </row>
    <row r="1102" spans="1:6" s="1116" customFormat="1" ht="18" hidden="1" customHeight="1">
      <c r="A1102" s="1620" t="s">
        <v>14270</v>
      </c>
      <c r="B1102" s="1354"/>
      <c r="C1102" s="1351"/>
      <c r="D1102" s="1351">
        <v>19859346566</v>
      </c>
      <c r="F1102" s="1116">
        <f>D1102+B1077-B1078-B1102</f>
        <v>19859346566</v>
      </c>
    </row>
    <row r="1103" spans="1:6" s="1116" customFormat="1" ht="18" customHeight="1" thickBot="1">
      <c r="A1103" s="1611" t="s">
        <v>4565</v>
      </c>
      <c r="B1103" s="1421"/>
      <c r="C1103" s="1351"/>
      <c r="D1103" s="1608">
        <v>10000000000</v>
      </c>
    </row>
    <row r="1104" spans="1:6" s="1116" customFormat="1" ht="23.25" customHeight="1" thickBot="1">
      <c r="A1104" s="1437" t="s">
        <v>4528</v>
      </c>
      <c r="B1104" s="1369">
        <f>SUM(B1100:B1103)</f>
        <v>0</v>
      </c>
      <c r="C1104" s="1393"/>
      <c r="D1104" s="1395">
        <f>SUM(D1099,D1103)</f>
        <v>87400685233</v>
      </c>
    </row>
    <row r="1105" spans="1:4" s="1116" customFormat="1" ht="23.25" customHeight="1" thickTop="1">
      <c r="A1105" s="1437"/>
      <c r="B1105" s="1572"/>
      <c r="C1105" s="1393"/>
      <c r="D1105" s="1408"/>
    </row>
    <row r="1106" spans="1:4" s="1116" customFormat="1" ht="15" hidden="1">
      <c r="A1106" s="1449"/>
      <c r="B1106" s="1354"/>
      <c r="C1106" s="1351"/>
      <c r="D1106" s="1351"/>
    </row>
    <row r="1107" spans="1:4" s="1116" customFormat="1" ht="15" hidden="1">
      <c r="A1107" s="1449"/>
      <c r="B1107" s="1354"/>
      <c r="C1107" s="1351"/>
      <c r="D1107" s="1391"/>
    </row>
    <row r="1108" spans="1:4" s="1116" customFormat="1" ht="15" hidden="1">
      <c r="A1108" s="1449"/>
      <c r="B1108" s="1354"/>
      <c r="C1108" s="1351"/>
      <c r="D1108" s="1351"/>
    </row>
    <row r="1109" spans="1:4" s="1116" customFormat="1" ht="15.75" hidden="1" thickBot="1">
      <c r="A1109" s="1449"/>
      <c r="B1109" s="1421"/>
      <c r="C1109" s="1351"/>
      <c r="D1109" s="1351"/>
    </row>
    <row r="1110" spans="1:4" s="1116" customFormat="1" ht="15.75" hidden="1" thickBot="1">
      <c r="A1110" s="1437" t="s">
        <v>4529</v>
      </c>
      <c r="B1110" s="1369">
        <f>SUM(B1106:B1109)</f>
        <v>0</v>
      </c>
      <c r="C1110" s="1393"/>
      <c r="D1110" s="1395">
        <f>SUM(D1106:D1109)</f>
        <v>0</v>
      </c>
    </row>
    <row r="1111" spans="1:4" s="1116" customFormat="1" ht="15">
      <c r="A1111" s="1436"/>
      <c r="B1111" s="1391"/>
      <c r="C1111" s="1391"/>
      <c r="D1111" s="1391"/>
    </row>
    <row r="1112" spans="1:4" s="1116" customFormat="1" ht="15">
      <c r="A1112" s="1457" t="s">
        <v>7185</v>
      </c>
      <c r="B1112" s="1391"/>
      <c r="C1112" s="1391"/>
      <c r="D1112" s="1391"/>
    </row>
    <row r="1113" spans="1:4" s="1116" customFormat="1" ht="15">
      <c r="A1113" s="1436"/>
      <c r="B1113" s="1391"/>
      <c r="C1113" s="1391"/>
      <c r="D1113" s="1391"/>
    </row>
    <row r="1114" spans="1:4" s="1116" customFormat="1" ht="15">
      <c r="A1114" s="1436" t="s">
        <v>3455</v>
      </c>
      <c r="B1114" s="1391"/>
      <c r="C1114" s="1391"/>
      <c r="D1114" s="1391"/>
    </row>
    <row r="1115" spans="1:4" s="1116" customFormat="1" ht="15">
      <c r="A1115" s="1430"/>
      <c r="B1115" s="1916"/>
      <c r="C1115" s="1916"/>
      <c r="D1115" s="1916"/>
    </row>
    <row r="1116" spans="1:4" s="1116" customFormat="1" ht="15.75" thickBot="1">
      <c r="A1116" s="1430"/>
      <c r="B1116" s="1564" t="s">
        <v>5544</v>
      </c>
      <c r="C1116" s="1393"/>
      <c r="D1116" s="1392" t="s">
        <v>5545</v>
      </c>
    </row>
    <row r="1117" spans="1:4" s="1116" customFormat="1" ht="15">
      <c r="A1117" s="1430" t="s">
        <v>7186</v>
      </c>
      <c r="B1117" s="1354"/>
      <c r="C1117" s="1351"/>
      <c r="D1117" s="1351"/>
    </row>
    <row r="1118" spans="1:4" s="1116" customFormat="1" ht="15">
      <c r="A1118" s="1430" t="s">
        <v>3457</v>
      </c>
      <c r="B1118" s="1354"/>
      <c r="C1118" s="1351"/>
      <c r="D1118" s="1351"/>
    </row>
    <row r="1119" spans="1:4" s="1116" customFormat="1" ht="15">
      <c r="A1119" s="1430" t="s">
        <v>3458</v>
      </c>
      <c r="B1119" s="1354"/>
      <c r="C1119" s="1351"/>
      <c r="D1119" s="1351"/>
    </row>
    <row r="1120" spans="1:4" s="1116" customFormat="1" ht="15.75" thickBot="1">
      <c r="A1120" s="1460" t="s">
        <v>2921</v>
      </c>
      <c r="B1120" s="1354"/>
      <c r="C1120" s="1351"/>
      <c r="D1120" s="1351"/>
    </row>
    <row r="1121" spans="1:4" s="1116" customFormat="1" ht="15.75" thickBot="1">
      <c r="A1121" s="1437" t="s">
        <v>4032</v>
      </c>
      <c r="B1121" s="1578">
        <f>SUM(B1117:B1120)</f>
        <v>0</v>
      </c>
      <c r="C1121" s="1393"/>
      <c r="D1121" s="1398"/>
    </row>
    <row r="1122" spans="1:4" s="1116" customFormat="1" ht="15.75" thickTop="1">
      <c r="A1122" s="1436"/>
      <c r="B1122" s="1391"/>
      <c r="C1122" s="1391"/>
      <c r="D1122" s="1391"/>
    </row>
    <row r="1123" spans="1:4" s="1116" customFormat="1" ht="15">
      <c r="A1123" s="1457"/>
      <c r="B1123" s="1391"/>
      <c r="C1123" s="1391"/>
      <c r="D1123" s="1391"/>
    </row>
    <row r="1124" spans="1:4" s="1116" customFormat="1" ht="15">
      <c r="A1124" s="1436"/>
      <c r="B1124" s="1391"/>
      <c r="C1124" s="1391"/>
      <c r="D1124" s="1391"/>
    </row>
    <row r="1125" spans="1:4" s="1116" customFormat="1" ht="15" hidden="1">
      <c r="A1125" s="1459" t="s">
        <v>7187</v>
      </c>
      <c r="B1125" s="1391"/>
      <c r="C1125" s="1391"/>
      <c r="D1125" s="1391"/>
    </row>
    <row r="1126" spans="1:4" s="1116" customFormat="1" ht="15" hidden="1">
      <c r="A1126" s="1457" t="s">
        <v>7188</v>
      </c>
      <c r="B1126" s="1391"/>
      <c r="C1126" s="1391"/>
      <c r="D1126" s="1391"/>
    </row>
    <row r="1127" spans="1:4" s="1116" customFormat="1" ht="15" hidden="1">
      <c r="A1127" s="1436" t="s">
        <v>3459</v>
      </c>
      <c r="B1127" s="1391"/>
      <c r="C1127" s="1391"/>
      <c r="D1127" s="1391"/>
    </row>
    <row r="1128" spans="1:4" s="1116" customFormat="1" ht="15.75" hidden="1" thickBot="1">
      <c r="A1128" s="1461" t="s">
        <v>3460</v>
      </c>
      <c r="B1128" s="1564" t="s">
        <v>3461</v>
      </c>
      <c r="C1128" s="1391"/>
      <c r="D1128" s="1391"/>
    </row>
    <row r="1129" spans="1:4" s="1116" customFormat="1" ht="15" hidden="1">
      <c r="A1129" s="1430" t="s">
        <v>171</v>
      </c>
      <c r="B1129" s="1391" t="s">
        <v>7189</v>
      </c>
      <c r="C1129" s="1391"/>
      <c r="D1129" s="1391"/>
    </row>
    <row r="1130" spans="1:4" s="1116" customFormat="1" ht="15" hidden="1">
      <c r="A1130" s="1430" t="s">
        <v>170</v>
      </c>
      <c r="B1130" s="1391" t="s">
        <v>7190</v>
      </c>
      <c r="C1130" s="1391"/>
      <c r="D1130" s="1391"/>
    </row>
    <row r="1131" spans="1:4" s="1116" customFormat="1" ht="15" hidden="1">
      <c r="A1131" s="1430" t="s">
        <v>173</v>
      </c>
      <c r="B1131" s="1391" t="s">
        <v>7191</v>
      </c>
      <c r="C1131" s="1391"/>
      <c r="D1131" s="1391"/>
    </row>
    <row r="1132" spans="1:4" s="1116" customFormat="1" ht="15" hidden="1">
      <c r="A1132" s="1430"/>
      <c r="B1132" s="1354"/>
      <c r="C1132" s="1391"/>
      <c r="D1132" s="1391"/>
    </row>
    <row r="1133" spans="1:4" s="1116" customFormat="1" ht="15" hidden="1">
      <c r="A1133" s="1430"/>
      <c r="B1133" s="1354"/>
      <c r="C1133" s="1391"/>
      <c r="D1133" s="1391"/>
    </row>
    <row r="1134" spans="1:4" s="1116" customFormat="1" ht="15" hidden="1">
      <c r="A1134" s="1436"/>
      <c r="B1134" s="1391"/>
      <c r="C1134" s="1391"/>
      <c r="D1134" s="1391"/>
    </row>
    <row r="1135" spans="1:4" s="1116" customFormat="1" ht="15" hidden="1">
      <c r="A1135" s="1436" t="s">
        <v>7192</v>
      </c>
      <c r="B1135" s="1391"/>
      <c r="C1135" s="1391"/>
      <c r="D1135" s="1391"/>
    </row>
    <row r="1136" spans="1:4" s="1116" customFormat="1" ht="15.75" hidden="1" thickBot="1">
      <c r="A1136" s="1437"/>
      <c r="B1136" s="1564" t="s">
        <v>5544</v>
      </c>
      <c r="C1136" s="1393"/>
      <c r="D1136" s="1392" t="s">
        <v>5545</v>
      </c>
    </row>
    <row r="1137" spans="1:4" s="1116" customFormat="1" ht="15" hidden="1">
      <c r="A1137" s="1449" t="s">
        <v>171</v>
      </c>
      <c r="B1137" s="1354"/>
      <c r="C1137" s="1351"/>
      <c r="D1137" s="1351"/>
    </row>
    <row r="1138" spans="1:4" s="1116" customFormat="1" ht="15" hidden="1">
      <c r="A1138" s="1430" t="s">
        <v>4563</v>
      </c>
      <c r="B1138" s="1354"/>
      <c r="C1138" s="1351"/>
      <c r="D1138" s="1351"/>
    </row>
    <row r="1139" spans="1:4" s="1116" customFormat="1" ht="15" hidden="1">
      <c r="A1139" s="1430" t="s">
        <v>172</v>
      </c>
      <c r="B1139" s="1354"/>
      <c r="C1139" s="1351"/>
      <c r="D1139" s="1351"/>
    </row>
    <row r="1140" spans="1:4" s="1116" customFormat="1" ht="15" hidden="1">
      <c r="A1140" s="1430" t="s">
        <v>7193</v>
      </c>
      <c r="B1140" s="1354"/>
      <c r="C1140" s="1351"/>
      <c r="D1140" s="1351"/>
    </row>
    <row r="1141" spans="1:4" s="1116" customFormat="1" ht="15" hidden="1">
      <c r="A1141" s="1430" t="s">
        <v>7194</v>
      </c>
      <c r="B1141" s="1354"/>
      <c r="C1141" s="1351"/>
      <c r="D1141" s="1351"/>
    </row>
    <row r="1142" spans="1:4" s="1116" customFormat="1" ht="15" hidden="1">
      <c r="A1142" s="1430" t="s">
        <v>6015</v>
      </c>
      <c r="B1142" s="1354"/>
      <c r="C1142" s="1351"/>
      <c r="D1142" s="1351"/>
    </row>
    <row r="1143" spans="1:4" s="1116" customFormat="1" ht="15" hidden="1">
      <c r="A1143" s="1460" t="s">
        <v>7195</v>
      </c>
      <c r="B1143" s="1354"/>
      <c r="C1143" s="1351"/>
      <c r="D1143" s="1351"/>
    </row>
    <row r="1144" spans="1:4" s="1116" customFormat="1" ht="15" hidden="1">
      <c r="A1144" s="1460"/>
      <c r="B1144" s="1354"/>
      <c r="C1144" s="1351"/>
      <c r="D1144" s="1351"/>
    </row>
    <row r="1145" spans="1:4" s="1116" customFormat="1" ht="15" hidden="1">
      <c r="A1145" s="1462" t="s">
        <v>170</v>
      </c>
      <c r="B1145" s="1354"/>
      <c r="C1145" s="1351"/>
      <c r="D1145" s="1351"/>
    </row>
    <row r="1146" spans="1:4" s="1116" customFormat="1" ht="15" hidden="1">
      <c r="A1146" s="1430" t="s">
        <v>7196</v>
      </c>
      <c r="B1146" s="1354"/>
      <c r="C1146" s="1351"/>
      <c r="D1146" s="1351"/>
    </row>
    <row r="1147" spans="1:4" s="1116" customFormat="1" ht="15" hidden="1">
      <c r="A1147" s="1430" t="s">
        <v>7197</v>
      </c>
      <c r="B1147" s="1354"/>
      <c r="C1147" s="1351"/>
      <c r="D1147" s="1351"/>
    </row>
    <row r="1148" spans="1:4" s="1116" customFormat="1" ht="15" hidden="1">
      <c r="A1148" s="1430" t="s">
        <v>7198</v>
      </c>
      <c r="B1148" s="1354"/>
      <c r="C1148" s="1351"/>
      <c r="D1148" s="1351"/>
    </row>
    <row r="1149" spans="1:4" s="1116" customFormat="1" ht="15" hidden="1">
      <c r="A1149" s="1449" t="s">
        <v>173</v>
      </c>
      <c r="B1149" s="1354"/>
      <c r="C1149" s="1351"/>
      <c r="D1149" s="1351"/>
    </row>
    <row r="1150" spans="1:4" s="1116" customFormat="1" ht="15" hidden="1">
      <c r="A1150" s="1430" t="s">
        <v>6015</v>
      </c>
      <c r="B1150" s="1354"/>
      <c r="C1150" s="1351"/>
      <c r="D1150" s="1351"/>
    </row>
    <row r="1151" spans="1:4" s="1116" customFormat="1" ht="15" hidden="1">
      <c r="A1151" s="1430"/>
      <c r="B1151" s="1354"/>
      <c r="C1151" s="1351"/>
      <c r="D1151" s="1351"/>
    </row>
    <row r="1152" spans="1:4" s="1116" customFormat="1" ht="15" hidden="1">
      <c r="A1152" s="1430"/>
      <c r="B1152" s="1354"/>
      <c r="C1152" s="1351"/>
      <c r="D1152" s="1351"/>
    </row>
    <row r="1153" spans="1:4" s="1116" customFormat="1" ht="15" hidden="1">
      <c r="A1153" s="1436"/>
      <c r="B1153" s="1391"/>
      <c r="C1153" s="1391"/>
      <c r="D1153" s="1391"/>
    </row>
    <row r="1154" spans="1:4" s="1116" customFormat="1" ht="15" hidden="1">
      <c r="A1154" s="1436" t="s">
        <v>4526</v>
      </c>
      <c r="B1154" s="1391"/>
      <c r="C1154" s="1391"/>
      <c r="D1154" s="1391"/>
    </row>
    <row r="1155" spans="1:4" s="1116" customFormat="1" ht="15" hidden="1">
      <c r="A1155" s="1436"/>
      <c r="B1155" s="1391"/>
      <c r="C1155" s="1391"/>
      <c r="D1155" s="1391"/>
    </row>
    <row r="1156" spans="1:4" s="1116" customFormat="1" ht="15" hidden="1">
      <c r="A1156" s="1436" t="s">
        <v>7199</v>
      </c>
      <c r="B1156" s="1391"/>
      <c r="C1156" s="1391"/>
      <c r="D1156" s="1391"/>
    </row>
    <row r="1157" spans="1:4" s="1116" customFormat="1" ht="15.75" hidden="1" thickBot="1">
      <c r="A1157" s="1437"/>
      <c r="B1157" s="1564" t="s">
        <v>174</v>
      </c>
      <c r="C1157" s="1393"/>
      <c r="D1157" s="1392" t="s">
        <v>4022</v>
      </c>
    </row>
    <row r="1158" spans="1:4" s="1116" customFormat="1" ht="15" hidden="1">
      <c r="A1158" s="1463" t="s">
        <v>171</v>
      </c>
      <c r="B1158" s="1568"/>
      <c r="C1158" s="1353"/>
      <c r="D1158" s="1353"/>
    </row>
    <row r="1159" spans="1:4" s="1116" customFormat="1" ht="15" hidden="1">
      <c r="A1159" s="1463" t="s">
        <v>173</v>
      </c>
      <c r="B1159" s="1354"/>
      <c r="C1159" s="1351"/>
      <c r="D1159" s="1351"/>
    </row>
    <row r="1160" spans="1:4" s="1116" customFormat="1" ht="15" hidden="1">
      <c r="A1160" s="1430" t="s">
        <v>170</v>
      </c>
      <c r="B1160" s="1354"/>
      <c r="C1160" s="1351"/>
      <c r="D1160" s="1351"/>
    </row>
    <row r="1161" spans="1:4" s="1116" customFormat="1" ht="15" hidden="1">
      <c r="A1161" s="1430"/>
      <c r="B1161" s="1354"/>
      <c r="C1161" s="1351"/>
      <c r="D1161" s="1351"/>
    </row>
    <row r="1162" spans="1:4" s="1116" customFormat="1" ht="15" hidden="1">
      <c r="A1162" s="1430"/>
      <c r="B1162" s="1354"/>
      <c r="C1162" s="1351"/>
      <c r="D1162" s="1351"/>
    </row>
    <row r="1163" spans="1:4" s="1116" customFormat="1" ht="15.75" hidden="1" thickBot="1">
      <c r="A1163" s="1430"/>
      <c r="B1163" s="1421"/>
      <c r="C1163" s="1351"/>
      <c r="D1163" s="1394"/>
    </row>
    <row r="1164" spans="1:4" s="1116" customFormat="1" ht="15.75" hidden="1" thickBot="1">
      <c r="A1164" s="1437" t="s">
        <v>4528</v>
      </c>
      <c r="B1164" s="1369"/>
      <c r="C1164" s="1393"/>
      <c r="D1164" s="1395">
        <f>SUM(D1158:D1163)</f>
        <v>0</v>
      </c>
    </row>
    <row r="1165" spans="1:4" s="1116" customFormat="1" ht="15.75" hidden="1" thickTop="1">
      <c r="A1165" s="1430"/>
      <c r="B1165" s="1354"/>
      <c r="C1165" s="1351"/>
      <c r="D1165" s="1351"/>
    </row>
    <row r="1166" spans="1:4" s="1116" customFormat="1" ht="15" hidden="1">
      <c r="A1166" s="1430" t="s">
        <v>171</v>
      </c>
      <c r="B1166" s="1568"/>
      <c r="C1166" s="1353"/>
      <c r="D1166" s="1353"/>
    </row>
    <row r="1167" spans="1:4" s="1116" customFormat="1" ht="15" hidden="1">
      <c r="A1167" s="1458" t="s">
        <v>170</v>
      </c>
      <c r="B1167" s="1354"/>
      <c r="C1167" s="1351"/>
      <c r="D1167" s="1351"/>
    </row>
    <row r="1168" spans="1:4" s="1116" customFormat="1" ht="15" hidden="1">
      <c r="A1168" s="1430"/>
      <c r="B1168" s="1354"/>
      <c r="C1168" s="1351"/>
      <c r="D1168" s="1351"/>
    </row>
    <row r="1169" spans="1:4" s="1116" customFormat="1" ht="15" hidden="1">
      <c r="A1169" s="1430"/>
      <c r="B1169" s="1354"/>
      <c r="C1169" s="1351"/>
      <c r="D1169" s="1351"/>
    </row>
    <row r="1170" spans="1:4" s="1116" customFormat="1" ht="15.75" hidden="1" thickBot="1">
      <c r="A1170" s="1430"/>
      <c r="B1170" s="1421"/>
      <c r="C1170" s="1351"/>
      <c r="D1170" s="1394"/>
    </row>
    <row r="1171" spans="1:4" s="1116" customFormat="1" ht="15.75" hidden="1" thickBot="1">
      <c r="A1171" s="1437" t="s">
        <v>4529</v>
      </c>
      <c r="B1171" s="1369"/>
      <c r="C1171" s="1393"/>
      <c r="D1171" s="1395"/>
    </row>
    <row r="1172" spans="1:4" s="1116" customFormat="1" ht="15">
      <c r="A1172" s="1436"/>
      <c r="B1172" s="1391"/>
      <c r="C1172" s="1391"/>
      <c r="D1172" s="1391"/>
    </row>
    <row r="1173" spans="1:4" s="1116" customFormat="1" ht="15.75" thickBot="1">
      <c r="A1173" s="1461" t="s">
        <v>3460</v>
      </c>
      <c r="B1173" s="1564" t="s">
        <v>3461</v>
      </c>
      <c r="C1173" s="1391"/>
      <c r="D1173" s="1391"/>
    </row>
    <row r="1174" spans="1:4" s="1116" customFormat="1" ht="15">
      <c r="A1174" s="1430"/>
      <c r="B1174" s="1391"/>
      <c r="C1174" s="1391"/>
      <c r="D1174" s="1391"/>
    </row>
    <row r="1175" spans="1:4" s="1116" customFormat="1" ht="15">
      <c r="A1175" s="1430" t="s">
        <v>12583</v>
      </c>
      <c r="B1175" s="1391" t="s">
        <v>7200</v>
      </c>
      <c r="C1175" s="1391"/>
      <c r="D1175" s="1391"/>
    </row>
    <row r="1176" spans="1:4" s="1116" customFormat="1" ht="15">
      <c r="A1176" s="1430" t="s">
        <v>7201</v>
      </c>
      <c r="B1176" s="1391" t="s">
        <v>12116</v>
      </c>
      <c r="C1176" s="1391"/>
      <c r="D1176" s="1391"/>
    </row>
    <row r="1177" spans="1:4" s="1116" customFormat="1" ht="15">
      <c r="A1177" s="1430" t="s">
        <v>8008</v>
      </c>
      <c r="B1177" s="1391" t="s">
        <v>12116</v>
      </c>
      <c r="C1177" s="1391"/>
      <c r="D1177" s="1391"/>
    </row>
    <row r="1178" spans="1:4" s="1116" customFormat="1" ht="15">
      <c r="A1178" s="1430"/>
      <c r="B1178" s="1391"/>
      <c r="C1178" s="1391"/>
      <c r="D1178" s="1391"/>
    </row>
    <row r="1179" spans="1:4" s="1116" customFormat="1" ht="15">
      <c r="A1179" s="1621" t="s">
        <v>9071</v>
      </c>
      <c r="B1179" s="1622"/>
      <c r="C1179" s="1623"/>
      <c r="D1179" s="1622"/>
    </row>
    <row r="1180" spans="1:4" s="1116" customFormat="1" ht="15">
      <c r="A1180" s="1624"/>
      <c r="B1180" s="1918" t="s">
        <v>14271</v>
      </c>
      <c r="C1180" s="1918"/>
      <c r="D1180" s="1918"/>
    </row>
    <row r="1181" spans="1:4" s="1116" customFormat="1" ht="15" customHeight="1" thickBot="1">
      <c r="A1181" s="1475"/>
      <c r="B1181" s="1561" t="s">
        <v>5544</v>
      </c>
      <c r="C1181" s="1349"/>
      <c r="D1181" s="1348" t="s">
        <v>5545</v>
      </c>
    </row>
    <row r="1182" spans="1:4" s="1116" customFormat="1" ht="15" hidden="1" customHeight="1">
      <c r="A1182" s="1322"/>
      <c r="B1182" s="1354"/>
      <c r="C1182" s="1351"/>
      <c r="D1182" s="1351"/>
    </row>
    <row r="1183" spans="1:4" s="1116" customFormat="1" ht="15" hidden="1">
      <c r="A1183" s="1476" t="s">
        <v>12583</v>
      </c>
      <c r="B1183" s="1354"/>
      <c r="C1183" s="1351"/>
      <c r="D1183" s="1351"/>
    </row>
    <row r="1184" spans="1:4" s="1116" customFormat="1" ht="15" hidden="1">
      <c r="A1184" s="1322"/>
      <c r="B1184" s="1354"/>
      <c r="C1184" s="1351"/>
      <c r="D1184" s="1351"/>
    </row>
    <row r="1185" spans="1:8" s="1116" customFormat="1" ht="15" hidden="1">
      <c r="A1185" s="1322"/>
      <c r="B1185" s="1354"/>
      <c r="C1185" s="1351"/>
      <c r="D1185" s="1351"/>
    </row>
    <row r="1186" spans="1:8" s="1116" customFormat="1" ht="15" hidden="1">
      <c r="A1186" s="1322"/>
      <c r="B1186" s="1354"/>
      <c r="C1186" s="1351"/>
      <c r="D1186" s="1351"/>
    </row>
    <row r="1187" spans="1:8" s="1116" customFormat="1" ht="15" hidden="1">
      <c r="A1187" s="1322"/>
      <c r="B1187" s="1354"/>
      <c r="C1187" s="1351"/>
      <c r="D1187" s="1351"/>
    </row>
    <row r="1188" spans="1:8" s="1116" customFormat="1" ht="15" hidden="1" customHeight="1">
      <c r="A1188" s="1322"/>
      <c r="B1188" s="1354"/>
      <c r="C1188" s="1351"/>
      <c r="D1188" s="1351"/>
    </row>
    <row r="1189" spans="1:8" s="1116" customFormat="1" ht="15" hidden="1" customHeight="1">
      <c r="A1189" s="1322"/>
      <c r="B1189" s="1354"/>
      <c r="C1189" s="1351"/>
      <c r="D1189" s="1351"/>
    </row>
    <row r="1190" spans="1:8" s="1116" customFormat="1" ht="15" customHeight="1">
      <c r="A1190" s="1322"/>
      <c r="B1190" s="1354"/>
      <c r="C1190" s="1351"/>
      <c r="D1190" s="1351"/>
    </row>
    <row r="1191" spans="1:8" s="1116" customFormat="1" ht="15">
      <c r="A1191" s="1476" t="s">
        <v>7201</v>
      </c>
      <c r="B1191" s="1354"/>
      <c r="C1191" s="1351"/>
      <c r="D1191" s="1351"/>
    </row>
    <row r="1192" spans="1:8" s="1116" customFormat="1" ht="15" hidden="1">
      <c r="A1192" s="1322"/>
      <c r="B1192" s="1354"/>
      <c r="C1192" s="1351"/>
      <c r="D1192" s="1351"/>
    </row>
    <row r="1193" spans="1:8" s="1116" customFormat="1" ht="15" hidden="1">
      <c r="A1193" s="1322"/>
      <c r="B1193" s="1354"/>
      <c r="C1193" s="1351"/>
      <c r="D1193" s="1351"/>
    </row>
    <row r="1194" spans="1:8" s="1116" customFormat="1" ht="15" hidden="1">
      <c r="A1194" s="1322"/>
      <c r="B1194" s="1354"/>
      <c r="C1194" s="1351"/>
      <c r="D1194" s="1351">
        <f>SUM(D1195:D1198)</f>
        <v>0</v>
      </c>
    </row>
    <row r="1195" spans="1:8" s="1116" customFormat="1" ht="15" hidden="1">
      <c r="A1195" s="1477"/>
      <c r="B1195" s="1562"/>
      <c r="C1195" s="1352"/>
      <c r="D1195" s="1352"/>
    </row>
    <row r="1196" spans="1:8" s="1116" customFormat="1" ht="15" hidden="1">
      <c r="A1196" s="1477"/>
      <c r="B1196" s="1391"/>
      <c r="C1196" s="1352"/>
      <c r="D1196" s="1391"/>
    </row>
    <row r="1197" spans="1:8" s="1116" customFormat="1" ht="15" hidden="1">
      <c r="A1197" s="1477"/>
      <c r="B1197" s="1562"/>
      <c r="C1197" s="1352"/>
      <c r="D1197" s="1352"/>
    </row>
    <row r="1198" spans="1:8" s="1116" customFormat="1" ht="15" hidden="1">
      <c r="A1198" s="1477"/>
      <c r="B1198" s="1562"/>
      <c r="C1198" s="1352"/>
      <c r="D1198" s="1352"/>
    </row>
    <row r="1199" spans="1:8" s="1116" customFormat="1" ht="15" hidden="1">
      <c r="A1199" s="1322"/>
      <c r="B1199" s="1354"/>
      <c r="C1199" s="1351"/>
      <c r="D1199" s="1351"/>
      <c r="F1199" s="1303"/>
      <c r="H1199" s="1303"/>
    </row>
    <row r="1200" spans="1:8" s="1116" customFormat="1" ht="15">
      <c r="A1200" s="1511" t="s">
        <v>14273</v>
      </c>
      <c r="B1200" s="1354"/>
      <c r="C1200" s="1351"/>
      <c r="D1200" s="1553"/>
      <c r="F1200" s="1354">
        <v>71600000</v>
      </c>
      <c r="H1200" s="1303"/>
    </row>
    <row r="1201" spans="1:4" s="1116" customFormat="1" ht="15">
      <c r="A1201" s="1511" t="s">
        <v>14236</v>
      </c>
      <c r="B1201" s="1354"/>
      <c r="C1201" s="1351"/>
      <c r="D1201" s="1321"/>
    </row>
    <row r="1202" spans="1:4" s="1116" customFormat="1" ht="15">
      <c r="A1202" s="1628" t="s">
        <v>14274</v>
      </c>
      <c r="B1202" s="1354"/>
      <c r="C1202" s="1351"/>
      <c r="D1202" s="1321"/>
    </row>
    <row r="1203" spans="1:4" s="1116" customFormat="1" ht="15">
      <c r="A1203" s="1476"/>
      <c r="B1203" s="1568"/>
      <c r="C1203" s="1353"/>
      <c r="D1203" s="1353"/>
    </row>
    <row r="1204" spans="1:4" s="1116" customFormat="1" ht="15">
      <c r="A1204" s="1322"/>
      <c r="B1204" s="1354"/>
      <c r="C1204" s="1351"/>
      <c r="D1204" s="1354"/>
    </row>
    <row r="1205" spans="1:4" s="1116" customFormat="1" ht="15">
      <c r="A1205" s="1322"/>
      <c r="B1205" s="1354"/>
      <c r="C1205" s="1351"/>
      <c r="D1205" s="1354"/>
    </row>
    <row r="1206" spans="1:4" s="1116" customFormat="1" ht="15">
      <c r="A1206" s="1458"/>
      <c r="B1206" s="1391"/>
      <c r="C1206" s="1391"/>
      <c r="D1206" s="1391"/>
    </row>
    <row r="1207" spans="1:4" s="1116" customFormat="1" ht="15">
      <c r="A1207" s="1621" t="s">
        <v>7199</v>
      </c>
      <c r="B1207" s="1622"/>
      <c r="C1207" s="1623"/>
      <c r="D1207" s="1622"/>
    </row>
    <row r="1208" spans="1:4" s="1116" customFormat="1" ht="15">
      <c r="A1208" s="1625"/>
      <c r="B1208" s="1626" t="s">
        <v>4527</v>
      </c>
      <c r="C1208" s="1627"/>
      <c r="D1208" s="1626" t="s">
        <v>4022</v>
      </c>
    </row>
    <row r="1209" spans="1:4" s="1116" customFormat="1" ht="15">
      <c r="A1209" s="1478"/>
      <c r="B1209" s="1323"/>
      <c r="C1209" s="1350"/>
      <c r="D1209" s="1350"/>
    </row>
    <row r="1210" spans="1:4" s="1116" customFormat="1" ht="15">
      <c r="A1210" s="1322"/>
      <c r="B1210" s="1323"/>
      <c r="C1210" s="1350"/>
      <c r="D1210" s="1350"/>
    </row>
    <row r="1211" spans="1:4" s="1116" customFormat="1" ht="15">
      <c r="A1211" s="1476" t="s">
        <v>7201</v>
      </c>
      <c r="B1211" s="1579"/>
      <c r="C1211" s="1350"/>
      <c r="D1211" s="1355"/>
    </row>
    <row r="1212" spans="1:4" s="1116" customFormat="1" ht="15">
      <c r="A1212" s="1322" t="s">
        <v>7202</v>
      </c>
      <c r="B1212" s="1323"/>
      <c r="C1212" s="1350"/>
      <c r="D1212" s="1350"/>
    </row>
    <row r="1213" spans="1:4" s="1116" customFormat="1" ht="15.75" thickBot="1">
      <c r="A1213" s="1322" t="s">
        <v>7203</v>
      </c>
      <c r="B1213" s="1368"/>
      <c r="C1213" s="1350"/>
      <c r="D1213" s="1356"/>
    </row>
    <row r="1214" spans="1:4" s="1116" customFormat="1" ht="15.75" thickBot="1">
      <c r="A1214" s="1475" t="s">
        <v>4528</v>
      </c>
      <c r="B1214" s="1357"/>
      <c r="C1214" s="1349"/>
      <c r="D1214" s="1357"/>
    </row>
    <row r="1215" spans="1:4" s="1116" customFormat="1" ht="15.75" thickTop="1">
      <c r="A1215" s="1479"/>
      <c r="B1215" s="1580"/>
      <c r="C1215" s="1358"/>
      <c r="D1215" s="1358"/>
    </row>
    <row r="1216" spans="1:4" s="1116" customFormat="1" ht="15">
      <c r="A1216" s="1458"/>
      <c r="B1216" s="1391"/>
      <c r="C1216" s="1391"/>
      <c r="D1216" s="1391"/>
    </row>
    <row r="1217" spans="1:4" s="1116" customFormat="1" ht="15.75" hidden="1" thickBot="1">
      <c r="A1217" s="1475"/>
      <c r="B1217" s="1561"/>
      <c r="C1217" s="1349"/>
      <c r="D1217" s="1348"/>
    </row>
    <row r="1218" spans="1:4" s="1116" customFormat="1" ht="15" hidden="1">
      <c r="A1218" s="1476"/>
      <c r="B1218" s="1579"/>
      <c r="C1218" s="1355"/>
      <c r="D1218" s="1355"/>
    </row>
    <row r="1219" spans="1:4" s="1116" customFormat="1" ht="15" hidden="1">
      <c r="A1219" s="1322"/>
      <c r="B1219" s="1391"/>
      <c r="C1219" s="1391"/>
      <c r="D1219" s="1391"/>
    </row>
    <row r="1220" spans="1:4" s="1116" customFormat="1" ht="15" hidden="1">
      <c r="A1220" s="1458"/>
      <c r="B1220" s="1391"/>
      <c r="C1220" s="1391"/>
      <c r="D1220" s="1391"/>
    </row>
    <row r="1221" spans="1:4" s="1116" customFormat="1" ht="15" hidden="1">
      <c r="A1221" s="1458"/>
      <c r="B1221" s="1391"/>
      <c r="C1221" s="1391"/>
      <c r="D1221" s="1391"/>
    </row>
    <row r="1222" spans="1:4" s="1116" customFormat="1" ht="15" hidden="1">
      <c r="A1222" s="1455"/>
      <c r="B1222" s="1391"/>
      <c r="C1222" s="1391"/>
      <c r="D1222" s="1391"/>
    </row>
    <row r="1223" spans="1:4" s="1116" customFormat="1" ht="15">
      <c r="A1223" s="1458"/>
      <c r="B1223" s="1391"/>
      <c r="C1223" s="1391"/>
      <c r="D1223" s="1391"/>
    </row>
    <row r="1224" spans="1:4" s="1116" customFormat="1" ht="15" hidden="1">
      <c r="A1224" s="1456" t="s">
        <v>7204</v>
      </c>
      <c r="B1224" s="1391"/>
      <c r="C1224" s="1391"/>
      <c r="D1224" s="1391"/>
    </row>
    <row r="1225" spans="1:4" s="1116" customFormat="1" ht="15" hidden="1">
      <c r="A1225" s="1457" t="s">
        <v>7205</v>
      </c>
      <c r="B1225" s="1391"/>
      <c r="C1225" s="1391"/>
      <c r="D1225" s="1391"/>
    </row>
    <row r="1226" spans="1:4" s="1116" customFormat="1" ht="15" hidden="1">
      <c r="A1226" s="1436" t="s">
        <v>3981</v>
      </c>
      <c r="B1226" s="1391"/>
      <c r="C1226" s="1391"/>
      <c r="D1226" s="1391"/>
    </row>
    <row r="1227" spans="1:4" s="1116" customFormat="1" ht="15" hidden="1">
      <c r="A1227" s="1436"/>
      <c r="B1227" s="1391"/>
      <c r="C1227" s="1391"/>
      <c r="D1227" s="1391"/>
    </row>
    <row r="1228" spans="1:4" s="1116" customFormat="1" ht="15" hidden="1">
      <c r="A1228" s="1436" t="s">
        <v>718</v>
      </c>
      <c r="B1228" s="1391"/>
      <c r="C1228" s="1391"/>
      <c r="D1228" s="1391"/>
    </row>
    <row r="1229" spans="1:4" s="1116" customFormat="1" ht="15" hidden="1">
      <c r="A1229" s="1436"/>
      <c r="B1229" s="1391"/>
      <c r="C1229" s="1391"/>
      <c r="D1229" s="1391"/>
    </row>
    <row r="1230" spans="1:4" s="1116" customFormat="1" ht="15" hidden="1">
      <c r="A1230" s="1459" t="s">
        <v>719</v>
      </c>
      <c r="B1230" s="1391"/>
      <c r="C1230" s="1391"/>
      <c r="D1230" s="1391"/>
    </row>
    <row r="1231" spans="1:4" s="1116" customFormat="1" ht="15" hidden="1">
      <c r="A1231" s="1436" t="s">
        <v>720</v>
      </c>
      <c r="B1231" s="1391"/>
      <c r="C1231" s="1391"/>
      <c r="D1231" s="1391"/>
    </row>
    <row r="1232" spans="1:4" s="1116" customFormat="1" ht="15" hidden="1">
      <c r="A1232" s="1457" t="s">
        <v>721</v>
      </c>
      <c r="B1232" s="1391"/>
      <c r="C1232" s="1391"/>
      <c r="D1232" s="1391"/>
    </row>
    <row r="1233" spans="1:8" s="1116" customFormat="1" ht="15" hidden="1">
      <c r="A1233" s="1436" t="s">
        <v>722</v>
      </c>
      <c r="B1233" s="1391"/>
      <c r="C1233" s="1391"/>
      <c r="D1233" s="1391"/>
    </row>
    <row r="1234" spans="1:8" s="1116" customFormat="1" ht="15" hidden="1">
      <c r="A1234" s="1436" t="s">
        <v>723</v>
      </c>
      <c r="B1234" s="1391"/>
      <c r="C1234" s="1391"/>
      <c r="D1234" s="1391"/>
    </row>
    <row r="1235" spans="1:8" s="1116" customFormat="1" ht="15" hidden="1">
      <c r="A1235" s="1436"/>
      <c r="B1235" s="1391"/>
      <c r="C1235" s="1391"/>
      <c r="D1235" s="1391"/>
    </row>
    <row r="1236" spans="1:8" s="1116" customFormat="1" ht="15" hidden="1">
      <c r="A1236" s="1436"/>
      <c r="B1236" s="1391"/>
      <c r="C1236" s="1391"/>
      <c r="D1236" s="1391"/>
    </row>
    <row r="1237" spans="1:8" s="1116" customFormat="1" ht="24.75" hidden="1" customHeight="1" thickBot="1">
      <c r="A1237" s="1480"/>
      <c r="B1237" s="1371" t="s">
        <v>6962</v>
      </c>
      <c r="C1237" s="1372"/>
      <c r="D1237" s="1371" t="s">
        <v>6963</v>
      </c>
      <c r="E1237" s="1305"/>
      <c r="F1237" s="1304" t="s">
        <v>11313</v>
      </c>
      <c r="G1237" s="1305"/>
      <c r="H1237" s="1304" t="s">
        <v>11314</v>
      </c>
    </row>
    <row r="1238" spans="1:8" s="1116" customFormat="1" ht="24.75" hidden="1" customHeight="1">
      <c r="A1238" s="1480" t="s">
        <v>4021</v>
      </c>
      <c r="B1238" s="1362"/>
      <c r="C1238" s="1359"/>
      <c r="D1238" s="1359"/>
      <c r="E1238" s="1306"/>
      <c r="F1238" s="1306"/>
      <c r="G1238" s="1306"/>
      <c r="H1238" s="1306"/>
    </row>
    <row r="1239" spans="1:8" s="1116" customFormat="1" ht="24.75" hidden="1" customHeight="1" thickBot="1">
      <c r="A1239" s="1481" t="s">
        <v>806</v>
      </c>
      <c r="B1239" s="1360"/>
      <c r="C1239" s="1359"/>
      <c r="D1239" s="1360"/>
      <c r="E1239" s="1306"/>
      <c r="F1239" s="1307"/>
      <c r="G1239" s="1306"/>
      <c r="H1239" s="1308"/>
    </row>
    <row r="1240" spans="1:8" s="1116" customFormat="1" ht="24.75" hidden="1" customHeight="1" thickBot="1">
      <c r="A1240" s="1481" t="s">
        <v>3354</v>
      </c>
      <c r="B1240" s="1360"/>
      <c r="C1240" s="1359"/>
      <c r="D1240" s="1361"/>
      <c r="E1240" s="1306"/>
      <c r="F1240" s="1309"/>
      <c r="G1240" s="1306"/>
      <c r="H1240" s="1306"/>
    </row>
    <row r="1241" spans="1:8" s="1116" customFormat="1" ht="24.75" hidden="1" customHeight="1" thickBot="1">
      <c r="A1241" s="1481" t="s">
        <v>944</v>
      </c>
      <c r="B1241" s="1362"/>
      <c r="C1241" s="1359"/>
      <c r="D1241" s="1362"/>
      <c r="E1241" s="1306"/>
      <c r="F1241" s="1308"/>
      <c r="G1241" s="1306"/>
      <c r="H1241" s="1307"/>
    </row>
    <row r="1242" spans="1:8" s="1116" customFormat="1" ht="24.75" hidden="1" customHeight="1" thickBot="1">
      <c r="A1242" s="1482" t="s">
        <v>945</v>
      </c>
      <c r="B1242" s="1581"/>
      <c r="C1242" s="1363"/>
      <c r="D1242" s="1363"/>
      <c r="E1242" s="1310"/>
      <c r="F1242" s="1310"/>
      <c r="G1242" s="1310"/>
      <c r="H1242" s="1311"/>
    </row>
    <row r="1243" spans="1:8" s="1116" customFormat="1" ht="24.75" hidden="1" customHeight="1" thickTop="1">
      <c r="A1243" s="1481"/>
      <c r="B1243" s="1362"/>
      <c r="C1243" s="1359"/>
      <c r="D1243" s="1359"/>
      <c r="E1243" s="1306"/>
      <c r="F1243" s="1306"/>
      <c r="G1243" s="1306"/>
      <c r="H1243" s="1306"/>
    </row>
    <row r="1244" spans="1:8" s="1116" customFormat="1" ht="24.75" hidden="1" customHeight="1" thickBot="1">
      <c r="A1244" s="1481" t="s">
        <v>946</v>
      </c>
      <c r="B1244" s="1360"/>
      <c r="C1244" s="1359"/>
      <c r="D1244" s="1360"/>
      <c r="E1244" s="1306"/>
      <c r="F1244" s="1307"/>
      <c r="G1244" s="1306"/>
      <c r="H1244" s="1308"/>
    </row>
    <row r="1245" spans="1:8" s="1116" customFormat="1" ht="24.75" hidden="1" customHeight="1" thickBot="1">
      <c r="A1245" s="1481" t="s">
        <v>8145</v>
      </c>
      <c r="B1245" s="1362"/>
      <c r="C1245" s="1359"/>
      <c r="D1245" s="1362"/>
      <c r="E1245" s="1306"/>
      <c r="F1245" s="1308"/>
      <c r="G1245" s="1306"/>
      <c r="H1245" s="1308"/>
    </row>
    <row r="1246" spans="1:8" s="1116" customFormat="1" ht="24.75" hidden="1" customHeight="1" thickBot="1">
      <c r="A1246" s="1481" t="s">
        <v>1405</v>
      </c>
      <c r="B1246" s="1364"/>
      <c r="C1246" s="1359"/>
      <c r="D1246" s="1364"/>
      <c r="E1246" s="1306"/>
      <c r="F1246" s="1312"/>
      <c r="G1246" s="1306"/>
      <c r="H1246" s="1307"/>
    </row>
    <row r="1247" spans="1:8" s="1116" customFormat="1" ht="24.75" hidden="1" customHeight="1" thickBot="1">
      <c r="A1247" s="1482" t="s">
        <v>957</v>
      </c>
      <c r="B1247" s="1581"/>
      <c r="C1247" s="1363"/>
      <c r="D1247" s="1363"/>
      <c r="E1247" s="1310"/>
      <c r="F1247" s="1310"/>
      <c r="G1247" s="1310"/>
      <c r="H1247" s="1311"/>
    </row>
    <row r="1248" spans="1:8" s="1116" customFormat="1" ht="24.75" hidden="1" customHeight="1" thickTop="1">
      <c r="A1248" s="1464"/>
      <c r="B1248" s="1420"/>
      <c r="C1248" s="1420"/>
      <c r="D1248" s="1420"/>
      <c r="E1248" s="1313"/>
      <c r="F1248" s="1313"/>
      <c r="G1248" s="1313"/>
      <c r="H1248" s="1313"/>
    </row>
    <row r="1249" spans="1:4" s="1116" customFormat="1" ht="24.75" hidden="1" customHeight="1">
      <c r="A1249" s="1465" t="s">
        <v>1699</v>
      </c>
      <c r="B1249" s="1391"/>
      <c r="C1249" s="1391"/>
      <c r="D1249" s="1391"/>
    </row>
    <row r="1250" spans="1:4" s="1116" customFormat="1" ht="15" hidden="1">
      <c r="A1250" s="1459"/>
      <c r="B1250" s="1391"/>
      <c r="C1250" s="1391"/>
      <c r="D1250" s="1391"/>
    </row>
    <row r="1251" spans="1:4" s="1116" customFormat="1" ht="15" hidden="1">
      <c r="A1251" s="1436"/>
      <c r="B1251" s="1391"/>
      <c r="C1251" s="1391"/>
      <c r="D1251" s="1391"/>
    </row>
    <row r="1252" spans="1:4" s="1116" customFormat="1" ht="15" hidden="1">
      <c r="A1252" s="1436"/>
      <c r="B1252" s="1391"/>
      <c r="C1252" s="1391"/>
      <c r="D1252" s="1391"/>
    </row>
    <row r="1253" spans="1:4" s="1116" customFormat="1" ht="15" hidden="1">
      <c r="A1253" s="1436"/>
      <c r="B1253" s="1391"/>
      <c r="C1253" s="1391"/>
      <c r="D1253" s="1391"/>
    </row>
    <row r="1254" spans="1:4" s="1116" customFormat="1" ht="15" hidden="1">
      <c r="A1254" s="1436"/>
      <c r="B1254" s="1391"/>
      <c r="C1254" s="1391"/>
      <c r="D1254" s="1391"/>
    </row>
    <row r="1255" spans="1:4" s="1116" customFormat="1" ht="15" hidden="1">
      <c r="A1255" s="1459"/>
      <c r="B1255" s="1391"/>
      <c r="C1255" s="1391"/>
      <c r="D1255" s="1391"/>
    </row>
    <row r="1256" spans="1:4" s="1116" customFormat="1" ht="15" hidden="1">
      <c r="A1256" s="1436"/>
      <c r="B1256" s="1391"/>
      <c r="C1256" s="1391"/>
      <c r="D1256" s="1391"/>
    </row>
    <row r="1257" spans="1:4" s="1116" customFormat="1" ht="15" hidden="1">
      <c r="A1257" s="1457"/>
      <c r="B1257" s="1391"/>
      <c r="C1257" s="1391"/>
      <c r="D1257" s="1391"/>
    </row>
    <row r="1258" spans="1:4" s="1116" customFormat="1" ht="15" hidden="1">
      <c r="A1258" s="1436"/>
      <c r="B1258" s="1391"/>
      <c r="C1258" s="1391"/>
      <c r="D1258" s="1391"/>
    </row>
    <row r="1259" spans="1:4" s="1116" customFormat="1" ht="15" hidden="1">
      <c r="A1259" s="1436"/>
      <c r="B1259" s="1391"/>
      <c r="C1259" s="1391"/>
      <c r="D1259" s="1391"/>
    </row>
    <row r="1260" spans="1:4" s="1116" customFormat="1" ht="15" hidden="1">
      <c r="A1260" s="1436"/>
      <c r="B1260" s="1391"/>
      <c r="C1260" s="1391"/>
      <c r="D1260" s="1391"/>
    </row>
    <row r="1261" spans="1:4" s="1116" customFormat="1" ht="15" hidden="1">
      <c r="A1261" s="1436"/>
      <c r="B1261" s="1391"/>
      <c r="C1261" s="1391"/>
      <c r="D1261" s="1391"/>
    </row>
    <row r="1262" spans="1:4" s="1116" customFormat="1" ht="15" hidden="1">
      <c r="A1262" s="1436"/>
      <c r="B1262" s="1391"/>
      <c r="C1262" s="1391"/>
      <c r="D1262" s="1391"/>
    </row>
    <row r="1263" spans="1:4" s="1116" customFormat="1" ht="15" hidden="1">
      <c r="A1263" s="1436" t="s">
        <v>257</v>
      </c>
      <c r="B1263" s="1391"/>
      <c r="C1263" s="1391"/>
      <c r="D1263" s="1391"/>
    </row>
    <row r="1264" spans="1:4" s="1116" customFormat="1" ht="15" hidden="1">
      <c r="A1264" s="1458"/>
      <c r="B1264" s="1391"/>
      <c r="C1264" s="1391"/>
      <c r="D1264" s="1391"/>
    </row>
    <row r="1265" spans="1:4" s="1116" customFormat="1" ht="15" hidden="1">
      <c r="A1265" s="1456" t="s">
        <v>258</v>
      </c>
      <c r="B1265" s="1391"/>
      <c r="C1265" s="1391"/>
      <c r="D1265" s="1391"/>
    </row>
    <row r="1266" spans="1:4" s="1116" customFormat="1" ht="15" hidden="1">
      <c r="A1266" s="1466" t="s">
        <v>259</v>
      </c>
      <c r="B1266" s="1391"/>
      <c r="C1266" s="1391"/>
      <c r="D1266" s="1391"/>
    </row>
    <row r="1267" spans="1:4" s="1116" customFormat="1" ht="15" hidden="1">
      <c r="A1267" s="1457" t="s">
        <v>260</v>
      </c>
      <c r="B1267" s="1391"/>
      <c r="C1267" s="1391"/>
      <c r="D1267" s="1391"/>
    </row>
    <row r="1268" spans="1:4" s="1116" customFormat="1" ht="15" hidden="1">
      <c r="A1268" s="1457" t="s">
        <v>4791</v>
      </c>
      <c r="B1268" s="1391"/>
      <c r="C1268" s="1391"/>
      <c r="D1268" s="1391"/>
    </row>
    <row r="1269" spans="1:4" s="1116" customFormat="1" ht="15" hidden="1">
      <c r="A1269" s="1436" t="s">
        <v>261</v>
      </c>
      <c r="B1269" s="1391"/>
      <c r="C1269" s="1391"/>
      <c r="D1269" s="1391"/>
    </row>
    <row r="1270" spans="1:4" s="1116" customFormat="1" ht="15" hidden="1">
      <c r="A1270" s="1436"/>
      <c r="B1270" s="1391"/>
      <c r="C1270" s="1391"/>
      <c r="D1270" s="1391"/>
    </row>
    <row r="1271" spans="1:4" s="1116" customFormat="1" ht="15" hidden="1">
      <c r="A1271" s="1436" t="s">
        <v>262</v>
      </c>
      <c r="B1271" s="1391" t="s">
        <v>263</v>
      </c>
      <c r="C1271" s="1391"/>
      <c r="D1271" s="1391"/>
    </row>
    <row r="1272" spans="1:4" s="1116" customFormat="1" ht="15" hidden="1">
      <c r="A1272" s="1436" t="s">
        <v>262</v>
      </c>
      <c r="B1272" s="1391" t="s">
        <v>263</v>
      </c>
      <c r="C1272" s="1391"/>
      <c r="D1272" s="1391"/>
    </row>
    <row r="1273" spans="1:4" s="1116" customFormat="1" ht="15" hidden="1">
      <c r="A1273" s="1436"/>
      <c r="B1273" s="1391"/>
      <c r="C1273" s="1391"/>
      <c r="D1273" s="1391"/>
    </row>
    <row r="1274" spans="1:4" s="1116" customFormat="1" ht="15" hidden="1">
      <c r="A1274" s="1457" t="s">
        <v>264</v>
      </c>
      <c r="B1274" s="1391"/>
      <c r="C1274" s="1391"/>
      <c r="D1274" s="1391"/>
    </row>
    <row r="1275" spans="1:4" s="1116" customFormat="1" ht="15" hidden="1">
      <c r="A1275" s="1436" t="s">
        <v>265</v>
      </c>
      <c r="B1275" s="1391"/>
      <c r="C1275" s="1391"/>
      <c r="D1275" s="1391"/>
    </row>
    <row r="1276" spans="1:4" s="1116" customFormat="1" ht="15" hidden="1">
      <c r="A1276" s="1436"/>
      <c r="B1276" s="1391"/>
      <c r="C1276" s="1391"/>
      <c r="D1276" s="1391"/>
    </row>
    <row r="1277" spans="1:4" s="1116" customFormat="1" ht="15" hidden="1">
      <c r="A1277" s="1436" t="s">
        <v>8857</v>
      </c>
      <c r="B1277" s="1391"/>
      <c r="C1277" s="1391"/>
      <c r="D1277" s="1391"/>
    </row>
    <row r="1278" spans="1:4" s="1116" customFormat="1" ht="15" hidden="1">
      <c r="A1278" s="1436"/>
      <c r="B1278" s="1391"/>
      <c r="C1278" s="1391"/>
      <c r="D1278" s="1391"/>
    </row>
    <row r="1279" spans="1:4" s="1116" customFormat="1" ht="15" hidden="1">
      <c r="A1279" s="1458"/>
      <c r="B1279" s="1391"/>
      <c r="C1279" s="1391"/>
      <c r="D1279" s="1391"/>
    </row>
    <row r="1280" spans="1:4" s="1116" customFormat="1" ht="15" hidden="1">
      <c r="A1280" s="1436"/>
      <c r="B1280" s="1391"/>
      <c r="C1280" s="1391"/>
      <c r="D1280" s="1391"/>
    </row>
    <row r="1281" spans="1:4" s="1116" customFormat="1" ht="15" hidden="1">
      <c r="A1281" s="1458" t="s">
        <v>8858</v>
      </c>
      <c r="B1281" s="1391"/>
      <c r="C1281" s="1391"/>
      <c r="D1281" s="1391"/>
    </row>
    <row r="1282" spans="1:4" s="1116" customFormat="1" ht="15" hidden="1">
      <c r="A1282" s="1458"/>
      <c r="B1282" s="1391"/>
      <c r="C1282" s="1391"/>
      <c r="D1282" s="1391"/>
    </row>
    <row r="1283" spans="1:4" s="1116" customFormat="1" ht="15" hidden="1">
      <c r="A1283" s="1457" t="s">
        <v>2921</v>
      </c>
      <c r="B1283" s="1391"/>
      <c r="C1283" s="1391"/>
      <c r="D1283" s="1391"/>
    </row>
    <row r="1284" spans="1:4" s="1116" customFormat="1" ht="15" hidden="1">
      <c r="A1284" s="1458"/>
      <c r="B1284" s="1391"/>
      <c r="C1284" s="1391"/>
      <c r="D1284" s="1391"/>
    </row>
    <row r="1285" spans="1:4" s="1116" customFormat="1" ht="15" hidden="1">
      <c r="A1285" s="1466" t="s">
        <v>8859</v>
      </c>
      <c r="B1285" s="1391"/>
      <c r="C1285" s="1391"/>
      <c r="D1285" s="1391"/>
    </row>
    <row r="1286" spans="1:4" s="1116" customFormat="1" ht="15" hidden="1">
      <c r="A1286" s="1457" t="s">
        <v>8860</v>
      </c>
      <c r="B1286" s="1391"/>
      <c r="C1286" s="1391"/>
      <c r="D1286" s="1391"/>
    </row>
    <row r="1287" spans="1:4" s="1116" customFormat="1" ht="15" hidden="1">
      <c r="A1287" s="1457" t="s">
        <v>4791</v>
      </c>
      <c r="B1287" s="1391"/>
      <c r="C1287" s="1391"/>
      <c r="D1287" s="1391"/>
    </row>
    <row r="1288" spans="1:4" s="1116" customFormat="1" ht="15" hidden="1">
      <c r="A1288" s="1458" t="s">
        <v>269</v>
      </c>
      <c r="B1288" s="1391"/>
      <c r="C1288" s="1391"/>
      <c r="D1288" s="1391"/>
    </row>
    <row r="1289" spans="1:4" s="1116" customFormat="1" ht="15" hidden="1">
      <c r="A1289" s="1458"/>
      <c r="B1289" s="1391"/>
      <c r="C1289" s="1391"/>
      <c r="D1289" s="1391"/>
    </row>
    <row r="1290" spans="1:4" s="1116" customFormat="1" ht="15" hidden="1">
      <c r="A1290" s="1457" t="s">
        <v>12980</v>
      </c>
      <c r="B1290" s="1391"/>
      <c r="C1290" s="1391"/>
      <c r="D1290" s="1391"/>
    </row>
    <row r="1291" spans="1:4" s="1116" customFormat="1" ht="15" hidden="1">
      <c r="A1291" s="1458" t="s">
        <v>270</v>
      </c>
      <c r="B1291" s="1391"/>
      <c r="C1291" s="1391"/>
      <c r="D1291" s="1391"/>
    </row>
    <row r="1292" spans="1:4" s="1116" customFormat="1" ht="15" hidden="1">
      <c r="A1292" s="1458"/>
      <c r="B1292" s="1391"/>
      <c r="C1292" s="1391"/>
      <c r="D1292" s="1391"/>
    </row>
    <row r="1293" spans="1:4" s="1116" customFormat="1" ht="15" hidden="1">
      <c r="A1293" s="1457" t="s">
        <v>2921</v>
      </c>
      <c r="B1293" s="1391"/>
      <c r="C1293" s="1391"/>
      <c r="D1293" s="1391"/>
    </row>
    <row r="1294" spans="1:4" s="1116" customFormat="1" ht="15" hidden="1">
      <c r="A1294" s="1458"/>
      <c r="B1294" s="1391"/>
      <c r="C1294" s="1391"/>
      <c r="D1294" s="1391"/>
    </row>
    <row r="1295" spans="1:4" s="1116" customFormat="1" ht="15" hidden="1">
      <c r="A1295" s="1457" t="s">
        <v>271</v>
      </c>
      <c r="B1295" s="1391"/>
      <c r="C1295" s="1391"/>
      <c r="D1295" s="1391"/>
    </row>
    <row r="1296" spans="1:4" s="1116" customFormat="1" ht="15" hidden="1">
      <c r="A1296" s="1458" t="s">
        <v>272</v>
      </c>
      <c r="B1296" s="1391"/>
      <c r="C1296" s="1391"/>
      <c r="D1296" s="1391"/>
    </row>
    <row r="1297" spans="1:8" s="1116" customFormat="1" ht="15" hidden="1">
      <c r="A1297" s="1458"/>
      <c r="B1297" s="1391"/>
      <c r="C1297" s="1391"/>
      <c r="D1297" s="1391"/>
    </row>
    <row r="1298" spans="1:8" s="1116" customFormat="1" ht="15" hidden="1">
      <c r="A1298" s="1457" t="s">
        <v>273</v>
      </c>
      <c r="B1298" s="1391"/>
      <c r="C1298" s="1391"/>
      <c r="D1298" s="1391"/>
    </row>
    <row r="1299" spans="1:8" s="1116" customFormat="1" ht="15" hidden="1">
      <c r="A1299" s="1458" t="s">
        <v>274</v>
      </c>
      <c r="B1299" s="1391"/>
      <c r="C1299" s="1391"/>
      <c r="D1299" s="1391"/>
    </row>
    <row r="1300" spans="1:8" s="1116" customFormat="1" ht="15" hidden="1">
      <c r="A1300" s="1921"/>
      <c r="B1300" s="1922" t="s">
        <v>1364</v>
      </c>
      <c r="C1300" s="1916"/>
      <c r="D1300" s="1916" t="s">
        <v>275</v>
      </c>
      <c r="E1300" s="1919"/>
      <c r="F1300" s="1289" t="s">
        <v>276</v>
      </c>
      <c r="G1300" s="1920"/>
      <c r="H1300" s="1919" t="s">
        <v>277</v>
      </c>
    </row>
    <row r="1301" spans="1:8" s="1116" customFormat="1" ht="15.75" hidden="1" thickBot="1">
      <c r="A1301" s="1921"/>
      <c r="B1301" s="1923"/>
      <c r="C1301" s="1916"/>
      <c r="D1301" s="1924"/>
      <c r="E1301" s="1919"/>
      <c r="F1301" s="1124" t="s">
        <v>278</v>
      </c>
      <c r="G1301" s="1920"/>
      <c r="H1301" s="1925"/>
    </row>
    <row r="1302" spans="1:8" s="1116" customFormat="1" ht="15" hidden="1">
      <c r="A1302" s="1467" t="s">
        <v>279</v>
      </c>
      <c r="B1302" s="1354"/>
      <c r="C1302" s="1354"/>
      <c r="D1302" s="1354"/>
      <c r="E1302" s="1125"/>
      <c r="F1302" s="1125"/>
      <c r="G1302" s="1125"/>
      <c r="H1302" s="1125"/>
    </row>
    <row r="1303" spans="1:8" s="1116" customFormat="1" ht="45" hidden="1">
      <c r="A1303" s="1460" t="s">
        <v>280</v>
      </c>
      <c r="B1303" s="1354"/>
      <c r="C1303" s="1354"/>
      <c r="D1303" s="1354"/>
      <c r="E1303" s="1125"/>
      <c r="F1303" s="1125"/>
      <c r="G1303" s="1125"/>
      <c r="H1303" s="1125"/>
    </row>
    <row r="1304" spans="1:8" s="1116" customFormat="1" ht="15" hidden="1">
      <c r="A1304" s="1463"/>
      <c r="B1304" s="1354"/>
      <c r="C1304" s="1354"/>
      <c r="D1304" s="1354"/>
      <c r="E1304" s="1125"/>
      <c r="F1304" s="1125"/>
      <c r="G1304" s="1125"/>
      <c r="H1304" s="1125"/>
    </row>
    <row r="1305" spans="1:8" s="1116" customFormat="1" ht="15" hidden="1">
      <c r="A1305" s="1463"/>
      <c r="B1305" s="1354"/>
      <c r="C1305" s="1354"/>
      <c r="D1305" s="1354"/>
      <c r="E1305" s="1125"/>
      <c r="F1305" s="1125"/>
      <c r="G1305" s="1125"/>
      <c r="H1305" s="1125"/>
    </row>
    <row r="1306" spans="1:8" s="1116" customFormat="1" ht="15" hidden="1">
      <c r="A1306" s="1463"/>
      <c r="B1306" s="1354"/>
      <c r="C1306" s="1354"/>
      <c r="D1306" s="1354"/>
      <c r="E1306" s="1125"/>
      <c r="F1306" s="1125"/>
      <c r="G1306" s="1125"/>
      <c r="H1306" s="1125"/>
    </row>
    <row r="1307" spans="1:8" s="1116" customFormat="1" ht="15" hidden="1">
      <c r="A1307" s="1463"/>
      <c r="B1307" s="1354"/>
      <c r="C1307" s="1354"/>
      <c r="D1307" s="1354"/>
      <c r="E1307" s="1125"/>
      <c r="F1307" s="1125"/>
      <c r="G1307" s="1125"/>
      <c r="H1307" s="1125"/>
    </row>
    <row r="1308" spans="1:8" s="1116" customFormat="1" ht="30" hidden="1">
      <c r="A1308" s="1467" t="s">
        <v>281</v>
      </c>
      <c r="B1308" s="1354"/>
      <c r="C1308" s="1354"/>
      <c r="D1308" s="1354"/>
      <c r="E1308" s="1125"/>
      <c r="F1308" s="1125"/>
      <c r="G1308" s="1125"/>
      <c r="H1308" s="1125"/>
    </row>
    <row r="1309" spans="1:8" s="1116" customFormat="1" ht="45" hidden="1">
      <c r="A1309" s="1460" t="s">
        <v>282</v>
      </c>
      <c r="B1309" s="1354"/>
      <c r="C1309" s="1354"/>
      <c r="D1309" s="1354"/>
      <c r="E1309" s="1125"/>
      <c r="F1309" s="1125"/>
      <c r="G1309" s="1125"/>
      <c r="H1309" s="1125"/>
    </row>
    <row r="1310" spans="1:8" s="1116" customFormat="1" ht="15" hidden="1">
      <c r="A1310" s="1463"/>
      <c r="B1310" s="1354"/>
      <c r="C1310" s="1354"/>
      <c r="D1310" s="1354"/>
      <c r="E1310" s="1125"/>
      <c r="F1310" s="1125"/>
      <c r="G1310" s="1125"/>
      <c r="H1310" s="1125"/>
    </row>
    <row r="1311" spans="1:8" s="1116" customFormat="1" ht="15" hidden="1">
      <c r="A1311" s="1463"/>
      <c r="B1311" s="1354"/>
      <c r="C1311" s="1354"/>
      <c r="D1311" s="1354"/>
      <c r="E1311" s="1125"/>
      <c r="F1311" s="1125"/>
      <c r="G1311" s="1125"/>
      <c r="H1311" s="1125"/>
    </row>
    <row r="1312" spans="1:8" s="1116" customFormat="1" ht="15" hidden="1">
      <c r="A1312" s="1463"/>
      <c r="B1312" s="1354"/>
      <c r="C1312" s="1354"/>
      <c r="D1312" s="1354"/>
      <c r="E1312" s="1125"/>
      <c r="F1312" s="1125"/>
      <c r="G1312" s="1125"/>
      <c r="H1312" s="1125"/>
    </row>
    <row r="1313" spans="1:8" s="1116" customFormat="1" ht="15" hidden="1">
      <c r="A1313" s="1463"/>
      <c r="B1313" s="1354"/>
      <c r="C1313" s="1354"/>
      <c r="D1313" s="1354"/>
      <c r="E1313" s="1125"/>
      <c r="F1313" s="1125"/>
      <c r="G1313" s="1125"/>
      <c r="H1313" s="1125"/>
    </row>
    <row r="1314" spans="1:8" s="1116" customFormat="1" ht="15" hidden="1">
      <c r="A1314" s="1467" t="s">
        <v>380</v>
      </c>
      <c r="B1314" s="1354"/>
      <c r="C1314" s="1354"/>
      <c r="D1314" s="1354"/>
      <c r="E1314" s="1125"/>
      <c r="F1314" s="1125"/>
      <c r="G1314" s="1125"/>
      <c r="H1314" s="1125"/>
    </row>
    <row r="1315" spans="1:8" s="1116" customFormat="1" ht="45" hidden="1">
      <c r="A1315" s="1460" t="s">
        <v>381</v>
      </c>
      <c r="B1315" s="1354"/>
      <c r="C1315" s="1354"/>
      <c r="D1315" s="1354"/>
      <c r="E1315" s="1125"/>
      <c r="F1315" s="1125"/>
      <c r="G1315" s="1125"/>
      <c r="H1315" s="1125"/>
    </row>
    <row r="1316" spans="1:8" s="1116" customFormat="1" ht="15" hidden="1">
      <c r="A1316" s="1463"/>
      <c r="B1316" s="1354"/>
      <c r="C1316" s="1354"/>
      <c r="D1316" s="1354"/>
      <c r="E1316" s="1125"/>
      <c r="F1316" s="1125"/>
      <c r="G1316" s="1125"/>
      <c r="H1316" s="1125"/>
    </row>
    <row r="1317" spans="1:8" s="1116" customFormat="1" ht="15" hidden="1">
      <c r="A1317" s="1463"/>
      <c r="B1317" s="1354"/>
      <c r="C1317" s="1354"/>
      <c r="D1317" s="1354"/>
      <c r="E1317" s="1125"/>
      <c r="F1317" s="1125"/>
      <c r="G1317" s="1125"/>
      <c r="H1317" s="1125"/>
    </row>
    <row r="1318" spans="1:8" s="1116" customFormat="1" ht="15" hidden="1">
      <c r="A1318" s="1463"/>
      <c r="B1318" s="1354"/>
      <c r="C1318" s="1354"/>
      <c r="D1318" s="1354"/>
      <c r="E1318" s="1125"/>
      <c r="F1318" s="1125"/>
      <c r="G1318" s="1125"/>
      <c r="H1318" s="1125"/>
    </row>
    <row r="1319" spans="1:8" s="1116" customFormat="1" ht="15" hidden="1">
      <c r="A1319" s="1463"/>
      <c r="B1319" s="1354"/>
      <c r="C1319" s="1354"/>
      <c r="D1319" s="1354"/>
      <c r="E1319" s="1125"/>
      <c r="F1319" s="1125"/>
      <c r="G1319" s="1125"/>
      <c r="H1319" s="1125"/>
    </row>
    <row r="1320" spans="1:8" s="1116" customFormat="1" ht="15" hidden="1">
      <c r="A1320" s="1436"/>
      <c r="B1320" s="1391"/>
      <c r="C1320" s="1391"/>
      <c r="D1320" s="1391"/>
    </row>
    <row r="1321" spans="1:8" s="1116" customFormat="1" ht="15" hidden="1">
      <c r="A1321" s="1456" t="s">
        <v>382</v>
      </c>
      <c r="B1321" s="1391"/>
      <c r="C1321" s="1391"/>
      <c r="D1321" s="1391"/>
    </row>
    <row r="1322" spans="1:8" s="1116" customFormat="1" ht="15" hidden="1">
      <c r="A1322" s="1457" t="s">
        <v>383</v>
      </c>
      <c r="B1322" s="1391"/>
      <c r="C1322" s="1391"/>
      <c r="D1322" s="1391"/>
    </row>
    <row r="1323" spans="1:8" s="1116" customFormat="1" ht="15" hidden="1">
      <c r="A1323" s="1457" t="s">
        <v>4791</v>
      </c>
      <c r="B1323" s="1391"/>
      <c r="C1323" s="1391"/>
      <c r="D1323" s="1391"/>
    </row>
    <row r="1324" spans="1:8" s="1116" customFormat="1" ht="15" hidden="1">
      <c r="A1324" s="1458" t="s">
        <v>384</v>
      </c>
      <c r="B1324" s="1391"/>
      <c r="C1324" s="1391"/>
      <c r="D1324" s="1391"/>
    </row>
    <row r="1325" spans="1:8" s="1116" customFormat="1" ht="15" hidden="1">
      <c r="A1325" s="1436"/>
      <c r="B1325" s="1391"/>
      <c r="C1325" s="1391"/>
      <c r="D1325" s="1391"/>
    </row>
    <row r="1326" spans="1:8" s="1116" customFormat="1" ht="15" hidden="1">
      <c r="A1326" s="1457" t="s">
        <v>12980</v>
      </c>
      <c r="B1326" s="1391"/>
      <c r="C1326" s="1391"/>
      <c r="D1326" s="1391"/>
    </row>
    <row r="1327" spans="1:8" s="1116" customFormat="1" ht="15" hidden="1">
      <c r="A1327" s="1458" t="s">
        <v>385</v>
      </c>
      <c r="B1327" s="1391"/>
      <c r="C1327" s="1391"/>
      <c r="D1327" s="1391"/>
    </row>
    <row r="1328" spans="1:8" s="1116" customFormat="1" ht="15" hidden="1">
      <c r="A1328" s="1436"/>
      <c r="B1328" s="1391"/>
      <c r="C1328" s="1391"/>
      <c r="D1328" s="1391"/>
    </row>
    <row r="1329" spans="1:4" s="1116" customFormat="1" ht="15" hidden="1">
      <c r="A1329" s="1457" t="s">
        <v>2921</v>
      </c>
      <c r="B1329" s="1391"/>
      <c r="C1329" s="1391"/>
      <c r="D1329" s="1391"/>
    </row>
    <row r="1330" spans="1:4" s="1116" customFormat="1" ht="15" hidden="1">
      <c r="A1330" s="1436"/>
      <c r="B1330" s="1391"/>
      <c r="C1330" s="1391"/>
      <c r="D1330" s="1391"/>
    </row>
    <row r="1331" spans="1:4" s="1116" customFormat="1" ht="15" hidden="1">
      <c r="A1331" s="1456" t="s">
        <v>386</v>
      </c>
      <c r="B1331" s="1391"/>
      <c r="C1331" s="1391"/>
      <c r="D1331" s="1391"/>
    </row>
    <row r="1332" spans="1:4" s="1116" customFormat="1" ht="15" hidden="1">
      <c r="A1332" s="1466" t="s">
        <v>387</v>
      </c>
      <c r="B1332" s="1391"/>
      <c r="C1332" s="1391"/>
      <c r="D1332" s="1391"/>
    </row>
    <row r="1333" spans="1:4" s="1116" customFormat="1" ht="15" hidden="1">
      <c r="A1333" s="1458" t="s">
        <v>388</v>
      </c>
      <c r="B1333" s="1391"/>
      <c r="C1333" s="1391"/>
      <c r="D1333" s="1391"/>
    </row>
    <row r="1334" spans="1:4" s="1116" customFormat="1" ht="15.75" hidden="1" thickBot="1">
      <c r="A1334" s="1430"/>
      <c r="B1334" s="1564" t="s">
        <v>174</v>
      </c>
      <c r="C1334" s="1393"/>
      <c r="D1334" s="1392" t="s">
        <v>4022</v>
      </c>
    </row>
    <row r="1335" spans="1:4" s="1116" customFormat="1" ht="15" hidden="1">
      <c r="A1335" s="1430" t="s">
        <v>3665</v>
      </c>
      <c r="B1335" s="1354"/>
      <c r="C1335" s="1351"/>
      <c r="D1335" s="1351"/>
    </row>
    <row r="1336" spans="1:4" s="1116" customFormat="1" ht="15" hidden="1">
      <c r="A1336" s="1430" t="s">
        <v>3666</v>
      </c>
      <c r="B1336" s="1354"/>
      <c r="C1336" s="1351"/>
      <c r="D1336" s="1351"/>
    </row>
    <row r="1337" spans="1:4" s="1116" customFormat="1" ht="15.75" hidden="1" thickBot="1">
      <c r="A1337" s="1430" t="s">
        <v>3667</v>
      </c>
      <c r="B1337" s="1354"/>
      <c r="C1337" s="1354"/>
      <c r="D1337" s="1354"/>
    </row>
    <row r="1338" spans="1:4" s="1116" customFormat="1" ht="15.75" hidden="1" thickBot="1">
      <c r="A1338" s="1437" t="s">
        <v>4032</v>
      </c>
      <c r="B1338" s="1578"/>
      <c r="C1338" s="1393"/>
      <c r="D1338" s="1398"/>
    </row>
    <row r="1339" spans="1:4" s="1116" customFormat="1" ht="15.75" hidden="1" thickTop="1">
      <c r="A1339" s="1456"/>
      <c r="B1339" s="1391"/>
      <c r="C1339" s="1391"/>
      <c r="D1339" s="1391"/>
    </row>
    <row r="1340" spans="1:4" s="1116" customFormat="1" ht="15" hidden="1">
      <c r="A1340" s="1457" t="s">
        <v>389</v>
      </c>
      <c r="B1340" s="1391"/>
      <c r="C1340" s="1391"/>
      <c r="D1340" s="1391"/>
    </row>
    <row r="1341" spans="1:4" s="1116" customFormat="1" ht="15" hidden="1">
      <c r="A1341" s="1457" t="s">
        <v>4791</v>
      </c>
      <c r="B1341" s="1391"/>
      <c r="C1341" s="1391"/>
      <c r="D1341" s="1391"/>
    </row>
    <row r="1342" spans="1:4" s="1116" customFormat="1" ht="15" hidden="1">
      <c r="A1342" s="1436" t="s">
        <v>390</v>
      </c>
      <c r="B1342" s="1391"/>
      <c r="C1342" s="1391"/>
      <c r="D1342" s="1391"/>
    </row>
    <row r="1343" spans="1:4" s="1116" customFormat="1" ht="15" hidden="1">
      <c r="A1343" s="1458"/>
      <c r="B1343" s="1391"/>
      <c r="C1343" s="1391"/>
      <c r="D1343" s="1391"/>
    </row>
    <row r="1344" spans="1:4" s="1116" customFormat="1" ht="15" hidden="1">
      <c r="A1344" s="1466" t="s">
        <v>391</v>
      </c>
      <c r="B1344" s="1391"/>
      <c r="C1344" s="1391"/>
      <c r="D1344" s="1391"/>
    </row>
    <row r="1345" spans="1:4" s="1116" customFormat="1" ht="15" hidden="1">
      <c r="A1345" s="1458" t="s">
        <v>392</v>
      </c>
      <c r="B1345" s="1391"/>
      <c r="C1345" s="1391"/>
      <c r="D1345" s="1391"/>
    </row>
    <row r="1346" spans="1:4" s="1116" customFormat="1" ht="15.75" hidden="1" thickBot="1">
      <c r="A1346" s="1430"/>
      <c r="B1346" s="1564" t="s">
        <v>174</v>
      </c>
      <c r="C1346" s="1393"/>
      <c r="D1346" s="1392" t="s">
        <v>4022</v>
      </c>
    </row>
    <row r="1347" spans="1:4" s="1116" customFormat="1" ht="15" hidden="1">
      <c r="A1347" s="1430" t="s">
        <v>3665</v>
      </c>
      <c r="B1347" s="1354"/>
      <c r="C1347" s="1351"/>
      <c r="D1347" s="1351"/>
    </row>
    <row r="1348" spans="1:4" s="1116" customFormat="1" ht="15" hidden="1">
      <c r="A1348" s="1430" t="s">
        <v>3666</v>
      </c>
      <c r="B1348" s="1354"/>
      <c r="C1348" s="1351"/>
      <c r="D1348" s="1351"/>
    </row>
    <row r="1349" spans="1:4" s="1116" customFormat="1" ht="15.75" hidden="1" thickBot="1">
      <c r="A1349" s="1430" t="s">
        <v>3667</v>
      </c>
      <c r="B1349" s="1421"/>
      <c r="C1349" s="1354"/>
      <c r="D1349" s="1421"/>
    </row>
    <row r="1350" spans="1:4" s="1116" customFormat="1" ht="15.75" hidden="1" thickBot="1">
      <c r="A1350" s="1437" t="s">
        <v>4032</v>
      </c>
      <c r="B1350" s="1369"/>
      <c r="C1350" s="1393"/>
      <c r="D1350" s="1395"/>
    </row>
    <row r="1351" spans="1:4" s="1116" customFormat="1" ht="15.75" hidden="1" thickTop="1">
      <c r="A1351" s="1436"/>
      <c r="B1351" s="1391"/>
      <c r="C1351" s="1391"/>
      <c r="D1351" s="1391"/>
    </row>
    <row r="1352" spans="1:4" s="1116" customFormat="1" ht="15" hidden="1">
      <c r="A1352" s="1436" t="s">
        <v>393</v>
      </c>
      <c r="B1352" s="1391"/>
      <c r="C1352" s="1391"/>
      <c r="D1352" s="1391"/>
    </row>
    <row r="1353" spans="1:4" s="1116" customFormat="1" ht="15" hidden="1">
      <c r="A1353" s="1436"/>
      <c r="B1353" s="1391"/>
      <c r="C1353" s="1391"/>
      <c r="D1353" s="1391"/>
    </row>
    <row r="1354" spans="1:4" s="1116" customFormat="1" ht="15" hidden="1">
      <c r="A1354" s="1456" t="s">
        <v>1447</v>
      </c>
      <c r="B1354" s="1391"/>
      <c r="C1354" s="1391"/>
      <c r="D1354" s="1391"/>
    </row>
    <row r="1355" spans="1:4" s="1116" customFormat="1" ht="15" hidden="1">
      <c r="A1355" s="1457" t="s">
        <v>1448</v>
      </c>
      <c r="B1355" s="1391"/>
      <c r="C1355" s="1391"/>
      <c r="D1355" s="1391"/>
    </row>
    <row r="1356" spans="1:4" s="1116" customFormat="1" ht="15" hidden="1">
      <c r="A1356" s="1457" t="s">
        <v>4791</v>
      </c>
      <c r="B1356" s="1391"/>
      <c r="C1356" s="1391"/>
      <c r="D1356" s="1391"/>
    </row>
    <row r="1357" spans="1:4" s="1116" customFormat="1" ht="15" hidden="1">
      <c r="A1357" s="1458" t="s">
        <v>1449</v>
      </c>
      <c r="B1357" s="1391"/>
      <c r="C1357" s="1391"/>
      <c r="D1357" s="1391"/>
    </row>
    <row r="1358" spans="1:4" s="1116" customFormat="1" ht="15" hidden="1">
      <c r="A1358" s="1458"/>
      <c r="B1358" s="1391"/>
      <c r="C1358" s="1391"/>
      <c r="D1358" s="1391"/>
    </row>
    <row r="1359" spans="1:4" s="1116" customFormat="1" ht="15" hidden="1">
      <c r="A1359" s="1458" t="s">
        <v>3544</v>
      </c>
      <c r="B1359" s="1391"/>
      <c r="C1359" s="1391"/>
      <c r="D1359" s="1391"/>
    </row>
    <row r="1360" spans="1:4" s="1116" customFormat="1" ht="15" hidden="1">
      <c r="A1360" s="1436"/>
      <c r="B1360" s="1391"/>
      <c r="C1360" s="1391"/>
      <c r="D1360" s="1391"/>
    </row>
    <row r="1361" spans="1:8" s="1116" customFormat="1" ht="15" hidden="1">
      <c r="A1361" s="1456" t="s">
        <v>3545</v>
      </c>
      <c r="B1361" s="1391"/>
      <c r="C1361" s="1391"/>
      <c r="D1361" s="1391"/>
    </row>
    <row r="1362" spans="1:8" s="1116" customFormat="1" ht="15.75" hidden="1" thickBot="1">
      <c r="A1362" s="1461" t="s">
        <v>5817</v>
      </c>
      <c r="B1362" s="1565"/>
      <c r="C1362" s="1393"/>
      <c r="D1362" s="1392" t="s">
        <v>5818</v>
      </c>
      <c r="E1362" s="1289"/>
      <c r="F1362" s="1120" t="s">
        <v>5819</v>
      </c>
      <c r="G1362" s="1121"/>
      <c r="H1362" s="1120" t="s">
        <v>5820</v>
      </c>
    </row>
    <row r="1363" spans="1:8" s="1116" customFormat="1" ht="15" hidden="1">
      <c r="A1363" s="1437"/>
      <c r="B1363" s="1354"/>
      <c r="C1363" s="1351"/>
      <c r="D1363" s="1351"/>
      <c r="E1363" s="1122"/>
      <c r="F1363" s="1117"/>
      <c r="G1363" s="1117"/>
      <c r="H1363" s="1117"/>
    </row>
    <row r="1364" spans="1:8" s="1116" customFormat="1" ht="15" hidden="1">
      <c r="A1364" s="1437" t="s">
        <v>8171</v>
      </c>
      <c r="B1364" s="1354"/>
      <c r="C1364" s="1351"/>
      <c r="D1364" s="1351"/>
      <c r="E1364" s="1122"/>
      <c r="F1364" s="1117"/>
      <c r="G1364" s="1117"/>
      <c r="H1364" s="1117"/>
    </row>
    <row r="1365" spans="1:8" s="1116" customFormat="1" ht="15" hidden="1">
      <c r="A1365" s="1449" t="s">
        <v>8172</v>
      </c>
      <c r="B1365" s="1568"/>
      <c r="C1365" s="1353"/>
      <c r="D1365" s="1353"/>
      <c r="E1365" s="1302"/>
      <c r="F1365" s="1294"/>
      <c r="G1365" s="1294"/>
      <c r="H1365" s="1294"/>
    </row>
    <row r="1366" spans="1:8" s="1116" customFormat="1" ht="15" hidden="1">
      <c r="A1366" s="1430" t="s">
        <v>5952</v>
      </c>
      <c r="B1366" s="1354"/>
      <c r="C1366" s="1351"/>
      <c r="D1366" s="1351" t="s">
        <v>5953</v>
      </c>
      <c r="E1366" s="1314"/>
      <c r="F1366" s="1125"/>
      <c r="G1366" s="1125"/>
      <c r="H1366" s="1125"/>
    </row>
    <row r="1367" spans="1:8" s="1116" customFormat="1" ht="15" hidden="1">
      <c r="A1367" s="1430" t="s">
        <v>13915</v>
      </c>
      <c r="B1367" s="1354"/>
      <c r="C1367" s="1351"/>
      <c r="D1367" s="1351" t="s">
        <v>5953</v>
      </c>
      <c r="E1367" s="1314"/>
      <c r="F1367" s="1125"/>
      <c r="G1367" s="1125"/>
      <c r="H1367" s="1125"/>
    </row>
    <row r="1368" spans="1:8" s="1116" customFormat="1" ht="15" hidden="1">
      <c r="A1368" s="1449"/>
      <c r="B1368" s="1354"/>
      <c r="C1368" s="1351"/>
      <c r="D1368" s="1351"/>
      <c r="E1368" s="1314"/>
      <c r="F1368" s="1125"/>
      <c r="G1368" s="1125"/>
      <c r="H1368" s="1125"/>
    </row>
    <row r="1369" spans="1:8" s="1116" customFormat="1" ht="15" hidden="1">
      <c r="A1369" s="1449" t="s">
        <v>13916</v>
      </c>
      <c r="B1369" s="1354"/>
      <c r="C1369" s="1351"/>
      <c r="D1369" s="1351"/>
      <c r="E1369" s="1314"/>
      <c r="F1369" s="1125"/>
      <c r="G1369" s="1125"/>
      <c r="H1369" s="1125"/>
    </row>
    <row r="1370" spans="1:8" s="1116" customFormat="1" ht="15" hidden="1">
      <c r="A1370" s="1430" t="s">
        <v>13917</v>
      </c>
      <c r="B1370" s="1354"/>
      <c r="C1370" s="1351"/>
      <c r="D1370" s="1351" t="s">
        <v>5953</v>
      </c>
      <c r="E1370" s="1314"/>
      <c r="F1370" s="1125"/>
      <c r="G1370" s="1125"/>
      <c r="H1370" s="1125"/>
    </row>
    <row r="1371" spans="1:8" s="1116" customFormat="1" ht="15" hidden="1">
      <c r="A1371" s="1430" t="s">
        <v>13918</v>
      </c>
      <c r="B1371" s="1354"/>
      <c r="C1371" s="1351"/>
      <c r="D1371" s="1351" t="s">
        <v>5953</v>
      </c>
      <c r="E1371" s="1314"/>
      <c r="F1371" s="1125"/>
      <c r="G1371" s="1125"/>
      <c r="H1371" s="1125"/>
    </row>
    <row r="1372" spans="1:8" s="1116" customFormat="1" ht="15" hidden="1">
      <c r="A1372" s="1437"/>
      <c r="B1372" s="1354"/>
      <c r="C1372" s="1351"/>
      <c r="D1372" s="1351"/>
      <c r="E1372" s="1314"/>
      <c r="F1372" s="1125"/>
      <c r="G1372" s="1125"/>
      <c r="H1372" s="1125"/>
    </row>
    <row r="1373" spans="1:8" s="1116" customFormat="1" ht="15" hidden="1">
      <c r="A1373" s="1437" t="s">
        <v>6936</v>
      </c>
      <c r="B1373" s="1354"/>
      <c r="C1373" s="1351"/>
      <c r="D1373" s="1351"/>
      <c r="E1373" s="1314"/>
      <c r="F1373" s="1125"/>
      <c r="G1373" s="1125"/>
      <c r="H1373" s="1125"/>
    </row>
    <row r="1374" spans="1:8" s="1116" customFormat="1" ht="15" hidden="1">
      <c r="A1374" s="1430" t="s">
        <v>6937</v>
      </c>
      <c r="B1374" s="1354"/>
      <c r="C1374" s="1351"/>
      <c r="D1374" s="1351" t="s">
        <v>6938</v>
      </c>
      <c r="E1374" s="1314"/>
      <c r="F1374" s="1125"/>
      <c r="G1374" s="1125"/>
      <c r="H1374" s="1125"/>
    </row>
    <row r="1375" spans="1:8" s="1116" customFormat="1" ht="15" hidden="1">
      <c r="A1375" s="1430" t="s">
        <v>6939</v>
      </c>
      <c r="B1375" s="1354"/>
      <c r="C1375" s="1351"/>
      <c r="D1375" s="1351" t="s">
        <v>6938</v>
      </c>
      <c r="E1375" s="1314"/>
      <c r="F1375" s="1125"/>
      <c r="G1375" s="1125"/>
      <c r="H1375" s="1125"/>
    </row>
    <row r="1376" spans="1:8" s="1116" customFormat="1" ht="15" hidden="1">
      <c r="A1376" s="1430" t="s">
        <v>6940</v>
      </c>
      <c r="B1376" s="1354"/>
      <c r="C1376" s="1351"/>
      <c r="D1376" s="1351" t="s">
        <v>6938</v>
      </c>
      <c r="E1376" s="1314"/>
      <c r="F1376" s="1125"/>
      <c r="G1376" s="1125"/>
      <c r="H1376" s="1125"/>
    </row>
    <row r="1377" spans="1:8" s="1116" customFormat="1" ht="15" hidden="1">
      <c r="A1377" s="1437"/>
      <c r="B1377" s="1354"/>
      <c r="C1377" s="1351"/>
      <c r="D1377" s="1351"/>
      <c r="E1377" s="1314"/>
      <c r="F1377" s="1125"/>
      <c r="G1377" s="1125"/>
      <c r="H1377" s="1125"/>
    </row>
    <row r="1378" spans="1:8" s="1116" customFormat="1" ht="15" hidden="1">
      <c r="A1378" s="1437" t="s">
        <v>6941</v>
      </c>
      <c r="B1378" s="1354"/>
      <c r="C1378" s="1351"/>
      <c r="D1378" s="1351"/>
      <c r="E1378" s="1314"/>
      <c r="F1378" s="1125"/>
      <c r="G1378" s="1125"/>
      <c r="H1378" s="1125"/>
    </row>
    <row r="1379" spans="1:8" s="1116" customFormat="1" ht="15" hidden="1">
      <c r="A1379" s="1449" t="s">
        <v>6463</v>
      </c>
      <c r="B1379" s="1354"/>
      <c r="C1379" s="1351"/>
      <c r="D1379" s="1351"/>
      <c r="E1379" s="1314"/>
      <c r="F1379" s="1125"/>
      <c r="G1379" s="1125"/>
      <c r="H1379" s="1125"/>
    </row>
    <row r="1380" spans="1:8" s="1116" customFormat="1" ht="15" hidden="1">
      <c r="A1380" s="1430" t="s">
        <v>6464</v>
      </c>
      <c r="B1380" s="1354"/>
      <c r="C1380" s="1351"/>
      <c r="D1380" s="1351" t="s">
        <v>5953</v>
      </c>
      <c r="E1380" s="1314"/>
      <c r="F1380" s="1125"/>
      <c r="G1380" s="1125"/>
      <c r="H1380" s="1125"/>
    </row>
    <row r="1381" spans="1:8" s="1116" customFormat="1" ht="15" hidden="1">
      <c r="A1381" s="1430" t="s">
        <v>6465</v>
      </c>
      <c r="B1381" s="1354"/>
      <c r="C1381" s="1351"/>
      <c r="D1381" s="1351" t="s">
        <v>5953</v>
      </c>
      <c r="E1381" s="1314"/>
      <c r="F1381" s="1125"/>
      <c r="G1381" s="1125"/>
      <c r="H1381" s="1125"/>
    </row>
    <row r="1382" spans="1:8" s="1116" customFormat="1" ht="15" hidden="1">
      <c r="A1382" s="1449"/>
      <c r="B1382" s="1354"/>
      <c r="C1382" s="1351"/>
      <c r="D1382" s="1351"/>
      <c r="E1382" s="1314"/>
      <c r="F1382" s="1125"/>
      <c r="G1382" s="1125"/>
      <c r="H1382" s="1125"/>
    </row>
    <row r="1383" spans="1:8" s="1116" customFormat="1" ht="15" hidden="1">
      <c r="A1383" s="1449" t="s">
        <v>6466</v>
      </c>
      <c r="B1383" s="1354"/>
      <c r="C1383" s="1351"/>
      <c r="D1383" s="1351"/>
      <c r="E1383" s="1314"/>
      <c r="F1383" s="1125"/>
      <c r="G1383" s="1125"/>
      <c r="H1383" s="1125"/>
    </row>
    <row r="1384" spans="1:8" s="1116" customFormat="1" ht="15" hidden="1">
      <c r="A1384" s="1430" t="s">
        <v>1683</v>
      </c>
      <c r="B1384" s="1354"/>
      <c r="C1384" s="1351"/>
      <c r="D1384" s="1351" t="s">
        <v>5953</v>
      </c>
      <c r="E1384" s="1314"/>
      <c r="F1384" s="1125"/>
      <c r="G1384" s="1125"/>
      <c r="H1384" s="1125"/>
    </row>
    <row r="1385" spans="1:8" s="1116" customFormat="1" ht="15" hidden="1">
      <c r="A1385" s="1430" t="s">
        <v>1684</v>
      </c>
      <c r="B1385" s="1354"/>
      <c r="C1385" s="1351"/>
      <c r="D1385" s="1351" t="s">
        <v>5953</v>
      </c>
      <c r="E1385" s="1314"/>
      <c r="F1385" s="1125"/>
      <c r="G1385" s="1125"/>
      <c r="H1385" s="1125"/>
    </row>
    <row r="1386" spans="1:8" s="1116" customFormat="1" ht="15" hidden="1">
      <c r="A1386" s="1449"/>
      <c r="B1386" s="1354"/>
      <c r="C1386" s="1351"/>
      <c r="D1386" s="1351"/>
      <c r="E1386" s="1314"/>
      <c r="F1386" s="1125"/>
      <c r="G1386" s="1125"/>
      <c r="H1386" s="1125"/>
    </row>
    <row r="1387" spans="1:8" s="1116" customFormat="1" ht="15" hidden="1">
      <c r="A1387" s="1449" t="s">
        <v>1685</v>
      </c>
      <c r="B1387" s="1354"/>
      <c r="C1387" s="1351"/>
      <c r="D1387" s="1351" t="s">
        <v>5953</v>
      </c>
      <c r="E1387" s="1314"/>
      <c r="F1387" s="1125"/>
      <c r="G1387" s="1125"/>
      <c r="H1387" s="1125"/>
    </row>
    <row r="1388" spans="1:8" s="1116" customFormat="1" ht="15" hidden="1">
      <c r="A1388" s="1436"/>
      <c r="B1388" s="1391"/>
      <c r="C1388" s="1391"/>
      <c r="D1388" s="1391"/>
    </row>
    <row r="1389" spans="1:8" s="1116" customFormat="1" ht="15" hidden="1">
      <c r="A1389" s="1457" t="s">
        <v>3546</v>
      </c>
      <c r="B1389" s="1391"/>
      <c r="C1389" s="1391"/>
      <c r="D1389" s="1391"/>
    </row>
    <row r="1390" spans="1:8" s="1116" customFormat="1" ht="15" hidden="1">
      <c r="A1390" s="1436"/>
      <c r="B1390" s="1391"/>
      <c r="C1390" s="1391"/>
      <c r="D1390" s="1391"/>
    </row>
    <row r="1391" spans="1:8" s="1116" customFormat="1" ht="15" hidden="1">
      <c r="A1391" s="1456" t="s">
        <v>3547</v>
      </c>
      <c r="B1391" s="1391"/>
      <c r="C1391" s="1391"/>
      <c r="D1391" s="1391"/>
    </row>
    <row r="1392" spans="1:8" s="1116" customFormat="1" ht="15" hidden="1">
      <c r="A1392" s="1457" t="s">
        <v>3548</v>
      </c>
      <c r="B1392" s="1391"/>
      <c r="C1392" s="1391"/>
      <c r="D1392" s="1391"/>
    </row>
    <row r="1393" spans="1:8" s="1116" customFormat="1" ht="15" hidden="1">
      <c r="A1393" s="1458"/>
      <c r="B1393" s="1391"/>
      <c r="C1393" s="1391"/>
      <c r="D1393" s="1391"/>
    </row>
    <row r="1394" spans="1:8" s="1116" customFormat="1" ht="15" hidden="1">
      <c r="A1394" s="1455" t="s">
        <v>3549</v>
      </c>
      <c r="B1394" s="1391"/>
      <c r="C1394" s="1391"/>
      <c r="D1394" s="1391"/>
    </row>
    <row r="1395" spans="1:8" s="1116" customFormat="1" ht="15" hidden="1">
      <c r="A1395" s="1458"/>
      <c r="B1395" s="1391"/>
      <c r="C1395" s="1391"/>
      <c r="D1395" s="1391"/>
    </row>
    <row r="1396" spans="1:8" s="1116" customFormat="1" ht="15.75" hidden="1" thickBot="1">
      <c r="A1396" s="1483"/>
      <c r="B1396" s="1914" t="s">
        <v>1431</v>
      </c>
      <c r="C1396" s="1914"/>
      <c r="D1396" s="1914"/>
      <c r="E1396" s="1315"/>
      <c r="F1396" s="1915" t="s">
        <v>1432</v>
      </c>
      <c r="G1396" s="1915"/>
      <c r="H1396" s="1915"/>
    </row>
    <row r="1397" spans="1:8" s="1116" customFormat="1" ht="15.75" hidden="1" thickBot="1">
      <c r="A1397" s="1483"/>
      <c r="B1397" s="1365" t="s">
        <v>4021</v>
      </c>
      <c r="C1397" s="1365"/>
      <c r="D1397" s="1366" t="s">
        <v>4022</v>
      </c>
      <c r="E1397" s="1318"/>
      <c r="F1397" s="1316" t="s">
        <v>4021</v>
      </c>
      <c r="G1397" s="1316"/>
      <c r="H1397" s="1317" t="s">
        <v>4022</v>
      </c>
    </row>
    <row r="1398" spans="1:8" s="1116" customFormat="1" ht="15" hidden="1">
      <c r="A1398" s="1483" t="s">
        <v>1437</v>
      </c>
      <c r="B1398" s="1367"/>
      <c r="C1398" s="1323"/>
      <c r="D1398" s="1367"/>
      <c r="E1398" s="1318"/>
      <c r="F1398" s="1319"/>
      <c r="G1398" s="1318"/>
      <c r="H1398" s="1319"/>
    </row>
    <row r="1399" spans="1:8" s="1116" customFormat="1" ht="15" hidden="1">
      <c r="A1399" s="1320" t="s">
        <v>532</v>
      </c>
      <c r="B1399" s="1323"/>
      <c r="C1399" s="1323"/>
      <c r="D1399" s="1323"/>
      <c r="E1399" s="1318"/>
      <c r="F1399" s="1321"/>
      <c r="G1399" s="1318"/>
      <c r="H1399" s="1321"/>
    </row>
    <row r="1400" spans="1:8" s="1116" customFormat="1" ht="30" hidden="1">
      <c r="A1400" s="1322" t="s">
        <v>1440</v>
      </c>
      <c r="B1400" s="1323"/>
      <c r="C1400" s="1323"/>
      <c r="D1400" s="1323"/>
      <c r="E1400" s="1318"/>
      <c r="F1400" s="1318"/>
      <c r="G1400" s="1318"/>
      <c r="H1400" s="1318"/>
    </row>
    <row r="1401" spans="1:8" s="1116" customFormat="1" ht="15" hidden="1">
      <c r="A1401" s="1322" t="s">
        <v>1445</v>
      </c>
      <c r="B1401" s="1391"/>
      <c r="C1401" s="1391"/>
      <c r="D1401" s="1391"/>
    </row>
    <row r="1402" spans="1:8" s="1116" customFormat="1" ht="15" hidden="1">
      <c r="A1402" s="1320" t="s">
        <v>8637</v>
      </c>
      <c r="B1402" s="1323"/>
      <c r="C1402" s="1323"/>
      <c r="D1402" s="1323"/>
      <c r="E1402" s="1318"/>
      <c r="F1402" s="1318"/>
      <c r="G1402" s="1318"/>
      <c r="H1402" s="1318"/>
    </row>
    <row r="1403" spans="1:8" s="1116" customFormat="1" ht="15" hidden="1">
      <c r="A1403" s="1320" t="s">
        <v>12489</v>
      </c>
      <c r="B1403" s="1323"/>
      <c r="C1403" s="1323"/>
      <c r="D1403" s="1323"/>
      <c r="E1403" s="1318"/>
      <c r="F1403" s="1323">
        <f>B1403</f>
        <v>0</v>
      </c>
      <c r="G1403" s="1318"/>
      <c r="H1403" s="1323">
        <f>D1403</f>
        <v>0</v>
      </c>
    </row>
    <row r="1404" spans="1:8" s="1116" customFormat="1" ht="15" hidden="1">
      <c r="A1404" s="1320" t="s">
        <v>8644</v>
      </c>
      <c r="B1404" s="1323"/>
      <c r="C1404" s="1323"/>
      <c r="D1404" s="1323"/>
      <c r="E1404" s="1318"/>
      <c r="F1404" s="1321"/>
      <c r="G1404" s="1318"/>
      <c r="H1404" s="1321"/>
    </row>
    <row r="1405" spans="1:8" s="1116" customFormat="1" ht="15.75" hidden="1" thickBot="1">
      <c r="A1405" s="1320" t="s">
        <v>13298</v>
      </c>
      <c r="B1405" s="1368"/>
      <c r="C1405" s="1323"/>
      <c r="D1405" s="1368"/>
      <c r="E1405" s="1318"/>
      <c r="F1405" s="1324"/>
      <c r="G1405" s="1318"/>
      <c r="H1405" s="1324">
        <f>D1405</f>
        <v>0</v>
      </c>
    </row>
    <row r="1406" spans="1:8" s="1116" customFormat="1" ht="15.75" hidden="1" thickBot="1">
      <c r="A1406" s="1483" t="s">
        <v>4032</v>
      </c>
      <c r="B1406" s="1369">
        <f>SUM(B1398:B1405)</f>
        <v>0</v>
      </c>
      <c r="C1406" s="1365"/>
      <c r="D1406" s="1369">
        <f>SUM(D1398:D1405)</f>
        <v>0</v>
      </c>
      <c r="E1406" s="1316"/>
      <c r="F1406" s="1325">
        <f>SUM(F1398:F1405)</f>
        <v>0</v>
      </c>
      <c r="G1406" s="1316"/>
      <c r="H1406" s="1325">
        <f>SUM(H1398:H1405)</f>
        <v>0</v>
      </c>
    </row>
    <row r="1407" spans="1:8" s="1116" customFormat="1" ht="15.75" hidden="1" thickTop="1">
      <c r="A1407" s="1320"/>
      <c r="B1407" s="1323"/>
      <c r="C1407" s="1323"/>
      <c r="D1407" s="1323"/>
      <c r="E1407" s="1318"/>
      <c r="F1407" s="1318"/>
      <c r="G1407" s="1318"/>
      <c r="H1407" s="1318"/>
    </row>
    <row r="1408" spans="1:8" s="1116" customFormat="1" ht="15" hidden="1">
      <c r="A1408" s="1483" t="s">
        <v>8663</v>
      </c>
      <c r="B1408" s="1323"/>
      <c r="C1408" s="1323"/>
      <c r="D1408" s="1323"/>
      <c r="E1408" s="1318"/>
      <c r="F1408" s="1318"/>
      <c r="G1408" s="1318"/>
      <c r="H1408" s="1318"/>
    </row>
    <row r="1409" spans="1:8" s="1116" customFormat="1" ht="15" hidden="1">
      <c r="A1409" s="1320" t="s">
        <v>3550</v>
      </c>
      <c r="B1409" s="1323"/>
      <c r="C1409" s="1323"/>
      <c r="D1409" s="1323"/>
      <c r="E1409" s="1318"/>
      <c r="F1409" s="1323">
        <f t="shared" ref="F1409:F1415" si="4">B1409</f>
        <v>0</v>
      </c>
      <c r="G1409" s="1318"/>
      <c r="H1409" s="1323">
        <f t="shared" ref="H1409:H1415" si="5">D1409</f>
        <v>0</v>
      </c>
    </row>
    <row r="1410" spans="1:8" s="1116" customFormat="1" ht="15" hidden="1">
      <c r="A1410" s="1320" t="s">
        <v>8666</v>
      </c>
      <c r="B1410" s="1323"/>
      <c r="C1410" s="1323"/>
      <c r="D1410" s="1323"/>
      <c r="E1410" s="1318"/>
      <c r="F1410" s="1323">
        <f t="shared" si="4"/>
        <v>0</v>
      </c>
      <c r="G1410" s="1318"/>
      <c r="H1410" s="1323">
        <f t="shared" si="5"/>
        <v>0</v>
      </c>
    </row>
    <row r="1411" spans="1:8" s="1116" customFormat="1" ht="15" hidden="1">
      <c r="A1411" s="1320" t="s">
        <v>11924</v>
      </c>
      <c r="B1411" s="1323"/>
      <c r="C1411" s="1323"/>
      <c r="D1411" s="1323"/>
      <c r="E1411" s="1318"/>
      <c r="F1411" s="1323">
        <f t="shared" si="4"/>
        <v>0</v>
      </c>
      <c r="G1411" s="1318"/>
      <c r="H1411" s="1323">
        <f t="shared" si="5"/>
        <v>0</v>
      </c>
    </row>
    <row r="1412" spans="1:8" s="1116" customFormat="1" ht="15" hidden="1">
      <c r="A1412" s="1320" t="s">
        <v>12126</v>
      </c>
      <c r="B1412" s="1323"/>
      <c r="C1412" s="1323"/>
      <c r="D1412" s="1323"/>
      <c r="E1412" s="1318"/>
      <c r="F1412" s="1323">
        <f t="shared" si="4"/>
        <v>0</v>
      </c>
      <c r="G1412" s="1318"/>
      <c r="H1412" s="1323">
        <f t="shared" si="5"/>
        <v>0</v>
      </c>
    </row>
    <row r="1413" spans="1:8" s="1116" customFormat="1" ht="15" hidden="1">
      <c r="A1413" s="1320" t="s">
        <v>9029</v>
      </c>
      <c r="B1413" s="1323"/>
      <c r="C1413" s="1323"/>
      <c r="D1413" s="1323"/>
      <c r="E1413" s="1318"/>
      <c r="F1413" s="1323">
        <f t="shared" si="4"/>
        <v>0</v>
      </c>
      <c r="G1413" s="1318"/>
      <c r="H1413" s="1323">
        <f t="shared" si="5"/>
        <v>0</v>
      </c>
    </row>
    <row r="1414" spans="1:8" s="1116" customFormat="1" ht="15" hidden="1">
      <c r="A1414" s="1484" t="s">
        <v>12747</v>
      </c>
      <c r="B1414" s="1323"/>
      <c r="C1414" s="1323"/>
      <c r="D1414" s="1323"/>
      <c r="E1414" s="1318"/>
      <c r="F1414" s="1323">
        <f t="shared" si="4"/>
        <v>0</v>
      </c>
      <c r="G1414" s="1318"/>
      <c r="H1414" s="1323">
        <f t="shared" si="5"/>
        <v>0</v>
      </c>
    </row>
    <row r="1415" spans="1:8" s="1116" customFormat="1" ht="15.75" hidden="1" thickBot="1">
      <c r="A1415" s="1320" t="s">
        <v>12749</v>
      </c>
      <c r="B1415" s="1368"/>
      <c r="C1415" s="1323"/>
      <c r="D1415" s="1368"/>
      <c r="E1415" s="1318"/>
      <c r="F1415" s="1323">
        <f t="shared" si="4"/>
        <v>0</v>
      </c>
      <c r="G1415" s="1318"/>
      <c r="H1415" s="1323">
        <f t="shared" si="5"/>
        <v>0</v>
      </c>
    </row>
    <row r="1416" spans="1:8" s="1116" customFormat="1" ht="15.75" hidden="1" thickBot="1">
      <c r="A1416" s="1483" t="s">
        <v>4032</v>
      </c>
      <c r="B1416" s="1326">
        <f>SUM(B1409:B1415)</f>
        <v>0</v>
      </c>
      <c r="C1416" s="1365"/>
      <c r="D1416" s="1326">
        <f>SUM(D1409:D1415)</f>
        <v>0</v>
      </c>
      <c r="E1416" s="1316"/>
      <c r="F1416" s="1326">
        <f>SUM(F1409:F1415)</f>
        <v>0</v>
      </c>
      <c r="G1416" s="1316"/>
      <c r="H1416" s="1326">
        <f>SUM(H1409:H1415)</f>
        <v>0</v>
      </c>
    </row>
    <row r="1417" spans="1:8" s="1116" customFormat="1" ht="15.75" hidden="1" thickTop="1">
      <c r="A1417" s="1458"/>
      <c r="B1417" s="1391"/>
      <c r="C1417" s="1391"/>
      <c r="D1417" s="1391"/>
    </row>
    <row r="1418" spans="1:8" s="1116" customFormat="1" ht="15" hidden="1">
      <c r="A1418" s="1485" t="s">
        <v>6966</v>
      </c>
      <c r="B1418" s="1391"/>
      <c r="C1418" s="1391"/>
      <c r="D1418" s="1391"/>
    </row>
    <row r="1419" spans="1:8" s="1116" customFormat="1" ht="15" hidden="1">
      <c r="A1419" s="1458"/>
      <c r="B1419" s="1391"/>
      <c r="C1419" s="1391"/>
      <c r="D1419" s="1391"/>
    </row>
    <row r="1420" spans="1:8" s="1116" customFormat="1" ht="15" hidden="1">
      <c r="A1420" s="1458"/>
      <c r="B1420" s="1391"/>
      <c r="C1420" s="1391"/>
      <c r="D1420" s="1391"/>
    </row>
    <row r="1421" spans="1:8" s="1116" customFormat="1" ht="15" hidden="1">
      <c r="A1421" s="1458"/>
      <c r="B1421" s="1391"/>
      <c r="C1421" s="1391"/>
      <c r="D1421" s="1391"/>
    </row>
    <row r="1422" spans="1:8" s="1116" customFormat="1" ht="15" hidden="1">
      <c r="A1422" s="1458"/>
      <c r="B1422" s="1391"/>
      <c r="C1422" s="1391"/>
      <c r="D1422" s="1391"/>
    </row>
    <row r="1423" spans="1:8" s="1116" customFormat="1" ht="15" hidden="1">
      <c r="A1423" s="1458"/>
      <c r="B1423" s="1391"/>
      <c r="C1423" s="1391"/>
      <c r="D1423" s="1391"/>
    </row>
    <row r="1424" spans="1:8" s="1116" customFormat="1" ht="15" hidden="1">
      <c r="A1424" s="1458"/>
      <c r="B1424" s="1323"/>
      <c r="C1424" s="1323"/>
      <c r="D1424" s="1323"/>
      <c r="E1424" s="1328"/>
      <c r="F1424" s="1328"/>
      <c r="G1424" s="1328"/>
      <c r="H1424" s="1327">
        <f>SUM(B1424:G1424)</f>
        <v>0</v>
      </c>
    </row>
    <row r="1425" spans="1:8" s="1116" customFormat="1" ht="15" hidden="1">
      <c r="A1425" s="1458"/>
      <c r="B1425" s="1323"/>
      <c r="C1425" s="1323"/>
      <c r="D1425" s="1323"/>
      <c r="E1425" s="1328"/>
      <c r="F1425" s="1327"/>
      <c r="G1425" s="1328"/>
      <c r="H1425" s="1327">
        <f>SUM(B1425:G1425)</f>
        <v>0</v>
      </c>
    </row>
    <row r="1426" spans="1:8" s="1116" customFormat="1" ht="15.75" hidden="1" thickBot="1">
      <c r="A1426" s="1458"/>
      <c r="B1426" s="1368"/>
      <c r="C1426" s="1323"/>
      <c r="D1426" s="1368"/>
      <c r="E1426" s="1328"/>
      <c r="F1426" s="1329"/>
      <c r="G1426" s="1328"/>
      <c r="H1426" s="1327">
        <f>SUM(B1426:G1426)</f>
        <v>0</v>
      </c>
    </row>
    <row r="1427" spans="1:8" s="1116" customFormat="1" ht="15.75" hidden="1" thickBot="1">
      <c r="A1427" s="1458"/>
      <c r="B1427" s="1326">
        <f>SUM(B1424:B1426)</f>
        <v>0</v>
      </c>
      <c r="C1427" s="1365"/>
      <c r="D1427" s="1326">
        <f>SUM(D1424:D1426)</f>
        <v>0</v>
      </c>
      <c r="E1427" s="1331"/>
      <c r="F1427" s="1330">
        <f>SUM(F1424:F1426)</f>
        <v>0</v>
      </c>
      <c r="G1427" s="1331"/>
      <c r="H1427" s="1330">
        <f>SUM(H1424:H1426)</f>
        <v>0</v>
      </c>
    </row>
    <row r="1428" spans="1:8" s="1116" customFormat="1" ht="15.75" hidden="1" thickTop="1">
      <c r="A1428" s="1458"/>
      <c r="B1428" s="1323"/>
      <c r="C1428" s="1323"/>
      <c r="D1428" s="1323"/>
      <c r="E1428" s="1328"/>
      <c r="F1428" s="1328"/>
      <c r="G1428" s="1328"/>
      <c r="H1428" s="1328"/>
    </row>
    <row r="1429" spans="1:8" s="1116" customFormat="1" ht="15" hidden="1">
      <c r="A1429" s="1458"/>
      <c r="B1429" s="1323"/>
      <c r="C1429" s="1323"/>
      <c r="D1429" s="1323"/>
      <c r="E1429" s="1328"/>
      <c r="F1429" s="1328"/>
      <c r="G1429" s="1328"/>
      <c r="H1429" s="1328"/>
    </row>
    <row r="1430" spans="1:8" s="1116" customFormat="1" ht="15" hidden="1">
      <c r="A1430" s="1458"/>
      <c r="B1430" s="1323"/>
      <c r="C1430" s="1323"/>
      <c r="D1430" s="1323"/>
      <c r="E1430" s="1328"/>
      <c r="F1430" s="1328"/>
      <c r="G1430" s="1328"/>
      <c r="H1430" s="1327">
        <f>SUM(B1430:G1430)</f>
        <v>0</v>
      </c>
    </row>
    <row r="1431" spans="1:8" s="1116" customFormat="1" ht="15" hidden="1">
      <c r="A1431" s="1458"/>
      <c r="B1431" s="1323"/>
      <c r="C1431" s="1323"/>
      <c r="D1431" s="1323"/>
      <c r="E1431" s="1328"/>
      <c r="F1431" s="1327"/>
      <c r="G1431" s="1328"/>
      <c r="H1431" s="1327">
        <f>SUM(B1431:G1431)</f>
        <v>0</v>
      </c>
    </row>
    <row r="1432" spans="1:8" s="1116" customFormat="1" ht="15.75" hidden="1" thickBot="1">
      <c r="A1432" s="1458"/>
      <c r="B1432" s="1368"/>
      <c r="C1432" s="1323"/>
      <c r="D1432" s="1368"/>
      <c r="E1432" s="1328"/>
      <c r="F1432" s="1329"/>
      <c r="G1432" s="1328"/>
      <c r="H1432" s="1327">
        <f>SUM(B1432:G1432)</f>
        <v>0</v>
      </c>
    </row>
    <row r="1433" spans="1:8" s="1116" customFormat="1" ht="15.75" hidden="1" thickBot="1">
      <c r="A1433" s="1458"/>
      <c r="B1433" s="1326">
        <f>SUM(B1430:B1432)</f>
        <v>0</v>
      </c>
      <c r="C1433" s="1365"/>
      <c r="D1433" s="1326">
        <f>SUM(D1430:D1432)</f>
        <v>0</v>
      </c>
      <c r="E1433" s="1331"/>
      <c r="F1433" s="1330">
        <f>SUM(F1430:F1432)</f>
        <v>0</v>
      </c>
      <c r="G1433" s="1331"/>
      <c r="H1433" s="1330">
        <f>SUM(H1430:H1432)</f>
        <v>0</v>
      </c>
    </row>
    <row r="1434" spans="1:8" ht="15" hidden="1" thickTop="1"/>
    <row r="1435" spans="1:8" hidden="1"/>
    <row r="1436" spans="1:8" hidden="1"/>
    <row r="1437" spans="1:8" hidden="1"/>
    <row r="1438" spans="1:8" hidden="1"/>
    <row r="1439" spans="1:8" hidden="1"/>
    <row r="1440" spans="1:8"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sheetData>
  <mergeCells count="27">
    <mergeCell ref="J9:L9"/>
    <mergeCell ref="B115:F115"/>
    <mergeCell ref="F309:H309"/>
    <mergeCell ref="B143:F143"/>
    <mergeCell ref="B236:F236"/>
    <mergeCell ref="B340:F340"/>
    <mergeCell ref="B320:D320"/>
    <mergeCell ref="F320:H320"/>
    <mergeCell ref="B309:D309"/>
    <mergeCell ref="A1300:A1301"/>
    <mergeCell ref="B1300:B1301"/>
    <mergeCell ref="C1300:C1301"/>
    <mergeCell ref="D1300:D1301"/>
    <mergeCell ref="H1300:H1301"/>
    <mergeCell ref="A458:D458"/>
    <mergeCell ref="A459:D459"/>
    <mergeCell ref="B627:F627"/>
    <mergeCell ref="A460:D460"/>
    <mergeCell ref="A461:D461"/>
    <mergeCell ref="B1396:D1396"/>
    <mergeCell ref="F1396:H1396"/>
    <mergeCell ref="B1115:D1115"/>
    <mergeCell ref="B1074:D1074"/>
    <mergeCell ref="B432:F432"/>
    <mergeCell ref="B1180:D1180"/>
    <mergeCell ref="E1300:E1301"/>
    <mergeCell ref="G1300:G1301"/>
  </mergeCells>
  <phoneticPr fontId="53"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indexed="11"/>
  </sheetPr>
  <dimension ref="A1:AC157"/>
  <sheetViews>
    <sheetView topLeftCell="A5" zoomScale="105" workbookViewId="0">
      <selection activeCell="C9" sqref="C9"/>
    </sheetView>
  </sheetViews>
  <sheetFormatPr defaultColWidth="10.28515625" defaultRowHeight="14.25"/>
  <cols>
    <col min="1" max="1" width="3.85546875" style="1169" customWidth="1"/>
    <col min="2" max="2" width="36" style="1169" customWidth="1"/>
    <col min="3" max="3" width="18.140625" style="1169" customWidth="1"/>
    <col min="4" max="4" width="1.140625" style="1169" customWidth="1"/>
    <col min="5" max="5" width="17.5703125" style="1169" customWidth="1"/>
    <col min="6" max="6" width="1.140625" style="1169" customWidth="1"/>
    <col min="7" max="7" width="16.5703125" style="1169" bestFit="1" customWidth="1"/>
    <col min="8" max="8" width="0.85546875" style="1169" customWidth="1"/>
    <col min="9" max="9" width="17.28515625" style="1169" hidden="1" customWidth="1"/>
    <col min="10" max="10" width="0.85546875" style="1169" hidden="1" customWidth="1"/>
    <col min="11" max="11" width="17.28515625" style="1169" customWidth="1"/>
    <col min="12" max="12" width="0.85546875" style="1169" customWidth="1"/>
    <col min="13" max="13" width="17.7109375" style="1169" bestFit="1" customWidth="1"/>
    <col min="14" max="14" width="17.85546875" style="1196" bestFit="1" customWidth="1"/>
    <col min="15" max="15" width="15.7109375" style="1169" bestFit="1" customWidth="1"/>
    <col min="16" max="16" width="16.85546875" style="1169" bestFit="1" customWidth="1"/>
    <col min="17" max="17" width="15.7109375" style="1169" bestFit="1" customWidth="1"/>
    <col min="18" max="18" width="13.7109375" style="1169" bestFit="1" customWidth="1"/>
    <col min="19" max="19" width="13.28515625" style="1169" customWidth="1"/>
    <col min="20" max="20" width="16.85546875" style="1169" bestFit="1" customWidth="1"/>
    <col min="21" max="16384" width="10.28515625" style="1169"/>
  </cols>
  <sheetData>
    <row r="1" spans="1:29">
      <c r="A1" s="1165"/>
      <c r="B1" s="1166" t="s">
        <v>2966</v>
      </c>
      <c r="C1" s="1167"/>
      <c r="D1" s="1167"/>
      <c r="E1" s="1167"/>
      <c r="F1" s="1167"/>
      <c r="G1" s="1167"/>
      <c r="H1" s="1167"/>
      <c r="I1" s="1167"/>
      <c r="J1" s="1165"/>
      <c r="K1" s="1167"/>
      <c r="L1" s="1165"/>
      <c r="M1" s="1167"/>
      <c r="N1" s="1168"/>
      <c r="O1" s="1167"/>
      <c r="P1" s="1165"/>
      <c r="Q1" s="1167"/>
      <c r="R1" s="1165"/>
      <c r="S1" s="1167"/>
      <c r="T1" s="1165"/>
      <c r="U1" s="1167"/>
      <c r="V1" s="1165"/>
      <c r="W1" s="1167"/>
      <c r="X1" s="1165"/>
      <c r="Y1" s="1167"/>
      <c r="Z1" s="1165"/>
      <c r="AA1" s="1165"/>
      <c r="AB1" s="1165"/>
      <c r="AC1" s="1165"/>
    </row>
    <row r="2" spans="1:29">
      <c r="A2" s="1170"/>
      <c r="B2" s="1170" t="s">
        <v>3543</v>
      </c>
      <c r="C2" s="1171"/>
      <c r="D2" s="1171"/>
      <c r="E2" s="1171"/>
      <c r="F2" s="1171"/>
      <c r="G2" s="1171"/>
      <c r="H2" s="1171"/>
      <c r="I2" s="1171"/>
      <c r="J2" s="1170"/>
      <c r="K2" s="1171"/>
      <c r="L2" s="1170"/>
      <c r="M2" s="1171"/>
      <c r="N2" s="1172"/>
      <c r="O2" s="1171"/>
      <c r="P2" s="1170"/>
      <c r="Q2" s="1171"/>
      <c r="R2" s="1170"/>
      <c r="S2" s="1171"/>
      <c r="T2" s="1170"/>
      <c r="U2" s="1171"/>
      <c r="V2" s="1170"/>
      <c r="W2" s="1171"/>
      <c r="X2" s="1170"/>
      <c r="Y2" s="1171"/>
      <c r="Z2" s="1170"/>
      <c r="AA2" s="1170"/>
      <c r="AB2" s="1170"/>
      <c r="AC2" s="1170"/>
    </row>
    <row r="3" spans="1:29">
      <c r="A3" s="1170"/>
      <c r="B3" s="1170" t="s">
        <v>2636</v>
      </c>
      <c r="C3" s="1171"/>
      <c r="D3" s="1171"/>
      <c r="E3" s="1171"/>
      <c r="F3" s="1171"/>
      <c r="G3" s="1171"/>
      <c r="H3" s="1171"/>
      <c r="I3" s="1171"/>
      <c r="J3" s="1170"/>
      <c r="K3" s="1171"/>
      <c r="L3" s="1170"/>
      <c r="M3" s="1171"/>
      <c r="N3" s="1172"/>
      <c r="O3" s="1171"/>
      <c r="P3" s="1170"/>
      <c r="Q3" s="1171"/>
      <c r="R3" s="1170"/>
      <c r="S3" s="1171"/>
      <c r="T3" s="1170"/>
      <c r="U3" s="1171"/>
      <c r="V3" s="1170"/>
      <c r="W3" s="1171"/>
      <c r="X3" s="1170"/>
      <c r="Y3" s="1171"/>
      <c r="Z3" s="1170"/>
      <c r="AA3" s="1170"/>
      <c r="AB3" s="1170"/>
      <c r="AC3" s="1170"/>
    </row>
    <row r="4" spans="1:29">
      <c r="A4" s="1173"/>
      <c r="B4" s="1174" t="s">
        <v>2968</v>
      </c>
      <c r="C4" s="1175"/>
      <c r="D4" s="1176"/>
      <c r="E4" s="1175"/>
      <c r="F4" s="1176"/>
      <c r="G4" s="1175"/>
      <c r="H4" s="1176"/>
      <c r="I4" s="1175"/>
      <c r="J4" s="1176"/>
      <c r="K4" s="1175"/>
      <c r="L4" s="1176"/>
      <c r="M4" s="1175"/>
      <c r="N4" s="1177"/>
      <c r="O4" s="1178"/>
      <c r="P4" s="1179"/>
      <c r="Q4" s="1178"/>
      <c r="R4" s="1179"/>
      <c r="S4" s="1178"/>
      <c r="T4" s="1179"/>
      <c r="U4" s="1178"/>
      <c r="V4" s="1179"/>
      <c r="W4" s="1178"/>
      <c r="X4" s="1179"/>
      <c r="Y4" s="1178"/>
      <c r="Z4" s="1180"/>
      <c r="AA4" s="1180"/>
      <c r="AB4" s="1180"/>
      <c r="AC4" s="1180"/>
    </row>
    <row r="5" spans="1:29" ht="15" thickBot="1">
      <c r="A5" s="1173"/>
      <c r="B5" s="1181" t="s">
        <v>6228</v>
      </c>
      <c r="C5" s="1182"/>
      <c r="D5" s="1183"/>
      <c r="E5" s="1182"/>
      <c r="F5" s="1183"/>
      <c r="G5" s="1182"/>
      <c r="H5" s="1183"/>
      <c r="I5" s="1182"/>
      <c r="J5" s="1183"/>
      <c r="K5" s="1182"/>
      <c r="L5" s="1183"/>
      <c r="M5" s="1182"/>
      <c r="N5" s="1184"/>
      <c r="O5" s="1185"/>
      <c r="P5" s="1186"/>
      <c r="Q5" s="1185"/>
      <c r="R5" s="1186"/>
      <c r="S5" s="1185"/>
      <c r="T5" s="1186"/>
      <c r="U5" s="1185"/>
      <c r="V5" s="1186"/>
      <c r="W5" s="1185"/>
      <c r="X5" s="1186"/>
      <c r="Y5" s="1185"/>
      <c r="Z5" s="1180"/>
      <c r="AA5" s="1180"/>
      <c r="AB5" s="1180"/>
      <c r="AC5" s="1180"/>
    </row>
    <row r="6" spans="1:29">
      <c r="A6" s="1187"/>
      <c r="B6" s="1187"/>
      <c r="C6" s="1188"/>
      <c r="D6" s="1189"/>
      <c r="E6" s="1188"/>
      <c r="F6" s="1189"/>
      <c r="G6" s="1188"/>
      <c r="H6" s="1189"/>
      <c r="I6" s="1188"/>
      <c r="J6" s="1189"/>
      <c r="K6" s="1188"/>
      <c r="L6" s="1189"/>
      <c r="M6" s="1188"/>
      <c r="O6" s="1190"/>
      <c r="P6" s="1191"/>
      <c r="Q6" s="1190"/>
      <c r="R6" s="1191"/>
      <c r="S6" s="1190"/>
      <c r="T6" s="1191"/>
      <c r="U6" s="1190"/>
      <c r="V6" s="1191"/>
      <c r="W6" s="1190"/>
      <c r="X6" s="1191"/>
      <c r="Y6" s="1190"/>
      <c r="Z6" s="1192"/>
      <c r="AA6" s="1192"/>
      <c r="AB6" s="1192"/>
      <c r="AC6" s="1192"/>
    </row>
    <row r="7" spans="1:29" ht="42.75">
      <c r="B7" s="1193"/>
      <c r="C7" s="1194" t="s">
        <v>4959</v>
      </c>
      <c r="D7" s="1195"/>
      <c r="E7" s="1194" t="s">
        <v>4960</v>
      </c>
      <c r="F7" s="1195"/>
      <c r="G7" s="1194" t="s">
        <v>10941</v>
      </c>
      <c r="H7" s="1195"/>
      <c r="I7" s="1194" t="s">
        <v>4961</v>
      </c>
      <c r="J7" s="1195"/>
      <c r="K7" s="1194" t="s">
        <v>4962</v>
      </c>
      <c r="L7" s="1195"/>
      <c r="M7" s="1194" t="s">
        <v>4032</v>
      </c>
    </row>
    <row r="8" spans="1:29">
      <c r="B8" s="1193" t="s">
        <v>5541</v>
      </c>
      <c r="C8" s="1197"/>
      <c r="D8" s="1198"/>
      <c r="E8" s="1197"/>
      <c r="F8" s="1198"/>
      <c r="G8" s="1197"/>
      <c r="H8" s="1198"/>
      <c r="I8" s="1197"/>
      <c r="J8" s="1198"/>
      <c r="K8" s="1197"/>
      <c r="L8" s="1198"/>
      <c r="M8" s="1197"/>
    </row>
    <row r="9" spans="1:29" ht="15">
      <c r="B9" s="1199" t="s">
        <v>4022</v>
      </c>
      <c r="C9" s="1200">
        <v>8706042605</v>
      </c>
      <c r="D9" s="1201"/>
      <c r="E9" s="1200">
        <v>35612795233</v>
      </c>
      <c r="F9" s="1201"/>
      <c r="G9" s="1200">
        <v>1498181818</v>
      </c>
      <c r="H9" s="1201"/>
      <c r="I9" s="1200">
        <v>0</v>
      </c>
      <c r="J9" s="1201"/>
      <c r="K9" s="1200">
        <v>191150802</v>
      </c>
      <c r="L9" s="1201"/>
      <c r="M9" s="1200">
        <f t="shared" ref="M9:M15" si="0">SUM(C9:K9)</f>
        <v>46008170458</v>
      </c>
      <c r="N9" s="1202"/>
      <c r="O9" s="1209"/>
      <c r="P9" s="1209"/>
      <c r="Q9" s="1209"/>
      <c r="R9" s="1209"/>
      <c r="S9" s="1209"/>
      <c r="T9" s="1209"/>
    </row>
    <row r="10" spans="1:29" ht="15" hidden="1">
      <c r="B10" s="1199" t="s">
        <v>6790</v>
      </c>
      <c r="C10" s="1200"/>
      <c r="D10" s="1201"/>
      <c r="E10" s="1200"/>
      <c r="F10" s="1201"/>
      <c r="G10" s="1200"/>
      <c r="H10" s="1201"/>
      <c r="I10" s="1200"/>
      <c r="J10" s="1201"/>
      <c r="K10" s="1200"/>
      <c r="L10" s="1201"/>
      <c r="M10" s="1200">
        <f t="shared" si="0"/>
        <v>0</v>
      </c>
      <c r="N10" s="1202"/>
    </row>
    <row r="11" spans="1:29" ht="15" hidden="1">
      <c r="B11" s="1199" t="s">
        <v>6801</v>
      </c>
      <c r="C11" s="1200">
        <f>[4]PAJE!F80+[4]PAJE!F81</f>
        <v>0</v>
      </c>
      <c r="D11" s="1201"/>
      <c r="E11" s="1200"/>
      <c r="F11" s="1201"/>
      <c r="G11" s="1200"/>
      <c r="H11" s="1201"/>
      <c r="I11" s="1200"/>
      <c r="J11" s="1201"/>
      <c r="K11" s="1200"/>
      <c r="L11" s="1201"/>
      <c r="M11" s="1200">
        <f t="shared" si="0"/>
        <v>0</v>
      </c>
      <c r="N11" s="1202"/>
    </row>
    <row r="12" spans="1:29" s="1203" customFormat="1" ht="15" hidden="1">
      <c r="B12" s="1199" t="s">
        <v>14279</v>
      </c>
      <c r="C12" s="1200">
        <v>0</v>
      </c>
      <c r="D12" s="1201"/>
      <c r="E12" s="1200">
        <v>0</v>
      </c>
      <c r="F12" s="1201"/>
      <c r="G12" s="1200">
        <v>0</v>
      </c>
      <c r="H12" s="1200"/>
      <c r="I12" s="1200"/>
      <c r="J12" s="1200"/>
      <c r="K12" s="1200">
        <v>0</v>
      </c>
      <c r="L12" s="1201"/>
      <c r="M12" s="1200">
        <f t="shared" si="0"/>
        <v>0</v>
      </c>
      <c r="N12" s="1196"/>
      <c r="O12" s="1370"/>
      <c r="P12" s="1370"/>
      <c r="Q12" s="1370"/>
      <c r="R12" s="1370"/>
      <c r="S12" s="1370"/>
      <c r="T12" s="1370"/>
    </row>
    <row r="13" spans="1:29" s="1203" customFormat="1" ht="15">
      <c r="B13" s="1199" t="s">
        <v>14329</v>
      </c>
      <c r="C13" s="1200">
        <v>0</v>
      </c>
      <c r="D13" s="1201"/>
      <c r="E13" s="1200">
        <v>4304380707</v>
      </c>
      <c r="F13" s="1201"/>
      <c r="G13" s="1200">
        <v>0</v>
      </c>
      <c r="H13" s="1200"/>
      <c r="I13" s="1200"/>
      <c r="J13" s="1200"/>
      <c r="K13" s="1200"/>
      <c r="L13" s="1201"/>
      <c r="M13" s="1200">
        <f t="shared" si="0"/>
        <v>4304380707</v>
      </c>
      <c r="N13" s="1196"/>
      <c r="O13" s="1370"/>
      <c r="P13" s="1370"/>
      <c r="Q13" s="1370"/>
      <c r="R13" s="1370"/>
      <c r="S13" s="1370"/>
      <c r="T13" s="1370"/>
    </row>
    <row r="14" spans="1:29" s="1203" customFormat="1" ht="15">
      <c r="B14" s="1199" t="s">
        <v>14280</v>
      </c>
      <c r="C14" s="1200">
        <v>0</v>
      </c>
      <c r="D14" s="1200"/>
      <c r="E14" s="1200">
        <f>-7686875360-1818181818</f>
        <v>-9505057178</v>
      </c>
      <c r="F14" s="1200"/>
      <c r="G14" s="1200">
        <v>0</v>
      </c>
      <c r="H14" s="1200"/>
      <c r="I14" s="1200"/>
      <c r="J14" s="1200"/>
      <c r="K14" s="1200">
        <v>0</v>
      </c>
      <c r="L14" s="1201"/>
      <c r="M14" s="1200">
        <f t="shared" si="0"/>
        <v>-9505057178</v>
      </c>
      <c r="N14" s="1196"/>
      <c r="P14" s="1370"/>
      <c r="T14" s="1370"/>
    </row>
    <row r="15" spans="1:29" s="1203" customFormat="1" ht="15" hidden="1">
      <c r="B15" s="1199"/>
      <c r="C15" s="1200"/>
      <c r="D15" s="1200"/>
      <c r="E15" s="1200"/>
      <c r="F15" s="1200"/>
      <c r="G15" s="1200"/>
      <c r="H15" s="1200"/>
      <c r="I15" s="1200"/>
      <c r="J15" s="1200"/>
      <c r="K15" s="1200"/>
      <c r="L15" s="1201"/>
      <c r="M15" s="1200">
        <f t="shared" si="0"/>
        <v>0</v>
      </c>
      <c r="N15" s="1196"/>
      <c r="P15" s="1370"/>
      <c r="T15" s="1370"/>
    </row>
    <row r="16" spans="1:29" ht="15" thickBot="1">
      <c r="B16" s="1193" t="s">
        <v>4021</v>
      </c>
      <c r="C16" s="1204">
        <f>SUM(C9:C14)</f>
        <v>8706042605</v>
      </c>
      <c r="D16" s="1198"/>
      <c r="E16" s="1204">
        <f>SUM(E9:E14)</f>
        <v>30412118762</v>
      </c>
      <c r="F16" s="1198"/>
      <c r="G16" s="1204">
        <f>SUM(G9:G14)</f>
        <v>1498181818</v>
      </c>
      <c r="H16" s="1198"/>
      <c r="I16" s="1204">
        <f>I9+I12+I14+I15</f>
        <v>0</v>
      </c>
      <c r="J16" s="1198"/>
      <c r="K16" s="1204">
        <f>SUM(K9:K14)</f>
        <v>191150802</v>
      </c>
      <c r="L16" s="1198"/>
      <c r="M16" s="1204">
        <f>K16+I16+G16+E16+C16</f>
        <v>40807493987</v>
      </c>
      <c r="N16" s="1202">
        <f>M16-BS!F62</f>
        <v>0</v>
      </c>
      <c r="P16" s="1209"/>
    </row>
    <row r="17" spans="1:18" ht="15.75" thickTop="1">
      <c r="B17" s="1205" t="s">
        <v>2768</v>
      </c>
      <c r="C17" s="1200"/>
      <c r="D17" s="1201"/>
      <c r="E17" s="1200"/>
      <c r="F17" s="1201"/>
      <c r="G17" s="1200"/>
      <c r="H17" s="1201"/>
      <c r="I17" s="1200"/>
      <c r="J17" s="1201"/>
      <c r="K17" s="1200"/>
      <c r="L17" s="1201"/>
      <c r="M17" s="1200"/>
    </row>
    <row r="18" spans="1:18" ht="15">
      <c r="B18" s="1199" t="s">
        <v>10807</v>
      </c>
      <c r="C18" s="1200"/>
      <c r="D18" s="1201"/>
      <c r="E18" s="1200"/>
      <c r="F18" s="1201"/>
      <c r="G18" s="1200"/>
      <c r="H18" s="1200"/>
      <c r="I18" s="1200"/>
      <c r="J18" s="1201"/>
      <c r="K18" s="1200"/>
      <c r="L18" s="1201"/>
      <c r="M18" s="1200"/>
    </row>
    <row r="19" spans="1:18">
      <c r="B19" s="1193"/>
      <c r="C19" s="1197"/>
      <c r="D19" s="1198"/>
      <c r="E19" s="1197"/>
      <c r="F19" s="1198"/>
      <c r="G19" s="1197"/>
      <c r="H19" s="1198"/>
      <c r="I19" s="1197"/>
      <c r="J19" s="1198"/>
      <c r="K19" s="1197"/>
      <c r="L19" s="1198"/>
      <c r="M19" s="1197"/>
    </row>
    <row r="20" spans="1:18">
      <c r="B20" s="1193" t="s">
        <v>8975</v>
      </c>
      <c r="C20" s="1197"/>
      <c r="D20" s="1198"/>
      <c r="E20" s="1197"/>
      <c r="F20" s="1198"/>
      <c r="G20" s="1197"/>
      <c r="H20" s="1198"/>
      <c r="I20" s="1197"/>
      <c r="J20" s="1198"/>
      <c r="K20" s="1197"/>
      <c r="L20" s="1198"/>
      <c r="M20" s="1197"/>
    </row>
    <row r="21" spans="1:18" ht="15">
      <c r="B21" s="1199" t="s">
        <v>4022</v>
      </c>
      <c r="C21" s="1699">
        <v>5385870143</v>
      </c>
      <c r="D21" s="1201"/>
      <c r="E21" s="1699">
        <v>16703667017</v>
      </c>
      <c r="F21" s="1201"/>
      <c r="G21" s="1699">
        <v>486176772</v>
      </c>
      <c r="H21" s="1201"/>
      <c r="I21" s="1200">
        <v>0</v>
      </c>
      <c r="J21" s="1201"/>
      <c r="K21" s="1200">
        <v>191150802</v>
      </c>
      <c r="L21" s="1201"/>
      <c r="M21" s="1200">
        <f>SUM(K21+I21+G21+E21+C21)</f>
        <v>22766864734</v>
      </c>
      <c r="N21" s="1202">
        <f>M21+BS!H63</f>
        <v>0</v>
      </c>
    </row>
    <row r="22" spans="1:18" ht="15" hidden="1">
      <c r="B22" s="1199" t="s">
        <v>14227</v>
      </c>
      <c r="C22" s="1200"/>
      <c r="D22" s="1201"/>
      <c r="E22" s="1200"/>
      <c r="F22" s="1201"/>
      <c r="G22" s="1200"/>
      <c r="H22" s="1201"/>
      <c r="I22" s="1558"/>
      <c r="J22" s="1559"/>
      <c r="K22" s="1558"/>
      <c r="L22" s="1201"/>
      <c r="M22" s="1200">
        <f>SUM(K22+I22+G22+E22+C22)</f>
        <v>0</v>
      </c>
      <c r="N22" s="1202"/>
    </row>
    <row r="23" spans="1:18" ht="15">
      <c r="B23" s="1199" t="s">
        <v>14231</v>
      </c>
      <c r="C23" s="1200">
        <v>314895294</v>
      </c>
      <c r="D23" s="1201"/>
      <c r="E23" s="1200">
        <v>1191683556</v>
      </c>
      <c r="F23" s="1201"/>
      <c r="G23" s="1200">
        <v>67000002</v>
      </c>
      <c r="H23" s="1201"/>
      <c r="I23" s="1200"/>
      <c r="J23" s="1201"/>
      <c r="K23" s="1200">
        <v>0</v>
      </c>
      <c r="L23" s="1201"/>
      <c r="M23" s="1200">
        <f>K23+I23+G23+E23+C23</f>
        <v>1573578852</v>
      </c>
      <c r="N23" s="1202"/>
      <c r="O23" s="1209"/>
    </row>
    <row r="24" spans="1:18" ht="15" hidden="1">
      <c r="B24" s="1199" t="s">
        <v>14228</v>
      </c>
      <c r="C24" s="1200"/>
      <c r="D24" s="1201"/>
      <c r="E24" s="1200"/>
      <c r="F24" s="1201"/>
      <c r="G24" s="1200"/>
      <c r="H24" s="1201"/>
      <c r="I24" s="1200"/>
      <c r="J24" s="1201"/>
      <c r="K24" s="1200">
        <f>-E22</f>
        <v>0</v>
      </c>
      <c r="L24" s="1201"/>
      <c r="M24" s="1200">
        <f>SUM(K24+I24+G24+E24+C24)</f>
        <v>0</v>
      </c>
      <c r="N24" s="1202"/>
    </row>
    <row r="25" spans="1:18" ht="15">
      <c r="B25" s="1199" t="s">
        <v>14280</v>
      </c>
      <c r="C25" s="1200">
        <v>0</v>
      </c>
      <c r="D25" s="1200"/>
      <c r="E25" s="1200">
        <v>-180134685</v>
      </c>
      <c r="F25" s="1200"/>
      <c r="G25" s="1200"/>
      <c r="H25" s="1200"/>
      <c r="I25" s="1200">
        <v>0</v>
      </c>
      <c r="J25" s="1200"/>
      <c r="K25" s="1200">
        <v>0</v>
      </c>
      <c r="L25" s="1201"/>
      <c r="M25" s="1200">
        <f>SUM(C25:K25)</f>
        <v>-180134685</v>
      </c>
    </row>
    <row r="26" spans="1:18" ht="15" hidden="1">
      <c r="B26" s="1199" t="s">
        <v>6791</v>
      </c>
      <c r="C26" s="1200"/>
      <c r="D26" s="1201"/>
      <c r="E26" s="1200"/>
      <c r="F26" s="1201"/>
      <c r="G26" s="1200"/>
      <c r="H26" s="1201"/>
      <c r="I26" s="1200"/>
      <c r="J26" s="1201"/>
      <c r="K26" s="1200"/>
      <c r="L26" s="1201"/>
      <c r="M26" s="1200">
        <f>SUM(C26:K26)</f>
        <v>0</v>
      </c>
    </row>
    <row r="27" spans="1:18" ht="15" thickBot="1">
      <c r="B27" s="1193" t="s">
        <v>4021</v>
      </c>
      <c r="C27" s="1204">
        <f>SUM(C21:C26)</f>
        <v>5700765437</v>
      </c>
      <c r="D27" s="1198"/>
      <c r="E27" s="1204">
        <f>SUM(E21:E25)</f>
        <v>17715215888</v>
      </c>
      <c r="F27" s="1198"/>
      <c r="G27" s="1204">
        <f>SUM(G21:G26)</f>
        <v>553176774</v>
      </c>
      <c r="H27" s="1198"/>
      <c r="I27" s="1204">
        <f>SUM(I21:I26)</f>
        <v>0</v>
      </c>
      <c r="J27" s="1198"/>
      <c r="K27" s="1204">
        <f>SUM(K21:K26)</f>
        <v>191150802</v>
      </c>
      <c r="L27" s="1198"/>
      <c r="M27" s="1204">
        <f>SUM(M21:M25)</f>
        <v>24160308901</v>
      </c>
      <c r="N27" s="1202">
        <f>M27+BS!F63</f>
        <v>0</v>
      </c>
      <c r="P27" s="1209"/>
      <c r="Q27" s="1290"/>
      <c r="R27" s="1209"/>
    </row>
    <row r="28" spans="1:18" ht="15" thickTop="1">
      <c r="B28" s="1193"/>
      <c r="C28" s="1197"/>
      <c r="D28" s="1198"/>
      <c r="E28" s="1197"/>
      <c r="F28" s="1198"/>
      <c r="G28" s="1197"/>
      <c r="H28" s="1198"/>
      <c r="I28" s="1197"/>
      <c r="J28" s="1198"/>
      <c r="K28" s="1197"/>
      <c r="L28" s="1198"/>
      <c r="M28" s="1197"/>
    </row>
    <row r="29" spans="1:18">
      <c r="B29" s="1193" t="s">
        <v>8976</v>
      </c>
      <c r="C29" s="1197"/>
      <c r="D29" s="1198"/>
      <c r="E29" s="1197"/>
      <c r="F29" s="1198"/>
      <c r="G29" s="1197"/>
      <c r="H29" s="1198"/>
      <c r="I29" s="1197"/>
      <c r="J29" s="1198"/>
      <c r="K29" s="1197"/>
      <c r="L29" s="1198"/>
      <c r="M29" s="1197"/>
    </row>
    <row r="30" spans="1:18" ht="15.75" thickBot="1">
      <c r="B30" s="1199" t="s">
        <v>4022</v>
      </c>
      <c r="C30" s="1200">
        <f>C9-C21</f>
        <v>3320172462</v>
      </c>
      <c r="D30" s="1201"/>
      <c r="E30" s="1200">
        <f>E9-E21</f>
        <v>18909128216</v>
      </c>
      <c r="F30" s="1201"/>
      <c r="G30" s="1200">
        <f>G9-G21</f>
        <v>1012005046</v>
      </c>
      <c r="H30" s="1201"/>
      <c r="I30" s="1200">
        <f>I9-I21</f>
        <v>0</v>
      </c>
      <c r="J30" s="1201"/>
      <c r="K30" s="1200">
        <f>K9-K21</f>
        <v>0</v>
      </c>
      <c r="L30" s="1201"/>
      <c r="M30" s="1200">
        <f>M9-M21</f>
        <v>23241305724</v>
      </c>
      <c r="N30" s="1202">
        <f>M30-BS!H61</f>
        <v>0</v>
      </c>
      <c r="Q30" s="1209"/>
    </row>
    <row r="31" spans="1:18" ht="15.75" thickTop="1" thickBot="1">
      <c r="A31" s="1206"/>
      <c r="B31" s="1193" t="s">
        <v>4021</v>
      </c>
      <c r="C31" s="1207">
        <f>C16-C27</f>
        <v>3005277168</v>
      </c>
      <c r="D31" s="1198"/>
      <c r="E31" s="1207">
        <f>E16-E27</f>
        <v>12696902874</v>
      </c>
      <c r="F31" s="1198"/>
      <c r="G31" s="1207">
        <f>G16-G27</f>
        <v>945005044</v>
      </c>
      <c r="H31" s="1198"/>
      <c r="I31" s="1207">
        <f>I16-I27</f>
        <v>0</v>
      </c>
      <c r="J31" s="1198"/>
      <c r="K31" s="1207">
        <f>K16-K27</f>
        <v>0</v>
      </c>
      <c r="L31" s="1198"/>
      <c r="M31" s="1207">
        <f>M16-M27</f>
        <v>16647185086</v>
      </c>
      <c r="N31" s="1202">
        <f>M31-BS!F61</f>
        <v>0</v>
      </c>
      <c r="P31" s="1209"/>
      <c r="Q31" s="1209"/>
      <c r="R31" s="1209"/>
    </row>
    <row r="32" spans="1:18" ht="15.75" thickTop="1">
      <c r="B32" s="1205" t="s">
        <v>2768</v>
      </c>
      <c r="C32" s="1200"/>
      <c r="D32" s="1201"/>
      <c r="E32" s="1200"/>
      <c r="F32" s="1201"/>
      <c r="G32" s="1200"/>
      <c r="H32" s="1201"/>
      <c r="I32" s="1200"/>
      <c r="J32" s="1201"/>
      <c r="K32" s="1200"/>
      <c r="L32" s="1201"/>
      <c r="M32" s="1200"/>
    </row>
    <row r="33" spans="2:19" ht="15">
      <c r="B33" s="1199" t="s">
        <v>8977</v>
      </c>
      <c r="C33" s="1200"/>
      <c r="D33" s="1201"/>
      <c r="E33" s="1200"/>
      <c r="F33" s="1201"/>
      <c r="G33" s="1200"/>
      <c r="H33" s="1201"/>
      <c r="I33" s="1200"/>
      <c r="J33" s="1201"/>
      <c r="K33" s="1200"/>
      <c r="L33" s="1201"/>
      <c r="M33" s="1200">
        <f>SUM(C33:J33)</f>
        <v>0</v>
      </c>
    </row>
    <row r="34" spans="2:19" ht="15">
      <c r="B34" s="1199" t="s">
        <v>8978</v>
      </c>
      <c r="C34" s="1200"/>
      <c r="D34" s="1201"/>
      <c r="E34" s="1200"/>
      <c r="F34" s="1201"/>
      <c r="G34" s="1200"/>
      <c r="H34" s="1201"/>
      <c r="I34" s="1200"/>
      <c r="J34" s="1201"/>
      <c r="K34" s="1200"/>
      <c r="L34" s="1201"/>
      <c r="M34" s="1200">
        <f>SUM(C34:J34)</f>
        <v>0</v>
      </c>
    </row>
    <row r="35" spans="2:19" ht="15">
      <c r="B35" s="1210" t="s">
        <v>14330</v>
      </c>
      <c r="C35" s="1209"/>
      <c r="E35" s="1209"/>
      <c r="G35" s="1209"/>
      <c r="I35" s="1209"/>
      <c r="K35" s="1209"/>
      <c r="M35" s="1209"/>
    </row>
    <row r="36" spans="2:19" ht="15">
      <c r="B36" s="1210" t="s">
        <v>14283</v>
      </c>
      <c r="C36" s="1209"/>
      <c r="E36" s="1209"/>
      <c r="G36" s="1209"/>
      <c r="I36" s="1209"/>
      <c r="K36" s="1209"/>
      <c r="M36" s="1209"/>
      <c r="S36" s="1169" t="s">
        <v>160</v>
      </c>
    </row>
    <row r="37" spans="2:19" ht="15">
      <c r="B37" s="1669"/>
      <c r="C37" s="1670"/>
      <c r="D37" s="1671"/>
      <c r="E37" s="1672"/>
      <c r="F37" s="1673"/>
      <c r="G37" s="1673"/>
      <c r="H37" s="1673"/>
      <c r="I37" s="1672"/>
      <c r="J37" s="1671"/>
      <c r="K37" s="1672"/>
      <c r="L37" s="1671"/>
      <c r="M37" s="1670"/>
    </row>
    <row r="38" spans="2:19" ht="15">
      <c r="B38" s="1669"/>
      <c r="C38" s="1670"/>
      <c r="D38" s="1671"/>
      <c r="E38" s="1672"/>
      <c r="F38" s="1674"/>
      <c r="G38" s="1674"/>
      <c r="H38" s="1674"/>
      <c r="I38" s="1672"/>
      <c r="J38" s="1671"/>
      <c r="K38" s="1672"/>
      <c r="L38" s="1671"/>
      <c r="M38" s="1670"/>
    </row>
    <row r="39" spans="2:19" ht="15">
      <c r="B39" s="1669"/>
      <c r="C39" s="1670"/>
      <c r="D39" s="1671"/>
      <c r="E39" s="1675"/>
      <c r="F39" s="1675"/>
      <c r="G39" s="1675"/>
      <c r="H39" s="1671"/>
      <c r="I39" s="1675"/>
      <c r="J39" s="1671"/>
      <c r="K39" s="1675"/>
      <c r="L39" s="1671"/>
      <c r="M39" s="1670"/>
    </row>
    <row r="40" spans="2:19" ht="15">
      <c r="B40" s="1669"/>
      <c r="C40" s="1670"/>
      <c r="D40" s="1671"/>
      <c r="E40" s="1675"/>
      <c r="F40" s="1675"/>
      <c r="G40" s="1675"/>
      <c r="H40" s="1671"/>
      <c r="I40" s="1675"/>
      <c r="J40" s="1671"/>
      <c r="K40" s="1675"/>
      <c r="L40" s="1671"/>
      <c r="M40" s="1670"/>
    </row>
    <row r="41" spans="2:19" ht="15">
      <c r="B41" s="1669"/>
      <c r="C41" s="1670"/>
      <c r="D41" s="1671"/>
      <c r="E41" s="1675"/>
      <c r="F41" s="1675"/>
      <c r="G41" s="1675"/>
      <c r="H41" s="1671"/>
      <c r="I41" s="1675"/>
      <c r="J41" s="1671"/>
      <c r="K41" s="1675"/>
      <c r="L41" s="1671"/>
      <c r="M41" s="1670"/>
    </row>
    <row r="42" spans="2:19" ht="15">
      <c r="B42" s="1669"/>
      <c r="C42" s="1670"/>
      <c r="D42" s="1671"/>
      <c r="E42" s="1675"/>
      <c r="F42" s="1675"/>
      <c r="G42" s="1675"/>
      <c r="H42" s="1671"/>
      <c r="I42" s="1675"/>
      <c r="J42" s="1671"/>
      <c r="K42" s="1675"/>
      <c r="L42" s="1671"/>
      <c r="M42" s="1670"/>
    </row>
    <row r="43" spans="2:19" ht="15">
      <c r="B43" s="1669"/>
      <c r="C43" s="1670"/>
      <c r="D43" s="1671"/>
      <c r="E43" s="1676"/>
      <c r="F43" s="1677"/>
      <c r="G43" s="1675"/>
      <c r="H43" s="1671"/>
      <c r="I43" s="1676"/>
      <c r="J43" s="1671"/>
      <c r="K43" s="1676"/>
      <c r="L43" s="1671"/>
      <c r="M43" s="1670"/>
    </row>
    <row r="44" spans="2:19" ht="15">
      <c r="B44" s="1678"/>
      <c r="C44" s="1670"/>
      <c r="D44" s="1671"/>
      <c r="E44" s="1679"/>
      <c r="F44" s="1671"/>
      <c r="G44" s="1675"/>
      <c r="H44" s="1671"/>
      <c r="I44" s="1679"/>
      <c r="J44" s="1671"/>
      <c r="K44" s="1679"/>
      <c r="L44" s="1671"/>
      <c r="M44" s="1670"/>
    </row>
    <row r="45" spans="2:19" hidden="1">
      <c r="B45" s="1211" t="s">
        <v>6229</v>
      </c>
      <c r="C45" s="1212"/>
      <c r="D45" s="1213"/>
      <c r="E45" s="1212"/>
      <c r="F45" s="1213"/>
      <c r="G45" s="1212"/>
      <c r="H45" s="1213"/>
      <c r="I45" s="1212"/>
      <c r="J45" s="1213"/>
      <c r="K45" s="1212"/>
      <c r="L45" s="1213"/>
      <c r="M45" s="1212"/>
    </row>
    <row r="46" spans="2:19" ht="28.5" hidden="1">
      <c r="B46" s="1193"/>
      <c r="C46" s="1194" t="s">
        <v>4960</v>
      </c>
      <c r="D46" s="1195"/>
      <c r="E46" s="1194" t="s">
        <v>10941</v>
      </c>
      <c r="F46" s="1195"/>
      <c r="G46" s="1194" t="s">
        <v>4961</v>
      </c>
      <c r="H46" s="1195"/>
      <c r="I46" s="1194" t="s">
        <v>4962</v>
      </c>
      <c r="J46" s="1195"/>
      <c r="K46" s="1194" t="s">
        <v>4962</v>
      </c>
      <c r="L46" s="1195"/>
      <c r="M46" s="1209"/>
    </row>
    <row r="47" spans="2:19" hidden="1">
      <c r="B47" s="1193" t="s">
        <v>5541</v>
      </c>
      <c r="C47" s="1197"/>
      <c r="D47" s="1198"/>
      <c r="E47" s="1197"/>
      <c r="F47" s="1198"/>
      <c r="G47" s="1197"/>
      <c r="H47" s="1198"/>
      <c r="I47" s="1197"/>
      <c r="J47" s="1198"/>
      <c r="K47" s="1197"/>
      <c r="L47" s="1198"/>
      <c r="M47" s="1209"/>
    </row>
    <row r="48" spans="2:19" ht="15" hidden="1">
      <c r="B48" s="1199" t="s">
        <v>4022</v>
      </c>
      <c r="C48" s="1200"/>
      <c r="D48" s="1201"/>
      <c r="E48" s="1200"/>
      <c r="F48" s="1201"/>
      <c r="G48" s="1200"/>
      <c r="H48" s="1201"/>
      <c r="I48" s="1200"/>
      <c r="J48" s="1201"/>
      <c r="K48" s="1200"/>
      <c r="L48" s="1201"/>
      <c r="M48" s="1209" t="e">
        <f>#REF!-[5]BS!H65</f>
        <v>#REF!</v>
      </c>
    </row>
    <row r="49" spans="1:29" ht="15" hidden="1">
      <c r="B49" s="1199" t="s">
        <v>117</v>
      </c>
      <c r="C49" s="1200"/>
      <c r="D49" s="1201"/>
      <c r="E49" s="1200"/>
      <c r="F49" s="1201"/>
      <c r="G49" s="1200"/>
      <c r="H49" s="1201"/>
      <c r="I49" s="1200"/>
      <c r="J49" s="1201"/>
      <c r="K49" s="1200"/>
      <c r="L49" s="1201"/>
      <c r="M49" s="1209"/>
    </row>
    <row r="50" spans="1:29" ht="15" hidden="1">
      <c r="A50" s="1214"/>
      <c r="B50" s="1205" t="s">
        <v>4463</v>
      </c>
      <c r="C50" s="1215"/>
      <c r="D50" s="1216"/>
      <c r="E50" s="1215"/>
      <c r="F50" s="1216"/>
      <c r="G50" s="1215"/>
      <c r="H50" s="1216"/>
      <c r="I50" s="1215"/>
      <c r="J50" s="1216"/>
      <c r="K50" s="1215"/>
      <c r="L50" s="1216"/>
      <c r="M50" s="1217"/>
      <c r="N50" s="1218"/>
      <c r="O50" s="1214"/>
      <c r="P50" s="1214"/>
      <c r="Q50" s="1214"/>
      <c r="R50" s="1214"/>
      <c r="S50" s="1214"/>
      <c r="T50" s="1214"/>
      <c r="U50" s="1214"/>
      <c r="V50" s="1214"/>
      <c r="W50" s="1214"/>
      <c r="X50" s="1214"/>
      <c r="Y50" s="1214"/>
      <c r="Z50" s="1214"/>
      <c r="AA50" s="1214"/>
      <c r="AB50" s="1214"/>
      <c r="AC50" s="1214"/>
    </row>
    <row r="51" spans="1:29" ht="15" hidden="1">
      <c r="A51" s="1214"/>
      <c r="B51" s="1205" t="s">
        <v>6230</v>
      </c>
      <c r="C51" s="1215"/>
      <c r="D51" s="1216"/>
      <c r="E51" s="1215"/>
      <c r="F51" s="1216"/>
      <c r="G51" s="1215"/>
      <c r="H51" s="1216"/>
      <c r="I51" s="1215"/>
      <c r="J51" s="1216"/>
      <c r="K51" s="1215"/>
      <c r="L51" s="1216"/>
      <c r="M51" s="1217"/>
      <c r="N51" s="1218"/>
      <c r="O51" s="1214"/>
      <c r="P51" s="1214"/>
      <c r="Q51" s="1214"/>
      <c r="R51" s="1214"/>
      <c r="S51" s="1214"/>
      <c r="T51" s="1214"/>
      <c r="U51" s="1214"/>
      <c r="V51" s="1214"/>
      <c r="W51" s="1214"/>
      <c r="X51" s="1214"/>
      <c r="Y51" s="1214"/>
      <c r="Z51" s="1214"/>
      <c r="AA51" s="1214"/>
      <c r="AB51" s="1214"/>
      <c r="AC51" s="1214"/>
    </row>
    <row r="52" spans="1:29" ht="15" hidden="1">
      <c r="B52" s="1199" t="s">
        <v>10806</v>
      </c>
      <c r="C52" s="1200" t="s">
        <v>116</v>
      </c>
      <c r="D52" s="1201"/>
      <c r="E52" s="1200" t="s">
        <v>116</v>
      </c>
      <c r="F52" s="1201"/>
      <c r="G52" s="1200" t="s">
        <v>116</v>
      </c>
      <c r="H52" s="1201"/>
      <c r="I52" s="1200" t="s">
        <v>116</v>
      </c>
      <c r="J52" s="1201"/>
      <c r="K52" s="1200" t="s">
        <v>116</v>
      </c>
      <c r="L52" s="1201"/>
      <c r="M52" s="1209"/>
    </row>
    <row r="53" spans="1:29" ht="15" hidden="1">
      <c r="A53" s="1214"/>
      <c r="B53" s="1205" t="s">
        <v>4464</v>
      </c>
      <c r="C53" s="1215" t="s">
        <v>116</v>
      </c>
      <c r="D53" s="1216"/>
      <c r="E53" s="1215" t="s">
        <v>116</v>
      </c>
      <c r="F53" s="1216"/>
      <c r="G53" s="1215" t="s">
        <v>116</v>
      </c>
      <c r="H53" s="1216"/>
      <c r="I53" s="1215" t="s">
        <v>116</v>
      </c>
      <c r="J53" s="1216"/>
      <c r="K53" s="1215" t="s">
        <v>116</v>
      </c>
      <c r="L53" s="1216"/>
      <c r="M53" s="1217"/>
      <c r="N53" s="1218"/>
      <c r="O53" s="1214"/>
      <c r="P53" s="1214"/>
      <c r="Q53" s="1214"/>
      <c r="R53" s="1214"/>
      <c r="S53" s="1214"/>
      <c r="T53" s="1214"/>
      <c r="U53" s="1214"/>
      <c r="V53" s="1214"/>
      <c r="W53" s="1214"/>
      <c r="X53" s="1214"/>
      <c r="Y53" s="1214"/>
      <c r="Z53" s="1214"/>
      <c r="AA53" s="1214"/>
      <c r="AB53" s="1214"/>
      <c r="AC53" s="1214"/>
    </row>
    <row r="54" spans="1:29" ht="15" hidden="1">
      <c r="A54" s="1214"/>
      <c r="B54" s="1205" t="s">
        <v>4465</v>
      </c>
      <c r="C54" s="1215" t="s">
        <v>116</v>
      </c>
      <c r="D54" s="1216"/>
      <c r="E54" s="1215" t="s">
        <v>116</v>
      </c>
      <c r="F54" s="1216"/>
      <c r="G54" s="1215" t="s">
        <v>116</v>
      </c>
      <c r="H54" s="1216"/>
      <c r="I54" s="1215" t="s">
        <v>116</v>
      </c>
      <c r="J54" s="1216"/>
      <c r="K54" s="1215" t="s">
        <v>116</v>
      </c>
      <c r="L54" s="1216"/>
      <c r="M54" s="1217"/>
      <c r="N54" s="1218"/>
      <c r="O54" s="1214"/>
      <c r="P54" s="1214"/>
      <c r="Q54" s="1214"/>
      <c r="R54" s="1214"/>
      <c r="S54" s="1214"/>
      <c r="T54" s="1214"/>
      <c r="U54" s="1214"/>
      <c r="V54" s="1214"/>
      <c r="W54" s="1214"/>
      <c r="X54" s="1214"/>
      <c r="Y54" s="1214"/>
      <c r="Z54" s="1214"/>
      <c r="AA54" s="1214"/>
      <c r="AB54" s="1214"/>
      <c r="AC54" s="1214"/>
    </row>
    <row r="55" spans="1:29" ht="15" hidden="1">
      <c r="A55" s="1214"/>
      <c r="B55" s="1205" t="s">
        <v>13522</v>
      </c>
      <c r="C55" s="1219" t="s">
        <v>116</v>
      </c>
      <c r="D55" s="1216"/>
      <c r="E55" s="1219" t="s">
        <v>116</v>
      </c>
      <c r="F55" s="1216"/>
      <c r="G55" s="1219" t="s">
        <v>116</v>
      </c>
      <c r="H55" s="1216"/>
      <c r="I55" s="1219" t="s">
        <v>116</v>
      </c>
      <c r="J55" s="1216"/>
      <c r="K55" s="1219" t="s">
        <v>116</v>
      </c>
      <c r="L55" s="1216"/>
      <c r="M55" s="1217"/>
      <c r="N55" s="1218"/>
      <c r="O55" s="1214"/>
      <c r="P55" s="1214"/>
      <c r="Q55" s="1214"/>
      <c r="R55" s="1214"/>
      <c r="S55" s="1214"/>
      <c r="T55" s="1214"/>
      <c r="U55" s="1214"/>
      <c r="V55" s="1214"/>
      <c r="W55" s="1214"/>
      <c r="X55" s="1214"/>
      <c r="Y55" s="1214"/>
      <c r="Z55" s="1214"/>
      <c r="AA55" s="1214"/>
      <c r="AB55" s="1214"/>
      <c r="AC55" s="1214"/>
    </row>
    <row r="56" spans="1:29" ht="15" hidden="1" thickBot="1">
      <c r="B56" s="1193" t="s">
        <v>4021</v>
      </c>
      <c r="C56" s="1220">
        <f>SUM(C48:C55)</f>
        <v>0</v>
      </c>
      <c r="D56" s="1198"/>
      <c r="E56" s="1220">
        <f>SUM(E48:E55)</f>
        <v>0</v>
      </c>
      <c r="F56" s="1198"/>
      <c r="G56" s="1220">
        <f>SUM(G48:G55)</f>
        <v>0</v>
      </c>
      <c r="H56" s="1198"/>
      <c r="I56" s="1220">
        <f>SUM(I48:I55)</f>
        <v>0</v>
      </c>
      <c r="J56" s="1198"/>
      <c r="K56" s="1220">
        <f>SUM(K48:K55)</f>
        <v>0</v>
      </c>
      <c r="L56" s="1198"/>
      <c r="M56" s="1209" t="e">
        <f>#REF!-[5]BS!F65</f>
        <v>#REF!</v>
      </c>
    </row>
    <row r="57" spans="1:29" ht="15" hidden="1">
      <c r="B57" s="1199"/>
      <c r="C57" s="1200"/>
      <c r="D57" s="1201"/>
      <c r="E57" s="1200"/>
      <c r="F57" s="1201"/>
      <c r="G57" s="1200"/>
      <c r="H57" s="1201"/>
      <c r="I57" s="1200"/>
      <c r="J57" s="1201"/>
      <c r="K57" s="1200"/>
      <c r="L57" s="1201"/>
      <c r="M57" s="1209"/>
    </row>
    <row r="58" spans="1:29" hidden="1">
      <c r="B58" s="1193" t="s">
        <v>8975</v>
      </c>
      <c r="C58" s="1197"/>
      <c r="D58" s="1198"/>
      <c r="E58" s="1197"/>
      <c r="F58" s="1198"/>
      <c r="G58" s="1197"/>
      <c r="H58" s="1198"/>
      <c r="I58" s="1197"/>
      <c r="J58" s="1198"/>
      <c r="K58" s="1197"/>
      <c r="L58" s="1198"/>
      <c r="M58" s="1209"/>
    </row>
    <row r="59" spans="1:29" ht="15" hidden="1">
      <c r="B59" s="1199" t="s">
        <v>4022</v>
      </c>
      <c r="C59" s="1200"/>
      <c r="D59" s="1201"/>
      <c r="E59" s="1200"/>
      <c r="F59" s="1201"/>
      <c r="G59" s="1200"/>
      <c r="H59" s="1201"/>
      <c r="I59" s="1200"/>
      <c r="J59" s="1201"/>
      <c r="K59" s="1200"/>
      <c r="L59" s="1201"/>
      <c r="M59" s="1209" t="e">
        <f>#REF!+[5]BS!H66</f>
        <v>#REF!</v>
      </c>
    </row>
    <row r="60" spans="1:29" ht="15" hidden="1">
      <c r="B60" s="1199" t="s">
        <v>117</v>
      </c>
      <c r="C60" s="1200"/>
      <c r="D60" s="1201"/>
      <c r="E60" s="1200"/>
      <c r="F60" s="1201"/>
      <c r="G60" s="1200"/>
      <c r="H60" s="1201"/>
      <c r="I60" s="1200"/>
      <c r="J60" s="1201"/>
      <c r="K60" s="1200"/>
      <c r="L60" s="1201"/>
      <c r="M60" s="1209"/>
    </row>
    <row r="61" spans="1:29" ht="15" hidden="1">
      <c r="A61" s="1214"/>
      <c r="B61" s="1205" t="s">
        <v>12033</v>
      </c>
      <c r="C61" s="1215"/>
      <c r="D61" s="1216"/>
      <c r="E61" s="1215"/>
      <c r="F61" s="1216"/>
      <c r="G61" s="1215"/>
      <c r="H61" s="1216"/>
      <c r="I61" s="1215"/>
      <c r="J61" s="1216"/>
      <c r="K61" s="1215"/>
      <c r="L61" s="1216"/>
      <c r="M61" s="1002"/>
      <c r="N61" s="1218"/>
      <c r="O61" s="1214"/>
      <c r="P61" s="1214"/>
      <c r="Q61" s="1214"/>
      <c r="R61" s="1214"/>
      <c r="S61" s="1214"/>
      <c r="T61" s="1214"/>
      <c r="U61" s="1214"/>
      <c r="V61" s="1214"/>
      <c r="W61" s="1214"/>
      <c r="X61" s="1214"/>
      <c r="Y61" s="1214"/>
      <c r="Z61" s="1214"/>
      <c r="AA61" s="1214"/>
      <c r="AB61" s="1214"/>
      <c r="AC61" s="1214"/>
    </row>
    <row r="62" spans="1:29" ht="15" hidden="1">
      <c r="A62" s="1214"/>
      <c r="B62" s="1205" t="s">
        <v>6230</v>
      </c>
      <c r="C62" s="1215"/>
      <c r="D62" s="1216"/>
      <c r="E62" s="1215"/>
      <c r="F62" s="1216"/>
      <c r="G62" s="1215"/>
      <c r="H62" s="1216"/>
      <c r="I62" s="1215"/>
      <c r="J62" s="1216"/>
      <c r="K62" s="1215"/>
      <c r="L62" s="1216"/>
      <c r="M62" s="1217"/>
      <c r="N62" s="1218"/>
      <c r="O62" s="1214"/>
      <c r="P62" s="1214"/>
      <c r="Q62" s="1214"/>
      <c r="R62" s="1214"/>
      <c r="S62" s="1214"/>
      <c r="T62" s="1214"/>
      <c r="U62" s="1214"/>
      <c r="V62" s="1214"/>
      <c r="W62" s="1214"/>
      <c r="X62" s="1214"/>
      <c r="Y62" s="1214"/>
      <c r="Z62" s="1214"/>
      <c r="AA62" s="1214"/>
      <c r="AB62" s="1214"/>
      <c r="AC62" s="1214"/>
    </row>
    <row r="63" spans="1:29" ht="15" hidden="1">
      <c r="B63" s="1199" t="s">
        <v>10806</v>
      </c>
      <c r="C63" s="1200" t="s">
        <v>116</v>
      </c>
      <c r="D63" s="1201"/>
      <c r="E63" s="1200" t="s">
        <v>116</v>
      </c>
      <c r="F63" s="1201"/>
      <c r="G63" s="1200" t="s">
        <v>116</v>
      </c>
      <c r="H63" s="1201"/>
      <c r="I63" s="1200" t="s">
        <v>116</v>
      </c>
      <c r="J63" s="1201"/>
      <c r="K63" s="1200" t="s">
        <v>116</v>
      </c>
      <c r="L63" s="1201"/>
      <c r="M63" s="1209"/>
    </row>
    <row r="64" spans="1:29" ht="15" hidden="1">
      <c r="A64" s="1214"/>
      <c r="B64" s="1205" t="s">
        <v>4466</v>
      </c>
      <c r="C64" s="1215" t="s">
        <v>116</v>
      </c>
      <c r="D64" s="1216"/>
      <c r="E64" s="1215" t="s">
        <v>116</v>
      </c>
      <c r="F64" s="1216"/>
      <c r="G64" s="1215" t="s">
        <v>116</v>
      </c>
      <c r="H64" s="1216"/>
      <c r="I64" s="1215" t="s">
        <v>116</v>
      </c>
      <c r="J64" s="1216"/>
      <c r="K64" s="1215" t="s">
        <v>116</v>
      </c>
      <c r="L64" s="1216"/>
      <c r="M64" s="1217"/>
      <c r="N64" s="1218"/>
      <c r="O64" s="1214"/>
      <c r="P64" s="1214"/>
      <c r="Q64" s="1214"/>
      <c r="R64" s="1214"/>
      <c r="S64" s="1214"/>
      <c r="T64" s="1214"/>
      <c r="U64" s="1214"/>
      <c r="V64" s="1214"/>
      <c r="W64" s="1214"/>
      <c r="X64" s="1214"/>
      <c r="Y64" s="1214"/>
      <c r="Z64" s="1214"/>
      <c r="AA64" s="1214"/>
      <c r="AB64" s="1214"/>
      <c r="AC64" s="1214"/>
    </row>
    <row r="65" spans="1:29" ht="15" hidden="1">
      <c r="A65" s="1214"/>
      <c r="B65" s="1205" t="s">
        <v>4465</v>
      </c>
      <c r="C65" s="1215" t="s">
        <v>116</v>
      </c>
      <c r="D65" s="1216"/>
      <c r="E65" s="1215" t="s">
        <v>116</v>
      </c>
      <c r="F65" s="1216"/>
      <c r="G65" s="1215" t="s">
        <v>116</v>
      </c>
      <c r="H65" s="1216"/>
      <c r="I65" s="1215" t="s">
        <v>116</v>
      </c>
      <c r="J65" s="1216"/>
      <c r="K65" s="1215" t="s">
        <v>116</v>
      </c>
      <c r="L65" s="1216"/>
      <c r="M65" s="1217"/>
      <c r="N65" s="1218"/>
      <c r="O65" s="1214"/>
      <c r="P65" s="1214"/>
      <c r="Q65" s="1214"/>
      <c r="R65" s="1214"/>
      <c r="S65" s="1214"/>
      <c r="T65" s="1214"/>
      <c r="U65" s="1214"/>
      <c r="V65" s="1214"/>
      <c r="W65" s="1214"/>
      <c r="X65" s="1214"/>
      <c r="Y65" s="1214"/>
      <c r="Z65" s="1214"/>
      <c r="AA65" s="1214"/>
      <c r="AB65" s="1214"/>
      <c r="AC65" s="1214"/>
    </row>
    <row r="66" spans="1:29" ht="15" hidden="1">
      <c r="A66" s="1214"/>
      <c r="B66" s="1205" t="s">
        <v>13522</v>
      </c>
      <c r="C66" s="1219" t="s">
        <v>116</v>
      </c>
      <c r="D66" s="1216"/>
      <c r="E66" s="1219" t="s">
        <v>116</v>
      </c>
      <c r="F66" s="1216"/>
      <c r="G66" s="1219" t="s">
        <v>116</v>
      </c>
      <c r="H66" s="1216"/>
      <c r="I66" s="1219" t="s">
        <v>116</v>
      </c>
      <c r="J66" s="1216"/>
      <c r="K66" s="1219" t="s">
        <v>116</v>
      </c>
      <c r="L66" s="1216"/>
      <c r="M66" s="1217"/>
      <c r="N66" s="1218"/>
      <c r="O66" s="1214"/>
      <c r="P66" s="1214"/>
      <c r="Q66" s="1214"/>
      <c r="R66" s="1214"/>
      <c r="S66" s="1214"/>
      <c r="T66" s="1214"/>
      <c r="U66" s="1214"/>
      <c r="V66" s="1214"/>
      <c r="W66" s="1214"/>
      <c r="X66" s="1214"/>
      <c r="Y66" s="1214"/>
      <c r="Z66" s="1214"/>
      <c r="AA66" s="1214"/>
      <c r="AB66" s="1214"/>
      <c r="AC66" s="1214"/>
    </row>
    <row r="67" spans="1:29" ht="15" hidden="1" thickBot="1">
      <c r="B67" s="1193" t="s">
        <v>4021</v>
      </c>
      <c r="C67" s="1220">
        <f>SUM(C59:C66)</f>
        <v>0</v>
      </c>
      <c r="D67" s="1198"/>
      <c r="E67" s="1220">
        <f>SUM(E59:E66)</f>
        <v>0</v>
      </c>
      <c r="F67" s="1198"/>
      <c r="G67" s="1220">
        <f>SUM(G59:G66)</f>
        <v>0</v>
      </c>
      <c r="H67" s="1198"/>
      <c r="I67" s="1220">
        <f>SUM(I59:I66)</f>
        <v>0</v>
      </c>
      <c r="J67" s="1198"/>
      <c r="K67" s="1220">
        <f>SUM(K59:K66)</f>
        <v>0</v>
      </c>
      <c r="L67" s="1198"/>
      <c r="M67" s="1209" t="e">
        <f>#REF!+[5]BS!F66</f>
        <v>#REF!</v>
      </c>
    </row>
    <row r="68" spans="1:29" ht="15" hidden="1">
      <c r="B68" s="1199"/>
      <c r="C68" s="1200"/>
      <c r="D68" s="1201"/>
      <c r="E68" s="1200"/>
      <c r="F68" s="1201"/>
      <c r="G68" s="1200"/>
      <c r="H68" s="1201"/>
      <c r="I68" s="1200"/>
      <c r="J68" s="1201"/>
      <c r="K68" s="1200"/>
      <c r="L68" s="1201"/>
      <c r="M68" s="1209"/>
    </row>
    <row r="69" spans="1:29" hidden="1">
      <c r="B69" s="1193" t="s">
        <v>8976</v>
      </c>
      <c r="C69" s="1197"/>
      <c r="D69" s="1198"/>
      <c r="E69" s="1197"/>
      <c r="F69" s="1198"/>
      <c r="G69" s="1197"/>
      <c r="H69" s="1198"/>
      <c r="I69" s="1197"/>
      <c r="J69" s="1198"/>
      <c r="K69" s="1197"/>
      <c r="L69" s="1198"/>
      <c r="M69" s="1209"/>
    </row>
    <row r="70" spans="1:29" ht="15" hidden="1">
      <c r="B70" s="1199" t="s">
        <v>4022</v>
      </c>
      <c r="C70" s="1200">
        <f>C48-C59</f>
        <v>0</v>
      </c>
      <c r="D70" s="1201"/>
      <c r="E70" s="1200">
        <f>E48-E59</f>
        <v>0</v>
      </c>
      <c r="F70" s="1201"/>
      <c r="G70" s="1200">
        <f>G48-G59</f>
        <v>0</v>
      </c>
      <c r="H70" s="1201"/>
      <c r="I70" s="1200">
        <f>I48-I59</f>
        <v>0</v>
      </c>
      <c r="J70" s="1201"/>
      <c r="K70" s="1200">
        <f>K48-K59</f>
        <v>0</v>
      </c>
      <c r="L70" s="1201"/>
      <c r="M70" s="1209" t="e">
        <f>#REF!-[5]BS!H64</f>
        <v>#REF!</v>
      </c>
    </row>
    <row r="71" spans="1:29" ht="15.75" hidden="1" thickTop="1" thickBot="1">
      <c r="B71" s="1193" t="s">
        <v>4021</v>
      </c>
      <c r="C71" s="1207">
        <f>C56-C67</f>
        <v>0</v>
      </c>
      <c r="D71" s="1198"/>
      <c r="E71" s="1207">
        <f>E56-E67</f>
        <v>0</v>
      </c>
      <c r="F71" s="1198"/>
      <c r="G71" s="1207">
        <f>G56-G67</f>
        <v>0</v>
      </c>
      <c r="H71" s="1198"/>
      <c r="I71" s="1207">
        <f>I56-I67</f>
        <v>0</v>
      </c>
      <c r="J71" s="1198"/>
      <c r="K71" s="1207">
        <f>K56-K67</f>
        <v>0</v>
      </c>
      <c r="L71" s="1198"/>
      <c r="M71" s="1209" t="e">
        <f>#REF!-[5]BS!F64</f>
        <v>#REF!</v>
      </c>
    </row>
    <row r="72" spans="1:29" ht="15" hidden="1">
      <c r="B72" s="1208"/>
      <c r="C72" s="1209"/>
      <c r="E72" s="1209"/>
      <c r="G72" s="1209"/>
      <c r="I72" s="1209"/>
      <c r="K72" s="1209"/>
      <c r="M72" s="1209"/>
    </row>
    <row r="73" spans="1:29" ht="15" hidden="1">
      <c r="B73" s="1221" t="s">
        <v>13523</v>
      </c>
      <c r="C73" s="1209"/>
      <c r="E73" s="1209"/>
      <c r="G73" s="1209"/>
      <c r="I73" s="1209"/>
      <c r="K73" s="1209"/>
      <c r="M73" s="1209"/>
    </row>
    <row r="74" spans="1:29" ht="15" hidden="1">
      <c r="B74" s="1221" t="s">
        <v>10860</v>
      </c>
      <c r="C74" s="1209"/>
      <c r="E74" s="1209"/>
      <c r="G74" s="1209"/>
      <c r="I74" s="1209"/>
      <c r="K74" s="1209"/>
      <c r="M74" s="1209"/>
    </row>
    <row r="75" spans="1:29" ht="15" hidden="1">
      <c r="B75" s="1221" t="s">
        <v>10861</v>
      </c>
      <c r="C75" s="1209"/>
      <c r="E75" s="1209"/>
      <c r="G75" s="1209"/>
      <c r="I75" s="1209"/>
      <c r="K75" s="1209"/>
      <c r="M75" s="1209"/>
    </row>
    <row r="76" spans="1:29" ht="15">
      <c r="B76" s="1221"/>
      <c r="C76" s="1209"/>
      <c r="E76" s="1209"/>
      <c r="G76" s="1209"/>
      <c r="I76" s="1209"/>
      <c r="K76" s="1209"/>
      <c r="M76" s="1209"/>
    </row>
    <row r="77" spans="1:29">
      <c r="B77" s="1211" t="s">
        <v>11051</v>
      </c>
      <c r="C77" s="1212"/>
      <c r="D77" s="1213"/>
      <c r="E77" s="1212"/>
      <c r="F77" s="1213"/>
      <c r="G77" s="1212"/>
      <c r="H77" s="1213"/>
      <c r="I77" s="1212"/>
      <c r="J77" s="1213"/>
      <c r="K77" s="1212"/>
      <c r="L77" s="1213"/>
      <c r="M77" s="1212"/>
    </row>
    <row r="78" spans="1:29" ht="30.75" customHeight="1">
      <c r="B78" s="1193"/>
      <c r="C78" s="1194" t="s">
        <v>4467</v>
      </c>
      <c r="D78" s="1195"/>
      <c r="E78" s="1194" t="s">
        <v>4468</v>
      </c>
      <c r="F78" s="1195"/>
      <c r="G78" s="1194" t="s">
        <v>4469</v>
      </c>
      <c r="H78" s="1195"/>
      <c r="I78" s="1194" t="s">
        <v>7702</v>
      </c>
      <c r="J78" s="1222"/>
      <c r="K78" s="1194" t="s">
        <v>7702</v>
      </c>
      <c r="L78" s="1222"/>
      <c r="M78" s="1194" t="s">
        <v>4032</v>
      </c>
    </row>
    <row r="79" spans="1:29">
      <c r="B79" s="1193" t="s">
        <v>5541</v>
      </c>
      <c r="C79" s="1197"/>
      <c r="D79" s="1198"/>
      <c r="E79" s="1197"/>
      <c r="F79" s="1198"/>
      <c r="G79" s="1197"/>
      <c r="H79" s="1198"/>
      <c r="I79" s="1197"/>
      <c r="J79" s="1198"/>
      <c r="K79" s="1197"/>
      <c r="L79" s="1198"/>
      <c r="M79" s="1197"/>
    </row>
    <row r="80" spans="1:29" ht="15">
      <c r="B80" s="1199" t="s">
        <v>4022</v>
      </c>
      <c r="C80" s="1200"/>
      <c r="D80" s="1201"/>
      <c r="E80" s="1200"/>
      <c r="F80" s="1201"/>
      <c r="G80" s="1200"/>
      <c r="H80" s="1201"/>
      <c r="I80" s="1200"/>
      <c r="J80" s="1201"/>
      <c r="K80" s="1200"/>
      <c r="L80" s="1201"/>
      <c r="M80" s="1200">
        <f>C80+E80</f>
        <v>0</v>
      </c>
      <c r="N80" s="1202">
        <f>M80-[4]BS!H69</f>
        <v>-25010493400</v>
      </c>
    </row>
    <row r="81" spans="1:29" ht="15">
      <c r="B81" s="1199" t="s">
        <v>117</v>
      </c>
      <c r="C81" s="1200">
        <f>[4]PAJE!F84</f>
        <v>0</v>
      </c>
      <c r="D81" s="1201"/>
      <c r="E81" s="1200"/>
      <c r="F81" s="1201"/>
      <c r="G81" s="1200"/>
      <c r="H81" s="1201"/>
      <c r="I81" s="1200"/>
      <c r="J81" s="1201"/>
      <c r="K81" s="1200"/>
      <c r="L81" s="1201"/>
      <c r="M81" s="1200"/>
    </row>
    <row r="82" spans="1:29" ht="15">
      <c r="B82" s="1199" t="s">
        <v>10806</v>
      </c>
      <c r="C82" s="1200"/>
      <c r="D82" s="1201"/>
      <c r="E82" s="1200"/>
      <c r="F82" s="1201"/>
      <c r="G82" s="1200"/>
      <c r="H82" s="1201"/>
      <c r="I82" s="1200"/>
      <c r="J82" s="1201"/>
      <c r="K82" s="1200"/>
      <c r="L82" s="1201"/>
      <c r="M82" s="1200"/>
    </row>
    <row r="83" spans="1:29" ht="15" thickBot="1">
      <c r="B83" s="1193" t="s">
        <v>4021</v>
      </c>
      <c r="C83" s="1204">
        <f>SUM(C80:C82)</f>
        <v>0</v>
      </c>
      <c r="D83" s="1198"/>
      <c r="E83" s="1204">
        <f>SUM(E80:E82)</f>
        <v>0</v>
      </c>
      <c r="F83" s="1198"/>
      <c r="G83" s="1220">
        <f>SUM(G80:G82)</f>
        <v>0</v>
      </c>
      <c r="H83" s="1198"/>
      <c r="I83" s="1220">
        <f>SUM(I80:I82)</f>
        <v>0</v>
      </c>
      <c r="J83" s="1198"/>
      <c r="K83" s="1220">
        <f>SUM(K80:K82)</f>
        <v>0</v>
      </c>
      <c r="L83" s="1198"/>
      <c r="M83" s="1204">
        <f>C83+E83</f>
        <v>0</v>
      </c>
      <c r="N83" s="1202">
        <f>M83-BS!F68</f>
        <v>0</v>
      </c>
    </row>
    <row r="84" spans="1:29" ht="15" thickTop="1">
      <c r="B84" s="1193" t="s">
        <v>8975</v>
      </c>
      <c r="C84" s="1197"/>
      <c r="D84" s="1198"/>
      <c r="E84" s="1197"/>
      <c r="F84" s="1198"/>
      <c r="G84" s="1197"/>
      <c r="H84" s="1198"/>
      <c r="I84" s="1197"/>
      <c r="J84" s="1198"/>
      <c r="K84" s="1197"/>
      <c r="L84" s="1198"/>
      <c r="M84" s="1197"/>
    </row>
    <row r="85" spans="1:29" ht="15">
      <c r="B85" s="1199" t="s">
        <v>4022</v>
      </c>
      <c r="C85" s="1200"/>
      <c r="D85" s="1201"/>
      <c r="E85" s="1200"/>
      <c r="F85" s="1201"/>
      <c r="G85" s="1200"/>
      <c r="H85" s="1201"/>
      <c r="I85" s="1200"/>
      <c r="J85" s="1201"/>
      <c r="K85" s="1200"/>
      <c r="L85" s="1201"/>
      <c r="M85" s="1200">
        <f>SUM(C85:J85)</f>
        <v>0</v>
      </c>
      <c r="N85" s="1202">
        <f>M85+[4]BS!H70</f>
        <v>-9825799</v>
      </c>
    </row>
    <row r="86" spans="1:29" ht="15">
      <c r="A86" s="1214"/>
      <c r="B86" s="1199" t="s">
        <v>12033</v>
      </c>
      <c r="C86" s="1200"/>
      <c r="D86" s="1201"/>
      <c r="E86" s="1200"/>
      <c r="F86" s="1201"/>
      <c r="G86" s="1200"/>
      <c r="H86" s="1201"/>
      <c r="I86" s="1200"/>
      <c r="J86" s="1201"/>
      <c r="K86" s="1200"/>
      <c r="L86" s="1201"/>
      <c r="M86" s="1200">
        <f>SUM(C86:J86)</f>
        <v>0</v>
      </c>
      <c r="N86" s="1021"/>
      <c r="O86" s="1214"/>
      <c r="P86" s="1214"/>
      <c r="Q86" s="1214"/>
      <c r="R86" s="1214"/>
      <c r="S86" s="1214"/>
      <c r="T86" s="1214"/>
      <c r="U86" s="1214"/>
      <c r="V86" s="1214"/>
      <c r="W86" s="1214"/>
      <c r="X86" s="1214"/>
      <c r="Y86" s="1214"/>
      <c r="Z86" s="1214"/>
      <c r="AA86" s="1214"/>
      <c r="AB86" s="1214"/>
      <c r="AC86" s="1214"/>
    </row>
    <row r="87" spans="1:29" ht="15" thickBot="1">
      <c r="B87" s="1193" t="s">
        <v>4021</v>
      </c>
      <c r="C87" s="1204">
        <f>SUM(C85:C86)</f>
        <v>0</v>
      </c>
      <c r="D87" s="1198"/>
      <c r="E87" s="1204">
        <f>SUM(E85:E86)</f>
        <v>0</v>
      </c>
      <c r="F87" s="1198"/>
      <c r="G87" s="1204">
        <f>SUM(G85:G86)</f>
        <v>0</v>
      </c>
      <c r="H87" s="1198"/>
      <c r="I87" s="1204">
        <f>SUM(I85:I86)</f>
        <v>0</v>
      </c>
      <c r="J87" s="1198"/>
      <c r="K87" s="1204">
        <f>SUM(K85:K86)</f>
        <v>0</v>
      </c>
      <c r="L87" s="1198"/>
      <c r="M87" s="1204">
        <f>SUM(M85:M86)</f>
        <v>0</v>
      </c>
      <c r="N87" s="1202">
        <f>M87+[4]BS!F70</f>
        <v>-10493400</v>
      </c>
    </row>
    <row r="88" spans="1:29" ht="15.75" thickTop="1">
      <c r="B88" s="1193" t="s">
        <v>8976</v>
      </c>
      <c r="C88" s="1200"/>
      <c r="D88" s="1201"/>
      <c r="E88" s="1200"/>
      <c r="F88" s="1201"/>
      <c r="G88" s="1200"/>
      <c r="H88" s="1201"/>
      <c r="I88" s="1200"/>
      <c r="J88" s="1201"/>
      <c r="K88" s="1200"/>
      <c r="L88" s="1201"/>
      <c r="M88" s="1200"/>
    </row>
    <row r="89" spans="1:29" ht="15.75" thickBot="1">
      <c r="B89" s="1199" t="s">
        <v>4022</v>
      </c>
      <c r="C89" s="1200">
        <f>C80-C85</f>
        <v>0</v>
      </c>
      <c r="D89" s="1201"/>
      <c r="E89" s="1200">
        <f>E80-E85</f>
        <v>0</v>
      </c>
      <c r="F89" s="1201"/>
      <c r="G89" s="1200">
        <f>G80-G85</f>
        <v>0</v>
      </c>
      <c r="H89" s="1201"/>
      <c r="I89" s="1200">
        <f>I80-I85</f>
        <v>0</v>
      </c>
      <c r="J89" s="1201"/>
      <c r="K89" s="1200">
        <f>K80-K85</f>
        <v>0</v>
      </c>
      <c r="L89" s="1201"/>
      <c r="M89" s="1200">
        <f>M80-M85</f>
        <v>0</v>
      </c>
      <c r="N89" s="1202">
        <f>M89-[4]BS!H68</f>
        <v>-25000667601</v>
      </c>
    </row>
    <row r="90" spans="1:29" ht="15.75" thickTop="1" thickBot="1">
      <c r="B90" s="1193" t="s">
        <v>4021</v>
      </c>
      <c r="C90" s="1207">
        <f>C83-C87</f>
        <v>0</v>
      </c>
      <c r="D90" s="1198"/>
      <c r="E90" s="1207">
        <f>E83-E87</f>
        <v>0</v>
      </c>
      <c r="F90" s="1198"/>
      <c r="G90" s="1207">
        <f>G83-G87</f>
        <v>0</v>
      </c>
      <c r="H90" s="1198"/>
      <c r="I90" s="1207">
        <f>I83-I87</f>
        <v>0</v>
      </c>
      <c r="J90" s="1198"/>
      <c r="K90" s="1207">
        <f>K83-K87</f>
        <v>0</v>
      </c>
      <c r="L90" s="1198"/>
      <c r="M90" s="1207">
        <f>M83-M87</f>
        <v>0</v>
      </c>
      <c r="N90" s="1202">
        <f>M90-BS!F67</f>
        <v>0</v>
      </c>
    </row>
    <row r="91" spans="1:29" ht="15.75" thickTop="1">
      <c r="B91" s="1205" t="s">
        <v>2768</v>
      </c>
      <c r="C91" s="1200"/>
      <c r="D91" s="1201"/>
      <c r="E91" s="1200"/>
      <c r="F91" s="1201"/>
      <c r="G91" s="1200"/>
      <c r="H91" s="1201"/>
      <c r="I91" s="1200"/>
      <c r="J91" s="1201"/>
      <c r="K91" s="1200"/>
      <c r="L91" s="1201"/>
      <c r="M91" s="1200"/>
    </row>
    <row r="92" spans="1:29" ht="15">
      <c r="B92" s="1199" t="s">
        <v>8977</v>
      </c>
      <c r="C92" s="1200"/>
      <c r="D92" s="1201"/>
      <c r="E92" s="1200"/>
      <c r="F92" s="1201"/>
      <c r="G92" s="1200"/>
      <c r="H92" s="1201"/>
      <c r="I92" s="1200"/>
      <c r="J92" s="1201"/>
      <c r="K92" s="1200"/>
      <c r="L92" s="1201"/>
      <c r="M92" s="1200">
        <f>SUM(C92:J92)</f>
        <v>0</v>
      </c>
    </row>
    <row r="93" spans="1:29" ht="15">
      <c r="B93" s="1199" t="s">
        <v>8978</v>
      </c>
      <c r="C93" s="1200"/>
      <c r="D93" s="1201"/>
      <c r="E93" s="1200"/>
      <c r="F93" s="1201"/>
      <c r="G93" s="1200"/>
      <c r="H93" s="1201"/>
      <c r="I93" s="1200"/>
      <c r="J93" s="1201"/>
      <c r="K93" s="1200"/>
      <c r="L93" s="1201"/>
      <c r="M93" s="1200">
        <f>SUM(C93:J93)</f>
        <v>0</v>
      </c>
    </row>
    <row r="94" spans="1:29" ht="15">
      <c r="B94" s="1208"/>
      <c r="C94" s="1209"/>
      <c r="E94" s="1209"/>
      <c r="G94" s="1209"/>
      <c r="I94" s="1209"/>
      <c r="K94" s="1209"/>
      <c r="M94" s="1209"/>
    </row>
    <row r="95" spans="1:29" ht="15">
      <c r="B95" s="1210"/>
      <c r="C95" s="1209"/>
      <c r="E95" s="1209"/>
      <c r="G95" s="1209"/>
      <c r="I95" s="1209"/>
      <c r="K95" s="1209"/>
      <c r="M95" s="1209"/>
    </row>
    <row r="96" spans="1:29" ht="15">
      <c r="B96" s="1208"/>
      <c r="C96" s="1209"/>
      <c r="E96" s="1209"/>
      <c r="G96" s="1209"/>
      <c r="I96" s="1209"/>
      <c r="K96" s="1209"/>
      <c r="M96" s="1209"/>
    </row>
    <row r="97" spans="1:29" hidden="1">
      <c r="B97" s="1211" t="s">
        <v>11052</v>
      </c>
      <c r="C97" s="1212"/>
      <c r="D97" s="1213"/>
      <c r="E97" s="1212"/>
      <c r="F97" s="1213"/>
      <c r="G97" s="1212"/>
      <c r="H97" s="1213"/>
      <c r="I97" s="1212"/>
      <c r="J97" s="1213"/>
      <c r="K97" s="1212"/>
      <c r="L97" s="1213"/>
      <c r="M97" s="1212"/>
    </row>
    <row r="98" spans="1:29" ht="28.5" hidden="1">
      <c r="B98" s="1193"/>
      <c r="C98" s="1194" t="s">
        <v>4467</v>
      </c>
      <c r="D98" s="1195"/>
      <c r="E98" s="1194" t="s">
        <v>10927</v>
      </c>
      <c r="F98" s="1222"/>
      <c r="G98" s="1223" t="s">
        <v>5854</v>
      </c>
      <c r="H98" s="1195"/>
      <c r="I98" s="1194" t="s">
        <v>4032</v>
      </c>
      <c r="K98" s="1194" t="s">
        <v>4032</v>
      </c>
      <c r="M98" s="1209"/>
    </row>
    <row r="99" spans="1:29" hidden="1">
      <c r="B99" s="1193" t="s">
        <v>5541</v>
      </c>
      <c r="C99" s="1197"/>
      <c r="D99" s="1198"/>
      <c r="E99" s="1197"/>
      <c r="F99" s="1198"/>
      <c r="G99" s="1197"/>
      <c r="H99" s="1198"/>
      <c r="I99" s="1197"/>
      <c r="K99" s="1197"/>
      <c r="M99" s="1209"/>
    </row>
    <row r="100" spans="1:29" ht="15" hidden="1">
      <c r="B100" s="1199" t="s">
        <v>4022</v>
      </c>
      <c r="C100" s="1200"/>
      <c r="D100" s="1201"/>
      <c r="E100" s="1200"/>
      <c r="F100" s="1201"/>
      <c r="G100" s="1200"/>
      <c r="H100" s="1201"/>
      <c r="I100" s="1200">
        <f t="shared" ref="I100:I112" si="1">SUM(C100:G100)</f>
        <v>0</v>
      </c>
      <c r="K100" s="1200">
        <f t="shared" ref="K100:K112" si="2">SUM(E100:I100)</f>
        <v>0</v>
      </c>
      <c r="M100" s="1209"/>
    </row>
    <row r="101" spans="1:29" ht="15" hidden="1">
      <c r="B101" s="1199" t="s">
        <v>117</v>
      </c>
      <c r="C101" s="1200"/>
      <c r="D101" s="1201"/>
      <c r="E101" s="1200"/>
      <c r="F101" s="1201"/>
      <c r="G101" s="1200"/>
      <c r="H101" s="1201"/>
      <c r="I101" s="1200">
        <f t="shared" si="1"/>
        <v>0</v>
      </c>
      <c r="K101" s="1200">
        <f t="shared" si="2"/>
        <v>0</v>
      </c>
      <c r="M101" s="1209"/>
    </row>
    <row r="102" spans="1:29" ht="15" hidden="1">
      <c r="A102" s="1214"/>
      <c r="B102" s="1205" t="s">
        <v>7703</v>
      </c>
      <c r="C102" s="1215"/>
      <c r="D102" s="1216"/>
      <c r="E102" s="1215"/>
      <c r="F102" s="1216"/>
      <c r="G102" s="1215"/>
      <c r="H102" s="1216"/>
      <c r="I102" s="1215">
        <f t="shared" si="1"/>
        <v>0</v>
      </c>
      <c r="J102" s="1214"/>
      <c r="K102" s="1215">
        <f t="shared" si="2"/>
        <v>0</v>
      </c>
      <c r="L102" s="1214"/>
      <c r="M102" s="1217"/>
      <c r="N102" s="1218"/>
      <c r="O102" s="1214"/>
      <c r="P102" s="1214"/>
      <c r="Q102" s="1214"/>
      <c r="R102" s="1214"/>
      <c r="S102" s="1214"/>
      <c r="T102" s="1214"/>
      <c r="U102" s="1214"/>
      <c r="V102" s="1214"/>
      <c r="W102" s="1214"/>
      <c r="X102" s="1214"/>
      <c r="Y102" s="1214"/>
      <c r="Z102" s="1214"/>
      <c r="AA102" s="1214"/>
      <c r="AB102" s="1214"/>
      <c r="AC102" s="1214"/>
    </row>
    <row r="103" spans="1:29" ht="15" hidden="1">
      <c r="A103" s="1214"/>
      <c r="B103" s="1205" t="s">
        <v>7704</v>
      </c>
      <c r="C103" s="1215"/>
      <c r="D103" s="1216"/>
      <c r="E103" s="1215"/>
      <c r="F103" s="1216"/>
      <c r="G103" s="1215"/>
      <c r="H103" s="1216"/>
      <c r="I103" s="1215">
        <f t="shared" si="1"/>
        <v>0</v>
      </c>
      <c r="J103" s="1214"/>
      <c r="K103" s="1215">
        <f t="shared" si="2"/>
        <v>0</v>
      </c>
      <c r="L103" s="1214"/>
      <c r="M103" s="1217"/>
      <c r="N103" s="1218"/>
      <c r="O103" s="1214"/>
      <c r="P103" s="1214"/>
      <c r="Q103" s="1214"/>
      <c r="R103" s="1214"/>
      <c r="S103" s="1214"/>
      <c r="T103" s="1214"/>
      <c r="U103" s="1214"/>
      <c r="V103" s="1214"/>
      <c r="W103" s="1214"/>
      <c r="X103" s="1214"/>
      <c r="Y103" s="1214"/>
      <c r="Z103" s="1214"/>
      <c r="AA103" s="1214"/>
      <c r="AB103" s="1214"/>
      <c r="AC103" s="1214"/>
    </row>
    <row r="104" spans="1:29" ht="30" hidden="1">
      <c r="A104" s="1214"/>
      <c r="B104" s="1205" t="s">
        <v>7705</v>
      </c>
      <c r="C104" s="1215"/>
      <c r="D104" s="1216"/>
      <c r="E104" s="1215"/>
      <c r="F104" s="1216"/>
      <c r="G104" s="1215"/>
      <c r="H104" s="1216"/>
      <c r="I104" s="1215">
        <f t="shared" si="1"/>
        <v>0</v>
      </c>
      <c r="J104" s="1214"/>
      <c r="K104" s="1215">
        <f t="shared" si="2"/>
        <v>0</v>
      </c>
      <c r="L104" s="1214"/>
      <c r="M104" s="1217"/>
      <c r="N104" s="1218"/>
      <c r="O104" s="1214"/>
      <c r="P104" s="1214"/>
      <c r="Q104" s="1214"/>
      <c r="R104" s="1214"/>
      <c r="S104" s="1214"/>
      <c r="T104" s="1214"/>
      <c r="U104" s="1214"/>
      <c r="V104" s="1214"/>
      <c r="W104" s="1214"/>
      <c r="X104" s="1214"/>
      <c r="Y104" s="1214"/>
      <c r="Z104" s="1214"/>
      <c r="AA104" s="1214"/>
      <c r="AB104" s="1214"/>
      <c r="AC104" s="1214"/>
    </row>
    <row r="105" spans="1:29" ht="15" hidden="1">
      <c r="A105" s="1214"/>
      <c r="B105" s="1205" t="s">
        <v>7384</v>
      </c>
      <c r="C105" s="1215"/>
      <c r="D105" s="1216"/>
      <c r="E105" s="1215"/>
      <c r="F105" s="1216"/>
      <c r="G105" s="1215"/>
      <c r="H105" s="1216"/>
      <c r="I105" s="1215">
        <f t="shared" si="1"/>
        <v>0</v>
      </c>
      <c r="J105" s="1214"/>
      <c r="K105" s="1215">
        <f t="shared" si="2"/>
        <v>0</v>
      </c>
      <c r="L105" s="1214"/>
      <c r="M105" s="1217"/>
      <c r="N105" s="1218"/>
      <c r="O105" s="1214"/>
      <c r="P105" s="1214"/>
      <c r="Q105" s="1214"/>
      <c r="R105" s="1214"/>
      <c r="S105" s="1214"/>
      <c r="T105" s="1214"/>
      <c r="U105" s="1214"/>
      <c r="V105" s="1214"/>
      <c r="W105" s="1214"/>
      <c r="X105" s="1214"/>
      <c r="Y105" s="1214"/>
      <c r="Z105" s="1214"/>
      <c r="AA105" s="1214"/>
      <c r="AB105" s="1214"/>
      <c r="AC105" s="1214"/>
    </row>
    <row r="106" spans="1:29" ht="30" hidden="1">
      <c r="A106" s="1214"/>
      <c r="B106" s="1205" t="s">
        <v>7385</v>
      </c>
      <c r="C106" s="1215"/>
      <c r="D106" s="1216"/>
      <c r="E106" s="1215"/>
      <c r="F106" s="1216"/>
      <c r="G106" s="1215"/>
      <c r="H106" s="1216"/>
      <c r="I106" s="1215">
        <f t="shared" si="1"/>
        <v>0</v>
      </c>
      <c r="J106" s="1214"/>
      <c r="K106" s="1215">
        <f t="shared" si="2"/>
        <v>0</v>
      </c>
      <c r="L106" s="1214"/>
      <c r="M106" s="1217"/>
      <c r="N106" s="1218"/>
      <c r="O106" s="1214"/>
      <c r="P106" s="1214"/>
      <c r="Q106" s="1214"/>
      <c r="R106" s="1214"/>
      <c r="S106" s="1214"/>
      <c r="T106" s="1214"/>
      <c r="U106" s="1214"/>
      <c r="V106" s="1214"/>
      <c r="W106" s="1214"/>
      <c r="X106" s="1214"/>
      <c r="Y106" s="1214"/>
      <c r="Z106" s="1214"/>
      <c r="AA106" s="1214"/>
      <c r="AB106" s="1214"/>
      <c r="AC106" s="1214"/>
    </row>
    <row r="107" spans="1:29" ht="15" hidden="1">
      <c r="A107" s="1214"/>
      <c r="B107" s="1205" t="s">
        <v>6230</v>
      </c>
      <c r="C107" s="1215"/>
      <c r="D107" s="1216"/>
      <c r="E107" s="1215"/>
      <c r="F107" s="1216"/>
      <c r="G107" s="1215"/>
      <c r="H107" s="1216"/>
      <c r="I107" s="1215">
        <f t="shared" si="1"/>
        <v>0</v>
      </c>
      <c r="J107" s="1214"/>
      <c r="K107" s="1215">
        <f t="shared" si="2"/>
        <v>0</v>
      </c>
      <c r="L107" s="1214"/>
      <c r="M107" s="1217"/>
      <c r="N107" s="1218"/>
      <c r="O107" s="1214"/>
      <c r="P107" s="1214"/>
      <c r="Q107" s="1214"/>
      <c r="R107" s="1214"/>
      <c r="S107" s="1214"/>
      <c r="T107" s="1214"/>
      <c r="U107" s="1214"/>
      <c r="V107" s="1214"/>
      <c r="W107" s="1214"/>
      <c r="X107" s="1214"/>
      <c r="Y107" s="1214"/>
      <c r="Z107" s="1214"/>
      <c r="AA107" s="1214"/>
      <c r="AB107" s="1214"/>
      <c r="AC107" s="1214"/>
    </row>
    <row r="108" spans="1:29" ht="15" hidden="1">
      <c r="B108" s="1199" t="s">
        <v>10806</v>
      </c>
      <c r="C108" s="1200" t="s">
        <v>116</v>
      </c>
      <c r="D108" s="1201"/>
      <c r="E108" s="1200" t="s">
        <v>116</v>
      </c>
      <c r="F108" s="1201"/>
      <c r="G108" s="1200" t="s">
        <v>116</v>
      </c>
      <c r="H108" s="1201"/>
      <c r="I108" s="1200">
        <f t="shared" si="1"/>
        <v>0</v>
      </c>
      <c r="K108" s="1200">
        <f t="shared" si="2"/>
        <v>0</v>
      </c>
      <c r="M108" s="1209"/>
    </row>
    <row r="109" spans="1:29" ht="15" hidden="1">
      <c r="A109" s="1214"/>
      <c r="B109" s="1205" t="s">
        <v>7386</v>
      </c>
      <c r="C109" s="1215" t="s">
        <v>116</v>
      </c>
      <c r="D109" s="1216"/>
      <c r="E109" s="1215" t="s">
        <v>116</v>
      </c>
      <c r="F109" s="1216"/>
      <c r="G109" s="1215" t="s">
        <v>116</v>
      </c>
      <c r="H109" s="1216"/>
      <c r="I109" s="1215">
        <f t="shared" si="1"/>
        <v>0</v>
      </c>
      <c r="J109" s="1214"/>
      <c r="K109" s="1215">
        <f t="shared" si="2"/>
        <v>0</v>
      </c>
      <c r="L109" s="1214"/>
      <c r="M109" s="1217"/>
      <c r="N109" s="1218"/>
      <c r="O109" s="1214"/>
      <c r="P109" s="1214"/>
      <c r="Q109" s="1214"/>
      <c r="R109" s="1214"/>
      <c r="S109" s="1214"/>
      <c r="T109" s="1214"/>
      <c r="U109" s="1214"/>
      <c r="V109" s="1214"/>
      <c r="W109" s="1214"/>
      <c r="X109" s="1214"/>
      <c r="Y109" s="1214"/>
      <c r="Z109" s="1214"/>
      <c r="AA109" s="1214"/>
      <c r="AB109" s="1214"/>
      <c r="AC109" s="1214"/>
    </row>
    <row r="110" spans="1:29" ht="30" hidden="1">
      <c r="A110" s="1214"/>
      <c r="B110" s="1205" t="s">
        <v>7387</v>
      </c>
      <c r="C110" s="1215" t="s">
        <v>116</v>
      </c>
      <c r="D110" s="1216"/>
      <c r="E110" s="1215" t="s">
        <v>116</v>
      </c>
      <c r="F110" s="1216"/>
      <c r="G110" s="1215" t="s">
        <v>116</v>
      </c>
      <c r="H110" s="1216"/>
      <c r="I110" s="1215">
        <f t="shared" si="1"/>
        <v>0</v>
      </c>
      <c r="J110" s="1214"/>
      <c r="K110" s="1215">
        <f t="shared" si="2"/>
        <v>0</v>
      </c>
      <c r="L110" s="1214"/>
      <c r="M110" s="1217"/>
      <c r="N110" s="1218"/>
      <c r="O110" s="1214"/>
      <c r="P110" s="1214"/>
      <c r="Q110" s="1214"/>
      <c r="R110" s="1214"/>
      <c r="S110" s="1214"/>
      <c r="T110" s="1214"/>
      <c r="U110" s="1214"/>
      <c r="V110" s="1214"/>
      <c r="W110" s="1214"/>
      <c r="X110" s="1214"/>
      <c r="Y110" s="1214"/>
      <c r="Z110" s="1214"/>
      <c r="AA110" s="1214"/>
      <c r="AB110" s="1214"/>
      <c r="AC110" s="1214"/>
    </row>
    <row r="111" spans="1:29" ht="15" hidden="1">
      <c r="A111" s="1214"/>
      <c r="B111" s="1205" t="s">
        <v>7388</v>
      </c>
      <c r="C111" s="1215" t="s">
        <v>116</v>
      </c>
      <c r="D111" s="1216"/>
      <c r="E111" s="1215" t="s">
        <v>116</v>
      </c>
      <c r="F111" s="1216"/>
      <c r="G111" s="1215" t="s">
        <v>116</v>
      </c>
      <c r="H111" s="1216"/>
      <c r="I111" s="1215">
        <f t="shared" si="1"/>
        <v>0</v>
      </c>
      <c r="J111" s="1214"/>
      <c r="K111" s="1215">
        <f t="shared" si="2"/>
        <v>0</v>
      </c>
      <c r="L111" s="1214"/>
      <c r="M111" s="1217"/>
      <c r="N111" s="1218"/>
      <c r="O111" s="1214"/>
      <c r="P111" s="1214"/>
      <c r="Q111" s="1214"/>
      <c r="R111" s="1214"/>
      <c r="S111" s="1214"/>
      <c r="T111" s="1214"/>
      <c r="U111" s="1214"/>
      <c r="V111" s="1214"/>
      <c r="W111" s="1214"/>
      <c r="X111" s="1214"/>
      <c r="Y111" s="1214"/>
      <c r="Z111" s="1214"/>
      <c r="AA111" s="1214"/>
      <c r="AB111" s="1214"/>
      <c r="AC111" s="1214"/>
    </row>
    <row r="112" spans="1:29" ht="15" hidden="1">
      <c r="A112" s="1214"/>
      <c r="B112" s="1205" t="s">
        <v>13522</v>
      </c>
      <c r="C112" s="1219" t="s">
        <v>116</v>
      </c>
      <c r="D112" s="1216"/>
      <c r="E112" s="1219" t="s">
        <v>116</v>
      </c>
      <c r="F112" s="1216"/>
      <c r="G112" s="1219" t="s">
        <v>116</v>
      </c>
      <c r="H112" s="1216"/>
      <c r="I112" s="1219">
        <f t="shared" si="1"/>
        <v>0</v>
      </c>
      <c r="J112" s="1214"/>
      <c r="K112" s="1219">
        <f t="shared" si="2"/>
        <v>0</v>
      </c>
      <c r="L112" s="1214"/>
      <c r="M112" s="1217"/>
      <c r="N112" s="1218"/>
      <c r="O112" s="1214"/>
      <c r="P112" s="1214"/>
      <c r="Q112" s="1214"/>
      <c r="R112" s="1214"/>
      <c r="S112" s="1214"/>
      <c r="T112" s="1214"/>
      <c r="U112" s="1214"/>
      <c r="V112" s="1214"/>
      <c r="W112" s="1214"/>
      <c r="X112" s="1214"/>
      <c r="Y112" s="1214"/>
      <c r="Z112" s="1214"/>
      <c r="AA112" s="1214"/>
      <c r="AB112" s="1214"/>
      <c r="AC112" s="1214"/>
    </row>
    <row r="113" spans="1:29" ht="15" hidden="1" thickBot="1">
      <c r="B113" s="1193" t="s">
        <v>4021</v>
      </c>
      <c r="C113" s="1220">
        <f>SUM(C100:C112)</f>
        <v>0</v>
      </c>
      <c r="D113" s="1198"/>
      <c r="E113" s="1220">
        <f>SUM(E100:E112)</f>
        <v>0</v>
      </c>
      <c r="F113" s="1198"/>
      <c r="G113" s="1220">
        <f>SUM(G100:G112)</f>
        <v>0</v>
      </c>
      <c r="H113" s="1198"/>
      <c r="I113" s="1220">
        <f>SUM(I100:I112)</f>
        <v>0</v>
      </c>
      <c r="K113" s="1220">
        <f>SUM(K100:K112)</f>
        <v>0</v>
      </c>
      <c r="M113" s="1209"/>
    </row>
    <row r="114" spans="1:29" ht="15" hidden="1">
      <c r="B114" s="1199"/>
      <c r="C114" s="1200"/>
      <c r="D114" s="1201"/>
      <c r="E114" s="1200"/>
      <c r="F114" s="1201"/>
      <c r="G114" s="1200"/>
      <c r="H114" s="1201"/>
      <c r="I114" s="1200"/>
      <c r="K114" s="1200"/>
      <c r="M114" s="1209"/>
    </row>
    <row r="115" spans="1:29" hidden="1">
      <c r="B115" s="1193" t="s">
        <v>8975</v>
      </c>
      <c r="C115" s="1197"/>
      <c r="D115" s="1198"/>
      <c r="E115" s="1197"/>
      <c r="F115" s="1198"/>
      <c r="G115" s="1197"/>
      <c r="H115" s="1198"/>
      <c r="I115" s="1197"/>
      <c r="K115" s="1197"/>
      <c r="M115" s="1209"/>
    </row>
    <row r="116" spans="1:29" ht="15" hidden="1">
      <c r="B116" s="1199" t="s">
        <v>4022</v>
      </c>
      <c r="C116" s="1200"/>
      <c r="D116" s="1201"/>
      <c r="E116" s="1200"/>
      <c r="F116" s="1201"/>
      <c r="G116" s="1200"/>
      <c r="H116" s="1201"/>
      <c r="I116" s="1200">
        <f t="shared" ref="I116:I126" si="3">SUM(C116:G116)</f>
        <v>0</v>
      </c>
      <c r="K116" s="1200">
        <f t="shared" ref="K116:K126" si="4">SUM(E116:I116)</f>
        <v>0</v>
      </c>
      <c r="M116" s="1209"/>
    </row>
    <row r="117" spans="1:29" ht="15" hidden="1">
      <c r="B117" s="1199" t="s">
        <v>117</v>
      </c>
      <c r="C117" s="1200"/>
      <c r="D117" s="1201"/>
      <c r="E117" s="1200"/>
      <c r="F117" s="1201"/>
      <c r="G117" s="1200"/>
      <c r="H117" s="1201"/>
      <c r="I117" s="1200">
        <f t="shared" si="3"/>
        <v>0</v>
      </c>
      <c r="K117" s="1200">
        <f t="shared" si="4"/>
        <v>0</v>
      </c>
      <c r="M117" s="1209"/>
    </row>
    <row r="118" spans="1:29" ht="15" hidden="1">
      <c r="A118" s="1214"/>
      <c r="B118" s="1205" t="s">
        <v>12033</v>
      </c>
      <c r="C118" s="1215"/>
      <c r="D118" s="1216"/>
      <c r="E118" s="1215"/>
      <c r="F118" s="1216"/>
      <c r="G118" s="1215"/>
      <c r="H118" s="1216"/>
      <c r="I118" s="1215">
        <f t="shared" si="3"/>
        <v>0</v>
      </c>
      <c r="J118" s="1214"/>
      <c r="K118" s="1215">
        <f t="shared" si="4"/>
        <v>0</v>
      </c>
      <c r="L118" s="1214"/>
      <c r="M118" s="1217"/>
      <c r="N118" s="1218"/>
      <c r="O118" s="1214"/>
      <c r="P118" s="1214"/>
      <c r="Q118" s="1214"/>
      <c r="R118" s="1214"/>
      <c r="S118" s="1214"/>
      <c r="T118" s="1214"/>
      <c r="U118" s="1214"/>
      <c r="V118" s="1214"/>
      <c r="W118" s="1214"/>
      <c r="X118" s="1214"/>
      <c r="Y118" s="1214"/>
      <c r="Z118" s="1214"/>
      <c r="AA118" s="1214"/>
      <c r="AB118" s="1214"/>
      <c r="AC118" s="1214"/>
    </row>
    <row r="119" spans="1:29" ht="15" hidden="1">
      <c r="A119" s="1214"/>
      <c r="B119" s="1205" t="s">
        <v>7704</v>
      </c>
      <c r="C119" s="1215"/>
      <c r="D119" s="1216"/>
      <c r="E119" s="1215"/>
      <c r="F119" s="1216"/>
      <c r="G119" s="1215"/>
      <c r="H119" s="1216"/>
      <c r="I119" s="1215">
        <f t="shared" si="3"/>
        <v>0</v>
      </c>
      <c r="J119" s="1214"/>
      <c r="K119" s="1215">
        <f t="shared" si="4"/>
        <v>0</v>
      </c>
      <c r="L119" s="1214"/>
      <c r="M119" s="1217"/>
      <c r="N119" s="1218"/>
      <c r="O119" s="1214"/>
      <c r="P119" s="1214"/>
      <c r="Q119" s="1214"/>
      <c r="R119" s="1214"/>
      <c r="S119" s="1214"/>
      <c r="T119" s="1214"/>
      <c r="U119" s="1214"/>
      <c r="V119" s="1214"/>
      <c r="W119" s="1214"/>
      <c r="X119" s="1214"/>
      <c r="Y119" s="1214"/>
      <c r="Z119" s="1214"/>
      <c r="AA119" s="1214"/>
      <c r="AB119" s="1214"/>
      <c r="AC119" s="1214"/>
    </row>
    <row r="120" spans="1:29" ht="30" hidden="1">
      <c r="A120" s="1214"/>
      <c r="B120" s="1205" t="s">
        <v>7705</v>
      </c>
      <c r="C120" s="1215"/>
      <c r="D120" s="1216"/>
      <c r="E120" s="1215"/>
      <c r="F120" s="1216"/>
      <c r="G120" s="1215"/>
      <c r="H120" s="1216"/>
      <c r="I120" s="1215">
        <f t="shared" si="3"/>
        <v>0</v>
      </c>
      <c r="J120" s="1214"/>
      <c r="K120" s="1215">
        <f t="shared" si="4"/>
        <v>0</v>
      </c>
      <c r="L120" s="1214"/>
      <c r="M120" s="1217"/>
      <c r="N120" s="1218"/>
      <c r="O120" s="1214"/>
      <c r="P120" s="1214"/>
      <c r="Q120" s="1214"/>
      <c r="R120" s="1214"/>
      <c r="S120" s="1214"/>
      <c r="T120" s="1214"/>
      <c r="U120" s="1214"/>
      <c r="V120" s="1214"/>
      <c r="W120" s="1214"/>
      <c r="X120" s="1214"/>
      <c r="Y120" s="1214"/>
      <c r="Z120" s="1214"/>
      <c r="AA120" s="1214"/>
      <c r="AB120" s="1214"/>
      <c r="AC120" s="1214"/>
    </row>
    <row r="121" spans="1:29" ht="15" hidden="1">
      <c r="A121" s="1214"/>
      <c r="B121" s="1205" t="s">
        <v>6230</v>
      </c>
      <c r="C121" s="1215"/>
      <c r="D121" s="1216"/>
      <c r="E121" s="1215"/>
      <c r="F121" s="1216"/>
      <c r="G121" s="1215"/>
      <c r="H121" s="1216"/>
      <c r="I121" s="1215">
        <f t="shared" si="3"/>
        <v>0</v>
      </c>
      <c r="J121" s="1214"/>
      <c r="K121" s="1215">
        <f t="shared" si="4"/>
        <v>0</v>
      </c>
      <c r="L121" s="1214"/>
      <c r="M121" s="1217"/>
      <c r="N121" s="1218"/>
      <c r="O121" s="1214"/>
      <c r="P121" s="1214"/>
      <c r="Q121" s="1214"/>
      <c r="R121" s="1214"/>
      <c r="S121" s="1214"/>
      <c r="T121" s="1214"/>
      <c r="U121" s="1214"/>
      <c r="V121" s="1214"/>
      <c r="W121" s="1214"/>
      <c r="X121" s="1214"/>
      <c r="Y121" s="1214"/>
      <c r="Z121" s="1214"/>
      <c r="AA121" s="1214"/>
      <c r="AB121" s="1214"/>
      <c r="AC121" s="1214"/>
    </row>
    <row r="122" spans="1:29" ht="15" hidden="1">
      <c r="B122" s="1199" t="s">
        <v>10806</v>
      </c>
      <c r="C122" s="1200" t="s">
        <v>116</v>
      </c>
      <c r="D122" s="1201"/>
      <c r="E122" s="1200" t="s">
        <v>116</v>
      </c>
      <c r="F122" s="1201"/>
      <c r="G122" s="1200" t="s">
        <v>116</v>
      </c>
      <c r="H122" s="1201"/>
      <c r="I122" s="1200">
        <f t="shared" si="3"/>
        <v>0</v>
      </c>
      <c r="K122" s="1200">
        <f t="shared" si="4"/>
        <v>0</v>
      </c>
      <c r="M122" s="1209"/>
    </row>
    <row r="123" spans="1:29" ht="15" hidden="1">
      <c r="A123" s="1214"/>
      <c r="B123" s="1205" t="s">
        <v>7386</v>
      </c>
      <c r="C123" s="1215" t="s">
        <v>116</v>
      </c>
      <c r="D123" s="1216"/>
      <c r="E123" s="1215" t="s">
        <v>116</v>
      </c>
      <c r="F123" s="1216"/>
      <c r="G123" s="1215" t="s">
        <v>116</v>
      </c>
      <c r="H123" s="1216"/>
      <c r="I123" s="1215">
        <f t="shared" si="3"/>
        <v>0</v>
      </c>
      <c r="J123" s="1214"/>
      <c r="K123" s="1215">
        <f t="shared" si="4"/>
        <v>0</v>
      </c>
      <c r="L123" s="1214"/>
      <c r="M123" s="1217"/>
      <c r="N123" s="1218"/>
      <c r="O123" s="1214"/>
      <c r="P123" s="1214"/>
      <c r="Q123" s="1214"/>
      <c r="R123" s="1214"/>
      <c r="S123" s="1214"/>
      <c r="T123" s="1214"/>
      <c r="U123" s="1214"/>
      <c r="V123" s="1214"/>
      <c r="W123" s="1214"/>
      <c r="X123" s="1214"/>
      <c r="Y123" s="1214"/>
      <c r="Z123" s="1214"/>
      <c r="AA123" s="1214"/>
      <c r="AB123" s="1214"/>
      <c r="AC123" s="1214"/>
    </row>
    <row r="124" spans="1:29" ht="30" hidden="1">
      <c r="A124" s="1214"/>
      <c r="B124" s="1205" t="s">
        <v>7387</v>
      </c>
      <c r="C124" s="1215" t="s">
        <v>116</v>
      </c>
      <c r="D124" s="1216"/>
      <c r="E124" s="1215" t="s">
        <v>116</v>
      </c>
      <c r="F124" s="1216"/>
      <c r="G124" s="1215" t="s">
        <v>116</v>
      </c>
      <c r="H124" s="1216"/>
      <c r="I124" s="1215">
        <f t="shared" si="3"/>
        <v>0</v>
      </c>
      <c r="J124" s="1214"/>
      <c r="K124" s="1215">
        <f t="shared" si="4"/>
        <v>0</v>
      </c>
      <c r="L124" s="1214"/>
      <c r="M124" s="1217"/>
      <c r="N124" s="1218"/>
      <c r="O124" s="1214"/>
      <c r="P124" s="1214"/>
      <c r="Q124" s="1214"/>
      <c r="R124" s="1214"/>
      <c r="S124" s="1214"/>
      <c r="T124" s="1214"/>
      <c r="U124" s="1214"/>
      <c r="V124" s="1214"/>
      <c r="W124" s="1214"/>
      <c r="X124" s="1214"/>
      <c r="Y124" s="1214"/>
      <c r="Z124" s="1214"/>
      <c r="AA124" s="1214"/>
      <c r="AB124" s="1214"/>
      <c r="AC124" s="1214"/>
    </row>
    <row r="125" spans="1:29" ht="15" hidden="1">
      <c r="A125" s="1214"/>
      <c r="B125" s="1205" t="s">
        <v>7388</v>
      </c>
      <c r="C125" s="1215" t="s">
        <v>116</v>
      </c>
      <c r="D125" s="1216"/>
      <c r="E125" s="1215" t="s">
        <v>116</v>
      </c>
      <c r="F125" s="1216"/>
      <c r="G125" s="1215" t="s">
        <v>116</v>
      </c>
      <c r="H125" s="1216"/>
      <c r="I125" s="1215">
        <f t="shared" si="3"/>
        <v>0</v>
      </c>
      <c r="J125" s="1214"/>
      <c r="K125" s="1215">
        <f t="shared" si="4"/>
        <v>0</v>
      </c>
      <c r="L125" s="1214"/>
      <c r="M125" s="1217"/>
      <c r="N125" s="1218"/>
      <c r="O125" s="1214"/>
      <c r="P125" s="1214"/>
      <c r="Q125" s="1214"/>
      <c r="R125" s="1214"/>
      <c r="S125" s="1214"/>
      <c r="T125" s="1214"/>
      <c r="U125" s="1214"/>
      <c r="V125" s="1214"/>
      <c r="W125" s="1214"/>
      <c r="X125" s="1214"/>
      <c r="Y125" s="1214"/>
      <c r="Z125" s="1214"/>
      <c r="AA125" s="1214"/>
      <c r="AB125" s="1214"/>
      <c r="AC125" s="1214"/>
    </row>
    <row r="126" spans="1:29" ht="15" hidden="1">
      <c r="A126" s="1214"/>
      <c r="B126" s="1205" t="s">
        <v>13522</v>
      </c>
      <c r="C126" s="1219" t="s">
        <v>116</v>
      </c>
      <c r="D126" s="1216"/>
      <c r="E126" s="1219" t="s">
        <v>116</v>
      </c>
      <c r="F126" s="1216"/>
      <c r="G126" s="1219" t="s">
        <v>116</v>
      </c>
      <c r="H126" s="1216"/>
      <c r="I126" s="1219">
        <f t="shared" si="3"/>
        <v>0</v>
      </c>
      <c r="J126" s="1214"/>
      <c r="K126" s="1219">
        <f t="shared" si="4"/>
        <v>0</v>
      </c>
      <c r="L126" s="1214"/>
      <c r="M126" s="1217"/>
      <c r="N126" s="1218"/>
      <c r="O126" s="1214"/>
      <c r="P126" s="1214"/>
      <c r="Q126" s="1214"/>
      <c r="R126" s="1214"/>
      <c r="S126" s="1214"/>
      <c r="T126" s="1214"/>
      <c r="U126" s="1214"/>
      <c r="V126" s="1214"/>
      <c r="W126" s="1214"/>
      <c r="X126" s="1214"/>
      <c r="Y126" s="1214"/>
      <c r="Z126" s="1214"/>
      <c r="AA126" s="1214"/>
      <c r="AB126" s="1214"/>
      <c r="AC126" s="1214"/>
    </row>
    <row r="127" spans="1:29" ht="15" hidden="1" thickBot="1">
      <c r="B127" s="1193" t="s">
        <v>4021</v>
      </c>
      <c r="C127" s="1220"/>
      <c r="D127" s="1198"/>
      <c r="E127" s="1220"/>
      <c r="F127" s="1198"/>
      <c r="G127" s="1220"/>
      <c r="H127" s="1198"/>
      <c r="I127" s="1220"/>
      <c r="K127" s="1220"/>
      <c r="M127" s="1209"/>
    </row>
    <row r="128" spans="1:29" ht="15" hidden="1">
      <c r="B128" s="1199"/>
      <c r="C128" s="1200"/>
      <c r="D128" s="1201"/>
      <c r="E128" s="1200"/>
      <c r="F128" s="1201"/>
      <c r="G128" s="1200"/>
      <c r="H128" s="1201"/>
      <c r="I128" s="1200"/>
      <c r="K128" s="1200"/>
      <c r="M128" s="1209"/>
    </row>
    <row r="129" spans="2:13" hidden="1">
      <c r="B129" s="1193" t="s">
        <v>8976</v>
      </c>
      <c r="C129" s="1197"/>
      <c r="D129" s="1198"/>
      <c r="E129" s="1197"/>
      <c r="F129" s="1198"/>
      <c r="G129" s="1197"/>
      <c r="H129" s="1198"/>
      <c r="I129" s="1197"/>
      <c r="K129" s="1197"/>
      <c r="M129" s="1209"/>
    </row>
    <row r="130" spans="2:13" ht="15" hidden="1">
      <c r="B130" s="1199" t="s">
        <v>4022</v>
      </c>
      <c r="C130" s="1200">
        <f>C100-C116</f>
        <v>0</v>
      </c>
      <c r="D130" s="1201"/>
      <c r="E130" s="1200">
        <f>E100-E116</f>
        <v>0</v>
      </c>
      <c r="F130" s="1201"/>
      <c r="G130" s="1200">
        <f>G100-G116</f>
        <v>0</v>
      </c>
      <c r="H130" s="1201"/>
      <c r="I130" s="1200">
        <f>I100-I116</f>
        <v>0</v>
      </c>
      <c r="K130" s="1200">
        <f>K100-K116</f>
        <v>0</v>
      </c>
      <c r="M130" s="1209"/>
    </row>
    <row r="131" spans="2:13" ht="15.75" hidden="1" thickTop="1" thickBot="1">
      <c r="B131" s="1193" t="s">
        <v>4021</v>
      </c>
      <c r="C131" s="1207">
        <f>C113-C127</f>
        <v>0</v>
      </c>
      <c r="D131" s="1198"/>
      <c r="E131" s="1207">
        <f>E113-E127</f>
        <v>0</v>
      </c>
      <c r="F131" s="1198"/>
      <c r="G131" s="1207">
        <f>G113-G127</f>
        <v>0</v>
      </c>
      <c r="H131" s="1198"/>
      <c r="I131" s="1207">
        <f>I113-I127</f>
        <v>0</v>
      </c>
      <c r="K131" s="1207">
        <f>K113-K127</f>
        <v>0</v>
      </c>
      <c r="M131" s="1209"/>
    </row>
    <row r="132" spans="2:13" ht="15" hidden="1">
      <c r="B132" s="1208"/>
      <c r="C132" s="1209"/>
      <c r="E132" s="1209"/>
      <c r="G132" s="1209"/>
      <c r="I132" s="1209"/>
      <c r="K132" s="1209"/>
      <c r="M132" s="1209"/>
    </row>
    <row r="133" spans="2:13" ht="15" hidden="1">
      <c r="B133" s="1210" t="s">
        <v>13293</v>
      </c>
      <c r="C133" s="1209"/>
      <c r="E133" s="1209"/>
      <c r="G133" s="1209"/>
      <c r="I133" s="1209"/>
      <c r="K133" s="1209"/>
      <c r="M133" s="1209"/>
    </row>
    <row r="134" spans="2:13" hidden="1">
      <c r="B134" s="1193"/>
      <c r="C134" s="1194" t="s">
        <v>5541</v>
      </c>
      <c r="D134" s="1195"/>
      <c r="E134" s="1194" t="s">
        <v>499</v>
      </c>
      <c r="F134" s="1195"/>
      <c r="G134" s="1194" t="s">
        <v>8976</v>
      </c>
      <c r="I134" s="1209"/>
      <c r="K134" s="1209"/>
      <c r="M134" s="1209"/>
    </row>
    <row r="135" spans="2:13" ht="15" hidden="1">
      <c r="B135" s="1224"/>
      <c r="C135" s="1200"/>
      <c r="D135" s="1201"/>
      <c r="E135" s="1200"/>
      <c r="F135" s="1201"/>
      <c r="G135" s="1200"/>
      <c r="I135" s="1209"/>
      <c r="K135" s="1209"/>
      <c r="M135" s="1209"/>
    </row>
    <row r="136" spans="2:13" ht="15" hidden="1">
      <c r="B136" s="1224"/>
      <c r="C136" s="1200"/>
      <c r="D136" s="1201"/>
      <c r="E136" s="1200"/>
      <c r="F136" s="1201"/>
      <c r="G136" s="1200"/>
      <c r="I136" s="1209"/>
      <c r="K136" s="1209"/>
      <c r="M136" s="1209"/>
    </row>
    <row r="137" spans="2:13" ht="15" hidden="1">
      <c r="B137" s="1224"/>
      <c r="C137" s="1200"/>
      <c r="D137" s="1201"/>
      <c r="E137" s="1200"/>
      <c r="F137" s="1201"/>
      <c r="G137" s="1200"/>
      <c r="I137" s="1209"/>
      <c r="K137" s="1209"/>
      <c r="M137" s="1209"/>
    </row>
    <row r="138" spans="2:13" ht="15" hidden="1">
      <c r="B138" s="1224"/>
      <c r="C138" s="1225"/>
      <c r="D138" s="1201"/>
      <c r="E138" s="1225"/>
      <c r="F138" s="1201"/>
      <c r="G138" s="1225"/>
      <c r="I138" s="1209"/>
      <c r="K138" s="1209"/>
      <c r="M138" s="1209"/>
    </row>
    <row r="139" spans="2:13" ht="15" hidden="1" thickBot="1">
      <c r="B139" s="1226" t="s">
        <v>4032</v>
      </c>
      <c r="C139" s="1220">
        <f>SUM(C135:C138)</f>
        <v>0</v>
      </c>
      <c r="D139" s="1198"/>
      <c r="E139" s="1220">
        <f>SUM(E135:E138)</f>
        <v>0</v>
      </c>
      <c r="F139" s="1198"/>
      <c r="G139" s="1220">
        <f>SUM(G135:G138)</f>
        <v>0</v>
      </c>
      <c r="I139" s="1209"/>
      <c r="K139" s="1209"/>
      <c r="M139" s="1209"/>
    </row>
    <row r="140" spans="2:13" hidden="1">
      <c r="B140" s="1226"/>
      <c r="C140" s="1227"/>
      <c r="D140" s="1198"/>
      <c r="E140" s="1227"/>
      <c r="F140" s="1198"/>
      <c r="G140" s="1227"/>
      <c r="I140" s="1209"/>
      <c r="K140" s="1209"/>
      <c r="M140" s="1209"/>
    </row>
    <row r="141" spans="2:13" ht="15" hidden="1">
      <c r="B141" s="1210" t="s">
        <v>9969</v>
      </c>
      <c r="C141" s="1209"/>
      <c r="E141" s="1209"/>
      <c r="G141" s="1209"/>
      <c r="I141" s="1209"/>
      <c r="K141" s="1209"/>
      <c r="M141" s="1209"/>
    </row>
    <row r="142" spans="2:13" ht="15" hidden="1">
      <c r="B142" s="1199"/>
      <c r="C142" s="1228" t="s">
        <v>5544</v>
      </c>
      <c r="D142" s="1198"/>
      <c r="E142" s="1228" t="s">
        <v>5545</v>
      </c>
      <c r="G142" s="1209"/>
      <c r="I142" s="1209"/>
      <c r="K142" s="1209"/>
      <c r="M142" s="1209"/>
    </row>
    <row r="143" spans="2:13" ht="15.75" hidden="1" thickBot="1">
      <c r="B143" s="1199" t="s">
        <v>9970</v>
      </c>
      <c r="C143" s="1229"/>
      <c r="D143" s="1201"/>
      <c r="E143" s="1229"/>
      <c r="G143" s="1209"/>
      <c r="I143" s="1209"/>
      <c r="K143" s="1209"/>
      <c r="M143" s="1209"/>
    </row>
    <row r="144" spans="2:13" ht="30.75" hidden="1" thickBot="1">
      <c r="B144" s="1199" t="s">
        <v>6451</v>
      </c>
      <c r="C144" s="1229"/>
      <c r="D144" s="1201"/>
      <c r="E144" s="1229"/>
      <c r="G144" s="1209"/>
      <c r="I144" s="1209"/>
      <c r="K144" s="1209"/>
      <c r="M144" s="1209"/>
    </row>
    <row r="145" spans="2:13" ht="30.75" hidden="1" thickBot="1">
      <c r="B145" s="1199" t="s">
        <v>4789</v>
      </c>
      <c r="C145" s="1220"/>
      <c r="D145" s="1201"/>
      <c r="E145" s="1220"/>
      <c r="G145" s="1209"/>
      <c r="I145" s="1209"/>
      <c r="K145" s="1209"/>
      <c r="M145" s="1209"/>
    </row>
    <row r="146" spans="2:13" ht="15" hidden="1">
      <c r="B146" s="1208"/>
      <c r="C146" s="1209"/>
      <c r="E146" s="1209"/>
      <c r="G146" s="1209"/>
      <c r="I146" s="1209"/>
      <c r="K146" s="1209"/>
      <c r="M146" s="1209"/>
    </row>
    <row r="147" spans="2:13" ht="15" hidden="1">
      <c r="B147" s="1208" t="s">
        <v>4790</v>
      </c>
      <c r="C147" s="1209"/>
      <c r="E147" s="1209"/>
      <c r="G147" s="1209"/>
      <c r="I147" s="1209"/>
      <c r="K147" s="1209"/>
      <c r="M147" s="1209"/>
    </row>
    <row r="148" spans="2:13" ht="15" hidden="1">
      <c r="B148" s="1208" t="s">
        <v>4791</v>
      </c>
      <c r="C148" s="1209"/>
      <c r="E148" s="1209"/>
      <c r="G148" s="1209"/>
      <c r="I148" s="1209"/>
      <c r="K148" s="1209"/>
      <c r="M148" s="1209"/>
    </row>
    <row r="149" spans="2:13" ht="15" hidden="1">
      <c r="B149" s="1221" t="s">
        <v>3402</v>
      </c>
      <c r="C149" s="1209"/>
      <c r="E149" s="1209"/>
      <c r="G149" s="1209"/>
      <c r="I149" s="1209"/>
      <c r="K149" s="1209"/>
      <c r="M149" s="1209"/>
    </row>
    <row r="150" spans="2:13" ht="15" hidden="1">
      <c r="B150" s="1210" t="s">
        <v>11175</v>
      </c>
      <c r="C150" s="1209"/>
      <c r="E150" s="1209"/>
      <c r="G150" s="1209"/>
      <c r="I150" s="1209"/>
      <c r="K150" s="1209"/>
      <c r="M150" s="1209"/>
    </row>
    <row r="151" spans="2:13" hidden="1">
      <c r="B151" s="1213"/>
      <c r="C151" s="1209"/>
      <c r="E151" s="1209"/>
      <c r="G151" s="1209"/>
      <c r="I151" s="1209"/>
      <c r="K151" s="1209"/>
      <c r="M151" s="1209"/>
    </row>
    <row r="152" spans="2:13" hidden="1">
      <c r="B152" s="1213"/>
      <c r="C152" s="1209"/>
      <c r="E152" s="1209"/>
      <c r="G152" s="1209"/>
      <c r="I152" s="1209"/>
      <c r="K152" s="1209"/>
      <c r="M152" s="1209"/>
    </row>
    <row r="153" spans="2:13" hidden="1">
      <c r="B153" s="1213"/>
      <c r="C153" s="1209"/>
      <c r="E153" s="1209"/>
      <c r="G153" s="1209"/>
      <c r="I153" s="1209"/>
      <c r="K153" s="1209"/>
      <c r="M153" s="1209"/>
    </row>
    <row r="154" spans="2:13">
      <c r="B154" s="1213"/>
      <c r="C154" s="1209"/>
      <c r="E154" s="1209"/>
      <c r="G154" s="1209"/>
      <c r="I154" s="1209"/>
      <c r="K154" s="1209"/>
      <c r="M154" s="1209"/>
    </row>
    <row r="155" spans="2:13">
      <c r="B155" s="1213"/>
      <c r="C155" s="1209"/>
      <c r="E155" s="1209"/>
      <c r="G155" s="1209"/>
      <c r="I155" s="1209"/>
      <c r="K155" s="1209"/>
      <c r="M155" s="1209"/>
    </row>
    <row r="156" spans="2:13">
      <c r="B156" s="1213"/>
      <c r="C156" s="1209"/>
      <c r="E156" s="1209"/>
      <c r="G156" s="1209"/>
      <c r="I156" s="1209"/>
      <c r="K156" s="1209"/>
      <c r="M156" s="1209"/>
    </row>
    <row r="157" spans="2:13">
      <c r="B157" s="1213"/>
      <c r="C157" s="1209"/>
      <c r="E157" s="1209"/>
      <c r="G157" s="1209"/>
      <c r="I157" s="1209"/>
      <c r="K157" s="1209"/>
      <c r="M157" s="1209"/>
    </row>
  </sheetData>
  <phoneticPr fontId="149"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7"/>
  <dimension ref="A1:R51"/>
  <sheetViews>
    <sheetView topLeftCell="B26" workbookViewId="0">
      <selection activeCell="C29" sqref="C29"/>
    </sheetView>
  </sheetViews>
  <sheetFormatPr defaultRowHeight="15.95" customHeight="1"/>
  <cols>
    <col min="1" max="1" width="0.5703125" style="1080" customWidth="1"/>
    <col min="2" max="2" width="43.7109375" style="1080" customWidth="1"/>
    <col min="3" max="3" width="18.5703125" style="1080" customWidth="1"/>
    <col min="4" max="4" width="1.28515625" style="1080" customWidth="1"/>
    <col min="5" max="5" width="27.85546875" style="1080" bestFit="1" customWidth="1"/>
    <col min="6" max="6" width="1.28515625" style="1080" customWidth="1"/>
    <col min="7" max="7" width="17.140625" style="1080" bestFit="1" customWidth="1"/>
    <col min="8" max="8" width="1.28515625" style="1080" customWidth="1"/>
    <col min="9" max="9" width="15.140625" style="1080" customWidth="1"/>
    <col min="10" max="10" width="1.28515625" style="1080" customWidth="1"/>
    <col min="11" max="11" width="14.5703125" style="1080" customWidth="1"/>
    <col min="12" max="12" width="1.28515625" style="1080" customWidth="1"/>
    <col min="13" max="13" width="17.28515625" style="1080" customWidth="1"/>
    <col min="14" max="14" width="1.28515625" style="1080" customWidth="1"/>
    <col min="15" max="15" width="17.85546875" style="1080" customWidth="1"/>
    <col min="16" max="16" width="1.28515625" style="1080" customWidth="1"/>
    <col min="17" max="17" width="13.5703125" style="1080" bestFit="1" customWidth="1"/>
    <col min="18" max="16384" width="9.140625" style="1080"/>
  </cols>
  <sheetData>
    <row r="1" spans="1:18" s="1070" customFormat="1" ht="14.1" customHeight="1">
      <c r="A1" s="1067"/>
      <c r="B1" s="1068" t="s">
        <v>2966</v>
      </c>
      <c r="C1" s="1069"/>
      <c r="D1" s="1069"/>
      <c r="E1" s="1069"/>
      <c r="F1" s="1069"/>
      <c r="G1" s="1069"/>
      <c r="H1" s="1067"/>
      <c r="I1" s="1069"/>
      <c r="J1" s="1067"/>
      <c r="K1" s="1069"/>
      <c r="L1" s="1067"/>
      <c r="M1" s="1069"/>
      <c r="N1" s="1067"/>
      <c r="O1" s="1069"/>
      <c r="P1" s="1067"/>
      <c r="Q1" s="1067"/>
      <c r="R1" s="1067"/>
    </row>
    <row r="2" spans="1:18" s="1070" customFormat="1" ht="14.1" customHeight="1">
      <c r="A2" s="1071"/>
      <c r="B2" s="1072" t="s">
        <v>3543</v>
      </c>
      <c r="C2" s="1073"/>
      <c r="D2" s="1073"/>
      <c r="E2" s="1073"/>
      <c r="F2" s="1073"/>
      <c r="G2" s="1073"/>
      <c r="H2" s="1071"/>
      <c r="I2" s="1073"/>
      <c r="J2" s="1071"/>
      <c r="K2" s="1073"/>
      <c r="L2" s="1071"/>
      <c r="M2" s="1073"/>
      <c r="N2" s="1071"/>
      <c r="O2" s="1073"/>
      <c r="P2" s="1071"/>
      <c r="Q2" s="1071"/>
      <c r="R2" s="1071"/>
    </row>
    <row r="3" spans="1:18" s="1070" customFormat="1" ht="14.1" customHeight="1">
      <c r="A3" s="1071"/>
      <c r="B3" s="1072" t="s">
        <v>2967</v>
      </c>
      <c r="C3" s="1073"/>
      <c r="D3" s="1073"/>
      <c r="E3" s="1073"/>
      <c r="F3" s="1073"/>
      <c r="G3" s="1073"/>
      <c r="H3" s="1071"/>
      <c r="I3" s="1073"/>
      <c r="J3" s="1071"/>
      <c r="K3" s="1073"/>
      <c r="L3" s="1071"/>
      <c r="M3" s="1073"/>
      <c r="N3" s="1071"/>
      <c r="O3" s="1073"/>
      <c r="P3" s="1071"/>
      <c r="Q3" s="1071"/>
      <c r="R3" s="1071"/>
    </row>
    <row r="4" spans="1:18" s="1070" customFormat="1" ht="14.1" customHeight="1">
      <c r="A4" s="1074"/>
      <c r="B4" s="1075" t="s">
        <v>2968</v>
      </c>
      <c r="C4" s="1073"/>
      <c r="D4" s="1076"/>
      <c r="E4" s="1073"/>
      <c r="F4" s="1076"/>
      <c r="G4" s="1073"/>
      <c r="H4" s="1076"/>
      <c r="I4" s="1073"/>
      <c r="J4" s="1076"/>
      <c r="K4" s="1073"/>
      <c r="L4" s="1076"/>
      <c r="M4" s="1073"/>
      <c r="N4" s="1076"/>
      <c r="O4" s="1073"/>
      <c r="P4" s="1074"/>
      <c r="Q4" s="1074"/>
      <c r="R4" s="1074"/>
    </row>
    <row r="5" spans="1:18" s="1070" customFormat="1" ht="14.1" customHeight="1" thickBot="1">
      <c r="A5" s="1074"/>
      <c r="B5" s="1077" t="s">
        <v>6960</v>
      </c>
      <c r="C5" s="1078"/>
      <c r="D5" s="1079"/>
      <c r="E5" s="1078"/>
      <c r="F5" s="1079"/>
      <c r="G5" s="1078"/>
      <c r="H5" s="1079"/>
      <c r="I5" s="1078"/>
      <c r="J5" s="1079"/>
      <c r="K5" s="1078"/>
      <c r="L5" s="1079"/>
      <c r="M5" s="1078"/>
      <c r="N5" s="1079"/>
      <c r="O5" s="1078"/>
      <c r="P5" s="1074"/>
      <c r="Q5" s="1074"/>
      <c r="R5" s="1074"/>
    </row>
    <row r="6" spans="1:18" ht="15.95" customHeight="1">
      <c r="C6" s="1081"/>
      <c r="D6" s="1082"/>
      <c r="E6" s="1081"/>
      <c r="F6" s="1082"/>
      <c r="G6" s="1081"/>
      <c r="H6" s="1082"/>
      <c r="I6" s="1081"/>
      <c r="J6" s="1082"/>
      <c r="K6" s="1081"/>
      <c r="L6" s="1082"/>
      <c r="M6" s="1081"/>
      <c r="N6" s="1082"/>
      <c r="O6" s="1081"/>
    </row>
    <row r="7" spans="1:18" ht="15.95" customHeight="1">
      <c r="C7" s="1081"/>
      <c r="D7" s="1082"/>
      <c r="E7" s="1081"/>
      <c r="F7" s="1082"/>
      <c r="G7" s="1081"/>
      <c r="H7" s="1082"/>
      <c r="I7" s="1081"/>
      <c r="J7" s="1082"/>
      <c r="K7" s="1081"/>
      <c r="L7" s="1082"/>
      <c r="M7" s="1081"/>
      <c r="N7" s="1082"/>
      <c r="O7" s="1083" t="str">
        <f>[3]Menu!B8</f>
        <v>Đơn vị tính: VND</v>
      </c>
    </row>
    <row r="8" spans="1:18" s="826" customFormat="1" ht="15.95" customHeight="1">
      <c r="C8" s="1084"/>
      <c r="D8" s="1085"/>
      <c r="E8" s="1084"/>
      <c r="F8" s="1085"/>
      <c r="G8" s="1084"/>
      <c r="H8" s="1085"/>
      <c r="I8" s="1084"/>
      <c r="J8" s="1085"/>
      <c r="K8" s="1084"/>
      <c r="L8" s="1085"/>
      <c r="M8" s="1084"/>
      <c r="N8" s="1085"/>
      <c r="O8" s="1084"/>
    </row>
    <row r="9" spans="1:18" s="826" customFormat="1" ht="48" customHeight="1">
      <c r="B9" s="1086"/>
      <c r="C9" s="1087" t="s">
        <v>12753</v>
      </c>
      <c r="D9" s="1088"/>
      <c r="E9" s="1087" t="s">
        <v>6956</v>
      </c>
      <c r="F9" s="1088"/>
      <c r="G9" s="1087" t="s">
        <v>7075</v>
      </c>
      <c r="H9" s="1088"/>
      <c r="I9" s="1087" t="s">
        <v>6957</v>
      </c>
      <c r="J9" s="1088"/>
      <c r="K9" s="1087" t="s">
        <v>6958</v>
      </c>
      <c r="L9" s="1088"/>
      <c r="M9" s="1087" t="s">
        <v>7080</v>
      </c>
      <c r="N9" s="1088"/>
      <c r="O9" s="1087" t="s">
        <v>4032</v>
      </c>
    </row>
    <row r="10" spans="1:18" s="826" customFormat="1" ht="15.95" customHeight="1">
      <c r="B10" s="1086"/>
      <c r="C10" s="1089"/>
      <c r="D10" s="1090"/>
      <c r="E10" s="1089"/>
      <c r="F10" s="1090"/>
      <c r="G10" s="1089"/>
      <c r="H10" s="1090"/>
      <c r="I10" s="1089"/>
      <c r="J10" s="1090"/>
      <c r="K10" s="1089"/>
      <c r="L10" s="1090"/>
      <c r="M10" s="1089"/>
      <c r="N10" s="1090"/>
      <c r="O10" s="1089"/>
    </row>
    <row r="11" spans="1:18" s="826" customFormat="1" ht="15">
      <c r="B11" s="806" t="s">
        <v>6959</v>
      </c>
      <c r="C11" s="1091">
        <v>362730000000</v>
      </c>
      <c r="D11" s="1092"/>
      <c r="E11" s="1549">
        <v>20609176600</v>
      </c>
      <c r="F11" s="1092"/>
      <c r="G11" s="1093">
        <v>-14550000</v>
      </c>
      <c r="H11" s="1092"/>
      <c r="I11" s="1549">
        <v>3451978627</v>
      </c>
      <c r="J11" s="1092"/>
      <c r="K11" s="1093">
        <v>841858713</v>
      </c>
      <c r="L11" s="1092"/>
      <c r="M11" s="1116">
        <v>-1865304843</v>
      </c>
      <c r="N11" s="1092"/>
      <c r="O11" s="1093">
        <f t="shared" ref="O11:O18" si="0">SUM(C11:N11)</f>
        <v>385753159097</v>
      </c>
    </row>
    <row r="12" spans="1:18" s="826" customFormat="1" ht="15">
      <c r="B12" s="1616" t="s">
        <v>14257</v>
      </c>
      <c r="C12" s="1093">
        <f>SUM(C13:C16)</f>
        <v>240379880000</v>
      </c>
      <c r="D12" s="1092"/>
      <c r="E12" s="1093">
        <f>SUM(E13:E16)</f>
        <v>-12280000000</v>
      </c>
      <c r="F12" s="1092"/>
      <c r="G12" s="1093">
        <f>SUM(G13:G16)</f>
        <v>0</v>
      </c>
      <c r="H12" s="1092"/>
      <c r="I12" s="1093">
        <f>SUM(I13:I16)</f>
        <v>0</v>
      </c>
      <c r="J12" s="1092"/>
      <c r="K12" s="1093">
        <f>SUM(K13:K16)</f>
        <v>0</v>
      </c>
      <c r="L12" s="1092"/>
      <c r="M12" s="1093">
        <f>SUM(M13:M16)</f>
        <v>0</v>
      </c>
      <c r="N12" s="1094"/>
      <c r="O12" s="1093">
        <f t="shared" si="0"/>
        <v>228099880000</v>
      </c>
    </row>
    <row r="13" spans="1:18" s="826" customFormat="1" ht="15">
      <c r="B13" s="1616" t="s">
        <v>14258</v>
      </c>
      <c r="C13" s="1093">
        <v>228152000000</v>
      </c>
      <c r="D13" s="1660"/>
      <c r="E13" s="1093"/>
      <c r="F13" s="1660"/>
      <c r="G13" s="1093">
        <v>0</v>
      </c>
      <c r="H13" s="1660"/>
      <c r="I13" s="1093">
        <v>0</v>
      </c>
      <c r="J13" s="1660"/>
      <c r="K13" s="1093">
        <v>0</v>
      </c>
      <c r="L13" s="1092"/>
      <c r="M13" s="1093">
        <v>0</v>
      </c>
      <c r="N13" s="1094"/>
      <c r="O13" s="1093"/>
    </row>
    <row r="14" spans="1:18" s="826" customFormat="1" ht="15">
      <c r="B14" s="1616" t="s">
        <v>14259</v>
      </c>
      <c r="C14" s="1093">
        <v>12228000000</v>
      </c>
      <c r="D14" s="1660"/>
      <c r="E14" s="1093">
        <v>-12228000000</v>
      </c>
      <c r="F14" s="1660"/>
      <c r="G14" s="1093">
        <v>0</v>
      </c>
      <c r="H14" s="1660"/>
      <c r="I14" s="1093">
        <v>0</v>
      </c>
      <c r="J14" s="1660"/>
      <c r="K14" s="1093">
        <v>0</v>
      </c>
      <c r="L14" s="1092"/>
      <c r="M14" s="1093">
        <v>0</v>
      </c>
      <c r="N14" s="1092"/>
      <c r="O14" s="1093">
        <f>SUM(C14:N14)</f>
        <v>0</v>
      </c>
    </row>
    <row r="15" spans="1:18" s="826" customFormat="1" ht="15">
      <c r="B15" s="1616" t="s">
        <v>14331</v>
      </c>
      <c r="C15" s="1093">
        <v>-120000</v>
      </c>
      <c r="D15" s="1660"/>
      <c r="E15" s="1093"/>
      <c r="F15" s="1660"/>
      <c r="G15" s="1093"/>
      <c r="H15" s="1660"/>
      <c r="I15" s="1093"/>
      <c r="J15" s="1660"/>
      <c r="K15" s="1093"/>
      <c r="L15" s="1092"/>
      <c r="M15" s="1093"/>
      <c r="N15" s="1092"/>
      <c r="O15" s="1093"/>
    </row>
    <row r="16" spans="1:18" s="826" customFormat="1" ht="15">
      <c r="B16" s="1616" t="s">
        <v>14260</v>
      </c>
      <c r="C16" s="1093">
        <v>0</v>
      </c>
      <c r="D16" s="1660"/>
      <c r="E16" s="1093">
        <v>-52000000</v>
      </c>
      <c r="F16" s="1660"/>
      <c r="G16" s="1093">
        <v>0</v>
      </c>
      <c r="H16" s="1660"/>
      <c r="I16" s="1093">
        <v>0</v>
      </c>
      <c r="J16" s="1660"/>
      <c r="K16" s="1093">
        <v>0</v>
      </c>
      <c r="L16" s="1092"/>
      <c r="M16" s="1093">
        <v>0</v>
      </c>
      <c r="N16" s="1094"/>
      <c r="O16" s="1093">
        <f t="shared" si="0"/>
        <v>-52000000</v>
      </c>
    </row>
    <row r="17" spans="1:18" s="826" customFormat="1" ht="15">
      <c r="B17" s="1616" t="s">
        <v>14261</v>
      </c>
      <c r="C17" s="1093">
        <v>0</v>
      </c>
      <c r="D17" s="1094"/>
      <c r="E17" s="1093">
        <v>0</v>
      </c>
      <c r="F17" s="1094"/>
      <c r="G17" s="1093">
        <v>0</v>
      </c>
      <c r="H17" s="1092"/>
      <c r="I17" s="1093">
        <v>0</v>
      </c>
      <c r="J17" s="1092"/>
      <c r="K17" s="1093">
        <v>0</v>
      </c>
      <c r="L17" s="1092"/>
      <c r="M17" s="1093">
        <v>1866688422</v>
      </c>
      <c r="N17" s="1092"/>
      <c r="O17" s="1093">
        <f>SUM(C17:N17)</f>
        <v>1866688422</v>
      </c>
    </row>
    <row r="18" spans="1:18" s="826" customFormat="1" ht="19.5" hidden="1" customHeight="1">
      <c r="B18" s="1617" t="s">
        <v>14262</v>
      </c>
      <c r="C18" s="1093">
        <v>0</v>
      </c>
      <c r="D18" s="1092"/>
      <c r="E18" s="1093">
        <v>0</v>
      </c>
      <c r="F18" s="1092"/>
      <c r="G18" s="1093"/>
      <c r="H18" s="1092"/>
      <c r="I18" s="1093">
        <v>0</v>
      </c>
      <c r="J18" s="1093"/>
      <c r="K18" s="1093">
        <v>0</v>
      </c>
      <c r="L18" s="1092"/>
      <c r="M18" s="1093">
        <v>0</v>
      </c>
      <c r="N18" s="1094"/>
      <c r="O18" s="1093">
        <f t="shared" si="0"/>
        <v>0</v>
      </c>
    </row>
    <row r="19" spans="1:18" s="826" customFormat="1" ht="15.95" customHeight="1" thickBot="1">
      <c r="A19" s="829"/>
      <c r="B19" s="807" t="s">
        <v>2494</v>
      </c>
      <c r="C19" s="1115">
        <f>SUM(C11:C12)</f>
        <v>603109880000</v>
      </c>
      <c r="D19" s="1098"/>
      <c r="E19" s="1115">
        <f>SUM(E11:E12)</f>
        <v>8329176600</v>
      </c>
      <c r="F19" s="1098"/>
      <c r="G19" s="1115">
        <f>SUM(G11:G11)+SUM(G12:G18)</f>
        <v>-14550000</v>
      </c>
      <c r="H19" s="1098"/>
      <c r="I19" s="1115">
        <f>SUM(I11:I11)+SUM(I12:I18)</f>
        <v>3451978627</v>
      </c>
      <c r="J19" s="1098"/>
      <c r="K19" s="1115">
        <f>SUM(K11:K11)+SUM(K12:K18)</f>
        <v>841858713</v>
      </c>
      <c r="L19" s="1098"/>
      <c r="M19" s="1115">
        <f>SUM(M11:M18)</f>
        <v>1383579</v>
      </c>
      <c r="N19" s="1098"/>
      <c r="O19" s="1115">
        <f>SUM(O11:O12,O17:O18)</f>
        <v>615719727519</v>
      </c>
      <c r="P19" s="829"/>
      <c r="Q19" s="1618">
        <f>O19-BS!H127</f>
        <v>0</v>
      </c>
      <c r="R19" s="829"/>
    </row>
    <row r="20" spans="1:18" s="826" customFormat="1" ht="15.95" customHeight="1" thickTop="1">
      <c r="A20" s="1099"/>
      <c r="B20" s="1100"/>
      <c r="C20" s="1101">
        <f>C19-BS!H128</f>
        <v>0</v>
      </c>
      <c r="D20" s="1102"/>
      <c r="E20" s="1101">
        <f>E19-BS!H129</f>
        <v>0</v>
      </c>
      <c r="F20" s="1102"/>
      <c r="G20" s="1101">
        <f>G19-BS!H131</f>
        <v>0</v>
      </c>
      <c r="H20" s="1102"/>
      <c r="I20" s="1101">
        <f>I19-BS!H134</f>
        <v>0</v>
      </c>
      <c r="J20" s="1102"/>
      <c r="K20" s="1101">
        <f>K19-BS!H135</f>
        <v>0</v>
      </c>
      <c r="L20" s="1102"/>
      <c r="M20" s="1101">
        <f>M19-BS!H137</f>
        <v>0</v>
      </c>
      <c r="N20" s="1102"/>
      <c r="O20" s="1103">
        <f>O19-BS!H127</f>
        <v>0</v>
      </c>
      <c r="P20" s="1099"/>
      <c r="Q20" s="829"/>
      <c r="R20" s="829"/>
    </row>
    <row r="21" spans="1:18" s="826" customFormat="1" ht="15">
      <c r="B21" s="806" t="s">
        <v>2495</v>
      </c>
      <c r="C21" s="1093">
        <f>C19</f>
        <v>603109880000</v>
      </c>
      <c r="D21" s="1092"/>
      <c r="E21" s="1093">
        <f>E19</f>
        <v>8329176600</v>
      </c>
      <c r="F21" s="1092"/>
      <c r="G21" s="1093">
        <f>G19</f>
        <v>-14550000</v>
      </c>
      <c r="H21" s="1092"/>
      <c r="I21" s="1093">
        <f>I19</f>
        <v>3451978627</v>
      </c>
      <c r="J21" s="1092"/>
      <c r="K21" s="1093">
        <f>K19</f>
        <v>841858713</v>
      </c>
      <c r="L21" s="1092"/>
      <c r="M21" s="1093">
        <f>M19</f>
        <v>1383579</v>
      </c>
      <c r="N21" s="1092"/>
      <c r="O21" s="1093">
        <f t="shared" ref="O21:O26" si="1">SUM(C21:N21)</f>
        <v>615719727519</v>
      </c>
    </row>
    <row r="22" spans="1:18" s="826" customFormat="1" ht="15" hidden="1">
      <c r="B22" s="1616" t="s">
        <v>14257</v>
      </c>
      <c r="C22" s="1093">
        <f>SUM(C23:C25)</f>
        <v>0</v>
      </c>
      <c r="D22" s="1092"/>
      <c r="E22" s="1093">
        <f>SUM(E23:E25)</f>
        <v>0</v>
      </c>
      <c r="F22" s="1092"/>
      <c r="G22" s="1093">
        <f>SUM(G23:G25)</f>
        <v>0</v>
      </c>
      <c r="H22" s="1092"/>
      <c r="I22" s="1093">
        <f>SUM(I23:I25)</f>
        <v>0</v>
      </c>
      <c r="J22" s="1092"/>
      <c r="K22" s="1093">
        <f>SUM(K23:K25)</f>
        <v>0</v>
      </c>
      <c r="L22" s="1092"/>
      <c r="M22" s="1093">
        <f>SUM(M23:M25)</f>
        <v>0</v>
      </c>
      <c r="N22" s="1092"/>
      <c r="O22" s="1093">
        <f t="shared" si="1"/>
        <v>0</v>
      </c>
    </row>
    <row r="23" spans="1:18" s="826" customFormat="1" ht="15" hidden="1">
      <c r="B23" s="1616" t="s">
        <v>14258</v>
      </c>
      <c r="C23" s="1093"/>
      <c r="D23" s="1092"/>
      <c r="E23" s="1093">
        <v>0</v>
      </c>
      <c r="F23" s="1092"/>
      <c r="G23" s="1093">
        <v>0</v>
      </c>
      <c r="H23" s="1092"/>
      <c r="I23" s="1093">
        <v>0</v>
      </c>
      <c r="J23" s="1092"/>
      <c r="K23" s="1093">
        <v>0</v>
      </c>
      <c r="L23" s="1092"/>
      <c r="M23" s="1093">
        <v>0</v>
      </c>
      <c r="N23" s="1092"/>
      <c r="O23" s="1093">
        <f t="shared" si="1"/>
        <v>0</v>
      </c>
    </row>
    <row r="24" spans="1:18" s="826" customFormat="1" ht="15" hidden="1">
      <c r="B24" s="1616" t="s">
        <v>14259</v>
      </c>
      <c r="C24" s="1093"/>
      <c r="D24" s="1092"/>
      <c r="E24" s="1093">
        <f>-C24</f>
        <v>0</v>
      </c>
      <c r="F24" s="1092"/>
      <c r="G24" s="1093">
        <v>0</v>
      </c>
      <c r="H24" s="1092"/>
      <c r="I24" s="1093">
        <v>0</v>
      </c>
      <c r="J24" s="1092"/>
      <c r="K24" s="1093">
        <v>0</v>
      </c>
      <c r="L24" s="1092"/>
      <c r="M24" s="1093">
        <v>0</v>
      </c>
      <c r="N24" s="1092"/>
      <c r="O24" s="1093">
        <f t="shared" si="1"/>
        <v>0</v>
      </c>
    </row>
    <row r="25" spans="1:18" s="826" customFormat="1" ht="15" hidden="1">
      <c r="B25" s="1616" t="s">
        <v>14260</v>
      </c>
      <c r="C25" s="1093">
        <v>0</v>
      </c>
      <c r="D25" s="1092"/>
      <c r="E25" s="1093"/>
      <c r="F25" s="1092"/>
      <c r="G25" s="1093">
        <v>0</v>
      </c>
      <c r="H25" s="1092"/>
      <c r="I25" s="1093">
        <v>0</v>
      </c>
      <c r="J25" s="1092"/>
      <c r="K25" s="1093">
        <v>0</v>
      </c>
      <c r="L25" s="1092"/>
      <c r="M25" s="1093">
        <v>0</v>
      </c>
      <c r="N25" s="1094"/>
      <c r="O25" s="1095">
        <f t="shared" si="1"/>
        <v>0</v>
      </c>
    </row>
    <row r="26" spans="1:18" s="826" customFormat="1" ht="15">
      <c r="B26" s="1616" t="s">
        <v>14261</v>
      </c>
      <c r="C26" s="1096">
        <v>0</v>
      </c>
      <c r="D26" s="1092"/>
      <c r="E26" s="1096">
        <v>0</v>
      </c>
      <c r="F26" s="1092"/>
      <c r="G26" s="1096">
        <v>0</v>
      </c>
      <c r="H26" s="1092"/>
      <c r="I26" s="1096">
        <v>0</v>
      </c>
      <c r="J26" s="1092"/>
      <c r="K26" s="1096">
        <v>0</v>
      </c>
      <c r="L26" s="1092"/>
      <c r="M26" s="1096">
        <f ca="1">PL!F54</f>
        <v>3511999958</v>
      </c>
      <c r="N26" s="1092"/>
      <c r="O26" s="1096">
        <f t="shared" ca="1" si="1"/>
        <v>3511999958</v>
      </c>
    </row>
    <row r="27" spans="1:18" s="826" customFormat="1" ht="15.75" thickBot="1">
      <c r="A27" s="1104"/>
      <c r="B27" s="807" t="s">
        <v>12632</v>
      </c>
      <c r="C27" s="1097">
        <f>SUM(C21:C22,C26)</f>
        <v>603109880000</v>
      </c>
      <c r="D27" s="1098"/>
      <c r="E27" s="1097">
        <f>E21+E22</f>
        <v>8329176600</v>
      </c>
      <c r="F27" s="1098"/>
      <c r="G27" s="1097">
        <f>SUM(G21:G22,G26)</f>
        <v>-14550000</v>
      </c>
      <c r="H27" s="1098"/>
      <c r="I27" s="1097">
        <f>SUM(I21:I22,I26)</f>
        <v>3451978627</v>
      </c>
      <c r="J27" s="1098"/>
      <c r="K27" s="1097">
        <f>SUM(K21:K22,K26)</f>
        <v>841858713</v>
      </c>
      <c r="L27" s="1098"/>
      <c r="M27" s="1097">
        <f ca="1">SUM(M21:M22,M26)</f>
        <v>3513383537</v>
      </c>
      <c r="N27" s="1098"/>
      <c r="O27" s="1097">
        <f ca="1">SUM(O21:O22,O26)</f>
        <v>619231727477</v>
      </c>
      <c r="P27" s="829"/>
      <c r="Q27" s="829"/>
      <c r="R27" s="829"/>
    </row>
    <row r="28" spans="1:18" s="826" customFormat="1" ht="15.95" customHeight="1" thickTop="1">
      <c r="B28" s="808"/>
      <c r="C28" s="1105">
        <f>C27-BS!F128</f>
        <v>0</v>
      </c>
      <c r="D28" s="1106"/>
      <c r="E28" s="1105">
        <f>E27-BS!F129</f>
        <v>0</v>
      </c>
      <c r="F28" s="1106"/>
      <c r="G28" s="1105">
        <f>G27-BS!F131</f>
        <v>0</v>
      </c>
      <c r="H28" s="1106"/>
      <c r="I28" s="1105">
        <f>I27-BS!F134</f>
        <v>0</v>
      </c>
      <c r="J28" s="1107"/>
      <c r="K28" s="1105">
        <f>K27-BS!F135</f>
        <v>0</v>
      </c>
      <c r="L28" s="1107"/>
      <c r="M28" s="1105">
        <f ca="1">M27-BS!F137</f>
        <v>0</v>
      </c>
      <c r="N28" s="1107"/>
      <c r="O28" s="1105">
        <f ca="1">O27-BS!F127</f>
        <v>0</v>
      </c>
    </row>
    <row r="29" spans="1:18" s="826" customFormat="1" ht="15.95" customHeight="1">
      <c r="B29" s="1108"/>
      <c r="C29" s="1084">
        <f>C27+E27+G27</f>
        <v>611424506600</v>
      </c>
      <c r="D29" s="1085"/>
      <c r="E29" s="1619"/>
      <c r="F29" s="1085"/>
      <c r="G29" s="1084"/>
      <c r="H29" s="1085"/>
      <c r="I29" s="1084"/>
      <c r="J29" s="1085"/>
      <c r="K29" s="1084"/>
      <c r="L29" s="1085"/>
      <c r="M29" s="1084"/>
      <c r="N29" s="1109"/>
      <c r="O29" s="1084"/>
    </row>
    <row r="30" spans="1:18" s="826" customFormat="1" ht="15.95" customHeight="1">
      <c r="A30" s="1108"/>
      <c r="B30" s="1628"/>
      <c r="C30" s="1663"/>
      <c r="D30" s="1663"/>
      <c r="E30" s="1663"/>
      <c r="F30" s="1111"/>
      <c r="G30" s="1110"/>
      <c r="H30" s="1111"/>
      <c r="I30" s="1110"/>
      <c r="J30" s="1111"/>
      <c r="K30" s="1110"/>
      <c r="L30" s="1111"/>
      <c r="M30" s="1112" t="str">
        <f>[3]Menu!B9</f>
        <v>Lập ngày 15 tháng 08 năm 2011</v>
      </c>
      <c r="N30" s="835"/>
      <c r="O30" s="1110"/>
      <c r="P30" s="1083"/>
      <c r="Q30" s="1083"/>
      <c r="R30" s="1108"/>
    </row>
    <row r="31" spans="1:18" s="826" customFormat="1" ht="15.95" customHeight="1">
      <c r="B31" s="1511"/>
      <c r="C31" s="1663"/>
      <c r="D31" s="1663"/>
      <c r="E31" s="1663"/>
      <c r="F31" s="827"/>
      <c r="G31" s="827"/>
      <c r="H31" s="835"/>
      <c r="I31" s="827"/>
      <c r="J31" s="835"/>
      <c r="K31" s="827"/>
      <c r="L31" s="835"/>
      <c r="M31" s="827"/>
      <c r="N31" s="835"/>
      <c r="O31" s="827"/>
    </row>
    <row r="32" spans="1:18" s="826" customFormat="1" ht="15.95" customHeight="1">
      <c r="B32" s="1511"/>
      <c r="C32" s="1663"/>
      <c r="D32" s="1663"/>
      <c r="E32" s="1663"/>
      <c r="F32" s="827"/>
      <c r="G32" s="827"/>
      <c r="H32" s="835"/>
      <c r="I32" s="827"/>
      <c r="J32" s="835"/>
      <c r="K32" s="827"/>
      <c r="L32" s="835"/>
      <c r="M32" s="1110">
        <f>C21+G27</f>
        <v>603095330000</v>
      </c>
      <c r="N32" s="835"/>
      <c r="O32" s="827"/>
    </row>
    <row r="33" spans="2:15" ht="15.95" customHeight="1">
      <c r="B33" s="1665"/>
      <c r="C33" s="1664"/>
      <c r="D33" s="1664"/>
      <c r="E33" s="1664"/>
      <c r="F33" s="1113"/>
      <c r="G33" s="1667"/>
      <c r="H33" s="1113"/>
      <c r="I33" s="1113"/>
      <c r="J33" s="1114"/>
      <c r="K33" s="1113"/>
      <c r="L33" s="1114"/>
      <c r="M33" s="1113">
        <f>M32/10000</f>
        <v>60309533</v>
      </c>
      <c r="N33" s="1114"/>
      <c r="O33" s="1113"/>
    </row>
    <row r="34" spans="2:15" ht="15.95" customHeight="1">
      <c r="C34" s="1662"/>
      <c r="D34" s="1662"/>
      <c r="E34" s="1662"/>
      <c r="F34" s="1113"/>
      <c r="G34" s="1113"/>
      <c r="H34" s="1113"/>
      <c r="I34" s="1113"/>
      <c r="J34" s="1114"/>
      <c r="K34" s="1113"/>
      <c r="L34" s="1114"/>
      <c r="M34" s="1113"/>
      <c r="N34" s="1113"/>
      <c r="O34" s="1113"/>
    </row>
    <row r="35" spans="2:15" ht="15.95" customHeight="1">
      <c r="C35" s="1113"/>
      <c r="D35" s="1113"/>
      <c r="E35" s="1113"/>
      <c r="F35" s="1113"/>
      <c r="G35" s="1113"/>
      <c r="H35" s="1113"/>
      <c r="I35" s="1113"/>
      <c r="J35" s="1114"/>
      <c r="K35" s="1113"/>
      <c r="L35" s="1114"/>
      <c r="M35" s="1113"/>
      <c r="N35" s="1113"/>
      <c r="O35" s="1113"/>
    </row>
    <row r="36" spans="2:15" ht="15.95" customHeight="1">
      <c r="C36" s="1081"/>
      <c r="D36" s="1082"/>
      <c r="E36" s="1081"/>
      <c r="F36" s="1082"/>
      <c r="G36" s="1081"/>
      <c r="H36" s="1082"/>
      <c r="I36" s="1081"/>
      <c r="J36" s="1082"/>
      <c r="K36" s="1081"/>
      <c r="L36" s="1082"/>
      <c r="M36" s="1081"/>
      <c r="N36" s="1082"/>
      <c r="O36" s="1081"/>
    </row>
    <row r="37" spans="2:15" ht="15.95" customHeight="1">
      <c r="B37" s="1453" t="s">
        <v>5741</v>
      </c>
      <c r="C37" s="1376"/>
      <c r="D37" s="1376"/>
      <c r="E37" s="1376"/>
      <c r="F37" s="1082"/>
      <c r="G37" s="1081"/>
      <c r="H37" s="1082"/>
      <c r="I37" s="1081"/>
      <c r="J37" s="1082"/>
      <c r="K37" s="1081"/>
      <c r="L37" s="1082"/>
      <c r="M37" s="1081"/>
      <c r="N37" s="1082"/>
      <c r="O37" s="1081"/>
    </row>
    <row r="38" spans="2:15" ht="15.95" customHeight="1">
      <c r="B38" s="1426"/>
      <c r="C38" s="1403" t="s">
        <v>7382</v>
      </c>
      <c r="D38" s="1377"/>
      <c r="E38" s="798" t="s">
        <v>7383</v>
      </c>
      <c r="F38" s="1082"/>
      <c r="G38" s="1081"/>
      <c r="H38" s="1082"/>
      <c r="I38" s="1081"/>
      <c r="J38" s="1082"/>
      <c r="K38" s="1081"/>
      <c r="L38" s="1082"/>
      <c r="M38" s="1081"/>
      <c r="N38" s="1082"/>
      <c r="O38" s="1081"/>
    </row>
    <row r="39" spans="2:15" ht="15.95" customHeight="1">
      <c r="B39" s="1426" t="s">
        <v>5742</v>
      </c>
      <c r="C39" s="1383">
        <v>38311000</v>
      </c>
      <c r="D39" s="812"/>
      <c r="E39" s="1383">
        <v>38311000</v>
      </c>
      <c r="F39" s="1082"/>
      <c r="G39" s="1081"/>
      <c r="H39" s="1082"/>
      <c r="I39" s="1081"/>
      <c r="J39" s="1082"/>
      <c r="K39" s="1081"/>
      <c r="L39" s="1082"/>
      <c r="M39" s="1081"/>
      <c r="N39" s="1082"/>
      <c r="O39" s="1081"/>
    </row>
    <row r="40" spans="2:15" ht="15.95" customHeight="1">
      <c r="B40" s="1426" t="s">
        <v>5743</v>
      </c>
      <c r="C40" s="1383">
        <f>C41</f>
        <v>0</v>
      </c>
      <c r="D40" s="812"/>
      <c r="E40" s="1383">
        <v>60310988</v>
      </c>
      <c r="F40" s="1082"/>
      <c r="G40" s="1081"/>
      <c r="H40" s="1082"/>
      <c r="I40" s="1081"/>
      <c r="J40" s="1082"/>
      <c r="K40" s="1081"/>
      <c r="L40" s="1082"/>
      <c r="M40" s="1081"/>
      <c r="N40" s="1082"/>
      <c r="O40" s="1081"/>
    </row>
    <row r="41" spans="2:15" ht="15.95" customHeight="1">
      <c r="B41" s="1041" t="s">
        <v>2895</v>
      </c>
      <c r="C41" s="1666">
        <f>G30</f>
        <v>0</v>
      </c>
      <c r="D41" s="1388"/>
      <c r="E41" s="1666">
        <v>60310988</v>
      </c>
      <c r="F41" s="1082"/>
      <c r="G41" s="1081"/>
      <c r="H41" s="1082"/>
      <c r="I41" s="1081"/>
      <c r="J41" s="1082"/>
      <c r="K41" s="1081"/>
      <c r="L41" s="1082"/>
      <c r="M41" s="1081"/>
      <c r="N41" s="1082"/>
      <c r="O41" s="1081"/>
    </row>
    <row r="42" spans="2:15" ht="15.95" customHeight="1">
      <c r="B42" s="1041" t="s">
        <v>6226</v>
      </c>
      <c r="C42" s="1381">
        <v>0</v>
      </c>
      <c r="D42" s="1388"/>
      <c r="E42" s="1383" t="s">
        <v>9132</v>
      </c>
      <c r="F42" s="1082"/>
      <c r="G42" s="1081"/>
      <c r="H42" s="1082"/>
      <c r="I42" s="1081"/>
      <c r="J42" s="1082"/>
      <c r="K42" s="1081"/>
      <c r="L42" s="1082"/>
      <c r="M42" s="1081"/>
      <c r="N42" s="1082"/>
      <c r="O42" s="1081"/>
    </row>
    <row r="43" spans="2:15" ht="15.95" customHeight="1">
      <c r="B43" s="1426" t="s">
        <v>8004</v>
      </c>
      <c r="C43" s="1383">
        <f>SUM(C44:C45)</f>
        <v>1455</v>
      </c>
      <c r="D43" s="812"/>
      <c r="E43" s="1383">
        <f>E44</f>
        <v>1455</v>
      </c>
      <c r="F43" s="1082"/>
      <c r="G43" s="1081"/>
      <c r="H43" s="1082"/>
      <c r="I43" s="1081"/>
      <c r="J43" s="1082"/>
      <c r="K43" s="1081"/>
      <c r="L43" s="1082"/>
      <c r="M43" s="1081"/>
      <c r="N43" s="1082"/>
      <c r="O43" s="1081"/>
    </row>
    <row r="44" spans="2:15" ht="15.95" customHeight="1">
      <c r="B44" s="1041" t="s">
        <v>2895</v>
      </c>
      <c r="C44" s="1381">
        <f>E44</f>
        <v>1455</v>
      </c>
      <c r="D44" s="1388"/>
      <c r="E44" s="1381">
        <v>1455</v>
      </c>
      <c r="F44" s="1082"/>
      <c r="G44" s="1081"/>
      <c r="H44" s="1082"/>
      <c r="I44" s="1081"/>
      <c r="J44" s="1082"/>
      <c r="K44" s="1081"/>
      <c r="L44" s="1082"/>
      <c r="M44" s="1081"/>
      <c r="N44" s="1082"/>
      <c r="O44" s="1081"/>
    </row>
    <row r="45" spans="2:15" ht="15.95" customHeight="1">
      <c r="B45" s="1041" t="s">
        <v>6226</v>
      </c>
      <c r="C45" s="1381">
        <v>0</v>
      </c>
      <c r="D45" s="1388"/>
      <c r="E45" s="1383" t="s">
        <v>9132</v>
      </c>
      <c r="F45" s="1082"/>
      <c r="G45" s="1081"/>
      <c r="H45" s="1082"/>
      <c r="I45" s="1081"/>
      <c r="J45" s="1082"/>
      <c r="K45" s="1081"/>
      <c r="L45" s="1082"/>
      <c r="M45" s="1081"/>
      <c r="N45" s="1082"/>
      <c r="O45" s="1081"/>
    </row>
    <row r="46" spans="2:15" ht="15.95" customHeight="1">
      <c r="B46" s="1426" t="s">
        <v>8005</v>
      </c>
      <c r="C46" s="1383">
        <f>C40-C43</f>
        <v>-1455</v>
      </c>
      <c r="D46" s="812"/>
      <c r="E46" s="1383">
        <f>E40-E43</f>
        <v>60309533</v>
      </c>
      <c r="F46" s="1082"/>
      <c r="G46" s="1081"/>
      <c r="H46" s="1082"/>
      <c r="I46" s="1081"/>
      <c r="J46" s="1082"/>
      <c r="K46" s="1081"/>
      <c r="L46" s="1082"/>
      <c r="M46" s="1081"/>
      <c r="N46" s="1082"/>
      <c r="O46" s="1081"/>
    </row>
    <row r="47" spans="2:15" ht="15.95" customHeight="1">
      <c r="B47" s="1041" t="s">
        <v>2895</v>
      </c>
      <c r="C47" s="1381">
        <f>C46</f>
        <v>-1455</v>
      </c>
      <c r="D47" s="1388"/>
      <c r="E47" s="1381">
        <f>E46</f>
        <v>60309533</v>
      </c>
      <c r="F47" s="1082"/>
      <c r="G47" s="1081"/>
      <c r="H47" s="1082"/>
      <c r="I47" s="1081"/>
      <c r="J47" s="1082"/>
      <c r="K47" s="1081"/>
      <c r="L47" s="1082"/>
      <c r="M47" s="1081"/>
      <c r="N47" s="1082"/>
      <c r="O47" s="1081"/>
    </row>
    <row r="48" spans="2:15" ht="15.95" customHeight="1">
      <c r="B48" s="1041" t="s">
        <v>6227</v>
      </c>
      <c r="C48" s="1381">
        <v>0</v>
      </c>
      <c r="D48" s="1388"/>
      <c r="E48" s="1383" t="s">
        <v>9132</v>
      </c>
      <c r="F48" s="1082"/>
      <c r="G48" s="1081"/>
      <c r="H48" s="1082"/>
      <c r="I48" s="1081"/>
      <c r="J48" s="1082"/>
      <c r="K48" s="1081"/>
      <c r="L48" s="1082"/>
      <c r="M48" s="1081"/>
      <c r="N48" s="1082"/>
      <c r="O48" s="1081"/>
    </row>
    <row r="49" spans="2:15" ht="15.95" customHeight="1">
      <c r="B49" s="1438" t="s">
        <v>8006</v>
      </c>
      <c r="C49" s="1383"/>
      <c r="D49" s="1376"/>
      <c r="E49" s="1376" t="s">
        <v>5288</v>
      </c>
      <c r="F49" s="1082"/>
      <c r="G49" s="1081"/>
      <c r="H49" s="1082"/>
      <c r="I49" s="1081"/>
      <c r="J49" s="1082"/>
      <c r="K49" s="1081"/>
      <c r="L49" s="1082"/>
      <c r="M49" s="1081"/>
      <c r="N49" s="1082"/>
      <c r="O49" s="1081"/>
    </row>
    <row r="50" spans="2:15" ht="15.95" customHeight="1">
      <c r="C50" s="1081"/>
      <c r="D50" s="1082"/>
      <c r="E50" s="1081"/>
      <c r="F50" s="1082"/>
      <c r="G50" s="1081"/>
      <c r="H50" s="1082"/>
      <c r="I50" s="1081"/>
      <c r="J50" s="1082"/>
      <c r="K50" s="1081"/>
      <c r="L50" s="1082"/>
      <c r="M50" s="1081"/>
      <c r="N50" s="1082"/>
      <c r="O50" s="1081"/>
    </row>
    <row r="51" spans="2:15" ht="15.95" customHeight="1">
      <c r="C51" s="1081"/>
      <c r="D51" s="1082"/>
      <c r="E51" s="1081"/>
      <c r="F51" s="1082"/>
      <c r="G51" s="1081"/>
      <c r="H51" s="1082"/>
      <c r="I51" s="1081"/>
      <c r="J51" s="1082"/>
      <c r="K51" s="1081"/>
      <c r="L51" s="1082"/>
      <c r="M51" s="1081"/>
      <c r="N51" s="1082"/>
      <c r="O51" s="1081"/>
    </row>
  </sheetData>
  <phoneticPr fontId="130" type="noConversion"/>
  <pageMargins left="0.27" right="0.28999999999999998" top="1" bottom="1" header="0.5" footer="0.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2:M116"/>
  <sheetViews>
    <sheetView zoomScale="85" workbookViewId="0">
      <pane xSplit="1" ySplit="14" topLeftCell="B15" activePane="bottomRight" state="frozen"/>
      <selection activeCell="D33" activeCellId="1" sqref="J24 D33"/>
      <selection pane="topRight" activeCell="D33" activeCellId="1" sqref="J24 D33"/>
      <selection pane="bottomLeft" activeCell="D33" activeCellId="1" sqref="J24 D33"/>
      <selection pane="bottomRight" activeCell="A22" sqref="A22"/>
    </sheetView>
  </sheetViews>
  <sheetFormatPr defaultRowHeight="15"/>
  <cols>
    <col min="1" max="1" width="32.140625" style="1235" customWidth="1"/>
    <col min="2" max="2" width="19" style="1235" customWidth="1"/>
    <col min="3" max="3" width="18.7109375" style="1235" hidden="1" customWidth="1"/>
    <col min="4" max="4" width="2.7109375" style="1235" customWidth="1"/>
    <col min="5" max="5" width="18.7109375" style="1235" customWidth="1"/>
    <col min="6" max="6" width="18.7109375" style="1235" hidden="1" customWidth="1"/>
    <col min="7" max="7" width="2.85546875" style="1235" customWidth="1"/>
    <col min="8" max="8" width="18.7109375" style="1235" customWidth="1"/>
    <col min="9" max="9" width="2.28515625" style="1235" customWidth="1"/>
    <col min="10" max="10" width="18.7109375" style="1235" customWidth="1"/>
    <col min="11" max="11" width="10.7109375" style="1235" customWidth="1"/>
    <col min="12" max="12" width="52" style="1235" customWidth="1"/>
    <col min="13" max="13" width="45" style="1235" customWidth="1"/>
    <col min="14" max="16384" width="9.140625" style="1235"/>
  </cols>
  <sheetData>
    <row r="12" spans="1:13">
      <c r="A12" s="1231"/>
      <c r="B12" s="1232" t="s">
        <v>1431</v>
      </c>
      <c r="C12" s="1232"/>
      <c r="D12" s="1232"/>
      <c r="E12" s="1232"/>
      <c r="F12" s="1232"/>
      <c r="G12" s="1231"/>
      <c r="H12" s="1232" t="s">
        <v>1432</v>
      </c>
      <c r="I12" s="1232"/>
      <c r="J12" s="1232"/>
      <c r="K12" s="1233"/>
      <c r="L12" s="1930" t="s">
        <v>1433</v>
      </c>
      <c r="M12" s="1930"/>
    </row>
    <row r="13" spans="1:13">
      <c r="A13" s="1236"/>
      <c r="B13" s="1232" t="s">
        <v>13941</v>
      </c>
      <c r="C13" s="1237"/>
      <c r="D13" s="1238"/>
      <c r="E13" s="1232" t="s">
        <v>4022</v>
      </c>
      <c r="F13" s="1237"/>
      <c r="G13" s="1239"/>
      <c r="H13" s="1240" t="s">
        <v>13941</v>
      </c>
      <c r="I13" s="1238"/>
      <c r="J13" s="1240" t="s">
        <v>4022</v>
      </c>
      <c r="K13" s="1241" t="s">
        <v>1434</v>
      </c>
      <c r="L13" s="1241" t="s">
        <v>1431</v>
      </c>
      <c r="M13" s="1242" t="s">
        <v>1435</v>
      </c>
    </row>
    <row r="14" spans="1:13">
      <c r="A14" s="1236"/>
      <c r="B14" s="1243" t="s">
        <v>5288</v>
      </c>
      <c r="C14" s="1243" t="s">
        <v>1436</v>
      </c>
      <c r="D14" s="1238"/>
      <c r="E14" s="1243" t="s">
        <v>5288</v>
      </c>
      <c r="F14" s="1243" t="s">
        <v>1436</v>
      </c>
      <c r="G14" s="1239"/>
      <c r="H14" s="1243"/>
      <c r="I14" s="1238"/>
      <c r="J14" s="1243"/>
      <c r="K14" s="1233"/>
      <c r="L14" s="1231"/>
      <c r="M14" s="1234"/>
    </row>
    <row r="15" spans="1:13">
      <c r="A15" s="1236"/>
      <c r="B15" s="1243"/>
      <c r="C15" s="1243"/>
      <c r="D15" s="1238"/>
      <c r="E15" s="1243"/>
      <c r="F15" s="1243"/>
      <c r="G15" s="1239"/>
      <c r="H15" s="1243"/>
      <c r="I15" s="1238"/>
      <c r="J15" s="1243"/>
      <c r="K15" s="1233"/>
      <c r="L15" s="1231"/>
      <c r="M15" s="1234"/>
    </row>
    <row r="16" spans="1:13">
      <c r="A16" s="1236" t="s">
        <v>1437</v>
      </c>
      <c r="B16" s="1244"/>
      <c r="C16" s="1244"/>
      <c r="D16" s="1239"/>
      <c r="E16" s="1244"/>
      <c r="F16" s="1244"/>
      <c r="G16" s="1239"/>
      <c r="H16" s="1244"/>
      <c r="I16" s="1239"/>
      <c r="J16" s="1244"/>
      <c r="K16" s="1233"/>
    </row>
    <row r="17" spans="1:13">
      <c r="A17" s="1245" t="s">
        <v>532</v>
      </c>
      <c r="B17" s="1246">
        <f>BS!F17</f>
        <v>53344557862</v>
      </c>
      <c r="C17" s="1246">
        <v>0</v>
      </c>
      <c r="D17" s="1246"/>
      <c r="E17" s="1246">
        <f>BS!H17</f>
        <v>12512503817</v>
      </c>
      <c r="F17" s="1246">
        <v>0</v>
      </c>
      <c r="G17" s="1246"/>
      <c r="H17" s="1246">
        <f>B17</f>
        <v>53344557862</v>
      </c>
      <c r="I17" s="1246"/>
      <c r="J17" s="1246">
        <f>E17</f>
        <v>12512503817</v>
      </c>
      <c r="K17" s="1247"/>
      <c r="L17" s="1248" t="s">
        <v>1438</v>
      </c>
      <c r="M17" s="1235" t="s">
        <v>1439</v>
      </c>
    </row>
    <row r="18" spans="1:13" ht="60" hidden="1">
      <c r="A18" s="1245" t="s">
        <v>1440</v>
      </c>
      <c r="B18" s="1246">
        <f>SUM(B19:B21)</f>
        <v>0</v>
      </c>
      <c r="C18" s="1246">
        <f>SUM(C19:C21)</f>
        <v>0</v>
      </c>
      <c r="D18" s="1246"/>
      <c r="E18" s="1246">
        <f>SUM(E19:E21)</f>
        <v>0</v>
      </c>
      <c r="F18" s="1246">
        <f>SUM(F19:F21)</f>
        <v>0</v>
      </c>
      <c r="G18" s="1246"/>
      <c r="H18" s="1246">
        <f>SUM(H19:H21)</f>
        <v>0</v>
      </c>
      <c r="I18" s="1246"/>
      <c r="J18" s="1246">
        <f>SUM(J19:J21)</f>
        <v>0</v>
      </c>
      <c r="K18" s="1247"/>
      <c r="L18" s="1248" t="s">
        <v>1441</v>
      </c>
      <c r="M18" s="1248" t="s">
        <v>1439</v>
      </c>
    </row>
    <row r="19" spans="1:13" s="1272" customFormat="1" hidden="1">
      <c r="A19" s="1268" t="s">
        <v>5741</v>
      </c>
      <c r="B19" s="1269">
        <v>0</v>
      </c>
      <c r="C19" s="1269">
        <v>0</v>
      </c>
      <c r="D19" s="1269"/>
      <c r="E19" s="1269">
        <v>0</v>
      </c>
      <c r="F19" s="1269">
        <v>0</v>
      </c>
      <c r="G19" s="1269"/>
      <c r="H19" s="1269">
        <v>0</v>
      </c>
      <c r="I19" s="1269"/>
      <c r="J19" s="1269">
        <v>0</v>
      </c>
      <c r="K19" s="1270"/>
      <c r="L19" s="1271" t="s">
        <v>1442</v>
      </c>
      <c r="M19" s="1271"/>
    </row>
    <row r="20" spans="1:13" s="1272" customFormat="1" hidden="1">
      <c r="A20" s="1268" t="s">
        <v>11239</v>
      </c>
      <c r="K20" s="1270"/>
      <c r="L20" s="1271" t="s">
        <v>1442</v>
      </c>
      <c r="M20" s="1271"/>
    </row>
    <row r="21" spans="1:13" s="1272" customFormat="1" ht="30" hidden="1">
      <c r="A21" s="1268" t="s">
        <v>1443</v>
      </c>
      <c r="B21" s="1269">
        <v>0</v>
      </c>
      <c r="C21" s="1269">
        <v>0</v>
      </c>
      <c r="D21" s="1269"/>
      <c r="E21" s="1269">
        <v>0</v>
      </c>
      <c r="F21" s="1269">
        <v>0</v>
      </c>
      <c r="G21" s="1269"/>
      <c r="H21" s="1269">
        <v>0</v>
      </c>
      <c r="I21" s="1269"/>
      <c r="J21" s="1269">
        <v>0</v>
      </c>
      <c r="K21" s="1270"/>
      <c r="L21" s="1271" t="s">
        <v>1444</v>
      </c>
      <c r="M21" s="1271"/>
    </row>
    <row r="22" spans="1:13" ht="24" customHeight="1">
      <c r="A22" s="1245" t="s">
        <v>8644</v>
      </c>
      <c r="B22" s="1246">
        <f>SUM(B23:B32)</f>
        <v>38480000000</v>
      </c>
      <c r="C22" s="1246">
        <f>SUM(C23:C32)</f>
        <v>0</v>
      </c>
      <c r="D22" s="1246"/>
      <c r="E22" s="1246">
        <f>SUM(E23:E32)</f>
        <v>38480000000</v>
      </c>
      <c r="F22" s="1246">
        <f>SUM(F23:F32)</f>
        <v>0</v>
      </c>
      <c r="G22" s="1246"/>
      <c r="H22" s="1246">
        <f>SUM(H23:H32)</f>
        <v>38480000000</v>
      </c>
      <c r="I22" s="1246"/>
      <c r="J22" s="1246">
        <f>SUM(J23:J32)</f>
        <v>38480000000</v>
      </c>
      <c r="K22" s="1247"/>
      <c r="L22" s="1248" t="s">
        <v>1446</v>
      </c>
      <c r="M22" s="1248" t="s">
        <v>8622</v>
      </c>
    </row>
    <row r="23" spans="1:13" s="1338" customFormat="1" ht="30" hidden="1">
      <c r="A23" s="1268" t="s">
        <v>8623</v>
      </c>
      <c r="B23" s="1269">
        <v>0</v>
      </c>
      <c r="C23" s="1269">
        <v>0</v>
      </c>
      <c r="D23" s="1269"/>
      <c r="E23" s="1269">
        <v>0</v>
      </c>
      <c r="F23" s="1269">
        <v>0</v>
      </c>
      <c r="G23" s="1269"/>
      <c r="H23" s="1269">
        <v>0</v>
      </c>
      <c r="I23" s="1269"/>
      <c r="J23" s="1269">
        <v>0</v>
      </c>
      <c r="K23" s="1270"/>
      <c r="L23" s="1337" t="s">
        <v>8624</v>
      </c>
      <c r="M23" s="1337"/>
    </row>
    <row r="24" spans="1:13" s="1338" customFormat="1" ht="30" hidden="1">
      <c r="A24" s="1339" t="s">
        <v>8625</v>
      </c>
      <c r="B24" s="1340">
        <f>BS!F22</f>
        <v>38480000000</v>
      </c>
      <c r="C24" s="1340">
        <v>0</v>
      </c>
      <c r="D24" s="1340"/>
      <c r="E24" s="1340">
        <f>BS!H22</f>
        <v>38480000000</v>
      </c>
      <c r="F24" s="1340">
        <v>0</v>
      </c>
      <c r="G24" s="1340"/>
      <c r="H24" s="1340">
        <f>B24</f>
        <v>38480000000</v>
      </c>
      <c r="I24" s="1340"/>
      <c r="J24" s="1340">
        <f>E24</f>
        <v>38480000000</v>
      </c>
      <c r="K24" s="1270"/>
      <c r="L24" s="1337"/>
      <c r="M24" s="1337"/>
    </row>
    <row r="25" spans="1:13" s="1338" customFormat="1" ht="30" hidden="1">
      <c r="A25" s="1339" t="s">
        <v>8626</v>
      </c>
      <c r="B25" s="1340">
        <v>0</v>
      </c>
      <c r="C25" s="1340">
        <v>0</v>
      </c>
      <c r="D25" s="1340"/>
      <c r="E25" s="1340">
        <v>0</v>
      </c>
      <c r="F25" s="1340">
        <v>0</v>
      </c>
      <c r="G25" s="1340"/>
      <c r="H25" s="1340">
        <v>0</v>
      </c>
      <c r="I25" s="1340"/>
      <c r="J25" s="1340">
        <v>0</v>
      </c>
      <c r="K25" s="1270"/>
      <c r="L25" s="1337" t="s">
        <v>8627</v>
      </c>
      <c r="M25" s="1337"/>
    </row>
    <row r="26" spans="1:13" s="1338" customFormat="1" ht="30" hidden="1">
      <c r="A26" s="1339" t="s">
        <v>8628</v>
      </c>
      <c r="B26" s="1340">
        <v>0</v>
      </c>
      <c r="C26" s="1340">
        <v>0</v>
      </c>
      <c r="D26" s="1340"/>
      <c r="E26" s="1340">
        <v>0</v>
      </c>
      <c r="F26" s="1340">
        <v>0</v>
      </c>
      <c r="G26" s="1340"/>
      <c r="H26" s="1340">
        <v>0</v>
      </c>
      <c r="I26" s="1340"/>
      <c r="J26" s="1340">
        <v>0</v>
      </c>
      <c r="K26" s="1270"/>
      <c r="L26" s="1337"/>
      <c r="M26" s="1337"/>
    </row>
    <row r="27" spans="1:13" s="1338" customFormat="1" ht="45" hidden="1">
      <c r="A27" s="1339" t="s">
        <v>8629</v>
      </c>
      <c r="B27" s="1340">
        <v>0</v>
      </c>
      <c r="C27" s="1340">
        <v>0</v>
      </c>
      <c r="D27" s="1340"/>
      <c r="E27" s="1340">
        <v>0</v>
      </c>
      <c r="F27" s="1340">
        <v>0</v>
      </c>
      <c r="G27" s="1340"/>
      <c r="H27" s="1340">
        <v>0</v>
      </c>
      <c r="I27" s="1340"/>
      <c r="J27" s="1340">
        <v>0</v>
      </c>
      <c r="K27" s="1270"/>
      <c r="L27" s="1337" t="s">
        <v>1442</v>
      </c>
      <c r="M27" s="1337"/>
    </row>
    <row r="28" spans="1:13" s="1338" customFormat="1" ht="45" hidden="1">
      <c r="A28" s="1339" t="s">
        <v>8630</v>
      </c>
      <c r="B28" s="1340">
        <v>0</v>
      </c>
      <c r="C28" s="1340">
        <v>0</v>
      </c>
      <c r="D28" s="1340"/>
      <c r="E28" s="1340">
        <v>0</v>
      </c>
      <c r="F28" s="1340">
        <v>0</v>
      </c>
      <c r="G28" s="1340"/>
      <c r="H28" s="1340">
        <v>0</v>
      </c>
      <c r="I28" s="1340"/>
      <c r="J28" s="1340">
        <v>0</v>
      </c>
      <c r="K28" s="1270"/>
      <c r="L28" s="1337" t="s">
        <v>1442</v>
      </c>
      <c r="M28" s="1337"/>
    </row>
    <row r="29" spans="1:13" s="1338" customFormat="1" ht="30" hidden="1">
      <c r="A29" s="1339" t="s">
        <v>8631</v>
      </c>
      <c r="B29" s="1340">
        <v>0</v>
      </c>
      <c r="C29" s="1340">
        <v>0</v>
      </c>
      <c r="D29" s="1340"/>
      <c r="E29" s="1340">
        <v>0</v>
      </c>
      <c r="F29" s="1340">
        <v>0</v>
      </c>
      <c r="G29" s="1340"/>
      <c r="H29" s="1340">
        <v>0</v>
      </c>
      <c r="I29" s="1340"/>
      <c r="J29" s="1340">
        <v>0</v>
      </c>
      <c r="K29" s="1270"/>
      <c r="L29" s="1337" t="s">
        <v>8627</v>
      </c>
      <c r="M29" s="1337"/>
    </row>
    <row r="30" spans="1:13" s="1338" customFormat="1" ht="30" hidden="1">
      <c r="A30" s="1339" t="s">
        <v>8632</v>
      </c>
      <c r="B30" s="1340">
        <v>0</v>
      </c>
      <c r="C30" s="1340">
        <v>0</v>
      </c>
      <c r="D30" s="1340"/>
      <c r="E30" s="1340">
        <v>0</v>
      </c>
      <c r="F30" s="1340">
        <v>0</v>
      </c>
      <c r="G30" s="1340"/>
      <c r="H30" s="1340">
        <v>0</v>
      </c>
      <c r="I30" s="1340"/>
      <c r="J30" s="1340">
        <v>0</v>
      </c>
      <c r="K30" s="1270"/>
      <c r="L30" s="1337" t="s">
        <v>8627</v>
      </c>
      <c r="M30" s="1337"/>
    </row>
    <row r="31" spans="1:13" s="1338" customFormat="1" ht="30" hidden="1">
      <c r="A31" s="1339" t="s">
        <v>8633</v>
      </c>
      <c r="B31" s="1340">
        <v>0</v>
      </c>
      <c r="C31" s="1340">
        <v>0</v>
      </c>
      <c r="D31" s="1340"/>
      <c r="E31" s="1340">
        <v>0</v>
      </c>
      <c r="F31" s="1340">
        <v>0</v>
      </c>
      <c r="G31" s="1340"/>
      <c r="H31" s="1340">
        <v>0</v>
      </c>
      <c r="I31" s="1340"/>
      <c r="J31" s="1340">
        <v>0</v>
      </c>
      <c r="K31" s="1270"/>
      <c r="L31" s="1337" t="s">
        <v>8634</v>
      </c>
      <c r="M31" s="1337"/>
    </row>
    <row r="32" spans="1:13" s="1338" customFormat="1" ht="30" hidden="1">
      <c r="A32" s="1339" t="s">
        <v>8635</v>
      </c>
      <c r="B32" s="1340">
        <v>0</v>
      </c>
      <c r="C32" s="1340">
        <v>0</v>
      </c>
      <c r="D32" s="1340"/>
      <c r="E32" s="1340">
        <v>0</v>
      </c>
      <c r="F32" s="1340">
        <v>0</v>
      </c>
      <c r="G32" s="1340"/>
      <c r="H32" s="1340">
        <v>0</v>
      </c>
      <c r="I32" s="1340"/>
      <c r="J32" s="1340">
        <v>0</v>
      </c>
      <c r="K32" s="1270"/>
      <c r="L32" s="1337" t="s">
        <v>8636</v>
      </c>
      <c r="M32" s="1337"/>
    </row>
    <row r="33" spans="1:13" s="1343" customFormat="1" hidden="1">
      <c r="A33" s="1276" t="s">
        <v>8637</v>
      </c>
      <c r="B33" s="1273">
        <f>SUM(B34:B37)</f>
        <v>0</v>
      </c>
      <c r="C33" s="1273">
        <f>SUM(C34:C37)</f>
        <v>0</v>
      </c>
      <c r="D33" s="1273"/>
      <c r="E33" s="1273">
        <v>0</v>
      </c>
      <c r="F33" s="1273">
        <f>SUM(F34:F37)</f>
        <v>0</v>
      </c>
      <c r="G33" s="1273"/>
      <c r="H33" s="1273">
        <f>SUM(H34:H37)</f>
        <v>0</v>
      </c>
      <c r="I33" s="1273"/>
      <c r="J33" s="1273">
        <f>SUM(J34:J37)</f>
        <v>0</v>
      </c>
      <c r="K33" s="1277"/>
      <c r="L33" s="1341"/>
      <c r="M33" s="1342"/>
    </row>
    <row r="34" spans="1:13" s="1338" customFormat="1" hidden="1">
      <c r="A34" s="1339" t="s">
        <v>8638</v>
      </c>
      <c r="B34" s="1340">
        <f>[6]BS!F22</f>
        <v>0</v>
      </c>
      <c r="C34" s="1340">
        <v>0</v>
      </c>
      <c r="D34" s="1340"/>
      <c r="E34" s="1340">
        <v>0</v>
      </c>
      <c r="F34" s="1340">
        <v>0</v>
      </c>
      <c r="G34" s="1340"/>
      <c r="H34" s="1340">
        <v>0</v>
      </c>
      <c r="I34" s="1340"/>
      <c r="J34" s="1273">
        <f>E34</f>
        <v>0</v>
      </c>
      <c r="K34" s="1270"/>
      <c r="L34" s="1337" t="s">
        <v>1442</v>
      </c>
      <c r="M34" s="1344"/>
    </row>
    <row r="35" spans="1:13" s="1338" customFormat="1" hidden="1">
      <c r="A35" s="1339" t="s">
        <v>8639</v>
      </c>
      <c r="B35" s="1340">
        <v>0</v>
      </c>
      <c r="C35" s="1340">
        <v>0</v>
      </c>
      <c r="D35" s="1340"/>
      <c r="E35" s="1340">
        <v>0</v>
      </c>
      <c r="F35" s="1340">
        <v>0</v>
      </c>
      <c r="G35" s="1340"/>
      <c r="H35" s="1340">
        <v>0</v>
      </c>
      <c r="I35" s="1340"/>
      <c r="J35" s="1340">
        <v>0</v>
      </c>
      <c r="K35" s="1270"/>
      <c r="L35" s="1337" t="s">
        <v>8627</v>
      </c>
      <c r="M35" s="1344"/>
    </row>
    <row r="36" spans="1:13" s="1338" customFormat="1" ht="30" hidden="1">
      <c r="A36" s="1339" t="s">
        <v>8633</v>
      </c>
      <c r="B36" s="1340">
        <v>0</v>
      </c>
      <c r="C36" s="1340">
        <v>0</v>
      </c>
      <c r="D36" s="1340"/>
      <c r="E36" s="1340">
        <v>0</v>
      </c>
      <c r="F36" s="1340">
        <v>0</v>
      </c>
      <c r="G36" s="1340"/>
      <c r="H36" s="1340">
        <v>0</v>
      </c>
      <c r="I36" s="1340"/>
      <c r="J36" s="1340">
        <v>0</v>
      </c>
      <c r="K36" s="1270"/>
      <c r="L36" s="1337" t="s">
        <v>8634</v>
      </c>
      <c r="M36" s="1344"/>
    </row>
    <row r="37" spans="1:13" s="1338" customFormat="1" ht="30" hidden="1">
      <c r="A37" s="1339" t="s">
        <v>8635</v>
      </c>
      <c r="B37" s="1340">
        <v>0</v>
      </c>
      <c r="C37" s="1340">
        <v>0</v>
      </c>
      <c r="D37" s="1340"/>
      <c r="E37" s="1340">
        <v>0</v>
      </c>
      <c r="F37" s="1340">
        <v>0</v>
      </c>
      <c r="G37" s="1340"/>
      <c r="H37" s="1340">
        <v>0</v>
      </c>
      <c r="I37" s="1340"/>
      <c r="J37" s="1340">
        <v>0</v>
      </c>
      <c r="K37" s="1270"/>
      <c r="L37" s="1337" t="s">
        <v>8636</v>
      </c>
      <c r="M37" s="1344"/>
    </row>
    <row r="38" spans="1:13">
      <c r="A38" s="1245" t="s">
        <v>12489</v>
      </c>
      <c r="B38" s="1246">
        <f>SUM(B39:B42)</f>
        <v>23339967479</v>
      </c>
      <c r="C38" s="1246">
        <f>SUM(C39:C42)</f>
        <v>0</v>
      </c>
      <c r="D38" s="1246"/>
      <c r="E38" s="1246">
        <f>SUM(E39:E42)</f>
        <v>30107156800</v>
      </c>
      <c r="F38" s="1246">
        <f>SUM(F39:F42)</f>
        <v>0</v>
      </c>
      <c r="G38" s="1246"/>
      <c r="H38" s="1246">
        <f>SUM(H39:H42)</f>
        <v>23339967479</v>
      </c>
      <c r="I38" s="1246"/>
      <c r="J38" s="1246">
        <f>SUM(J39:J42)</f>
        <v>30107156800</v>
      </c>
      <c r="K38" s="1247"/>
      <c r="L38" s="1248"/>
      <c r="M38" s="1248" t="s">
        <v>8622</v>
      </c>
    </row>
    <row r="39" spans="1:13" s="1272" customFormat="1" hidden="1">
      <c r="A39" s="1268" t="s">
        <v>12489</v>
      </c>
      <c r="B39" s="1269">
        <f>BS!F26</f>
        <v>27597325654</v>
      </c>
      <c r="C39" s="1269">
        <v>0</v>
      </c>
      <c r="D39" s="1269"/>
      <c r="E39" s="1269">
        <f>BS!H26</f>
        <v>33566978335</v>
      </c>
      <c r="F39" s="1269">
        <v>0</v>
      </c>
      <c r="G39" s="1269"/>
      <c r="H39" s="1273">
        <f>B39+B40</f>
        <v>23339967479</v>
      </c>
      <c r="I39" s="1269"/>
      <c r="J39" s="1269">
        <f>E39+E40</f>
        <v>30107156800</v>
      </c>
      <c r="K39" s="1270"/>
      <c r="L39" s="1271" t="s">
        <v>8640</v>
      </c>
      <c r="M39" s="1271"/>
    </row>
    <row r="40" spans="1:13" s="1272" customFormat="1" ht="30" hidden="1">
      <c r="A40" s="1268" t="s">
        <v>10971</v>
      </c>
      <c r="B40" s="1269">
        <f>BS!F31</f>
        <v>-4257358175</v>
      </c>
      <c r="C40" s="1269">
        <v>0</v>
      </c>
      <c r="D40" s="1269"/>
      <c r="E40" s="1269">
        <f>BS!H31</f>
        <v>-3459821535</v>
      </c>
      <c r="F40" s="1269">
        <v>0</v>
      </c>
      <c r="G40" s="1269"/>
      <c r="H40" s="1274"/>
      <c r="I40" s="1275"/>
      <c r="J40" s="1275"/>
      <c r="K40" s="1270"/>
      <c r="L40" s="1271" t="s">
        <v>8641</v>
      </c>
      <c r="M40" s="1271"/>
    </row>
    <row r="41" spans="1:13" s="1272" customFormat="1" hidden="1">
      <c r="A41" s="1268" t="s">
        <v>1730</v>
      </c>
      <c r="B41" s="1269">
        <v>0</v>
      </c>
      <c r="C41" s="1269">
        <v>0</v>
      </c>
      <c r="D41" s="1269"/>
      <c r="E41" s="1269">
        <v>0</v>
      </c>
      <c r="F41" s="1269">
        <v>0</v>
      </c>
      <c r="G41" s="1269"/>
      <c r="H41" s="1269">
        <v>0</v>
      </c>
      <c r="I41" s="1269"/>
      <c r="J41" s="1269">
        <v>0</v>
      </c>
      <c r="K41" s="1270"/>
      <c r="L41" s="1271" t="s">
        <v>8642</v>
      </c>
      <c r="M41" s="1271"/>
    </row>
    <row r="42" spans="1:13" s="1272" customFormat="1" ht="30" hidden="1">
      <c r="A42" s="1268" t="s">
        <v>3990</v>
      </c>
      <c r="B42" s="1269">
        <v>0</v>
      </c>
      <c r="C42" s="1269">
        <v>0</v>
      </c>
      <c r="D42" s="1269"/>
      <c r="E42" s="1269">
        <v>0</v>
      </c>
      <c r="F42" s="1269">
        <v>0</v>
      </c>
      <c r="G42" s="1269"/>
      <c r="H42" s="1269">
        <v>0</v>
      </c>
      <c r="I42" s="1269"/>
      <c r="J42" s="1269">
        <v>0</v>
      </c>
      <c r="K42" s="1270"/>
      <c r="L42" s="1271" t="s">
        <v>8643</v>
      </c>
      <c r="M42" s="1271"/>
    </row>
    <row r="43" spans="1:13" s="1279" customFormat="1" hidden="1">
      <c r="A43" s="1276" t="s">
        <v>8644</v>
      </c>
      <c r="B43" s="1273">
        <f>SUM(B44:B49)</f>
        <v>0</v>
      </c>
      <c r="C43" s="1273">
        <f>SUM(C44:C49)</f>
        <v>0</v>
      </c>
      <c r="D43" s="1273"/>
      <c r="E43" s="1273">
        <v>0</v>
      </c>
      <c r="F43" s="1273">
        <f>SUM(F44:F49)</f>
        <v>0</v>
      </c>
      <c r="G43" s="1273"/>
      <c r="H43" s="1273">
        <f>SUM(H44:H49)</f>
        <v>0</v>
      </c>
      <c r="I43" s="1273"/>
      <c r="J43" s="1273">
        <f>SUM(J44:J49)</f>
        <v>0</v>
      </c>
      <c r="K43" s="1277"/>
      <c r="L43" s="1278" t="s">
        <v>8645</v>
      </c>
      <c r="M43" s="1278" t="s">
        <v>8622</v>
      </c>
    </row>
    <row r="44" spans="1:13" s="1272" customFormat="1" ht="30" hidden="1">
      <c r="A44" s="1268" t="s">
        <v>8646</v>
      </c>
      <c r="B44" s="1269">
        <v>0</v>
      </c>
      <c r="C44" s="1269">
        <v>0</v>
      </c>
      <c r="D44" s="1269"/>
      <c r="E44" s="1269">
        <v>0</v>
      </c>
      <c r="F44" s="1269">
        <v>0</v>
      </c>
      <c r="G44" s="1269"/>
      <c r="H44" s="1269">
        <v>0</v>
      </c>
      <c r="I44" s="1269"/>
      <c r="J44" s="1269">
        <v>0</v>
      </c>
      <c r="K44" s="1270"/>
      <c r="L44" s="1271" t="s">
        <v>1442</v>
      </c>
      <c r="M44" s="1271"/>
    </row>
    <row r="45" spans="1:13" s="1272" customFormat="1" ht="30" hidden="1">
      <c r="A45" s="1268" t="s">
        <v>8647</v>
      </c>
      <c r="B45" s="1269">
        <v>0</v>
      </c>
      <c r="C45" s="1269">
        <v>0</v>
      </c>
      <c r="D45" s="1269"/>
      <c r="E45" s="1269">
        <v>0</v>
      </c>
      <c r="F45" s="1269">
        <v>0</v>
      </c>
      <c r="G45" s="1269"/>
      <c r="H45" s="1269">
        <v>0</v>
      </c>
      <c r="I45" s="1269"/>
      <c r="J45" s="1269">
        <v>0</v>
      </c>
      <c r="K45" s="1270"/>
      <c r="L45" s="1271" t="s">
        <v>1442</v>
      </c>
      <c r="M45" s="1271"/>
    </row>
    <row r="46" spans="1:13" s="1272" customFormat="1" ht="30" hidden="1">
      <c r="A46" s="1268" t="s">
        <v>8648</v>
      </c>
      <c r="B46" s="1269">
        <v>0</v>
      </c>
      <c r="C46" s="1269">
        <v>0</v>
      </c>
      <c r="D46" s="1269"/>
      <c r="E46" s="1269">
        <v>0</v>
      </c>
      <c r="F46" s="1269">
        <v>0</v>
      </c>
      <c r="G46" s="1269"/>
      <c r="H46" s="1269">
        <v>0</v>
      </c>
      <c r="I46" s="1269"/>
      <c r="J46" s="1269">
        <v>0</v>
      </c>
      <c r="K46" s="1270"/>
      <c r="L46" s="1271" t="s">
        <v>8627</v>
      </c>
      <c r="M46" s="1271"/>
    </row>
    <row r="47" spans="1:13" s="1272" customFormat="1" ht="30" hidden="1">
      <c r="A47" s="1268" t="s">
        <v>8649</v>
      </c>
      <c r="B47" s="1269">
        <v>0</v>
      </c>
      <c r="C47" s="1269">
        <v>0</v>
      </c>
      <c r="D47" s="1269"/>
      <c r="E47" s="1269">
        <v>0</v>
      </c>
      <c r="F47" s="1269">
        <v>0</v>
      </c>
      <c r="G47" s="1269"/>
      <c r="H47" s="1269">
        <v>0</v>
      </c>
      <c r="I47" s="1269"/>
      <c r="J47" s="1269">
        <v>0</v>
      </c>
      <c r="K47" s="1270"/>
      <c r="L47" s="1271" t="s">
        <v>8627</v>
      </c>
      <c r="M47" s="1271"/>
    </row>
    <row r="48" spans="1:13" s="1272" customFormat="1" ht="30" hidden="1">
      <c r="A48" s="1268" t="s">
        <v>8650</v>
      </c>
      <c r="B48" s="1269">
        <v>0</v>
      </c>
      <c r="C48" s="1269">
        <v>0</v>
      </c>
      <c r="D48" s="1269"/>
      <c r="E48" s="1269">
        <v>0</v>
      </c>
      <c r="F48" s="1269">
        <v>0</v>
      </c>
      <c r="G48" s="1269"/>
      <c r="H48" s="1269">
        <v>0</v>
      </c>
      <c r="I48" s="1269"/>
      <c r="J48" s="1269">
        <v>0</v>
      </c>
      <c r="K48" s="1270"/>
      <c r="L48" s="1271" t="s">
        <v>8634</v>
      </c>
      <c r="M48" s="1271"/>
    </row>
    <row r="49" spans="1:13" s="1272" customFormat="1" ht="30" hidden="1">
      <c r="A49" s="1268" t="s">
        <v>8651</v>
      </c>
      <c r="B49" s="1269">
        <v>0</v>
      </c>
      <c r="C49" s="1269">
        <v>0</v>
      </c>
      <c r="D49" s="1269"/>
      <c r="E49" s="1269">
        <v>0</v>
      </c>
      <c r="F49" s="1269">
        <v>0</v>
      </c>
      <c r="G49" s="1269"/>
      <c r="H49" s="1269">
        <v>0</v>
      </c>
      <c r="I49" s="1269"/>
      <c r="J49" s="1269">
        <v>0</v>
      </c>
      <c r="K49" s="1270"/>
      <c r="L49" s="1271" t="s">
        <v>8636</v>
      </c>
      <c r="M49" s="1271"/>
    </row>
    <row r="50" spans="1:13">
      <c r="A50" s="1245" t="s">
        <v>13298</v>
      </c>
      <c r="B50" s="1246">
        <f>SUM(B51:B58)</f>
        <v>392018406884</v>
      </c>
      <c r="C50" s="1246">
        <f>SUM(C51:C58)</f>
        <v>0</v>
      </c>
      <c r="D50" s="1246"/>
      <c r="E50" s="1246">
        <f>SUM(E51:E58)</f>
        <v>361481164004</v>
      </c>
      <c r="F50" s="1246">
        <f>SUM(F51:F58)</f>
        <v>0</v>
      </c>
      <c r="G50" s="1246"/>
      <c r="H50" s="1246">
        <f>SUM(H51:H58)</f>
        <v>392018406884</v>
      </c>
      <c r="I50" s="1246"/>
      <c r="J50" s="1246">
        <f>SUM(J51:J58)</f>
        <v>361481164004</v>
      </c>
      <c r="K50" s="1247"/>
      <c r="L50" s="1249"/>
      <c r="M50" s="1248"/>
    </row>
    <row r="51" spans="1:13" s="1272" customFormat="1" ht="30" hidden="1">
      <c r="A51" s="1268" t="s">
        <v>8652</v>
      </c>
      <c r="B51" s="1269">
        <f>BS!F30</f>
        <v>8159317438</v>
      </c>
      <c r="C51" s="1269">
        <v>0</v>
      </c>
      <c r="D51" s="1269"/>
      <c r="E51" s="1269">
        <f>BS!H30</f>
        <v>8159317438</v>
      </c>
      <c r="F51" s="1269">
        <v>0</v>
      </c>
      <c r="G51" s="1269"/>
      <c r="H51" s="1269">
        <f>B51</f>
        <v>8159317438</v>
      </c>
      <c r="I51" s="1269"/>
      <c r="J51" s="1269">
        <f>E51</f>
        <v>8159317438</v>
      </c>
      <c r="K51" s="1270"/>
      <c r="L51" s="1271" t="s">
        <v>8653</v>
      </c>
      <c r="M51" s="1271"/>
    </row>
    <row r="52" spans="1:13" s="1272" customFormat="1" ht="45" hidden="1">
      <c r="A52" s="1268" t="s">
        <v>8654</v>
      </c>
      <c r="B52" s="1269">
        <v>0</v>
      </c>
      <c r="C52" s="1269">
        <v>0</v>
      </c>
      <c r="D52" s="1269"/>
      <c r="E52" s="1269">
        <v>0</v>
      </c>
      <c r="F52" s="1269">
        <v>0</v>
      </c>
      <c r="G52" s="1269"/>
      <c r="H52" s="1269">
        <v>0</v>
      </c>
      <c r="I52" s="1269"/>
      <c r="J52" s="1269">
        <v>0</v>
      </c>
      <c r="K52" s="1270"/>
      <c r="L52" s="1271" t="s">
        <v>8655</v>
      </c>
      <c r="M52" s="1271"/>
    </row>
    <row r="53" spans="1:13" s="1272" customFormat="1" hidden="1">
      <c r="A53" s="1268" t="s">
        <v>3830</v>
      </c>
      <c r="B53" s="1269">
        <f>BS!F42</f>
        <v>380822846566</v>
      </c>
      <c r="C53" s="1269">
        <v>0</v>
      </c>
      <c r="D53" s="1269"/>
      <c r="E53" s="1269">
        <f>BS!H42</f>
        <v>353321846566</v>
      </c>
      <c r="F53" s="1269">
        <v>0</v>
      </c>
      <c r="G53" s="1269"/>
      <c r="H53" s="1269">
        <f>B53</f>
        <v>380822846566</v>
      </c>
      <c r="I53" s="1269"/>
      <c r="J53" s="1269">
        <f>E53</f>
        <v>353321846566</v>
      </c>
      <c r="K53" s="1270"/>
      <c r="L53" s="1271" t="s">
        <v>8656</v>
      </c>
      <c r="M53" s="1271"/>
    </row>
    <row r="54" spans="1:13" s="1272" customFormat="1" ht="30" hidden="1">
      <c r="A54" s="1268" t="s">
        <v>8657</v>
      </c>
      <c r="B54" s="1269">
        <v>0</v>
      </c>
      <c r="C54" s="1269">
        <v>0</v>
      </c>
      <c r="D54" s="1269"/>
      <c r="E54" s="1269">
        <v>0</v>
      </c>
      <c r="F54" s="1269">
        <v>0</v>
      </c>
      <c r="G54" s="1269"/>
      <c r="H54" s="1269">
        <v>0</v>
      </c>
      <c r="I54" s="1269"/>
      <c r="J54" s="1269">
        <v>0</v>
      </c>
      <c r="K54" s="1270"/>
      <c r="L54" s="1271" t="s">
        <v>8655</v>
      </c>
      <c r="M54" s="1271"/>
    </row>
    <row r="55" spans="1:13" s="1272" customFormat="1" ht="30" hidden="1">
      <c r="A55" s="1268" t="s">
        <v>10320</v>
      </c>
      <c r="B55" s="1269">
        <v>0</v>
      </c>
      <c r="C55" s="1269">
        <v>0</v>
      </c>
      <c r="D55" s="1269"/>
      <c r="E55" s="1269">
        <v>0</v>
      </c>
      <c r="F55" s="1269">
        <v>0</v>
      </c>
      <c r="G55" s="1269"/>
      <c r="H55" s="1269">
        <v>0</v>
      </c>
      <c r="I55" s="1269"/>
      <c r="J55" s="1269">
        <v>0</v>
      </c>
      <c r="K55" s="1270"/>
      <c r="L55" s="1271" t="s">
        <v>8658</v>
      </c>
      <c r="M55" s="1271"/>
    </row>
    <row r="56" spans="1:13" s="1272" customFormat="1" ht="30" hidden="1">
      <c r="A56" s="1268" t="s">
        <v>8659</v>
      </c>
      <c r="B56" s="1269">
        <v>0</v>
      </c>
      <c r="C56" s="1269">
        <v>0</v>
      </c>
      <c r="D56" s="1269"/>
      <c r="E56" s="1269">
        <v>0</v>
      </c>
      <c r="F56" s="1269">
        <v>0</v>
      </c>
      <c r="G56" s="1269"/>
      <c r="H56" s="1269">
        <v>0</v>
      </c>
      <c r="I56" s="1269"/>
      <c r="J56" s="1269">
        <v>0</v>
      </c>
      <c r="K56" s="1270"/>
      <c r="L56" s="1271" t="s">
        <v>8660</v>
      </c>
      <c r="M56" s="1271"/>
    </row>
    <row r="57" spans="1:13" s="1272" customFormat="1" hidden="1">
      <c r="A57" s="1268" t="s">
        <v>4415</v>
      </c>
      <c r="B57" s="1269">
        <f>BS!F85</f>
        <v>3036242880</v>
      </c>
      <c r="C57" s="1269">
        <v>0</v>
      </c>
      <c r="D57" s="1269"/>
      <c r="E57" s="1269">
        <f>BS!H85</f>
        <v>0</v>
      </c>
      <c r="F57" s="1269">
        <v>0</v>
      </c>
      <c r="G57" s="1269"/>
      <c r="H57" s="1269">
        <f>B57</f>
        <v>3036242880</v>
      </c>
      <c r="I57" s="1269"/>
      <c r="J57" s="1269">
        <f>E57</f>
        <v>0</v>
      </c>
      <c r="K57" s="1270"/>
      <c r="L57" s="1271" t="s">
        <v>8661</v>
      </c>
      <c r="M57" s="1271"/>
    </row>
    <row r="58" spans="1:13" s="1272" customFormat="1" ht="30" hidden="1">
      <c r="A58" s="1268" t="s">
        <v>8662</v>
      </c>
      <c r="B58" s="1269">
        <v>0</v>
      </c>
      <c r="C58" s="1269">
        <v>0</v>
      </c>
      <c r="D58" s="1269"/>
      <c r="E58" s="1269">
        <v>0</v>
      </c>
      <c r="F58" s="1269">
        <v>0</v>
      </c>
      <c r="G58" s="1269"/>
      <c r="H58" s="1269">
        <v>0</v>
      </c>
      <c r="I58" s="1269"/>
      <c r="J58" s="1269">
        <v>0</v>
      </c>
      <c r="K58" s="1270"/>
      <c r="L58" s="1271" t="s">
        <v>8660</v>
      </c>
      <c r="M58" s="1271"/>
    </row>
    <row r="59" spans="1:13" hidden="1">
      <c r="A59" s="1245"/>
      <c r="B59" s="1246"/>
      <c r="C59" s="1246"/>
      <c r="D59" s="1246"/>
      <c r="E59" s="1246"/>
      <c r="F59" s="1246"/>
      <c r="G59" s="1246"/>
      <c r="H59" s="1246"/>
      <c r="I59" s="1246"/>
      <c r="J59" s="1246"/>
      <c r="K59" s="1247"/>
      <c r="L59" s="1249"/>
      <c r="M59" s="1248"/>
    </row>
    <row r="60" spans="1:13" s="1252" customFormat="1" thickBot="1">
      <c r="A60" s="1236" t="s">
        <v>4032</v>
      </c>
      <c r="B60" s="1250">
        <f>B17+B18+B22+B33+B38+B43+B50</f>
        <v>507182932225</v>
      </c>
      <c r="C60" s="1250">
        <f>C17+C18+C22+C33+C38+C43+C50</f>
        <v>0</v>
      </c>
      <c r="D60" s="1251"/>
      <c r="E60" s="1250">
        <f>E17+E18+E22+E33+E38+E43+E50</f>
        <v>442580824621</v>
      </c>
      <c r="F60" s="1250">
        <f>F17+F18+F22+F33+F38+F43+F50</f>
        <v>0</v>
      </c>
      <c r="G60" s="1251"/>
      <c r="H60" s="1250">
        <f>H17+H18+H22+H33+H38+H43+H50</f>
        <v>507182932225</v>
      </c>
      <c r="I60" s="1251"/>
      <c r="J60" s="1250">
        <f>J17+J18+J22+J33+J38+J43+J50</f>
        <v>442580824621</v>
      </c>
      <c r="K60" s="1247"/>
    </row>
    <row r="61" spans="1:13" ht="15.75" thickTop="1">
      <c r="A61" s="1245"/>
      <c r="B61" s="1246"/>
      <c r="C61" s="1246"/>
      <c r="D61" s="1246"/>
      <c r="E61" s="1246"/>
      <c r="F61" s="1246"/>
      <c r="G61" s="1246"/>
      <c r="H61" s="1246"/>
      <c r="I61" s="1246"/>
      <c r="J61" s="1246"/>
      <c r="K61" s="1247"/>
    </row>
    <row r="62" spans="1:13">
      <c r="A62" s="1236" t="s">
        <v>8663</v>
      </c>
      <c r="B62" s="1246"/>
      <c r="C62" s="1246"/>
      <c r="D62" s="1246"/>
      <c r="E62" s="1246"/>
      <c r="F62" s="1246"/>
      <c r="G62" s="1246"/>
      <c r="H62" s="1246"/>
      <c r="I62" s="1246"/>
      <c r="J62" s="1246"/>
      <c r="K62" s="1247"/>
    </row>
    <row r="63" spans="1:13" hidden="1">
      <c r="A63" s="1236"/>
      <c r="B63" s="1246"/>
      <c r="C63" s="1246"/>
      <c r="D63" s="1246"/>
      <c r="E63" s="1246"/>
      <c r="F63" s="1246"/>
      <c r="G63" s="1246"/>
      <c r="H63" s="1246"/>
      <c r="I63" s="1246"/>
      <c r="J63" s="1246"/>
      <c r="K63" s="1247"/>
    </row>
    <row r="64" spans="1:13" ht="45" hidden="1">
      <c r="A64" s="1245" t="s">
        <v>8664</v>
      </c>
      <c r="B64" s="1246"/>
      <c r="C64" s="1246"/>
      <c r="D64" s="1246"/>
      <c r="E64" s="1246"/>
      <c r="F64" s="1246"/>
      <c r="G64" s="1246"/>
      <c r="H64" s="1246"/>
      <c r="I64" s="1246"/>
      <c r="J64" s="1246"/>
      <c r="K64" s="1247"/>
      <c r="L64" s="1248" t="s">
        <v>8665</v>
      </c>
    </row>
    <row r="65" spans="1:13">
      <c r="A65" s="1245" t="s">
        <v>8666</v>
      </c>
      <c r="B65" s="1246">
        <f>SUM(B66:B73)</f>
        <v>33504395687</v>
      </c>
      <c r="C65" s="1246">
        <f>SUM(C66:C73)</f>
        <v>0</v>
      </c>
      <c r="D65" s="1246"/>
      <c r="E65" s="1246">
        <f>SUM(E66:E73)</f>
        <v>35801152437</v>
      </c>
      <c r="F65" s="1246">
        <f>SUM(F66:F73)</f>
        <v>0</v>
      </c>
      <c r="G65" s="1246"/>
      <c r="H65" s="1246">
        <f>SUM(H66:H73)</f>
        <v>33504395687</v>
      </c>
      <c r="I65" s="1246"/>
      <c r="J65" s="1246">
        <f>SUM(J66:J73)</f>
        <v>35801152437</v>
      </c>
      <c r="K65" s="1247"/>
      <c r="L65" s="1249"/>
      <c r="M65" s="1248"/>
    </row>
    <row r="66" spans="1:13" s="1272" customFormat="1" ht="30" hidden="1">
      <c r="A66" s="1268" t="s">
        <v>8667</v>
      </c>
      <c r="B66" s="1269">
        <v>0</v>
      </c>
      <c r="C66" s="1269">
        <v>0</v>
      </c>
      <c r="D66" s="1269"/>
      <c r="E66" s="1269">
        <v>0</v>
      </c>
      <c r="F66" s="1269">
        <v>0</v>
      </c>
      <c r="G66" s="1269"/>
      <c r="H66" s="1269">
        <v>0</v>
      </c>
      <c r="I66" s="1269"/>
      <c r="J66" s="1269">
        <v>0</v>
      </c>
      <c r="K66" s="1270"/>
      <c r="L66" s="1271" t="s">
        <v>8665</v>
      </c>
      <c r="M66" s="1271"/>
    </row>
    <row r="67" spans="1:13" s="1272" customFormat="1" ht="30" hidden="1">
      <c r="A67" s="1268" t="s">
        <v>8668</v>
      </c>
      <c r="B67" s="1269">
        <v>0</v>
      </c>
      <c r="C67" s="1269">
        <v>0</v>
      </c>
      <c r="D67" s="1269"/>
      <c r="E67" s="1269">
        <v>0</v>
      </c>
      <c r="F67" s="1269">
        <v>0</v>
      </c>
      <c r="G67" s="1269"/>
      <c r="H67" s="1269">
        <v>0</v>
      </c>
      <c r="I67" s="1269"/>
      <c r="J67" s="1269">
        <v>0</v>
      </c>
      <c r="K67" s="1270"/>
      <c r="L67" s="1271" t="s">
        <v>8665</v>
      </c>
      <c r="M67" s="1271"/>
    </row>
    <row r="68" spans="1:13" s="1272" customFormat="1" ht="30" hidden="1">
      <c r="A68" s="1268" t="s">
        <v>8669</v>
      </c>
      <c r="B68" s="1269">
        <v>0</v>
      </c>
      <c r="C68" s="1269">
        <v>0</v>
      </c>
      <c r="D68" s="1269"/>
      <c r="E68" s="1269">
        <v>0</v>
      </c>
      <c r="F68" s="1269">
        <v>0</v>
      </c>
      <c r="G68" s="1269"/>
      <c r="H68" s="1269">
        <v>0</v>
      </c>
      <c r="I68" s="1269"/>
      <c r="J68" s="1269">
        <v>0</v>
      </c>
      <c r="K68" s="1270"/>
      <c r="L68" s="1271" t="s">
        <v>8665</v>
      </c>
      <c r="M68" s="1279"/>
    </row>
    <row r="69" spans="1:13" s="1272" customFormat="1" ht="30" hidden="1">
      <c r="A69" s="1268" t="s">
        <v>8670</v>
      </c>
      <c r="B69" s="1269">
        <f>BS!F101</f>
        <v>29598396794</v>
      </c>
      <c r="C69" s="1269">
        <v>0</v>
      </c>
      <c r="D69" s="1269"/>
      <c r="E69" s="1269">
        <f>BS!H101</f>
        <v>34605041326</v>
      </c>
      <c r="F69" s="1269">
        <v>0</v>
      </c>
      <c r="G69" s="1269"/>
      <c r="H69" s="1269">
        <f>B69</f>
        <v>29598396794</v>
      </c>
      <c r="I69" s="1269"/>
      <c r="J69" s="1269">
        <f>E69</f>
        <v>34605041326</v>
      </c>
      <c r="K69" s="1270"/>
      <c r="L69" s="1271" t="s">
        <v>8665</v>
      </c>
      <c r="M69" s="1279"/>
    </row>
    <row r="70" spans="1:13" s="1272" customFormat="1" ht="30" hidden="1">
      <c r="A70" s="1268" t="s">
        <v>8671</v>
      </c>
      <c r="B70" s="1269">
        <v>0</v>
      </c>
      <c r="C70" s="1269">
        <v>0</v>
      </c>
      <c r="D70" s="1269"/>
      <c r="E70" s="1269">
        <v>0</v>
      </c>
      <c r="F70" s="1269">
        <v>0</v>
      </c>
      <c r="G70" s="1269"/>
      <c r="H70" s="1269">
        <v>0</v>
      </c>
      <c r="I70" s="1269"/>
      <c r="J70" s="1269">
        <v>0</v>
      </c>
      <c r="K70" s="1270"/>
      <c r="L70" s="1271" t="s">
        <v>3123</v>
      </c>
      <c r="M70" s="1271"/>
    </row>
    <row r="71" spans="1:13" s="1272" customFormat="1" ht="30" hidden="1">
      <c r="A71" s="1268" t="s">
        <v>3124</v>
      </c>
      <c r="B71" s="1269">
        <f>BS!F118</f>
        <v>3905998893</v>
      </c>
      <c r="C71" s="1269"/>
      <c r="D71" s="1269"/>
      <c r="E71" s="1269">
        <f>BS!H118</f>
        <v>1196111111</v>
      </c>
      <c r="F71" s="1269"/>
      <c r="G71" s="1269"/>
      <c r="H71" s="1269">
        <f>B71</f>
        <v>3905998893</v>
      </c>
      <c r="I71" s="1269"/>
      <c r="J71" s="1269">
        <f>E71</f>
        <v>1196111111</v>
      </c>
      <c r="K71" s="1270"/>
      <c r="L71" s="1271" t="s">
        <v>3123</v>
      </c>
      <c r="M71" s="1271"/>
    </row>
    <row r="72" spans="1:13" s="1272" customFormat="1" ht="30" hidden="1">
      <c r="A72" s="1268" t="s">
        <v>3125</v>
      </c>
      <c r="B72" s="1269"/>
      <c r="C72" s="1269"/>
      <c r="D72" s="1269"/>
      <c r="E72" s="1269"/>
      <c r="F72" s="1269"/>
      <c r="G72" s="1269"/>
      <c r="H72" s="1269"/>
      <c r="I72" s="1269"/>
      <c r="J72" s="1269"/>
      <c r="K72" s="1270"/>
      <c r="L72" s="1271" t="s">
        <v>3123</v>
      </c>
    </row>
    <row r="73" spans="1:13" s="1272" customFormat="1" ht="30" hidden="1">
      <c r="A73" s="1268" t="s">
        <v>3126</v>
      </c>
      <c r="B73" s="1269"/>
      <c r="C73" s="1269"/>
      <c r="D73" s="1269"/>
      <c r="E73" s="1269"/>
      <c r="F73" s="1269"/>
      <c r="G73" s="1269"/>
      <c r="H73" s="1273"/>
      <c r="I73" s="1269"/>
      <c r="J73" s="1273"/>
      <c r="K73" s="1270"/>
      <c r="L73" s="1271" t="s">
        <v>3123</v>
      </c>
      <c r="M73" s="1279"/>
    </row>
    <row r="74" spans="1:13">
      <c r="A74" s="1245" t="s">
        <v>3234</v>
      </c>
      <c r="B74" s="1246">
        <f>SUM(B75:B76)</f>
        <v>55857166431</v>
      </c>
      <c r="C74" s="1246">
        <f>SUM(C75:C76)</f>
        <v>0</v>
      </c>
      <c r="D74" s="1246"/>
      <c r="E74" s="1246">
        <f>SUM(E75:E76)</f>
        <v>13217702123</v>
      </c>
      <c r="F74" s="1246">
        <f>SUM(F75:F76)</f>
        <v>0</v>
      </c>
      <c r="G74" s="1246"/>
      <c r="H74" s="1246">
        <f>SUM(H75:H76)</f>
        <v>55857166431</v>
      </c>
      <c r="I74" s="1246"/>
      <c r="J74" s="1246">
        <f>SUM(J75:J76)</f>
        <v>13217702123</v>
      </c>
      <c r="K74" s="1247"/>
      <c r="M74" s="1235" t="s">
        <v>3127</v>
      </c>
    </row>
    <row r="75" spans="1:13" s="1272" customFormat="1" hidden="1">
      <c r="A75" s="1268" t="s">
        <v>3128</v>
      </c>
      <c r="B75" s="1269">
        <f>BS!F102</f>
        <v>55857166431</v>
      </c>
      <c r="C75" s="1269">
        <v>0</v>
      </c>
      <c r="D75" s="1269"/>
      <c r="E75" s="1269">
        <f>BS!H102</f>
        <v>13217702123</v>
      </c>
      <c r="F75" s="1269">
        <v>0</v>
      </c>
      <c r="G75" s="1269"/>
      <c r="H75" s="1269">
        <f>B75</f>
        <v>55857166431</v>
      </c>
      <c r="I75" s="1269"/>
      <c r="J75" s="1269">
        <f>E75</f>
        <v>13217702123</v>
      </c>
      <c r="K75" s="1270"/>
      <c r="L75" s="1271" t="s">
        <v>3129</v>
      </c>
    </row>
    <row r="76" spans="1:13" s="1272" customFormat="1" hidden="1">
      <c r="A76" s="1268" t="s">
        <v>9025</v>
      </c>
      <c r="B76" s="1269">
        <v>0</v>
      </c>
      <c r="C76" s="1269">
        <v>0</v>
      </c>
      <c r="D76" s="1269"/>
      <c r="E76" s="1269">
        <v>0</v>
      </c>
      <c r="F76" s="1269">
        <v>0</v>
      </c>
      <c r="G76" s="1269"/>
      <c r="H76" s="1269">
        <v>0</v>
      </c>
      <c r="I76" s="1269"/>
      <c r="J76" s="1269">
        <v>0</v>
      </c>
      <c r="K76" s="1270"/>
      <c r="L76" s="1271" t="s">
        <v>3130</v>
      </c>
    </row>
    <row r="77" spans="1:13">
      <c r="A77" s="1245" t="s">
        <v>3131</v>
      </c>
      <c r="B77" s="1246">
        <f>SUM(B78:B84)</f>
        <v>8193565034</v>
      </c>
      <c r="C77" s="1246">
        <f>SUM(C78:C84)</f>
        <v>0</v>
      </c>
      <c r="D77" s="1246"/>
      <c r="E77" s="1246">
        <f>SUM(E78:E84)</f>
        <v>7808088277</v>
      </c>
      <c r="F77" s="1246">
        <f>SUM(F78:F84)</f>
        <v>0</v>
      </c>
      <c r="G77" s="1246"/>
      <c r="H77" s="1246">
        <f>SUM(H78:H84)</f>
        <v>8193565034</v>
      </c>
      <c r="I77" s="1246"/>
      <c r="J77" s="1246">
        <f>SUM(J78:J84)</f>
        <v>7808088277</v>
      </c>
      <c r="K77" s="1247"/>
      <c r="L77" s="1249"/>
    </row>
    <row r="78" spans="1:13" s="1272" customFormat="1" hidden="1">
      <c r="A78" s="1268" t="s">
        <v>11923</v>
      </c>
      <c r="B78" s="1269">
        <f>BS!F105</f>
        <v>543993056</v>
      </c>
      <c r="C78" s="1269">
        <v>0</v>
      </c>
      <c r="D78" s="1269"/>
      <c r="E78" s="1269">
        <f>BS!H105</f>
        <v>297358825</v>
      </c>
      <c r="F78" s="1269">
        <v>0</v>
      </c>
      <c r="G78" s="1269"/>
      <c r="H78" s="1273">
        <f t="shared" ref="H78:H84" si="0">B78</f>
        <v>543993056</v>
      </c>
      <c r="I78" s="1269"/>
      <c r="J78" s="1273">
        <f>E78</f>
        <v>297358825</v>
      </c>
      <c r="K78" s="1270"/>
      <c r="L78" s="1271" t="s">
        <v>3132</v>
      </c>
    </row>
    <row r="79" spans="1:13" s="1272" customFormat="1" hidden="1">
      <c r="A79" s="1268" t="s">
        <v>11924</v>
      </c>
      <c r="B79" s="1269">
        <f>BS!F106</f>
        <v>45745592</v>
      </c>
      <c r="C79" s="1269">
        <v>0</v>
      </c>
      <c r="D79" s="1269"/>
      <c r="E79" s="1269">
        <f>BS!H106</f>
        <v>35124634</v>
      </c>
      <c r="F79" s="1269">
        <v>0</v>
      </c>
      <c r="G79" s="1269"/>
      <c r="H79" s="1273">
        <f t="shared" si="0"/>
        <v>45745592</v>
      </c>
      <c r="I79" s="1269"/>
      <c r="J79" s="1273">
        <f>E79</f>
        <v>35124634</v>
      </c>
      <c r="K79" s="1270"/>
      <c r="L79" s="1271" t="s">
        <v>3133</v>
      </c>
    </row>
    <row r="80" spans="1:13" s="1272" customFormat="1" ht="30" hidden="1">
      <c r="A80" s="1268" t="s">
        <v>12126</v>
      </c>
      <c r="B80" s="1269">
        <f>BS!F109</f>
        <v>7603826386</v>
      </c>
      <c r="C80" s="1269"/>
      <c r="D80" s="1269"/>
      <c r="E80" s="1269">
        <f>BS!H109</f>
        <v>7475604818</v>
      </c>
      <c r="F80" s="1269">
        <v>0</v>
      </c>
      <c r="G80" s="1269"/>
      <c r="H80" s="1269">
        <f t="shared" si="0"/>
        <v>7603826386</v>
      </c>
      <c r="I80" s="1269"/>
      <c r="J80" s="1269">
        <f>E80</f>
        <v>7475604818</v>
      </c>
      <c r="K80" s="1270"/>
      <c r="L80" s="1271" t="s">
        <v>3134</v>
      </c>
    </row>
    <row r="81" spans="1:12" s="1272" customFormat="1" hidden="1">
      <c r="A81" s="1268" t="s">
        <v>9021</v>
      </c>
      <c r="B81" s="1269">
        <f>BS!F120</f>
        <v>0</v>
      </c>
      <c r="C81" s="1269">
        <v>0</v>
      </c>
      <c r="D81" s="1269"/>
      <c r="E81" s="1269">
        <f>BS!H120</f>
        <v>0</v>
      </c>
      <c r="F81" s="1269">
        <v>0</v>
      </c>
      <c r="G81" s="1269"/>
      <c r="H81" s="1269">
        <f>B81</f>
        <v>0</v>
      </c>
      <c r="I81" s="1269"/>
      <c r="J81" s="1269">
        <f>E81</f>
        <v>0</v>
      </c>
      <c r="K81" s="1270"/>
      <c r="L81" s="1271" t="s">
        <v>3135</v>
      </c>
    </row>
    <row r="82" spans="1:12" s="1272" customFormat="1" hidden="1">
      <c r="A82" s="1268" t="s">
        <v>9029</v>
      </c>
      <c r="B82" s="1269">
        <v>0</v>
      </c>
      <c r="C82" s="1269">
        <v>0</v>
      </c>
      <c r="D82" s="1269"/>
      <c r="E82" s="1269">
        <v>0</v>
      </c>
      <c r="F82" s="1269">
        <v>0</v>
      </c>
      <c r="G82" s="1269"/>
      <c r="H82" s="1273">
        <f t="shared" si="0"/>
        <v>0</v>
      </c>
      <c r="I82" s="1269"/>
      <c r="J82" s="1269">
        <v>0</v>
      </c>
      <c r="K82" s="1270"/>
      <c r="L82" s="1271" t="s">
        <v>3136</v>
      </c>
    </row>
    <row r="83" spans="1:12" s="1272" customFormat="1" hidden="1">
      <c r="A83" s="1268" t="s">
        <v>12747</v>
      </c>
      <c r="B83" s="1269"/>
      <c r="C83" s="1269">
        <v>0</v>
      </c>
      <c r="D83" s="1269"/>
      <c r="E83" s="1269"/>
      <c r="F83" s="1269">
        <v>0</v>
      </c>
      <c r="G83" s="1269"/>
      <c r="H83" s="1273">
        <f t="shared" si="0"/>
        <v>0</v>
      </c>
      <c r="I83" s="1269"/>
      <c r="J83" s="1273">
        <f>E83</f>
        <v>0</v>
      </c>
      <c r="K83" s="1270"/>
      <c r="L83" s="1271" t="s">
        <v>3137</v>
      </c>
    </row>
    <row r="84" spans="1:12" s="1272" customFormat="1" hidden="1">
      <c r="A84" s="1268" t="s">
        <v>12749</v>
      </c>
      <c r="B84" s="1269"/>
      <c r="C84" s="1269">
        <v>0</v>
      </c>
      <c r="D84" s="1269"/>
      <c r="E84" s="1269"/>
      <c r="F84" s="1269">
        <v>0</v>
      </c>
      <c r="G84" s="1269"/>
      <c r="H84" s="1273">
        <f t="shared" si="0"/>
        <v>0</v>
      </c>
      <c r="I84" s="1269"/>
      <c r="J84" s="1273">
        <f>E84</f>
        <v>0</v>
      </c>
      <c r="K84" s="1270"/>
      <c r="L84" s="1271" t="s">
        <v>3138</v>
      </c>
    </row>
    <row r="85" spans="1:12" hidden="1">
      <c r="A85" s="1245"/>
      <c r="B85" s="1246"/>
      <c r="C85" s="1246"/>
      <c r="D85" s="1246"/>
      <c r="E85" s="1246"/>
      <c r="F85" s="1246"/>
      <c r="G85" s="1246"/>
      <c r="H85" s="1246"/>
      <c r="I85" s="1246"/>
      <c r="J85" s="1246"/>
      <c r="K85" s="1247"/>
      <c r="L85" s="1249"/>
    </row>
    <row r="86" spans="1:12" s="1252" customFormat="1" thickBot="1">
      <c r="A86" s="1236" t="s">
        <v>4032</v>
      </c>
      <c r="B86" s="1250">
        <f>B74+B65+B77</f>
        <v>97555127152</v>
      </c>
      <c r="C86" s="1250">
        <f>C74+C65+C77</f>
        <v>0</v>
      </c>
      <c r="D86" s="1251"/>
      <c r="E86" s="1250">
        <f>E74+E65+E77</f>
        <v>56826942837</v>
      </c>
      <c r="F86" s="1250">
        <f>F74+F65+F77</f>
        <v>0</v>
      </c>
      <c r="G86" s="1251"/>
      <c r="H86" s="1250">
        <f>H74+H65+H77</f>
        <v>97555127152</v>
      </c>
      <c r="I86" s="1251"/>
      <c r="J86" s="1250">
        <f>J74+J65+J77</f>
        <v>56826942837</v>
      </c>
      <c r="K86" s="1247"/>
    </row>
    <row r="87" spans="1:12" ht="15.75" thickTop="1">
      <c r="B87" s="1246"/>
      <c r="C87" s="1246"/>
      <c r="D87" s="1246"/>
      <c r="E87" s="1246"/>
      <c r="F87" s="1246"/>
      <c r="G87" s="1246"/>
      <c r="H87" s="1246"/>
      <c r="I87" s="1246"/>
      <c r="J87" s="1246"/>
      <c r="K87" s="1247"/>
    </row>
    <row r="88" spans="1:12">
      <c r="B88" s="1246"/>
      <c r="C88" s="1246"/>
      <c r="D88" s="1246"/>
      <c r="E88" s="1246"/>
      <c r="F88" s="1246"/>
      <c r="G88" s="1246"/>
      <c r="H88" s="1246"/>
      <c r="I88" s="1246"/>
      <c r="J88" s="1246"/>
      <c r="K88" s="1247"/>
    </row>
    <row r="89" spans="1:12">
      <c r="B89" s="1246"/>
      <c r="C89" s="1246"/>
      <c r="D89" s="1246"/>
      <c r="E89" s="1246"/>
      <c r="F89" s="1246"/>
      <c r="G89" s="1246"/>
      <c r="H89" s="1246"/>
      <c r="I89" s="1246"/>
      <c r="J89" s="1246"/>
      <c r="K89" s="1247"/>
    </row>
    <row r="90" spans="1:12">
      <c r="B90" s="1246"/>
      <c r="C90" s="1246"/>
      <c r="D90" s="1246"/>
      <c r="E90" s="1246"/>
      <c r="F90" s="1246"/>
      <c r="G90" s="1246"/>
      <c r="H90" s="1246"/>
      <c r="I90" s="1246"/>
      <c r="J90" s="1246"/>
      <c r="K90" s="1247"/>
    </row>
    <row r="91" spans="1:12">
      <c r="B91" s="1246"/>
      <c r="C91" s="1246"/>
      <c r="D91" s="1246"/>
      <c r="E91" s="1246"/>
      <c r="F91" s="1246"/>
      <c r="G91" s="1246"/>
      <c r="H91" s="1246"/>
      <c r="I91" s="1246"/>
      <c r="J91" s="1246"/>
      <c r="K91" s="1247"/>
    </row>
    <row r="92" spans="1:12">
      <c r="B92" s="1246"/>
      <c r="C92" s="1246"/>
      <c r="D92" s="1246"/>
      <c r="E92" s="1246"/>
      <c r="F92" s="1246"/>
      <c r="G92" s="1246"/>
      <c r="H92" s="1246"/>
      <c r="I92" s="1246"/>
      <c r="J92" s="1246"/>
      <c r="K92" s="1247"/>
    </row>
    <row r="93" spans="1:12">
      <c r="B93" s="1246"/>
      <c r="C93" s="1246"/>
      <c r="D93" s="1246"/>
      <c r="E93" s="1246"/>
      <c r="F93" s="1246"/>
      <c r="G93" s="1246"/>
      <c r="H93" s="1246"/>
      <c r="I93" s="1246"/>
      <c r="J93" s="1246"/>
      <c r="K93" s="1247"/>
    </row>
    <row r="94" spans="1:12">
      <c r="B94" s="1246"/>
      <c r="C94" s="1246"/>
      <c r="D94" s="1246"/>
      <c r="E94" s="1246"/>
      <c r="F94" s="1246"/>
      <c r="G94" s="1246"/>
      <c r="H94" s="1246"/>
      <c r="I94" s="1246"/>
      <c r="J94" s="1246"/>
      <c r="K94" s="1247"/>
    </row>
    <row r="95" spans="1:12">
      <c r="B95" s="1246"/>
      <c r="C95" s="1246"/>
      <c r="D95" s="1246"/>
      <c r="E95" s="1246"/>
      <c r="F95" s="1246"/>
      <c r="G95" s="1246"/>
      <c r="H95" s="1246"/>
      <c r="I95" s="1246"/>
      <c r="J95" s="1246"/>
      <c r="K95" s="1247"/>
    </row>
    <row r="96" spans="1:12">
      <c r="B96" s="1246"/>
      <c r="C96" s="1246"/>
      <c r="D96" s="1246"/>
      <c r="E96" s="1246"/>
      <c r="F96" s="1246"/>
      <c r="G96" s="1246"/>
      <c r="H96" s="1246"/>
      <c r="I96" s="1246"/>
      <c r="J96" s="1246"/>
      <c r="K96" s="1247"/>
    </row>
    <row r="97" spans="2:11">
      <c r="B97" s="1246"/>
      <c r="C97" s="1246"/>
      <c r="D97" s="1246"/>
      <c r="E97" s="1246"/>
      <c r="F97" s="1246"/>
      <c r="G97" s="1246"/>
      <c r="H97" s="1246"/>
      <c r="I97" s="1246"/>
      <c r="J97" s="1246"/>
      <c r="K97" s="1247"/>
    </row>
    <row r="98" spans="2:11">
      <c r="K98" s="1234"/>
    </row>
    <row r="99" spans="2:11">
      <c r="K99" s="1234"/>
    </row>
    <row r="100" spans="2:11">
      <c r="K100" s="1234"/>
    </row>
    <row r="101" spans="2:11">
      <c r="K101" s="1234"/>
    </row>
    <row r="102" spans="2:11">
      <c r="K102" s="1234"/>
    </row>
    <row r="103" spans="2:11">
      <c r="K103" s="1234"/>
    </row>
    <row r="104" spans="2:11">
      <c r="K104" s="1234"/>
    </row>
    <row r="105" spans="2:11">
      <c r="K105" s="1234"/>
    </row>
    <row r="106" spans="2:11">
      <c r="K106" s="1234"/>
    </row>
    <row r="107" spans="2:11">
      <c r="K107" s="1234"/>
    </row>
    <row r="108" spans="2:11">
      <c r="K108" s="1234"/>
    </row>
    <row r="109" spans="2:11">
      <c r="K109" s="1234"/>
    </row>
    <row r="110" spans="2:11">
      <c r="K110" s="1234"/>
    </row>
    <row r="111" spans="2:11">
      <c r="K111" s="1234"/>
    </row>
    <row r="112" spans="2:11">
      <c r="K112" s="1234"/>
    </row>
    <row r="113" spans="11:11">
      <c r="K113" s="1234"/>
    </row>
    <row r="114" spans="11:11">
      <c r="K114" s="1234"/>
    </row>
    <row r="115" spans="11:11">
      <c r="K115" s="1234"/>
    </row>
    <row r="116" spans="11:11">
      <c r="K116" s="1234"/>
    </row>
  </sheetData>
  <mergeCells count="1">
    <mergeCell ref="L12:M12"/>
  </mergeCells>
  <phoneticPr fontId="130" type="noConversion"/>
  <printOptions horizontalCentered="1"/>
  <pageMargins left="0.19685039370078741" right="0.19685039370078741" top="0.59055118110236227" bottom="0.39370078740157483" header="0.51181102362204722" footer="0.19685039370078741"/>
  <pageSetup paperSize="9" scale="90" orientation="landscape" r:id="rId1"/>
  <headerFooter alignWithMargins="0">
    <oddFooter>&amp;R&amp;"Times New Roman,thường"&amp;11&amp;P/&amp;N</oddFooter>
  </headerFooter>
</worksheet>
</file>

<file path=xl/worksheets/sheet12.xml><?xml version="1.0" encoding="utf-8"?>
<worksheet xmlns="http://schemas.openxmlformats.org/spreadsheetml/2006/main" xmlns:r="http://schemas.openxmlformats.org/officeDocument/2006/relationships">
  <dimension ref="A11:J109"/>
  <sheetViews>
    <sheetView topLeftCell="A8" workbookViewId="0">
      <selection activeCell="B14" sqref="B14:H27"/>
    </sheetView>
  </sheetViews>
  <sheetFormatPr defaultRowHeight="15"/>
  <cols>
    <col min="1" max="1" width="30.85546875" style="1256" customWidth="1"/>
    <col min="2" max="2" width="18.7109375" style="1256" customWidth="1"/>
    <col min="3" max="3" width="2.7109375" style="1256" customWidth="1"/>
    <col min="4" max="4" width="18.7109375" style="1256" customWidth="1"/>
    <col min="5" max="5" width="3" style="1256" customWidth="1"/>
    <col min="6" max="6" width="18.7109375" style="1256" customWidth="1"/>
    <col min="7" max="7" width="3.42578125" style="1256" customWidth="1"/>
    <col min="8" max="8" width="18.7109375" style="1256" customWidth="1"/>
    <col min="9" max="9" width="9.5703125" style="1256" customWidth="1"/>
    <col min="10" max="10" width="36.28515625" style="1256" customWidth="1"/>
    <col min="11" max="16384" width="9.140625" style="1256"/>
  </cols>
  <sheetData>
    <row r="11" spans="1:10" ht="29.25">
      <c r="A11" s="1253"/>
      <c r="B11" s="1254" t="s">
        <v>3665</v>
      </c>
      <c r="C11" s="1253"/>
      <c r="D11" s="1254" t="s">
        <v>3141</v>
      </c>
      <c r="E11" s="1253"/>
      <c r="F11" s="1254" t="s">
        <v>3667</v>
      </c>
      <c r="G11" s="1253"/>
      <c r="H11" s="1254" t="s">
        <v>4032</v>
      </c>
      <c r="I11" s="1254" t="s">
        <v>1434</v>
      </c>
      <c r="J11" s="1255"/>
    </row>
    <row r="12" spans="1:10">
      <c r="A12" s="1257" t="s">
        <v>13941</v>
      </c>
      <c r="B12" s="1258"/>
      <c r="C12" s="1258"/>
      <c r="D12" s="1258"/>
      <c r="E12" s="1258"/>
      <c r="F12" s="1258"/>
      <c r="G12" s="1258"/>
      <c r="H12" s="1258"/>
      <c r="I12" s="1259"/>
    </row>
    <row r="13" spans="1:10" ht="49.5" hidden="1" customHeight="1">
      <c r="A13" s="1260" t="s">
        <v>8664</v>
      </c>
      <c r="B13" s="1513">
        <v>0</v>
      </c>
      <c r="C13" s="1513"/>
      <c r="D13" s="1513">
        <v>0</v>
      </c>
      <c r="E13" s="1513"/>
      <c r="F13" s="1513">
        <v>0</v>
      </c>
      <c r="G13" s="1513"/>
      <c r="H13" s="1513">
        <f>SUM(B13:G13)</f>
        <v>0</v>
      </c>
      <c r="I13" s="1259"/>
    </row>
    <row r="14" spans="1:10">
      <c r="A14" s="1260" t="s">
        <v>8666</v>
      </c>
      <c r="B14" s="1514">
        <f>BS!F101</f>
        <v>29598396794</v>
      </c>
      <c r="C14" s="1514"/>
      <c r="D14" s="1514">
        <f>BS!F118</f>
        <v>3905998893</v>
      </c>
      <c r="E14" s="1514"/>
      <c r="F14" s="1514">
        <v>0</v>
      </c>
      <c r="G14" s="1514"/>
      <c r="H14" s="1514">
        <f>SUM(B14:G14)</f>
        <v>33504395687</v>
      </c>
      <c r="I14" s="1261"/>
      <c r="J14" s="1262"/>
    </row>
    <row r="15" spans="1:10">
      <c r="A15" s="1260" t="s">
        <v>3234</v>
      </c>
      <c r="B15" s="1514">
        <f>BS!F102</f>
        <v>55857166431</v>
      </c>
      <c r="C15" s="1514"/>
      <c r="D15" s="1514">
        <v>0</v>
      </c>
      <c r="E15" s="1514"/>
      <c r="F15" s="1514">
        <v>0</v>
      </c>
      <c r="G15" s="1514"/>
      <c r="H15" s="1514">
        <f>SUM(B15:G15)</f>
        <v>55857166431</v>
      </c>
      <c r="I15" s="1261"/>
      <c r="J15" s="1262"/>
    </row>
    <row r="16" spans="1:10">
      <c r="A16" s="1260" t="s">
        <v>3139</v>
      </c>
      <c r="B16" s="1514">
        <f>BS!F106</f>
        <v>45745592</v>
      </c>
      <c r="C16" s="1514"/>
      <c r="D16" s="1514">
        <v>0</v>
      </c>
      <c r="E16" s="1514"/>
      <c r="F16" s="1514">
        <v>0</v>
      </c>
      <c r="G16" s="1514"/>
      <c r="H16" s="1514">
        <f>SUM(B16:G16)</f>
        <v>45745592</v>
      </c>
      <c r="I16" s="1261"/>
      <c r="J16" s="1262"/>
    </row>
    <row r="17" spans="1:10" ht="29.25" customHeight="1">
      <c r="A17" s="1260" t="s">
        <v>3131</v>
      </c>
      <c r="B17" s="1514">
        <f>BS!F109+BS!F105</f>
        <v>8147819442</v>
      </c>
      <c r="C17" s="1514"/>
      <c r="D17" s="1514">
        <f>BS!F120</f>
        <v>0</v>
      </c>
      <c r="E17" s="1514"/>
      <c r="F17" s="1514">
        <v>0</v>
      </c>
      <c r="G17" s="1514"/>
      <c r="H17" s="1514">
        <f>SUM(B17:G17)</f>
        <v>8147819442</v>
      </c>
      <c r="I17" s="1263"/>
      <c r="J17" s="1264"/>
    </row>
    <row r="18" spans="1:10" ht="15.75" thickBot="1">
      <c r="A18" s="1257" t="s">
        <v>4032</v>
      </c>
      <c r="B18" s="1515">
        <f>SUM(B13:B17)</f>
        <v>93649128259</v>
      </c>
      <c r="C18" s="1516"/>
      <c r="D18" s="1515">
        <f>SUM(D13:D17)</f>
        <v>3905998893</v>
      </c>
      <c r="E18" s="1516"/>
      <c r="F18" s="1515">
        <f>SUM(F13:F17)</f>
        <v>0</v>
      </c>
      <c r="G18" s="1516"/>
      <c r="H18" s="1515">
        <f>SUM(H13:H17)</f>
        <v>97555127152</v>
      </c>
      <c r="I18" s="1263" t="s">
        <v>3140</v>
      </c>
      <c r="J18" s="1264"/>
    </row>
    <row r="19" spans="1:10" ht="15.75" thickTop="1">
      <c r="A19" s="1260"/>
      <c r="B19" s="1514"/>
      <c r="C19" s="1514"/>
      <c r="D19" s="1514"/>
      <c r="E19" s="1514"/>
      <c r="F19" s="1514"/>
      <c r="G19" s="1514"/>
      <c r="H19" s="1514">
        <f>H18-'Gia tri hop ly'!B86</f>
        <v>0</v>
      </c>
      <c r="I19" s="1261"/>
    </row>
    <row r="20" spans="1:10" hidden="1">
      <c r="A20" s="1260"/>
      <c r="B20" s="1514"/>
      <c r="C20" s="1514"/>
      <c r="D20" s="1514"/>
      <c r="E20" s="1514"/>
      <c r="F20" s="1514"/>
      <c r="G20" s="1514"/>
      <c r="H20" s="1514"/>
      <c r="I20" s="1261"/>
    </row>
    <row r="21" spans="1:10">
      <c r="A21" s="1257" t="s">
        <v>4022</v>
      </c>
      <c r="B21" s="1514"/>
      <c r="C21" s="1514"/>
      <c r="D21" s="1514"/>
      <c r="E21" s="1514"/>
      <c r="F21" s="1514"/>
      <c r="G21" s="1514"/>
      <c r="H21" s="1514"/>
      <c r="I21" s="1261"/>
    </row>
    <row r="22" spans="1:10" ht="49.5" hidden="1" customHeight="1">
      <c r="A22" s="1260" t="s">
        <v>8664</v>
      </c>
      <c r="B22" s="1514">
        <v>0</v>
      </c>
      <c r="C22" s="1514"/>
      <c r="D22" s="1514">
        <v>0</v>
      </c>
      <c r="E22" s="1514"/>
      <c r="F22" s="1514">
        <v>0</v>
      </c>
      <c r="G22" s="1514"/>
      <c r="H22" s="1514">
        <f>SUM(B22:G22)</f>
        <v>0</v>
      </c>
      <c r="I22" s="1261"/>
    </row>
    <row r="23" spans="1:10">
      <c r="A23" s="1260" t="s">
        <v>8666</v>
      </c>
      <c r="B23" s="1514">
        <f>BS!H101</f>
        <v>34605041326</v>
      </c>
      <c r="C23" s="1514"/>
      <c r="D23" s="1514">
        <f>BS!H118</f>
        <v>1196111111</v>
      </c>
      <c r="E23" s="1514"/>
      <c r="F23" s="1514">
        <v>0</v>
      </c>
      <c r="G23" s="1514"/>
      <c r="H23" s="1514">
        <f>SUM(B23:G23)</f>
        <v>35801152437</v>
      </c>
      <c r="I23" s="1261"/>
    </row>
    <row r="24" spans="1:10">
      <c r="A24" s="1260" t="s">
        <v>3234</v>
      </c>
      <c r="B24" s="1514">
        <f>BS!H102</f>
        <v>13217702123</v>
      </c>
      <c r="C24" s="1514"/>
      <c r="D24" s="1514">
        <v>0</v>
      </c>
      <c r="E24" s="1514"/>
      <c r="F24" s="1514">
        <v>0</v>
      </c>
      <c r="G24" s="1514"/>
      <c r="H24" s="1514">
        <f>SUM(B24:G24)</f>
        <v>13217702123</v>
      </c>
      <c r="I24" s="1261"/>
    </row>
    <row r="25" spans="1:10">
      <c r="A25" s="1260" t="s">
        <v>3139</v>
      </c>
      <c r="B25" s="1514">
        <f>BS!H106</f>
        <v>35124634</v>
      </c>
      <c r="C25" s="1514"/>
      <c r="D25" s="1514">
        <v>0</v>
      </c>
      <c r="E25" s="1514"/>
      <c r="F25" s="1514">
        <v>0</v>
      </c>
      <c r="G25" s="1514"/>
      <c r="H25" s="1514">
        <f>SUM(B25:G25)</f>
        <v>35124634</v>
      </c>
      <c r="I25" s="1261"/>
    </row>
    <row r="26" spans="1:10">
      <c r="A26" s="1260" t="s">
        <v>3131</v>
      </c>
      <c r="B26" s="1514">
        <f>BS!H109+BS!H105</f>
        <v>7772963643</v>
      </c>
      <c r="C26" s="1514"/>
      <c r="D26" s="1514">
        <f>BS!H120</f>
        <v>0</v>
      </c>
      <c r="E26" s="1514"/>
      <c r="F26" s="1514">
        <v>0</v>
      </c>
      <c r="G26" s="1514"/>
      <c r="H26" s="1514">
        <f>SUM(B26:G26)</f>
        <v>7772963643</v>
      </c>
      <c r="I26" s="1263"/>
    </row>
    <row r="27" spans="1:10" ht="15.75" thickBot="1">
      <c r="A27" s="1257" t="s">
        <v>4032</v>
      </c>
      <c r="B27" s="1515">
        <f>SUM(B22:B26)</f>
        <v>55630831726</v>
      </c>
      <c r="C27" s="1516"/>
      <c r="D27" s="1515">
        <f>SUM(D22:D26)</f>
        <v>1196111111</v>
      </c>
      <c r="E27" s="1516"/>
      <c r="F27" s="1515">
        <f>SUM(F22:F26)</f>
        <v>0</v>
      </c>
      <c r="G27" s="1516"/>
      <c r="H27" s="1515">
        <f>SUM(H22:H26)</f>
        <v>56826942837</v>
      </c>
      <c r="I27" s="1263" t="s">
        <v>3140</v>
      </c>
    </row>
    <row r="28" spans="1:10" ht="15.75" thickTop="1">
      <c r="B28" s="1514"/>
      <c r="C28" s="1514"/>
      <c r="D28" s="1514"/>
      <c r="E28" s="1514"/>
      <c r="F28" s="1514"/>
      <c r="G28" s="1514"/>
      <c r="H28" s="1514">
        <f>H27-'Gia tri hop ly'!E86</f>
        <v>0</v>
      </c>
      <c r="I28" s="1265"/>
    </row>
    <row r="29" spans="1:10">
      <c r="B29" s="1514"/>
      <c r="C29" s="1514"/>
      <c r="D29" s="1514"/>
      <c r="E29" s="1514"/>
      <c r="F29" s="1514"/>
      <c r="G29" s="1514"/>
      <c r="H29" s="1514"/>
      <c r="I29" s="1265"/>
    </row>
    <row r="30" spans="1:10">
      <c r="B30" s="1514"/>
      <c r="C30" s="1514"/>
      <c r="D30" s="1514"/>
      <c r="E30" s="1514"/>
      <c r="F30" s="1514"/>
      <c r="G30" s="1514"/>
      <c r="H30" s="1514"/>
      <c r="I30" s="1265"/>
    </row>
    <row r="31" spans="1:10">
      <c r="B31" s="1514"/>
      <c r="C31" s="1514"/>
      <c r="D31" s="1514"/>
      <c r="E31" s="1514"/>
      <c r="F31" s="1514"/>
      <c r="G31" s="1514"/>
      <c r="H31" s="1514"/>
      <c r="I31" s="1265"/>
    </row>
    <row r="32" spans="1:10">
      <c r="B32" s="1514"/>
      <c r="C32" s="1514"/>
      <c r="D32" s="1514"/>
      <c r="E32" s="1514"/>
      <c r="F32" s="1514"/>
      <c r="G32" s="1514"/>
      <c r="H32" s="1514"/>
      <c r="I32" s="1266"/>
    </row>
    <row r="33" spans="2:9">
      <c r="B33" s="1514"/>
      <c r="C33" s="1514"/>
      <c r="D33" s="1514"/>
      <c r="E33" s="1514"/>
      <c r="F33" s="1514"/>
      <c r="G33" s="1514"/>
      <c r="H33" s="1514"/>
      <c r="I33" s="1266"/>
    </row>
    <row r="34" spans="2:9">
      <c r="B34" s="1514"/>
      <c r="C34" s="1514"/>
      <c r="D34" s="1514"/>
      <c r="E34" s="1514"/>
      <c r="F34" s="1514"/>
      <c r="G34" s="1514"/>
      <c r="H34" s="1514"/>
      <c r="I34" s="1267"/>
    </row>
    <row r="35" spans="2:9">
      <c r="B35" s="1514"/>
      <c r="C35" s="1514"/>
      <c r="D35" s="1514"/>
      <c r="E35" s="1514"/>
      <c r="F35" s="1514"/>
      <c r="G35" s="1514"/>
      <c r="H35" s="1514"/>
      <c r="I35" s="1267"/>
    </row>
    <row r="36" spans="2:9">
      <c r="B36" s="1514"/>
      <c r="C36" s="1514"/>
      <c r="D36" s="1514"/>
      <c r="E36" s="1514"/>
      <c r="F36" s="1514"/>
      <c r="G36" s="1514"/>
      <c r="H36" s="1514"/>
      <c r="I36" s="1267"/>
    </row>
    <row r="37" spans="2:9">
      <c r="B37" s="1514"/>
      <c r="C37" s="1514"/>
      <c r="D37" s="1514"/>
      <c r="E37" s="1514"/>
      <c r="F37" s="1514"/>
      <c r="G37" s="1514"/>
      <c r="H37" s="1514"/>
      <c r="I37" s="1267"/>
    </row>
    <row r="38" spans="2:9">
      <c r="B38" s="1514"/>
      <c r="C38" s="1514"/>
      <c r="D38" s="1514"/>
      <c r="E38" s="1514"/>
      <c r="F38" s="1514"/>
      <c r="G38" s="1514"/>
      <c r="H38" s="1514"/>
      <c r="I38" s="1267"/>
    </row>
    <row r="39" spans="2:9">
      <c r="B39" s="1514"/>
      <c r="C39" s="1514"/>
      <c r="D39" s="1514"/>
      <c r="E39" s="1514"/>
      <c r="F39" s="1514"/>
      <c r="G39" s="1514"/>
      <c r="H39" s="1514"/>
      <c r="I39" s="1267"/>
    </row>
    <row r="40" spans="2:9">
      <c r="B40" s="1514"/>
      <c r="C40" s="1514"/>
      <c r="D40" s="1514"/>
      <c r="E40" s="1514"/>
      <c r="F40" s="1514"/>
      <c r="G40" s="1514"/>
      <c r="H40" s="1514"/>
      <c r="I40" s="1267"/>
    </row>
    <row r="41" spans="2:9">
      <c r="B41" s="1514"/>
      <c r="C41" s="1514"/>
      <c r="D41" s="1514"/>
      <c r="E41" s="1514"/>
      <c r="F41" s="1514"/>
      <c r="G41" s="1514"/>
      <c r="H41" s="1514"/>
      <c r="I41" s="1267"/>
    </row>
    <row r="42" spans="2:9">
      <c r="I42" s="1267"/>
    </row>
    <row r="43" spans="2:9">
      <c r="I43" s="1267"/>
    </row>
    <row r="44" spans="2:9">
      <c r="I44" s="1267"/>
    </row>
    <row r="45" spans="2:9">
      <c r="I45" s="1267"/>
    </row>
    <row r="46" spans="2:9">
      <c r="I46" s="1267"/>
    </row>
    <row r="47" spans="2:9">
      <c r="I47" s="1267"/>
    </row>
    <row r="48" spans="2:9">
      <c r="I48" s="1267"/>
    </row>
    <row r="49" spans="9:9">
      <c r="I49" s="1267"/>
    </row>
    <row r="50" spans="9:9">
      <c r="I50" s="1267"/>
    </row>
    <row r="51" spans="9:9">
      <c r="I51" s="1267"/>
    </row>
    <row r="52" spans="9:9">
      <c r="I52" s="1267"/>
    </row>
    <row r="53" spans="9:9">
      <c r="I53" s="1267"/>
    </row>
    <row r="54" spans="9:9">
      <c r="I54" s="1267"/>
    </row>
    <row r="55" spans="9:9">
      <c r="I55" s="1267"/>
    </row>
    <row r="56" spans="9:9">
      <c r="I56" s="1267"/>
    </row>
    <row r="57" spans="9:9">
      <c r="I57" s="1267"/>
    </row>
    <row r="58" spans="9:9">
      <c r="I58" s="1267"/>
    </row>
    <row r="59" spans="9:9">
      <c r="I59" s="1267"/>
    </row>
    <row r="60" spans="9:9">
      <c r="I60" s="1267"/>
    </row>
    <row r="61" spans="9:9">
      <c r="I61" s="1267"/>
    </row>
    <row r="62" spans="9:9">
      <c r="I62" s="1267"/>
    </row>
    <row r="63" spans="9:9">
      <c r="I63" s="1267"/>
    </row>
    <row r="64" spans="9:9">
      <c r="I64" s="1267"/>
    </row>
    <row r="65" spans="9:9">
      <c r="I65" s="1267"/>
    </row>
    <row r="66" spans="9:9">
      <c r="I66" s="1267"/>
    </row>
    <row r="67" spans="9:9">
      <c r="I67" s="1267"/>
    </row>
    <row r="68" spans="9:9">
      <c r="I68" s="1267"/>
    </row>
    <row r="69" spans="9:9">
      <c r="I69" s="1267"/>
    </row>
    <row r="70" spans="9:9">
      <c r="I70" s="1267"/>
    </row>
    <row r="71" spans="9:9">
      <c r="I71" s="1267"/>
    </row>
    <row r="72" spans="9:9">
      <c r="I72" s="1267"/>
    </row>
    <row r="73" spans="9:9">
      <c r="I73" s="1267"/>
    </row>
    <row r="74" spans="9:9">
      <c r="I74" s="1267"/>
    </row>
    <row r="75" spans="9:9">
      <c r="I75" s="1267"/>
    </row>
    <row r="76" spans="9:9">
      <c r="I76" s="1267"/>
    </row>
    <row r="77" spans="9:9">
      <c r="I77" s="1267"/>
    </row>
    <row r="78" spans="9:9">
      <c r="I78" s="1267"/>
    </row>
    <row r="79" spans="9:9">
      <c r="I79" s="1267"/>
    </row>
    <row r="80" spans="9:9">
      <c r="I80" s="1267"/>
    </row>
    <row r="81" spans="9:9">
      <c r="I81" s="1267"/>
    </row>
    <row r="82" spans="9:9">
      <c r="I82" s="1267"/>
    </row>
    <row r="83" spans="9:9">
      <c r="I83" s="1267"/>
    </row>
    <row r="84" spans="9:9">
      <c r="I84" s="1267"/>
    </row>
    <row r="85" spans="9:9">
      <c r="I85" s="1267"/>
    </row>
    <row r="86" spans="9:9">
      <c r="I86" s="1267"/>
    </row>
    <row r="87" spans="9:9">
      <c r="I87" s="1267"/>
    </row>
    <row r="88" spans="9:9">
      <c r="I88" s="1267"/>
    </row>
    <row r="89" spans="9:9">
      <c r="I89" s="1267"/>
    </row>
    <row r="90" spans="9:9">
      <c r="I90" s="1267"/>
    </row>
    <row r="91" spans="9:9">
      <c r="I91" s="1267"/>
    </row>
    <row r="92" spans="9:9">
      <c r="I92" s="1267"/>
    </row>
    <row r="93" spans="9:9">
      <c r="I93" s="1267"/>
    </row>
    <row r="94" spans="9:9">
      <c r="I94" s="1267"/>
    </row>
    <row r="95" spans="9:9">
      <c r="I95" s="1267"/>
    </row>
    <row r="96" spans="9:9">
      <c r="I96" s="1267"/>
    </row>
    <row r="97" spans="9:9">
      <c r="I97" s="1267"/>
    </row>
    <row r="98" spans="9:9">
      <c r="I98" s="1267"/>
    </row>
    <row r="99" spans="9:9">
      <c r="I99" s="1267"/>
    </row>
    <row r="100" spans="9:9">
      <c r="I100" s="1267"/>
    </row>
    <row r="101" spans="9:9">
      <c r="I101" s="1267"/>
    </row>
    <row r="102" spans="9:9">
      <c r="I102" s="1267"/>
    </row>
    <row r="103" spans="9:9">
      <c r="I103" s="1267"/>
    </row>
    <row r="104" spans="9:9">
      <c r="I104" s="1267"/>
    </row>
    <row r="105" spans="9:9">
      <c r="I105" s="1267"/>
    </row>
    <row r="106" spans="9:9">
      <c r="I106" s="1267"/>
    </row>
    <row r="107" spans="9:9">
      <c r="I107" s="1267"/>
    </row>
    <row r="108" spans="9:9">
      <c r="I108" s="1267"/>
    </row>
    <row r="109" spans="9:9">
      <c r="I109" s="1267"/>
    </row>
  </sheetData>
  <phoneticPr fontId="130" type="noConversion"/>
  <printOptions horizontalCentered="1"/>
  <pageMargins left="0.19685039370078741" right="0.19685039370078741" top="0.59055118110236227" bottom="0.39370078740157483" header="0.51181102362204722" footer="0.19685039370078741"/>
  <pageSetup paperSize="9" orientation="landscape" r:id="rId1"/>
  <headerFooter alignWithMargins="0">
    <oddFooter>&amp;R&amp;"Times New Roman,thường"&amp;11&amp;P/&amp;N</oddFooter>
  </headerFooter>
</worksheet>
</file>

<file path=xl/worksheets/sheet13.xml><?xml version="1.0" encoding="utf-8"?>
<worksheet xmlns="http://schemas.openxmlformats.org/spreadsheetml/2006/main" xmlns:r="http://schemas.openxmlformats.org/officeDocument/2006/relationships">
  <sheetPr codeName="Sheet3"/>
  <dimension ref="A1:AD2500"/>
  <sheetViews>
    <sheetView topLeftCell="A65536" zoomScale="145" workbookViewId="0">
      <selection activeCell="A119" sqref="A1:IV65536"/>
    </sheetView>
  </sheetViews>
  <sheetFormatPr defaultRowHeight="8.25" zeroHeight="1"/>
  <cols>
    <col min="1" max="1" width="4.7109375" style="778" customWidth="1"/>
    <col min="2" max="2" width="22.28515625" style="779" customWidth="1"/>
    <col min="3" max="3" width="4.85546875" style="779" customWidth="1"/>
    <col min="4" max="4" width="2" style="779" customWidth="1"/>
    <col min="5" max="5" width="6.7109375" style="784" customWidth="1"/>
    <col min="6" max="6" width="3.5703125" style="779" customWidth="1"/>
    <col min="7" max="8" width="10.85546875" style="779" customWidth="1"/>
    <col min="9" max="9" width="5.140625" style="780" customWidth="1"/>
    <col min="10" max="10" width="9.140625" style="779"/>
    <col min="11" max="12" width="12.42578125" style="779" bestFit="1" customWidth="1"/>
    <col min="13" max="13" width="9.7109375" style="779" customWidth="1"/>
    <col min="14" max="14" width="15.28515625" style="779" customWidth="1"/>
    <col min="15" max="15" width="6.7109375" style="779" customWidth="1"/>
    <col min="16" max="16" width="6.42578125" style="779" bestFit="1" customWidth="1"/>
    <col min="17" max="17" width="6.28515625" style="779" bestFit="1" customWidth="1"/>
    <col min="18" max="18" width="6.5703125" style="779" bestFit="1" customWidth="1"/>
    <col min="19" max="19" width="6.140625" style="779" customWidth="1"/>
    <col min="20" max="24" width="9.140625" style="779"/>
    <col min="25" max="25" width="4" style="779" customWidth="1"/>
    <col min="26" max="26" width="4.5703125" style="779" customWidth="1"/>
    <col min="27" max="27" width="3.5703125" style="779" customWidth="1"/>
    <col min="28" max="28" width="3.140625" style="779" customWidth="1"/>
    <col min="29" max="29" width="7.42578125" style="779" customWidth="1"/>
    <col min="30" max="30" width="4.5703125" style="779" customWidth="1"/>
    <col min="31" max="16384" width="9.140625" style="779"/>
  </cols>
  <sheetData>
    <row r="1" spans="1:30" hidden="1">
      <c r="E1" s="778"/>
      <c r="N1" s="778"/>
      <c r="Y1" s="779" t="s">
        <v>9288</v>
      </c>
      <c r="AA1" s="779" t="s">
        <v>8853</v>
      </c>
      <c r="AB1" s="779" t="s">
        <v>8854</v>
      </c>
    </row>
    <row r="2" spans="1:30" hidden="1">
      <c r="A2" s="781"/>
      <c r="E2" s="782" t="s">
        <v>13712</v>
      </c>
      <c r="O2" s="779" t="str">
        <f>"PAJE!$J"&amp;ROW()</f>
        <v>PAJE!$J2</v>
      </c>
      <c r="P2" s="779" t="str">
        <f>"PAJE!$K"&amp;ROW()</f>
        <v>PAJE!$K2</v>
      </c>
      <c r="Q2" s="779" t="str">
        <f>"PAJE!$L"&amp;ROW()</f>
        <v>PAJE!$L2</v>
      </c>
      <c r="R2" s="779" t="str">
        <f>"PAJE!$D"&amp;ROW()</f>
        <v>PAJE!$D2</v>
      </c>
      <c r="S2" s="779" t="str">
        <f>"PAJE!$E"&amp;ROW()</f>
        <v>PAJE!$E2</v>
      </c>
      <c r="Y2" s="779" t="s">
        <v>8856</v>
      </c>
      <c r="Z2" s="779" t="s">
        <v>7967</v>
      </c>
      <c r="AA2" s="779" t="s">
        <v>8853</v>
      </c>
      <c r="AB2" s="779" t="s">
        <v>4516</v>
      </c>
      <c r="AD2" s="783"/>
    </row>
    <row r="3" spans="1:30" hidden="1">
      <c r="A3" s="782"/>
      <c r="Y3" s="779">
        <f>PAJE!U2</f>
        <v>1288</v>
      </c>
      <c r="AA3" s="779" t="s">
        <v>2841</v>
      </c>
      <c r="AD3" s="783"/>
    </row>
    <row r="4" spans="1:30" ht="16.5" hidden="1">
      <c r="A4" s="785" t="s">
        <v>867</v>
      </c>
      <c r="B4" s="786" t="s">
        <v>866</v>
      </c>
      <c r="C4" s="787" t="s">
        <v>13713</v>
      </c>
      <c r="D4" s="788"/>
      <c r="E4" s="786" t="s">
        <v>13714</v>
      </c>
      <c r="F4" s="786" t="s">
        <v>13715</v>
      </c>
      <c r="G4" s="786" t="s">
        <v>13716</v>
      </c>
      <c r="H4" s="789" t="s">
        <v>13630</v>
      </c>
      <c r="I4" s="790" t="s">
        <v>2840</v>
      </c>
      <c r="Z4" s="779">
        <f>PAJE!U2</f>
        <v>1288</v>
      </c>
      <c r="AD4" s="783"/>
    </row>
    <row r="5" spans="1:30" hidden="1">
      <c r="A5" s="778">
        <v>111</v>
      </c>
      <c r="B5" s="791" t="s">
        <v>8539</v>
      </c>
      <c r="C5" s="784" t="s">
        <v>2841</v>
      </c>
      <c r="E5" s="792" t="str">
        <f>VLOOKUP(A5,WK!$K$17:$L$306,2,0)</f>
        <v>BA</v>
      </c>
      <c r="F5" s="779">
        <v>1</v>
      </c>
      <c r="G5" s="779" t="str">
        <f t="shared" ref="G5:G68" si="0">loctcty</f>
        <v>Tập đoàn Đại Châu</v>
      </c>
      <c r="H5" s="779" t="str">
        <f t="array" ref="H5:H640">ccot</f>
        <v>Tập đoàn Đại Châu</v>
      </c>
      <c r="I5" s="780">
        <f t="shared" ref="I5:I68" si="1">locscty</f>
        <v>1</v>
      </c>
      <c r="AC5" s="779">
        <f>IF(ISNUMBER(FIND("4212",$Y$3)),ISNUMBER(FIND("511",PAJE!D10)),0)</f>
        <v>0</v>
      </c>
      <c r="AD5" s="783">
        <v>511</v>
      </c>
    </row>
    <row r="6" spans="1:30" hidden="1">
      <c r="A6" s="778">
        <v>112</v>
      </c>
      <c r="B6" s="791" t="s">
        <v>8540</v>
      </c>
      <c r="C6" s="784" t="s">
        <v>2843</v>
      </c>
      <c r="E6" s="792" t="s">
        <v>2842</v>
      </c>
      <c r="F6" s="779">
        <f t="shared" ref="F6:F69" si="2">locsxcty</f>
        <v>2</v>
      </c>
      <c r="G6" s="779" t="str">
        <f t="shared" si="0"/>
        <v>XNK Đại Châu</v>
      </c>
      <c r="H6" s="779">
        <v>0</v>
      </c>
      <c r="I6" s="780" t="str">
        <f t="shared" si="1"/>
        <v/>
      </c>
      <c r="AC6" s="779">
        <f>IF(ISNUMBER(FIND("4212",$Y$3)),ISNUMBER(FIND("511",PAJE!E10)),0)</f>
        <v>0</v>
      </c>
      <c r="AD6" s="783">
        <v>511</v>
      </c>
    </row>
    <row r="7" spans="1:30" hidden="1">
      <c r="A7" s="778">
        <v>113</v>
      </c>
      <c r="B7" s="791" t="s">
        <v>8541</v>
      </c>
      <c r="C7" s="784" t="s">
        <v>2844</v>
      </c>
      <c r="E7" s="792" t="s">
        <v>2842</v>
      </c>
      <c r="F7" s="779">
        <f t="shared" si="2"/>
        <v>3</v>
      </c>
      <c r="G7" s="779" t="str">
        <f t="shared" si="0"/>
        <v>Bút toán Hợp nhất</v>
      </c>
      <c r="H7" s="779">
        <v>0</v>
      </c>
      <c r="I7" s="780" t="str">
        <f t="shared" si="1"/>
        <v/>
      </c>
      <c r="AC7" s="779">
        <f>IF(ISNUMBER(FIND("4212",$Y$3)),ISNUMBER(FIND("512",PAJE!D10)),0)</f>
        <v>0</v>
      </c>
      <c r="AD7" s="783">
        <v>512</v>
      </c>
    </row>
    <row r="8" spans="1:30" hidden="1">
      <c r="A8" s="778" t="s">
        <v>2845</v>
      </c>
      <c r="B8" s="791" t="s">
        <v>656</v>
      </c>
      <c r="C8" s="784" t="s">
        <v>4516</v>
      </c>
      <c r="E8" s="792" t="s">
        <v>2842</v>
      </c>
      <c r="F8" s="779" t="str">
        <f t="shared" si="2"/>
        <v/>
      </c>
      <c r="G8" s="779" t="str">
        <f t="shared" si="0"/>
        <v/>
      </c>
      <c r="H8" s="779">
        <v>0</v>
      </c>
      <c r="I8" s="780" t="str">
        <f t="shared" si="1"/>
        <v/>
      </c>
      <c r="AC8" s="779">
        <f>IF(ISNUMBER(FIND("4212",$Y$3)),ISNUMBER(FIND("512",PAJE!E10)),0)</f>
        <v>0</v>
      </c>
      <c r="AD8" s="783">
        <v>512</v>
      </c>
    </row>
    <row r="9" spans="1:30" hidden="1">
      <c r="A9" s="778">
        <v>1211</v>
      </c>
      <c r="B9" s="791" t="s">
        <v>5741</v>
      </c>
      <c r="C9" s="792" t="s">
        <v>4515</v>
      </c>
      <c r="E9" s="792" t="s">
        <v>2846</v>
      </c>
      <c r="F9" s="779" t="str">
        <f t="shared" si="2"/>
        <v/>
      </c>
      <c r="G9" s="779" t="str">
        <f t="shared" si="0"/>
        <v/>
      </c>
      <c r="H9" s="779" t="str">
        <v>XNK Đại Châu</v>
      </c>
      <c r="I9" s="780">
        <f t="shared" si="1"/>
        <v>2</v>
      </c>
      <c r="AC9" s="779">
        <f>IF(ISNUMBER(FIND("4212",$Y$3)),ISNUMBER(FIND("521",PAJE!D10)),0)</f>
        <v>0</v>
      </c>
      <c r="AD9" s="783">
        <v>521</v>
      </c>
    </row>
    <row r="10" spans="1:30" hidden="1">
      <c r="A10" s="778">
        <v>1212</v>
      </c>
      <c r="B10" s="791" t="s">
        <v>10712</v>
      </c>
      <c r="C10" s="784" t="s">
        <v>8276</v>
      </c>
      <c r="E10" s="792" t="s">
        <v>2846</v>
      </c>
      <c r="F10" s="779" t="str">
        <f t="shared" si="2"/>
        <v/>
      </c>
      <c r="G10" s="779" t="str">
        <f t="shared" si="0"/>
        <v/>
      </c>
      <c r="H10" s="779">
        <v>0</v>
      </c>
      <c r="I10" s="780" t="str">
        <f t="shared" si="1"/>
        <v/>
      </c>
      <c r="O10" s="779" t="s">
        <v>325</v>
      </c>
      <c r="P10" s="779" t="s">
        <v>326</v>
      </c>
      <c r="Q10" s="779" t="s">
        <v>4516</v>
      </c>
      <c r="R10" s="779" t="s">
        <v>327</v>
      </c>
      <c r="S10" s="779" t="s">
        <v>328</v>
      </c>
      <c r="AC10" s="779">
        <f>IF(ISNUMBER(FIND("4212",$Y$3)),ISNUMBER(FIND("521",PAJE!E10)),0)</f>
        <v>0</v>
      </c>
      <c r="AD10" s="783">
        <v>521</v>
      </c>
    </row>
    <row r="11" spans="1:30" hidden="1">
      <c r="A11" s="778">
        <v>1281</v>
      </c>
      <c r="B11" s="791" t="s">
        <v>10713</v>
      </c>
      <c r="C11" s="784" t="s">
        <v>1023</v>
      </c>
      <c r="E11" s="792" t="s">
        <v>2846</v>
      </c>
      <c r="F11" s="779" t="str">
        <f t="shared" si="2"/>
        <v/>
      </c>
      <c r="G11" s="779" t="str">
        <f t="shared" si="0"/>
        <v/>
      </c>
      <c r="H11" s="779">
        <v>0</v>
      </c>
      <c r="I11" s="780" t="str">
        <f t="shared" si="1"/>
        <v/>
      </c>
      <c r="K11" s="779" t="str">
        <f t="shared" ref="K11:K75" ca="1" si="3">IF(INDIRECT($O11)=0,"",INDIRECT($R11)&amp;INDIRECT($O11)&amp;INDIRECT($P11)&amp;INDIRECT($Q11))</f>
        <v/>
      </c>
      <c r="L11" s="779" t="str">
        <f t="shared" ref="L11:L75" ca="1" si="4">IF(INDIRECT($O11)=0,"",INDIRECT($S11)&amp;INDIRECT($O11)&amp;INDIRECT($P11)&amp;INDIRECT($Q11))</f>
        <v/>
      </c>
      <c r="O11" s="779" t="s">
        <v>9638</v>
      </c>
      <c r="P11" s="779" t="s">
        <v>9639</v>
      </c>
      <c r="Q11" s="779" t="s">
        <v>9640</v>
      </c>
      <c r="R11" s="779" t="s">
        <v>9641</v>
      </c>
      <c r="S11" s="779" t="s">
        <v>9642</v>
      </c>
      <c r="AC11" s="779">
        <f>IF(ISNUMBER(FIND("4212",$Y$3)),ISNUMBER(FIND("531",PAJE!D10)),0)</f>
        <v>0</v>
      </c>
      <c r="AD11" s="783">
        <v>531</v>
      </c>
    </row>
    <row r="12" spans="1:30" hidden="1">
      <c r="A12" s="778">
        <v>1288</v>
      </c>
      <c r="B12" s="791" t="s">
        <v>8543</v>
      </c>
      <c r="C12" s="784"/>
      <c r="E12" s="792" t="s">
        <v>2846</v>
      </c>
      <c r="F12" s="779" t="str">
        <f t="shared" si="2"/>
        <v/>
      </c>
      <c r="G12" s="779" t="str">
        <f t="shared" si="0"/>
        <v/>
      </c>
      <c r="H12" s="779">
        <v>0</v>
      </c>
      <c r="I12" s="780" t="str">
        <f t="shared" si="1"/>
        <v/>
      </c>
      <c r="K12" s="779" t="str">
        <f t="shared" ca="1" si="3"/>
        <v/>
      </c>
      <c r="L12" s="779" t="str">
        <f t="shared" ca="1" si="4"/>
        <v/>
      </c>
      <c r="O12" s="779" t="s">
        <v>11141</v>
      </c>
      <c r="P12" s="779" t="s">
        <v>11142</v>
      </c>
      <c r="Q12" s="779" t="s">
        <v>11143</v>
      </c>
      <c r="R12" s="779" t="s">
        <v>11144</v>
      </c>
      <c r="S12" s="779" t="s">
        <v>11145</v>
      </c>
      <c r="AC12" s="779">
        <f>IF(ISNUMBER(FIND("4212",$Y$3)),ISNUMBER(FIND("531",PAJE!E10)),0)</f>
        <v>0</v>
      </c>
      <c r="AD12" s="783">
        <v>531</v>
      </c>
    </row>
    <row r="13" spans="1:30" hidden="1">
      <c r="A13" s="778">
        <v>129</v>
      </c>
      <c r="B13" s="791" t="s">
        <v>11873</v>
      </c>
      <c r="E13" s="792" t="s">
        <v>2846</v>
      </c>
      <c r="F13" s="779" t="str">
        <f t="shared" si="2"/>
        <v/>
      </c>
      <c r="G13" s="779" t="str">
        <f t="shared" si="0"/>
        <v/>
      </c>
      <c r="H13" s="779" t="str">
        <v>Bút toán Hợp nhất</v>
      </c>
      <c r="I13" s="780">
        <f t="shared" si="1"/>
        <v>3</v>
      </c>
      <c r="K13" s="779" t="str">
        <f t="shared" ca="1" si="3"/>
        <v>6355Tập đoàn Đại ChâuY</v>
      </c>
      <c r="L13" s="779" t="str">
        <f t="shared" ca="1" si="4"/>
        <v>5155Tập đoàn Đại ChâuY</v>
      </c>
      <c r="O13" s="779" t="s">
        <v>11146</v>
      </c>
      <c r="P13" s="779" t="s">
        <v>11147</v>
      </c>
      <c r="Q13" s="779" t="s">
        <v>11148</v>
      </c>
      <c r="R13" s="779" t="s">
        <v>11149</v>
      </c>
      <c r="S13" s="779" t="s">
        <v>11150</v>
      </c>
      <c r="AC13" s="779">
        <f>IF(ISNUMBER(FIND("4212",$Y$3)),ISNUMBER(FIND("532",PAJE!D10)),0)</f>
        <v>0</v>
      </c>
      <c r="AD13" s="783">
        <v>532</v>
      </c>
    </row>
    <row r="14" spans="1:30" hidden="1">
      <c r="A14" s="778">
        <v>131</v>
      </c>
      <c r="B14" s="791" t="s">
        <v>12489</v>
      </c>
      <c r="E14" s="792" t="s">
        <v>2847</v>
      </c>
      <c r="F14" s="779" t="str">
        <f t="shared" si="2"/>
        <v/>
      </c>
      <c r="G14" s="779" t="str">
        <f t="shared" si="0"/>
        <v/>
      </c>
      <c r="H14" s="779">
        <v>0</v>
      </c>
      <c r="I14" s="780" t="str">
        <f t="shared" si="1"/>
        <v/>
      </c>
      <c r="K14" s="779" t="str">
        <f t="shared" ca="1" si="3"/>
        <v>6425Tập đoàn Đại ChâuY</v>
      </c>
      <c r="L14" s="779" t="str">
        <f t="shared" ca="1" si="4"/>
        <v>711Tập đoàn Đại ChâuY</v>
      </c>
      <c r="O14" s="779" t="s">
        <v>5700</v>
      </c>
      <c r="P14" s="779" t="s">
        <v>5701</v>
      </c>
      <c r="Q14" s="779" t="s">
        <v>5702</v>
      </c>
      <c r="R14" s="779" t="s">
        <v>5703</v>
      </c>
      <c r="S14" s="779" t="s">
        <v>5704</v>
      </c>
      <c r="AC14" s="779">
        <f>IF(ISNUMBER(FIND("4212",$Y$3)),ISNUMBER(FIND("532",PAJE!E10)),0)</f>
        <v>0</v>
      </c>
      <c r="AD14" s="783">
        <v>532</v>
      </c>
    </row>
    <row r="15" spans="1:30" hidden="1">
      <c r="A15" s="778" t="s">
        <v>2848</v>
      </c>
      <c r="B15" s="791" t="s">
        <v>12490</v>
      </c>
      <c r="E15" s="792" t="s">
        <v>2849</v>
      </c>
      <c r="F15" s="779" t="str">
        <f t="shared" si="2"/>
        <v/>
      </c>
      <c r="G15" s="779" t="str">
        <f t="shared" si="0"/>
        <v/>
      </c>
      <c r="H15" s="779">
        <v>0</v>
      </c>
      <c r="I15" s="780" t="str">
        <f t="shared" si="1"/>
        <v/>
      </c>
      <c r="K15" s="779" t="str">
        <f t="shared" ca="1" si="3"/>
        <v>8211Tập đoàn Đại ChâuY</v>
      </c>
      <c r="L15" s="779" t="str">
        <f t="shared" ca="1" si="4"/>
        <v>3334Tập đoàn Đại ChâuY</v>
      </c>
      <c r="O15" s="779" t="s">
        <v>5705</v>
      </c>
      <c r="P15" s="779" t="s">
        <v>5706</v>
      </c>
      <c r="Q15" s="779" t="s">
        <v>5707</v>
      </c>
      <c r="R15" s="779" t="s">
        <v>5708</v>
      </c>
      <c r="S15" s="779" t="s">
        <v>3613</v>
      </c>
      <c r="AC15" s="779">
        <f>IF(ISNUMBER(FIND("4212",$Y$3)),ISNUMBER(FIND("33311pl",PAJE!D10)),0)</f>
        <v>0</v>
      </c>
      <c r="AD15" s="783" t="s">
        <v>12222</v>
      </c>
    </row>
    <row r="16" spans="1:30" hidden="1">
      <c r="A16" s="778">
        <v>1368</v>
      </c>
      <c r="B16" s="791" t="s">
        <v>13294</v>
      </c>
      <c r="E16" s="792" t="s">
        <v>2850</v>
      </c>
      <c r="F16" s="779" t="str">
        <f t="shared" si="2"/>
        <v/>
      </c>
      <c r="G16" s="779" t="str">
        <f t="shared" si="0"/>
        <v/>
      </c>
      <c r="H16" s="779">
        <v>0</v>
      </c>
      <c r="I16" s="780" t="str">
        <f t="shared" si="1"/>
        <v/>
      </c>
      <c r="K16" s="779" t="str">
        <f t="shared" ca="1" si="3"/>
        <v>331Tập đoàn Đại ChâuN</v>
      </c>
      <c r="L16" s="779" t="str">
        <f t="shared" ca="1" si="4"/>
        <v>141Tập đoàn Đại ChâuN</v>
      </c>
      <c r="O16" s="779" t="s">
        <v>3614</v>
      </c>
      <c r="P16" s="779" t="s">
        <v>3615</v>
      </c>
      <c r="Q16" s="779" t="s">
        <v>3616</v>
      </c>
      <c r="R16" s="779" t="s">
        <v>3617</v>
      </c>
      <c r="S16" s="779" t="s">
        <v>13679</v>
      </c>
      <c r="AC16" s="779">
        <f>IF(ISNUMBER(FIND("4212",$Y$3)),ISNUMBER(FIND("33311pl",PAJE!E10)),0)</f>
        <v>0</v>
      </c>
      <c r="AD16" s="783" t="s">
        <v>12222</v>
      </c>
    </row>
    <row r="17" spans="1:30" hidden="1">
      <c r="A17" s="778" t="s">
        <v>2851</v>
      </c>
      <c r="B17" s="791" t="s">
        <v>13296</v>
      </c>
      <c r="E17" s="792" t="s">
        <v>2847</v>
      </c>
      <c r="F17" s="779" t="str">
        <f t="shared" si="2"/>
        <v/>
      </c>
      <c r="G17" s="779" t="str">
        <f t="shared" si="0"/>
        <v/>
      </c>
      <c r="H17" s="779">
        <v>0</v>
      </c>
      <c r="I17" s="780" t="str">
        <f t="shared" si="1"/>
        <v/>
      </c>
      <c r="K17" s="779" t="str">
        <f t="shared" ca="1" si="3"/>
        <v>131cTập đoàn Đại ChâuY</v>
      </c>
      <c r="L17" s="779" t="str">
        <f t="shared" ca="1" si="4"/>
        <v>5111Tập đoàn Đại ChâuY</v>
      </c>
      <c r="O17" s="779" t="s">
        <v>13680</v>
      </c>
      <c r="P17" s="779" t="s">
        <v>13681</v>
      </c>
      <c r="Q17" s="779" t="s">
        <v>13682</v>
      </c>
      <c r="R17" s="779" t="s">
        <v>13683</v>
      </c>
      <c r="S17" s="779" t="s">
        <v>13684</v>
      </c>
      <c r="AC17" s="779">
        <f>IF(ISNUMBER(FIND("4212",$Y$3)),ISNUMBER(FIND("3332pl",PAJE!D10)),0)</f>
        <v>0</v>
      </c>
      <c r="AD17" s="783" t="s">
        <v>12223</v>
      </c>
    </row>
    <row r="18" spans="1:30" hidden="1">
      <c r="A18" s="778">
        <v>1385</v>
      </c>
      <c r="B18" s="791" t="s">
        <v>10010</v>
      </c>
      <c r="E18" s="792" t="s">
        <v>2852</v>
      </c>
      <c r="F18" s="779" t="str">
        <f t="shared" si="2"/>
        <v/>
      </c>
      <c r="G18" s="779" t="str">
        <f t="shared" si="0"/>
        <v/>
      </c>
      <c r="H18" s="779" t="e">
        <v>#N/A</v>
      </c>
      <c r="I18" s="780" t="str">
        <f t="shared" si="1"/>
        <v/>
      </c>
      <c r="K18" s="779" t="str">
        <f t="shared" ca="1" si="3"/>
        <v/>
      </c>
      <c r="L18" s="779" t="str">
        <f t="shared" ca="1" si="4"/>
        <v/>
      </c>
      <c r="O18" s="779" t="s">
        <v>13685</v>
      </c>
      <c r="P18" s="779" t="s">
        <v>13686</v>
      </c>
      <c r="Q18" s="779" t="s">
        <v>13687</v>
      </c>
      <c r="R18" s="779" t="s">
        <v>13688</v>
      </c>
      <c r="S18" s="779" t="s">
        <v>13689</v>
      </c>
      <c r="AC18" s="779">
        <f>IF(ISNUMBER(FIND("4212",$Y$3)),ISNUMBER(FIND("3332pl",PAJE!E10)),0)</f>
        <v>0</v>
      </c>
      <c r="AD18" s="783" t="s">
        <v>12223</v>
      </c>
    </row>
    <row r="19" spans="1:30" hidden="1">
      <c r="A19" s="778" t="s">
        <v>9899</v>
      </c>
      <c r="B19" s="791" t="s">
        <v>5064</v>
      </c>
      <c r="E19" s="792" t="s">
        <v>2852</v>
      </c>
      <c r="F19" s="779" t="str">
        <f t="shared" si="2"/>
        <v/>
      </c>
      <c r="G19" s="779" t="str">
        <f t="shared" si="0"/>
        <v/>
      </c>
      <c r="H19" s="779" t="e">
        <v>#N/A</v>
      </c>
      <c r="I19" s="780" t="str">
        <f t="shared" si="1"/>
        <v/>
      </c>
      <c r="K19" s="779" t="str">
        <f t="shared" ca="1" si="3"/>
        <v/>
      </c>
      <c r="L19" s="779" t="str">
        <f t="shared" ca="1" si="4"/>
        <v/>
      </c>
      <c r="O19" s="779" t="s">
        <v>13690</v>
      </c>
      <c r="P19" s="779" t="s">
        <v>13691</v>
      </c>
      <c r="Q19" s="779" t="s">
        <v>13692</v>
      </c>
      <c r="R19" s="779" t="s">
        <v>13693</v>
      </c>
      <c r="S19" s="779" t="s">
        <v>13694</v>
      </c>
      <c r="AC19" s="779">
        <f>IF(ISNUMBER(FIND("4212",$Y$3)),ISNUMBER(FIND("3333pl",PAJE!D10)),0)</f>
        <v>0</v>
      </c>
      <c r="AD19" s="783" t="s">
        <v>4951</v>
      </c>
    </row>
    <row r="20" spans="1:30" hidden="1">
      <c r="A20" s="778" t="s">
        <v>2853</v>
      </c>
      <c r="B20" s="791" t="s">
        <v>3363</v>
      </c>
      <c r="E20" s="792" t="s">
        <v>2852</v>
      </c>
      <c r="F20" s="779" t="str">
        <f t="shared" si="2"/>
        <v/>
      </c>
      <c r="G20" s="779" t="str">
        <f t="shared" si="0"/>
        <v/>
      </c>
      <c r="H20" s="779" t="e">
        <v>#N/A</v>
      </c>
      <c r="I20" s="780" t="str">
        <f t="shared" si="1"/>
        <v/>
      </c>
      <c r="K20" s="779" t="str">
        <f t="shared" ca="1" si="3"/>
        <v>4111Bút toán Hợp nhấtY</v>
      </c>
      <c r="L20" s="779" t="str">
        <f t="shared" ca="1" si="4"/>
        <v>221Bút toán Hợp nhấtY</v>
      </c>
      <c r="O20" s="779" t="s">
        <v>13695</v>
      </c>
      <c r="P20" s="779" t="s">
        <v>13696</v>
      </c>
      <c r="Q20" s="779" t="s">
        <v>13697</v>
      </c>
      <c r="R20" s="779" t="s">
        <v>13698</v>
      </c>
      <c r="S20" s="779" t="s">
        <v>13699</v>
      </c>
      <c r="AC20" s="779">
        <f>IF(ISNUMBER(FIND("4212",$Y$3)),ISNUMBER(FIND("3333pl",PAJE!E10)),0)</f>
        <v>0</v>
      </c>
      <c r="AD20" s="783" t="s">
        <v>4951</v>
      </c>
    </row>
    <row r="21" spans="1:30" hidden="1">
      <c r="A21" s="778">
        <v>1388</v>
      </c>
      <c r="B21" s="791" t="s">
        <v>10714</v>
      </c>
      <c r="E21" s="792" t="s">
        <v>2852</v>
      </c>
      <c r="F21" s="779" t="str">
        <f t="shared" si="2"/>
        <v/>
      </c>
      <c r="G21" s="779" t="str">
        <f t="shared" si="0"/>
        <v/>
      </c>
      <c r="H21" s="779" t="e">
        <v>#N/A</v>
      </c>
      <c r="I21" s="780" t="str">
        <f t="shared" si="1"/>
        <v/>
      </c>
      <c r="K21" s="779" t="str">
        <f t="shared" ca="1" si="3"/>
        <v>4111Bút toán Hợp nhấtY</v>
      </c>
      <c r="L21" s="779" t="str">
        <f t="shared" ca="1" si="4"/>
        <v>439Bút toán Hợp nhấtY</v>
      </c>
      <c r="O21" s="779" t="s">
        <v>8382</v>
      </c>
      <c r="P21" s="779" t="s">
        <v>8383</v>
      </c>
      <c r="Q21" s="779" t="s">
        <v>8384</v>
      </c>
      <c r="R21" s="779" t="s">
        <v>8385</v>
      </c>
      <c r="S21" s="779" t="s">
        <v>8386</v>
      </c>
      <c r="AC21" s="779">
        <f>IF(ISNUMBER(FIND("4212",$Y$3)),ISNUMBER(FIND("632",PAJE!D10)),0)</f>
        <v>0</v>
      </c>
      <c r="AD21" s="783">
        <v>632</v>
      </c>
    </row>
    <row r="22" spans="1:30" hidden="1">
      <c r="A22" s="778">
        <v>139</v>
      </c>
      <c r="B22" s="791" t="s">
        <v>10971</v>
      </c>
      <c r="E22" s="792" t="s">
        <v>2570</v>
      </c>
      <c r="F22" s="779" t="str">
        <f t="shared" si="2"/>
        <v/>
      </c>
      <c r="G22" s="779" t="str">
        <f t="shared" si="0"/>
        <v/>
      </c>
      <c r="H22" s="779" t="e">
        <v>#N/A</v>
      </c>
      <c r="I22" s="780" t="str">
        <f t="shared" si="1"/>
        <v/>
      </c>
      <c r="K22" s="779" t="str">
        <f t="shared" ca="1" si="3"/>
        <v/>
      </c>
      <c r="L22" s="779" t="str">
        <f t="shared" ca="1" si="4"/>
        <v/>
      </c>
      <c r="O22" s="779" t="s">
        <v>8387</v>
      </c>
      <c r="P22" s="779" t="s">
        <v>14066</v>
      </c>
      <c r="Q22" s="779" t="s">
        <v>14067</v>
      </c>
      <c r="R22" s="779" t="s">
        <v>14068</v>
      </c>
      <c r="S22" s="779" t="s">
        <v>14069</v>
      </c>
      <c r="AC22" s="779">
        <f>IF(ISNUMBER(FIND("4212",$Y$3)),ISNUMBER(FIND("632",PAJE!E10)),0)</f>
        <v>0</v>
      </c>
      <c r="AD22" s="783">
        <v>632</v>
      </c>
    </row>
    <row r="23" spans="1:30" hidden="1">
      <c r="A23" s="778">
        <v>151</v>
      </c>
      <c r="B23" s="791" t="s">
        <v>10715</v>
      </c>
      <c r="E23" s="792" t="s">
        <v>2854</v>
      </c>
      <c r="F23" s="779" t="str">
        <f t="shared" si="2"/>
        <v/>
      </c>
      <c r="G23" s="779" t="str">
        <f t="shared" si="0"/>
        <v/>
      </c>
      <c r="H23" s="779" t="e">
        <v>#N/A</v>
      </c>
      <c r="I23" s="780" t="str">
        <f t="shared" si="1"/>
        <v/>
      </c>
      <c r="K23" s="779" t="str">
        <f t="shared" ca="1" si="3"/>
        <v>229Bút toán Hợp nhấtY</v>
      </c>
      <c r="L23" s="779" t="str">
        <f t="shared" ca="1" si="4"/>
        <v>223Bút toán Hợp nhấtY</v>
      </c>
      <c r="O23" s="779" t="s">
        <v>14070</v>
      </c>
      <c r="P23" s="779" t="s">
        <v>14071</v>
      </c>
      <c r="Q23" s="779" t="s">
        <v>13092</v>
      </c>
      <c r="R23" s="779" t="s">
        <v>13093</v>
      </c>
      <c r="S23" s="779" t="s">
        <v>13094</v>
      </c>
      <c r="AC23" s="779">
        <f>IF(ISNUMBER(FIND("4212",$Y$3)),ISNUMBER(FIND("515",PAJE!D10)),0)</f>
        <v>0</v>
      </c>
      <c r="AD23" s="783">
        <v>515</v>
      </c>
    </row>
    <row r="24" spans="1:30" hidden="1">
      <c r="A24" s="778">
        <v>152</v>
      </c>
      <c r="B24" s="791" t="s">
        <v>10716</v>
      </c>
      <c r="E24" s="792" t="s">
        <v>2854</v>
      </c>
      <c r="F24" s="779" t="str">
        <f t="shared" si="2"/>
        <v/>
      </c>
      <c r="G24" s="779" t="str">
        <f t="shared" si="0"/>
        <v/>
      </c>
      <c r="H24" s="779" t="e">
        <v>#N/A</v>
      </c>
      <c r="I24" s="780" t="str">
        <f t="shared" si="1"/>
        <v/>
      </c>
      <c r="K24" s="779" t="str">
        <f t="shared" ca="1" si="3"/>
        <v>4211Bút toán Hợp nhấtY</v>
      </c>
      <c r="L24" s="779" t="str">
        <f t="shared" ca="1" si="4"/>
        <v>439Bút toán Hợp nhấtY</v>
      </c>
      <c r="O24" s="779" t="s">
        <v>13095</v>
      </c>
      <c r="P24" s="779" t="s">
        <v>2874</v>
      </c>
      <c r="Q24" s="779" t="s">
        <v>2875</v>
      </c>
      <c r="R24" s="779" t="s">
        <v>2876</v>
      </c>
      <c r="S24" s="779" t="s">
        <v>2877</v>
      </c>
      <c r="AC24" s="779">
        <f>IF(ISNUMBER(FIND("4212",$Y$3)),ISNUMBER(FIND("515",PAJE!E10)),0)</f>
        <v>0</v>
      </c>
      <c r="AD24" s="783">
        <v>515</v>
      </c>
    </row>
    <row r="25" spans="1:30" hidden="1">
      <c r="A25" s="778">
        <v>153</v>
      </c>
      <c r="B25" s="791" t="s">
        <v>10717</v>
      </c>
      <c r="E25" s="792" t="s">
        <v>2854</v>
      </c>
      <c r="F25" s="779" t="str">
        <f t="shared" si="2"/>
        <v/>
      </c>
      <c r="G25" s="779" t="str">
        <f t="shared" si="0"/>
        <v/>
      </c>
      <c r="H25" s="779" t="e">
        <v>#N/A</v>
      </c>
      <c r="I25" s="780" t="str">
        <f t="shared" si="1"/>
        <v/>
      </c>
      <c r="K25" s="779" t="str">
        <f t="shared" ca="1" si="3"/>
        <v>500Bút toán Hợp nhấtY</v>
      </c>
      <c r="L25" s="779" t="str">
        <f t="shared" ca="1" si="4"/>
        <v>439Bút toán Hợp nhấtY</v>
      </c>
      <c r="O25" s="779" t="s">
        <v>2878</v>
      </c>
      <c r="P25" s="779" t="s">
        <v>2879</v>
      </c>
      <c r="Q25" s="779" t="s">
        <v>2880</v>
      </c>
      <c r="R25" s="779" t="s">
        <v>2881</v>
      </c>
      <c r="S25" s="779" t="s">
        <v>2882</v>
      </c>
      <c r="AC25" s="779">
        <f>IF(ISNUMBER(FIND("4212",$Y$3)),ISNUMBER(FIND("635",PAJE!D10)),0)</f>
        <v>0</v>
      </c>
      <c r="AD25" s="783">
        <v>635</v>
      </c>
    </row>
    <row r="26" spans="1:30" hidden="1">
      <c r="A26" s="778">
        <v>154</v>
      </c>
      <c r="B26" s="791" t="s">
        <v>9289</v>
      </c>
      <c r="E26" s="792" t="s">
        <v>2854</v>
      </c>
      <c r="F26" s="779" t="str">
        <f t="shared" si="2"/>
        <v/>
      </c>
      <c r="G26" s="779" t="str">
        <f t="shared" si="0"/>
        <v/>
      </c>
      <c r="H26" s="779" t="e">
        <v>#N/A</v>
      </c>
      <c r="I26" s="780" t="str">
        <f t="shared" si="1"/>
        <v/>
      </c>
      <c r="K26" s="779" t="str">
        <f t="shared" ca="1" si="3"/>
        <v/>
      </c>
      <c r="L26" s="779" t="str">
        <f t="shared" ca="1" si="4"/>
        <v/>
      </c>
      <c r="O26" s="779" t="s">
        <v>2883</v>
      </c>
      <c r="P26" s="779" t="s">
        <v>2884</v>
      </c>
      <c r="Q26" s="779" t="s">
        <v>2885</v>
      </c>
      <c r="R26" s="779" t="s">
        <v>2886</v>
      </c>
      <c r="S26" s="779" t="s">
        <v>606</v>
      </c>
      <c r="AC26" s="779">
        <f>IF(ISNUMBER(FIND("4212",$Y$3)),ISNUMBER(FIND("635",PAJE!E10)),0)</f>
        <v>0</v>
      </c>
      <c r="AD26" s="783">
        <v>635</v>
      </c>
    </row>
    <row r="27" spans="1:30" hidden="1">
      <c r="A27" s="778">
        <v>155</v>
      </c>
      <c r="B27" s="791" t="s">
        <v>9776</v>
      </c>
      <c r="E27" s="792" t="s">
        <v>2854</v>
      </c>
      <c r="F27" s="779" t="str">
        <f t="shared" si="2"/>
        <v/>
      </c>
      <c r="G27" s="779" t="str">
        <f t="shared" si="0"/>
        <v/>
      </c>
      <c r="H27" s="779" t="e">
        <v>#N/A</v>
      </c>
      <c r="I27" s="780" t="str">
        <f t="shared" si="1"/>
        <v/>
      </c>
      <c r="K27" s="779" t="str">
        <f t="shared" ca="1" si="3"/>
        <v>131CBút toán Hợp nhấtY</v>
      </c>
      <c r="L27" s="779" t="str">
        <f t="shared" ca="1" si="4"/>
        <v>331NBút toán Hợp nhấtY</v>
      </c>
      <c r="O27" s="779" t="s">
        <v>7261</v>
      </c>
      <c r="P27" s="779" t="s">
        <v>7262</v>
      </c>
      <c r="Q27" s="779" t="s">
        <v>7263</v>
      </c>
      <c r="R27" s="779" t="s">
        <v>13096</v>
      </c>
      <c r="S27" s="779" t="s">
        <v>13097</v>
      </c>
      <c r="AC27" s="779">
        <f>IF(ISNUMBER(FIND("4212",$Y$3)),ISNUMBER(FIND("641",PAJE!D10)),0)</f>
        <v>0</v>
      </c>
      <c r="AD27" s="783">
        <v>641</v>
      </c>
    </row>
    <row r="28" spans="1:30" hidden="1">
      <c r="A28" s="778">
        <v>156</v>
      </c>
      <c r="B28" s="791" t="s">
        <v>9777</v>
      </c>
      <c r="E28" s="792" t="s">
        <v>2854</v>
      </c>
      <c r="F28" s="779" t="str">
        <f t="shared" si="2"/>
        <v/>
      </c>
      <c r="G28" s="779" t="str">
        <f t="shared" si="0"/>
        <v/>
      </c>
      <c r="H28" s="779" t="e">
        <v>#N/A</v>
      </c>
      <c r="I28" s="780" t="str">
        <f t="shared" si="1"/>
        <v/>
      </c>
      <c r="K28" s="779" t="str">
        <f t="shared" ca="1" si="3"/>
        <v/>
      </c>
      <c r="L28" s="779" t="str">
        <f t="shared" ca="1" si="4"/>
        <v/>
      </c>
      <c r="O28" s="779" t="s">
        <v>13098</v>
      </c>
      <c r="P28" s="779" t="s">
        <v>13099</v>
      </c>
      <c r="Q28" s="779" t="s">
        <v>13100</v>
      </c>
      <c r="R28" s="779" t="s">
        <v>13101</v>
      </c>
      <c r="S28" s="779" t="s">
        <v>8471</v>
      </c>
      <c r="AC28" s="779">
        <f>IF(ISNUMBER(FIND("4212",$Y$3)),ISNUMBER(FIND("641",PAJE!E10)),0)</f>
        <v>0</v>
      </c>
      <c r="AD28" s="783">
        <v>641</v>
      </c>
    </row>
    <row r="29" spans="1:30" hidden="1">
      <c r="A29" s="778">
        <v>157</v>
      </c>
      <c r="B29" s="791" t="s">
        <v>11013</v>
      </c>
      <c r="E29" s="792" t="s">
        <v>2854</v>
      </c>
      <c r="F29" s="779" t="str">
        <f t="shared" si="2"/>
        <v/>
      </c>
      <c r="G29" s="779" t="str">
        <f t="shared" si="0"/>
        <v/>
      </c>
      <c r="H29" s="779" t="e">
        <v>#N/A</v>
      </c>
      <c r="I29" s="780" t="str">
        <f t="shared" si="1"/>
        <v/>
      </c>
      <c r="K29" s="779" t="str">
        <f t="shared" ca="1" si="3"/>
        <v/>
      </c>
      <c r="L29" s="779" t="str">
        <f t="shared" ca="1" si="4"/>
        <v/>
      </c>
      <c r="O29" s="779" t="s">
        <v>8472</v>
      </c>
      <c r="P29" s="779" t="s">
        <v>8473</v>
      </c>
      <c r="Q29" s="779" t="s">
        <v>8474</v>
      </c>
      <c r="R29" s="779" t="s">
        <v>2262</v>
      </c>
      <c r="S29" s="779" t="s">
        <v>2263</v>
      </c>
      <c r="AC29" s="779">
        <f>IF(ISNUMBER(FIND("4212",$Y$3)),ISNUMBER(FIND("642",PAJE!D10)),0)</f>
        <v>0</v>
      </c>
      <c r="AD29" s="783">
        <v>642</v>
      </c>
    </row>
    <row r="30" spans="1:30" hidden="1">
      <c r="A30" s="778">
        <v>158</v>
      </c>
      <c r="B30" s="791" t="s">
        <v>11014</v>
      </c>
      <c r="E30" s="792" t="s">
        <v>2854</v>
      </c>
      <c r="F30" s="779" t="str">
        <f t="shared" si="2"/>
        <v/>
      </c>
      <c r="G30" s="779" t="str">
        <f t="shared" si="0"/>
        <v/>
      </c>
      <c r="H30" s="779" t="e">
        <v>#N/A</v>
      </c>
      <c r="I30" s="780" t="str">
        <f t="shared" si="1"/>
        <v/>
      </c>
      <c r="K30" s="779" t="str">
        <f t="shared" ca="1" si="3"/>
        <v/>
      </c>
      <c r="L30" s="779" t="str">
        <f t="shared" ca="1" si="4"/>
        <v/>
      </c>
      <c r="O30" s="779" t="s">
        <v>2264</v>
      </c>
      <c r="P30" s="779" t="s">
        <v>2265</v>
      </c>
      <c r="Q30" s="779" t="s">
        <v>2266</v>
      </c>
      <c r="R30" s="779" t="s">
        <v>2267</v>
      </c>
      <c r="S30" s="779" t="s">
        <v>2268</v>
      </c>
      <c r="AC30" s="779">
        <f>IF(ISNUMBER(FIND("4212",$Y$3)),ISNUMBER(FIND("642",PAJE!E10)),0)</f>
        <v>0</v>
      </c>
      <c r="AD30" s="783">
        <v>642</v>
      </c>
    </row>
    <row r="31" spans="1:30" hidden="1">
      <c r="A31" s="778">
        <v>1567</v>
      </c>
      <c r="B31" s="791" t="s">
        <v>11015</v>
      </c>
      <c r="E31" s="792" t="s">
        <v>2854</v>
      </c>
      <c r="F31" s="779" t="str">
        <f t="shared" si="2"/>
        <v/>
      </c>
      <c r="G31" s="779" t="str">
        <f t="shared" si="0"/>
        <v/>
      </c>
      <c r="H31" s="779" t="e">
        <v>#N/A</v>
      </c>
      <c r="I31" s="780" t="str">
        <f t="shared" si="1"/>
        <v/>
      </c>
      <c r="K31" s="779" t="str">
        <f t="shared" ca="1" si="3"/>
        <v/>
      </c>
      <c r="L31" s="779" t="str">
        <f t="shared" ca="1" si="4"/>
        <v/>
      </c>
      <c r="O31" s="779" t="s">
        <v>2269</v>
      </c>
      <c r="P31" s="779" t="s">
        <v>2270</v>
      </c>
      <c r="Q31" s="779" t="s">
        <v>2271</v>
      </c>
      <c r="R31" s="779" t="s">
        <v>1784</v>
      </c>
      <c r="S31" s="779" t="s">
        <v>1785</v>
      </c>
      <c r="AC31" s="779">
        <f>IF(ISNUMBER(FIND("4212",$Y$3)),ISNUMBER(FIND("711",PAJE!D10)),0)</f>
        <v>0</v>
      </c>
      <c r="AD31" s="783">
        <v>711</v>
      </c>
    </row>
    <row r="32" spans="1:30" hidden="1">
      <c r="A32" s="778">
        <v>159</v>
      </c>
      <c r="B32" s="791" t="s">
        <v>3828</v>
      </c>
      <c r="E32" s="792" t="s">
        <v>2854</v>
      </c>
      <c r="F32" s="779" t="str">
        <f t="shared" si="2"/>
        <v/>
      </c>
      <c r="G32" s="779" t="str">
        <f t="shared" si="0"/>
        <v/>
      </c>
      <c r="H32" s="779" t="e">
        <v>#N/A</v>
      </c>
      <c r="I32" s="780" t="str">
        <f t="shared" si="1"/>
        <v/>
      </c>
      <c r="K32" s="779" t="str">
        <f t="shared" ca="1" si="3"/>
        <v/>
      </c>
      <c r="L32" s="779" t="str">
        <f t="shared" ca="1" si="4"/>
        <v/>
      </c>
      <c r="O32" s="779" t="s">
        <v>1786</v>
      </c>
      <c r="P32" s="779" t="s">
        <v>1787</v>
      </c>
      <c r="Q32" s="779" t="s">
        <v>7972</v>
      </c>
      <c r="R32" s="779" t="s">
        <v>7973</v>
      </c>
      <c r="S32" s="779" t="s">
        <v>7974</v>
      </c>
      <c r="AC32" s="779">
        <f>IF(ISNUMBER(FIND("4212",$Y$3)),ISNUMBER(FIND("711",PAJE!E10)),0)</f>
        <v>0</v>
      </c>
      <c r="AD32" s="783">
        <v>711</v>
      </c>
    </row>
    <row r="33" spans="1:30" hidden="1">
      <c r="A33" s="778">
        <v>142</v>
      </c>
      <c r="B33" s="791" t="s">
        <v>3831</v>
      </c>
      <c r="E33" s="792" t="s">
        <v>2855</v>
      </c>
      <c r="F33" s="779" t="str">
        <f t="shared" si="2"/>
        <v/>
      </c>
      <c r="G33" s="779" t="str">
        <f t="shared" si="0"/>
        <v/>
      </c>
      <c r="H33" s="779" t="e">
        <v>#N/A</v>
      </c>
      <c r="I33" s="780" t="str">
        <f t="shared" si="1"/>
        <v/>
      </c>
      <c r="K33" s="779" t="str">
        <f t="shared" ca="1" si="3"/>
        <v/>
      </c>
      <c r="L33" s="779" t="str">
        <f t="shared" ca="1" si="4"/>
        <v/>
      </c>
      <c r="O33" s="779" t="s">
        <v>7975</v>
      </c>
      <c r="P33" s="779" t="s">
        <v>7976</v>
      </c>
      <c r="Q33" s="779" t="s">
        <v>7977</v>
      </c>
      <c r="R33" s="779" t="s">
        <v>7978</v>
      </c>
      <c r="S33" s="779" t="s">
        <v>7979</v>
      </c>
      <c r="AC33" s="779">
        <f>IF(ISNUMBER(FIND("4212",$Y$3)),ISNUMBER(FIND("811",PAJE!D10)),0)</f>
        <v>0</v>
      </c>
      <c r="AD33" s="779">
        <v>811</v>
      </c>
    </row>
    <row r="34" spans="1:30" hidden="1">
      <c r="A34" s="778">
        <v>133</v>
      </c>
      <c r="B34" s="791" t="s">
        <v>3833</v>
      </c>
      <c r="E34" s="792" t="s">
        <v>2856</v>
      </c>
      <c r="F34" s="779" t="str">
        <f t="shared" si="2"/>
        <v/>
      </c>
      <c r="G34" s="779" t="str">
        <f t="shared" si="0"/>
        <v/>
      </c>
      <c r="H34" s="779" t="e">
        <v>#N/A</v>
      </c>
      <c r="I34" s="780" t="str">
        <f t="shared" si="1"/>
        <v/>
      </c>
      <c r="K34" s="779" t="str">
        <f t="shared" ca="1" si="3"/>
        <v/>
      </c>
      <c r="L34" s="779" t="str">
        <f t="shared" ca="1" si="4"/>
        <v/>
      </c>
      <c r="O34" s="779" t="s">
        <v>7980</v>
      </c>
      <c r="P34" s="779" t="s">
        <v>7981</v>
      </c>
      <c r="Q34" s="779" t="s">
        <v>7982</v>
      </c>
      <c r="R34" s="779" t="s">
        <v>7983</v>
      </c>
      <c r="S34" s="779" t="s">
        <v>7984</v>
      </c>
      <c r="AC34" s="779">
        <f>IF(ISNUMBER(FIND("4212",$Y$3)),ISNUMBER(FIND("811",PAJE!E10)),0)</f>
        <v>0</v>
      </c>
      <c r="AD34" s="779">
        <v>811</v>
      </c>
    </row>
    <row r="35" spans="1:30" hidden="1">
      <c r="A35" s="778" t="s">
        <v>13106</v>
      </c>
      <c r="B35" s="791" t="s">
        <v>9778</v>
      </c>
      <c r="E35" s="792" t="s">
        <v>2856</v>
      </c>
      <c r="F35" s="779" t="str">
        <f t="shared" si="2"/>
        <v/>
      </c>
      <c r="G35" s="779" t="str">
        <f t="shared" si="0"/>
        <v/>
      </c>
      <c r="H35" s="779" t="e">
        <v>#N/A</v>
      </c>
      <c r="I35" s="780" t="str">
        <f t="shared" si="1"/>
        <v/>
      </c>
      <c r="K35" s="779" t="str">
        <f t="shared" ca="1" si="3"/>
        <v/>
      </c>
      <c r="L35" s="779" t="str">
        <f t="shared" ca="1" si="4"/>
        <v/>
      </c>
      <c r="O35" s="779" t="s">
        <v>7985</v>
      </c>
      <c r="P35" s="779" t="s">
        <v>7986</v>
      </c>
      <c r="Q35" s="779" t="s">
        <v>13305</v>
      </c>
      <c r="R35" s="779" t="s">
        <v>13306</v>
      </c>
      <c r="S35" s="779" t="s">
        <v>13307</v>
      </c>
      <c r="AC35" s="779">
        <f>IF(ISNUMBER(FIND("4212",$Y$3)),ISNUMBER(FIND("700",PAJE!D10)),0)</f>
        <v>0</v>
      </c>
      <c r="AD35" s="779">
        <v>700</v>
      </c>
    </row>
    <row r="36" spans="1:30" hidden="1">
      <c r="A36" s="778" t="s">
        <v>13107</v>
      </c>
      <c r="B36" s="791" t="s">
        <v>10315</v>
      </c>
      <c r="E36" s="792" t="s">
        <v>2856</v>
      </c>
      <c r="F36" s="779" t="str">
        <f t="shared" si="2"/>
        <v/>
      </c>
      <c r="G36" s="779" t="str">
        <f t="shared" si="0"/>
        <v/>
      </c>
      <c r="H36" s="779" t="e">
        <v>#N/A</v>
      </c>
      <c r="I36" s="780" t="str">
        <f t="shared" si="1"/>
        <v/>
      </c>
      <c r="K36" s="779" t="str">
        <f t="shared" ca="1" si="3"/>
        <v/>
      </c>
      <c r="L36" s="779" t="str">
        <f t="shared" ca="1" si="4"/>
        <v/>
      </c>
      <c r="O36" s="779" t="s">
        <v>13308</v>
      </c>
      <c r="P36" s="779" t="s">
        <v>7</v>
      </c>
      <c r="Q36" s="779" t="s">
        <v>8</v>
      </c>
      <c r="R36" s="779" t="s">
        <v>9</v>
      </c>
      <c r="S36" s="779" t="s">
        <v>10</v>
      </c>
      <c r="AC36" s="779">
        <f>IF(ISNUMBER(FIND("4212",$Y$3)),ISNUMBER(FIND("700",PAJE!E10)),0)</f>
        <v>0</v>
      </c>
      <c r="AD36" s="779">
        <v>700</v>
      </c>
    </row>
    <row r="37" spans="1:30" hidden="1">
      <c r="A37" s="778" t="s">
        <v>13108</v>
      </c>
      <c r="B37" s="791" t="s">
        <v>9779</v>
      </c>
      <c r="E37" s="792" t="s">
        <v>2856</v>
      </c>
      <c r="F37" s="779" t="str">
        <f t="shared" si="2"/>
        <v/>
      </c>
      <c r="G37" s="779" t="str">
        <f t="shared" si="0"/>
        <v/>
      </c>
      <c r="H37" s="779" t="e">
        <v>#N/A</v>
      </c>
      <c r="I37" s="780" t="str">
        <f t="shared" si="1"/>
        <v/>
      </c>
      <c r="K37" s="779" t="str">
        <f t="shared" ca="1" si="3"/>
        <v/>
      </c>
      <c r="L37" s="779" t="str">
        <f t="shared" ca="1" si="4"/>
        <v/>
      </c>
      <c r="O37" s="779" t="s">
        <v>11</v>
      </c>
      <c r="P37" s="779" t="s">
        <v>12</v>
      </c>
      <c r="Q37" s="779" t="s">
        <v>13</v>
      </c>
      <c r="R37" s="779" t="s">
        <v>14</v>
      </c>
      <c r="S37" s="779" t="s">
        <v>15</v>
      </c>
      <c r="AC37" s="779">
        <f>IF(ISNUMBER(FIND("4212",$Y$3)),ISNUMBER(FIND("821",PAJE!D10)),0)</f>
        <v>0</v>
      </c>
      <c r="AD37" s="779">
        <v>821</v>
      </c>
    </row>
    <row r="38" spans="1:30" hidden="1">
      <c r="A38" s="778" t="s">
        <v>10349</v>
      </c>
      <c r="B38" s="791" t="s">
        <v>10348</v>
      </c>
      <c r="E38" s="792"/>
      <c r="F38" s="779" t="str">
        <f t="shared" si="2"/>
        <v/>
      </c>
      <c r="G38" s="779" t="str">
        <f t="shared" si="0"/>
        <v/>
      </c>
      <c r="H38" s="779" t="e">
        <v>#N/A</v>
      </c>
      <c r="I38" s="780" t="str">
        <f t="shared" si="1"/>
        <v/>
      </c>
      <c r="K38" s="779" t="str">
        <f t="shared" ca="1" si="3"/>
        <v/>
      </c>
      <c r="L38" s="779" t="str">
        <f t="shared" ca="1" si="4"/>
        <v/>
      </c>
      <c r="O38" s="779" t="s">
        <v>16</v>
      </c>
      <c r="P38" s="779" t="s">
        <v>17</v>
      </c>
      <c r="Q38" s="779" t="s">
        <v>18</v>
      </c>
      <c r="R38" s="779" t="s">
        <v>19</v>
      </c>
      <c r="S38" s="779" t="s">
        <v>20</v>
      </c>
      <c r="AC38" s="779">
        <f>IF(ISNUMBER(FIND("4212",$Y$3)),ISNUMBER(FIND("821",PAJE!E10)),0)</f>
        <v>0</v>
      </c>
      <c r="AD38" s="779">
        <v>821</v>
      </c>
    </row>
    <row r="39" spans="1:30" hidden="1">
      <c r="A39" s="778" t="s">
        <v>10350</v>
      </c>
      <c r="B39" s="791" t="s">
        <v>10348</v>
      </c>
      <c r="E39" s="792"/>
      <c r="F39" s="779" t="str">
        <f t="shared" si="2"/>
        <v/>
      </c>
      <c r="G39" s="779" t="str">
        <f t="shared" si="0"/>
        <v/>
      </c>
      <c r="H39" s="779" t="e">
        <v>#N/A</v>
      </c>
      <c r="I39" s="780" t="str">
        <f t="shared" si="1"/>
        <v/>
      </c>
      <c r="K39" s="779" t="str">
        <f t="shared" ca="1" si="3"/>
        <v/>
      </c>
      <c r="L39" s="779" t="str">
        <f t="shared" ca="1" si="4"/>
        <v/>
      </c>
      <c r="O39" s="779" t="s">
        <v>21</v>
      </c>
      <c r="P39" s="779" t="s">
        <v>22</v>
      </c>
      <c r="Q39" s="779" t="s">
        <v>23</v>
      </c>
      <c r="R39" s="779" t="s">
        <v>24</v>
      </c>
      <c r="S39" s="779" t="s">
        <v>25</v>
      </c>
      <c r="AC39" s="779">
        <f>IF(ISNUMBER(FIND("4212",$Y$3)),ISNUMBER(FIND("500",PAJE!D10)),0)</f>
        <v>0</v>
      </c>
      <c r="AD39" s="779">
        <v>500</v>
      </c>
    </row>
    <row r="40" spans="1:30" hidden="1">
      <c r="A40" s="778">
        <v>141</v>
      </c>
      <c r="B40" s="791" t="s">
        <v>6015</v>
      </c>
      <c r="E40" s="792" t="s">
        <v>2852</v>
      </c>
      <c r="F40" s="779" t="str">
        <f t="shared" si="2"/>
        <v/>
      </c>
      <c r="G40" s="779" t="str">
        <f t="shared" si="0"/>
        <v/>
      </c>
      <c r="H40" s="779" t="e">
        <v>#N/A</v>
      </c>
      <c r="I40" s="780" t="str">
        <f t="shared" si="1"/>
        <v/>
      </c>
      <c r="K40" s="779" t="str">
        <f t="shared" ca="1" si="3"/>
        <v/>
      </c>
      <c r="L40" s="779" t="str">
        <f t="shared" ca="1" si="4"/>
        <v/>
      </c>
      <c r="O40" s="779" t="s">
        <v>26</v>
      </c>
      <c r="P40" s="779" t="s">
        <v>27</v>
      </c>
      <c r="Q40" s="779" t="s">
        <v>28</v>
      </c>
      <c r="R40" s="779" t="s">
        <v>29</v>
      </c>
      <c r="S40" s="779" t="s">
        <v>30</v>
      </c>
      <c r="AC40" s="779">
        <f>IF(ISNUMBER(FIND("4212",$Y$3)),ISNUMBER(FIND("500",PAJE!E10)),0)</f>
        <v>0</v>
      </c>
      <c r="AD40" s="779">
        <v>500</v>
      </c>
    </row>
    <row r="41" spans="1:30" hidden="1">
      <c r="A41" s="778">
        <v>144</v>
      </c>
      <c r="B41" s="791" t="s">
        <v>9780</v>
      </c>
      <c r="E41" s="792" t="s">
        <v>2852</v>
      </c>
      <c r="F41" s="779" t="str">
        <f t="shared" si="2"/>
        <v/>
      </c>
      <c r="G41" s="779" t="str">
        <f t="shared" si="0"/>
        <v/>
      </c>
      <c r="H41" s="779" t="e">
        <v>#N/A</v>
      </c>
      <c r="I41" s="780" t="str">
        <f t="shared" si="1"/>
        <v/>
      </c>
      <c r="K41" s="779" t="str">
        <f t="shared" ca="1" si="3"/>
        <v/>
      </c>
      <c r="L41" s="779" t="str">
        <f t="shared" ca="1" si="4"/>
        <v/>
      </c>
      <c r="O41" s="779" t="s">
        <v>31</v>
      </c>
      <c r="P41" s="779" t="s">
        <v>32</v>
      </c>
      <c r="Q41" s="779" t="s">
        <v>33</v>
      </c>
      <c r="R41" s="779" t="s">
        <v>34</v>
      </c>
      <c r="S41" s="779" t="s">
        <v>35</v>
      </c>
    </row>
    <row r="42" spans="1:30" hidden="1">
      <c r="A42" s="778">
        <v>1381</v>
      </c>
      <c r="B42" s="791" t="s">
        <v>12993</v>
      </c>
      <c r="E42" s="792" t="s">
        <v>2852</v>
      </c>
      <c r="F42" s="779" t="str">
        <f t="shared" si="2"/>
        <v/>
      </c>
      <c r="G42" s="779" t="str">
        <f t="shared" si="0"/>
        <v/>
      </c>
      <c r="H42" s="779" t="e">
        <v>#N/A</v>
      </c>
      <c r="I42" s="780" t="str">
        <f t="shared" si="1"/>
        <v/>
      </c>
      <c r="K42" s="779" t="str">
        <f t="shared" ca="1" si="3"/>
        <v/>
      </c>
      <c r="L42" s="779" t="str">
        <f t="shared" ca="1" si="4"/>
        <v/>
      </c>
      <c r="O42" s="779" t="s">
        <v>36</v>
      </c>
      <c r="P42" s="779" t="s">
        <v>37</v>
      </c>
      <c r="Q42" s="779" t="s">
        <v>38</v>
      </c>
      <c r="R42" s="779" t="s">
        <v>39</v>
      </c>
      <c r="S42" s="779" t="s">
        <v>40</v>
      </c>
    </row>
    <row r="43" spans="1:30" hidden="1">
      <c r="A43" s="778">
        <v>148</v>
      </c>
      <c r="B43" s="791" t="s">
        <v>3830</v>
      </c>
      <c r="E43" s="792" t="s">
        <v>2852</v>
      </c>
      <c r="F43" s="779" t="str">
        <f t="shared" si="2"/>
        <v/>
      </c>
      <c r="G43" s="779" t="str">
        <f t="shared" si="0"/>
        <v/>
      </c>
      <c r="H43" s="779" t="e">
        <v>#N/A</v>
      </c>
      <c r="I43" s="780" t="str">
        <f t="shared" si="1"/>
        <v/>
      </c>
      <c r="K43" s="779" t="str">
        <f t="shared" ca="1" si="3"/>
        <v/>
      </c>
      <c r="L43" s="779" t="str">
        <f t="shared" ca="1" si="4"/>
        <v/>
      </c>
      <c r="O43" s="779" t="s">
        <v>41</v>
      </c>
      <c r="P43" s="779" t="s">
        <v>42</v>
      </c>
      <c r="Q43" s="779" t="s">
        <v>43</v>
      </c>
      <c r="R43" s="779" t="s">
        <v>44</v>
      </c>
      <c r="S43" s="779" t="s">
        <v>45</v>
      </c>
    </row>
    <row r="44" spans="1:30" hidden="1">
      <c r="A44" s="778" t="s">
        <v>3057</v>
      </c>
      <c r="B44" s="791" t="s">
        <v>1730</v>
      </c>
      <c r="E44" s="792" t="s">
        <v>2847</v>
      </c>
      <c r="F44" s="779" t="str">
        <f t="shared" si="2"/>
        <v/>
      </c>
      <c r="G44" s="779" t="str">
        <f t="shared" si="0"/>
        <v/>
      </c>
      <c r="H44" s="779" t="e">
        <v>#N/A</v>
      </c>
      <c r="I44" s="780" t="str">
        <f t="shared" si="1"/>
        <v/>
      </c>
      <c r="K44" s="779" t="str">
        <f t="shared" ca="1" si="3"/>
        <v/>
      </c>
      <c r="L44" s="779" t="str">
        <f t="shared" ca="1" si="4"/>
        <v/>
      </c>
      <c r="O44" s="779" t="s">
        <v>1153</v>
      </c>
      <c r="P44" s="779" t="s">
        <v>6720</v>
      </c>
      <c r="Q44" s="779" t="s">
        <v>6721</v>
      </c>
      <c r="R44" s="779" t="s">
        <v>6722</v>
      </c>
      <c r="S44" s="779" t="s">
        <v>6723</v>
      </c>
    </row>
    <row r="45" spans="1:30" hidden="1">
      <c r="A45" s="778">
        <v>1361</v>
      </c>
      <c r="B45" s="791" t="s">
        <v>8604</v>
      </c>
      <c r="E45" s="792" t="s">
        <v>2850</v>
      </c>
      <c r="F45" s="779" t="str">
        <f t="shared" si="2"/>
        <v/>
      </c>
      <c r="G45" s="779" t="str">
        <f t="shared" si="0"/>
        <v/>
      </c>
      <c r="H45" s="779" t="e">
        <v>#N/A</v>
      </c>
      <c r="I45" s="780" t="str">
        <f t="shared" si="1"/>
        <v/>
      </c>
      <c r="K45" s="779" t="str">
        <f t="shared" ca="1" si="3"/>
        <v/>
      </c>
      <c r="L45" s="779" t="str">
        <f t="shared" ca="1" si="4"/>
        <v/>
      </c>
      <c r="O45" s="779" t="s">
        <v>6724</v>
      </c>
      <c r="P45" s="779" t="s">
        <v>6725</v>
      </c>
      <c r="Q45" s="779" t="s">
        <v>6735</v>
      </c>
      <c r="R45" s="779" t="s">
        <v>6736</v>
      </c>
      <c r="S45" s="779" t="s">
        <v>6737</v>
      </c>
    </row>
    <row r="46" spans="1:30" hidden="1">
      <c r="A46" s="778" t="s">
        <v>9750</v>
      </c>
      <c r="B46" s="791" t="s">
        <v>10317</v>
      </c>
      <c r="E46" s="792" t="s">
        <v>2850</v>
      </c>
      <c r="F46" s="779" t="str">
        <f t="shared" si="2"/>
        <v/>
      </c>
      <c r="G46" s="779" t="str">
        <f t="shared" si="0"/>
        <v/>
      </c>
      <c r="H46" s="779" t="e">
        <v>#N/A</v>
      </c>
      <c r="I46" s="780" t="str">
        <f t="shared" si="1"/>
        <v/>
      </c>
      <c r="K46" s="779" t="str">
        <f t="shared" ca="1" si="3"/>
        <v/>
      </c>
      <c r="L46" s="779" t="str">
        <f t="shared" ca="1" si="4"/>
        <v/>
      </c>
      <c r="O46" s="779" t="s">
        <v>6738</v>
      </c>
      <c r="P46" s="779" t="s">
        <v>6739</v>
      </c>
      <c r="Q46" s="779" t="s">
        <v>6740</v>
      </c>
      <c r="R46" s="779" t="s">
        <v>6741</v>
      </c>
      <c r="S46" s="779" t="s">
        <v>6742</v>
      </c>
    </row>
    <row r="47" spans="1:30" hidden="1">
      <c r="A47" s="778" t="s">
        <v>13110</v>
      </c>
      <c r="B47" s="791" t="s">
        <v>10318</v>
      </c>
      <c r="E47" s="792" t="s">
        <v>2850</v>
      </c>
      <c r="F47" s="779" t="str">
        <f t="shared" si="2"/>
        <v/>
      </c>
      <c r="G47" s="779" t="str">
        <f t="shared" si="0"/>
        <v/>
      </c>
      <c r="H47" s="779" t="e">
        <v>#N/A</v>
      </c>
      <c r="I47" s="780" t="str">
        <f t="shared" si="1"/>
        <v/>
      </c>
      <c r="K47" s="779" t="str">
        <f t="shared" ca="1" si="3"/>
        <v/>
      </c>
      <c r="L47" s="779" t="str">
        <f t="shared" ca="1" si="4"/>
        <v/>
      </c>
      <c r="O47" s="779" t="s">
        <v>6743</v>
      </c>
      <c r="P47" s="779" t="s">
        <v>6744</v>
      </c>
      <c r="Q47" s="779" t="s">
        <v>6745</v>
      </c>
      <c r="R47" s="779" t="s">
        <v>6746</v>
      </c>
      <c r="S47" s="779" t="s">
        <v>11410</v>
      </c>
    </row>
    <row r="48" spans="1:30" hidden="1">
      <c r="A48" s="778" t="s">
        <v>12813</v>
      </c>
      <c r="B48" s="791" t="s">
        <v>3840</v>
      </c>
      <c r="E48" s="792" t="s">
        <v>2852</v>
      </c>
      <c r="F48" s="779" t="str">
        <f t="shared" si="2"/>
        <v/>
      </c>
      <c r="G48" s="779" t="str">
        <f t="shared" si="0"/>
        <v/>
      </c>
      <c r="H48" s="779" t="e">
        <v>#N/A</v>
      </c>
      <c r="I48" s="780" t="str">
        <f t="shared" si="1"/>
        <v/>
      </c>
      <c r="K48" s="779" t="str">
        <f t="shared" ca="1" si="3"/>
        <v/>
      </c>
      <c r="L48" s="779" t="str">
        <f t="shared" ca="1" si="4"/>
        <v/>
      </c>
      <c r="O48" s="779" t="s">
        <v>11411</v>
      </c>
      <c r="P48" s="779" t="s">
        <v>11412</v>
      </c>
      <c r="Q48" s="779" t="s">
        <v>11413</v>
      </c>
      <c r="R48" s="779" t="s">
        <v>11414</v>
      </c>
      <c r="S48" s="779" t="s">
        <v>11415</v>
      </c>
    </row>
    <row r="49" spans="1:19" hidden="1">
      <c r="A49" s="778" t="s">
        <v>8098</v>
      </c>
      <c r="B49" s="791" t="s">
        <v>3841</v>
      </c>
      <c r="E49" s="792" t="s">
        <v>2852</v>
      </c>
      <c r="F49" s="779" t="str">
        <f t="shared" si="2"/>
        <v/>
      </c>
      <c r="G49" s="779" t="str">
        <f t="shared" si="0"/>
        <v/>
      </c>
      <c r="H49" s="779" t="e">
        <v>#N/A</v>
      </c>
      <c r="I49" s="780" t="str">
        <f t="shared" si="1"/>
        <v/>
      </c>
      <c r="K49" s="779" t="str">
        <f t="shared" ca="1" si="3"/>
        <v/>
      </c>
      <c r="L49" s="779" t="str">
        <f t="shared" ca="1" si="4"/>
        <v/>
      </c>
      <c r="O49" s="779" t="s">
        <v>11416</v>
      </c>
      <c r="P49" s="779" t="s">
        <v>11417</v>
      </c>
      <c r="Q49" s="779" t="s">
        <v>11418</v>
      </c>
      <c r="R49" s="779" t="s">
        <v>11419</v>
      </c>
      <c r="S49" s="779" t="s">
        <v>11420</v>
      </c>
    </row>
    <row r="50" spans="1:19" hidden="1">
      <c r="A50" s="778" t="s">
        <v>2512</v>
      </c>
      <c r="B50" s="791" t="s">
        <v>3842</v>
      </c>
      <c r="E50" s="792" t="s">
        <v>2852</v>
      </c>
      <c r="F50" s="779" t="str">
        <f t="shared" si="2"/>
        <v/>
      </c>
      <c r="G50" s="779" t="str">
        <f t="shared" si="0"/>
        <v/>
      </c>
      <c r="H50" s="779" t="e">
        <v>#N/A</v>
      </c>
      <c r="I50" s="780" t="str">
        <f t="shared" si="1"/>
        <v/>
      </c>
      <c r="K50" s="779" t="str">
        <f t="shared" ca="1" si="3"/>
        <v/>
      </c>
      <c r="L50" s="779" t="str">
        <f t="shared" ca="1" si="4"/>
        <v/>
      </c>
      <c r="O50" s="779" t="s">
        <v>11421</v>
      </c>
      <c r="P50" s="779" t="s">
        <v>11422</v>
      </c>
      <c r="Q50" s="779" t="s">
        <v>11423</v>
      </c>
      <c r="R50" s="779" t="s">
        <v>11424</v>
      </c>
      <c r="S50" s="779" t="s">
        <v>11425</v>
      </c>
    </row>
    <row r="51" spans="1:19" hidden="1">
      <c r="A51" s="778" t="s">
        <v>12814</v>
      </c>
      <c r="B51" s="791" t="s">
        <v>10320</v>
      </c>
      <c r="E51" s="792" t="s">
        <v>2852</v>
      </c>
      <c r="F51" s="779" t="str">
        <f t="shared" si="2"/>
        <v/>
      </c>
      <c r="G51" s="779" t="str">
        <f t="shared" si="0"/>
        <v/>
      </c>
      <c r="H51" s="779" t="e">
        <v>#N/A</v>
      </c>
      <c r="I51" s="780" t="str">
        <f t="shared" si="1"/>
        <v/>
      </c>
      <c r="K51" s="779" t="str">
        <f t="shared" ca="1" si="3"/>
        <v/>
      </c>
      <c r="L51" s="779" t="str">
        <f t="shared" ca="1" si="4"/>
        <v/>
      </c>
      <c r="O51" s="779" t="s">
        <v>11426</v>
      </c>
      <c r="P51" s="779" t="s">
        <v>11427</v>
      </c>
      <c r="Q51" s="779" t="s">
        <v>11428</v>
      </c>
      <c r="R51" s="779" t="s">
        <v>11429</v>
      </c>
      <c r="S51" s="779" t="s">
        <v>11430</v>
      </c>
    </row>
    <row r="52" spans="1:19" hidden="1">
      <c r="A52" s="778" t="s">
        <v>13621</v>
      </c>
      <c r="B52" s="791" t="s">
        <v>3990</v>
      </c>
      <c r="E52" s="792" t="s">
        <v>2570</v>
      </c>
      <c r="F52" s="779" t="str">
        <f t="shared" si="2"/>
        <v/>
      </c>
      <c r="G52" s="779" t="str">
        <f t="shared" si="0"/>
        <v/>
      </c>
      <c r="H52" s="779" t="e">
        <v>#N/A</v>
      </c>
      <c r="I52" s="780" t="str">
        <f t="shared" si="1"/>
        <v/>
      </c>
      <c r="K52" s="779" t="str">
        <f t="shared" ca="1" si="3"/>
        <v/>
      </c>
      <c r="L52" s="779" t="str">
        <f t="shared" ca="1" si="4"/>
        <v/>
      </c>
      <c r="O52" s="779" t="s">
        <v>11431</v>
      </c>
      <c r="P52" s="779" t="s">
        <v>11432</v>
      </c>
      <c r="Q52" s="779" t="s">
        <v>11433</v>
      </c>
      <c r="R52" s="779" t="s">
        <v>10391</v>
      </c>
      <c r="S52" s="779" t="s">
        <v>10392</v>
      </c>
    </row>
    <row r="53" spans="1:19" hidden="1">
      <c r="A53" s="778">
        <v>211</v>
      </c>
      <c r="B53" s="791" t="s">
        <v>3994</v>
      </c>
      <c r="E53" s="792" t="s">
        <v>12206</v>
      </c>
      <c r="F53" s="779" t="str">
        <f t="shared" si="2"/>
        <v/>
      </c>
      <c r="G53" s="779" t="str">
        <f t="shared" si="0"/>
        <v/>
      </c>
      <c r="H53" s="779" t="e">
        <v>#N/A</v>
      </c>
      <c r="I53" s="780" t="str">
        <f t="shared" si="1"/>
        <v/>
      </c>
      <c r="K53" s="779" t="str">
        <f t="shared" ca="1" si="3"/>
        <v/>
      </c>
      <c r="L53" s="779" t="str">
        <f t="shared" ca="1" si="4"/>
        <v/>
      </c>
      <c r="O53" s="779" t="s">
        <v>10393</v>
      </c>
      <c r="P53" s="779" t="s">
        <v>10394</v>
      </c>
      <c r="Q53" s="779" t="s">
        <v>10395</v>
      </c>
      <c r="R53" s="779" t="s">
        <v>10396</v>
      </c>
      <c r="S53" s="779" t="s">
        <v>10397</v>
      </c>
    </row>
    <row r="54" spans="1:19" hidden="1">
      <c r="A54" s="778">
        <v>2141</v>
      </c>
      <c r="B54" s="791" t="s">
        <v>11379</v>
      </c>
      <c r="E54" s="792" t="s">
        <v>12206</v>
      </c>
      <c r="F54" s="779" t="str">
        <f t="shared" si="2"/>
        <v/>
      </c>
      <c r="G54" s="779" t="str">
        <f t="shared" si="0"/>
        <v/>
      </c>
      <c r="H54" s="779" t="e">
        <v>#N/A</v>
      </c>
      <c r="I54" s="780" t="str">
        <f t="shared" si="1"/>
        <v/>
      </c>
      <c r="K54" s="779" t="str">
        <f t="shared" ca="1" si="3"/>
        <v/>
      </c>
      <c r="L54" s="779" t="str">
        <f t="shared" ca="1" si="4"/>
        <v/>
      </c>
      <c r="O54" s="779" t="s">
        <v>10398</v>
      </c>
      <c r="P54" s="779" t="s">
        <v>10399</v>
      </c>
      <c r="Q54" s="779" t="s">
        <v>10400</v>
      </c>
      <c r="R54" s="779" t="s">
        <v>10401</v>
      </c>
      <c r="S54" s="779" t="s">
        <v>10402</v>
      </c>
    </row>
    <row r="55" spans="1:19" hidden="1">
      <c r="A55" s="778">
        <v>212</v>
      </c>
      <c r="B55" s="791" t="s">
        <v>5941</v>
      </c>
      <c r="E55" s="792" t="s">
        <v>12206</v>
      </c>
      <c r="F55" s="779" t="str">
        <f t="shared" si="2"/>
        <v/>
      </c>
      <c r="G55" s="779" t="str">
        <f t="shared" si="0"/>
        <v/>
      </c>
      <c r="H55" s="779" t="e">
        <v>#N/A</v>
      </c>
      <c r="I55" s="780" t="str">
        <f t="shared" si="1"/>
        <v/>
      </c>
      <c r="K55" s="779" t="str">
        <f t="shared" ca="1" si="3"/>
        <v/>
      </c>
      <c r="L55" s="779" t="str">
        <f t="shared" ca="1" si="4"/>
        <v/>
      </c>
      <c r="O55" s="779" t="s">
        <v>10403</v>
      </c>
      <c r="P55" s="779" t="s">
        <v>10404</v>
      </c>
      <c r="Q55" s="779" t="s">
        <v>10405</v>
      </c>
      <c r="R55" s="779" t="s">
        <v>10406</v>
      </c>
      <c r="S55" s="779" t="s">
        <v>10407</v>
      </c>
    </row>
    <row r="56" spans="1:19" hidden="1">
      <c r="A56" s="778">
        <v>2142</v>
      </c>
      <c r="B56" s="791" t="s">
        <v>5942</v>
      </c>
      <c r="E56" s="792" t="s">
        <v>12206</v>
      </c>
      <c r="F56" s="779" t="str">
        <f t="shared" si="2"/>
        <v/>
      </c>
      <c r="G56" s="779" t="str">
        <f t="shared" si="0"/>
        <v/>
      </c>
      <c r="H56" s="779" t="e">
        <v>#N/A</v>
      </c>
      <c r="I56" s="780" t="str">
        <f t="shared" si="1"/>
        <v/>
      </c>
      <c r="K56" s="779" t="str">
        <f t="shared" ca="1" si="3"/>
        <v/>
      </c>
      <c r="L56" s="779" t="str">
        <f t="shared" ca="1" si="4"/>
        <v/>
      </c>
      <c r="O56" s="779" t="s">
        <v>10534</v>
      </c>
      <c r="P56" s="779" t="s">
        <v>10535</v>
      </c>
      <c r="Q56" s="779" t="s">
        <v>10536</v>
      </c>
      <c r="R56" s="779" t="s">
        <v>10537</v>
      </c>
      <c r="S56" s="779" t="s">
        <v>10538</v>
      </c>
    </row>
    <row r="57" spans="1:19" hidden="1">
      <c r="A57" s="778">
        <v>213</v>
      </c>
      <c r="B57" s="791" t="s">
        <v>5944</v>
      </c>
      <c r="E57" s="792" t="s">
        <v>12206</v>
      </c>
      <c r="F57" s="779" t="str">
        <f t="shared" si="2"/>
        <v/>
      </c>
      <c r="G57" s="779" t="str">
        <f t="shared" si="0"/>
        <v/>
      </c>
      <c r="H57" s="779" t="e">
        <v>#N/A</v>
      </c>
      <c r="I57" s="780" t="str">
        <f t="shared" si="1"/>
        <v/>
      </c>
      <c r="K57" s="779" t="str">
        <f t="shared" ca="1" si="3"/>
        <v/>
      </c>
      <c r="L57" s="779" t="str">
        <f t="shared" ca="1" si="4"/>
        <v/>
      </c>
      <c r="O57" s="779" t="s">
        <v>10539</v>
      </c>
      <c r="P57" s="779" t="s">
        <v>10540</v>
      </c>
      <c r="Q57" s="779" t="s">
        <v>10541</v>
      </c>
      <c r="R57" s="779" t="s">
        <v>10542</v>
      </c>
      <c r="S57" s="779" t="s">
        <v>10543</v>
      </c>
    </row>
    <row r="58" spans="1:19" hidden="1">
      <c r="A58" s="778">
        <v>2143</v>
      </c>
      <c r="B58" s="791" t="s">
        <v>5945</v>
      </c>
      <c r="E58" s="792" t="s">
        <v>12206</v>
      </c>
      <c r="F58" s="779" t="str">
        <f t="shared" si="2"/>
        <v/>
      </c>
      <c r="G58" s="779" t="str">
        <f t="shared" si="0"/>
        <v/>
      </c>
      <c r="H58" s="779" t="e">
        <v>#N/A</v>
      </c>
      <c r="I58" s="780" t="str">
        <f t="shared" si="1"/>
        <v/>
      </c>
      <c r="K58" s="779" t="str">
        <f t="shared" ca="1" si="3"/>
        <v/>
      </c>
      <c r="L58" s="779" t="str">
        <f t="shared" ca="1" si="4"/>
        <v/>
      </c>
      <c r="O58" s="779" t="s">
        <v>10544</v>
      </c>
      <c r="P58" s="779" t="s">
        <v>10545</v>
      </c>
      <c r="Q58" s="779" t="s">
        <v>10546</v>
      </c>
      <c r="R58" s="779" t="s">
        <v>10547</v>
      </c>
      <c r="S58" s="779" t="s">
        <v>10548</v>
      </c>
    </row>
    <row r="59" spans="1:19" hidden="1">
      <c r="A59" s="778">
        <v>2411</v>
      </c>
      <c r="B59" s="791" t="s">
        <v>10323</v>
      </c>
      <c r="E59" s="792" t="s">
        <v>12206</v>
      </c>
      <c r="F59" s="779" t="str">
        <f t="shared" si="2"/>
        <v/>
      </c>
      <c r="G59" s="779" t="str">
        <f t="shared" si="0"/>
        <v/>
      </c>
      <c r="H59" s="779" t="e">
        <v>#N/A</v>
      </c>
      <c r="I59" s="780" t="str">
        <f t="shared" si="1"/>
        <v/>
      </c>
      <c r="K59" s="779" t="str">
        <f t="shared" ca="1" si="3"/>
        <v/>
      </c>
      <c r="L59" s="779" t="str">
        <f t="shared" ca="1" si="4"/>
        <v/>
      </c>
      <c r="O59" s="779" t="s">
        <v>10549</v>
      </c>
      <c r="P59" s="779" t="s">
        <v>10550</v>
      </c>
      <c r="Q59" s="779" t="s">
        <v>10551</v>
      </c>
      <c r="R59" s="779" t="s">
        <v>10552</v>
      </c>
      <c r="S59" s="779" t="s">
        <v>10553</v>
      </c>
    </row>
    <row r="60" spans="1:19" hidden="1">
      <c r="A60" s="778">
        <v>2412</v>
      </c>
      <c r="B60" s="791" t="s">
        <v>3843</v>
      </c>
      <c r="E60" s="792" t="s">
        <v>12206</v>
      </c>
      <c r="F60" s="779" t="str">
        <f t="shared" si="2"/>
        <v/>
      </c>
      <c r="G60" s="779" t="str">
        <f t="shared" si="0"/>
        <v/>
      </c>
      <c r="H60" s="779" t="e">
        <v>#N/A</v>
      </c>
      <c r="I60" s="780" t="str">
        <f t="shared" si="1"/>
        <v/>
      </c>
      <c r="K60" s="779" t="str">
        <f t="shared" ca="1" si="3"/>
        <v/>
      </c>
      <c r="L60" s="779" t="str">
        <f t="shared" ca="1" si="4"/>
        <v/>
      </c>
      <c r="O60" s="779" t="s">
        <v>10554</v>
      </c>
      <c r="P60" s="779" t="s">
        <v>10555</v>
      </c>
      <c r="Q60" s="779" t="s">
        <v>10556</v>
      </c>
      <c r="R60" s="779" t="s">
        <v>10557</v>
      </c>
      <c r="S60" s="779" t="s">
        <v>10558</v>
      </c>
    </row>
    <row r="61" spans="1:19" hidden="1">
      <c r="A61" s="778">
        <v>2413</v>
      </c>
      <c r="B61" s="791" t="s">
        <v>3844</v>
      </c>
      <c r="E61" s="792" t="s">
        <v>12206</v>
      </c>
      <c r="F61" s="779" t="str">
        <f t="shared" si="2"/>
        <v/>
      </c>
      <c r="G61" s="779" t="str">
        <f t="shared" si="0"/>
        <v/>
      </c>
      <c r="H61" s="779" t="e">
        <v>#N/A</v>
      </c>
      <c r="I61" s="780" t="str">
        <f t="shared" si="1"/>
        <v/>
      </c>
      <c r="K61" s="779" t="str">
        <f t="shared" ca="1" si="3"/>
        <v/>
      </c>
      <c r="L61" s="779" t="str">
        <f t="shared" ca="1" si="4"/>
        <v/>
      </c>
      <c r="O61" s="779" t="s">
        <v>10559</v>
      </c>
      <c r="P61" s="779" t="s">
        <v>10560</v>
      </c>
      <c r="Q61" s="779" t="s">
        <v>10561</v>
      </c>
      <c r="R61" s="779" t="s">
        <v>10562</v>
      </c>
      <c r="S61" s="779" t="s">
        <v>10563</v>
      </c>
    </row>
    <row r="62" spans="1:19" hidden="1">
      <c r="A62" s="778">
        <v>217</v>
      </c>
      <c r="B62" s="791" t="s">
        <v>222</v>
      </c>
      <c r="E62" s="792" t="s">
        <v>12207</v>
      </c>
      <c r="F62" s="779" t="str">
        <f t="shared" si="2"/>
        <v/>
      </c>
      <c r="G62" s="779" t="str">
        <f t="shared" si="0"/>
        <v/>
      </c>
      <c r="H62" s="779" t="e">
        <v>#N/A</v>
      </c>
      <c r="I62" s="780" t="str">
        <f t="shared" si="1"/>
        <v/>
      </c>
      <c r="K62" s="779" t="str">
        <f t="shared" ca="1" si="3"/>
        <v/>
      </c>
      <c r="L62" s="779" t="str">
        <f t="shared" ca="1" si="4"/>
        <v/>
      </c>
      <c r="O62" s="779" t="s">
        <v>10564</v>
      </c>
      <c r="P62" s="779" t="s">
        <v>6159</v>
      </c>
      <c r="Q62" s="779" t="s">
        <v>6160</v>
      </c>
      <c r="R62" s="779" t="s">
        <v>6161</v>
      </c>
      <c r="S62" s="779" t="s">
        <v>6162</v>
      </c>
    </row>
    <row r="63" spans="1:19" hidden="1">
      <c r="A63" s="778">
        <v>2147</v>
      </c>
      <c r="B63" s="791" t="s">
        <v>6981</v>
      </c>
      <c r="E63" s="792" t="s">
        <v>12207</v>
      </c>
      <c r="F63" s="779" t="str">
        <f t="shared" si="2"/>
        <v/>
      </c>
      <c r="G63" s="779" t="str">
        <f t="shared" si="0"/>
        <v/>
      </c>
      <c r="H63" s="779" t="e">
        <v>#N/A</v>
      </c>
      <c r="I63" s="780" t="str">
        <f t="shared" si="1"/>
        <v/>
      </c>
      <c r="K63" s="779" t="str">
        <f t="shared" ca="1" si="3"/>
        <v/>
      </c>
      <c r="L63" s="779" t="str">
        <f t="shared" ca="1" si="4"/>
        <v/>
      </c>
      <c r="O63" s="779" t="s">
        <v>6163</v>
      </c>
      <c r="P63" s="779" t="s">
        <v>6164</v>
      </c>
      <c r="Q63" s="779" t="s">
        <v>6165</v>
      </c>
      <c r="R63" s="779" t="s">
        <v>6166</v>
      </c>
      <c r="S63" s="779" t="s">
        <v>6596</v>
      </c>
    </row>
    <row r="64" spans="1:19" hidden="1">
      <c r="A64" s="778">
        <v>221</v>
      </c>
      <c r="B64" s="791" t="s">
        <v>6983</v>
      </c>
      <c r="E64" s="792" t="s">
        <v>2846</v>
      </c>
      <c r="F64" s="779" t="str">
        <f t="shared" si="2"/>
        <v/>
      </c>
      <c r="G64" s="779" t="str">
        <f t="shared" si="0"/>
        <v/>
      </c>
      <c r="H64" s="779" t="e">
        <v>#N/A</v>
      </c>
      <c r="I64" s="780" t="str">
        <f t="shared" si="1"/>
        <v/>
      </c>
      <c r="K64" s="779" t="str">
        <f t="shared" ca="1" si="3"/>
        <v/>
      </c>
      <c r="L64" s="779" t="str">
        <f t="shared" ca="1" si="4"/>
        <v/>
      </c>
      <c r="O64" s="779" t="s">
        <v>4148</v>
      </c>
      <c r="P64" s="779" t="s">
        <v>4149</v>
      </c>
      <c r="Q64" s="779" t="s">
        <v>4150</v>
      </c>
      <c r="R64" s="779" t="s">
        <v>4151</v>
      </c>
      <c r="S64" s="779" t="s">
        <v>8370</v>
      </c>
    </row>
    <row r="65" spans="1:19" hidden="1">
      <c r="A65" s="778">
        <v>222</v>
      </c>
      <c r="B65" s="791" t="s">
        <v>2050</v>
      </c>
      <c r="E65" s="792" t="s">
        <v>2846</v>
      </c>
      <c r="F65" s="779" t="str">
        <f t="shared" si="2"/>
        <v/>
      </c>
      <c r="G65" s="779" t="str">
        <f t="shared" si="0"/>
        <v/>
      </c>
      <c r="H65" s="779" t="e">
        <v>#N/A</v>
      </c>
      <c r="I65" s="780" t="str">
        <f t="shared" si="1"/>
        <v/>
      </c>
      <c r="K65" s="779" t="str">
        <f t="shared" ca="1" si="3"/>
        <v/>
      </c>
      <c r="L65" s="779" t="str">
        <f t="shared" ca="1" si="4"/>
        <v/>
      </c>
      <c r="O65" s="779" t="s">
        <v>10300</v>
      </c>
      <c r="P65" s="779" t="s">
        <v>10301</v>
      </c>
      <c r="Q65" s="779" t="s">
        <v>10302</v>
      </c>
      <c r="R65" s="779" t="s">
        <v>10303</v>
      </c>
      <c r="S65" s="779" t="s">
        <v>10304</v>
      </c>
    </row>
    <row r="66" spans="1:19" hidden="1">
      <c r="A66" s="778">
        <v>223</v>
      </c>
      <c r="B66" s="791" t="s">
        <v>2051</v>
      </c>
      <c r="E66" s="792" t="s">
        <v>2846</v>
      </c>
      <c r="F66" s="779" t="str">
        <f t="shared" si="2"/>
        <v/>
      </c>
      <c r="G66" s="779" t="str">
        <f t="shared" si="0"/>
        <v/>
      </c>
      <c r="H66" s="779" t="e">
        <v>#N/A</v>
      </c>
      <c r="I66" s="780" t="str">
        <f t="shared" si="1"/>
        <v/>
      </c>
      <c r="K66" s="779" t="str">
        <f t="shared" ca="1" si="3"/>
        <v/>
      </c>
      <c r="L66" s="779" t="str">
        <f t="shared" ca="1" si="4"/>
        <v/>
      </c>
      <c r="O66" s="779" t="s">
        <v>10305</v>
      </c>
      <c r="P66" s="779" t="s">
        <v>10306</v>
      </c>
      <c r="Q66" s="779" t="s">
        <v>10307</v>
      </c>
      <c r="R66" s="779" t="s">
        <v>10308</v>
      </c>
      <c r="S66" s="779" t="s">
        <v>10309</v>
      </c>
    </row>
    <row r="67" spans="1:19" hidden="1">
      <c r="A67" s="778">
        <v>2281</v>
      </c>
      <c r="B67" s="791" t="s">
        <v>5741</v>
      </c>
      <c r="E67" s="792" t="s">
        <v>2846</v>
      </c>
      <c r="F67" s="779" t="str">
        <f t="shared" si="2"/>
        <v/>
      </c>
      <c r="G67" s="779" t="str">
        <f t="shared" si="0"/>
        <v/>
      </c>
      <c r="H67" s="779" t="e">
        <v>#N/A</v>
      </c>
      <c r="I67" s="780" t="str">
        <f t="shared" si="1"/>
        <v/>
      </c>
      <c r="K67" s="779" t="str">
        <f t="shared" ca="1" si="3"/>
        <v/>
      </c>
      <c r="L67" s="779" t="str">
        <f t="shared" ca="1" si="4"/>
        <v/>
      </c>
      <c r="O67" s="779" t="s">
        <v>10310</v>
      </c>
      <c r="P67" s="779" t="s">
        <v>11405</v>
      </c>
      <c r="Q67" s="779" t="s">
        <v>11406</v>
      </c>
      <c r="R67" s="779" t="s">
        <v>11407</v>
      </c>
      <c r="S67" s="779" t="s">
        <v>11408</v>
      </c>
    </row>
    <row r="68" spans="1:19" hidden="1">
      <c r="A68" s="778">
        <v>2282</v>
      </c>
      <c r="B68" s="791" t="s">
        <v>7043</v>
      </c>
      <c r="E68" s="792" t="s">
        <v>2846</v>
      </c>
      <c r="F68" s="779" t="str">
        <f t="shared" si="2"/>
        <v/>
      </c>
      <c r="G68" s="779" t="str">
        <f t="shared" si="0"/>
        <v/>
      </c>
      <c r="H68" s="779" t="e">
        <v>#N/A</v>
      </c>
      <c r="I68" s="780" t="str">
        <f t="shared" si="1"/>
        <v/>
      </c>
      <c r="K68" s="779" t="str">
        <f t="shared" ca="1" si="3"/>
        <v/>
      </c>
      <c r="L68" s="779" t="str">
        <f t="shared" ca="1" si="4"/>
        <v/>
      </c>
      <c r="O68" s="779" t="s">
        <v>11409</v>
      </c>
      <c r="P68" s="779" t="s">
        <v>14029</v>
      </c>
      <c r="Q68" s="779" t="s">
        <v>14030</v>
      </c>
      <c r="R68" s="779" t="s">
        <v>2484</v>
      </c>
      <c r="S68" s="779" t="s">
        <v>2485</v>
      </c>
    </row>
    <row r="69" spans="1:19" hidden="1">
      <c r="A69" s="778" t="s">
        <v>2515</v>
      </c>
      <c r="B69" s="791" t="s">
        <v>8099</v>
      </c>
      <c r="E69" s="792" t="s">
        <v>2846</v>
      </c>
      <c r="F69" s="779" t="str">
        <f t="shared" si="2"/>
        <v/>
      </c>
      <c r="G69" s="779" t="str">
        <f t="shared" ref="G69:G132" si="5">loctcty</f>
        <v/>
      </c>
      <c r="H69" s="779" t="e">
        <v>#N/A</v>
      </c>
      <c r="I69" s="780" t="str">
        <f t="shared" ref="I69:I132" si="6">locscty</f>
        <v/>
      </c>
      <c r="K69" s="779" t="str">
        <f t="shared" ca="1" si="3"/>
        <v/>
      </c>
      <c r="L69" s="779" t="str">
        <f t="shared" ca="1" si="4"/>
        <v/>
      </c>
      <c r="O69" s="779" t="s">
        <v>2486</v>
      </c>
      <c r="P69" s="779" t="s">
        <v>2487</v>
      </c>
      <c r="Q69" s="779" t="s">
        <v>2488</v>
      </c>
      <c r="R69" s="779" t="s">
        <v>2489</v>
      </c>
      <c r="S69" s="779" t="s">
        <v>2490</v>
      </c>
    </row>
    <row r="70" spans="1:19" hidden="1">
      <c r="A70" s="778" t="s">
        <v>2514</v>
      </c>
      <c r="B70" s="791" t="s">
        <v>8100</v>
      </c>
      <c r="E70" s="792" t="s">
        <v>2846</v>
      </c>
      <c r="F70" s="779" t="str">
        <f t="shared" ref="F70:F133" si="7">locsxcty</f>
        <v/>
      </c>
      <c r="G70" s="779" t="str">
        <f t="shared" si="5"/>
        <v/>
      </c>
      <c r="H70" s="779" t="e">
        <v>#N/A</v>
      </c>
      <c r="I70" s="780" t="str">
        <f t="shared" si="6"/>
        <v/>
      </c>
      <c r="K70" s="779" t="str">
        <f t="shared" ca="1" si="3"/>
        <v/>
      </c>
      <c r="L70" s="779" t="str">
        <f t="shared" ca="1" si="4"/>
        <v/>
      </c>
      <c r="O70" s="779" t="s">
        <v>5880</v>
      </c>
      <c r="P70" s="779" t="s">
        <v>5881</v>
      </c>
      <c r="Q70" s="779" t="s">
        <v>5882</v>
      </c>
      <c r="R70" s="779" t="s">
        <v>5883</v>
      </c>
      <c r="S70" s="779" t="s">
        <v>5884</v>
      </c>
    </row>
    <row r="71" spans="1:19" hidden="1">
      <c r="A71" s="778">
        <v>2288</v>
      </c>
      <c r="B71" s="791" t="s">
        <v>6988</v>
      </c>
      <c r="E71" s="792" t="s">
        <v>2846</v>
      </c>
      <c r="F71" s="779" t="str">
        <f t="shared" si="7"/>
        <v/>
      </c>
      <c r="G71" s="779" t="str">
        <f t="shared" si="5"/>
        <v/>
      </c>
      <c r="H71" s="779" t="e">
        <v>#N/A</v>
      </c>
      <c r="I71" s="780" t="str">
        <f t="shared" si="6"/>
        <v/>
      </c>
      <c r="K71" s="779" t="str">
        <f t="shared" ca="1" si="3"/>
        <v/>
      </c>
      <c r="L71" s="779" t="str">
        <f t="shared" ca="1" si="4"/>
        <v/>
      </c>
      <c r="O71" s="779" t="s">
        <v>5885</v>
      </c>
      <c r="P71" s="779" t="s">
        <v>5886</v>
      </c>
      <c r="Q71" s="779" t="s">
        <v>5887</v>
      </c>
      <c r="R71" s="779" t="s">
        <v>5888</v>
      </c>
      <c r="S71" s="779" t="s">
        <v>5889</v>
      </c>
    </row>
    <row r="72" spans="1:19" hidden="1">
      <c r="A72" s="778">
        <v>229</v>
      </c>
      <c r="B72" s="791" t="s">
        <v>4414</v>
      </c>
      <c r="E72" s="792" t="s">
        <v>2846</v>
      </c>
      <c r="F72" s="779" t="str">
        <f t="shared" si="7"/>
        <v/>
      </c>
      <c r="G72" s="779" t="str">
        <f t="shared" si="5"/>
        <v/>
      </c>
      <c r="H72" s="779" t="e">
        <v>#N/A</v>
      </c>
      <c r="I72" s="780" t="str">
        <f t="shared" si="6"/>
        <v/>
      </c>
      <c r="K72" s="779" t="str">
        <f t="shared" ca="1" si="3"/>
        <v/>
      </c>
      <c r="L72" s="779" t="str">
        <f t="shared" ca="1" si="4"/>
        <v/>
      </c>
      <c r="O72" s="779" t="s">
        <v>5890</v>
      </c>
      <c r="P72" s="779" t="s">
        <v>5891</v>
      </c>
      <c r="Q72" s="779" t="s">
        <v>5892</v>
      </c>
      <c r="R72" s="779" t="s">
        <v>5893</v>
      </c>
      <c r="S72" s="779" t="s">
        <v>5894</v>
      </c>
    </row>
    <row r="73" spans="1:19" hidden="1">
      <c r="A73" s="778">
        <v>242</v>
      </c>
      <c r="B73" s="791" t="s">
        <v>3221</v>
      </c>
      <c r="E73" s="792" t="s">
        <v>2855</v>
      </c>
      <c r="F73" s="779" t="str">
        <f t="shared" si="7"/>
        <v/>
      </c>
      <c r="G73" s="779" t="str">
        <f t="shared" si="5"/>
        <v/>
      </c>
      <c r="H73" s="779" t="e">
        <v>#N/A</v>
      </c>
      <c r="I73" s="780" t="str">
        <f t="shared" si="6"/>
        <v/>
      </c>
      <c r="K73" s="779" t="str">
        <f t="shared" ca="1" si="3"/>
        <v/>
      </c>
      <c r="L73" s="779" t="str">
        <f t="shared" ca="1" si="4"/>
        <v/>
      </c>
      <c r="O73" s="779" t="s">
        <v>5895</v>
      </c>
      <c r="P73" s="779" t="s">
        <v>6543</v>
      </c>
      <c r="Q73" s="779" t="s">
        <v>6544</v>
      </c>
      <c r="R73" s="779" t="s">
        <v>6545</v>
      </c>
      <c r="S73" s="779" t="s">
        <v>6546</v>
      </c>
    </row>
    <row r="74" spans="1:19" hidden="1">
      <c r="A74" s="778">
        <v>243</v>
      </c>
      <c r="B74" s="791" t="s">
        <v>3222</v>
      </c>
      <c r="E74" s="792" t="s">
        <v>12208</v>
      </c>
      <c r="F74" s="779" t="str">
        <f t="shared" si="7"/>
        <v/>
      </c>
      <c r="G74" s="779" t="str">
        <f t="shared" si="5"/>
        <v/>
      </c>
      <c r="H74" s="779" t="e">
        <v>#N/A</v>
      </c>
      <c r="I74" s="780" t="str">
        <f t="shared" si="6"/>
        <v/>
      </c>
      <c r="K74" s="779" t="str">
        <f t="shared" ca="1" si="3"/>
        <v/>
      </c>
      <c r="L74" s="779" t="str">
        <f t="shared" ca="1" si="4"/>
        <v/>
      </c>
      <c r="O74" s="779" t="s">
        <v>5902</v>
      </c>
      <c r="P74" s="779" t="s">
        <v>5903</v>
      </c>
      <c r="Q74" s="779" t="s">
        <v>5904</v>
      </c>
      <c r="R74" s="779" t="s">
        <v>5905</v>
      </c>
      <c r="S74" s="779" t="s">
        <v>5906</v>
      </c>
    </row>
    <row r="75" spans="1:19" hidden="1">
      <c r="A75" s="778">
        <v>244</v>
      </c>
      <c r="B75" s="791" t="s">
        <v>6452</v>
      </c>
      <c r="E75" s="792" t="s">
        <v>2852</v>
      </c>
      <c r="F75" s="779" t="str">
        <f t="shared" si="7"/>
        <v/>
      </c>
      <c r="G75" s="779" t="str">
        <f t="shared" si="5"/>
        <v/>
      </c>
      <c r="H75" s="779" t="e">
        <v>#N/A</v>
      </c>
      <c r="I75" s="780" t="str">
        <f t="shared" si="6"/>
        <v/>
      </c>
      <c r="K75" s="779" t="str">
        <f t="shared" ca="1" si="3"/>
        <v/>
      </c>
      <c r="L75" s="779" t="str">
        <f t="shared" ca="1" si="4"/>
        <v/>
      </c>
      <c r="O75" s="779" t="s">
        <v>5907</v>
      </c>
      <c r="P75" s="779" t="s">
        <v>5908</v>
      </c>
      <c r="Q75" s="779" t="s">
        <v>5909</v>
      </c>
      <c r="R75" s="779" t="s">
        <v>5910</v>
      </c>
      <c r="S75" s="779" t="s">
        <v>5911</v>
      </c>
    </row>
    <row r="76" spans="1:19" hidden="1">
      <c r="A76" s="778">
        <v>248</v>
      </c>
      <c r="B76" s="791" t="s">
        <v>4415</v>
      </c>
      <c r="E76" s="792" t="s">
        <v>2852</v>
      </c>
      <c r="F76" s="779" t="str">
        <f t="shared" si="7"/>
        <v/>
      </c>
      <c r="G76" s="779" t="str">
        <f t="shared" si="5"/>
        <v/>
      </c>
      <c r="H76" s="779" t="e">
        <v>#N/A</v>
      </c>
      <c r="I76" s="780" t="str">
        <f t="shared" si="6"/>
        <v/>
      </c>
      <c r="K76" s="779" t="str">
        <f t="shared" ref="K76:K139" ca="1" si="8">IF(INDIRECT($O76)=0,"",INDIRECT($R76)&amp;INDIRECT($O76)&amp;INDIRECT($P76)&amp;INDIRECT($Q76))</f>
        <v/>
      </c>
      <c r="L76" s="779" t="str">
        <f t="shared" ref="L76:L139" ca="1" si="9">IF(INDIRECT($O76)=0,"",INDIRECT($S76)&amp;INDIRECT($O76)&amp;INDIRECT($P76)&amp;INDIRECT($Q76))</f>
        <v/>
      </c>
      <c r="O76" s="779" t="s">
        <v>8217</v>
      </c>
      <c r="P76" s="779" t="s">
        <v>8218</v>
      </c>
      <c r="Q76" s="779" t="s">
        <v>8219</v>
      </c>
      <c r="R76" s="779" t="s">
        <v>8220</v>
      </c>
      <c r="S76" s="779" t="s">
        <v>8221</v>
      </c>
    </row>
    <row r="77" spans="1:19" hidden="1">
      <c r="A77" s="778">
        <v>269</v>
      </c>
      <c r="B77" s="791" t="s">
        <v>3224</v>
      </c>
      <c r="E77" s="792" t="s">
        <v>2852</v>
      </c>
      <c r="F77" s="779" t="str">
        <f t="shared" si="7"/>
        <v/>
      </c>
      <c r="G77" s="779" t="str">
        <f t="shared" si="5"/>
        <v/>
      </c>
      <c r="H77" s="779" t="e">
        <v>#N/A</v>
      </c>
      <c r="I77" s="780" t="str">
        <f t="shared" si="6"/>
        <v/>
      </c>
      <c r="K77" s="779" t="str">
        <f t="shared" ca="1" si="8"/>
        <v/>
      </c>
      <c r="L77" s="779" t="str">
        <f t="shared" ca="1" si="9"/>
        <v/>
      </c>
      <c r="O77" s="779" t="s">
        <v>8222</v>
      </c>
      <c r="P77" s="779" t="s">
        <v>3115</v>
      </c>
      <c r="Q77" s="779" t="s">
        <v>1003</v>
      </c>
      <c r="R77" s="779" t="s">
        <v>1004</v>
      </c>
      <c r="S77" s="779" t="s">
        <v>1005</v>
      </c>
    </row>
    <row r="78" spans="1:19" hidden="1">
      <c r="A78" s="778">
        <v>311</v>
      </c>
      <c r="B78" s="791" t="s">
        <v>2052</v>
      </c>
      <c r="E78" s="792" t="s">
        <v>12209</v>
      </c>
      <c r="F78" s="779" t="str">
        <f t="shared" si="7"/>
        <v/>
      </c>
      <c r="G78" s="779" t="str">
        <f t="shared" si="5"/>
        <v/>
      </c>
      <c r="H78" s="779" t="e">
        <v>#N/A</v>
      </c>
      <c r="I78" s="780" t="str">
        <f t="shared" si="6"/>
        <v/>
      </c>
      <c r="K78" s="779" t="str">
        <f t="shared" ca="1" si="8"/>
        <v/>
      </c>
      <c r="L78" s="779" t="str">
        <f t="shared" ca="1" si="9"/>
        <v/>
      </c>
      <c r="O78" s="779" t="s">
        <v>1006</v>
      </c>
      <c r="P78" s="779" t="s">
        <v>1007</v>
      </c>
      <c r="Q78" s="779" t="s">
        <v>1008</v>
      </c>
      <c r="R78" s="779" t="s">
        <v>1009</v>
      </c>
      <c r="S78" s="779" t="s">
        <v>520</v>
      </c>
    </row>
    <row r="79" spans="1:19" hidden="1">
      <c r="A79" s="778">
        <v>315</v>
      </c>
      <c r="B79" s="791" t="s">
        <v>2053</v>
      </c>
      <c r="E79" s="792" t="s">
        <v>12209</v>
      </c>
      <c r="F79" s="779" t="str">
        <f t="shared" si="7"/>
        <v/>
      </c>
      <c r="G79" s="779" t="str">
        <f t="shared" si="5"/>
        <v/>
      </c>
      <c r="H79" s="779" t="e">
        <v>#N/A</v>
      </c>
      <c r="I79" s="780" t="str">
        <f t="shared" si="6"/>
        <v/>
      </c>
      <c r="K79" s="779" t="str">
        <f t="shared" ca="1" si="8"/>
        <v/>
      </c>
      <c r="L79" s="779" t="str">
        <f t="shared" ca="1" si="9"/>
        <v/>
      </c>
      <c r="O79" s="779" t="s">
        <v>521</v>
      </c>
      <c r="P79" s="779" t="s">
        <v>522</v>
      </c>
      <c r="Q79" s="779" t="s">
        <v>6925</v>
      </c>
      <c r="R79" s="779" t="s">
        <v>6926</v>
      </c>
      <c r="S79" s="779" t="s">
        <v>6927</v>
      </c>
    </row>
    <row r="80" spans="1:19" hidden="1">
      <c r="A80" s="778">
        <v>331</v>
      </c>
      <c r="B80" s="791" t="s">
        <v>3234</v>
      </c>
      <c r="E80" s="792" t="s">
        <v>2849</v>
      </c>
      <c r="F80" s="779" t="str">
        <f t="shared" si="7"/>
        <v/>
      </c>
      <c r="G80" s="779" t="str">
        <f t="shared" si="5"/>
        <v/>
      </c>
      <c r="H80" s="779" t="e">
        <v>#N/A</v>
      </c>
      <c r="I80" s="780" t="str">
        <f t="shared" si="6"/>
        <v/>
      </c>
      <c r="K80" s="779" t="str">
        <f t="shared" ca="1" si="8"/>
        <v/>
      </c>
      <c r="L80" s="779" t="str">
        <f t="shared" ca="1" si="9"/>
        <v/>
      </c>
      <c r="O80" s="779" t="s">
        <v>6928</v>
      </c>
      <c r="P80" s="779" t="s">
        <v>6929</v>
      </c>
      <c r="Q80" s="779" t="s">
        <v>6930</v>
      </c>
      <c r="R80" s="779" t="s">
        <v>6931</v>
      </c>
      <c r="S80" s="779" t="s">
        <v>6932</v>
      </c>
    </row>
    <row r="81" spans="1:19" hidden="1">
      <c r="A81" s="778" t="s">
        <v>12210</v>
      </c>
      <c r="B81" s="791" t="s">
        <v>3236</v>
      </c>
      <c r="E81" s="792" t="s">
        <v>2847</v>
      </c>
      <c r="F81" s="779" t="str">
        <f t="shared" si="7"/>
        <v/>
      </c>
      <c r="G81" s="779" t="str">
        <f t="shared" si="5"/>
        <v/>
      </c>
      <c r="H81" s="779" t="e">
        <v>#N/A</v>
      </c>
      <c r="I81" s="780" t="str">
        <f t="shared" si="6"/>
        <v/>
      </c>
      <c r="K81" s="779" t="str">
        <f t="shared" ca="1" si="8"/>
        <v/>
      </c>
      <c r="L81" s="779" t="str">
        <f t="shared" ca="1" si="9"/>
        <v/>
      </c>
      <c r="O81" s="779" t="s">
        <v>6933</v>
      </c>
      <c r="P81" s="779" t="s">
        <v>8083</v>
      </c>
      <c r="Q81" s="779" t="s">
        <v>8084</v>
      </c>
      <c r="R81" s="779" t="s">
        <v>8085</v>
      </c>
      <c r="S81" s="779" t="s">
        <v>8086</v>
      </c>
    </row>
    <row r="82" spans="1:19" hidden="1">
      <c r="A82" s="778">
        <v>3387</v>
      </c>
      <c r="B82" s="791" t="s">
        <v>3012</v>
      </c>
      <c r="E82" s="792" t="s">
        <v>2847</v>
      </c>
      <c r="F82" s="779" t="str">
        <f t="shared" si="7"/>
        <v/>
      </c>
      <c r="G82" s="779" t="str">
        <f t="shared" si="5"/>
        <v/>
      </c>
      <c r="H82" s="779" t="e">
        <v>#N/A</v>
      </c>
      <c r="I82" s="780" t="str">
        <f t="shared" si="6"/>
        <v/>
      </c>
      <c r="K82" s="779" t="str">
        <f t="shared" ca="1" si="8"/>
        <v/>
      </c>
      <c r="L82" s="779" t="str">
        <f t="shared" ca="1" si="9"/>
        <v/>
      </c>
      <c r="O82" s="779" t="s">
        <v>8087</v>
      </c>
      <c r="P82" s="779" t="s">
        <v>8088</v>
      </c>
      <c r="Q82" s="779" t="s">
        <v>2788</v>
      </c>
      <c r="R82" s="779" t="s">
        <v>2789</v>
      </c>
      <c r="S82" s="779" t="s">
        <v>2790</v>
      </c>
    </row>
    <row r="83" spans="1:19" hidden="1">
      <c r="A83" s="778">
        <v>33311</v>
      </c>
      <c r="B83" s="791" t="s">
        <v>496</v>
      </c>
      <c r="E83" s="792" t="s">
        <v>2856</v>
      </c>
      <c r="F83" s="779" t="str">
        <f t="shared" si="7"/>
        <v/>
      </c>
      <c r="G83" s="779" t="str">
        <f t="shared" si="5"/>
        <v/>
      </c>
      <c r="H83" s="779" t="e">
        <v>#N/A</v>
      </c>
      <c r="I83" s="780" t="str">
        <f t="shared" si="6"/>
        <v/>
      </c>
      <c r="K83" s="779" t="str">
        <f t="shared" ca="1" si="8"/>
        <v/>
      </c>
      <c r="L83" s="779" t="str">
        <f t="shared" ca="1" si="9"/>
        <v/>
      </c>
      <c r="O83" s="779" t="s">
        <v>2791</v>
      </c>
      <c r="P83" s="779" t="s">
        <v>2792</v>
      </c>
      <c r="Q83" s="779" t="s">
        <v>2793</v>
      </c>
      <c r="R83" s="779" t="s">
        <v>2794</v>
      </c>
      <c r="S83" s="779" t="s">
        <v>2795</v>
      </c>
    </row>
    <row r="84" spans="1:19" hidden="1">
      <c r="A84" s="778">
        <v>33312</v>
      </c>
      <c r="B84" s="791" t="s">
        <v>2519</v>
      </c>
      <c r="E84" s="792" t="s">
        <v>2856</v>
      </c>
      <c r="F84" s="779" t="str">
        <f t="shared" si="7"/>
        <v/>
      </c>
      <c r="G84" s="779" t="str">
        <f t="shared" si="5"/>
        <v/>
      </c>
      <c r="H84" s="779" t="e">
        <v>#N/A</v>
      </c>
      <c r="I84" s="780" t="str">
        <f t="shared" si="6"/>
        <v/>
      </c>
      <c r="K84" s="779" t="str">
        <f t="shared" ca="1" si="8"/>
        <v/>
      </c>
      <c r="L84" s="779" t="str">
        <f t="shared" ca="1" si="9"/>
        <v/>
      </c>
      <c r="O84" s="779" t="s">
        <v>2796</v>
      </c>
      <c r="P84" s="779" t="s">
        <v>2797</v>
      </c>
      <c r="Q84" s="779" t="s">
        <v>2798</v>
      </c>
      <c r="R84" s="779" t="s">
        <v>2799</v>
      </c>
      <c r="S84" s="779" t="s">
        <v>2800</v>
      </c>
    </row>
    <row r="85" spans="1:19" hidden="1">
      <c r="A85" s="778">
        <v>3332</v>
      </c>
      <c r="B85" s="791" t="s">
        <v>497</v>
      </c>
      <c r="E85" s="792" t="s">
        <v>2856</v>
      </c>
      <c r="F85" s="779" t="str">
        <f t="shared" si="7"/>
        <v/>
      </c>
      <c r="G85" s="779" t="str">
        <f t="shared" si="5"/>
        <v/>
      </c>
      <c r="H85" s="779" t="e">
        <v>#N/A</v>
      </c>
      <c r="I85" s="780" t="str">
        <f t="shared" si="6"/>
        <v/>
      </c>
      <c r="K85" s="779" t="str">
        <f t="shared" ca="1" si="8"/>
        <v/>
      </c>
      <c r="L85" s="779" t="str">
        <f t="shared" ca="1" si="9"/>
        <v/>
      </c>
      <c r="O85" s="779" t="s">
        <v>2801</v>
      </c>
      <c r="P85" s="779" t="s">
        <v>2802</v>
      </c>
      <c r="Q85" s="779" t="s">
        <v>2803</v>
      </c>
      <c r="R85" s="779" t="s">
        <v>2804</v>
      </c>
      <c r="S85" s="779" t="s">
        <v>2805</v>
      </c>
    </row>
    <row r="86" spans="1:19" hidden="1">
      <c r="A86" s="778">
        <v>3333</v>
      </c>
      <c r="B86" s="791" t="s">
        <v>2520</v>
      </c>
      <c r="E86" s="792" t="s">
        <v>2856</v>
      </c>
      <c r="F86" s="779" t="str">
        <f t="shared" si="7"/>
        <v/>
      </c>
      <c r="G86" s="779" t="str">
        <f t="shared" si="5"/>
        <v/>
      </c>
      <c r="H86" s="779" t="e">
        <v>#N/A</v>
      </c>
      <c r="I86" s="780" t="str">
        <f t="shared" si="6"/>
        <v/>
      </c>
      <c r="K86" s="779" t="str">
        <f t="shared" ca="1" si="8"/>
        <v/>
      </c>
      <c r="L86" s="779" t="str">
        <f t="shared" ca="1" si="9"/>
        <v/>
      </c>
      <c r="O86" s="779" t="s">
        <v>2806</v>
      </c>
      <c r="P86" s="779" t="s">
        <v>2807</v>
      </c>
      <c r="Q86" s="779" t="s">
        <v>2808</v>
      </c>
      <c r="R86" s="779" t="s">
        <v>2809</v>
      </c>
      <c r="S86" s="779" t="s">
        <v>6220</v>
      </c>
    </row>
    <row r="87" spans="1:19" hidden="1">
      <c r="A87" s="778">
        <v>3334</v>
      </c>
      <c r="B87" s="791" t="s">
        <v>7525</v>
      </c>
      <c r="E87" s="792" t="s">
        <v>2856</v>
      </c>
      <c r="F87" s="779" t="str">
        <f t="shared" si="7"/>
        <v/>
      </c>
      <c r="G87" s="779" t="str">
        <f t="shared" si="5"/>
        <v/>
      </c>
      <c r="H87" s="779" t="e">
        <v>#N/A</v>
      </c>
      <c r="I87" s="780" t="str">
        <f t="shared" si="6"/>
        <v/>
      </c>
      <c r="K87" s="779" t="str">
        <f t="shared" ca="1" si="8"/>
        <v/>
      </c>
      <c r="L87" s="779" t="str">
        <f t="shared" ca="1" si="9"/>
        <v/>
      </c>
      <c r="O87" s="779" t="s">
        <v>6221</v>
      </c>
      <c r="P87" s="779" t="s">
        <v>6222</v>
      </c>
      <c r="Q87" s="779" t="s">
        <v>6223</v>
      </c>
      <c r="R87" s="779" t="s">
        <v>6224</v>
      </c>
      <c r="S87" s="779" t="s">
        <v>6134</v>
      </c>
    </row>
    <row r="88" spans="1:19" hidden="1">
      <c r="A88" s="778">
        <v>3335</v>
      </c>
      <c r="B88" s="791" t="s">
        <v>7526</v>
      </c>
      <c r="E88" s="792" t="s">
        <v>2856</v>
      </c>
      <c r="F88" s="779" t="str">
        <f t="shared" si="7"/>
        <v/>
      </c>
      <c r="G88" s="779" t="str">
        <f t="shared" si="5"/>
        <v/>
      </c>
      <c r="H88" s="779" t="e">
        <v>#N/A</v>
      </c>
      <c r="I88" s="780" t="str">
        <f t="shared" si="6"/>
        <v/>
      </c>
      <c r="K88" s="779" t="str">
        <f t="shared" ca="1" si="8"/>
        <v/>
      </c>
      <c r="L88" s="779" t="str">
        <f t="shared" ca="1" si="9"/>
        <v/>
      </c>
      <c r="O88" s="779" t="s">
        <v>6135</v>
      </c>
      <c r="P88" s="779" t="s">
        <v>10453</v>
      </c>
      <c r="Q88" s="779" t="s">
        <v>10454</v>
      </c>
      <c r="R88" s="779" t="s">
        <v>10455</v>
      </c>
      <c r="S88" s="779" t="s">
        <v>10456</v>
      </c>
    </row>
    <row r="89" spans="1:19" hidden="1">
      <c r="A89" s="778">
        <v>3336</v>
      </c>
      <c r="B89" s="791" t="s">
        <v>7527</v>
      </c>
      <c r="E89" s="792" t="s">
        <v>2856</v>
      </c>
      <c r="F89" s="779" t="str">
        <f t="shared" si="7"/>
        <v/>
      </c>
      <c r="G89" s="779" t="str">
        <f t="shared" si="5"/>
        <v/>
      </c>
      <c r="H89" s="779" t="e">
        <v>#N/A</v>
      </c>
      <c r="I89" s="780" t="str">
        <f t="shared" si="6"/>
        <v/>
      </c>
      <c r="K89" s="779" t="str">
        <f t="shared" ca="1" si="8"/>
        <v/>
      </c>
      <c r="L89" s="779" t="str">
        <f t="shared" ca="1" si="9"/>
        <v/>
      </c>
      <c r="O89" s="779" t="s">
        <v>10457</v>
      </c>
      <c r="P89" s="779" t="s">
        <v>10458</v>
      </c>
      <c r="Q89" s="779" t="s">
        <v>10459</v>
      </c>
      <c r="R89" s="779" t="s">
        <v>10460</v>
      </c>
      <c r="S89" s="779" t="s">
        <v>10461</v>
      </c>
    </row>
    <row r="90" spans="1:19" hidden="1">
      <c r="A90" s="778">
        <v>3337</v>
      </c>
      <c r="B90" s="791" t="s">
        <v>7528</v>
      </c>
      <c r="E90" s="792" t="s">
        <v>2856</v>
      </c>
      <c r="F90" s="779" t="str">
        <f t="shared" si="7"/>
        <v/>
      </c>
      <c r="G90" s="779" t="str">
        <f t="shared" si="5"/>
        <v/>
      </c>
      <c r="H90" s="779" t="e">
        <v>#N/A</v>
      </c>
      <c r="I90" s="780" t="str">
        <f t="shared" si="6"/>
        <v/>
      </c>
      <c r="K90" s="779" t="str">
        <f t="shared" ca="1" si="8"/>
        <v/>
      </c>
      <c r="L90" s="779" t="str">
        <f t="shared" ca="1" si="9"/>
        <v/>
      </c>
      <c r="O90" s="779" t="s">
        <v>10462</v>
      </c>
      <c r="P90" s="779" t="s">
        <v>10463</v>
      </c>
      <c r="Q90" s="779" t="s">
        <v>10464</v>
      </c>
      <c r="R90" s="779" t="s">
        <v>10465</v>
      </c>
      <c r="S90" s="779" t="s">
        <v>10466</v>
      </c>
    </row>
    <row r="91" spans="1:19" hidden="1">
      <c r="A91" s="778">
        <v>3338</v>
      </c>
      <c r="B91" s="791" t="s">
        <v>7529</v>
      </c>
      <c r="E91" s="792" t="s">
        <v>2856</v>
      </c>
      <c r="F91" s="779" t="str">
        <f t="shared" si="7"/>
        <v/>
      </c>
      <c r="G91" s="779" t="str">
        <f t="shared" si="5"/>
        <v/>
      </c>
      <c r="H91" s="779" t="e">
        <v>#N/A</v>
      </c>
      <c r="I91" s="780" t="str">
        <f t="shared" si="6"/>
        <v/>
      </c>
      <c r="K91" s="779" t="str">
        <f t="shared" ca="1" si="8"/>
        <v/>
      </c>
      <c r="L91" s="779" t="str">
        <f t="shared" ca="1" si="9"/>
        <v/>
      </c>
      <c r="O91" s="779" t="s">
        <v>10467</v>
      </c>
      <c r="P91" s="779" t="s">
        <v>5855</v>
      </c>
      <c r="Q91" s="779" t="s">
        <v>5856</v>
      </c>
      <c r="R91" s="779" t="s">
        <v>728</v>
      </c>
      <c r="S91" s="779" t="s">
        <v>729</v>
      </c>
    </row>
    <row r="92" spans="1:19" hidden="1">
      <c r="A92" s="778">
        <v>3339</v>
      </c>
      <c r="B92" s="791" t="s">
        <v>498</v>
      </c>
      <c r="E92" s="792" t="s">
        <v>2856</v>
      </c>
      <c r="F92" s="779" t="str">
        <f t="shared" si="7"/>
        <v/>
      </c>
      <c r="G92" s="779" t="str">
        <f t="shared" si="5"/>
        <v/>
      </c>
      <c r="H92" s="779" t="e">
        <v>#N/A</v>
      </c>
      <c r="I92" s="780" t="str">
        <f t="shared" si="6"/>
        <v/>
      </c>
      <c r="K92" s="779" t="str">
        <f t="shared" ca="1" si="8"/>
        <v/>
      </c>
      <c r="L92" s="779" t="str">
        <f t="shared" ca="1" si="9"/>
        <v/>
      </c>
      <c r="O92" s="779" t="s">
        <v>730</v>
      </c>
      <c r="P92" s="779" t="s">
        <v>731</v>
      </c>
      <c r="Q92" s="779" t="s">
        <v>6365</v>
      </c>
      <c r="R92" s="779" t="s">
        <v>6366</v>
      </c>
      <c r="S92" s="779" t="s">
        <v>6367</v>
      </c>
    </row>
    <row r="93" spans="1:19" hidden="1">
      <c r="A93" s="778">
        <v>334</v>
      </c>
      <c r="B93" s="791" t="s">
        <v>11923</v>
      </c>
      <c r="E93" s="792" t="s">
        <v>12212</v>
      </c>
      <c r="F93" s="779" t="str">
        <f t="shared" si="7"/>
        <v/>
      </c>
      <c r="G93" s="779" t="str">
        <f t="shared" si="5"/>
        <v/>
      </c>
      <c r="H93" s="779" t="e">
        <v>#N/A</v>
      </c>
      <c r="I93" s="780" t="str">
        <f t="shared" si="6"/>
        <v/>
      </c>
      <c r="K93" s="779" t="str">
        <f t="shared" ca="1" si="8"/>
        <v/>
      </c>
      <c r="L93" s="779" t="str">
        <f t="shared" ca="1" si="9"/>
        <v/>
      </c>
      <c r="O93" s="779" t="s">
        <v>6368</v>
      </c>
      <c r="P93" s="779" t="s">
        <v>6369</v>
      </c>
      <c r="Q93" s="779" t="s">
        <v>6370</v>
      </c>
      <c r="R93" s="779" t="s">
        <v>6371</v>
      </c>
      <c r="S93" s="779" t="s">
        <v>6372</v>
      </c>
    </row>
    <row r="94" spans="1:19" hidden="1">
      <c r="A94" s="778">
        <v>335</v>
      </c>
      <c r="B94" s="791" t="s">
        <v>11924</v>
      </c>
      <c r="E94" s="792" t="s">
        <v>12213</v>
      </c>
      <c r="F94" s="779" t="str">
        <f t="shared" si="7"/>
        <v/>
      </c>
      <c r="G94" s="779" t="str">
        <f t="shared" si="5"/>
        <v/>
      </c>
      <c r="H94" s="779" t="e">
        <v>#N/A</v>
      </c>
      <c r="I94" s="780" t="str">
        <f t="shared" si="6"/>
        <v/>
      </c>
      <c r="K94" s="779" t="str">
        <f t="shared" ca="1" si="8"/>
        <v/>
      </c>
      <c r="L94" s="779" t="str">
        <f t="shared" ca="1" si="9"/>
        <v/>
      </c>
      <c r="O94" s="779" t="s">
        <v>6373</v>
      </c>
      <c r="P94" s="779" t="s">
        <v>6374</v>
      </c>
      <c r="Q94" s="779" t="s">
        <v>6375</v>
      </c>
      <c r="R94" s="779" t="s">
        <v>6376</v>
      </c>
      <c r="S94" s="779" t="s">
        <v>6377</v>
      </c>
    </row>
    <row r="95" spans="1:19" hidden="1">
      <c r="A95" s="778">
        <v>336</v>
      </c>
      <c r="B95" s="791" t="s">
        <v>11926</v>
      </c>
      <c r="E95" s="792" t="s">
        <v>2850</v>
      </c>
      <c r="F95" s="779" t="str">
        <f t="shared" si="7"/>
        <v/>
      </c>
      <c r="G95" s="779" t="str">
        <f t="shared" si="5"/>
        <v/>
      </c>
      <c r="H95" s="779" t="e">
        <v>#N/A</v>
      </c>
      <c r="I95" s="780" t="str">
        <f t="shared" si="6"/>
        <v/>
      </c>
      <c r="K95" s="779" t="str">
        <f t="shared" ca="1" si="8"/>
        <v/>
      </c>
      <c r="L95" s="779" t="str">
        <f t="shared" ca="1" si="9"/>
        <v/>
      </c>
      <c r="O95" s="779" t="s">
        <v>6378</v>
      </c>
      <c r="P95" s="779" t="s">
        <v>6379</v>
      </c>
      <c r="Q95" s="779" t="s">
        <v>6380</v>
      </c>
      <c r="R95" s="779" t="s">
        <v>6381</v>
      </c>
      <c r="S95" s="779" t="s">
        <v>6382</v>
      </c>
    </row>
    <row r="96" spans="1:19" hidden="1">
      <c r="A96" s="778">
        <v>337</v>
      </c>
      <c r="B96" s="791" t="s">
        <v>12124</v>
      </c>
      <c r="E96" s="792" t="s">
        <v>2847</v>
      </c>
      <c r="F96" s="779" t="str">
        <f t="shared" si="7"/>
        <v/>
      </c>
      <c r="G96" s="779" t="str">
        <f t="shared" si="5"/>
        <v/>
      </c>
      <c r="H96" s="779" t="e">
        <v>#N/A</v>
      </c>
      <c r="I96" s="780" t="str">
        <f t="shared" si="6"/>
        <v/>
      </c>
      <c r="K96" s="779" t="str">
        <f t="shared" ca="1" si="8"/>
        <v/>
      </c>
      <c r="L96" s="779" t="str">
        <f t="shared" ca="1" si="9"/>
        <v/>
      </c>
      <c r="O96" s="779" t="s">
        <v>6383</v>
      </c>
      <c r="P96" s="779" t="s">
        <v>6384</v>
      </c>
      <c r="Q96" s="779" t="s">
        <v>6385</v>
      </c>
      <c r="R96" s="779" t="s">
        <v>6386</v>
      </c>
      <c r="S96" s="779" t="s">
        <v>5198</v>
      </c>
    </row>
    <row r="97" spans="1:19" hidden="1">
      <c r="A97" s="778">
        <v>3381</v>
      </c>
      <c r="B97" s="791" t="s">
        <v>6862</v>
      </c>
      <c r="E97" s="792" t="s">
        <v>12211</v>
      </c>
      <c r="F97" s="779" t="str">
        <f t="shared" si="7"/>
        <v/>
      </c>
      <c r="G97" s="779" t="str">
        <f t="shared" si="5"/>
        <v/>
      </c>
      <c r="H97" s="779" t="e">
        <v>#N/A</v>
      </c>
      <c r="I97" s="780" t="str">
        <f t="shared" si="6"/>
        <v/>
      </c>
      <c r="K97" s="779" t="str">
        <f t="shared" ca="1" si="8"/>
        <v/>
      </c>
      <c r="L97" s="779" t="str">
        <f t="shared" ca="1" si="9"/>
        <v/>
      </c>
      <c r="O97" s="779" t="s">
        <v>5199</v>
      </c>
      <c r="P97" s="779" t="s">
        <v>5200</v>
      </c>
      <c r="Q97" s="779" t="s">
        <v>5201</v>
      </c>
      <c r="R97" s="779" t="s">
        <v>357</v>
      </c>
      <c r="S97" s="779" t="s">
        <v>358</v>
      </c>
    </row>
    <row r="98" spans="1:19" hidden="1">
      <c r="A98" s="778">
        <v>3382</v>
      </c>
      <c r="B98" s="791" t="s">
        <v>6865</v>
      </c>
      <c r="E98" s="792" t="s">
        <v>12211</v>
      </c>
      <c r="F98" s="779" t="str">
        <f t="shared" si="7"/>
        <v/>
      </c>
      <c r="G98" s="779" t="str">
        <f t="shared" si="5"/>
        <v/>
      </c>
      <c r="H98" s="779" t="e">
        <v>#N/A</v>
      </c>
      <c r="I98" s="780" t="str">
        <f t="shared" si="6"/>
        <v/>
      </c>
      <c r="K98" s="779" t="str">
        <f t="shared" ca="1" si="8"/>
        <v/>
      </c>
      <c r="L98" s="779" t="str">
        <f t="shared" ca="1" si="9"/>
        <v/>
      </c>
      <c r="O98" s="779" t="s">
        <v>359</v>
      </c>
      <c r="P98" s="779" t="s">
        <v>360</v>
      </c>
      <c r="Q98" s="779" t="s">
        <v>8700</v>
      </c>
      <c r="R98" s="779" t="s">
        <v>8701</v>
      </c>
      <c r="S98" s="779" t="s">
        <v>8702</v>
      </c>
    </row>
    <row r="99" spans="1:19" hidden="1">
      <c r="A99" s="778">
        <v>3383</v>
      </c>
      <c r="B99" s="791" t="s">
        <v>6863</v>
      </c>
      <c r="E99" s="792" t="s">
        <v>12212</v>
      </c>
      <c r="F99" s="779" t="str">
        <f t="shared" si="7"/>
        <v/>
      </c>
      <c r="G99" s="779" t="str">
        <f t="shared" si="5"/>
        <v/>
      </c>
      <c r="H99" s="779" t="e">
        <v>#N/A</v>
      </c>
      <c r="I99" s="780" t="str">
        <f t="shared" si="6"/>
        <v/>
      </c>
      <c r="K99" s="779" t="str">
        <f t="shared" ca="1" si="8"/>
        <v/>
      </c>
      <c r="L99" s="779" t="str">
        <f t="shared" ca="1" si="9"/>
        <v/>
      </c>
      <c r="O99" s="779" t="s">
        <v>8703</v>
      </c>
      <c r="P99" s="779" t="s">
        <v>8704</v>
      </c>
      <c r="Q99" s="779" t="s">
        <v>8705</v>
      </c>
      <c r="R99" s="779" t="s">
        <v>8706</v>
      </c>
      <c r="S99" s="779" t="s">
        <v>8707</v>
      </c>
    </row>
    <row r="100" spans="1:19" hidden="1">
      <c r="A100" s="778">
        <v>3384</v>
      </c>
      <c r="B100" s="791" t="s">
        <v>6864</v>
      </c>
      <c r="E100" s="792" t="s">
        <v>12212</v>
      </c>
      <c r="F100" s="779" t="str">
        <f t="shared" si="7"/>
        <v/>
      </c>
      <c r="G100" s="779" t="str">
        <f t="shared" si="5"/>
        <v/>
      </c>
      <c r="H100" s="779" t="e">
        <v>#N/A</v>
      </c>
      <c r="I100" s="780" t="str">
        <f t="shared" si="6"/>
        <v/>
      </c>
      <c r="K100" s="779" t="str">
        <f t="shared" ca="1" si="8"/>
        <v/>
      </c>
      <c r="L100" s="779" t="str">
        <f t="shared" ca="1" si="9"/>
        <v/>
      </c>
      <c r="O100" s="779" t="s">
        <v>8708</v>
      </c>
      <c r="P100" s="779" t="s">
        <v>8709</v>
      </c>
      <c r="Q100" s="779" t="s">
        <v>8710</v>
      </c>
      <c r="R100" s="779" t="s">
        <v>8711</v>
      </c>
      <c r="S100" s="779" t="s">
        <v>8712</v>
      </c>
    </row>
    <row r="101" spans="1:19" hidden="1">
      <c r="A101" s="778">
        <v>3385</v>
      </c>
      <c r="B101" s="791" t="s">
        <v>6867</v>
      </c>
      <c r="E101" s="792" t="s">
        <v>12212</v>
      </c>
      <c r="F101" s="779" t="str">
        <f t="shared" si="7"/>
        <v/>
      </c>
      <c r="G101" s="779" t="str">
        <f t="shared" si="5"/>
        <v/>
      </c>
      <c r="H101" s="779" t="e">
        <v>#N/A</v>
      </c>
      <c r="I101" s="780" t="str">
        <f t="shared" si="6"/>
        <v/>
      </c>
      <c r="K101" s="779" t="str">
        <f t="shared" ca="1" si="8"/>
        <v/>
      </c>
      <c r="L101" s="779" t="str">
        <f t="shared" ca="1" si="9"/>
        <v/>
      </c>
      <c r="O101" s="779" t="s">
        <v>8713</v>
      </c>
      <c r="P101" s="779" t="s">
        <v>8714</v>
      </c>
      <c r="Q101" s="779" t="s">
        <v>8715</v>
      </c>
      <c r="R101" s="779" t="s">
        <v>8716</v>
      </c>
      <c r="S101" s="779" t="s">
        <v>8717</v>
      </c>
    </row>
    <row r="102" spans="1:19" hidden="1">
      <c r="A102" s="778" t="s">
        <v>8147</v>
      </c>
      <c r="B102" s="791" t="s">
        <v>6866</v>
      </c>
      <c r="E102" s="792" t="s">
        <v>12211</v>
      </c>
      <c r="F102" s="779" t="str">
        <f t="shared" si="7"/>
        <v/>
      </c>
      <c r="G102" s="779" t="str">
        <f t="shared" si="5"/>
        <v/>
      </c>
      <c r="H102" s="779" t="e">
        <v>#N/A</v>
      </c>
      <c r="I102" s="780" t="str">
        <f t="shared" si="6"/>
        <v/>
      </c>
      <c r="K102" s="779" t="str">
        <f t="shared" ca="1" si="8"/>
        <v/>
      </c>
      <c r="L102" s="779" t="str">
        <f t="shared" ca="1" si="9"/>
        <v/>
      </c>
      <c r="O102" s="779" t="s">
        <v>8718</v>
      </c>
      <c r="P102" s="779" t="s">
        <v>8719</v>
      </c>
      <c r="Q102" s="779" t="s">
        <v>8720</v>
      </c>
      <c r="R102" s="779" t="s">
        <v>8721</v>
      </c>
      <c r="S102" s="779" t="s">
        <v>8722</v>
      </c>
    </row>
    <row r="103" spans="1:19" hidden="1">
      <c r="A103" s="778">
        <v>3386</v>
      </c>
      <c r="B103" s="791" t="s">
        <v>10999</v>
      </c>
      <c r="E103" s="792" t="s">
        <v>12211</v>
      </c>
      <c r="F103" s="779" t="str">
        <f t="shared" si="7"/>
        <v/>
      </c>
      <c r="G103" s="779" t="str">
        <f t="shared" si="5"/>
        <v/>
      </c>
      <c r="H103" s="779" t="e">
        <v>#N/A</v>
      </c>
      <c r="I103" s="780" t="str">
        <f t="shared" si="6"/>
        <v/>
      </c>
      <c r="K103" s="779" t="str">
        <f t="shared" ca="1" si="8"/>
        <v/>
      </c>
      <c r="L103" s="779" t="str">
        <f t="shared" ca="1" si="9"/>
        <v/>
      </c>
      <c r="O103" s="779" t="s">
        <v>8723</v>
      </c>
      <c r="P103" s="779" t="s">
        <v>8724</v>
      </c>
      <c r="Q103" s="779" t="s">
        <v>8725</v>
      </c>
      <c r="R103" s="779" t="s">
        <v>8726</v>
      </c>
      <c r="S103" s="779" t="s">
        <v>8727</v>
      </c>
    </row>
    <row r="104" spans="1:19" hidden="1">
      <c r="A104" s="778">
        <v>3388</v>
      </c>
      <c r="B104" s="791" t="s">
        <v>6097</v>
      </c>
      <c r="E104" s="792" t="s">
        <v>12211</v>
      </c>
      <c r="F104" s="779" t="str">
        <f t="shared" si="7"/>
        <v/>
      </c>
      <c r="G104" s="779" t="str">
        <f t="shared" si="5"/>
        <v/>
      </c>
      <c r="H104" s="779" t="e">
        <v>#N/A</v>
      </c>
      <c r="I104" s="780" t="str">
        <f t="shared" si="6"/>
        <v/>
      </c>
      <c r="K104" s="779" t="str">
        <f t="shared" ca="1" si="8"/>
        <v/>
      </c>
      <c r="L104" s="779" t="str">
        <f t="shared" ca="1" si="9"/>
        <v/>
      </c>
      <c r="O104" s="779" t="s">
        <v>8728</v>
      </c>
      <c r="P104" s="779" t="s">
        <v>8729</v>
      </c>
      <c r="Q104" s="779" t="s">
        <v>8730</v>
      </c>
      <c r="R104" s="779" t="s">
        <v>9531</v>
      </c>
      <c r="S104" s="779" t="s">
        <v>9532</v>
      </c>
    </row>
    <row r="105" spans="1:19" hidden="1">
      <c r="A105" s="778">
        <v>3389</v>
      </c>
      <c r="B105" s="791" t="s">
        <v>6288</v>
      </c>
      <c r="E105" s="792" t="s">
        <v>12211</v>
      </c>
      <c r="F105" s="779" t="str">
        <f t="shared" si="7"/>
        <v/>
      </c>
      <c r="G105" s="779" t="str">
        <f t="shared" si="5"/>
        <v/>
      </c>
      <c r="H105" s="779" t="e">
        <v>#N/A</v>
      </c>
      <c r="I105" s="780" t="str">
        <f t="shared" si="6"/>
        <v/>
      </c>
      <c r="K105" s="779" t="str">
        <f t="shared" ca="1" si="8"/>
        <v/>
      </c>
      <c r="L105" s="779" t="str">
        <f t="shared" ca="1" si="9"/>
        <v/>
      </c>
      <c r="O105" s="779" t="s">
        <v>9533</v>
      </c>
      <c r="P105" s="779" t="s">
        <v>9534</v>
      </c>
      <c r="Q105" s="779" t="s">
        <v>2226</v>
      </c>
      <c r="R105" s="779" t="s">
        <v>2227</v>
      </c>
      <c r="S105" s="779" t="s">
        <v>2228</v>
      </c>
    </row>
    <row r="106" spans="1:19" hidden="1">
      <c r="A106" s="778">
        <v>352</v>
      </c>
      <c r="B106" s="791" t="s">
        <v>9021</v>
      </c>
      <c r="E106" s="792" t="s">
        <v>12214</v>
      </c>
      <c r="F106" s="779" t="str">
        <f t="shared" si="7"/>
        <v/>
      </c>
      <c r="G106" s="779" t="str">
        <f t="shared" si="5"/>
        <v/>
      </c>
      <c r="H106" s="779" t="e">
        <v>#N/A</v>
      </c>
      <c r="I106" s="780" t="str">
        <f t="shared" si="6"/>
        <v/>
      </c>
      <c r="K106" s="779" t="str">
        <f t="shared" ca="1" si="8"/>
        <v/>
      </c>
      <c r="L106" s="779" t="str">
        <f t="shared" ca="1" si="9"/>
        <v/>
      </c>
      <c r="O106" s="779" t="s">
        <v>2229</v>
      </c>
      <c r="P106" s="779" t="s">
        <v>2230</v>
      </c>
      <c r="Q106" s="779" t="s">
        <v>2231</v>
      </c>
      <c r="R106" s="779" t="s">
        <v>2232</v>
      </c>
      <c r="S106" s="779" t="s">
        <v>2233</v>
      </c>
    </row>
    <row r="107" spans="1:19" hidden="1">
      <c r="A107" s="778" t="s">
        <v>549</v>
      </c>
      <c r="B107" s="791" t="s">
        <v>9025</v>
      </c>
      <c r="E107" s="792" t="s">
        <v>2849</v>
      </c>
      <c r="F107" s="779" t="str">
        <f t="shared" si="7"/>
        <v/>
      </c>
      <c r="G107" s="779" t="str">
        <f t="shared" si="5"/>
        <v/>
      </c>
      <c r="H107" s="779" t="e">
        <v>#N/A</v>
      </c>
      <c r="I107" s="780" t="str">
        <f t="shared" si="6"/>
        <v/>
      </c>
      <c r="K107" s="779" t="str">
        <f t="shared" ca="1" si="8"/>
        <v/>
      </c>
      <c r="L107" s="779" t="str">
        <f t="shared" ca="1" si="9"/>
        <v/>
      </c>
      <c r="O107" s="779" t="s">
        <v>2234</v>
      </c>
      <c r="P107" s="779" t="s">
        <v>2235</v>
      </c>
      <c r="Q107" s="779" t="s">
        <v>2236</v>
      </c>
      <c r="R107" s="779" t="s">
        <v>2237</v>
      </c>
      <c r="S107" s="779" t="s">
        <v>2238</v>
      </c>
    </row>
    <row r="108" spans="1:19" hidden="1">
      <c r="A108" s="778" t="s">
        <v>547</v>
      </c>
      <c r="B108" s="791" t="s">
        <v>2691</v>
      </c>
      <c r="E108" s="792" t="s">
        <v>2850</v>
      </c>
      <c r="F108" s="779" t="str">
        <f t="shared" si="7"/>
        <v/>
      </c>
      <c r="G108" s="779" t="str">
        <f t="shared" si="5"/>
        <v/>
      </c>
      <c r="H108" s="779" t="e">
        <v>#N/A</v>
      </c>
      <c r="I108" s="780" t="str">
        <f t="shared" si="6"/>
        <v/>
      </c>
      <c r="K108" s="779" t="str">
        <f t="shared" ca="1" si="8"/>
        <v/>
      </c>
      <c r="L108" s="779" t="str">
        <f t="shared" ca="1" si="9"/>
        <v/>
      </c>
      <c r="O108" s="779" t="s">
        <v>394</v>
      </c>
      <c r="P108" s="779" t="s">
        <v>1481</v>
      </c>
      <c r="Q108" s="779" t="s">
        <v>1482</v>
      </c>
      <c r="R108" s="779" t="s">
        <v>1483</v>
      </c>
      <c r="S108" s="779" t="s">
        <v>1484</v>
      </c>
    </row>
    <row r="109" spans="1:19" hidden="1">
      <c r="A109" s="778" t="s">
        <v>546</v>
      </c>
      <c r="B109" s="791" t="s">
        <v>2692</v>
      </c>
      <c r="E109" s="792" t="s">
        <v>2850</v>
      </c>
      <c r="F109" s="779" t="str">
        <f t="shared" si="7"/>
        <v/>
      </c>
      <c r="G109" s="779" t="str">
        <f t="shared" si="5"/>
        <v/>
      </c>
      <c r="H109" s="779" t="e">
        <v>#N/A</v>
      </c>
      <c r="I109" s="780" t="str">
        <f t="shared" si="6"/>
        <v/>
      </c>
      <c r="K109" s="779" t="str">
        <f t="shared" ca="1" si="8"/>
        <v/>
      </c>
      <c r="L109" s="779" t="str">
        <f t="shared" ca="1" si="9"/>
        <v/>
      </c>
      <c r="O109" s="779" t="s">
        <v>1485</v>
      </c>
      <c r="P109" s="779" t="s">
        <v>1486</v>
      </c>
      <c r="Q109" s="779" t="s">
        <v>1487</v>
      </c>
      <c r="R109" s="779" t="s">
        <v>13052</v>
      </c>
      <c r="S109" s="779" t="s">
        <v>13053</v>
      </c>
    </row>
    <row r="110" spans="1:19" hidden="1">
      <c r="A110" s="778">
        <v>344</v>
      </c>
      <c r="B110" s="791" t="s">
        <v>10154</v>
      </c>
      <c r="E110" s="792" t="s">
        <v>12211</v>
      </c>
      <c r="F110" s="779" t="str">
        <f t="shared" si="7"/>
        <v/>
      </c>
      <c r="G110" s="779" t="str">
        <f t="shared" si="5"/>
        <v/>
      </c>
      <c r="H110" s="779" t="e">
        <v>#N/A</v>
      </c>
      <c r="I110" s="780" t="str">
        <f t="shared" si="6"/>
        <v/>
      </c>
      <c r="K110" s="779" t="str">
        <f t="shared" ca="1" si="8"/>
        <v/>
      </c>
      <c r="L110" s="779" t="str">
        <f t="shared" ca="1" si="9"/>
        <v/>
      </c>
      <c r="O110" s="779" t="s">
        <v>13054</v>
      </c>
      <c r="P110" s="779" t="s">
        <v>13055</v>
      </c>
      <c r="Q110" s="779" t="s">
        <v>13056</v>
      </c>
      <c r="R110" s="779" t="s">
        <v>13057</v>
      </c>
      <c r="S110" s="779" t="s">
        <v>13058</v>
      </c>
    </row>
    <row r="111" spans="1:19" hidden="1">
      <c r="A111" s="778" t="s">
        <v>4782</v>
      </c>
      <c r="B111" s="791" t="s">
        <v>7463</v>
      </c>
      <c r="E111" s="792" t="s">
        <v>12211</v>
      </c>
      <c r="F111" s="779" t="str">
        <f t="shared" si="7"/>
        <v/>
      </c>
      <c r="G111" s="779" t="str">
        <f t="shared" si="5"/>
        <v/>
      </c>
      <c r="H111" s="779" t="e">
        <v>#N/A</v>
      </c>
      <c r="I111" s="780" t="str">
        <f t="shared" si="6"/>
        <v/>
      </c>
      <c r="K111" s="779" t="str">
        <f t="shared" ca="1" si="8"/>
        <v/>
      </c>
      <c r="L111" s="779" t="str">
        <f t="shared" ca="1" si="9"/>
        <v/>
      </c>
      <c r="O111" s="779" t="s">
        <v>13059</v>
      </c>
      <c r="P111" s="779" t="s">
        <v>13060</v>
      </c>
      <c r="Q111" s="779" t="s">
        <v>13061</v>
      </c>
      <c r="R111" s="779" t="s">
        <v>13062</v>
      </c>
      <c r="S111" s="779" t="s">
        <v>13063</v>
      </c>
    </row>
    <row r="112" spans="1:19" hidden="1">
      <c r="A112" s="778">
        <v>341</v>
      </c>
      <c r="B112" s="791" t="s">
        <v>7464</v>
      </c>
      <c r="E112" s="792" t="s">
        <v>12209</v>
      </c>
      <c r="F112" s="779" t="str">
        <f t="shared" si="7"/>
        <v/>
      </c>
      <c r="G112" s="779" t="str">
        <f t="shared" si="5"/>
        <v/>
      </c>
      <c r="H112" s="779" t="e">
        <v>#N/A</v>
      </c>
      <c r="I112" s="780" t="str">
        <f t="shared" si="6"/>
        <v/>
      </c>
      <c r="K112" s="779" t="str">
        <f t="shared" ca="1" si="8"/>
        <v/>
      </c>
      <c r="L112" s="779" t="str">
        <f t="shared" ca="1" si="9"/>
        <v/>
      </c>
      <c r="O112" s="779" t="s">
        <v>3292</v>
      </c>
      <c r="P112" s="779" t="s">
        <v>3293</v>
      </c>
      <c r="Q112" s="779" t="s">
        <v>3294</v>
      </c>
      <c r="R112" s="779" t="s">
        <v>5058</v>
      </c>
      <c r="S112" s="779" t="s">
        <v>5059</v>
      </c>
    </row>
    <row r="113" spans="1:19" hidden="1">
      <c r="A113" s="778">
        <v>342</v>
      </c>
      <c r="B113" s="791" t="s">
        <v>9023</v>
      </c>
      <c r="E113" s="792" t="s">
        <v>12209</v>
      </c>
      <c r="F113" s="779" t="str">
        <f t="shared" si="7"/>
        <v/>
      </c>
      <c r="G113" s="779" t="str">
        <f t="shared" si="5"/>
        <v/>
      </c>
      <c r="H113" s="779" t="e">
        <v>#N/A</v>
      </c>
      <c r="I113" s="780" t="str">
        <f t="shared" si="6"/>
        <v/>
      </c>
      <c r="K113" s="779" t="str">
        <f t="shared" ca="1" si="8"/>
        <v/>
      </c>
      <c r="L113" s="779" t="str">
        <f t="shared" ca="1" si="9"/>
        <v/>
      </c>
      <c r="O113" s="779" t="s">
        <v>5060</v>
      </c>
      <c r="P113" s="779" t="s">
        <v>7604</v>
      </c>
      <c r="Q113" s="779" t="s">
        <v>7605</v>
      </c>
      <c r="R113" s="779" t="s">
        <v>5642</v>
      </c>
      <c r="S113" s="779" t="s">
        <v>5643</v>
      </c>
    </row>
    <row r="114" spans="1:19" hidden="1">
      <c r="A114" s="778">
        <v>3431</v>
      </c>
      <c r="B114" s="791" t="s">
        <v>7465</v>
      </c>
      <c r="E114" s="792" t="s">
        <v>12209</v>
      </c>
      <c r="F114" s="779" t="str">
        <f t="shared" si="7"/>
        <v/>
      </c>
      <c r="G114" s="779" t="str">
        <f t="shared" si="5"/>
        <v/>
      </c>
      <c r="H114" s="779" t="e">
        <v>#N/A</v>
      </c>
      <c r="I114" s="780" t="str">
        <f t="shared" si="6"/>
        <v/>
      </c>
      <c r="K114" s="779" t="str">
        <f t="shared" ca="1" si="8"/>
        <v/>
      </c>
      <c r="L114" s="779" t="str">
        <f t="shared" ca="1" si="9"/>
        <v/>
      </c>
      <c r="O114" s="779" t="s">
        <v>5644</v>
      </c>
      <c r="P114" s="779" t="s">
        <v>5645</v>
      </c>
      <c r="Q114" s="779" t="s">
        <v>5646</v>
      </c>
      <c r="R114" s="779" t="s">
        <v>1962</v>
      </c>
      <c r="S114" s="779" t="s">
        <v>1963</v>
      </c>
    </row>
    <row r="115" spans="1:19" hidden="1">
      <c r="A115" s="778">
        <v>3432</v>
      </c>
      <c r="B115" s="791" t="s">
        <v>7466</v>
      </c>
      <c r="E115" s="792" t="s">
        <v>12209</v>
      </c>
      <c r="F115" s="779" t="str">
        <f t="shared" si="7"/>
        <v/>
      </c>
      <c r="G115" s="779" t="str">
        <f t="shared" si="5"/>
        <v/>
      </c>
      <c r="H115" s="779" t="e">
        <v>#N/A</v>
      </c>
      <c r="I115" s="780" t="str">
        <f t="shared" si="6"/>
        <v/>
      </c>
      <c r="K115" s="779" t="str">
        <f t="shared" ca="1" si="8"/>
        <v/>
      </c>
      <c r="L115" s="779" t="str">
        <f t="shared" ca="1" si="9"/>
        <v/>
      </c>
      <c r="O115" s="779" t="s">
        <v>1964</v>
      </c>
      <c r="P115" s="779" t="s">
        <v>1965</v>
      </c>
      <c r="Q115" s="779" t="s">
        <v>1966</v>
      </c>
      <c r="R115" s="779" t="s">
        <v>1967</v>
      </c>
      <c r="S115" s="779" t="s">
        <v>1968</v>
      </c>
    </row>
    <row r="116" spans="1:19" hidden="1">
      <c r="A116" s="778">
        <v>3433</v>
      </c>
      <c r="B116" s="791" t="s">
        <v>7467</v>
      </c>
      <c r="E116" s="792" t="s">
        <v>12209</v>
      </c>
      <c r="F116" s="779" t="str">
        <f t="shared" si="7"/>
        <v/>
      </c>
      <c r="G116" s="779" t="str">
        <f t="shared" si="5"/>
        <v/>
      </c>
      <c r="H116" s="779" t="e">
        <v>#N/A</v>
      </c>
      <c r="I116" s="780" t="str">
        <f t="shared" si="6"/>
        <v/>
      </c>
      <c r="K116" s="779" t="str">
        <f t="shared" ca="1" si="8"/>
        <v/>
      </c>
      <c r="L116" s="779" t="str">
        <f t="shared" ca="1" si="9"/>
        <v/>
      </c>
      <c r="O116" s="779" t="s">
        <v>1969</v>
      </c>
      <c r="P116" s="779" t="s">
        <v>1970</v>
      </c>
      <c r="Q116" s="779" t="s">
        <v>1971</v>
      </c>
      <c r="R116" s="779" t="s">
        <v>1972</v>
      </c>
      <c r="S116" s="779" t="s">
        <v>1973</v>
      </c>
    </row>
    <row r="117" spans="1:19" hidden="1">
      <c r="A117" s="778">
        <v>347</v>
      </c>
      <c r="B117" s="791" t="s">
        <v>12745</v>
      </c>
      <c r="E117" s="792" t="s">
        <v>12208</v>
      </c>
      <c r="F117" s="779" t="str">
        <f t="shared" si="7"/>
        <v/>
      </c>
      <c r="G117" s="779" t="str">
        <f t="shared" si="5"/>
        <v/>
      </c>
      <c r="H117" s="779" t="e">
        <v>#N/A</v>
      </c>
      <c r="I117" s="780" t="str">
        <f t="shared" si="6"/>
        <v/>
      </c>
      <c r="K117" s="779" t="str">
        <f t="shared" ca="1" si="8"/>
        <v/>
      </c>
      <c r="L117" s="779" t="str">
        <f t="shared" ca="1" si="9"/>
        <v/>
      </c>
      <c r="O117" s="779" t="s">
        <v>1974</v>
      </c>
      <c r="P117" s="779" t="s">
        <v>1975</v>
      </c>
      <c r="Q117" s="779" t="s">
        <v>1976</v>
      </c>
      <c r="R117" s="779" t="s">
        <v>1977</v>
      </c>
      <c r="S117" s="779" t="s">
        <v>1978</v>
      </c>
    </row>
    <row r="118" spans="1:19" hidden="1">
      <c r="A118" s="778">
        <v>351</v>
      </c>
      <c r="B118" s="791" t="s">
        <v>12747</v>
      </c>
      <c r="E118" s="792" t="s">
        <v>12212</v>
      </c>
      <c r="F118" s="779" t="str">
        <f t="shared" si="7"/>
        <v/>
      </c>
      <c r="G118" s="779" t="str">
        <f t="shared" si="5"/>
        <v/>
      </c>
      <c r="H118" s="779" t="e">
        <v>#N/A</v>
      </c>
      <c r="I118" s="780" t="str">
        <f t="shared" si="6"/>
        <v/>
      </c>
      <c r="K118" s="779" t="str">
        <f t="shared" ca="1" si="8"/>
        <v/>
      </c>
      <c r="L118" s="779" t="str">
        <f t="shared" ca="1" si="9"/>
        <v/>
      </c>
      <c r="O118" s="779" t="s">
        <v>1979</v>
      </c>
      <c r="P118" s="779" t="s">
        <v>1980</v>
      </c>
      <c r="Q118" s="779" t="s">
        <v>1981</v>
      </c>
      <c r="R118" s="779" t="s">
        <v>1982</v>
      </c>
      <c r="S118" s="779" t="s">
        <v>1983</v>
      </c>
    </row>
    <row r="119" spans="1:19" hidden="1">
      <c r="A119" s="778" t="s">
        <v>550</v>
      </c>
      <c r="B119" s="791" t="s">
        <v>12749</v>
      </c>
      <c r="E119" s="792" t="s">
        <v>12214</v>
      </c>
      <c r="F119" s="779" t="str">
        <f t="shared" si="7"/>
        <v/>
      </c>
      <c r="G119" s="779" t="str">
        <f t="shared" si="5"/>
        <v/>
      </c>
      <c r="H119" s="779" t="e">
        <v>#N/A</v>
      </c>
      <c r="I119" s="780" t="str">
        <f t="shared" si="6"/>
        <v/>
      </c>
      <c r="K119" s="779" t="str">
        <f t="shared" ca="1" si="8"/>
        <v/>
      </c>
      <c r="L119" s="779" t="str">
        <f t="shared" ca="1" si="9"/>
        <v/>
      </c>
      <c r="O119" s="779" t="s">
        <v>1984</v>
      </c>
      <c r="P119" s="779" t="s">
        <v>1985</v>
      </c>
      <c r="Q119" s="779" t="s">
        <v>1986</v>
      </c>
      <c r="R119" s="779" t="s">
        <v>1987</v>
      </c>
      <c r="S119" s="779" t="s">
        <v>13827</v>
      </c>
    </row>
    <row r="120" spans="1:19" hidden="1">
      <c r="A120" s="778">
        <v>3531</v>
      </c>
      <c r="B120" s="791" t="s">
        <v>6601</v>
      </c>
      <c r="E120" s="792" t="s">
        <v>12218</v>
      </c>
      <c r="F120" s="779" t="str">
        <f t="shared" si="7"/>
        <v/>
      </c>
      <c r="G120" s="779" t="str">
        <f t="shared" si="5"/>
        <v/>
      </c>
      <c r="H120" s="779" t="e">
        <v>#N/A</v>
      </c>
      <c r="I120" s="780" t="str">
        <f t="shared" si="6"/>
        <v/>
      </c>
      <c r="K120" s="779" t="str">
        <f t="shared" ca="1" si="8"/>
        <v/>
      </c>
      <c r="L120" s="779" t="str">
        <f t="shared" ca="1" si="9"/>
        <v/>
      </c>
      <c r="O120" s="779" t="s">
        <v>13828</v>
      </c>
      <c r="P120" s="779" t="s">
        <v>11659</v>
      </c>
      <c r="Q120" s="779" t="s">
        <v>11660</v>
      </c>
      <c r="R120" s="779" t="s">
        <v>11661</v>
      </c>
      <c r="S120" s="779" t="s">
        <v>13188</v>
      </c>
    </row>
    <row r="121" spans="1:19" hidden="1">
      <c r="A121" s="778">
        <v>3532</v>
      </c>
      <c r="B121" s="791" t="s">
        <v>6602</v>
      </c>
      <c r="E121" s="792" t="s">
        <v>12218</v>
      </c>
      <c r="F121" s="779" t="str">
        <f t="shared" si="7"/>
        <v/>
      </c>
      <c r="G121" s="779" t="str">
        <f t="shared" si="5"/>
        <v/>
      </c>
      <c r="H121" s="779" t="e">
        <v>#N/A</v>
      </c>
      <c r="I121" s="780" t="str">
        <f t="shared" si="6"/>
        <v/>
      </c>
      <c r="K121" s="779" t="str">
        <f t="shared" ca="1" si="8"/>
        <v/>
      </c>
      <c r="L121" s="779" t="str">
        <f t="shared" ca="1" si="9"/>
        <v/>
      </c>
      <c r="O121" s="779" t="s">
        <v>13189</v>
      </c>
      <c r="P121" s="779" t="s">
        <v>13190</v>
      </c>
      <c r="Q121" s="779" t="s">
        <v>13191</v>
      </c>
      <c r="R121" s="779" t="s">
        <v>13192</v>
      </c>
      <c r="S121" s="779" t="s">
        <v>13193</v>
      </c>
    </row>
    <row r="122" spans="1:19" hidden="1">
      <c r="A122" s="778">
        <v>3533</v>
      </c>
      <c r="B122" s="791" t="s">
        <v>7470</v>
      </c>
      <c r="E122" s="792" t="s">
        <v>12218</v>
      </c>
      <c r="F122" s="779" t="str">
        <f t="shared" si="7"/>
        <v/>
      </c>
      <c r="G122" s="779" t="str">
        <f t="shared" si="5"/>
        <v/>
      </c>
      <c r="H122" s="779" t="e">
        <v>#N/A</v>
      </c>
      <c r="I122" s="780" t="str">
        <f t="shared" si="6"/>
        <v/>
      </c>
      <c r="K122" s="779" t="str">
        <f t="shared" ca="1" si="8"/>
        <v/>
      </c>
      <c r="L122" s="779" t="str">
        <f t="shared" ca="1" si="9"/>
        <v/>
      </c>
      <c r="O122" s="779" t="s">
        <v>13194</v>
      </c>
      <c r="P122" s="779" t="s">
        <v>13195</v>
      </c>
      <c r="Q122" s="779" t="s">
        <v>13196</v>
      </c>
      <c r="R122" s="779" t="s">
        <v>13197</v>
      </c>
      <c r="S122" s="779" t="s">
        <v>13198</v>
      </c>
    </row>
    <row r="123" spans="1:19" hidden="1">
      <c r="A123" s="778">
        <v>3534</v>
      </c>
      <c r="B123" s="791" t="s">
        <v>10351</v>
      </c>
      <c r="E123" s="792" t="s">
        <v>12218</v>
      </c>
      <c r="F123" s="779" t="str">
        <f t="shared" si="7"/>
        <v/>
      </c>
      <c r="G123" s="779" t="str">
        <f t="shared" si="5"/>
        <v/>
      </c>
      <c r="H123" s="779" t="e">
        <v>#N/A</v>
      </c>
      <c r="I123" s="780" t="str">
        <f t="shared" si="6"/>
        <v/>
      </c>
      <c r="K123" s="779" t="str">
        <f t="shared" ca="1" si="8"/>
        <v/>
      </c>
      <c r="L123" s="779" t="str">
        <f t="shared" ca="1" si="9"/>
        <v/>
      </c>
      <c r="O123" s="779" t="s">
        <v>13199</v>
      </c>
      <c r="P123" s="779" t="s">
        <v>13200</v>
      </c>
      <c r="Q123" s="779" t="s">
        <v>13201</v>
      </c>
      <c r="R123" s="779" t="s">
        <v>13202</v>
      </c>
      <c r="S123" s="779" t="s">
        <v>13203</v>
      </c>
    </row>
    <row r="124" spans="1:19" hidden="1">
      <c r="A124" s="778">
        <v>3561</v>
      </c>
      <c r="B124" s="791" t="s">
        <v>5511</v>
      </c>
      <c r="E124" s="792"/>
      <c r="F124" s="779" t="str">
        <f t="shared" si="7"/>
        <v/>
      </c>
      <c r="G124" s="779" t="str">
        <f t="shared" si="5"/>
        <v/>
      </c>
      <c r="H124" s="779" t="e">
        <v>#N/A</v>
      </c>
      <c r="I124" s="780" t="str">
        <f t="shared" si="6"/>
        <v/>
      </c>
      <c r="K124" s="779" t="str">
        <f t="shared" ca="1" si="8"/>
        <v/>
      </c>
      <c r="L124" s="779" t="str">
        <f t="shared" ca="1" si="9"/>
        <v/>
      </c>
      <c r="O124" s="779" t="s">
        <v>13204</v>
      </c>
      <c r="P124" s="779" t="s">
        <v>13205</v>
      </c>
      <c r="Q124" s="779" t="s">
        <v>13206</v>
      </c>
      <c r="R124" s="779" t="s">
        <v>5066</v>
      </c>
      <c r="S124" s="779" t="s">
        <v>5067</v>
      </c>
    </row>
    <row r="125" spans="1:19" hidden="1">
      <c r="A125" s="778">
        <v>3562</v>
      </c>
      <c r="B125" s="791" t="s">
        <v>6287</v>
      </c>
      <c r="E125" s="792"/>
      <c r="F125" s="779" t="str">
        <f t="shared" si="7"/>
        <v/>
      </c>
      <c r="G125" s="779" t="str">
        <f t="shared" si="5"/>
        <v/>
      </c>
      <c r="H125" s="779" t="e">
        <v>#N/A</v>
      </c>
      <c r="I125" s="780" t="str">
        <f t="shared" si="6"/>
        <v/>
      </c>
      <c r="K125" s="779" t="str">
        <f t="shared" ca="1" si="8"/>
        <v/>
      </c>
      <c r="L125" s="779" t="str">
        <f t="shared" ca="1" si="9"/>
        <v/>
      </c>
      <c r="O125" s="779" t="s">
        <v>5068</v>
      </c>
      <c r="P125" s="779" t="s">
        <v>5069</v>
      </c>
      <c r="Q125" s="779" t="s">
        <v>5070</v>
      </c>
      <c r="R125" s="779" t="s">
        <v>5071</v>
      </c>
      <c r="S125" s="779" t="s">
        <v>5072</v>
      </c>
    </row>
    <row r="126" spans="1:19" hidden="1">
      <c r="A126" s="778">
        <v>4111</v>
      </c>
      <c r="B126" s="791" t="s">
        <v>12753</v>
      </c>
      <c r="E126" s="792" t="s">
        <v>12215</v>
      </c>
      <c r="F126" s="779" t="str">
        <f t="shared" si="7"/>
        <v/>
      </c>
      <c r="G126" s="779" t="str">
        <f t="shared" si="5"/>
        <v/>
      </c>
      <c r="H126" s="779" t="e">
        <v>#N/A</v>
      </c>
      <c r="I126" s="780" t="str">
        <f t="shared" si="6"/>
        <v/>
      </c>
      <c r="K126" s="779" t="str">
        <f t="shared" ca="1" si="8"/>
        <v/>
      </c>
      <c r="L126" s="779" t="str">
        <f t="shared" ca="1" si="9"/>
        <v/>
      </c>
      <c r="O126" s="779" t="s">
        <v>5073</v>
      </c>
      <c r="P126" s="779" t="s">
        <v>5074</v>
      </c>
      <c r="Q126" s="779" t="s">
        <v>5075</v>
      </c>
      <c r="R126" s="779" t="s">
        <v>5076</v>
      </c>
      <c r="S126" s="779" t="s">
        <v>5077</v>
      </c>
    </row>
    <row r="127" spans="1:19" hidden="1">
      <c r="A127" s="778">
        <v>4112</v>
      </c>
      <c r="B127" s="791" t="s">
        <v>12755</v>
      </c>
      <c r="E127" s="792" t="s">
        <v>12215</v>
      </c>
      <c r="F127" s="779" t="str">
        <f t="shared" si="7"/>
        <v/>
      </c>
      <c r="G127" s="779" t="str">
        <f t="shared" si="5"/>
        <v/>
      </c>
      <c r="H127" s="779" t="e">
        <v>#N/A</v>
      </c>
      <c r="I127" s="780" t="str">
        <f t="shared" si="6"/>
        <v/>
      </c>
      <c r="K127" s="779" t="str">
        <f t="shared" ca="1" si="8"/>
        <v/>
      </c>
      <c r="L127" s="779" t="str">
        <f t="shared" ca="1" si="9"/>
        <v/>
      </c>
      <c r="O127" s="779" t="s">
        <v>5078</v>
      </c>
      <c r="P127" s="779" t="s">
        <v>5079</v>
      </c>
      <c r="Q127" s="779" t="s">
        <v>5080</v>
      </c>
      <c r="R127" s="779" t="s">
        <v>5081</v>
      </c>
      <c r="S127" s="779" t="s">
        <v>5082</v>
      </c>
    </row>
    <row r="128" spans="1:19" hidden="1">
      <c r="A128" s="778">
        <v>4118</v>
      </c>
      <c r="B128" s="791" t="s">
        <v>12756</v>
      </c>
      <c r="E128" s="792" t="s">
        <v>12215</v>
      </c>
      <c r="F128" s="779" t="str">
        <f t="shared" si="7"/>
        <v/>
      </c>
      <c r="G128" s="779" t="str">
        <f t="shared" si="5"/>
        <v/>
      </c>
      <c r="H128" s="779" t="e">
        <v>#N/A</v>
      </c>
      <c r="I128" s="780" t="str">
        <f t="shared" si="6"/>
        <v/>
      </c>
      <c r="K128" s="779" t="str">
        <f t="shared" ca="1" si="8"/>
        <v/>
      </c>
      <c r="L128" s="779" t="str">
        <f t="shared" ca="1" si="9"/>
        <v/>
      </c>
      <c r="O128" s="779" t="s">
        <v>5083</v>
      </c>
      <c r="P128" s="779" t="s">
        <v>5084</v>
      </c>
      <c r="Q128" s="779" t="s">
        <v>11898</v>
      </c>
      <c r="R128" s="779" t="s">
        <v>11899</v>
      </c>
      <c r="S128" s="779" t="s">
        <v>11900</v>
      </c>
    </row>
    <row r="129" spans="1:19" hidden="1">
      <c r="A129" s="778">
        <v>419</v>
      </c>
      <c r="B129" s="791" t="s">
        <v>7075</v>
      </c>
      <c r="E129" s="792" t="s">
        <v>12215</v>
      </c>
      <c r="F129" s="779" t="str">
        <f t="shared" si="7"/>
        <v/>
      </c>
      <c r="G129" s="779" t="str">
        <f t="shared" si="5"/>
        <v/>
      </c>
      <c r="H129" s="779" t="e">
        <v>#N/A</v>
      </c>
      <c r="I129" s="780" t="str">
        <f t="shared" si="6"/>
        <v/>
      </c>
      <c r="K129" s="779" t="str">
        <f t="shared" ca="1" si="8"/>
        <v/>
      </c>
      <c r="L129" s="779" t="str">
        <f t="shared" ca="1" si="9"/>
        <v/>
      </c>
      <c r="O129" s="779" t="s">
        <v>11901</v>
      </c>
      <c r="P129" s="779" t="s">
        <v>11902</v>
      </c>
      <c r="Q129" s="779" t="s">
        <v>11903</v>
      </c>
      <c r="R129" s="779" t="s">
        <v>11904</v>
      </c>
      <c r="S129" s="779" t="s">
        <v>11905</v>
      </c>
    </row>
    <row r="130" spans="1:19" hidden="1">
      <c r="A130" s="778">
        <v>412</v>
      </c>
      <c r="B130" s="791" t="s">
        <v>410</v>
      </c>
      <c r="E130" s="792" t="s">
        <v>12216</v>
      </c>
      <c r="F130" s="779" t="str">
        <f t="shared" si="7"/>
        <v/>
      </c>
      <c r="G130" s="779" t="str">
        <f t="shared" si="5"/>
        <v/>
      </c>
      <c r="H130" s="779" t="e">
        <v>#N/A</v>
      </c>
      <c r="I130" s="780" t="str">
        <f t="shared" si="6"/>
        <v/>
      </c>
      <c r="K130" s="779" t="str">
        <f t="shared" ca="1" si="8"/>
        <v/>
      </c>
      <c r="L130" s="779" t="str">
        <f t="shared" ca="1" si="9"/>
        <v/>
      </c>
      <c r="O130" s="779" t="s">
        <v>11906</v>
      </c>
      <c r="P130" s="779" t="s">
        <v>12452</v>
      </c>
      <c r="Q130" s="779" t="s">
        <v>12453</v>
      </c>
      <c r="R130" s="779" t="s">
        <v>12454</v>
      </c>
      <c r="S130" s="779" t="s">
        <v>12455</v>
      </c>
    </row>
    <row r="131" spans="1:19" hidden="1">
      <c r="A131" s="778">
        <v>413</v>
      </c>
      <c r="B131" s="791" t="s">
        <v>6453</v>
      </c>
      <c r="E131" s="792" t="s">
        <v>12217</v>
      </c>
      <c r="F131" s="779" t="str">
        <f t="shared" si="7"/>
        <v/>
      </c>
      <c r="G131" s="779" t="str">
        <f t="shared" si="5"/>
        <v/>
      </c>
      <c r="H131" s="779" t="e">
        <v>#N/A</v>
      </c>
      <c r="I131" s="780" t="str">
        <f t="shared" si="6"/>
        <v/>
      </c>
      <c r="K131" s="779" t="str">
        <f t="shared" ca="1" si="8"/>
        <v/>
      </c>
      <c r="L131" s="779" t="str">
        <f t="shared" ca="1" si="9"/>
        <v/>
      </c>
      <c r="O131" s="779" t="s">
        <v>12456</v>
      </c>
      <c r="P131" s="779" t="s">
        <v>12457</v>
      </c>
      <c r="Q131" s="779" t="s">
        <v>4356</v>
      </c>
      <c r="R131" s="779" t="s">
        <v>4357</v>
      </c>
      <c r="S131" s="779" t="s">
        <v>6255</v>
      </c>
    </row>
    <row r="132" spans="1:19" hidden="1">
      <c r="A132" s="778">
        <v>414</v>
      </c>
      <c r="B132" s="791" t="s">
        <v>2732</v>
      </c>
      <c r="E132" s="792" t="s">
        <v>12218</v>
      </c>
      <c r="F132" s="779" t="str">
        <f t="shared" si="7"/>
        <v/>
      </c>
      <c r="G132" s="779" t="str">
        <f t="shared" si="5"/>
        <v/>
      </c>
      <c r="H132" s="779" t="e">
        <v>#N/A</v>
      </c>
      <c r="I132" s="780" t="str">
        <f t="shared" si="6"/>
        <v/>
      </c>
      <c r="K132" s="779" t="str">
        <f t="shared" ca="1" si="8"/>
        <v/>
      </c>
      <c r="L132" s="779" t="str">
        <f t="shared" ca="1" si="9"/>
        <v/>
      </c>
      <c r="O132" s="779" t="s">
        <v>6256</v>
      </c>
      <c r="P132" s="779" t="s">
        <v>4365</v>
      </c>
      <c r="Q132" s="779" t="s">
        <v>4366</v>
      </c>
      <c r="R132" s="779" t="s">
        <v>4367</v>
      </c>
      <c r="S132" s="779" t="s">
        <v>4368</v>
      </c>
    </row>
    <row r="133" spans="1:19" hidden="1">
      <c r="A133" s="778">
        <v>415</v>
      </c>
      <c r="B133" s="791" t="s">
        <v>2733</v>
      </c>
      <c r="E133" s="792" t="s">
        <v>12218</v>
      </c>
      <c r="F133" s="779" t="str">
        <f t="shared" si="7"/>
        <v/>
      </c>
      <c r="G133" s="779" t="str">
        <f t="shared" ref="G133:G150" si="10">loctcty</f>
        <v/>
      </c>
      <c r="H133" s="779" t="e">
        <v>#N/A</v>
      </c>
      <c r="I133" s="780" t="str">
        <f t="shared" ref="I133:I196" si="11">locscty</f>
        <v/>
      </c>
      <c r="K133" s="779" t="str">
        <f t="shared" ca="1" si="8"/>
        <v/>
      </c>
      <c r="L133" s="779" t="str">
        <f t="shared" ca="1" si="9"/>
        <v/>
      </c>
      <c r="O133" s="779" t="s">
        <v>4369</v>
      </c>
      <c r="P133" s="779" t="s">
        <v>4370</v>
      </c>
      <c r="Q133" s="779" t="s">
        <v>6668</v>
      </c>
      <c r="R133" s="779" t="s">
        <v>6669</v>
      </c>
      <c r="S133" s="779" t="s">
        <v>6670</v>
      </c>
    </row>
    <row r="134" spans="1:19" hidden="1">
      <c r="A134" s="778">
        <v>417</v>
      </c>
      <c r="B134" s="791" t="s">
        <v>9521</v>
      </c>
      <c r="E134" s="792" t="s">
        <v>12218</v>
      </c>
      <c r="F134" s="779" t="str">
        <f t="shared" ref="F134:F150" si="12">locsxcty</f>
        <v/>
      </c>
      <c r="G134" s="779" t="str">
        <f t="shared" si="10"/>
        <v/>
      </c>
      <c r="H134" s="779" t="e">
        <v>#N/A</v>
      </c>
      <c r="I134" s="780" t="str">
        <f t="shared" si="11"/>
        <v/>
      </c>
      <c r="K134" s="779" t="str">
        <f t="shared" ca="1" si="8"/>
        <v/>
      </c>
      <c r="L134" s="779" t="str">
        <f t="shared" ca="1" si="9"/>
        <v/>
      </c>
      <c r="O134" s="779" t="s">
        <v>6671</v>
      </c>
      <c r="P134" s="779" t="s">
        <v>6672</v>
      </c>
      <c r="Q134" s="779" t="s">
        <v>6673</v>
      </c>
      <c r="R134" s="779" t="s">
        <v>6674</v>
      </c>
      <c r="S134" s="779" t="s">
        <v>6675</v>
      </c>
    </row>
    <row r="135" spans="1:19" hidden="1">
      <c r="A135" s="778">
        <v>418</v>
      </c>
      <c r="B135" s="791" t="s">
        <v>7079</v>
      </c>
      <c r="E135" s="792" t="s">
        <v>12218</v>
      </c>
      <c r="F135" s="779" t="str">
        <f t="shared" si="12"/>
        <v/>
      </c>
      <c r="G135" s="779" t="str">
        <f t="shared" si="10"/>
        <v/>
      </c>
      <c r="H135" s="779" t="e">
        <v>#N/A</v>
      </c>
      <c r="I135" s="780" t="str">
        <f t="shared" si="11"/>
        <v/>
      </c>
      <c r="K135" s="779" t="str">
        <f t="shared" ca="1" si="8"/>
        <v/>
      </c>
      <c r="L135" s="779" t="str">
        <f t="shared" ca="1" si="9"/>
        <v/>
      </c>
      <c r="O135" s="779" t="s">
        <v>6676</v>
      </c>
      <c r="P135" s="779" t="s">
        <v>6677</v>
      </c>
      <c r="Q135" s="779" t="s">
        <v>6678</v>
      </c>
      <c r="R135" s="779" t="s">
        <v>6679</v>
      </c>
      <c r="S135" s="779" t="s">
        <v>13908</v>
      </c>
    </row>
    <row r="136" spans="1:19" hidden="1">
      <c r="A136" s="778">
        <v>4211</v>
      </c>
      <c r="B136" s="791" t="s">
        <v>7468</v>
      </c>
      <c r="E136" s="792" t="s">
        <v>12218</v>
      </c>
      <c r="F136" s="779" t="str">
        <f t="shared" si="12"/>
        <v/>
      </c>
      <c r="G136" s="779" t="str">
        <f t="shared" si="10"/>
        <v/>
      </c>
      <c r="H136" s="779" t="e">
        <v>#N/A</v>
      </c>
      <c r="I136" s="780" t="str">
        <f t="shared" si="11"/>
        <v/>
      </c>
      <c r="K136" s="779" t="str">
        <f t="shared" ca="1" si="8"/>
        <v/>
      </c>
      <c r="L136" s="779" t="str">
        <f t="shared" ca="1" si="9"/>
        <v/>
      </c>
      <c r="O136" s="779" t="s">
        <v>13909</v>
      </c>
      <c r="P136" s="779" t="s">
        <v>13910</v>
      </c>
      <c r="Q136" s="779" t="s">
        <v>13911</v>
      </c>
      <c r="R136" s="779" t="s">
        <v>13912</v>
      </c>
      <c r="S136" s="779" t="s">
        <v>13913</v>
      </c>
    </row>
    <row r="137" spans="1:19" hidden="1">
      <c r="A137" s="778">
        <v>4212</v>
      </c>
      <c r="B137" s="791" t="s">
        <v>7469</v>
      </c>
      <c r="E137" s="792" t="s">
        <v>12218</v>
      </c>
      <c r="F137" s="779" t="str">
        <f t="shared" si="12"/>
        <v/>
      </c>
      <c r="G137" s="779" t="str">
        <f t="shared" si="10"/>
        <v/>
      </c>
      <c r="H137" s="779" t="e">
        <v>#N/A</v>
      </c>
      <c r="I137" s="780" t="str">
        <f t="shared" si="11"/>
        <v/>
      </c>
      <c r="K137" s="779" t="str">
        <f t="shared" ca="1" si="8"/>
        <v/>
      </c>
      <c r="L137" s="779" t="str">
        <f t="shared" ca="1" si="9"/>
        <v/>
      </c>
      <c r="O137" s="779" t="s">
        <v>13914</v>
      </c>
      <c r="P137" s="779" t="s">
        <v>9585</v>
      </c>
      <c r="Q137" s="779" t="s">
        <v>9586</v>
      </c>
      <c r="R137" s="779" t="s">
        <v>9587</v>
      </c>
      <c r="S137" s="779" t="s">
        <v>9588</v>
      </c>
    </row>
    <row r="138" spans="1:19" hidden="1">
      <c r="A138" s="778">
        <v>441</v>
      </c>
      <c r="B138" s="791" t="s">
        <v>6107</v>
      </c>
      <c r="E138" s="792" t="s">
        <v>12219</v>
      </c>
      <c r="F138" s="779" t="str">
        <f t="shared" si="12"/>
        <v/>
      </c>
      <c r="G138" s="779" t="str">
        <f t="shared" si="10"/>
        <v/>
      </c>
      <c r="H138" s="779" t="e">
        <v>#N/A</v>
      </c>
      <c r="I138" s="780" t="str">
        <f t="shared" si="11"/>
        <v/>
      </c>
      <c r="K138" s="779" t="str">
        <f t="shared" ca="1" si="8"/>
        <v/>
      </c>
      <c r="L138" s="779" t="str">
        <f t="shared" ca="1" si="9"/>
        <v/>
      </c>
      <c r="O138" s="779" t="s">
        <v>9589</v>
      </c>
      <c r="P138" s="779" t="s">
        <v>9590</v>
      </c>
      <c r="Q138" s="779" t="s">
        <v>11580</v>
      </c>
      <c r="R138" s="779" t="s">
        <v>11581</v>
      </c>
      <c r="S138" s="779" t="s">
        <v>12525</v>
      </c>
    </row>
    <row r="139" spans="1:19" hidden="1">
      <c r="A139" s="778">
        <v>4611</v>
      </c>
      <c r="B139" s="791" t="s">
        <v>7471</v>
      </c>
      <c r="E139" s="792" t="s">
        <v>12219</v>
      </c>
      <c r="F139" s="779" t="str">
        <f t="shared" si="12"/>
        <v/>
      </c>
      <c r="G139" s="779" t="str">
        <f t="shared" si="10"/>
        <v/>
      </c>
      <c r="H139" s="779" t="e">
        <v>#N/A</v>
      </c>
      <c r="I139" s="780" t="str">
        <f t="shared" si="11"/>
        <v/>
      </c>
      <c r="K139" s="779" t="str">
        <f t="shared" ca="1" si="8"/>
        <v/>
      </c>
      <c r="L139" s="779" t="str">
        <f t="shared" ca="1" si="9"/>
        <v/>
      </c>
      <c r="O139" s="779" t="s">
        <v>12526</v>
      </c>
      <c r="P139" s="779" t="s">
        <v>12527</v>
      </c>
      <c r="Q139" s="779" t="s">
        <v>9782</v>
      </c>
      <c r="R139" s="779" t="s">
        <v>9783</v>
      </c>
      <c r="S139" s="779" t="s">
        <v>9784</v>
      </c>
    </row>
    <row r="140" spans="1:19" hidden="1">
      <c r="A140" s="778">
        <v>4612</v>
      </c>
      <c r="B140" s="791" t="s">
        <v>8952</v>
      </c>
      <c r="E140" s="792" t="s">
        <v>12219</v>
      </c>
      <c r="F140" s="779" t="str">
        <f t="shared" si="12"/>
        <v/>
      </c>
      <c r="G140" s="779" t="str">
        <f t="shared" si="10"/>
        <v/>
      </c>
      <c r="H140" s="779" t="e">
        <v>#N/A</v>
      </c>
      <c r="I140" s="780" t="str">
        <f t="shared" si="11"/>
        <v/>
      </c>
      <c r="K140" s="779" t="str">
        <f t="shared" ref="K140:K203" ca="1" si="13">IF(INDIRECT($O140)=0,"",INDIRECT($R140)&amp;INDIRECT($O140)&amp;INDIRECT($P140)&amp;INDIRECT($Q140))</f>
        <v/>
      </c>
      <c r="L140" s="779" t="str">
        <f t="shared" ref="L140:L203" ca="1" si="14">IF(INDIRECT($O140)=0,"",INDIRECT($S140)&amp;INDIRECT($O140)&amp;INDIRECT($P140)&amp;INDIRECT($Q140))</f>
        <v/>
      </c>
      <c r="O140" s="779" t="s">
        <v>9785</v>
      </c>
      <c r="P140" s="779" t="s">
        <v>9786</v>
      </c>
      <c r="Q140" s="779" t="s">
        <v>9787</v>
      </c>
      <c r="R140" s="779" t="s">
        <v>9788</v>
      </c>
      <c r="S140" s="779" t="s">
        <v>9789</v>
      </c>
    </row>
    <row r="141" spans="1:19" hidden="1">
      <c r="A141" s="778">
        <v>1611</v>
      </c>
      <c r="B141" s="791" t="s">
        <v>8953</v>
      </c>
      <c r="E141" s="792" t="s">
        <v>12219</v>
      </c>
      <c r="F141" s="779" t="str">
        <f t="shared" si="12"/>
        <v/>
      </c>
      <c r="G141" s="779" t="str">
        <f t="shared" si="10"/>
        <v/>
      </c>
      <c r="H141" s="779" t="e">
        <v>#N/A</v>
      </c>
      <c r="I141" s="780" t="str">
        <f t="shared" si="11"/>
        <v/>
      </c>
      <c r="K141" s="779" t="str">
        <f t="shared" ca="1" si="13"/>
        <v/>
      </c>
      <c r="L141" s="779" t="str">
        <f t="shared" ca="1" si="14"/>
        <v/>
      </c>
      <c r="O141" s="779" t="s">
        <v>9790</v>
      </c>
      <c r="P141" s="779" t="s">
        <v>9791</v>
      </c>
      <c r="Q141" s="779" t="s">
        <v>9792</v>
      </c>
      <c r="R141" s="779" t="s">
        <v>9793</v>
      </c>
      <c r="S141" s="779" t="s">
        <v>9794</v>
      </c>
    </row>
    <row r="142" spans="1:19" hidden="1">
      <c r="A142" s="778">
        <v>1612</v>
      </c>
      <c r="B142" s="791" t="s">
        <v>8954</v>
      </c>
      <c r="E142" s="792" t="s">
        <v>12219</v>
      </c>
      <c r="F142" s="779" t="str">
        <f t="shared" si="12"/>
        <v/>
      </c>
      <c r="G142" s="779" t="str">
        <f t="shared" si="10"/>
        <v/>
      </c>
      <c r="H142" s="779" t="e">
        <v>#N/A</v>
      </c>
      <c r="I142" s="780" t="str">
        <f t="shared" si="11"/>
        <v/>
      </c>
      <c r="K142" s="779" t="str">
        <f t="shared" ca="1" si="13"/>
        <v/>
      </c>
      <c r="L142" s="779" t="str">
        <f t="shared" ca="1" si="14"/>
        <v/>
      </c>
      <c r="O142" s="779" t="s">
        <v>9795</v>
      </c>
      <c r="P142" s="779" t="s">
        <v>9796</v>
      </c>
      <c r="Q142" s="779" t="s">
        <v>9797</v>
      </c>
      <c r="R142" s="779" t="s">
        <v>9798</v>
      </c>
      <c r="S142" s="779" t="s">
        <v>9799</v>
      </c>
    </row>
    <row r="143" spans="1:19" hidden="1">
      <c r="A143" s="778">
        <v>466</v>
      </c>
      <c r="B143" s="791" t="s">
        <v>1310</v>
      </c>
      <c r="E143" s="792" t="s">
        <v>12219</v>
      </c>
      <c r="F143" s="779" t="str">
        <f t="shared" si="12"/>
        <v/>
      </c>
      <c r="G143" s="779" t="str">
        <f t="shared" si="10"/>
        <v/>
      </c>
      <c r="H143" s="779" t="e">
        <v>#N/A</v>
      </c>
      <c r="I143" s="780" t="str">
        <f t="shared" si="11"/>
        <v/>
      </c>
      <c r="K143" s="779" t="str">
        <f t="shared" ca="1" si="13"/>
        <v/>
      </c>
      <c r="L143" s="779" t="str">
        <f t="shared" ca="1" si="14"/>
        <v/>
      </c>
      <c r="O143" s="779" t="s">
        <v>9800</v>
      </c>
      <c r="P143" s="779" t="s">
        <v>9801</v>
      </c>
      <c r="Q143" s="779" t="s">
        <v>9802</v>
      </c>
      <c r="R143" s="779" t="s">
        <v>9803</v>
      </c>
      <c r="S143" s="779" t="s">
        <v>9804</v>
      </c>
    </row>
    <row r="144" spans="1:19" hidden="1">
      <c r="A144" s="778">
        <v>439</v>
      </c>
      <c r="B144" s="791" t="s">
        <v>4502</v>
      </c>
      <c r="E144" s="792" t="s">
        <v>12220</v>
      </c>
      <c r="F144" s="779" t="str">
        <f t="shared" si="12"/>
        <v/>
      </c>
      <c r="G144" s="779" t="str">
        <f t="shared" si="10"/>
        <v/>
      </c>
      <c r="H144" s="779" t="e">
        <v>#N/A</v>
      </c>
      <c r="I144" s="780" t="str">
        <f t="shared" si="11"/>
        <v/>
      </c>
      <c r="K144" s="779" t="str">
        <f t="shared" ca="1" si="13"/>
        <v/>
      </c>
      <c r="L144" s="779" t="str">
        <f t="shared" ca="1" si="14"/>
        <v/>
      </c>
      <c r="O144" s="779" t="s">
        <v>9805</v>
      </c>
      <c r="P144" s="779" t="s">
        <v>9806</v>
      </c>
      <c r="Q144" s="779" t="s">
        <v>9807</v>
      </c>
      <c r="R144" s="779" t="s">
        <v>9808</v>
      </c>
      <c r="S144" s="779" t="s">
        <v>9809</v>
      </c>
    </row>
    <row r="145" spans="1:19" hidden="1">
      <c r="A145" s="778">
        <v>5111</v>
      </c>
      <c r="B145" s="791" t="s">
        <v>8955</v>
      </c>
      <c r="E145" s="792" t="s">
        <v>12221</v>
      </c>
      <c r="F145" s="779" t="str">
        <f t="shared" si="12"/>
        <v/>
      </c>
      <c r="G145" s="779" t="str">
        <f t="shared" si="10"/>
        <v/>
      </c>
      <c r="H145" s="779" t="e">
        <v>#N/A</v>
      </c>
      <c r="I145" s="780" t="str">
        <f t="shared" si="11"/>
        <v/>
      </c>
      <c r="K145" s="779" t="str">
        <f t="shared" ca="1" si="13"/>
        <v/>
      </c>
      <c r="L145" s="779" t="str">
        <f t="shared" ca="1" si="14"/>
        <v/>
      </c>
      <c r="O145" s="779" t="s">
        <v>9810</v>
      </c>
      <c r="P145" s="779" t="s">
        <v>9811</v>
      </c>
      <c r="Q145" s="779" t="s">
        <v>9812</v>
      </c>
      <c r="R145" s="779" t="s">
        <v>9813</v>
      </c>
      <c r="S145" s="779" t="s">
        <v>9814</v>
      </c>
    </row>
    <row r="146" spans="1:19" hidden="1">
      <c r="A146" s="778">
        <v>5112</v>
      </c>
      <c r="B146" s="791" t="s">
        <v>8956</v>
      </c>
      <c r="E146" s="792" t="s">
        <v>12221</v>
      </c>
      <c r="F146" s="779" t="str">
        <f t="shared" si="12"/>
        <v/>
      </c>
      <c r="G146" s="779" t="str">
        <f t="shared" si="10"/>
        <v/>
      </c>
      <c r="H146" s="779" t="e">
        <v>#N/A</v>
      </c>
      <c r="I146" s="780" t="str">
        <f t="shared" si="11"/>
        <v/>
      </c>
      <c r="K146" s="779" t="str">
        <f t="shared" ca="1" si="13"/>
        <v/>
      </c>
      <c r="L146" s="779" t="str">
        <f t="shared" ca="1" si="14"/>
        <v/>
      </c>
      <c r="O146" s="779" t="s">
        <v>9815</v>
      </c>
      <c r="P146" s="779" t="s">
        <v>9816</v>
      </c>
      <c r="Q146" s="779" t="s">
        <v>9817</v>
      </c>
      <c r="R146" s="779" t="s">
        <v>9818</v>
      </c>
      <c r="S146" s="779" t="s">
        <v>9819</v>
      </c>
    </row>
    <row r="147" spans="1:19" hidden="1">
      <c r="A147" s="778">
        <v>5113</v>
      </c>
      <c r="B147" s="791" t="s">
        <v>8957</v>
      </c>
      <c r="E147" s="792" t="s">
        <v>12221</v>
      </c>
      <c r="F147" s="779" t="str">
        <f t="shared" si="12"/>
        <v/>
      </c>
      <c r="G147" s="779" t="str">
        <f t="shared" si="10"/>
        <v/>
      </c>
      <c r="H147" s="779" t="e">
        <v>#N/A</v>
      </c>
      <c r="I147" s="780" t="str">
        <f t="shared" si="11"/>
        <v/>
      </c>
      <c r="K147" s="779" t="str">
        <f t="shared" ca="1" si="13"/>
        <v/>
      </c>
      <c r="L147" s="779" t="str">
        <f t="shared" ca="1" si="14"/>
        <v/>
      </c>
      <c r="O147" s="779" t="s">
        <v>9820</v>
      </c>
      <c r="P147" s="779" t="s">
        <v>9821</v>
      </c>
      <c r="Q147" s="779" t="s">
        <v>9822</v>
      </c>
      <c r="R147" s="779" t="s">
        <v>9823</v>
      </c>
      <c r="S147" s="779" t="s">
        <v>9824</v>
      </c>
    </row>
    <row r="148" spans="1:19" hidden="1">
      <c r="A148" s="778">
        <v>5114</v>
      </c>
      <c r="B148" s="791" t="s">
        <v>8958</v>
      </c>
      <c r="E148" s="792" t="s">
        <v>12221</v>
      </c>
      <c r="F148" s="779" t="str">
        <f t="shared" si="12"/>
        <v/>
      </c>
      <c r="G148" s="779" t="str">
        <f t="shared" si="10"/>
        <v/>
      </c>
      <c r="H148" s="779" t="e">
        <v>#N/A</v>
      </c>
      <c r="I148" s="780" t="str">
        <f t="shared" si="11"/>
        <v/>
      </c>
      <c r="K148" s="779" t="str">
        <f t="shared" ca="1" si="13"/>
        <v/>
      </c>
      <c r="L148" s="779" t="str">
        <f t="shared" ca="1" si="14"/>
        <v/>
      </c>
      <c r="O148" s="779" t="s">
        <v>9825</v>
      </c>
      <c r="P148" s="779" t="s">
        <v>9826</v>
      </c>
      <c r="Q148" s="779" t="s">
        <v>9827</v>
      </c>
      <c r="R148" s="779" t="s">
        <v>9828</v>
      </c>
      <c r="S148" s="779" t="s">
        <v>9829</v>
      </c>
    </row>
    <row r="149" spans="1:19" hidden="1">
      <c r="A149" s="778">
        <v>5115</v>
      </c>
      <c r="B149" s="791" t="s">
        <v>2688</v>
      </c>
      <c r="E149" s="792" t="s">
        <v>12221</v>
      </c>
      <c r="F149" s="779" t="str">
        <f t="shared" si="12"/>
        <v/>
      </c>
      <c r="G149" s="779" t="str">
        <f t="shared" si="10"/>
        <v/>
      </c>
      <c r="H149" s="779" t="e">
        <v>#N/A</v>
      </c>
      <c r="I149" s="780" t="str">
        <f t="shared" si="11"/>
        <v/>
      </c>
      <c r="K149" s="779" t="str">
        <f t="shared" ca="1" si="13"/>
        <v/>
      </c>
      <c r="L149" s="779" t="str">
        <f t="shared" ca="1" si="14"/>
        <v/>
      </c>
      <c r="O149" s="779" t="s">
        <v>9830</v>
      </c>
      <c r="P149" s="779" t="s">
        <v>9831</v>
      </c>
      <c r="Q149" s="779" t="s">
        <v>9832</v>
      </c>
      <c r="R149" s="779" t="s">
        <v>9833</v>
      </c>
      <c r="S149" s="779" t="s">
        <v>9834</v>
      </c>
    </row>
    <row r="150" spans="1:19" hidden="1">
      <c r="A150" s="778">
        <v>5116</v>
      </c>
      <c r="B150" s="791" t="s">
        <v>8959</v>
      </c>
      <c r="E150" s="792" t="s">
        <v>12221</v>
      </c>
      <c r="F150" s="779" t="str">
        <f t="shared" si="12"/>
        <v/>
      </c>
      <c r="G150" s="779" t="str">
        <f t="shared" si="10"/>
        <v/>
      </c>
      <c r="H150" s="779" t="e">
        <v>#N/A</v>
      </c>
      <c r="I150" s="780" t="str">
        <f t="shared" si="11"/>
        <v/>
      </c>
      <c r="K150" s="779" t="str">
        <f t="shared" ca="1" si="13"/>
        <v/>
      </c>
      <c r="L150" s="779" t="str">
        <f t="shared" ca="1" si="14"/>
        <v/>
      </c>
      <c r="O150" s="779" t="s">
        <v>9835</v>
      </c>
      <c r="P150" s="779" t="s">
        <v>9836</v>
      </c>
      <c r="Q150" s="779" t="s">
        <v>9837</v>
      </c>
      <c r="R150" s="779" t="s">
        <v>9838</v>
      </c>
      <c r="S150" s="779" t="s">
        <v>9839</v>
      </c>
    </row>
    <row r="151" spans="1:19" hidden="1">
      <c r="A151" s="778">
        <v>5118</v>
      </c>
      <c r="B151" s="791" t="s">
        <v>8960</v>
      </c>
      <c r="E151" s="792" t="s">
        <v>12221</v>
      </c>
      <c r="H151" s="779" t="e">
        <v>#N/A</v>
      </c>
      <c r="I151" s="780" t="str">
        <f t="shared" si="11"/>
        <v/>
      </c>
      <c r="K151" s="779" t="str">
        <f t="shared" ca="1" si="13"/>
        <v/>
      </c>
      <c r="L151" s="779" t="str">
        <f t="shared" ca="1" si="14"/>
        <v/>
      </c>
      <c r="O151" s="779" t="s">
        <v>9840</v>
      </c>
      <c r="P151" s="779" t="s">
        <v>9841</v>
      </c>
      <c r="Q151" s="779" t="s">
        <v>9842</v>
      </c>
      <c r="R151" s="779" t="s">
        <v>9843</v>
      </c>
      <c r="S151" s="779" t="s">
        <v>9844</v>
      </c>
    </row>
    <row r="152" spans="1:19" hidden="1">
      <c r="A152" s="778">
        <v>512</v>
      </c>
      <c r="B152" s="791" t="s">
        <v>8961</v>
      </c>
      <c r="E152" s="792" t="s">
        <v>12221</v>
      </c>
      <c r="H152" s="779" t="e">
        <v>#N/A</v>
      </c>
      <c r="I152" s="780" t="str">
        <f t="shared" si="11"/>
        <v/>
      </c>
      <c r="K152" s="779" t="str">
        <f t="shared" ca="1" si="13"/>
        <v/>
      </c>
      <c r="L152" s="779" t="str">
        <f t="shared" ca="1" si="14"/>
        <v/>
      </c>
      <c r="O152" s="779" t="s">
        <v>9845</v>
      </c>
      <c r="P152" s="779" t="s">
        <v>9846</v>
      </c>
      <c r="Q152" s="779" t="s">
        <v>9847</v>
      </c>
      <c r="R152" s="779" t="s">
        <v>9848</v>
      </c>
      <c r="S152" s="779" t="s">
        <v>9849</v>
      </c>
    </row>
    <row r="153" spans="1:19" hidden="1">
      <c r="A153" s="778">
        <v>521</v>
      </c>
      <c r="B153" s="791" t="s">
        <v>8962</v>
      </c>
      <c r="E153" s="792" t="s">
        <v>12221</v>
      </c>
      <c r="H153" s="779" t="e">
        <v>#N/A</v>
      </c>
      <c r="I153" s="780" t="str">
        <f t="shared" si="11"/>
        <v/>
      </c>
      <c r="K153" s="779" t="str">
        <f t="shared" ca="1" si="13"/>
        <v/>
      </c>
      <c r="L153" s="779" t="str">
        <f t="shared" ca="1" si="14"/>
        <v/>
      </c>
      <c r="O153" s="779" t="s">
        <v>9850</v>
      </c>
      <c r="P153" s="779" t="s">
        <v>9851</v>
      </c>
      <c r="Q153" s="779" t="s">
        <v>9852</v>
      </c>
      <c r="R153" s="779" t="s">
        <v>9853</v>
      </c>
      <c r="S153" s="779" t="s">
        <v>9854</v>
      </c>
    </row>
    <row r="154" spans="1:19" hidden="1">
      <c r="A154" s="778">
        <v>531</v>
      </c>
      <c r="B154" s="791" t="s">
        <v>8963</v>
      </c>
      <c r="E154" s="792" t="s">
        <v>12221</v>
      </c>
      <c r="H154" s="779" t="e">
        <v>#N/A</v>
      </c>
      <c r="I154" s="780" t="str">
        <f t="shared" si="11"/>
        <v/>
      </c>
      <c r="K154" s="779" t="str">
        <f t="shared" ca="1" si="13"/>
        <v/>
      </c>
      <c r="L154" s="779" t="str">
        <f t="shared" ca="1" si="14"/>
        <v/>
      </c>
      <c r="O154" s="779" t="s">
        <v>9855</v>
      </c>
      <c r="P154" s="779" t="s">
        <v>9856</v>
      </c>
      <c r="Q154" s="779" t="s">
        <v>9857</v>
      </c>
      <c r="R154" s="779" t="s">
        <v>9858</v>
      </c>
      <c r="S154" s="779" t="s">
        <v>9859</v>
      </c>
    </row>
    <row r="155" spans="1:19" hidden="1">
      <c r="A155" s="778">
        <v>532</v>
      </c>
      <c r="B155" s="791" t="s">
        <v>8964</v>
      </c>
      <c r="E155" s="792" t="s">
        <v>12221</v>
      </c>
      <c r="H155" s="779" t="e">
        <v>#N/A</v>
      </c>
      <c r="I155" s="780" t="str">
        <f t="shared" si="11"/>
        <v/>
      </c>
      <c r="K155" s="779" t="str">
        <f t="shared" ca="1" si="13"/>
        <v/>
      </c>
      <c r="L155" s="779" t="str">
        <f t="shared" ca="1" si="14"/>
        <v/>
      </c>
      <c r="O155" s="779" t="s">
        <v>8591</v>
      </c>
      <c r="P155" s="779" t="s">
        <v>8592</v>
      </c>
      <c r="Q155" s="779" t="s">
        <v>8593</v>
      </c>
      <c r="R155" s="779" t="s">
        <v>8594</v>
      </c>
      <c r="S155" s="779" t="s">
        <v>8595</v>
      </c>
    </row>
    <row r="156" spans="1:19" hidden="1">
      <c r="A156" s="778" t="s">
        <v>12222</v>
      </c>
      <c r="B156" s="791" t="s">
        <v>8965</v>
      </c>
      <c r="E156" s="792" t="s">
        <v>12221</v>
      </c>
      <c r="H156" s="779" t="e">
        <v>#N/A</v>
      </c>
      <c r="I156" s="780" t="str">
        <f t="shared" si="11"/>
        <v/>
      </c>
      <c r="K156" s="779" t="str">
        <f t="shared" ca="1" si="13"/>
        <v/>
      </c>
      <c r="L156" s="779" t="str">
        <f t="shared" ca="1" si="14"/>
        <v/>
      </c>
      <c r="O156" s="779" t="s">
        <v>8596</v>
      </c>
      <c r="P156" s="779" t="s">
        <v>8597</v>
      </c>
      <c r="Q156" s="779" t="s">
        <v>8598</v>
      </c>
      <c r="R156" s="779" t="s">
        <v>8599</v>
      </c>
      <c r="S156" s="779" t="s">
        <v>8600</v>
      </c>
    </row>
    <row r="157" spans="1:19" hidden="1">
      <c r="A157" s="778" t="s">
        <v>12223</v>
      </c>
      <c r="B157" s="791" t="s">
        <v>8966</v>
      </c>
      <c r="E157" s="792" t="s">
        <v>12221</v>
      </c>
      <c r="H157" s="779" t="e">
        <v>#N/A</v>
      </c>
      <c r="I157" s="780" t="str">
        <f t="shared" si="11"/>
        <v/>
      </c>
      <c r="K157" s="779" t="str">
        <f t="shared" ca="1" si="13"/>
        <v/>
      </c>
      <c r="L157" s="779" t="str">
        <f t="shared" ca="1" si="14"/>
        <v/>
      </c>
      <c r="O157" s="779" t="s">
        <v>8601</v>
      </c>
      <c r="P157" s="779" t="s">
        <v>5663</v>
      </c>
      <c r="Q157" s="779" t="s">
        <v>5664</v>
      </c>
      <c r="R157" s="779" t="s">
        <v>5665</v>
      </c>
      <c r="S157" s="779" t="s">
        <v>2295</v>
      </c>
    </row>
    <row r="158" spans="1:19" hidden="1">
      <c r="A158" s="778" t="s">
        <v>4951</v>
      </c>
      <c r="B158" s="791" t="s">
        <v>8967</v>
      </c>
      <c r="E158" s="792" t="s">
        <v>12221</v>
      </c>
      <c r="H158" s="779" t="e">
        <v>#N/A</v>
      </c>
      <c r="I158" s="780" t="str">
        <f t="shared" si="11"/>
        <v/>
      </c>
      <c r="K158" s="779" t="str">
        <f t="shared" ca="1" si="13"/>
        <v/>
      </c>
      <c r="L158" s="779" t="str">
        <f t="shared" ca="1" si="14"/>
        <v/>
      </c>
      <c r="O158" s="779" t="s">
        <v>2296</v>
      </c>
      <c r="P158" s="779" t="s">
        <v>2297</v>
      </c>
      <c r="Q158" s="779" t="s">
        <v>3116</v>
      </c>
      <c r="R158" s="779" t="s">
        <v>3117</v>
      </c>
      <c r="S158" s="779" t="s">
        <v>3118</v>
      </c>
    </row>
    <row r="159" spans="1:19" hidden="1">
      <c r="A159" s="778">
        <v>6321</v>
      </c>
      <c r="B159" s="791" t="s">
        <v>8968</v>
      </c>
      <c r="E159" s="792" t="s">
        <v>4952</v>
      </c>
      <c r="H159" s="779" t="e">
        <v>#N/A</v>
      </c>
      <c r="I159" s="780" t="str">
        <f t="shared" si="11"/>
        <v/>
      </c>
      <c r="K159" s="779" t="str">
        <f t="shared" ca="1" si="13"/>
        <v/>
      </c>
      <c r="L159" s="779" t="str">
        <f t="shared" ca="1" si="14"/>
        <v/>
      </c>
      <c r="O159" s="779" t="s">
        <v>3119</v>
      </c>
      <c r="P159" s="779" t="s">
        <v>3120</v>
      </c>
      <c r="Q159" s="779" t="s">
        <v>11542</v>
      </c>
      <c r="R159" s="779" t="s">
        <v>11543</v>
      </c>
      <c r="S159" s="779" t="s">
        <v>11544</v>
      </c>
    </row>
    <row r="160" spans="1:19" hidden="1">
      <c r="A160" s="778">
        <v>6322</v>
      </c>
      <c r="B160" s="791" t="s">
        <v>8969</v>
      </c>
      <c r="E160" s="792" t="s">
        <v>4952</v>
      </c>
      <c r="H160" s="779" t="e">
        <v>#N/A</v>
      </c>
      <c r="I160" s="780" t="str">
        <f t="shared" si="11"/>
        <v/>
      </c>
      <c r="K160" s="779" t="str">
        <f t="shared" ca="1" si="13"/>
        <v/>
      </c>
      <c r="L160" s="779" t="str">
        <f t="shared" ca="1" si="14"/>
        <v/>
      </c>
      <c r="O160" s="779" t="s">
        <v>11545</v>
      </c>
      <c r="P160" s="779" t="s">
        <v>11546</v>
      </c>
      <c r="Q160" s="779" t="s">
        <v>11547</v>
      </c>
      <c r="R160" s="779" t="s">
        <v>11548</v>
      </c>
      <c r="S160" s="779" t="s">
        <v>11549</v>
      </c>
    </row>
    <row r="161" spans="1:19" hidden="1">
      <c r="A161" s="778">
        <v>6323</v>
      </c>
      <c r="B161" s="791" t="s">
        <v>8602</v>
      </c>
      <c r="E161" s="792" t="s">
        <v>4952</v>
      </c>
      <c r="H161" s="779" t="e">
        <v>#N/A</v>
      </c>
      <c r="I161" s="780" t="str">
        <f t="shared" si="11"/>
        <v/>
      </c>
      <c r="K161" s="779" t="str">
        <f t="shared" ca="1" si="13"/>
        <v/>
      </c>
      <c r="L161" s="779" t="str">
        <f t="shared" ca="1" si="14"/>
        <v/>
      </c>
      <c r="O161" s="779" t="s">
        <v>11550</v>
      </c>
      <c r="P161" s="779" t="s">
        <v>843</v>
      </c>
      <c r="Q161" s="779" t="s">
        <v>844</v>
      </c>
      <c r="R161" s="779" t="s">
        <v>845</v>
      </c>
      <c r="S161" s="779" t="s">
        <v>846</v>
      </c>
    </row>
    <row r="162" spans="1:19" hidden="1">
      <c r="A162" s="778">
        <v>6324</v>
      </c>
      <c r="B162" s="791" t="s">
        <v>3103</v>
      </c>
      <c r="E162" s="792" t="s">
        <v>4952</v>
      </c>
      <c r="H162" s="779" t="e">
        <v>#N/A</v>
      </c>
      <c r="I162" s="780" t="str">
        <f t="shared" si="11"/>
        <v/>
      </c>
      <c r="K162" s="779" t="str">
        <f t="shared" ca="1" si="13"/>
        <v/>
      </c>
      <c r="L162" s="779" t="str">
        <f t="shared" ca="1" si="14"/>
        <v/>
      </c>
      <c r="O162" s="779" t="s">
        <v>847</v>
      </c>
      <c r="P162" s="779" t="s">
        <v>848</v>
      </c>
      <c r="Q162" s="779" t="s">
        <v>849</v>
      </c>
      <c r="R162" s="779" t="s">
        <v>850</v>
      </c>
      <c r="S162" s="779" t="s">
        <v>851</v>
      </c>
    </row>
    <row r="163" spans="1:19" hidden="1">
      <c r="A163" s="778">
        <v>6325</v>
      </c>
      <c r="B163" s="791" t="s">
        <v>2070</v>
      </c>
      <c r="E163" s="792" t="s">
        <v>4952</v>
      </c>
      <c r="H163" s="779" t="e">
        <v>#N/A</v>
      </c>
      <c r="I163" s="780" t="str">
        <f t="shared" si="11"/>
        <v/>
      </c>
      <c r="K163" s="779" t="str">
        <f t="shared" ca="1" si="13"/>
        <v/>
      </c>
      <c r="L163" s="779" t="str">
        <f t="shared" ca="1" si="14"/>
        <v/>
      </c>
      <c r="O163" s="779" t="s">
        <v>10267</v>
      </c>
      <c r="P163" s="779" t="s">
        <v>10268</v>
      </c>
      <c r="Q163" s="779" t="s">
        <v>10269</v>
      </c>
      <c r="R163" s="779" t="s">
        <v>10270</v>
      </c>
      <c r="S163" s="779" t="s">
        <v>10271</v>
      </c>
    </row>
    <row r="164" spans="1:19" hidden="1">
      <c r="A164" s="778">
        <v>6326</v>
      </c>
      <c r="B164" s="791" t="s">
        <v>8970</v>
      </c>
      <c r="E164" s="792" t="s">
        <v>4952</v>
      </c>
      <c r="H164" s="779" t="e">
        <v>#N/A</v>
      </c>
      <c r="I164" s="780" t="str">
        <f t="shared" si="11"/>
        <v/>
      </c>
      <c r="K164" s="779" t="str">
        <f t="shared" ca="1" si="13"/>
        <v/>
      </c>
      <c r="L164" s="779" t="str">
        <f t="shared" ca="1" si="14"/>
        <v/>
      </c>
      <c r="O164" s="779" t="s">
        <v>10272</v>
      </c>
      <c r="P164" s="779" t="s">
        <v>10273</v>
      </c>
      <c r="Q164" s="779" t="s">
        <v>10274</v>
      </c>
      <c r="R164" s="779" t="s">
        <v>10275</v>
      </c>
      <c r="S164" s="779" t="s">
        <v>10276</v>
      </c>
    </row>
    <row r="165" spans="1:19" hidden="1">
      <c r="A165" s="778">
        <v>6327</v>
      </c>
      <c r="B165" s="791" t="s">
        <v>5822</v>
      </c>
      <c r="E165" s="792" t="s">
        <v>4952</v>
      </c>
      <c r="H165" s="779" t="e">
        <v>#N/A</v>
      </c>
      <c r="I165" s="780" t="str">
        <f t="shared" si="11"/>
        <v/>
      </c>
      <c r="K165" s="779" t="str">
        <f t="shared" ca="1" si="13"/>
        <v/>
      </c>
      <c r="L165" s="779" t="str">
        <f t="shared" ca="1" si="14"/>
        <v/>
      </c>
      <c r="O165" s="779" t="s">
        <v>11582</v>
      </c>
      <c r="P165" s="779" t="s">
        <v>11583</v>
      </c>
      <c r="Q165" s="779" t="s">
        <v>11584</v>
      </c>
      <c r="R165" s="779" t="s">
        <v>11585</v>
      </c>
      <c r="S165" s="779" t="s">
        <v>11586</v>
      </c>
    </row>
    <row r="166" spans="1:19" hidden="1">
      <c r="A166" s="778">
        <v>6328</v>
      </c>
      <c r="B166" s="791" t="s">
        <v>3059</v>
      </c>
      <c r="E166" s="792" t="s">
        <v>4952</v>
      </c>
      <c r="H166" s="779" t="e">
        <v>#N/A</v>
      </c>
      <c r="I166" s="780" t="str">
        <f t="shared" si="11"/>
        <v/>
      </c>
      <c r="K166" s="779" t="str">
        <f t="shared" ca="1" si="13"/>
        <v/>
      </c>
      <c r="L166" s="779" t="str">
        <f t="shared" ca="1" si="14"/>
        <v/>
      </c>
      <c r="O166" s="779" t="s">
        <v>11587</v>
      </c>
      <c r="P166" s="779" t="s">
        <v>11588</v>
      </c>
      <c r="Q166" s="779" t="s">
        <v>11589</v>
      </c>
      <c r="R166" s="779" t="s">
        <v>11590</v>
      </c>
      <c r="S166" s="779" t="s">
        <v>11591</v>
      </c>
    </row>
    <row r="167" spans="1:19" hidden="1">
      <c r="A167" s="778">
        <v>6329</v>
      </c>
      <c r="B167" s="791" t="s">
        <v>3828</v>
      </c>
      <c r="E167" s="792" t="s">
        <v>4952</v>
      </c>
      <c r="H167" s="779" t="e">
        <v>#N/A</v>
      </c>
      <c r="I167" s="780" t="str">
        <f t="shared" si="11"/>
        <v/>
      </c>
      <c r="K167" s="779" t="str">
        <f t="shared" ca="1" si="13"/>
        <v/>
      </c>
      <c r="L167" s="779" t="str">
        <f t="shared" ca="1" si="14"/>
        <v/>
      </c>
      <c r="O167" s="779" t="s">
        <v>11592</v>
      </c>
      <c r="P167" s="779" t="s">
        <v>11593</v>
      </c>
      <c r="Q167" s="779" t="s">
        <v>11594</v>
      </c>
      <c r="R167" s="779" t="s">
        <v>11595</v>
      </c>
      <c r="S167" s="779" t="s">
        <v>9117</v>
      </c>
    </row>
    <row r="168" spans="1:19" hidden="1">
      <c r="A168" s="778">
        <v>5151</v>
      </c>
      <c r="B168" s="791" t="s">
        <v>9128</v>
      </c>
      <c r="E168" s="792" t="s">
        <v>4953</v>
      </c>
      <c r="H168" s="779" t="e">
        <v>#N/A</v>
      </c>
      <c r="I168" s="780" t="str">
        <f t="shared" si="11"/>
        <v/>
      </c>
      <c r="K168" s="779" t="str">
        <f t="shared" ca="1" si="13"/>
        <v/>
      </c>
      <c r="L168" s="779" t="str">
        <f t="shared" ca="1" si="14"/>
        <v/>
      </c>
      <c r="O168" s="779" t="s">
        <v>9118</v>
      </c>
      <c r="P168" s="779" t="s">
        <v>9119</v>
      </c>
      <c r="Q168" s="779" t="s">
        <v>9120</v>
      </c>
      <c r="R168" s="779" t="s">
        <v>9121</v>
      </c>
      <c r="S168" s="779" t="s">
        <v>9122</v>
      </c>
    </row>
    <row r="169" spans="1:19" hidden="1">
      <c r="A169" s="778">
        <v>5152</v>
      </c>
      <c r="B169" s="791" t="s">
        <v>13086</v>
      </c>
      <c r="E169" s="792" t="s">
        <v>4953</v>
      </c>
      <c r="H169" s="779" t="e">
        <v>#N/A</v>
      </c>
      <c r="I169" s="780" t="str">
        <f t="shared" si="11"/>
        <v/>
      </c>
      <c r="K169" s="779" t="str">
        <f t="shared" ca="1" si="13"/>
        <v/>
      </c>
      <c r="L169" s="779" t="str">
        <f t="shared" ca="1" si="14"/>
        <v/>
      </c>
      <c r="O169" s="779" t="s">
        <v>9123</v>
      </c>
      <c r="P169" s="779" t="s">
        <v>9124</v>
      </c>
      <c r="Q169" s="779" t="s">
        <v>9125</v>
      </c>
      <c r="R169" s="779" t="s">
        <v>9126</v>
      </c>
      <c r="S169" s="779" t="s">
        <v>9127</v>
      </c>
    </row>
    <row r="170" spans="1:19" hidden="1">
      <c r="A170" s="778">
        <v>5153</v>
      </c>
      <c r="B170" s="791" t="s">
        <v>13087</v>
      </c>
      <c r="E170" s="792" t="s">
        <v>4953</v>
      </c>
      <c r="H170" s="779" t="e">
        <v>#N/A</v>
      </c>
      <c r="I170" s="780" t="str">
        <f t="shared" si="11"/>
        <v/>
      </c>
      <c r="K170" s="779" t="str">
        <f t="shared" ca="1" si="13"/>
        <v/>
      </c>
      <c r="L170" s="779" t="str">
        <f t="shared" ca="1" si="14"/>
        <v/>
      </c>
      <c r="O170" s="779" t="s">
        <v>9503</v>
      </c>
      <c r="P170" s="779" t="s">
        <v>9504</v>
      </c>
      <c r="Q170" s="779" t="s">
        <v>9505</v>
      </c>
      <c r="R170" s="779" t="s">
        <v>9506</v>
      </c>
      <c r="S170" s="779" t="s">
        <v>9507</v>
      </c>
    </row>
    <row r="171" spans="1:19" hidden="1">
      <c r="A171" s="778">
        <v>5154</v>
      </c>
      <c r="B171" s="791" t="s">
        <v>3409</v>
      </c>
      <c r="E171" s="792" t="s">
        <v>4953</v>
      </c>
      <c r="H171" s="779" t="e">
        <v>#N/A</v>
      </c>
      <c r="I171" s="780" t="str">
        <f t="shared" si="11"/>
        <v/>
      </c>
      <c r="K171" s="779" t="str">
        <f t="shared" ca="1" si="13"/>
        <v/>
      </c>
      <c r="L171" s="779" t="str">
        <f t="shared" ca="1" si="14"/>
        <v/>
      </c>
      <c r="O171" s="779" t="s">
        <v>9508</v>
      </c>
      <c r="P171" s="779" t="s">
        <v>9509</v>
      </c>
      <c r="Q171" s="779" t="s">
        <v>9510</v>
      </c>
      <c r="R171" s="779" t="s">
        <v>9511</v>
      </c>
      <c r="S171" s="779" t="s">
        <v>9512</v>
      </c>
    </row>
    <row r="172" spans="1:19" hidden="1">
      <c r="A172" s="778">
        <v>5155</v>
      </c>
      <c r="B172" s="791" t="s">
        <v>3410</v>
      </c>
      <c r="E172" s="792" t="s">
        <v>4953</v>
      </c>
      <c r="H172" s="779" t="e">
        <v>#N/A</v>
      </c>
      <c r="I172" s="780" t="str">
        <f t="shared" si="11"/>
        <v/>
      </c>
      <c r="K172" s="779" t="str">
        <f t="shared" ca="1" si="13"/>
        <v/>
      </c>
      <c r="L172" s="779" t="str">
        <f t="shared" ca="1" si="14"/>
        <v/>
      </c>
      <c r="O172" s="779" t="s">
        <v>9513</v>
      </c>
      <c r="P172" s="779" t="s">
        <v>9514</v>
      </c>
      <c r="Q172" s="779" t="s">
        <v>9515</v>
      </c>
      <c r="R172" s="779" t="s">
        <v>9516</v>
      </c>
      <c r="S172" s="779" t="s">
        <v>9517</v>
      </c>
    </row>
    <row r="173" spans="1:19" hidden="1">
      <c r="A173" s="778">
        <v>5156</v>
      </c>
      <c r="B173" s="791" t="s">
        <v>10928</v>
      </c>
      <c r="E173" s="792" t="s">
        <v>4953</v>
      </c>
      <c r="H173" s="779" t="e">
        <v>#N/A</v>
      </c>
      <c r="I173" s="780" t="str">
        <f t="shared" si="11"/>
        <v/>
      </c>
      <c r="K173" s="779" t="str">
        <f t="shared" ca="1" si="13"/>
        <v/>
      </c>
      <c r="L173" s="779" t="str">
        <f t="shared" ca="1" si="14"/>
        <v/>
      </c>
      <c r="O173" s="779" t="s">
        <v>9518</v>
      </c>
      <c r="P173" s="779" t="s">
        <v>7401</v>
      </c>
      <c r="Q173" s="779" t="s">
        <v>7402</v>
      </c>
      <c r="R173" s="779" t="s">
        <v>7403</v>
      </c>
      <c r="S173" s="779" t="s">
        <v>7404</v>
      </c>
    </row>
    <row r="174" spans="1:19" hidden="1">
      <c r="A174" s="778">
        <v>5157</v>
      </c>
      <c r="B174" s="791" t="s">
        <v>3411</v>
      </c>
      <c r="E174" s="792" t="s">
        <v>4953</v>
      </c>
      <c r="H174" s="779" t="e">
        <v>#N/A</v>
      </c>
      <c r="I174" s="780" t="str">
        <f t="shared" si="11"/>
        <v/>
      </c>
      <c r="K174" s="779" t="str">
        <f t="shared" ca="1" si="13"/>
        <v/>
      </c>
      <c r="L174" s="779" t="str">
        <f t="shared" ca="1" si="14"/>
        <v/>
      </c>
      <c r="O174" s="779" t="s">
        <v>7405</v>
      </c>
      <c r="P174" s="779" t="s">
        <v>7406</v>
      </c>
      <c r="Q174" s="779" t="s">
        <v>7407</v>
      </c>
      <c r="R174" s="779" t="s">
        <v>7408</v>
      </c>
      <c r="S174" s="779" t="s">
        <v>7409</v>
      </c>
    </row>
    <row r="175" spans="1:19" hidden="1">
      <c r="A175" s="778">
        <v>5158</v>
      </c>
      <c r="B175" s="791" t="s">
        <v>7096</v>
      </c>
      <c r="E175" s="792" t="s">
        <v>4953</v>
      </c>
      <c r="H175" s="779" t="e">
        <v>#N/A</v>
      </c>
      <c r="I175" s="780" t="str">
        <f t="shared" si="11"/>
        <v/>
      </c>
      <c r="K175" s="779" t="str">
        <f t="shared" ca="1" si="13"/>
        <v/>
      </c>
      <c r="L175" s="779" t="str">
        <f t="shared" ca="1" si="14"/>
        <v/>
      </c>
      <c r="O175" s="779" t="s">
        <v>7410</v>
      </c>
      <c r="P175" s="779" t="s">
        <v>7411</v>
      </c>
      <c r="Q175" s="779" t="s">
        <v>7412</v>
      </c>
      <c r="R175" s="779" t="s">
        <v>7413</v>
      </c>
      <c r="S175" s="779" t="s">
        <v>7414</v>
      </c>
    </row>
    <row r="176" spans="1:19" hidden="1">
      <c r="A176" s="778">
        <v>6351</v>
      </c>
      <c r="B176" s="791" t="s">
        <v>11152</v>
      </c>
      <c r="E176" s="792" t="s">
        <v>4953</v>
      </c>
      <c r="H176" s="779" t="e">
        <v>#N/A</v>
      </c>
      <c r="I176" s="780" t="str">
        <f t="shared" si="11"/>
        <v/>
      </c>
      <c r="K176" s="779" t="str">
        <f t="shared" ca="1" si="13"/>
        <v/>
      </c>
      <c r="L176" s="779" t="str">
        <f t="shared" ca="1" si="14"/>
        <v/>
      </c>
      <c r="O176" s="779" t="s">
        <v>7415</v>
      </c>
      <c r="P176" s="779" t="s">
        <v>7416</v>
      </c>
      <c r="Q176" s="779" t="s">
        <v>7417</v>
      </c>
      <c r="R176" s="779" t="s">
        <v>7418</v>
      </c>
      <c r="S176" s="779" t="s">
        <v>2600</v>
      </c>
    </row>
    <row r="177" spans="1:19" hidden="1">
      <c r="A177" s="778">
        <v>6352</v>
      </c>
      <c r="B177" s="791" t="s">
        <v>7097</v>
      </c>
      <c r="E177" s="792" t="s">
        <v>4953</v>
      </c>
      <c r="H177" s="779" t="e">
        <v>#N/A</v>
      </c>
      <c r="I177" s="780" t="str">
        <f t="shared" si="11"/>
        <v/>
      </c>
      <c r="K177" s="779" t="str">
        <f t="shared" ca="1" si="13"/>
        <v/>
      </c>
      <c r="L177" s="779" t="str">
        <f t="shared" ca="1" si="14"/>
        <v/>
      </c>
      <c r="O177" s="779" t="s">
        <v>3052</v>
      </c>
      <c r="P177" s="779" t="s">
        <v>3053</v>
      </c>
      <c r="Q177" s="779" t="s">
        <v>3054</v>
      </c>
      <c r="R177" s="779" t="s">
        <v>3055</v>
      </c>
      <c r="S177" s="779" t="s">
        <v>3056</v>
      </c>
    </row>
    <row r="178" spans="1:19" hidden="1">
      <c r="A178" s="778">
        <v>6353</v>
      </c>
      <c r="B178" s="791" t="s">
        <v>7098</v>
      </c>
      <c r="E178" s="792" t="s">
        <v>4953</v>
      </c>
      <c r="H178" s="779" t="e">
        <v>#N/A</v>
      </c>
      <c r="I178" s="780" t="str">
        <f t="shared" si="11"/>
        <v/>
      </c>
      <c r="K178" s="779" t="str">
        <f t="shared" ca="1" si="13"/>
        <v/>
      </c>
      <c r="L178" s="779" t="str">
        <f t="shared" ca="1" si="14"/>
        <v/>
      </c>
      <c r="O178" s="779" t="s">
        <v>4068</v>
      </c>
      <c r="P178" s="779" t="s">
        <v>4069</v>
      </c>
      <c r="Q178" s="779" t="s">
        <v>4070</v>
      </c>
      <c r="R178" s="779" t="s">
        <v>4071</v>
      </c>
      <c r="S178" s="779" t="s">
        <v>4072</v>
      </c>
    </row>
    <row r="179" spans="1:19" hidden="1">
      <c r="A179" s="778">
        <v>6354</v>
      </c>
      <c r="B179" s="791" t="s">
        <v>12028</v>
      </c>
      <c r="E179" s="792" t="s">
        <v>4953</v>
      </c>
      <c r="H179" s="779" t="e">
        <v>#N/A</v>
      </c>
      <c r="I179" s="780" t="str">
        <f t="shared" si="11"/>
        <v/>
      </c>
      <c r="K179" s="779" t="str">
        <f t="shared" ca="1" si="13"/>
        <v/>
      </c>
      <c r="L179" s="779" t="str">
        <f t="shared" ca="1" si="14"/>
        <v/>
      </c>
      <c r="O179" s="779" t="s">
        <v>4073</v>
      </c>
      <c r="P179" s="779" t="s">
        <v>4074</v>
      </c>
      <c r="Q179" s="779" t="s">
        <v>4075</v>
      </c>
      <c r="R179" s="779" t="s">
        <v>4076</v>
      </c>
      <c r="S179" s="779" t="s">
        <v>11841</v>
      </c>
    </row>
    <row r="180" spans="1:19" hidden="1">
      <c r="A180" s="778">
        <v>6355</v>
      </c>
      <c r="B180" s="791" t="s">
        <v>12029</v>
      </c>
      <c r="E180" s="792" t="s">
        <v>4953</v>
      </c>
      <c r="H180" s="779" t="e">
        <v>#N/A</v>
      </c>
      <c r="I180" s="780" t="str">
        <f t="shared" si="11"/>
        <v/>
      </c>
      <c r="K180" s="779" t="str">
        <f t="shared" ca="1" si="13"/>
        <v/>
      </c>
      <c r="L180" s="779" t="str">
        <f t="shared" ca="1" si="14"/>
        <v/>
      </c>
      <c r="O180" s="779" t="s">
        <v>11842</v>
      </c>
      <c r="P180" s="779" t="s">
        <v>11843</v>
      </c>
      <c r="Q180" s="779" t="s">
        <v>11844</v>
      </c>
      <c r="R180" s="779" t="s">
        <v>11845</v>
      </c>
      <c r="S180" s="779" t="s">
        <v>6147</v>
      </c>
    </row>
    <row r="181" spans="1:19" hidden="1">
      <c r="A181" s="778">
        <v>6356</v>
      </c>
      <c r="B181" s="791" t="s">
        <v>10929</v>
      </c>
      <c r="E181" s="792" t="s">
        <v>4953</v>
      </c>
      <c r="H181" s="779" t="e">
        <v>#N/A</v>
      </c>
      <c r="I181" s="780" t="str">
        <f t="shared" si="11"/>
        <v/>
      </c>
      <c r="K181" s="779" t="str">
        <f t="shared" ca="1" si="13"/>
        <v/>
      </c>
      <c r="L181" s="779" t="str">
        <f t="shared" ca="1" si="14"/>
        <v/>
      </c>
      <c r="O181" s="779" t="s">
        <v>6148</v>
      </c>
      <c r="P181" s="779" t="s">
        <v>6149</v>
      </c>
      <c r="Q181" s="779" t="s">
        <v>6150</v>
      </c>
      <c r="R181" s="779" t="s">
        <v>6151</v>
      </c>
      <c r="S181" s="779" t="s">
        <v>6152</v>
      </c>
    </row>
    <row r="182" spans="1:19" hidden="1">
      <c r="A182" s="778">
        <v>6359</v>
      </c>
      <c r="B182" s="791" t="s">
        <v>12030</v>
      </c>
      <c r="E182" s="792" t="s">
        <v>4953</v>
      </c>
      <c r="H182" s="779" t="e">
        <v>#N/A</v>
      </c>
      <c r="I182" s="780" t="str">
        <f t="shared" si="11"/>
        <v/>
      </c>
      <c r="K182" s="779" t="str">
        <f t="shared" ca="1" si="13"/>
        <v/>
      </c>
      <c r="L182" s="779" t="str">
        <f t="shared" ca="1" si="14"/>
        <v/>
      </c>
      <c r="O182" s="779" t="s">
        <v>6153</v>
      </c>
      <c r="P182" s="779" t="s">
        <v>6154</v>
      </c>
      <c r="Q182" s="779" t="s">
        <v>6155</v>
      </c>
      <c r="R182" s="779" t="s">
        <v>6156</v>
      </c>
      <c r="S182" s="779" t="s">
        <v>6157</v>
      </c>
    </row>
    <row r="183" spans="1:19" hidden="1">
      <c r="A183" s="778">
        <v>6358</v>
      </c>
      <c r="B183" s="791" t="s">
        <v>4165</v>
      </c>
      <c r="E183" s="792" t="s">
        <v>4953</v>
      </c>
      <c r="H183" s="779" t="e">
        <v>#N/A</v>
      </c>
      <c r="I183" s="780" t="str">
        <f t="shared" si="11"/>
        <v/>
      </c>
      <c r="K183" s="779" t="str">
        <f t="shared" ca="1" si="13"/>
        <v/>
      </c>
      <c r="L183" s="779" t="str">
        <f t="shared" ca="1" si="14"/>
        <v/>
      </c>
      <c r="O183" s="779" t="s">
        <v>6158</v>
      </c>
      <c r="P183" s="779" t="s">
        <v>6059</v>
      </c>
      <c r="Q183" s="779" t="s">
        <v>6060</v>
      </c>
      <c r="R183" s="779" t="s">
        <v>6061</v>
      </c>
      <c r="S183" s="779" t="s">
        <v>6062</v>
      </c>
    </row>
    <row r="184" spans="1:19" hidden="1">
      <c r="A184" s="778">
        <v>6411</v>
      </c>
      <c r="B184" s="791" t="s">
        <v>9781</v>
      </c>
      <c r="E184" s="792" t="s">
        <v>4954</v>
      </c>
      <c r="H184" s="779" t="e">
        <v>#N/A</v>
      </c>
      <c r="I184" s="780" t="str">
        <f t="shared" si="11"/>
        <v/>
      </c>
      <c r="K184" s="779" t="str">
        <f t="shared" ca="1" si="13"/>
        <v/>
      </c>
      <c r="L184" s="779" t="str">
        <f t="shared" ca="1" si="14"/>
        <v/>
      </c>
      <c r="O184" s="779" t="s">
        <v>6063</v>
      </c>
      <c r="P184" s="779" t="s">
        <v>6064</v>
      </c>
      <c r="Q184" s="779" t="s">
        <v>6065</v>
      </c>
      <c r="R184" s="779" t="s">
        <v>6066</v>
      </c>
      <c r="S184" s="779" t="s">
        <v>6067</v>
      </c>
    </row>
    <row r="185" spans="1:19" hidden="1">
      <c r="A185" s="778">
        <v>6412</v>
      </c>
      <c r="B185" s="791" t="s">
        <v>12032</v>
      </c>
      <c r="E185" s="792" t="s">
        <v>4954</v>
      </c>
      <c r="H185" s="779" t="e">
        <v>#N/A</v>
      </c>
      <c r="I185" s="780" t="str">
        <f t="shared" si="11"/>
        <v/>
      </c>
      <c r="K185" s="779" t="str">
        <f t="shared" ca="1" si="13"/>
        <v/>
      </c>
      <c r="L185" s="779" t="str">
        <f t="shared" ca="1" si="14"/>
        <v/>
      </c>
      <c r="O185" s="779" t="s">
        <v>6068</v>
      </c>
      <c r="P185" s="779" t="s">
        <v>6069</v>
      </c>
      <c r="Q185" s="779" t="s">
        <v>6070</v>
      </c>
      <c r="R185" s="779" t="s">
        <v>6071</v>
      </c>
      <c r="S185" s="779" t="s">
        <v>1492</v>
      </c>
    </row>
    <row r="186" spans="1:19" hidden="1">
      <c r="A186" s="778">
        <v>6413</v>
      </c>
      <c r="B186" s="791" t="s">
        <v>1291</v>
      </c>
      <c r="E186" s="792" t="s">
        <v>4954</v>
      </c>
      <c r="H186" s="779" t="e">
        <v>#N/A</v>
      </c>
      <c r="I186" s="780" t="str">
        <f t="shared" si="11"/>
        <v/>
      </c>
      <c r="K186" s="779" t="str">
        <f t="shared" ca="1" si="13"/>
        <v/>
      </c>
      <c r="L186" s="779" t="str">
        <f t="shared" ca="1" si="14"/>
        <v/>
      </c>
      <c r="O186" s="779" t="s">
        <v>1493</v>
      </c>
      <c r="P186" s="779" t="s">
        <v>1494</v>
      </c>
      <c r="Q186" s="779" t="s">
        <v>1495</v>
      </c>
      <c r="R186" s="779" t="s">
        <v>1496</v>
      </c>
      <c r="S186" s="779" t="s">
        <v>5351</v>
      </c>
    </row>
    <row r="187" spans="1:19" hidden="1">
      <c r="A187" s="778">
        <v>6414</v>
      </c>
      <c r="B187" s="791" t="s">
        <v>1292</v>
      </c>
      <c r="E187" s="792" t="s">
        <v>4954</v>
      </c>
      <c r="H187" s="779" t="e">
        <v>#N/A</v>
      </c>
      <c r="I187" s="780" t="str">
        <f t="shared" si="11"/>
        <v/>
      </c>
      <c r="K187" s="779" t="str">
        <f t="shared" ca="1" si="13"/>
        <v/>
      </c>
      <c r="L187" s="779" t="str">
        <f t="shared" ca="1" si="14"/>
        <v/>
      </c>
      <c r="O187" s="779" t="s">
        <v>5352</v>
      </c>
      <c r="P187" s="779" t="s">
        <v>5353</v>
      </c>
      <c r="Q187" s="779" t="s">
        <v>5354</v>
      </c>
      <c r="R187" s="779" t="s">
        <v>5355</v>
      </c>
      <c r="S187" s="779" t="s">
        <v>5356</v>
      </c>
    </row>
    <row r="188" spans="1:19" hidden="1">
      <c r="A188" s="778">
        <v>6415</v>
      </c>
      <c r="B188" s="791" t="s">
        <v>1293</v>
      </c>
      <c r="E188" s="792" t="s">
        <v>4954</v>
      </c>
      <c r="H188" s="779" t="e">
        <v>#N/A</v>
      </c>
      <c r="I188" s="780" t="str">
        <f t="shared" si="11"/>
        <v/>
      </c>
      <c r="K188" s="779" t="str">
        <f t="shared" ca="1" si="13"/>
        <v/>
      </c>
      <c r="L188" s="779" t="str">
        <f t="shared" ca="1" si="14"/>
        <v/>
      </c>
      <c r="O188" s="779" t="s">
        <v>5357</v>
      </c>
      <c r="P188" s="779" t="s">
        <v>5358</v>
      </c>
      <c r="Q188" s="779" t="s">
        <v>5359</v>
      </c>
      <c r="R188" s="779" t="s">
        <v>5360</v>
      </c>
      <c r="S188" s="779" t="s">
        <v>5361</v>
      </c>
    </row>
    <row r="189" spans="1:19" hidden="1">
      <c r="A189" s="778">
        <v>6417</v>
      </c>
      <c r="B189" s="791" t="s">
        <v>1294</v>
      </c>
      <c r="E189" s="792" t="s">
        <v>4954</v>
      </c>
      <c r="H189" s="779" t="e">
        <v>#N/A</v>
      </c>
      <c r="I189" s="780" t="str">
        <f t="shared" si="11"/>
        <v/>
      </c>
      <c r="K189" s="779" t="str">
        <f t="shared" ca="1" si="13"/>
        <v/>
      </c>
      <c r="L189" s="779" t="str">
        <f t="shared" ca="1" si="14"/>
        <v/>
      </c>
      <c r="O189" s="779" t="s">
        <v>5362</v>
      </c>
      <c r="P189" s="779" t="s">
        <v>5363</v>
      </c>
      <c r="Q189" s="779" t="s">
        <v>5364</v>
      </c>
      <c r="R189" s="779" t="s">
        <v>5365</v>
      </c>
      <c r="S189" s="779" t="s">
        <v>5366</v>
      </c>
    </row>
    <row r="190" spans="1:19" hidden="1">
      <c r="A190" s="778">
        <v>6418</v>
      </c>
      <c r="B190" s="791" t="s">
        <v>1295</v>
      </c>
      <c r="E190" s="792" t="s">
        <v>4954</v>
      </c>
      <c r="H190" s="779" t="e">
        <v>#N/A</v>
      </c>
      <c r="I190" s="780" t="str">
        <f t="shared" si="11"/>
        <v/>
      </c>
      <c r="K190" s="779" t="str">
        <f t="shared" ca="1" si="13"/>
        <v/>
      </c>
      <c r="L190" s="779" t="str">
        <f t="shared" ca="1" si="14"/>
        <v/>
      </c>
      <c r="O190" s="779" t="s">
        <v>5367</v>
      </c>
      <c r="P190" s="779" t="s">
        <v>5368</v>
      </c>
      <c r="Q190" s="779" t="s">
        <v>5369</v>
      </c>
      <c r="R190" s="779" t="s">
        <v>5370</v>
      </c>
      <c r="S190" s="779" t="s">
        <v>5371</v>
      </c>
    </row>
    <row r="191" spans="1:19" hidden="1">
      <c r="A191" s="778">
        <v>6421</v>
      </c>
      <c r="B191" s="791" t="s">
        <v>1296</v>
      </c>
      <c r="E191" s="792" t="s">
        <v>4954</v>
      </c>
      <c r="H191" s="779" t="e">
        <v>#N/A</v>
      </c>
      <c r="I191" s="780" t="str">
        <f t="shared" si="11"/>
        <v/>
      </c>
      <c r="K191" s="779" t="str">
        <f t="shared" ca="1" si="13"/>
        <v/>
      </c>
      <c r="L191" s="779" t="str">
        <f t="shared" ca="1" si="14"/>
        <v/>
      </c>
      <c r="O191" s="779" t="s">
        <v>5372</v>
      </c>
      <c r="P191" s="779" t="s">
        <v>5373</v>
      </c>
      <c r="Q191" s="779" t="s">
        <v>5374</v>
      </c>
      <c r="R191" s="779" t="s">
        <v>5375</v>
      </c>
      <c r="S191" s="779" t="s">
        <v>5376</v>
      </c>
    </row>
    <row r="192" spans="1:19" hidden="1">
      <c r="A192" s="778">
        <v>6422</v>
      </c>
      <c r="B192" s="791" t="s">
        <v>4595</v>
      </c>
      <c r="E192" s="792" t="s">
        <v>4954</v>
      </c>
      <c r="H192" s="779" t="e">
        <v>#N/A</v>
      </c>
      <c r="I192" s="780" t="str">
        <f t="shared" si="11"/>
        <v/>
      </c>
      <c r="K192" s="779" t="str">
        <f t="shared" ca="1" si="13"/>
        <v/>
      </c>
      <c r="L192" s="779" t="str">
        <f t="shared" ca="1" si="14"/>
        <v/>
      </c>
      <c r="O192" s="779" t="s">
        <v>5377</v>
      </c>
      <c r="P192" s="779" t="s">
        <v>958</v>
      </c>
      <c r="Q192" s="779" t="s">
        <v>2583</v>
      </c>
      <c r="R192" s="779" t="s">
        <v>2584</v>
      </c>
      <c r="S192" s="779" t="s">
        <v>2585</v>
      </c>
    </row>
    <row r="193" spans="1:19" hidden="1">
      <c r="A193" s="778">
        <v>6423</v>
      </c>
      <c r="B193" s="791" t="s">
        <v>4596</v>
      </c>
      <c r="E193" s="792" t="s">
        <v>4954</v>
      </c>
      <c r="H193" s="779" t="e">
        <v>#N/A</v>
      </c>
      <c r="I193" s="780" t="str">
        <f t="shared" si="11"/>
        <v/>
      </c>
      <c r="K193" s="779" t="str">
        <f t="shared" ca="1" si="13"/>
        <v/>
      </c>
      <c r="L193" s="779" t="str">
        <f t="shared" ca="1" si="14"/>
        <v/>
      </c>
      <c r="O193" s="779" t="s">
        <v>2586</v>
      </c>
      <c r="P193" s="779" t="s">
        <v>2587</v>
      </c>
      <c r="Q193" s="779" t="s">
        <v>2588</v>
      </c>
      <c r="R193" s="779" t="s">
        <v>2589</v>
      </c>
      <c r="S193" s="779" t="s">
        <v>2590</v>
      </c>
    </row>
    <row r="194" spans="1:19" hidden="1">
      <c r="A194" s="778">
        <v>6424</v>
      </c>
      <c r="B194" s="791" t="s">
        <v>1292</v>
      </c>
      <c r="E194" s="792" t="s">
        <v>4954</v>
      </c>
      <c r="H194" s="779" t="e">
        <v>#N/A</v>
      </c>
      <c r="I194" s="780" t="str">
        <f t="shared" si="11"/>
        <v/>
      </c>
      <c r="K194" s="779" t="str">
        <f t="shared" ca="1" si="13"/>
        <v/>
      </c>
      <c r="L194" s="779" t="str">
        <f t="shared" ca="1" si="14"/>
        <v/>
      </c>
      <c r="O194" s="779" t="s">
        <v>2591</v>
      </c>
      <c r="P194" s="779" t="s">
        <v>7748</v>
      </c>
      <c r="Q194" s="779" t="s">
        <v>7749</v>
      </c>
      <c r="R194" s="779" t="s">
        <v>7750</v>
      </c>
      <c r="S194" s="779" t="s">
        <v>7751</v>
      </c>
    </row>
    <row r="195" spans="1:19" hidden="1">
      <c r="A195" s="778">
        <v>6425</v>
      </c>
      <c r="B195" s="791" t="s">
        <v>4597</v>
      </c>
      <c r="E195" s="792" t="s">
        <v>4954</v>
      </c>
      <c r="H195" s="779" t="e">
        <v>#N/A</v>
      </c>
      <c r="I195" s="780" t="str">
        <f t="shared" si="11"/>
        <v/>
      </c>
      <c r="K195" s="779" t="str">
        <f t="shared" ca="1" si="13"/>
        <v/>
      </c>
      <c r="L195" s="779" t="str">
        <f t="shared" ca="1" si="14"/>
        <v/>
      </c>
      <c r="O195" s="779" t="s">
        <v>7752</v>
      </c>
      <c r="P195" s="779" t="s">
        <v>7753</v>
      </c>
      <c r="Q195" s="779" t="s">
        <v>7754</v>
      </c>
      <c r="R195" s="779" t="s">
        <v>7755</v>
      </c>
      <c r="S195" s="779" t="s">
        <v>7756</v>
      </c>
    </row>
    <row r="196" spans="1:19" hidden="1">
      <c r="A196" s="778">
        <v>6426</v>
      </c>
      <c r="B196" s="791" t="s">
        <v>4598</v>
      </c>
      <c r="E196" s="792" t="s">
        <v>4954</v>
      </c>
      <c r="H196" s="779" t="e">
        <v>#N/A</v>
      </c>
      <c r="I196" s="780" t="str">
        <f t="shared" si="11"/>
        <v/>
      </c>
      <c r="K196" s="779" t="str">
        <f t="shared" ca="1" si="13"/>
        <v/>
      </c>
      <c r="L196" s="779" t="str">
        <f t="shared" ca="1" si="14"/>
        <v/>
      </c>
      <c r="O196" s="779" t="s">
        <v>7757</v>
      </c>
      <c r="P196" s="779" t="s">
        <v>7758</v>
      </c>
      <c r="Q196" s="779" t="s">
        <v>7759</v>
      </c>
      <c r="R196" s="779" t="s">
        <v>7760</v>
      </c>
      <c r="S196" s="779" t="s">
        <v>7761</v>
      </c>
    </row>
    <row r="197" spans="1:19" hidden="1">
      <c r="A197" s="778">
        <v>6427</v>
      </c>
      <c r="B197" s="791" t="s">
        <v>1294</v>
      </c>
      <c r="E197" s="792" t="s">
        <v>4954</v>
      </c>
      <c r="H197" s="779" t="e">
        <v>#N/A</v>
      </c>
      <c r="I197" s="780" t="str">
        <f t="shared" ref="I197:I260" si="15">locscty</f>
        <v/>
      </c>
      <c r="K197" s="779" t="str">
        <f t="shared" ca="1" si="13"/>
        <v/>
      </c>
      <c r="L197" s="779" t="str">
        <f t="shared" ca="1" si="14"/>
        <v/>
      </c>
      <c r="O197" s="779" t="s">
        <v>7762</v>
      </c>
      <c r="P197" s="779" t="s">
        <v>7763</v>
      </c>
      <c r="Q197" s="779" t="s">
        <v>1846</v>
      </c>
      <c r="R197" s="779" t="s">
        <v>1847</v>
      </c>
      <c r="S197" s="779" t="s">
        <v>1848</v>
      </c>
    </row>
    <row r="198" spans="1:19" hidden="1">
      <c r="A198" s="778">
        <v>6428</v>
      </c>
      <c r="B198" s="791" t="s">
        <v>1295</v>
      </c>
      <c r="E198" s="792" t="s">
        <v>4954</v>
      </c>
      <c r="H198" s="779" t="e">
        <v>#N/A</v>
      </c>
      <c r="I198" s="780" t="str">
        <f t="shared" si="15"/>
        <v/>
      </c>
      <c r="K198" s="779" t="str">
        <f t="shared" ca="1" si="13"/>
        <v/>
      </c>
      <c r="L198" s="779" t="str">
        <f t="shared" ca="1" si="14"/>
        <v/>
      </c>
      <c r="O198" s="779" t="s">
        <v>1849</v>
      </c>
      <c r="P198" s="779" t="s">
        <v>1850</v>
      </c>
      <c r="Q198" s="779" t="s">
        <v>1851</v>
      </c>
      <c r="R198" s="779" t="s">
        <v>1852</v>
      </c>
      <c r="S198" s="779" t="s">
        <v>2714</v>
      </c>
    </row>
    <row r="199" spans="1:19" hidden="1">
      <c r="A199" s="778">
        <v>711</v>
      </c>
      <c r="B199" s="791" t="s">
        <v>12447</v>
      </c>
      <c r="E199" s="792" t="s">
        <v>4955</v>
      </c>
      <c r="H199" s="779" t="e">
        <v>#N/A</v>
      </c>
      <c r="I199" s="780" t="str">
        <f t="shared" si="15"/>
        <v/>
      </c>
      <c r="K199" s="779" t="str">
        <f t="shared" ca="1" si="13"/>
        <v/>
      </c>
      <c r="L199" s="779" t="str">
        <f t="shared" ca="1" si="14"/>
        <v/>
      </c>
      <c r="O199" s="779" t="s">
        <v>2715</v>
      </c>
      <c r="P199" s="779" t="s">
        <v>2716</v>
      </c>
      <c r="Q199" s="779" t="s">
        <v>9219</v>
      </c>
      <c r="R199" s="779" t="s">
        <v>9220</v>
      </c>
      <c r="S199" s="779" t="s">
        <v>11454</v>
      </c>
    </row>
    <row r="200" spans="1:19" hidden="1">
      <c r="A200" s="778">
        <v>811</v>
      </c>
      <c r="B200" s="791" t="s">
        <v>12449</v>
      </c>
      <c r="E200" s="792" t="s">
        <v>4955</v>
      </c>
      <c r="H200" s="779" t="e">
        <v>#N/A</v>
      </c>
      <c r="I200" s="780" t="str">
        <f t="shared" si="15"/>
        <v/>
      </c>
      <c r="K200" s="779" t="str">
        <f t="shared" ca="1" si="13"/>
        <v/>
      </c>
      <c r="L200" s="779" t="str">
        <f t="shared" ca="1" si="14"/>
        <v/>
      </c>
      <c r="O200" s="779" t="s">
        <v>11455</v>
      </c>
      <c r="P200" s="779" t="s">
        <v>11456</v>
      </c>
      <c r="Q200" s="779" t="s">
        <v>11457</v>
      </c>
      <c r="R200" s="779" t="s">
        <v>11458</v>
      </c>
      <c r="S200" s="779" t="s">
        <v>11459</v>
      </c>
    </row>
    <row r="201" spans="1:19" hidden="1">
      <c r="A201" s="778">
        <v>700</v>
      </c>
      <c r="B201" s="791" t="s">
        <v>7764</v>
      </c>
      <c r="E201" s="792" t="s">
        <v>12220</v>
      </c>
      <c r="H201" s="779" t="e">
        <v>#N/A</v>
      </c>
      <c r="I201" s="780" t="str">
        <f t="shared" si="15"/>
        <v/>
      </c>
      <c r="K201" s="779" t="str">
        <f t="shared" ca="1" si="13"/>
        <v/>
      </c>
      <c r="L201" s="779" t="str">
        <f t="shared" ca="1" si="14"/>
        <v/>
      </c>
      <c r="O201" s="779" t="s">
        <v>11460</v>
      </c>
      <c r="P201" s="779" t="s">
        <v>11461</v>
      </c>
      <c r="Q201" s="779" t="s">
        <v>11462</v>
      </c>
      <c r="R201" s="779" t="s">
        <v>11463</v>
      </c>
      <c r="S201" s="779" t="s">
        <v>11464</v>
      </c>
    </row>
    <row r="202" spans="1:19" hidden="1">
      <c r="A202" s="778">
        <v>8211</v>
      </c>
      <c r="B202" s="791" t="s">
        <v>8170</v>
      </c>
      <c r="E202" s="792" t="s">
        <v>2856</v>
      </c>
      <c r="H202" s="779" t="e">
        <v>#N/A</v>
      </c>
      <c r="I202" s="780" t="str">
        <f t="shared" si="15"/>
        <v/>
      </c>
      <c r="K202" s="779" t="str">
        <f t="shared" ca="1" si="13"/>
        <v/>
      </c>
      <c r="L202" s="779" t="str">
        <f t="shared" ca="1" si="14"/>
        <v/>
      </c>
      <c r="O202" s="779" t="s">
        <v>11465</v>
      </c>
      <c r="P202" s="779" t="s">
        <v>11466</v>
      </c>
      <c r="Q202" s="779" t="s">
        <v>11467</v>
      </c>
      <c r="R202" s="779" t="s">
        <v>11468</v>
      </c>
      <c r="S202" s="779" t="s">
        <v>11469</v>
      </c>
    </row>
    <row r="203" spans="1:19" hidden="1">
      <c r="A203" s="778">
        <v>8212</v>
      </c>
      <c r="B203" s="791" t="s">
        <v>405</v>
      </c>
      <c r="E203" s="792" t="s">
        <v>12208</v>
      </c>
      <c r="H203" s="779" t="e">
        <v>#N/A</v>
      </c>
      <c r="I203" s="780" t="str">
        <f t="shared" si="15"/>
        <v/>
      </c>
      <c r="K203" s="779" t="str">
        <f t="shared" ca="1" si="13"/>
        <v/>
      </c>
      <c r="L203" s="779" t="str">
        <f t="shared" ca="1" si="14"/>
        <v/>
      </c>
      <c r="O203" s="779" t="s">
        <v>11470</v>
      </c>
      <c r="P203" s="779" t="s">
        <v>11471</v>
      </c>
      <c r="Q203" s="779" t="s">
        <v>11472</v>
      </c>
      <c r="R203" s="779" t="s">
        <v>11473</v>
      </c>
      <c r="S203" s="779" t="s">
        <v>6663</v>
      </c>
    </row>
    <row r="204" spans="1:19" hidden="1">
      <c r="A204" s="778">
        <v>500</v>
      </c>
      <c r="B204" s="791" t="s">
        <v>6006</v>
      </c>
      <c r="E204" s="792" t="s">
        <v>12220</v>
      </c>
      <c r="H204" s="779" t="e">
        <v>#N/A</v>
      </c>
      <c r="I204" s="780" t="str">
        <f t="shared" si="15"/>
        <v/>
      </c>
      <c r="K204" s="779" t="str">
        <f t="shared" ref="K204:K267" ca="1" si="16">IF(INDIRECT($O204)=0,"",INDIRECT($R204)&amp;INDIRECT($O204)&amp;INDIRECT($P204)&amp;INDIRECT($Q204))</f>
        <v/>
      </c>
      <c r="L204" s="779" t="str">
        <f t="shared" ref="L204:L267" ca="1" si="17">IF(INDIRECT($O204)=0,"",INDIRECT($S204)&amp;INDIRECT($O204)&amp;INDIRECT($P204)&amp;INDIRECT($Q204))</f>
        <v/>
      </c>
      <c r="O204" s="779" t="s">
        <v>6664</v>
      </c>
      <c r="P204" s="779" t="s">
        <v>6665</v>
      </c>
      <c r="Q204" s="779" t="s">
        <v>6666</v>
      </c>
      <c r="R204" s="779" t="s">
        <v>6667</v>
      </c>
      <c r="S204" s="779" t="s">
        <v>6644</v>
      </c>
    </row>
    <row r="205" spans="1:19" hidden="1">
      <c r="B205" s="791"/>
      <c r="H205" s="779" t="e">
        <v>#N/A</v>
      </c>
      <c r="I205" s="780" t="str">
        <f t="shared" si="15"/>
        <v/>
      </c>
      <c r="K205" s="779" t="str">
        <f t="shared" ca="1" si="16"/>
        <v/>
      </c>
      <c r="L205" s="779" t="str">
        <f t="shared" ca="1" si="17"/>
        <v/>
      </c>
      <c r="O205" s="779" t="s">
        <v>6645</v>
      </c>
      <c r="P205" s="779" t="s">
        <v>6646</v>
      </c>
      <c r="Q205" s="779" t="s">
        <v>6647</v>
      </c>
      <c r="R205" s="779" t="s">
        <v>6648</v>
      </c>
      <c r="S205" s="779" t="s">
        <v>6649</v>
      </c>
    </row>
    <row r="206" spans="1:19" hidden="1">
      <c r="H206" s="779" t="e">
        <v>#N/A</v>
      </c>
      <c r="I206" s="780" t="str">
        <f t="shared" si="15"/>
        <v/>
      </c>
      <c r="K206" s="779" t="str">
        <f t="shared" ca="1" si="16"/>
        <v/>
      </c>
      <c r="L206" s="779" t="str">
        <f t="shared" ca="1" si="17"/>
        <v/>
      </c>
      <c r="O206" s="779" t="s">
        <v>6650</v>
      </c>
      <c r="P206" s="779" t="s">
        <v>6651</v>
      </c>
      <c r="Q206" s="779" t="s">
        <v>6652</v>
      </c>
      <c r="R206" s="779" t="s">
        <v>6653</v>
      </c>
      <c r="S206" s="779" t="s">
        <v>6654</v>
      </c>
    </row>
    <row r="207" spans="1:19" hidden="1">
      <c r="H207" s="779" t="e">
        <v>#N/A</v>
      </c>
      <c r="I207" s="780" t="str">
        <f t="shared" si="15"/>
        <v/>
      </c>
      <c r="K207" s="779" t="str">
        <f t="shared" ca="1" si="16"/>
        <v/>
      </c>
      <c r="L207" s="779" t="str">
        <f t="shared" ca="1" si="17"/>
        <v/>
      </c>
      <c r="O207" s="779" t="s">
        <v>6655</v>
      </c>
      <c r="P207" s="779" t="s">
        <v>6656</v>
      </c>
      <c r="Q207" s="779" t="s">
        <v>6657</v>
      </c>
      <c r="R207" s="779" t="s">
        <v>6658</v>
      </c>
      <c r="S207" s="779" t="s">
        <v>6659</v>
      </c>
    </row>
    <row r="208" spans="1:19" hidden="1">
      <c r="H208" s="779" t="e">
        <v>#N/A</v>
      </c>
      <c r="I208" s="780" t="str">
        <f t="shared" si="15"/>
        <v/>
      </c>
      <c r="K208" s="779" t="str">
        <f t="shared" ca="1" si="16"/>
        <v/>
      </c>
      <c r="L208" s="779" t="str">
        <f t="shared" ca="1" si="17"/>
        <v/>
      </c>
      <c r="O208" s="779" t="s">
        <v>6660</v>
      </c>
      <c r="P208" s="779" t="s">
        <v>6661</v>
      </c>
      <c r="Q208" s="779" t="s">
        <v>6662</v>
      </c>
      <c r="R208" s="779" t="s">
        <v>484</v>
      </c>
      <c r="S208" s="779" t="s">
        <v>485</v>
      </c>
    </row>
    <row r="209" spans="8:19" hidden="1">
      <c r="H209" s="779" t="e">
        <v>#N/A</v>
      </c>
      <c r="I209" s="780" t="str">
        <f t="shared" si="15"/>
        <v/>
      </c>
      <c r="K209" s="779" t="str">
        <f t="shared" ca="1" si="16"/>
        <v/>
      </c>
      <c r="L209" s="779" t="str">
        <f t="shared" ca="1" si="17"/>
        <v/>
      </c>
      <c r="O209" s="779" t="s">
        <v>486</v>
      </c>
      <c r="P209" s="779" t="s">
        <v>487</v>
      </c>
      <c r="Q209" s="779" t="s">
        <v>488</v>
      </c>
      <c r="R209" s="779" t="s">
        <v>489</v>
      </c>
      <c r="S209" s="779" t="s">
        <v>7091</v>
      </c>
    </row>
    <row r="210" spans="8:19" hidden="1">
      <c r="H210" s="779" t="e">
        <v>#N/A</v>
      </c>
      <c r="I210" s="780" t="str">
        <f t="shared" si="15"/>
        <v/>
      </c>
      <c r="K210" s="779" t="str">
        <f t="shared" ca="1" si="16"/>
        <v/>
      </c>
      <c r="L210" s="779" t="str">
        <f t="shared" ca="1" si="17"/>
        <v/>
      </c>
      <c r="O210" s="779" t="s">
        <v>2054</v>
      </c>
      <c r="P210" s="779" t="s">
        <v>2055</v>
      </c>
      <c r="Q210" s="779" t="s">
        <v>2056</v>
      </c>
      <c r="R210" s="779" t="s">
        <v>2057</v>
      </c>
      <c r="S210" s="779" t="s">
        <v>504</v>
      </c>
    </row>
    <row r="211" spans="8:19" hidden="1">
      <c r="H211" s="779" t="e">
        <v>#N/A</v>
      </c>
      <c r="I211" s="780" t="str">
        <f t="shared" si="15"/>
        <v/>
      </c>
      <c r="K211" s="779" t="str">
        <f t="shared" ca="1" si="16"/>
        <v/>
      </c>
      <c r="L211" s="779" t="str">
        <f t="shared" ca="1" si="17"/>
        <v/>
      </c>
      <c r="O211" s="779" t="s">
        <v>505</v>
      </c>
      <c r="P211" s="779" t="s">
        <v>506</v>
      </c>
      <c r="Q211" s="779" t="s">
        <v>507</v>
      </c>
      <c r="R211" s="779" t="s">
        <v>508</v>
      </c>
      <c r="S211" s="779" t="s">
        <v>509</v>
      </c>
    </row>
    <row r="212" spans="8:19" hidden="1">
      <c r="H212" s="779" t="e">
        <v>#N/A</v>
      </c>
      <c r="I212" s="780" t="str">
        <f t="shared" si="15"/>
        <v/>
      </c>
      <c r="K212" s="779" t="str">
        <f t="shared" ca="1" si="16"/>
        <v/>
      </c>
      <c r="L212" s="779" t="str">
        <f t="shared" ca="1" si="17"/>
        <v/>
      </c>
      <c r="O212" s="779" t="s">
        <v>510</v>
      </c>
      <c r="P212" s="779" t="s">
        <v>511</v>
      </c>
      <c r="Q212" s="779" t="s">
        <v>9173</v>
      </c>
      <c r="R212" s="779" t="s">
        <v>9174</v>
      </c>
      <c r="S212" s="779" t="s">
        <v>9175</v>
      </c>
    </row>
    <row r="213" spans="8:19" hidden="1">
      <c r="H213" s="779" t="e">
        <v>#N/A</v>
      </c>
      <c r="I213" s="780" t="str">
        <f t="shared" si="15"/>
        <v/>
      </c>
      <c r="K213" s="779" t="str">
        <f t="shared" ca="1" si="16"/>
        <v/>
      </c>
      <c r="L213" s="779" t="str">
        <f t="shared" ca="1" si="17"/>
        <v/>
      </c>
      <c r="O213" s="779" t="s">
        <v>9176</v>
      </c>
      <c r="P213" s="779" t="s">
        <v>9177</v>
      </c>
      <c r="Q213" s="779" t="s">
        <v>9178</v>
      </c>
      <c r="R213" s="779" t="s">
        <v>9179</v>
      </c>
      <c r="S213" s="779" t="s">
        <v>9180</v>
      </c>
    </row>
    <row r="214" spans="8:19" hidden="1">
      <c r="H214" s="779" t="e">
        <v>#N/A</v>
      </c>
      <c r="I214" s="780" t="str">
        <f t="shared" si="15"/>
        <v/>
      </c>
      <c r="K214" s="779" t="str">
        <f t="shared" ca="1" si="16"/>
        <v/>
      </c>
      <c r="L214" s="779" t="str">
        <f t="shared" ca="1" si="17"/>
        <v/>
      </c>
      <c r="O214" s="779" t="s">
        <v>9181</v>
      </c>
      <c r="P214" s="779" t="s">
        <v>9182</v>
      </c>
      <c r="Q214" s="779" t="s">
        <v>9183</v>
      </c>
      <c r="R214" s="779" t="s">
        <v>9184</v>
      </c>
      <c r="S214" s="779" t="s">
        <v>9185</v>
      </c>
    </row>
    <row r="215" spans="8:19" hidden="1">
      <c r="H215" s="779" t="e">
        <v>#N/A</v>
      </c>
      <c r="I215" s="780" t="str">
        <f t="shared" si="15"/>
        <v/>
      </c>
      <c r="K215" s="779" t="str">
        <f t="shared" ca="1" si="16"/>
        <v/>
      </c>
      <c r="L215" s="779" t="str">
        <f t="shared" ca="1" si="17"/>
        <v/>
      </c>
      <c r="O215" s="779" t="s">
        <v>9186</v>
      </c>
      <c r="P215" s="779" t="s">
        <v>9187</v>
      </c>
      <c r="Q215" s="779" t="s">
        <v>9188</v>
      </c>
      <c r="R215" s="779" t="s">
        <v>13262</v>
      </c>
      <c r="S215" s="779" t="s">
        <v>1062</v>
      </c>
    </row>
    <row r="216" spans="8:19" hidden="1">
      <c r="H216" s="779" t="e">
        <v>#N/A</v>
      </c>
      <c r="I216" s="780" t="str">
        <f t="shared" si="15"/>
        <v/>
      </c>
      <c r="K216" s="779" t="str">
        <f t="shared" ca="1" si="16"/>
        <v/>
      </c>
      <c r="L216" s="779" t="str">
        <f t="shared" ca="1" si="17"/>
        <v/>
      </c>
      <c r="O216" s="779" t="s">
        <v>1063</v>
      </c>
      <c r="P216" s="779" t="s">
        <v>1064</v>
      </c>
      <c r="Q216" s="779" t="s">
        <v>1065</v>
      </c>
      <c r="R216" s="779" t="s">
        <v>1066</v>
      </c>
      <c r="S216" s="779" t="s">
        <v>1067</v>
      </c>
    </row>
    <row r="217" spans="8:19" hidden="1">
      <c r="H217" s="779" t="e">
        <v>#N/A</v>
      </c>
      <c r="I217" s="780" t="str">
        <f t="shared" si="15"/>
        <v/>
      </c>
      <c r="K217" s="779" t="str">
        <f t="shared" ca="1" si="16"/>
        <v/>
      </c>
      <c r="L217" s="779" t="str">
        <f t="shared" ca="1" si="17"/>
        <v/>
      </c>
      <c r="O217" s="779" t="s">
        <v>1068</v>
      </c>
      <c r="P217" s="779" t="s">
        <v>1069</v>
      </c>
      <c r="Q217" s="779" t="s">
        <v>457</v>
      </c>
      <c r="R217" s="779" t="s">
        <v>458</v>
      </c>
      <c r="S217" s="779" t="s">
        <v>459</v>
      </c>
    </row>
    <row r="218" spans="8:19" hidden="1">
      <c r="H218" s="779" t="e">
        <v>#N/A</v>
      </c>
      <c r="I218" s="780" t="str">
        <f t="shared" si="15"/>
        <v/>
      </c>
      <c r="K218" s="779" t="str">
        <f t="shared" ca="1" si="16"/>
        <v/>
      </c>
      <c r="L218" s="779" t="str">
        <f t="shared" ca="1" si="17"/>
        <v/>
      </c>
      <c r="O218" s="779" t="s">
        <v>460</v>
      </c>
      <c r="P218" s="779" t="s">
        <v>461</v>
      </c>
      <c r="Q218" s="779" t="s">
        <v>462</v>
      </c>
      <c r="R218" s="779" t="s">
        <v>463</v>
      </c>
      <c r="S218" s="779" t="s">
        <v>5449</v>
      </c>
    </row>
    <row r="219" spans="8:19" hidden="1">
      <c r="H219" s="779" t="e">
        <v>#N/A</v>
      </c>
      <c r="I219" s="780" t="str">
        <f t="shared" si="15"/>
        <v/>
      </c>
      <c r="K219" s="779" t="str">
        <f t="shared" ca="1" si="16"/>
        <v/>
      </c>
      <c r="L219" s="779" t="str">
        <f t="shared" ca="1" si="17"/>
        <v/>
      </c>
      <c r="O219" s="779" t="s">
        <v>5450</v>
      </c>
      <c r="P219" s="779" t="s">
        <v>6022</v>
      </c>
      <c r="Q219" s="779" t="s">
        <v>6023</v>
      </c>
      <c r="R219" s="779" t="s">
        <v>6024</v>
      </c>
      <c r="S219" s="779" t="s">
        <v>6025</v>
      </c>
    </row>
    <row r="220" spans="8:19" hidden="1">
      <c r="H220" s="779" t="e">
        <v>#N/A</v>
      </c>
      <c r="I220" s="780" t="str">
        <f t="shared" si="15"/>
        <v/>
      </c>
      <c r="K220" s="779" t="str">
        <f t="shared" ca="1" si="16"/>
        <v/>
      </c>
      <c r="L220" s="779" t="str">
        <f t="shared" ca="1" si="17"/>
        <v/>
      </c>
      <c r="O220" s="779" t="s">
        <v>663</v>
      </c>
      <c r="P220" s="779" t="s">
        <v>664</v>
      </c>
      <c r="Q220" s="779" t="s">
        <v>665</v>
      </c>
      <c r="R220" s="779" t="s">
        <v>666</v>
      </c>
      <c r="S220" s="779" t="s">
        <v>9924</v>
      </c>
    </row>
    <row r="221" spans="8:19" hidden="1">
      <c r="H221" s="779" t="e">
        <v>#N/A</v>
      </c>
      <c r="I221" s="780" t="str">
        <f t="shared" si="15"/>
        <v/>
      </c>
      <c r="K221" s="779" t="str">
        <f t="shared" ca="1" si="16"/>
        <v/>
      </c>
      <c r="L221" s="779" t="str">
        <f t="shared" ca="1" si="17"/>
        <v/>
      </c>
      <c r="O221" s="779" t="s">
        <v>9925</v>
      </c>
      <c r="P221" s="779" t="s">
        <v>9926</v>
      </c>
      <c r="Q221" s="779" t="s">
        <v>11558</v>
      </c>
      <c r="R221" s="779" t="s">
        <v>12501</v>
      </c>
      <c r="S221" s="779" t="s">
        <v>12502</v>
      </c>
    </row>
    <row r="222" spans="8:19" hidden="1">
      <c r="H222" s="779" t="e">
        <v>#N/A</v>
      </c>
      <c r="I222" s="780" t="str">
        <f t="shared" si="15"/>
        <v/>
      </c>
      <c r="K222" s="779" t="str">
        <f t="shared" ca="1" si="16"/>
        <v/>
      </c>
      <c r="L222" s="779" t="str">
        <f t="shared" ca="1" si="17"/>
        <v/>
      </c>
      <c r="O222" s="779" t="s">
        <v>12503</v>
      </c>
      <c r="P222" s="779" t="s">
        <v>12504</v>
      </c>
      <c r="Q222" s="779" t="s">
        <v>12505</v>
      </c>
      <c r="R222" s="779" t="s">
        <v>3352</v>
      </c>
      <c r="S222" s="779" t="s">
        <v>3353</v>
      </c>
    </row>
    <row r="223" spans="8:19" hidden="1">
      <c r="H223" s="779" t="e">
        <v>#N/A</v>
      </c>
      <c r="I223" s="780" t="str">
        <f t="shared" si="15"/>
        <v/>
      </c>
      <c r="K223" s="779" t="str">
        <f t="shared" ca="1" si="16"/>
        <v/>
      </c>
      <c r="L223" s="779" t="str">
        <f t="shared" ca="1" si="17"/>
        <v/>
      </c>
      <c r="O223" s="779" t="s">
        <v>6732</v>
      </c>
      <c r="P223" s="779" t="s">
        <v>6733</v>
      </c>
      <c r="Q223" s="779" t="s">
        <v>6734</v>
      </c>
      <c r="R223" s="779" t="s">
        <v>6804</v>
      </c>
      <c r="S223" s="779" t="s">
        <v>6805</v>
      </c>
    </row>
    <row r="224" spans="8:19" hidden="1">
      <c r="H224" s="779" t="e">
        <v>#N/A</v>
      </c>
      <c r="I224" s="780" t="str">
        <f t="shared" si="15"/>
        <v/>
      </c>
      <c r="K224" s="779" t="str">
        <f t="shared" ca="1" si="16"/>
        <v/>
      </c>
      <c r="L224" s="779" t="str">
        <f t="shared" ca="1" si="17"/>
        <v/>
      </c>
      <c r="O224" s="779" t="s">
        <v>6806</v>
      </c>
      <c r="P224" s="779" t="s">
        <v>6807</v>
      </c>
      <c r="Q224" s="779" t="s">
        <v>6808</v>
      </c>
      <c r="R224" s="779" t="s">
        <v>11017</v>
      </c>
      <c r="S224" s="779" t="s">
        <v>11018</v>
      </c>
    </row>
    <row r="225" spans="8:19" hidden="1">
      <c r="H225" s="779" t="e">
        <v>#N/A</v>
      </c>
      <c r="I225" s="780" t="str">
        <f t="shared" si="15"/>
        <v/>
      </c>
      <c r="K225" s="779" t="str">
        <f t="shared" ca="1" si="16"/>
        <v/>
      </c>
      <c r="L225" s="779" t="str">
        <f t="shared" ca="1" si="17"/>
        <v/>
      </c>
      <c r="O225" s="779" t="s">
        <v>7571</v>
      </c>
      <c r="P225" s="779" t="s">
        <v>7087</v>
      </c>
      <c r="Q225" s="779" t="s">
        <v>7088</v>
      </c>
      <c r="R225" s="779" t="s">
        <v>7089</v>
      </c>
      <c r="S225" s="779" t="s">
        <v>7090</v>
      </c>
    </row>
    <row r="226" spans="8:19" hidden="1">
      <c r="H226" s="779" t="e">
        <v>#N/A</v>
      </c>
      <c r="I226" s="780" t="str">
        <f t="shared" si="15"/>
        <v/>
      </c>
      <c r="K226" s="779" t="str">
        <f t="shared" ca="1" si="16"/>
        <v/>
      </c>
      <c r="L226" s="779" t="str">
        <f t="shared" ca="1" si="17"/>
        <v/>
      </c>
      <c r="O226" s="779" t="s">
        <v>14015</v>
      </c>
      <c r="P226" s="779" t="s">
        <v>14016</v>
      </c>
      <c r="Q226" s="779" t="s">
        <v>11019</v>
      </c>
      <c r="R226" s="779" t="s">
        <v>11020</v>
      </c>
      <c r="S226" s="779" t="s">
        <v>11021</v>
      </c>
    </row>
    <row r="227" spans="8:19" hidden="1">
      <c r="H227" s="779" t="e">
        <v>#N/A</v>
      </c>
      <c r="I227" s="780" t="str">
        <f t="shared" si="15"/>
        <v/>
      </c>
      <c r="K227" s="779" t="str">
        <f t="shared" ca="1" si="16"/>
        <v/>
      </c>
      <c r="L227" s="779" t="str">
        <f t="shared" ca="1" si="17"/>
        <v/>
      </c>
      <c r="O227" s="779" t="s">
        <v>11022</v>
      </c>
      <c r="P227" s="779" t="s">
        <v>11023</v>
      </c>
      <c r="Q227" s="779" t="s">
        <v>11024</v>
      </c>
      <c r="R227" s="779" t="s">
        <v>1935</v>
      </c>
      <c r="S227" s="779" t="s">
        <v>1936</v>
      </c>
    </row>
    <row r="228" spans="8:19" hidden="1">
      <c r="H228" s="779" t="e">
        <v>#N/A</v>
      </c>
      <c r="I228" s="780" t="str">
        <f t="shared" si="15"/>
        <v/>
      </c>
      <c r="K228" s="779" t="str">
        <f t="shared" ca="1" si="16"/>
        <v/>
      </c>
      <c r="L228" s="779" t="str">
        <f t="shared" ca="1" si="17"/>
        <v/>
      </c>
      <c r="O228" s="779" t="s">
        <v>1937</v>
      </c>
      <c r="P228" s="779" t="s">
        <v>7857</v>
      </c>
      <c r="Q228" s="779" t="s">
        <v>10595</v>
      </c>
      <c r="R228" s="779" t="s">
        <v>10596</v>
      </c>
      <c r="S228" s="779" t="s">
        <v>10597</v>
      </c>
    </row>
    <row r="229" spans="8:19" hidden="1">
      <c r="H229" s="779" t="e">
        <v>#N/A</v>
      </c>
      <c r="I229" s="780" t="str">
        <f t="shared" si="15"/>
        <v/>
      </c>
      <c r="K229" s="779" t="str">
        <f t="shared" ca="1" si="16"/>
        <v/>
      </c>
      <c r="L229" s="779" t="str">
        <f t="shared" ca="1" si="17"/>
        <v/>
      </c>
      <c r="O229" s="779" t="s">
        <v>10598</v>
      </c>
      <c r="P229" s="779" t="s">
        <v>10599</v>
      </c>
      <c r="Q229" s="779" t="s">
        <v>10600</v>
      </c>
      <c r="R229" s="779" t="s">
        <v>10601</v>
      </c>
      <c r="S229" s="779" t="s">
        <v>10602</v>
      </c>
    </row>
    <row r="230" spans="8:19" hidden="1">
      <c r="H230" s="779" t="e">
        <v>#N/A</v>
      </c>
      <c r="I230" s="780" t="str">
        <f t="shared" si="15"/>
        <v/>
      </c>
      <c r="K230" s="779" t="str">
        <f t="shared" ca="1" si="16"/>
        <v/>
      </c>
      <c r="L230" s="779" t="str">
        <f t="shared" ca="1" si="17"/>
        <v/>
      </c>
      <c r="O230" s="779" t="s">
        <v>10811</v>
      </c>
      <c r="P230" s="779" t="s">
        <v>10812</v>
      </c>
      <c r="Q230" s="779" t="s">
        <v>10813</v>
      </c>
      <c r="R230" s="779" t="s">
        <v>10814</v>
      </c>
      <c r="S230" s="779" t="s">
        <v>10815</v>
      </c>
    </row>
    <row r="231" spans="8:19" hidden="1">
      <c r="H231" s="779" t="e">
        <v>#N/A</v>
      </c>
      <c r="I231" s="780" t="str">
        <f t="shared" si="15"/>
        <v/>
      </c>
      <c r="K231" s="779" t="str">
        <f t="shared" ca="1" si="16"/>
        <v/>
      </c>
      <c r="L231" s="779" t="str">
        <f t="shared" ca="1" si="17"/>
        <v/>
      </c>
      <c r="O231" s="779" t="s">
        <v>10816</v>
      </c>
      <c r="P231" s="779" t="s">
        <v>10817</v>
      </c>
      <c r="Q231" s="779" t="s">
        <v>10818</v>
      </c>
      <c r="R231" s="779" t="s">
        <v>10819</v>
      </c>
      <c r="S231" s="779" t="s">
        <v>10820</v>
      </c>
    </row>
    <row r="232" spans="8:19" hidden="1">
      <c r="H232" s="779" t="e">
        <v>#N/A</v>
      </c>
      <c r="I232" s="780" t="str">
        <f t="shared" si="15"/>
        <v/>
      </c>
      <c r="K232" s="779" t="str">
        <f t="shared" ca="1" si="16"/>
        <v/>
      </c>
      <c r="L232" s="779" t="str">
        <f t="shared" ca="1" si="17"/>
        <v/>
      </c>
      <c r="O232" s="779" t="s">
        <v>10821</v>
      </c>
      <c r="P232" s="779" t="s">
        <v>10822</v>
      </c>
      <c r="Q232" s="779" t="s">
        <v>10823</v>
      </c>
      <c r="R232" s="779" t="s">
        <v>3914</v>
      </c>
      <c r="S232" s="779" t="s">
        <v>3602</v>
      </c>
    </row>
    <row r="233" spans="8:19" hidden="1">
      <c r="H233" s="779" t="e">
        <v>#N/A</v>
      </c>
      <c r="I233" s="780" t="str">
        <f t="shared" si="15"/>
        <v/>
      </c>
      <c r="K233" s="779" t="str">
        <f t="shared" ca="1" si="16"/>
        <v/>
      </c>
      <c r="L233" s="779" t="str">
        <f t="shared" ca="1" si="17"/>
        <v/>
      </c>
      <c r="O233" s="779" t="s">
        <v>3603</v>
      </c>
      <c r="P233" s="779" t="s">
        <v>3604</v>
      </c>
      <c r="Q233" s="779" t="s">
        <v>3605</v>
      </c>
      <c r="R233" s="779" t="s">
        <v>3606</v>
      </c>
      <c r="S233" s="779" t="s">
        <v>3607</v>
      </c>
    </row>
    <row r="234" spans="8:19" hidden="1">
      <c r="H234" s="779" t="e">
        <v>#N/A</v>
      </c>
      <c r="I234" s="780" t="str">
        <f t="shared" si="15"/>
        <v/>
      </c>
      <c r="K234" s="779" t="str">
        <f t="shared" ca="1" si="16"/>
        <v/>
      </c>
      <c r="L234" s="779" t="str">
        <f t="shared" ca="1" si="17"/>
        <v/>
      </c>
      <c r="O234" s="779" t="s">
        <v>3608</v>
      </c>
      <c r="P234" s="779" t="s">
        <v>3609</v>
      </c>
      <c r="Q234" s="779" t="s">
        <v>3610</v>
      </c>
      <c r="R234" s="779" t="s">
        <v>3611</v>
      </c>
      <c r="S234" s="779" t="s">
        <v>3612</v>
      </c>
    </row>
    <row r="235" spans="8:19" hidden="1">
      <c r="H235" s="779" t="e">
        <v>#N/A</v>
      </c>
      <c r="I235" s="780" t="str">
        <f t="shared" si="15"/>
        <v/>
      </c>
      <c r="K235" s="779" t="str">
        <f t="shared" ca="1" si="16"/>
        <v/>
      </c>
      <c r="L235" s="779" t="str">
        <f t="shared" ca="1" si="17"/>
        <v/>
      </c>
      <c r="O235" s="779" t="s">
        <v>10952</v>
      </c>
      <c r="P235" s="779" t="s">
        <v>10953</v>
      </c>
      <c r="Q235" s="779" t="s">
        <v>10954</v>
      </c>
      <c r="R235" s="779" t="s">
        <v>10955</v>
      </c>
      <c r="S235" s="779" t="s">
        <v>8500</v>
      </c>
    </row>
    <row r="236" spans="8:19" hidden="1">
      <c r="H236" s="779" t="e">
        <v>#N/A</v>
      </c>
      <c r="I236" s="780" t="str">
        <f t="shared" si="15"/>
        <v/>
      </c>
      <c r="K236" s="779" t="str">
        <f t="shared" ca="1" si="16"/>
        <v/>
      </c>
      <c r="L236" s="779" t="str">
        <f t="shared" ca="1" si="17"/>
        <v/>
      </c>
      <c r="O236" s="779" t="s">
        <v>8501</v>
      </c>
      <c r="P236" s="779" t="s">
        <v>8502</v>
      </c>
      <c r="Q236" s="779" t="s">
        <v>8503</v>
      </c>
      <c r="R236" s="779" t="s">
        <v>8504</v>
      </c>
      <c r="S236" s="779" t="s">
        <v>8505</v>
      </c>
    </row>
    <row r="237" spans="8:19" hidden="1">
      <c r="H237" s="779" t="e">
        <v>#N/A</v>
      </c>
      <c r="I237" s="780" t="str">
        <f t="shared" si="15"/>
        <v/>
      </c>
      <c r="K237" s="779" t="str">
        <f t="shared" ca="1" si="16"/>
        <v/>
      </c>
      <c r="L237" s="779" t="str">
        <f t="shared" ca="1" si="17"/>
        <v/>
      </c>
      <c r="O237" s="779" t="s">
        <v>8506</v>
      </c>
      <c r="P237" s="779" t="s">
        <v>8507</v>
      </c>
      <c r="Q237" s="779" t="s">
        <v>10838</v>
      </c>
      <c r="R237" s="779" t="s">
        <v>10839</v>
      </c>
      <c r="S237" s="779" t="s">
        <v>10840</v>
      </c>
    </row>
    <row r="238" spans="8:19" hidden="1">
      <c r="H238" s="779" t="e">
        <v>#N/A</v>
      </c>
      <c r="I238" s="780" t="str">
        <f t="shared" si="15"/>
        <v/>
      </c>
      <c r="K238" s="779" t="str">
        <f t="shared" ca="1" si="16"/>
        <v/>
      </c>
      <c r="L238" s="779" t="str">
        <f t="shared" ca="1" si="17"/>
        <v/>
      </c>
      <c r="O238" s="779" t="s">
        <v>10841</v>
      </c>
      <c r="P238" s="779" t="s">
        <v>10842</v>
      </c>
      <c r="Q238" s="779" t="s">
        <v>10843</v>
      </c>
      <c r="R238" s="779" t="s">
        <v>10844</v>
      </c>
      <c r="S238" s="779" t="s">
        <v>10845</v>
      </c>
    </row>
    <row r="239" spans="8:19" hidden="1">
      <c r="H239" s="779" t="e">
        <v>#N/A</v>
      </c>
      <c r="I239" s="780" t="str">
        <f t="shared" si="15"/>
        <v/>
      </c>
      <c r="K239" s="779" t="str">
        <f t="shared" ca="1" si="16"/>
        <v/>
      </c>
      <c r="L239" s="779" t="str">
        <f t="shared" ca="1" si="17"/>
        <v/>
      </c>
      <c r="O239" s="779" t="s">
        <v>10846</v>
      </c>
      <c r="P239" s="779" t="s">
        <v>10753</v>
      </c>
      <c r="Q239" s="779" t="s">
        <v>10754</v>
      </c>
      <c r="R239" s="779" t="s">
        <v>10755</v>
      </c>
      <c r="S239" s="779" t="s">
        <v>10756</v>
      </c>
    </row>
    <row r="240" spans="8:19" hidden="1">
      <c r="H240" s="779" t="e">
        <v>#N/A</v>
      </c>
      <c r="I240" s="780" t="str">
        <f t="shared" si="15"/>
        <v/>
      </c>
      <c r="K240" s="779" t="str">
        <f t="shared" ca="1" si="16"/>
        <v/>
      </c>
      <c r="L240" s="779" t="str">
        <f t="shared" ca="1" si="17"/>
        <v/>
      </c>
      <c r="O240" s="779" t="s">
        <v>1747</v>
      </c>
      <c r="P240" s="779" t="s">
        <v>11985</v>
      </c>
      <c r="Q240" s="779" t="s">
        <v>11986</v>
      </c>
      <c r="R240" s="779" t="s">
        <v>11987</v>
      </c>
      <c r="S240" s="779" t="s">
        <v>11988</v>
      </c>
    </row>
    <row r="241" spans="8:19" hidden="1">
      <c r="H241" s="779" t="e">
        <v>#N/A</v>
      </c>
      <c r="I241" s="780" t="str">
        <f t="shared" si="15"/>
        <v/>
      </c>
      <c r="K241" s="779" t="str">
        <f t="shared" ca="1" si="16"/>
        <v/>
      </c>
      <c r="L241" s="779" t="str">
        <f t="shared" ca="1" si="17"/>
        <v/>
      </c>
      <c r="O241" s="779" t="s">
        <v>11989</v>
      </c>
      <c r="P241" s="779" t="s">
        <v>11990</v>
      </c>
      <c r="Q241" s="779" t="s">
        <v>11991</v>
      </c>
      <c r="R241" s="779" t="s">
        <v>11992</v>
      </c>
      <c r="S241" s="779" t="s">
        <v>11993</v>
      </c>
    </row>
    <row r="242" spans="8:19" hidden="1">
      <c r="H242" s="779" t="e">
        <v>#N/A</v>
      </c>
      <c r="I242" s="780" t="str">
        <f t="shared" si="15"/>
        <v/>
      </c>
      <c r="K242" s="779" t="str">
        <f t="shared" ca="1" si="16"/>
        <v/>
      </c>
      <c r="L242" s="779" t="str">
        <f t="shared" ca="1" si="17"/>
        <v/>
      </c>
      <c r="O242" s="779" t="s">
        <v>11994</v>
      </c>
      <c r="P242" s="779" t="s">
        <v>11995</v>
      </c>
      <c r="Q242" s="779" t="s">
        <v>11996</v>
      </c>
      <c r="R242" s="779" t="s">
        <v>11997</v>
      </c>
      <c r="S242" s="779" t="s">
        <v>11998</v>
      </c>
    </row>
    <row r="243" spans="8:19" hidden="1">
      <c r="H243" s="779" t="e">
        <v>#N/A</v>
      </c>
      <c r="I243" s="780" t="str">
        <f t="shared" si="15"/>
        <v/>
      </c>
      <c r="K243" s="779" t="str">
        <f t="shared" ca="1" si="16"/>
        <v/>
      </c>
      <c r="L243" s="779" t="str">
        <f t="shared" ca="1" si="17"/>
        <v/>
      </c>
      <c r="O243" s="779" t="s">
        <v>11999</v>
      </c>
      <c r="P243" s="779" t="s">
        <v>12000</v>
      </c>
      <c r="Q243" s="779" t="s">
        <v>12001</v>
      </c>
      <c r="R243" s="779" t="s">
        <v>12002</v>
      </c>
      <c r="S243" s="779" t="s">
        <v>12003</v>
      </c>
    </row>
    <row r="244" spans="8:19" hidden="1">
      <c r="H244" s="779" t="e">
        <v>#N/A</v>
      </c>
      <c r="I244" s="780" t="str">
        <f t="shared" si="15"/>
        <v/>
      </c>
      <c r="K244" s="779" t="str">
        <f t="shared" ca="1" si="16"/>
        <v/>
      </c>
      <c r="L244" s="779" t="str">
        <f t="shared" ca="1" si="17"/>
        <v/>
      </c>
      <c r="O244" s="779" t="s">
        <v>12004</v>
      </c>
      <c r="P244" s="779" t="s">
        <v>12005</v>
      </c>
      <c r="Q244" s="779" t="s">
        <v>6314</v>
      </c>
      <c r="R244" s="779" t="s">
        <v>6315</v>
      </c>
      <c r="S244" s="779" t="s">
        <v>6316</v>
      </c>
    </row>
    <row r="245" spans="8:19" hidden="1">
      <c r="H245" s="779" t="e">
        <v>#N/A</v>
      </c>
      <c r="I245" s="780" t="str">
        <f t="shared" si="15"/>
        <v/>
      </c>
      <c r="K245" s="779" t="str">
        <f t="shared" ca="1" si="16"/>
        <v/>
      </c>
      <c r="L245" s="779" t="str">
        <f t="shared" ca="1" si="17"/>
        <v/>
      </c>
      <c r="O245" s="779" t="s">
        <v>6317</v>
      </c>
      <c r="P245" s="779" t="s">
        <v>6318</v>
      </c>
      <c r="Q245" s="779" t="s">
        <v>6319</v>
      </c>
      <c r="R245" s="779" t="s">
        <v>6320</v>
      </c>
      <c r="S245" s="779" t="s">
        <v>5098</v>
      </c>
    </row>
    <row r="246" spans="8:19" hidden="1">
      <c r="H246" s="779" t="e">
        <v>#N/A</v>
      </c>
      <c r="I246" s="780" t="str">
        <f t="shared" si="15"/>
        <v/>
      </c>
      <c r="K246" s="779" t="str">
        <f t="shared" ca="1" si="16"/>
        <v/>
      </c>
      <c r="L246" s="779" t="str">
        <f t="shared" ca="1" si="17"/>
        <v/>
      </c>
      <c r="O246" s="779" t="s">
        <v>5099</v>
      </c>
      <c r="P246" s="779" t="s">
        <v>5100</v>
      </c>
      <c r="Q246" s="779" t="s">
        <v>5101</v>
      </c>
      <c r="R246" s="779" t="s">
        <v>5102</v>
      </c>
      <c r="S246" s="779" t="s">
        <v>5103</v>
      </c>
    </row>
    <row r="247" spans="8:19" hidden="1">
      <c r="H247" s="779" t="e">
        <v>#N/A</v>
      </c>
      <c r="I247" s="780" t="str">
        <f t="shared" si="15"/>
        <v/>
      </c>
      <c r="K247" s="779" t="str">
        <f t="shared" ca="1" si="16"/>
        <v/>
      </c>
      <c r="L247" s="779" t="str">
        <f t="shared" ca="1" si="17"/>
        <v/>
      </c>
      <c r="O247" s="779" t="s">
        <v>10164</v>
      </c>
      <c r="P247" s="779" t="s">
        <v>9663</v>
      </c>
      <c r="Q247" s="779" t="s">
        <v>9664</v>
      </c>
      <c r="R247" s="779" t="s">
        <v>9665</v>
      </c>
      <c r="S247" s="779" t="s">
        <v>9666</v>
      </c>
    </row>
    <row r="248" spans="8:19" hidden="1">
      <c r="H248" s="779" t="e">
        <v>#N/A</v>
      </c>
      <c r="I248" s="780" t="str">
        <f t="shared" si="15"/>
        <v/>
      </c>
      <c r="K248" s="779" t="str">
        <f t="shared" ca="1" si="16"/>
        <v/>
      </c>
      <c r="L248" s="779" t="str">
        <f t="shared" ca="1" si="17"/>
        <v/>
      </c>
      <c r="O248" s="779" t="s">
        <v>346</v>
      </c>
      <c r="P248" s="779" t="s">
        <v>347</v>
      </c>
      <c r="Q248" s="779" t="s">
        <v>348</v>
      </c>
      <c r="R248" s="779" t="s">
        <v>349</v>
      </c>
      <c r="S248" s="779" t="s">
        <v>350</v>
      </c>
    </row>
    <row r="249" spans="8:19" hidden="1">
      <c r="H249" s="779" t="e">
        <v>#N/A</v>
      </c>
      <c r="I249" s="780" t="str">
        <f t="shared" si="15"/>
        <v/>
      </c>
      <c r="K249" s="779" t="str">
        <f t="shared" ca="1" si="16"/>
        <v/>
      </c>
      <c r="L249" s="779" t="str">
        <f t="shared" ca="1" si="17"/>
        <v/>
      </c>
      <c r="O249" s="779" t="s">
        <v>351</v>
      </c>
      <c r="P249" s="779" t="s">
        <v>352</v>
      </c>
      <c r="Q249" s="779" t="s">
        <v>4474</v>
      </c>
      <c r="R249" s="779" t="s">
        <v>4475</v>
      </c>
      <c r="S249" s="779" t="s">
        <v>4476</v>
      </c>
    </row>
    <row r="250" spans="8:19" hidden="1">
      <c r="H250" s="779" t="e">
        <v>#N/A</v>
      </c>
      <c r="I250" s="780" t="str">
        <f t="shared" si="15"/>
        <v/>
      </c>
      <c r="K250" s="779" t="str">
        <f t="shared" ca="1" si="16"/>
        <v/>
      </c>
      <c r="L250" s="779" t="str">
        <f t="shared" ca="1" si="17"/>
        <v/>
      </c>
      <c r="O250" s="779" t="s">
        <v>4477</v>
      </c>
      <c r="P250" s="779" t="s">
        <v>4478</v>
      </c>
      <c r="Q250" s="779" t="s">
        <v>4479</v>
      </c>
      <c r="R250" s="779" t="s">
        <v>4480</v>
      </c>
      <c r="S250" s="779" t="s">
        <v>4481</v>
      </c>
    </row>
    <row r="251" spans="8:19" hidden="1">
      <c r="H251" s="779" t="e">
        <v>#N/A</v>
      </c>
      <c r="I251" s="780" t="str">
        <f t="shared" si="15"/>
        <v/>
      </c>
      <c r="K251" s="779" t="str">
        <f t="shared" ca="1" si="16"/>
        <v/>
      </c>
      <c r="L251" s="779" t="str">
        <f t="shared" ca="1" si="17"/>
        <v/>
      </c>
      <c r="O251" s="779" t="s">
        <v>4482</v>
      </c>
      <c r="P251" s="779" t="s">
        <v>7925</v>
      </c>
      <c r="Q251" s="779" t="s">
        <v>7926</v>
      </c>
      <c r="R251" s="779" t="s">
        <v>7927</v>
      </c>
      <c r="S251" s="779" t="s">
        <v>7928</v>
      </c>
    </row>
    <row r="252" spans="8:19" hidden="1">
      <c r="H252" s="779" t="e">
        <v>#N/A</v>
      </c>
      <c r="I252" s="780" t="str">
        <f t="shared" si="15"/>
        <v/>
      </c>
      <c r="K252" s="779" t="str">
        <f t="shared" ca="1" si="16"/>
        <v/>
      </c>
      <c r="L252" s="779" t="str">
        <f t="shared" ca="1" si="17"/>
        <v/>
      </c>
      <c r="O252" s="779" t="s">
        <v>7929</v>
      </c>
      <c r="P252" s="779" t="s">
        <v>340</v>
      </c>
      <c r="Q252" s="779" t="s">
        <v>341</v>
      </c>
      <c r="R252" s="779" t="s">
        <v>342</v>
      </c>
      <c r="S252" s="779" t="s">
        <v>4899</v>
      </c>
    </row>
    <row r="253" spans="8:19" hidden="1">
      <c r="H253" s="779" t="e">
        <v>#N/A</v>
      </c>
      <c r="I253" s="780" t="str">
        <f t="shared" si="15"/>
        <v/>
      </c>
      <c r="K253" s="779" t="str">
        <f t="shared" ca="1" si="16"/>
        <v/>
      </c>
      <c r="L253" s="779" t="str">
        <f t="shared" ca="1" si="17"/>
        <v/>
      </c>
      <c r="O253" s="779" t="s">
        <v>4900</v>
      </c>
      <c r="P253" s="779" t="s">
        <v>4901</v>
      </c>
      <c r="Q253" s="779" t="s">
        <v>4902</v>
      </c>
      <c r="R253" s="779" t="s">
        <v>4903</v>
      </c>
      <c r="S253" s="779" t="s">
        <v>2339</v>
      </c>
    </row>
    <row r="254" spans="8:19" hidden="1">
      <c r="H254" s="779" t="e">
        <v>#N/A</v>
      </c>
      <c r="I254" s="780" t="str">
        <f t="shared" si="15"/>
        <v/>
      </c>
      <c r="K254" s="779" t="str">
        <f t="shared" ca="1" si="16"/>
        <v/>
      </c>
      <c r="L254" s="779" t="str">
        <f t="shared" ca="1" si="17"/>
        <v/>
      </c>
      <c r="O254" s="779" t="s">
        <v>2340</v>
      </c>
      <c r="P254" s="779" t="s">
        <v>2341</v>
      </c>
      <c r="Q254" s="779" t="s">
        <v>2342</v>
      </c>
      <c r="R254" s="779" t="s">
        <v>2343</v>
      </c>
      <c r="S254" s="779" t="s">
        <v>2344</v>
      </c>
    </row>
    <row r="255" spans="8:19" hidden="1">
      <c r="H255" s="779" t="e">
        <v>#N/A</v>
      </c>
      <c r="I255" s="780" t="str">
        <f t="shared" si="15"/>
        <v/>
      </c>
      <c r="K255" s="779" t="str">
        <f t="shared" ca="1" si="16"/>
        <v/>
      </c>
      <c r="L255" s="779" t="str">
        <f t="shared" ca="1" si="17"/>
        <v/>
      </c>
      <c r="O255" s="779" t="s">
        <v>2345</v>
      </c>
      <c r="P255" s="779" t="s">
        <v>2346</v>
      </c>
      <c r="Q255" s="779" t="s">
        <v>2347</v>
      </c>
      <c r="R255" s="779" t="s">
        <v>13919</v>
      </c>
      <c r="S255" s="779" t="s">
        <v>12864</v>
      </c>
    </row>
    <row r="256" spans="8:19" hidden="1">
      <c r="H256" s="779" t="e">
        <v>#N/A</v>
      </c>
      <c r="I256" s="780" t="str">
        <f t="shared" si="15"/>
        <v/>
      </c>
      <c r="K256" s="779" t="str">
        <f t="shared" ca="1" si="16"/>
        <v/>
      </c>
      <c r="L256" s="779" t="str">
        <f t="shared" ca="1" si="17"/>
        <v/>
      </c>
      <c r="O256" s="779" t="s">
        <v>6473</v>
      </c>
      <c r="P256" s="779" t="s">
        <v>6474</v>
      </c>
      <c r="Q256" s="779" t="s">
        <v>6475</v>
      </c>
      <c r="R256" s="779" t="s">
        <v>6476</v>
      </c>
      <c r="S256" s="779" t="s">
        <v>9591</v>
      </c>
    </row>
    <row r="257" spans="8:19" hidden="1">
      <c r="H257" s="779" t="e">
        <v>#N/A</v>
      </c>
      <c r="I257" s="780" t="str">
        <f t="shared" si="15"/>
        <v/>
      </c>
      <c r="K257" s="779" t="str">
        <f t="shared" ca="1" si="16"/>
        <v/>
      </c>
      <c r="L257" s="779" t="str">
        <f t="shared" ca="1" si="17"/>
        <v/>
      </c>
      <c r="O257" s="779" t="s">
        <v>9592</v>
      </c>
      <c r="P257" s="779" t="s">
        <v>9593</v>
      </c>
      <c r="Q257" s="779" t="s">
        <v>9594</v>
      </c>
      <c r="R257" s="779" t="s">
        <v>9595</v>
      </c>
      <c r="S257" s="779" t="s">
        <v>9596</v>
      </c>
    </row>
    <row r="258" spans="8:19" hidden="1">
      <c r="H258" s="779" t="e">
        <v>#N/A</v>
      </c>
      <c r="I258" s="780" t="str">
        <f t="shared" si="15"/>
        <v/>
      </c>
      <c r="K258" s="779" t="str">
        <f t="shared" ca="1" si="16"/>
        <v/>
      </c>
      <c r="L258" s="779" t="str">
        <f t="shared" ca="1" si="17"/>
        <v/>
      </c>
      <c r="O258" s="779" t="s">
        <v>9597</v>
      </c>
      <c r="P258" s="779" t="s">
        <v>9598</v>
      </c>
      <c r="Q258" s="779" t="s">
        <v>11983</v>
      </c>
      <c r="R258" s="779" t="s">
        <v>11984</v>
      </c>
      <c r="S258" s="779" t="s">
        <v>6404</v>
      </c>
    </row>
    <row r="259" spans="8:19" hidden="1">
      <c r="H259" s="779" t="e">
        <v>#N/A</v>
      </c>
      <c r="I259" s="780" t="str">
        <f t="shared" si="15"/>
        <v/>
      </c>
      <c r="K259" s="779" t="str">
        <f t="shared" ca="1" si="16"/>
        <v/>
      </c>
      <c r="L259" s="779" t="str">
        <f t="shared" ca="1" si="17"/>
        <v/>
      </c>
      <c r="O259" s="779" t="s">
        <v>6405</v>
      </c>
      <c r="P259" s="779" t="s">
        <v>6406</v>
      </c>
      <c r="Q259" s="779" t="s">
        <v>6407</v>
      </c>
      <c r="R259" s="779" t="s">
        <v>6408</v>
      </c>
      <c r="S259" s="779" t="s">
        <v>6409</v>
      </c>
    </row>
    <row r="260" spans="8:19" hidden="1">
      <c r="H260" s="779" t="e">
        <v>#N/A</v>
      </c>
      <c r="I260" s="780" t="str">
        <f t="shared" si="15"/>
        <v/>
      </c>
      <c r="K260" s="779" t="str">
        <f t="shared" ca="1" si="16"/>
        <v/>
      </c>
      <c r="L260" s="779" t="str">
        <f t="shared" ca="1" si="17"/>
        <v/>
      </c>
      <c r="O260" s="779" t="s">
        <v>6410</v>
      </c>
      <c r="P260" s="779" t="s">
        <v>11288</v>
      </c>
      <c r="Q260" s="779" t="s">
        <v>11289</v>
      </c>
      <c r="R260" s="779" t="s">
        <v>11290</v>
      </c>
      <c r="S260" s="779" t="s">
        <v>11291</v>
      </c>
    </row>
    <row r="261" spans="8:19" hidden="1">
      <c r="H261" s="779" t="e">
        <v>#N/A</v>
      </c>
      <c r="I261" s="780" t="str">
        <f t="shared" ref="I261:I324" si="18">locscty</f>
        <v/>
      </c>
      <c r="K261" s="779" t="str">
        <f t="shared" ca="1" si="16"/>
        <v/>
      </c>
      <c r="L261" s="779" t="str">
        <f t="shared" ca="1" si="17"/>
        <v/>
      </c>
      <c r="O261" s="779" t="s">
        <v>11292</v>
      </c>
      <c r="P261" s="779" t="s">
        <v>11293</v>
      </c>
      <c r="Q261" s="779" t="s">
        <v>2978</v>
      </c>
      <c r="R261" s="779" t="s">
        <v>2979</v>
      </c>
      <c r="S261" s="779" t="s">
        <v>2980</v>
      </c>
    </row>
    <row r="262" spans="8:19" hidden="1">
      <c r="H262" s="779" t="e">
        <v>#N/A</v>
      </c>
      <c r="I262" s="780" t="str">
        <f t="shared" si="18"/>
        <v/>
      </c>
      <c r="K262" s="779" t="str">
        <f t="shared" ca="1" si="16"/>
        <v/>
      </c>
      <c r="L262" s="779" t="str">
        <f t="shared" ca="1" si="17"/>
        <v/>
      </c>
      <c r="O262" s="779" t="s">
        <v>2981</v>
      </c>
      <c r="P262" s="779" t="s">
        <v>2982</v>
      </c>
      <c r="Q262" s="779" t="s">
        <v>2983</v>
      </c>
      <c r="R262" s="779" t="s">
        <v>2984</v>
      </c>
      <c r="S262" s="779" t="s">
        <v>2985</v>
      </c>
    </row>
    <row r="263" spans="8:19" hidden="1">
      <c r="H263" s="779" t="e">
        <v>#N/A</v>
      </c>
      <c r="I263" s="780" t="str">
        <f t="shared" si="18"/>
        <v/>
      </c>
      <c r="K263" s="779" t="str">
        <f t="shared" ca="1" si="16"/>
        <v/>
      </c>
      <c r="L263" s="779" t="str">
        <f t="shared" ca="1" si="17"/>
        <v/>
      </c>
      <c r="O263" s="779" t="s">
        <v>2986</v>
      </c>
      <c r="P263" s="779" t="s">
        <v>2987</v>
      </c>
      <c r="Q263" s="779" t="s">
        <v>2988</v>
      </c>
      <c r="R263" s="779" t="s">
        <v>2989</v>
      </c>
      <c r="S263" s="779" t="s">
        <v>2990</v>
      </c>
    </row>
    <row r="264" spans="8:19" hidden="1">
      <c r="H264" s="779" t="e">
        <v>#N/A</v>
      </c>
      <c r="I264" s="780" t="str">
        <f t="shared" si="18"/>
        <v/>
      </c>
      <c r="K264" s="779" t="str">
        <f t="shared" ca="1" si="16"/>
        <v/>
      </c>
      <c r="L264" s="779" t="str">
        <f t="shared" ca="1" si="17"/>
        <v/>
      </c>
      <c r="O264" s="779" t="s">
        <v>2991</v>
      </c>
      <c r="P264" s="779" t="s">
        <v>2992</v>
      </c>
      <c r="Q264" s="779" t="s">
        <v>2993</v>
      </c>
      <c r="R264" s="779" t="s">
        <v>2994</v>
      </c>
      <c r="S264" s="779" t="s">
        <v>2995</v>
      </c>
    </row>
    <row r="265" spans="8:19" hidden="1">
      <c r="H265" s="779" t="e">
        <v>#N/A</v>
      </c>
      <c r="I265" s="780" t="str">
        <f t="shared" si="18"/>
        <v/>
      </c>
      <c r="K265" s="779" t="str">
        <f t="shared" ca="1" si="16"/>
        <v/>
      </c>
      <c r="L265" s="779" t="str">
        <f t="shared" ca="1" si="17"/>
        <v/>
      </c>
      <c r="O265" s="779" t="s">
        <v>1015</v>
      </c>
      <c r="P265" s="779" t="s">
        <v>1016</v>
      </c>
      <c r="Q265" s="779" t="s">
        <v>1017</v>
      </c>
      <c r="R265" s="779" t="s">
        <v>1018</v>
      </c>
      <c r="S265" s="779" t="s">
        <v>1019</v>
      </c>
    </row>
    <row r="266" spans="8:19" hidden="1">
      <c r="H266" s="779" t="e">
        <v>#N/A</v>
      </c>
      <c r="I266" s="780" t="str">
        <f t="shared" si="18"/>
        <v/>
      </c>
      <c r="K266" s="779" t="str">
        <f t="shared" ca="1" si="16"/>
        <v/>
      </c>
      <c r="L266" s="779" t="str">
        <f t="shared" ca="1" si="17"/>
        <v/>
      </c>
      <c r="O266" s="779" t="s">
        <v>1020</v>
      </c>
      <c r="P266" s="779" t="s">
        <v>1021</v>
      </c>
      <c r="Q266" s="779" t="s">
        <v>1022</v>
      </c>
      <c r="R266" s="779" t="s">
        <v>1875</v>
      </c>
      <c r="S266" s="779" t="s">
        <v>1876</v>
      </c>
    </row>
    <row r="267" spans="8:19" hidden="1">
      <c r="H267" s="779" t="e">
        <v>#N/A</v>
      </c>
      <c r="I267" s="780" t="str">
        <f t="shared" si="18"/>
        <v/>
      </c>
      <c r="K267" s="779" t="str">
        <f t="shared" ca="1" si="16"/>
        <v/>
      </c>
      <c r="L267" s="779" t="str">
        <f t="shared" ca="1" si="17"/>
        <v/>
      </c>
      <c r="O267" s="779" t="s">
        <v>1877</v>
      </c>
      <c r="P267" s="779" t="s">
        <v>1878</v>
      </c>
      <c r="Q267" s="779" t="s">
        <v>1879</v>
      </c>
      <c r="R267" s="779" t="s">
        <v>1880</v>
      </c>
      <c r="S267" s="779" t="s">
        <v>1881</v>
      </c>
    </row>
    <row r="268" spans="8:19" hidden="1">
      <c r="H268" s="779" t="e">
        <v>#N/A</v>
      </c>
      <c r="I268" s="780" t="str">
        <f t="shared" si="18"/>
        <v/>
      </c>
      <c r="K268" s="779" t="str">
        <f t="shared" ref="K268:K331" ca="1" si="19">IF(INDIRECT($O268)=0,"",INDIRECT($R268)&amp;INDIRECT($O268)&amp;INDIRECT($P268)&amp;INDIRECT($Q268))</f>
        <v/>
      </c>
      <c r="L268" s="779" t="str">
        <f t="shared" ref="L268:L331" ca="1" si="20">IF(INDIRECT($O268)=0,"",INDIRECT($S268)&amp;INDIRECT($O268)&amp;INDIRECT($P268)&amp;INDIRECT($Q268))</f>
        <v/>
      </c>
      <c r="O268" s="779" t="s">
        <v>1882</v>
      </c>
      <c r="P268" s="779" t="s">
        <v>1883</v>
      </c>
      <c r="Q268" s="779" t="s">
        <v>1884</v>
      </c>
      <c r="R268" s="779" t="s">
        <v>1885</v>
      </c>
      <c r="S268" s="779" t="s">
        <v>1886</v>
      </c>
    </row>
    <row r="269" spans="8:19" hidden="1">
      <c r="H269" s="779" t="e">
        <v>#N/A</v>
      </c>
      <c r="I269" s="780" t="str">
        <f t="shared" si="18"/>
        <v/>
      </c>
      <c r="K269" s="779" t="str">
        <f t="shared" ca="1" si="19"/>
        <v/>
      </c>
      <c r="L269" s="779" t="str">
        <f t="shared" ca="1" si="20"/>
        <v/>
      </c>
      <c r="O269" s="779" t="s">
        <v>1887</v>
      </c>
      <c r="P269" s="779" t="s">
        <v>1888</v>
      </c>
      <c r="Q269" s="779" t="s">
        <v>1889</v>
      </c>
      <c r="R269" s="779" t="s">
        <v>1890</v>
      </c>
      <c r="S269" s="779" t="s">
        <v>1891</v>
      </c>
    </row>
    <row r="270" spans="8:19" hidden="1">
      <c r="H270" s="779" t="e">
        <v>#N/A</v>
      </c>
      <c r="I270" s="780" t="str">
        <f t="shared" si="18"/>
        <v/>
      </c>
      <c r="K270" s="779" t="str">
        <f t="shared" ca="1" si="19"/>
        <v/>
      </c>
      <c r="L270" s="779" t="str">
        <f t="shared" ca="1" si="20"/>
        <v/>
      </c>
      <c r="O270" s="779" t="s">
        <v>1892</v>
      </c>
      <c r="P270" s="779" t="s">
        <v>5937</v>
      </c>
      <c r="Q270" s="779" t="s">
        <v>2573</v>
      </c>
      <c r="R270" s="779" t="s">
        <v>2574</v>
      </c>
      <c r="S270" s="779" t="s">
        <v>2575</v>
      </c>
    </row>
    <row r="271" spans="8:19" hidden="1">
      <c r="H271" s="779" t="e">
        <v>#N/A</v>
      </c>
      <c r="I271" s="780" t="str">
        <f t="shared" si="18"/>
        <v/>
      </c>
      <c r="K271" s="779" t="str">
        <f t="shared" ca="1" si="19"/>
        <v/>
      </c>
      <c r="L271" s="779" t="str">
        <f t="shared" ca="1" si="20"/>
        <v/>
      </c>
      <c r="O271" s="779" t="s">
        <v>2576</v>
      </c>
      <c r="P271" s="779" t="s">
        <v>2577</v>
      </c>
      <c r="Q271" s="779" t="s">
        <v>2578</v>
      </c>
      <c r="R271" s="779" t="s">
        <v>11267</v>
      </c>
      <c r="S271" s="779" t="s">
        <v>11268</v>
      </c>
    </row>
    <row r="272" spans="8:19" hidden="1">
      <c r="H272" s="779" t="e">
        <v>#N/A</v>
      </c>
      <c r="I272" s="780" t="str">
        <f t="shared" si="18"/>
        <v/>
      </c>
      <c r="K272" s="779" t="str">
        <f t="shared" ca="1" si="19"/>
        <v/>
      </c>
      <c r="L272" s="779" t="str">
        <f t="shared" ca="1" si="20"/>
        <v/>
      </c>
      <c r="O272" s="779" t="s">
        <v>11269</v>
      </c>
      <c r="P272" s="779" t="s">
        <v>251</v>
      </c>
      <c r="Q272" s="779" t="s">
        <v>252</v>
      </c>
      <c r="R272" s="779" t="s">
        <v>8423</v>
      </c>
      <c r="S272" s="779" t="s">
        <v>8424</v>
      </c>
    </row>
    <row r="273" spans="8:19" hidden="1">
      <c r="H273" s="779" t="e">
        <v>#N/A</v>
      </c>
      <c r="I273" s="780" t="str">
        <f t="shared" si="18"/>
        <v/>
      </c>
      <c r="K273" s="779" t="str">
        <f t="shared" ca="1" si="19"/>
        <v/>
      </c>
      <c r="L273" s="779" t="str">
        <f t="shared" ca="1" si="20"/>
        <v/>
      </c>
      <c r="O273" s="779" t="s">
        <v>8425</v>
      </c>
      <c r="P273" s="779" t="s">
        <v>8426</v>
      </c>
      <c r="Q273" s="779" t="s">
        <v>8427</v>
      </c>
      <c r="R273" s="779" t="s">
        <v>8428</v>
      </c>
      <c r="S273" s="779" t="s">
        <v>8429</v>
      </c>
    </row>
    <row r="274" spans="8:19" hidden="1">
      <c r="H274" s="779" t="e">
        <v>#N/A</v>
      </c>
      <c r="I274" s="780" t="str">
        <f t="shared" si="18"/>
        <v/>
      </c>
      <c r="K274" s="779" t="str">
        <f t="shared" ca="1" si="19"/>
        <v/>
      </c>
      <c r="L274" s="779" t="str">
        <f t="shared" ca="1" si="20"/>
        <v/>
      </c>
      <c r="O274" s="779" t="s">
        <v>8430</v>
      </c>
      <c r="P274" s="779" t="s">
        <v>8431</v>
      </c>
      <c r="Q274" s="779" t="s">
        <v>8432</v>
      </c>
      <c r="R274" s="779" t="s">
        <v>8433</v>
      </c>
      <c r="S274" s="779" t="s">
        <v>9303</v>
      </c>
    </row>
    <row r="275" spans="8:19" hidden="1">
      <c r="H275" s="779" t="e">
        <v>#N/A</v>
      </c>
      <c r="I275" s="780" t="str">
        <f t="shared" si="18"/>
        <v/>
      </c>
      <c r="K275" s="779" t="str">
        <f t="shared" ca="1" si="19"/>
        <v/>
      </c>
      <c r="L275" s="779" t="str">
        <f t="shared" ca="1" si="20"/>
        <v/>
      </c>
      <c r="O275" s="779" t="s">
        <v>9304</v>
      </c>
      <c r="P275" s="779" t="s">
        <v>9305</v>
      </c>
      <c r="Q275" s="779" t="s">
        <v>9306</v>
      </c>
      <c r="R275" s="779" t="s">
        <v>9307</v>
      </c>
      <c r="S275" s="779" t="s">
        <v>9308</v>
      </c>
    </row>
    <row r="276" spans="8:19" hidden="1">
      <c r="H276" s="779" t="e">
        <v>#N/A</v>
      </c>
      <c r="I276" s="780" t="str">
        <f t="shared" si="18"/>
        <v/>
      </c>
      <c r="K276" s="779" t="str">
        <f t="shared" ca="1" si="19"/>
        <v/>
      </c>
      <c r="L276" s="779" t="str">
        <f t="shared" ca="1" si="20"/>
        <v/>
      </c>
      <c r="O276" s="779" t="s">
        <v>9309</v>
      </c>
      <c r="P276" s="779" t="s">
        <v>9310</v>
      </c>
      <c r="Q276" s="779" t="s">
        <v>9311</v>
      </c>
      <c r="R276" s="779" t="s">
        <v>6609</v>
      </c>
      <c r="S276" s="779" t="s">
        <v>4992</v>
      </c>
    </row>
    <row r="277" spans="8:19" hidden="1">
      <c r="H277" s="779" t="e">
        <v>#N/A</v>
      </c>
      <c r="I277" s="780" t="str">
        <f t="shared" si="18"/>
        <v/>
      </c>
      <c r="K277" s="779" t="str">
        <f t="shared" ca="1" si="19"/>
        <v/>
      </c>
      <c r="L277" s="779" t="str">
        <f t="shared" ca="1" si="20"/>
        <v/>
      </c>
      <c r="O277" s="779" t="s">
        <v>4993</v>
      </c>
      <c r="P277" s="779" t="s">
        <v>4994</v>
      </c>
      <c r="Q277" s="779" t="s">
        <v>4995</v>
      </c>
      <c r="R277" s="779" t="s">
        <v>4996</v>
      </c>
      <c r="S277" s="779" t="s">
        <v>4997</v>
      </c>
    </row>
    <row r="278" spans="8:19" hidden="1">
      <c r="H278" s="779" t="e">
        <v>#N/A</v>
      </c>
      <c r="I278" s="780" t="str">
        <f t="shared" si="18"/>
        <v/>
      </c>
      <c r="K278" s="779" t="str">
        <f t="shared" ca="1" si="19"/>
        <v/>
      </c>
      <c r="L278" s="779" t="str">
        <f t="shared" ca="1" si="20"/>
        <v/>
      </c>
      <c r="O278" s="779" t="s">
        <v>4998</v>
      </c>
      <c r="P278" s="779" t="s">
        <v>4999</v>
      </c>
      <c r="Q278" s="779" t="s">
        <v>5000</v>
      </c>
      <c r="R278" s="779" t="s">
        <v>5001</v>
      </c>
      <c r="S278" s="779" t="s">
        <v>5002</v>
      </c>
    </row>
    <row r="279" spans="8:19" hidden="1">
      <c r="H279" s="779" t="e">
        <v>#N/A</v>
      </c>
      <c r="I279" s="780" t="str">
        <f t="shared" si="18"/>
        <v/>
      </c>
      <c r="K279" s="779" t="str">
        <f t="shared" ca="1" si="19"/>
        <v/>
      </c>
      <c r="L279" s="779" t="str">
        <f t="shared" ca="1" si="20"/>
        <v/>
      </c>
      <c r="O279" s="779" t="s">
        <v>11047</v>
      </c>
      <c r="P279" s="779" t="s">
        <v>11048</v>
      </c>
      <c r="Q279" s="779" t="s">
        <v>11049</v>
      </c>
      <c r="R279" s="779" t="s">
        <v>11050</v>
      </c>
      <c r="S279" s="779" t="s">
        <v>9522</v>
      </c>
    </row>
    <row r="280" spans="8:19" hidden="1">
      <c r="H280" s="779" t="e">
        <v>#N/A</v>
      </c>
      <c r="I280" s="780" t="str">
        <f t="shared" si="18"/>
        <v/>
      </c>
      <c r="K280" s="779" t="str">
        <f t="shared" ca="1" si="19"/>
        <v/>
      </c>
      <c r="L280" s="779" t="str">
        <f t="shared" ca="1" si="20"/>
        <v/>
      </c>
      <c r="O280" s="779" t="s">
        <v>9523</v>
      </c>
      <c r="P280" s="779" t="s">
        <v>9524</v>
      </c>
      <c r="Q280" s="779" t="s">
        <v>9525</v>
      </c>
      <c r="R280" s="779" t="s">
        <v>9526</v>
      </c>
      <c r="S280" s="779" t="s">
        <v>6522</v>
      </c>
    </row>
    <row r="281" spans="8:19" hidden="1">
      <c r="H281" s="779" t="e">
        <v>#N/A</v>
      </c>
      <c r="I281" s="780" t="str">
        <f t="shared" si="18"/>
        <v/>
      </c>
      <c r="K281" s="779" t="str">
        <f t="shared" ca="1" si="19"/>
        <v/>
      </c>
      <c r="L281" s="779" t="str">
        <f t="shared" ca="1" si="20"/>
        <v/>
      </c>
      <c r="O281" s="779" t="s">
        <v>6523</v>
      </c>
      <c r="P281" s="779" t="s">
        <v>6524</v>
      </c>
      <c r="Q281" s="779" t="s">
        <v>6525</v>
      </c>
      <c r="R281" s="779" t="s">
        <v>6526</v>
      </c>
      <c r="S281" s="779" t="s">
        <v>6527</v>
      </c>
    </row>
    <row r="282" spans="8:19" hidden="1">
      <c r="H282" s="779" t="e">
        <v>#N/A</v>
      </c>
      <c r="I282" s="780" t="str">
        <f t="shared" si="18"/>
        <v/>
      </c>
      <c r="K282" s="779" t="str">
        <f t="shared" ca="1" si="19"/>
        <v/>
      </c>
      <c r="L282" s="779" t="str">
        <f t="shared" ca="1" si="20"/>
        <v/>
      </c>
      <c r="O282" s="779" t="s">
        <v>6528</v>
      </c>
      <c r="P282" s="779" t="s">
        <v>6529</v>
      </c>
      <c r="Q282" s="779" t="s">
        <v>6530</v>
      </c>
      <c r="R282" s="779" t="s">
        <v>6531</v>
      </c>
      <c r="S282" s="779" t="s">
        <v>2748</v>
      </c>
    </row>
    <row r="283" spans="8:19" hidden="1">
      <c r="H283" s="779" t="e">
        <v>#N/A</v>
      </c>
      <c r="I283" s="780" t="str">
        <f t="shared" si="18"/>
        <v/>
      </c>
      <c r="K283" s="779" t="str">
        <f t="shared" ca="1" si="19"/>
        <v/>
      </c>
      <c r="L283" s="779" t="str">
        <f t="shared" ca="1" si="20"/>
        <v/>
      </c>
      <c r="O283" s="779" t="s">
        <v>2749</v>
      </c>
      <c r="P283" s="779" t="s">
        <v>2750</v>
      </c>
      <c r="Q283" s="779" t="s">
        <v>2751</v>
      </c>
      <c r="R283" s="779" t="s">
        <v>2752</v>
      </c>
      <c r="S283" s="779" t="s">
        <v>2753</v>
      </c>
    </row>
    <row r="284" spans="8:19" hidden="1">
      <c r="H284" s="779" t="e">
        <v>#N/A</v>
      </c>
      <c r="I284" s="780" t="str">
        <f t="shared" si="18"/>
        <v/>
      </c>
      <c r="K284" s="779" t="str">
        <f t="shared" ca="1" si="19"/>
        <v/>
      </c>
      <c r="L284" s="779" t="str">
        <f t="shared" ca="1" si="20"/>
        <v/>
      </c>
      <c r="O284" s="779" t="s">
        <v>2754</v>
      </c>
      <c r="P284" s="779" t="s">
        <v>8816</v>
      </c>
      <c r="Q284" s="779" t="s">
        <v>8817</v>
      </c>
      <c r="R284" s="779" t="s">
        <v>8818</v>
      </c>
      <c r="S284" s="779" t="s">
        <v>8819</v>
      </c>
    </row>
    <row r="285" spans="8:19" hidden="1">
      <c r="H285" s="779" t="e">
        <v>#N/A</v>
      </c>
      <c r="I285" s="780" t="str">
        <f t="shared" si="18"/>
        <v/>
      </c>
      <c r="K285" s="779" t="str">
        <f t="shared" ca="1" si="19"/>
        <v/>
      </c>
      <c r="L285" s="779" t="str">
        <f t="shared" ca="1" si="20"/>
        <v/>
      </c>
      <c r="O285" s="779" t="s">
        <v>3766</v>
      </c>
      <c r="P285" s="779" t="s">
        <v>3767</v>
      </c>
      <c r="Q285" s="779" t="s">
        <v>3768</v>
      </c>
      <c r="R285" s="779" t="s">
        <v>3769</v>
      </c>
      <c r="S285" s="779" t="s">
        <v>2205</v>
      </c>
    </row>
    <row r="286" spans="8:19" hidden="1">
      <c r="H286" s="779" t="e">
        <v>#N/A</v>
      </c>
      <c r="I286" s="780" t="str">
        <f t="shared" si="18"/>
        <v/>
      </c>
      <c r="K286" s="779" t="str">
        <f t="shared" ca="1" si="19"/>
        <v/>
      </c>
      <c r="L286" s="779" t="str">
        <f t="shared" ca="1" si="20"/>
        <v/>
      </c>
      <c r="O286" s="779" t="s">
        <v>2206</v>
      </c>
      <c r="P286" s="779" t="s">
        <v>2207</v>
      </c>
      <c r="Q286" s="779" t="s">
        <v>2208</v>
      </c>
      <c r="R286" s="779" t="s">
        <v>2209</v>
      </c>
      <c r="S286" s="779" t="s">
        <v>2210</v>
      </c>
    </row>
    <row r="287" spans="8:19" hidden="1">
      <c r="H287" s="779" t="e">
        <v>#N/A</v>
      </c>
      <c r="I287" s="780" t="str">
        <f t="shared" si="18"/>
        <v/>
      </c>
      <c r="K287" s="779" t="str">
        <f t="shared" ca="1" si="19"/>
        <v/>
      </c>
      <c r="L287" s="779" t="str">
        <f t="shared" ca="1" si="20"/>
        <v/>
      </c>
      <c r="O287" s="779" t="s">
        <v>2211</v>
      </c>
      <c r="P287" s="779" t="s">
        <v>2212</v>
      </c>
      <c r="Q287" s="779" t="s">
        <v>2213</v>
      </c>
      <c r="R287" s="779" t="s">
        <v>3929</v>
      </c>
      <c r="S287" s="779" t="s">
        <v>3930</v>
      </c>
    </row>
    <row r="288" spans="8:19" hidden="1">
      <c r="H288" s="779" t="e">
        <v>#N/A</v>
      </c>
      <c r="I288" s="780" t="str">
        <f t="shared" si="18"/>
        <v/>
      </c>
      <c r="K288" s="779" t="str">
        <f t="shared" ca="1" si="19"/>
        <v/>
      </c>
      <c r="L288" s="779" t="str">
        <f t="shared" ca="1" si="20"/>
        <v/>
      </c>
      <c r="O288" s="779" t="s">
        <v>3931</v>
      </c>
      <c r="P288" s="779" t="s">
        <v>3932</v>
      </c>
      <c r="Q288" s="779" t="s">
        <v>3933</v>
      </c>
      <c r="R288" s="779" t="s">
        <v>3934</v>
      </c>
      <c r="S288" s="779" t="s">
        <v>3935</v>
      </c>
    </row>
    <row r="289" spans="8:19" hidden="1">
      <c r="H289" s="779" t="e">
        <v>#N/A</v>
      </c>
      <c r="I289" s="780" t="str">
        <f t="shared" si="18"/>
        <v/>
      </c>
      <c r="K289" s="779" t="str">
        <f t="shared" ca="1" si="19"/>
        <v/>
      </c>
      <c r="L289" s="779" t="str">
        <f t="shared" ca="1" si="20"/>
        <v/>
      </c>
      <c r="O289" s="779" t="s">
        <v>3936</v>
      </c>
      <c r="P289" s="779" t="s">
        <v>3937</v>
      </c>
      <c r="Q289" s="779" t="s">
        <v>3938</v>
      </c>
      <c r="R289" s="779" t="s">
        <v>3939</v>
      </c>
      <c r="S289" s="779" t="s">
        <v>3940</v>
      </c>
    </row>
    <row r="290" spans="8:19" hidden="1">
      <c r="H290" s="779" t="e">
        <v>#N/A</v>
      </c>
      <c r="I290" s="780" t="str">
        <f t="shared" si="18"/>
        <v/>
      </c>
      <c r="K290" s="779" t="str">
        <f t="shared" ca="1" si="19"/>
        <v/>
      </c>
      <c r="L290" s="779" t="str">
        <f t="shared" ca="1" si="20"/>
        <v/>
      </c>
      <c r="O290" s="779" t="s">
        <v>3941</v>
      </c>
      <c r="P290" s="779" t="s">
        <v>3942</v>
      </c>
      <c r="Q290" s="779" t="s">
        <v>3943</v>
      </c>
      <c r="R290" s="779" t="s">
        <v>3944</v>
      </c>
      <c r="S290" s="779" t="s">
        <v>3945</v>
      </c>
    </row>
    <row r="291" spans="8:19" hidden="1">
      <c r="H291" s="779" t="e">
        <v>#N/A</v>
      </c>
      <c r="I291" s="780" t="str">
        <f t="shared" si="18"/>
        <v/>
      </c>
      <c r="K291" s="779" t="str">
        <f t="shared" ca="1" si="19"/>
        <v/>
      </c>
      <c r="L291" s="779" t="str">
        <f t="shared" ca="1" si="20"/>
        <v/>
      </c>
      <c r="O291" s="779" t="s">
        <v>3946</v>
      </c>
      <c r="P291" s="779" t="s">
        <v>3947</v>
      </c>
      <c r="Q291" s="779" t="s">
        <v>3948</v>
      </c>
      <c r="R291" s="779" t="s">
        <v>2630</v>
      </c>
      <c r="S291" s="779" t="s">
        <v>4984</v>
      </c>
    </row>
    <row r="292" spans="8:19" hidden="1">
      <c r="H292" s="779" t="e">
        <v>#N/A</v>
      </c>
      <c r="I292" s="780" t="str">
        <f t="shared" si="18"/>
        <v/>
      </c>
      <c r="K292" s="779" t="str">
        <f t="shared" ca="1" si="19"/>
        <v/>
      </c>
      <c r="L292" s="779" t="str">
        <f t="shared" ca="1" si="20"/>
        <v/>
      </c>
      <c r="O292" s="779" t="s">
        <v>8621</v>
      </c>
      <c r="P292" s="779" t="s">
        <v>12129</v>
      </c>
      <c r="Q292" s="779" t="s">
        <v>13551</v>
      </c>
      <c r="R292" s="779" t="s">
        <v>12160</v>
      </c>
      <c r="S292" s="779" t="s">
        <v>12161</v>
      </c>
    </row>
    <row r="293" spans="8:19" hidden="1">
      <c r="H293" s="779" t="e">
        <v>#N/A</v>
      </c>
      <c r="I293" s="780" t="str">
        <f t="shared" si="18"/>
        <v/>
      </c>
      <c r="K293" s="779" t="str">
        <f t="shared" ca="1" si="19"/>
        <v/>
      </c>
      <c r="L293" s="779" t="str">
        <f t="shared" ca="1" si="20"/>
        <v/>
      </c>
      <c r="O293" s="779" t="s">
        <v>12162</v>
      </c>
      <c r="P293" s="779" t="s">
        <v>12163</v>
      </c>
      <c r="Q293" s="779" t="s">
        <v>12164</v>
      </c>
      <c r="R293" s="779" t="s">
        <v>12165</v>
      </c>
      <c r="S293" s="779" t="s">
        <v>11066</v>
      </c>
    </row>
    <row r="294" spans="8:19" hidden="1">
      <c r="H294" s="779" t="e">
        <v>#N/A</v>
      </c>
      <c r="I294" s="780" t="str">
        <f t="shared" si="18"/>
        <v/>
      </c>
      <c r="K294" s="779" t="str">
        <f t="shared" ca="1" si="19"/>
        <v/>
      </c>
      <c r="L294" s="779" t="str">
        <f t="shared" ca="1" si="20"/>
        <v/>
      </c>
      <c r="O294" s="779" t="s">
        <v>11067</v>
      </c>
      <c r="P294" s="779" t="s">
        <v>11068</v>
      </c>
      <c r="Q294" s="779" t="s">
        <v>11934</v>
      </c>
      <c r="R294" s="779" t="s">
        <v>11935</v>
      </c>
      <c r="S294" s="779" t="s">
        <v>11936</v>
      </c>
    </row>
    <row r="295" spans="8:19" hidden="1">
      <c r="H295" s="779" t="e">
        <v>#N/A</v>
      </c>
      <c r="I295" s="780" t="str">
        <f t="shared" si="18"/>
        <v/>
      </c>
      <c r="K295" s="779" t="str">
        <f t="shared" ca="1" si="19"/>
        <v/>
      </c>
      <c r="L295" s="779" t="str">
        <f t="shared" ca="1" si="20"/>
        <v/>
      </c>
      <c r="O295" s="779" t="s">
        <v>11937</v>
      </c>
      <c r="P295" s="779" t="s">
        <v>11938</v>
      </c>
      <c r="Q295" s="779" t="s">
        <v>11939</v>
      </c>
      <c r="R295" s="779" t="s">
        <v>11940</v>
      </c>
      <c r="S295" s="779" t="s">
        <v>11941</v>
      </c>
    </row>
    <row r="296" spans="8:19" hidden="1">
      <c r="H296" s="779" t="e">
        <v>#N/A</v>
      </c>
      <c r="I296" s="780" t="str">
        <f t="shared" si="18"/>
        <v/>
      </c>
      <c r="K296" s="779" t="str">
        <f t="shared" ca="1" si="19"/>
        <v/>
      </c>
      <c r="L296" s="779" t="str">
        <f t="shared" ca="1" si="20"/>
        <v/>
      </c>
      <c r="O296" s="779" t="s">
        <v>11942</v>
      </c>
      <c r="P296" s="779" t="s">
        <v>11943</v>
      </c>
      <c r="Q296" s="779" t="s">
        <v>11944</v>
      </c>
      <c r="R296" s="779" t="s">
        <v>11945</v>
      </c>
      <c r="S296" s="779" t="s">
        <v>1269</v>
      </c>
    </row>
    <row r="297" spans="8:19" hidden="1">
      <c r="H297" s="779" t="e">
        <v>#N/A</v>
      </c>
      <c r="I297" s="780" t="str">
        <f t="shared" si="18"/>
        <v/>
      </c>
      <c r="K297" s="779" t="str">
        <f t="shared" ca="1" si="19"/>
        <v/>
      </c>
      <c r="L297" s="779" t="str">
        <f t="shared" ca="1" si="20"/>
        <v/>
      </c>
      <c r="O297" s="779" t="s">
        <v>1270</v>
      </c>
      <c r="P297" s="779" t="s">
        <v>1271</v>
      </c>
      <c r="Q297" s="779" t="s">
        <v>1272</v>
      </c>
      <c r="R297" s="779" t="s">
        <v>1273</v>
      </c>
      <c r="S297" s="779" t="s">
        <v>1274</v>
      </c>
    </row>
    <row r="298" spans="8:19" hidden="1">
      <c r="H298" s="779" t="e">
        <v>#N/A</v>
      </c>
      <c r="I298" s="780" t="str">
        <f t="shared" si="18"/>
        <v/>
      </c>
      <c r="K298" s="779" t="str">
        <f t="shared" ca="1" si="19"/>
        <v/>
      </c>
      <c r="L298" s="779" t="str">
        <f t="shared" ca="1" si="20"/>
        <v/>
      </c>
      <c r="O298" s="779" t="s">
        <v>1275</v>
      </c>
      <c r="P298" s="779" t="s">
        <v>1276</v>
      </c>
      <c r="Q298" s="779" t="s">
        <v>1277</v>
      </c>
      <c r="R298" s="779" t="s">
        <v>1278</v>
      </c>
      <c r="S298" s="779" t="s">
        <v>1279</v>
      </c>
    </row>
    <row r="299" spans="8:19" hidden="1">
      <c r="H299" s="779" t="e">
        <v>#N/A</v>
      </c>
      <c r="I299" s="780" t="str">
        <f t="shared" si="18"/>
        <v/>
      </c>
      <c r="K299" s="779" t="str">
        <f t="shared" ca="1" si="19"/>
        <v/>
      </c>
      <c r="L299" s="779" t="str">
        <f t="shared" ca="1" si="20"/>
        <v/>
      </c>
      <c r="O299" s="779" t="s">
        <v>1280</v>
      </c>
      <c r="P299" s="779" t="s">
        <v>1281</v>
      </c>
      <c r="Q299" s="779" t="s">
        <v>1282</v>
      </c>
      <c r="R299" s="779" t="s">
        <v>1283</v>
      </c>
      <c r="S299" s="779" t="s">
        <v>1284</v>
      </c>
    </row>
    <row r="300" spans="8:19" hidden="1">
      <c r="H300" s="779" t="e">
        <v>#N/A</v>
      </c>
      <c r="I300" s="780" t="str">
        <f t="shared" si="18"/>
        <v/>
      </c>
      <c r="K300" s="779" t="str">
        <f t="shared" ca="1" si="19"/>
        <v/>
      </c>
      <c r="L300" s="779" t="str">
        <f t="shared" ca="1" si="20"/>
        <v/>
      </c>
      <c r="O300" s="779" t="s">
        <v>1285</v>
      </c>
      <c r="P300" s="779" t="s">
        <v>1286</v>
      </c>
      <c r="Q300" s="779" t="s">
        <v>1287</v>
      </c>
      <c r="R300" s="779" t="s">
        <v>7949</v>
      </c>
      <c r="S300" s="779" t="s">
        <v>7950</v>
      </c>
    </row>
    <row r="301" spans="8:19" hidden="1">
      <c r="H301" s="779" t="e">
        <v>#N/A</v>
      </c>
      <c r="I301" s="780" t="str">
        <f t="shared" si="18"/>
        <v/>
      </c>
      <c r="K301" s="779" t="str">
        <f t="shared" ca="1" si="19"/>
        <v/>
      </c>
      <c r="L301" s="779" t="str">
        <f t="shared" ca="1" si="20"/>
        <v/>
      </c>
      <c r="O301" s="779" t="s">
        <v>7951</v>
      </c>
      <c r="P301" s="779" t="s">
        <v>7952</v>
      </c>
      <c r="Q301" s="779" t="s">
        <v>7953</v>
      </c>
      <c r="R301" s="779" t="s">
        <v>7954</v>
      </c>
      <c r="S301" s="779" t="s">
        <v>7955</v>
      </c>
    </row>
    <row r="302" spans="8:19" hidden="1">
      <c r="H302" s="779" t="e">
        <v>#N/A</v>
      </c>
      <c r="I302" s="780" t="str">
        <f t="shared" si="18"/>
        <v/>
      </c>
      <c r="K302" s="779" t="str">
        <f t="shared" ca="1" si="19"/>
        <v/>
      </c>
      <c r="L302" s="779" t="str">
        <f t="shared" ca="1" si="20"/>
        <v/>
      </c>
      <c r="O302" s="779" t="s">
        <v>7956</v>
      </c>
      <c r="P302" s="779" t="s">
        <v>7957</v>
      </c>
      <c r="Q302" s="779" t="s">
        <v>7958</v>
      </c>
      <c r="R302" s="779" t="s">
        <v>7959</v>
      </c>
      <c r="S302" s="779" t="s">
        <v>7960</v>
      </c>
    </row>
    <row r="303" spans="8:19" hidden="1">
      <c r="H303" s="779" t="e">
        <v>#N/A</v>
      </c>
      <c r="I303" s="780" t="str">
        <f t="shared" si="18"/>
        <v/>
      </c>
      <c r="K303" s="779" t="str">
        <f t="shared" ca="1" si="19"/>
        <v/>
      </c>
      <c r="L303" s="779" t="str">
        <f t="shared" ca="1" si="20"/>
        <v/>
      </c>
      <c r="O303" s="779" t="s">
        <v>7961</v>
      </c>
      <c r="P303" s="779" t="s">
        <v>7962</v>
      </c>
      <c r="Q303" s="779" t="s">
        <v>7963</v>
      </c>
      <c r="R303" s="779" t="s">
        <v>7964</v>
      </c>
      <c r="S303" s="779" t="s">
        <v>7965</v>
      </c>
    </row>
    <row r="304" spans="8:19" hidden="1">
      <c r="H304" s="779" t="e">
        <v>#N/A</v>
      </c>
      <c r="I304" s="780" t="str">
        <f t="shared" si="18"/>
        <v/>
      </c>
      <c r="K304" s="779" t="str">
        <f t="shared" ca="1" si="19"/>
        <v/>
      </c>
      <c r="L304" s="779" t="str">
        <f t="shared" ca="1" si="20"/>
        <v/>
      </c>
      <c r="O304" s="779" t="s">
        <v>7966</v>
      </c>
      <c r="P304" s="779" t="s">
        <v>10182</v>
      </c>
      <c r="Q304" s="779" t="s">
        <v>10183</v>
      </c>
      <c r="R304" s="779" t="s">
        <v>10184</v>
      </c>
      <c r="S304" s="779" t="s">
        <v>10185</v>
      </c>
    </row>
    <row r="305" spans="8:19" hidden="1">
      <c r="H305" s="779" t="e">
        <v>#N/A</v>
      </c>
      <c r="I305" s="780" t="str">
        <f t="shared" si="18"/>
        <v/>
      </c>
      <c r="K305" s="779" t="str">
        <f t="shared" ca="1" si="19"/>
        <v/>
      </c>
      <c r="L305" s="779" t="str">
        <f t="shared" ca="1" si="20"/>
        <v/>
      </c>
      <c r="O305" s="779" t="s">
        <v>10186</v>
      </c>
      <c r="P305" s="779" t="s">
        <v>10187</v>
      </c>
      <c r="Q305" s="779" t="s">
        <v>10992</v>
      </c>
      <c r="R305" s="779" t="s">
        <v>10993</v>
      </c>
      <c r="S305" s="779" t="s">
        <v>10994</v>
      </c>
    </row>
    <row r="306" spans="8:19" hidden="1">
      <c r="H306" s="779" t="e">
        <v>#N/A</v>
      </c>
      <c r="I306" s="780" t="str">
        <f t="shared" si="18"/>
        <v/>
      </c>
      <c r="K306" s="779" t="str">
        <f t="shared" ca="1" si="19"/>
        <v/>
      </c>
      <c r="L306" s="779" t="str">
        <f t="shared" ca="1" si="20"/>
        <v/>
      </c>
      <c r="O306" s="779" t="s">
        <v>10995</v>
      </c>
      <c r="P306" s="779" t="s">
        <v>10996</v>
      </c>
      <c r="Q306" s="779" t="s">
        <v>10997</v>
      </c>
      <c r="R306" s="779" t="s">
        <v>10998</v>
      </c>
      <c r="S306" s="779" t="s">
        <v>12039</v>
      </c>
    </row>
    <row r="307" spans="8:19" hidden="1">
      <c r="H307" s="779" t="e">
        <v>#N/A</v>
      </c>
      <c r="I307" s="780" t="str">
        <f t="shared" si="18"/>
        <v/>
      </c>
      <c r="K307" s="779" t="str">
        <f t="shared" ca="1" si="19"/>
        <v/>
      </c>
      <c r="L307" s="779" t="str">
        <f t="shared" ca="1" si="20"/>
        <v/>
      </c>
      <c r="O307" s="779" t="s">
        <v>12040</v>
      </c>
      <c r="P307" s="779" t="s">
        <v>12041</v>
      </c>
      <c r="Q307" s="779" t="s">
        <v>12042</v>
      </c>
      <c r="R307" s="779" t="s">
        <v>12043</v>
      </c>
      <c r="S307" s="779" t="s">
        <v>12044</v>
      </c>
    </row>
    <row r="308" spans="8:19" hidden="1">
      <c r="H308" s="779" t="e">
        <v>#N/A</v>
      </c>
      <c r="I308" s="780" t="str">
        <f t="shared" si="18"/>
        <v/>
      </c>
      <c r="K308" s="779" t="str">
        <f t="shared" ca="1" si="19"/>
        <v/>
      </c>
      <c r="L308" s="779" t="str">
        <f t="shared" ca="1" si="20"/>
        <v/>
      </c>
      <c r="O308" s="779" t="s">
        <v>12045</v>
      </c>
      <c r="P308" s="779" t="s">
        <v>12046</v>
      </c>
      <c r="Q308" s="779" t="s">
        <v>12047</v>
      </c>
      <c r="R308" s="779" t="s">
        <v>12048</v>
      </c>
      <c r="S308" s="779" t="s">
        <v>12049</v>
      </c>
    </row>
    <row r="309" spans="8:19" hidden="1">
      <c r="H309" s="779" t="e">
        <v>#N/A</v>
      </c>
      <c r="I309" s="780" t="str">
        <f t="shared" si="18"/>
        <v/>
      </c>
      <c r="K309" s="779" t="str">
        <f t="shared" ca="1" si="19"/>
        <v/>
      </c>
      <c r="L309" s="779" t="str">
        <f t="shared" ca="1" si="20"/>
        <v/>
      </c>
      <c r="O309" s="779" t="s">
        <v>12050</v>
      </c>
      <c r="P309" s="779" t="s">
        <v>12051</v>
      </c>
      <c r="Q309" s="779" t="s">
        <v>12052</v>
      </c>
      <c r="R309" s="779" t="s">
        <v>12053</v>
      </c>
      <c r="S309" s="779" t="s">
        <v>12054</v>
      </c>
    </row>
    <row r="310" spans="8:19" hidden="1">
      <c r="H310" s="779" t="e">
        <v>#N/A</v>
      </c>
      <c r="I310" s="780" t="str">
        <f t="shared" si="18"/>
        <v/>
      </c>
      <c r="K310" s="779" t="str">
        <f t="shared" ca="1" si="19"/>
        <v/>
      </c>
      <c r="L310" s="779" t="str">
        <f t="shared" ca="1" si="20"/>
        <v/>
      </c>
      <c r="O310" s="779" t="s">
        <v>12055</v>
      </c>
      <c r="P310" s="779" t="s">
        <v>12056</v>
      </c>
      <c r="Q310" s="779" t="s">
        <v>12057</v>
      </c>
      <c r="R310" s="779" t="s">
        <v>12058</v>
      </c>
      <c r="S310" s="779" t="s">
        <v>12059</v>
      </c>
    </row>
    <row r="311" spans="8:19" hidden="1">
      <c r="H311" s="779" t="e">
        <v>#N/A</v>
      </c>
      <c r="I311" s="780" t="str">
        <f t="shared" si="18"/>
        <v/>
      </c>
      <c r="K311" s="779" t="str">
        <f t="shared" ca="1" si="19"/>
        <v/>
      </c>
      <c r="L311" s="779" t="str">
        <f t="shared" ca="1" si="20"/>
        <v/>
      </c>
      <c r="O311" s="779" t="s">
        <v>12060</v>
      </c>
      <c r="P311" s="779" t="s">
        <v>10325</v>
      </c>
      <c r="Q311" s="779" t="s">
        <v>10326</v>
      </c>
      <c r="R311" s="779" t="s">
        <v>10327</v>
      </c>
      <c r="S311" s="779" t="s">
        <v>10328</v>
      </c>
    </row>
    <row r="312" spans="8:19" hidden="1">
      <c r="H312" s="779" t="e">
        <v>#N/A</v>
      </c>
      <c r="I312" s="780" t="str">
        <f t="shared" si="18"/>
        <v/>
      </c>
      <c r="K312" s="779" t="str">
        <f t="shared" ca="1" si="19"/>
        <v/>
      </c>
      <c r="L312" s="779" t="str">
        <f t="shared" ca="1" si="20"/>
        <v/>
      </c>
      <c r="O312" s="779" t="s">
        <v>10329</v>
      </c>
      <c r="P312" s="779" t="s">
        <v>10157</v>
      </c>
      <c r="Q312" s="779" t="s">
        <v>10158</v>
      </c>
      <c r="R312" s="779" t="s">
        <v>10159</v>
      </c>
      <c r="S312" s="779" t="s">
        <v>10160</v>
      </c>
    </row>
    <row r="313" spans="8:19" hidden="1">
      <c r="H313" s="779" t="e">
        <v>#N/A</v>
      </c>
      <c r="I313" s="780" t="str">
        <f t="shared" si="18"/>
        <v/>
      </c>
      <c r="K313" s="779" t="str">
        <f t="shared" ca="1" si="19"/>
        <v/>
      </c>
      <c r="L313" s="779" t="str">
        <f t="shared" ca="1" si="20"/>
        <v/>
      </c>
      <c r="O313" s="779" t="s">
        <v>10161</v>
      </c>
      <c r="P313" s="779" t="s">
        <v>10162</v>
      </c>
      <c r="Q313" s="779" t="s">
        <v>10163</v>
      </c>
      <c r="R313" s="779" t="s">
        <v>12070</v>
      </c>
      <c r="S313" s="779" t="s">
        <v>12071</v>
      </c>
    </row>
    <row r="314" spans="8:19" hidden="1">
      <c r="H314" s="779" t="e">
        <v>#N/A</v>
      </c>
      <c r="I314" s="780" t="str">
        <f t="shared" si="18"/>
        <v/>
      </c>
      <c r="K314" s="779" t="str">
        <f t="shared" ca="1" si="19"/>
        <v/>
      </c>
      <c r="L314" s="779" t="str">
        <f t="shared" ca="1" si="20"/>
        <v/>
      </c>
      <c r="O314" s="779" t="s">
        <v>12072</v>
      </c>
      <c r="P314" s="779" t="s">
        <v>12073</v>
      </c>
      <c r="Q314" s="779" t="s">
        <v>12074</v>
      </c>
      <c r="R314" s="779" t="s">
        <v>10176</v>
      </c>
      <c r="S314" s="779" t="s">
        <v>10177</v>
      </c>
    </row>
    <row r="315" spans="8:19" hidden="1">
      <c r="H315" s="779" t="e">
        <v>#N/A</v>
      </c>
      <c r="I315" s="780" t="str">
        <f t="shared" si="18"/>
        <v/>
      </c>
      <c r="K315" s="779" t="str">
        <f t="shared" ca="1" si="19"/>
        <v/>
      </c>
      <c r="L315" s="779" t="str">
        <f t="shared" ca="1" si="20"/>
        <v/>
      </c>
      <c r="O315" s="779" t="s">
        <v>10178</v>
      </c>
      <c r="P315" s="779" t="s">
        <v>10179</v>
      </c>
      <c r="Q315" s="779" t="s">
        <v>10180</v>
      </c>
      <c r="R315" s="779" t="s">
        <v>10181</v>
      </c>
      <c r="S315" s="779" t="s">
        <v>366</v>
      </c>
    </row>
    <row r="316" spans="8:19" hidden="1">
      <c r="H316" s="779" t="e">
        <v>#N/A</v>
      </c>
      <c r="I316" s="780" t="str">
        <f t="shared" si="18"/>
        <v/>
      </c>
      <c r="K316" s="779" t="str">
        <f t="shared" ca="1" si="19"/>
        <v/>
      </c>
      <c r="L316" s="779" t="str">
        <f t="shared" ca="1" si="20"/>
        <v/>
      </c>
      <c r="O316" s="779" t="s">
        <v>367</v>
      </c>
      <c r="P316" s="779" t="s">
        <v>868</v>
      </c>
      <c r="Q316" s="779" t="s">
        <v>869</v>
      </c>
      <c r="R316" s="779" t="s">
        <v>870</v>
      </c>
      <c r="S316" s="779" t="s">
        <v>871</v>
      </c>
    </row>
    <row r="317" spans="8:19" hidden="1">
      <c r="H317" s="779" t="e">
        <v>#N/A</v>
      </c>
      <c r="I317" s="780" t="str">
        <f t="shared" si="18"/>
        <v/>
      </c>
      <c r="K317" s="779" t="str">
        <f t="shared" ca="1" si="19"/>
        <v/>
      </c>
      <c r="L317" s="779" t="str">
        <f t="shared" ca="1" si="20"/>
        <v/>
      </c>
      <c r="O317" s="779" t="s">
        <v>872</v>
      </c>
      <c r="P317" s="779" t="s">
        <v>873</v>
      </c>
      <c r="Q317" s="779" t="s">
        <v>662</v>
      </c>
      <c r="R317" s="779" t="s">
        <v>3596</v>
      </c>
      <c r="S317" s="779" t="s">
        <v>3597</v>
      </c>
    </row>
    <row r="318" spans="8:19" hidden="1">
      <c r="H318" s="779" t="e">
        <v>#N/A</v>
      </c>
      <c r="I318" s="780" t="str">
        <f t="shared" si="18"/>
        <v/>
      </c>
      <c r="K318" s="779" t="str">
        <f t="shared" ca="1" si="19"/>
        <v/>
      </c>
      <c r="L318" s="779" t="str">
        <f t="shared" ca="1" si="20"/>
        <v/>
      </c>
      <c r="O318" s="779" t="s">
        <v>3598</v>
      </c>
      <c r="P318" s="779" t="s">
        <v>3599</v>
      </c>
      <c r="Q318" s="779" t="s">
        <v>3600</v>
      </c>
      <c r="R318" s="779" t="s">
        <v>3601</v>
      </c>
      <c r="S318" s="779" t="s">
        <v>9340</v>
      </c>
    </row>
    <row r="319" spans="8:19" hidden="1">
      <c r="H319" s="779" t="e">
        <v>#N/A</v>
      </c>
      <c r="I319" s="780" t="str">
        <f t="shared" si="18"/>
        <v/>
      </c>
      <c r="K319" s="779" t="str">
        <f t="shared" ca="1" si="19"/>
        <v/>
      </c>
      <c r="L319" s="779" t="str">
        <f t="shared" ca="1" si="20"/>
        <v/>
      </c>
      <c r="O319" s="779" t="s">
        <v>9341</v>
      </c>
      <c r="P319" s="779" t="s">
        <v>1731</v>
      </c>
      <c r="Q319" s="779" t="s">
        <v>1732</v>
      </c>
      <c r="R319" s="779" t="s">
        <v>7665</v>
      </c>
      <c r="S319" s="779" t="s">
        <v>7666</v>
      </c>
    </row>
    <row r="320" spans="8:19" hidden="1">
      <c r="H320" s="779" t="e">
        <v>#N/A</v>
      </c>
      <c r="I320" s="780" t="str">
        <f t="shared" si="18"/>
        <v/>
      </c>
      <c r="K320" s="779" t="str">
        <f t="shared" ca="1" si="19"/>
        <v/>
      </c>
      <c r="L320" s="779" t="str">
        <f t="shared" ca="1" si="20"/>
        <v/>
      </c>
      <c r="O320" s="779" t="s">
        <v>7667</v>
      </c>
      <c r="P320" s="779" t="s">
        <v>14169</v>
      </c>
      <c r="Q320" s="779" t="s">
        <v>14170</v>
      </c>
      <c r="R320" s="779" t="s">
        <v>14171</v>
      </c>
      <c r="S320" s="779" t="s">
        <v>14172</v>
      </c>
    </row>
    <row r="321" spans="8:19" hidden="1">
      <c r="H321" s="779" t="e">
        <v>#N/A</v>
      </c>
      <c r="I321" s="780" t="str">
        <f t="shared" si="18"/>
        <v/>
      </c>
      <c r="K321" s="779" t="str">
        <f t="shared" ca="1" si="19"/>
        <v/>
      </c>
      <c r="L321" s="779" t="str">
        <f t="shared" ca="1" si="20"/>
        <v/>
      </c>
      <c r="O321" s="779" t="s">
        <v>14173</v>
      </c>
      <c r="P321" s="779" t="s">
        <v>14174</v>
      </c>
      <c r="Q321" s="779" t="s">
        <v>14175</v>
      </c>
      <c r="R321" s="779" t="s">
        <v>14176</v>
      </c>
      <c r="S321" s="779" t="s">
        <v>14177</v>
      </c>
    </row>
    <row r="322" spans="8:19" hidden="1">
      <c r="H322" s="779" t="e">
        <v>#N/A</v>
      </c>
      <c r="I322" s="780" t="str">
        <f t="shared" si="18"/>
        <v/>
      </c>
      <c r="K322" s="779" t="str">
        <f t="shared" ca="1" si="19"/>
        <v/>
      </c>
      <c r="L322" s="779" t="str">
        <f t="shared" ca="1" si="20"/>
        <v/>
      </c>
      <c r="O322" s="779" t="s">
        <v>14178</v>
      </c>
      <c r="P322" s="779" t="s">
        <v>14179</v>
      </c>
      <c r="Q322" s="779" t="s">
        <v>2470</v>
      </c>
      <c r="R322" s="779" t="s">
        <v>2471</v>
      </c>
      <c r="S322" s="779" t="s">
        <v>2472</v>
      </c>
    </row>
    <row r="323" spans="8:19" hidden="1">
      <c r="H323" s="779" t="e">
        <v>#N/A</v>
      </c>
      <c r="I323" s="780" t="str">
        <f t="shared" si="18"/>
        <v/>
      </c>
      <c r="K323" s="779" t="str">
        <f t="shared" ca="1" si="19"/>
        <v/>
      </c>
      <c r="L323" s="779" t="str">
        <f t="shared" ca="1" si="20"/>
        <v/>
      </c>
      <c r="O323" s="779" t="s">
        <v>2473</v>
      </c>
      <c r="P323" s="779" t="s">
        <v>2474</v>
      </c>
      <c r="Q323" s="779" t="s">
        <v>2475</v>
      </c>
      <c r="R323" s="779" t="s">
        <v>2476</v>
      </c>
      <c r="S323" s="779" t="s">
        <v>2477</v>
      </c>
    </row>
    <row r="324" spans="8:19" hidden="1">
      <c r="H324" s="779" t="e">
        <v>#N/A</v>
      </c>
      <c r="I324" s="780" t="str">
        <f t="shared" si="18"/>
        <v/>
      </c>
      <c r="K324" s="779" t="str">
        <f t="shared" ca="1" si="19"/>
        <v/>
      </c>
      <c r="L324" s="779" t="str">
        <f t="shared" ca="1" si="20"/>
        <v/>
      </c>
      <c r="O324" s="779" t="s">
        <v>2478</v>
      </c>
      <c r="P324" s="779" t="s">
        <v>2479</v>
      </c>
      <c r="Q324" s="779" t="s">
        <v>2480</v>
      </c>
      <c r="R324" s="779" t="s">
        <v>2481</v>
      </c>
      <c r="S324" s="779" t="s">
        <v>2482</v>
      </c>
    </row>
    <row r="325" spans="8:19" hidden="1">
      <c r="H325" s="779" t="e">
        <v>#N/A</v>
      </c>
      <c r="I325" s="780" t="str">
        <f t="shared" ref="I325:I388" si="21">locscty</f>
        <v/>
      </c>
      <c r="K325" s="779" t="str">
        <f t="shared" ca="1" si="19"/>
        <v/>
      </c>
      <c r="L325" s="779" t="str">
        <f t="shared" ca="1" si="20"/>
        <v/>
      </c>
      <c r="O325" s="779" t="s">
        <v>2483</v>
      </c>
      <c r="P325" s="779" t="s">
        <v>8148</v>
      </c>
      <c r="Q325" s="779" t="s">
        <v>8149</v>
      </c>
      <c r="R325" s="779" t="s">
        <v>8150</v>
      </c>
      <c r="S325" s="779" t="s">
        <v>8151</v>
      </c>
    </row>
    <row r="326" spans="8:19" hidden="1">
      <c r="H326" s="779" t="e">
        <v>#N/A</v>
      </c>
      <c r="I326" s="780" t="str">
        <f t="shared" si="21"/>
        <v/>
      </c>
      <c r="K326" s="779" t="str">
        <f t="shared" ca="1" si="19"/>
        <v/>
      </c>
      <c r="L326" s="779" t="str">
        <f t="shared" ca="1" si="20"/>
        <v/>
      </c>
      <c r="O326" s="779" t="s">
        <v>8152</v>
      </c>
      <c r="P326" s="779" t="s">
        <v>8153</v>
      </c>
      <c r="Q326" s="779" t="s">
        <v>8154</v>
      </c>
      <c r="R326" s="779" t="s">
        <v>8155</v>
      </c>
      <c r="S326" s="779" t="s">
        <v>8156</v>
      </c>
    </row>
    <row r="327" spans="8:19" hidden="1">
      <c r="H327" s="779" t="e">
        <v>#N/A</v>
      </c>
      <c r="I327" s="780" t="str">
        <f t="shared" si="21"/>
        <v/>
      </c>
      <c r="K327" s="779" t="str">
        <f t="shared" ca="1" si="19"/>
        <v/>
      </c>
      <c r="L327" s="779" t="str">
        <f t="shared" ca="1" si="20"/>
        <v/>
      </c>
      <c r="O327" s="779" t="s">
        <v>8157</v>
      </c>
      <c r="P327" s="779" t="s">
        <v>8158</v>
      </c>
      <c r="Q327" s="779" t="s">
        <v>10095</v>
      </c>
      <c r="R327" s="779" t="s">
        <v>10096</v>
      </c>
      <c r="S327" s="779" t="s">
        <v>10097</v>
      </c>
    </row>
    <row r="328" spans="8:19" hidden="1">
      <c r="H328" s="779" t="e">
        <v>#N/A</v>
      </c>
      <c r="I328" s="780" t="str">
        <f t="shared" si="21"/>
        <v/>
      </c>
      <c r="K328" s="779" t="str">
        <f t="shared" ca="1" si="19"/>
        <v/>
      </c>
      <c r="L328" s="779" t="str">
        <f t="shared" ca="1" si="20"/>
        <v/>
      </c>
      <c r="O328" s="779" t="s">
        <v>10098</v>
      </c>
      <c r="P328" s="779" t="s">
        <v>10099</v>
      </c>
      <c r="Q328" s="779" t="s">
        <v>10100</v>
      </c>
      <c r="R328" s="779" t="s">
        <v>10101</v>
      </c>
      <c r="S328" s="779" t="s">
        <v>10102</v>
      </c>
    </row>
    <row r="329" spans="8:19" hidden="1">
      <c r="H329" s="779" t="e">
        <v>#N/A</v>
      </c>
      <c r="I329" s="780" t="str">
        <f t="shared" si="21"/>
        <v/>
      </c>
      <c r="K329" s="779" t="str">
        <f t="shared" ca="1" si="19"/>
        <v/>
      </c>
      <c r="L329" s="779" t="str">
        <f t="shared" ca="1" si="20"/>
        <v/>
      </c>
      <c r="O329" s="779" t="s">
        <v>10103</v>
      </c>
      <c r="P329" s="779" t="s">
        <v>10104</v>
      </c>
      <c r="Q329" s="779" t="s">
        <v>10105</v>
      </c>
      <c r="R329" s="779" t="s">
        <v>10106</v>
      </c>
      <c r="S329" s="779" t="s">
        <v>10107</v>
      </c>
    </row>
    <row r="330" spans="8:19" hidden="1">
      <c r="H330" s="779" t="e">
        <v>#N/A</v>
      </c>
      <c r="I330" s="780" t="str">
        <f t="shared" si="21"/>
        <v/>
      </c>
      <c r="K330" s="779" t="str">
        <f t="shared" ca="1" si="19"/>
        <v/>
      </c>
      <c r="L330" s="779" t="str">
        <f t="shared" ca="1" si="20"/>
        <v/>
      </c>
      <c r="O330" s="779" t="s">
        <v>10108</v>
      </c>
      <c r="P330" s="779" t="s">
        <v>10109</v>
      </c>
      <c r="Q330" s="779" t="s">
        <v>10110</v>
      </c>
      <c r="R330" s="779" t="s">
        <v>10111</v>
      </c>
      <c r="S330" s="779" t="s">
        <v>10112</v>
      </c>
    </row>
    <row r="331" spans="8:19" hidden="1">
      <c r="H331" s="779" t="e">
        <v>#N/A</v>
      </c>
      <c r="I331" s="780" t="str">
        <f t="shared" si="21"/>
        <v/>
      </c>
      <c r="K331" s="779" t="str">
        <f t="shared" ca="1" si="19"/>
        <v/>
      </c>
      <c r="L331" s="779" t="str">
        <f t="shared" ca="1" si="20"/>
        <v/>
      </c>
      <c r="O331" s="779" t="s">
        <v>10113</v>
      </c>
      <c r="P331" s="779" t="s">
        <v>11647</v>
      </c>
      <c r="Q331" s="779" t="s">
        <v>11648</v>
      </c>
      <c r="R331" s="779" t="s">
        <v>11649</v>
      </c>
      <c r="S331" s="779" t="s">
        <v>11650</v>
      </c>
    </row>
    <row r="332" spans="8:19" hidden="1">
      <c r="H332" s="779" t="e">
        <v>#N/A</v>
      </c>
      <c r="I332" s="780" t="str">
        <f t="shared" si="21"/>
        <v/>
      </c>
      <c r="K332" s="779" t="str">
        <f t="shared" ref="K332:K395" ca="1" si="22">IF(INDIRECT($O332)=0,"",INDIRECT($R332)&amp;INDIRECT($O332)&amp;INDIRECT($P332)&amp;INDIRECT($Q332))</f>
        <v/>
      </c>
      <c r="L332" s="779" t="str">
        <f t="shared" ref="L332:L395" ca="1" si="23">IF(INDIRECT($O332)=0,"",INDIRECT($S332)&amp;INDIRECT($O332)&amp;INDIRECT($P332)&amp;INDIRECT($Q332))</f>
        <v/>
      </c>
      <c r="O332" s="779" t="s">
        <v>11651</v>
      </c>
      <c r="P332" s="779" t="s">
        <v>11652</v>
      </c>
      <c r="Q332" s="779" t="s">
        <v>11653</v>
      </c>
      <c r="R332" s="779" t="s">
        <v>11654</v>
      </c>
      <c r="S332" s="779" t="s">
        <v>11655</v>
      </c>
    </row>
    <row r="333" spans="8:19" hidden="1">
      <c r="H333" s="779" t="e">
        <v>#N/A</v>
      </c>
      <c r="I333" s="780" t="str">
        <f t="shared" si="21"/>
        <v/>
      </c>
      <c r="K333" s="779" t="str">
        <f t="shared" ca="1" si="22"/>
        <v/>
      </c>
      <c r="L333" s="779" t="str">
        <f t="shared" ca="1" si="23"/>
        <v/>
      </c>
      <c r="O333" s="779" t="s">
        <v>11656</v>
      </c>
      <c r="P333" s="779" t="s">
        <v>11657</v>
      </c>
      <c r="Q333" s="779" t="s">
        <v>149</v>
      </c>
      <c r="R333" s="779" t="s">
        <v>150</v>
      </c>
      <c r="S333" s="779" t="s">
        <v>151</v>
      </c>
    </row>
    <row r="334" spans="8:19" hidden="1">
      <c r="H334" s="779" t="e">
        <v>#N/A</v>
      </c>
      <c r="I334" s="780" t="str">
        <f t="shared" si="21"/>
        <v/>
      </c>
      <c r="K334" s="779" t="str">
        <f t="shared" ca="1" si="22"/>
        <v/>
      </c>
      <c r="L334" s="779" t="str">
        <f t="shared" ca="1" si="23"/>
        <v/>
      </c>
      <c r="O334" s="779" t="s">
        <v>152</v>
      </c>
      <c r="P334" s="779" t="s">
        <v>153</v>
      </c>
      <c r="Q334" s="779" t="s">
        <v>154</v>
      </c>
      <c r="R334" s="779" t="s">
        <v>155</v>
      </c>
      <c r="S334" s="779" t="s">
        <v>156</v>
      </c>
    </row>
    <row r="335" spans="8:19" hidden="1">
      <c r="H335" s="779" t="e">
        <v>#N/A</v>
      </c>
      <c r="I335" s="780" t="str">
        <f t="shared" si="21"/>
        <v/>
      </c>
      <c r="K335" s="779" t="str">
        <f t="shared" ca="1" si="22"/>
        <v/>
      </c>
      <c r="L335" s="779" t="str">
        <f t="shared" ca="1" si="23"/>
        <v/>
      </c>
      <c r="O335" s="779" t="s">
        <v>5798</v>
      </c>
      <c r="P335" s="779" t="s">
        <v>5799</v>
      </c>
      <c r="Q335" s="779" t="s">
        <v>5800</v>
      </c>
      <c r="R335" s="779" t="s">
        <v>5801</v>
      </c>
      <c r="S335" s="779" t="s">
        <v>5802</v>
      </c>
    </row>
    <row r="336" spans="8:19" hidden="1">
      <c r="H336" s="779" t="e">
        <v>#N/A</v>
      </c>
      <c r="I336" s="780" t="str">
        <f t="shared" si="21"/>
        <v/>
      </c>
      <c r="K336" s="779" t="str">
        <f t="shared" ca="1" si="22"/>
        <v/>
      </c>
      <c r="L336" s="779" t="str">
        <f t="shared" ca="1" si="23"/>
        <v/>
      </c>
      <c r="O336" s="779" t="s">
        <v>5803</v>
      </c>
      <c r="P336" s="779" t="s">
        <v>5804</v>
      </c>
      <c r="Q336" s="779" t="s">
        <v>5805</v>
      </c>
      <c r="R336" s="779" t="s">
        <v>5806</v>
      </c>
      <c r="S336" s="779" t="s">
        <v>5807</v>
      </c>
    </row>
    <row r="337" spans="8:19" hidden="1">
      <c r="H337" s="779" t="e">
        <v>#N/A</v>
      </c>
      <c r="I337" s="780" t="str">
        <f t="shared" si="21"/>
        <v/>
      </c>
      <c r="K337" s="779" t="str">
        <f t="shared" ca="1" si="22"/>
        <v/>
      </c>
      <c r="L337" s="779" t="str">
        <f t="shared" ca="1" si="23"/>
        <v/>
      </c>
      <c r="O337" s="779" t="s">
        <v>5808</v>
      </c>
      <c r="P337" s="779" t="s">
        <v>5809</v>
      </c>
      <c r="Q337" s="779" t="s">
        <v>5810</v>
      </c>
      <c r="R337" s="779" t="s">
        <v>5811</v>
      </c>
      <c r="S337" s="779" t="s">
        <v>5812</v>
      </c>
    </row>
    <row r="338" spans="8:19" hidden="1">
      <c r="H338" s="779" t="e">
        <v>#N/A</v>
      </c>
      <c r="I338" s="780" t="str">
        <f t="shared" si="21"/>
        <v/>
      </c>
      <c r="K338" s="779" t="str">
        <f t="shared" ca="1" si="22"/>
        <v/>
      </c>
      <c r="L338" s="779" t="str">
        <f t="shared" ca="1" si="23"/>
        <v/>
      </c>
      <c r="O338" s="779" t="s">
        <v>5813</v>
      </c>
      <c r="P338" s="779" t="s">
        <v>6494</v>
      </c>
      <c r="Q338" s="779" t="s">
        <v>6495</v>
      </c>
      <c r="R338" s="779" t="s">
        <v>6496</v>
      </c>
      <c r="S338" s="779" t="s">
        <v>6497</v>
      </c>
    </row>
    <row r="339" spans="8:19" hidden="1">
      <c r="H339" s="779" t="e">
        <v>#N/A</v>
      </c>
      <c r="I339" s="780" t="str">
        <f t="shared" si="21"/>
        <v/>
      </c>
      <c r="K339" s="779" t="str">
        <f t="shared" ca="1" si="22"/>
        <v/>
      </c>
      <c r="L339" s="779" t="str">
        <f t="shared" ca="1" si="23"/>
        <v/>
      </c>
      <c r="O339" s="779" t="s">
        <v>6498</v>
      </c>
      <c r="P339" s="779" t="s">
        <v>6499</v>
      </c>
      <c r="Q339" s="779" t="s">
        <v>6500</v>
      </c>
      <c r="R339" s="779" t="s">
        <v>6501</v>
      </c>
      <c r="S339" s="779" t="s">
        <v>6502</v>
      </c>
    </row>
    <row r="340" spans="8:19" hidden="1">
      <c r="H340" s="779" t="e">
        <v>#N/A</v>
      </c>
      <c r="I340" s="780" t="str">
        <f t="shared" si="21"/>
        <v/>
      </c>
      <c r="K340" s="779" t="str">
        <f t="shared" ca="1" si="22"/>
        <v/>
      </c>
      <c r="L340" s="779" t="str">
        <f t="shared" ca="1" si="23"/>
        <v/>
      </c>
      <c r="O340" s="779" t="s">
        <v>6503</v>
      </c>
      <c r="P340" s="779" t="s">
        <v>6504</v>
      </c>
      <c r="Q340" s="779" t="s">
        <v>6505</v>
      </c>
      <c r="R340" s="779" t="s">
        <v>6506</v>
      </c>
      <c r="S340" s="779" t="s">
        <v>11034</v>
      </c>
    </row>
    <row r="341" spans="8:19" hidden="1">
      <c r="H341" s="779" t="e">
        <v>#N/A</v>
      </c>
      <c r="I341" s="780" t="str">
        <f t="shared" si="21"/>
        <v/>
      </c>
      <c r="K341" s="779" t="str">
        <f t="shared" ca="1" si="22"/>
        <v/>
      </c>
      <c r="L341" s="779" t="str">
        <f t="shared" ca="1" si="23"/>
        <v/>
      </c>
      <c r="O341" s="779" t="s">
        <v>13717</v>
      </c>
      <c r="P341" s="779" t="s">
        <v>13718</v>
      </c>
      <c r="Q341" s="779" t="s">
        <v>13719</v>
      </c>
      <c r="R341" s="779" t="s">
        <v>13720</v>
      </c>
      <c r="S341" s="779" t="s">
        <v>13721</v>
      </c>
    </row>
    <row r="342" spans="8:19" hidden="1">
      <c r="H342" s="779" t="e">
        <v>#N/A</v>
      </c>
      <c r="I342" s="780" t="str">
        <f t="shared" si="21"/>
        <v/>
      </c>
      <c r="K342" s="779" t="str">
        <f t="shared" ca="1" si="22"/>
        <v/>
      </c>
      <c r="L342" s="779" t="str">
        <f t="shared" ca="1" si="23"/>
        <v/>
      </c>
      <c r="O342" s="779" t="s">
        <v>13722</v>
      </c>
      <c r="P342" s="779" t="s">
        <v>13723</v>
      </c>
      <c r="Q342" s="779" t="s">
        <v>13724</v>
      </c>
      <c r="R342" s="779" t="s">
        <v>13725</v>
      </c>
      <c r="S342" s="779" t="s">
        <v>13726</v>
      </c>
    </row>
    <row r="343" spans="8:19" hidden="1">
      <c r="H343" s="779" t="e">
        <v>#N/A</v>
      </c>
      <c r="I343" s="780" t="str">
        <f t="shared" si="21"/>
        <v/>
      </c>
      <c r="K343" s="779" t="str">
        <f t="shared" ca="1" si="22"/>
        <v/>
      </c>
      <c r="L343" s="779" t="str">
        <f t="shared" ca="1" si="23"/>
        <v/>
      </c>
      <c r="O343" s="779" t="s">
        <v>13727</v>
      </c>
      <c r="P343" s="779" t="s">
        <v>13728</v>
      </c>
      <c r="Q343" s="779" t="s">
        <v>13729</v>
      </c>
      <c r="R343" s="779" t="s">
        <v>13730</v>
      </c>
      <c r="S343" s="779" t="s">
        <v>9890</v>
      </c>
    </row>
    <row r="344" spans="8:19" hidden="1">
      <c r="H344" s="779" t="e">
        <v>#N/A</v>
      </c>
      <c r="I344" s="780" t="str">
        <f t="shared" si="21"/>
        <v/>
      </c>
      <c r="K344" s="779" t="str">
        <f t="shared" ca="1" si="22"/>
        <v/>
      </c>
      <c r="L344" s="779" t="str">
        <f t="shared" ca="1" si="23"/>
        <v/>
      </c>
      <c r="O344" s="779" t="s">
        <v>9891</v>
      </c>
      <c r="P344" s="779" t="s">
        <v>9892</v>
      </c>
      <c r="Q344" s="779" t="s">
        <v>9893</v>
      </c>
      <c r="R344" s="779" t="s">
        <v>9894</v>
      </c>
      <c r="S344" s="779" t="s">
        <v>9895</v>
      </c>
    </row>
    <row r="345" spans="8:19" hidden="1">
      <c r="H345" s="779" t="e">
        <v>#N/A</v>
      </c>
      <c r="I345" s="780" t="str">
        <f t="shared" si="21"/>
        <v/>
      </c>
      <c r="K345" s="779" t="str">
        <f t="shared" ca="1" si="22"/>
        <v/>
      </c>
      <c r="L345" s="779" t="str">
        <f t="shared" ca="1" si="23"/>
        <v/>
      </c>
      <c r="O345" s="779" t="s">
        <v>9896</v>
      </c>
      <c r="P345" s="779" t="s">
        <v>13641</v>
      </c>
      <c r="Q345" s="779" t="s">
        <v>13642</v>
      </c>
      <c r="R345" s="779" t="s">
        <v>13643</v>
      </c>
      <c r="S345" s="779" t="s">
        <v>13644</v>
      </c>
    </row>
    <row r="346" spans="8:19" hidden="1">
      <c r="H346" s="779" t="e">
        <v>#N/A</v>
      </c>
      <c r="I346" s="780" t="str">
        <f t="shared" si="21"/>
        <v/>
      </c>
      <c r="K346" s="779" t="str">
        <f t="shared" ca="1" si="22"/>
        <v/>
      </c>
      <c r="L346" s="779" t="str">
        <f t="shared" ca="1" si="23"/>
        <v/>
      </c>
      <c r="O346" s="779" t="s">
        <v>13645</v>
      </c>
      <c r="P346" s="779" t="s">
        <v>13646</v>
      </c>
      <c r="Q346" s="779" t="s">
        <v>13647</v>
      </c>
      <c r="R346" s="779" t="s">
        <v>13648</v>
      </c>
      <c r="S346" s="779" t="s">
        <v>13649</v>
      </c>
    </row>
    <row r="347" spans="8:19" hidden="1">
      <c r="H347" s="779" t="e">
        <v>#N/A</v>
      </c>
      <c r="I347" s="780" t="str">
        <f t="shared" si="21"/>
        <v/>
      </c>
      <c r="K347" s="779" t="str">
        <f t="shared" ca="1" si="22"/>
        <v/>
      </c>
      <c r="L347" s="779" t="str">
        <f t="shared" ca="1" si="23"/>
        <v/>
      </c>
      <c r="O347" s="779" t="s">
        <v>13650</v>
      </c>
      <c r="P347" s="779" t="s">
        <v>13651</v>
      </c>
      <c r="Q347" s="779" t="s">
        <v>13652</v>
      </c>
      <c r="R347" s="779" t="s">
        <v>13653</v>
      </c>
      <c r="S347" s="779" t="s">
        <v>13654</v>
      </c>
    </row>
    <row r="348" spans="8:19" hidden="1">
      <c r="H348" s="779" t="e">
        <v>#N/A</v>
      </c>
      <c r="I348" s="780" t="str">
        <f t="shared" si="21"/>
        <v/>
      </c>
      <c r="K348" s="779" t="str">
        <f t="shared" ca="1" si="22"/>
        <v/>
      </c>
      <c r="L348" s="779" t="str">
        <f t="shared" ca="1" si="23"/>
        <v/>
      </c>
      <c r="O348" s="779" t="s">
        <v>13655</v>
      </c>
      <c r="P348" s="779" t="s">
        <v>13656</v>
      </c>
      <c r="Q348" s="779" t="s">
        <v>13657</v>
      </c>
      <c r="R348" s="779" t="s">
        <v>13658</v>
      </c>
      <c r="S348" s="779" t="s">
        <v>13659</v>
      </c>
    </row>
    <row r="349" spans="8:19" hidden="1">
      <c r="H349" s="779" t="e">
        <v>#N/A</v>
      </c>
      <c r="I349" s="780" t="str">
        <f t="shared" si="21"/>
        <v/>
      </c>
      <c r="K349" s="779" t="str">
        <f t="shared" ca="1" si="22"/>
        <v/>
      </c>
      <c r="L349" s="779" t="str">
        <f t="shared" ca="1" si="23"/>
        <v/>
      </c>
      <c r="O349" s="779" t="s">
        <v>13660</v>
      </c>
      <c r="P349" s="779" t="s">
        <v>13661</v>
      </c>
      <c r="Q349" s="779" t="s">
        <v>13662</v>
      </c>
      <c r="R349" s="779" t="s">
        <v>13663</v>
      </c>
      <c r="S349" s="779" t="s">
        <v>13664</v>
      </c>
    </row>
    <row r="350" spans="8:19" hidden="1">
      <c r="H350" s="779" t="e">
        <v>#N/A</v>
      </c>
      <c r="I350" s="780" t="str">
        <f t="shared" si="21"/>
        <v/>
      </c>
      <c r="K350" s="779" t="str">
        <f t="shared" ca="1" si="22"/>
        <v/>
      </c>
      <c r="L350" s="779" t="str">
        <f t="shared" ca="1" si="23"/>
        <v/>
      </c>
      <c r="O350" s="779" t="s">
        <v>13665</v>
      </c>
      <c r="P350" s="779" t="s">
        <v>1668</v>
      </c>
      <c r="Q350" s="779" t="s">
        <v>1669</v>
      </c>
      <c r="R350" s="779" t="s">
        <v>1670</v>
      </c>
      <c r="S350" s="779" t="s">
        <v>1671</v>
      </c>
    </row>
    <row r="351" spans="8:19" hidden="1">
      <c r="H351" s="779" t="e">
        <v>#N/A</v>
      </c>
      <c r="I351" s="780" t="str">
        <f t="shared" si="21"/>
        <v/>
      </c>
      <c r="K351" s="779" t="str">
        <f t="shared" ca="1" si="22"/>
        <v/>
      </c>
      <c r="L351" s="779" t="str">
        <f t="shared" ca="1" si="23"/>
        <v/>
      </c>
      <c r="O351" s="779" t="s">
        <v>1672</v>
      </c>
      <c r="P351" s="779" t="s">
        <v>1673</v>
      </c>
      <c r="Q351" s="779" t="s">
        <v>1674</v>
      </c>
      <c r="R351" s="779" t="s">
        <v>6231</v>
      </c>
      <c r="S351" s="779" t="s">
        <v>6232</v>
      </c>
    </row>
    <row r="352" spans="8:19" hidden="1">
      <c r="H352" s="779" t="e">
        <v>#N/A</v>
      </c>
      <c r="I352" s="780" t="str">
        <f t="shared" si="21"/>
        <v/>
      </c>
      <c r="K352" s="779" t="str">
        <f t="shared" ca="1" si="22"/>
        <v/>
      </c>
      <c r="L352" s="779" t="str">
        <f t="shared" ca="1" si="23"/>
        <v/>
      </c>
      <c r="O352" s="779" t="s">
        <v>6233</v>
      </c>
      <c r="P352" s="779" t="s">
        <v>6234</v>
      </c>
      <c r="Q352" s="779" t="s">
        <v>6235</v>
      </c>
      <c r="R352" s="779" t="s">
        <v>6236</v>
      </c>
      <c r="S352" s="779" t="s">
        <v>6237</v>
      </c>
    </row>
    <row r="353" spans="8:19" hidden="1">
      <c r="H353" s="779" t="e">
        <v>#N/A</v>
      </c>
      <c r="I353" s="780" t="str">
        <f t="shared" si="21"/>
        <v/>
      </c>
      <c r="K353" s="779" t="str">
        <f t="shared" ca="1" si="22"/>
        <v/>
      </c>
      <c r="L353" s="779" t="str">
        <f t="shared" ca="1" si="23"/>
        <v/>
      </c>
      <c r="O353" s="779" t="s">
        <v>6238</v>
      </c>
      <c r="P353" s="779" t="s">
        <v>6239</v>
      </c>
      <c r="Q353" s="779" t="s">
        <v>6240</v>
      </c>
      <c r="R353" s="779" t="s">
        <v>6241</v>
      </c>
      <c r="S353" s="779" t="s">
        <v>6242</v>
      </c>
    </row>
    <row r="354" spans="8:19" hidden="1">
      <c r="H354" s="779" t="e">
        <v>#N/A</v>
      </c>
      <c r="I354" s="780" t="str">
        <f t="shared" si="21"/>
        <v/>
      </c>
      <c r="K354" s="779" t="str">
        <f t="shared" ca="1" si="22"/>
        <v/>
      </c>
      <c r="L354" s="779" t="str">
        <f t="shared" ca="1" si="23"/>
        <v/>
      </c>
      <c r="O354" s="779" t="s">
        <v>6243</v>
      </c>
      <c r="P354" s="779" t="s">
        <v>11557</v>
      </c>
      <c r="Q354" s="779" t="s">
        <v>12034</v>
      </c>
      <c r="R354" s="779" t="s">
        <v>12035</v>
      </c>
      <c r="S354" s="779" t="s">
        <v>12036</v>
      </c>
    </row>
    <row r="355" spans="8:19" hidden="1">
      <c r="H355" s="779" t="e">
        <v>#N/A</v>
      </c>
      <c r="I355" s="780" t="str">
        <f t="shared" si="21"/>
        <v/>
      </c>
      <c r="K355" s="779" t="str">
        <f t="shared" ca="1" si="22"/>
        <v/>
      </c>
      <c r="L355" s="779" t="str">
        <f t="shared" ca="1" si="23"/>
        <v/>
      </c>
      <c r="O355" s="779" t="s">
        <v>12037</v>
      </c>
      <c r="P355" s="779" t="s">
        <v>12038</v>
      </c>
      <c r="Q355" s="779" t="s">
        <v>9157</v>
      </c>
      <c r="R355" s="779" t="s">
        <v>9158</v>
      </c>
      <c r="S355" s="779" t="s">
        <v>2922</v>
      </c>
    </row>
    <row r="356" spans="8:19" hidden="1">
      <c r="H356" s="779" t="e">
        <v>#N/A</v>
      </c>
      <c r="I356" s="780" t="str">
        <f t="shared" si="21"/>
        <v/>
      </c>
      <c r="K356" s="779" t="str">
        <f t="shared" ca="1" si="22"/>
        <v/>
      </c>
      <c r="L356" s="779" t="str">
        <f t="shared" ca="1" si="23"/>
        <v/>
      </c>
      <c r="O356" s="779" t="s">
        <v>2923</v>
      </c>
      <c r="P356" s="779" t="s">
        <v>2924</v>
      </c>
      <c r="Q356" s="779" t="s">
        <v>2925</v>
      </c>
      <c r="R356" s="779" t="s">
        <v>7856</v>
      </c>
      <c r="S356" s="779" t="s">
        <v>2786</v>
      </c>
    </row>
    <row r="357" spans="8:19" hidden="1">
      <c r="H357" s="779" t="e">
        <v>#N/A</v>
      </c>
      <c r="I357" s="780" t="str">
        <f t="shared" si="21"/>
        <v/>
      </c>
      <c r="K357" s="779" t="str">
        <f t="shared" ca="1" si="22"/>
        <v/>
      </c>
      <c r="L357" s="779" t="str">
        <f t="shared" ca="1" si="23"/>
        <v/>
      </c>
      <c r="O357" s="779" t="s">
        <v>2787</v>
      </c>
      <c r="P357" s="779" t="s">
        <v>5394</v>
      </c>
      <c r="Q357" s="779" t="s">
        <v>5395</v>
      </c>
      <c r="R357" s="779" t="s">
        <v>1648</v>
      </c>
      <c r="S357" s="779" t="s">
        <v>1649</v>
      </c>
    </row>
    <row r="358" spans="8:19" hidden="1">
      <c r="H358" s="779" t="e">
        <v>#N/A</v>
      </c>
      <c r="I358" s="780" t="str">
        <f t="shared" si="21"/>
        <v/>
      </c>
      <c r="K358" s="779" t="str">
        <f t="shared" ca="1" si="22"/>
        <v/>
      </c>
      <c r="L358" s="779" t="str">
        <f t="shared" ca="1" si="23"/>
        <v/>
      </c>
      <c r="O358" s="779" t="s">
        <v>1650</v>
      </c>
      <c r="P358" s="779" t="s">
        <v>1651</v>
      </c>
      <c r="Q358" s="779" t="s">
        <v>1652</v>
      </c>
      <c r="R358" s="779" t="s">
        <v>1653</v>
      </c>
      <c r="S358" s="779" t="s">
        <v>1654</v>
      </c>
    </row>
    <row r="359" spans="8:19" hidden="1">
      <c r="H359" s="779" t="e">
        <v>#N/A</v>
      </c>
      <c r="I359" s="780" t="str">
        <f t="shared" si="21"/>
        <v/>
      </c>
      <c r="K359" s="779" t="str">
        <f t="shared" ca="1" si="22"/>
        <v/>
      </c>
      <c r="L359" s="779" t="str">
        <f t="shared" ca="1" si="23"/>
        <v/>
      </c>
      <c r="O359" s="779" t="s">
        <v>1655</v>
      </c>
      <c r="P359" s="779" t="s">
        <v>1656</v>
      </c>
      <c r="Q359" s="779" t="s">
        <v>1657</v>
      </c>
      <c r="R359" s="779" t="s">
        <v>1658</v>
      </c>
      <c r="S359" s="779" t="s">
        <v>1659</v>
      </c>
    </row>
    <row r="360" spans="8:19" hidden="1">
      <c r="H360" s="779" t="e">
        <v>#N/A</v>
      </c>
      <c r="I360" s="780" t="str">
        <f t="shared" si="21"/>
        <v/>
      </c>
      <c r="K360" s="779" t="str">
        <f t="shared" ca="1" si="22"/>
        <v/>
      </c>
      <c r="L360" s="779" t="str">
        <f t="shared" ca="1" si="23"/>
        <v/>
      </c>
      <c r="O360" s="779" t="s">
        <v>1660</v>
      </c>
      <c r="P360" s="779" t="s">
        <v>1661</v>
      </c>
      <c r="Q360" s="779" t="s">
        <v>7223</v>
      </c>
      <c r="R360" s="779" t="s">
        <v>7224</v>
      </c>
      <c r="S360" s="779" t="s">
        <v>7225</v>
      </c>
    </row>
    <row r="361" spans="8:19" hidden="1">
      <c r="H361" s="779" t="e">
        <v>#N/A</v>
      </c>
      <c r="I361" s="780" t="str">
        <f t="shared" si="21"/>
        <v/>
      </c>
      <c r="K361" s="779" t="str">
        <f t="shared" ca="1" si="22"/>
        <v/>
      </c>
      <c r="L361" s="779" t="str">
        <f t="shared" ca="1" si="23"/>
        <v/>
      </c>
      <c r="O361" s="779" t="s">
        <v>7226</v>
      </c>
      <c r="P361" s="779" t="s">
        <v>7227</v>
      </c>
      <c r="Q361" s="779" t="s">
        <v>7228</v>
      </c>
      <c r="R361" s="779" t="s">
        <v>7229</v>
      </c>
      <c r="S361" s="779" t="s">
        <v>7230</v>
      </c>
    </row>
    <row r="362" spans="8:19" hidden="1">
      <c r="H362" s="779" t="e">
        <v>#N/A</v>
      </c>
      <c r="I362" s="780" t="str">
        <f t="shared" si="21"/>
        <v/>
      </c>
      <c r="K362" s="779" t="str">
        <f t="shared" ca="1" si="22"/>
        <v/>
      </c>
      <c r="L362" s="779" t="str">
        <f t="shared" ca="1" si="23"/>
        <v/>
      </c>
      <c r="O362" s="779" t="s">
        <v>7231</v>
      </c>
      <c r="P362" s="779" t="s">
        <v>7232</v>
      </c>
      <c r="Q362" s="779" t="s">
        <v>7233</v>
      </c>
      <c r="R362" s="779" t="s">
        <v>7234</v>
      </c>
      <c r="S362" s="779" t="s">
        <v>2642</v>
      </c>
    </row>
    <row r="363" spans="8:19" hidden="1">
      <c r="H363" s="779" t="e">
        <v>#N/A</v>
      </c>
      <c r="I363" s="780" t="str">
        <f t="shared" si="21"/>
        <v/>
      </c>
      <c r="K363" s="779" t="str">
        <f t="shared" ca="1" si="22"/>
        <v/>
      </c>
      <c r="L363" s="779" t="str">
        <f t="shared" ca="1" si="23"/>
        <v/>
      </c>
      <c r="O363" s="779" t="s">
        <v>2643</v>
      </c>
      <c r="P363" s="779" t="s">
        <v>2644</v>
      </c>
      <c r="Q363" s="779" t="s">
        <v>2645</v>
      </c>
      <c r="R363" s="779" t="s">
        <v>2646</v>
      </c>
      <c r="S363" s="779" t="s">
        <v>2647</v>
      </c>
    </row>
    <row r="364" spans="8:19" hidden="1">
      <c r="H364" s="779" t="e">
        <v>#N/A</v>
      </c>
      <c r="I364" s="780" t="str">
        <f t="shared" si="21"/>
        <v/>
      </c>
      <c r="K364" s="779" t="str">
        <f t="shared" ca="1" si="22"/>
        <v/>
      </c>
      <c r="L364" s="779" t="str">
        <f t="shared" ca="1" si="23"/>
        <v/>
      </c>
      <c r="O364" s="779" t="s">
        <v>2648</v>
      </c>
      <c r="P364" s="779" t="s">
        <v>2649</v>
      </c>
      <c r="Q364" s="779" t="s">
        <v>2650</v>
      </c>
      <c r="R364" s="779" t="s">
        <v>2651</v>
      </c>
      <c r="S364" s="779" t="s">
        <v>2652</v>
      </c>
    </row>
    <row r="365" spans="8:19" hidden="1">
      <c r="H365" s="779" t="e">
        <v>#N/A</v>
      </c>
      <c r="I365" s="780" t="str">
        <f t="shared" si="21"/>
        <v/>
      </c>
      <c r="K365" s="779" t="str">
        <f t="shared" ca="1" si="22"/>
        <v/>
      </c>
      <c r="L365" s="779" t="str">
        <f t="shared" ca="1" si="23"/>
        <v/>
      </c>
      <c r="O365" s="779" t="s">
        <v>2653</v>
      </c>
      <c r="P365" s="779" t="s">
        <v>2654</v>
      </c>
      <c r="Q365" s="779" t="s">
        <v>2655</v>
      </c>
      <c r="R365" s="779" t="s">
        <v>4087</v>
      </c>
      <c r="S365" s="779" t="s">
        <v>4088</v>
      </c>
    </row>
    <row r="366" spans="8:19" hidden="1">
      <c r="H366" s="779" t="e">
        <v>#N/A</v>
      </c>
      <c r="I366" s="780" t="str">
        <f t="shared" si="21"/>
        <v/>
      </c>
      <c r="K366" s="779" t="str">
        <f t="shared" ca="1" si="22"/>
        <v/>
      </c>
      <c r="L366" s="779" t="str">
        <f t="shared" ca="1" si="23"/>
        <v/>
      </c>
      <c r="O366" s="779" t="s">
        <v>4089</v>
      </c>
      <c r="P366" s="779" t="s">
        <v>4090</v>
      </c>
      <c r="Q366" s="779" t="s">
        <v>4091</v>
      </c>
      <c r="R366" s="779" t="s">
        <v>4092</v>
      </c>
      <c r="S366" s="779" t="s">
        <v>4093</v>
      </c>
    </row>
    <row r="367" spans="8:19" hidden="1">
      <c r="H367" s="779" t="e">
        <v>#N/A</v>
      </c>
      <c r="I367" s="780" t="str">
        <f t="shared" si="21"/>
        <v/>
      </c>
      <c r="K367" s="779" t="str">
        <f t="shared" ca="1" si="22"/>
        <v/>
      </c>
      <c r="L367" s="779" t="str">
        <f t="shared" ca="1" si="23"/>
        <v/>
      </c>
      <c r="O367" s="779" t="s">
        <v>4094</v>
      </c>
      <c r="P367" s="779" t="s">
        <v>4095</v>
      </c>
      <c r="Q367" s="779" t="s">
        <v>4096</v>
      </c>
      <c r="R367" s="779" t="s">
        <v>4097</v>
      </c>
      <c r="S367" s="779" t="s">
        <v>4098</v>
      </c>
    </row>
    <row r="368" spans="8:19" hidden="1">
      <c r="H368" s="779" t="e">
        <v>#N/A</v>
      </c>
      <c r="I368" s="780" t="str">
        <f t="shared" si="21"/>
        <v/>
      </c>
      <c r="K368" s="779" t="str">
        <f t="shared" ca="1" si="22"/>
        <v/>
      </c>
      <c r="L368" s="779" t="str">
        <f t="shared" ca="1" si="23"/>
        <v/>
      </c>
      <c r="O368" s="779" t="s">
        <v>4099</v>
      </c>
      <c r="P368" s="779" t="s">
        <v>4100</v>
      </c>
      <c r="Q368" s="779" t="s">
        <v>4101</v>
      </c>
      <c r="R368" s="779" t="s">
        <v>4102</v>
      </c>
      <c r="S368" s="779" t="s">
        <v>4103</v>
      </c>
    </row>
    <row r="369" spans="8:19" hidden="1">
      <c r="H369" s="779" t="e">
        <v>#N/A</v>
      </c>
      <c r="I369" s="780" t="str">
        <f t="shared" si="21"/>
        <v/>
      </c>
      <c r="K369" s="779" t="str">
        <f t="shared" ca="1" si="22"/>
        <v/>
      </c>
      <c r="L369" s="779" t="str">
        <f t="shared" ca="1" si="23"/>
        <v/>
      </c>
      <c r="O369" s="779" t="s">
        <v>4104</v>
      </c>
      <c r="P369" s="779" t="s">
        <v>4105</v>
      </c>
      <c r="Q369" s="779" t="s">
        <v>4106</v>
      </c>
      <c r="R369" s="779" t="s">
        <v>4107</v>
      </c>
      <c r="S369" s="779" t="s">
        <v>4108</v>
      </c>
    </row>
    <row r="370" spans="8:19" hidden="1">
      <c r="H370" s="779" t="e">
        <v>#N/A</v>
      </c>
      <c r="I370" s="780" t="str">
        <f t="shared" si="21"/>
        <v/>
      </c>
      <c r="K370" s="779" t="str">
        <f t="shared" ca="1" si="22"/>
        <v/>
      </c>
      <c r="L370" s="779" t="str">
        <f t="shared" ca="1" si="23"/>
        <v/>
      </c>
      <c r="O370" s="779" t="s">
        <v>4109</v>
      </c>
      <c r="P370" s="779" t="s">
        <v>4110</v>
      </c>
      <c r="Q370" s="779" t="s">
        <v>4111</v>
      </c>
      <c r="R370" s="779" t="s">
        <v>4112</v>
      </c>
      <c r="S370" s="779" t="s">
        <v>4113</v>
      </c>
    </row>
    <row r="371" spans="8:19" hidden="1">
      <c r="H371" s="779" t="e">
        <v>#N/A</v>
      </c>
      <c r="I371" s="780" t="str">
        <f t="shared" si="21"/>
        <v/>
      </c>
      <c r="K371" s="779" t="str">
        <f t="shared" ca="1" si="22"/>
        <v/>
      </c>
      <c r="L371" s="779" t="str">
        <f t="shared" ca="1" si="23"/>
        <v/>
      </c>
      <c r="O371" s="779" t="s">
        <v>4114</v>
      </c>
      <c r="P371" s="779" t="s">
        <v>4115</v>
      </c>
      <c r="Q371" s="779" t="s">
        <v>4116</v>
      </c>
      <c r="R371" s="779" t="s">
        <v>4117</v>
      </c>
      <c r="S371" s="779" t="s">
        <v>4118</v>
      </c>
    </row>
    <row r="372" spans="8:19" hidden="1">
      <c r="H372" s="779" t="e">
        <v>#N/A</v>
      </c>
      <c r="I372" s="780" t="str">
        <f t="shared" si="21"/>
        <v/>
      </c>
      <c r="K372" s="779" t="str">
        <f t="shared" ca="1" si="22"/>
        <v/>
      </c>
      <c r="L372" s="779" t="str">
        <f t="shared" ca="1" si="23"/>
        <v/>
      </c>
      <c r="O372" s="779" t="s">
        <v>4119</v>
      </c>
      <c r="P372" s="779" t="s">
        <v>4120</v>
      </c>
      <c r="Q372" s="779" t="s">
        <v>4121</v>
      </c>
      <c r="R372" s="779" t="s">
        <v>4122</v>
      </c>
      <c r="S372" s="779" t="s">
        <v>4123</v>
      </c>
    </row>
    <row r="373" spans="8:19" hidden="1">
      <c r="H373" s="779" t="e">
        <v>#N/A</v>
      </c>
      <c r="I373" s="780" t="str">
        <f t="shared" si="21"/>
        <v/>
      </c>
      <c r="K373" s="779" t="str">
        <f t="shared" ca="1" si="22"/>
        <v/>
      </c>
      <c r="L373" s="779" t="str">
        <f t="shared" ca="1" si="23"/>
        <v/>
      </c>
      <c r="O373" s="779" t="s">
        <v>4124</v>
      </c>
      <c r="P373" s="779" t="s">
        <v>4125</v>
      </c>
      <c r="Q373" s="779" t="s">
        <v>4126</v>
      </c>
      <c r="R373" s="779" t="s">
        <v>4127</v>
      </c>
      <c r="S373" s="779" t="s">
        <v>13481</v>
      </c>
    </row>
    <row r="374" spans="8:19" hidden="1">
      <c r="H374" s="779" t="e">
        <v>#N/A</v>
      </c>
      <c r="I374" s="780" t="str">
        <f t="shared" si="21"/>
        <v/>
      </c>
      <c r="K374" s="779" t="str">
        <f t="shared" ca="1" si="22"/>
        <v/>
      </c>
      <c r="L374" s="779" t="str">
        <f t="shared" ca="1" si="23"/>
        <v/>
      </c>
      <c r="O374" s="779" t="s">
        <v>13482</v>
      </c>
      <c r="P374" s="779" t="s">
        <v>13483</v>
      </c>
      <c r="Q374" s="779" t="s">
        <v>9154</v>
      </c>
      <c r="R374" s="779" t="s">
        <v>9155</v>
      </c>
      <c r="S374" s="779" t="s">
        <v>9156</v>
      </c>
    </row>
    <row r="375" spans="8:19" hidden="1">
      <c r="H375" s="779" t="e">
        <v>#N/A</v>
      </c>
      <c r="I375" s="780" t="str">
        <f t="shared" si="21"/>
        <v/>
      </c>
      <c r="K375" s="779" t="str">
        <f t="shared" ca="1" si="22"/>
        <v/>
      </c>
      <c r="L375" s="779" t="str">
        <f t="shared" ca="1" si="23"/>
        <v/>
      </c>
      <c r="O375" s="779" t="s">
        <v>4797</v>
      </c>
      <c r="P375" s="779" t="s">
        <v>4798</v>
      </c>
      <c r="Q375" s="779" t="s">
        <v>4799</v>
      </c>
      <c r="R375" s="779" t="s">
        <v>4800</v>
      </c>
      <c r="S375" s="779" t="s">
        <v>4801</v>
      </c>
    </row>
    <row r="376" spans="8:19" hidden="1">
      <c r="H376" s="779" t="e">
        <v>#N/A</v>
      </c>
      <c r="I376" s="780" t="str">
        <f t="shared" si="21"/>
        <v/>
      </c>
      <c r="K376" s="779" t="str">
        <f t="shared" ca="1" si="22"/>
        <v/>
      </c>
      <c r="L376" s="779" t="str">
        <f t="shared" ca="1" si="23"/>
        <v/>
      </c>
      <c r="O376" s="779" t="s">
        <v>4802</v>
      </c>
      <c r="P376" s="779" t="s">
        <v>4803</v>
      </c>
      <c r="Q376" s="779" t="s">
        <v>11958</v>
      </c>
      <c r="R376" s="779" t="s">
        <v>11959</v>
      </c>
      <c r="S376" s="779" t="s">
        <v>11968</v>
      </c>
    </row>
    <row r="377" spans="8:19" hidden="1">
      <c r="H377" s="779" t="e">
        <v>#N/A</v>
      </c>
      <c r="I377" s="780" t="str">
        <f t="shared" si="21"/>
        <v/>
      </c>
      <c r="K377" s="779" t="str">
        <f t="shared" ca="1" si="22"/>
        <v/>
      </c>
      <c r="L377" s="779" t="str">
        <f t="shared" ca="1" si="23"/>
        <v/>
      </c>
      <c r="O377" s="779" t="s">
        <v>11969</v>
      </c>
      <c r="P377" s="779" t="s">
        <v>8227</v>
      </c>
      <c r="Q377" s="779" t="s">
        <v>8228</v>
      </c>
      <c r="R377" s="779" t="s">
        <v>3039</v>
      </c>
      <c r="S377" s="779" t="s">
        <v>3040</v>
      </c>
    </row>
    <row r="378" spans="8:19" hidden="1">
      <c r="H378" s="779" t="e">
        <v>#N/A</v>
      </c>
      <c r="I378" s="780" t="str">
        <f t="shared" si="21"/>
        <v/>
      </c>
      <c r="K378" s="779" t="str">
        <f t="shared" ca="1" si="22"/>
        <v/>
      </c>
      <c r="L378" s="779" t="str">
        <f t="shared" ca="1" si="23"/>
        <v/>
      </c>
      <c r="O378" s="779" t="s">
        <v>3041</v>
      </c>
      <c r="P378" s="779" t="s">
        <v>3042</v>
      </c>
      <c r="Q378" s="779" t="s">
        <v>3043</v>
      </c>
      <c r="R378" s="779" t="s">
        <v>3044</v>
      </c>
      <c r="S378" s="779" t="s">
        <v>3045</v>
      </c>
    </row>
    <row r="379" spans="8:19" hidden="1">
      <c r="H379" s="779" t="e">
        <v>#N/A</v>
      </c>
      <c r="I379" s="780" t="str">
        <f t="shared" si="21"/>
        <v/>
      </c>
      <c r="K379" s="779" t="str">
        <f t="shared" ca="1" si="22"/>
        <v/>
      </c>
      <c r="L379" s="779" t="str">
        <f t="shared" ca="1" si="23"/>
        <v/>
      </c>
      <c r="O379" s="779" t="s">
        <v>5735</v>
      </c>
      <c r="P379" s="779" t="s">
        <v>4846</v>
      </c>
      <c r="Q379" s="779" t="s">
        <v>9955</v>
      </c>
      <c r="R379" s="779" t="s">
        <v>9956</v>
      </c>
      <c r="S379" s="779" t="s">
        <v>9957</v>
      </c>
    </row>
    <row r="380" spans="8:19" hidden="1">
      <c r="H380" s="779" t="e">
        <v>#N/A</v>
      </c>
      <c r="I380" s="780" t="str">
        <f t="shared" si="21"/>
        <v/>
      </c>
      <c r="K380" s="779" t="str">
        <f t="shared" ca="1" si="22"/>
        <v/>
      </c>
      <c r="L380" s="779" t="str">
        <f t="shared" ca="1" si="23"/>
        <v/>
      </c>
      <c r="O380" s="779" t="s">
        <v>9958</v>
      </c>
      <c r="P380" s="779" t="s">
        <v>9959</v>
      </c>
      <c r="Q380" s="779" t="s">
        <v>9960</v>
      </c>
      <c r="R380" s="779" t="s">
        <v>9961</v>
      </c>
      <c r="S380" s="779" t="s">
        <v>9962</v>
      </c>
    </row>
    <row r="381" spans="8:19" hidden="1">
      <c r="H381" s="779" t="e">
        <v>#N/A</v>
      </c>
      <c r="I381" s="780" t="str">
        <f t="shared" si="21"/>
        <v/>
      </c>
      <c r="K381" s="779" t="str">
        <f t="shared" ca="1" si="22"/>
        <v/>
      </c>
      <c r="L381" s="779" t="str">
        <f t="shared" ca="1" si="23"/>
        <v/>
      </c>
      <c r="O381" s="779" t="s">
        <v>9963</v>
      </c>
      <c r="P381" s="779" t="s">
        <v>9964</v>
      </c>
      <c r="Q381" s="779" t="s">
        <v>9965</v>
      </c>
      <c r="R381" s="779" t="s">
        <v>9966</v>
      </c>
      <c r="S381" s="779" t="s">
        <v>9967</v>
      </c>
    </row>
    <row r="382" spans="8:19" hidden="1">
      <c r="H382" s="779" t="e">
        <v>#N/A</v>
      </c>
      <c r="I382" s="780" t="str">
        <f t="shared" si="21"/>
        <v/>
      </c>
      <c r="K382" s="779" t="str">
        <f t="shared" ca="1" si="22"/>
        <v/>
      </c>
      <c r="L382" s="779" t="str">
        <f t="shared" ca="1" si="23"/>
        <v/>
      </c>
      <c r="O382" s="779" t="s">
        <v>9968</v>
      </c>
      <c r="P382" s="779" t="s">
        <v>12528</v>
      </c>
      <c r="Q382" s="779" t="s">
        <v>12529</v>
      </c>
      <c r="R382" s="779" t="s">
        <v>12530</v>
      </c>
      <c r="S382" s="779" t="s">
        <v>7839</v>
      </c>
    </row>
    <row r="383" spans="8:19" hidden="1">
      <c r="H383" s="779" t="e">
        <v>#N/A</v>
      </c>
      <c r="I383" s="780" t="str">
        <f t="shared" si="21"/>
        <v/>
      </c>
      <c r="K383" s="779" t="str">
        <f t="shared" ca="1" si="22"/>
        <v/>
      </c>
      <c r="L383" s="779" t="str">
        <f t="shared" ca="1" si="23"/>
        <v/>
      </c>
      <c r="O383" s="779" t="s">
        <v>7840</v>
      </c>
      <c r="P383" s="779" t="s">
        <v>7841</v>
      </c>
      <c r="Q383" s="779" t="s">
        <v>2814</v>
      </c>
      <c r="R383" s="779" t="s">
        <v>5146</v>
      </c>
      <c r="S383" s="779" t="s">
        <v>5147</v>
      </c>
    </row>
    <row r="384" spans="8:19" hidden="1">
      <c r="H384" s="779" t="e">
        <v>#N/A</v>
      </c>
      <c r="I384" s="780" t="str">
        <f t="shared" si="21"/>
        <v/>
      </c>
      <c r="K384" s="779" t="str">
        <f t="shared" ca="1" si="22"/>
        <v/>
      </c>
      <c r="L384" s="779" t="str">
        <f t="shared" ca="1" si="23"/>
        <v/>
      </c>
      <c r="O384" s="779" t="s">
        <v>5148</v>
      </c>
      <c r="P384" s="779" t="s">
        <v>5149</v>
      </c>
      <c r="Q384" s="779" t="s">
        <v>5150</v>
      </c>
      <c r="R384" s="779" t="s">
        <v>5151</v>
      </c>
      <c r="S384" s="779" t="s">
        <v>5152</v>
      </c>
    </row>
    <row r="385" spans="8:19" hidden="1">
      <c r="H385" s="779" t="e">
        <v>#N/A</v>
      </c>
      <c r="I385" s="780" t="str">
        <f t="shared" si="21"/>
        <v/>
      </c>
      <c r="K385" s="779" t="str">
        <f t="shared" ca="1" si="22"/>
        <v/>
      </c>
      <c r="L385" s="779" t="str">
        <f t="shared" ca="1" si="23"/>
        <v/>
      </c>
      <c r="O385" s="779" t="s">
        <v>9014</v>
      </c>
      <c r="P385" s="779" t="s">
        <v>9015</v>
      </c>
      <c r="Q385" s="779" t="s">
        <v>9016</v>
      </c>
      <c r="R385" s="779" t="s">
        <v>9017</v>
      </c>
      <c r="S385" s="779" t="s">
        <v>10212</v>
      </c>
    </row>
    <row r="386" spans="8:19" hidden="1">
      <c r="H386" s="779" t="e">
        <v>#N/A</v>
      </c>
      <c r="I386" s="780" t="str">
        <f t="shared" si="21"/>
        <v/>
      </c>
      <c r="K386" s="779" t="str">
        <f t="shared" ca="1" si="22"/>
        <v/>
      </c>
      <c r="L386" s="779" t="str">
        <f t="shared" ca="1" si="23"/>
        <v/>
      </c>
      <c r="O386" s="779" t="s">
        <v>10213</v>
      </c>
      <c r="P386" s="779" t="s">
        <v>10214</v>
      </c>
      <c r="Q386" s="779" t="s">
        <v>10215</v>
      </c>
      <c r="R386" s="779" t="s">
        <v>10216</v>
      </c>
      <c r="S386" s="779" t="s">
        <v>10217</v>
      </c>
    </row>
    <row r="387" spans="8:19" hidden="1">
      <c r="H387" s="779" t="e">
        <v>#N/A</v>
      </c>
      <c r="I387" s="780" t="str">
        <f t="shared" si="21"/>
        <v/>
      </c>
      <c r="K387" s="779" t="str">
        <f t="shared" ca="1" si="22"/>
        <v/>
      </c>
      <c r="L387" s="779" t="str">
        <f t="shared" ca="1" si="23"/>
        <v/>
      </c>
      <c r="O387" s="779" t="s">
        <v>10218</v>
      </c>
      <c r="P387" s="779" t="s">
        <v>10219</v>
      </c>
      <c r="Q387" s="779" t="s">
        <v>10220</v>
      </c>
      <c r="R387" s="779" t="s">
        <v>10221</v>
      </c>
      <c r="S387" s="779" t="s">
        <v>10222</v>
      </c>
    </row>
    <row r="388" spans="8:19" hidden="1">
      <c r="H388" s="779" t="e">
        <v>#N/A</v>
      </c>
      <c r="I388" s="780" t="str">
        <f t="shared" si="21"/>
        <v/>
      </c>
      <c r="K388" s="779" t="str">
        <f t="shared" ca="1" si="22"/>
        <v/>
      </c>
      <c r="L388" s="779" t="str">
        <f t="shared" ca="1" si="23"/>
        <v/>
      </c>
      <c r="O388" s="779" t="s">
        <v>10223</v>
      </c>
      <c r="P388" s="779" t="s">
        <v>10224</v>
      </c>
      <c r="Q388" s="779" t="s">
        <v>10225</v>
      </c>
      <c r="R388" s="779" t="s">
        <v>10226</v>
      </c>
      <c r="S388" s="779" t="s">
        <v>10227</v>
      </c>
    </row>
    <row r="389" spans="8:19" hidden="1">
      <c r="H389" s="779" t="e">
        <v>#N/A</v>
      </c>
      <c r="I389" s="780" t="str">
        <f t="shared" ref="I389:I452" si="24">locscty</f>
        <v/>
      </c>
      <c r="K389" s="779" t="str">
        <f t="shared" ca="1" si="22"/>
        <v/>
      </c>
      <c r="L389" s="779" t="str">
        <f t="shared" ca="1" si="23"/>
        <v/>
      </c>
      <c r="O389" s="779" t="s">
        <v>5766</v>
      </c>
      <c r="P389" s="779" t="s">
        <v>5767</v>
      </c>
      <c r="Q389" s="779" t="s">
        <v>5768</v>
      </c>
      <c r="R389" s="779" t="s">
        <v>5769</v>
      </c>
      <c r="S389" s="779" t="s">
        <v>5770</v>
      </c>
    </row>
    <row r="390" spans="8:19" hidden="1">
      <c r="H390" s="779" t="e">
        <v>#N/A</v>
      </c>
      <c r="I390" s="780" t="str">
        <f t="shared" si="24"/>
        <v/>
      </c>
      <c r="K390" s="779" t="str">
        <f t="shared" ca="1" si="22"/>
        <v/>
      </c>
      <c r="L390" s="779" t="str">
        <f t="shared" ca="1" si="23"/>
        <v/>
      </c>
      <c r="O390" s="779" t="s">
        <v>5771</v>
      </c>
      <c r="P390" s="779" t="s">
        <v>5772</v>
      </c>
      <c r="Q390" s="779" t="s">
        <v>5773</v>
      </c>
      <c r="R390" s="779" t="s">
        <v>5774</v>
      </c>
      <c r="S390" s="779" t="s">
        <v>5775</v>
      </c>
    </row>
    <row r="391" spans="8:19" hidden="1">
      <c r="H391" s="779" t="e">
        <v>#N/A</v>
      </c>
      <c r="I391" s="780" t="str">
        <f t="shared" si="24"/>
        <v/>
      </c>
      <c r="K391" s="779" t="str">
        <f t="shared" ca="1" si="22"/>
        <v/>
      </c>
      <c r="L391" s="779" t="str">
        <f t="shared" ca="1" si="23"/>
        <v/>
      </c>
      <c r="O391" s="779" t="s">
        <v>5776</v>
      </c>
      <c r="P391" s="779" t="s">
        <v>5777</v>
      </c>
      <c r="Q391" s="779" t="s">
        <v>5778</v>
      </c>
      <c r="R391" s="779" t="s">
        <v>5779</v>
      </c>
      <c r="S391" s="779" t="s">
        <v>2382</v>
      </c>
    </row>
    <row r="392" spans="8:19" hidden="1">
      <c r="H392" s="779" t="e">
        <v>#N/A</v>
      </c>
      <c r="I392" s="780" t="str">
        <f t="shared" si="24"/>
        <v/>
      </c>
      <c r="K392" s="779" t="str">
        <f t="shared" ca="1" si="22"/>
        <v/>
      </c>
      <c r="L392" s="779" t="str">
        <f t="shared" ca="1" si="23"/>
        <v/>
      </c>
      <c r="O392" s="779" t="s">
        <v>2383</v>
      </c>
      <c r="P392" s="779" t="s">
        <v>2384</v>
      </c>
      <c r="Q392" s="779" t="s">
        <v>2385</v>
      </c>
      <c r="R392" s="779" t="s">
        <v>2386</v>
      </c>
      <c r="S392" s="779" t="s">
        <v>2387</v>
      </c>
    </row>
    <row r="393" spans="8:19" hidden="1">
      <c r="H393" s="779" t="e">
        <v>#N/A</v>
      </c>
      <c r="I393" s="780" t="str">
        <f t="shared" si="24"/>
        <v/>
      </c>
      <c r="K393" s="779" t="str">
        <f t="shared" ca="1" si="22"/>
        <v/>
      </c>
      <c r="L393" s="779" t="str">
        <f t="shared" ca="1" si="23"/>
        <v/>
      </c>
      <c r="O393" s="779" t="s">
        <v>2388</v>
      </c>
      <c r="P393" s="779" t="s">
        <v>2389</v>
      </c>
      <c r="Q393" s="779" t="s">
        <v>3774</v>
      </c>
      <c r="R393" s="779" t="s">
        <v>3775</v>
      </c>
      <c r="S393" s="779" t="s">
        <v>14180</v>
      </c>
    </row>
    <row r="394" spans="8:19" hidden="1">
      <c r="H394" s="779" t="e">
        <v>#N/A</v>
      </c>
      <c r="I394" s="780" t="str">
        <f t="shared" si="24"/>
        <v/>
      </c>
      <c r="K394" s="779" t="str">
        <f t="shared" ca="1" si="22"/>
        <v/>
      </c>
      <c r="L394" s="779" t="str">
        <f t="shared" ca="1" si="23"/>
        <v/>
      </c>
      <c r="O394" s="779" t="s">
        <v>3079</v>
      </c>
      <c r="P394" s="779" t="s">
        <v>3080</v>
      </c>
      <c r="Q394" s="779" t="s">
        <v>3081</v>
      </c>
      <c r="R394" s="779" t="s">
        <v>3082</v>
      </c>
      <c r="S394" s="779" t="s">
        <v>3083</v>
      </c>
    </row>
    <row r="395" spans="8:19" hidden="1">
      <c r="H395" s="779" t="e">
        <v>#N/A</v>
      </c>
      <c r="I395" s="780" t="str">
        <f t="shared" si="24"/>
        <v/>
      </c>
      <c r="K395" s="779" t="str">
        <f t="shared" ca="1" si="22"/>
        <v/>
      </c>
      <c r="L395" s="779" t="str">
        <f t="shared" ca="1" si="23"/>
        <v/>
      </c>
      <c r="O395" s="779" t="s">
        <v>3084</v>
      </c>
      <c r="P395" s="779" t="s">
        <v>3085</v>
      </c>
      <c r="Q395" s="779" t="s">
        <v>3086</v>
      </c>
      <c r="R395" s="779" t="s">
        <v>3087</v>
      </c>
      <c r="S395" s="779" t="s">
        <v>3088</v>
      </c>
    </row>
    <row r="396" spans="8:19" hidden="1">
      <c r="H396" s="779" t="e">
        <v>#N/A</v>
      </c>
      <c r="I396" s="780" t="str">
        <f t="shared" si="24"/>
        <v/>
      </c>
      <c r="K396" s="779" t="str">
        <f t="shared" ref="K396:K459" ca="1" si="25">IF(INDIRECT($O396)=0,"",INDIRECT($R396)&amp;INDIRECT($O396)&amp;INDIRECT($P396)&amp;INDIRECT($Q396))</f>
        <v/>
      </c>
      <c r="L396" s="779" t="str">
        <f t="shared" ref="L396:L459" ca="1" si="26">IF(INDIRECT($O396)=0,"",INDIRECT($S396)&amp;INDIRECT($O396)&amp;INDIRECT($P396)&amp;INDIRECT($Q396))</f>
        <v/>
      </c>
      <c r="O396" s="779" t="s">
        <v>3089</v>
      </c>
      <c r="P396" s="779" t="s">
        <v>3090</v>
      </c>
      <c r="Q396" s="779" t="s">
        <v>3091</v>
      </c>
      <c r="R396" s="779" t="s">
        <v>3092</v>
      </c>
      <c r="S396" s="779" t="s">
        <v>3093</v>
      </c>
    </row>
    <row r="397" spans="8:19" hidden="1">
      <c r="H397" s="779" t="e">
        <v>#N/A</v>
      </c>
      <c r="I397" s="780" t="str">
        <f t="shared" si="24"/>
        <v/>
      </c>
      <c r="K397" s="779" t="str">
        <f t="shared" ca="1" si="25"/>
        <v/>
      </c>
      <c r="L397" s="779" t="str">
        <f t="shared" ca="1" si="26"/>
        <v/>
      </c>
      <c r="O397" s="779" t="s">
        <v>3094</v>
      </c>
      <c r="P397" s="779" t="s">
        <v>3095</v>
      </c>
      <c r="Q397" s="779" t="s">
        <v>3096</v>
      </c>
      <c r="R397" s="779" t="s">
        <v>3097</v>
      </c>
      <c r="S397" s="779" t="s">
        <v>3098</v>
      </c>
    </row>
    <row r="398" spans="8:19" hidden="1">
      <c r="H398" s="779" t="e">
        <v>#N/A</v>
      </c>
      <c r="I398" s="780" t="str">
        <f t="shared" si="24"/>
        <v/>
      </c>
      <c r="K398" s="779" t="str">
        <f t="shared" ca="1" si="25"/>
        <v/>
      </c>
      <c r="L398" s="779" t="str">
        <f t="shared" ca="1" si="26"/>
        <v/>
      </c>
      <c r="O398" s="779" t="s">
        <v>3099</v>
      </c>
      <c r="P398" s="779" t="s">
        <v>5563</v>
      </c>
      <c r="Q398" s="779" t="s">
        <v>5564</v>
      </c>
      <c r="R398" s="779" t="s">
        <v>5565</v>
      </c>
      <c r="S398" s="779" t="s">
        <v>5566</v>
      </c>
    </row>
    <row r="399" spans="8:19" hidden="1">
      <c r="H399" s="779" t="e">
        <v>#N/A</v>
      </c>
      <c r="I399" s="780" t="str">
        <f t="shared" si="24"/>
        <v/>
      </c>
      <c r="K399" s="779" t="str">
        <f t="shared" ca="1" si="25"/>
        <v/>
      </c>
      <c r="L399" s="779" t="str">
        <f t="shared" ca="1" si="26"/>
        <v/>
      </c>
      <c r="O399" s="779" t="s">
        <v>5567</v>
      </c>
      <c r="P399" s="779" t="s">
        <v>5568</v>
      </c>
      <c r="Q399" s="779" t="s">
        <v>5569</v>
      </c>
      <c r="R399" s="779" t="s">
        <v>1414</v>
      </c>
      <c r="S399" s="779" t="s">
        <v>1415</v>
      </c>
    </row>
    <row r="400" spans="8:19" hidden="1">
      <c r="H400" s="779" t="e">
        <v>#N/A</v>
      </c>
      <c r="I400" s="780" t="str">
        <f t="shared" si="24"/>
        <v/>
      </c>
      <c r="K400" s="779" t="str">
        <f t="shared" ca="1" si="25"/>
        <v/>
      </c>
      <c r="L400" s="779" t="str">
        <f t="shared" ca="1" si="26"/>
        <v/>
      </c>
      <c r="O400" s="779" t="s">
        <v>1416</v>
      </c>
      <c r="P400" s="779" t="s">
        <v>1417</v>
      </c>
      <c r="Q400" s="779" t="s">
        <v>1418</v>
      </c>
      <c r="R400" s="779" t="s">
        <v>1419</v>
      </c>
      <c r="S400" s="779" t="s">
        <v>1420</v>
      </c>
    </row>
    <row r="401" spans="8:19" hidden="1">
      <c r="H401" s="779" t="e">
        <v>#N/A</v>
      </c>
      <c r="I401" s="780" t="str">
        <f t="shared" si="24"/>
        <v/>
      </c>
      <c r="K401" s="779" t="str">
        <f t="shared" ca="1" si="25"/>
        <v/>
      </c>
      <c r="L401" s="779" t="str">
        <f t="shared" ca="1" si="26"/>
        <v/>
      </c>
      <c r="O401" s="779" t="s">
        <v>1421</v>
      </c>
      <c r="P401" s="779" t="s">
        <v>1422</v>
      </c>
      <c r="Q401" s="779" t="s">
        <v>1423</v>
      </c>
      <c r="R401" s="779" t="s">
        <v>1424</v>
      </c>
      <c r="S401" s="779" t="s">
        <v>1425</v>
      </c>
    </row>
    <row r="402" spans="8:19" hidden="1">
      <c r="H402" s="779" t="e">
        <v>#N/A</v>
      </c>
      <c r="I402" s="780" t="str">
        <f t="shared" si="24"/>
        <v/>
      </c>
      <c r="K402" s="779" t="str">
        <f t="shared" ca="1" si="25"/>
        <v/>
      </c>
      <c r="L402" s="779" t="str">
        <f t="shared" ca="1" si="26"/>
        <v/>
      </c>
      <c r="O402" s="779" t="s">
        <v>1426</v>
      </c>
      <c r="P402" s="779" t="s">
        <v>1427</v>
      </c>
      <c r="Q402" s="779" t="s">
        <v>1428</v>
      </c>
      <c r="R402" s="779" t="s">
        <v>1298</v>
      </c>
      <c r="S402" s="779" t="s">
        <v>1299</v>
      </c>
    </row>
    <row r="403" spans="8:19" hidden="1">
      <c r="H403" s="779" t="e">
        <v>#N/A</v>
      </c>
      <c r="I403" s="780" t="str">
        <f t="shared" si="24"/>
        <v/>
      </c>
      <c r="K403" s="779" t="str">
        <f t="shared" ca="1" si="25"/>
        <v/>
      </c>
      <c r="L403" s="779" t="str">
        <f t="shared" ca="1" si="26"/>
        <v/>
      </c>
      <c r="O403" s="779" t="s">
        <v>1300</v>
      </c>
      <c r="P403" s="779" t="s">
        <v>7636</v>
      </c>
      <c r="Q403" s="779" t="s">
        <v>7637</v>
      </c>
      <c r="R403" s="779" t="s">
        <v>7638</v>
      </c>
      <c r="S403" s="779" t="s">
        <v>7639</v>
      </c>
    </row>
    <row r="404" spans="8:19" hidden="1">
      <c r="H404" s="779" t="e">
        <v>#N/A</v>
      </c>
      <c r="I404" s="780" t="str">
        <f t="shared" si="24"/>
        <v/>
      </c>
      <c r="K404" s="779" t="str">
        <f t="shared" ca="1" si="25"/>
        <v/>
      </c>
      <c r="L404" s="779" t="str">
        <f t="shared" ca="1" si="26"/>
        <v/>
      </c>
      <c r="O404" s="779" t="s">
        <v>7640</v>
      </c>
      <c r="P404" s="779" t="s">
        <v>7641</v>
      </c>
      <c r="Q404" s="779" t="s">
        <v>7642</v>
      </c>
      <c r="R404" s="779" t="s">
        <v>7643</v>
      </c>
      <c r="S404" s="779" t="s">
        <v>7644</v>
      </c>
    </row>
    <row r="405" spans="8:19" hidden="1">
      <c r="H405" s="779" t="e">
        <v>#N/A</v>
      </c>
      <c r="I405" s="780" t="str">
        <f t="shared" si="24"/>
        <v/>
      </c>
      <c r="K405" s="779" t="str">
        <f t="shared" ca="1" si="25"/>
        <v/>
      </c>
      <c r="L405" s="779" t="str">
        <f t="shared" ca="1" si="26"/>
        <v/>
      </c>
      <c r="O405" s="779" t="s">
        <v>7746</v>
      </c>
      <c r="P405" s="779" t="s">
        <v>7747</v>
      </c>
      <c r="Q405" s="779" t="s">
        <v>2734</v>
      </c>
      <c r="R405" s="779" t="s">
        <v>2735</v>
      </c>
      <c r="S405" s="779" t="s">
        <v>2736</v>
      </c>
    </row>
    <row r="406" spans="8:19" hidden="1">
      <c r="H406" s="779" t="e">
        <v>#N/A</v>
      </c>
      <c r="I406" s="780" t="str">
        <f t="shared" si="24"/>
        <v/>
      </c>
      <c r="K406" s="779" t="str">
        <f t="shared" ca="1" si="25"/>
        <v/>
      </c>
      <c r="L406" s="779" t="str">
        <f t="shared" ca="1" si="26"/>
        <v/>
      </c>
      <c r="O406" s="779" t="s">
        <v>12202</v>
      </c>
      <c r="P406" s="779" t="s">
        <v>12203</v>
      </c>
      <c r="Q406" s="779" t="s">
        <v>12204</v>
      </c>
      <c r="R406" s="779" t="s">
        <v>703</v>
      </c>
      <c r="S406" s="779" t="s">
        <v>704</v>
      </c>
    </row>
    <row r="407" spans="8:19" hidden="1">
      <c r="H407" s="779" t="e">
        <v>#N/A</v>
      </c>
      <c r="I407" s="780" t="str">
        <f t="shared" si="24"/>
        <v/>
      </c>
      <c r="K407" s="779" t="str">
        <f t="shared" ca="1" si="25"/>
        <v/>
      </c>
      <c r="L407" s="779" t="str">
        <f t="shared" ca="1" si="26"/>
        <v/>
      </c>
      <c r="O407" s="779" t="s">
        <v>705</v>
      </c>
      <c r="P407" s="779" t="s">
        <v>706</v>
      </c>
      <c r="Q407" s="779" t="s">
        <v>12389</v>
      </c>
      <c r="R407" s="779" t="s">
        <v>1748</v>
      </c>
      <c r="S407" s="779" t="s">
        <v>1749</v>
      </c>
    </row>
    <row r="408" spans="8:19" hidden="1">
      <c r="H408" s="779" t="e">
        <v>#N/A</v>
      </c>
      <c r="I408" s="780" t="str">
        <f t="shared" si="24"/>
        <v/>
      </c>
      <c r="K408" s="779" t="str">
        <f t="shared" ca="1" si="25"/>
        <v/>
      </c>
      <c r="L408" s="779" t="str">
        <f t="shared" ca="1" si="26"/>
        <v/>
      </c>
      <c r="O408" s="779" t="s">
        <v>9629</v>
      </c>
      <c r="P408" s="779" t="s">
        <v>9630</v>
      </c>
      <c r="Q408" s="779" t="s">
        <v>9631</v>
      </c>
      <c r="R408" s="779" t="s">
        <v>9632</v>
      </c>
      <c r="S408" s="779" t="s">
        <v>9633</v>
      </c>
    </row>
    <row r="409" spans="8:19" hidden="1">
      <c r="H409" s="779" t="e">
        <v>#N/A</v>
      </c>
      <c r="I409" s="780" t="str">
        <f t="shared" si="24"/>
        <v/>
      </c>
      <c r="K409" s="779" t="str">
        <f t="shared" ca="1" si="25"/>
        <v/>
      </c>
      <c r="L409" s="779" t="str">
        <f t="shared" ca="1" si="26"/>
        <v/>
      </c>
      <c r="O409" s="779" t="s">
        <v>9634</v>
      </c>
      <c r="P409" s="779" t="s">
        <v>732</v>
      </c>
      <c r="Q409" s="779" t="s">
        <v>733</v>
      </c>
      <c r="R409" s="779" t="s">
        <v>734</v>
      </c>
      <c r="S409" s="779" t="s">
        <v>807</v>
      </c>
    </row>
    <row r="410" spans="8:19" hidden="1">
      <c r="H410" s="779" t="e">
        <v>#N/A</v>
      </c>
      <c r="I410" s="780" t="str">
        <f t="shared" si="24"/>
        <v/>
      </c>
      <c r="K410" s="779" t="str">
        <f t="shared" ca="1" si="25"/>
        <v/>
      </c>
      <c r="L410" s="779" t="str">
        <f t="shared" ca="1" si="26"/>
        <v/>
      </c>
      <c r="O410" s="779" t="s">
        <v>808</v>
      </c>
      <c r="P410" s="779" t="s">
        <v>809</v>
      </c>
      <c r="Q410" s="779" t="s">
        <v>5004</v>
      </c>
      <c r="R410" s="779" t="s">
        <v>5005</v>
      </c>
      <c r="S410" s="779" t="s">
        <v>5006</v>
      </c>
    </row>
    <row r="411" spans="8:19" hidden="1">
      <c r="H411" s="779" t="e">
        <v>#N/A</v>
      </c>
      <c r="I411" s="780" t="str">
        <f t="shared" si="24"/>
        <v/>
      </c>
      <c r="K411" s="779" t="str">
        <f t="shared" ca="1" si="25"/>
        <v/>
      </c>
      <c r="L411" s="779" t="str">
        <f t="shared" ca="1" si="26"/>
        <v/>
      </c>
      <c r="O411" s="779" t="s">
        <v>5007</v>
      </c>
      <c r="P411" s="779" t="s">
        <v>5008</v>
      </c>
      <c r="Q411" s="779" t="s">
        <v>5009</v>
      </c>
      <c r="R411" s="779" t="s">
        <v>5010</v>
      </c>
      <c r="S411" s="779" t="s">
        <v>5011</v>
      </c>
    </row>
    <row r="412" spans="8:19" hidden="1">
      <c r="H412" s="779" t="e">
        <v>#N/A</v>
      </c>
      <c r="I412" s="780" t="str">
        <f t="shared" si="24"/>
        <v/>
      </c>
      <c r="K412" s="779" t="str">
        <f t="shared" ca="1" si="25"/>
        <v/>
      </c>
      <c r="L412" s="779" t="str">
        <f t="shared" ca="1" si="26"/>
        <v/>
      </c>
      <c r="O412" s="779" t="s">
        <v>5012</v>
      </c>
      <c r="P412" s="779" t="s">
        <v>5013</v>
      </c>
      <c r="Q412" s="779" t="s">
        <v>5014</v>
      </c>
      <c r="R412" s="779" t="s">
        <v>5015</v>
      </c>
      <c r="S412" s="779" t="s">
        <v>5016</v>
      </c>
    </row>
    <row r="413" spans="8:19" hidden="1">
      <c r="H413" s="779" t="e">
        <v>#N/A</v>
      </c>
      <c r="I413" s="780" t="str">
        <f t="shared" si="24"/>
        <v/>
      </c>
      <c r="K413" s="779" t="str">
        <f t="shared" ca="1" si="25"/>
        <v/>
      </c>
      <c r="L413" s="779" t="str">
        <f t="shared" ca="1" si="26"/>
        <v/>
      </c>
      <c r="O413" s="779" t="s">
        <v>5017</v>
      </c>
      <c r="P413" s="779" t="s">
        <v>5018</v>
      </c>
      <c r="Q413" s="779" t="s">
        <v>5019</v>
      </c>
      <c r="R413" s="779" t="s">
        <v>6881</v>
      </c>
      <c r="S413" s="779" t="s">
        <v>6882</v>
      </c>
    </row>
    <row r="414" spans="8:19" hidden="1">
      <c r="H414" s="779" t="e">
        <v>#N/A</v>
      </c>
      <c r="I414" s="780" t="str">
        <f t="shared" si="24"/>
        <v/>
      </c>
      <c r="K414" s="779" t="str">
        <f t="shared" ca="1" si="25"/>
        <v/>
      </c>
      <c r="L414" s="779" t="str">
        <f t="shared" ca="1" si="26"/>
        <v/>
      </c>
      <c r="O414" s="779" t="s">
        <v>6883</v>
      </c>
      <c r="P414" s="779" t="s">
        <v>6884</v>
      </c>
      <c r="Q414" s="779" t="s">
        <v>13502</v>
      </c>
      <c r="R414" s="779" t="s">
        <v>13503</v>
      </c>
      <c r="S414" s="779" t="s">
        <v>2737</v>
      </c>
    </row>
    <row r="415" spans="8:19" hidden="1">
      <c r="H415" s="779" t="e">
        <v>#N/A</v>
      </c>
      <c r="I415" s="780" t="str">
        <f t="shared" si="24"/>
        <v/>
      </c>
      <c r="K415" s="779" t="str">
        <f t="shared" ca="1" si="25"/>
        <v/>
      </c>
      <c r="L415" s="779" t="str">
        <f t="shared" ca="1" si="26"/>
        <v/>
      </c>
      <c r="O415" s="779" t="s">
        <v>2738</v>
      </c>
      <c r="P415" s="779" t="s">
        <v>2739</v>
      </c>
      <c r="Q415" s="779" t="s">
        <v>2740</v>
      </c>
      <c r="R415" s="779" t="s">
        <v>6597</v>
      </c>
      <c r="S415" s="779" t="s">
        <v>1637</v>
      </c>
    </row>
    <row r="416" spans="8:19" hidden="1">
      <c r="H416" s="779" t="e">
        <v>#N/A</v>
      </c>
      <c r="I416" s="780" t="str">
        <f t="shared" si="24"/>
        <v/>
      </c>
      <c r="K416" s="779" t="str">
        <f t="shared" ca="1" si="25"/>
        <v/>
      </c>
      <c r="L416" s="779" t="str">
        <f t="shared" ca="1" si="26"/>
        <v/>
      </c>
      <c r="O416" s="779" t="s">
        <v>1638</v>
      </c>
      <c r="P416" s="779" t="s">
        <v>1639</v>
      </c>
      <c r="Q416" s="779" t="s">
        <v>7102</v>
      </c>
      <c r="R416" s="779" t="s">
        <v>7103</v>
      </c>
      <c r="S416" s="779" t="s">
        <v>7104</v>
      </c>
    </row>
    <row r="417" spans="8:19" hidden="1">
      <c r="H417" s="779" t="e">
        <v>#N/A</v>
      </c>
      <c r="I417" s="780" t="str">
        <f t="shared" si="24"/>
        <v/>
      </c>
      <c r="K417" s="779" t="str">
        <f t="shared" ca="1" si="25"/>
        <v/>
      </c>
      <c r="L417" s="779" t="str">
        <f t="shared" ca="1" si="26"/>
        <v/>
      </c>
      <c r="O417" s="779" t="s">
        <v>7105</v>
      </c>
      <c r="P417" s="779" t="s">
        <v>7106</v>
      </c>
      <c r="Q417" s="779" t="s">
        <v>7107</v>
      </c>
      <c r="R417" s="779" t="s">
        <v>7108</v>
      </c>
      <c r="S417" s="779" t="s">
        <v>7109</v>
      </c>
    </row>
    <row r="418" spans="8:19" hidden="1">
      <c r="H418" s="779" t="e">
        <v>#N/A</v>
      </c>
      <c r="I418" s="780" t="str">
        <f t="shared" si="24"/>
        <v/>
      </c>
      <c r="K418" s="779" t="str">
        <f t="shared" ca="1" si="25"/>
        <v/>
      </c>
      <c r="L418" s="779" t="str">
        <f t="shared" ca="1" si="26"/>
        <v/>
      </c>
      <c r="O418" s="779" t="s">
        <v>7110</v>
      </c>
      <c r="P418" s="779" t="s">
        <v>7111</v>
      </c>
      <c r="Q418" s="779" t="s">
        <v>7112</v>
      </c>
      <c r="R418" s="779" t="s">
        <v>7113</v>
      </c>
      <c r="S418" s="779" t="s">
        <v>10577</v>
      </c>
    </row>
    <row r="419" spans="8:19" hidden="1">
      <c r="H419" s="779" t="e">
        <v>#N/A</v>
      </c>
      <c r="I419" s="780" t="str">
        <f t="shared" si="24"/>
        <v/>
      </c>
      <c r="K419" s="779" t="str">
        <f t="shared" ca="1" si="25"/>
        <v/>
      </c>
      <c r="L419" s="779" t="str">
        <f t="shared" ca="1" si="26"/>
        <v/>
      </c>
      <c r="O419" s="779" t="s">
        <v>10578</v>
      </c>
      <c r="P419" s="779" t="s">
        <v>10579</v>
      </c>
      <c r="Q419" s="779" t="s">
        <v>10580</v>
      </c>
      <c r="R419" s="779" t="s">
        <v>10581</v>
      </c>
      <c r="S419" s="779" t="s">
        <v>10582</v>
      </c>
    </row>
    <row r="420" spans="8:19" hidden="1">
      <c r="H420" s="779" t="e">
        <v>#N/A</v>
      </c>
      <c r="I420" s="780" t="str">
        <f t="shared" si="24"/>
        <v/>
      </c>
      <c r="K420" s="779" t="str">
        <f t="shared" ca="1" si="25"/>
        <v/>
      </c>
      <c r="L420" s="779" t="str">
        <f t="shared" ca="1" si="26"/>
        <v/>
      </c>
      <c r="O420" s="779" t="s">
        <v>10583</v>
      </c>
      <c r="P420" s="779" t="s">
        <v>10584</v>
      </c>
      <c r="Q420" s="779" t="s">
        <v>10585</v>
      </c>
      <c r="R420" s="779" t="s">
        <v>10586</v>
      </c>
      <c r="S420" s="779" t="s">
        <v>10587</v>
      </c>
    </row>
    <row r="421" spans="8:19" hidden="1">
      <c r="H421" s="779" t="e">
        <v>#N/A</v>
      </c>
      <c r="I421" s="780" t="str">
        <f t="shared" si="24"/>
        <v/>
      </c>
      <c r="K421" s="779" t="str">
        <f t="shared" ca="1" si="25"/>
        <v/>
      </c>
      <c r="L421" s="779" t="str">
        <f t="shared" ca="1" si="26"/>
        <v/>
      </c>
      <c r="O421" s="779" t="s">
        <v>13264</v>
      </c>
      <c r="P421" s="779" t="s">
        <v>13265</v>
      </c>
      <c r="Q421" s="779" t="s">
        <v>13266</v>
      </c>
      <c r="R421" s="779" t="s">
        <v>13267</v>
      </c>
      <c r="S421" s="779" t="s">
        <v>13268</v>
      </c>
    </row>
    <row r="422" spans="8:19" hidden="1">
      <c r="H422" s="779" t="e">
        <v>#N/A</v>
      </c>
      <c r="I422" s="780" t="str">
        <f t="shared" si="24"/>
        <v/>
      </c>
      <c r="K422" s="779" t="str">
        <f t="shared" ca="1" si="25"/>
        <v/>
      </c>
      <c r="L422" s="779" t="str">
        <f t="shared" ca="1" si="26"/>
        <v/>
      </c>
      <c r="O422" s="779" t="s">
        <v>13269</v>
      </c>
      <c r="P422" s="779" t="s">
        <v>13270</v>
      </c>
      <c r="Q422" s="779" t="s">
        <v>13271</v>
      </c>
      <c r="R422" s="779" t="s">
        <v>13272</v>
      </c>
      <c r="S422" s="779" t="s">
        <v>13273</v>
      </c>
    </row>
    <row r="423" spans="8:19" hidden="1">
      <c r="H423" s="779" t="e">
        <v>#N/A</v>
      </c>
      <c r="I423" s="780" t="str">
        <f t="shared" si="24"/>
        <v/>
      </c>
      <c r="K423" s="779" t="str">
        <f t="shared" ca="1" si="25"/>
        <v/>
      </c>
      <c r="L423" s="779" t="str">
        <f t="shared" ca="1" si="26"/>
        <v/>
      </c>
      <c r="O423" s="779" t="s">
        <v>13274</v>
      </c>
      <c r="P423" s="779" t="s">
        <v>13275</v>
      </c>
      <c r="Q423" s="779" t="s">
        <v>13276</v>
      </c>
      <c r="R423" s="779" t="s">
        <v>13277</v>
      </c>
      <c r="S423" s="779" t="s">
        <v>13278</v>
      </c>
    </row>
    <row r="424" spans="8:19" hidden="1">
      <c r="H424" s="779" t="e">
        <v>#N/A</v>
      </c>
      <c r="I424" s="780" t="str">
        <f t="shared" si="24"/>
        <v/>
      </c>
      <c r="K424" s="779" t="str">
        <f t="shared" ca="1" si="25"/>
        <v/>
      </c>
      <c r="L424" s="779" t="str">
        <f t="shared" ca="1" si="26"/>
        <v/>
      </c>
      <c r="O424" s="779" t="s">
        <v>13279</v>
      </c>
      <c r="P424" s="779" t="s">
        <v>13280</v>
      </c>
      <c r="Q424" s="779" t="s">
        <v>13281</v>
      </c>
      <c r="R424" s="779" t="s">
        <v>13282</v>
      </c>
      <c r="S424" s="779" t="s">
        <v>13283</v>
      </c>
    </row>
    <row r="425" spans="8:19" hidden="1">
      <c r="H425" s="779" t="e">
        <v>#N/A</v>
      </c>
      <c r="I425" s="780" t="str">
        <f t="shared" si="24"/>
        <v/>
      </c>
      <c r="K425" s="779" t="str">
        <f t="shared" ca="1" si="25"/>
        <v/>
      </c>
      <c r="L425" s="779" t="str">
        <f t="shared" ca="1" si="26"/>
        <v/>
      </c>
      <c r="O425" s="779" t="s">
        <v>13284</v>
      </c>
      <c r="P425" s="779" t="s">
        <v>3626</v>
      </c>
      <c r="Q425" s="779" t="s">
        <v>3627</v>
      </c>
      <c r="R425" s="779" t="s">
        <v>3628</v>
      </c>
      <c r="S425" s="779" t="s">
        <v>3629</v>
      </c>
    </row>
    <row r="426" spans="8:19" hidden="1">
      <c r="H426" s="779" t="e">
        <v>#N/A</v>
      </c>
      <c r="I426" s="780" t="str">
        <f t="shared" si="24"/>
        <v/>
      </c>
      <c r="K426" s="779" t="str">
        <f t="shared" ca="1" si="25"/>
        <v/>
      </c>
      <c r="L426" s="779" t="str">
        <f t="shared" ca="1" si="26"/>
        <v/>
      </c>
      <c r="O426" s="779" t="s">
        <v>3630</v>
      </c>
      <c r="P426" s="779" t="s">
        <v>3631</v>
      </c>
      <c r="Q426" s="779" t="s">
        <v>3632</v>
      </c>
      <c r="R426" s="779" t="s">
        <v>3633</v>
      </c>
      <c r="S426" s="779" t="s">
        <v>3634</v>
      </c>
    </row>
    <row r="427" spans="8:19" hidden="1">
      <c r="H427" s="779" t="e">
        <v>#N/A</v>
      </c>
      <c r="I427" s="780" t="str">
        <f t="shared" si="24"/>
        <v/>
      </c>
      <c r="K427" s="779" t="str">
        <f t="shared" ca="1" si="25"/>
        <v/>
      </c>
      <c r="L427" s="779" t="str">
        <f t="shared" ca="1" si="26"/>
        <v/>
      </c>
      <c r="O427" s="779" t="s">
        <v>3635</v>
      </c>
      <c r="P427" s="779" t="s">
        <v>3636</v>
      </c>
      <c r="Q427" s="779" t="s">
        <v>3637</v>
      </c>
      <c r="R427" s="779" t="s">
        <v>3638</v>
      </c>
      <c r="S427" s="779" t="s">
        <v>3639</v>
      </c>
    </row>
    <row r="428" spans="8:19" hidden="1">
      <c r="H428" s="779" t="e">
        <v>#N/A</v>
      </c>
      <c r="I428" s="780" t="str">
        <f t="shared" si="24"/>
        <v/>
      </c>
      <c r="K428" s="779" t="str">
        <f t="shared" ca="1" si="25"/>
        <v/>
      </c>
      <c r="L428" s="779" t="str">
        <f t="shared" ca="1" si="26"/>
        <v/>
      </c>
      <c r="O428" s="779" t="s">
        <v>3640</v>
      </c>
      <c r="P428" s="779" t="s">
        <v>3641</v>
      </c>
      <c r="Q428" s="779" t="s">
        <v>3642</v>
      </c>
      <c r="R428" s="779" t="s">
        <v>3643</v>
      </c>
      <c r="S428" s="779" t="s">
        <v>3644</v>
      </c>
    </row>
    <row r="429" spans="8:19" hidden="1">
      <c r="H429" s="779" t="e">
        <v>#N/A</v>
      </c>
      <c r="I429" s="780" t="str">
        <f t="shared" si="24"/>
        <v/>
      </c>
      <c r="K429" s="779" t="str">
        <f t="shared" ca="1" si="25"/>
        <v/>
      </c>
      <c r="L429" s="779" t="str">
        <f t="shared" ca="1" si="26"/>
        <v/>
      </c>
      <c r="O429" s="779" t="s">
        <v>3645</v>
      </c>
      <c r="P429" s="779" t="s">
        <v>3646</v>
      </c>
      <c r="Q429" s="779" t="s">
        <v>3647</v>
      </c>
      <c r="R429" s="779" t="s">
        <v>3648</v>
      </c>
      <c r="S429" s="779" t="s">
        <v>3649</v>
      </c>
    </row>
    <row r="430" spans="8:19" hidden="1">
      <c r="H430" s="779" t="e">
        <v>#N/A</v>
      </c>
      <c r="I430" s="780" t="str">
        <f t="shared" si="24"/>
        <v/>
      </c>
      <c r="K430" s="779" t="str">
        <f t="shared" ca="1" si="25"/>
        <v/>
      </c>
      <c r="L430" s="779" t="str">
        <f t="shared" ca="1" si="26"/>
        <v/>
      </c>
      <c r="O430" s="779" t="s">
        <v>3650</v>
      </c>
      <c r="P430" s="779" t="s">
        <v>3651</v>
      </c>
      <c r="Q430" s="779" t="s">
        <v>3652</v>
      </c>
      <c r="R430" s="779" t="s">
        <v>3653</v>
      </c>
      <c r="S430" s="779" t="s">
        <v>3654</v>
      </c>
    </row>
    <row r="431" spans="8:19" hidden="1">
      <c r="H431" s="779" t="e">
        <v>#N/A</v>
      </c>
      <c r="I431" s="780" t="str">
        <f t="shared" si="24"/>
        <v/>
      </c>
      <c r="K431" s="779" t="str">
        <f t="shared" ca="1" si="25"/>
        <v/>
      </c>
      <c r="L431" s="779" t="str">
        <f t="shared" ca="1" si="26"/>
        <v/>
      </c>
      <c r="O431" s="779" t="s">
        <v>3655</v>
      </c>
      <c r="P431" s="779" t="s">
        <v>3656</v>
      </c>
      <c r="Q431" s="779" t="s">
        <v>3657</v>
      </c>
      <c r="R431" s="779" t="s">
        <v>3658</v>
      </c>
      <c r="S431" s="779" t="s">
        <v>3659</v>
      </c>
    </row>
    <row r="432" spans="8:19" hidden="1">
      <c r="H432" s="779" t="e">
        <v>#N/A</v>
      </c>
      <c r="I432" s="780" t="str">
        <f t="shared" si="24"/>
        <v/>
      </c>
      <c r="K432" s="779" t="str">
        <f t="shared" ca="1" si="25"/>
        <v/>
      </c>
      <c r="L432" s="779" t="str">
        <f t="shared" ca="1" si="26"/>
        <v/>
      </c>
      <c r="O432" s="779" t="s">
        <v>3660</v>
      </c>
      <c r="P432" s="779" t="s">
        <v>3661</v>
      </c>
      <c r="Q432" s="779" t="s">
        <v>3662</v>
      </c>
      <c r="R432" s="779" t="s">
        <v>3663</v>
      </c>
      <c r="S432" s="779" t="s">
        <v>3664</v>
      </c>
    </row>
    <row r="433" spans="8:19" hidden="1">
      <c r="H433" s="779" t="e">
        <v>#N/A</v>
      </c>
      <c r="I433" s="780" t="str">
        <f t="shared" si="24"/>
        <v/>
      </c>
      <c r="K433" s="779" t="str">
        <f t="shared" ca="1" si="25"/>
        <v/>
      </c>
      <c r="L433" s="779" t="str">
        <f t="shared" ca="1" si="26"/>
        <v/>
      </c>
      <c r="O433" s="779" t="s">
        <v>9216</v>
      </c>
      <c r="P433" s="779" t="s">
        <v>9217</v>
      </c>
      <c r="Q433" s="779" t="s">
        <v>9218</v>
      </c>
      <c r="R433" s="779" t="s">
        <v>13778</v>
      </c>
      <c r="S433" s="779" t="s">
        <v>13779</v>
      </c>
    </row>
    <row r="434" spans="8:19" hidden="1">
      <c r="H434" s="779" t="e">
        <v>#N/A</v>
      </c>
      <c r="I434" s="780" t="str">
        <f t="shared" si="24"/>
        <v/>
      </c>
      <c r="K434" s="779" t="str">
        <f t="shared" ca="1" si="25"/>
        <v/>
      </c>
      <c r="L434" s="779" t="str">
        <f t="shared" ca="1" si="26"/>
        <v/>
      </c>
      <c r="O434" s="779" t="s">
        <v>13780</v>
      </c>
      <c r="P434" s="779" t="s">
        <v>2521</v>
      </c>
      <c r="Q434" s="779" t="s">
        <v>2522</v>
      </c>
      <c r="R434" s="779" t="s">
        <v>2523</v>
      </c>
      <c r="S434" s="779" t="s">
        <v>2524</v>
      </c>
    </row>
    <row r="435" spans="8:19" hidden="1">
      <c r="H435" s="779" t="e">
        <v>#N/A</v>
      </c>
      <c r="I435" s="780" t="str">
        <f t="shared" si="24"/>
        <v/>
      </c>
      <c r="K435" s="779" t="str">
        <f t="shared" ca="1" si="25"/>
        <v/>
      </c>
      <c r="L435" s="779" t="str">
        <f t="shared" ca="1" si="26"/>
        <v/>
      </c>
      <c r="O435" s="779" t="s">
        <v>2525</v>
      </c>
      <c r="P435" s="779" t="s">
        <v>2526</v>
      </c>
      <c r="Q435" s="779" t="s">
        <v>10824</v>
      </c>
      <c r="R435" s="779" t="s">
        <v>10825</v>
      </c>
      <c r="S435" s="779" t="s">
        <v>10826</v>
      </c>
    </row>
    <row r="436" spans="8:19" hidden="1">
      <c r="H436" s="779" t="e">
        <v>#N/A</v>
      </c>
      <c r="I436" s="780" t="str">
        <f t="shared" si="24"/>
        <v/>
      </c>
      <c r="K436" s="779" t="str">
        <f t="shared" ca="1" si="25"/>
        <v/>
      </c>
      <c r="L436" s="779" t="str">
        <f t="shared" ca="1" si="26"/>
        <v/>
      </c>
      <c r="O436" s="779" t="s">
        <v>10827</v>
      </c>
      <c r="P436" s="779" t="s">
        <v>10828</v>
      </c>
      <c r="Q436" s="779" t="s">
        <v>10829</v>
      </c>
      <c r="R436" s="779" t="s">
        <v>10830</v>
      </c>
      <c r="S436" s="779" t="s">
        <v>551</v>
      </c>
    </row>
    <row r="437" spans="8:19" hidden="1">
      <c r="H437" s="779" t="e">
        <v>#N/A</v>
      </c>
      <c r="I437" s="780" t="str">
        <f t="shared" si="24"/>
        <v/>
      </c>
      <c r="K437" s="779" t="str">
        <f t="shared" ca="1" si="25"/>
        <v/>
      </c>
      <c r="L437" s="779" t="str">
        <f t="shared" ca="1" si="26"/>
        <v/>
      </c>
      <c r="O437" s="779" t="s">
        <v>552</v>
      </c>
      <c r="P437" s="779" t="s">
        <v>553</v>
      </c>
      <c r="Q437" s="779" t="s">
        <v>554</v>
      </c>
      <c r="R437" s="779" t="s">
        <v>555</v>
      </c>
      <c r="S437" s="779" t="s">
        <v>556</v>
      </c>
    </row>
    <row r="438" spans="8:19" hidden="1">
      <c r="H438" s="779" t="e">
        <v>#N/A</v>
      </c>
      <c r="I438" s="780" t="str">
        <f t="shared" si="24"/>
        <v/>
      </c>
      <c r="K438" s="779" t="str">
        <f t="shared" ca="1" si="25"/>
        <v/>
      </c>
      <c r="L438" s="779" t="str">
        <f t="shared" ca="1" si="26"/>
        <v/>
      </c>
      <c r="O438" s="779" t="s">
        <v>557</v>
      </c>
      <c r="P438" s="779" t="s">
        <v>558</v>
      </c>
      <c r="Q438" s="779" t="s">
        <v>559</v>
      </c>
      <c r="R438" s="779" t="s">
        <v>560</v>
      </c>
      <c r="S438" s="779" t="s">
        <v>561</v>
      </c>
    </row>
    <row r="439" spans="8:19" hidden="1">
      <c r="H439" s="779" t="e">
        <v>#N/A</v>
      </c>
      <c r="I439" s="780" t="str">
        <f t="shared" si="24"/>
        <v/>
      </c>
      <c r="K439" s="779" t="str">
        <f t="shared" ca="1" si="25"/>
        <v/>
      </c>
      <c r="L439" s="779" t="str">
        <f t="shared" ca="1" si="26"/>
        <v/>
      </c>
      <c r="O439" s="779" t="s">
        <v>562</v>
      </c>
      <c r="P439" s="779" t="s">
        <v>563</v>
      </c>
      <c r="Q439" s="779" t="s">
        <v>564</v>
      </c>
      <c r="R439" s="779" t="s">
        <v>565</v>
      </c>
      <c r="S439" s="779" t="s">
        <v>566</v>
      </c>
    </row>
    <row r="440" spans="8:19" hidden="1">
      <c r="H440" s="779" t="e">
        <v>#N/A</v>
      </c>
      <c r="I440" s="780" t="str">
        <f t="shared" si="24"/>
        <v/>
      </c>
      <c r="K440" s="779" t="str">
        <f t="shared" ca="1" si="25"/>
        <v/>
      </c>
      <c r="L440" s="779" t="str">
        <f t="shared" ca="1" si="26"/>
        <v/>
      </c>
      <c r="O440" s="779" t="s">
        <v>567</v>
      </c>
      <c r="P440" s="779" t="s">
        <v>568</v>
      </c>
      <c r="Q440" s="779" t="s">
        <v>569</v>
      </c>
      <c r="R440" s="779" t="s">
        <v>570</v>
      </c>
      <c r="S440" s="779" t="s">
        <v>571</v>
      </c>
    </row>
    <row r="441" spans="8:19" hidden="1">
      <c r="H441" s="779" t="e">
        <v>#N/A</v>
      </c>
      <c r="I441" s="780" t="str">
        <f t="shared" si="24"/>
        <v/>
      </c>
      <c r="K441" s="779" t="str">
        <f t="shared" ca="1" si="25"/>
        <v/>
      </c>
      <c r="L441" s="779" t="str">
        <f t="shared" ca="1" si="26"/>
        <v/>
      </c>
      <c r="O441" s="779" t="s">
        <v>572</v>
      </c>
      <c r="P441" s="779" t="s">
        <v>573</v>
      </c>
      <c r="Q441" s="779" t="s">
        <v>574</v>
      </c>
      <c r="R441" s="779" t="s">
        <v>575</v>
      </c>
      <c r="S441" s="779" t="s">
        <v>4584</v>
      </c>
    </row>
    <row r="442" spans="8:19" hidden="1">
      <c r="H442" s="779" t="e">
        <v>#N/A</v>
      </c>
      <c r="I442" s="780" t="str">
        <f t="shared" si="24"/>
        <v/>
      </c>
      <c r="K442" s="779" t="str">
        <f t="shared" ca="1" si="25"/>
        <v/>
      </c>
      <c r="L442" s="779" t="str">
        <f t="shared" ca="1" si="26"/>
        <v/>
      </c>
      <c r="O442" s="779" t="s">
        <v>4585</v>
      </c>
      <c r="P442" s="779" t="s">
        <v>4586</v>
      </c>
      <c r="Q442" s="779" t="s">
        <v>4587</v>
      </c>
      <c r="R442" s="779" t="s">
        <v>4588</v>
      </c>
      <c r="S442" s="779" t="s">
        <v>4589</v>
      </c>
    </row>
    <row r="443" spans="8:19" hidden="1">
      <c r="H443" s="779" t="e">
        <v>#N/A</v>
      </c>
      <c r="I443" s="780" t="str">
        <f t="shared" si="24"/>
        <v/>
      </c>
      <c r="K443" s="779" t="str">
        <f t="shared" ca="1" si="25"/>
        <v/>
      </c>
      <c r="L443" s="779" t="str">
        <f t="shared" ca="1" si="26"/>
        <v/>
      </c>
      <c r="O443" s="779" t="s">
        <v>4590</v>
      </c>
      <c r="P443" s="779" t="s">
        <v>4591</v>
      </c>
      <c r="Q443" s="779" t="s">
        <v>4592</v>
      </c>
      <c r="R443" s="779" t="s">
        <v>4593</v>
      </c>
      <c r="S443" s="779" t="s">
        <v>4594</v>
      </c>
    </row>
    <row r="444" spans="8:19" hidden="1">
      <c r="H444" s="779" t="e">
        <v>#N/A</v>
      </c>
      <c r="I444" s="780" t="str">
        <f t="shared" si="24"/>
        <v/>
      </c>
      <c r="K444" s="779" t="str">
        <f t="shared" ca="1" si="25"/>
        <v/>
      </c>
      <c r="L444" s="779" t="str">
        <f t="shared" ca="1" si="26"/>
        <v/>
      </c>
      <c r="O444" s="779" t="s">
        <v>2871</v>
      </c>
      <c r="P444" s="779" t="s">
        <v>12633</v>
      </c>
      <c r="Q444" s="779" t="s">
        <v>12634</v>
      </c>
      <c r="R444" s="779" t="s">
        <v>12635</v>
      </c>
      <c r="S444" s="779" t="s">
        <v>12636</v>
      </c>
    </row>
    <row r="445" spans="8:19" hidden="1">
      <c r="H445" s="779" t="e">
        <v>#N/A</v>
      </c>
      <c r="I445" s="780" t="str">
        <f t="shared" si="24"/>
        <v/>
      </c>
      <c r="K445" s="779" t="str">
        <f t="shared" ca="1" si="25"/>
        <v/>
      </c>
      <c r="L445" s="779" t="str">
        <f t="shared" ca="1" si="26"/>
        <v/>
      </c>
      <c r="O445" s="779" t="s">
        <v>12637</v>
      </c>
      <c r="P445" s="779" t="s">
        <v>12638</v>
      </c>
      <c r="Q445" s="779" t="s">
        <v>12639</v>
      </c>
      <c r="R445" s="779" t="s">
        <v>12640</v>
      </c>
      <c r="S445" s="779" t="s">
        <v>12641</v>
      </c>
    </row>
    <row r="446" spans="8:19" hidden="1">
      <c r="H446" s="779" t="e">
        <v>#N/A</v>
      </c>
      <c r="I446" s="780" t="str">
        <f t="shared" si="24"/>
        <v/>
      </c>
      <c r="K446" s="779" t="str">
        <f t="shared" ca="1" si="25"/>
        <v/>
      </c>
      <c r="L446" s="779" t="str">
        <f t="shared" ca="1" si="26"/>
        <v/>
      </c>
      <c r="O446" s="779" t="s">
        <v>12642</v>
      </c>
      <c r="P446" s="779" t="s">
        <v>12643</v>
      </c>
      <c r="Q446" s="779" t="s">
        <v>12644</v>
      </c>
      <c r="R446" s="779" t="s">
        <v>1777</v>
      </c>
      <c r="S446" s="779" t="s">
        <v>1778</v>
      </c>
    </row>
    <row r="447" spans="8:19" hidden="1">
      <c r="H447" s="779" t="e">
        <v>#N/A</v>
      </c>
      <c r="I447" s="780" t="str">
        <f t="shared" si="24"/>
        <v/>
      </c>
      <c r="K447" s="779" t="str">
        <f t="shared" ca="1" si="25"/>
        <v/>
      </c>
      <c r="L447" s="779" t="str">
        <f t="shared" ca="1" si="26"/>
        <v/>
      </c>
      <c r="O447" s="779" t="s">
        <v>1779</v>
      </c>
      <c r="P447" s="779" t="s">
        <v>1780</v>
      </c>
      <c r="Q447" s="779" t="s">
        <v>1781</v>
      </c>
      <c r="R447" s="779" t="s">
        <v>1782</v>
      </c>
      <c r="S447" s="779" t="s">
        <v>1783</v>
      </c>
    </row>
    <row r="448" spans="8:19" hidden="1">
      <c r="H448" s="779" t="e">
        <v>#N/A</v>
      </c>
      <c r="I448" s="780" t="str">
        <f t="shared" si="24"/>
        <v/>
      </c>
      <c r="K448" s="779" t="str">
        <f t="shared" ca="1" si="25"/>
        <v/>
      </c>
      <c r="L448" s="779" t="str">
        <f t="shared" ca="1" si="26"/>
        <v/>
      </c>
      <c r="O448" s="779" t="s">
        <v>6512</v>
      </c>
      <c r="P448" s="779" t="s">
        <v>6513</v>
      </c>
      <c r="Q448" s="779" t="s">
        <v>6514</v>
      </c>
      <c r="R448" s="779" t="s">
        <v>6515</v>
      </c>
      <c r="S448" s="779" t="s">
        <v>1381</v>
      </c>
    </row>
    <row r="449" spans="8:19" hidden="1">
      <c r="H449" s="779" t="e">
        <v>#N/A</v>
      </c>
      <c r="I449" s="780" t="str">
        <f t="shared" si="24"/>
        <v/>
      </c>
      <c r="K449" s="779" t="str">
        <f t="shared" ca="1" si="25"/>
        <v/>
      </c>
      <c r="L449" s="779" t="str">
        <f t="shared" ca="1" si="26"/>
        <v/>
      </c>
      <c r="O449" s="779" t="s">
        <v>1382</v>
      </c>
      <c r="P449" s="779" t="s">
        <v>1383</v>
      </c>
      <c r="Q449" s="779" t="s">
        <v>13074</v>
      </c>
      <c r="R449" s="779" t="s">
        <v>13075</v>
      </c>
      <c r="S449" s="779" t="s">
        <v>4809</v>
      </c>
    </row>
    <row r="450" spans="8:19" hidden="1">
      <c r="H450" s="779" t="e">
        <v>#N/A</v>
      </c>
      <c r="I450" s="780" t="str">
        <f t="shared" si="24"/>
        <v/>
      </c>
      <c r="K450" s="779" t="str">
        <f t="shared" ca="1" si="25"/>
        <v/>
      </c>
      <c r="L450" s="779" t="str">
        <f t="shared" ca="1" si="26"/>
        <v/>
      </c>
      <c r="O450" s="779" t="s">
        <v>4810</v>
      </c>
      <c r="P450" s="779" t="s">
        <v>4811</v>
      </c>
      <c r="Q450" s="779" t="s">
        <v>4812</v>
      </c>
      <c r="R450" s="779" t="s">
        <v>4813</v>
      </c>
      <c r="S450" s="779" t="s">
        <v>4814</v>
      </c>
    </row>
    <row r="451" spans="8:19" hidden="1">
      <c r="H451" s="779" t="e">
        <v>#N/A</v>
      </c>
      <c r="I451" s="780" t="str">
        <f t="shared" si="24"/>
        <v/>
      </c>
      <c r="K451" s="779" t="str">
        <f t="shared" ca="1" si="25"/>
        <v/>
      </c>
      <c r="L451" s="779" t="str">
        <f t="shared" ca="1" si="26"/>
        <v/>
      </c>
      <c r="O451" s="779" t="s">
        <v>4815</v>
      </c>
      <c r="P451" s="779" t="s">
        <v>4816</v>
      </c>
      <c r="Q451" s="779" t="s">
        <v>4817</v>
      </c>
      <c r="R451" s="779" t="s">
        <v>4818</v>
      </c>
      <c r="S451" s="779" t="s">
        <v>4819</v>
      </c>
    </row>
    <row r="452" spans="8:19" hidden="1">
      <c r="H452" s="779" t="e">
        <v>#N/A</v>
      </c>
      <c r="I452" s="780" t="str">
        <f t="shared" si="24"/>
        <v/>
      </c>
      <c r="K452" s="779" t="str">
        <f t="shared" ca="1" si="25"/>
        <v/>
      </c>
      <c r="L452" s="779" t="str">
        <f t="shared" ca="1" si="26"/>
        <v/>
      </c>
      <c r="O452" s="779" t="s">
        <v>5268</v>
      </c>
      <c r="P452" s="779" t="s">
        <v>5269</v>
      </c>
      <c r="Q452" s="779" t="s">
        <v>5270</v>
      </c>
      <c r="R452" s="779" t="s">
        <v>5271</v>
      </c>
      <c r="S452" s="779" t="s">
        <v>5272</v>
      </c>
    </row>
    <row r="453" spans="8:19" hidden="1">
      <c r="H453" s="779" t="e">
        <v>#N/A</v>
      </c>
      <c r="I453" s="780" t="str">
        <f t="shared" ref="I453:I516" si="27">locscty</f>
        <v/>
      </c>
      <c r="K453" s="779" t="str">
        <f t="shared" ca="1" si="25"/>
        <v/>
      </c>
      <c r="L453" s="779" t="str">
        <f t="shared" ca="1" si="26"/>
        <v/>
      </c>
      <c r="O453" s="779" t="s">
        <v>5273</v>
      </c>
      <c r="P453" s="779" t="s">
        <v>5274</v>
      </c>
      <c r="Q453" s="779" t="s">
        <v>5275</v>
      </c>
      <c r="R453" s="779" t="s">
        <v>5276</v>
      </c>
      <c r="S453" s="779" t="s">
        <v>1152</v>
      </c>
    </row>
    <row r="454" spans="8:19" hidden="1">
      <c r="H454" s="779" t="e">
        <v>#N/A</v>
      </c>
      <c r="I454" s="780" t="str">
        <f t="shared" si="27"/>
        <v/>
      </c>
      <c r="K454" s="779" t="str">
        <f t="shared" ca="1" si="25"/>
        <v/>
      </c>
      <c r="L454" s="779" t="str">
        <f t="shared" ca="1" si="26"/>
        <v/>
      </c>
      <c r="O454" s="779" t="s">
        <v>8319</v>
      </c>
      <c r="P454" s="779" t="s">
        <v>8320</v>
      </c>
      <c r="Q454" s="779" t="s">
        <v>8321</v>
      </c>
      <c r="R454" s="779" t="s">
        <v>8322</v>
      </c>
      <c r="S454" s="779" t="s">
        <v>8323</v>
      </c>
    </row>
    <row r="455" spans="8:19" hidden="1">
      <c r="H455" s="779" t="e">
        <v>#N/A</v>
      </c>
      <c r="I455" s="780" t="str">
        <f t="shared" si="27"/>
        <v/>
      </c>
      <c r="K455" s="779" t="str">
        <f t="shared" ca="1" si="25"/>
        <v/>
      </c>
      <c r="L455" s="779" t="str">
        <f t="shared" ca="1" si="26"/>
        <v/>
      </c>
      <c r="O455" s="779" t="s">
        <v>4496</v>
      </c>
      <c r="P455" s="779" t="s">
        <v>4497</v>
      </c>
      <c r="Q455" s="779" t="s">
        <v>4498</v>
      </c>
      <c r="R455" s="779" t="s">
        <v>4499</v>
      </c>
      <c r="S455" s="779" t="s">
        <v>4500</v>
      </c>
    </row>
    <row r="456" spans="8:19" hidden="1">
      <c r="H456" s="779" t="e">
        <v>#N/A</v>
      </c>
      <c r="I456" s="780" t="str">
        <f t="shared" si="27"/>
        <v/>
      </c>
      <c r="K456" s="779" t="str">
        <f t="shared" ca="1" si="25"/>
        <v/>
      </c>
      <c r="L456" s="779" t="str">
        <f t="shared" ca="1" si="26"/>
        <v/>
      </c>
      <c r="O456" s="779" t="s">
        <v>13742</v>
      </c>
      <c r="P456" s="779" t="s">
        <v>13743</v>
      </c>
      <c r="Q456" s="779" t="s">
        <v>13744</v>
      </c>
      <c r="R456" s="779" t="s">
        <v>13745</v>
      </c>
      <c r="S456" s="779" t="s">
        <v>13746</v>
      </c>
    </row>
    <row r="457" spans="8:19" hidden="1">
      <c r="H457" s="779" t="e">
        <v>#N/A</v>
      </c>
      <c r="I457" s="780" t="str">
        <f t="shared" si="27"/>
        <v/>
      </c>
      <c r="K457" s="779" t="str">
        <f t="shared" ca="1" si="25"/>
        <v/>
      </c>
      <c r="L457" s="779" t="str">
        <f t="shared" ca="1" si="26"/>
        <v/>
      </c>
      <c r="O457" s="779" t="s">
        <v>13747</v>
      </c>
      <c r="P457" s="779" t="s">
        <v>9070</v>
      </c>
      <c r="Q457" s="779" t="s">
        <v>6487</v>
      </c>
      <c r="R457" s="779" t="s">
        <v>6488</v>
      </c>
      <c r="S457" s="779" t="s">
        <v>3181</v>
      </c>
    </row>
    <row r="458" spans="8:19" hidden="1">
      <c r="H458" s="779" t="e">
        <v>#N/A</v>
      </c>
      <c r="I458" s="780" t="str">
        <f t="shared" si="27"/>
        <v/>
      </c>
      <c r="K458" s="779" t="str">
        <f t="shared" ca="1" si="25"/>
        <v/>
      </c>
      <c r="L458" s="779" t="str">
        <f t="shared" ca="1" si="26"/>
        <v/>
      </c>
      <c r="O458" s="779" t="s">
        <v>3182</v>
      </c>
      <c r="P458" s="779" t="s">
        <v>3183</v>
      </c>
      <c r="Q458" s="779" t="s">
        <v>3184</v>
      </c>
      <c r="R458" s="779" t="s">
        <v>3185</v>
      </c>
      <c r="S458" s="779" t="s">
        <v>3186</v>
      </c>
    </row>
    <row r="459" spans="8:19" hidden="1">
      <c r="H459" s="779" t="e">
        <v>#N/A</v>
      </c>
      <c r="I459" s="780" t="str">
        <f t="shared" si="27"/>
        <v/>
      </c>
      <c r="K459" s="779" t="str">
        <f t="shared" ca="1" si="25"/>
        <v/>
      </c>
      <c r="L459" s="779" t="str">
        <f t="shared" ca="1" si="26"/>
        <v/>
      </c>
      <c r="O459" s="779" t="s">
        <v>3187</v>
      </c>
      <c r="P459" s="779" t="s">
        <v>4417</v>
      </c>
      <c r="Q459" s="779" t="s">
        <v>4418</v>
      </c>
      <c r="R459" s="779" t="s">
        <v>4419</v>
      </c>
      <c r="S459" s="779" t="s">
        <v>4420</v>
      </c>
    </row>
    <row r="460" spans="8:19" hidden="1">
      <c r="H460" s="779" t="e">
        <v>#N/A</v>
      </c>
      <c r="I460" s="780" t="str">
        <f t="shared" si="27"/>
        <v/>
      </c>
      <c r="K460" s="779" t="str">
        <f t="shared" ref="K460:K523" ca="1" si="28">IF(INDIRECT($O460)=0,"",INDIRECT($R460)&amp;INDIRECT($O460)&amp;INDIRECT($P460)&amp;INDIRECT($Q460))</f>
        <v/>
      </c>
      <c r="L460" s="779" t="str">
        <f t="shared" ref="L460:L523" ca="1" si="29">IF(INDIRECT($O460)=0,"",INDIRECT($S460)&amp;INDIRECT($O460)&amp;INDIRECT($P460)&amp;INDIRECT($Q460))</f>
        <v/>
      </c>
      <c r="O460" s="779" t="s">
        <v>4421</v>
      </c>
      <c r="P460" s="779" t="s">
        <v>4422</v>
      </c>
      <c r="Q460" s="779" t="s">
        <v>4423</v>
      </c>
      <c r="R460" s="779" t="s">
        <v>4424</v>
      </c>
      <c r="S460" s="779" t="s">
        <v>7858</v>
      </c>
    </row>
    <row r="461" spans="8:19" hidden="1">
      <c r="H461" s="779" t="e">
        <v>#N/A</v>
      </c>
      <c r="I461" s="780" t="str">
        <f t="shared" si="27"/>
        <v/>
      </c>
      <c r="K461" s="779" t="str">
        <f t="shared" ca="1" si="28"/>
        <v/>
      </c>
      <c r="L461" s="779" t="str">
        <f t="shared" ca="1" si="29"/>
        <v/>
      </c>
      <c r="O461" s="779" t="s">
        <v>7859</v>
      </c>
      <c r="P461" s="779" t="s">
        <v>7860</v>
      </c>
      <c r="Q461" s="779" t="s">
        <v>7861</v>
      </c>
      <c r="R461" s="779" t="s">
        <v>7862</v>
      </c>
      <c r="S461" s="779" t="s">
        <v>8691</v>
      </c>
    </row>
    <row r="462" spans="8:19" hidden="1">
      <c r="H462" s="779" t="e">
        <v>#N/A</v>
      </c>
      <c r="I462" s="780" t="str">
        <f t="shared" si="27"/>
        <v/>
      </c>
      <c r="K462" s="779" t="str">
        <f t="shared" ca="1" si="28"/>
        <v/>
      </c>
      <c r="L462" s="779" t="str">
        <f t="shared" ca="1" si="29"/>
        <v/>
      </c>
      <c r="O462" s="779" t="s">
        <v>8692</v>
      </c>
      <c r="P462" s="779" t="s">
        <v>8693</v>
      </c>
      <c r="Q462" s="779" t="s">
        <v>8694</v>
      </c>
      <c r="R462" s="779" t="s">
        <v>8695</v>
      </c>
      <c r="S462" s="779" t="s">
        <v>8696</v>
      </c>
    </row>
    <row r="463" spans="8:19" hidden="1">
      <c r="H463" s="779" t="e">
        <v>#N/A</v>
      </c>
      <c r="I463" s="780" t="str">
        <f t="shared" si="27"/>
        <v/>
      </c>
      <c r="K463" s="779" t="str">
        <f t="shared" ca="1" si="28"/>
        <v/>
      </c>
      <c r="L463" s="779" t="str">
        <f t="shared" ca="1" si="29"/>
        <v/>
      </c>
      <c r="O463" s="779" t="s">
        <v>8697</v>
      </c>
      <c r="P463" s="779" t="s">
        <v>8698</v>
      </c>
      <c r="Q463" s="779" t="s">
        <v>12270</v>
      </c>
      <c r="R463" s="779" t="s">
        <v>12271</v>
      </c>
      <c r="S463" s="779" t="s">
        <v>7731</v>
      </c>
    </row>
    <row r="464" spans="8:19" hidden="1">
      <c r="H464" s="779" t="e">
        <v>#N/A</v>
      </c>
      <c r="I464" s="780" t="str">
        <f t="shared" si="27"/>
        <v/>
      </c>
      <c r="K464" s="779" t="str">
        <f t="shared" ca="1" si="28"/>
        <v/>
      </c>
      <c r="L464" s="779" t="str">
        <f t="shared" ca="1" si="29"/>
        <v/>
      </c>
      <c r="O464" s="779" t="s">
        <v>7732</v>
      </c>
      <c r="P464" s="779" t="s">
        <v>7733</v>
      </c>
      <c r="Q464" s="779" t="s">
        <v>7734</v>
      </c>
      <c r="R464" s="779" t="s">
        <v>7735</v>
      </c>
      <c r="S464" s="779" t="s">
        <v>7736</v>
      </c>
    </row>
    <row r="465" spans="8:19" hidden="1">
      <c r="H465" s="779" t="e">
        <v>#N/A</v>
      </c>
      <c r="I465" s="780" t="str">
        <f t="shared" si="27"/>
        <v/>
      </c>
      <c r="K465" s="779" t="str">
        <f t="shared" ca="1" si="28"/>
        <v/>
      </c>
      <c r="L465" s="779" t="str">
        <f t="shared" ca="1" si="29"/>
        <v/>
      </c>
      <c r="O465" s="779" t="s">
        <v>7737</v>
      </c>
      <c r="P465" s="779" t="s">
        <v>7738</v>
      </c>
      <c r="Q465" s="779" t="s">
        <v>7739</v>
      </c>
      <c r="R465" s="779" t="s">
        <v>7740</v>
      </c>
      <c r="S465" s="779" t="s">
        <v>7741</v>
      </c>
    </row>
    <row r="466" spans="8:19" hidden="1">
      <c r="H466" s="779" t="e">
        <v>#N/A</v>
      </c>
      <c r="I466" s="780" t="str">
        <f t="shared" si="27"/>
        <v/>
      </c>
      <c r="K466" s="779" t="str">
        <f t="shared" ca="1" si="28"/>
        <v/>
      </c>
      <c r="L466" s="779" t="str">
        <f t="shared" ca="1" si="29"/>
        <v/>
      </c>
      <c r="O466" s="779" t="s">
        <v>7742</v>
      </c>
      <c r="P466" s="779" t="s">
        <v>7396</v>
      </c>
      <c r="Q466" s="779" t="s">
        <v>7397</v>
      </c>
      <c r="R466" s="779" t="s">
        <v>7398</v>
      </c>
      <c r="S466" s="779" t="s">
        <v>7399</v>
      </c>
    </row>
    <row r="467" spans="8:19" hidden="1">
      <c r="H467" s="779" t="e">
        <v>#N/A</v>
      </c>
      <c r="I467" s="780" t="str">
        <f t="shared" si="27"/>
        <v/>
      </c>
      <c r="K467" s="779" t="str">
        <f t="shared" ca="1" si="28"/>
        <v/>
      </c>
      <c r="L467" s="779" t="str">
        <f t="shared" ca="1" si="29"/>
        <v/>
      </c>
      <c r="O467" s="779" t="s">
        <v>12286</v>
      </c>
      <c r="P467" s="779" t="s">
        <v>12287</v>
      </c>
      <c r="Q467" s="779" t="s">
        <v>12288</v>
      </c>
      <c r="R467" s="779" t="s">
        <v>12289</v>
      </c>
      <c r="S467" s="779" t="s">
        <v>12290</v>
      </c>
    </row>
    <row r="468" spans="8:19" hidden="1">
      <c r="H468" s="779" t="e">
        <v>#N/A</v>
      </c>
      <c r="I468" s="780" t="str">
        <f t="shared" si="27"/>
        <v/>
      </c>
      <c r="K468" s="779" t="str">
        <f t="shared" ca="1" si="28"/>
        <v/>
      </c>
      <c r="L468" s="779" t="str">
        <f t="shared" ca="1" si="29"/>
        <v/>
      </c>
      <c r="O468" s="779" t="s">
        <v>12291</v>
      </c>
      <c r="P468" s="779" t="s">
        <v>12292</v>
      </c>
      <c r="Q468" s="779" t="s">
        <v>12293</v>
      </c>
      <c r="R468" s="779" t="s">
        <v>12294</v>
      </c>
      <c r="S468" s="779" t="s">
        <v>12295</v>
      </c>
    </row>
    <row r="469" spans="8:19" hidden="1">
      <c r="H469" s="779" t="e">
        <v>#N/A</v>
      </c>
      <c r="I469" s="780" t="str">
        <f t="shared" si="27"/>
        <v/>
      </c>
      <c r="K469" s="779" t="str">
        <f t="shared" ca="1" si="28"/>
        <v/>
      </c>
      <c r="L469" s="779" t="str">
        <f t="shared" ca="1" si="29"/>
        <v/>
      </c>
      <c r="O469" s="779" t="s">
        <v>12296</v>
      </c>
      <c r="P469" s="779" t="s">
        <v>12297</v>
      </c>
      <c r="Q469" s="779" t="s">
        <v>12298</v>
      </c>
      <c r="R469" s="779" t="s">
        <v>12299</v>
      </c>
      <c r="S469" s="779" t="s">
        <v>12300</v>
      </c>
    </row>
    <row r="470" spans="8:19" hidden="1">
      <c r="H470" s="779" t="e">
        <v>#N/A</v>
      </c>
      <c r="I470" s="780" t="str">
        <f t="shared" si="27"/>
        <v/>
      </c>
      <c r="K470" s="779" t="str">
        <f t="shared" ca="1" si="28"/>
        <v/>
      </c>
      <c r="L470" s="779" t="str">
        <f t="shared" ca="1" si="29"/>
        <v/>
      </c>
      <c r="O470" s="779" t="s">
        <v>12301</v>
      </c>
      <c r="P470" s="779" t="s">
        <v>12302</v>
      </c>
      <c r="Q470" s="779" t="s">
        <v>12303</v>
      </c>
      <c r="R470" s="779" t="s">
        <v>12304</v>
      </c>
      <c r="S470" s="779" t="s">
        <v>12305</v>
      </c>
    </row>
    <row r="471" spans="8:19" hidden="1">
      <c r="H471" s="779" t="e">
        <v>#N/A</v>
      </c>
      <c r="I471" s="780" t="str">
        <f t="shared" si="27"/>
        <v/>
      </c>
      <c r="K471" s="779" t="str">
        <f t="shared" ca="1" si="28"/>
        <v/>
      </c>
      <c r="L471" s="779" t="str">
        <f t="shared" ca="1" si="29"/>
        <v/>
      </c>
      <c r="O471" s="779" t="s">
        <v>12306</v>
      </c>
      <c r="P471" s="779" t="s">
        <v>12307</v>
      </c>
      <c r="Q471" s="779" t="s">
        <v>12308</v>
      </c>
      <c r="R471" s="779" t="s">
        <v>12309</v>
      </c>
      <c r="S471" s="779" t="s">
        <v>12310</v>
      </c>
    </row>
    <row r="472" spans="8:19" hidden="1">
      <c r="H472" s="779" t="e">
        <v>#N/A</v>
      </c>
      <c r="I472" s="780" t="str">
        <f t="shared" si="27"/>
        <v/>
      </c>
      <c r="K472" s="779" t="str">
        <f t="shared" ca="1" si="28"/>
        <v/>
      </c>
      <c r="L472" s="779" t="str">
        <f t="shared" ca="1" si="29"/>
        <v/>
      </c>
      <c r="O472" s="779" t="s">
        <v>12311</v>
      </c>
      <c r="P472" s="779" t="s">
        <v>4530</v>
      </c>
      <c r="Q472" s="779" t="s">
        <v>4531</v>
      </c>
      <c r="R472" s="779" t="s">
        <v>3391</v>
      </c>
      <c r="S472" s="779" t="s">
        <v>3392</v>
      </c>
    </row>
    <row r="473" spans="8:19" hidden="1">
      <c r="H473" s="779" t="e">
        <v>#N/A</v>
      </c>
      <c r="I473" s="780" t="str">
        <f t="shared" si="27"/>
        <v/>
      </c>
      <c r="K473" s="779" t="str">
        <f t="shared" ca="1" si="28"/>
        <v/>
      </c>
      <c r="L473" s="779" t="str">
        <f t="shared" ca="1" si="29"/>
        <v/>
      </c>
      <c r="O473" s="779" t="s">
        <v>1567</v>
      </c>
      <c r="P473" s="779" t="s">
        <v>7606</v>
      </c>
      <c r="Q473" s="779" t="s">
        <v>7607</v>
      </c>
      <c r="R473" s="779" t="s">
        <v>7608</v>
      </c>
      <c r="S473" s="779" t="s">
        <v>5983</v>
      </c>
    </row>
    <row r="474" spans="8:19" hidden="1">
      <c r="H474" s="779" t="e">
        <v>#N/A</v>
      </c>
      <c r="I474" s="780" t="str">
        <f t="shared" si="27"/>
        <v/>
      </c>
      <c r="K474" s="779" t="str">
        <f t="shared" ca="1" si="28"/>
        <v/>
      </c>
      <c r="L474" s="779" t="str">
        <f t="shared" ca="1" si="29"/>
        <v/>
      </c>
      <c r="O474" s="779" t="s">
        <v>5984</v>
      </c>
      <c r="P474" s="779" t="s">
        <v>5985</v>
      </c>
      <c r="Q474" s="779" t="s">
        <v>5986</v>
      </c>
      <c r="R474" s="779" t="s">
        <v>5987</v>
      </c>
      <c r="S474" s="779" t="s">
        <v>5988</v>
      </c>
    </row>
    <row r="475" spans="8:19" hidden="1">
      <c r="H475" s="779" t="e">
        <v>#N/A</v>
      </c>
      <c r="I475" s="780" t="str">
        <f t="shared" si="27"/>
        <v/>
      </c>
      <c r="K475" s="779" t="str">
        <f t="shared" ca="1" si="28"/>
        <v/>
      </c>
      <c r="L475" s="779" t="str">
        <f t="shared" ca="1" si="29"/>
        <v/>
      </c>
      <c r="O475" s="779" t="s">
        <v>5989</v>
      </c>
      <c r="P475" s="779" t="s">
        <v>5990</v>
      </c>
      <c r="Q475" s="779" t="s">
        <v>5991</v>
      </c>
      <c r="R475" s="779" t="s">
        <v>5992</v>
      </c>
      <c r="S475" s="779" t="s">
        <v>5993</v>
      </c>
    </row>
    <row r="476" spans="8:19" hidden="1">
      <c r="H476" s="779" t="e">
        <v>#N/A</v>
      </c>
      <c r="I476" s="780" t="str">
        <f t="shared" si="27"/>
        <v/>
      </c>
      <c r="K476" s="779" t="str">
        <f t="shared" ca="1" si="28"/>
        <v/>
      </c>
      <c r="L476" s="779" t="str">
        <f t="shared" ca="1" si="29"/>
        <v/>
      </c>
      <c r="O476" s="779" t="s">
        <v>5994</v>
      </c>
      <c r="P476" s="779" t="s">
        <v>5995</v>
      </c>
      <c r="Q476" s="779" t="s">
        <v>3582</v>
      </c>
      <c r="R476" s="779" t="s">
        <v>10299</v>
      </c>
      <c r="S476" s="779" t="s">
        <v>3806</v>
      </c>
    </row>
    <row r="477" spans="8:19" hidden="1">
      <c r="H477" s="779" t="e">
        <v>#N/A</v>
      </c>
      <c r="I477" s="780" t="str">
        <f t="shared" si="27"/>
        <v/>
      </c>
      <c r="K477" s="779" t="str">
        <f t="shared" ca="1" si="28"/>
        <v/>
      </c>
      <c r="L477" s="779" t="str">
        <f t="shared" ca="1" si="29"/>
        <v/>
      </c>
      <c r="O477" s="779" t="s">
        <v>3807</v>
      </c>
      <c r="P477" s="779" t="s">
        <v>3808</v>
      </c>
      <c r="Q477" s="779" t="s">
        <v>3809</v>
      </c>
      <c r="R477" s="779" t="s">
        <v>3810</v>
      </c>
      <c r="S477" s="779" t="s">
        <v>3811</v>
      </c>
    </row>
    <row r="478" spans="8:19" hidden="1">
      <c r="H478" s="779" t="e">
        <v>#N/A</v>
      </c>
      <c r="I478" s="780" t="str">
        <f t="shared" si="27"/>
        <v/>
      </c>
      <c r="K478" s="779" t="str">
        <f t="shared" ca="1" si="28"/>
        <v/>
      </c>
      <c r="L478" s="779" t="str">
        <f t="shared" ca="1" si="29"/>
        <v/>
      </c>
      <c r="O478" s="779" t="s">
        <v>3812</v>
      </c>
      <c r="P478" s="779" t="s">
        <v>3813</v>
      </c>
      <c r="Q478" s="779" t="s">
        <v>3814</v>
      </c>
      <c r="R478" s="779" t="s">
        <v>3815</v>
      </c>
      <c r="S478" s="779" t="s">
        <v>2548</v>
      </c>
    </row>
    <row r="479" spans="8:19" hidden="1">
      <c r="H479" s="779" t="e">
        <v>#N/A</v>
      </c>
      <c r="I479" s="780" t="str">
        <f t="shared" si="27"/>
        <v/>
      </c>
      <c r="K479" s="779" t="str">
        <f t="shared" ca="1" si="28"/>
        <v/>
      </c>
      <c r="L479" s="779" t="str">
        <f t="shared" ca="1" si="29"/>
        <v/>
      </c>
      <c r="O479" s="779" t="s">
        <v>2549</v>
      </c>
      <c r="P479" s="779" t="s">
        <v>2550</v>
      </c>
      <c r="Q479" s="779" t="s">
        <v>2551</v>
      </c>
      <c r="R479" s="779" t="s">
        <v>2552</v>
      </c>
      <c r="S479" s="779" t="s">
        <v>2553</v>
      </c>
    </row>
    <row r="480" spans="8:19" hidden="1">
      <c r="H480" s="779" t="e">
        <v>#N/A</v>
      </c>
      <c r="I480" s="780" t="str">
        <f t="shared" si="27"/>
        <v/>
      </c>
      <c r="K480" s="779" t="str">
        <f t="shared" ca="1" si="28"/>
        <v/>
      </c>
      <c r="L480" s="779" t="str">
        <f t="shared" ca="1" si="29"/>
        <v/>
      </c>
      <c r="O480" s="779" t="s">
        <v>2554</v>
      </c>
      <c r="P480" s="779" t="s">
        <v>2555</v>
      </c>
      <c r="Q480" s="779" t="s">
        <v>2556</v>
      </c>
      <c r="R480" s="779" t="s">
        <v>3033</v>
      </c>
      <c r="S480" s="779" t="s">
        <v>3034</v>
      </c>
    </row>
    <row r="481" spans="8:19" hidden="1">
      <c r="H481" s="779" t="e">
        <v>#N/A</v>
      </c>
      <c r="I481" s="780" t="str">
        <f t="shared" si="27"/>
        <v/>
      </c>
      <c r="K481" s="779" t="str">
        <f t="shared" ca="1" si="28"/>
        <v/>
      </c>
      <c r="L481" s="779" t="str">
        <f t="shared" ca="1" si="29"/>
        <v/>
      </c>
      <c r="O481" s="779" t="s">
        <v>3035</v>
      </c>
      <c r="P481" s="779" t="s">
        <v>3036</v>
      </c>
      <c r="Q481" s="779" t="s">
        <v>3037</v>
      </c>
      <c r="R481" s="779" t="s">
        <v>3038</v>
      </c>
      <c r="S481" s="779" t="s">
        <v>8687</v>
      </c>
    </row>
    <row r="482" spans="8:19" hidden="1">
      <c r="H482" s="779" t="e">
        <v>#N/A</v>
      </c>
      <c r="I482" s="780" t="str">
        <f t="shared" si="27"/>
        <v/>
      </c>
      <c r="K482" s="779" t="str">
        <f t="shared" ca="1" si="28"/>
        <v/>
      </c>
      <c r="L482" s="779" t="str">
        <f t="shared" ca="1" si="29"/>
        <v/>
      </c>
      <c r="O482" s="779" t="s">
        <v>8688</v>
      </c>
      <c r="P482" s="779" t="s">
        <v>8689</v>
      </c>
      <c r="Q482" s="779" t="s">
        <v>8690</v>
      </c>
      <c r="R482" s="779" t="s">
        <v>9245</v>
      </c>
      <c r="S482" s="779" t="s">
        <v>9246</v>
      </c>
    </row>
    <row r="483" spans="8:19" hidden="1">
      <c r="H483" s="779" t="e">
        <v>#N/A</v>
      </c>
      <c r="I483" s="780" t="str">
        <f t="shared" si="27"/>
        <v/>
      </c>
      <c r="K483" s="779" t="str">
        <f t="shared" ca="1" si="28"/>
        <v/>
      </c>
      <c r="L483" s="779" t="str">
        <f t="shared" ca="1" si="29"/>
        <v/>
      </c>
      <c r="O483" s="779" t="s">
        <v>9247</v>
      </c>
      <c r="P483" s="779" t="s">
        <v>9248</v>
      </c>
      <c r="Q483" s="779" t="s">
        <v>9249</v>
      </c>
      <c r="R483" s="779" t="s">
        <v>9250</v>
      </c>
      <c r="S483" s="779" t="s">
        <v>9251</v>
      </c>
    </row>
    <row r="484" spans="8:19" hidden="1">
      <c r="H484" s="779" t="e">
        <v>#N/A</v>
      </c>
      <c r="I484" s="780" t="str">
        <f t="shared" si="27"/>
        <v/>
      </c>
      <c r="K484" s="779" t="str">
        <f t="shared" ca="1" si="28"/>
        <v/>
      </c>
      <c r="L484" s="779" t="str">
        <f t="shared" ca="1" si="29"/>
        <v/>
      </c>
      <c r="O484" s="779" t="s">
        <v>9252</v>
      </c>
      <c r="P484" s="779" t="s">
        <v>9253</v>
      </c>
      <c r="Q484" s="779" t="s">
        <v>9254</v>
      </c>
      <c r="R484" s="779" t="s">
        <v>9255</v>
      </c>
      <c r="S484" s="779" t="s">
        <v>9256</v>
      </c>
    </row>
    <row r="485" spans="8:19" hidden="1">
      <c r="H485" s="779" t="e">
        <v>#N/A</v>
      </c>
      <c r="I485" s="780" t="str">
        <f t="shared" si="27"/>
        <v/>
      </c>
      <c r="K485" s="779" t="str">
        <f t="shared" ca="1" si="28"/>
        <v/>
      </c>
      <c r="L485" s="779" t="str">
        <f t="shared" ca="1" si="29"/>
        <v/>
      </c>
      <c r="O485" s="779" t="s">
        <v>9257</v>
      </c>
      <c r="P485" s="779" t="s">
        <v>9258</v>
      </c>
      <c r="Q485" s="779" t="s">
        <v>11719</v>
      </c>
      <c r="R485" s="779" t="s">
        <v>11720</v>
      </c>
      <c r="S485" s="779" t="s">
        <v>11721</v>
      </c>
    </row>
    <row r="486" spans="8:19" hidden="1">
      <c r="H486" s="779" t="e">
        <v>#N/A</v>
      </c>
      <c r="I486" s="780" t="str">
        <f t="shared" si="27"/>
        <v/>
      </c>
      <c r="K486" s="779" t="str">
        <f t="shared" ca="1" si="28"/>
        <v/>
      </c>
      <c r="L486" s="779" t="str">
        <f t="shared" ca="1" si="29"/>
        <v/>
      </c>
      <c r="O486" s="779" t="s">
        <v>11722</v>
      </c>
      <c r="P486" s="779" t="s">
        <v>11723</v>
      </c>
      <c r="Q486" s="779" t="s">
        <v>11724</v>
      </c>
      <c r="R486" s="779" t="s">
        <v>11725</v>
      </c>
      <c r="S486" s="779" t="s">
        <v>11726</v>
      </c>
    </row>
    <row r="487" spans="8:19" hidden="1">
      <c r="H487" s="779" t="e">
        <v>#N/A</v>
      </c>
      <c r="I487" s="780" t="str">
        <f t="shared" si="27"/>
        <v/>
      </c>
      <c r="K487" s="779" t="str">
        <f t="shared" ca="1" si="28"/>
        <v/>
      </c>
      <c r="L487" s="779" t="str">
        <f t="shared" ca="1" si="29"/>
        <v/>
      </c>
      <c r="O487" s="779" t="s">
        <v>11727</v>
      </c>
      <c r="P487" s="779" t="s">
        <v>11728</v>
      </c>
      <c r="Q487" s="779" t="s">
        <v>11729</v>
      </c>
      <c r="R487" s="779" t="s">
        <v>11730</v>
      </c>
      <c r="S487" s="779" t="s">
        <v>11731</v>
      </c>
    </row>
    <row r="488" spans="8:19" hidden="1">
      <c r="H488" s="779" t="e">
        <v>#N/A</v>
      </c>
      <c r="I488" s="780" t="str">
        <f t="shared" si="27"/>
        <v/>
      </c>
      <c r="K488" s="779" t="str">
        <f t="shared" ca="1" si="28"/>
        <v/>
      </c>
      <c r="L488" s="779" t="str">
        <f t="shared" ca="1" si="29"/>
        <v/>
      </c>
      <c r="O488" s="779" t="s">
        <v>11732</v>
      </c>
      <c r="P488" s="779" t="s">
        <v>11733</v>
      </c>
      <c r="Q488" s="779" t="s">
        <v>11734</v>
      </c>
      <c r="R488" s="779" t="s">
        <v>11735</v>
      </c>
      <c r="S488" s="779" t="s">
        <v>11736</v>
      </c>
    </row>
    <row r="489" spans="8:19" hidden="1">
      <c r="H489" s="779" t="e">
        <v>#N/A</v>
      </c>
      <c r="I489" s="780" t="str">
        <f t="shared" si="27"/>
        <v/>
      </c>
      <c r="K489" s="779" t="str">
        <f t="shared" ca="1" si="28"/>
        <v/>
      </c>
      <c r="L489" s="779" t="str">
        <f t="shared" ca="1" si="29"/>
        <v/>
      </c>
      <c r="O489" s="779" t="s">
        <v>13494</v>
      </c>
      <c r="P489" s="779" t="s">
        <v>13495</v>
      </c>
      <c r="Q489" s="779" t="s">
        <v>13496</v>
      </c>
      <c r="R489" s="779" t="s">
        <v>13497</v>
      </c>
      <c r="S489" s="779" t="s">
        <v>10264</v>
      </c>
    </row>
    <row r="490" spans="8:19" hidden="1">
      <c r="H490" s="779" t="e">
        <v>#N/A</v>
      </c>
      <c r="I490" s="780" t="str">
        <f t="shared" si="27"/>
        <v/>
      </c>
      <c r="K490" s="779" t="str">
        <f t="shared" ca="1" si="28"/>
        <v/>
      </c>
      <c r="L490" s="779" t="str">
        <f t="shared" ca="1" si="29"/>
        <v/>
      </c>
      <c r="O490" s="779" t="s">
        <v>10265</v>
      </c>
      <c r="P490" s="779" t="s">
        <v>10266</v>
      </c>
      <c r="Q490" s="779" t="s">
        <v>5184</v>
      </c>
      <c r="R490" s="779" t="s">
        <v>5185</v>
      </c>
      <c r="S490" s="779" t="s">
        <v>5186</v>
      </c>
    </row>
    <row r="491" spans="8:19" hidden="1">
      <c r="H491" s="779" t="e">
        <v>#N/A</v>
      </c>
      <c r="I491" s="780" t="str">
        <f t="shared" si="27"/>
        <v/>
      </c>
      <c r="K491" s="779" t="str">
        <f t="shared" ca="1" si="28"/>
        <v/>
      </c>
      <c r="L491" s="779" t="str">
        <f t="shared" ca="1" si="29"/>
        <v/>
      </c>
      <c r="O491" s="779" t="s">
        <v>5187</v>
      </c>
      <c r="P491" s="779" t="s">
        <v>5188</v>
      </c>
      <c r="Q491" s="779" t="s">
        <v>5189</v>
      </c>
      <c r="R491" s="779" t="s">
        <v>5190</v>
      </c>
      <c r="S491" s="779" t="s">
        <v>5191</v>
      </c>
    </row>
    <row r="492" spans="8:19" hidden="1">
      <c r="H492" s="779" t="e">
        <v>#N/A</v>
      </c>
      <c r="I492" s="780" t="str">
        <f t="shared" si="27"/>
        <v/>
      </c>
      <c r="K492" s="779" t="str">
        <f t="shared" ca="1" si="28"/>
        <v/>
      </c>
      <c r="L492" s="779" t="str">
        <f t="shared" ca="1" si="29"/>
        <v/>
      </c>
      <c r="O492" s="779" t="s">
        <v>5192</v>
      </c>
      <c r="P492" s="779" t="s">
        <v>4904</v>
      </c>
      <c r="Q492" s="779" t="s">
        <v>4905</v>
      </c>
      <c r="R492" s="779" t="s">
        <v>4906</v>
      </c>
      <c r="S492" s="779" t="s">
        <v>4358</v>
      </c>
    </row>
    <row r="493" spans="8:19" hidden="1">
      <c r="H493" s="779" t="e">
        <v>#N/A</v>
      </c>
      <c r="I493" s="780" t="str">
        <f t="shared" si="27"/>
        <v/>
      </c>
      <c r="K493" s="779" t="str">
        <f t="shared" ca="1" si="28"/>
        <v/>
      </c>
      <c r="L493" s="779" t="str">
        <f t="shared" ca="1" si="29"/>
        <v/>
      </c>
      <c r="O493" s="779" t="s">
        <v>4359</v>
      </c>
      <c r="P493" s="779" t="s">
        <v>4360</v>
      </c>
      <c r="Q493" s="779" t="s">
        <v>4361</v>
      </c>
      <c r="R493" s="779" t="s">
        <v>4362</v>
      </c>
      <c r="S493" s="779" t="s">
        <v>4363</v>
      </c>
    </row>
    <row r="494" spans="8:19" hidden="1">
      <c r="H494" s="779" t="e">
        <v>#N/A</v>
      </c>
      <c r="I494" s="780" t="str">
        <f t="shared" si="27"/>
        <v/>
      </c>
      <c r="K494" s="779" t="str">
        <f t="shared" ca="1" si="28"/>
        <v/>
      </c>
      <c r="L494" s="779" t="str">
        <f t="shared" ca="1" si="29"/>
        <v/>
      </c>
      <c r="O494" s="779" t="s">
        <v>4364</v>
      </c>
      <c r="P494" s="779" t="s">
        <v>12355</v>
      </c>
      <c r="Q494" s="779" t="s">
        <v>12356</v>
      </c>
      <c r="R494" s="779" t="s">
        <v>12357</v>
      </c>
      <c r="S494" s="779" t="s">
        <v>12358</v>
      </c>
    </row>
    <row r="495" spans="8:19" hidden="1">
      <c r="H495" s="779" t="e">
        <v>#N/A</v>
      </c>
      <c r="I495" s="780" t="str">
        <f t="shared" si="27"/>
        <v/>
      </c>
      <c r="K495" s="779" t="str">
        <f t="shared" ca="1" si="28"/>
        <v/>
      </c>
      <c r="L495" s="779" t="str">
        <f t="shared" ca="1" si="29"/>
        <v/>
      </c>
      <c r="O495" s="779" t="s">
        <v>12359</v>
      </c>
      <c r="P495" s="779" t="s">
        <v>12360</v>
      </c>
      <c r="Q495" s="779" t="s">
        <v>12361</v>
      </c>
      <c r="R495" s="779" t="s">
        <v>12362</v>
      </c>
      <c r="S495" s="779" t="s">
        <v>12363</v>
      </c>
    </row>
    <row r="496" spans="8:19" hidden="1">
      <c r="H496" s="779" t="e">
        <v>#N/A</v>
      </c>
      <c r="I496" s="780" t="str">
        <f t="shared" si="27"/>
        <v/>
      </c>
      <c r="K496" s="779" t="str">
        <f t="shared" ca="1" si="28"/>
        <v/>
      </c>
      <c r="L496" s="779" t="str">
        <f t="shared" ca="1" si="29"/>
        <v/>
      </c>
      <c r="O496" s="779" t="s">
        <v>2563</v>
      </c>
      <c r="P496" s="779" t="s">
        <v>2564</v>
      </c>
      <c r="Q496" s="779" t="s">
        <v>2565</v>
      </c>
      <c r="R496" s="779" t="s">
        <v>2566</v>
      </c>
      <c r="S496" s="779" t="s">
        <v>2567</v>
      </c>
    </row>
    <row r="497" spans="8:19" hidden="1">
      <c r="H497" s="779" t="e">
        <v>#N/A</v>
      </c>
      <c r="I497" s="780" t="str">
        <f t="shared" si="27"/>
        <v/>
      </c>
      <c r="K497" s="779" t="str">
        <f t="shared" ca="1" si="28"/>
        <v/>
      </c>
      <c r="L497" s="779" t="str">
        <f t="shared" ca="1" si="29"/>
        <v/>
      </c>
      <c r="O497" s="779" t="s">
        <v>2568</v>
      </c>
      <c r="P497" s="779" t="s">
        <v>2569</v>
      </c>
      <c r="Q497" s="779" t="s">
        <v>1662</v>
      </c>
      <c r="R497" s="779" t="s">
        <v>1663</v>
      </c>
      <c r="S497" s="779" t="s">
        <v>1664</v>
      </c>
    </row>
    <row r="498" spans="8:19" hidden="1">
      <c r="H498" s="779" t="e">
        <v>#N/A</v>
      </c>
      <c r="I498" s="780" t="str">
        <f t="shared" si="27"/>
        <v/>
      </c>
      <c r="K498" s="779" t="str">
        <f t="shared" ca="1" si="28"/>
        <v/>
      </c>
      <c r="L498" s="779" t="str">
        <f t="shared" ca="1" si="29"/>
        <v/>
      </c>
      <c r="O498" s="779" t="s">
        <v>1665</v>
      </c>
      <c r="P498" s="779" t="s">
        <v>1666</v>
      </c>
      <c r="Q498" s="779" t="s">
        <v>1667</v>
      </c>
      <c r="R498" s="779" t="s">
        <v>11053</v>
      </c>
      <c r="S498" s="779" t="s">
        <v>11054</v>
      </c>
    </row>
    <row r="499" spans="8:19" hidden="1">
      <c r="H499" s="779" t="e">
        <v>#N/A</v>
      </c>
      <c r="I499" s="780" t="str">
        <f t="shared" si="27"/>
        <v/>
      </c>
      <c r="K499" s="779" t="str">
        <f t="shared" ca="1" si="28"/>
        <v/>
      </c>
      <c r="L499" s="779" t="str">
        <f t="shared" ca="1" si="29"/>
        <v/>
      </c>
      <c r="O499" s="779" t="s">
        <v>11055</v>
      </c>
      <c r="P499" s="779" t="s">
        <v>11056</v>
      </c>
      <c r="Q499" s="779" t="s">
        <v>11057</v>
      </c>
      <c r="R499" s="779" t="s">
        <v>11058</v>
      </c>
      <c r="S499" s="779" t="s">
        <v>11059</v>
      </c>
    </row>
    <row r="500" spans="8:19" hidden="1">
      <c r="H500" s="779" t="e">
        <v>#N/A</v>
      </c>
      <c r="I500" s="780" t="str">
        <f t="shared" si="27"/>
        <v/>
      </c>
      <c r="K500" s="779" t="str">
        <f t="shared" ca="1" si="28"/>
        <v/>
      </c>
      <c r="L500" s="779" t="str">
        <f t="shared" ca="1" si="29"/>
        <v/>
      </c>
      <c r="O500" s="779" t="s">
        <v>11060</v>
      </c>
      <c r="P500" s="779" t="s">
        <v>11061</v>
      </c>
      <c r="Q500" s="779" t="s">
        <v>11062</v>
      </c>
      <c r="R500" s="779" t="s">
        <v>9438</v>
      </c>
      <c r="S500" s="779" t="s">
        <v>9439</v>
      </c>
    </row>
    <row r="501" spans="8:19" hidden="1">
      <c r="H501" s="779" t="e">
        <v>#N/A</v>
      </c>
      <c r="I501" s="780" t="str">
        <f t="shared" si="27"/>
        <v/>
      </c>
      <c r="K501" s="779" t="str">
        <f t="shared" ca="1" si="28"/>
        <v/>
      </c>
      <c r="L501" s="779" t="str">
        <f t="shared" ca="1" si="29"/>
        <v/>
      </c>
      <c r="O501" s="779" t="s">
        <v>9440</v>
      </c>
      <c r="P501" s="779" t="s">
        <v>9441</v>
      </c>
      <c r="Q501" s="779" t="s">
        <v>9442</v>
      </c>
      <c r="R501" s="779" t="s">
        <v>12187</v>
      </c>
      <c r="S501" s="779" t="s">
        <v>12188</v>
      </c>
    </row>
    <row r="502" spans="8:19" hidden="1">
      <c r="H502" s="779" t="e">
        <v>#N/A</v>
      </c>
      <c r="I502" s="780" t="str">
        <f t="shared" si="27"/>
        <v/>
      </c>
      <c r="K502" s="779" t="str">
        <f t="shared" ca="1" si="28"/>
        <v/>
      </c>
      <c r="L502" s="779" t="str">
        <f t="shared" ca="1" si="29"/>
        <v/>
      </c>
      <c r="O502" s="779" t="s">
        <v>12189</v>
      </c>
      <c r="P502" s="779" t="s">
        <v>12190</v>
      </c>
      <c r="Q502" s="779" t="s">
        <v>12191</v>
      </c>
      <c r="R502" s="779" t="s">
        <v>12192</v>
      </c>
      <c r="S502" s="779" t="s">
        <v>12193</v>
      </c>
    </row>
    <row r="503" spans="8:19" hidden="1">
      <c r="H503" s="779" t="e">
        <v>#N/A</v>
      </c>
      <c r="I503" s="780" t="str">
        <f t="shared" si="27"/>
        <v/>
      </c>
      <c r="K503" s="779" t="str">
        <f t="shared" ca="1" si="28"/>
        <v/>
      </c>
      <c r="L503" s="779" t="str">
        <f t="shared" ca="1" si="29"/>
        <v/>
      </c>
      <c r="O503" s="779" t="s">
        <v>12194</v>
      </c>
      <c r="P503" s="779" t="s">
        <v>12195</v>
      </c>
      <c r="Q503" s="779" t="s">
        <v>12196</v>
      </c>
      <c r="R503" s="779" t="s">
        <v>11912</v>
      </c>
      <c r="S503" s="779" t="s">
        <v>11913</v>
      </c>
    </row>
    <row r="504" spans="8:19" hidden="1">
      <c r="H504" s="779" t="e">
        <v>#N/A</v>
      </c>
      <c r="I504" s="780" t="str">
        <f t="shared" si="27"/>
        <v/>
      </c>
      <c r="K504" s="779" t="str">
        <f t="shared" ca="1" si="28"/>
        <v/>
      </c>
      <c r="L504" s="779" t="str">
        <f t="shared" ca="1" si="29"/>
        <v/>
      </c>
      <c r="O504" s="779" t="s">
        <v>11914</v>
      </c>
      <c r="P504" s="779" t="s">
        <v>11915</v>
      </c>
      <c r="Q504" s="779" t="s">
        <v>11916</v>
      </c>
      <c r="R504" s="779" t="s">
        <v>11917</v>
      </c>
      <c r="S504" s="779" t="s">
        <v>4036</v>
      </c>
    </row>
    <row r="505" spans="8:19" hidden="1">
      <c r="H505" s="779" t="e">
        <v>#N/A</v>
      </c>
      <c r="I505" s="780" t="str">
        <f t="shared" si="27"/>
        <v/>
      </c>
      <c r="K505" s="779" t="str">
        <f t="shared" ca="1" si="28"/>
        <v/>
      </c>
      <c r="L505" s="779" t="str">
        <f t="shared" ca="1" si="29"/>
        <v/>
      </c>
      <c r="O505" s="779" t="s">
        <v>4037</v>
      </c>
      <c r="P505" s="779" t="s">
        <v>4038</v>
      </c>
      <c r="Q505" s="779" t="s">
        <v>4039</v>
      </c>
      <c r="R505" s="779" t="s">
        <v>4040</v>
      </c>
      <c r="S505" s="779" t="s">
        <v>4041</v>
      </c>
    </row>
    <row r="506" spans="8:19" hidden="1">
      <c r="H506" s="779" t="e">
        <v>#N/A</v>
      </c>
      <c r="I506" s="780" t="str">
        <f t="shared" si="27"/>
        <v/>
      </c>
      <c r="K506" s="779" t="str">
        <f t="shared" ca="1" si="28"/>
        <v/>
      </c>
      <c r="L506" s="779" t="str">
        <f t="shared" ca="1" si="29"/>
        <v/>
      </c>
      <c r="O506" s="779" t="s">
        <v>4042</v>
      </c>
      <c r="P506" s="779" t="s">
        <v>4043</v>
      </c>
      <c r="Q506" s="779" t="s">
        <v>4044</v>
      </c>
      <c r="R506" s="779" t="s">
        <v>4045</v>
      </c>
      <c r="S506" s="779" t="s">
        <v>4046</v>
      </c>
    </row>
    <row r="507" spans="8:19" hidden="1">
      <c r="H507" s="779" t="e">
        <v>#N/A</v>
      </c>
      <c r="I507" s="780" t="str">
        <f t="shared" si="27"/>
        <v/>
      </c>
      <c r="K507" s="779" t="str">
        <f t="shared" ca="1" si="28"/>
        <v/>
      </c>
      <c r="L507" s="779" t="str">
        <f t="shared" ca="1" si="29"/>
        <v/>
      </c>
      <c r="O507" s="779" t="s">
        <v>4047</v>
      </c>
      <c r="P507" s="779" t="s">
        <v>4048</v>
      </c>
      <c r="Q507" s="779" t="s">
        <v>4049</v>
      </c>
      <c r="R507" s="779" t="s">
        <v>4050</v>
      </c>
      <c r="S507" s="779" t="s">
        <v>10784</v>
      </c>
    </row>
    <row r="508" spans="8:19" hidden="1">
      <c r="H508" s="779" t="e">
        <v>#N/A</v>
      </c>
      <c r="I508" s="780" t="str">
        <f t="shared" si="27"/>
        <v/>
      </c>
      <c r="K508" s="779" t="str">
        <f t="shared" ca="1" si="28"/>
        <v/>
      </c>
      <c r="L508" s="779" t="str">
        <f t="shared" ca="1" si="29"/>
        <v/>
      </c>
      <c r="O508" s="779" t="s">
        <v>10785</v>
      </c>
      <c r="P508" s="779" t="s">
        <v>10786</v>
      </c>
      <c r="Q508" s="779" t="s">
        <v>10787</v>
      </c>
      <c r="R508" s="779" t="s">
        <v>10788</v>
      </c>
      <c r="S508" s="779" t="s">
        <v>10789</v>
      </c>
    </row>
    <row r="509" spans="8:19" hidden="1">
      <c r="H509" s="779" t="e">
        <v>#N/A</v>
      </c>
      <c r="I509" s="780" t="str">
        <f t="shared" si="27"/>
        <v/>
      </c>
      <c r="K509" s="779" t="str">
        <f t="shared" ca="1" si="28"/>
        <v/>
      </c>
      <c r="L509" s="779" t="str">
        <f t="shared" ca="1" si="29"/>
        <v/>
      </c>
      <c r="O509" s="779" t="s">
        <v>10790</v>
      </c>
      <c r="P509" s="779" t="s">
        <v>10791</v>
      </c>
      <c r="Q509" s="779" t="s">
        <v>10792</v>
      </c>
      <c r="R509" s="779" t="s">
        <v>10793</v>
      </c>
      <c r="S509" s="779" t="s">
        <v>7837</v>
      </c>
    </row>
    <row r="510" spans="8:19" hidden="1">
      <c r="H510" s="779" t="e">
        <v>#N/A</v>
      </c>
      <c r="I510" s="780" t="str">
        <f t="shared" si="27"/>
        <v/>
      </c>
      <c r="K510" s="779" t="str">
        <f t="shared" ca="1" si="28"/>
        <v/>
      </c>
      <c r="L510" s="779" t="str">
        <f t="shared" ca="1" si="29"/>
        <v/>
      </c>
      <c r="O510" s="779" t="s">
        <v>7838</v>
      </c>
      <c r="P510" s="779" t="s">
        <v>9710</v>
      </c>
      <c r="Q510" s="779" t="s">
        <v>9711</v>
      </c>
      <c r="R510" s="779" t="s">
        <v>9712</v>
      </c>
      <c r="S510" s="779" t="s">
        <v>9713</v>
      </c>
    </row>
    <row r="511" spans="8:19" hidden="1">
      <c r="H511" s="779" t="e">
        <v>#N/A</v>
      </c>
      <c r="I511" s="780" t="str">
        <f t="shared" si="27"/>
        <v/>
      </c>
      <c r="K511" s="779" t="str">
        <f t="shared" ca="1" si="28"/>
        <v/>
      </c>
      <c r="L511" s="779" t="str">
        <f t="shared" ca="1" si="29"/>
        <v/>
      </c>
      <c r="O511" s="779" t="s">
        <v>9714</v>
      </c>
      <c r="P511" s="779" t="s">
        <v>9715</v>
      </c>
      <c r="Q511" s="779" t="s">
        <v>11437</v>
      </c>
      <c r="R511" s="779" t="s">
        <v>11438</v>
      </c>
      <c r="S511" s="779" t="s">
        <v>11439</v>
      </c>
    </row>
    <row r="512" spans="8:19" hidden="1">
      <c r="H512" s="779" t="e">
        <v>#N/A</v>
      </c>
      <c r="I512" s="780" t="str">
        <f t="shared" si="27"/>
        <v/>
      </c>
      <c r="K512" s="779" t="str">
        <f t="shared" ca="1" si="28"/>
        <v/>
      </c>
      <c r="L512" s="779" t="str">
        <f t="shared" ca="1" si="29"/>
        <v/>
      </c>
      <c r="O512" s="779" t="s">
        <v>11440</v>
      </c>
      <c r="P512" s="779" t="s">
        <v>11441</v>
      </c>
      <c r="Q512" s="779" t="s">
        <v>11442</v>
      </c>
      <c r="R512" s="779" t="s">
        <v>11443</v>
      </c>
      <c r="S512" s="779" t="s">
        <v>11444</v>
      </c>
    </row>
    <row r="513" spans="8:19" hidden="1">
      <c r="H513" s="779" t="e">
        <v>#N/A</v>
      </c>
      <c r="I513" s="780" t="str">
        <f t="shared" si="27"/>
        <v/>
      </c>
      <c r="K513" s="779" t="str">
        <f t="shared" ca="1" si="28"/>
        <v/>
      </c>
      <c r="L513" s="779" t="str">
        <f t="shared" ca="1" si="29"/>
        <v/>
      </c>
      <c r="O513" s="779" t="s">
        <v>7155</v>
      </c>
      <c r="P513" s="779" t="s">
        <v>7156</v>
      </c>
      <c r="Q513" s="779" t="s">
        <v>7157</v>
      </c>
      <c r="R513" s="779" t="s">
        <v>7158</v>
      </c>
      <c r="S513" s="779" t="s">
        <v>7159</v>
      </c>
    </row>
    <row r="514" spans="8:19" hidden="1">
      <c r="H514" s="779" t="e">
        <v>#N/A</v>
      </c>
      <c r="I514" s="780" t="str">
        <f t="shared" si="27"/>
        <v/>
      </c>
      <c r="K514" s="779" t="str">
        <f t="shared" ca="1" si="28"/>
        <v/>
      </c>
      <c r="L514" s="779" t="str">
        <f t="shared" ca="1" si="29"/>
        <v/>
      </c>
      <c r="O514" s="779" t="s">
        <v>7160</v>
      </c>
      <c r="P514" s="779" t="s">
        <v>7161</v>
      </c>
      <c r="Q514" s="779" t="s">
        <v>7162</v>
      </c>
      <c r="R514" s="779" t="s">
        <v>7163</v>
      </c>
      <c r="S514" s="779" t="s">
        <v>13885</v>
      </c>
    </row>
    <row r="515" spans="8:19" hidden="1">
      <c r="H515" s="779" t="e">
        <v>#N/A</v>
      </c>
      <c r="I515" s="780" t="str">
        <f t="shared" si="27"/>
        <v/>
      </c>
      <c r="K515" s="779" t="str">
        <f t="shared" ca="1" si="28"/>
        <v/>
      </c>
      <c r="L515" s="779" t="str">
        <f t="shared" ca="1" si="29"/>
        <v/>
      </c>
      <c r="O515" s="779" t="s">
        <v>13886</v>
      </c>
      <c r="P515" s="779" t="s">
        <v>13887</v>
      </c>
      <c r="Q515" s="779" t="s">
        <v>13888</v>
      </c>
      <c r="R515" s="779" t="s">
        <v>13889</v>
      </c>
      <c r="S515" s="779" t="s">
        <v>13890</v>
      </c>
    </row>
    <row r="516" spans="8:19" hidden="1">
      <c r="H516" s="779" t="e">
        <v>#N/A</v>
      </c>
      <c r="I516" s="780" t="str">
        <f t="shared" si="27"/>
        <v/>
      </c>
      <c r="K516" s="779" t="str">
        <f t="shared" ca="1" si="28"/>
        <v/>
      </c>
      <c r="L516" s="779" t="str">
        <f t="shared" ca="1" si="29"/>
        <v/>
      </c>
      <c r="O516" s="779" t="s">
        <v>9916</v>
      </c>
      <c r="P516" s="779" t="s">
        <v>9917</v>
      </c>
      <c r="Q516" s="779" t="s">
        <v>9918</v>
      </c>
      <c r="R516" s="779" t="s">
        <v>9919</v>
      </c>
      <c r="S516" s="779" t="s">
        <v>9920</v>
      </c>
    </row>
    <row r="517" spans="8:19" hidden="1">
      <c r="H517" s="779" t="e">
        <v>#N/A</v>
      </c>
      <c r="I517" s="780" t="str">
        <f t="shared" ref="I517:I580" si="30">locscty</f>
        <v/>
      </c>
      <c r="K517" s="779" t="str">
        <f t="shared" ca="1" si="28"/>
        <v/>
      </c>
      <c r="L517" s="779" t="str">
        <f t="shared" ca="1" si="29"/>
        <v/>
      </c>
      <c r="O517" s="779" t="s">
        <v>13710</v>
      </c>
      <c r="P517" s="779" t="s">
        <v>8410</v>
      </c>
      <c r="Q517" s="779" t="s">
        <v>8411</v>
      </c>
      <c r="R517" s="779" t="s">
        <v>8412</v>
      </c>
      <c r="S517" s="779" t="s">
        <v>8413</v>
      </c>
    </row>
    <row r="518" spans="8:19" hidden="1">
      <c r="H518" s="779" t="e">
        <v>#N/A</v>
      </c>
      <c r="I518" s="780" t="str">
        <f t="shared" si="30"/>
        <v/>
      </c>
      <c r="K518" s="779" t="str">
        <f t="shared" ca="1" si="28"/>
        <v/>
      </c>
      <c r="L518" s="779" t="str">
        <f t="shared" ca="1" si="29"/>
        <v/>
      </c>
      <c r="O518" s="779" t="s">
        <v>11740</v>
      </c>
      <c r="P518" s="779" t="s">
        <v>12772</v>
      </c>
      <c r="Q518" s="779" t="s">
        <v>12773</v>
      </c>
      <c r="R518" s="779" t="s">
        <v>12774</v>
      </c>
      <c r="S518" s="779" t="s">
        <v>12775</v>
      </c>
    </row>
    <row r="519" spans="8:19" hidden="1">
      <c r="H519" s="779" t="e">
        <v>#N/A</v>
      </c>
      <c r="I519" s="780" t="str">
        <f t="shared" si="30"/>
        <v/>
      </c>
      <c r="K519" s="779" t="str">
        <f t="shared" ca="1" si="28"/>
        <v/>
      </c>
      <c r="L519" s="779" t="str">
        <f t="shared" ca="1" si="29"/>
        <v/>
      </c>
      <c r="O519" s="779" t="s">
        <v>12776</v>
      </c>
      <c r="P519" s="779" t="s">
        <v>12777</v>
      </c>
      <c r="Q519" s="779" t="s">
        <v>12778</v>
      </c>
      <c r="R519" s="779" t="s">
        <v>12779</v>
      </c>
      <c r="S519" s="779" t="s">
        <v>12780</v>
      </c>
    </row>
    <row r="520" spans="8:19" hidden="1">
      <c r="H520" s="779" t="e">
        <v>#N/A</v>
      </c>
      <c r="I520" s="780" t="str">
        <f t="shared" si="30"/>
        <v/>
      </c>
      <c r="K520" s="779" t="str">
        <f t="shared" ca="1" si="28"/>
        <v/>
      </c>
      <c r="L520" s="779" t="str">
        <f t="shared" ca="1" si="29"/>
        <v/>
      </c>
      <c r="O520" s="779" t="s">
        <v>13246</v>
      </c>
      <c r="P520" s="779" t="s">
        <v>13247</v>
      </c>
      <c r="Q520" s="779" t="s">
        <v>13248</v>
      </c>
      <c r="R520" s="779" t="s">
        <v>7169</v>
      </c>
      <c r="S520" s="779" t="s">
        <v>7237</v>
      </c>
    </row>
    <row r="521" spans="8:19" hidden="1">
      <c r="H521" s="779" t="e">
        <v>#N/A</v>
      </c>
      <c r="I521" s="780" t="str">
        <f t="shared" si="30"/>
        <v/>
      </c>
      <c r="K521" s="779" t="str">
        <f t="shared" ca="1" si="28"/>
        <v/>
      </c>
      <c r="L521" s="779" t="str">
        <f t="shared" ca="1" si="29"/>
        <v/>
      </c>
      <c r="O521" s="779" t="s">
        <v>7238</v>
      </c>
      <c r="P521" s="779" t="s">
        <v>7239</v>
      </c>
      <c r="Q521" s="779" t="s">
        <v>3982</v>
      </c>
      <c r="R521" s="779" t="s">
        <v>3983</v>
      </c>
      <c r="S521" s="779" t="s">
        <v>3984</v>
      </c>
    </row>
    <row r="522" spans="8:19" hidden="1">
      <c r="H522" s="779" t="e">
        <v>#N/A</v>
      </c>
      <c r="I522" s="780" t="str">
        <f t="shared" si="30"/>
        <v/>
      </c>
      <c r="K522" s="779" t="str">
        <f t="shared" ca="1" si="28"/>
        <v/>
      </c>
      <c r="L522" s="779" t="str">
        <f t="shared" ca="1" si="29"/>
        <v/>
      </c>
      <c r="O522" s="779" t="s">
        <v>3985</v>
      </c>
      <c r="P522" s="779" t="s">
        <v>3986</v>
      </c>
      <c r="Q522" s="779" t="s">
        <v>1994</v>
      </c>
      <c r="R522" s="779" t="s">
        <v>1995</v>
      </c>
      <c r="S522" s="779" t="s">
        <v>1996</v>
      </c>
    </row>
    <row r="523" spans="8:19" hidden="1">
      <c r="H523" s="779" t="e">
        <v>#N/A</v>
      </c>
      <c r="I523" s="780" t="str">
        <f t="shared" si="30"/>
        <v/>
      </c>
      <c r="K523" s="779" t="str">
        <f t="shared" ca="1" si="28"/>
        <v/>
      </c>
      <c r="L523" s="779" t="str">
        <f t="shared" ca="1" si="29"/>
        <v/>
      </c>
      <c r="O523" s="779" t="s">
        <v>1997</v>
      </c>
      <c r="P523" s="779" t="s">
        <v>1998</v>
      </c>
      <c r="Q523" s="779" t="s">
        <v>1999</v>
      </c>
      <c r="R523" s="779" t="s">
        <v>2000</v>
      </c>
      <c r="S523" s="779" t="s">
        <v>2001</v>
      </c>
    </row>
    <row r="524" spans="8:19" hidden="1">
      <c r="H524" s="779" t="e">
        <v>#N/A</v>
      </c>
      <c r="I524" s="780" t="str">
        <f t="shared" si="30"/>
        <v/>
      </c>
      <c r="K524" s="779" t="str">
        <f t="shared" ref="K524:K587" ca="1" si="31">IF(INDIRECT($O524)=0,"",INDIRECT($R524)&amp;INDIRECT($O524)&amp;INDIRECT($P524)&amp;INDIRECT($Q524))</f>
        <v/>
      </c>
      <c r="L524" s="779" t="str">
        <f t="shared" ref="L524:L587" ca="1" si="32">IF(INDIRECT($O524)=0,"",INDIRECT($S524)&amp;INDIRECT($O524)&amp;INDIRECT($P524)&amp;INDIRECT($Q524))</f>
        <v/>
      </c>
      <c r="O524" s="779" t="s">
        <v>2002</v>
      </c>
      <c r="P524" s="779" t="s">
        <v>2003</v>
      </c>
      <c r="Q524" s="779" t="s">
        <v>2004</v>
      </c>
      <c r="R524" s="779" t="s">
        <v>2005</v>
      </c>
      <c r="S524" s="779" t="s">
        <v>2006</v>
      </c>
    </row>
    <row r="525" spans="8:19" hidden="1">
      <c r="H525" s="779" t="e">
        <v>#N/A</v>
      </c>
      <c r="I525" s="780" t="str">
        <f t="shared" si="30"/>
        <v/>
      </c>
      <c r="K525" s="779" t="str">
        <f t="shared" ca="1" si="31"/>
        <v/>
      </c>
      <c r="L525" s="779" t="str">
        <f t="shared" ca="1" si="32"/>
        <v/>
      </c>
      <c r="O525" s="779" t="s">
        <v>2007</v>
      </c>
      <c r="P525" s="779" t="s">
        <v>2008</v>
      </c>
      <c r="Q525" s="779" t="s">
        <v>2009</v>
      </c>
      <c r="R525" s="779" t="s">
        <v>2010</v>
      </c>
      <c r="S525" s="779" t="s">
        <v>2011</v>
      </c>
    </row>
    <row r="526" spans="8:19" hidden="1">
      <c r="H526" s="779" t="e">
        <v>#N/A</v>
      </c>
      <c r="I526" s="780" t="str">
        <f t="shared" si="30"/>
        <v/>
      </c>
      <c r="K526" s="779" t="str">
        <f t="shared" ca="1" si="31"/>
        <v/>
      </c>
      <c r="L526" s="779" t="str">
        <f t="shared" ca="1" si="32"/>
        <v/>
      </c>
      <c r="O526" s="779" t="s">
        <v>2012</v>
      </c>
      <c r="P526" s="779" t="s">
        <v>2013</v>
      </c>
      <c r="Q526" s="779" t="s">
        <v>2014</v>
      </c>
      <c r="R526" s="779" t="s">
        <v>2015</v>
      </c>
      <c r="S526" s="779" t="s">
        <v>2016</v>
      </c>
    </row>
    <row r="527" spans="8:19" hidden="1">
      <c r="H527" s="779" t="e">
        <v>#N/A</v>
      </c>
      <c r="I527" s="780" t="str">
        <f t="shared" si="30"/>
        <v/>
      </c>
      <c r="K527" s="779" t="str">
        <f t="shared" ca="1" si="31"/>
        <v/>
      </c>
      <c r="L527" s="779" t="str">
        <f t="shared" ca="1" si="32"/>
        <v/>
      </c>
      <c r="O527" s="779" t="s">
        <v>2017</v>
      </c>
      <c r="P527" s="779" t="s">
        <v>2018</v>
      </c>
      <c r="Q527" s="779" t="s">
        <v>2019</v>
      </c>
      <c r="R527" s="779" t="s">
        <v>2020</v>
      </c>
      <c r="S527" s="779" t="s">
        <v>2021</v>
      </c>
    </row>
    <row r="528" spans="8:19" hidden="1">
      <c r="H528" s="779" t="e">
        <v>#N/A</v>
      </c>
      <c r="I528" s="780" t="str">
        <f t="shared" si="30"/>
        <v/>
      </c>
      <c r="K528" s="779" t="str">
        <f t="shared" ca="1" si="31"/>
        <v/>
      </c>
      <c r="L528" s="779" t="str">
        <f t="shared" ca="1" si="32"/>
        <v/>
      </c>
      <c r="O528" s="779" t="s">
        <v>2022</v>
      </c>
      <c r="P528" s="779" t="s">
        <v>2023</v>
      </c>
      <c r="Q528" s="779" t="s">
        <v>2024</v>
      </c>
      <c r="R528" s="779" t="s">
        <v>2025</v>
      </c>
      <c r="S528" s="779" t="s">
        <v>854</v>
      </c>
    </row>
    <row r="529" spans="8:19" hidden="1">
      <c r="H529" s="779" t="e">
        <v>#N/A</v>
      </c>
      <c r="I529" s="780" t="str">
        <f t="shared" si="30"/>
        <v/>
      </c>
      <c r="K529" s="779" t="str">
        <f t="shared" ca="1" si="31"/>
        <v/>
      </c>
      <c r="L529" s="779" t="str">
        <f t="shared" ca="1" si="32"/>
        <v/>
      </c>
      <c r="O529" s="779" t="s">
        <v>855</v>
      </c>
      <c r="P529" s="779" t="s">
        <v>856</v>
      </c>
      <c r="Q529" s="779" t="s">
        <v>857</v>
      </c>
      <c r="R529" s="779" t="s">
        <v>858</v>
      </c>
      <c r="S529" s="779" t="s">
        <v>859</v>
      </c>
    </row>
    <row r="530" spans="8:19" hidden="1">
      <c r="H530" s="779" t="e">
        <v>#N/A</v>
      </c>
      <c r="I530" s="780" t="str">
        <f t="shared" si="30"/>
        <v/>
      </c>
      <c r="K530" s="779" t="str">
        <f t="shared" ca="1" si="31"/>
        <v/>
      </c>
      <c r="L530" s="779" t="str">
        <f t="shared" ca="1" si="32"/>
        <v/>
      </c>
      <c r="O530" s="779" t="s">
        <v>860</v>
      </c>
      <c r="P530" s="779" t="s">
        <v>861</v>
      </c>
      <c r="Q530" s="779" t="s">
        <v>862</v>
      </c>
      <c r="R530" s="779" t="s">
        <v>863</v>
      </c>
      <c r="S530" s="779" t="s">
        <v>864</v>
      </c>
    </row>
    <row r="531" spans="8:19" hidden="1">
      <c r="H531" s="779" t="e">
        <v>#N/A</v>
      </c>
      <c r="I531" s="780" t="str">
        <f t="shared" si="30"/>
        <v/>
      </c>
      <c r="K531" s="779" t="str">
        <f t="shared" ca="1" si="31"/>
        <v/>
      </c>
      <c r="L531" s="779" t="str">
        <f t="shared" ca="1" si="32"/>
        <v/>
      </c>
      <c r="O531" s="779" t="s">
        <v>865</v>
      </c>
      <c r="P531" s="779" t="s">
        <v>1857</v>
      </c>
      <c r="Q531" s="779" t="s">
        <v>1858</v>
      </c>
      <c r="R531" s="779" t="s">
        <v>1859</v>
      </c>
      <c r="S531" s="779" t="s">
        <v>1860</v>
      </c>
    </row>
    <row r="532" spans="8:19" hidden="1">
      <c r="H532" s="779" t="e">
        <v>#N/A</v>
      </c>
      <c r="I532" s="780" t="str">
        <f t="shared" si="30"/>
        <v/>
      </c>
      <c r="K532" s="779" t="str">
        <f t="shared" ca="1" si="31"/>
        <v/>
      </c>
      <c r="L532" s="779" t="str">
        <f t="shared" ca="1" si="32"/>
        <v/>
      </c>
      <c r="O532" s="779" t="s">
        <v>1861</v>
      </c>
      <c r="P532" s="779" t="s">
        <v>1862</v>
      </c>
      <c r="Q532" s="779" t="s">
        <v>1863</v>
      </c>
      <c r="R532" s="779" t="s">
        <v>1864</v>
      </c>
      <c r="S532" s="779" t="s">
        <v>8531</v>
      </c>
    </row>
    <row r="533" spans="8:19" hidden="1">
      <c r="H533" s="779" t="e">
        <v>#N/A</v>
      </c>
      <c r="I533" s="780" t="str">
        <f t="shared" si="30"/>
        <v/>
      </c>
      <c r="K533" s="779" t="str">
        <f t="shared" ca="1" si="31"/>
        <v/>
      </c>
      <c r="L533" s="779" t="str">
        <f t="shared" ca="1" si="32"/>
        <v/>
      </c>
      <c r="O533" s="779" t="s">
        <v>8532</v>
      </c>
      <c r="P533" s="779" t="s">
        <v>8533</v>
      </c>
      <c r="Q533" s="779" t="s">
        <v>8534</v>
      </c>
      <c r="R533" s="779" t="s">
        <v>781</v>
      </c>
      <c r="S533" s="779" t="s">
        <v>782</v>
      </c>
    </row>
    <row r="534" spans="8:19" hidden="1">
      <c r="H534" s="779" t="e">
        <v>#N/A</v>
      </c>
      <c r="I534" s="780" t="str">
        <f t="shared" si="30"/>
        <v/>
      </c>
      <c r="K534" s="779" t="str">
        <f t="shared" ca="1" si="31"/>
        <v/>
      </c>
      <c r="L534" s="779" t="str">
        <f t="shared" ca="1" si="32"/>
        <v/>
      </c>
      <c r="O534" s="779" t="s">
        <v>783</v>
      </c>
      <c r="P534" s="779" t="s">
        <v>784</v>
      </c>
      <c r="Q534" s="779" t="s">
        <v>785</v>
      </c>
      <c r="R534" s="779" t="s">
        <v>786</v>
      </c>
      <c r="S534" s="779" t="s">
        <v>787</v>
      </c>
    </row>
    <row r="535" spans="8:19" hidden="1">
      <c r="H535" s="779" t="e">
        <v>#N/A</v>
      </c>
      <c r="I535" s="780" t="str">
        <f t="shared" si="30"/>
        <v/>
      </c>
      <c r="K535" s="779" t="str">
        <f t="shared" ca="1" si="31"/>
        <v/>
      </c>
      <c r="L535" s="779" t="str">
        <f t="shared" ca="1" si="32"/>
        <v/>
      </c>
      <c r="O535" s="779" t="s">
        <v>788</v>
      </c>
      <c r="P535" s="779" t="s">
        <v>789</v>
      </c>
      <c r="Q535" s="779" t="s">
        <v>790</v>
      </c>
      <c r="R535" s="779" t="s">
        <v>791</v>
      </c>
      <c r="S535" s="779" t="s">
        <v>792</v>
      </c>
    </row>
    <row r="536" spans="8:19" hidden="1">
      <c r="H536" s="779" t="e">
        <v>#N/A</v>
      </c>
      <c r="I536" s="780" t="str">
        <f t="shared" si="30"/>
        <v/>
      </c>
      <c r="K536" s="779" t="str">
        <f t="shared" ca="1" si="31"/>
        <v/>
      </c>
      <c r="L536" s="779" t="str">
        <f t="shared" ca="1" si="32"/>
        <v/>
      </c>
      <c r="O536" s="779" t="s">
        <v>793</v>
      </c>
      <c r="P536" s="779" t="s">
        <v>794</v>
      </c>
      <c r="Q536" s="779" t="s">
        <v>795</v>
      </c>
      <c r="R536" s="779" t="s">
        <v>796</v>
      </c>
      <c r="S536" s="779" t="s">
        <v>797</v>
      </c>
    </row>
    <row r="537" spans="8:19" hidden="1">
      <c r="H537" s="779" t="e">
        <v>#N/A</v>
      </c>
      <c r="I537" s="780" t="str">
        <f t="shared" si="30"/>
        <v/>
      </c>
      <c r="K537" s="779" t="str">
        <f t="shared" ca="1" si="31"/>
        <v/>
      </c>
      <c r="L537" s="779" t="str">
        <f t="shared" ca="1" si="32"/>
        <v/>
      </c>
      <c r="O537" s="779" t="s">
        <v>798</v>
      </c>
      <c r="P537" s="779" t="s">
        <v>799</v>
      </c>
      <c r="Q537" s="779" t="s">
        <v>800</v>
      </c>
      <c r="R537" s="779" t="s">
        <v>801</v>
      </c>
      <c r="S537" s="779" t="s">
        <v>802</v>
      </c>
    </row>
    <row r="538" spans="8:19" hidden="1">
      <c r="H538" s="779" t="e">
        <v>#N/A</v>
      </c>
      <c r="I538" s="780" t="str">
        <f t="shared" si="30"/>
        <v/>
      </c>
      <c r="K538" s="779" t="str">
        <f t="shared" ca="1" si="31"/>
        <v/>
      </c>
      <c r="L538" s="779" t="str">
        <f t="shared" ca="1" si="32"/>
        <v/>
      </c>
      <c r="O538" s="779" t="s">
        <v>803</v>
      </c>
      <c r="P538" s="779" t="s">
        <v>961</v>
      </c>
      <c r="Q538" s="779" t="s">
        <v>962</v>
      </c>
      <c r="R538" s="779" t="s">
        <v>963</v>
      </c>
      <c r="S538" s="779" t="s">
        <v>964</v>
      </c>
    </row>
    <row r="539" spans="8:19" hidden="1">
      <c r="H539" s="779" t="e">
        <v>#N/A</v>
      </c>
      <c r="I539" s="780" t="str">
        <f t="shared" si="30"/>
        <v/>
      </c>
      <c r="K539" s="779" t="str">
        <f t="shared" ca="1" si="31"/>
        <v/>
      </c>
      <c r="L539" s="779" t="str">
        <f t="shared" ca="1" si="32"/>
        <v/>
      </c>
      <c r="O539" s="779" t="s">
        <v>965</v>
      </c>
      <c r="P539" s="779" t="s">
        <v>5615</v>
      </c>
      <c r="Q539" s="779" t="s">
        <v>5616</v>
      </c>
      <c r="R539" s="779" t="s">
        <v>5617</v>
      </c>
      <c r="S539" s="779" t="s">
        <v>7116</v>
      </c>
    </row>
    <row r="540" spans="8:19" hidden="1">
      <c r="H540" s="779" t="e">
        <v>#N/A</v>
      </c>
      <c r="I540" s="780" t="str">
        <f t="shared" si="30"/>
        <v/>
      </c>
      <c r="K540" s="779" t="str">
        <f t="shared" ca="1" si="31"/>
        <v/>
      </c>
      <c r="L540" s="779" t="str">
        <f t="shared" ca="1" si="32"/>
        <v/>
      </c>
      <c r="O540" s="779" t="s">
        <v>7117</v>
      </c>
      <c r="P540" s="779" t="s">
        <v>7118</v>
      </c>
      <c r="Q540" s="779" t="s">
        <v>7119</v>
      </c>
      <c r="R540" s="779" t="s">
        <v>959</v>
      </c>
      <c r="S540" s="779" t="s">
        <v>960</v>
      </c>
    </row>
    <row r="541" spans="8:19" hidden="1">
      <c r="H541" s="779" t="e">
        <v>#N/A</v>
      </c>
      <c r="I541" s="780" t="str">
        <f t="shared" si="30"/>
        <v/>
      </c>
      <c r="K541" s="779" t="str">
        <f t="shared" ca="1" si="31"/>
        <v/>
      </c>
      <c r="L541" s="779" t="str">
        <f t="shared" ca="1" si="32"/>
        <v/>
      </c>
      <c r="O541" s="779" t="s">
        <v>7046</v>
      </c>
      <c r="P541" s="779" t="s">
        <v>7047</v>
      </c>
      <c r="Q541" s="779" t="s">
        <v>7475</v>
      </c>
      <c r="R541" s="779" t="s">
        <v>3822</v>
      </c>
      <c r="S541" s="779" t="s">
        <v>3823</v>
      </c>
    </row>
    <row r="542" spans="8:19" hidden="1">
      <c r="H542" s="779" t="e">
        <v>#N/A</v>
      </c>
      <c r="I542" s="780" t="str">
        <f t="shared" si="30"/>
        <v/>
      </c>
      <c r="K542" s="779" t="str">
        <f t="shared" ca="1" si="31"/>
        <v/>
      </c>
      <c r="L542" s="779" t="str">
        <f t="shared" ca="1" si="32"/>
        <v/>
      </c>
      <c r="O542" s="779" t="s">
        <v>3824</v>
      </c>
      <c r="P542" s="779" t="s">
        <v>3825</v>
      </c>
      <c r="Q542" s="779" t="s">
        <v>3826</v>
      </c>
      <c r="R542" s="779" t="s">
        <v>3827</v>
      </c>
      <c r="S542" s="779" t="s">
        <v>1901</v>
      </c>
    </row>
    <row r="543" spans="8:19" hidden="1">
      <c r="H543" s="779" t="e">
        <v>#N/A</v>
      </c>
      <c r="I543" s="780" t="str">
        <f t="shared" si="30"/>
        <v/>
      </c>
      <c r="K543" s="779" t="str">
        <f t="shared" ca="1" si="31"/>
        <v/>
      </c>
      <c r="L543" s="779" t="str">
        <f t="shared" ca="1" si="32"/>
        <v/>
      </c>
      <c r="O543" s="779" t="s">
        <v>1902</v>
      </c>
      <c r="P543" s="779" t="s">
        <v>1903</v>
      </c>
      <c r="Q543" s="779" t="s">
        <v>1904</v>
      </c>
      <c r="R543" s="779" t="s">
        <v>1905</v>
      </c>
      <c r="S543" s="779" t="s">
        <v>1906</v>
      </c>
    </row>
    <row r="544" spans="8:19" hidden="1">
      <c r="H544" s="779" t="e">
        <v>#N/A</v>
      </c>
      <c r="I544" s="780" t="str">
        <f t="shared" si="30"/>
        <v/>
      </c>
      <c r="K544" s="779" t="str">
        <f t="shared" ca="1" si="31"/>
        <v/>
      </c>
      <c r="L544" s="779" t="str">
        <f t="shared" ca="1" si="32"/>
        <v/>
      </c>
      <c r="O544" s="779" t="s">
        <v>1907</v>
      </c>
      <c r="P544" s="779" t="s">
        <v>1908</v>
      </c>
      <c r="Q544" s="779" t="s">
        <v>1909</v>
      </c>
      <c r="R544" s="779" t="s">
        <v>1910</v>
      </c>
      <c r="S544" s="779" t="s">
        <v>1911</v>
      </c>
    </row>
    <row r="545" spans="8:19" hidden="1">
      <c r="H545" s="779" t="e">
        <v>#N/A</v>
      </c>
      <c r="I545" s="780" t="str">
        <f t="shared" si="30"/>
        <v/>
      </c>
      <c r="K545" s="779" t="str">
        <f t="shared" ca="1" si="31"/>
        <v/>
      </c>
      <c r="L545" s="779" t="str">
        <f t="shared" ca="1" si="32"/>
        <v/>
      </c>
      <c r="O545" s="779" t="s">
        <v>1912</v>
      </c>
      <c r="P545" s="779" t="s">
        <v>1913</v>
      </c>
      <c r="Q545" s="779" t="s">
        <v>2038</v>
      </c>
      <c r="R545" s="779" t="s">
        <v>2039</v>
      </c>
      <c r="S545" s="779" t="s">
        <v>2040</v>
      </c>
    </row>
    <row r="546" spans="8:19" hidden="1">
      <c r="H546" s="779" t="e">
        <v>#N/A</v>
      </c>
      <c r="I546" s="780" t="str">
        <f t="shared" si="30"/>
        <v/>
      </c>
      <c r="K546" s="779" t="str">
        <f t="shared" ca="1" si="31"/>
        <v/>
      </c>
      <c r="L546" s="779" t="str">
        <f t="shared" ca="1" si="32"/>
        <v/>
      </c>
      <c r="O546" s="779" t="s">
        <v>2041</v>
      </c>
      <c r="P546" s="779" t="s">
        <v>2042</v>
      </c>
      <c r="Q546" s="779" t="s">
        <v>2043</v>
      </c>
      <c r="R546" s="779" t="s">
        <v>2044</v>
      </c>
      <c r="S546" s="779" t="s">
        <v>2045</v>
      </c>
    </row>
    <row r="547" spans="8:19" hidden="1">
      <c r="H547" s="779" t="e">
        <v>#N/A</v>
      </c>
      <c r="I547" s="780" t="str">
        <f t="shared" si="30"/>
        <v/>
      </c>
      <c r="K547" s="779" t="str">
        <f t="shared" ca="1" si="31"/>
        <v/>
      </c>
      <c r="L547" s="779" t="str">
        <f t="shared" ca="1" si="32"/>
        <v/>
      </c>
      <c r="O547" s="779" t="s">
        <v>2046</v>
      </c>
      <c r="P547" s="779" t="s">
        <v>2047</v>
      </c>
      <c r="Q547" s="779" t="s">
        <v>2048</v>
      </c>
      <c r="R547" s="779" t="s">
        <v>2049</v>
      </c>
      <c r="S547" s="779" t="s">
        <v>7451</v>
      </c>
    </row>
    <row r="548" spans="8:19" hidden="1">
      <c r="H548" s="779" t="e">
        <v>#N/A</v>
      </c>
      <c r="I548" s="780" t="str">
        <f t="shared" si="30"/>
        <v/>
      </c>
      <c r="K548" s="779" t="str">
        <f t="shared" ca="1" si="31"/>
        <v/>
      </c>
      <c r="L548" s="779" t="str">
        <f t="shared" ca="1" si="32"/>
        <v/>
      </c>
      <c r="O548" s="779" t="s">
        <v>2864</v>
      </c>
      <c r="P548" s="779" t="s">
        <v>2865</v>
      </c>
      <c r="Q548" s="779" t="s">
        <v>7323</v>
      </c>
      <c r="R548" s="779" t="s">
        <v>7324</v>
      </c>
      <c r="S548" s="779" t="s">
        <v>7325</v>
      </c>
    </row>
    <row r="549" spans="8:19" hidden="1">
      <c r="H549" s="779" t="e">
        <v>#N/A</v>
      </c>
      <c r="I549" s="780" t="str">
        <f t="shared" si="30"/>
        <v/>
      </c>
      <c r="K549" s="779" t="str">
        <f t="shared" ca="1" si="31"/>
        <v/>
      </c>
      <c r="L549" s="779" t="str">
        <f t="shared" ca="1" si="32"/>
        <v/>
      </c>
      <c r="O549" s="779" t="s">
        <v>7326</v>
      </c>
      <c r="P549" s="779" t="s">
        <v>7327</v>
      </c>
      <c r="Q549" s="779" t="s">
        <v>7328</v>
      </c>
      <c r="R549" s="779" t="s">
        <v>8603</v>
      </c>
      <c r="S549" s="779" t="s">
        <v>9722</v>
      </c>
    </row>
    <row r="550" spans="8:19" hidden="1">
      <c r="H550" s="779" t="e">
        <v>#N/A</v>
      </c>
      <c r="I550" s="780" t="str">
        <f t="shared" si="30"/>
        <v/>
      </c>
      <c r="K550" s="779" t="str">
        <f t="shared" ca="1" si="31"/>
        <v/>
      </c>
      <c r="L550" s="779" t="str">
        <f t="shared" ca="1" si="32"/>
        <v/>
      </c>
      <c r="O550" s="779" t="s">
        <v>9723</v>
      </c>
      <c r="P550" s="779" t="s">
        <v>8379</v>
      </c>
      <c r="Q550" s="779" t="s">
        <v>8380</v>
      </c>
      <c r="R550" s="779" t="s">
        <v>8381</v>
      </c>
      <c r="S550" s="779" t="s">
        <v>1473</v>
      </c>
    </row>
    <row r="551" spans="8:19" hidden="1">
      <c r="H551" s="779" t="e">
        <v>#N/A</v>
      </c>
      <c r="I551" s="780" t="str">
        <f t="shared" si="30"/>
        <v/>
      </c>
      <c r="K551" s="779" t="str">
        <f t="shared" ca="1" si="31"/>
        <v/>
      </c>
      <c r="L551" s="779" t="str">
        <f t="shared" ca="1" si="32"/>
        <v/>
      </c>
      <c r="O551" s="779" t="s">
        <v>1474</v>
      </c>
      <c r="P551" s="779" t="s">
        <v>441</v>
      </c>
      <c r="Q551" s="779" t="s">
        <v>442</v>
      </c>
      <c r="R551" s="779" t="s">
        <v>443</v>
      </c>
      <c r="S551" s="779" t="s">
        <v>444</v>
      </c>
    </row>
    <row r="552" spans="8:19" hidden="1">
      <c r="H552" s="779" t="e">
        <v>#N/A</v>
      </c>
      <c r="I552" s="780" t="str">
        <f t="shared" si="30"/>
        <v/>
      </c>
      <c r="K552" s="779" t="str">
        <f t="shared" ca="1" si="31"/>
        <v/>
      </c>
      <c r="L552" s="779" t="str">
        <f t="shared" ca="1" si="32"/>
        <v/>
      </c>
      <c r="O552" s="779" t="s">
        <v>445</v>
      </c>
      <c r="P552" s="779" t="s">
        <v>446</v>
      </c>
      <c r="Q552" s="779" t="s">
        <v>447</v>
      </c>
      <c r="R552" s="779" t="s">
        <v>448</v>
      </c>
      <c r="S552" s="779" t="s">
        <v>449</v>
      </c>
    </row>
    <row r="553" spans="8:19" hidden="1">
      <c r="H553" s="779" t="e">
        <v>#N/A</v>
      </c>
      <c r="I553" s="780" t="str">
        <f t="shared" si="30"/>
        <v/>
      </c>
      <c r="K553" s="779" t="str">
        <f t="shared" ca="1" si="31"/>
        <v/>
      </c>
      <c r="L553" s="779" t="str">
        <f t="shared" ca="1" si="32"/>
        <v/>
      </c>
      <c r="O553" s="779" t="s">
        <v>450</v>
      </c>
      <c r="P553" s="779" t="s">
        <v>451</v>
      </c>
      <c r="Q553" s="779" t="s">
        <v>13834</v>
      </c>
      <c r="R553" s="779" t="s">
        <v>13835</v>
      </c>
      <c r="S553" s="779" t="s">
        <v>13836</v>
      </c>
    </row>
    <row r="554" spans="8:19" hidden="1">
      <c r="H554" s="779" t="e">
        <v>#N/A</v>
      </c>
      <c r="I554" s="780" t="str">
        <f t="shared" si="30"/>
        <v/>
      </c>
      <c r="K554" s="779" t="str">
        <f t="shared" ca="1" si="31"/>
        <v/>
      </c>
      <c r="L554" s="779" t="str">
        <f t="shared" ca="1" si="32"/>
        <v/>
      </c>
      <c r="O554" s="779" t="s">
        <v>13837</v>
      </c>
      <c r="P554" s="779" t="s">
        <v>13838</v>
      </c>
      <c r="Q554" s="779" t="s">
        <v>13839</v>
      </c>
      <c r="R554" s="779" t="s">
        <v>13840</v>
      </c>
      <c r="S554" s="779" t="s">
        <v>13841</v>
      </c>
    </row>
    <row r="555" spans="8:19" hidden="1">
      <c r="H555" s="779" t="e">
        <v>#N/A</v>
      </c>
      <c r="I555" s="780" t="str">
        <f t="shared" si="30"/>
        <v/>
      </c>
      <c r="K555" s="779" t="str">
        <f t="shared" ca="1" si="31"/>
        <v/>
      </c>
      <c r="L555" s="779" t="str">
        <f t="shared" ca="1" si="32"/>
        <v/>
      </c>
      <c r="O555" s="779" t="s">
        <v>13842</v>
      </c>
      <c r="P555" s="779" t="s">
        <v>13843</v>
      </c>
      <c r="Q555" s="779" t="s">
        <v>13844</v>
      </c>
      <c r="R555" s="779" t="s">
        <v>13845</v>
      </c>
      <c r="S555" s="779" t="s">
        <v>13846</v>
      </c>
    </row>
    <row r="556" spans="8:19" hidden="1">
      <c r="H556" s="779" t="e">
        <v>#N/A</v>
      </c>
      <c r="I556" s="780" t="str">
        <f t="shared" si="30"/>
        <v/>
      </c>
      <c r="K556" s="779" t="str">
        <f t="shared" ca="1" si="31"/>
        <v/>
      </c>
      <c r="L556" s="779" t="str">
        <f t="shared" ca="1" si="32"/>
        <v/>
      </c>
      <c r="O556" s="779" t="s">
        <v>13847</v>
      </c>
      <c r="P556" s="779" t="s">
        <v>10165</v>
      </c>
      <c r="Q556" s="779" t="s">
        <v>10166</v>
      </c>
      <c r="R556" s="779" t="s">
        <v>10167</v>
      </c>
      <c r="S556" s="779" t="s">
        <v>10168</v>
      </c>
    </row>
    <row r="557" spans="8:19" hidden="1">
      <c r="H557" s="779" t="e">
        <v>#N/A</v>
      </c>
      <c r="I557" s="780" t="str">
        <f t="shared" si="30"/>
        <v/>
      </c>
      <c r="K557" s="779" t="str">
        <f t="shared" ca="1" si="31"/>
        <v/>
      </c>
      <c r="L557" s="779" t="str">
        <f t="shared" ca="1" si="32"/>
        <v/>
      </c>
      <c r="O557" s="779" t="s">
        <v>10169</v>
      </c>
      <c r="P557" s="779" t="s">
        <v>10170</v>
      </c>
      <c r="Q557" s="779" t="s">
        <v>10171</v>
      </c>
      <c r="R557" s="779" t="s">
        <v>10172</v>
      </c>
      <c r="S557" s="779" t="s">
        <v>10173</v>
      </c>
    </row>
    <row r="558" spans="8:19" hidden="1">
      <c r="H558" s="779" t="e">
        <v>#N/A</v>
      </c>
      <c r="I558" s="780" t="str">
        <f t="shared" si="30"/>
        <v/>
      </c>
      <c r="K558" s="779" t="str">
        <f t="shared" ca="1" si="31"/>
        <v/>
      </c>
      <c r="L558" s="779" t="str">
        <f t="shared" ca="1" si="32"/>
        <v/>
      </c>
      <c r="O558" s="779" t="s">
        <v>10174</v>
      </c>
      <c r="P558" s="779" t="s">
        <v>10175</v>
      </c>
      <c r="Q558" s="779" t="s">
        <v>5348</v>
      </c>
      <c r="R558" s="779" t="s">
        <v>4692</v>
      </c>
      <c r="S558" s="779" t="s">
        <v>4693</v>
      </c>
    </row>
    <row r="559" spans="8:19" hidden="1">
      <c r="H559" s="779" t="e">
        <v>#N/A</v>
      </c>
      <c r="I559" s="780" t="str">
        <f t="shared" si="30"/>
        <v/>
      </c>
      <c r="K559" s="779" t="str">
        <f t="shared" ca="1" si="31"/>
        <v/>
      </c>
      <c r="L559" s="779" t="str">
        <f t="shared" ca="1" si="32"/>
        <v/>
      </c>
      <c r="O559" s="779" t="s">
        <v>4694</v>
      </c>
      <c r="P559" s="779" t="s">
        <v>2934</v>
      </c>
      <c r="Q559" s="779" t="s">
        <v>2935</v>
      </c>
      <c r="R559" s="779" t="s">
        <v>2936</v>
      </c>
      <c r="S559" s="779" t="s">
        <v>2937</v>
      </c>
    </row>
    <row r="560" spans="8:19" hidden="1">
      <c r="H560" s="779" t="e">
        <v>#N/A</v>
      </c>
      <c r="I560" s="780" t="str">
        <f t="shared" si="30"/>
        <v/>
      </c>
      <c r="K560" s="779" t="str">
        <f t="shared" ca="1" si="31"/>
        <v/>
      </c>
      <c r="L560" s="779" t="str">
        <f t="shared" ca="1" si="32"/>
        <v/>
      </c>
      <c r="O560" s="779" t="s">
        <v>6297</v>
      </c>
      <c r="P560" s="779" t="s">
        <v>6298</v>
      </c>
      <c r="Q560" s="779" t="s">
        <v>6299</v>
      </c>
      <c r="R560" s="779" t="s">
        <v>6300</v>
      </c>
      <c r="S560" s="779" t="s">
        <v>6301</v>
      </c>
    </row>
    <row r="561" spans="8:19" hidden="1">
      <c r="H561" s="779" t="e">
        <v>#N/A</v>
      </c>
      <c r="I561" s="780" t="str">
        <f t="shared" si="30"/>
        <v/>
      </c>
      <c r="K561" s="779" t="str">
        <f t="shared" ca="1" si="31"/>
        <v/>
      </c>
      <c r="L561" s="779" t="str">
        <f t="shared" ca="1" si="32"/>
        <v/>
      </c>
      <c r="O561" s="779" t="s">
        <v>6302</v>
      </c>
      <c r="P561" s="779" t="s">
        <v>6303</v>
      </c>
      <c r="Q561" s="779" t="s">
        <v>6304</v>
      </c>
      <c r="R561" s="779" t="s">
        <v>6305</v>
      </c>
      <c r="S561" s="779" t="s">
        <v>6306</v>
      </c>
    </row>
    <row r="562" spans="8:19" hidden="1">
      <c r="H562" s="779" t="e">
        <v>#N/A</v>
      </c>
      <c r="I562" s="780" t="str">
        <f t="shared" si="30"/>
        <v/>
      </c>
      <c r="K562" s="779" t="str">
        <f t="shared" ca="1" si="31"/>
        <v/>
      </c>
      <c r="L562" s="779" t="str">
        <f t="shared" ca="1" si="32"/>
        <v/>
      </c>
      <c r="O562" s="779" t="s">
        <v>6307</v>
      </c>
      <c r="P562" s="779" t="s">
        <v>6308</v>
      </c>
      <c r="Q562" s="779" t="s">
        <v>6309</v>
      </c>
      <c r="R562" s="779" t="s">
        <v>9643</v>
      </c>
      <c r="S562" s="779" t="s">
        <v>9644</v>
      </c>
    </row>
    <row r="563" spans="8:19" hidden="1">
      <c r="H563" s="779" t="e">
        <v>#N/A</v>
      </c>
      <c r="I563" s="780" t="str">
        <f t="shared" si="30"/>
        <v/>
      </c>
      <c r="K563" s="779" t="str">
        <f t="shared" ca="1" si="31"/>
        <v/>
      </c>
      <c r="L563" s="779" t="str">
        <f t="shared" ca="1" si="32"/>
        <v/>
      </c>
      <c r="O563" s="779" t="s">
        <v>9645</v>
      </c>
      <c r="P563" s="779" t="s">
        <v>9646</v>
      </c>
      <c r="Q563" s="779" t="s">
        <v>6432</v>
      </c>
      <c r="R563" s="779" t="s">
        <v>6433</v>
      </c>
      <c r="S563" s="779" t="s">
        <v>6434</v>
      </c>
    </row>
    <row r="564" spans="8:19" hidden="1">
      <c r="H564" s="779" t="e">
        <v>#N/A</v>
      </c>
      <c r="I564" s="780" t="str">
        <f t="shared" si="30"/>
        <v/>
      </c>
      <c r="K564" s="779" t="str">
        <f t="shared" ca="1" si="31"/>
        <v/>
      </c>
      <c r="L564" s="779" t="str">
        <f t="shared" ca="1" si="32"/>
        <v/>
      </c>
      <c r="O564" s="779" t="s">
        <v>2960</v>
      </c>
      <c r="P564" s="779" t="s">
        <v>2961</v>
      </c>
      <c r="Q564" s="779" t="s">
        <v>2962</v>
      </c>
      <c r="R564" s="779" t="s">
        <v>2963</v>
      </c>
      <c r="S564" s="779" t="s">
        <v>2066</v>
      </c>
    </row>
    <row r="565" spans="8:19" hidden="1">
      <c r="H565" s="779" t="e">
        <v>#N/A</v>
      </c>
      <c r="I565" s="780" t="str">
        <f t="shared" si="30"/>
        <v/>
      </c>
      <c r="K565" s="779" t="str">
        <f t="shared" ca="1" si="31"/>
        <v/>
      </c>
      <c r="L565" s="779" t="str">
        <f t="shared" ca="1" si="32"/>
        <v/>
      </c>
      <c r="O565" s="779" t="s">
        <v>2067</v>
      </c>
      <c r="P565" s="779" t="s">
        <v>2068</v>
      </c>
      <c r="Q565" s="779" t="s">
        <v>2069</v>
      </c>
      <c r="R565" s="779" t="s">
        <v>2077</v>
      </c>
      <c r="S565" s="779" t="s">
        <v>2078</v>
      </c>
    </row>
    <row r="566" spans="8:19" hidden="1">
      <c r="H566" s="779" t="e">
        <v>#N/A</v>
      </c>
      <c r="I566" s="780" t="str">
        <f t="shared" si="30"/>
        <v/>
      </c>
      <c r="K566" s="779" t="str">
        <f t="shared" ca="1" si="31"/>
        <v/>
      </c>
      <c r="L566" s="779" t="str">
        <f t="shared" ca="1" si="32"/>
        <v/>
      </c>
      <c r="O566" s="779" t="s">
        <v>2079</v>
      </c>
      <c r="P566" s="779" t="s">
        <v>2080</v>
      </c>
      <c r="Q566" s="779" t="s">
        <v>2081</v>
      </c>
      <c r="R566" s="779" t="s">
        <v>2082</v>
      </c>
      <c r="S566" s="779" t="s">
        <v>2083</v>
      </c>
    </row>
    <row r="567" spans="8:19" hidden="1">
      <c r="H567" s="779" t="e">
        <v>#N/A</v>
      </c>
      <c r="I567" s="780" t="str">
        <f t="shared" si="30"/>
        <v/>
      </c>
      <c r="K567" s="779" t="str">
        <f t="shared" ca="1" si="31"/>
        <v/>
      </c>
      <c r="L567" s="779" t="str">
        <f t="shared" ca="1" si="32"/>
        <v/>
      </c>
      <c r="O567" s="779" t="s">
        <v>2084</v>
      </c>
      <c r="P567" s="779" t="s">
        <v>2085</v>
      </c>
      <c r="Q567" s="779" t="s">
        <v>2086</v>
      </c>
      <c r="R567" s="779" t="s">
        <v>2087</v>
      </c>
      <c r="S567" s="779" t="s">
        <v>2088</v>
      </c>
    </row>
    <row r="568" spans="8:19" hidden="1">
      <c r="H568" s="779" t="e">
        <v>#N/A</v>
      </c>
      <c r="I568" s="780" t="str">
        <f t="shared" si="30"/>
        <v/>
      </c>
      <c r="K568" s="779" t="str">
        <f t="shared" ca="1" si="31"/>
        <v/>
      </c>
      <c r="L568" s="779" t="str">
        <f t="shared" ca="1" si="32"/>
        <v/>
      </c>
      <c r="O568" s="779" t="s">
        <v>2089</v>
      </c>
      <c r="P568" s="779" t="s">
        <v>821</v>
      </c>
      <c r="Q568" s="779" t="s">
        <v>822</v>
      </c>
      <c r="R568" s="779" t="s">
        <v>1466</v>
      </c>
      <c r="S568" s="779" t="s">
        <v>1467</v>
      </c>
    </row>
    <row r="569" spans="8:19" hidden="1">
      <c r="H569" s="779" t="e">
        <v>#N/A</v>
      </c>
      <c r="I569" s="780" t="str">
        <f t="shared" si="30"/>
        <v/>
      </c>
      <c r="K569" s="779" t="str">
        <f t="shared" ca="1" si="31"/>
        <v/>
      </c>
      <c r="L569" s="779" t="str">
        <f t="shared" ca="1" si="32"/>
        <v/>
      </c>
      <c r="O569" s="779" t="s">
        <v>1468</v>
      </c>
      <c r="P569" s="779" t="s">
        <v>1469</v>
      </c>
      <c r="Q569" s="779" t="s">
        <v>1470</v>
      </c>
      <c r="R569" s="779" t="s">
        <v>1471</v>
      </c>
      <c r="S569" s="779" t="s">
        <v>2072</v>
      </c>
    </row>
    <row r="570" spans="8:19" hidden="1">
      <c r="H570" s="779" t="e">
        <v>#N/A</v>
      </c>
      <c r="I570" s="780" t="str">
        <f t="shared" si="30"/>
        <v/>
      </c>
      <c r="K570" s="779" t="str">
        <f t="shared" ca="1" si="31"/>
        <v/>
      </c>
      <c r="L570" s="779" t="str">
        <f t="shared" ca="1" si="32"/>
        <v/>
      </c>
      <c r="O570" s="779" t="s">
        <v>810</v>
      </c>
      <c r="P570" s="779" t="s">
        <v>811</v>
      </c>
      <c r="Q570" s="779" t="s">
        <v>812</v>
      </c>
      <c r="R570" s="779" t="s">
        <v>813</v>
      </c>
      <c r="S570" s="779" t="s">
        <v>814</v>
      </c>
    </row>
    <row r="571" spans="8:19" hidden="1">
      <c r="H571" s="779" t="e">
        <v>#N/A</v>
      </c>
      <c r="I571" s="780" t="str">
        <f t="shared" si="30"/>
        <v/>
      </c>
      <c r="K571" s="779" t="str">
        <f t="shared" ca="1" si="31"/>
        <v/>
      </c>
      <c r="L571" s="779" t="str">
        <f t="shared" ca="1" si="32"/>
        <v/>
      </c>
      <c r="O571" s="779" t="s">
        <v>815</v>
      </c>
      <c r="P571" s="779" t="s">
        <v>816</v>
      </c>
      <c r="Q571" s="779" t="s">
        <v>817</v>
      </c>
      <c r="R571" s="779" t="s">
        <v>818</v>
      </c>
      <c r="S571" s="779" t="s">
        <v>819</v>
      </c>
    </row>
    <row r="572" spans="8:19" hidden="1">
      <c r="H572" s="779" t="e">
        <v>#N/A</v>
      </c>
      <c r="I572" s="780" t="str">
        <f t="shared" si="30"/>
        <v/>
      </c>
      <c r="K572" s="779" t="str">
        <f t="shared" ca="1" si="31"/>
        <v/>
      </c>
      <c r="L572" s="779" t="str">
        <f t="shared" ca="1" si="32"/>
        <v/>
      </c>
      <c r="O572" s="779" t="s">
        <v>820</v>
      </c>
      <c r="P572" s="779" t="s">
        <v>13800</v>
      </c>
      <c r="Q572" s="779" t="s">
        <v>13801</v>
      </c>
      <c r="R572" s="779" t="s">
        <v>13802</v>
      </c>
      <c r="S572" s="779" t="s">
        <v>13803</v>
      </c>
    </row>
    <row r="573" spans="8:19" hidden="1">
      <c r="H573" s="779" t="e">
        <v>#N/A</v>
      </c>
      <c r="I573" s="780" t="str">
        <f t="shared" si="30"/>
        <v/>
      </c>
      <c r="K573" s="779" t="str">
        <f t="shared" ca="1" si="31"/>
        <v/>
      </c>
      <c r="L573" s="779" t="str">
        <f t="shared" ca="1" si="32"/>
        <v/>
      </c>
      <c r="O573" s="779" t="s">
        <v>13804</v>
      </c>
      <c r="P573" s="779" t="s">
        <v>13805</v>
      </c>
      <c r="Q573" s="779" t="s">
        <v>13806</v>
      </c>
      <c r="R573" s="779" t="s">
        <v>13807</v>
      </c>
      <c r="S573" s="779" t="s">
        <v>13808</v>
      </c>
    </row>
    <row r="574" spans="8:19" hidden="1">
      <c r="H574" s="779" t="e">
        <v>#N/A</v>
      </c>
      <c r="I574" s="780" t="str">
        <f t="shared" si="30"/>
        <v/>
      </c>
      <c r="K574" s="779" t="str">
        <f t="shared" ca="1" si="31"/>
        <v/>
      </c>
      <c r="L574" s="779" t="str">
        <f t="shared" ca="1" si="32"/>
        <v/>
      </c>
      <c r="O574" s="779" t="s">
        <v>825</v>
      </c>
      <c r="P574" s="779" t="s">
        <v>826</v>
      </c>
      <c r="Q574" s="779" t="s">
        <v>827</v>
      </c>
      <c r="R574" s="779" t="s">
        <v>828</v>
      </c>
      <c r="S574" s="779" t="s">
        <v>829</v>
      </c>
    </row>
    <row r="575" spans="8:19" hidden="1">
      <c r="H575" s="779" t="e">
        <v>#N/A</v>
      </c>
      <c r="I575" s="780" t="str">
        <f t="shared" si="30"/>
        <v/>
      </c>
      <c r="K575" s="779" t="str">
        <f t="shared" ca="1" si="31"/>
        <v/>
      </c>
      <c r="L575" s="779" t="str">
        <f t="shared" ca="1" si="32"/>
        <v/>
      </c>
      <c r="O575" s="779" t="s">
        <v>830</v>
      </c>
      <c r="P575" s="779" t="s">
        <v>831</v>
      </c>
      <c r="Q575" s="779" t="s">
        <v>832</v>
      </c>
      <c r="R575" s="779" t="s">
        <v>833</v>
      </c>
      <c r="S575" s="779" t="s">
        <v>834</v>
      </c>
    </row>
    <row r="576" spans="8:19" hidden="1">
      <c r="H576" s="779" t="e">
        <v>#N/A</v>
      </c>
      <c r="I576" s="780" t="str">
        <f t="shared" si="30"/>
        <v/>
      </c>
      <c r="K576" s="779" t="str">
        <f t="shared" ca="1" si="31"/>
        <v/>
      </c>
      <c r="L576" s="779" t="str">
        <f t="shared" ca="1" si="32"/>
        <v/>
      </c>
      <c r="O576" s="779" t="s">
        <v>835</v>
      </c>
      <c r="P576" s="779" t="s">
        <v>836</v>
      </c>
      <c r="Q576" s="779" t="s">
        <v>837</v>
      </c>
      <c r="R576" s="779" t="s">
        <v>838</v>
      </c>
      <c r="S576" s="779" t="s">
        <v>839</v>
      </c>
    </row>
    <row r="577" spans="8:19" hidden="1">
      <c r="H577" s="779" t="e">
        <v>#N/A</v>
      </c>
      <c r="I577" s="780" t="str">
        <f t="shared" si="30"/>
        <v/>
      </c>
      <c r="K577" s="779" t="str">
        <f t="shared" ca="1" si="31"/>
        <v/>
      </c>
      <c r="L577" s="779" t="str">
        <f t="shared" ca="1" si="32"/>
        <v/>
      </c>
      <c r="O577" s="779" t="s">
        <v>840</v>
      </c>
      <c r="P577" s="779" t="s">
        <v>841</v>
      </c>
      <c r="Q577" s="779" t="s">
        <v>842</v>
      </c>
      <c r="R577" s="779" t="s">
        <v>878</v>
      </c>
      <c r="S577" s="779" t="s">
        <v>879</v>
      </c>
    </row>
    <row r="578" spans="8:19" hidden="1">
      <c r="H578" s="779" t="e">
        <v>#N/A</v>
      </c>
      <c r="I578" s="780" t="str">
        <f t="shared" si="30"/>
        <v/>
      </c>
      <c r="K578" s="779" t="str">
        <f t="shared" ca="1" si="31"/>
        <v/>
      </c>
      <c r="L578" s="779" t="str">
        <f t="shared" ca="1" si="32"/>
        <v/>
      </c>
      <c r="O578" s="779" t="s">
        <v>880</v>
      </c>
      <c r="P578" s="779" t="s">
        <v>881</v>
      </c>
      <c r="Q578" s="779" t="s">
        <v>882</v>
      </c>
      <c r="R578" s="779" t="s">
        <v>883</v>
      </c>
      <c r="S578" s="779" t="s">
        <v>884</v>
      </c>
    </row>
    <row r="579" spans="8:19" hidden="1">
      <c r="H579" s="779" t="e">
        <v>#N/A</v>
      </c>
      <c r="I579" s="780" t="str">
        <f t="shared" si="30"/>
        <v/>
      </c>
      <c r="K579" s="779" t="str">
        <f t="shared" ca="1" si="31"/>
        <v/>
      </c>
      <c r="L579" s="779" t="str">
        <f t="shared" ca="1" si="32"/>
        <v/>
      </c>
      <c r="O579" s="779" t="s">
        <v>885</v>
      </c>
      <c r="P579" s="779" t="s">
        <v>886</v>
      </c>
      <c r="Q579" s="779" t="s">
        <v>887</v>
      </c>
      <c r="R579" s="779" t="s">
        <v>888</v>
      </c>
      <c r="S579" s="779" t="s">
        <v>889</v>
      </c>
    </row>
    <row r="580" spans="8:19" hidden="1">
      <c r="H580" s="779" t="e">
        <v>#N/A</v>
      </c>
      <c r="I580" s="780" t="str">
        <f t="shared" si="30"/>
        <v/>
      </c>
      <c r="K580" s="779" t="str">
        <f t="shared" ca="1" si="31"/>
        <v/>
      </c>
      <c r="L580" s="779" t="str">
        <f t="shared" ca="1" si="32"/>
        <v/>
      </c>
      <c r="O580" s="779" t="s">
        <v>890</v>
      </c>
      <c r="P580" s="779" t="s">
        <v>891</v>
      </c>
      <c r="Q580" s="779" t="s">
        <v>892</v>
      </c>
      <c r="R580" s="779" t="s">
        <v>893</v>
      </c>
      <c r="S580" s="779" t="s">
        <v>894</v>
      </c>
    </row>
    <row r="581" spans="8:19" hidden="1">
      <c r="H581" s="779" t="e">
        <v>#N/A</v>
      </c>
      <c r="I581" s="780" t="str">
        <f t="shared" ref="I581:I640" si="33">locscty</f>
        <v/>
      </c>
      <c r="K581" s="779" t="str">
        <f t="shared" ca="1" si="31"/>
        <v/>
      </c>
      <c r="L581" s="779" t="str">
        <f t="shared" ca="1" si="32"/>
        <v/>
      </c>
      <c r="O581" s="779" t="s">
        <v>895</v>
      </c>
      <c r="P581" s="779" t="s">
        <v>896</v>
      </c>
      <c r="Q581" s="779" t="s">
        <v>897</v>
      </c>
      <c r="R581" s="779" t="s">
        <v>898</v>
      </c>
      <c r="S581" s="779" t="s">
        <v>899</v>
      </c>
    </row>
    <row r="582" spans="8:19" hidden="1">
      <c r="H582" s="779" t="e">
        <v>#N/A</v>
      </c>
      <c r="I582" s="780" t="str">
        <f t="shared" si="33"/>
        <v/>
      </c>
      <c r="K582" s="779" t="str">
        <f t="shared" ca="1" si="31"/>
        <v/>
      </c>
      <c r="L582" s="779" t="str">
        <f t="shared" ca="1" si="32"/>
        <v/>
      </c>
      <c r="O582" s="779" t="s">
        <v>900</v>
      </c>
      <c r="P582" s="779" t="s">
        <v>901</v>
      </c>
      <c r="Q582" s="779" t="s">
        <v>902</v>
      </c>
      <c r="R582" s="779" t="s">
        <v>903</v>
      </c>
      <c r="S582" s="779" t="s">
        <v>904</v>
      </c>
    </row>
    <row r="583" spans="8:19" hidden="1">
      <c r="H583" s="779" t="e">
        <v>#N/A</v>
      </c>
      <c r="I583" s="780" t="str">
        <f t="shared" si="33"/>
        <v/>
      </c>
      <c r="K583" s="779" t="str">
        <f t="shared" ca="1" si="31"/>
        <v/>
      </c>
      <c r="L583" s="779" t="str">
        <f t="shared" ca="1" si="32"/>
        <v/>
      </c>
      <c r="O583" s="779" t="s">
        <v>905</v>
      </c>
      <c r="P583" s="779" t="s">
        <v>906</v>
      </c>
      <c r="Q583" s="779" t="s">
        <v>907</v>
      </c>
      <c r="R583" s="779" t="s">
        <v>908</v>
      </c>
      <c r="S583" s="779" t="s">
        <v>909</v>
      </c>
    </row>
    <row r="584" spans="8:19" hidden="1">
      <c r="H584" s="779" t="e">
        <v>#N/A</v>
      </c>
      <c r="I584" s="780" t="str">
        <f t="shared" si="33"/>
        <v/>
      </c>
      <c r="K584" s="779" t="str">
        <f t="shared" ca="1" si="31"/>
        <v/>
      </c>
      <c r="L584" s="779" t="str">
        <f t="shared" ca="1" si="32"/>
        <v/>
      </c>
      <c r="O584" s="779" t="s">
        <v>910</v>
      </c>
      <c r="P584" s="779" t="s">
        <v>1562</v>
      </c>
      <c r="Q584" s="779" t="s">
        <v>1563</v>
      </c>
      <c r="R584" s="779" t="s">
        <v>1564</v>
      </c>
      <c r="S584" s="779" t="s">
        <v>1565</v>
      </c>
    </row>
    <row r="585" spans="8:19" hidden="1">
      <c r="H585" s="779" t="e">
        <v>#N/A</v>
      </c>
      <c r="I585" s="780" t="str">
        <f t="shared" si="33"/>
        <v/>
      </c>
      <c r="K585" s="779" t="str">
        <f t="shared" ca="1" si="31"/>
        <v/>
      </c>
      <c r="L585" s="779" t="str">
        <f t="shared" ca="1" si="32"/>
        <v/>
      </c>
      <c r="O585" s="779" t="s">
        <v>1566</v>
      </c>
      <c r="P585" s="779" t="s">
        <v>7590</v>
      </c>
      <c r="Q585" s="779" t="s">
        <v>7591</v>
      </c>
      <c r="R585" s="779" t="s">
        <v>7592</v>
      </c>
      <c r="S585" s="779" t="s">
        <v>13207</v>
      </c>
    </row>
    <row r="586" spans="8:19" hidden="1">
      <c r="H586" s="779" t="e">
        <v>#N/A</v>
      </c>
      <c r="I586" s="780" t="str">
        <f t="shared" si="33"/>
        <v/>
      </c>
      <c r="K586" s="779" t="str">
        <f t="shared" ca="1" si="31"/>
        <v/>
      </c>
      <c r="L586" s="779" t="str">
        <f t="shared" ca="1" si="32"/>
        <v/>
      </c>
      <c r="O586" s="779" t="s">
        <v>13208</v>
      </c>
      <c r="P586" s="779" t="s">
        <v>13209</v>
      </c>
      <c r="Q586" s="779" t="s">
        <v>13210</v>
      </c>
      <c r="R586" s="779" t="s">
        <v>13211</v>
      </c>
      <c r="S586" s="779" t="s">
        <v>13212</v>
      </c>
    </row>
    <row r="587" spans="8:19" hidden="1">
      <c r="H587" s="779" t="e">
        <v>#N/A</v>
      </c>
      <c r="I587" s="780" t="str">
        <f t="shared" si="33"/>
        <v/>
      </c>
      <c r="K587" s="779" t="str">
        <f t="shared" ca="1" si="31"/>
        <v/>
      </c>
      <c r="L587" s="779" t="str">
        <f t="shared" ca="1" si="32"/>
        <v/>
      </c>
      <c r="O587" s="779" t="s">
        <v>13213</v>
      </c>
      <c r="P587" s="779" t="s">
        <v>13214</v>
      </c>
      <c r="Q587" s="779" t="s">
        <v>13215</v>
      </c>
      <c r="R587" s="779" t="s">
        <v>13216</v>
      </c>
      <c r="S587" s="779" t="s">
        <v>12549</v>
      </c>
    </row>
    <row r="588" spans="8:19" hidden="1">
      <c r="H588" s="779" t="e">
        <v>#N/A</v>
      </c>
      <c r="I588" s="780" t="str">
        <f t="shared" si="33"/>
        <v/>
      </c>
      <c r="K588" s="779" t="str">
        <f t="shared" ref="K588:K651" ca="1" si="34">IF(INDIRECT($O588)=0,"",INDIRECT($R588)&amp;INDIRECT($O588)&amp;INDIRECT($P588)&amp;INDIRECT($Q588))</f>
        <v/>
      </c>
      <c r="L588" s="779" t="str">
        <f t="shared" ref="L588:L651" ca="1" si="35">IF(INDIRECT($O588)=0,"",INDIRECT($S588)&amp;INDIRECT($O588)&amp;INDIRECT($P588)&amp;INDIRECT($Q588))</f>
        <v/>
      </c>
      <c r="O588" s="779" t="s">
        <v>12550</v>
      </c>
      <c r="P588" s="779" t="s">
        <v>12551</v>
      </c>
      <c r="Q588" s="779" t="s">
        <v>12552</v>
      </c>
      <c r="R588" s="779" t="s">
        <v>12553</v>
      </c>
      <c r="S588" s="779" t="s">
        <v>12554</v>
      </c>
    </row>
    <row r="589" spans="8:19" hidden="1">
      <c r="H589" s="779" t="e">
        <v>#N/A</v>
      </c>
      <c r="I589" s="780" t="str">
        <f t="shared" si="33"/>
        <v/>
      </c>
      <c r="K589" s="779" t="str">
        <f t="shared" ca="1" si="34"/>
        <v/>
      </c>
      <c r="L589" s="779" t="str">
        <f t="shared" ca="1" si="35"/>
        <v/>
      </c>
      <c r="O589" s="779" t="s">
        <v>11334</v>
      </c>
      <c r="P589" s="779" t="s">
        <v>11335</v>
      </c>
      <c r="Q589" s="779" t="s">
        <v>11336</v>
      </c>
      <c r="R589" s="779" t="s">
        <v>11337</v>
      </c>
      <c r="S589" s="779" t="s">
        <v>11338</v>
      </c>
    </row>
    <row r="590" spans="8:19" hidden="1">
      <c r="H590" s="779" t="e">
        <v>#N/A</v>
      </c>
      <c r="I590" s="780" t="str">
        <f t="shared" si="33"/>
        <v/>
      </c>
      <c r="K590" s="779" t="str">
        <f t="shared" ca="1" si="34"/>
        <v/>
      </c>
      <c r="L590" s="779" t="str">
        <f t="shared" ca="1" si="35"/>
        <v/>
      </c>
      <c r="O590" s="779" t="s">
        <v>11339</v>
      </c>
      <c r="P590" s="779" t="s">
        <v>11340</v>
      </c>
      <c r="Q590" s="779" t="s">
        <v>11341</v>
      </c>
      <c r="R590" s="779" t="s">
        <v>11342</v>
      </c>
      <c r="S590" s="779" t="s">
        <v>11343</v>
      </c>
    </row>
    <row r="591" spans="8:19" hidden="1">
      <c r="H591" s="779" t="e">
        <v>#N/A</v>
      </c>
      <c r="I591" s="780" t="str">
        <f t="shared" si="33"/>
        <v/>
      </c>
      <c r="K591" s="779" t="str">
        <f t="shared" ca="1" si="34"/>
        <v/>
      </c>
      <c r="L591" s="779" t="str">
        <f t="shared" ca="1" si="35"/>
        <v/>
      </c>
      <c r="O591" s="779" t="s">
        <v>11344</v>
      </c>
      <c r="P591" s="779" t="s">
        <v>11345</v>
      </c>
      <c r="Q591" s="779" t="s">
        <v>11346</v>
      </c>
      <c r="R591" s="779" t="s">
        <v>11347</v>
      </c>
      <c r="S591" s="779" t="s">
        <v>11348</v>
      </c>
    </row>
    <row r="592" spans="8:19" hidden="1">
      <c r="H592" s="779" t="e">
        <v>#N/A</v>
      </c>
      <c r="I592" s="780" t="str">
        <f t="shared" si="33"/>
        <v/>
      </c>
      <c r="K592" s="779" t="str">
        <f t="shared" ca="1" si="34"/>
        <v/>
      </c>
      <c r="L592" s="779" t="str">
        <f t="shared" ca="1" si="35"/>
        <v/>
      </c>
      <c r="O592" s="779" t="s">
        <v>11349</v>
      </c>
      <c r="P592" s="779" t="s">
        <v>11350</v>
      </c>
      <c r="Q592" s="779" t="s">
        <v>11351</v>
      </c>
      <c r="R592" s="779" t="s">
        <v>11352</v>
      </c>
      <c r="S592" s="779" t="s">
        <v>11353</v>
      </c>
    </row>
    <row r="593" spans="8:19" hidden="1">
      <c r="H593" s="779" t="e">
        <v>#N/A</v>
      </c>
      <c r="I593" s="780" t="str">
        <f t="shared" si="33"/>
        <v/>
      </c>
      <c r="K593" s="779" t="str">
        <f t="shared" ca="1" si="34"/>
        <v/>
      </c>
      <c r="L593" s="779" t="str">
        <f t="shared" ca="1" si="35"/>
        <v/>
      </c>
      <c r="O593" s="779" t="s">
        <v>11354</v>
      </c>
      <c r="P593" s="779" t="s">
        <v>11355</v>
      </c>
      <c r="Q593" s="779" t="s">
        <v>11356</v>
      </c>
      <c r="R593" s="779" t="s">
        <v>11357</v>
      </c>
      <c r="S593" s="779" t="s">
        <v>11358</v>
      </c>
    </row>
    <row r="594" spans="8:19" hidden="1">
      <c r="H594" s="779" t="e">
        <v>#N/A</v>
      </c>
      <c r="I594" s="780" t="str">
        <f t="shared" si="33"/>
        <v/>
      </c>
      <c r="K594" s="779" t="str">
        <f t="shared" ca="1" si="34"/>
        <v/>
      </c>
      <c r="L594" s="779" t="str">
        <f t="shared" ca="1" si="35"/>
        <v/>
      </c>
      <c r="O594" s="779" t="s">
        <v>11359</v>
      </c>
      <c r="P594" s="779" t="s">
        <v>11360</v>
      </c>
      <c r="Q594" s="779" t="s">
        <v>11361</v>
      </c>
      <c r="R594" s="779" t="s">
        <v>11362</v>
      </c>
      <c r="S594" s="779" t="s">
        <v>11363</v>
      </c>
    </row>
    <row r="595" spans="8:19" hidden="1">
      <c r="H595" s="779" t="e">
        <v>#N/A</v>
      </c>
      <c r="I595" s="780" t="str">
        <f t="shared" si="33"/>
        <v/>
      </c>
      <c r="K595" s="779" t="str">
        <f t="shared" ca="1" si="34"/>
        <v/>
      </c>
      <c r="L595" s="779" t="str">
        <f t="shared" ca="1" si="35"/>
        <v/>
      </c>
      <c r="O595" s="779" t="s">
        <v>11364</v>
      </c>
      <c r="P595" s="779" t="s">
        <v>11365</v>
      </c>
      <c r="Q595" s="779" t="s">
        <v>11366</v>
      </c>
      <c r="R595" s="779" t="s">
        <v>11367</v>
      </c>
      <c r="S595" s="779" t="s">
        <v>11368</v>
      </c>
    </row>
    <row r="596" spans="8:19" hidden="1">
      <c r="H596" s="779" t="e">
        <v>#N/A</v>
      </c>
      <c r="I596" s="780" t="str">
        <f t="shared" si="33"/>
        <v/>
      </c>
      <c r="K596" s="779" t="str">
        <f t="shared" ca="1" si="34"/>
        <v/>
      </c>
      <c r="L596" s="779" t="str">
        <f t="shared" ca="1" si="35"/>
        <v/>
      </c>
      <c r="O596" s="779" t="s">
        <v>11369</v>
      </c>
      <c r="P596" s="779" t="s">
        <v>11370</v>
      </c>
      <c r="Q596" s="779" t="s">
        <v>11371</v>
      </c>
      <c r="R596" s="779" t="s">
        <v>11372</v>
      </c>
      <c r="S596" s="779" t="s">
        <v>11373</v>
      </c>
    </row>
    <row r="597" spans="8:19" hidden="1">
      <c r="H597" s="779" t="e">
        <v>#N/A</v>
      </c>
      <c r="I597" s="780" t="str">
        <f t="shared" si="33"/>
        <v/>
      </c>
      <c r="K597" s="779" t="str">
        <f t="shared" ca="1" si="34"/>
        <v/>
      </c>
      <c r="L597" s="779" t="str">
        <f t="shared" ca="1" si="35"/>
        <v/>
      </c>
      <c r="O597" s="779" t="s">
        <v>11374</v>
      </c>
      <c r="P597" s="779" t="s">
        <v>11375</v>
      </c>
      <c r="Q597" s="779" t="s">
        <v>11376</v>
      </c>
      <c r="R597" s="779" t="s">
        <v>11377</v>
      </c>
      <c r="S597" s="779" t="s">
        <v>11378</v>
      </c>
    </row>
    <row r="598" spans="8:19" hidden="1">
      <c r="H598" s="779" t="e">
        <v>#N/A</v>
      </c>
      <c r="I598" s="780" t="str">
        <f t="shared" si="33"/>
        <v/>
      </c>
      <c r="K598" s="779" t="str">
        <f t="shared" ca="1" si="34"/>
        <v/>
      </c>
      <c r="L598" s="779" t="str">
        <f t="shared" ca="1" si="35"/>
        <v/>
      </c>
      <c r="O598" s="779" t="s">
        <v>9759</v>
      </c>
      <c r="P598" s="779" t="s">
        <v>11163</v>
      </c>
      <c r="Q598" s="779" t="s">
        <v>11164</v>
      </c>
      <c r="R598" s="779" t="s">
        <v>11165</v>
      </c>
      <c r="S598" s="779" t="s">
        <v>11166</v>
      </c>
    </row>
    <row r="599" spans="8:19" hidden="1">
      <c r="H599" s="779" t="e">
        <v>#N/A</v>
      </c>
      <c r="I599" s="780" t="str">
        <f t="shared" si="33"/>
        <v/>
      </c>
      <c r="K599" s="779" t="str">
        <f t="shared" ca="1" si="34"/>
        <v/>
      </c>
      <c r="L599" s="779" t="str">
        <f t="shared" ca="1" si="35"/>
        <v/>
      </c>
      <c r="O599" s="779" t="s">
        <v>11167</v>
      </c>
      <c r="P599" s="779" t="s">
        <v>3048</v>
      </c>
      <c r="Q599" s="779" t="s">
        <v>3049</v>
      </c>
      <c r="R599" s="779" t="s">
        <v>3050</v>
      </c>
      <c r="S599" s="779" t="s">
        <v>3051</v>
      </c>
    </row>
    <row r="600" spans="8:19" hidden="1">
      <c r="H600" s="779" t="e">
        <v>#N/A</v>
      </c>
      <c r="I600" s="780" t="str">
        <f t="shared" si="33"/>
        <v/>
      </c>
      <c r="K600" s="779" t="str">
        <f t="shared" ca="1" si="34"/>
        <v/>
      </c>
      <c r="L600" s="779" t="str">
        <f t="shared" ca="1" si="35"/>
        <v/>
      </c>
      <c r="O600" s="779" t="s">
        <v>14203</v>
      </c>
      <c r="P600" s="779" t="s">
        <v>14204</v>
      </c>
      <c r="Q600" s="779" t="s">
        <v>14205</v>
      </c>
      <c r="R600" s="779" t="s">
        <v>14206</v>
      </c>
      <c r="S600" s="779" t="s">
        <v>14207</v>
      </c>
    </row>
    <row r="601" spans="8:19" hidden="1">
      <c r="H601" s="779" t="e">
        <v>#N/A</v>
      </c>
      <c r="I601" s="780" t="str">
        <f t="shared" si="33"/>
        <v/>
      </c>
      <c r="K601" s="779" t="str">
        <f t="shared" ca="1" si="34"/>
        <v/>
      </c>
      <c r="L601" s="779" t="str">
        <f t="shared" ca="1" si="35"/>
        <v/>
      </c>
      <c r="O601" s="779" t="s">
        <v>14208</v>
      </c>
      <c r="P601" s="779" t="s">
        <v>14209</v>
      </c>
      <c r="Q601" s="779" t="s">
        <v>14210</v>
      </c>
      <c r="R601" s="779" t="s">
        <v>14211</v>
      </c>
      <c r="S601" s="779" t="s">
        <v>14212</v>
      </c>
    </row>
    <row r="602" spans="8:19" hidden="1">
      <c r="H602" s="779" t="e">
        <v>#N/A</v>
      </c>
      <c r="I602" s="780" t="str">
        <f t="shared" si="33"/>
        <v/>
      </c>
      <c r="K602" s="779" t="str">
        <f t="shared" ca="1" si="34"/>
        <v/>
      </c>
      <c r="L602" s="779" t="str">
        <f t="shared" ca="1" si="35"/>
        <v/>
      </c>
      <c r="O602" s="779" t="s">
        <v>14213</v>
      </c>
      <c r="P602" s="779" t="s">
        <v>7561</v>
      </c>
      <c r="Q602" s="779" t="s">
        <v>7562</v>
      </c>
      <c r="R602" s="779" t="s">
        <v>7563</v>
      </c>
      <c r="S602" s="779" t="s">
        <v>7564</v>
      </c>
    </row>
    <row r="603" spans="8:19" hidden="1">
      <c r="H603" s="779" t="e">
        <v>#N/A</v>
      </c>
      <c r="I603" s="780" t="str">
        <f t="shared" si="33"/>
        <v/>
      </c>
      <c r="K603" s="779" t="str">
        <f t="shared" ca="1" si="34"/>
        <v/>
      </c>
      <c r="L603" s="779" t="str">
        <f t="shared" ca="1" si="35"/>
        <v/>
      </c>
      <c r="O603" s="779" t="s">
        <v>7565</v>
      </c>
      <c r="P603" s="779" t="s">
        <v>7566</v>
      </c>
      <c r="Q603" s="779" t="s">
        <v>11852</v>
      </c>
      <c r="R603" s="779" t="s">
        <v>11853</v>
      </c>
      <c r="S603" s="779" t="s">
        <v>11854</v>
      </c>
    </row>
    <row r="604" spans="8:19" hidden="1">
      <c r="H604" s="779" t="e">
        <v>#N/A</v>
      </c>
      <c r="I604" s="780" t="str">
        <f t="shared" si="33"/>
        <v/>
      </c>
      <c r="K604" s="779" t="str">
        <f t="shared" ca="1" si="34"/>
        <v/>
      </c>
      <c r="L604" s="779" t="str">
        <f t="shared" ca="1" si="35"/>
        <v/>
      </c>
      <c r="O604" s="779" t="s">
        <v>11855</v>
      </c>
      <c r="P604" s="779" t="s">
        <v>11856</v>
      </c>
      <c r="Q604" s="779" t="s">
        <v>11857</v>
      </c>
      <c r="R604" s="779" t="s">
        <v>14146</v>
      </c>
      <c r="S604" s="779" t="s">
        <v>14147</v>
      </c>
    </row>
    <row r="605" spans="8:19" hidden="1">
      <c r="H605" s="779" t="e">
        <v>#N/A</v>
      </c>
      <c r="I605" s="780" t="str">
        <f t="shared" si="33"/>
        <v/>
      </c>
      <c r="K605" s="779" t="str">
        <f t="shared" ca="1" si="34"/>
        <v/>
      </c>
      <c r="L605" s="779" t="str">
        <f t="shared" ca="1" si="35"/>
        <v/>
      </c>
      <c r="O605" s="779" t="s">
        <v>3915</v>
      </c>
      <c r="P605" s="779" t="s">
        <v>3916</v>
      </c>
      <c r="Q605" s="779" t="s">
        <v>3917</v>
      </c>
      <c r="R605" s="779" t="s">
        <v>3918</v>
      </c>
      <c r="S605" s="779" t="s">
        <v>3919</v>
      </c>
    </row>
    <row r="606" spans="8:19" hidden="1">
      <c r="H606" s="779" t="e">
        <v>#N/A</v>
      </c>
      <c r="I606" s="780" t="str">
        <f t="shared" si="33"/>
        <v/>
      </c>
      <c r="K606" s="779" t="str">
        <f t="shared" ca="1" si="34"/>
        <v/>
      </c>
      <c r="L606" s="779" t="str">
        <f t="shared" ca="1" si="35"/>
        <v/>
      </c>
      <c r="O606" s="779" t="s">
        <v>3920</v>
      </c>
      <c r="P606" s="779" t="s">
        <v>3921</v>
      </c>
      <c r="Q606" s="779" t="s">
        <v>3922</v>
      </c>
      <c r="R606" s="779" t="s">
        <v>3923</v>
      </c>
      <c r="S606" s="779" t="s">
        <v>3924</v>
      </c>
    </row>
    <row r="607" spans="8:19" hidden="1">
      <c r="H607" s="779" t="e">
        <v>#N/A</v>
      </c>
      <c r="I607" s="780" t="str">
        <f t="shared" si="33"/>
        <v/>
      </c>
      <c r="K607" s="779" t="str">
        <f t="shared" ca="1" si="34"/>
        <v/>
      </c>
      <c r="L607" s="779" t="str">
        <f t="shared" ca="1" si="35"/>
        <v/>
      </c>
      <c r="O607" s="779" t="s">
        <v>3925</v>
      </c>
      <c r="P607" s="779" t="s">
        <v>3926</v>
      </c>
      <c r="Q607" s="779" t="s">
        <v>3927</v>
      </c>
      <c r="R607" s="779" t="s">
        <v>4970</v>
      </c>
      <c r="S607" s="779" t="s">
        <v>4971</v>
      </c>
    </row>
    <row r="608" spans="8:19" hidden="1">
      <c r="H608" s="779" t="e">
        <v>#N/A</v>
      </c>
      <c r="I608" s="780" t="str">
        <f t="shared" si="33"/>
        <v/>
      </c>
      <c r="K608" s="779" t="str">
        <f t="shared" ca="1" si="34"/>
        <v/>
      </c>
      <c r="L608" s="779" t="str">
        <f t="shared" ca="1" si="35"/>
        <v/>
      </c>
      <c r="O608" s="779" t="s">
        <v>4972</v>
      </c>
      <c r="P608" s="779" t="s">
        <v>4973</v>
      </c>
      <c r="Q608" s="779" t="s">
        <v>10794</v>
      </c>
      <c r="R608" s="779" t="s">
        <v>10795</v>
      </c>
      <c r="S608" s="779" t="s">
        <v>10796</v>
      </c>
    </row>
    <row r="609" spans="8:19" hidden="1">
      <c r="H609" s="779" t="e">
        <v>#N/A</v>
      </c>
      <c r="I609" s="780" t="str">
        <f t="shared" si="33"/>
        <v/>
      </c>
      <c r="K609" s="779" t="str">
        <f t="shared" ca="1" si="34"/>
        <v/>
      </c>
      <c r="L609" s="779" t="str">
        <f t="shared" ca="1" si="35"/>
        <v/>
      </c>
      <c r="O609" s="779" t="s">
        <v>10797</v>
      </c>
      <c r="P609" s="779" t="s">
        <v>10798</v>
      </c>
      <c r="Q609" s="779" t="s">
        <v>10799</v>
      </c>
      <c r="R609" s="779" t="s">
        <v>10800</v>
      </c>
      <c r="S609" s="779" t="s">
        <v>10801</v>
      </c>
    </row>
    <row r="610" spans="8:19" hidden="1">
      <c r="H610" s="779" t="e">
        <v>#N/A</v>
      </c>
      <c r="I610" s="780" t="str">
        <f t="shared" si="33"/>
        <v/>
      </c>
      <c r="K610" s="779" t="str">
        <f t="shared" ca="1" si="34"/>
        <v/>
      </c>
      <c r="L610" s="779" t="str">
        <f t="shared" ca="1" si="35"/>
        <v/>
      </c>
      <c r="O610" s="779" t="s">
        <v>10802</v>
      </c>
      <c r="P610" s="779" t="s">
        <v>10803</v>
      </c>
      <c r="Q610" s="779" t="s">
        <v>10804</v>
      </c>
      <c r="R610" s="779" t="s">
        <v>1451</v>
      </c>
      <c r="S610" s="779" t="s">
        <v>1452</v>
      </c>
    </row>
    <row r="611" spans="8:19" hidden="1">
      <c r="H611" s="779" t="e">
        <v>#N/A</v>
      </c>
      <c r="I611" s="780" t="str">
        <f t="shared" si="33"/>
        <v/>
      </c>
      <c r="K611" s="779" t="str">
        <f t="shared" ca="1" si="34"/>
        <v/>
      </c>
      <c r="L611" s="779" t="str">
        <f t="shared" ca="1" si="35"/>
        <v/>
      </c>
      <c r="O611" s="779" t="s">
        <v>1453</v>
      </c>
      <c r="P611" s="779" t="s">
        <v>1454</v>
      </c>
      <c r="Q611" s="779" t="s">
        <v>1455</v>
      </c>
      <c r="R611" s="779" t="s">
        <v>1456</v>
      </c>
      <c r="S611" s="779" t="s">
        <v>1457</v>
      </c>
    </row>
    <row r="612" spans="8:19" hidden="1">
      <c r="H612" s="779" t="e">
        <v>#N/A</v>
      </c>
      <c r="I612" s="780" t="str">
        <f t="shared" si="33"/>
        <v/>
      </c>
      <c r="K612" s="779" t="str">
        <f t="shared" ca="1" si="34"/>
        <v/>
      </c>
      <c r="L612" s="779" t="str">
        <f t="shared" ca="1" si="35"/>
        <v/>
      </c>
      <c r="O612" s="779" t="s">
        <v>1458</v>
      </c>
      <c r="P612" s="779" t="s">
        <v>1459</v>
      </c>
      <c r="Q612" s="779" t="s">
        <v>1460</v>
      </c>
      <c r="R612" s="779" t="s">
        <v>1461</v>
      </c>
      <c r="S612" s="779" t="s">
        <v>1462</v>
      </c>
    </row>
    <row r="613" spans="8:19" hidden="1">
      <c r="H613" s="779" t="e">
        <v>#N/A</v>
      </c>
      <c r="I613" s="780" t="str">
        <f t="shared" si="33"/>
        <v/>
      </c>
      <c r="K613" s="779" t="str">
        <f t="shared" ca="1" si="34"/>
        <v/>
      </c>
      <c r="L613" s="779" t="str">
        <f t="shared" ca="1" si="35"/>
        <v/>
      </c>
      <c r="O613" s="779" t="s">
        <v>1463</v>
      </c>
      <c r="P613" s="779" t="s">
        <v>1464</v>
      </c>
      <c r="Q613" s="779" t="s">
        <v>1465</v>
      </c>
      <c r="R613" s="779" t="s">
        <v>7364</v>
      </c>
      <c r="S613" s="779" t="s">
        <v>7365</v>
      </c>
    </row>
    <row r="614" spans="8:19" hidden="1">
      <c r="H614" s="779" t="e">
        <v>#N/A</v>
      </c>
      <c r="I614" s="780" t="str">
        <f t="shared" si="33"/>
        <v/>
      </c>
      <c r="K614" s="779" t="str">
        <f t="shared" ca="1" si="34"/>
        <v/>
      </c>
      <c r="L614" s="779" t="str">
        <f t="shared" ca="1" si="35"/>
        <v/>
      </c>
      <c r="O614" s="779" t="s">
        <v>7366</v>
      </c>
      <c r="P614" s="779" t="s">
        <v>7367</v>
      </c>
      <c r="Q614" s="779" t="s">
        <v>7368</v>
      </c>
      <c r="R614" s="779" t="s">
        <v>7369</v>
      </c>
      <c r="S614" s="779" t="s">
        <v>7370</v>
      </c>
    </row>
    <row r="615" spans="8:19" hidden="1">
      <c r="H615" s="779" t="e">
        <v>#N/A</v>
      </c>
      <c r="I615" s="780" t="str">
        <f t="shared" si="33"/>
        <v/>
      </c>
      <c r="K615" s="779" t="str">
        <f t="shared" ca="1" si="34"/>
        <v/>
      </c>
      <c r="L615" s="779" t="str">
        <f t="shared" ca="1" si="35"/>
        <v/>
      </c>
      <c r="O615" s="779" t="s">
        <v>7371</v>
      </c>
      <c r="P615" s="779" t="s">
        <v>7372</v>
      </c>
      <c r="Q615" s="779" t="s">
        <v>7373</v>
      </c>
      <c r="R615" s="779" t="s">
        <v>7374</v>
      </c>
      <c r="S615" s="779" t="s">
        <v>7375</v>
      </c>
    </row>
    <row r="616" spans="8:19" hidden="1">
      <c r="H616" s="779" t="e">
        <v>#N/A</v>
      </c>
      <c r="I616" s="780" t="str">
        <f t="shared" si="33"/>
        <v/>
      </c>
      <c r="K616" s="779" t="str">
        <f t="shared" ca="1" si="34"/>
        <v/>
      </c>
      <c r="L616" s="779" t="str">
        <f t="shared" ca="1" si="35"/>
        <v/>
      </c>
      <c r="O616" s="779" t="s">
        <v>7376</v>
      </c>
      <c r="P616" s="779" t="s">
        <v>7377</v>
      </c>
      <c r="Q616" s="779" t="s">
        <v>7378</v>
      </c>
      <c r="R616" s="779" t="s">
        <v>7379</v>
      </c>
      <c r="S616" s="779" t="s">
        <v>7380</v>
      </c>
    </row>
    <row r="617" spans="8:19" hidden="1">
      <c r="H617" s="779" t="e">
        <v>#N/A</v>
      </c>
      <c r="I617" s="780" t="str">
        <f t="shared" si="33"/>
        <v/>
      </c>
      <c r="K617" s="779" t="str">
        <f t="shared" ca="1" si="34"/>
        <v/>
      </c>
      <c r="L617" s="779" t="str">
        <f t="shared" ca="1" si="35"/>
        <v/>
      </c>
      <c r="O617" s="779" t="s">
        <v>7381</v>
      </c>
      <c r="P617" s="779" t="s">
        <v>13468</v>
      </c>
      <c r="Q617" s="779" t="s">
        <v>3856</v>
      </c>
      <c r="R617" s="779" t="s">
        <v>3857</v>
      </c>
      <c r="S617" s="779" t="s">
        <v>3858</v>
      </c>
    </row>
    <row r="618" spans="8:19" hidden="1">
      <c r="H618" s="779" t="e">
        <v>#N/A</v>
      </c>
      <c r="I618" s="780" t="str">
        <f t="shared" si="33"/>
        <v/>
      </c>
      <c r="K618" s="779" t="str">
        <f t="shared" ca="1" si="34"/>
        <v/>
      </c>
      <c r="L618" s="779" t="str">
        <f t="shared" ca="1" si="35"/>
        <v/>
      </c>
      <c r="O618" s="779" t="s">
        <v>3859</v>
      </c>
      <c r="P618" s="779" t="s">
        <v>3860</v>
      </c>
      <c r="Q618" s="779" t="s">
        <v>3861</v>
      </c>
      <c r="R618" s="779" t="s">
        <v>3862</v>
      </c>
      <c r="S618" s="779" t="s">
        <v>3863</v>
      </c>
    </row>
    <row r="619" spans="8:19" hidden="1">
      <c r="H619" s="779" t="e">
        <v>#N/A</v>
      </c>
      <c r="I619" s="780" t="str">
        <f t="shared" si="33"/>
        <v/>
      </c>
      <c r="K619" s="779" t="str">
        <f t="shared" ca="1" si="34"/>
        <v/>
      </c>
      <c r="L619" s="779" t="str">
        <f t="shared" ca="1" si="35"/>
        <v/>
      </c>
      <c r="O619" s="779" t="s">
        <v>3864</v>
      </c>
      <c r="P619" s="779" t="s">
        <v>3865</v>
      </c>
      <c r="Q619" s="779" t="s">
        <v>133</v>
      </c>
      <c r="R619" s="779" t="s">
        <v>134</v>
      </c>
      <c r="S619" s="779" t="s">
        <v>135</v>
      </c>
    </row>
    <row r="620" spans="8:19" hidden="1">
      <c r="H620" s="779" t="e">
        <v>#N/A</v>
      </c>
      <c r="I620" s="780" t="str">
        <f t="shared" si="33"/>
        <v/>
      </c>
      <c r="K620" s="779" t="str">
        <f t="shared" ca="1" si="34"/>
        <v/>
      </c>
      <c r="L620" s="779" t="str">
        <f t="shared" ca="1" si="35"/>
        <v/>
      </c>
      <c r="O620" s="779" t="s">
        <v>5618</v>
      </c>
      <c r="P620" s="779" t="s">
        <v>5619</v>
      </c>
      <c r="Q620" s="779" t="s">
        <v>5620</v>
      </c>
      <c r="R620" s="779" t="s">
        <v>5621</v>
      </c>
      <c r="S620" s="779" t="s">
        <v>13809</v>
      </c>
    </row>
    <row r="621" spans="8:19" hidden="1">
      <c r="H621" s="779" t="e">
        <v>#N/A</v>
      </c>
      <c r="I621" s="780" t="str">
        <f t="shared" si="33"/>
        <v/>
      </c>
      <c r="K621" s="779" t="str">
        <f t="shared" ca="1" si="34"/>
        <v/>
      </c>
      <c r="L621" s="779" t="str">
        <f t="shared" ca="1" si="35"/>
        <v/>
      </c>
      <c r="O621" s="779" t="s">
        <v>13810</v>
      </c>
      <c r="P621" s="779" t="s">
        <v>13811</v>
      </c>
      <c r="Q621" s="779" t="s">
        <v>13812</v>
      </c>
      <c r="R621" s="779" t="s">
        <v>13813</v>
      </c>
      <c r="S621" s="779" t="s">
        <v>13814</v>
      </c>
    </row>
    <row r="622" spans="8:19" hidden="1">
      <c r="H622" s="779" t="e">
        <v>#N/A</v>
      </c>
      <c r="I622" s="780" t="str">
        <f t="shared" si="33"/>
        <v/>
      </c>
      <c r="K622" s="779" t="str">
        <f t="shared" ca="1" si="34"/>
        <v/>
      </c>
      <c r="L622" s="779" t="str">
        <f t="shared" ca="1" si="35"/>
        <v/>
      </c>
      <c r="O622" s="779" t="s">
        <v>13815</v>
      </c>
      <c r="P622" s="779" t="s">
        <v>13816</v>
      </c>
      <c r="Q622" s="779" t="s">
        <v>13817</v>
      </c>
      <c r="R622" s="779" t="s">
        <v>13818</v>
      </c>
      <c r="S622" s="779" t="s">
        <v>4604</v>
      </c>
    </row>
    <row r="623" spans="8:19" hidden="1">
      <c r="H623" s="779" t="e">
        <v>#N/A</v>
      </c>
      <c r="I623" s="780" t="str">
        <f t="shared" si="33"/>
        <v/>
      </c>
      <c r="K623" s="779" t="str">
        <f t="shared" ca="1" si="34"/>
        <v/>
      </c>
      <c r="L623" s="779" t="str">
        <f t="shared" ca="1" si="35"/>
        <v/>
      </c>
      <c r="O623" s="779" t="s">
        <v>4605</v>
      </c>
      <c r="P623" s="779" t="s">
        <v>4606</v>
      </c>
      <c r="Q623" s="779" t="s">
        <v>4607</v>
      </c>
      <c r="R623" s="779" t="s">
        <v>4608</v>
      </c>
      <c r="S623" s="779" t="s">
        <v>10654</v>
      </c>
    </row>
    <row r="624" spans="8:19" hidden="1">
      <c r="H624" s="779" t="e">
        <v>#N/A</v>
      </c>
      <c r="I624" s="780" t="str">
        <f t="shared" si="33"/>
        <v/>
      </c>
      <c r="K624" s="779" t="str">
        <f t="shared" ca="1" si="34"/>
        <v/>
      </c>
      <c r="L624" s="779" t="str">
        <f t="shared" ca="1" si="35"/>
        <v/>
      </c>
      <c r="O624" s="779" t="s">
        <v>10655</v>
      </c>
      <c r="P624" s="779" t="s">
        <v>3579</v>
      </c>
      <c r="Q624" s="779" t="s">
        <v>3580</v>
      </c>
      <c r="R624" s="779" t="s">
        <v>3581</v>
      </c>
      <c r="S624" s="779" t="s">
        <v>13700</v>
      </c>
    </row>
    <row r="625" spans="8:19" hidden="1">
      <c r="H625" s="779" t="e">
        <v>#N/A</v>
      </c>
      <c r="I625" s="780" t="str">
        <f t="shared" si="33"/>
        <v/>
      </c>
      <c r="K625" s="779" t="str">
        <f t="shared" ca="1" si="34"/>
        <v/>
      </c>
      <c r="L625" s="779" t="str">
        <f t="shared" ca="1" si="35"/>
        <v/>
      </c>
      <c r="O625" s="779" t="s">
        <v>13701</v>
      </c>
      <c r="P625" s="779" t="s">
        <v>12994</v>
      </c>
      <c r="Q625" s="779" t="s">
        <v>12995</v>
      </c>
      <c r="R625" s="779" t="s">
        <v>12996</v>
      </c>
      <c r="S625" s="779" t="s">
        <v>12997</v>
      </c>
    </row>
    <row r="626" spans="8:19" hidden="1">
      <c r="H626" s="779" t="e">
        <v>#N/A</v>
      </c>
      <c r="I626" s="780" t="str">
        <f t="shared" si="33"/>
        <v/>
      </c>
      <c r="K626" s="779" t="str">
        <f t="shared" ca="1" si="34"/>
        <v/>
      </c>
      <c r="L626" s="779" t="str">
        <f t="shared" ca="1" si="35"/>
        <v/>
      </c>
      <c r="O626" s="779" t="s">
        <v>12998</v>
      </c>
      <c r="P626" s="779" t="s">
        <v>12999</v>
      </c>
      <c r="Q626" s="779" t="s">
        <v>13000</v>
      </c>
      <c r="R626" s="779" t="s">
        <v>10956</v>
      </c>
      <c r="S626" s="779" t="s">
        <v>10957</v>
      </c>
    </row>
    <row r="627" spans="8:19" hidden="1">
      <c r="H627" s="779" t="e">
        <v>#N/A</v>
      </c>
      <c r="I627" s="780" t="str">
        <f t="shared" si="33"/>
        <v/>
      </c>
      <c r="K627" s="779" t="str">
        <f t="shared" ca="1" si="34"/>
        <v/>
      </c>
      <c r="L627" s="779" t="str">
        <f t="shared" ca="1" si="35"/>
        <v/>
      </c>
      <c r="O627" s="779" t="s">
        <v>10958</v>
      </c>
      <c r="P627" s="779" t="s">
        <v>13079</v>
      </c>
      <c r="Q627" s="779" t="s">
        <v>13080</v>
      </c>
      <c r="R627" s="779" t="s">
        <v>13081</v>
      </c>
      <c r="S627" s="779" t="s">
        <v>13082</v>
      </c>
    </row>
    <row r="628" spans="8:19" hidden="1">
      <c r="H628" s="779" t="e">
        <v>#N/A</v>
      </c>
      <c r="I628" s="780" t="str">
        <f t="shared" si="33"/>
        <v/>
      </c>
      <c r="K628" s="779" t="str">
        <f t="shared" ca="1" si="34"/>
        <v/>
      </c>
      <c r="L628" s="779" t="str">
        <f t="shared" ca="1" si="35"/>
        <v/>
      </c>
      <c r="O628" s="779" t="s">
        <v>13083</v>
      </c>
      <c r="P628" s="779" t="s">
        <v>13084</v>
      </c>
      <c r="Q628" s="779" t="s">
        <v>12591</v>
      </c>
      <c r="R628" s="779" t="s">
        <v>3669</v>
      </c>
      <c r="S628" s="779" t="s">
        <v>3670</v>
      </c>
    </row>
    <row r="629" spans="8:19" hidden="1">
      <c r="H629" s="779" t="e">
        <v>#N/A</v>
      </c>
      <c r="I629" s="780" t="str">
        <f t="shared" si="33"/>
        <v/>
      </c>
      <c r="K629" s="779" t="str">
        <f t="shared" ca="1" si="34"/>
        <v/>
      </c>
      <c r="L629" s="779" t="str">
        <f t="shared" ca="1" si="35"/>
        <v/>
      </c>
      <c r="O629" s="779" t="s">
        <v>3671</v>
      </c>
      <c r="P629" s="779" t="s">
        <v>3701</v>
      </c>
      <c r="Q629" s="779" t="s">
        <v>3702</v>
      </c>
      <c r="R629" s="779" t="s">
        <v>3703</v>
      </c>
      <c r="S629" s="779" t="s">
        <v>13525</v>
      </c>
    </row>
    <row r="630" spans="8:19" hidden="1">
      <c r="H630" s="779" t="e">
        <v>#N/A</v>
      </c>
      <c r="I630" s="780" t="str">
        <f t="shared" si="33"/>
        <v/>
      </c>
      <c r="K630" s="779" t="str">
        <f t="shared" ca="1" si="34"/>
        <v/>
      </c>
      <c r="L630" s="779" t="str">
        <f t="shared" ca="1" si="35"/>
        <v/>
      </c>
      <c r="O630" s="779" t="s">
        <v>13526</v>
      </c>
      <c r="P630" s="779" t="s">
        <v>13527</v>
      </c>
      <c r="Q630" s="779" t="s">
        <v>6290</v>
      </c>
      <c r="R630" s="779" t="s">
        <v>6291</v>
      </c>
      <c r="S630" s="779" t="s">
        <v>4026</v>
      </c>
    </row>
    <row r="631" spans="8:19" hidden="1">
      <c r="H631" s="779" t="e">
        <v>#N/A</v>
      </c>
      <c r="I631" s="780" t="str">
        <f t="shared" si="33"/>
        <v/>
      </c>
      <c r="K631" s="779" t="str">
        <f t="shared" ca="1" si="34"/>
        <v/>
      </c>
      <c r="L631" s="779" t="str">
        <f t="shared" ca="1" si="35"/>
        <v/>
      </c>
      <c r="O631" s="779" t="s">
        <v>4027</v>
      </c>
      <c r="P631" s="779" t="s">
        <v>4028</v>
      </c>
      <c r="Q631" s="779" t="s">
        <v>5113</v>
      </c>
      <c r="R631" s="779" t="s">
        <v>5114</v>
      </c>
      <c r="S631" s="779" t="s">
        <v>5115</v>
      </c>
    </row>
    <row r="632" spans="8:19" hidden="1">
      <c r="H632" s="779" t="e">
        <v>#N/A</v>
      </c>
      <c r="I632" s="780" t="str">
        <f t="shared" si="33"/>
        <v/>
      </c>
      <c r="K632" s="779" t="str">
        <f t="shared" ca="1" si="34"/>
        <v/>
      </c>
      <c r="L632" s="779" t="str">
        <f t="shared" ca="1" si="35"/>
        <v/>
      </c>
      <c r="O632" s="779" t="s">
        <v>5116</v>
      </c>
      <c r="P632" s="779" t="s">
        <v>5117</v>
      </c>
      <c r="Q632" s="779" t="s">
        <v>5118</v>
      </c>
      <c r="R632" s="779" t="s">
        <v>5119</v>
      </c>
      <c r="S632" s="779" t="s">
        <v>5120</v>
      </c>
    </row>
    <row r="633" spans="8:19" hidden="1">
      <c r="H633" s="779" t="e">
        <v>#N/A</v>
      </c>
      <c r="I633" s="780" t="str">
        <f t="shared" si="33"/>
        <v/>
      </c>
      <c r="K633" s="779" t="str">
        <f t="shared" ca="1" si="34"/>
        <v/>
      </c>
      <c r="L633" s="779" t="str">
        <f t="shared" ca="1" si="35"/>
        <v/>
      </c>
      <c r="O633" s="779" t="s">
        <v>5121</v>
      </c>
      <c r="P633" s="779" t="s">
        <v>5122</v>
      </c>
      <c r="Q633" s="779" t="s">
        <v>5123</v>
      </c>
      <c r="R633" s="779" t="s">
        <v>5124</v>
      </c>
      <c r="S633" s="779" t="s">
        <v>5125</v>
      </c>
    </row>
    <row r="634" spans="8:19" hidden="1">
      <c r="H634" s="779" t="e">
        <v>#N/A</v>
      </c>
      <c r="I634" s="780" t="str">
        <f t="shared" si="33"/>
        <v/>
      </c>
      <c r="K634" s="779" t="str">
        <f t="shared" ca="1" si="34"/>
        <v/>
      </c>
      <c r="L634" s="779" t="str">
        <f t="shared" ca="1" si="35"/>
        <v/>
      </c>
      <c r="O634" s="779" t="s">
        <v>5126</v>
      </c>
      <c r="P634" s="779" t="s">
        <v>5127</v>
      </c>
      <c r="Q634" s="779" t="s">
        <v>5128</v>
      </c>
      <c r="R634" s="779" t="s">
        <v>5129</v>
      </c>
      <c r="S634" s="779" t="s">
        <v>5130</v>
      </c>
    </row>
    <row r="635" spans="8:19" hidden="1">
      <c r="H635" s="779" t="e">
        <v>#N/A</v>
      </c>
      <c r="I635" s="780" t="str">
        <f t="shared" si="33"/>
        <v/>
      </c>
      <c r="K635" s="779" t="str">
        <f t="shared" ca="1" si="34"/>
        <v/>
      </c>
      <c r="L635" s="779" t="str">
        <f t="shared" ca="1" si="35"/>
        <v/>
      </c>
      <c r="O635" s="779" t="s">
        <v>5131</v>
      </c>
      <c r="P635" s="779" t="s">
        <v>5132</v>
      </c>
      <c r="Q635" s="779" t="s">
        <v>5133</v>
      </c>
      <c r="R635" s="779" t="s">
        <v>5134</v>
      </c>
      <c r="S635" s="779" t="s">
        <v>5135</v>
      </c>
    </row>
    <row r="636" spans="8:19" hidden="1">
      <c r="H636" s="779" t="e">
        <v>#N/A</v>
      </c>
      <c r="I636" s="780" t="str">
        <f t="shared" si="33"/>
        <v/>
      </c>
      <c r="K636" s="779" t="str">
        <f t="shared" ca="1" si="34"/>
        <v/>
      </c>
      <c r="L636" s="779" t="str">
        <f t="shared" ca="1" si="35"/>
        <v/>
      </c>
      <c r="O636" s="779" t="s">
        <v>5136</v>
      </c>
      <c r="P636" s="779" t="s">
        <v>5137</v>
      </c>
      <c r="Q636" s="779" t="s">
        <v>5138</v>
      </c>
      <c r="R636" s="779" t="s">
        <v>5139</v>
      </c>
      <c r="S636" s="779" t="s">
        <v>5140</v>
      </c>
    </row>
    <row r="637" spans="8:19" hidden="1">
      <c r="H637" s="779" t="e">
        <v>#N/A</v>
      </c>
      <c r="I637" s="780" t="str">
        <f t="shared" si="33"/>
        <v/>
      </c>
      <c r="K637" s="779" t="str">
        <f t="shared" ca="1" si="34"/>
        <v/>
      </c>
      <c r="L637" s="779" t="str">
        <f t="shared" ca="1" si="35"/>
        <v/>
      </c>
      <c r="O637" s="779" t="s">
        <v>6443</v>
      </c>
      <c r="P637" s="779" t="s">
        <v>6444</v>
      </c>
      <c r="Q637" s="779" t="s">
        <v>6445</v>
      </c>
      <c r="R637" s="779" t="s">
        <v>6446</v>
      </c>
      <c r="S637" s="779" t="s">
        <v>6447</v>
      </c>
    </row>
    <row r="638" spans="8:19" hidden="1">
      <c r="H638" s="779" t="e">
        <v>#N/A</v>
      </c>
      <c r="I638" s="780" t="str">
        <f t="shared" si="33"/>
        <v/>
      </c>
      <c r="K638" s="779" t="str">
        <f t="shared" ca="1" si="34"/>
        <v/>
      </c>
      <c r="L638" s="779" t="str">
        <f t="shared" ca="1" si="35"/>
        <v/>
      </c>
      <c r="O638" s="779" t="s">
        <v>11890</v>
      </c>
      <c r="P638" s="779" t="s">
        <v>11891</v>
      </c>
      <c r="Q638" s="779" t="s">
        <v>11892</v>
      </c>
      <c r="R638" s="779" t="s">
        <v>11893</v>
      </c>
      <c r="S638" s="779" t="s">
        <v>11894</v>
      </c>
    </row>
    <row r="639" spans="8:19" hidden="1">
      <c r="H639" s="779" t="e">
        <v>#N/A</v>
      </c>
      <c r="I639" s="780" t="str">
        <f t="shared" si="33"/>
        <v/>
      </c>
      <c r="K639" s="779" t="str">
        <f t="shared" ca="1" si="34"/>
        <v/>
      </c>
      <c r="L639" s="779" t="str">
        <f t="shared" ca="1" si="35"/>
        <v/>
      </c>
      <c r="O639" s="779" t="s">
        <v>1265</v>
      </c>
      <c r="P639" s="779" t="s">
        <v>1266</v>
      </c>
      <c r="Q639" s="779" t="s">
        <v>1267</v>
      </c>
      <c r="R639" s="779" t="s">
        <v>1268</v>
      </c>
      <c r="S639" s="779" t="s">
        <v>7844</v>
      </c>
    </row>
    <row r="640" spans="8:19" hidden="1">
      <c r="H640" s="779" t="e">
        <v>#N/A</v>
      </c>
      <c r="I640" s="780" t="str">
        <f t="shared" si="33"/>
        <v/>
      </c>
      <c r="K640" s="779" t="str">
        <f t="shared" ca="1" si="34"/>
        <v/>
      </c>
      <c r="L640" s="779" t="str">
        <f t="shared" ca="1" si="35"/>
        <v/>
      </c>
      <c r="O640" s="779" t="s">
        <v>7845</v>
      </c>
      <c r="P640" s="779" t="s">
        <v>7846</v>
      </c>
      <c r="Q640" s="779" t="s">
        <v>7847</v>
      </c>
      <c r="R640" s="779" t="s">
        <v>7848</v>
      </c>
      <c r="S640" s="779" t="s">
        <v>5153</v>
      </c>
    </row>
    <row r="641" spans="11:19" hidden="1">
      <c r="K641" s="779" t="str">
        <f t="shared" ca="1" si="34"/>
        <v/>
      </c>
      <c r="L641" s="779" t="str">
        <f t="shared" ca="1" si="35"/>
        <v/>
      </c>
      <c r="O641" s="779" t="s">
        <v>5154</v>
      </c>
      <c r="P641" s="779" t="s">
        <v>5155</v>
      </c>
      <c r="Q641" s="779" t="s">
        <v>5156</v>
      </c>
      <c r="R641" s="779" t="s">
        <v>5157</v>
      </c>
      <c r="S641" s="779" t="s">
        <v>5158</v>
      </c>
    </row>
    <row r="642" spans="11:19" hidden="1">
      <c r="K642" s="779" t="str">
        <f t="shared" ca="1" si="34"/>
        <v/>
      </c>
      <c r="L642" s="779" t="str">
        <f t="shared" ca="1" si="35"/>
        <v/>
      </c>
      <c r="O642" s="779" t="s">
        <v>5159</v>
      </c>
      <c r="P642" s="779" t="s">
        <v>5160</v>
      </c>
      <c r="Q642" s="779" t="s">
        <v>8434</v>
      </c>
      <c r="R642" s="779" t="s">
        <v>8435</v>
      </c>
      <c r="S642" s="779" t="s">
        <v>8436</v>
      </c>
    </row>
    <row r="643" spans="11:19" hidden="1">
      <c r="K643" s="779" t="str">
        <f t="shared" ca="1" si="34"/>
        <v/>
      </c>
      <c r="L643" s="779" t="str">
        <f t="shared" ca="1" si="35"/>
        <v/>
      </c>
      <c r="O643" s="779" t="s">
        <v>8437</v>
      </c>
      <c r="P643" s="779" t="s">
        <v>8438</v>
      </c>
      <c r="Q643" s="779" t="s">
        <v>8439</v>
      </c>
      <c r="R643" s="779" t="s">
        <v>8440</v>
      </c>
      <c r="S643" s="779" t="s">
        <v>8441</v>
      </c>
    </row>
    <row r="644" spans="11:19" hidden="1">
      <c r="K644" s="779" t="str">
        <f t="shared" ca="1" si="34"/>
        <v/>
      </c>
      <c r="L644" s="779" t="str">
        <f t="shared" ca="1" si="35"/>
        <v/>
      </c>
      <c r="O644" s="779" t="s">
        <v>8442</v>
      </c>
      <c r="P644" s="779" t="s">
        <v>8443</v>
      </c>
      <c r="Q644" s="779" t="s">
        <v>8444</v>
      </c>
      <c r="R644" s="779" t="s">
        <v>4246</v>
      </c>
      <c r="S644" s="779" t="s">
        <v>12611</v>
      </c>
    </row>
    <row r="645" spans="11:19" hidden="1">
      <c r="K645" s="779" t="str">
        <f t="shared" ca="1" si="34"/>
        <v/>
      </c>
      <c r="L645" s="779" t="str">
        <f t="shared" ca="1" si="35"/>
        <v/>
      </c>
      <c r="O645" s="779" t="s">
        <v>12612</v>
      </c>
      <c r="P645" s="779" t="s">
        <v>12613</v>
      </c>
      <c r="Q645" s="779" t="s">
        <v>12614</v>
      </c>
      <c r="R645" s="779" t="s">
        <v>12615</v>
      </c>
      <c r="S645" s="779" t="s">
        <v>12616</v>
      </c>
    </row>
    <row r="646" spans="11:19" hidden="1">
      <c r="K646" s="779" t="str">
        <f t="shared" ca="1" si="34"/>
        <v/>
      </c>
      <c r="L646" s="779" t="str">
        <f t="shared" ca="1" si="35"/>
        <v/>
      </c>
      <c r="O646" s="779" t="s">
        <v>12617</v>
      </c>
      <c r="P646" s="779" t="s">
        <v>12618</v>
      </c>
      <c r="Q646" s="779" t="s">
        <v>12619</v>
      </c>
      <c r="R646" s="779" t="s">
        <v>3101</v>
      </c>
      <c r="S646" s="779" t="s">
        <v>3102</v>
      </c>
    </row>
    <row r="647" spans="11:19" hidden="1">
      <c r="K647" s="779" t="str">
        <f t="shared" ca="1" si="34"/>
        <v/>
      </c>
      <c r="L647" s="779" t="str">
        <f t="shared" ca="1" si="35"/>
        <v/>
      </c>
      <c r="O647" s="779" t="s">
        <v>8301</v>
      </c>
      <c r="P647" s="779" t="s">
        <v>8302</v>
      </c>
      <c r="Q647" s="779" t="s">
        <v>8303</v>
      </c>
      <c r="R647" s="779" t="s">
        <v>13702</v>
      </c>
      <c r="S647" s="779" t="s">
        <v>13703</v>
      </c>
    </row>
    <row r="648" spans="11:19" hidden="1">
      <c r="K648" s="779" t="str">
        <f t="shared" ca="1" si="34"/>
        <v/>
      </c>
      <c r="L648" s="779" t="str">
        <f t="shared" ca="1" si="35"/>
        <v/>
      </c>
      <c r="O648" s="779" t="s">
        <v>13704</v>
      </c>
      <c r="P648" s="779" t="s">
        <v>13705</v>
      </c>
      <c r="Q648" s="779" t="s">
        <v>13706</v>
      </c>
      <c r="R648" s="779" t="s">
        <v>7476</v>
      </c>
      <c r="S648" s="779" t="s">
        <v>7477</v>
      </c>
    </row>
    <row r="649" spans="11:19" hidden="1">
      <c r="K649" s="779" t="str">
        <f t="shared" ca="1" si="34"/>
        <v/>
      </c>
      <c r="L649" s="779" t="str">
        <f t="shared" ca="1" si="35"/>
        <v/>
      </c>
      <c r="O649" s="779" t="s">
        <v>7478</v>
      </c>
      <c r="P649" s="779" t="s">
        <v>7479</v>
      </c>
      <c r="Q649" s="779" t="s">
        <v>10591</v>
      </c>
      <c r="R649" s="779" t="s">
        <v>10592</v>
      </c>
      <c r="S649" s="779" t="s">
        <v>10593</v>
      </c>
    </row>
    <row r="650" spans="11:19" hidden="1">
      <c r="K650" s="779" t="str">
        <f t="shared" ca="1" si="34"/>
        <v/>
      </c>
      <c r="L650" s="779" t="str">
        <f t="shared" ca="1" si="35"/>
        <v/>
      </c>
      <c r="O650" s="779" t="s">
        <v>10594</v>
      </c>
      <c r="P650" s="779" t="s">
        <v>2469</v>
      </c>
      <c r="Q650" s="779" t="s">
        <v>5784</v>
      </c>
      <c r="R650" s="779" t="s">
        <v>5785</v>
      </c>
      <c r="S650" s="779" t="s">
        <v>770</v>
      </c>
    </row>
    <row r="651" spans="11:19" hidden="1">
      <c r="K651" s="779" t="str">
        <f t="shared" ca="1" si="34"/>
        <v/>
      </c>
      <c r="L651" s="779" t="str">
        <f t="shared" ca="1" si="35"/>
        <v/>
      </c>
      <c r="O651" s="779" t="s">
        <v>771</v>
      </c>
      <c r="P651" s="779" t="s">
        <v>772</v>
      </c>
      <c r="Q651" s="779" t="s">
        <v>773</v>
      </c>
      <c r="R651" s="779" t="s">
        <v>774</v>
      </c>
      <c r="S651" s="779" t="s">
        <v>775</v>
      </c>
    </row>
    <row r="652" spans="11:19" hidden="1">
      <c r="K652" s="779" t="str">
        <f t="shared" ref="K652:K715" ca="1" si="36">IF(INDIRECT($O652)=0,"",INDIRECT($R652)&amp;INDIRECT($O652)&amp;INDIRECT($P652)&amp;INDIRECT($Q652))</f>
        <v/>
      </c>
      <c r="L652" s="779" t="str">
        <f t="shared" ref="L652:L715" ca="1" si="37">IF(INDIRECT($O652)=0,"",INDIRECT($S652)&amp;INDIRECT($O652)&amp;INDIRECT($P652)&amp;INDIRECT($Q652))</f>
        <v/>
      </c>
      <c r="O652" s="779" t="s">
        <v>776</v>
      </c>
      <c r="P652" s="779" t="s">
        <v>777</v>
      </c>
      <c r="Q652" s="779" t="s">
        <v>778</v>
      </c>
      <c r="R652" s="779" t="s">
        <v>779</v>
      </c>
      <c r="S652" s="779" t="s">
        <v>780</v>
      </c>
    </row>
    <row r="653" spans="11:19" hidden="1">
      <c r="K653" s="779" t="str">
        <f t="shared" ca="1" si="36"/>
        <v/>
      </c>
      <c r="L653" s="779" t="str">
        <f t="shared" ca="1" si="37"/>
        <v/>
      </c>
      <c r="O653" s="779" t="s">
        <v>5512</v>
      </c>
      <c r="P653" s="779" t="s">
        <v>5513</v>
      </c>
      <c r="Q653" s="779" t="s">
        <v>5514</v>
      </c>
      <c r="R653" s="779" t="s">
        <v>5690</v>
      </c>
      <c r="S653" s="779" t="s">
        <v>5691</v>
      </c>
    </row>
    <row r="654" spans="11:19" hidden="1">
      <c r="K654" s="779" t="str">
        <f t="shared" ca="1" si="36"/>
        <v/>
      </c>
      <c r="L654" s="779" t="str">
        <f t="shared" ca="1" si="37"/>
        <v/>
      </c>
      <c r="O654" s="779" t="s">
        <v>5692</v>
      </c>
      <c r="P654" s="779" t="s">
        <v>5693</v>
      </c>
      <c r="Q654" s="779" t="s">
        <v>5694</v>
      </c>
      <c r="R654" s="779" t="s">
        <v>5695</v>
      </c>
      <c r="S654" s="779" t="s">
        <v>5696</v>
      </c>
    </row>
    <row r="655" spans="11:19" hidden="1">
      <c r="K655" s="779" t="str">
        <f t="shared" ca="1" si="36"/>
        <v/>
      </c>
      <c r="L655" s="779" t="str">
        <f t="shared" ca="1" si="37"/>
        <v/>
      </c>
      <c r="O655" s="779" t="s">
        <v>5697</v>
      </c>
      <c r="P655" s="779" t="s">
        <v>5698</v>
      </c>
      <c r="Q655" s="779" t="s">
        <v>5699</v>
      </c>
      <c r="R655" s="779" t="s">
        <v>2497</v>
      </c>
      <c r="S655" s="779" t="s">
        <v>2498</v>
      </c>
    </row>
    <row r="656" spans="11:19" hidden="1">
      <c r="K656" s="779" t="str">
        <f t="shared" ca="1" si="36"/>
        <v/>
      </c>
      <c r="L656" s="779" t="str">
        <f t="shared" ca="1" si="37"/>
        <v/>
      </c>
      <c r="O656" s="779" t="s">
        <v>2499</v>
      </c>
      <c r="P656" s="779" t="s">
        <v>2500</v>
      </c>
      <c r="Q656" s="779" t="s">
        <v>2501</v>
      </c>
      <c r="R656" s="779" t="s">
        <v>2502</v>
      </c>
      <c r="S656" s="779" t="s">
        <v>2503</v>
      </c>
    </row>
    <row r="657" spans="11:19" hidden="1">
      <c r="K657" s="779" t="str">
        <f t="shared" ca="1" si="36"/>
        <v/>
      </c>
      <c r="L657" s="779" t="str">
        <f t="shared" ca="1" si="37"/>
        <v/>
      </c>
      <c r="O657" s="779" t="s">
        <v>2504</v>
      </c>
      <c r="P657" s="779" t="s">
        <v>2505</v>
      </c>
      <c r="Q657" s="779" t="s">
        <v>2506</v>
      </c>
      <c r="R657" s="779" t="s">
        <v>2507</v>
      </c>
      <c r="S657" s="779" t="s">
        <v>2508</v>
      </c>
    </row>
    <row r="658" spans="11:19" hidden="1">
      <c r="K658" s="779" t="str">
        <f t="shared" ca="1" si="36"/>
        <v/>
      </c>
      <c r="L658" s="779" t="str">
        <f t="shared" ca="1" si="37"/>
        <v/>
      </c>
      <c r="O658" s="779" t="s">
        <v>2509</v>
      </c>
      <c r="P658" s="779" t="s">
        <v>2510</v>
      </c>
      <c r="Q658" s="779" t="s">
        <v>2511</v>
      </c>
      <c r="R658" s="779" t="s">
        <v>7863</v>
      </c>
      <c r="S658" s="779" t="s">
        <v>7864</v>
      </c>
    </row>
    <row r="659" spans="11:19" hidden="1">
      <c r="K659" s="779" t="str">
        <f t="shared" ca="1" si="36"/>
        <v/>
      </c>
      <c r="L659" s="779" t="str">
        <f t="shared" ca="1" si="37"/>
        <v/>
      </c>
      <c r="O659" s="779" t="s">
        <v>7865</v>
      </c>
      <c r="P659" s="779" t="s">
        <v>7866</v>
      </c>
      <c r="Q659" s="779" t="s">
        <v>7867</v>
      </c>
      <c r="R659" s="779" t="s">
        <v>7868</v>
      </c>
      <c r="S659" s="779" t="s">
        <v>7869</v>
      </c>
    </row>
    <row r="660" spans="11:19" hidden="1">
      <c r="K660" s="779" t="str">
        <f t="shared" ca="1" si="36"/>
        <v/>
      </c>
      <c r="L660" s="779" t="str">
        <f t="shared" ca="1" si="37"/>
        <v/>
      </c>
      <c r="O660" s="779" t="s">
        <v>7870</v>
      </c>
      <c r="P660" s="779" t="s">
        <v>7871</v>
      </c>
      <c r="Q660" s="779" t="s">
        <v>7872</v>
      </c>
      <c r="R660" s="779" t="s">
        <v>7873</v>
      </c>
      <c r="S660" s="779" t="s">
        <v>7874</v>
      </c>
    </row>
    <row r="661" spans="11:19" hidden="1">
      <c r="K661" s="779" t="str">
        <f t="shared" ca="1" si="36"/>
        <v/>
      </c>
      <c r="L661" s="779" t="str">
        <f t="shared" ca="1" si="37"/>
        <v/>
      </c>
      <c r="O661" s="779" t="s">
        <v>4492</v>
      </c>
      <c r="P661" s="779" t="s">
        <v>2459</v>
      </c>
      <c r="Q661" s="779" t="s">
        <v>2460</v>
      </c>
      <c r="R661" s="779" t="s">
        <v>2461</v>
      </c>
      <c r="S661" s="779" t="s">
        <v>2462</v>
      </c>
    </row>
    <row r="662" spans="11:19" hidden="1">
      <c r="K662" s="779" t="str">
        <f t="shared" ca="1" si="36"/>
        <v/>
      </c>
      <c r="L662" s="779" t="str">
        <f t="shared" ca="1" si="37"/>
        <v/>
      </c>
      <c r="O662" s="779" t="s">
        <v>4512</v>
      </c>
      <c r="P662" s="779" t="s">
        <v>4513</v>
      </c>
      <c r="Q662" s="779" t="s">
        <v>9088</v>
      </c>
      <c r="R662" s="779" t="s">
        <v>9089</v>
      </c>
      <c r="S662" s="779" t="s">
        <v>9090</v>
      </c>
    </row>
    <row r="663" spans="11:19" hidden="1">
      <c r="K663" s="779" t="str">
        <f t="shared" ca="1" si="36"/>
        <v/>
      </c>
      <c r="L663" s="779" t="str">
        <f t="shared" ca="1" si="37"/>
        <v/>
      </c>
      <c r="O663" s="779" t="s">
        <v>9091</v>
      </c>
      <c r="P663" s="779" t="s">
        <v>9092</v>
      </c>
      <c r="Q663" s="779" t="s">
        <v>9093</v>
      </c>
      <c r="R663" s="779" t="s">
        <v>9094</v>
      </c>
      <c r="S663" s="779" t="s">
        <v>9095</v>
      </c>
    </row>
    <row r="664" spans="11:19" hidden="1">
      <c r="K664" s="779" t="str">
        <f t="shared" ca="1" si="36"/>
        <v/>
      </c>
      <c r="L664" s="779" t="str">
        <f t="shared" ca="1" si="37"/>
        <v/>
      </c>
      <c r="O664" s="779" t="s">
        <v>9096</v>
      </c>
      <c r="P664" s="779" t="s">
        <v>9097</v>
      </c>
      <c r="Q664" s="779" t="s">
        <v>9098</v>
      </c>
      <c r="R664" s="779" t="s">
        <v>9099</v>
      </c>
      <c r="S664" s="779" t="s">
        <v>9100</v>
      </c>
    </row>
    <row r="665" spans="11:19" hidden="1">
      <c r="K665" s="779" t="str">
        <f t="shared" ca="1" si="36"/>
        <v/>
      </c>
      <c r="L665" s="779" t="str">
        <f t="shared" ca="1" si="37"/>
        <v/>
      </c>
      <c r="O665" s="779" t="s">
        <v>4425</v>
      </c>
      <c r="P665" s="779" t="s">
        <v>4426</v>
      </c>
      <c r="Q665" s="779" t="s">
        <v>7120</v>
      </c>
      <c r="R665" s="779" t="s">
        <v>7121</v>
      </c>
      <c r="S665" s="779" t="s">
        <v>7122</v>
      </c>
    </row>
    <row r="666" spans="11:19" hidden="1">
      <c r="K666" s="779" t="str">
        <f t="shared" ca="1" si="36"/>
        <v/>
      </c>
      <c r="L666" s="779" t="str">
        <f t="shared" ca="1" si="37"/>
        <v/>
      </c>
      <c r="O666" s="779" t="s">
        <v>7123</v>
      </c>
      <c r="P666" s="779" t="s">
        <v>7124</v>
      </c>
      <c r="Q666" s="779" t="s">
        <v>7125</v>
      </c>
      <c r="R666" s="779" t="s">
        <v>7126</v>
      </c>
      <c r="S666" s="779" t="s">
        <v>7127</v>
      </c>
    </row>
    <row r="667" spans="11:19" hidden="1">
      <c r="K667" s="779" t="str">
        <f t="shared" ca="1" si="36"/>
        <v/>
      </c>
      <c r="L667" s="779" t="str">
        <f t="shared" ca="1" si="37"/>
        <v/>
      </c>
      <c r="O667" s="779" t="s">
        <v>7128</v>
      </c>
      <c r="P667" s="779" t="s">
        <v>7129</v>
      </c>
      <c r="Q667" s="779" t="s">
        <v>7130</v>
      </c>
      <c r="R667" s="779" t="s">
        <v>7131</v>
      </c>
      <c r="S667" s="779" t="s">
        <v>7132</v>
      </c>
    </row>
    <row r="668" spans="11:19" hidden="1">
      <c r="K668" s="779" t="str">
        <f t="shared" ca="1" si="36"/>
        <v/>
      </c>
      <c r="L668" s="779" t="str">
        <f t="shared" ca="1" si="37"/>
        <v/>
      </c>
      <c r="O668" s="779" t="s">
        <v>7133</v>
      </c>
      <c r="P668" s="779" t="s">
        <v>7134</v>
      </c>
      <c r="Q668" s="779" t="s">
        <v>7135</v>
      </c>
      <c r="R668" s="779" t="s">
        <v>9101</v>
      </c>
      <c r="S668" s="779" t="s">
        <v>9102</v>
      </c>
    </row>
    <row r="669" spans="11:19" hidden="1">
      <c r="K669" s="779" t="str">
        <f t="shared" ca="1" si="36"/>
        <v/>
      </c>
      <c r="L669" s="779" t="str">
        <f t="shared" ca="1" si="37"/>
        <v/>
      </c>
      <c r="O669" s="779" t="s">
        <v>9103</v>
      </c>
      <c r="P669" s="779" t="s">
        <v>9104</v>
      </c>
      <c r="Q669" s="779" t="s">
        <v>9105</v>
      </c>
      <c r="R669" s="779" t="s">
        <v>9106</v>
      </c>
      <c r="S669" s="779" t="s">
        <v>9107</v>
      </c>
    </row>
    <row r="670" spans="11:19" hidden="1">
      <c r="K670" s="779" t="str">
        <f t="shared" ca="1" si="36"/>
        <v/>
      </c>
      <c r="L670" s="779" t="str">
        <f t="shared" ca="1" si="37"/>
        <v/>
      </c>
      <c r="O670" s="779" t="s">
        <v>9108</v>
      </c>
      <c r="P670" s="779" t="s">
        <v>9109</v>
      </c>
      <c r="Q670" s="779" t="s">
        <v>9110</v>
      </c>
      <c r="R670" s="779" t="s">
        <v>9111</v>
      </c>
      <c r="S670" s="779" t="s">
        <v>9112</v>
      </c>
    </row>
    <row r="671" spans="11:19" hidden="1">
      <c r="K671" s="779" t="str">
        <f t="shared" ca="1" si="36"/>
        <v/>
      </c>
      <c r="L671" s="779" t="str">
        <f t="shared" ca="1" si="37"/>
        <v/>
      </c>
      <c r="O671" s="779" t="s">
        <v>9113</v>
      </c>
      <c r="P671" s="779" t="s">
        <v>9114</v>
      </c>
      <c r="Q671" s="779" t="s">
        <v>9115</v>
      </c>
      <c r="R671" s="779" t="s">
        <v>9116</v>
      </c>
      <c r="S671" s="779" t="s">
        <v>642</v>
      </c>
    </row>
    <row r="672" spans="11:19" hidden="1">
      <c r="K672" s="779" t="str">
        <f t="shared" ca="1" si="36"/>
        <v/>
      </c>
      <c r="L672" s="779" t="str">
        <f t="shared" ca="1" si="37"/>
        <v/>
      </c>
      <c r="O672" s="779" t="s">
        <v>643</v>
      </c>
      <c r="P672" s="779" t="s">
        <v>644</v>
      </c>
      <c r="Q672" s="779" t="s">
        <v>645</v>
      </c>
      <c r="R672" s="779" t="s">
        <v>646</v>
      </c>
      <c r="S672" s="779" t="s">
        <v>12100</v>
      </c>
    </row>
    <row r="673" spans="11:19" hidden="1">
      <c r="K673" s="779" t="str">
        <f t="shared" ca="1" si="36"/>
        <v/>
      </c>
      <c r="L673" s="779" t="str">
        <f t="shared" ca="1" si="37"/>
        <v/>
      </c>
      <c r="O673" s="779" t="s">
        <v>12101</v>
      </c>
      <c r="P673" s="779" t="s">
        <v>12102</v>
      </c>
      <c r="Q673" s="779" t="s">
        <v>12103</v>
      </c>
      <c r="R673" s="779" t="s">
        <v>12104</v>
      </c>
      <c r="S673" s="779" t="s">
        <v>12105</v>
      </c>
    </row>
    <row r="674" spans="11:19" hidden="1">
      <c r="K674" s="779" t="str">
        <f t="shared" ca="1" si="36"/>
        <v/>
      </c>
      <c r="L674" s="779" t="str">
        <f t="shared" ca="1" si="37"/>
        <v/>
      </c>
      <c r="O674" s="779" t="s">
        <v>12106</v>
      </c>
      <c r="P674" s="779" t="s">
        <v>12107</v>
      </c>
      <c r="Q674" s="779" t="s">
        <v>2147</v>
      </c>
      <c r="R674" s="779" t="s">
        <v>2148</v>
      </c>
      <c r="S674" s="779" t="s">
        <v>2149</v>
      </c>
    </row>
    <row r="675" spans="11:19" hidden="1">
      <c r="K675" s="779" t="str">
        <f t="shared" ca="1" si="36"/>
        <v/>
      </c>
      <c r="L675" s="779" t="str">
        <f t="shared" ca="1" si="37"/>
        <v/>
      </c>
      <c r="O675" s="779" t="s">
        <v>2150</v>
      </c>
      <c r="P675" s="779" t="s">
        <v>2151</v>
      </c>
      <c r="Q675" s="779" t="s">
        <v>2152</v>
      </c>
      <c r="R675" s="779" t="s">
        <v>2153</v>
      </c>
      <c r="S675" s="779" t="s">
        <v>2154</v>
      </c>
    </row>
    <row r="676" spans="11:19" hidden="1">
      <c r="K676" s="779" t="str">
        <f t="shared" ca="1" si="36"/>
        <v/>
      </c>
      <c r="L676" s="779" t="str">
        <f t="shared" ca="1" si="37"/>
        <v/>
      </c>
      <c r="O676" s="779" t="s">
        <v>2155</v>
      </c>
      <c r="P676" s="779" t="s">
        <v>2156</v>
      </c>
      <c r="Q676" s="779" t="s">
        <v>2157</v>
      </c>
      <c r="R676" s="779" t="s">
        <v>2158</v>
      </c>
      <c r="S676" s="779" t="s">
        <v>2159</v>
      </c>
    </row>
    <row r="677" spans="11:19" hidden="1">
      <c r="K677" s="779" t="str">
        <f t="shared" ca="1" si="36"/>
        <v/>
      </c>
      <c r="L677" s="779" t="str">
        <f t="shared" ca="1" si="37"/>
        <v/>
      </c>
      <c r="O677" s="779" t="s">
        <v>2160</v>
      </c>
      <c r="P677" s="779" t="s">
        <v>2161</v>
      </c>
      <c r="Q677" s="779" t="s">
        <v>2162</v>
      </c>
      <c r="R677" s="779" t="s">
        <v>2163</v>
      </c>
      <c r="S677" s="779" t="s">
        <v>2164</v>
      </c>
    </row>
    <row r="678" spans="11:19" hidden="1">
      <c r="K678" s="779" t="str">
        <f t="shared" ca="1" si="36"/>
        <v/>
      </c>
      <c r="L678" s="779" t="str">
        <f t="shared" ca="1" si="37"/>
        <v/>
      </c>
      <c r="O678" s="779" t="s">
        <v>2165</v>
      </c>
      <c r="P678" s="779" t="s">
        <v>2166</v>
      </c>
      <c r="Q678" s="779" t="s">
        <v>2167</v>
      </c>
      <c r="R678" s="779" t="s">
        <v>2168</v>
      </c>
      <c r="S678" s="779" t="s">
        <v>2169</v>
      </c>
    </row>
    <row r="679" spans="11:19" hidden="1">
      <c r="K679" s="779" t="str">
        <f t="shared" ca="1" si="36"/>
        <v/>
      </c>
      <c r="L679" s="779" t="str">
        <f t="shared" ca="1" si="37"/>
        <v/>
      </c>
      <c r="O679" s="779" t="s">
        <v>1320</v>
      </c>
      <c r="P679" s="779" t="s">
        <v>1321</v>
      </c>
      <c r="Q679" s="779" t="s">
        <v>1322</v>
      </c>
      <c r="R679" s="779" t="s">
        <v>1323</v>
      </c>
      <c r="S679" s="779" t="s">
        <v>2136</v>
      </c>
    </row>
    <row r="680" spans="11:19" hidden="1">
      <c r="K680" s="779" t="str">
        <f t="shared" ca="1" si="36"/>
        <v/>
      </c>
      <c r="L680" s="779" t="str">
        <f t="shared" ca="1" si="37"/>
        <v/>
      </c>
      <c r="O680" s="779" t="s">
        <v>2137</v>
      </c>
      <c r="P680" s="779" t="s">
        <v>2138</v>
      </c>
      <c r="Q680" s="779" t="s">
        <v>11536</v>
      </c>
      <c r="R680" s="779" t="s">
        <v>11537</v>
      </c>
      <c r="S680" s="779" t="s">
        <v>11538</v>
      </c>
    </row>
    <row r="681" spans="11:19" hidden="1">
      <c r="K681" s="779" t="str">
        <f t="shared" ca="1" si="36"/>
        <v/>
      </c>
      <c r="L681" s="779" t="str">
        <f t="shared" ca="1" si="37"/>
        <v/>
      </c>
      <c r="O681" s="779" t="s">
        <v>11539</v>
      </c>
      <c r="P681" s="779" t="s">
        <v>11540</v>
      </c>
      <c r="Q681" s="779" t="s">
        <v>11541</v>
      </c>
      <c r="R681" s="779" t="s">
        <v>9455</v>
      </c>
      <c r="S681" s="779" t="s">
        <v>9456</v>
      </c>
    </row>
    <row r="682" spans="11:19" hidden="1">
      <c r="K682" s="779" t="str">
        <f t="shared" ca="1" si="36"/>
        <v/>
      </c>
      <c r="L682" s="779" t="str">
        <f t="shared" ca="1" si="37"/>
        <v/>
      </c>
      <c r="O682" s="779" t="s">
        <v>9457</v>
      </c>
      <c r="P682" s="779" t="s">
        <v>5821</v>
      </c>
      <c r="Q682" s="779" t="s">
        <v>474</v>
      </c>
      <c r="R682" s="779" t="s">
        <v>475</v>
      </c>
      <c r="S682" s="779" t="s">
        <v>476</v>
      </c>
    </row>
    <row r="683" spans="11:19" hidden="1">
      <c r="K683" s="779" t="str">
        <f t="shared" ca="1" si="36"/>
        <v/>
      </c>
      <c r="L683" s="779" t="str">
        <f t="shared" ca="1" si="37"/>
        <v/>
      </c>
      <c r="O683" s="779" t="s">
        <v>477</v>
      </c>
      <c r="P683" s="779" t="s">
        <v>478</v>
      </c>
      <c r="Q683" s="779" t="s">
        <v>479</v>
      </c>
      <c r="R683" s="779" t="s">
        <v>6868</v>
      </c>
      <c r="S683" s="779" t="s">
        <v>6869</v>
      </c>
    </row>
    <row r="684" spans="11:19" hidden="1">
      <c r="K684" s="779" t="str">
        <f t="shared" ca="1" si="36"/>
        <v/>
      </c>
      <c r="L684" s="779" t="str">
        <f t="shared" ca="1" si="37"/>
        <v/>
      </c>
      <c r="O684" s="779" t="s">
        <v>7440</v>
      </c>
      <c r="P684" s="779" t="s">
        <v>7441</v>
      </c>
      <c r="Q684" s="779" t="s">
        <v>7442</v>
      </c>
      <c r="R684" s="779" t="s">
        <v>7443</v>
      </c>
      <c r="S684" s="779" t="s">
        <v>7444</v>
      </c>
    </row>
    <row r="685" spans="11:19" hidden="1">
      <c r="K685" s="779" t="str">
        <f t="shared" ca="1" si="36"/>
        <v/>
      </c>
      <c r="L685" s="779" t="str">
        <f t="shared" ca="1" si="37"/>
        <v/>
      </c>
      <c r="O685" s="779" t="s">
        <v>7445</v>
      </c>
      <c r="P685" s="779" t="s">
        <v>4554</v>
      </c>
      <c r="Q685" s="779" t="s">
        <v>4555</v>
      </c>
      <c r="R685" s="779" t="s">
        <v>4556</v>
      </c>
      <c r="S685" s="779" t="s">
        <v>4557</v>
      </c>
    </row>
    <row r="686" spans="11:19" hidden="1">
      <c r="K686" s="779" t="str">
        <f t="shared" ca="1" si="36"/>
        <v/>
      </c>
      <c r="L686" s="779" t="str">
        <f t="shared" ca="1" si="37"/>
        <v/>
      </c>
      <c r="O686" s="779" t="s">
        <v>2026</v>
      </c>
      <c r="P686" s="779" t="s">
        <v>2027</v>
      </c>
      <c r="Q686" s="779" t="s">
        <v>2028</v>
      </c>
      <c r="R686" s="779" t="s">
        <v>2029</v>
      </c>
      <c r="S686" s="779" t="s">
        <v>2030</v>
      </c>
    </row>
    <row r="687" spans="11:19" hidden="1">
      <c r="K687" s="779" t="str">
        <f t="shared" ca="1" si="36"/>
        <v/>
      </c>
      <c r="L687" s="779" t="str">
        <f t="shared" ca="1" si="37"/>
        <v/>
      </c>
      <c r="O687" s="779" t="s">
        <v>2031</v>
      </c>
      <c r="P687" s="779" t="s">
        <v>2032</v>
      </c>
      <c r="Q687" s="779" t="s">
        <v>2033</v>
      </c>
      <c r="R687" s="779" t="s">
        <v>2034</v>
      </c>
      <c r="S687" s="779" t="s">
        <v>2035</v>
      </c>
    </row>
    <row r="688" spans="11:19" hidden="1">
      <c r="K688" s="779" t="str">
        <f t="shared" ca="1" si="36"/>
        <v/>
      </c>
      <c r="L688" s="779" t="str">
        <f t="shared" ca="1" si="37"/>
        <v/>
      </c>
      <c r="O688" s="779" t="s">
        <v>2036</v>
      </c>
      <c r="P688" s="779" t="s">
        <v>2037</v>
      </c>
      <c r="Q688" s="779" t="s">
        <v>13321</v>
      </c>
      <c r="R688" s="779" t="s">
        <v>13322</v>
      </c>
      <c r="S688" s="779" t="s">
        <v>13323</v>
      </c>
    </row>
    <row r="689" spans="11:19" hidden="1">
      <c r="K689" s="779" t="str">
        <f t="shared" ca="1" si="36"/>
        <v/>
      </c>
      <c r="L689" s="779" t="str">
        <f t="shared" ca="1" si="37"/>
        <v/>
      </c>
      <c r="O689" s="779" t="s">
        <v>13324</v>
      </c>
      <c r="P689" s="779" t="s">
        <v>13325</v>
      </c>
      <c r="Q689" s="779" t="s">
        <v>13326</v>
      </c>
      <c r="R689" s="779" t="s">
        <v>13327</v>
      </c>
      <c r="S689" s="779" t="s">
        <v>13328</v>
      </c>
    </row>
    <row r="690" spans="11:19" hidden="1">
      <c r="K690" s="779" t="str">
        <f t="shared" ca="1" si="36"/>
        <v/>
      </c>
      <c r="L690" s="779" t="str">
        <f t="shared" ca="1" si="37"/>
        <v/>
      </c>
      <c r="O690" s="779" t="s">
        <v>13329</v>
      </c>
      <c r="P690" s="779" t="s">
        <v>13330</v>
      </c>
      <c r="Q690" s="779" t="s">
        <v>13331</v>
      </c>
      <c r="R690" s="779" t="s">
        <v>13332</v>
      </c>
      <c r="S690" s="779" t="s">
        <v>13333</v>
      </c>
    </row>
    <row r="691" spans="11:19" hidden="1">
      <c r="K691" s="779" t="str">
        <f t="shared" ca="1" si="36"/>
        <v/>
      </c>
      <c r="L691" s="779" t="str">
        <f t="shared" ca="1" si="37"/>
        <v/>
      </c>
      <c r="O691" s="779" t="s">
        <v>13334</v>
      </c>
      <c r="P691" s="779" t="s">
        <v>5247</v>
      </c>
      <c r="Q691" s="779" t="s">
        <v>2755</v>
      </c>
      <c r="R691" s="779" t="s">
        <v>2756</v>
      </c>
      <c r="S691" s="779" t="s">
        <v>2757</v>
      </c>
    </row>
    <row r="692" spans="11:19" hidden="1">
      <c r="K692" s="779" t="str">
        <f t="shared" ca="1" si="36"/>
        <v/>
      </c>
      <c r="L692" s="779" t="str">
        <f t="shared" ca="1" si="37"/>
        <v/>
      </c>
      <c r="O692" s="779" t="s">
        <v>3274</v>
      </c>
      <c r="P692" s="779" t="s">
        <v>3275</v>
      </c>
      <c r="Q692" s="779" t="s">
        <v>3276</v>
      </c>
      <c r="R692" s="779" t="s">
        <v>3277</v>
      </c>
      <c r="S692" s="779" t="s">
        <v>3278</v>
      </c>
    </row>
    <row r="693" spans="11:19" hidden="1">
      <c r="K693" s="779" t="str">
        <f t="shared" ca="1" si="36"/>
        <v/>
      </c>
      <c r="L693" s="779" t="str">
        <f t="shared" ca="1" si="37"/>
        <v/>
      </c>
      <c r="O693" s="779" t="s">
        <v>13217</v>
      </c>
      <c r="P693" s="779" t="s">
        <v>13218</v>
      </c>
      <c r="Q693" s="779" t="s">
        <v>13219</v>
      </c>
      <c r="R693" s="779" t="s">
        <v>13220</v>
      </c>
      <c r="S693" s="779" t="s">
        <v>13221</v>
      </c>
    </row>
    <row r="694" spans="11:19" hidden="1">
      <c r="K694" s="779" t="str">
        <f t="shared" ca="1" si="36"/>
        <v/>
      </c>
      <c r="L694" s="779" t="str">
        <f t="shared" ca="1" si="37"/>
        <v/>
      </c>
      <c r="O694" s="779" t="s">
        <v>13222</v>
      </c>
      <c r="P694" s="779" t="s">
        <v>13223</v>
      </c>
      <c r="Q694" s="779" t="s">
        <v>10693</v>
      </c>
      <c r="R694" s="779" t="s">
        <v>10694</v>
      </c>
      <c r="S694" s="779" t="s">
        <v>10695</v>
      </c>
    </row>
    <row r="695" spans="11:19" hidden="1">
      <c r="K695" s="779" t="str">
        <f t="shared" ca="1" si="36"/>
        <v/>
      </c>
      <c r="L695" s="779" t="str">
        <f t="shared" ca="1" si="37"/>
        <v/>
      </c>
      <c r="O695" s="779" t="s">
        <v>10696</v>
      </c>
      <c r="P695" s="779" t="s">
        <v>10697</v>
      </c>
      <c r="Q695" s="779" t="s">
        <v>10698</v>
      </c>
      <c r="R695" s="779" t="s">
        <v>10699</v>
      </c>
      <c r="S695" s="779" t="s">
        <v>10700</v>
      </c>
    </row>
    <row r="696" spans="11:19" hidden="1">
      <c r="K696" s="779" t="str">
        <f t="shared" ca="1" si="36"/>
        <v/>
      </c>
      <c r="L696" s="779" t="str">
        <f t="shared" ca="1" si="37"/>
        <v/>
      </c>
      <c r="O696" s="779" t="s">
        <v>10701</v>
      </c>
      <c r="P696" s="779" t="s">
        <v>10702</v>
      </c>
      <c r="Q696" s="779" t="s">
        <v>10703</v>
      </c>
      <c r="R696" s="779" t="s">
        <v>10704</v>
      </c>
      <c r="S696" s="779" t="s">
        <v>7265</v>
      </c>
    </row>
    <row r="697" spans="11:19" hidden="1">
      <c r="K697" s="779" t="str">
        <f t="shared" ca="1" si="36"/>
        <v/>
      </c>
      <c r="L697" s="779" t="str">
        <f t="shared" ca="1" si="37"/>
        <v/>
      </c>
      <c r="O697" s="779" t="s">
        <v>7266</v>
      </c>
      <c r="P697" s="779" t="s">
        <v>7267</v>
      </c>
      <c r="Q697" s="779" t="s">
        <v>7268</v>
      </c>
      <c r="R697" s="779" t="s">
        <v>7269</v>
      </c>
      <c r="S697" s="779" t="s">
        <v>7270</v>
      </c>
    </row>
    <row r="698" spans="11:19" hidden="1">
      <c r="K698" s="779" t="str">
        <f t="shared" ca="1" si="36"/>
        <v/>
      </c>
      <c r="L698" s="779" t="str">
        <f t="shared" ca="1" si="37"/>
        <v/>
      </c>
      <c r="O698" s="779" t="s">
        <v>7271</v>
      </c>
      <c r="P698" s="779" t="s">
        <v>7272</v>
      </c>
      <c r="Q698" s="779" t="s">
        <v>7273</v>
      </c>
      <c r="R698" s="779" t="s">
        <v>7274</v>
      </c>
      <c r="S698" s="779" t="s">
        <v>7275</v>
      </c>
    </row>
    <row r="699" spans="11:19" hidden="1">
      <c r="K699" s="779" t="str">
        <f t="shared" ca="1" si="36"/>
        <v/>
      </c>
      <c r="L699" s="779" t="str">
        <f t="shared" ca="1" si="37"/>
        <v/>
      </c>
      <c r="O699" s="779" t="s">
        <v>7276</v>
      </c>
      <c r="P699" s="779" t="s">
        <v>7277</v>
      </c>
      <c r="Q699" s="779" t="s">
        <v>7278</v>
      </c>
      <c r="R699" s="779" t="s">
        <v>7279</v>
      </c>
      <c r="S699" s="779" t="s">
        <v>7280</v>
      </c>
    </row>
    <row r="700" spans="11:19" hidden="1">
      <c r="K700" s="779" t="str">
        <f t="shared" ca="1" si="36"/>
        <v/>
      </c>
      <c r="L700" s="779" t="str">
        <f t="shared" ca="1" si="37"/>
        <v/>
      </c>
      <c r="O700" s="779" t="s">
        <v>7281</v>
      </c>
      <c r="P700" s="779" t="s">
        <v>7282</v>
      </c>
      <c r="Q700" s="779" t="s">
        <v>7283</v>
      </c>
      <c r="R700" s="779" t="s">
        <v>7284</v>
      </c>
      <c r="S700" s="779" t="s">
        <v>7285</v>
      </c>
    </row>
    <row r="701" spans="11:19" hidden="1">
      <c r="K701" s="779" t="str">
        <f t="shared" ca="1" si="36"/>
        <v/>
      </c>
      <c r="L701" s="779" t="str">
        <f t="shared" ca="1" si="37"/>
        <v/>
      </c>
      <c r="O701" s="779" t="s">
        <v>7286</v>
      </c>
      <c r="P701" s="779" t="s">
        <v>7287</v>
      </c>
      <c r="Q701" s="779" t="s">
        <v>7288</v>
      </c>
      <c r="R701" s="779" t="s">
        <v>7289</v>
      </c>
      <c r="S701" s="779" t="s">
        <v>7290</v>
      </c>
    </row>
    <row r="702" spans="11:19" hidden="1">
      <c r="K702" s="779" t="str">
        <f t="shared" ca="1" si="36"/>
        <v/>
      </c>
      <c r="L702" s="779" t="str">
        <f t="shared" ca="1" si="37"/>
        <v/>
      </c>
      <c r="O702" s="779" t="s">
        <v>7291</v>
      </c>
      <c r="P702" s="779" t="s">
        <v>4956</v>
      </c>
      <c r="Q702" s="779" t="s">
        <v>4957</v>
      </c>
      <c r="R702" s="779" t="s">
        <v>4958</v>
      </c>
      <c r="S702" s="779" t="s">
        <v>5559</v>
      </c>
    </row>
    <row r="703" spans="11:19" hidden="1">
      <c r="K703" s="779" t="str">
        <f t="shared" ca="1" si="36"/>
        <v/>
      </c>
      <c r="L703" s="779" t="str">
        <f t="shared" ca="1" si="37"/>
        <v/>
      </c>
      <c r="O703" s="779" t="s">
        <v>5560</v>
      </c>
      <c r="P703" s="779" t="s">
        <v>5561</v>
      </c>
      <c r="Q703" s="779" t="s">
        <v>5562</v>
      </c>
      <c r="R703" s="779" t="s">
        <v>1488</v>
      </c>
      <c r="S703" s="779" t="s">
        <v>1489</v>
      </c>
    </row>
    <row r="704" spans="11:19" hidden="1">
      <c r="K704" s="779" t="str">
        <f t="shared" ca="1" si="36"/>
        <v/>
      </c>
      <c r="L704" s="779" t="str">
        <f t="shared" ca="1" si="37"/>
        <v/>
      </c>
      <c r="O704" s="779" t="s">
        <v>1490</v>
      </c>
      <c r="P704" s="779" t="s">
        <v>1491</v>
      </c>
      <c r="Q704" s="779" t="s">
        <v>6587</v>
      </c>
      <c r="R704" s="779" t="s">
        <v>9283</v>
      </c>
      <c r="S704" s="779" t="s">
        <v>9284</v>
      </c>
    </row>
    <row r="705" spans="11:19" hidden="1">
      <c r="K705" s="779" t="str">
        <f t="shared" ca="1" si="36"/>
        <v/>
      </c>
      <c r="L705" s="779" t="str">
        <f t="shared" ca="1" si="37"/>
        <v/>
      </c>
      <c r="O705" s="779" t="s">
        <v>9285</v>
      </c>
      <c r="P705" s="779" t="s">
        <v>10512</v>
      </c>
      <c r="Q705" s="779" t="s">
        <v>10513</v>
      </c>
      <c r="R705" s="779" t="s">
        <v>10514</v>
      </c>
      <c r="S705" s="779" t="s">
        <v>10515</v>
      </c>
    </row>
    <row r="706" spans="11:19" hidden="1">
      <c r="K706" s="779" t="str">
        <f t="shared" ca="1" si="36"/>
        <v/>
      </c>
      <c r="L706" s="779" t="str">
        <f t="shared" ca="1" si="37"/>
        <v/>
      </c>
      <c r="O706" s="779" t="s">
        <v>10516</v>
      </c>
      <c r="P706" s="779" t="s">
        <v>10517</v>
      </c>
      <c r="Q706" s="779" t="s">
        <v>10518</v>
      </c>
      <c r="R706" s="779" t="s">
        <v>10519</v>
      </c>
      <c r="S706" s="779" t="s">
        <v>10520</v>
      </c>
    </row>
    <row r="707" spans="11:19" hidden="1">
      <c r="K707" s="779" t="str">
        <f t="shared" ca="1" si="36"/>
        <v/>
      </c>
      <c r="L707" s="779" t="str">
        <f t="shared" ca="1" si="37"/>
        <v/>
      </c>
      <c r="O707" s="779" t="s">
        <v>10521</v>
      </c>
      <c r="P707" s="779" t="s">
        <v>2672</v>
      </c>
      <c r="Q707" s="779" t="s">
        <v>2673</v>
      </c>
      <c r="R707" s="779" t="s">
        <v>9160</v>
      </c>
      <c r="S707" s="779" t="s">
        <v>9161</v>
      </c>
    </row>
    <row r="708" spans="11:19" hidden="1">
      <c r="K708" s="779" t="str">
        <f t="shared" ca="1" si="36"/>
        <v/>
      </c>
      <c r="L708" s="779" t="str">
        <f t="shared" ca="1" si="37"/>
        <v/>
      </c>
      <c r="O708" s="779" t="s">
        <v>9162</v>
      </c>
      <c r="P708" s="779" t="s">
        <v>9163</v>
      </c>
      <c r="Q708" s="779" t="s">
        <v>9164</v>
      </c>
      <c r="R708" s="779" t="s">
        <v>9165</v>
      </c>
      <c r="S708" s="779" t="s">
        <v>9166</v>
      </c>
    </row>
    <row r="709" spans="11:19" hidden="1">
      <c r="K709" s="779" t="str">
        <f t="shared" ca="1" si="36"/>
        <v/>
      </c>
      <c r="L709" s="779" t="str">
        <f t="shared" ca="1" si="37"/>
        <v/>
      </c>
      <c r="O709" s="779" t="s">
        <v>9167</v>
      </c>
      <c r="P709" s="779" t="s">
        <v>9168</v>
      </c>
      <c r="Q709" s="779" t="s">
        <v>9169</v>
      </c>
      <c r="R709" s="779" t="s">
        <v>9170</v>
      </c>
      <c r="S709" s="779" t="s">
        <v>9171</v>
      </c>
    </row>
    <row r="710" spans="11:19" hidden="1">
      <c r="K710" s="779" t="str">
        <f t="shared" ca="1" si="36"/>
        <v/>
      </c>
      <c r="L710" s="779" t="str">
        <f t="shared" ca="1" si="37"/>
        <v/>
      </c>
      <c r="O710" s="779" t="s">
        <v>9172</v>
      </c>
      <c r="P710" s="779" t="s">
        <v>2140</v>
      </c>
      <c r="Q710" s="779" t="s">
        <v>1744</v>
      </c>
      <c r="R710" s="779" t="s">
        <v>1745</v>
      </c>
      <c r="S710" s="779" t="s">
        <v>1746</v>
      </c>
    </row>
    <row r="711" spans="11:19" hidden="1">
      <c r="K711" s="779" t="str">
        <f t="shared" ca="1" si="36"/>
        <v/>
      </c>
      <c r="L711" s="779" t="str">
        <f t="shared" ca="1" si="37"/>
        <v/>
      </c>
      <c r="O711" s="779" t="s">
        <v>1703</v>
      </c>
      <c r="P711" s="779" t="s">
        <v>1704</v>
      </c>
      <c r="Q711" s="779" t="s">
        <v>1705</v>
      </c>
      <c r="R711" s="779" t="s">
        <v>1706</v>
      </c>
      <c r="S711" s="779" t="s">
        <v>1707</v>
      </c>
    </row>
    <row r="712" spans="11:19" hidden="1">
      <c r="K712" s="779" t="str">
        <f t="shared" ca="1" si="36"/>
        <v/>
      </c>
      <c r="L712" s="779" t="str">
        <f t="shared" ca="1" si="37"/>
        <v/>
      </c>
      <c r="O712" s="779" t="s">
        <v>7092</v>
      </c>
      <c r="P712" s="779" t="s">
        <v>7093</v>
      </c>
      <c r="Q712" s="779" t="s">
        <v>7094</v>
      </c>
      <c r="R712" s="779" t="s">
        <v>7095</v>
      </c>
      <c r="S712" s="779" t="s">
        <v>3504</v>
      </c>
    </row>
    <row r="713" spans="11:19" hidden="1">
      <c r="K713" s="779" t="str">
        <f t="shared" ca="1" si="36"/>
        <v/>
      </c>
      <c r="L713" s="779" t="str">
        <f t="shared" ca="1" si="37"/>
        <v/>
      </c>
      <c r="O713" s="779" t="s">
        <v>3505</v>
      </c>
      <c r="P713" s="779" t="s">
        <v>3506</v>
      </c>
      <c r="Q713" s="779" t="s">
        <v>6944</v>
      </c>
      <c r="R713" s="779" t="s">
        <v>6945</v>
      </c>
      <c r="S713" s="779" t="s">
        <v>6946</v>
      </c>
    </row>
    <row r="714" spans="11:19" hidden="1">
      <c r="K714" s="779" t="str">
        <f t="shared" ca="1" si="36"/>
        <v/>
      </c>
      <c r="L714" s="779" t="str">
        <f t="shared" ca="1" si="37"/>
        <v/>
      </c>
      <c r="O714" s="779" t="s">
        <v>6947</v>
      </c>
      <c r="P714" s="779" t="s">
        <v>6948</v>
      </c>
      <c r="Q714" s="779" t="s">
        <v>6949</v>
      </c>
      <c r="R714" s="779" t="s">
        <v>10114</v>
      </c>
      <c r="S714" s="779" t="s">
        <v>10115</v>
      </c>
    </row>
    <row r="715" spans="11:19" hidden="1">
      <c r="K715" s="779" t="str">
        <f t="shared" ca="1" si="36"/>
        <v/>
      </c>
      <c r="L715" s="779" t="str">
        <f t="shared" ca="1" si="37"/>
        <v/>
      </c>
      <c r="O715" s="779" t="s">
        <v>10116</v>
      </c>
      <c r="P715" s="779" t="s">
        <v>10117</v>
      </c>
      <c r="Q715" s="779" t="s">
        <v>10118</v>
      </c>
      <c r="R715" s="779" t="s">
        <v>10119</v>
      </c>
      <c r="S715" s="779" t="s">
        <v>10120</v>
      </c>
    </row>
    <row r="716" spans="11:19" hidden="1">
      <c r="K716" s="779" t="str">
        <f t="shared" ref="K716:K779" ca="1" si="38">IF(INDIRECT($O716)=0,"",INDIRECT($R716)&amp;INDIRECT($O716)&amp;INDIRECT($P716)&amp;INDIRECT($Q716))</f>
        <v/>
      </c>
      <c r="L716" s="779" t="str">
        <f t="shared" ref="L716:L779" ca="1" si="39">IF(INDIRECT($O716)=0,"",INDIRECT($S716)&amp;INDIRECT($O716)&amp;INDIRECT($P716)&amp;INDIRECT($Q716))</f>
        <v/>
      </c>
      <c r="O716" s="779" t="s">
        <v>10121</v>
      </c>
      <c r="P716" s="779" t="s">
        <v>10122</v>
      </c>
      <c r="Q716" s="779" t="s">
        <v>10123</v>
      </c>
      <c r="R716" s="779" t="s">
        <v>10124</v>
      </c>
      <c r="S716" s="779" t="s">
        <v>10125</v>
      </c>
    </row>
    <row r="717" spans="11:19" hidden="1">
      <c r="K717" s="779" t="str">
        <f t="shared" ca="1" si="38"/>
        <v/>
      </c>
      <c r="L717" s="779" t="str">
        <f t="shared" ca="1" si="39"/>
        <v/>
      </c>
      <c r="O717" s="779" t="s">
        <v>10126</v>
      </c>
      <c r="P717" s="779" t="s">
        <v>10127</v>
      </c>
      <c r="Q717" s="779" t="s">
        <v>10128</v>
      </c>
      <c r="R717" s="779" t="s">
        <v>10129</v>
      </c>
      <c r="S717" s="779" t="s">
        <v>10130</v>
      </c>
    </row>
    <row r="718" spans="11:19" hidden="1">
      <c r="K718" s="779" t="str">
        <f t="shared" ca="1" si="38"/>
        <v/>
      </c>
      <c r="L718" s="779" t="str">
        <f t="shared" ca="1" si="39"/>
        <v/>
      </c>
      <c r="O718" s="779" t="s">
        <v>10131</v>
      </c>
      <c r="P718" s="779" t="s">
        <v>10132</v>
      </c>
      <c r="Q718" s="779" t="s">
        <v>10133</v>
      </c>
      <c r="R718" s="779" t="s">
        <v>10134</v>
      </c>
      <c r="S718" s="779" t="s">
        <v>10135</v>
      </c>
    </row>
    <row r="719" spans="11:19" hidden="1">
      <c r="K719" s="779" t="str">
        <f t="shared" ca="1" si="38"/>
        <v/>
      </c>
      <c r="L719" s="779" t="str">
        <f t="shared" ca="1" si="39"/>
        <v/>
      </c>
      <c r="O719" s="779" t="s">
        <v>10136</v>
      </c>
      <c r="P719" s="779" t="s">
        <v>10137</v>
      </c>
      <c r="Q719" s="779" t="s">
        <v>10138</v>
      </c>
      <c r="R719" s="779" t="s">
        <v>10139</v>
      </c>
      <c r="S719" s="779" t="s">
        <v>10140</v>
      </c>
    </row>
    <row r="720" spans="11:19" hidden="1">
      <c r="K720" s="779" t="str">
        <f t="shared" ca="1" si="38"/>
        <v/>
      </c>
      <c r="L720" s="779" t="str">
        <f t="shared" ca="1" si="39"/>
        <v/>
      </c>
      <c r="O720" s="779" t="s">
        <v>6088</v>
      </c>
      <c r="P720" s="779" t="s">
        <v>6089</v>
      </c>
      <c r="Q720" s="779" t="s">
        <v>6090</v>
      </c>
      <c r="R720" s="779" t="s">
        <v>6091</v>
      </c>
      <c r="S720" s="779" t="s">
        <v>6092</v>
      </c>
    </row>
    <row r="721" spans="11:19" hidden="1">
      <c r="K721" s="779" t="str">
        <f t="shared" ca="1" si="38"/>
        <v/>
      </c>
      <c r="L721" s="779" t="str">
        <f t="shared" ca="1" si="39"/>
        <v/>
      </c>
      <c r="O721" s="779" t="s">
        <v>6093</v>
      </c>
      <c r="P721" s="779" t="s">
        <v>6094</v>
      </c>
      <c r="Q721" s="779" t="s">
        <v>6095</v>
      </c>
      <c r="R721" s="779" t="s">
        <v>6096</v>
      </c>
      <c r="S721" s="779" t="s">
        <v>13631</v>
      </c>
    </row>
    <row r="722" spans="11:19" hidden="1">
      <c r="K722" s="779" t="str">
        <f t="shared" ca="1" si="38"/>
        <v/>
      </c>
      <c r="L722" s="779" t="str">
        <f t="shared" ca="1" si="39"/>
        <v/>
      </c>
      <c r="O722" s="779" t="s">
        <v>13632</v>
      </c>
      <c r="P722" s="779" t="s">
        <v>13633</v>
      </c>
      <c r="Q722" s="779" t="s">
        <v>13634</v>
      </c>
      <c r="R722" s="779" t="s">
        <v>9342</v>
      </c>
      <c r="S722" s="779" t="s">
        <v>9343</v>
      </c>
    </row>
    <row r="723" spans="11:19" hidden="1">
      <c r="K723" s="779" t="str">
        <f t="shared" ca="1" si="38"/>
        <v/>
      </c>
      <c r="L723" s="779" t="str">
        <f t="shared" ca="1" si="39"/>
        <v/>
      </c>
      <c r="O723" s="779" t="s">
        <v>9344</v>
      </c>
      <c r="P723" s="779" t="s">
        <v>4632</v>
      </c>
      <c r="Q723" s="779" t="s">
        <v>4483</v>
      </c>
      <c r="R723" s="779" t="s">
        <v>4484</v>
      </c>
      <c r="S723" s="779" t="s">
        <v>4485</v>
      </c>
    </row>
    <row r="724" spans="11:19" hidden="1">
      <c r="K724" s="779" t="str">
        <f t="shared" ca="1" si="38"/>
        <v/>
      </c>
      <c r="L724" s="779" t="str">
        <f t="shared" ca="1" si="39"/>
        <v/>
      </c>
      <c r="O724" s="779" t="s">
        <v>4486</v>
      </c>
      <c r="P724" s="779" t="s">
        <v>4487</v>
      </c>
      <c r="Q724" s="779" t="s">
        <v>4488</v>
      </c>
      <c r="R724" s="779" t="s">
        <v>4489</v>
      </c>
      <c r="S724" s="779" t="s">
        <v>4490</v>
      </c>
    </row>
    <row r="725" spans="11:19" hidden="1">
      <c r="K725" s="779" t="str">
        <f t="shared" ca="1" si="38"/>
        <v/>
      </c>
      <c r="L725" s="779" t="str">
        <f t="shared" ca="1" si="39"/>
        <v/>
      </c>
      <c r="O725" s="779" t="s">
        <v>4491</v>
      </c>
      <c r="P725" s="779" t="s">
        <v>9050</v>
      </c>
      <c r="Q725" s="779" t="s">
        <v>9051</v>
      </c>
      <c r="R725" s="779" t="s">
        <v>9052</v>
      </c>
      <c r="S725" s="779" t="s">
        <v>9053</v>
      </c>
    </row>
    <row r="726" spans="11:19" hidden="1">
      <c r="K726" s="779" t="str">
        <f t="shared" ca="1" si="38"/>
        <v/>
      </c>
      <c r="L726" s="779" t="str">
        <f t="shared" ca="1" si="39"/>
        <v/>
      </c>
      <c r="O726" s="779" t="s">
        <v>9054</v>
      </c>
      <c r="P726" s="779" t="s">
        <v>9055</v>
      </c>
      <c r="Q726" s="779" t="s">
        <v>9056</v>
      </c>
      <c r="R726" s="779" t="s">
        <v>9057</v>
      </c>
      <c r="S726" s="779" t="s">
        <v>9058</v>
      </c>
    </row>
    <row r="727" spans="11:19" hidden="1">
      <c r="K727" s="779" t="str">
        <f t="shared" ca="1" si="38"/>
        <v/>
      </c>
      <c r="L727" s="779" t="str">
        <f t="shared" ca="1" si="39"/>
        <v/>
      </c>
      <c r="O727" s="779" t="s">
        <v>9059</v>
      </c>
      <c r="P727" s="779" t="s">
        <v>9060</v>
      </c>
      <c r="Q727" s="779" t="s">
        <v>9061</v>
      </c>
      <c r="R727" s="779" t="s">
        <v>9062</v>
      </c>
      <c r="S727" s="779" t="s">
        <v>9063</v>
      </c>
    </row>
    <row r="728" spans="11:19" hidden="1">
      <c r="K728" s="779" t="str">
        <f t="shared" ca="1" si="38"/>
        <v/>
      </c>
      <c r="L728" s="779" t="str">
        <f t="shared" ca="1" si="39"/>
        <v/>
      </c>
      <c r="O728" s="779" t="s">
        <v>9064</v>
      </c>
      <c r="P728" s="779" t="s">
        <v>9065</v>
      </c>
      <c r="Q728" s="779" t="s">
        <v>9066</v>
      </c>
      <c r="R728" s="779" t="s">
        <v>9067</v>
      </c>
      <c r="S728" s="779" t="s">
        <v>9068</v>
      </c>
    </row>
    <row r="729" spans="11:19" hidden="1">
      <c r="K729" s="779" t="str">
        <f t="shared" ca="1" si="38"/>
        <v/>
      </c>
      <c r="L729" s="779" t="str">
        <f t="shared" ca="1" si="39"/>
        <v/>
      </c>
      <c r="O729" s="779" t="s">
        <v>9069</v>
      </c>
      <c r="P729" s="779" t="s">
        <v>8211</v>
      </c>
      <c r="Q729" s="779" t="s">
        <v>8212</v>
      </c>
      <c r="R729" s="779" t="s">
        <v>8213</v>
      </c>
      <c r="S729" s="779" t="s">
        <v>8214</v>
      </c>
    </row>
    <row r="730" spans="11:19" hidden="1">
      <c r="K730" s="779" t="str">
        <f t="shared" ca="1" si="38"/>
        <v/>
      </c>
      <c r="L730" s="779" t="str">
        <f t="shared" ca="1" si="39"/>
        <v/>
      </c>
      <c r="O730" s="779" t="s">
        <v>8215</v>
      </c>
      <c r="P730" s="779" t="s">
        <v>8216</v>
      </c>
      <c r="Q730" s="779" t="s">
        <v>12818</v>
      </c>
      <c r="R730" s="779" t="s">
        <v>12819</v>
      </c>
      <c r="S730" s="779" t="s">
        <v>12820</v>
      </c>
    </row>
    <row r="731" spans="11:19" hidden="1">
      <c r="K731" s="779" t="str">
        <f t="shared" ca="1" si="38"/>
        <v/>
      </c>
      <c r="L731" s="779" t="str">
        <f t="shared" ca="1" si="39"/>
        <v/>
      </c>
      <c r="O731" s="779" t="s">
        <v>12821</v>
      </c>
      <c r="P731" s="779" t="s">
        <v>12822</v>
      </c>
      <c r="Q731" s="779" t="s">
        <v>12823</v>
      </c>
      <c r="R731" s="779" t="s">
        <v>12824</v>
      </c>
      <c r="S731" s="779" t="s">
        <v>12825</v>
      </c>
    </row>
    <row r="732" spans="11:19" hidden="1">
      <c r="K732" s="779" t="str">
        <f t="shared" ca="1" si="38"/>
        <v/>
      </c>
      <c r="L732" s="779" t="str">
        <f t="shared" ca="1" si="39"/>
        <v/>
      </c>
      <c r="O732" s="779" t="s">
        <v>12826</v>
      </c>
      <c r="P732" s="779" t="s">
        <v>12827</v>
      </c>
      <c r="Q732" s="779" t="s">
        <v>12828</v>
      </c>
      <c r="R732" s="779" t="s">
        <v>12829</v>
      </c>
      <c r="S732" s="779" t="s">
        <v>12830</v>
      </c>
    </row>
    <row r="733" spans="11:19" hidden="1">
      <c r="K733" s="779" t="str">
        <f t="shared" ca="1" si="38"/>
        <v/>
      </c>
      <c r="L733" s="779" t="str">
        <f t="shared" ca="1" si="39"/>
        <v/>
      </c>
      <c r="O733" s="779" t="s">
        <v>12831</v>
      </c>
      <c r="P733" s="779" t="s">
        <v>12832</v>
      </c>
      <c r="Q733" s="779" t="s">
        <v>12833</v>
      </c>
      <c r="R733" s="779" t="s">
        <v>12834</v>
      </c>
      <c r="S733" s="779" t="s">
        <v>12835</v>
      </c>
    </row>
    <row r="734" spans="11:19" hidden="1">
      <c r="K734" s="779" t="str">
        <f t="shared" ca="1" si="38"/>
        <v/>
      </c>
      <c r="L734" s="779" t="str">
        <f t="shared" ca="1" si="39"/>
        <v/>
      </c>
      <c r="O734" s="779" t="s">
        <v>12836</v>
      </c>
      <c r="P734" s="779" t="s">
        <v>12837</v>
      </c>
      <c r="Q734" s="779" t="s">
        <v>12838</v>
      </c>
      <c r="R734" s="779" t="s">
        <v>12839</v>
      </c>
      <c r="S734" s="779" t="s">
        <v>12840</v>
      </c>
    </row>
    <row r="735" spans="11:19" hidden="1">
      <c r="K735" s="779" t="str">
        <f t="shared" ca="1" si="38"/>
        <v/>
      </c>
      <c r="L735" s="779" t="str">
        <f t="shared" ca="1" si="39"/>
        <v/>
      </c>
      <c r="O735" s="779" t="s">
        <v>12841</v>
      </c>
      <c r="P735" s="779" t="s">
        <v>12842</v>
      </c>
      <c r="Q735" s="779" t="s">
        <v>12843</v>
      </c>
      <c r="R735" s="779" t="s">
        <v>12844</v>
      </c>
      <c r="S735" s="779" t="s">
        <v>12845</v>
      </c>
    </row>
    <row r="736" spans="11:19" hidden="1">
      <c r="K736" s="779" t="str">
        <f t="shared" ca="1" si="38"/>
        <v/>
      </c>
      <c r="L736" s="779" t="str">
        <f t="shared" ca="1" si="39"/>
        <v/>
      </c>
      <c r="O736" s="779" t="s">
        <v>12846</v>
      </c>
      <c r="P736" s="779" t="s">
        <v>12847</v>
      </c>
      <c r="Q736" s="779" t="s">
        <v>12848</v>
      </c>
      <c r="R736" s="779" t="s">
        <v>12849</v>
      </c>
      <c r="S736" s="779" t="s">
        <v>12850</v>
      </c>
    </row>
    <row r="737" spans="11:19" hidden="1">
      <c r="K737" s="779" t="str">
        <f t="shared" ca="1" si="38"/>
        <v/>
      </c>
      <c r="L737" s="779" t="str">
        <f t="shared" ca="1" si="39"/>
        <v/>
      </c>
      <c r="O737" s="779" t="s">
        <v>12851</v>
      </c>
      <c r="P737" s="779" t="s">
        <v>12852</v>
      </c>
      <c r="Q737" s="779" t="s">
        <v>13335</v>
      </c>
      <c r="R737" s="779" t="s">
        <v>13336</v>
      </c>
      <c r="S737" s="779" t="s">
        <v>1301</v>
      </c>
    </row>
    <row r="738" spans="11:19" hidden="1">
      <c r="K738" s="779" t="str">
        <f t="shared" ca="1" si="38"/>
        <v/>
      </c>
      <c r="L738" s="779" t="str">
        <f t="shared" ca="1" si="39"/>
        <v/>
      </c>
      <c r="O738" s="779" t="s">
        <v>1302</v>
      </c>
      <c r="P738" s="779" t="s">
        <v>577</v>
      </c>
      <c r="Q738" s="779" t="s">
        <v>578</v>
      </c>
      <c r="R738" s="779" t="s">
        <v>579</v>
      </c>
      <c r="S738" s="779" t="s">
        <v>580</v>
      </c>
    </row>
    <row r="739" spans="11:19" hidden="1">
      <c r="K739" s="779" t="str">
        <f t="shared" ca="1" si="38"/>
        <v/>
      </c>
      <c r="L739" s="779" t="str">
        <f t="shared" ca="1" si="39"/>
        <v/>
      </c>
      <c r="O739" s="779" t="s">
        <v>581</v>
      </c>
      <c r="P739" s="779" t="s">
        <v>582</v>
      </c>
      <c r="Q739" s="779" t="s">
        <v>583</v>
      </c>
      <c r="R739" s="779" t="s">
        <v>584</v>
      </c>
      <c r="S739" s="779" t="s">
        <v>585</v>
      </c>
    </row>
    <row r="740" spans="11:19" hidden="1">
      <c r="K740" s="779" t="str">
        <f t="shared" ca="1" si="38"/>
        <v/>
      </c>
      <c r="L740" s="779" t="str">
        <f t="shared" ca="1" si="39"/>
        <v/>
      </c>
      <c r="O740" s="779" t="s">
        <v>586</v>
      </c>
      <c r="P740" s="779" t="s">
        <v>5489</v>
      </c>
      <c r="Q740" s="779" t="s">
        <v>5490</v>
      </c>
      <c r="R740" s="779" t="s">
        <v>5491</v>
      </c>
      <c r="S740" s="779" t="s">
        <v>5492</v>
      </c>
    </row>
    <row r="741" spans="11:19" hidden="1">
      <c r="K741" s="779" t="str">
        <f t="shared" ca="1" si="38"/>
        <v/>
      </c>
      <c r="L741" s="779" t="str">
        <f t="shared" ca="1" si="39"/>
        <v/>
      </c>
      <c r="O741" s="779" t="s">
        <v>5493</v>
      </c>
      <c r="P741" s="779" t="s">
        <v>5494</v>
      </c>
      <c r="Q741" s="779" t="s">
        <v>4247</v>
      </c>
      <c r="R741" s="779" t="s">
        <v>4248</v>
      </c>
      <c r="S741" s="779" t="s">
        <v>4249</v>
      </c>
    </row>
    <row r="742" spans="11:19" hidden="1">
      <c r="K742" s="779" t="str">
        <f t="shared" ca="1" si="38"/>
        <v/>
      </c>
      <c r="L742" s="779" t="str">
        <f t="shared" ca="1" si="39"/>
        <v/>
      </c>
      <c r="O742" s="779" t="s">
        <v>7812</v>
      </c>
      <c r="P742" s="779" t="s">
        <v>7813</v>
      </c>
      <c r="Q742" s="779" t="s">
        <v>7814</v>
      </c>
      <c r="R742" s="779" t="s">
        <v>7815</v>
      </c>
      <c r="S742" s="779" t="s">
        <v>7816</v>
      </c>
    </row>
    <row r="743" spans="11:19" hidden="1">
      <c r="K743" s="779" t="str">
        <f t="shared" ca="1" si="38"/>
        <v/>
      </c>
      <c r="L743" s="779" t="str">
        <f t="shared" ca="1" si="39"/>
        <v/>
      </c>
      <c r="O743" s="779" t="s">
        <v>7817</v>
      </c>
      <c r="P743" s="779" t="s">
        <v>7818</v>
      </c>
      <c r="Q743" s="779" t="s">
        <v>7819</v>
      </c>
      <c r="R743" s="779" t="s">
        <v>7820</v>
      </c>
      <c r="S743" s="779" t="s">
        <v>7821</v>
      </c>
    </row>
    <row r="744" spans="11:19" hidden="1">
      <c r="K744" s="779" t="str">
        <f t="shared" ca="1" si="38"/>
        <v/>
      </c>
      <c r="L744" s="779" t="str">
        <f t="shared" ca="1" si="39"/>
        <v/>
      </c>
      <c r="O744" s="779" t="s">
        <v>7822</v>
      </c>
      <c r="P744" s="779" t="s">
        <v>7823</v>
      </c>
      <c r="Q744" s="779" t="s">
        <v>7824</v>
      </c>
      <c r="R744" s="779" t="s">
        <v>7825</v>
      </c>
      <c r="S744" s="779" t="s">
        <v>7826</v>
      </c>
    </row>
    <row r="745" spans="11:19" hidden="1">
      <c r="K745" s="779" t="str">
        <f t="shared" ca="1" si="38"/>
        <v/>
      </c>
      <c r="L745" s="779" t="str">
        <f t="shared" ca="1" si="39"/>
        <v/>
      </c>
      <c r="O745" s="779" t="s">
        <v>7827</v>
      </c>
      <c r="P745" s="779" t="s">
        <v>7828</v>
      </c>
      <c r="Q745" s="779" t="s">
        <v>7829</v>
      </c>
      <c r="R745" s="779" t="s">
        <v>7830</v>
      </c>
      <c r="S745" s="779" t="s">
        <v>7831</v>
      </c>
    </row>
    <row r="746" spans="11:19" hidden="1">
      <c r="K746" s="779" t="str">
        <f t="shared" ca="1" si="38"/>
        <v/>
      </c>
      <c r="L746" s="779" t="str">
        <f t="shared" ca="1" si="39"/>
        <v/>
      </c>
      <c r="O746" s="779" t="s">
        <v>7832</v>
      </c>
      <c r="P746" s="779" t="s">
        <v>7833</v>
      </c>
      <c r="Q746" s="779" t="s">
        <v>7834</v>
      </c>
      <c r="R746" s="779" t="s">
        <v>7835</v>
      </c>
      <c r="S746" s="779" t="s">
        <v>7836</v>
      </c>
    </row>
    <row r="747" spans="11:19" hidden="1">
      <c r="K747" s="779" t="str">
        <f t="shared" ca="1" si="38"/>
        <v/>
      </c>
      <c r="L747" s="779" t="str">
        <f t="shared" ca="1" si="39"/>
        <v/>
      </c>
      <c r="O747" s="779" t="s">
        <v>11504</v>
      </c>
      <c r="P747" s="779" t="s">
        <v>11505</v>
      </c>
      <c r="Q747" s="779" t="s">
        <v>11506</v>
      </c>
      <c r="R747" s="779" t="s">
        <v>11507</v>
      </c>
      <c r="S747" s="779" t="s">
        <v>11508</v>
      </c>
    </row>
    <row r="748" spans="11:19" hidden="1">
      <c r="K748" s="779" t="str">
        <f t="shared" ca="1" si="38"/>
        <v/>
      </c>
      <c r="L748" s="779" t="str">
        <f t="shared" ca="1" si="39"/>
        <v/>
      </c>
      <c r="O748" s="779" t="s">
        <v>11509</v>
      </c>
      <c r="P748" s="779" t="s">
        <v>11510</v>
      </c>
      <c r="Q748" s="779" t="s">
        <v>11511</v>
      </c>
      <c r="R748" s="779" t="s">
        <v>11512</v>
      </c>
      <c r="S748" s="779" t="s">
        <v>11513</v>
      </c>
    </row>
    <row r="749" spans="11:19" hidden="1">
      <c r="K749" s="779" t="str">
        <f t="shared" ca="1" si="38"/>
        <v/>
      </c>
      <c r="L749" s="779" t="str">
        <f t="shared" ca="1" si="39"/>
        <v/>
      </c>
      <c r="O749" s="779" t="s">
        <v>11514</v>
      </c>
      <c r="P749" s="779" t="s">
        <v>11515</v>
      </c>
      <c r="Q749" s="779" t="s">
        <v>11516</v>
      </c>
      <c r="R749" s="779" t="s">
        <v>11517</v>
      </c>
      <c r="S749" s="779" t="s">
        <v>11518</v>
      </c>
    </row>
    <row r="750" spans="11:19" hidden="1">
      <c r="K750" s="779" t="str">
        <f t="shared" ca="1" si="38"/>
        <v/>
      </c>
      <c r="L750" s="779" t="str">
        <f t="shared" ca="1" si="39"/>
        <v/>
      </c>
      <c r="O750" s="779" t="s">
        <v>11519</v>
      </c>
      <c r="P750" s="779" t="s">
        <v>11520</v>
      </c>
      <c r="Q750" s="779" t="s">
        <v>11521</v>
      </c>
      <c r="R750" s="779" t="s">
        <v>11522</v>
      </c>
      <c r="S750" s="779" t="s">
        <v>11523</v>
      </c>
    </row>
    <row r="751" spans="11:19" hidden="1">
      <c r="K751" s="779" t="str">
        <f t="shared" ca="1" si="38"/>
        <v/>
      </c>
      <c r="L751" s="779" t="str">
        <f t="shared" ca="1" si="39"/>
        <v/>
      </c>
      <c r="O751" s="779" t="s">
        <v>11524</v>
      </c>
      <c r="P751" s="779" t="s">
        <v>11525</v>
      </c>
      <c r="Q751" s="779" t="s">
        <v>11526</v>
      </c>
      <c r="R751" s="779" t="s">
        <v>11527</v>
      </c>
      <c r="S751" s="779" t="s">
        <v>11528</v>
      </c>
    </row>
    <row r="752" spans="11:19" hidden="1">
      <c r="K752" s="779" t="str">
        <f t="shared" ca="1" si="38"/>
        <v/>
      </c>
      <c r="L752" s="779" t="str">
        <f t="shared" ca="1" si="39"/>
        <v/>
      </c>
      <c r="O752" s="779" t="s">
        <v>11529</v>
      </c>
      <c r="P752" s="779" t="s">
        <v>11530</v>
      </c>
      <c r="Q752" s="779" t="s">
        <v>11531</v>
      </c>
      <c r="R752" s="779" t="s">
        <v>11532</v>
      </c>
      <c r="S752" s="779" t="s">
        <v>2214</v>
      </c>
    </row>
    <row r="753" spans="11:19" hidden="1">
      <c r="K753" s="779" t="str">
        <f t="shared" ca="1" si="38"/>
        <v/>
      </c>
      <c r="L753" s="779" t="str">
        <f t="shared" ca="1" si="39"/>
        <v/>
      </c>
      <c r="O753" s="779" t="s">
        <v>2215</v>
      </c>
      <c r="P753" s="779" t="s">
        <v>2216</v>
      </c>
      <c r="Q753" s="779" t="s">
        <v>4517</v>
      </c>
      <c r="R753" s="779" t="s">
        <v>4518</v>
      </c>
      <c r="S753" s="779" t="s">
        <v>4519</v>
      </c>
    </row>
    <row r="754" spans="11:19" hidden="1">
      <c r="K754" s="779" t="str">
        <f t="shared" ca="1" si="38"/>
        <v/>
      </c>
      <c r="L754" s="779" t="str">
        <f t="shared" ca="1" si="39"/>
        <v/>
      </c>
      <c r="O754" s="779" t="s">
        <v>4520</v>
      </c>
      <c r="P754" s="779" t="s">
        <v>4521</v>
      </c>
      <c r="Q754" s="779" t="s">
        <v>4522</v>
      </c>
      <c r="R754" s="779" t="s">
        <v>4523</v>
      </c>
      <c r="S754" s="779" t="s">
        <v>4524</v>
      </c>
    </row>
    <row r="755" spans="11:19" hidden="1">
      <c r="K755" s="779" t="str">
        <f t="shared" ca="1" si="38"/>
        <v/>
      </c>
      <c r="L755" s="779" t="str">
        <f t="shared" ca="1" si="39"/>
        <v/>
      </c>
      <c r="O755" s="779" t="s">
        <v>4525</v>
      </c>
      <c r="P755" s="779" t="s">
        <v>7419</v>
      </c>
      <c r="Q755" s="779" t="s">
        <v>7420</v>
      </c>
      <c r="R755" s="779" t="s">
        <v>7421</v>
      </c>
      <c r="S755" s="779" t="s">
        <v>7422</v>
      </c>
    </row>
    <row r="756" spans="11:19" hidden="1">
      <c r="K756" s="779" t="str">
        <f t="shared" ca="1" si="38"/>
        <v/>
      </c>
      <c r="L756" s="779" t="str">
        <f t="shared" ca="1" si="39"/>
        <v/>
      </c>
      <c r="O756" s="779" t="s">
        <v>7423</v>
      </c>
      <c r="P756" s="779" t="s">
        <v>7424</v>
      </c>
      <c r="Q756" s="779" t="s">
        <v>7425</v>
      </c>
      <c r="R756" s="779" t="s">
        <v>7426</v>
      </c>
      <c r="S756" s="779" t="s">
        <v>7427</v>
      </c>
    </row>
    <row r="757" spans="11:19" hidden="1">
      <c r="K757" s="779" t="str">
        <f t="shared" ca="1" si="38"/>
        <v/>
      </c>
      <c r="L757" s="779" t="str">
        <f t="shared" ca="1" si="39"/>
        <v/>
      </c>
      <c r="O757" s="779" t="s">
        <v>7428</v>
      </c>
      <c r="P757" s="779" t="s">
        <v>2180</v>
      </c>
      <c r="Q757" s="779" t="s">
        <v>2181</v>
      </c>
      <c r="R757" s="779" t="s">
        <v>2182</v>
      </c>
      <c r="S757" s="779" t="s">
        <v>2183</v>
      </c>
    </row>
    <row r="758" spans="11:19" hidden="1">
      <c r="K758" s="779" t="str">
        <f t="shared" ca="1" si="38"/>
        <v/>
      </c>
      <c r="L758" s="779" t="str">
        <f t="shared" ca="1" si="39"/>
        <v/>
      </c>
      <c r="O758" s="779" t="s">
        <v>2184</v>
      </c>
      <c r="P758" s="779" t="s">
        <v>2185</v>
      </c>
      <c r="Q758" s="779" t="s">
        <v>2186</v>
      </c>
      <c r="R758" s="779" t="s">
        <v>2187</v>
      </c>
      <c r="S758" s="779" t="s">
        <v>2188</v>
      </c>
    </row>
    <row r="759" spans="11:19" hidden="1">
      <c r="K759" s="779" t="str">
        <f t="shared" ca="1" si="38"/>
        <v/>
      </c>
      <c r="L759" s="779" t="str">
        <f t="shared" ca="1" si="39"/>
        <v/>
      </c>
      <c r="O759" s="779" t="s">
        <v>11445</v>
      </c>
      <c r="P759" s="779" t="s">
        <v>11446</v>
      </c>
      <c r="Q759" s="779" t="s">
        <v>3261</v>
      </c>
      <c r="R759" s="779" t="s">
        <v>3262</v>
      </c>
      <c r="S759" s="779" t="s">
        <v>3263</v>
      </c>
    </row>
    <row r="760" spans="11:19" hidden="1">
      <c r="K760" s="779" t="str">
        <f t="shared" ca="1" si="38"/>
        <v/>
      </c>
      <c r="L760" s="779" t="str">
        <f t="shared" ca="1" si="39"/>
        <v/>
      </c>
      <c r="O760" s="779" t="s">
        <v>3264</v>
      </c>
      <c r="P760" s="779" t="s">
        <v>3265</v>
      </c>
      <c r="Q760" s="779" t="s">
        <v>3266</v>
      </c>
      <c r="R760" s="779" t="s">
        <v>3267</v>
      </c>
      <c r="S760" s="779" t="s">
        <v>3268</v>
      </c>
    </row>
    <row r="761" spans="11:19" hidden="1">
      <c r="K761" s="779" t="str">
        <f t="shared" ca="1" si="38"/>
        <v/>
      </c>
      <c r="L761" s="779" t="str">
        <f t="shared" ca="1" si="39"/>
        <v/>
      </c>
      <c r="O761" s="779" t="s">
        <v>3269</v>
      </c>
      <c r="P761" s="779" t="s">
        <v>3270</v>
      </c>
      <c r="Q761" s="779" t="s">
        <v>3271</v>
      </c>
      <c r="R761" s="779" t="s">
        <v>3272</v>
      </c>
      <c r="S761" s="779" t="s">
        <v>3273</v>
      </c>
    </row>
    <row r="762" spans="11:19" hidden="1">
      <c r="K762" s="779" t="str">
        <f t="shared" ca="1" si="38"/>
        <v/>
      </c>
      <c r="L762" s="779" t="str">
        <f t="shared" ca="1" si="39"/>
        <v/>
      </c>
      <c r="O762" s="779" t="s">
        <v>5786</v>
      </c>
      <c r="P762" s="779" t="s">
        <v>5787</v>
      </c>
      <c r="Q762" s="779" t="s">
        <v>5788</v>
      </c>
      <c r="R762" s="779" t="s">
        <v>5789</v>
      </c>
      <c r="S762" s="779" t="s">
        <v>5790</v>
      </c>
    </row>
    <row r="763" spans="11:19" hidden="1">
      <c r="K763" s="779" t="str">
        <f t="shared" ca="1" si="38"/>
        <v/>
      </c>
      <c r="L763" s="779" t="str">
        <f t="shared" ca="1" si="39"/>
        <v/>
      </c>
      <c r="O763" s="779" t="s">
        <v>6603</v>
      </c>
      <c r="P763" s="779" t="s">
        <v>6604</v>
      </c>
      <c r="Q763" s="779" t="s">
        <v>6605</v>
      </c>
      <c r="R763" s="779" t="s">
        <v>6606</v>
      </c>
      <c r="S763" s="779" t="s">
        <v>6607</v>
      </c>
    </row>
    <row r="764" spans="11:19" hidden="1">
      <c r="K764" s="779" t="str">
        <f t="shared" ca="1" si="38"/>
        <v/>
      </c>
      <c r="L764" s="779" t="str">
        <f t="shared" ca="1" si="39"/>
        <v/>
      </c>
      <c r="O764" s="779" t="s">
        <v>6608</v>
      </c>
      <c r="P764" s="779" t="s">
        <v>9746</v>
      </c>
      <c r="Q764" s="779" t="s">
        <v>9747</v>
      </c>
      <c r="R764" s="779" t="s">
        <v>9748</v>
      </c>
      <c r="S764" s="779" t="s">
        <v>1074</v>
      </c>
    </row>
    <row r="765" spans="11:19" hidden="1">
      <c r="K765" s="779" t="str">
        <f t="shared" ca="1" si="38"/>
        <v/>
      </c>
      <c r="L765" s="779" t="str">
        <f t="shared" ca="1" si="39"/>
        <v/>
      </c>
      <c r="O765" s="779" t="s">
        <v>1075</v>
      </c>
      <c r="P765" s="779" t="s">
        <v>1076</v>
      </c>
      <c r="Q765" s="779" t="s">
        <v>1077</v>
      </c>
      <c r="R765" s="779" t="s">
        <v>1078</v>
      </c>
      <c r="S765" s="779" t="s">
        <v>1079</v>
      </c>
    </row>
    <row r="766" spans="11:19" hidden="1">
      <c r="K766" s="779" t="str">
        <f t="shared" ca="1" si="38"/>
        <v/>
      </c>
      <c r="L766" s="779" t="str">
        <f t="shared" ca="1" si="39"/>
        <v/>
      </c>
      <c r="O766" s="779" t="s">
        <v>1080</v>
      </c>
      <c r="P766" s="779" t="s">
        <v>1081</v>
      </c>
      <c r="Q766" s="779" t="s">
        <v>7567</v>
      </c>
      <c r="R766" s="779" t="s">
        <v>7568</v>
      </c>
      <c r="S766" s="779" t="s">
        <v>7569</v>
      </c>
    </row>
    <row r="767" spans="11:19" hidden="1">
      <c r="K767" s="779" t="str">
        <f t="shared" ca="1" si="38"/>
        <v/>
      </c>
      <c r="L767" s="779" t="str">
        <f t="shared" ca="1" si="39"/>
        <v/>
      </c>
      <c r="O767" s="779" t="s">
        <v>7570</v>
      </c>
      <c r="P767" s="779" t="s">
        <v>4277</v>
      </c>
      <c r="Q767" s="779" t="s">
        <v>4278</v>
      </c>
      <c r="R767" s="779" t="s">
        <v>14008</v>
      </c>
      <c r="S767" s="779" t="s">
        <v>14009</v>
      </c>
    </row>
    <row r="768" spans="11:19" hidden="1">
      <c r="K768" s="779" t="str">
        <f t="shared" ca="1" si="38"/>
        <v/>
      </c>
      <c r="L768" s="779" t="str">
        <f t="shared" ca="1" si="39"/>
        <v/>
      </c>
      <c r="O768" s="779" t="s">
        <v>14010</v>
      </c>
      <c r="P768" s="779" t="s">
        <v>14011</v>
      </c>
      <c r="Q768" s="779" t="s">
        <v>14012</v>
      </c>
      <c r="R768" s="779" t="s">
        <v>14013</v>
      </c>
      <c r="S768" s="779" t="s">
        <v>14014</v>
      </c>
    </row>
    <row r="769" spans="11:19" hidden="1">
      <c r="K769" s="779" t="str">
        <f t="shared" ca="1" si="38"/>
        <v/>
      </c>
      <c r="L769" s="779" t="str">
        <f t="shared" ca="1" si="39"/>
        <v/>
      </c>
      <c r="O769" s="779" t="s">
        <v>1914</v>
      </c>
      <c r="P769" s="779" t="s">
        <v>1915</v>
      </c>
      <c r="Q769" s="779" t="s">
        <v>1916</v>
      </c>
      <c r="R769" s="779" t="s">
        <v>1917</v>
      </c>
      <c r="S769" s="779" t="s">
        <v>1918</v>
      </c>
    </row>
    <row r="770" spans="11:19" hidden="1">
      <c r="K770" s="779" t="str">
        <f t="shared" ca="1" si="38"/>
        <v/>
      </c>
      <c r="L770" s="779" t="str">
        <f t="shared" ca="1" si="39"/>
        <v/>
      </c>
      <c r="O770" s="779" t="s">
        <v>1919</v>
      </c>
      <c r="P770" s="779" t="s">
        <v>1920</v>
      </c>
      <c r="Q770" s="779" t="s">
        <v>1921</v>
      </c>
      <c r="R770" s="779" t="s">
        <v>1922</v>
      </c>
      <c r="S770" s="779" t="s">
        <v>1923</v>
      </c>
    </row>
    <row r="771" spans="11:19" hidden="1">
      <c r="K771" s="779" t="str">
        <f t="shared" ca="1" si="38"/>
        <v/>
      </c>
      <c r="L771" s="779" t="str">
        <f t="shared" ca="1" si="39"/>
        <v/>
      </c>
      <c r="O771" s="779" t="s">
        <v>1924</v>
      </c>
      <c r="P771" s="779" t="s">
        <v>1925</v>
      </c>
      <c r="Q771" s="779" t="s">
        <v>1926</v>
      </c>
      <c r="R771" s="779" t="s">
        <v>1927</v>
      </c>
      <c r="S771" s="779" t="s">
        <v>1928</v>
      </c>
    </row>
    <row r="772" spans="11:19" hidden="1">
      <c r="K772" s="779" t="str">
        <f t="shared" ca="1" si="38"/>
        <v/>
      </c>
      <c r="L772" s="779" t="str">
        <f t="shared" ca="1" si="39"/>
        <v/>
      </c>
      <c r="O772" s="779" t="s">
        <v>1929</v>
      </c>
      <c r="P772" s="779" t="s">
        <v>1930</v>
      </c>
      <c r="Q772" s="779" t="s">
        <v>1931</v>
      </c>
      <c r="R772" s="779" t="s">
        <v>1932</v>
      </c>
      <c r="S772" s="779" t="s">
        <v>1933</v>
      </c>
    </row>
    <row r="773" spans="11:19" hidden="1">
      <c r="K773" s="779" t="str">
        <f t="shared" ca="1" si="38"/>
        <v/>
      </c>
      <c r="L773" s="779" t="str">
        <f t="shared" ca="1" si="39"/>
        <v/>
      </c>
      <c r="O773" s="779" t="s">
        <v>1934</v>
      </c>
      <c r="P773" s="779" t="s">
        <v>13735</v>
      </c>
      <c r="Q773" s="779" t="s">
        <v>13736</v>
      </c>
      <c r="R773" s="779" t="s">
        <v>13737</v>
      </c>
      <c r="S773" s="779" t="s">
        <v>13738</v>
      </c>
    </row>
    <row r="774" spans="11:19" hidden="1">
      <c r="K774" s="779" t="str">
        <f t="shared" ca="1" si="38"/>
        <v/>
      </c>
      <c r="L774" s="779" t="str">
        <f t="shared" ca="1" si="39"/>
        <v/>
      </c>
      <c r="O774" s="779" t="s">
        <v>13739</v>
      </c>
      <c r="P774" s="779" t="s">
        <v>13740</v>
      </c>
      <c r="Q774" s="779" t="s">
        <v>13741</v>
      </c>
      <c r="R774" s="779" t="s">
        <v>8102</v>
      </c>
      <c r="S774" s="779" t="s">
        <v>8103</v>
      </c>
    </row>
    <row r="775" spans="11:19" hidden="1">
      <c r="K775" s="779" t="str">
        <f t="shared" ca="1" si="38"/>
        <v/>
      </c>
      <c r="L775" s="779" t="str">
        <f t="shared" ca="1" si="39"/>
        <v/>
      </c>
      <c r="O775" s="779" t="s">
        <v>8104</v>
      </c>
      <c r="P775" s="779" t="s">
        <v>8105</v>
      </c>
      <c r="Q775" s="779" t="s">
        <v>8106</v>
      </c>
      <c r="R775" s="779" t="s">
        <v>8107</v>
      </c>
      <c r="S775" s="779" t="s">
        <v>8108</v>
      </c>
    </row>
    <row r="776" spans="11:19" hidden="1">
      <c r="K776" s="779" t="str">
        <f t="shared" ca="1" si="38"/>
        <v/>
      </c>
      <c r="L776" s="779" t="str">
        <f t="shared" ca="1" si="39"/>
        <v/>
      </c>
      <c r="O776" s="779" t="s">
        <v>8109</v>
      </c>
      <c r="P776" s="779" t="s">
        <v>8275</v>
      </c>
      <c r="Q776" s="779" t="s">
        <v>5588</v>
      </c>
      <c r="R776" s="779" t="s">
        <v>5589</v>
      </c>
      <c r="S776" s="779" t="s">
        <v>5590</v>
      </c>
    </row>
    <row r="777" spans="11:19" hidden="1">
      <c r="K777" s="779" t="str">
        <f t="shared" ca="1" si="38"/>
        <v/>
      </c>
      <c r="L777" s="779" t="str">
        <f t="shared" ca="1" si="39"/>
        <v/>
      </c>
      <c r="O777" s="779" t="s">
        <v>2938</v>
      </c>
      <c r="P777" s="779" t="s">
        <v>2939</v>
      </c>
      <c r="Q777" s="779" t="s">
        <v>2940</v>
      </c>
      <c r="R777" s="779" t="s">
        <v>2941</v>
      </c>
      <c r="S777" s="779" t="s">
        <v>2942</v>
      </c>
    </row>
    <row r="778" spans="11:19" hidden="1">
      <c r="K778" s="779" t="str">
        <f t="shared" ca="1" si="38"/>
        <v/>
      </c>
      <c r="L778" s="779" t="str">
        <f t="shared" ca="1" si="39"/>
        <v/>
      </c>
      <c r="O778" s="779" t="s">
        <v>2943</v>
      </c>
      <c r="P778" s="779" t="s">
        <v>7077</v>
      </c>
      <c r="Q778" s="779" t="s">
        <v>7078</v>
      </c>
      <c r="R778" s="779" t="s">
        <v>8518</v>
      </c>
      <c r="S778" s="779" t="s">
        <v>8519</v>
      </c>
    </row>
    <row r="779" spans="11:19" hidden="1">
      <c r="K779" s="779" t="str">
        <f t="shared" ca="1" si="38"/>
        <v/>
      </c>
      <c r="L779" s="779" t="str">
        <f t="shared" ca="1" si="39"/>
        <v/>
      </c>
      <c r="O779" s="779" t="s">
        <v>8520</v>
      </c>
      <c r="P779" s="779" t="s">
        <v>8521</v>
      </c>
      <c r="Q779" s="779" t="s">
        <v>8522</v>
      </c>
      <c r="R779" s="779" t="s">
        <v>8523</v>
      </c>
      <c r="S779" s="779" t="s">
        <v>5378</v>
      </c>
    </row>
    <row r="780" spans="11:19" hidden="1">
      <c r="K780" s="779" t="str">
        <f t="shared" ref="K780:K843" ca="1" si="40">IF(INDIRECT($O780)=0,"",INDIRECT($R780)&amp;INDIRECT($O780)&amp;INDIRECT($P780)&amp;INDIRECT($Q780))</f>
        <v/>
      </c>
      <c r="L780" s="779" t="str">
        <f t="shared" ref="L780:L843" ca="1" si="41">IF(INDIRECT($O780)=0,"",INDIRECT($S780)&amp;INDIRECT($O780)&amp;INDIRECT($P780)&amp;INDIRECT($Q780))</f>
        <v/>
      </c>
      <c r="O780" s="779" t="s">
        <v>5379</v>
      </c>
      <c r="P780" s="779" t="s">
        <v>5380</v>
      </c>
      <c r="Q780" s="779" t="s">
        <v>1642</v>
      </c>
      <c r="R780" s="779" t="s">
        <v>1643</v>
      </c>
      <c r="S780" s="779" t="s">
        <v>1644</v>
      </c>
    </row>
    <row r="781" spans="11:19" hidden="1">
      <c r="K781" s="779" t="str">
        <f t="shared" ca="1" si="40"/>
        <v/>
      </c>
      <c r="L781" s="779" t="str">
        <f t="shared" ca="1" si="41"/>
        <v/>
      </c>
      <c r="O781" s="779" t="s">
        <v>1645</v>
      </c>
      <c r="P781" s="779" t="s">
        <v>1646</v>
      </c>
      <c r="Q781" s="779" t="s">
        <v>1647</v>
      </c>
      <c r="R781" s="779" t="s">
        <v>7221</v>
      </c>
      <c r="S781" s="779" t="s">
        <v>7222</v>
      </c>
    </row>
    <row r="782" spans="11:19" hidden="1">
      <c r="K782" s="779" t="str">
        <f t="shared" ca="1" si="40"/>
        <v/>
      </c>
      <c r="L782" s="779" t="str">
        <f t="shared" ca="1" si="41"/>
        <v/>
      </c>
      <c r="O782" s="779" t="s">
        <v>11000</v>
      </c>
      <c r="P782" s="779" t="s">
        <v>11001</v>
      </c>
      <c r="Q782" s="779" t="s">
        <v>11002</v>
      </c>
      <c r="R782" s="779" t="s">
        <v>11003</v>
      </c>
      <c r="S782" s="779" t="s">
        <v>11004</v>
      </c>
    </row>
    <row r="783" spans="11:19" hidden="1">
      <c r="K783" s="779" t="str">
        <f t="shared" ca="1" si="40"/>
        <v/>
      </c>
      <c r="L783" s="779" t="str">
        <f t="shared" ca="1" si="41"/>
        <v/>
      </c>
      <c r="O783" s="779" t="s">
        <v>11005</v>
      </c>
      <c r="P783" s="779" t="s">
        <v>11006</v>
      </c>
      <c r="Q783" s="779" t="s">
        <v>11007</v>
      </c>
      <c r="R783" s="779" t="s">
        <v>11008</v>
      </c>
      <c r="S783" s="779" t="s">
        <v>11009</v>
      </c>
    </row>
    <row r="784" spans="11:19" hidden="1">
      <c r="K784" s="779" t="str">
        <f t="shared" ca="1" si="40"/>
        <v/>
      </c>
      <c r="L784" s="779" t="str">
        <f t="shared" ca="1" si="41"/>
        <v/>
      </c>
      <c r="O784" s="779" t="s">
        <v>11010</v>
      </c>
      <c r="P784" s="779" t="s">
        <v>11011</v>
      </c>
      <c r="Q784" s="779" t="s">
        <v>6879</v>
      </c>
      <c r="R784" s="779" t="s">
        <v>6880</v>
      </c>
      <c r="S784" s="779" t="s">
        <v>3711</v>
      </c>
    </row>
    <row r="785" spans="11:19" hidden="1">
      <c r="K785" s="779" t="str">
        <f t="shared" ca="1" si="40"/>
        <v/>
      </c>
      <c r="L785" s="779" t="str">
        <f t="shared" ca="1" si="41"/>
        <v/>
      </c>
      <c r="O785" s="779" t="s">
        <v>3712</v>
      </c>
      <c r="P785" s="779" t="s">
        <v>3713</v>
      </c>
      <c r="Q785" s="779" t="s">
        <v>3714</v>
      </c>
      <c r="R785" s="779" t="s">
        <v>3715</v>
      </c>
      <c r="S785" s="779" t="s">
        <v>3716</v>
      </c>
    </row>
    <row r="786" spans="11:19" hidden="1">
      <c r="K786" s="779" t="str">
        <f t="shared" ca="1" si="40"/>
        <v/>
      </c>
      <c r="L786" s="779" t="str">
        <f t="shared" ca="1" si="41"/>
        <v/>
      </c>
      <c r="O786" s="779" t="s">
        <v>3717</v>
      </c>
      <c r="P786" s="779" t="s">
        <v>3718</v>
      </c>
      <c r="Q786" s="779" t="s">
        <v>3719</v>
      </c>
      <c r="R786" s="779" t="s">
        <v>3720</v>
      </c>
      <c r="S786" s="779" t="s">
        <v>3721</v>
      </c>
    </row>
    <row r="787" spans="11:19" hidden="1">
      <c r="K787" s="779" t="str">
        <f t="shared" ca="1" si="40"/>
        <v/>
      </c>
      <c r="L787" s="779" t="str">
        <f t="shared" ca="1" si="41"/>
        <v/>
      </c>
      <c r="O787" s="779" t="s">
        <v>3722</v>
      </c>
      <c r="P787" s="779" t="s">
        <v>3723</v>
      </c>
      <c r="Q787" s="779" t="s">
        <v>3724</v>
      </c>
      <c r="R787" s="779" t="s">
        <v>3725</v>
      </c>
      <c r="S787" s="779" t="s">
        <v>3726</v>
      </c>
    </row>
    <row r="788" spans="11:19" hidden="1">
      <c r="K788" s="779" t="str">
        <f t="shared" ca="1" si="40"/>
        <v/>
      </c>
      <c r="L788" s="779" t="str">
        <f t="shared" ca="1" si="41"/>
        <v/>
      </c>
      <c r="O788" s="779" t="s">
        <v>3727</v>
      </c>
      <c r="P788" s="779" t="s">
        <v>3728</v>
      </c>
      <c r="Q788" s="779" t="s">
        <v>3729</v>
      </c>
      <c r="R788" s="779" t="s">
        <v>3730</v>
      </c>
      <c r="S788" s="779" t="s">
        <v>3731</v>
      </c>
    </row>
    <row r="789" spans="11:19" hidden="1">
      <c r="K789" s="779" t="str">
        <f t="shared" ca="1" si="40"/>
        <v/>
      </c>
      <c r="L789" s="779" t="str">
        <f t="shared" ca="1" si="41"/>
        <v/>
      </c>
      <c r="O789" s="779" t="s">
        <v>3732</v>
      </c>
      <c r="P789" s="779" t="s">
        <v>10338</v>
      </c>
      <c r="Q789" s="779" t="s">
        <v>10339</v>
      </c>
      <c r="R789" s="779" t="s">
        <v>10340</v>
      </c>
      <c r="S789" s="779" t="s">
        <v>10341</v>
      </c>
    </row>
    <row r="790" spans="11:19" hidden="1">
      <c r="K790" s="779" t="str">
        <f t="shared" ca="1" si="40"/>
        <v/>
      </c>
      <c r="L790" s="779" t="str">
        <f t="shared" ca="1" si="41"/>
        <v/>
      </c>
      <c r="O790" s="779" t="s">
        <v>10342</v>
      </c>
      <c r="P790" s="779" t="s">
        <v>10343</v>
      </c>
      <c r="Q790" s="779" t="s">
        <v>10344</v>
      </c>
      <c r="R790" s="779" t="s">
        <v>10345</v>
      </c>
      <c r="S790" s="779" t="s">
        <v>10346</v>
      </c>
    </row>
    <row r="791" spans="11:19" hidden="1">
      <c r="K791" s="779" t="str">
        <f t="shared" ca="1" si="40"/>
        <v/>
      </c>
      <c r="L791" s="779" t="str">
        <f t="shared" ca="1" si="41"/>
        <v/>
      </c>
      <c r="O791" s="779" t="s">
        <v>2997</v>
      </c>
      <c r="P791" s="779" t="s">
        <v>2998</v>
      </c>
      <c r="Q791" s="779" t="s">
        <v>2999</v>
      </c>
      <c r="R791" s="779" t="s">
        <v>3000</v>
      </c>
      <c r="S791" s="779" t="s">
        <v>3001</v>
      </c>
    </row>
    <row r="792" spans="11:19" hidden="1">
      <c r="K792" s="779" t="str">
        <f t="shared" ca="1" si="40"/>
        <v/>
      </c>
      <c r="L792" s="779" t="str">
        <f t="shared" ca="1" si="41"/>
        <v/>
      </c>
      <c r="O792" s="779" t="s">
        <v>3002</v>
      </c>
      <c r="P792" s="779" t="s">
        <v>3003</v>
      </c>
      <c r="Q792" s="779" t="s">
        <v>3004</v>
      </c>
      <c r="R792" s="779" t="s">
        <v>3005</v>
      </c>
      <c r="S792" s="779" t="s">
        <v>3006</v>
      </c>
    </row>
    <row r="793" spans="11:19" hidden="1">
      <c r="K793" s="779" t="str">
        <f t="shared" ca="1" si="40"/>
        <v/>
      </c>
      <c r="L793" s="779" t="str">
        <f t="shared" ca="1" si="41"/>
        <v/>
      </c>
      <c r="O793" s="779" t="s">
        <v>3007</v>
      </c>
      <c r="P793" s="779" t="s">
        <v>3008</v>
      </c>
      <c r="Q793" s="779" t="s">
        <v>3073</v>
      </c>
      <c r="R793" s="779" t="s">
        <v>3074</v>
      </c>
      <c r="S793" s="779" t="s">
        <v>3075</v>
      </c>
    </row>
    <row r="794" spans="11:19" hidden="1">
      <c r="K794" s="779" t="str">
        <f t="shared" ca="1" si="40"/>
        <v/>
      </c>
      <c r="L794" s="779" t="str">
        <f t="shared" ca="1" si="41"/>
        <v/>
      </c>
      <c r="O794" s="779" t="s">
        <v>3076</v>
      </c>
      <c r="P794" s="779" t="s">
        <v>3077</v>
      </c>
      <c r="Q794" s="779" t="s">
        <v>11081</v>
      </c>
      <c r="R794" s="779" t="s">
        <v>11082</v>
      </c>
      <c r="S794" s="779" t="s">
        <v>11083</v>
      </c>
    </row>
    <row r="795" spans="11:19" hidden="1">
      <c r="K795" s="779" t="str">
        <f t="shared" ca="1" si="40"/>
        <v/>
      </c>
      <c r="L795" s="779" t="str">
        <f t="shared" ca="1" si="41"/>
        <v/>
      </c>
      <c r="O795" s="779" t="s">
        <v>11084</v>
      </c>
      <c r="P795" s="779" t="s">
        <v>11085</v>
      </c>
      <c r="Q795" s="779" t="s">
        <v>11086</v>
      </c>
      <c r="R795" s="779" t="s">
        <v>11087</v>
      </c>
      <c r="S795" s="779" t="s">
        <v>11088</v>
      </c>
    </row>
    <row r="796" spans="11:19" hidden="1">
      <c r="K796" s="779" t="str">
        <f t="shared" ca="1" si="40"/>
        <v/>
      </c>
      <c r="L796" s="779" t="str">
        <f t="shared" ca="1" si="41"/>
        <v/>
      </c>
      <c r="O796" s="779" t="s">
        <v>11089</v>
      </c>
      <c r="P796" s="779" t="s">
        <v>11090</v>
      </c>
      <c r="Q796" s="779" t="s">
        <v>11091</v>
      </c>
      <c r="R796" s="779" t="s">
        <v>11092</v>
      </c>
      <c r="S796" s="779" t="s">
        <v>11093</v>
      </c>
    </row>
    <row r="797" spans="11:19" hidden="1">
      <c r="K797" s="779" t="str">
        <f t="shared" ca="1" si="40"/>
        <v/>
      </c>
      <c r="L797" s="779" t="str">
        <f t="shared" ca="1" si="41"/>
        <v/>
      </c>
      <c r="O797" s="779" t="s">
        <v>11094</v>
      </c>
      <c r="P797" s="779" t="s">
        <v>11095</v>
      </c>
      <c r="Q797" s="779" t="s">
        <v>11096</v>
      </c>
      <c r="R797" s="779" t="s">
        <v>9763</v>
      </c>
      <c r="S797" s="779" t="s">
        <v>9764</v>
      </c>
    </row>
    <row r="798" spans="11:19" hidden="1">
      <c r="K798" s="779" t="str">
        <f t="shared" ca="1" si="40"/>
        <v/>
      </c>
      <c r="L798" s="779" t="str">
        <f t="shared" ca="1" si="41"/>
        <v/>
      </c>
      <c r="O798" s="779" t="s">
        <v>9765</v>
      </c>
      <c r="P798" s="779" t="s">
        <v>6626</v>
      </c>
      <c r="Q798" s="779" t="s">
        <v>6627</v>
      </c>
      <c r="R798" s="779" t="s">
        <v>6628</v>
      </c>
      <c r="S798" s="779" t="s">
        <v>6629</v>
      </c>
    </row>
    <row r="799" spans="11:19" hidden="1">
      <c r="K799" s="779" t="str">
        <f t="shared" ca="1" si="40"/>
        <v/>
      </c>
      <c r="L799" s="779" t="str">
        <f t="shared" ca="1" si="41"/>
        <v/>
      </c>
      <c r="O799" s="779" t="s">
        <v>6630</v>
      </c>
      <c r="P799" s="779" t="s">
        <v>6631</v>
      </c>
      <c r="Q799" s="779" t="s">
        <v>6632</v>
      </c>
      <c r="R799" s="779" t="s">
        <v>6633</v>
      </c>
      <c r="S799" s="779" t="s">
        <v>6634</v>
      </c>
    </row>
    <row r="800" spans="11:19" hidden="1">
      <c r="K800" s="779" t="str">
        <f t="shared" ca="1" si="40"/>
        <v/>
      </c>
      <c r="L800" s="779" t="str">
        <f t="shared" ca="1" si="41"/>
        <v/>
      </c>
      <c r="O800" s="779" t="s">
        <v>6635</v>
      </c>
      <c r="P800" s="779" t="s">
        <v>6636</v>
      </c>
      <c r="Q800" s="779" t="s">
        <v>6637</v>
      </c>
      <c r="R800" s="779" t="s">
        <v>6638</v>
      </c>
      <c r="S800" s="779" t="s">
        <v>6639</v>
      </c>
    </row>
    <row r="801" spans="11:19" hidden="1">
      <c r="K801" s="779" t="str">
        <f t="shared" ca="1" si="40"/>
        <v/>
      </c>
      <c r="L801" s="779" t="str">
        <f t="shared" ca="1" si="41"/>
        <v/>
      </c>
      <c r="O801" s="779" t="s">
        <v>6640</v>
      </c>
      <c r="P801" s="779" t="s">
        <v>6641</v>
      </c>
      <c r="Q801" s="779" t="s">
        <v>4001</v>
      </c>
      <c r="R801" s="779" t="s">
        <v>4002</v>
      </c>
      <c r="S801" s="779" t="s">
        <v>10001</v>
      </c>
    </row>
    <row r="802" spans="11:19" hidden="1">
      <c r="K802" s="779" t="str">
        <f t="shared" ca="1" si="40"/>
        <v/>
      </c>
      <c r="L802" s="779" t="str">
        <f t="shared" ca="1" si="41"/>
        <v/>
      </c>
      <c r="O802" s="779" t="s">
        <v>10002</v>
      </c>
      <c r="P802" s="779" t="s">
        <v>13552</v>
      </c>
      <c r="Q802" s="779" t="s">
        <v>13553</v>
      </c>
      <c r="R802" s="779" t="s">
        <v>13554</v>
      </c>
      <c r="S802" s="779" t="s">
        <v>13555</v>
      </c>
    </row>
    <row r="803" spans="11:19" hidden="1">
      <c r="K803" s="779" t="str">
        <f t="shared" ca="1" si="40"/>
        <v/>
      </c>
      <c r="L803" s="779" t="str">
        <f t="shared" ca="1" si="41"/>
        <v/>
      </c>
      <c r="O803" s="779" t="s">
        <v>13556</v>
      </c>
      <c r="P803" s="779" t="s">
        <v>13557</v>
      </c>
      <c r="Q803" s="779" t="s">
        <v>13558</v>
      </c>
      <c r="R803" s="779" t="s">
        <v>13559</v>
      </c>
      <c r="S803" s="779" t="s">
        <v>13560</v>
      </c>
    </row>
    <row r="804" spans="11:19" hidden="1">
      <c r="K804" s="779" t="str">
        <f t="shared" ca="1" si="40"/>
        <v/>
      </c>
      <c r="L804" s="779" t="str">
        <f t="shared" ca="1" si="41"/>
        <v/>
      </c>
      <c r="O804" s="779" t="s">
        <v>13561</v>
      </c>
      <c r="P804" s="779" t="s">
        <v>13562</v>
      </c>
      <c r="Q804" s="779" t="s">
        <v>13563</v>
      </c>
      <c r="R804" s="779" t="s">
        <v>13564</v>
      </c>
      <c r="S804" s="779" t="s">
        <v>13565</v>
      </c>
    </row>
    <row r="805" spans="11:19" hidden="1">
      <c r="K805" s="779" t="str">
        <f t="shared" ca="1" si="40"/>
        <v/>
      </c>
      <c r="L805" s="779" t="str">
        <f t="shared" ca="1" si="41"/>
        <v/>
      </c>
      <c r="O805" s="779" t="s">
        <v>8019</v>
      </c>
      <c r="P805" s="779" t="s">
        <v>8020</v>
      </c>
      <c r="Q805" s="779" t="s">
        <v>8021</v>
      </c>
      <c r="R805" s="779" t="s">
        <v>8022</v>
      </c>
      <c r="S805" s="779" t="s">
        <v>8023</v>
      </c>
    </row>
    <row r="806" spans="11:19" hidden="1">
      <c r="K806" s="779" t="str">
        <f t="shared" ca="1" si="40"/>
        <v/>
      </c>
      <c r="L806" s="779" t="str">
        <f t="shared" ca="1" si="41"/>
        <v/>
      </c>
      <c r="O806" s="779" t="s">
        <v>7541</v>
      </c>
      <c r="P806" s="779" t="s">
        <v>7542</v>
      </c>
      <c r="Q806" s="779" t="s">
        <v>7543</v>
      </c>
      <c r="R806" s="779" t="s">
        <v>7544</v>
      </c>
      <c r="S806" s="779" t="s">
        <v>7545</v>
      </c>
    </row>
    <row r="807" spans="11:19" hidden="1">
      <c r="K807" s="779" t="str">
        <f t="shared" ca="1" si="40"/>
        <v/>
      </c>
      <c r="L807" s="779" t="str">
        <f t="shared" ca="1" si="41"/>
        <v/>
      </c>
      <c r="O807" s="779" t="s">
        <v>7546</v>
      </c>
      <c r="P807" s="779" t="s">
        <v>7547</v>
      </c>
      <c r="Q807" s="779" t="s">
        <v>7548</v>
      </c>
      <c r="R807" s="779" t="s">
        <v>7549</v>
      </c>
      <c r="S807" s="779" t="s">
        <v>7550</v>
      </c>
    </row>
    <row r="808" spans="11:19" hidden="1">
      <c r="K808" s="779" t="str">
        <f t="shared" ca="1" si="40"/>
        <v/>
      </c>
      <c r="L808" s="779" t="str">
        <f t="shared" ca="1" si="41"/>
        <v/>
      </c>
      <c r="O808" s="779" t="s">
        <v>7551</v>
      </c>
      <c r="P808" s="779" t="s">
        <v>7552</v>
      </c>
      <c r="Q808" s="779" t="s">
        <v>7553</v>
      </c>
      <c r="R808" s="779" t="s">
        <v>7554</v>
      </c>
      <c r="S808" s="779" t="s">
        <v>7555</v>
      </c>
    </row>
    <row r="809" spans="11:19" hidden="1">
      <c r="K809" s="779" t="str">
        <f t="shared" ca="1" si="40"/>
        <v/>
      </c>
      <c r="L809" s="779" t="str">
        <f t="shared" ca="1" si="41"/>
        <v/>
      </c>
      <c r="O809" s="779" t="s">
        <v>7556</v>
      </c>
      <c r="P809" s="779" t="s">
        <v>7557</v>
      </c>
      <c r="Q809" s="779" t="s">
        <v>7558</v>
      </c>
      <c r="R809" s="779" t="s">
        <v>7559</v>
      </c>
      <c r="S809" s="779" t="s">
        <v>7560</v>
      </c>
    </row>
    <row r="810" spans="11:19" hidden="1">
      <c r="K810" s="779" t="str">
        <f t="shared" ca="1" si="40"/>
        <v/>
      </c>
      <c r="L810" s="779" t="str">
        <f t="shared" ca="1" si="41"/>
        <v/>
      </c>
      <c r="O810" s="779" t="s">
        <v>12472</v>
      </c>
      <c r="P810" s="779" t="s">
        <v>12473</v>
      </c>
      <c r="Q810" s="779" t="s">
        <v>12474</v>
      </c>
      <c r="R810" s="779" t="s">
        <v>12475</v>
      </c>
      <c r="S810" s="779" t="s">
        <v>12476</v>
      </c>
    </row>
    <row r="811" spans="11:19" hidden="1">
      <c r="K811" s="779" t="str">
        <f t="shared" ca="1" si="40"/>
        <v/>
      </c>
      <c r="L811" s="779" t="str">
        <f t="shared" ca="1" si="41"/>
        <v/>
      </c>
      <c r="O811" s="779" t="s">
        <v>12477</v>
      </c>
      <c r="P811" s="779" t="s">
        <v>12478</v>
      </c>
      <c r="Q811" s="779" t="s">
        <v>12479</v>
      </c>
      <c r="R811" s="779" t="s">
        <v>12480</v>
      </c>
      <c r="S811" s="779" t="s">
        <v>12481</v>
      </c>
    </row>
    <row r="812" spans="11:19" hidden="1">
      <c r="K812" s="779" t="str">
        <f t="shared" ca="1" si="40"/>
        <v/>
      </c>
      <c r="L812" s="779" t="str">
        <f t="shared" ca="1" si="41"/>
        <v/>
      </c>
      <c r="O812" s="779" t="s">
        <v>12482</v>
      </c>
      <c r="P812" s="779" t="s">
        <v>12483</v>
      </c>
      <c r="Q812" s="779" t="s">
        <v>12484</v>
      </c>
      <c r="R812" s="779" t="s">
        <v>12485</v>
      </c>
      <c r="S812" s="779" t="s">
        <v>12486</v>
      </c>
    </row>
    <row r="813" spans="11:19" hidden="1">
      <c r="K813" s="779" t="str">
        <f t="shared" ca="1" si="40"/>
        <v/>
      </c>
      <c r="L813" s="779" t="str">
        <f t="shared" ca="1" si="41"/>
        <v/>
      </c>
      <c r="O813" s="779" t="s">
        <v>12487</v>
      </c>
      <c r="P813" s="779" t="s">
        <v>1399</v>
      </c>
      <c r="Q813" s="779" t="s">
        <v>1400</v>
      </c>
      <c r="R813" s="779" t="s">
        <v>1401</v>
      </c>
      <c r="S813" s="779" t="s">
        <v>1402</v>
      </c>
    </row>
    <row r="814" spans="11:19" hidden="1">
      <c r="K814" s="779" t="str">
        <f t="shared" ca="1" si="40"/>
        <v/>
      </c>
      <c r="L814" s="779" t="str">
        <f t="shared" ca="1" si="41"/>
        <v/>
      </c>
      <c r="O814" s="779" t="s">
        <v>1403</v>
      </c>
      <c r="P814" s="779" t="s">
        <v>1404</v>
      </c>
      <c r="Q814" s="779" t="s">
        <v>144</v>
      </c>
      <c r="R814" s="779" t="s">
        <v>145</v>
      </c>
      <c r="S814" s="779" t="s">
        <v>146</v>
      </c>
    </row>
    <row r="815" spans="11:19" hidden="1">
      <c r="K815" s="779" t="str">
        <f t="shared" ca="1" si="40"/>
        <v/>
      </c>
      <c r="L815" s="779" t="str">
        <f t="shared" ca="1" si="41"/>
        <v/>
      </c>
      <c r="O815" s="779" t="s">
        <v>147</v>
      </c>
      <c r="P815" s="779" t="s">
        <v>148</v>
      </c>
      <c r="Q815" s="779" t="s">
        <v>5408</v>
      </c>
      <c r="R815" s="779" t="s">
        <v>5409</v>
      </c>
      <c r="S815" s="779" t="s">
        <v>5410</v>
      </c>
    </row>
    <row r="816" spans="11:19" hidden="1">
      <c r="K816" s="779" t="str">
        <f t="shared" ca="1" si="40"/>
        <v/>
      </c>
      <c r="L816" s="779" t="str">
        <f t="shared" ca="1" si="41"/>
        <v/>
      </c>
      <c r="O816" s="779" t="s">
        <v>5411</v>
      </c>
      <c r="P816" s="779" t="s">
        <v>5412</v>
      </c>
      <c r="Q816" s="779" t="s">
        <v>5413</v>
      </c>
      <c r="R816" s="779" t="s">
        <v>5414</v>
      </c>
      <c r="S816" s="779" t="s">
        <v>5415</v>
      </c>
    </row>
    <row r="817" spans="11:19" hidden="1">
      <c r="K817" s="779" t="str">
        <f t="shared" ca="1" si="40"/>
        <v/>
      </c>
      <c r="L817" s="779" t="str">
        <f t="shared" ca="1" si="41"/>
        <v/>
      </c>
      <c r="O817" s="779" t="s">
        <v>5416</v>
      </c>
      <c r="P817" s="779" t="s">
        <v>5417</v>
      </c>
      <c r="Q817" s="779" t="s">
        <v>5418</v>
      </c>
      <c r="R817" s="779" t="s">
        <v>1409</v>
      </c>
      <c r="S817" s="779" t="s">
        <v>1410</v>
      </c>
    </row>
    <row r="818" spans="11:19" hidden="1">
      <c r="K818" s="779" t="str">
        <f t="shared" ca="1" si="40"/>
        <v/>
      </c>
      <c r="L818" s="779" t="str">
        <f t="shared" ca="1" si="41"/>
        <v/>
      </c>
      <c r="O818" s="779" t="s">
        <v>1411</v>
      </c>
      <c r="P818" s="779" t="s">
        <v>1412</v>
      </c>
      <c r="Q818" s="779" t="s">
        <v>1413</v>
      </c>
      <c r="R818" s="779" t="s">
        <v>8832</v>
      </c>
      <c r="S818" s="779" t="s">
        <v>8833</v>
      </c>
    </row>
    <row r="819" spans="11:19" hidden="1">
      <c r="K819" s="779" t="str">
        <f t="shared" ca="1" si="40"/>
        <v/>
      </c>
      <c r="L819" s="779" t="str">
        <f t="shared" ca="1" si="41"/>
        <v/>
      </c>
      <c r="O819" s="779" t="s">
        <v>8834</v>
      </c>
      <c r="P819" s="779" t="s">
        <v>8835</v>
      </c>
      <c r="Q819" s="779" t="s">
        <v>8836</v>
      </c>
      <c r="R819" s="779" t="s">
        <v>8837</v>
      </c>
      <c r="S819" s="779" t="s">
        <v>8838</v>
      </c>
    </row>
    <row r="820" spans="11:19" hidden="1">
      <c r="K820" s="779" t="str">
        <f t="shared" ca="1" si="40"/>
        <v/>
      </c>
      <c r="L820" s="779" t="str">
        <f t="shared" ca="1" si="41"/>
        <v/>
      </c>
      <c r="O820" s="779" t="s">
        <v>8839</v>
      </c>
      <c r="P820" s="779" t="s">
        <v>8840</v>
      </c>
      <c r="Q820" s="779" t="s">
        <v>8841</v>
      </c>
      <c r="R820" s="779" t="s">
        <v>8842</v>
      </c>
      <c r="S820" s="779" t="s">
        <v>5289</v>
      </c>
    </row>
    <row r="821" spans="11:19" hidden="1">
      <c r="K821" s="779" t="str">
        <f t="shared" ca="1" si="40"/>
        <v/>
      </c>
      <c r="L821" s="779" t="str">
        <f t="shared" ca="1" si="41"/>
        <v/>
      </c>
      <c r="O821" s="779" t="s">
        <v>5290</v>
      </c>
      <c r="P821" s="779" t="s">
        <v>5291</v>
      </c>
      <c r="Q821" s="779" t="s">
        <v>5292</v>
      </c>
      <c r="R821" s="779" t="s">
        <v>5293</v>
      </c>
      <c r="S821" s="779" t="s">
        <v>5294</v>
      </c>
    </row>
    <row r="822" spans="11:19" hidden="1">
      <c r="K822" s="779" t="str">
        <f t="shared" ca="1" si="40"/>
        <v/>
      </c>
      <c r="L822" s="779" t="str">
        <f t="shared" ca="1" si="41"/>
        <v/>
      </c>
      <c r="O822" s="779" t="s">
        <v>5295</v>
      </c>
      <c r="P822" s="779" t="s">
        <v>5296</v>
      </c>
      <c r="Q822" s="779" t="s">
        <v>5297</v>
      </c>
      <c r="R822" s="779" t="s">
        <v>5298</v>
      </c>
      <c r="S822" s="779" t="s">
        <v>5791</v>
      </c>
    </row>
    <row r="823" spans="11:19" hidden="1">
      <c r="K823" s="779" t="str">
        <f t="shared" ca="1" si="40"/>
        <v/>
      </c>
      <c r="L823" s="779" t="str">
        <f t="shared" ca="1" si="41"/>
        <v/>
      </c>
      <c r="O823" s="779" t="s">
        <v>5792</v>
      </c>
      <c r="P823" s="779" t="s">
        <v>5793</v>
      </c>
      <c r="Q823" s="779" t="s">
        <v>5794</v>
      </c>
      <c r="R823" s="779" t="s">
        <v>5795</v>
      </c>
      <c r="S823" s="779" t="s">
        <v>13731</v>
      </c>
    </row>
    <row r="824" spans="11:19" hidden="1">
      <c r="K824" s="779" t="str">
        <f t="shared" ca="1" si="40"/>
        <v/>
      </c>
      <c r="L824" s="779" t="str">
        <f t="shared" ca="1" si="41"/>
        <v/>
      </c>
      <c r="O824" s="779" t="s">
        <v>13732</v>
      </c>
      <c r="P824" s="779" t="s">
        <v>13733</v>
      </c>
      <c r="Q824" s="779" t="s">
        <v>13734</v>
      </c>
      <c r="R824" s="779" t="s">
        <v>9151</v>
      </c>
      <c r="S824" s="779" t="s">
        <v>9152</v>
      </c>
    </row>
    <row r="825" spans="11:19" hidden="1">
      <c r="K825" s="779" t="str">
        <f t="shared" ca="1" si="40"/>
        <v/>
      </c>
      <c r="L825" s="779" t="str">
        <f t="shared" ca="1" si="41"/>
        <v/>
      </c>
      <c r="O825" s="779" t="s">
        <v>9153</v>
      </c>
      <c r="P825" s="779" t="s">
        <v>13866</v>
      </c>
      <c r="Q825" s="779" t="s">
        <v>13867</v>
      </c>
      <c r="R825" s="779" t="s">
        <v>13868</v>
      </c>
      <c r="S825" s="779" t="s">
        <v>13869</v>
      </c>
    </row>
    <row r="826" spans="11:19" hidden="1">
      <c r="K826" s="779" t="str">
        <f t="shared" ca="1" si="40"/>
        <v/>
      </c>
      <c r="L826" s="779" t="str">
        <f t="shared" ca="1" si="41"/>
        <v/>
      </c>
      <c r="O826" s="779" t="s">
        <v>13870</v>
      </c>
      <c r="P826" s="779" t="s">
        <v>13871</v>
      </c>
      <c r="Q826" s="779" t="s">
        <v>13872</v>
      </c>
      <c r="R826" s="779" t="s">
        <v>13873</v>
      </c>
      <c r="S826" s="779" t="s">
        <v>13874</v>
      </c>
    </row>
    <row r="827" spans="11:19" hidden="1">
      <c r="K827" s="779" t="str">
        <f t="shared" ca="1" si="40"/>
        <v/>
      </c>
      <c r="L827" s="779" t="str">
        <f t="shared" ca="1" si="41"/>
        <v/>
      </c>
      <c r="O827" s="779" t="s">
        <v>13875</v>
      </c>
      <c r="P827" s="779" t="s">
        <v>13876</v>
      </c>
      <c r="Q827" s="779" t="s">
        <v>13877</v>
      </c>
      <c r="R827" s="779" t="s">
        <v>13878</v>
      </c>
      <c r="S827" s="779" t="s">
        <v>13879</v>
      </c>
    </row>
    <row r="828" spans="11:19" hidden="1">
      <c r="K828" s="779" t="str">
        <f t="shared" ca="1" si="40"/>
        <v/>
      </c>
      <c r="L828" s="779" t="str">
        <f t="shared" ca="1" si="41"/>
        <v/>
      </c>
      <c r="O828" s="779" t="s">
        <v>13880</v>
      </c>
      <c r="P828" s="779" t="s">
        <v>13881</v>
      </c>
      <c r="Q828" s="779" t="s">
        <v>13882</v>
      </c>
      <c r="R828" s="779" t="s">
        <v>13883</v>
      </c>
      <c r="S828" s="779" t="s">
        <v>13884</v>
      </c>
    </row>
    <row r="829" spans="11:19" hidden="1">
      <c r="K829" s="779" t="str">
        <f t="shared" ca="1" si="40"/>
        <v/>
      </c>
      <c r="L829" s="779" t="str">
        <f t="shared" ca="1" si="41"/>
        <v/>
      </c>
      <c r="O829" s="779" t="s">
        <v>632</v>
      </c>
      <c r="P829" s="779" t="s">
        <v>633</v>
      </c>
      <c r="Q829" s="779" t="s">
        <v>634</v>
      </c>
      <c r="R829" s="779" t="s">
        <v>635</v>
      </c>
      <c r="S829" s="779" t="s">
        <v>636</v>
      </c>
    </row>
    <row r="830" spans="11:19" hidden="1">
      <c r="K830" s="779" t="str">
        <f t="shared" ca="1" si="40"/>
        <v/>
      </c>
      <c r="L830" s="779" t="str">
        <f t="shared" ca="1" si="41"/>
        <v/>
      </c>
      <c r="O830" s="779" t="s">
        <v>3573</v>
      </c>
      <c r="P830" s="779" t="s">
        <v>3574</v>
      </c>
      <c r="Q830" s="779" t="s">
        <v>3575</v>
      </c>
      <c r="R830" s="779" t="s">
        <v>3576</v>
      </c>
      <c r="S830" s="779" t="s">
        <v>3577</v>
      </c>
    </row>
    <row r="831" spans="11:19" hidden="1">
      <c r="K831" s="779" t="str">
        <f t="shared" ca="1" si="40"/>
        <v/>
      </c>
      <c r="L831" s="779" t="str">
        <f t="shared" ca="1" si="41"/>
        <v/>
      </c>
      <c r="O831" s="779" t="s">
        <v>3578</v>
      </c>
      <c r="P831" s="779" t="s">
        <v>3996</v>
      </c>
      <c r="Q831" s="779" t="s">
        <v>3997</v>
      </c>
      <c r="R831" s="779" t="s">
        <v>3998</v>
      </c>
      <c r="S831" s="779" t="s">
        <v>3999</v>
      </c>
    </row>
    <row r="832" spans="11:19" hidden="1">
      <c r="K832" s="779" t="str">
        <f t="shared" ca="1" si="40"/>
        <v/>
      </c>
      <c r="L832" s="779" t="str">
        <f t="shared" ca="1" si="41"/>
        <v/>
      </c>
      <c r="O832" s="779" t="s">
        <v>4000</v>
      </c>
      <c r="P832" s="779" t="s">
        <v>11490</v>
      </c>
      <c r="Q832" s="779" t="s">
        <v>11491</v>
      </c>
      <c r="R832" s="779" t="s">
        <v>11492</v>
      </c>
      <c r="S832" s="779" t="s">
        <v>11493</v>
      </c>
    </row>
    <row r="833" spans="11:19" hidden="1">
      <c r="K833" s="779" t="str">
        <f t="shared" ca="1" si="40"/>
        <v/>
      </c>
      <c r="L833" s="779" t="str">
        <f t="shared" ca="1" si="41"/>
        <v/>
      </c>
      <c r="O833" s="779" t="s">
        <v>11494</v>
      </c>
      <c r="P833" s="779" t="s">
        <v>11495</v>
      </c>
      <c r="Q833" s="779" t="s">
        <v>11496</v>
      </c>
      <c r="R833" s="779" t="s">
        <v>11497</v>
      </c>
      <c r="S833" s="779" t="s">
        <v>11498</v>
      </c>
    </row>
    <row r="834" spans="11:19" hidden="1">
      <c r="K834" s="779" t="str">
        <f t="shared" ca="1" si="40"/>
        <v/>
      </c>
      <c r="L834" s="779" t="str">
        <f t="shared" ca="1" si="41"/>
        <v/>
      </c>
      <c r="O834" s="779" t="s">
        <v>11499</v>
      </c>
      <c r="P834" s="779" t="s">
        <v>11500</v>
      </c>
      <c r="Q834" s="779" t="s">
        <v>11501</v>
      </c>
      <c r="R834" s="779" t="s">
        <v>11502</v>
      </c>
      <c r="S834" s="779" t="s">
        <v>5956</v>
      </c>
    </row>
    <row r="835" spans="11:19" hidden="1">
      <c r="K835" s="779" t="str">
        <f t="shared" ca="1" si="40"/>
        <v/>
      </c>
      <c r="L835" s="779" t="str">
        <f t="shared" ca="1" si="41"/>
        <v/>
      </c>
      <c r="O835" s="779" t="s">
        <v>5957</v>
      </c>
      <c r="P835" s="779" t="s">
        <v>5958</v>
      </c>
      <c r="Q835" s="779" t="s">
        <v>5959</v>
      </c>
      <c r="R835" s="779" t="s">
        <v>5960</v>
      </c>
      <c r="S835" s="779" t="s">
        <v>5961</v>
      </c>
    </row>
    <row r="836" spans="11:19" hidden="1">
      <c r="K836" s="779" t="str">
        <f t="shared" ca="1" si="40"/>
        <v/>
      </c>
      <c r="L836" s="779" t="str">
        <f t="shared" ca="1" si="41"/>
        <v/>
      </c>
      <c r="O836" s="779" t="s">
        <v>5962</v>
      </c>
      <c r="P836" s="779" t="s">
        <v>5963</v>
      </c>
      <c r="Q836" s="779" t="s">
        <v>5964</v>
      </c>
      <c r="R836" s="779" t="s">
        <v>5965</v>
      </c>
      <c r="S836" s="779" t="s">
        <v>5966</v>
      </c>
    </row>
    <row r="837" spans="11:19" hidden="1">
      <c r="K837" s="779" t="str">
        <f t="shared" ca="1" si="40"/>
        <v/>
      </c>
      <c r="L837" s="779" t="str">
        <f t="shared" ca="1" si="41"/>
        <v/>
      </c>
      <c r="O837" s="779" t="s">
        <v>5967</v>
      </c>
      <c r="P837" s="779" t="s">
        <v>5968</v>
      </c>
      <c r="Q837" s="779" t="s">
        <v>5969</v>
      </c>
      <c r="R837" s="779" t="s">
        <v>5970</v>
      </c>
      <c r="S837" s="779" t="s">
        <v>5971</v>
      </c>
    </row>
    <row r="838" spans="11:19" hidden="1">
      <c r="K838" s="779" t="str">
        <f t="shared" ca="1" si="40"/>
        <v/>
      </c>
      <c r="L838" s="779" t="str">
        <f t="shared" ca="1" si="41"/>
        <v/>
      </c>
      <c r="O838" s="779" t="s">
        <v>5972</v>
      </c>
      <c r="P838" s="779" t="s">
        <v>5973</v>
      </c>
      <c r="Q838" s="779" t="s">
        <v>5974</v>
      </c>
      <c r="R838" s="779" t="s">
        <v>5975</v>
      </c>
      <c r="S838" s="779" t="s">
        <v>5976</v>
      </c>
    </row>
    <row r="839" spans="11:19" hidden="1">
      <c r="K839" s="779" t="str">
        <f t="shared" ca="1" si="40"/>
        <v/>
      </c>
      <c r="L839" s="779" t="str">
        <f t="shared" ca="1" si="41"/>
        <v/>
      </c>
      <c r="O839" s="779" t="s">
        <v>5977</v>
      </c>
      <c r="P839" s="779" t="s">
        <v>5978</v>
      </c>
      <c r="Q839" s="779" t="s">
        <v>5979</v>
      </c>
      <c r="R839" s="779" t="s">
        <v>5980</v>
      </c>
      <c r="S839" s="779" t="s">
        <v>5981</v>
      </c>
    </row>
    <row r="840" spans="11:19" hidden="1">
      <c r="K840" s="779" t="str">
        <f t="shared" ca="1" si="40"/>
        <v/>
      </c>
      <c r="L840" s="779" t="str">
        <f t="shared" ca="1" si="41"/>
        <v/>
      </c>
      <c r="O840" s="779" t="s">
        <v>5982</v>
      </c>
      <c r="P840" s="779" t="s">
        <v>9443</v>
      </c>
      <c r="Q840" s="779" t="s">
        <v>9444</v>
      </c>
      <c r="R840" s="779" t="s">
        <v>9445</v>
      </c>
      <c r="S840" s="779" t="s">
        <v>9446</v>
      </c>
    </row>
    <row r="841" spans="11:19" hidden="1">
      <c r="K841" s="779" t="str">
        <f t="shared" ca="1" si="40"/>
        <v/>
      </c>
      <c r="L841" s="779" t="str">
        <f t="shared" ca="1" si="41"/>
        <v/>
      </c>
      <c r="O841" s="779" t="s">
        <v>9447</v>
      </c>
      <c r="P841" s="779" t="s">
        <v>9448</v>
      </c>
      <c r="Q841" s="779" t="s">
        <v>9449</v>
      </c>
      <c r="R841" s="779" t="s">
        <v>7879</v>
      </c>
      <c r="S841" s="779" t="s">
        <v>7880</v>
      </c>
    </row>
    <row r="842" spans="11:19" hidden="1">
      <c r="K842" s="779" t="str">
        <f t="shared" ca="1" si="40"/>
        <v/>
      </c>
      <c r="L842" s="779" t="str">
        <f t="shared" ca="1" si="41"/>
        <v/>
      </c>
      <c r="O842" s="779" t="s">
        <v>7881</v>
      </c>
      <c r="P842" s="779" t="s">
        <v>8766</v>
      </c>
      <c r="Q842" s="779" t="s">
        <v>8767</v>
      </c>
      <c r="R842" s="779" t="s">
        <v>8768</v>
      </c>
      <c r="S842" s="779" t="s">
        <v>8769</v>
      </c>
    </row>
    <row r="843" spans="11:19" hidden="1">
      <c r="K843" s="779" t="str">
        <f t="shared" ca="1" si="40"/>
        <v/>
      </c>
      <c r="L843" s="779" t="str">
        <f t="shared" ca="1" si="41"/>
        <v/>
      </c>
      <c r="O843" s="779" t="s">
        <v>8770</v>
      </c>
      <c r="P843" s="779" t="s">
        <v>8771</v>
      </c>
      <c r="Q843" s="779" t="s">
        <v>9297</v>
      </c>
      <c r="R843" s="779" t="s">
        <v>9298</v>
      </c>
      <c r="S843" s="779" t="s">
        <v>9299</v>
      </c>
    </row>
    <row r="844" spans="11:19" hidden="1">
      <c r="K844" s="779" t="str">
        <f t="shared" ref="K844:K907" ca="1" si="42">IF(INDIRECT($O844)=0,"",INDIRECT($R844)&amp;INDIRECT($O844)&amp;INDIRECT($P844)&amp;INDIRECT($Q844))</f>
        <v/>
      </c>
      <c r="L844" s="779" t="str">
        <f t="shared" ref="L844:L907" ca="1" si="43">IF(INDIRECT($O844)=0,"",INDIRECT($S844)&amp;INDIRECT($O844)&amp;INDIRECT($P844)&amp;INDIRECT($Q844))</f>
        <v/>
      </c>
      <c r="O844" s="779" t="s">
        <v>14181</v>
      </c>
      <c r="P844" s="779" t="s">
        <v>14182</v>
      </c>
      <c r="Q844" s="779" t="s">
        <v>14183</v>
      </c>
      <c r="R844" s="779" t="s">
        <v>14184</v>
      </c>
      <c r="S844" s="779" t="s">
        <v>14185</v>
      </c>
    </row>
    <row r="845" spans="11:19" hidden="1">
      <c r="K845" s="779" t="str">
        <f t="shared" ca="1" si="42"/>
        <v/>
      </c>
      <c r="L845" s="779" t="str">
        <f t="shared" ca="1" si="43"/>
        <v/>
      </c>
      <c r="O845" s="779" t="s">
        <v>14186</v>
      </c>
      <c r="P845" s="779" t="s">
        <v>14187</v>
      </c>
      <c r="Q845" s="779" t="s">
        <v>14188</v>
      </c>
      <c r="R845" s="779" t="s">
        <v>4216</v>
      </c>
      <c r="S845" s="779" t="s">
        <v>4217</v>
      </c>
    </row>
    <row r="846" spans="11:19" hidden="1">
      <c r="K846" s="779" t="str">
        <f t="shared" ca="1" si="42"/>
        <v/>
      </c>
      <c r="L846" s="779" t="str">
        <f t="shared" ca="1" si="43"/>
        <v/>
      </c>
      <c r="O846" s="779" t="s">
        <v>4371</v>
      </c>
      <c r="P846" s="779" t="s">
        <v>4372</v>
      </c>
      <c r="Q846" s="779" t="s">
        <v>6779</v>
      </c>
      <c r="R846" s="779" t="s">
        <v>6780</v>
      </c>
      <c r="S846" s="779" t="s">
        <v>6781</v>
      </c>
    </row>
    <row r="847" spans="11:19" hidden="1">
      <c r="K847" s="779" t="str">
        <f t="shared" ca="1" si="42"/>
        <v/>
      </c>
      <c r="L847" s="779" t="str">
        <f t="shared" ca="1" si="43"/>
        <v/>
      </c>
      <c r="O847" s="779" t="s">
        <v>6782</v>
      </c>
      <c r="P847" s="779" t="s">
        <v>3776</v>
      </c>
      <c r="Q847" s="779" t="s">
        <v>3777</v>
      </c>
      <c r="R847" s="779" t="s">
        <v>3778</v>
      </c>
      <c r="S847" s="779" t="s">
        <v>3779</v>
      </c>
    </row>
    <row r="848" spans="11:19" hidden="1">
      <c r="K848" s="779" t="str">
        <f t="shared" ca="1" si="42"/>
        <v/>
      </c>
      <c r="L848" s="779" t="str">
        <f t="shared" ca="1" si="43"/>
        <v/>
      </c>
      <c r="O848" s="779" t="s">
        <v>3780</v>
      </c>
      <c r="P848" s="779" t="s">
        <v>3781</v>
      </c>
      <c r="Q848" s="779" t="s">
        <v>9390</v>
      </c>
      <c r="R848" s="779" t="s">
        <v>9391</v>
      </c>
      <c r="S848" s="779" t="s">
        <v>9392</v>
      </c>
    </row>
    <row r="849" spans="11:19" hidden="1">
      <c r="K849" s="779" t="str">
        <f t="shared" ca="1" si="42"/>
        <v/>
      </c>
      <c r="L849" s="779" t="str">
        <f t="shared" ca="1" si="43"/>
        <v/>
      </c>
      <c r="O849" s="779" t="s">
        <v>7655</v>
      </c>
      <c r="P849" s="779" t="s">
        <v>7656</v>
      </c>
      <c r="Q849" s="779" t="s">
        <v>9389</v>
      </c>
      <c r="R849" s="779" t="s">
        <v>4081</v>
      </c>
      <c r="S849" s="779" t="s">
        <v>4082</v>
      </c>
    </row>
    <row r="850" spans="11:19" hidden="1">
      <c r="K850" s="779" t="str">
        <f t="shared" ca="1" si="42"/>
        <v/>
      </c>
      <c r="L850" s="779" t="str">
        <f t="shared" ca="1" si="43"/>
        <v/>
      </c>
      <c r="O850" s="779" t="s">
        <v>4083</v>
      </c>
      <c r="P850" s="779" t="s">
        <v>4084</v>
      </c>
      <c r="Q850" s="779" t="s">
        <v>4085</v>
      </c>
      <c r="R850" s="779" t="s">
        <v>4086</v>
      </c>
      <c r="S850" s="779" t="s">
        <v>13469</v>
      </c>
    </row>
    <row r="851" spans="11:19" hidden="1">
      <c r="K851" s="779" t="str">
        <f t="shared" ca="1" si="42"/>
        <v/>
      </c>
      <c r="L851" s="779" t="str">
        <f t="shared" ca="1" si="43"/>
        <v/>
      </c>
      <c r="O851" s="779" t="s">
        <v>13470</v>
      </c>
      <c r="P851" s="779" t="s">
        <v>13471</v>
      </c>
      <c r="Q851" s="779" t="s">
        <v>13472</v>
      </c>
      <c r="R851" s="779" t="s">
        <v>13473</v>
      </c>
      <c r="S851" s="779" t="s">
        <v>13474</v>
      </c>
    </row>
    <row r="852" spans="11:19" hidden="1">
      <c r="K852" s="779" t="str">
        <f t="shared" ca="1" si="42"/>
        <v/>
      </c>
      <c r="L852" s="779" t="str">
        <f t="shared" ca="1" si="43"/>
        <v/>
      </c>
      <c r="O852" s="779" t="s">
        <v>13475</v>
      </c>
      <c r="P852" s="779" t="s">
        <v>13476</v>
      </c>
      <c r="Q852" s="779" t="s">
        <v>13477</v>
      </c>
      <c r="R852" s="779" t="s">
        <v>13478</v>
      </c>
      <c r="S852" s="779" t="s">
        <v>13479</v>
      </c>
    </row>
    <row r="853" spans="11:19" hidden="1">
      <c r="K853" s="779" t="str">
        <f t="shared" ca="1" si="42"/>
        <v/>
      </c>
      <c r="L853" s="779" t="str">
        <f t="shared" ca="1" si="43"/>
        <v/>
      </c>
      <c r="O853" s="779" t="s">
        <v>13480</v>
      </c>
      <c r="P853" s="779" t="s">
        <v>4772</v>
      </c>
      <c r="Q853" s="779" t="s">
        <v>4773</v>
      </c>
      <c r="R853" s="779" t="s">
        <v>4774</v>
      </c>
      <c r="S853" s="779" t="s">
        <v>4775</v>
      </c>
    </row>
    <row r="854" spans="11:19" hidden="1">
      <c r="K854" s="779" t="str">
        <f t="shared" ca="1" si="42"/>
        <v/>
      </c>
      <c r="L854" s="779" t="str">
        <f t="shared" ca="1" si="43"/>
        <v/>
      </c>
      <c r="O854" s="779" t="s">
        <v>4776</v>
      </c>
      <c r="P854" s="779" t="s">
        <v>4777</v>
      </c>
      <c r="Q854" s="779" t="s">
        <v>4778</v>
      </c>
      <c r="R854" s="779" t="s">
        <v>11114</v>
      </c>
      <c r="S854" s="779" t="s">
        <v>11115</v>
      </c>
    </row>
    <row r="855" spans="11:19" hidden="1">
      <c r="K855" s="779" t="str">
        <f t="shared" ca="1" si="42"/>
        <v/>
      </c>
      <c r="L855" s="779" t="str">
        <f t="shared" ca="1" si="43"/>
        <v/>
      </c>
      <c r="O855" s="779" t="s">
        <v>11116</v>
      </c>
      <c r="P855" s="779" t="s">
        <v>11117</v>
      </c>
      <c r="Q855" s="779" t="s">
        <v>11118</v>
      </c>
      <c r="R855" s="779" t="s">
        <v>11119</v>
      </c>
      <c r="S855" s="779" t="s">
        <v>11120</v>
      </c>
    </row>
    <row r="856" spans="11:19" hidden="1">
      <c r="K856" s="779" t="str">
        <f t="shared" ca="1" si="42"/>
        <v/>
      </c>
      <c r="L856" s="779" t="str">
        <f t="shared" ca="1" si="43"/>
        <v/>
      </c>
      <c r="O856" s="779" t="s">
        <v>11121</v>
      </c>
      <c r="P856" s="779" t="s">
        <v>11122</v>
      </c>
      <c r="Q856" s="779" t="s">
        <v>11447</v>
      </c>
      <c r="R856" s="779" t="s">
        <v>11448</v>
      </c>
      <c r="S856" s="779" t="s">
        <v>11449</v>
      </c>
    </row>
    <row r="857" spans="11:19" hidden="1">
      <c r="K857" s="779" t="str">
        <f t="shared" ca="1" si="42"/>
        <v/>
      </c>
      <c r="L857" s="779" t="str">
        <f t="shared" ca="1" si="43"/>
        <v/>
      </c>
      <c r="O857" s="779" t="s">
        <v>11450</v>
      </c>
      <c r="P857" s="779" t="s">
        <v>11451</v>
      </c>
      <c r="Q857" s="779" t="s">
        <v>11452</v>
      </c>
      <c r="R857" s="779" t="s">
        <v>11453</v>
      </c>
      <c r="S857" s="779" t="s">
        <v>9393</v>
      </c>
    </row>
    <row r="858" spans="11:19" hidden="1">
      <c r="K858" s="779" t="str">
        <f t="shared" ca="1" si="42"/>
        <v/>
      </c>
      <c r="L858" s="779" t="str">
        <f t="shared" ca="1" si="43"/>
        <v/>
      </c>
      <c r="O858" s="779" t="s">
        <v>9394</v>
      </c>
      <c r="P858" s="779" t="s">
        <v>9395</v>
      </c>
      <c r="Q858" s="779" t="s">
        <v>9396</v>
      </c>
      <c r="R858" s="779" t="s">
        <v>9397</v>
      </c>
      <c r="S858" s="779" t="s">
        <v>9398</v>
      </c>
    </row>
    <row r="859" spans="11:19" hidden="1">
      <c r="K859" s="779" t="str">
        <f t="shared" ca="1" si="42"/>
        <v/>
      </c>
      <c r="L859" s="779" t="str">
        <f t="shared" ca="1" si="43"/>
        <v/>
      </c>
      <c r="O859" s="779" t="s">
        <v>12014</v>
      </c>
      <c r="P859" s="779" t="s">
        <v>12015</v>
      </c>
      <c r="Q859" s="779" t="s">
        <v>4440</v>
      </c>
      <c r="R859" s="779" t="s">
        <v>4441</v>
      </c>
      <c r="S859" s="779" t="s">
        <v>4442</v>
      </c>
    </row>
    <row r="860" spans="11:19" hidden="1">
      <c r="K860" s="779" t="str">
        <f t="shared" ca="1" si="42"/>
        <v/>
      </c>
      <c r="L860" s="779" t="str">
        <f t="shared" ca="1" si="43"/>
        <v/>
      </c>
      <c r="O860" s="779" t="s">
        <v>4443</v>
      </c>
      <c r="P860" s="779" t="s">
        <v>4444</v>
      </c>
      <c r="Q860" s="779" t="s">
        <v>4445</v>
      </c>
      <c r="R860" s="779" t="s">
        <v>4446</v>
      </c>
      <c r="S860" s="779" t="s">
        <v>4447</v>
      </c>
    </row>
    <row r="861" spans="11:19" hidden="1">
      <c r="K861" s="779" t="str">
        <f t="shared" ca="1" si="42"/>
        <v/>
      </c>
      <c r="L861" s="779" t="str">
        <f t="shared" ca="1" si="43"/>
        <v/>
      </c>
      <c r="O861" s="779" t="s">
        <v>4448</v>
      </c>
      <c r="P861" s="779" t="s">
        <v>4449</v>
      </c>
      <c r="Q861" s="779" t="s">
        <v>4450</v>
      </c>
      <c r="R861" s="779" t="s">
        <v>4451</v>
      </c>
      <c r="S861" s="779" t="s">
        <v>4452</v>
      </c>
    </row>
    <row r="862" spans="11:19" hidden="1">
      <c r="K862" s="779" t="str">
        <f t="shared" ca="1" si="42"/>
        <v/>
      </c>
      <c r="L862" s="779" t="str">
        <f t="shared" ca="1" si="43"/>
        <v/>
      </c>
      <c r="O862" s="779" t="s">
        <v>4453</v>
      </c>
      <c r="P862" s="779" t="s">
        <v>4454</v>
      </c>
      <c r="Q862" s="779" t="s">
        <v>4455</v>
      </c>
      <c r="R862" s="779" t="s">
        <v>4456</v>
      </c>
      <c r="S862" s="779" t="s">
        <v>4457</v>
      </c>
    </row>
    <row r="863" spans="11:19" hidden="1">
      <c r="K863" s="779" t="str">
        <f t="shared" ca="1" si="42"/>
        <v/>
      </c>
      <c r="L863" s="779" t="str">
        <f t="shared" ca="1" si="43"/>
        <v/>
      </c>
      <c r="O863" s="779" t="s">
        <v>4458</v>
      </c>
      <c r="P863" s="779" t="s">
        <v>4459</v>
      </c>
      <c r="Q863" s="779" t="s">
        <v>4460</v>
      </c>
      <c r="R863" s="779" t="s">
        <v>4461</v>
      </c>
      <c r="S863" s="779" t="s">
        <v>4462</v>
      </c>
    </row>
    <row r="864" spans="11:19" hidden="1">
      <c r="K864" s="779" t="str">
        <f t="shared" ca="1" si="42"/>
        <v/>
      </c>
      <c r="L864" s="779" t="str">
        <f t="shared" ca="1" si="43"/>
        <v/>
      </c>
      <c r="O864" s="779" t="s">
        <v>7657</v>
      </c>
      <c r="P864" s="779" t="s">
        <v>7658</v>
      </c>
      <c r="Q864" s="779" t="s">
        <v>7659</v>
      </c>
      <c r="R864" s="779" t="s">
        <v>7660</v>
      </c>
      <c r="S864" s="779" t="s">
        <v>7661</v>
      </c>
    </row>
    <row r="865" spans="11:19" hidden="1">
      <c r="K865" s="779" t="str">
        <f t="shared" ca="1" si="42"/>
        <v/>
      </c>
      <c r="L865" s="779" t="str">
        <f t="shared" ca="1" si="43"/>
        <v/>
      </c>
      <c r="O865" s="779" t="s">
        <v>7662</v>
      </c>
      <c r="P865" s="779" t="s">
        <v>7663</v>
      </c>
      <c r="Q865" s="779" t="s">
        <v>7664</v>
      </c>
      <c r="R865" s="779" t="s">
        <v>4753</v>
      </c>
      <c r="S865" s="779" t="s">
        <v>4754</v>
      </c>
    </row>
    <row r="866" spans="11:19" hidden="1">
      <c r="K866" s="779" t="str">
        <f t="shared" ca="1" si="42"/>
        <v/>
      </c>
      <c r="L866" s="779" t="str">
        <f t="shared" ca="1" si="43"/>
        <v/>
      </c>
      <c r="O866" s="779" t="s">
        <v>4755</v>
      </c>
      <c r="P866" s="779" t="s">
        <v>1332</v>
      </c>
      <c r="Q866" s="779" t="s">
        <v>1333</v>
      </c>
      <c r="R866" s="779" t="s">
        <v>1334</v>
      </c>
      <c r="S866" s="779" t="s">
        <v>1335</v>
      </c>
    </row>
    <row r="867" spans="11:19" hidden="1">
      <c r="K867" s="779" t="str">
        <f t="shared" ca="1" si="42"/>
        <v/>
      </c>
      <c r="L867" s="779" t="str">
        <f t="shared" ca="1" si="43"/>
        <v/>
      </c>
      <c r="O867" s="779" t="s">
        <v>1336</v>
      </c>
      <c r="P867" s="779" t="s">
        <v>1337</v>
      </c>
      <c r="Q867" s="779" t="s">
        <v>1338</v>
      </c>
      <c r="R867" s="779" t="s">
        <v>1339</v>
      </c>
      <c r="S867" s="779" t="s">
        <v>1340</v>
      </c>
    </row>
    <row r="868" spans="11:19" hidden="1">
      <c r="K868" s="779" t="str">
        <f t="shared" ca="1" si="42"/>
        <v/>
      </c>
      <c r="L868" s="779" t="str">
        <f t="shared" ca="1" si="43"/>
        <v/>
      </c>
      <c r="O868" s="779" t="s">
        <v>1341</v>
      </c>
      <c r="P868" s="779" t="s">
        <v>1342</v>
      </c>
      <c r="Q868" s="779" t="s">
        <v>1343</v>
      </c>
      <c r="R868" s="779" t="s">
        <v>13263</v>
      </c>
      <c r="S868" s="779" t="s">
        <v>1951</v>
      </c>
    </row>
    <row r="869" spans="11:19" hidden="1">
      <c r="K869" s="779" t="str">
        <f t="shared" ca="1" si="42"/>
        <v/>
      </c>
      <c r="L869" s="779" t="str">
        <f t="shared" ca="1" si="43"/>
        <v/>
      </c>
      <c r="O869" s="779" t="s">
        <v>1952</v>
      </c>
      <c r="P869" s="779" t="s">
        <v>1953</v>
      </c>
      <c r="Q869" s="779" t="s">
        <v>1954</v>
      </c>
      <c r="R869" s="779" t="s">
        <v>1955</v>
      </c>
      <c r="S869" s="779" t="s">
        <v>3106</v>
      </c>
    </row>
    <row r="870" spans="11:19" hidden="1">
      <c r="K870" s="779" t="str">
        <f t="shared" ca="1" si="42"/>
        <v/>
      </c>
      <c r="L870" s="779" t="str">
        <f t="shared" ca="1" si="43"/>
        <v/>
      </c>
      <c r="O870" s="779" t="s">
        <v>3107</v>
      </c>
      <c r="P870" s="779" t="s">
        <v>3108</v>
      </c>
      <c r="Q870" s="779" t="s">
        <v>3109</v>
      </c>
      <c r="R870" s="779" t="s">
        <v>3110</v>
      </c>
      <c r="S870" s="779" t="s">
        <v>3111</v>
      </c>
    </row>
    <row r="871" spans="11:19" hidden="1">
      <c r="K871" s="779" t="str">
        <f t="shared" ca="1" si="42"/>
        <v/>
      </c>
      <c r="L871" s="779" t="str">
        <f t="shared" ca="1" si="43"/>
        <v/>
      </c>
      <c r="O871" s="779" t="s">
        <v>3112</v>
      </c>
      <c r="P871" s="779" t="s">
        <v>3113</v>
      </c>
      <c r="Q871" s="779" t="s">
        <v>480</v>
      </c>
      <c r="R871" s="779" t="s">
        <v>481</v>
      </c>
      <c r="S871" s="779" t="s">
        <v>482</v>
      </c>
    </row>
    <row r="872" spans="11:19" hidden="1">
      <c r="K872" s="779" t="str">
        <f t="shared" ca="1" si="42"/>
        <v/>
      </c>
      <c r="L872" s="779" t="str">
        <f t="shared" ca="1" si="43"/>
        <v/>
      </c>
      <c r="O872" s="779" t="s">
        <v>483</v>
      </c>
      <c r="P872" s="779" t="s">
        <v>13620</v>
      </c>
      <c r="Q872" s="779" t="s">
        <v>1124</v>
      </c>
      <c r="R872" s="779" t="s">
        <v>1125</v>
      </c>
      <c r="S872" s="779" t="s">
        <v>1126</v>
      </c>
    </row>
    <row r="873" spans="11:19" hidden="1">
      <c r="K873" s="779" t="str">
        <f t="shared" ca="1" si="42"/>
        <v/>
      </c>
      <c r="L873" s="779" t="str">
        <f t="shared" ca="1" si="43"/>
        <v/>
      </c>
      <c r="O873" s="779" t="s">
        <v>1127</v>
      </c>
      <c r="P873" s="779" t="s">
        <v>1128</v>
      </c>
      <c r="Q873" s="779" t="s">
        <v>1129</v>
      </c>
      <c r="R873" s="779" t="s">
        <v>4328</v>
      </c>
      <c r="S873" s="779" t="s">
        <v>4329</v>
      </c>
    </row>
    <row r="874" spans="11:19" hidden="1">
      <c r="K874" s="779" t="str">
        <f t="shared" ca="1" si="42"/>
        <v/>
      </c>
      <c r="L874" s="779" t="str">
        <f t="shared" ca="1" si="43"/>
        <v/>
      </c>
      <c r="O874" s="779" t="s">
        <v>7480</v>
      </c>
      <c r="P874" s="779" t="s">
        <v>11553</v>
      </c>
      <c r="Q874" s="779" t="s">
        <v>11554</v>
      </c>
      <c r="R874" s="779" t="s">
        <v>11555</v>
      </c>
      <c r="S874" s="779" t="s">
        <v>11556</v>
      </c>
    </row>
    <row r="875" spans="11:19" hidden="1">
      <c r="K875" s="779" t="str">
        <f t="shared" ca="1" si="42"/>
        <v/>
      </c>
      <c r="L875" s="779" t="str">
        <f t="shared" ca="1" si="43"/>
        <v/>
      </c>
      <c r="O875" s="779" t="s">
        <v>12909</v>
      </c>
      <c r="P875" s="779" t="s">
        <v>12910</v>
      </c>
      <c r="Q875" s="779" t="s">
        <v>12911</v>
      </c>
      <c r="R875" s="779" t="s">
        <v>6642</v>
      </c>
      <c r="S875" s="779" t="s">
        <v>6643</v>
      </c>
    </row>
    <row r="876" spans="11:19" hidden="1">
      <c r="K876" s="779" t="str">
        <f t="shared" ca="1" si="42"/>
        <v/>
      </c>
      <c r="L876" s="779" t="str">
        <f t="shared" ca="1" si="43"/>
        <v/>
      </c>
      <c r="O876" s="779" t="s">
        <v>5709</v>
      </c>
      <c r="P876" s="779" t="s">
        <v>5710</v>
      </c>
      <c r="Q876" s="779" t="s">
        <v>5711</v>
      </c>
      <c r="R876" s="779" t="s">
        <v>5712</v>
      </c>
      <c r="S876" s="779" t="s">
        <v>5713</v>
      </c>
    </row>
    <row r="877" spans="11:19" hidden="1">
      <c r="K877" s="779" t="str">
        <f t="shared" ca="1" si="42"/>
        <v/>
      </c>
      <c r="L877" s="779" t="str">
        <f t="shared" ca="1" si="43"/>
        <v/>
      </c>
      <c r="O877" s="779" t="s">
        <v>5714</v>
      </c>
      <c r="P877" s="779" t="s">
        <v>5715</v>
      </c>
      <c r="Q877" s="779" t="s">
        <v>5716</v>
      </c>
      <c r="R877" s="779" t="s">
        <v>5717</v>
      </c>
      <c r="S877" s="779" t="s">
        <v>5718</v>
      </c>
    </row>
    <row r="878" spans="11:19" hidden="1">
      <c r="K878" s="779" t="str">
        <f t="shared" ca="1" si="42"/>
        <v/>
      </c>
      <c r="L878" s="779" t="str">
        <f t="shared" ca="1" si="43"/>
        <v/>
      </c>
      <c r="O878" s="779" t="s">
        <v>5719</v>
      </c>
      <c r="P878" s="779" t="s">
        <v>5720</v>
      </c>
      <c r="Q878" s="779" t="s">
        <v>5721</v>
      </c>
      <c r="R878" s="779" t="s">
        <v>5722</v>
      </c>
      <c r="S878" s="779" t="s">
        <v>5723</v>
      </c>
    </row>
    <row r="879" spans="11:19" hidden="1">
      <c r="K879" s="779" t="str">
        <f t="shared" ca="1" si="42"/>
        <v/>
      </c>
      <c r="L879" s="779" t="str">
        <f t="shared" ca="1" si="43"/>
        <v/>
      </c>
      <c r="O879" s="779" t="s">
        <v>5724</v>
      </c>
      <c r="P879" s="779" t="s">
        <v>5725</v>
      </c>
      <c r="Q879" s="779" t="s">
        <v>5726</v>
      </c>
      <c r="R879" s="779" t="s">
        <v>5727</v>
      </c>
      <c r="S879" s="779" t="s">
        <v>13012</v>
      </c>
    </row>
    <row r="880" spans="11:19" hidden="1">
      <c r="K880" s="779" t="str">
        <f t="shared" ca="1" si="42"/>
        <v/>
      </c>
      <c r="L880" s="779" t="str">
        <f t="shared" ca="1" si="43"/>
        <v/>
      </c>
      <c r="O880" s="779" t="s">
        <v>13013</v>
      </c>
      <c r="P880" s="779" t="s">
        <v>13014</v>
      </c>
      <c r="Q880" s="779" t="s">
        <v>8487</v>
      </c>
      <c r="R880" s="779" t="s">
        <v>8488</v>
      </c>
      <c r="S880" s="779" t="s">
        <v>8489</v>
      </c>
    </row>
    <row r="881" spans="11:19" hidden="1">
      <c r="K881" s="779" t="str">
        <f t="shared" ca="1" si="42"/>
        <v/>
      </c>
      <c r="L881" s="779" t="str">
        <f t="shared" ca="1" si="43"/>
        <v/>
      </c>
      <c r="O881" s="779" t="s">
        <v>11190</v>
      </c>
      <c r="P881" s="779" t="s">
        <v>6292</v>
      </c>
      <c r="Q881" s="779" t="s">
        <v>6293</v>
      </c>
      <c r="R881" s="779" t="s">
        <v>6111</v>
      </c>
      <c r="S881" s="779" t="s">
        <v>6112</v>
      </c>
    </row>
    <row r="882" spans="11:19" hidden="1">
      <c r="K882" s="779" t="str">
        <f t="shared" ca="1" si="42"/>
        <v/>
      </c>
      <c r="L882" s="779" t="str">
        <f t="shared" ca="1" si="43"/>
        <v/>
      </c>
      <c r="O882" s="779" t="s">
        <v>6113</v>
      </c>
      <c r="P882" s="779" t="s">
        <v>6114</v>
      </c>
      <c r="Q882" s="779" t="s">
        <v>6115</v>
      </c>
      <c r="R882" s="779" t="s">
        <v>6116</v>
      </c>
      <c r="S882" s="779" t="s">
        <v>6117</v>
      </c>
    </row>
    <row r="883" spans="11:19" hidden="1">
      <c r="K883" s="779" t="str">
        <f t="shared" ca="1" si="42"/>
        <v/>
      </c>
      <c r="L883" s="779" t="str">
        <f t="shared" ca="1" si="43"/>
        <v/>
      </c>
      <c r="O883" s="779" t="s">
        <v>6118</v>
      </c>
      <c r="P883" s="779" t="s">
        <v>6119</v>
      </c>
      <c r="Q883" s="779" t="s">
        <v>6120</v>
      </c>
      <c r="R883" s="779" t="s">
        <v>6121</v>
      </c>
      <c r="S883" s="779" t="s">
        <v>6122</v>
      </c>
    </row>
    <row r="884" spans="11:19" hidden="1">
      <c r="K884" s="779" t="str">
        <f t="shared" ca="1" si="42"/>
        <v/>
      </c>
      <c r="L884" s="779" t="str">
        <f t="shared" ca="1" si="43"/>
        <v/>
      </c>
      <c r="O884" s="779" t="s">
        <v>6123</v>
      </c>
      <c r="P884" s="779" t="s">
        <v>6124</v>
      </c>
      <c r="Q884" s="779" t="s">
        <v>6125</v>
      </c>
      <c r="R884" s="779" t="s">
        <v>6126</v>
      </c>
      <c r="S884" s="779" t="s">
        <v>6127</v>
      </c>
    </row>
    <row r="885" spans="11:19" hidden="1">
      <c r="K885" s="779" t="str">
        <f t="shared" ca="1" si="42"/>
        <v/>
      </c>
      <c r="L885" s="779" t="str">
        <f t="shared" ca="1" si="43"/>
        <v/>
      </c>
      <c r="O885" s="779" t="s">
        <v>6128</v>
      </c>
      <c r="P885" s="779" t="s">
        <v>6129</v>
      </c>
      <c r="Q885" s="779" t="s">
        <v>6130</v>
      </c>
      <c r="R885" s="779" t="s">
        <v>6131</v>
      </c>
      <c r="S885" s="779" t="s">
        <v>6132</v>
      </c>
    </row>
    <row r="886" spans="11:19" hidden="1">
      <c r="K886" s="779" t="str">
        <f t="shared" ca="1" si="42"/>
        <v/>
      </c>
      <c r="L886" s="779" t="str">
        <f t="shared" ca="1" si="43"/>
        <v/>
      </c>
      <c r="O886" s="779" t="s">
        <v>6133</v>
      </c>
      <c r="P886" s="779" t="s">
        <v>4051</v>
      </c>
      <c r="Q886" s="779" t="s">
        <v>4052</v>
      </c>
      <c r="R886" s="779" t="s">
        <v>4053</v>
      </c>
      <c r="S886" s="779" t="s">
        <v>14072</v>
      </c>
    </row>
    <row r="887" spans="11:19" hidden="1">
      <c r="K887" s="779" t="str">
        <f t="shared" ca="1" si="42"/>
        <v/>
      </c>
      <c r="L887" s="779" t="str">
        <f t="shared" ca="1" si="43"/>
        <v/>
      </c>
      <c r="O887" s="779" t="s">
        <v>2887</v>
      </c>
      <c r="P887" s="779" t="s">
        <v>2888</v>
      </c>
      <c r="Q887" s="779" t="s">
        <v>2889</v>
      </c>
      <c r="R887" s="779" t="s">
        <v>2890</v>
      </c>
      <c r="S887" s="779" t="s">
        <v>2891</v>
      </c>
    </row>
    <row r="888" spans="11:19" hidden="1">
      <c r="K888" s="779" t="str">
        <f t="shared" ca="1" si="42"/>
        <v/>
      </c>
      <c r="L888" s="779" t="str">
        <f t="shared" ca="1" si="43"/>
        <v/>
      </c>
      <c r="O888" s="779" t="s">
        <v>2892</v>
      </c>
      <c r="P888" s="779" t="s">
        <v>2893</v>
      </c>
      <c r="Q888" s="779" t="s">
        <v>8304</v>
      </c>
      <c r="R888" s="779" t="s">
        <v>8305</v>
      </c>
      <c r="S888" s="779" t="s">
        <v>8306</v>
      </c>
    </row>
    <row r="889" spans="11:19" hidden="1">
      <c r="K889" s="779" t="str">
        <f t="shared" ca="1" si="42"/>
        <v/>
      </c>
      <c r="L889" s="779" t="str">
        <f t="shared" ca="1" si="43"/>
        <v/>
      </c>
      <c r="O889" s="779" t="s">
        <v>8307</v>
      </c>
      <c r="P889" s="779" t="s">
        <v>8308</v>
      </c>
      <c r="Q889" s="779" t="s">
        <v>8309</v>
      </c>
      <c r="R889" s="779" t="s">
        <v>8310</v>
      </c>
      <c r="S889" s="779" t="s">
        <v>8311</v>
      </c>
    </row>
    <row r="890" spans="11:19" hidden="1">
      <c r="K890" s="779" t="str">
        <f t="shared" ca="1" si="42"/>
        <v/>
      </c>
      <c r="L890" s="779" t="str">
        <f t="shared" ca="1" si="43"/>
        <v/>
      </c>
      <c r="O890" s="779" t="s">
        <v>8312</v>
      </c>
      <c r="P890" s="779" t="s">
        <v>8313</v>
      </c>
      <c r="Q890" s="779" t="s">
        <v>8314</v>
      </c>
      <c r="R890" s="779" t="s">
        <v>8315</v>
      </c>
      <c r="S890" s="779" t="s">
        <v>9948</v>
      </c>
    </row>
    <row r="891" spans="11:19" hidden="1">
      <c r="K891" s="779" t="str">
        <f t="shared" ca="1" si="42"/>
        <v/>
      </c>
      <c r="L891" s="779" t="str">
        <f t="shared" ca="1" si="43"/>
        <v/>
      </c>
      <c r="O891" s="779" t="s">
        <v>9949</v>
      </c>
      <c r="P891" s="779" t="s">
        <v>9950</v>
      </c>
      <c r="Q891" s="779" t="s">
        <v>9951</v>
      </c>
      <c r="R891" s="779" t="s">
        <v>9952</v>
      </c>
      <c r="S891" s="779" t="s">
        <v>9953</v>
      </c>
    </row>
    <row r="892" spans="11:19" hidden="1">
      <c r="K892" s="779" t="str">
        <f t="shared" ca="1" si="42"/>
        <v/>
      </c>
      <c r="L892" s="779" t="str">
        <f t="shared" ca="1" si="43"/>
        <v/>
      </c>
      <c r="O892" s="779" t="s">
        <v>9954</v>
      </c>
      <c r="P892" s="779" t="s">
        <v>9399</v>
      </c>
      <c r="Q892" s="779" t="s">
        <v>9400</v>
      </c>
      <c r="R892" s="779" t="s">
        <v>9401</v>
      </c>
      <c r="S892" s="779" t="s">
        <v>9402</v>
      </c>
    </row>
    <row r="893" spans="11:19" hidden="1">
      <c r="K893" s="779" t="str">
        <f t="shared" ca="1" si="42"/>
        <v/>
      </c>
      <c r="L893" s="779" t="str">
        <f t="shared" ca="1" si="43"/>
        <v/>
      </c>
      <c r="O893" s="779" t="s">
        <v>9403</v>
      </c>
      <c r="P893" s="779" t="s">
        <v>9404</v>
      </c>
      <c r="Q893" s="779" t="s">
        <v>9405</v>
      </c>
      <c r="R893" s="779" t="s">
        <v>9406</v>
      </c>
      <c r="S893" s="779" t="s">
        <v>9407</v>
      </c>
    </row>
    <row r="894" spans="11:19" hidden="1">
      <c r="K894" s="779" t="str">
        <f t="shared" ca="1" si="42"/>
        <v/>
      </c>
      <c r="L894" s="779" t="str">
        <f t="shared" ca="1" si="43"/>
        <v/>
      </c>
      <c r="O894" s="779" t="s">
        <v>9408</v>
      </c>
      <c r="P894" s="779" t="s">
        <v>11596</v>
      </c>
      <c r="Q894" s="779" t="s">
        <v>11597</v>
      </c>
      <c r="R894" s="779" t="s">
        <v>11598</v>
      </c>
      <c r="S894" s="779" t="s">
        <v>11599</v>
      </c>
    </row>
    <row r="895" spans="11:19" hidden="1">
      <c r="K895" s="779" t="str">
        <f t="shared" ca="1" si="42"/>
        <v/>
      </c>
      <c r="L895" s="779" t="str">
        <f t="shared" ca="1" si="43"/>
        <v/>
      </c>
      <c r="O895" s="779" t="s">
        <v>11600</v>
      </c>
      <c r="P895" s="779" t="s">
        <v>11601</v>
      </c>
      <c r="Q895" s="779" t="s">
        <v>11602</v>
      </c>
      <c r="R895" s="779" t="s">
        <v>11603</v>
      </c>
      <c r="S895" s="779" t="s">
        <v>11604</v>
      </c>
    </row>
    <row r="896" spans="11:19" hidden="1">
      <c r="K896" s="779" t="str">
        <f t="shared" ca="1" si="42"/>
        <v/>
      </c>
      <c r="L896" s="779" t="str">
        <f t="shared" ca="1" si="43"/>
        <v/>
      </c>
      <c r="O896" s="779" t="s">
        <v>11605</v>
      </c>
      <c r="P896" s="779" t="s">
        <v>4714</v>
      </c>
      <c r="Q896" s="779" t="s">
        <v>4715</v>
      </c>
      <c r="R896" s="779" t="s">
        <v>4716</v>
      </c>
      <c r="S896" s="779" t="s">
        <v>4717</v>
      </c>
    </row>
    <row r="897" spans="11:19" hidden="1">
      <c r="K897" s="779" t="str">
        <f t="shared" ca="1" si="42"/>
        <v/>
      </c>
      <c r="L897" s="779" t="str">
        <f t="shared" ca="1" si="43"/>
        <v/>
      </c>
      <c r="O897" s="779" t="s">
        <v>823</v>
      </c>
      <c r="P897" s="779" t="s">
        <v>824</v>
      </c>
      <c r="Q897" s="779" t="s">
        <v>1734</v>
      </c>
      <c r="R897" s="779" t="s">
        <v>1735</v>
      </c>
      <c r="S897" s="779" t="s">
        <v>1736</v>
      </c>
    </row>
    <row r="898" spans="11:19" hidden="1">
      <c r="K898" s="779" t="str">
        <f t="shared" ca="1" si="42"/>
        <v/>
      </c>
      <c r="L898" s="779" t="str">
        <f t="shared" ca="1" si="43"/>
        <v/>
      </c>
      <c r="O898" s="779" t="s">
        <v>1737</v>
      </c>
      <c r="P898" s="779" t="s">
        <v>1738</v>
      </c>
      <c r="Q898" s="779" t="s">
        <v>1739</v>
      </c>
      <c r="R898" s="779" t="s">
        <v>6849</v>
      </c>
      <c r="S898" s="779" t="s">
        <v>6850</v>
      </c>
    </row>
    <row r="899" spans="11:19" hidden="1">
      <c r="K899" s="779" t="str">
        <f t="shared" ca="1" si="42"/>
        <v/>
      </c>
      <c r="L899" s="779" t="str">
        <f t="shared" ca="1" si="43"/>
        <v/>
      </c>
      <c r="O899" s="779" t="s">
        <v>6851</v>
      </c>
      <c r="P899" s="779" t="s">
        <v>6852</v>
      </c>
      <c r="Q899" s="779" t="s">
        <v>6853</v>
      </c>
      <c r="R899" s="779" t="s">
        <v>6854</v>
      </c>
      <c r="S899" s="779" t="s">
        <v>6855</v>
      </c>
    </row>
    <row r="900" spans="11:19" hidden="1">
      <c r="K900" s="779" t="str">
        <f t="shared" ca="1" si="42"/>
        <v/>
      </c>
      <c r="L900" s="779" t="str">
        <f t="shared" ca="1" si="43"/>
        <v/>
      </c>
      <c r="O900" s="779" t="s">
        <v>6856</v>
      </c>
      <c r="P900" s="779" t="s">
        <v>6857</v>
      </c>
      <c r="Q900" s="779" t="s">
        <v>6858</v>
      </c>
      <c r="R900" s="779" t="s">
        <v>6859</v>
      </c>
      <c r="S900" s="779" t="s">
        <v>6860</v>
      </c>
    </row>
    <row r="901" spans="11:19" hidden="1">
      <c r="K901" s="779" t="str">
        <f t="shared" ca="1" si="42"/>
        <v/>
      </c>
      <c r="L901" s="779" t="str">
        <f t="shared" ca="1" si="43"/>
        <v/>
      </c>
      <c r="O901" s="779" t="s">
        <v>6861</v>
      </c>
      <c r="P901" s="779" t="s">
        <v>318</v>
      </c>
      <c r="Q901" s="779" t="s">
        <v>319</v>
      </c>
      <c r="R901" s="779" t="s">
        <v>320</v>
      </c>
      <c r="S901" s="779" t="s">
        <v>321</v>
      </c>
    </row>
    <row r="902" spans="11:19" hidden="1">
      <c r="K902" s="779" t="str">
        <f t="shared" ca="1" si="42"/>
        <v/>
      </c>
      <c r="L902" s="779" t="str">
        <f t="shared" ca="1" si="43"/>
        <v/>
      </c>
      <c r="O902" s="779" t="s">
        <v>322</v>
      </c>
      <c r="P902" s="779" t="s">
        <v>323</v>
      </c>
      <c r="Q902" s="779" t="s">
        <v>4718</v>
      </c>
      <c r="R902" s="779" t="s">
        <v>4719</v>
      </c>
      <c r="S902" s="779" t="s">
        <v>4720</v>
      </c>
    </row>
    <row r="903" spans="11:19" hidden="1">
      <c r="K903" s="779" t="str">
        <f t="shared" ca="1" si="42"/>
        <v/>
      </c>
      <c r="L903" s="779" t="str">
        <f t="shared" ca="1" si="43"/>
        <v/>
      </c>
      <c r="O903" s="779" t="s">
        <v>4721</v>
      </c>
      <c r="P903" s="779" t="s">
        <v>4722</v>
      </c>
      <c r="Q903" s="779" t="s">
        <v>4723</v>
      </c>
      <c r="R903" s="779" t="s">
        <v>4724</v>
      </c>
      <c r="S903" s="779" t="s">
        <v>4725</v>
      </c>
    </row>
    <row r="904" spans="11:19" hidden="1">
      <c r="K904" s="779" t="str">
        <f t="shared" ca="1" si="42"/>
        <v/>
      </c>
      <c r="L904" s="779" t="str">
        <f t="shared" ca="1" si="43"/>
        <v/>
      </c>
      <c r="O904" s="779" t="s">
        <v>4726</v>
      </c>
      <c r="P904" s="779" t="s">
        <v>4727</v>
      </c>
      <c r="Q904" s="779" t="s">
        <v>4728</v>
      </c>
      <c r="R904" s="779" t="s">
        <v>4729</v>
      </c>
      <c r="S904" s="779" t="s">
        <v>4730</v>
      </c>
    </row>
    <row r="905" spans="11:19" hidden="1">
      <c r="K905" s="779" t="str">
        <f t="shared" ca="1" si="42"/>
        <v/>
      </c>
      <c r="L905" s="779" t="str">
        <f t="shared" ca="1" si="43"/>
        <v/>
      </c>
      <c r="O905" s="779" t="s">
        <v>4731</v>
      </c>
      <c r="P905" s="779" t="s">
        <v>4732</v>
      </c>
      <c r="Q905" s="779" t="s">
        <v>4733</v>
      </c>
      <c r="R905" s="779" t="s">
        <v>4734</v>
      </c>
      <c r="S905" s="779" t="s">
        <v>4735</v>
      </c>
    </row>
    <row r="906" spans="11:19" hidden="1">
      <c r="K906" s="779" t="str">
        <f t="shared" ca="1" si="42"/>
        <v/>
      </c>
      <c r="L906" s="779" t="str">
        <f t="shared" ca="1" si="43"/>
        <v/>
      </c>
      <c r="O906" s="779" t="s">
        <v>4736</v>
      </c>
      <c r="P906" s="779" t="s">
        <v>4737</v>
      </c>
      <c r="Q906" s="779" t="s">
        <v>607</v>
      </c>
      <c r="R906" s="779" t="s">
        <v>608</v>
      </c>
      <c r="S906" s="779" t="s">
        <v>609</v>
      </c>
    </row>
    <row r="907" spans="11:19" hidden="1">
      <c r="K907" s="779" t="str">
        <f t="shared" ca="1" si="42"/>
        <v/>
      </c>
      <c r="L907" s="779" t="str">
        <f t="shared" ca="1" si="43"/>
        <v/>
      </c>
      <c r="O907" s="779" t="s">
        <v>610</v>
      </c>
      <c r="P907" s="779" t="s">
        <v>611</v>
      </c>
      <c r="Q907" s="779" t="s">
        <v>612</v>
      </c>
      <c r="R907" s="779" t="s">
        <v>613</v>
      </c>
      <c r="S907" s="779" t="s">
        <v>614</v>
      </c>
    </row>
    <row r="908" spans="11:19" hidden="1">
      <c r="K908" s="779" t="str">
        <f t="shared" ref="K908:K971" ca="1" si="44">IF(INDIRECT($O908)=0,"",INDIRECT($R908)&amp;INDIRECT($O908)&amp;INDIRECT($P908)&amp;INDIRECT($Q908))</f>
        <v/>
      </c>
      <c r="L908" s="779" t="str">
        <f t="shared" ref="L908:L971" ca="1" si="45">IF(INDIRECT($O908)=0,"",INDIRECT($S908)&amp;INDIRECT($O908)&amp;INDIRECT($P908)&amp;INDIRECT($Q908))</f>
        <v/>
      </c>
      <c r="O908" s="779" t="s">
        <v>615</v>
      </c>
      <c r="P908" s="779" t="s">
        <v>616</v>
      </c>
      <c r="Q908" s="779" t="s">
        <v>617</v>
      </c>
      <c r="R908" s="779" t="s">
        <v>618</v>
      </c>
      <c r="S908" s="779" t="s">
        <v>619</v>
      </c>
    </row>
    <row r="909" spans="11:19" hidden="1">
      <c r="K909" s="779" t="str">
        <f t="shared" ca="1" si="44"/>
        <v/>
      </c>
      <c r="L909" s="779" t="str">
        <f t="shared" ca="1" si="45"/>
        <v/>
      </c>
      <c r="O909" s="779" t="s">
        <v>620</v>
      </c>
      <c r="P909" s="779" t="s">
        <v>621</v>
      </c>
      <c r="Q909" s="779" t="s">
        <v>622</v>
      </c>
      <c r="R909" s="779" t="s">
        <v>623</v>
      </c>
      <c r="S909" s="779" t="s">
        <v>624</v>
      </c>
    </row>
    <row r="910" spans="11:19" hidden="1">
      <c r="K910" s="779" t="str">
        <f t="shared" ca="1" si="44"/>
        <v/>
      </c>
      <c r="L910" s="779" t="str">
        <f t="shared" ca="1" si="45"/>
        <v/>
      </c>
      <c r="O910" s="779" t="s">
        <v>625</v>
      </c>
      <c r="P910" s="779" t="s">
        <v>626</v>
      </c>
      <c r="Q910" s="779" t="s">
        <v>627</v>
      </c>
      <c r="R910" s="779" t="s">
        <v>628</v>
      </c>
      <c r="S910" s="779" t="s">
        <v>629</v>
      </c>
    </row>
    <row r="911" spans="11:19" hidden="1">
      <c r="K911" s="779" t="str">
        <f t="shared" ca="1" si="44"/>
        <v/>
      </c>
      <c r="L911" s="779" t="str">
        <f t="shared" ca="1" si="45"/>
        <v/>
      </c>
      <c r="O911" s="779" t="s">
        <v>630</v>
      </c>
      <c r="P911" s="779" t="s">
        <v>130</v>
      </c>
      <c r="Q911" s="779" t="s">
        <v>131</v>
      </c>
      <c r="R911" s="779" t="s">
        <v>132</v>
      </c>
      <c r="S911" s="779" t="s">
        <v>13337</v>
      </c>
    </row>
    <row r="912" spans="11:19" hidden="1">
      <c r="K912" s="779" t="str">
        <f t="shared" ca="1" si="44"/>
        <v/>
      </c>
      <c r="L912" s="779" t="str">
        <f t="shared" ca="1" si="45"/>
        <v/>
      </c>
      <c r="O912" s="779" t="s">
        <v>13338</v>
      </c>
      <c r="P912" s="779" t="s">
        <v>13339</v>
      </c>
      <c r="Q912" s="779" t="s">
        <v>13340</v>
      </c>
      <c r="R912" s="779" t="s">
        <v>13341</v>
      </c>
      <c r="S912" s="779" t="s">
        <v>13342</v>
      </c>
    </row>
    <row r="913" spans="11:19" hidden="1">
      <c r="K913" s="779" t="str">
        <f t="shared" ca="1" si="44"/>
        <v/>
      </c>
      <c r="L913" s="779" t="str">
        <f t="shared" ca="1" si="45"/>
        <v/>
      </c>
      <c r="O913" s="779" t="s">
        <v>13343</v>
      </c>
      <c r="P913" s="779" t="s">
        <v>13344</v>
      </c>
      <c r="Q913" s="779" t="s">
        <v>13345</v>
      </c>
      <c r="R913" s="779" t="s">
        <v>13346</v>
      </c>
      <c r="S913" s="779" t="s">
        <v>13347</v>
      </c>
    </row>
    <row r="914" spans="11:19" hidden="1">
      <c r="K914" s="779" t="str">
        <f t="shared" ca="1" si="44"/>
        <v/>
      </c>
      <c r="L914" s="779" t="str">
        <f t="shared" ca="1" si="45"/>
        <v/>
      </c>
      <c r="O914" s="779" t="s">
        <v>13348</v>
      </c>
      <c r="P914" s="779" t="s">
        <v>13349</v>
      </c>
      <c r="Q914" s="779" t="s">
        <v>13350</v>
      </c>
      <c r="R914" s="779" t="s">
        <v>13351</v>
      </c>
      <c r="S914" s="779" t="s">
        <v>13352</v>
      </c>
    </row>
    <row r="915" spans="11:19" hidden="1">
      <c r="K915" s="779" t="str">
        <f t="shared" ca="1" si="44"/>
        <v/>
      </c>
      <c r="L915" s="779" t="str">
        <f t="shared" ca="1" si="45"/>
        <v/>
      </c>
      <c r="O915" s="779" t="s">
        <v>13353</v>
      </c>
      <c r="P915" s="779" t="s">
        <v>13354</v>
      </c>
      <c r="Q915" s="779" t="s">
        <v>13355</v>
      </c>
      <c r="R915" s="779" t="s">
        <v>13356</v>
      </c>
      <c r="S915" s="779" t="s">
        <v>13357</v>
      </c>
    </row>
    <row r="916" spans="11:19" hidden="1">
      <c r="K916" s="779" t="str">
        <f t="shared" ca="1" si="44"/>
        <v/>
      </c>
      <c r="L916" s="779" t="str">
        <f t="shared" ca="1" si="45"/>
        <v/>
      </c>
      <c r="O916" s="779" t="s">
        <v>13358</v>
      </c>
      <c r="P916" s="779" t="s">
        <v>1733</v>
      </c>
      <c r="Q916" s="779" t="s">
        <v>11578</v>
      </c>
      <c r="R916" s="779" t="s">
        <v>11579</v>
      </c>
      <c r="S916" s="779" t="s">
        <v>5396</v>
      </c>
    </row>
    <row r="917" spans="11:19" hidden="1">
      <c r="K917" s="779" t="str">
        <f t="shared" ca="1" si="44"/>
        <v/>
      </c>
      <c r="L917" s="779" t="str">
        <f t="shared" ca="1" si="45"/>
        <v/>
      </c>
      <c r="O917" s="779" t="s">
        <v>5397</v>
      </c>
      <c r="P917" s="779" t="s">
        <v>5398</v>
      </c>
      <c r="Q917" s="779" t="s">
        <v>5399</v>
      </c>
      <c r="R917" s="779" t="s">
        <v>5400</v>
      </c>
      <c r="S917" s="779" t="s">
        <v>5401</v>
      </c>
    </row>
    <row r="918" spans="11:19" hidden="1">
      <c r="K918" s="779" t="str">
        <f t="shared" ca="1" si="44"/>
        <v/>
      </c>
      <c r="L918" s="779" t="str">
        <f t="shared" ca="1" si="45"/>
        <v/>
      </c>
      <c r="O918" s="779" t="s">
        <v>5402</v>
      </c>
      <c r="P918" s="779" t="s">
        <v>5403</v>
      </c>
      <c r="Q918" s="779" t="s">
        <v>8699</v>
      </c>
      <c r="R918" s="779" t="s">
        <v>1895</v>
      </c>
      <c r="S918" s="779" t="s">
        <v>1896</v>
      </c>
    </row>
    <row r="919" spans="11:19" hidden="1">
      <c r="K919" s="779" t="str">
        <f t="shared" ca="1" si="44"/>
        <v/>
      </c>
      <c r="L919" s="779" t="str">
        <f t="shared" ca="1" si="45"/>
        <v/>
      </c>
      <c r="O919" s="779" t="s">
        <v>5927</v>
      </c>
      <c r="P919" s="779" t="s">
        <v>5928</v>
      </c>
      <c r="Q919" s="779" t="s">
        <v>6588</v>
      </c>
      <c r="R919" s="779" t="s">
        <v>6589</v>
      </c>
      <c r="S919" s="779" t="s">
        <v>6590</v>
      </c>
    </row>
    <row r="920" spans="11:19" hidden="1">
      <c r="K920" s="779" t="str">
        <f t="shared" ca="1" si="44"/>
        <v/>
      </c>
      <c r="L920" s="779" t="str">
        <f t="shared" ca="1" si="45"/>
        <v/>
      </c>
      <c r="O920" s="779" t="s">
        <v>6591</v>
      </c>
      <c r="P920" s="779" t="s">
        <v>6592</v>
      </c>
      <c r="Q920" s="779" t="s">
        <v>6593</v>
      </c>
      <c r="R920" s="779" t="s">
        <v>6594</v>
      </c>
      <c r="S920" s="779" t="s">
        <v>6595</v>
      </c>
    </row>
    <row r="921" spans="11:19" hidden="1">
      <c r="K921" s="779" t="str">
        <f t="shared" ca="1" si="44"/>
        <v/>
      </c>
      <c r="L921" s="779" t="str">
        <f t="shared" ca="1" si="45"/>
        <v/>
      </c>
      <c r="O921" s="779" t="s">
        <v>9581</v>
      </c>
      <c r="P921" s="779" t="s">
        <v>9582</v>
      </c>
      <c r="Q921" s="779" t="s">
        <v>9583</v>
      </c>
      <c r="R921" s="779" t="s">
        <v>11960</v>
      </c>
      <c r="S921" s="779" t="s">
        <v>11961</v>
      </c>
    </row>
    <row r="922" spans="11:19" hidden="1">
      <c r="K922" s="779" t="str">
        <f t="shared" ca="1" si="44"/>
        <v/>
      </c>
      <c r="L922" s="779" t="str">
        <f t="shared" ca="1" si="45"/>
        <v/>
      </c>
      <c r="O922" s="779" t="s">
        <v>11962</v>
      </c>
      <c r="P922" s="779" t="s">
        <v>1122</v>
      </c>
      <c r="Q922" s="779" t="s">
        <v>1123</v>
      </c>
      <c r="R922" s="779" t="s">
        <v>8229</v>
      </c>
      <c r="S922" s="779" t="s">
        <v>8230</v>
      </c>
    </row>
    <row r="923" spans="11:19" hidden="1">
      <c r="K923" s="779" t="str">
        <f t="shared" ca="1" si="44"/>
        <v/>
      </c>
      <c r="L923" s="779" t="str">
        <f t="shared" ca="1" si="45"/>
        <v/>
      </c>
      <c r="O923" s="779" t="s">
        <v>8231</v>
      </c>
      <c r="P923" s="779" t="s">
        <v>8232</v>
      </c>
      <c r="Q923" s="779" t="s">
        <v>8233</v>
      </c>
      <c r="R923" s="779" t="s">
        <v>8234</v>
      </c>
      <c r="S923" s="779" t="s">
        <v>8235</v>
      </c>
    </row>
    <row r="924" spans="11:19" hidden="1">
      <c r="K924" s="779" t="str">
        <f t="shared" ca="1" si="44"/>
        <v/>
      </c>
      <c r="L924" s="779" t="str">
        <f t="shared" ca="1" si="45"/>
        <v/>
      </c>
      <c r="O924" s="779" t="s">
        <v>6098</v>
      </c>
      <c r="P924" s="779" t="s">
        <v>6099</v>
      </c>
      <c r="Q924" s="779" t="s">
        <v>6100</v>
      </c>
      <c r="R924" s="779" t="s">
        <v>6101</v>
      </c>
      <c r="S924" s="779" t="s">
        <v>6102</v>
      </c>
    </row>
    <row r="925" spans="11:19" hidden="1">
      <c r="K925" s="779" t="str">
        <f t="shared" ca="1" si="44"/>
        <v/>
      </c>
      <c r="L925" s="779" t="str">
        <f t="shared" ca="1" si="45"/>
        <v/>
      </c>
      <c r="O925" s="779" t="s">
        <v>5912</v>
      </c>
      <c r="P925" s="779" t="s">
        <v>5913</v>
      </c>
      <c r="Q925" s="779" t="s">
        <v>5914</v>
      </c>
      <c r="R925" s="779" t="s">
        <v>5915</v>
      </c>
      <c r="S925" s="779" t="s">
        <v>5916</v>
      </c>
    </row>
    <row r="926" spans="11:19" hidden="1">
      <c r="K926" s="779" t="str">
        <f t="shared" ca="1" si="44"/>
        <v/>
      </c>
      <c r="L926" s="779" t="str">
        <f t="shared" ca="1" si="45"/>
        <v/>
      </c>
      <c r="O926" s="779" t="s">
        <v>5917</v>
      </c>
      <c r="P926" s="779" t="s">
        <v>5918</v>
      </c>
      <c r="Q926" s="779" t="s">
        <v>5919</v>
      </c>
      <c r="R926" s="779" t="s">
        <v>1504</v>
      </c>
      <c r="S926" s="779" t="s">
        <v>1505</v>
      </c>
    </row>
    <row r="927" spans="11:19" hidden="1">
      <c r="K927" s="779" t="str">
        <f t="shared" ca="1" si="44"/>
        <v/>
      </c>
      <c r="L927" s="779" t="str">
        <f t="shared" ca="1" si="45"/>
        <v/>
      </c>
      <c r="O927" s="779" t="s">
        <v>1506</v>
      </c>
      <c r="P927" s="779" t="s">
        <v>1507</v>
      </c>
      <c r="Q927" s="779" t="s">
        <v>1508</v>
      </c>
      <c r="R927" s="779" t="s">
        <v>1509</v>
      </c>
      <c r="S927" s="779" t="s">
        <v>1510</v>
      </c>
    </row>
    <row r="928" spans="11:19" hidden="1">
      <c r="K928" s="779" t="str">
        <f t="shared" ca="1" si="44"/>
        <v/>
      </c>
      <c r="L928" s="779" t="str">
        <f t="shared" ca="1" si="45"/>
        <v/>
      </c>
      <c r="O928" s="779" t="s">
        <v>1511</v>
      </c>
      <c r="P928" s="779" t="s">
        <v>1512</v>
      </c>
      <c r="Q928" s="779" t="s">
        <v>1513</v>
      </c>
      <c r="R928" s="779" t="s">
        <v>6826</v>
      </c>
      <c r="S928" s="779" t="s">
        <v>6827</v>
      </c>
    </row>
    <row r="929" spans="11:19" hidden="1">
      <c r="K929" s="779" t="str">
        <f t="shared" ca="1" si="44"/>
        <v/>
      </c>
      <c r="L929" s="779" t="str">
        <f t="shared" ca="1" si="45"/>
        <v/>
      </c>
      <c r="O929" s="779" t="s">
        <v>6828</v>
      </c>
      <c r="P929" s="779" t="s">
        <v>6829</v>
      </c>
      <c r="Q929" s="779" t="s">
        <v>6830</v>
      </c>
      <c r="R929" s="779" t="s">
        <v>6831</v>
      </c>
      <c r="S929" s="779" t="s">
        <v>6832</v>
      </c>
    </row>
    <row r="930" spans="11:19" hidden="1">
      <c r="K930" s="779" t="str">
        <f t="shared" ca="1" si="44"/>
        <v/>
      </c>
      <c r="L930" s="779" t="str">
        <f t="shared" ca="1" si="45"/>
        <v/>
      </c>
      <c r="O930" s="779" t="s">
        <v>6833</v>
      </c>
      <c r="P930" s="779" t="s">
        <v>6834</v>
      </c>
      <c r="Q930" s="779" t="s">
        <v>6835</v>
      </c>
      <c r="R930" s="779" t="s">
        <v>6836</v>
      </c>
      <c r="S930" s="779" t="s">
        <v>6837</v>
      </c>
    </row>
    <row r="931" spans="11:19" hidden="1">
      <c r="K931" s="779" t="str">
        <f t="shared" ca="1" si="44"/>
        <v/>
      </c>
      <c r="L931" s="779" t="str">
        <f t="shared" ca="1" si="45"/>
        <v/>
      </c>
      <c r="O931" s="779" t="s">
        <v>6838</v>
      </c>
      <c r="P931" s="779" t="s">
        <v>5202</v>
      </c>
      <c r="Q931" s="779" t="s">
        <v>5203</v>
      </c>
      <c r="R931" s="779" t="s">
        <v>5204</v>
      </c>
      <c r="S931" s="779" t="s">
        <v>5205</v>
      </c>
    </row>
    <row r="932" spans="11:19" hidden="1">
      <c r="K932" s="779" t="str">
        <f t="shared" ca="1" si="44"/>
        <v/>
      </c>
      <c r="L932" s="779" t="str">
        <f t="shared" ca="1" si="45"/>
        <v/>
      </c>
      <c r="O932" s="779" t="s">
        <v>5206</v>
      </c>
      <c r="P932" s="779" t="s">
        <v>5207</v>
      </c>
      <c r="Q932" s="779" t="s">
        <v>11766</v>
      </c>
      <c r="R932" s="779" t="s">
        <v>8180</v>
      </c>
      <c r="S932" s="779" t="s">
        <v>8181</v>
      </c>
    </row>
    <row r="933" spans="11:19" hidden="1">
      <c r="K933" s="779" t="str">
        <f t="shared" ca="1" si="44"/>
        <v/>
      </c>
      <c r="L933" s="779" t="str">
        <f t="shared" ca="1" si="45"/>
        <v/>
      </c>
      <c r="O933" s="779" t="s">
        <v>8182</v>
      </c>
      <c r="P933" s="779" t="s">
        <v>8183</v>
      </c>
      <c r="Q933" s="779" t="s">
        <v>8184</v>
      </c>
      <c r="R933" s="779" t="s">
        <v>433</v>
      </c>
      <c r="S933" s="779" t="s">
        <v>434</v>
      </c>
    </row>
    <row r="934" spans="11:19" hidden="1">
      <c r="K934" s="779" t="str">
        <f t="shared" ca="1" si="44"/>
        <v/>
      </c>
      <c r="L934" s="779" t="str">
        <f t="shared" ca="1" si="45"/>
        <v/>
      </c>
      <c r="O934" s="779" t="s">
        <v>435</v>
      </c>
      <c r="P934" s="779" t="s">
        <v>436</v>
      </c>
      <c r="Q934" s="779" t="s">
        <v>437</v>
      </c>
      <c r="R934" s="779" t="s">
        <v>438</v>
      </c>
      <c r="S934" s="779" t="s">
        <v>439</v>
      </c>
    </row>
    <row r="935" spans="11:19" hidden="1">
      <c r="K935" s="779" t="str">
        <f t="shared" ca="1" si="44"/>
        <v/>
      </c>
      <c r="L935" s="779" t="str">
        <f t="shared" ca="1" si="45"/>
        <v/>
      </c>
      <c r="O935" s="779" t="s">
        <v>440</v>
      </c>
      <c r="P935" s="779" t="s">
        <v>12645</v>
      </c>
      <c r="Q935" s="779" t="s">
        <v>12646</v>
      </c>
      <c r="R935" s="779" t="s">
        <v>8027</v>
      </c>
      <c r="S935" s="779" t="s">
        <v>8028</v>
      </c>
    </row>
    <row r="936" spans="11:19" hidden="1">
      <c r="K936" s="779" t="str">
        <f t="shared" ca="1" si="44"/>
        <v/>
      </c>
      <c r="L936" s="779" t="str">
        <f t="shared" ca="1" si="45"/>
        <v/>
      </c>
      <c r="O936" s="779" t="s">
        <v>8188</v>
      </c>
      <c r="P936" s="779" t="s">
        <v>8189</v>
      </c>
      <c r="Q936" s="779" t="s">
        <v>8190</v>
      </c>
      <c r="R936" s="779" t="s">
        <v>8191</v>
      </c>
      <c r="S936" s="779" t="s">
        <v>8192</v>
      </c>
    </row>
    <row r="937" spans="11:19" hidden="1">
      <c r="K937" s="779" t="str">
        <f t="shared" ca="1" si="44"/>
        <v/>
      </c>
      <c r="L937" s="779" t="str">
        <f t="shared" ca="1" si="45"/>
        <v/>
      </c>
      <c r="O937" s="779" t="s">
        <v>8193</v>
      </c>
      <c r="P937" s="779" t="s">
        <v>3793</v>
      </c>
      <c r="Q937" s="779" t="s">
        <v>3794</v>
      </c>
      <c r="R937" s="779" t="s">
        <v>6920</v>
      </c>
      <c r="S937" s="779" t="s">
        <v>6921</v>
      </c>
    </row>
    <row r="938" spans="11:19" hidden="1">
      <c r="K938" s="779" t="str">
        <f t="shared" ca="1" si="44"/>
        <v/>
      </c>
      <c r="L938" s="779" t="str">
        <f t="shared" ca="1" si="45"/>
        <v/>
      </c>
      <c r="O938" s="779" t="s">
        <v>6922</v>
      </c>
      <c r="P938" s="779" t="s">
        <v>6923</v>
      </c>
      <c r="Q938" s="779" t="s">
        <v>6924</v>
      </c>
      <c r="R938" s="779" t="s">
        <v>9751</v>
      </c>
      <c r="S938" s="779" t="s">
        <v>9752</v>
      </c>
    </row>
    <row r="939" spans="11:19" hidden="1">
      <c r="K939" s="779" t="str">
        <f t="shared" ca="1" si="44"/>
        <v/>
      </c>
      <c r="L939" s="779" t="str">
        <f t="shared" ca="1" si="45"/>
        <v/>
      </c>
      <c r="O939" s="779" t="s">
        <v>9753</v>
      </c>
      <c r="P939" s="779" t="s">
        <v>9754</v>
      </c>
      <c r="Q939" s="779" t="s">
        <v>9755</v>
      </c>
      <c r="R939" s="779" t="s">
        <v>9756</v>
      </c>
      <c r="S939" s="779" t="s">
        <v>9757</v>
      </c>
    </row>
    <row r="940" spans="11:19" hidden="1">
      <c r="K940" s="779" t="str">
        <f t="shared" ca="1" si="44"/>
        <v/>
      </c>
      <c r="L940" s="779" t="str">
        <f t="shared" ca="1" si="45"/>
        <v/>
      </c>
      <c r="O940" s="779" t="s">
        <v>9758</v>
      </c>
      <c r="P940" s="779" t="s">
        <v>7530</v>
      </c>
      <c r="Q940" s="779" t="s">
        <v>7531</v>
      </c>
      <c r="R940" s="779" t="s">
        <v>7532</v>
      </c>
      <c r="S940" s="779" t="s">
        <v>7533</v>
      </c>
    </row>
    <row r="941" spans="11:19" hidden="1">
      <c r="K941" s="779" t="str">
        <f t="shared" ca="1" si="44"/>
        <v/>
      </c>
      <c r="L941" s="779" t="str">
        <f t="shared" ca="1" si="45"/>
        <v/>
      </c>
      <c r="O941" s="779" t="s">
        <v>12254</v>
      </c>
      <c r="P941" s="779" t="s">
        <v>12255</v>
      </c>
      <c r="Q941" s="779" t="s">
        <v>12256</v>
      </c>
      <c r="R941" s="779" t="s">
        <v>12257</v>
      </c>
      <c r="S941" s="779" t="s">
        <v>12258</v>
      </c>
    </row>
    <row r="942" spans="11:19" hidden="1">
      <c r="K942" s="779" t="str">
        <f t="shared" ca="1" si="44"/>
        <v/>
      </c>
      <c r="L942" s="779" t="str">
        <f t="shared" ca="1" si="45"/>
        <v/>
      </c>
      <c r="O942" s="779" t="s">
        <v>12259</v>
      </c>
      <c r="P942" s="779" t="s">
        <v>12260</v>
      </c>
      <c r="Q942" s="779" t="s">
        <v>12261</v>
      </c>
      <c r="R942" s="779" t="s">
        <v>12262</v>
      </c>
      <c r="S942" s="779" t="s">
        <v>12263</v>
      </c>
    </row>
    <row r="943" spans="11:19" hidden="1">
      <c r="K943" s="779" t="str">
        <f t="shared" ca="1" si="44"/>
        <v/>
      </c>
      <c r="L943" s="779" t="str">
        <f t="shared" ca="1" si="45"/>
        <v/>
      </c>
      <c r="O943" s="779" t="s">
        <v>12264</v>
      </c>
      <c r="P943" s="779" t="s">
        <v>12265</v>
      </c>
      <c r="Q943" s="779" t="s">
        <v>12266</v>
      </c>
      <c r="R943" s="779" t="s">
        <v>12267</v>
      </c>
      <c r="S943" s="779" t="s">
        <v>12268</v>
      </c>
    </row>
    <row r="944" spans="11:19" hidden="1">
      <c r="K944" s="779" t="str">
        <f t="shared" ca="1" si="44"/>
        <v/>
      </c>
      <c r="L944" s="779" t="str">
        <f t="shared" ca="1" si="45"/>
        <v/>
      </c>
      <c r="O944" s="779" t="s">
        <v>12269</v>
      </c>
      <c r="P944" s="779" t="s">
        <v>12988</v>
      </c>
      <c r="Q944" s="779" t="s">
        <v>12989</v>
      </c>
      <c r="R944" s="779" t="s">
        <v>12990</v>
      </c>
      <c r="S944" s="779" t="s">
        <v>12991</v>
      </c>
    </row>
    <row r="945" spans="11:19" hidden="1">
      <c r="K945" s="779" t="str">
        <f t="shared" ca="1" si="44"/>
        <v/>
      </c>
      <c r="L945" s="779" t="str">
        <f t="shared" ca="1" si="45"/>
        <v/>
      </c>
      <c r="O945" s="779" t="s">
        <v>12992</v>
      </c>
      <c r="P945" s="779" t="s">
        <v>11851</v>
      </c>
      <c r="Q945" s="779" t="s">
        <v>11561</v>
      </c>
      <c r="R945" s="779" t="s">
        <v>8068</v>
      </c>
      <c r="S945" s="779" t="s">
        <v>8069</v>
      </c>
    </row>
    <row r="946" spans="11:19" hidden="1">
      <c r="K946" s="779" t="str">
        <f t="shared" ca="1" si="44"/>
        <v/>
      </c>
      <c r="L946" s="779" t="str">
        <f t="shared" ca="1" si="45"/>
        <v/>
      </c>
      <c r="O946" s="779" t="s">
        <v>8070</v>
      </c>
      <c r="P946" s="779" t="s">
        <v>8071</v>
      </c>
      <c r="Q946" s="779" t="s">
        <v>8072</v>
      </c>
      <c r="R946" s="779" t="s">
        <v>8073</v>
      </c>
      <c r="S946" s="779" t="s">
        <v>8074</v>
      </c>
    </row>
    <row r="947" spans="11:19" hidden="1">
      <c r="K947" s="779" t="str">
        <f t="shared" ca="1" si="44"/>
        <v/>
      </c>
      <c r="L947" s="779" t="str">
        <f t="shared" ca="1" si="45"/>
        <v/>
      </c>
      <c r="O947" s="779" t="s">
        <v>8075</v>
      </c>
      <c r="P947" s="779" t="s">
        <v>8076</v>
      </c>
      <c r="Q947" s="779" t="s">
        <v>8077</v>
      </c>
      <c r="R947" s="779" t="s">
        <v>8078</v>
      </c>
      <c r="S947" s="779" t="s">
        <v>8079</v>
      </c>
    </row>
    <row r="948" spans="11:19" hidden="1">
      <c r="K948" s="779" t="str">
        <f t="shared" ca="1" si="44"/>
        <v/>
      </c>
      <c r="L948" s="779" t="str">
        <f t="shared" ca="1" si="45"/>
        <v/>
      </c>
      <c r="O948" s="779" t="s">
        <v>8080</v>
      </c>
      <c r="P948" s="779" t="s">
        <v>8081</v>
      </c>
      <c r="Q948" s="779" t="s">
        <v>8082</v>
      </c>
      <c r="R948" s="779" t="s">
        <v>3583</v>
      </c>
      <c r="S948" s="779" t="s">
        <v>3584</v>
      </c>
    </row>
    <row r="949" spans="11:19" hidden="1">
      <c r="K949" s="779" t="str">
        <f t="shared" ca="1" si="44"/>
        <v/>
      </c>
      <c r="L949" s="779" t="str">
        <f t="shared" ca="1" si="45"/>
        <v/>
      </c>
      <c r="O949" s="779" t="s">
        <v>3585</v>
      </c>
      <c r="P949" s="779" t="s">
        <v>3586</v>
      </c>
      <c r="Q949" s="779" t="s">
        <v>3587</v>
      </c>
      <c r="R949" s="779" t="s">
        <v>3588</v>
      </c>
      <c r="S949" s="779" t="s">
        <v>3589</v>
      </c>
    </row>
    <row r="950" spans="11:19" hidden="1">
      <c r="K950" s="779" t="str">
        <f t="shared" ca="1" si="44"/>
        <v/>
      </c>
      <c r="L950" s="779" t="str">
        <f t="shared" ca="1" si="45"/>
        <v/>
      </c>
      <c r="O950" s="779" t="s">
        <v>3590</v>
      </c>
      <c r="P950" s="779" t="s">
        <v>8812</v>
      </c>
      <c r="Q950" s="779" t="s">
        <v>8813</v>
      </c>
      <c r="R950" s="779" t="s">
        <v>8814</v>
      </c>
      <c r="S950" s="779" t="s">
        <v>9413</v>
      </c>
    </row>
    <row r="951" spans="11:19" hidden="1">
      <c r="K951" s="779" t="str">
        <f t="shared" ca="1" si="44"/>
        <v/>
      </c>
      <c r="L951" s="779" t="str">
        <f t="shared" ca="1" si="45"/>
        <v/>
      </c>
      <c r="O951" s="779" t="s">
        <v>9414</v>
      </c>
      <c r="P951" s="779" t="s">
        <v>9415</v>
      </c>
      <c r="Q951" s="779" t="s">
        <v>9416</v>
      </c>
      <c r="R951" s="779" t="s">
        <v>9417</v>
      </c>
      <c r="S951" s="779" t="s">
        <v>7792</v>
      </c>
    </row>
    <row r="952" spans="11:19" hidden="1">
      <c r="K952" s="779" t="str">
        <f t="shared" ca="1" si="44"/>
        <v/>
      </c>
      <c r="L952" s="779" t="str">
        <f t="shared" ca="1" si="45"/>
        <v/>
      </c>
      <c r="O952" s="779" t="s">
        <v>7793</v>
      </c>
      <c r="P952" s="779" t="s">
        <v>7794</v>
      </c>
      <c r="Q952" s="779" t="s">
        <v>7795</v>
      </c>
      <c r="R952" s="779" t="s">
        <v>7796</v>
      </c>
      <c r="S952" s="779" t="s">
        <v>7797</v>
      </c>
    </row>
    <row r="953" spans="11:19" hidden="1">
      <c r="K953" s="779" t="str">
        <f t="shared" ca="1" si="44"/>
        <v/>
      </c>
      <c r="L953" s="779" t="str">
        <f t="shared" ca="1" si="45"/>
        <v/>
      </c>
      <c r="O953" s="779" t="s">
        <v>7798</v>
      </c>
      <c r="P953" s="779" t="s">
        <v>7799</v>
      </c>
      <c r="Q953" s="779" t="s">
        <v>7800</v>
      </c>
      <c r="R953" s="779" t="s">
        <v>7801</v>
      </c>
      <c r="S953" s="779" t="s">
        <v>14087</v>
      </c>
    </row>
    <row r="954" spans="11:19" hidden="1">
      <c r="K954" s="779" t="str">
        <f t="shared" ca="1" si="44"/>
        <v/>
      </c>
      <c r="L954" s="779" t="str">
        <f t="shared" ca="1" si="45"/>
        <v/>
      </c>
      <c r="O954" s="779" t="s">
        <v>14088</v>
      </c>
      <c r="P954" s="779" t="s">
        <v>14089</v>
      </c>
      <c r="Q954" s="779" t="s">
        <v>14090</v>
      </c>
      <c r="R954" s="779" t="s">
        <v>14091</v>
      </c>
      <c r="S954" s="779" t="s">
        <v>14092</v>
      </c>
    </row>
    <row r="955" spans="11:19" hidden="1">
      <c r="K955" s="779" t="str">
        <f t="shared" ca="1" si="44"/>
        <v/>
      </c>
      <c r="L955" s="779" t="str">
        <f t="shared" ca="1" si="45"/>
        <v/>
      </c>
      <c r="O955" s="779" t="s">
        <v>14093</v>
      </c>
      <c r="P955" s="779" t="s">
        <v>14094</v>
      </c>
      <c r="Q955" s="779" t="s">
        <v>14095</v>
      </c>
      <c r="R955" s="779" t="s">
        <v>14096</v>
      </c>
      <c r="S955" s="779" t="s">
        <v>5193</v>
      </c>
    </row>
    <row r="956" spans="11:19" hidden="1">
      <c r="K956" s="779" t="str">
        <f t="shared" ca="1" si="44"/>
        <v/>
      </c>
      <c r="L956" s="779" t="str">
        <f t="shared" ca="1" si="45"/>
        <v/>
      </c>
      <c r="O956" s="779" t="s">
        <v>5194</v>
      </c>
      <c r="P956" s="779" t="s">
        <v>5195</v>
      </c>
      <c r="Q956" s="779" t="s">
        <v>5196</v>
      </c>
      <c r="R956" s="779" t="s">
        <v>5197</v>
      </c>
      <c r="S956" s="779" t="s">
        <v>6427</v>
      </c>
    </row>
    <row r="957" spans="11:19" hidden="1">
      <c r="K957" s="779" t="str">
        <f t="shared" ca="1" si="44"/>
        <v/>
      </c>
      <c r="L957" s="779" t="str">
        <f t="shared" ca="1" si="45"/>
        <v/>
      </c>
      <c r="O957" s="779" t="s">
        <v>6428</v>
      </c>
      <c r="P957" s="779" t="s">
        <v>6429</v>
      </c>
      <c r="Q957" s="779" t="s">
        <v>6430</v>
      </c>
      <c r="R957" s="779" t="s">
        <v>1821</v>
      </c>
      <c r="S957" s="779" t="s">
        <v>6518</v>
      </c>
    </row>
    <row r="958" spans="11:19" hidden="1">
      <c r="K958" s="779" t="str">
        <f t="shared" ca="1" si="44"/>
        <v/>
      </c>
      <c r="L958" s="779" t="str">
        <f t="shared" ca="1" si="45"/>
        <v/>
      </c>
      <c r="O958" s="779" t="s">
        <v>6519</v>
      </c>
      <c r="P958" s="779" t="s">
        <v>6520</v>
      </c>
      <c r="Q958" s="779" t="s">
        <v>6521</v>
      </c>
      <c r="R958" s="779" t="s">
        <v>10072</v>
      </c>
      <c r="S958" s="779" t="s">
        <v>10073</v>
      </c>
    </row>
    <row r="959" spans="11:19" hidden="1">
      <c r="K959" s="779" t="str">
        <f t="shared" ca="1" si="44"/>
        <v/>
      </c>
      <c r="L959" s="779" t="str">
        <f t="shared" ca="1" si="45"/>
        <v/>
      </c>
      <c r="O959" s="779" t="s">
        <v>10074</v>
      </c>
      <c r="P959" s="779" t="s">
        <v>10075</v>
      </c>
      <c r="Q959" s="779" t="s">
        <v>10076</v>
      </c>
      <c r="R959" s="779" t="s">
        <v>10077</v>
      </c>
      <c r="S959" s="779" t="s">
        <v>10078</v>
      </c>
    </row>
    <row r="960" spans="11:19" hidden="1">
      <c r="K960" s="779" t="str">
        <f t="shared" ca="1" si="44"/>
        <v/>
      </c>
      <c r="L960" s="779" t="str">
        <f t="shared" ca="1" si="45"/>
        <v/>
      </c>
      <c r="O960" s="779" t="s">
        <v>10079</v>
      </c>
      <c r="P960" s="779" t="s">
        <v>10080</v>
      </c>
      <c r="Q960" s="779" t="s">
        <v>10081</v>
      </c>
      <c r="R960" s="779" t="s">
        <v>10082</v>
      </c>
      <c r="S960" s="779" t="s">
        <v>2112</v>
      </c>
    </row>
    <row r="961" spans="11:19" hidden="1">
      <c r="K961" s="779" t="str">
        <f t="shared" ca="1" si="44"/>
        <v/>
      </c>
      <c r="L961" s="779" t="str">
        <f t="shared" ca="1" si="45"/>
        <v/>
      </c>
      <c r="O961" s="779" t="s">
        <v>2113</v>
      </c>
      <c r="P961" s="779" t="s">
        <v>2114</v>
      </c>
      <c r="Q961" s="779" t="s">
        <v>2115</v>
      </c>
      <c r="R961" s="779" t="s">
        <v>2116</v>
      </c>
      <c r="S961" s="779" t="s">
        <v>2117</v>
      </c>
    </row>
    <row r="962" spans="11:19" hidden="1">
      <c r="K962" s="779" t="str">
        <f t="shared" ca="1" si="44"/>
        <v/>
      </c>
      <c r="L962" s="779" t="str">
        <f t="shared" ca="1" si="45"/>
        <v/>
      </c>
      <c r="O962" s="779" t="s">
        <v>2118</v>
      </c>
      <c r="P962" s="779" t="s">
        <v>2119</v>
      </c>
      <c r="Q962" s="779" t="s">
        <v>2120</v>
      </c>
      <c r="R962" s="779" t="s">
        <v>2121</v>
      </c>
      <c r="S962" s="779" t="s">
        <v>2122</v>
      </c>
    </row>
    <row r="963" spans="11:19" hidden="1">
      <c r="K963" s="779" t="str">
        <f t="shared" ca="1" si="44"/>
        <v/>
      </c>
      <c r="L963" s="779" t="str">
        <f t="shared" ca="1" si="45"/>
        <v/>
      </c>
      <c r="O963" s="779" t="s">
        <v>2123</v>
      </c>
      <c r="P963" s="779" t="s">
        <v>2124</v>
      </c>
      <c r="Q963" s="779" t="s">
        <v>14020</v>
      </c>
      <c r="R963" s="779" t="s">
        <v>14021</v>
      </c>
      <c r="S963" s="779" t="s">
        <v>14022</v>
      </c>
    </row>
    <row r="964" spans="11:19" hidden="1">
      <c r="K964" s="779" t="str">
        <f t="shared" ca="1" si="44"/>
        <v/>
      </c>
      <c r="L964" s="779" t="str">
        <f t="shared" ca="1" si="45"/>
        <v/>
      </c>
      <c r="O964" s="779" t="s">
        <v>14023</v>
      </c>
      <c r="P964" s="779" t="s">
        <v>10447</v>
      </c>
      <c r="Q964" s="779" t="s">
        <v>10448</v>
      </c>
      <c r="R964" s="779" t="s">
        <v>10449</v>
      </c>
      <c r="S964" s="779" t="s">
        <v>10450</v>
      </c>
    </row>
    <row r="965" spans="11:19" hidden="1">
      <c r="K965" s="779" t="str">
        <f t="shared" ca="1" si="44"/>
        <v/>
      </c>
      <c r="L965" s="779" t="str">
        <f t="shared" ca="1" si="45"/>
        <v/>
      </c>
      <c r="O965" s="779" t="s">
        <v>10451</v>
      </c>
      <c r="P965" s="779" t="s">
        <v>10452</v>
      </c>
      <c r="Q965" s="779" t="s">
        <v>5829</v>
      </c>
      <c r="R965" s="779" t="s">
        <v>5830</v>
      </c>
      <c r="S965" s="779" t="s">
        <v>5831</v>
      </c>
    </row>
    <row r="966" spans="11:19" hidden="1">
      <c r="K966" s="779" t="str">
        <f t="shared" ca="1" si="44"/>
        <v/>
      </c>
      <c r="L966" s="779" t="str">
        <f t="shared" ca="1" si="45"/>
        <v/>
      </c>
      <c r="O966" s="779" t="s">
        <v>5832</v>
      </c>
      <c r="P966" s="779" t="s">
        <v>5833</v>
      </c>
      <c r="Q966" s="779" t="s">
        <v>5834</v>
      </c>
      <c r="R966" s="779" t="s">
        <v>5835</v>
      </c>
      <c r="S966" s="779" t="s">
        <v>5836</v>
      </c>
    </row>
    <row r="967" spans="11:19" hidden="1">
      <c r="K967" s="779" t="str">
        <f t="shared" ca="1" si="44"/>
        <v/>
      </c>
      <c r="L967" s="779" t="str">
        <f t="shared" ca="1" si="45"/>
        <v/>
      </c>
      <c r="O967" s="779" t="s">
        <v>5837</v>
      </c>
      <c r="P967" s="779" t="s">
        <v>5838</v>
      </c>
      <c r="Q967" s="779" t="s">
        <v>5839</v>
      </c>
      <c r="R967" s="779" t="s">
        <v>5840</v>
      </c>
      <c r="S967" s="779" t="s">
        <v>5841</v>
      </c>
    </row>
    <row r="968" spans="11:19" hidden="1">
      <c r="K968" s="779" t="str">
        <f t="shared" ca="1" si="44"/>
        <v/>
      </c>
      <c r="L968" s="779" t="str">
        <f t="shared" ca="1" si="45"/>
        <v/>
      </c>
      <c r="O968" s="779" t="s">
        <v>5842</v>
      </c>
      <c r="P968" s="779" t="s">
        <v>5843</v>
      </c>
      <c r="Q968" s="779" t="s">
        <v>5844</v>
      </c>
      <c r="R968" s="779" t="s">
        <v>5845</v>
      </c>
      <c r="S968" s="779" t="s">
        <v>5846</v>
      </c>
    </row>
    <row r="969" spans="11:19" hidden="1">
      <c r="K969" s="779" t="str">
        <f t="shared" ca="1" si="44"/>
        <v/>
      </c>
      <c r="L969" s="779" t="str">
        <f t="shared" ca="1" si="45"/>
        <v/>
      </c>
      <c r="O969" s="779" t="s">
        <v>5847</v>
      </c>
      <c r="P969" s="779" t="s">
        <v>5848</v>
      </c>
      <c r="Q969" s="779" t="s">
        <v>5849</v>
      </c>
      <c r="R969" s="779" t="s">
        <v>7596</v>
      </c>
      <c r="S969" s="779" t="s">
        <v>7597</v>
      </c>
    </row>
    <row r="970" spans="11:19" hidden="1">
      <c r="K970" s="779" t="str">
        <f t="shared" ca="1" si="44"/>
        <v/>
      </c>
      <c r="L970" s="779" t="str">
        <f t="shared" ca="1" si="45"/>
        <v/>
      </c>
      <c r="O970" s="779" t="s">
        <v>7598</v>
      </c>
      <c r="P970" s="779" t="s">
        <v>7599</v>
      </c>
      <c r="Q970" s="779" t="s">
        <v>7600</v>
      </c>
      <c r="R970" s="779" t="s">
        <v>7601</v>
      </c>
      <c r="S970" s="779" t="s">
        <v>7602</v>
      </c>
    </row>
    <row r="971" spans="11:19" hidden="1">
      <c r="K971" s="779" t="str">
        <f t="shared" ca="1" si="44"/>
        <v/>
      </c>
      <c r="L971" s="779" t="str">
        <f t="shared" ca="1" si="45"/>
        <v/>
      </c>
      <c r="O971" s="779" t="s">
        <v>7603</v>
      </c>
      <c r="P971" s="779" t="s">
        <v>10989</v>
      </c>
      <c r="Q971" s="779" t="s">
        <v>10990</v>
      </c>
      <c r="R971" s="779" t="s">
        <v>10991</v>
      </c>
      <c r="S971" s="779" t="s">
        <v>7998</v>
      </c>
    </row>
    <row r="972" spans="11:19" hidden="1">
      <c r="K972" s="779" t="str">
        <f t="shared" ref="K972:K1035" ca="1" si="46">IF(INDIRECT($O972)=0,"",INDIRECT($R972)&amp;INDIRECT($O972)&amp;INDIRECT($P972)&amp;INDIRECT($Q972))</f>
        <v/>
      </c>
      <c r="L972" s="779" t="str">
        <f t="shared" ref="L972:L1035" ca="1" si="47">IF(INDIRECT($O972)=0,"",INDIRECT($S972)&amp;INDIRECT($O972)&amp;INDIRECT($P972)&amp;INDIRECT($Q972))</f>
        <v/>
      </c>
      <c r="O972" s="779" t="s">
        <v>7999</v>
      </c>
      <c r="P972" s="779" t="s">
        <v>8000</v>
      </c>
      <c r="Q972" s="779" t="s">
        <v>8001</v>
      </c>
      <c r="R972" s="779" t="s">
        <v>8002</v>
      </c>
      <c r="S972" s="779" t="s">
        <v>8003</v>
      </c>
    </row>
    <row r="973" spans="11:19" hidden="1">
      <c r="K973" s="779" t="str">
        <f t="shared" ca="1" si="46"/>
        <v/>
      </c>
      <c r="L973" s="779" t="str">
        <f t="shared" ca="1" si="47"/>
        <v/>
      </c>
      <c r="O973" s="779" t="s">
        <v>12581</v>
      </c>
      <c r="P973" s="779" t="s">
        <v>2349</v>
      </c>
      <c r="Q973" s="779" t="s">
        <v>2350</v>
      </c>
      <c r="R973" s="779" t="s">
        <v>2351</v>
      </c>
      <c r="S973" s="779" t="s">
        <v>2352</v>
      </c>
    </row>
    <row r="974" spans="11:19" hidden="1">
      <c r="K974" s="779" t="str">
        <f t="shared" ca="1" si="46"/>
        <v/>
      </c>
      <c r="L974" s="779" t="str">
        <f t="shared" ca="1" si="47"/>
        <v/>
      </c>
      <c r="O974" s="779" t="s">
        <v>2353</v>
      </c>
      <c r="P974" s="779" t="s">
        <v>2354</v>
      </c>
      <c r="Q974" s="779" t="s">
        <v>2355</v>
      </c>
      <c r="R974" s="779" t="s">
        <v>2356</v>
      </c>
      <c r="S974" s="779" t="s">
        <v>2357</v>
      </c>
    </row>
    <row r="975" spans="11:19" hidden="1">
      <c r="K975" s="779" t="str">
        <f t="shared" ca="1" si="46"/>
        <v/>
      </c>
      <c r="L975" s="779" t="str">
        <f t="shared" ca="1" si="47"/>
        <v/>
      </c>
      <c r="O975" s="779" t="s">
        <v>2358</v>
      </c>
      <c r="P975" s="779" t="s">
        <v>2359</v>
      </c>
      <c r="Q975" s="779" t="s">
        <v>7071</v>
      </c>
      <c r="R975" s="779" t="s">
        <v>7072</v>
      </c>
      <c r="S975" s="779" t="s">
        <v>7073</v>
      </c>
    </row>
    <row r="976" spans="11:19" hidden="1">
      <c r="K976" s="779" t="str">
        <f t="shared" ca="1" si="46"/>
        <v/>
      </c>
      <c r="L976" s="779" t="str">
        <f t="shared" ca="1" si="47"/>
        <v/>
      </c>
      <c r="O976" s="779" t="s">
        <v>7074</v>
      </c>
      <c r="P976" s="779" t="s">
        <v>8475</v>
      </c>
      <c r="Q976" s="779" t="s">
        <v>8476</v>
      </c>
      <c r="R976" s="779" t="s">
        <v>8477</v>
      </c>
      <c r="S976" s="779" t="s">
        <v>8478</v>
      </c>
    </row>
    <row r="977" spans="11:19" hidden="1">
      <c r="K977" s="779" t="str">
        <f t="shared" ca="1" si="46"/>
        <v/>
      </c>
      <c r="L977" s="779" t="str">
        <f t="shared" ca="1" si="47"/>
        <v/>
      </c>
      <c r="O977" s="779" t="s">
        <v>8479</v>
      </c>
      <c r="P977" s="779" t="s">
        <v>12019</v>
      </c>
      <c r="Q977" s="779" t="s">
        <v>12020</v>
      </c>
      <c r="R977" s="779" t="s">
        <v>12021</v>
      </c>
      <c r="S977" s="779" t="s">
        <v>13891</v>
      </c>
    </row>
    <row r="978" spans="11:19" hidden="1">
      <c r="K978" s="779" t="str">
        <f t="shared" ca="1" si="46"/>
        <v/>
      </c>
      <c r="L978" s="779" t="str">
        <f t="shared" ca="1" si="47"/>
        <v/>
      </c>
      <c r="O978" s="779" t="s">
        <v>13892</v>
      </c>
      <c r="P978" s="779" t="s">
        <v>13893</v>
      </c>
      <c r="Q978" s="779" t="s">
        <v>13606</v>
      </c>
      <c r="R978" s="779" t="s">
        <v>13607</v>
      </c>
      <c r="S978" s="779" t="s">
        <v>13608</v>
      </c>
    </row>
    <row r="979" spans="11:19" hidden="1">
      <c r="K979" s="779" t="str">
        <f t="shared" ca="1" si="46"/>
        <v/>
      </c>
      <c r="L979" s="779" t="str">
        <f t="shared" ca="1" si="47"/>
        <v/>
      </c>
      <c r="O979" s="779" t="s">
        <v>13609</v>
      </c>
      <c r="P979" s="779" t="s">
        <v>13610</v>
      </c>
      <c r="Q979" s="779" t="s">
        <v>13611</v>
      </c>
      <c r="R979" s="779" t="s">
        <v>13612</v>
      </c>
      <c r="S979" s="779" t="s">
        <v>13613</v>
      </c>
    </row>
    <row r="980" spans="11:19" hidden="1">
      <c r="K980" s="779" t="str">
        <f t="shared" ca="1" si="46"/>
        <v/>
      </c>
      <c r="L980" s="779" t="str">
        <f t="shared" ca="1" si="47"/>
        <v/>
      </c>
      <c r="O980" s="779" t="s">
        <v>13614</v>
      </c>
      <c r="P980" s="779" t="s">
        <v>13615</v>
      </c>
      <c r="Q980" s="779" t="s">
        <v>13616</v>
      </c>
      <c r="R980" s="779" t="s">
        <v>13617</v>
      </c>
      <c r="S980" s="779" t="s">
        <v>13618</v>
      </c>
    </row>
    <row r="981" spans="11:19" hidden="1">
      <c r="K981" s="779" t="str">
        <f t="shared" ca="1" si="46"/>
        <v/>
      </c>
      <c r="L981" s="779" t="str">
        <f t="shared" ca="1" si="47"/>
        <v/>
      </c>
      <c r="O981" s="779" t="s">
        <v>13619</v>
      </c>
      <c r="P981" s="779" t="s">
        <v>13407</v>
      </c>
      <c r="Q981" s="779" t="s">
        <v>13408</v>
      </c>
      <c r="R981" s="779" t="s">
        <v>13409</v>
      </c>
      <c r="S981" s="779" t="s">
        <v>13410</v>
      </c>
    </row>
    <row r="982" spans="11:19" hidden="1">
      <c r="K982" s="779" t="str">
        <f t="shared" ca="1" si="46"/>
        <v/>
      </c>
      <c r="L982" s="779" t="str">
        <f t="shared" ca="1" si="47"/>
        <v/>
      </c>
      <c r="O982" s="779" t="s">
        <v>13411</v>
      </c>
      <c r="P982" s="779" t="s">
        <v>13412</v>
      </c>
      <c r="Q982" s="779" t="s">
        <v>13413</v>
      </c>
      <c r="R982" s="779" t="s">
        <v>13414</v>
      </c>
      <c r="S982" s="779" t="s">
        <v>13415</v>
      </c>
    </row>
    <row r="983" spans="11:19" hidden="1">
      <c r="K983" s="779" t="str">
        <f t="shared" ca="1" si="46"/>
        <v/>
      </c>
      <c r="L983" s="779" t="str">
        <f t="shared" ca="1" si="47"/>
        <v/>
      </c>
      <c r="O983" s="779" t="s">
        <v>13416</v>
      </c>
      <c r="P983" s="779" t="s">
        <v>13417</v>
      </c>
      <c r="Q983" s="779" t="s">
        <v>13418</v>
      </c>
      <c r="R983" s="779" t="s">
        <v>13419</v>
      </c>
      <c r="S983" s="779" t="s">
        <v>13420</v>
      </c>
    </row>
    <row r="984" spans="11:19" hidden="1">
      <c r="K984" s="779" t="str">
        <f t="shared" ca="1" si="46"/>
        <v/>
      </c>
      <c r="L984" s="779" t="str">
        <f t="shared" ca="1" si="47"/>
        <v/>
      </c>
      <c r="O984" s="779" t="s">
        <v>13421</v>
      </c>
      <c r="P984" s="779" t="s">
        <v>13422</v>
      </c>
      <c r="Q984" s="779" t="s">
        <v>13423</v>
      </c>
      <c r="R984" s="779" t="s">
        <v>9137</v>
      </c>
      <c r="S984" s="779" t="s">
        <v>9138</v>
      </c>
    </row>
    <row r="985" spans="11:19" hidden="1">
      <c r="K985" s="779" t="str">
        <f t="shared" ca="1" si="46"/>
        <v/>
      </c>
      <c r="L985" s="779" t="str">
        <f t="shared" ca="1" si="47"/>
        <v/>
      </c>
      <c r="O985" s="779" t="s">
        <v>9139</v>
      </c>
      <c r="P985" s="779" t="s">
        <v>9140</v>
      </c>
      <c r="Q985" s="779" t="s">
        <v>9141</v>
      </c>
      <c r="R985" s="779" t="s">
        <v>9142</v>
      </c>
      <c r="S985" s="779" t="s">
        <v>9143</v>
      </c>
    </row>
    <row r="986" spans="11:19" hidden="1">
      <c r="K986" s="779" t="str">
        <f t="shared" ca="1" si="46"/>
        <v/>
      </c>
      <c r="L986" s="779" t="str">
        <f t="shared" ca="1" si="47"/>
        <v/>
      </c>
      <c r="O986" s="779" t="s">
        <v>9144</v>
      </c>
      <c r="P986" s="779" t="s">
        <v>9145</v>
      </c>
      <c r="Q986" s="779" t="s">
        <v>9146</v>
      </c>
      <c r="R986" s="779" t="s">
        <v>9147</v>
      </c>
      <c r="S986" s="779" t="s">
        <v>9148</v>
      </c>
    </row>
    <row r="987" spans="11:19" hidden="1">
      <c r="K987" s="779" t="str">
        <f t="shared" ca="1" si="46"/>
        <v/>
      </c>
      <c r="L987" s="779" t="str">
        <f t="shared" ca="1" si="47"/>
        <v/>
      </c>
      <c r="O987" s="779" t="s">
        <v>9149</v>
      </c>
      <c r="P987" s="779" t="s">
        <v>9150</v>
      </c>
      <c r="Q987" s="779" t="s">
        <v>6915</v>
      </c>
      <c r="R987" s="779" t="s">
        <v>6916</v>
      </c>
      <c r="S987" s="779" t="s">
        <v>6917</v>
      </c>
    </row>
    <row r="988" spans="11:19" hidden="1">
      <c r="K988" s="779" t="str">
        <f t="shared" ca="1" si="46"/>
        <v/>
      </c>
      <c r="L988" s="779" t="str">
        <f t="shared" ca="1" si="47"/>
        <v/>
      </c>
      <c r="O988" s="779" t="s">
        <v>6918</v>
      </c>
      <c r="P988" s="779" t="s">
        <v>7308</v>
      </c>
      <c r="Q988" s="779" t="s">
        <v>7309</v>
      </c>
      <c r="R988" s="779" t="s">
        <v>7310</v>
      </c>
      <c r="S988" s="779" t="s">
        <v>7311</v>
      </c>
    </row>
    <row r="989" spans="11:19" hidden="1">
      <c r="K989" s="779" t="str">
        <f t="shared" ca="1" si="46"/>
        <v/>
      </c>
      <c r="L989" s="779" t="str">
        <f t="shared" ca="1" si="47"/>
        <v/>
      </c>
      <c r="O989" s="779" t="s">
        <v>7312</v>
      </c>
      <c r="P989" s="779" t="s">
        <v>7313</v>
      </c>
      <c r="Q989" s="779" t="s">
        <v>7314</v>
      </c>
      <c r="R989" s="779" t="s">
        <v>7315</v>
      </c>
      <c r="S989" s="779" t="s">
        <v>4355</v>
      </c>
    </row>
    <row r="990" spans="11:19" hidden="1">
      <c r="K990" s="779" t="str">
        <f t="shared" ca="1" si="46"/>
        <v/>
      </c>
      <c r="L990" s="779" t="str">
        <f t="shared" ca="1" si="47"/>
        <v/>
      </c>
      <c r="O990" s="779" t="s">
        <v>7495</v>
      </c>
      <c r="P990" s="779" t="s">
        <v>7496</v>
      </c>
      <c r="Q990" s="779" t="s">
        <v>7497</v>
      </c>
      <c r="R990" s="779" t="s">
        <v>7498</v>
      </c>
      <c r="S990" s="779" t="s">
        <v>7499</v>
      </c>
    </row>
    <row r="991" spans="11:19" hidden="1">
      <c r="K991" s="779" t="str">
        <f t="shared" ca="1" si="46"/>
        <v/>
      </c>
      <c r="L991" s="779" t="str">
        <f t="shared" ca="1" si="47"/>
        <v/>
      </c>
      <c r="O991" s="779" t="s">
        <v>7500</v>
      </c>
      <c r="P991" s="779" t="s">
        <v>7501</v>
      </c>
      <c r="Q991" s="779" t="s">
        <v>7502</v>
      </c>
      <c r="R991" s="779" t="s">
        <v>7503</v>
      </c>
      <c r="S991" s="779" t="s">
        <v>7504</v>
      </c>
    </row>
    <row r="992" spans="11:19" hidden="1">
      <c r="K992" s="779" t="str">
        <f t="shared" ca="1" si="46"/>
        <v/>
      </c>
      <c r="L992" s="779" t="str">
        <f t="shared" ca="1" si="47"/>
        <v/>
      </c>
      <c r="O992" s="779" t="s">
        <v>7505</v>
      </c>
      <c r="P992" s="779" t="s">
        <v>7506</v>
      </c>
      <c r="Q992" s="779" t="s">
        <v>7507</v>
      </c>
      <c r="R992" s="779" t="s">
        <v>7508</v>
      </c>
      <c r="S992" s="779" t="s">
        <v>7509</v>
      </c>
    </row>
    <row r="993" spans="11:19" hidden="1">
      <c r="K993" s="779" t="str">
        <f t="shared" ca="1" si="46"/>
        <v/>
      </c>
      <c r="L993" s="779" t="str">
        <f t="shared" ca="1" si="47"/>
        <v/>
      </c>
      <c r="O993" s="779" t="s">
        <v>7510</v>
      </c>
      <c r="P993" s="779" t="s">
        <v>7511</v>
      </c>
      <c r="Q993" s="779" t="s">
        <v>7512</v>
      </c>
      <c r="R993" s="779" t="s">
        <v>7513</v>
      </c>
      <c r="S993" s="779" t="s">
        <v>7514</v>
      </c>
    </row>
    <row r="994" spans="11:19" hidden="1">
      <c r="K994" s="779" t="str">
        <f t="shared" ca="1" si="46"/>
        <v/>
      </c>
      <c r="L994" s="779" t="str">
        <f t="shared" ca="1" si="47"/>
        <v/>
      </c>
      <c r="O994" s="779" t="s">
        <v>7515</v>
      </c>
      <c r="P994" s="779" t="s">
        <v>6842</v>
      </c>
      <c r="Q994" s="779" t="s">
        <v>6843</v>
      </c>
      <c r="R994" s="779" t="s">
        <v>6844</v>
      </c>
      <c r="S994" s="779" t="s">
        <v>6885</v>
      </c>
    </row>
    <row r="995" spans="11:19" hidden="1">
      <c r="K995" s="779" t="str">
        <f t="shared" ca="1" si="46"/>
        <v/>
      </c>
      <c r="L995" s="779" t="str">
        <f t="shared" ca="1" si="47"/>
        <v/>
      </c>
      <c r="O995" s="779" t="s">
        <v>6886</v>
      </c>
      <c r="P995" s="779" t="s">
        <v>6887</v>
      </c>
      <c r="Q995" s="779" t="s">
        <v>6888</v>
      </c>
      <c r="R995" s="779" t="s">
        <v>6889</v>
      </c>
      <c r="S995" s="779" t="s">
        <v>6890</v>
      </c>
    </row>
    <row r="996" spans="11:19" hidden="1">
      <c r="K996" s="779" t="str">
        <f t="shared" ca="1" si="46"/>
        <v/>
      </c>
      <c r="L996" s="779" t="str">
        <f t="shared" ca="1" si="47"/>
        <v/>
      </c>
      <c r="O996" s="779" t="s">
        <v>6891</v>
      </c>
      <c r="P996" s="779" t="s">
        <v>6892</v>
      </c>
      <c r="Q996" s="779" t="s">
        <v>6893</v>
      </c>
      <c r="R996" s="779" t="s">
        <v>6894</v>
      </c>
      <c r="S996" s="779" t="s">
        <v>6895</v>
      </c>
    </row>
    <row r="997" spans="11:19" hidden="1">
      <c r="K997" s="779" t="str">
        <f t="shared" ca="1" si="46"/>
        <v/>
      </c>
      <c r="L997" s="779" t="str">
        <f t="shared" ca="1" si="47"/>
        <v/>
      </c>
      <c r="O997" s="779" t="s">
        <v>6896</v>
      </c>
      <c r="P997" s="779" t="s">
        <v>6897</v>
      </c>
      <c r="Q997" s="779" t="s">
        <v>6898</v>
      </c>
      <c r="R997" s="779" t="s">
        <v>6899</v>
      </c>
      <c r="S997" s="779" t="s">
        <v>6900</v>
      </c>
    </row>
    <row r="998" spans="11:19" hidden="1">
      <c r="K998" s="779" t="str">
        <f t="shared" ca="1" si="46"/>
        <v/>
      </c>
      <c r="L998" s="779" t="str">
        <f t="shared" ca="1" si="47"/>
        <v/>
      </c>
      <c r="O998" s="779" t="s">
        <v>6901</v>
      </c>
      <c r="P998" s="779" t="s">
        <v>6902</v>
      </c>
      <c r="Q998" s="779" t="s">
        <v>6903</v>
      </c>
      <c r="R998" s="779" t="s">
        <v>6904</v>
      </c>
      <c r="S998" s="779" t="s">
        <v>6905</v>
      </c>
    </row>
    <row r="999" spans="11:19" hidden="1">
      <c r="K999" s="779" t="str">
        <f t="shared" ca="1" si="46"/>
        <v/>
      </c>
      <c r="L999" s="779" t="str">
        <f t="shared" ca="1" si="47"/>
        <v/>
      </c>
      <c r="O999" s="779" t="s">
        <v>6906</v>
      </c>
      <c r="P999" s="779" t="s">
        <v>6907</v>
      </c>
      <c r="Q999" s="779" t="s">
        <v>6908</v>
      </c>
      <c r="R999" s="779" t="s">
        <v>6909</v>
      </c>
      <c r="S999" s="779" t="s">
        <v>6910</v>
      </c>
    </row>
    <row r="1000" spans="11:19" hidden="1">
      <c r="K1000" s="779" t="str">
        <f t="shared" ca="1" si="46"/>
        <v/>
      </c>
      <c r="L1000" s="779" t="str">
        <f t="shared" ca="1" si="47"/>
        <v/>
      </c>
      <c r="O1000" s="779" t="s">
        <v>6911</v>
      </c>
      <c r="P1000" s="779" t="s">
        <v>6912</v>
      </c>
      <c r="Q1000" s="779" t="s">
        <v>6913</v>
      </c>
      <c r="R1000" s="779" t="s">
        <v>6914</v>
      </c>
      <c r="S1000" s="779" t="s">
        <v>7294</v>
      </c>
    </row>
    <row r="1001" spans="11:19" hidden="1">
      <c r="K1001" s="779" t="str">
        <f t="shared" ca="1" si="46"/>
        <v/>
      </c>
      <c r="L1001" s="779" t="str">
        <f t="shared" ca="1" si="47"/>
        <v/>
      </c>
      <c r="O1001" s="779" t="s">
        <v>7295</v>
      </c>
      <c r="P1001" s="779" t="s">
        <v>7296</v>
      </c>
      <c r="Q1001" s="779" t="s">
        <v>7297</v>
      </c>
      <c r="R1001" s="779" t="s">
        <v>7298</v>
      </c>
      <c r="S1001" s="779" t="s">
        <v>7299</v>
      </c>
    </row>
    <row r="1002" spans="11:19" hidden="1">
      <c r="K1002" s="779" t="str">
        <f t="shared" ca="1" si="46"/>
        <v/>
      </c>
      <c r="L1002" s="779" t="str">
        <f t="shared" ca="1" si="47"/>
        <v/>
      </c>
      <c r="O1002" s="779" t="s">
        <v>7300</v>
      </c>
      <c r="P1002" s="779" t="s">
        <v>7301</v>
      </c>
      <c r="Q1002" s="779" t="s">
        <v>7302</v>
      </c>
      <c r="R1002" s="779" t="s">
        <v>7303</v>
      </c>
      <c r="S1002" s="779" t="s">
        <v>7304</v>
      </c>
    </row>
    <row r="1003" spans="11:19" hidden="1">
      <c r="K1003" s="779" t="str">
        <f t="shared" ca="1" si="46"/>
        <v/>
      </c>
      <c r="L1003" s="779" t="str">
        <f t="shared" ca="1" si="47"/>
        <v/>
      </c>
      <c r="O1003" s="779" t="s">
        <v>7305</v>
      </c>
      <c r="P1003" s="779" t="s">
        <v>7306</v>
      </c>
      <c r="Q1003" s="779" t="s">
        <v>7307</v>
      </c>
      <c r="R1003" s="779" t="s">
        <v>7610</v>
      </c>
      <c r="S1003" s="779" t="s">
        <v>7611</v>
      </c>
    </row>
    <row r="1004" spans="11:19" hidden="1">
      <c r="K1004" s="779" t="str">
        <f t="shared" ca="1" si="46"/>
        <v/>
      </c>
      <c r="L1004" s="779" t="str">
        <f t="shared" ca="1" si="47"/>
        <v/>
      </c>
      <c r="O1004" s="779" t="s">
        <v>7612</v>
      </c>
      <c r="P1004" s="779" t="s">
        <v>7613</v>
      </c>
      <c r="Q1004" s="779" t="s">
        <v>7614</v>
      </c>
      <c r="R1004" s="779" t="s">
        <v>7615</v>
      </c>
      <c r="S1004" s="779" t="s">
        <v>7616</v>
      </c>
    </row>
    <row r="1005" spans="11:19" hidden="1">
      <c r="K1005" s="779" t="str">
        <f t="shared" ca="1" si="46"/>
        <v/>
      </c>
      <c r="L1005" s="779" t="str">
        <f t="shared" ca="1" si="47"/>
        <v/>
      </c>
      <c r="O1005" s="779" t="s">
        <v>7617</v>
      </c>
      <c r="P1005" s="779" t="s">
        <v>7618</v>
      </c>
      <c r="Q1005" s="779" t="s">
        <v>7619</v>
      </c>
      <c r="R1005" s="779" t="s">
        <v>13819</v>
      </c>
      <c r="S1005" s="779" t="s">
        <v>13820</v>
      </c>
    </row>
    <row r="1006" spans="11:19" hidden="1">
      <c r="K1006" s="779" t="str">
        <f t="shared" ca="1" si="46"/>
        <v/>
      </c>
      <c r="L1006" s="779" t="str">
        <f t="shared" ca="1" si="47"/>
        <v/>
      </c>
      <c r="O1006" s="779" t="s">
        <v>13821</v>
      </c>
      <c r="P1006" s="779" t="s">
        <v>13822</v>
      </c>
      <c r="Q1006" s="779" t="s">
        <v>13823</v>
      </c>
      <c r="R1006" s="779" t="s">
        <v>13824</v>
      </c>
      <c r="S1006" s="779" t="s">
        <v>6257</v>
      </c>
    </row>
    <row r="1007" spans="11:19" hidden="1">
      <c r="K1007" s="779" t="str">
        <f t="shared" ca="1" si="46"/>
        <v/>
      </c>
      <c r="L1007" s="779" t="str">
        <f t="shared" ca="1" si="47"/>
        <v/>
      </c>
      <c r="O1007" s="779" t="s">
        <v>6258</v>
      </c>
      <c r="P1007" s="779" t="s">
        <v>6259</v>
      </c>
      <c r="Q1007" s="779" t="s">
        <v>6260</v>
      </c>
      <c r="R1007" s="779" t="s">
        <v>8582</v>
      </c>
      <c r="S1007" s="779" t="s">
        <v>8583</v>
      </c>
    </row>
    <row r="1008" spans="11:19" hidden="1">
      <c r="K1008" s="779" t="str">
        <f t="shared" ca="1" si="46"/>
        <v/>
      </c>
      <c r="L1008" s="779" t="str">
        <f t="shared" ca="1" si="47"/>
        <v/>
      </c>
      <c r="O1008" s="779" t="s">
        <v>8584</v>
      </c>
      <c r="P1008" s="779" t="s">
        <v>8585</v>
      </c>
      <c r="Q1008" s="779" t="s">
        <v>8586</v>
      </c>
      <c r="R1008" s="779" t="s">
        <v>8587</v>
      </c>
      <c r="S1008" s="779" t="s">
        <v>8588</v>
      </c>
    </row>
    <row r="1009" spans="11:19" hidden="1">
      <c r="K1009" s="779" t="str">
        <f t="shared" ca="1" si="46"/>
        <v/>
      </c>
      <c r="L1009" s="779" t="str">
        <f t="shared" ca="1" si="47"/>
        <v/>
      </c>
      <c r="O1009" s="779" t="s">
        <v>8589</v>
      </c>
      <c r="P1009" s="779" t="s">
        <v>8590</v>
      </c>
      <c r="Q1009" s="779" t="s">
        <v>3471</v>
      </c>
      <c r="R1009" s="779" t="s">
        <v>3472</v>
      </c>
      <c r="S1009" s="779" t="s">
        <v>3473</v>
      </c>
    </row>
    <row r="1010" spans="11:19" hidden="1">
      <c r="K1010" s="779" t="str">
        <f t="shared" ca="1" si="46"/>
        <v/>
      </c>
      <c r="L1010" s="779" t="str">
        <f t="shared" ca="1" si="47"/>
        <v/>
      </c>
      <c r="O1010" s="779" t="s">
        <v>3474</v>
      </c>
      <c r="P1010" s="779" t="s">
        <v>3475</v>
      </c>
      <c r="Q1010" s="779" t="s">
        <v>3476</v>
      </c>
      <c r="R1010" s="779" t="s">
        <v>3477</v>
      </c>
      <c r="S1010" s="779" t="s">
        <v>3478</v>
      </c>
    </row>
    <row r="1011" spans="11:19" hidden="1">
      <c r="K1011" s="779" t="str">
        <f t="shared" ca="1" si="46"/>
        <v/>
      </c>
      <c r="L1011" s="779" t="str">
        <f t="shared" ca="1" si="47"/>
        <v/>
      </c>
      <c r="O1011" s="779" t="s">
        <v>3479</v>
      </c>
      <c r="P1011" s="779" t="s">
        <v>3480</v>
      </c>
      <c r="Q1011" s="779" t="s">
        <v>3481</v>
      </c>
      <c r="R1011" s="779" t="s">
        <v>3482</v>
      </c>
      <c r="S1011" s="779" t="s">
        <v>3483</v>
      </c>
    </row>
    <row r="1012" spans="11:19" hidden="1">
      <c r="K1012" s="779" t="str">
        <f t="shared" ca="1" si="46"/>
        <v/>
      </c>
      <c r="L1012" s="779" t="str">
        <f t="shared" ca="1" si="47"/>
        <v/>
      </c>
      <c r="O1012" s="779" t="s">
        <v>3484</v>
      </c>
      <c r="P1012" s="779" t="s">
        <v>3485</v>
      </c>
      <c r="Q1012" s="779" t="s">
        <v>6809</v>
      </c>
      <c r="R1012" s="779" t="s">
        <v>6810</v>
      </c>
      <c r="S1012" s="779" t="s">
        <v>6811</v>
      </c>
    </row>
    <row r="1013" spans="11:19" hidden="1">
      <c r="K1013" s="779" t="str">
        <f t="shared" ca="1" si="46"/>
        <v/>
      </c>
      <c r="L1013" s="779" t="str">
        <f t="shared" ca="1" si="47"/>
        <v/>
      </c>
      <c r="O1013" s="779" t="s">
        <v>6812</v>
      </c>
      <c r="P1013" s="779" t="s">
        <v>6813</v>
      </c>
      <c r="Q1013" s="779" t="s">
        <v>6814</v>
      </c>
      <c r="R1013" s="779" t="s">
        <v>6815</v>
      </c>
      <c r="S1013" s="779" t="s">
        <v>6816</v>
      </c>
    </row>
    <row r="1014" spans="11:19" hidden="1">
      <c r="K1014" s="779" t="str">
        <f t="shared" ca="1" si="46"/>
        <v/>
      </c>
      <c r="L1014" s="779" t="str">
        <f t="shared" ca="1" si="47"/>
        <v/>
      </c>
      <c r="O1014" s="779" t="s">
        <v>6817</v>
      </c>
      <c r="P1014" s="779" t="s">
        <v>6818</v>
      </c>
      <c r="Q1014" s="779" t="s">
        <v>6819</v>
      </c>
      <c r="R1014" s="779" t="s">
        <v>6820</v>
      </c>
      <c r="S1014" s="779" t="s">
        <v>6821</v>
      </c>
    </row>
    <row r="1015" spans="11:19" hidden="1">
      <c r="K1015" s="779" t="str">
        <f t="shared" ca="1" si="46"/>
        <v/>
      </c>
      <c r="L1015" s="779" t="str">
        <f t="shared" ca="1" si="47"/>
        <v/>
      </c>
      <c r="O1015" s="779" t="s">
        <v>6822</v>
      </c>
      <c r="P1015" s="779" t="s">
        <v>6823</v>
      </c>
      <c r="Q1015" s="779" t="s">
        <v>6824</v>
      </c>
      <c r="R1015" s="779" t="s">
        <v>3250</v>
      </c>
      <c r="S1015" s="779" t="s">
        <v>3251</v>
      </c>
    </row>
    <row r="1016" spans="11:19" hidden="1">
      <c r="K1016" s="779" t="str">
        <f t="shared" ca="1" si="46"/>
        <v/>
      </c>
      <c r="L1016" s="779" t="str">
        <f t="shared" ca="1" si="47"/>
        <v/>
      </c>
      <c r="O1016" s="779" t="s">
        <v>3252</v>
      </c>
      <c r="P1016" s="779" t="s">
        <v>4152</v>
      </c>
      <c r="Q1016" s="779" t="s">
        <v>4153</v>
      </c>
      <c r="R1016" s="779" t="s">
        <v>4154</v>
      </c>
      <c r="S1016" s="779" t="s">
        <v>53</v>
      </c>
    </row>
    <row r="1017" spans="11:19" hidden="1">
      <c r="K1017" s="779" t="str">
        <f t="shared" ca="1" si="46"/>
        <v/>
      </c>
      <c r="L1017" s="779" t="str">
        <f t="shared" ca="1" si="47"/>
        <v/>
      </c>
      <c r="O1017" s="779" t="s">
        <v>54</v>
      </c>
      <c r="P1017" s="779" t="s">
        <v>55</v>
      </c>
      <c r="Q1017" s="779" t="s">
        <v>56</v>
      </c>
      <c r="R1017" s="779" t="s">
        <v>57</v>
      </c>
      <c r="S1017" s="779" t="s">
        <v>9494</v>
      </c>
    </row>
    <row r="1018" spans="11:19" hidden="1">
      <c r="K1018" s="779" t="str">
        <f t="shared" ca="1" si="46"/>
        <v/>
      </c>
      <c r="L1018" s="779" t="str">
        <f t="shared" ca="1" si="47"/>
        <v/>
      </c>
      <c r="O1018" s="779" t="s">
        <v>9495</v>
      </c>
      <c r="P1018" s="779" t="s">
        <v>9496</v>
      </c>
      <c r="Q1018" s="779" t="s">
        <v>9497</v>
      </c>
      <c r="R1018" s="779" t="s">
        <v>9498</v>
      </c>
      <c r="S1018" s="779" t="s">
        <v>9499</v>
      </c>
    </row>
    <row r="1019" spans="11:19" hidden="1">
      <c r="K1019" s="779" t="str">
        <f t="shared" ca="1" si="46"/>
        <v/>
      </c>
      <c r="L1019" s="779" t="str">
        <f t="shared" ca="1" si="47"/>
        <v/>
      </c>
      <c r="O1019" s="779" t="s">
        <v>9500</v>
      </c>
      <c r="P1019" s="779" t="s">
        <v>9501</v>
      </c>
      <c r="Q1019" s="779" t="s">
        <v>9502</v>
      </c>
      <c r="R1019" s="779" t="s">
        <v>13429</v>
      </c>
      <c r="S1019" s="779" t="s">
        <v>13430</v>
      </c>
    </row>
    <row r="1020" spans="11:19" hidden="1">
      <c r="K1020" s="779" t="str">
        <f t="shared" ca="1" si="46"/>
        <v/>
      </c>
      <c r="L1020" s="779" t="str">
        <f t="shared" ca="1" si="47"/>
        <v/>
      </c>
      <c r="O1020" s="779" t="s">
        <v>13431</v>
      </c>
      <c r="P1020" s="779" t="s">
        <v>13432</v>
      </c>
      <c r="Q1020" s="779" t="s">
        <v>1568</v>
      </c>
      <c r="R1020" s="779" t="s">
        <v>1569</v>
      </c>
      <c r="S1020" s="779" t="s">
        <v>1570</v>
      </c>
    </row>
    <row r="1021" spans="11:19" hidden="1">
      <c r="K1021" s="779" t="str">
        <f t="shared" ca="1" si="46"/>
        <v/>
      </c>
      <c r="L1021" s="779" t="str">
        <f t="shared" ca="1" si="47"/>
        <v/>
      </c>
      <c r="O1021" s="779" t="s">
        <v>1571</v>
      </c>
      <c r="P1021" s="779" t="s">
        <v>1572</v>
      </c>
      <c r="Q1021" s="779" t="s">
        <v>1573</v>
      </c>
      <c r="R1021" s="779" t="s">
        <v>1574</v>
      </c>
      <c r="S1021" s="779" t="s">
        <v>1575</v>
      </c>
    </row>
    <row r="1022" spans="11:19" hidden="1">
      <c r="K1022" s="779" t="str">
        <f t="shared" ca="1" si="46"/>
        <v/>
      </c>
      <c r="L1022" s="779" t="str">
        <f t="shared" ca="1" si="47"/>
        <v/>
      </c>
      <c r="O1022" s="779" t="s">
        <v>1576</v>
      </c>
      <c r="P1022" s="779" t="s">
        <v>4311</v>
      </c>
      <c r="Q1022" s="779" t="s">
        <v>4312</v>
      </c>
      <c r="R1022" s="779" t="s">
        <v>4313</v>
      </c>
      <c r="S1022" s="779" t="s">
        <v>12786</v>
      </c>
    </row>
    <row r="1023" spans="11:19" hidden="1">
      <c r="K1023" s="779" t="str">
        <f t="shared" ca="1" si="46"/>
        <v/>
      </c>
      <c r="L1023" s="779" t="str">
        <f t="shared" ca="1" si="47"/>
        <v/>
      </c>
      <c r="O1023" s="779" t="s">
        <v>12787</v>
      </c>
      <c r="P1023" s="779" t="s">
        <v>12788</v>
      </c>
      <c r="Q1023" s="779" t="s">
        <v>12789</v>
      </c>
      <c r="R1023" s="779" t="s">
        <v>12790</v>
      </c>
      <c r="S1023" s="779" t="s">
        <v>12791</v>
      </c>
    </row>
    <row r="1024" spans="11:19" hidden="1">
      <c r="K1024" s="779" t="str">
        <f t="shared" ca="1" si="46"/>
        <v/>
      </c>
      <c r="L1024" s="779" t="str">
        <f t="shared" ca="1" si="47"/>
        <v/>
      </c>
      <c r="O1024" s="779" t="s">
        <v>12792</v>
      </c>
      <c r="P1024" s="779" t="s">
        <v>12793</v>
      </c>
      <c r="Q1024" s="779" t="s">
        <v>12794</v>
      </c>
      <c r="R1024" s="779" t="s">
        <v>12795</v>
      </c>
      <c r="S1024" s="779" t="s">
        <v>12796</v>
      </c>
    </row>
    <row r="1025" spans="11:19" hidden="1">
      <c r="K1025" s="779" t="str">
        <f t="shared" ca="1" si="46"/>
        <v/>
      </c>
      <c r="L1025" s="779" t="str">
        <f t="shared" ca="1" si="47"/>
        <v/>
      </c>
      <c r="O1025" s="779" t="s">
        <v>12797</v>
      </c>
      <c r="P1025" s="779" t="s">
        <v>12798</v>
      </c>
      <c r="Q1025" s="779" t="s">
        <v>12799</v>
      </c>
      <c r="R1025" s="779" t="s">
        <v>12800</v>
      </c>
      <c r="S1025" s="779" t="s">
        <v>12801</v>
      </c>
    </row>
    <row r="1026" spans="11:19" hidden="1">
      <c r="K1026" s="779" t="str">
        <f t="shared" ca="1" si="46"/>
        <v/>
      </c>
      <c r="L1026" s="779" t="str">
        <f t="shared" ca="1" si="47"/>
        <v/>
      </c>
      <c r="O1026" s="779" t="s">
        <v>12802</v>
      </c>
      <c r="P1026" s="779" t="s">
        <v>12803</v>
      </c>
      <c r="Q1026" s="779" t="s">
        <v>12804</v>
      </c>
      <c r="R1026" s="779" t="s">
        <v>12805</v>
      </c>
      <c r="S1026" s="779" t="s">
        <v>12806</v>
      </c>
    </row>
    <row r="1027" spans="11:19" hidden="1">
      <c r="K1027" s="779" t="str">
        <f t="shared" ca="1" si="46"/>
        <v/>
      </c>
      <c r="L1027" s="779" t="str">
        <f t="shared" ca="1" si="47"/>
        <v/>
      </c>
      <c r="O1027" s="779" t="s">
        <v>12807</v>
      </c>
      <c r="P1027" s="779" t="s">
        <v>12808</v>
      </c>
      <c r="Q1027" s="779" t="s">
        <v>12809</v>
      </c>
      <c r="R1027" s="779" t="s">
        <v>12810</v>
      </c>
      <c r="S1027" s="779" t="s">
        <v>12811</v>
      </c>
    </row>
    <row r="1028" spans="11:19" hidden="1">
      <c r="K1028" s="779" t="str">
        <f t="shared" ca="1" si="46"/>
        <v/>
      </c>
      <c r="L1028" s="779" t="str">
        <f t="shared" ca="1" si="47"/>
        <v/>
      </c>
      <c r="O1028" s="779" t="s">
        <v>12812</v>
      </c>
      <c r="P1028" s="779" t="s">
        <v>5104</v>
      </c>
      <c r="Q1028" s="779" t="s">
        <v>6294</v>
      </c>
      <c r="R1028" s="779" t="s">
        <v>6295</v>
      </c>
      <c r="S1028" s="779" t="s">
        <v>6296</v>
      </c>
    </row>
    <row r="1029" spans="11:19" hidden="1">
      <c r="K1029" s="779" t="str">
        <f t="shared" ca="1" si="46"/>
        <v/>
      </c>
      <c r="L1029" s="779" t="str">
        <f t="shared" ca="1" si="47"/>
        <v/>
      </c>
      <c r="O1029" s="779" t="s">
        <v>9485</v>
      </c>
      <c r="P1029" s="779" t="s">
        <v>12861</v>
      </c>
      <c r="Q1029" s="779" t="s">
        <v>12862</v>
      </c>
      <c r="R1029" s="779" t="s">
        <v>12863</v>
      </c>
      <c r="S1029" s="779" t="s">
        <v>6622</v>
      </c>
    </row>
    <row r="1030" spans="11:19" hidden="1">
      <c r="K1030" s="779" t="str">
        <f t="shared" ca="1" si="46"/>
        <v/>
      </c>
      <c r="L1030" s="779" t="str">
        <f t="shared" ca="1" si="47"/>
        <v/>
      </c>
      <c r="O1030" s="779" t="s">
        <v>6623</v>
      </c>
      <c r="P1030" s="779" t="s">
        <v>6624</v>
      </c>
      <c r="Q1030" s="779" t="s">
        <v>6625</v>
      </c>
      <c r="R1030" s="779" t="s">
        <v>5996</v>
      </c>
      <c r="S1030" s="779" t="s">
        <v>5997</v>
      </c>
    </row>
    <row r="1031" spans="11:19" hidden="1">
      <c r="K1031" s="779" t="str">
        <f t="shared" ca="1" si="46"/>
        <v/>
      </c>
      <c r="L1031" s="779" t="str">
        <f t="shared" ca="1" si="47"/>
        <v/>
      </c>
      <c r="O1031" s="779" t="s">
        <v>10003</v>
      </c>
      <c r="P1031" s="779" t="s">
        <v>3900</v>
      </c>
      <c r="Q1031" s="779" t="s">
        <v>3901</v>
      </c>
      <c r="R1031" s="779" t="s">
        <v>3902</v>
      </c>
      <c r="S1031" s="779" t="s">
        <v>3903</v>
      </c>
    </row>
    <row r="1032" spans="11:19" hidden="1">
      <c r="K1032" s="779" t="str">
        <f t="shared" ca="1" si="46"/>
        <v/>
      </c>
      <c r="L1032" s="779" t="str">
        <f t="shared" ca="1" si="47"/>
        <v/>
      </c>
      <c r="O1032" s="779" t="s">
        <v>3904</v>
      </c>
      <c r="P1032" s="779" t="s">
        <v>3905</v>
      </c>
      <c r="Q1032" s="779" t="s">
        <v>3906</v>
      </c>
      <c r="R1032" s="779" t="s">
        <v>3907</v>
      </c>
      <c r="S1032" s="779" t="s">
        <v>3908</v>
      </c>
    </row>
    <row r="1033" spans="11:19" hidden="1">
      <c r="K1033" s="779" t="str">
        <f t="shared" ca="1" si="46"/>
        <v/>
      </c>
      <c r="L1033" s="779" t="str">
        <f t="shared" ca="1" si="47"/>
        <v/>
      </c>
      <c r="O1033" s="779" t="s">
        <v>3909</v>
      </c>
      <c r="P1033" s="779" t="s">
        <v>3910</v>
      </c>
      <c r="Q1033" s="779" t="s">
        <v>3911</v>
      </c>
      <c r="R1033" s="779" t="s">
        <v>3912</v>
      </c>
      <c r="S1033" s="779" t="s">
        <v>3913</v>
      </c>
    </row>
    <row r="1034" spans="11:19" hidden="1">
      <c r="K1034" s="779" t="str">
        <f t="shared" ca="1" si="46"/>
        <v/>
      </c>
      <c r="L1034" s="779" t="str">
        <f t="shared" ca="1" si="47"/>
        <v/>
      </c>
      <c r="O1034" s="779" t="s">
        <v>3595</v>
      </c>
      <c r="P1034" s="779" t="s">
        <v>9189</v>
      </c>
      <c r="Q1034" s="779" t="s">
        <v>9190</v>
      </c>
      <c r="R1034" s="779" t="s">
        <v>9295</v>
      </c>
      <c r="S1034" s="779" t="s">
        <v>9296</v>
      </c>
    </row>
    <row r="1035" spans="11:19" hidden="1">
      <c r="K1035" s="779" t="str">
        <f t="shared" ca="1" si="46"/>
        <v/>
      </c>
      <c r="L1035" s="779" t="str">
        <f t="shared" ca="1" si="47"/>
        <v/>
      </c>
      <c r="O1035" s="779" t="s">
        <v>2317</v>
      </c>
      <c r="P1035" s="779" t="s">
        <v>2318</v>
      </c>
      <c r="Q1035" s="779" t="s">
        <v>2319</v>
      </c>
      <c r="R1035" s="779" t="s">
        <v>2320</v>
      </c>
      <c r="S1035" s="779" t="s">
        <v>2321</v>
      </c>
    </row>
    <row r="1036" spans="11:19" hidden="1">
      <c r="K1036" s="779" t="str">
        <f t="shared" ref="K1036:K1099" ca="1" si="48">IF(INDIRECT($O1036)=0,"",INDIRECT($R1036)&amp;INDIRECT($O1036)&amp;INDIRECT($P1036)&amp;INDIRECT($Q1036))</f>
        <v/>
      </c>
      <c r="L1036" s="779" t="str">
        <f t="shared" ref="L1036:L1099" ca="1" si="49">IF(INDIRECT($O1036)=0,"",INDIRECT($S1036)&amp;INDIRECT($O1036)&amp;INDIRECT($P1036)&amp;INDIRECT($Q1036))</f>
        <v/>
      </c>
      <c r="O1036" s="779" t="s">
        <v>2322</v>
      </c>
      <c r="P1036" s="779" t="s">
        <v>2323</v>
      </c>
      <c r="Q1036" s="779" t="s">
        <v>2324</v>
      </c>
      <c r="R1036" s="779" t="s">
        <v>2325</v>
      </c>
      <c r="S1036" s="779" t="s">
        <v>2326</v>
      </c>
    </row>
    <row r="1037" spans="11:19" hidden="1">
      <c r="K1037" s="779" t="str">
        <f t="shared" ca="1" si="48"/>
        <v/>
      </c>
      <c r="L1037" s="779" t="str">
        <f t="shared" ca="1" si="49"/>
        <v/>
      </c>
      <c r="O1037" s="779" t="s">
        <v>2327</v>
      </c>
      <c r="P1037" s="779" t="s">
        <v>2328</v>
      </c>
      <c r="Q1037" s="779" t="s">
        <v>2329</v>
      </c>
      <c r="R1037" s="779" t="s">
        <v>2330</v>
      </c>
      <c r="S1037" s="779" t="s">
        <v>2331</v>
      </c>
    </row>
    <row r="1038" spans="11:19" hidden="1">
      <c r="K1038" s="779" t="str">
        <f t="shared" ca="1" si="48"/>
        <v/>
      </c>
      <c r="L1038" s="779" t="str">
        <f t="shared" ca="1" si="49"/>
        <v/>
      </c>
      <c r="O1038" s="779" t="s">
        <v>2332</v>
      </c>
      <c r="P1038" s="779" t="s">
        <v>2333</v>
      </c>
      <c r="Q1038" s="779" t="s">
        <v>2334</v>
      </c>
      <c r="R1038" s="779" t="s">
        <v>2335</v>
      </c>
      <c r="S1038" s="779" t="s">
        <v>2336</v>
      </c>
    </row>
    <row r="1039" spans="11:19" hidden="1">
      <c r="K1039" s="779" t="str">
        <f t="shared" ca="1" si="48"/>
        <v/>
      </c>
      <c r="L1039" s="779" t="str">
        <f t="shared" ca="1" si="49"/>
        <v/>
      </c>
      <c r="O1039" s="779" t="s">
        <v>2337</v>
      </c>
      <c r="P1039" s="779" t="s">
        <v>2338</v>
      </c>
      <c r="Q1039" s="779" t="s">
        <v>1772</v>
      </c>
      <c r="R1039" s="779" t="s">
        <v>175</v>
      </c>
      <c r="S1039" s="779" t="s">
        <v>176</v>
      </c>
    </row>
    <row r="1040" spans="11:19" hidden="1">
      <c r="K1040" s="779" t="str">
        <f t="shared" ca="1" si="48"/>
        <v/>
      </c>
      <c r="L1040" s="779" t="str">
        <f t="shared" ca="1" si="49"/>
        <v/>
      </c>
      <c r="O1040" s="779" t="s">
        <v>177</v>
      </c>
      <c r="P1040" s="779" t="s">
        <v>178</v>
      </c>
      <c r="Q1040" s="779" t="s">
        <v>179</v>
      </c>
      <c r="R1040" s="779" t="s">
        <v>180</v>
      </c>
      <c r="S1040" s="779" t="s">
        <v>181</v>
      </c>
    </row>
    <row r="1041" spans="11:19" hidden="1">
      <c r="K1041" s="779" t="str">
        <f t="shared" ca="1" si="48"/>
        <v/>
      </c>
      <c r="L1041" s="779" t="str">
        <f t="shared" ca="1" si="49"/>
        <v/>
      </c>
      <c r="O1041" s="779" t="s">
        <v>182</v>
      </c>
      <c r="P1041" s="779" t="s">
        <v>183</v>
      </c>
      <c r="Q1041" s="779" t="s">
        <v>184</v>
      </c>
      <c r="R1041" s="779" t="s">
        <v>185</v>
      </c>
      <c r="S1041" s="779" t="s">
        <v>186</v>
      </c>
    </row>
    <row r="1042" spans="11:19" hidden="1">
      <c r="K1042" s="779" t="str">
        <f t="shared" ca="1" si="48"/>
        <v/>
      </c>
      <c r="L1042" s="779" t="str">
        <f t="shared" ca="1" si="49"/>
        <v/>
      </c>
      <c r="O1042" s="779" t="s">
        <v>187</v>
      </c>
      <c r="P1042" s="779" t="s">
        <v>188</v>
      </c>
      <c r="Q1042" s="779" t="s">
        <v>189</v>
      </c>
      <c r="R1042" s="779" t="s">
        <v>190</v>
      </c>
      <c r="S1042" s="779" t="s">
        <v>191</v>
      </c>
    </row>
    <row r="1043" spans="11:19" hidden="1">
      <c r="K1043" s="779" t="str">
        <f t="shared" ca="1" si="48"/>
        <v/>
      </c>
      <c r="L1043" s="779" t="str">
        <f t="shared" ca="1" si="49"/>
        <v/>
      </c>
      <c r="O1043" s="779" t="s">
        <v>192</v>
      </c>
      <c r="P1043" s="779" t="s">
        <v>193</v>
      </c>
      <c r="Q1043" s="779" t="s">
        <v>194</v>
      </c>
      <c r="R1043" s="779" t="s">
        <v>195</v>
      </c>
      <c r="S1043" s="779" t="s">
        <v>196</v>
      </c>
    </row>
    <row r="1044" spans="11:19" hidden="1">
      <c r="K1044" s="779" t="str">
        <f t="shared" ca="1" si="48"/>
        <v/>
      </c>
      <c r="L1044" s="779" t="str">
        <f t="shared" ca="1" si="49"/>
        <v/>
      </c>
      <c r="O1044" s="779" t="s">
        <v>197</v>
      </c>
      <c r="P1044" s="779" t="s">
        <v>198</v>
      </c>
      <c r="Q1044" s="779" t="s">
        <v>199</v>
      </c>
      <c r="R1044" s="779" t="s">
        <v>2746</v>
      </c>
      <c r="S1044" s="779" t="s">
        <v>2747</v>
      </c>
    </row>
    <row r="1045" spans="11:19" hidden="1">
      <c r="K1045" s="779" t="str">
        <f t="shared" ca="1" si="48"/>
        <v/>
      </c>
      <c r="L1045" s="779" t="str">
        <f t="shared" ca="1" si="49"/>
        <v/>
      </c>
      <c r="O1045" s="779" t="s">
        <v>4974</v>
      </c>
      <c r="P1045" s="779" t="s">
        <v>4975</v>
      </c>
      <c r="Q1045" s="779" t="s">
        <v>4976</v>
      </c>
      <c r="R1045" s="779" t="s">
        <v>4977</v>
      </c>
      <c r="S1045" s="779" t="s">
        <v>2376</v>
      </c>
    </row>
    <row r="1046" spans="11:19" hidden="1">
      <c r="K1046" s="779" t="str">
        <f t="shared" ca="1" si="48"/>
        <v/>
      </c>
      <c r="L1046" s="779" t="str">
        <f t="shared" ca="1" si="49"/>
        <v/>
      </c>
      <c r="O1046" s="779" t="s">
        <v>2377</v>
      </c>
      <c r="P1046" s="779" t="s">
        <v>2378</v>
      </c>
      <c r="Q1046" s="779" t="s">
        <v>2379</v>
      </c>
      <c r="R1046" s="779" t="s">
        <v>2380</v>
      </c>
      <c r="S1046" s="779" t="s">
        <v>2381</v>
      </c>
    </row>
    <row r="1047" spans="11:19" hidden="1">
      <c r="K1047" s="779" t="str">
        <f t="shared" ca="1" si="48"/>
        <v/>
      </c>
      <c r="L1047" s="779" t="str">
        <f t="shared" ca="1" si="49"/>
        <v/>
      </c>
      <c r="O1047" s="779" t="s">
        <v>338</v>
      </c>
      <c r="P1047" s="779" t="s">
        <v>339</v>
      </c>
      <c r="Q1047" s="779" t="s">
        <v>6783</v>
      </c>
      <c r="R1047" s="779" t="s">
        <v>6784</v>
      </c>
      <c r="S1047" s="779" t="s">
        <v>6785</v>
      </c>
    </row>
    <row r="1048" spans="11:19" hidden="1">
      <c r="K1048" s="779" t="str">
        <f t="shared" ca="1" si="48"/>
        <v/>
      </c>
      <c r="L1048" s="779" t="str">
        <f t="shared" ca="1" si="49"/>
        <v/>
      </c>
      <c r="O1048" s="779" t="s">
        <v>13021</v>
      </c>
      <c r="P1048" s="779" t="s">
        <v>13022</v>
      </c>
      <c r="Q1048" s="779" t="s">
        <v>13023</v>
      </c>
      <c r="R1048" s="779" t="s">
        <v>8277</v>
      </c>
      <c r="S1048" s="779" t="s">
        <v>8278</v>
      </c>
    </row>
    <row r="1049" spans="11:19" hidden="1">
      <c r="K1049" s="779" t="str">
        <f t="shared" ca="1" si="48"/>
        <v/>
      </c>
      <c r="L1049" s="779" t="str">
        <f t="shared" ca="1" si="49"/>
        <v/>
      </c>
      <c r="O1049" s="779" t="s">
        <v>2710</v>
      </c>
      <c r="P1049" s="779" t="s">
        <v>2711</v>
      </c>
      <c r="Q1049" s="779" t="s">
        <v>2712</v>
      </c>
      <c r="R1049" s="779" t="s">
        <v>2713</v>
      </c>
      <c r="S1049" s="779" t="s">
        <v>238</v>
      </c>
    </row>
    <row r="1050" spans="11:19" hidden="1">
      <c r="K1050" s="779" t="str">
        <f t="shared" ca="1" si="48"/>
        <v/>
      </c>
      <c r="L1050" s="779" t="str">
        <f t="shared" ca="1" si="49"/>
        <v/>
      </c>
      <c r="O1050" s="779" t="s">
        <v>239</v>
      </c>
      <c r="P1050" s="779" t="s">
        <v>240</v>
      </c>
      <c r="Q1050" s="779" t="s">
        <v>241</v>
      </c>
      <c r="R1050" s="779" t="s">
        <v>242</v>
      </c>
      <c r="S1050" s="779" t="s">
        <v>243</v>
      </c>
    </row>
    <row r="1051" spans="11:19" hidden="1">
      <c r="K1051" s="779" t="str">
        <f t="shared" ca="1" si="48"/>
        <v/>
      </c>
      <c r="L1051" s="779" t="str">
        <f t="shared" ca="1" si="49"/>
        <v/>
      </c>
      <c r="O1051" s="779" t="s">
        <v>244</v>
      </c>
      <c r="P1051" s="779" t="s">
        <v>245</v>
      </c>
      <c r="Q1051" s="779" t="s">
        <v>246</v>
      </c>
      <c r="R1051" s="779" t="s">
        <v>247</v>
      </c>
      <c r="S1051" s="779" t="s">
        <v>1752</v>
      </c>
    </row>
    <row r="1052" spans="11:19" hidden="1">
      <c r="K1052" s="779" t="str">
        <f t="shared" ca="1" si="48"/>
        <v/>
      </c>
      <c r="L1052" s="779" t="str">
        <f t="shared" ca="1" si="49"/>
        <v/>
      </c>
      <c r="O1052" s="779" t="s">
        <v>1753</v>
      </c>
      <c r="P1052" s="779" t="s">
        <v>9221</v>
      </c>
      <c r="Q1052" s="779" t="s">
        <v>9222</v>
      </c>
      <c r="R1052" s="779" t="s">
        <v>1631</v>
      </c>
      <c r="S1052" s="779" t="s">
        <v>1632</v>
      </c>
    </row>
    <row r="1053" spans="11:19" hidden="1">
      <c r="K1053" s="779" t="str">
        <f t="shared" ca="1" si="48"/>
        <v/>
      </c>
      <c r="L1053" s="779" t="str">
        <f t="shared" ca="1" si="49"/>
        <v/>
      </c>
      <c r="O1053" s="779" t="s">
        <v>1633</v>
      </c>
      <c r="P1053" s="779" t="s">
        <v>1634</v>
      </c>
      <c r="Q1053" s="779" t="s">
        <v>1635</v>
      </c>
      <c r="R1053" s="779" t="s">
        <v>1636</v>
      </c>
      <c r="S1053" s="779" t="s">
        <v>8751</v>
      </c>
    </row>
    <row r="1054" spans="11:19" hidden="1">
      <c r="K1054" s="779" t="str">
        <f t="shared" ca="1" si="48"/>
        <v/>
      </c>
      <c r="L1054" s="779" t="str">
        <f t="shared" ca="1" si="49"/>
        <v/>
      </c>
      <c r="O1054" s="779" t="s">
        <v>8752</v>
      </c>
      <c r="P1054" s="779" t="s">
        <v>13388</v>
      </c>
      <c r="Q1054" s="779" t="s">
        <v>13389</v>
      </c>
      <c r="R1054" s="779" t="s">
        <v>13390</v>
      </c>
      <c r="S1054" s="779" t="s">
        <v>13391</v>
      </c>
    </row>
    <row r="1055" spans="11:19" hidden="1">
      <c r="K1055" s="779" t="str">
        <f t="shared" ca="1" si="48"/>
        <v/>
      </c>
      <c r="L1055" s="779" t="str">
        <f t="shared" ca="1" si="49"/>
        <v/>
      </c>
      <c r="O1055" s="779" t="s">
        <v>11097</v>
      </c>
      <c r="P1055" s="779" t="s">
        <v>11098</v>
      </c>
      <c r="Q1055" s="779" t="s">
        <v>11099</v>
      </c>
      <c r="R1055" s="779" t="s">
        <v>11100</v>
      </c>
      <c r="S1055" s="779" t="s">
        <v>5218</v>
      </c>
    </row>
    <row r="1056" spans="11:19" hidden="1">
      <c r="K1056" s="779" t="str">
        <f t="shared" ca="1" si="48"/>
        <v/>
      </c>
      <c r="L1056" s="779" t="str">
        <f t="shared" ca="1" si="49"/>
        <v/>
      </c>
      <c r="O1056" s="779" t="s">
        <v>5219</v>
      </c>
      <c r="P1056" s="779" t="s">
        <v>6825</v>
      </c>
      <c r="Q1056" s="779" t="s">
        <v>12197</v>
      </c>
      <c r="R1056" s="779" t="s">
        <v>12198</v>
      </c>
      <c r="S1056" s="779" t="s">
        <v>12199</v>
      </c>
    </row>
    <row r="1057" spans="11:19" hidden="1">
      <c r="K1057" s="779" t="str">
        <f t="shared" ca="1" si="48"/>
        <v/>
      </c>
      <c r="L1057" s="779" t="str">
        <f t="shared" ca="1" si="49"/>
        <v/>
      </c>
      <c r="O1057" s="779" t="s">
        <v>13015</v>
      </c>
      <c r="P1057" s="779" t="s">
        <v>11850</v>
      </c>
      <c r="Q1057" s="779" t="s">
        <v>1324</v>
      </c>
      <c r="R1057" s="779" t="s">
        <v>1325</v>
      </c>
      <c r="S1057" s="779" t="s">
        <v>1326</v>
      </c>
    </row>
    <row r="1058" spans="11:19" hidden="1">
      <c r="K1058" s="779" t="str">
        <f t="shared" ca="1" si="48"/>
        <v/>
      </c>
      <c r="L1058" s="779" t="str">
        <f t="shared" ca="1" si="49"/>
        <v/>
      </c>
      <c r="O1058" s="779" t="s">
        <v>1327</v>
      </c>
      <c r="P1058" s="779" t="s">
        <v>1328</v>
      </c>
      <c r="Q1058" s="779" t="s">
        <v>10475</v>
      </c>
      <c r="R1058" s="779" t="s">
        <v>10476</v>
      </c>
      <c r="S1058" s="779" t="s">
        <v>10477</v>
      </c>
    </row>
    <row r="1059" spans="11:19" hidden="1">
      <c r="K1059" s="779" t="str">
        <f t="shared" ca="1" si="48"/>
        <v/>
      </c>
      <c r="L1059" s="779" t="str">
        <f t="shared" ca="1" si="49"/>
        <v/>
      </c>
      <c r="O1059" s="779" t="s">
        <v>10478</v>
      </c>
      <c r="P1059" s="779" t="s">
        <v>10479</v>
      </c>
      <c r="Q1059" s="779" t="s">
        <v>10480</v>
      </c>
      <c r="R1059" s="779" t="s">
        <v>10481</v>
      </c>
      <c r="S1059" s="779" t="s">
        <v>10482</v>
      </c>
    </row>
    <row r="1060" spans="11:19" hidden="1">
      <c r="K1060" s="779" t="str">
        <f t="shared" ca="1" si="48"/>
        <v/>
      </c>
      <c r="L1060" s="779" t="str">
        <f t="shared" ca="1" si="49"/>
        <v/>
      </c>
      <c r="O1060" s="779" t="s">
        <v>10483</v>
      </c>
      <c r="P1060" s="779" t="s">
        <v>10484</v>
      </c>
      <c r="Q1060" s="779" t="s">
        <v>10485</v>
      </c>
      <c r="R1060" s="779" t="s">
        <v>10486</v>
      </c>
      <c r="S1060" s="779" t="s">
        <v>10487</v>
      </c>
    </row>
    <row r="1061" spans="11:19" hidden="1">
      <c r="K1061" s="779" t="str">
        <f t="shared" ca="1" si="48"/>
        <v/>
      </c>
      <c r="L1061" s="779" t="str">
        <f t="shared" ca="1" si="49"/>
        <v/>
      </c>
      <c r="O1061" s="779" t="s">
        <v>10488</v>
      </c>
      <c r="P1061" s="779" t="s">
        <v>454</v>
      </c>
      <c r="Q1061" s="779" t="s">
        <v>455</v>
      </c>
      <c r="R1061" s="779" t="s">
        <v>456</v>
      </c>
      <c r="S1061" s="779" t="s">
        <v>10409</v>
      </c>
    </row>
    <row r="1062" spans="11:19" hidden="1">
      <c r="K1062" s="779" t="str">
        <f t="shared" ca="1" si="48"/>
        <v/>
      </c>
      <c r="L1062" s="779" t="str">
        <f t="shared" ca="1" si="49"/>
        <v/>
      </c>
      <c r="O1062" s="779" t="s">
        <v>10410</v>
      </c>
      <c r="P1062" s="779" t="s">
        <v>10411</v>
      </c>
      <c r="Q1062" s="779" t="s">
        <v>10412</v>
      </c>
      <c r="R1062" s="779" t="s">
        <v>10413</v>
      </c>
      <c r="S1062" s="779" t="s">
        <v>10414</v>
      </c>
    </row>
    <row r="1063" spans="11:19" hidden="1">
      <c r="K1063" s="779" t="str">
        <f t="shared" ca="1" si="48"/>
        <v/>
      </c>
      <c r="L1063" s="779" t="str">
        <f t="shared" ca="1" si="49"/>
        <v/>
      </c>
      <c r="O1063" s="779" t="s">
        <v>10415</v>
      </c>
      <c r="P1063" s="779" t="s">
        <v>10416</v>
      </c>
      <c r="Q1063" s="779" t="s">
        <v>10417</v>
      </c>
      <c r="R1063" s="779" t="s">
        <v>10418</v>
      </c>
      <c r="S1063" s="779" t="s">
        <v>10419</v>
      </c>
    </row>
    <row r="1064" spans="11:19" hidden="1">
      <c r="K1064" s="779" t="str">
        <f t="shared" ca="1" si="48"/>
        <v/>
      </c>
      <c r="L1064" s="779" t="str">
        <f t="shared" ca="1" si="49"/>
        <v/>
      </c>
      <c r="O1064" s="779" t="s">
        <v>10420</v>
      </c>
      <c r="P1064" s="779" t="s">
        <v>10421</v>
      </c>
      <c r="Q1064" s="779" t="s">
        <v>10422</v>
      </c>
      <c r="R1064" s="779" t="s">
        <v>10423</v>
      </c>
      <c r="S1064" s="779" t="s">
        <v>10424</v>
      </c>
    </row>
    <row r="1065" spans="11:19" hidden="1">
      <c r="K1065" s="779" t="str">
        <f t="shared" ca="1" si="48"/>
        <v/>
      </c>
      <c r="L1065" s="779" t="str">
        <f t="shared" ca="1" si="49"/>
        <v/>
      </c>
      <c r="O1065" s="779" t="s">
        <v>10425</v>
      </c>
      <c r="P1065" s="779" t="s">
        <v>1061</v>
      </c>
      <c r="Q1065" s="779" t="s">
        <v>6026</v>
      </c>
      <c r="R1065" s="779" t="s">
        <v>6027</v>
      </c>
      <c r="S1065" s="779" t="s">
        <v>6028</v>
      </c>
    </row>
    <row r="1066" spans="11:19" hidden="1">
      <c r="K1066" s="779" t="str">
        <f t="shared" ca="1" si="48"/>
        <v/>
      </c>
      <c r="L1066" s="779" t="str">
        <f t="shared" ca="1" si="49"/>
        <v/>
      </c>
      <c r="O1066" s="779" t="s">
        <v>6029</v>
      </c>
      <c r="P1066" s="779" t="s">
        <v>6030</v>
      </c>
      <c r="Q1066" s="779" t="s">
        <v>6031</v>
      </c>
      <c r="R1066" s="779" t="s">
        <v>6032</v>
      </c>
      <c r="S1066" s="779" t="s">
        <v>6033</v>
      </c>
    </row>
    <row r="1067" spans="11:19" hidden="1">
      <c r="K1067" s="779" t="str">
        <f t="shared" ca="1" si="48"/>
        <v/>
      </c>
      <c r="L1067" s="779" t="str">
        <f t="shared" ca="1" si="49"/>
        <v/>
      </c>
      <c r="O1067" s="779" t="s">
        <v>6034</v>
      </c>
      <c r="P1067" s="779" t="s">
        <v>6035</v>
      </c>
      <c r="Q1067" s="779" t="s">
        <v>6036</v>
      </c>
      <c r="R1067" s="779" t="s">
        <v>6037</v>
      </c>
      <c r="S1067" s="779" t="s">
        <v>6038</v>
      </c>
    </row>
    <row r="1068" spans="11:19" hidden="1">
      <c r="K1068" s="779" t="str">
        <f t="shared" ca="1" si="48"/>
        <v/>
      </c>
      <c r="L1068" s="779" t="str">
        <f t="shared" ca="1" si="49"/>
        <v/>
      </c>
      <c r="O1068" s="779" t="s">
        <v>6039</v>
      </c>
      <c r="P1068" s="779" t="s">
        <v>6040</v>
      </c>
      <c r="Q1068" s="779" t="s">
        <v>6041</v>
      </c>
      <c r="R1068" s="779" t="s">
        <v>6042</v>
      </c>
      <c r="S1068" s="779" t="s">
        <v>6043</v>
      </c>
    </row>
    <row r="1069" spans="11:19" hidden="1">
      <c r="K1069" s="779" t="str">
        <f t="shared" ca="1" si="48"/>
        <v/>
      </c>
      <c r="L1069" s="779" t="str">
        <f t="shared" ca="1" si="49"/>
        <v/>
      </c>
      <c r="O1069" s="779" t="s">
        <v>6044</v>
      </c>
      <c r="P1069" s="779" t="s">
        <v>6045</v>
      </c>
      <c r="Q1069" s="779" t="s">
        <v>6046</v>
      </c>
      <c r="R1069" s="779" t="s">
        <v>6047</v>
      </c>
      <c r="S1069" s="779" t="s">
        <v>6048</v>
      </c>
    </row>
    <row r="1070" spans="11:19" hidden="1">
      <c r="K1070" s="779" t="str">
        <f t="shared" ca="1" si="48"/>
        <v/>
      </c>
      <c r="L1070" s="779" t="str">
        <f t="shared" ca="1" si="49"/>
        <v/>
      </c>
      <c r="O1070" s="779" t="s">
        <v>6049</v>
      </c>
      <c r="P1070" s="779" t="s">
        <v>6050</v>
      </c>
      <c r="Q1070" s="779" t="s">
        <v>6051</v>
      </c>
      <c r="R1070" s="779" t="s">
        <v>6052</v>
      </c>
      <c r="S1070" s="779" t="s">
        <v>6053</v>
      </c>
    </row>
    <row r="1071" spans="11:19" hidden="1">
      <c r="K1071" s="779" t="str">
        <f t="shared" ca="1" si="48"/>
        <v/>
      </c>
      <c r="L1071" s="779" t="str">
        <f t="shared" ca="1" si="49"/>
        <v/>
      </c>
      <c r="O1071" s="779" t="s">
        <v>9649</v>
      </c>
      <c r="P1071" s="779" t="s">
        <v>9650</v>
      </c>
      <c r="Q1071" s="779" t="s">
        <v>9651</v>
      </c>
      <c r="R1071" s="779" t="s">
        <v>9652</v>
      </c>
      <c r="S1071" s="779" t="s">
        <v>9653</v>
      </c>
    </row>
    <row r="1072" spans="11:19" hidden="1">
      <c r="K1072" s="779" t="str">
        <f t="shared" ca="1" si="48"/>
        <v/>
      </c>
      <c r="L1072" s="779" t="str">
        <f t="shared" ca="1" si="49"/>
        <v/>
      </c>
      <c r="O1072" s="779" t="s">
        <v>9654</v>
      </c>
      <c r="P1072" s="779" t="s">
        <v>9655</v>
      </c>
      <c r="Q1072" s="779" t="s">
        <v>9656</v>
      </c>
      <c r="R1072" s="779" t="s">
        <v>9657</v>
      </c>
      <c r="S1072" s="779" t="s">
        <v>9658</v>
      </c>
    </row>
    <row r="1073" spans="11:19" hidden="1">
      <c r="K1073" s="779" t="str">
        <f t="shared" ca="1" si="48"/>
        <v/>
      </c>
      <c r="L1073" s="779" t="str">
        <f t="shared" ca="1" si="49"/>
        <v/>
      </c>
      <c r="O1073" s="779" t="s">
        <v>9659</v>
      </c>
      <c r="P1073" s="779" t="s">
        <v>9660</v>
      </c>
      <c r="Q1073" s="779" t="s">
        <v>9661</v>
      </c>
      <c r="R1073" s="779" t="s">
        <v>9662</v>
      </c>
      <c r="S1073" s="779" t="s">
        <v>11559</v>
      </c>
    </row>
    <row r="1074" spans="11:19" hidden="1">
      <c r="K1074" s="779" t="str">
        <f t="shared" ca="1" si="48"/>
        <v/>
      </c>
      <c r="L1074" s="779" t="str">
        <f t="shared" ca="1" si="49"/>
        <v/>
      </c>
      <c r="O1074" s="779" t="s">
        <v>11560</v>
      </c>
      <c r="P1074" s="779" t="s">
        <v>14024</v>
      </c>
      <c r="Q1074" s="779" t="s">
        <v>14025</v>
      </c>
      <c r="R1074" s="779" t="s">
        <v>14026</v>
      </c>
      <c r="S1074" s="779" t="s">
        <v>14027</v>
      </c>
    </row>
    <row r="1075" spans="11:19" hidden="1">
      <c r="K1075" s="779" t="str">
        <f t="shared" ca="1" si="48"/>
        <v/>
      </c>
      <c r="L1075" s="779" t="str">
        <f t="shared" ca="1" si="49"/>
        <v/>
      </c>
      <c r="O1075" s="779" t="s">
        <v>14028</v>
      </c>
      <c r="P1075" s="779" t="s">
        <v>13254</v>
      </c>
      <c r="Q1075" s="779" t="s">
        <v>13255</v>
      </c>
      <c r="R1075" s="779" t="s">
        <v>13256</v>
      </c>
      <c r="S1075" s="779" t="s">
        <v>13257</v>
      </c>
    </row>
    <row r="1076" spans="11:19" hidden="1">
      <c r="K1076" s="779" t="str">
        <f t="shared" ca="1" si="48"/>
        <v/>
      </c>
      <c r="L1076" s="779" t="str">
        <f t="shared" ca="1" si="49"/>
        <v/>
      </c>
      <c r="O1076" s="779" t="s">
        <v>13258</v>
      </c>
      <c r="P1076" s="779" t="s">
        <v>2741</v>
      </c>
      <c r="Q1076" s="779" t="s">
        <v>13029</v>
      </c>
      <c r="R1076" s="779" t="s">
        <v>13030</v>
      </c>
      <c r="S1076" s="779" t="s">
        <v>13031</v>
      </c>
    </row>
    <row r="1077" spans="11:19" hidden="1">
      <c r="K1077" s="779" t="str">
        <f t="shared" ca="1" si="48"/>
        <v/>
      </c>
      <c r="L1077" s="779" t="str">
        <f t="shared" ca="1" si="49"/>
        <v/>
      </c>
      <c r="O1077" s="779" t="s">
        <v>3381</v>
      </c>
      <c r="P1077" s="779" t="s">
        <v>3382</v>
      </c>
      <c r="Q1077" s="779" t="s">
        <v>5446</v>
      </c>
      <c r="R1077" s="779" t="s">
        <v>5447</v>
      </c>
      <c r="S1077" s="779" t="s">
        <v>5448</v>
      </c>
    </row>
    <row r="1078" spans="11:19" hidden="1">
      <c r="K1078" s="779" t="str">
        <f t="shared" ca="1" si="48"/>
        <v/>
      </c>
      <c r="L1078" s="779" t="str">
        <f t="shared" ca="1" si="49"/>
        <v/>
      </c>
      <c r="O1078" s="779" t="s">
        <v>13995</v>
      </c>
      <c r="P1078" s="779" t="s">
        <v>13996</v>
      </c>
      <c r="Q1078" s="779" t="s">
        <v>13997</v>
      </c>
      <c r="R1078" s="779" t="s">
        <v>13998</v>
      </c>
      <c r="S1078" s="779" t="s">
        <v>13999</v>
      </c>
    </row>
    <row r="1079" spans="11:19" hidden="1">
      <c r="K1079" s="779" t="str">
        <f t="shared" ca="1" si="48"/>
        <v/>
      </c>
      <c r="L1079" s="779" t="str">
        <f t="shared" ca="1" si="49"/>
        <v/>
      </c>
      <c r="O1079" s="779" t="s">
        <v>14000</v>
      </c>
      <c r="P1079" s="779" t="s">
        <v>14001</v>
      </c>
      <c r="Q1079" s="779" t="s">
        <v>14002</v>
      </c>
      <c r="R1079" s="779" t="s">
        <v>14003</v>
      </c>
      <c r="S1079" s="779" t="s">
        <v>14004</v>
      </c>
    </row>
    <row r="1080" spans="11:19" hidden="1">
      <c r="K1080" s="779" t="str">
        <f t="shared" ca="1" si="48"/>
        <v/>
      </c>
      <c r="L1080" s="779" t="str">
        <f t="shared" ca="1" si="49"/>
        <v/>
      </c>
      <c r="O1080" s="779" t="s">
        <v>14005</v>
      </c>
      <c r="P1080" s="779" t="s">
        <v>14006</v>
      </c>
      <c r="Q1080" s="779" t="s">
        <v>14007</v>
      </c>
      <c r="R1080" s="779" t="s">
        <v>4784</v>
      </c>
      <c r="S1080" s="779" t="s">
        <v>4785</v>
      </c>
    </row>
    <row r="1081" spans="11:19" hidden="1">
      <c r="K1081" s="779" t="str">
        <f t="shared" ca="1" si="48"/>
        <v/>
      </c>
      <c r="L1081" s="779" t="str">
        <f t="shared" ca="1" si="49"/>
        <v/>
      </c>
      <c r="O1081" s="779" t="s">
        <v>4786</v>
      </c>
      <c r="P1081" s="779" t="s">
        <v>4787</v>
      </c>
      <c r="Q1081" s="779" t="s">
        <v>4788</v>
      </c>
      <c r="R1081" s="779" t="s">
        <v>8210</v>
      </c>
      <c r="S1081" s="779" t="s">
        <v>4757</v>
      </c>
    </row>
    <row r="1082" spans="11:19" hidden="1">
      <c r="K1082" s="779" t="str">
        <f t="shared" ca="1" si="48"/>
        <v/>
      </c>
      <c r="L1082" s="779" t="str">
        <f t="shared" ca="1" si="49"/>
        <v/>
      </c>
      <c r="O1082" s="779" t="s">
        <v>10057</v>
      </c>
      <c r="P1082" s="779" t="s">
        <v>10058</v>
      </c>
      <c r="Q1082" s="779" t="s">
        <v>10059</v>
      </c>
      <c r="R1082" s="779" t="s">
        <v>10060</v>
      </c>
      <c r="S1082" s="779" t="s">
        <v>10061</v>
      </c>
    </row>
    <row r="1083" spans="11:19" hidden="1">
      <c r="K1083" s="779" t="str">
        <f t="shared" ca="1" si="48"/>
        <v/>
      </c>
      <c r="L1083" s="779" t="str">
        <f t="shared" ca="1" si="49"/>
        <v/>
      </c>
      <c r="O1083" s="779" t="s">
        <v>10062</v>
      </c>
      <c r="P1083" s="779" t="s">
        <v>10063</v>
      </c>
      <c r="Q1083" s="779" t="s">
        <v>10064</v>
      </c>
      <c r="R1083" s="779" t="s">
        <v>2693</v>
      </c>
      <c r="S1083" s="779" t="s">
        <v>2694</v>
      </c>
    </row>
    <row r="1084" spans="11:19" hidden="1">
      <c r="K1084" s="779" t="str">
        <f t="shared" ca="1" si="48"/>
        <v/>
      </c>
      <c r="L1084" s="779" t="str">
        <f t="shared" ca="1" si="49"/>
        <v/>
      </c>
      <c r="O1084" s="779" t="s">
        <v>2695</v>
      </c>
      <c r="P1084" s="779" t="s">
        <v>2696</v>
      </c>
      <c r="Q1084" s="779" t="s">
        <v>2697</v>
      </c>
      <c r="R1084" s="779" t="s">
        <v>2698</v>
      </c>
      <c r="S1084" s="779" t="s">
        <v>13433</v>
      </c>
    </row>
    <row r="1085" spans="11:19" hidden="1">
      <c r="K1085" s="779" t="str">
        <f t="shared" ca="1" si="48"/>
        <v/>
      </c>
      <c r="L1085" s="779" t="str">
        <f t="shared" ca="1" si="49"/>
        <v/>
      </c>
      <c r="O1085" s="779" t="s">
        <v>13434</v>
      </c>
      <c r="P1085" s="779" t="s">
        <v>13435</v>
      </c>
      <c r="Q1085" s="779" t="s">
        <v>13436</v>
      </c>
      <c r="R1085" s="779" t="s">
        <v>13437</v>
      </c>
      <c r="S1085" s="779" t="s">
        <v>13438</v>
      </c>
    </row>
    <row r="1086" spans="11:19" hidden="1">
      <c r="K1086" s="779" t="str">
        <f t="shared" ca="1" si="48"/>
        <v/>
      </c>
      <c r="L1086" s="779" t="str">
        <f t="shared" ca="1" si="49"/>
        <v/>
      </c>
      <c r="O1086" s="779" t="s">
        <v>13439</v>
      </c>
      <c r="P1086" s="779" t="s">
        <v>13440</v>
      </c>
      <c r="Q1086" s="779" t="s">
        <v>13441</v>
      </c>
      <c r="R1086" s="779" t="s">
        <v>13442</v>
      </c>
      <c r="S1086" s="779" t="s">
        <v>13443</v>
      </c>
    </row>
    <row r="1087" spans="11:19" hidden="1">
      <c r="K1087" s="779" t="str">
        <f t="shared" ca="1" si="48"/>
        <v/>
      </c>
      <c r="L1087" s="779" t="str">
        <f t="shared" ca="1" si="49"/>
        <v/>
      </c>
      <c r="O1087" s="779" t="s">
        <v>13444</v>
      </c>
      <c r="P1087" s="779" t="s">
        <v>13445</v>
      </c>
      <c r="Q1087" s="779" t="s">
        <v>13446</v>
      </c>
      <c r="R1087" s="779" t="s">
        <v>13447</v>
      </c>
      <c r="S1087" s="779" t="s">
        <v>13448</v>
      </c>
    </row>
    <row r="1088" spans="11:19" hidden="1">
      <c r="K1088" s="779" t="str">
        <f t="shared" ca="1" si="48"/>
        <v/>
      </c>
      <c r="L1088" s="779" t="str">
        <f t="shared" ca="1" si="49"/>
        <v/>
      </c>
      <c r="O1088" s="779" t="s">
        <v>13666</v>
      </c>
      <c r="P1088" s="779" t="s">
        <v>10809</v>
      </c>
      <c r="Q1088" s="779" t="s">
        <v>10810</v>
      </c>
      <c r="R1088" s="779" t="s">
        <v>9081</v>
      </c>
      <c r="S1088" s="779" t="s">
        <v>9082</v>
      </c>
    </row>
    <row r="1089" spans="11:19" hidden="1">
      <c r="K1089" s="779" t="str">
        <f t="shared" ca="1" si="48"/>
        <v/>
      </c>
      <c r="L1089" s="779" t="str">
        <f t="shared" ca="1" si="49"/>
        <v/>
      </c>
      <c r="O1089" s="779" t="s">
        <v>9083</v>
      </c>
      <c r="P1089" s="779" t="s">
        <v>9084</v>
      </c>
      <c r="Q1089" s="779" t="s">
        <v>9085</v>
      </c>
      <c r="R1089" s="779" t="s">
        <v>9086</v>
      </c>
      <c r="S1089" s="779" t="s">
        <v>9087</v>
      </c>
    </row>
    <row r="1090" spans="11:19" hidden="1">
      <c r="K1090" s="779" t="str">
        <f t="shared" ca="1" si="48"/>
        <v/>
      </c>
      <c r="L1090" s="779" t="str">
        <f t="shared" ca="1" si="49"/>
        <v/>
      </c>
      <c r="O1090" s="779" t="s">
        <v>9560</v>
      </c>
      <c r="P1090" s="779" t="s">
        <v>9561</v>
      </c>
      <c r="Q1090" s="779" t="s">
        <v>9562</v>
      </c>
      <c r="R1090" s="779" t="s">
        <v>9563</v>
      </c>
      <c r="S1090" s="779" t="s">
        <v>9564</v>
      </c>
    </row>
    <row r="1091" spans="11:19" hidden="1">
      <c r="K1091" s="779" t="str">
        <f t="shared" ca="1" si="48"/>
        <v/>
      </c>
      <c r="L1091" s="779" t="str">
        <f t="shared" ca="1" si="49"/>
        <v/>
      </c>
      <c r="O1091" s="779" t="s">
        <v>9565</v>
      </c>
      <c r="P1091" s="779" t="s">
        <v>9566</v>
      </c>
      <c r="Q1091" s="779" t="s">
        <v>9567</v>
      </c>
      <c r="R1091" s="779" t="s">
        <v>9568</v>
      </c>
      <c r="S1091" s="779" t="s">
        <v>9569</v>
      </c>
    </row>
    <row r="1092" spans="11:19" hidden="1">
      <c r="K1092" s="779" t="str">
        <f t="shared" ca="1" si="48"/>
        <v/>
      </c>
      <c r="L1092" s="779" t="str">
        <f t="shared" ca="1" si="49"/>
        <v/>
      </c>
      <c r="O1092" s="779" t="s">
        <v>9570</v>
      </c>
      <c r="P1092" s="779" t="s">
        <v>9571</v>
      </c>
      <c r="Q1092" s="779" t="s">
        <v>8054</v>
      </c>
      <c r="R1092" s="779" t="s">
        <v>8055</v>
      </c>
      <c r="S1092" s="779" t="s">
        <v>8056</v>
      </c>
    </row>
    <row r="1093" spans="11:19" hidden="1">
      <c r="K1093" s="779" t="str">
        <f t="shared" ca="1" si="48"/>
        <v/>
      </c>
      <c r="L1093" s="779" t="str">
        <f t="shared" ca="1" si="49"/>
        <v/>
      </c>
      <c r="O1093" s="779" t="s">
        <v>8057</v>
      </c>
      <c r="P1093" s="779" t="s">
        <v>8058</v>
      </c>
      <c r="Q1093" s="779" t="s">
        <v>8059</v>
      </c>
      <c r="R1093" s="779" t="s">
        <v>8060</v>
      </c>
      <c r="S1093" s="779" t="s">
        <v>4155</v>
      </c>
    </row>
    <row r="1094" spans="11:19" hidden="1">
      <c r="K1094" s="779" t="str">
        <f t="shared" ca="1" si="48"/>
        <v/>
      </c>
      <c r="L1094" s="779" t="str">
        <f t="shared" ca="1" si="49"/>
        <v/>
      </c>
      <c r="O1094" s="779" t="s">
        <v>4156</v>
      </c>
      <c r="P1094" s="779" t="s">
        <v>4157</v>
      </c>
      <c r="Q1094" s="779" t="s">
        <v>4158</v>
      </c>
      <c r="R1094" s="779" t="s">
        <v>4159</v>
      </c>
      <c r="S1094" s="779" t="s">
        <v>4160</v>
      </c>
    </row>
    <row r="1095" spans="11:19" hidden="1">
      <c r="K1095" s="779" t="str">
        <f t="shared" ca="1" si="48"/>
        <v/>
      </c>
      <c r="L1095" s="779" t="str">
        <f t="shared" ca="1" si="49"/>
        <v/>
      </c>
      <c r="O1095" s="779" t="s">
        <v>4161</v>
      </c>
      <c r="P1095" s="779" t="s">
        <v>4162</v>
      </c>
      <c r="Q1095" s="779" t="s">
        <v>4163</v>
      </c>
      <c r="R1095" s="779" t="s">
        <v>4164</v>
      </c>
      <c r="S1095" s="779" t="s">
        <v>3215</v>
      </c>
    </row>
    <row r="1096" spans="11:19" hidden="1">
      <c r="K1096" s="779" t="str">
        <f t="shared" ca="1" si="48"/>
        <v/>
      </c>
      <c r="L1096" s="779" t="str">
        <f t="shared" ca="1" si="49"/>
        <v/>
      </c>
      <c r="O1096" s="779" t="s">
        <v>3216</v>
      </c>
      <c r="P1096" s="779" t="s">
        <v>7363</v>
      </c>
      <c r="Q1096" s="779" t="s">
        <v>8619</v>
      </c>
      <c r="R1096" s="779" t="s">
        <v>5227</v>
      </c>
      <c r="S1096" s="779" t="s">
        <v>5228</v>
      </c>
    </row>
    <row r="1097" spans="11:19" hidden="1">
      <c r="K1097" s="779" t="str">
        <f t="shared" ca="1" si="48"/>
        <v/>
      </c>
      <c r="L1097" s="779" t="str">
        <f t="shared" ca="1" si="49"/>
        <v/>
      </c>
      <c r="O1097" s="779" t="s">
        <v>5229</v>
      </c>
      <c r="P1097" s="779" t="s">
        <v>5737</v>
      </c>
      <c r="Q1097" s="779" t="s">
        <v>3740</v>
      </c>
      <c r="R1097" s="779" t="s">
        <v>3741</v>
      </c>
      <c r="S1097" s="779" t="s">
        <v>3742</v>
      </c>
    </row>
    <row r="1098" spans="11:19" hidden="1">
      <c r="K1098" s="779" t="str">
        <f t="shared" ca="1" si="48"/>
        <v/>
      </c>
      <c r="L1098" s="779" t="str">
        <f t="shared" ca="1" si="49"/>
        <v/>
      </c>
      <c r="O1098" s="779" t="s">
        <v>1526</v>
      </c>
      <c r="P1098" s="779" t="s">
        <v>1527</v>
      </c>
      <c r="Q1098" s="779" t="s">
        <v>1528</v>
      </c>
      <c r="R1098" s="779" t="s">
        <v>1529</v>
      </c>
      <c r="S1098" s="779" t="s">
        <v>1530</v>
      </c>
    </row>
    <row r="1099" spans="11:19" hidden="1">
      <c r="K1099" s="779" t="str">
        <f t="shared" ca="1" si="48"/>
        <v/>
      </c>
      <c r="L1099" s="779" t="str">
        <f t="shared" ca="1" si="49"/>
        <v/>
      </c>
      <c r="O1099" s="779" t="s">
        <v>1531</v>
      </c>
      <c r="P1099" s="779" t="s">
        <v>1532</v>
      </c>
      <c r="Q1099" s="779" t="s">
        <v>1533</v>
      </c>
      <c r="R1099" s="779" t="s">
        <v>1534</v>
      </c>
      <c r="S1099" s="779" t="s">
        <v>1535</v>
      </c>
    </row>
    <row r="1100" spans="11:19" hidden="1">
      <c r="K1100" s="779" t="str">
        <f t="shared" ref="K1100:K1163" ca="1" si="50">IF(INDIRECT($O1100)=0,"",INDIRECT($R1100)&amp;INDIRECT($O1100)&amp;INDIRECT($P1100)&amp;INDIRECT($Q1100))</f>
        <v/>
      </c>
      <c r="L1100" s="779" t="str">
        <f t="shared" ref="L1100:L1163" ca="1" si="51">IF(INDIRECT($O1100)=0,"",INDIRECT($S1100)&amp;INDIRECT($O1100)&amp;INDIRECT($P1100)&amp;INDIRECT($Q1100))</f>
        <v/>
      </c>
      <c r="O1100" s="779" t="s">
        <v>1536</v>
      </c>
      <c r="P1100" s="779" t="s">
        <v>1537</v>
      </c>
      <c r="Q1100" s="779" t="s">
        <v>1538</v>
      </c>
      <c r="R1100" s="779" t="s">
        <v>1539</v>
      </c>
      <c r="S1100" s="779" t="s">
        <v>1540</v>
      </c>
    </row>
    <row r="1101" spans="11:19" hidden="1">
      <c r="K1101" s="779" t="str">
        <f t="shared" ca="1" si="50"/>
        <v/>
      </c>
      <c r="L1101" s="779" t="str">
        <f t="shared" ca="1" si="51"/>
        <v/>
      </c>
      <c r="O1101" s="779" t="s">
        <v>1541</v>
      </c>
      <c r="P1101" s="779" t="s">
        <v>1542</v>
      </c>
      <c r="Q1101" s="779" t="s">
        <v>1543</v>
      </c>
      <c r="R1101" s="779" t="s">
        <v>1544</v>
      </c>
      <c r="S1101" s="779" t="s">
        <v>1545</v>
      </c>
    </row>
    <row r="1102" spans="11:19" hidden="1">
      <c r="K1102" s="779" t="str">
        <f t="shared" ca="1" si="50"/>
        <v/>
      </c>
      <c r="L1102" s="779" t="str">
        <f t="shared" ca="1" si="51"/>
        <v/>
      </c>
      <c r="O1102" s="779" t="s">
        <v>1546</v>
      </c>
      <c r="P1102" s="779" t="s">
        <v>4250</v>
      </c>
      <c r="Q1102" s="779" t="s">
        <v>5920</v>
      </c>
      <c r="R1102" s="779" t="s">
        <v>5921</v>
      </c>
      <c r="S1102" s="779" t="s">
        <v>5922</v>
      </c>
    </row>
    <row r="1103" spans="11:19" hidden="1">
      <c r="K1103" s="779" t="str">
        <f t="shared" ca="1" si="50"/>
        <v/>
      </c>
      <c r="L1103" s="779" t="str">
        <f t="shared" ca="1" si="51"/>
        <v/>
      </c>
      <c r="O1103" s="779" t="s">
        <v>5923</v>
      </c>
      <c r="P1103" s="779" t="s">
        <v>5924</v>
      </c>
      <c r="Q1103" s="779" t="s">
        <v>5925</v>
      </c>
      <c r="R1103" s="779" t="s">
        <v>1148</v>
      </c>
      <c r="S1103" s="779" t="s">
        <v>1149</v>
      </c>
    </row>
    <row r="1104" spans="11:19" hidden="1">
      <c r="K1104" s="779" t="str">
        <f t="shared" ca="1" si="50"/>
        <v/>
      </c>
      <c r="L1104" s="779" t="str">
        <f t="shared" ca="1" si="51"/>
        <v/>
      </c>
      <c r="O1104" s="779" t="s">
        <v>1150</v>
      </c>
      <c r="P1104" s="779" t="s">
        <v>1151</v>
      </c>
      <c r="Q1104" s="779" t="s">
        <v>5622</v>
      </c>
      <c r="R1104" s="779" t="s">
        <v>5623</v>
      </c>
      <c r="S1104" s="779" t="s">
        <v>5624</v>
      </c>
    </row>
    <row r="1105" spans="11:19" hidden="1">
      <c r="K1105" s="779" t="str">
        <f t="shared" ca="1" si="50"/>
        <v/>
      </c>
      <c r="L1105" s="779" t="str">
        <f t="shared" ca="1" si="51"/>
        <v/>
      </c>
      <c r="O1105" s="779" t="s">
        <v>5625</v>
      </c>
      <c r="P1105" s="779" t="s">
        <v>5626</v>
      </c>
      <c r="Q1105" s="779" t="s">
        <v>5627</v>
      </c>
      <c r="R1105" s="779" t="s">
        <v>12573</v>
      </c>
      <c r="S1105" s="779" t="s">
        <v>12574</v>
      </c>
    </row>
    <row r="1106" spans="11:19" hidden="1">
      <c r="K1106" s="779" t="str">
        <f t="shared" ca="1" si="50"/>
        <v/>
      </c>
      <c r="L1106" s="779" t="str">
        <f t="shared" ca="1" si="51"/>
        <v/>
      </c>
      <c r="O1106" s="779" t="s">
        <v>13025</v>
      </c>
      <c r="P1106" s="779" t="s">
        <v>11978</v>
      </c>
      <c r="Q1106" s="779" t="s">
        <v>11979</v>
      </c>
      <c r="R1106" s="779" t="s">
        <v>11980</v>
      </c>
      <c r="S1106" s="779" t="s">
        <v>11981</v>
      </c>
    </row>
    <row r="1107" spans="11:19" hidden="1">
      <c r="K1107" s="779" t="str">
        <f t="shared" ca="1" si="50"/>
        <v/>
      </c>
      <c r="L1107" s="779" t="str">
        <f t="shared" ca="1" si="51"/>
        <v/>
      </c>
      <c r="O1107" s="779" t="s">
        <v>11982</v>
      </c>
      <c r="P1107" s="779" t="s">
        <v>3339</v>
      </c>
      <c r="Q1107" s="779" t="s">
        <v>3340</v>
      </c>
      <c r="R1107" s="779" t="s">
        <v>3341</v>
      </c>
      <c r="S1107" s="779" t="s">
        <v>3342</v>
      </c>
    </row>
    <row r="1108" spans="11:19" hidden="1">
      <c r="K1108" s="779" t="str">
        <f t="shared" ca="1" si="50"/>
        <v/>
      </c>
      <c r="L1108" s="779" t="str">
        <f t="shared" ca="1" si="51"/>
        <v/>
      </c>
      <c r="O1108" s="779" t="s">
        <v>3343</v>
      </c>
      <c r="P1108" s="779" t="s">
        <v>3344</v>
      </c>
      <c r="Q1108" s="779" t="s">
        <v>3345</v>
      </c>
      <c r="R1108" s="779" t="s">
        <v>3346</v>
      </c>
      <c r="S1108" s="779" t="s">
        <v>3347</v>
      </c>
    </row>
    <row r="1109" spans="11:19" hidden="1">
      <c r="K1109" s="779" t="str">
        <f t="shared" ca="1" si="50"/>
        <v/>
      </c>
      <c r="L1109" s="779" t="str">
        <f t="shared" ca="1" si="51"/>
        <v/>
      </c>
      <c r="O1109" s="779" t="s">
        <v>3348</v>
      </c>
      <c r="P1109" s="779" t="s">
        <v>11202</v>
      </c>
      <c r="Q1109" s="779" t="s">
        <v>11203</v>
      </c>
      <c r="R1109" s="779" t="s">
        <v>11204</v>
      </c>
      <c r="S1109" s="779" t="s">
        <v>11205</v>
      </c>
    </row>
    <row r="1110" spans="11:19" hidden="1">
      <c r="K1110" s="779" t="str">
        <f t="shared" ca="1" si="50"/>
        <v/>
      </c>
      <c r="L1110" s="779" t="str">
        <f t="shared" ca="1" si="51"/>
        <v/>
      </c>
      <c r="O1110" s="779" t="s">
        <v>9317</v>
      </c>
      <c r="P1110" s="779" t="s">
        <v>9318</v>
      </c>
      <c r="Q1110" s="779" t="s">
        <v>9319</v>
      </c>
      <c r="R1110" s="779" t="s">
        <v>9320</v>
      </c>
      <c r="S1110" s="779" t="s">
        <v>1297</v>
      </c>
    </row>
    <row r="1111" spans="11:19" hidden="1">
      <c r="K1111" s="779" t="str">
        <f t="shared" ca="1" si="50"/>
        <v/>
      </c>
      <c r="L1111" s="779" t="str">
        <f t="shared" ca="1" si="51"/>
        <v/>
      </c>
      <c r="O1111" s="779" t="s">
        <v>420</v>
      </c>
      <c r="P1111" s="779" t="s">
        <v>421</v>
      </c>
      <c r="Q1111" s="779" t="s">
        <v>422</v>
      </c>
      <c r="R1111" s="779" t="s">
        <v>423</v>
      </c>
      <c r="S1111" s="779" t="s">
        <v>424</v>
      </c>
    </row>
    <row r="1112" spans="11:19" hidden="1">
      <c r="K1112" s="779" t="str">
        <f t="shared" ca="1" si="50"/>
        <v/>
      </c>
      <c r="L1112" s="779" t="str">
        <f t="shared" ca="1" si="51"/>
        <v/>
      </c>
      <c r="O1112" s="779" t="s">
        <v>425</v>
      </c>
      <c r="P1112" s="779" t="s">
        <v>426</v>
      </c>
      <c r="Q1112" s="779" t="s">
        <v>427</v>
      </c>
      <c r="R1112" s="779" t="s">
        <v>3745</v>
      </c>
      <c r="S1112" s="779" t="s">
        <v>3746</v>
      </c>
    </row>
    <row r="1113" spans="11:19" hidden="1">
      <c r="K1113" s="779" t="str">
        <f t="shared" ca="1" si="50"/>
        <v/>
      </c>
      <c r="L1113" s="779" t="str">
        <f t="shared" ca="1" si="51"/>
        <v/>
      </c>
      <c r="O1113" s="779" t="s">
        <v>2571</v>
      </c>
      <c r="P1113" s="779" t="s">
        <v>2572</v>
      </c>
      <c r="Q1113" s="779" t="s">
        <v>11741</v>
      </c>
      <c r="R1113" s="779" t="s">
        <v>11742</v>
      </c>
      <c r="S1113" s="779" t="s">
        <v>11743</v>
      </c>
    </row>
    <row r="1114" spans="11:19" hidden="1">
      <c r="K1114" s="779" t="str">
        <f t="shared" ca="1" si="50"/>
        <v/>
      </c>
      <c r="L1114" s="779" t="str">
        <f t="shared" ca="1" si="51"/>
        <v/>
      </c>
      <c r="O1114" s="779" t="s">
        <v>11744</v>
      </c>
      <c r="P1114" s="779" t="s">
        <v>11745</v>
      </c>
      <c r="Q1114" s="779" t="s">
        <v>11746</v>
      </c>
      <c r="R1114" s="779" t="s">
        <v>11747</v>
      </c>
      <c r="S1114" s="779" t="s">
        <v>11748</v>
      </c>
    </row>
    <row r="1115" spans="11:19" hidden="1">
      <c r="K1115" s="779" t="str">
        <f t="shared" ca="1" si="50"/>
        <v/>
      </c>
      <c r="L1115" s="779" t="str">
        <f t="shared" ca="1" si="51"/>
        <v/>
      </c>
      <c r="O1115" s="779" t="s">
        <v>11749</v>
      </c>
      <c r="P1115" s="779" t="s">
        <v>11750</v>
      </c>
      <c r="Q1115" s="779" t="s">
        <v>11751</v>
      </c>
      <c r="R1115" s="779" t="s">
        <v>11752</v>
      </c>
      <c r="S1115" s="779" t="s">
        <v>11753</v>
      </c>
    </row>
    <row r="1116" spans="11:19" hidden="1">
      <c r="K1116" s="779" t="str">
        <f t="shared" ca="1" si="50"/>
        <v/>
      </c>
      <c r="L1116" s="779" t="str">
        <f t="shared" ca="1" si="51"/>
        <v/>
      </c>
      <c r="O1116" s="779" t="s">
        <v>11754</v>
      </c>
      <c r="P1116" s="779" t="s">
        <v>11755</v>
      </c>
      <c r="Q1116" s="779" t="s">
        <v>11756</v>
      </c>
      <c r="R1116" s="779" t="s">
        <v>11757</v>
      </c>
      <c r="S1116" s="779" t="s">
        <v>11758</v>
      </c>
    </row>
    <row r="1117" spans="11:19" hidden="1">
      <c r="K1117" s="779" t="str">
        <f t="shared" ca="1" si="50"/>
        <v/>
      </c>
      <c r="L1117" s="779" t="str">
        <f t="shared" ca="1" si="51"/>
        <v/>
      </c>
      <c r="O1117" s="779" t="s">
        <v>11759</v>
      </c>
      <c r="P1117" s="779" t="s">
        <v>11760</v>
      </c>
      <c r="Q1117" s="779" t="s">
        <v>11761</v>
      </c>
      <c r="R1117" s="779" t="s">
        <v>11762</v>
      </c>
      <c r="S1117" s="779" t="s">
        <v>11763</v>
      </c>
    </row>
    <row r="1118" spans="11:19" hidden="1">
      <c r="K1118" s="779" t="str">
        <f t="shared" ca="1" si="50"/>
        <v/>
      </c>
      <c r="L1118" s="779" t="str">
        <f t="shared" ca="1" si="51"/>
        <v/>
      </c>
      <c r="O1118" s="779" t="s">
        <v>11764</v>
      </c>
      <c r="P1118" s="779" t="s">
        <v>11765</v>
      </c>
      <c r="Q1118" s="779" t="s">
        <v>1154</v>
      </c>
      <c r="R1118" s="779" t="s">
        <v>1155</v>
      </c>
      <c r="S1118" s="779" t="s">
        <v>1156</v>
      </c>
    </row>
    <row r="1119" spans="11:19" hidden="1">
      <c r="K1119" s="779" t="str">
        <f t="shared" ca="1" si="50"/>
        <v/>
      </c>
      <c r="L1119" s="779" t="str">
        <f t="shared" ca="1" si="51"/>
        <v/>
      </c>
      <c r="O1119" s="779" t="s">
        <v>1157</v>
      </c>
      <c r="P1119" s="779" t="s">
        <v>1158</v>
      </c>
      <c r="Q1119" s="779" t="s">
        <v>1159</v>
      </c>
      <c r="R1119" s="779" t="s">
        <v>1160</v>
      </c>
      <c r="S1119" s="779" t="s">
        <v>5873</v>
      </c>
    </row>
    <row r="1120" spans="11:19" hidden="1">
      <c r="K1120" s="779" t="str">
        <f t="shared" ca="1" si="50"/>
        <v/>
      </c>
      <c r="L1120" s="779" t="str">
        <f t="shared" ca="1" si="51"/>
        <v/>
      </c>
      <c r="O1120" s="779" t="s">
        <v>5874</v>
      </c>
      <c r="P1120" s="779" t="s">
        <v>5875</v>
      </c>
      <c r="Q1120" s="779" t="s">
        <v>5876</v>
      </c>
      <c r="R1120" s="779" t="s">
        <v>5877</v>
      </c>
      <c r="S1120" s="779" t="s">
        <v>5878</v>
      </c>
    </row>
    <row r="1121" spans="11:19" hidden="1">
      <c r="K1121" s="779" t="str">
        <f t="shared" ca="1" si="50"/>
        <v/>
      </c>
      <c r="L1121" s="779" t="str">
        <f t="shared" ca="1" si="51"/>
        <v/>
      </c>
      <c r="O1121" s="779" t="s">
        <v>5879</v>
      </c>
      <c r="P1121" s="779" t="s">
        <v>10862</v>
      </c>
      <c r="Q1121" s="779" t="s">
        <v>10863</v>
      </c>
      <c r="R1121" s="779" t="s">
        <v>10864</v>
      </c>
      <c r="S1121" s="779" t="s">
        <v>10865</v>
      </c>
    </row>
    <row r="1122" spans="11:19" hidden="1">
      <c r="K1122" s="779" t="str">
        <f t="shared" ca="1" si="50"/>
        <v/>
      </c>
      <c r="L1122" s="779" t="str">
        <f t="shared" ca="1" si="51"/>
        <v/>
      </c>
      <c r="O1122" s="779" t="s">
        <v>10866</v>
      </c>
      <c r="P1122" s="779" t="s">
        <v>10867</v>
      </c>
      <c r="Q1122" s="779" t="s">
        <v>10868</v>
      </c>
      <c r="R1122" s="779" t="s">
        <v>10869</v>
      </c>
      <c r="S1122" s="779" t="s">
        <v>10870</v>
      </c>
    </row>
    <row r="1123" spans="11:19" hidden="1">
      <c r="K1123" s="779" t="str">
        <f t="shared" ca="1" si="50"/>
        <v/>
      </c>
      <c r="L1123" s="779" t="str">
        <f t="shared" ca="1" si="51"/>
        <v/>
      </c>
      <c r="O1123" s="779" t="s">
        <v>10871</v>
      </c>
      <c r="P1123" s="779" t="s">
        <v>10872</v>
      </c>
      <c r="Q1123" s="779" t="s">
        <v>10873</v>
      </c>
      <c r="R1123" s="779" t="s">
        <v>10874</v>
      </c>
      <c r="S1123" s="779" t="s">
        <v>10875</v>
      </c>
    </row>
    <row r="1124" spans="11:19" hidden="1">
      <c r="K1124" s="779" t="str">
        <f t="shared" ca="1" si="50"/>
        <v/>
      </c>
      <c r="L1124" s="779" t="str">
        <f t="shared" ca="1" si="51"/>
        <v/>
      </c>
      <c r="O1124" s="779" t="s">
        <v>10876</v>
      </c>
      <c r="P1124" s="779" t="s">
        <v>5527</v>
      </c>
      <c r="Q1124" s="779" t="s">
        <v>5528</v>
      </c>
      <c r="R1124" s="779" t="s">
        <v>5529</v>
      </c>
      <c r="S1124" s="779" t="s">
        <v>5530</v>
      </c>
    </row>
    <row r="1125" spans="11:19" hidden="1">
      <c r="K1125" s="779" t="str">
        <f t="shared" ca="1" si="50"/>
        <v/>
      </c>
      <c r="L1125" s="779" t="str">
        <f t="shared" ca="1" si="51"/>
        <v/>
      </c>
      <c r="O1125" s="779" t="s">
        <v>5531</v>
      </c>
      <c r="P1125" s="779" t="s">
        <v>5532</v>
      </c>
      <c r="Q1125" s="779" t="s">
        <v>5533</v>
      </c>
      <c r="R1125" s="779" t="s">
        <v>5534</v>
      </c>
      <c r="S1125" s="779" t="s">
        <v>5535</v>
      </c>
    </row>
    <row r="1126" spans="11:19" hidden="1">
      <c r="K1126" s="779" t="str">
        <f t="shared" ca="1" si="50"/>
        <v/>
      </c>
      <c r="L1126" s="779" t="str">
        <f t="shared" ca="1" si="51"/>
        <v/>
      </c>
      <c r="O1126" s="779" t="s">
        <v>5536</v>
      </c>
      <c r="P1126" s="779" t="s">
        <v>5537</v>
      </c>
      <c r="Q1126" s="779" t="s">
        <v>11070</v>
      </c>
      <c r="R1126" s="779" t="s">
        <v>11071</v>
      </c>
      <c r="S1126" s="779" t="s">
        <v>11072</v>
      </c>
    </row>
    <row r="1127" spans="11:19" hidden="1">
      <c r="K1127" s="779" t="str">
        <f t="shared" ca="1" si="50"/>
        <v/>
      </c>
      <c r="L1127" s="779" t="str">
        <f t="shared" ca="1" si="51"/>
        <v/>
      </c>
      <c r="O1127" s="779" t="s">
        <v>11073</v>
      </c>
      <c r="P1127" s="779" t="s">
        <v>11074</v>
      </c>
      <c r="Q1127" s="779" t="s">
        <v>11075</v>
      </c>
      <c r="R1127" s="779" t="s">
        <v>11076</v>
      </c>
      <c r="S1127" s="779" t="s">
        <v>11077</v>
      </c>
    </row>
    <row r="1128" spans="11:19" hidden="1">
      <c r="K1128" s="779" t="str">
        <f t="shared" ca="1" si="50"/>
        <v/>
      </c>
      <c r="L1128" s="779" t="str">
        <f t="shared" ca="1" si="51"/>
        <v/>
      </c>
      <c r="O1128" s="779" t="s">
        <v>11078</v>
      </c>
      <c r="P1128" s="779" t="s">
        <v>11079</v>
      </c>
      <c r="Q1128" s="779" t="s">
        <v>11080</v>
      </c>
      <c r="R1128" s="779" t="s">
        <v>5020</v>
      </c>
      <c r="S1128" s="779" t="s">
        <v>5021</v>
      </c>
    </row>
    <row r="1129" spans="11:19" hidden="1">
      <c r="K1129" s="779" t="str">
        <f t="shared" ca="1" si="50"/>
        <v/>
      </c>
      <c r="L1129" s="779" t="str">
        <f t="shared" ca="1" si="51"/>
        <v/>
      </c>
      <c r="O1129" s="779" t="s">
        <v>5022</v>
      </c>
      <c r="P1129" s="779" t="s">
        <v>5023</v>
      </c>
      <c r="Q1129" s="779" t="s">
        <v>5024</v>
      </c>
      <c r="R1129" s="779" t="s">
        <v>5025</v>
      </c>
      <c r="S1129" s="779" t="s">
        <v>3770</v>
      </c>
    </row>
    <row r="1130" spans="11:19" hidden="1">
      <c r="K1130" s="779" t="str">
        <f t="shared" ca="1" si="50"/>
        <v/>
      </c>
      <c r="L1130" s="779" t="str">
        <f t="shared" ca="1" si="51"/>
        <v/>
      </c>
      <c r="O1130" s="779" t="s">
        <v>3771</v>
      </c>
      <c r="P1130" s="779" t="s">
        <v>3772</v>
      </c>
      <c r="Q1130" s="779" t="s">
        <v>3773</v>
      </c>
      <c r="R1130" s="779" t="s">
        <v>1358</v>
      </c>
      <c r="S1130" s="779" t="s">
        <v>1359</v>
      </c>
    </row>
    <row r="1131" spans="11:19" hidden="1">
      <c r="K1131" s="779" t="str">
        <f t="shared" ca="1" si="50"/>
        <v/>
      </c>
      <c r="L1131" s="779" t="str">
        <f t="shared" ca="1" si="51"/>
        <v/>
      </c>
      <c r="O1131" s="779" t="s">
        <v>1360</v>
      </c>
      <c r="P1131" s="779" t="s">
        <v>1361</v>
      </c>
      <c r="Q1131" s="779" t="s">
        <v>3673</v>
      </c>
      <c r="R1131" s="779" t="s">
        <v>13383</v>
      </c>
      <c r="S1131" s="779" t="s">
        <v>13384</v>
      </c>
    </row>
    <row r="1132" spans="11:19" hidden="1">
      <c r="K1132" s="779" t="str">
        <f t="shared" ca="1" si="50"/>
        <v/>
      </c>
      <c r="L1132" s="779" t="str">
        <f t="shared" ca="1" si="51"/>
        <v/>
      </c>
      <c r="O1132" s="779" t="s">
        <v>13385</v>
      </c>
      <c r="P1132" s="779" t="s">
        <v>13386</v>
      </c>
      <c r="Q1132" s="779" t="s">
        <v>13387</v>
      </c>
      <c r="R1132" s="779" t="s">
        <v>136</v>
      </c>
      <c r="S1132" s="779" t="s">
        <v>137</v>
      </c>
    </row>
    <row r="1133" spans="11:19" hidden="1">
      <c r="K1133" s="779" t="str">
        <f t="shared" ca="1" si="50"/>
        <v/>
      </c>
      <c r="L1133" s="779" t="str">
        <f t="shared" ca="1" si="51"/>
        <v/>
      </c>
      <c r="O1133" s="779" t="s">
        <v>333</v>
      </c>
      <c r="P1133" s="779" t="s">
        <v>334</v>
      </c>
      <c r="Q1133" s="779" t="s">
        <v>335</v>
      </c>
      <c r="R1133" s="779" t="s">
        <v>336</v>
      </c>
      <c r="S1133" s="779" t="s">
        <v>337</v>
      </c>
    </row>
    <row r="1134" spans="11:19" hidden="1">
      <c r="K1134" s="779" t="str">
        <f t="shared" ca="1" si="50"/>
        <v/>
      </c>
      <c r="L1134" s="779" t="str">
        <f t="shared" ca="1" si="51"/>
        <v/>
      </c>
      <c r="O1134" s="779" t="s">
        <v>2905</v>
      </c>
      <c r="P1134" s="779" t="s">
        <v>2906</v>
      </c>
      <c r="Q1134" s="779" t="s">
        <v>2907</v>
      </c>
      <c r="R1134" s="779" t="s">
        <v>2908</v>
      </c>
      <c r="S1134" s="779" t="s">
        <v>2909</v>
      </c>
    </row>
    <row r="1135" spans="11:19" hidden="1">
      <c r="K1135" s="779" t="str">
        <f t="shared" ca="1" si="50"/>
        <v/>
      </c>
      <c r="L1135" s="779" t="str">
        <f t="shared" ca="1" si="51"/>
        <v/>
      </c>
      <c r="O1135" s="779" t="s">
        <v>2910</v>
      </c>
      <c r="P1135" s="779" t="s">
        <v>2911</v>
      </c>
      <c r="Q1135" s="779" t="s">
        <v>2912</v>
      </c>
      <c r="R1135" s="779" t="s">
        <v>2913</v>
      </c>
      <c r="S1135" s="779" t="s">
        <v>2914</v>
      </c>
    </row>
    <row r="1136" spans="11:19" hidden="1">
      <c r="K1136" s="779" t="str">
        <f t="shared" ca="1" si="50"/>
        <v/>
      </c>
      <c r="L1136" s="779" t="str">
        <f t="shared" ca="1" si="51"/>
        <v/>
      </c>
      <c r="O1136" s="779" t="s">
        <v>2915</v>
      </c>
      <c r="P1136" s="779" t="s">
        <v>2916</v>
      </c>
      <c r="Q1136" s="779" t="s">
        <v>2917</v>
      </c>
      <c r="R1136" s="779" t="s">
        <v>668</v>
      </c>
      <c r="S1136" s="779" t="s">
        <v>669</v>
      </c>
    </row>
    <row r="1137" spans="11:19" hidden="1">
      <c r="K1137" s="779" t="str">
        <f t="shared" ca="1" si="50"/>
        <v/>
      </c>
      <c r="L1137" s="779" t="str">
        <f t="shared" ca="1" si="51"/>
        <v/>
      </c>
      <c r="O1137" s="779" t="s">
        <v>670</v>
      </c>
      <c r="P1137" s="779" t="s">
        <v>671</v>
      </c>
      <c r="Q1137" s="779" t="s">
        <v>672</v>
      </c>
      <c r="R1137" s="779" t="s">
        <v>673</v>
      </c>
      <c r="S1137" s="779" t="s">
        <v>674</v>
      </c>
    </row>
    <row r="1138" spans="11:19" hidden="1">
      <c r="K1138" s="779" t="str">
        <f t="shared" ca="1" si="50"/>
        <v/>
      </c>
      <c r="L1138" s="779" t="str">
        <f t="shared" ca="1" si="51"/>
        <v/>
      </c>
      <c r="O1138" s="779" t="s">
        <v>675</v>
      </c>
      <c r="P1138" s="779" t="s">
        <v>676</v>
      </c>
      <c r="Q1138" s="779" t="s">
        <v>677</v>
      </c>
      <c r="R1138" s="779" t="s">
        <v>678</v>
      </c>
      <c r="S1138" s="779" t="s">
        <v>679</v>
      </c>
    </row>
    <row r="1139" spans="11:19" hidden="1">
      <c r="K1139" s="779" t="str">
        <f t="shared" ca="1" si="50"/>
        <v/>
      </c>
      <c r="L1139" s="779" t="str">
        <f t="shared" ca="1" si="51"/>
        <v/>
      </c>
      <c r="O1139" s="779" t="s">
        <v>680</v>
      </c>
      <c r="P1139" s="779" t="s">
        <v>681</v>
      </c>
      <c r="Q1139" s="779" t="s">
        <v>682</v>
      </c>
      <c r="R1139" s="779" t="s">
        <v>683</v>
      </c>
      <c r="S1139" s="779" t="s">
        <v>684</v>
      </c>
    </row>
    <row r="1140" spans="11:19" hidden="1">
      <c r="K1140" s="779" t="str">
        <f t="shared" ca="1" si="50"/>
        <v/>
      </c>
      <c r="L1140" s="779" t="str">
        <f t="shared" ca="1" si="51"/>
        <v/>
      </c>
      <c r="O1140" s="779" t="s">
        <v>685</v>
      </c>
      <c r="P1140" s="779" t="s">
        <v>686</v>
      </c>
      <c r="Q1140" s="779" t="s">
        <v>687</v>
      </c>
      <c r="R1140" s="779" t="s">
        <v>688</v>
      </c>
      <c r="S1140" s="779" t="s">
        <v>689</v>
      </c>
    </row>
    <row r="1141" spans="11:19" hidden="1">
      <c r="K1141" s="779" t="str">
        <f t="shared" ca="1" si="50"/>
        <v/>
      </c>
      <c r="L1141" s="779" t="str">
        <f t="shared" ca="1" si="51"/>
        <v/>
      </c>
      <c r="O1141" s="779" t="s">
        <v>690</v>
      </c>
      <c r="P1141" s="779" t="s">
        <v>691</v>
      </c>
      <c r="Q1141" s="779" t="s">
        <v>692</v>
      </c>
      <c r="R1141" s="779" t="s">
        <v>693</v>
      </c>
      <c r="S1141" s="779" t="s">
        <v>694</v>
      </c>
    </row>
    <row r="1142" spans="11:19" hidden="1">
      <c r="K1142" s="779" t="str">
        <f t="shared" ca="1" si="50"/>
        <v/>
      </c>
      <c r="L1142" s="779" t="str">
        <f t="shared" ca="1" si="51"/>
        <v/>
      </c>
      <c r="O1142" s="779" t="s">
        <v>695</v>
      </c>
      <c r="P1142" s="779" t="s">
        <v>696</v>
      </c>
      <c r="Q1142" s="779" t="s">
        <v>697</v>
      </c>
      <c r="R1142" s="779" t="s">
        <v>698</v>
      </c>
      <c r="S1142" s="779" t="s">
        <v>699</v>
      </c>
    </row>
    <row r="1143" spans="11:19" hidden="1">
      <c r="K1143" s="779" t="str">
        <f t="shared" ca="1" si="50"/>
        <v/>
      </c>
      <c r="L1143" s="779" t="str">
        <f t="shared" ca="1" si="51"/>
        <v/>
      </c>
      <c r="O1143" s="779" t="s">
        <v>700</v>
      </c>
      <c r="P1143" s="779" t="s">
        <v>701</v>
      </c>
      <c r="Q1143" s="779" t="s">
        <v>702</v>
      </c>
      <c r="R1143" s="779" t="s">
        <v>3142</v>
      </c>
      <c r="S1143" s="779" t="s">
        <v>3143</v>
      </c>
    </row>
    <row r="1144" spans="11:19" hidden="1">
      <c r="K1144" s="779" t="str">
        <f t="shared" ca="1" si="50"/>
        <v/>
      </c>
      <c r="L1144" s="779" t="str">
        <f t="shared" ca="1" si="51"/>
        <v/>
      </c>
      <c r="O1144" s="779" t="s">
        <v>3144</v>
      </c>
      <c r="P1144" s="779" t="s">
        <v>8159</v>
      </c>
      <c r="Q1144" s="779" t="s">
        <v>8160</v>
      </c>
      <c r="R1144" s="779" t="s">
        <v>8161</v>
      </c>
      <c r="S1144" s="779" t="s">
        <v>8162</v>
      </c>
    </row>
    <row r="1145" spans="11:19" hidden="1">
      <c r="K1145" s="779" t="str">
        <f t="shared" ca="1" si="50"/>
        <v/>
      </c>
      <c r="L1145" s="779" t="str">
        <f t="shared" ca="1" si="51"/>
        <v/>
      </c>
      <c r="O1145" s="779" t="s">
        <v>8163</v>
      </c>
      <c r="P1145" s="779" t="s">
        <v>8164</v>
      </c>
      <c r="Q1145" s="779" t="s">
        <v>8165</v>
      </c>
      <c r="R1145" s="779" t="s">
        <v>8166</v>
      </c>
      <c r="S1145" s="779" t="s">
        <v>8167</v>
      </c>
    </row>
    <row r="1146" spans="11:19" hidden="1">
      <c r="K1146" s="779" t="str">
        <f t="shared" ca="1" si="50"/>
        <v/>
      </c>
      <c r="L1146" s="779" t="str">
        <f t="shared" ca="1" si="51"/>
        <v/>
      </c>
      <c r="O1146" s="779" t="s">
        <v>8168</v>
      </c>
      <c r="P1146" s="779" t="s">
        <v>8169</v>
      </c>
      <c r="Q1146" s="779" t="s">
        <v>12205</v>
      </c>
      <c r="R1146" s="779" t="s">
        <v>12968</v>
      </c>
      <c r="S1146" s="779" t="s">
        <v>12969</v>
      </c>
    </row>
    <row r="1147" spans="11:19" hidden="1">
      <c r="K1147" s="779" t="str">
        <f t="shared" ca="1" si="50"/>
        <v/>
      </c>
      <c r="L1147" s="779" t="str">
        <f t="shared" ca="1" si="51"/>
        <v/>
      </c>
      <c r="O1147" s="779" t="s">
        <v>12970</v>
      </c>
      <c r="P1147" s="779" t="s">
        <v>1288</v>
      </c>
      <c r="Q1147" s="779" t="s">
        <v>1289</v>
      </c>
      <c r="R1147" s="779" t="s">
        <v>1290</v>
      </c>
      <c r="S1147" s="779" t="s">
        <v>3436</v>
      </c>
    </row>
    <row r="1148" spans="11:19" hidden="1">
      <c r="K1148" s="779" t="str">
        <f t="shared" ca="1" si="50"/>
        <v/>
      </c>
      <c r="L1148" s="779" t="str">
        <f t="shared" ca="1" si="51"/>
        <v/>
      </c>
      <c r="O1148" s="779" t="s">
        <v>3437</v>
      </c>
      <c r="P1148" s="779" t="s">
        <v>3438</v>
      </c>
      <c r="Q1148" s="779" t="s">
        <v>12648</v>
      </c>
      <c r="R1148" s="779" t="s">
        <v>12649</v>
      </c>
      <c r="S1148" s="779" t="s">
        <v>12650</v>
      </c>
    </row>
    <row r="1149" spans="11:19" hidden="1">
      <c r="K1149" s="779" t="str">
        <f t="shared" ca="1" si="50"/>
        <v/>
      </c>
      <c r="L1149" s="779" t="str">
        <f t="shared" ca="1" si="51"/>
        <v/>
      </c>
      <c r="O1149" s="779" t="s">
        <v>12651</v>
      </c>
      <c r="P1149" s="779" t="s">
        <v>12652</v>
      </c>
      <c r="Q1149" s="779" t="s">
        <v>13463</v>
      </c>
      <c r="R1149" s="779" t="s">
        <v>13464</v>
      </c>
      <c r="S1149" s="779" t="s">
        <v>13465</v>
      </c>
    </row>
    <row r="1150" spans="11:19" hidden="1">
      <c r="K1150" s="779" t="str">
        <f t="shared" ca="1" si="50"/>
        <v/>
      </c>
      <c r="L1150" s="779" t="str">
        <f t="shared" ca="1" si="51"/>
        <v/>
      </c>
      <c r="O1150" s="779" t="s">
        <v>13466</v>
      </c>
      <c r="P1150" s="779" t="s">
        <v>13467</v>
      </c>
      <c r="Q1150" s="779" t="s">
        <v>7246</v>
      </c>
      <c r="R1150" s="779" t="s">
        <v>7247</v>
      </c>
      <c r="S1150" s="779" t="s">
        <v>11682</v>
      </c>
    </row>
    <row r="1151" spans="11:19" hidden="1">
      <c r="K1151" s="779" t="str">
        <f t="shared" ca="1" si="50"/>
        <v/>
      </c>
      <c r="L1151" s="779" t="str">
        <f t="shared" ca="1" si="51"/>
        <v/>
      </c>
      <c r="O1151" s="779" t="s">
        <v>11683</v>
      </c>
      <c r="P1151" s="779" t="s">
        <v>11684</v>
      </c>
      <c r="Q1151" s="779" t="s">
        <v>11685</v>
      </c>
      <c r="R1151" s="779" t="s">
        <v>11686</v>
      </c>
      <c r="S1151" s="779" t="s">
        <v>11687</v>
      </c>
    </row>
    <row r="1152" spans="11:19" hidden="1">
      <c r="K1152" s="779" t="str">
        <f t="shared" ca="1" si="50"/>
        <v/>
      </c>
      <c r="L1152" s="779" t="str">
        <f t="shared" ca="1" si="51"/>
        <v/>
      </c>
      <c r="O1152" s="779" t="s">
        <v>11688</v>
      </c>
      <c r="P1152" s="779" t="s">
        <v>11689</v>
      </c>
      <c r="Q1152" s="779" t="s">
        <v>11690</v>
      </c>
      <c r="R1152" s="779" t="s">
        <v>11691</v>
      </c>
      <c r="S1152" s="779" t="s">
        <v>11692</v>
      </c>
    </row>
    <row r="1153" spans="11:19" hidden="1">
      <c r="K1153" s="779" t="str">
        <f t="shared" ca="1" si="50"/>
        <v/>
      </c>
      <c r="L1153" s="779" t="str">
        <f t="shared" ca="1" si="51"/>
        <v/>
      </c>
      <c r="O1153" s="779" t="s">
        <v>11693</v>
      </c>
      <c r="P1153" s="779" t="s">
        <v>11694</v>
      </c>
      <c r="Q1153" s="779" t="s">
        <v>11695</v>
      </c>
      <c r="R1153" s="779" t="s">
        <v>11696</v>
      </c>
      <c r="S1153" s="779" t="s">
        <v>11697</v>
      </c>
    </row>
    <row r="1154" spans="11:19" hidden="1">
      <c r="K1154" s="779" t="str">
        <f t="shared" ca="1" si="50"/>
        <v/>
      </c>
      <c r="L1154" s="779" t="str">
        <f t="shared" ca="1" si="51"/>
        <v/>
      </c>
      <c r="O1154" s="779" t="s">
        <v>13829</v>
      </c>
      <c r="P1154" s="779" t="s">
        <v>13830</v>
      </c>
      <c r="Q1154" s="779" t="s">
        <v>13831</v>
      </c>
      <c r="R1154" s="779" t="s">
        <v>13832</v>
      </c>
      <c r="S1154" s="779" t="s">
        <v>13833</v>
      </c>
    </row>
    <row r="1155" spans="11:19" hidden="1">
      <c r="K1155" s="779" t="str">
        <f t="shared" ca="1" si="50"/>
        <v/>
      </c>
      <c r="L1155" s="779" t="str">
        <f t="shared" ca="1" si="51"/>
        <v/>
      </c>
      <c r="O1155" s="779" t="s">
        <v>9994</v>
      </c>
      <c r="P1155" s="779" t="s">
        <v>9995</v>
      </c>
      <c r="Q1155" s="779" t="s">
        <v>9996</v>
      </c>
      <c r="R1155" s="779" t="s">
        <v>9997</v>
      </c>
      <c r="S1155" s="779" t="s">
        <v>9998</v>
      </c>
    </row>
    <row r="1156" spans="11:19" hidden="1">
      <c r="K1156" s="779" t="str">
        <f t="shared" ca="1" si="50"/>
        <v/>
      </c>
      <c r="L1156" s="779" t="str">
        <f t="shared" ca="1" si="51"/>
        <v/>
      </c>
      <c r="O1156" s="779" t="s">
        <v>9999</v>
      </c>
      <c r="P1156" s="779" t="s">
        <v>10000</v>
      </c>
      <c r="Q1156" s="779" t="s">
        <v>12944</v>
      </c>
      <c r="R1156" s="779" t="s">
        <v>12945</v>
      </c>
      <c r="S1156" s="779" t="s">
        <v>12946</v>
      </c>
    </row>
    <row r="1157" spans="11:19" hidden="1">
      <c r="K1157" s="779" t="str">
        <f t="shared" ca="1" si="50"/>
        <v/>
      </c>
      <c r="L1157" s="779" t="str">
        <f t="shared" ca="1" si="51"/>
        <v/>
      </c>
      <c r="O1157" s="779" t="s">
        <v>12947</v>
      </c>
      <c r="P1157" s="779" t="s">
        <v>12948</v>
      </c>
      <c r="Q1157" s="779" t="s">
        <v>7180</v>
      </c>
      <c r="R1157" s="779" t="s">
        <v>7181</v>
      </c>
      <c r="S1157" s="779" t="s">
        <v>7182</v>
      </c>
    </row>
    <row r="1158" spans="11:19" hidden="1">
      <c r="K1158" s="779" t="str">
        <f t="shared" ca="1" si="50"/>
        <v/>
      </c>
      <c r="L1158" s="779" t="str">
        <f t="shared" ca="1" si="51"/>
        <v/>
      </c>
      <c r="O1158" s="779" t="s">
        <v>7183</v>
      </c>
      <c r="P1158" s="779" t="s">
        <v>7184</v>
      </c>
      <c r="Q1158" s="779" t="s">
        <v>4470</v>
      </c>
      <c r="R1158" s="779" t="s">
        <v>4471</v>
      </c>
      <c r="S1158" s="779" t="s">
        <v>4472</v>
      </c>
    </row>
    <row r="1159" spans="11:19" hidden="1">
      <c r="K1159" s="779" t="str">
        <f t="shared" ca="1" si="50"/>
        <v/>
      </c>
      <c r="L1159" s="779" t="str">
        <f t="shared" ca="1" si="51"/>
        <v/>
      </c>
      <c r="O1159" s="779" t="s">
        <v>4473</v>
      </c>
      <c r="P1159" s="779" t="s">
        <v>8173</v>
      </c>
      <c r="Q1159" s="779" t="s">
        <v>8174</v>
      </c>
      <c r="R1159" s="779" t="s">
        <v>8175</v>
      </c>
      <c r="S1159" s="779" t="s">
        <v>8176</v>
      </c>
    </row>
    <row r="1160" spans="11:19" hidden="1">
      <c r="K1160" s="779" t="str">
        <f t="shared" ca="1" si="50"/>
        <v/>
      </c>
      <c r="L1160" s="779" t="str">
        <f t="shared" ca="1" si="51"/>
        <v/>
      </c>
      <c r="O1160" s="779" t="s">
        <v>8177</v>
      </c>
      <c r="P1160" s="779" t="s">
        <v>8417</v>
      </c>
      <c r="Q1160" s="779" t="s">
        <v>8418</v>
      </c>
      <c r="R1160" s="779" t="s">
        <v>8419</v>
      </c>
      <c r="S1160" s="779" t="s">
        <v>8420</v>
      </c>
    </row>
    <row r="1161" spans="11:19" hidden="1">
      <c r="K1161" s="779" t="str">
        <f t="shared" ca="1" si="50"/>
        <v/>
      </c>
      <c r="L1161" s="779" t="str">
        <f t="shared" ca="1" si="51"/>
        <v/>
      </c>
      <c r="O1161" s="779" t="s">
        <v>8421</v>
      </c>
      <c r="P1161" s="779" t="s">
        <v>8422</v>
      </c>
      <c r="Q1161" s="779" t="s">
        <v>4985</v>
      </c>
      <c r="R1161" s="779" t="s">
        <v>4986</v>
      </c>
      <c r="S1161" s="779" t="s">
        <v>4987</v>
      </c>
    </row>
    <row r="1162" spans="11:19" hidden="1">
      <c r="K1162" s="779" t="str">
        <f t="shared" ca="1" si="50"/>
        <v/>
      </c>
      <c r="L1162" s="779" t="str">
        <f t="shared" ca="1" si="51"/>
        <v/>
      </c>
      <c r="O1162" s="779" t="s">
        <v>4988</v>
      </c>
      <c r="P1162" s="779" t="s">
        <v>4989</v>
      </c>
      <c r="Q1162" s="779" t="s">
        <v>4990</v>
      </c>
      <c r="R1162" s="779" t="s">
        <v>4991</v>
      </c>
      <c r="S1162" s="779" t="s">
        <v>11069</v>
      </c>
    </row>
    <row r="1163" spans="11:19" hidden="1">
      <c r="K1163" s="779" t="str">
        <f t="shared" ca="1" si="50"/>
        <v/>
      </c>
      <c r="L1163" s="779" t="str">
        <f t="shared" ca="1" si="51"/>
        <v/>
      </c>
      <c r="O1163" s="779" t="s">
        <v>4978</v>
      </c>
      <c r="P1163" s="779" t="s">
        <v>7668</v>
      </c>
      <c r="Q1163" s="779" t="s">
        <v>12608</v>
      </c>
      <c r="R1163" s="779" t="s">
        <v>12609</v>
      </c>
      <c r="S1163" s="779" t="s">
        <v>12610</v>
      </c>
    </row>
    <row r="1164" spans="11:19" hidden="1">
      <c r="K1164" s="779" t="str">
        <f t="shared" ref="K1164:K1227" ca="1" si="52">IF(INDIRECT($O1164)=0,"",INDIRECT($R1164)&amp;INDIRECT($O1164)&amp;INDIRECT($P1164)&amp;INDIRECT($Q1164))</f>
        <v/>
      </c>
      <c r="L1164" s="779" t="str">
        <f t="shared" ref="L1164:L1227" ca="1" si="53">IF(INDIRECT($O1164)=0,"",INDIRECT($S1164)&amp;INDIRECT($O1164)&amp;INDIRECT($P1164)&amp;INDIRECT($Q1164))</f>
        <v/>
      </c>
      <c r="O1164" s="779" t="s">
        <v>4885</v>
      </c>
      <c r="P1164" s="779" t="s">
        <v>4886</v>
      </c>
      <c r="Q1164" s="779" t="s">
        <v>4887</v>
      </c>
      <c r="R1164" s="779" t="s">
        <v>4888</v>
      </c>
      <c r="S1164" s="779" t="s">
        <v>4889</v>
      </c>
    </row>
    <row r="1165" spans="11:19" hidden="1">
      <c r="K1165" s="779" t="str">
        <f t="shared" ca="1" si="52"/>
        <v/>
      </c>
      <c r="L1165" s="779" t="str">
        <f t="shared" ca="1" si="53"/>
        <v/>
      </c>
      <c r="O1165" s="779" t="s">
        <v>4890</v>
      </c>
      <c r="P1165" s="779" t="s">
        <v>4891</v>
      </c>
      <c r="Q1165" s="779" t="s">
        <v>4892</v>
      </c>
      <c r="R1165" s="779" t="s">
        <v>4893</v>
      </c>
      <c r="S1165" s="779" t="s">
        <v>4894</v>
      </c>
    </row>
    <row r="1166" spans="11:19" hidden="1">
      <c r="K1166" s="779" t="str">
        <f t="shared" ca="1" si="52"/>
        <v/>
      </c>
      <c r="L1166" s="779" t="str">
        <f t="shared" ca="1" si="53"/>
        <v/>
      </c>
      <c r="O1166" s="779" t="s">
        <v>4895</v>
      </c>
      <c r="P1166" s="779" t="s">
        <v>4896</v>
      </c>
      <c r="Q1166" s="779" t="s">
        <v>5261</v>
      </c>
      <c r="R1166" s="779" t="s">
        <v>5262</v>
      </c>
      <c r="S1166" s="779" t="s">
        <v>5263</v>
      </c>
    </row>
    <row r="1167" spans="11:19" hidden="1">
      <c r="K1167" s="779" t="str">
        <f t="shared" ca="1" si="52"/>
        <v/>
      </c>
      <c r="L1167" s="779" t="str">
        <f t="shared" ca="1" si="53"/>
        <v/>
      </c>
      <c r="O1167" s="779" t="s">
        <v>5264</v>
      </c>
      <c r="P1167" s="779" t="s">
        <v>5265</v>
      </c>
      <c r="Q1167" s="779" t="s">
        <v>5266</v>
      </c>
      <c r="R1167" s="779" t="s">
        <v>5267</v>
      </c>
      <c r="S1167" s="779" t="s">
        <v>9682</v>
      </c>
    </row>
    <row r="1168" spans="11:19" hidden="1">
      <c r="K1168" s="779" t="str">
        <f t="shared" ca="1" si="52"/>
        <v/>
      </c>
      <c r="L1168" s="779" t="str">
        <f t="shared" ca="1" si="53"/>
        <v/>
      </c>
      <c r="O1168" s="779" t="s">
        <v>9683</v>
      </c>
      <c r="P1168" s="779" t="s">
        <v>3736</v>
      </c>
      <c r="Q1168" s="779" t="s">
        <v>8815</v>
      </c>
      <c r="R1168" s="779" t="s">
        <v>12494</v>
      </c>
      <c r="S1168" s="779" t="s">
        <v>12495</v>
      </c>
    </row>
    <row r="1169" spans="11:19" hidden="1">
      <c r="K1169" s="779" t="str">
        <f t="shared" ca="1" si="52"/>
        <v/>
      </c>
      <c r="L1169" s="779" t="str">
        <f t="shared" ca="1" si="53"/>
        <v/>
      </c>
      <c r="O1169" s="779" t="s">
        <v>12496</v>
      </c>
      <c r="P1169" s="779" t="s">
        <v>12497</v>
      </c>
      <c r="Q1169" s="779" t="s">
        <v>7472</v>
      </c>
      <c r="R1169" s="779" t="s">
        <v>7473</v>
      </c>
      <c r="S1169" s="779" t="s">
        <v>7474</v>
      </c>
    </row>
    <row r="1170" spans="11:19" hidden="1">
      <c r="K1170" s="779" t="str">
        <f t="shared" ca="1" si="52"/>
        <v/>
      </c>
      <c r="L1170" s="779" t="str">
        <f t="shared" ca="1" si="53"/>
        <v/>
      </c>
      <c r="O1170" s="779" t="s">
        <v>1577</v>
      </c>
      <c r="P1170" s="779" t="s">
        <v>1578</v>
      </c>
      <c r="Q1170" s="779" t="s">
        <v>1579</v>
      </c>
      <c r="R1170" s="779" t="s">
        <v>1580</v>
      </c>
      <c r="S1170" s="779" t="s">
        <v>1581</v>
      </c>
    </row>
    <row r="1171" spans="11:19" hidden="1">
      <c r="K1171" s="779" t="str">
        <f t="shared" ca="1" si="52"/>
        <v/>
      </c>
      <c r="L1171" s="779" t="str">
        <f t="shared" ca="1" si="53"/>
        <v/>
      </c>
      <c r="O1171" s="779" t="s">
        <v>1582</v>
      </c>
      <c r="P1171" s="779" t="s">
        <v>1583</v>
      </c>
      <c r="Q1171" s="779" t="s">
        <v>1584</v>
      </c>
      <c r="R1171" s="779" t="s">
        <v>1585</v>
      </c>
      <c r="S1171" s="779" t="s">
        <v>1586</v>
      </c>
    </row>
    <row r="1172" spans="11:19" hidden="1">
      <c r="K1172" s="779" t="str">
        <f t="shared" ca="1" si="52"/>
        <v/>
      </c>
      <c r="L1172" s="779" t="str">
        <f t="shared" ca="1" si="53"/>
        <v/>
      </c>
      <c r="O1172" s="779" t="s">
        <v>1587</v>
      </c>
      <c r="P1172" s="779" t="s">
        <v>1588</v>
      </c>
      <c r="Q1172" s="779" t="s">
        <v>1589</v>
      </c>
      <c r="R1172" s="779" t="s">
        <v>1590</v>
      </c>
      <c r="S1172" s="779" t="s">
        <v>5796</v>
      </c>
    </row>
    <row r="1173" spans="11:19" hidden="1">
      <c r="K1173" s="779" t="str">
        <f t="shared" ca="1" si="52"/>
        <v/>
      </c>
      <c r="L1173" s="779" t="str">
        <f t="shared" ca="1" si="53"/>
        <v/>
      </c>
      <c r="O1173" s="779" t="s">
        <v>5797</v>
      </c>
      <c r="P1173" s="779" t="s">
        <v>10501</v>
      </c>
      <c r="Q1173" s="779" t="s">
        <v>10502</v>
      </c>
      <c r="R1173" s="779" t="s">
        <v>10503</v>
      </c>
      <c r="S1173" s="779" t="s">
        <v>10504</v>
      </c>
    </row>
    <row r="1174" spans="11:19" hidden="1">
      <c r="K1174" s="779" t="str">
        <f t="shared" ca="1" si="52"/>
        <v/>
      </c>
      <c r="L1174" s="779" t="str">
        <f t="shared" ca="1" si="53"/>
        <v/>
      </c>
      <c r="O1174" s="779" t="s">
        <v>10505</v>
      </c>
      <c r="P1174" s="779" t="s">
        <v>10506</v>
      </c>
      <c r="Q1174" s="779" t="s">
        <v>10507</v>
      </c>
      <c r="R1174" s="779" t="s">
        <v>10508</v>
      </c>
      <c r="S1174" s="779" t="s">
        <v>10509</v>
      </c>
    </row>
    <row r="1175" spans="11:19" hidden="1">
      <c r="K1175" s="779" t="str">
        <f t="shared" ca="1" si="52"/>
        <v/>
      </c>
      <c r="L1175" s="779" t="str">
        <f t="shared" ca="1" si="53"/>
        <v/>
      </c>
      <c r="O1175" s="779" t="s">
        <v>10510</v>
      </c>
      <c r="P1175" s="779" t="s">
        <v>10511</v>
      </c>
      <c r="Q1175" s="779" t="s">
        <v>5580</v>
      </c>
      <c r="R1175" s="779" t="s">
        <v>5581</v>
      </c>
      <c r="S1175" s="779" t="s">
        <v>5582</v>
      </c>
    </row>
    <row r="1176" spans="11:19" hidden="1">
      <c r="K1176" s="779" t="str">
        <f t="shared" ca="1" si="52"/>
        <v/>
      </c>
      <c r="L1176" s="779" t="str">
        <f t="shared" ca="1" si="53"/>
        <v/>
      </c>
      <c r="O1176" s="779" t="s">
        <v>5583</v>
      </c>
      <c r="P1176" s="779" t="s">
        <v>5584</v>
      </c>
      <c r="Q1176" s="779" t="s">
        <v>5585</v>
      </c>
      <c r="R1176" s="779" t="s">
        <v>2097</v>
      </c>
      <c r="S1176" s="779" t="s">
        <v>2098</v>
      </c>
    </row>
    <row r="1177" spans="11:19" hidden="1">
      <c r="K1177" s="779" t="str">
        <f t="shared" ca="1" si="52"/>
        <v/>
      </c>
      <c r="L1177" s="779" t="str">
        <f t="shared" ca="1" si="53"/>
        <v/>
      </c>
      <c r="O1177" s="779" t="s">
        <v>2099</v>
      </c>
      <c r="P1177" s="779" t="s">
        <v>2100</v>
      </c>
      <c r="Q1177" s="779" t="s">
        <v>2101</v>
      </c>
      <c r="R1177" s="779" t="s">
        <v>2102</v>
      </c>
      <c r="S1177" s="779" t="s">
        <v>2103</v>
      </c>
    </row>
    <row r="1178" spans="11:19" hidden="1">
      <c r="K1178" s="779" t="str">
        <f t="shared" ca="1" si="52"/>
        <v/>
      </c>
      <c r="L1178" s="779" t="str">
        <f t="shared" ca="1" si="53"/>
        <v/>
      </c>
      <c r="O1178" s="779" t="s">
        <v>2104</v>
      </c>
      <c r="P1178" s="779" t="s">
        <v>7260</v>
      </c>
      <c r="Q1178" s="779" t="s">
        <v>1773</v>
      </c>
      <c r="R1178" s="779" t="s">
        <v>1774</v>
      </c>
      <c r="S1178" s="779" t="s">
        <v>1775</v>
      </c>
    </row>
    <row r="1179" spans="11:19" hidden="1">
      <c r="K1179" s="779" t="str">
        <f t="shared" ca="1" si="52"/>
        <v/>
      </c>
      <c r="L1179" s="779" t="str">
        <f t="shared" ca="1" si="53"/>
        <v/>
      </c>
      <c r="O1179" s="779" t="s">
        <v>5814</v>
      </c>
      <c r="P1179" s="779" t="s">
        <v>5815</v>
      </c>
      <c r="Q1179" s="779" t="s">
        <v>5816</v>
      </c>
      <c r="R1179" s="779" t="s">
        <v>5926</v>
      </c>
      <c r="S1179" s="779" t="s">
        <v>2527</v>
      </c>
    </row>
    <row r="1180" spans="11:19" hidden="1">
      <c r="K1180" s="779" t="str">
        <f t="shared" ca="1" si="52"/>
        <v/>
      </c>
      <c r="L1180" s="779" t="str">
        <f t="shared" ca="1" si="53"/>
        <v/>
      </c>
      <c r="O1180" s="779" t="s">
        <v>2528</v>
      </c>
      <c r="P1180" s="779" t="s">
        <v>2529</v>
      </c>
      <c r="Q1180" s="779" t="s">
        <v>2530</v>
      </c>
      <c r="R1180" s="779" t="s">
        <v>2531</v>
      </c>
      <c r="S1180" s="779" t="s">
        <v>2532</v>
      </c>
    </row>
    <row r="1181" spans="11:19" hidden="1">
      <c r="K1181" s="779" t="str">
        <f t="shared" ca="1" si="52"/>
        <v/>
      </c>
      <c r="L1181" s="779" t="str">
        <f t="shared" ca="1" si="53"/>
        <v/>
      </c>
      <c r="O1181" s="779" t="s">
        <v>2533</v>
      </c>
      <c r="P1181" s="779" t="s">
        <v>2534</v>
      </c>
      <c r="Q1181" s="779" t="s">
        <v>2535</v>
      </c>
      <c r="R1181" s="779" t="s">
        <v>2536</v>
      </c>
      <c r="S1181" s="779" t="s">
        <v>2537</v>
      </c>
    </row>
    <row r="1182" spans="11:19" hidden="1">
      <c r="K1182" s="779" t="str">
        <f t="shared" ca="1" si="52"/>
        <v/>
      </c>
      <c r="L1182" s="779" t="str">
        <f t="shared" ca="1" si="53"/>
        <v/>
      </c>
      <c r="O1182" s="779" t="s">
        <v>2538</v>
      </c>
      <c r="P1182" s="779" t="s">
        <v>2539</v>
      </c>
      <c r="Q1182" s="779" t="s">
        <v>2540</v>
      </c>
      <c r="R1182" s="779" t="s">
        <v>2541</v>
      </c>
      <c r="S1182" s="779" t="s">
        <v>2542</v>
      </c>
    </row>
    <row r="1183" spans="11:19" hidden="1">
      <c r="K1183" s="779" t="str">
        <f t="shared" ca="1" si="52"/>
        <v/>
      </c>
      <c r="L1183" s="779" t="str">
        <f t="shared" ca="1" si="53"/>
        <v/>
      </c>
      <c r="O1183" s="779" t="s">
        <v>2543</v>
      </c>
      <c r="P1183" s="779" t="s">
        <v>4758</v>
      </c>
      <c r="Q1183" s="779" t="s">
        <v>4759</v>
      </c>
      <c r="R1183" s="779" t="s">
        <v>2315</v>
      </c>
      <c r="S1183" s="779" t="s">
        <v>2316</v>
      </c>
    </row>
    <row r="1184" spans="11:19" hidden="1">
      <c r="K1184" s="779" t="str">
        <f t="shared" ca="1" si="52"/>
        <v/>
      </c>
      <c r="L1184" s="779" t="str">
        <f t="shared" ca="1" si="53"/>
        <v/>
      </c>
      <c r="O1184" s="779" t="s">
        <v>1799</v>
      </c>
      <c r="P1184" s="779" t="s">
        <v>1800</v>
      </c>
      <c r="Q1184" s="779" t="s">
        <v>1801</v>
      </c>
      <c r="R1184" s="779" t="s">
        <v>8906</v>
      </c>
      <c r="S1184" s="779" t="s">
        <v>8907</v>
      </c>
    </row>
    <row r="1185" spans="11:19" hidden="1">
      <c r="K1185" s="779" t="str">
        <f t="shared" ca="1" si="52"/>
        <v/>
      </c>
      <c r="L1185" s="779" t="str">
        <f t="shared" ca="1" si="53"/>
        <v/>
      </c>
      <c r="O1185" s="779" t="s">
        <v>8908</v>
      </c>
      <c r="P1185" s="779" t="s">
        <v>5780</v>
      </c>
      <c r="Q1185" s="779" t="s">
        <v>5781</v>
      </c>
      <c r="R1185" s="779" t="s">
        <v>5782</v>
      </c>
      <c r="S1185" s="779" t="s">
        <v>5783</v>
      </c>
    </row>
    <row r="1186" spans="11:19" hidden="1">
      <c r="K1186" s="779" t="str">
        <f t="shared" ca="1" si="52"/>
        <v/>
      </c>
      <c r="L1186" s="779" t="str">
        <f t="shared" ca="1" si="53"/>
        <v/>
      </c>
      <c r="O1186" s="779" t="s">
        <v>8114</v>
      </c>
      <c r="P1186" s="779" t="s">
        <v>8115</v>
      </c>
      <c r="Q1186" s="779" t="s">
        <v>8116</v>
      </c>
      <c r="R1186" s="779" t="s">
        <v>8117</v>
      </c>
      <c r="S1186" s="779" t="s">
        <v>8118</v>
      </c>
    </row>
    <row r="1187" spans="11:19" hidden="1">
      <c r="K1187" s="779" t="str">
        <f t="shared" ca="1" si="52"/>
        <v/>
      </c>
      <c r="L1187" s="779" t="str">
        <f t="shared" ca="1" si="53"/>
        <v/>
      </c>
      <c r="O1187" s="779" t="s">
        <v>8119</v>
      </c>
      <c r="P1187" s="779" t="s">
        <v>8120</v>
      </c>
      <c r="Q1187" s="779" t="s">
        <v>8121</v>
      </c>
      <c r="R1187" s="779" t="s">
        <v>8122</v>
      </c>
      <c r="S1187" s="779" t="s">
        <v>8123</v>
      </c>
    </row>
    <row r="1188" spans="11:19" hidden="1">
      <c r="K1188" s="779" t="str">
        <f t="shared" ca="1" si="52"/>
        <v/>
      </c>
      <c r="L1188" s="779" t="str">
        <f t="shared" ca="1" si="53"/>
        <v/>
      </c>
      <c r="O1188" s="779" t="s">
        <v>8124</v>
      </c>
      <c r="P1188" s="779" t="s">
        <v>8125</v>
      </c>
      <c r="Q1188" s="779" t="s">
        <v>8126</v>
      </c>
      <c r="R1188" s="779" t="s">
        <v>8127</v>
      </c>
      <c r="S1188" s="779" t="s">
        <v>8128</v>
      </c>
    </row>
    <row r="1189" spans="11:19" hidden="1">
      <c r="K1189" s="779" t="str">
        <f t="shared" ca="1" si="52"/>
        <v/>
      </c>
      <c r="L1189" s="779" t="str">
        <f t="shared" ca="1" si="53"/>
        <v/>
      </c>
      <c r="O1189" s="779" t="s">
        <v>8129</v>
      </c>
      <c r="P1189" s="779" t="s">
        <v>8130</v>
      </c>
      <c r="Q1189" s="779" t="s">
        <v>8131</v>
      </c>
      <c r="R1189" s="779" t="s">
        <v>8132</v>
      </c>
      <c r="S1189" s="779" t="s">
        <v>8133</v>
      </c>
    </row>
    <row r="1190" spans="11:19" hidden="1">
      <c r="K1190" s="779" t="str">
        <f t="shared" ca="1" si="52"/>
        <v/>
      </c>
      <c r="L1190" s="779" t="str">
        <f t="shared" ca="1" si="53"/>
        <v/>
      </c>
      <c r="O1190" s="779" t="s">
        <v>8134</v>
      </c>
      <c r="P1190" s="779" t="s">
        <v>8135</v>
      </c>
      <c r="Q1190" s="779" t="s">
        <v>8136</v>
      </c>
      <c r="R1190" s="779" t="s">
        <v>8137</v>
      </c>
      <c r="S1190" s="779" t="s">
        <v>8138</v>
      </c>
    </row>
    <row r="1191" spans="11:19" hidden="1">
      <c r="K1191" s="779" t="str">
        <f t="shared" ca="1" si="52"/>
        <v/>
      </c>
      <c r="L1191" s="779" t="str">
        <f t="shared" ca="1" si="53"/>
        <v/>
      </c>
      <c r="O1191" s="779" t="s">
        <v>8139</v>
      </c>
      <c r="P1191" s="779" t="s">
        <v>8140</v>
      </c>
      <c r="Q1191" s="779" t="s">
        <v>8141</v>
      </c>
      <c r="R1191" s="779" t="s">
        <v>8142</v>
      </c>
      <c r="S1191" s="779" t="s">
        <v>8143</v>
      </c>
    </row>
    <row r="1192" spans="11:19" hidden="1">
      <c r="K1192" s="779" t="str">
        <f t="shared" ca="1" si="52"/>
        <v/>
      </c>
      <c r="L1192" s="779" t="str">
        <f t="shared" ca="1" si="53"/>
        <v/>
      </c>
      <c r="O1192" s="779" t="s">
        <v>8144</v>
      </c>
      <c r="P1192" s="779" t="s">
        <v>3790</v>
      </c>
      <c r="Q1192" s="779" t="s">
        <v>3791</v>
      </c>
      <c r="R1192" s="779" t="s">
        <v>3792</v>
      </c>
      <c r="S1192" s="779" t="s">
        <v>12935</v>
      </c>
    </row>
    <row r="1193" spans="11:19" hidden="1">
      <c r="K1193" s="779" t="str">
        <f t="shared" ca="1" si="52"/>
        <v/>
      </c>
      <c r="L1193" s="779" t="str">
        <f t="shared" ca="1" si="53"/>
        <v/>
      </c>
      <c r="O1193" s="779" t="s">
        <v>11434</v>
      </c>
      <c r="P1193" s="779" t="s">
        <v>11435</v>
      </c>
      <c r="Q1193" s="779" t="s">
        <v>11551</v>
      </c>
      <c r="R1193" s="779" t="s">
        <v>11552</v>
      </c>
      <c r="S1193" s="779" t="s">
        <v>7170</v>
      </c>
    </row>
    <row r="1194" spans="11:19" hidden="1">
      <c r="K1194" s="779" t="str">
        <f t="shared" ca="1" si="52"/>
        <v/>
      </c>
      <c r="L1194" s="779" t="str">
        <f t="shared" ca="1" si="53"/>
        <v/>
      </c>
      <c r="O1194" s="779" t="s">
        <v>7171</v>
      </c>
      <c r="P1194" s="779" t="s">
        <v>7172</v>
      </c>
      <c r="Q1194" s="779" t="s">
        <v>3349</v>
      </c>
      <c r="R1194" s="779" t="s">
        <v>3350</v>
      </c>
      <c r="S1194" s="779" t="s">
        <v>3351</v>
      </c>
    </row>
    <row r="1195" spans="11:19" hidden="1">
      <c r="K1195" s="779" t="str">
        <f t="shared" ca="1" si="52"/>
        <v/>
      </c>
      <c r="L1195" s="779" t="str">
        <f t="shared" ca="1" si="53"/>
        <v/>
      </c>
      <c r="O1195" s="779" t="s">
        <v>1893</v>
      </c>
      <c r="P1195" s="779" t="s">
        <v>1894</v>
      </c>
      <c r="Q1195" s="779" t="s">
        <v>9921</v>
      </c>
      <c r="R1195" s="779" t="s">
        <v>5145</v>
      </c>
      <c r="S1195" s="779" t="s">
        <v>8414</v>
      </c>
    </row>
    <row r="1196" spans="11:19" hidden="1">
      <c r="K1196" s="779" t="str">
        <f t="shared" ca="1" si="52"/>
        <v/>
      </c>
      <c r="L1196" s="779" t="str">
        <f t="shared" ca="1" si="53"/>
        <v/>
      </c>
      <c r="O1196" s="779" t="s">
        <v>8415</v>
      </c>
      <c r="P1196" s="779" t="s">
        <v>8416</v>
      </c>
      <c r="Q1196" s="779" t="s">
        <v>6018</v>
      </c>
      <c r="R1196" s="779" t="s">
        <v>6019</v>
      </c>
      <c r="S1196" s="779" t="s">
        <v>6020</v>
      </c>
    </row>
    <row r="1197" spans="11:19" hidden="1">
      <c r="K1197" s="779" t="str">
        <f t="shared" ca="1" si="52"/>
        <v/>
      </c>
      <c r="L1197" s="779" t="str">
        <f t="shared" ca="1" si="53"/>
        <v/>
      </c>
      <c r="O1197" s="779" t="s">
        <v>6021</v>
      </c>
      <c r="P1197" s="779" t="s">
        <v>13547</v>
      </c>
      <c r="Q1197" s="779" t="s">
        <v>13548</v>
      </c>
      <c r="R1197" s="779" t="s">
        <v>13549</v>
      </c>
      <c r="S1197" s="779" t="s">
        <v>12200</v>
      </c>
    </row>
    <row r="1198" spans="11:19" hidden="1">
      <c r="K1198" s="779" t="str">
        <f t="shared" ca="1" si="52"/>
        <v/>
      </c>
      <c r="L1198" s="779" t="str">
        <f t="shared" ca="1" si="53"/>
        <v/>
      </c>
      <c r="O1198" s="779" t="s">
        <v>12201</v>
      </c>
      <c r="P1198" s="779" t="s">
        <v>12248</v>
      </c>
      <c r="Q1198" s="779" t="s">
        <v>12249</v>
      </c>
      <c r="R1198" s="779" t="s">
        <v>12250</v>
      </c>
      <c r="S1198" s="779" t="s">
        <v>12251</v>
      </c>
    </row>
    <row r="1199" spans="11:19" hidden="1">
      <c r="K1199" s="779" t="str">
        <f t="shared" ca="1" si="52"/>
        <v/>
      </c>
      <c r="L1199" s="779" t="str">
        <f t="shared" ca="1" si="53"/>
        <v/>
      </c>
      <c r="O1199" s="779" t="s">
        <v>12252</v>
      </c>
      <c r="P1199" s="779" t="s">
        <v>7698</v>
      </c>
      <c r="Q1199" s="779" t="s">
        <v>7699</v>
      </c>
      <c r="R1199" s="779" t="s">
        <v>7700</v>
      </c>
      <c r="S1199" s="779" t="s">
        <v>7701</v>
      </c>
    </row>
    <row r="1200" spans="11:19" hidden="1">
      <c r="K1200" s="779" t="str">
        <f t="shared" ca="1" si="52"/>
        <v/>
      </c>
      <c r="L1200" s="779" t="str">
        <f t="shared" ca="1" si="53"/>
        <v/>
      </c>
      <c r="O1200" s="779" t="s">
        <v>13186</v>
      </c>
      <c r="P1200" s="779" t="s">
        <v>13187</v>
      </c>
      <c r="Q1200" s="779" t="s">
        <v>8753</v>
      </c>
      <c r="R1200" s="779" t="s">
        <v>8754</v>
      </c>
      <c r="S1200" s="779" t="s">
        <v>8755</v>
      </c>
    </row>
    <row r="1201" spans="11:19" hidden="1">
      <c r="K1201" s="779" t="str">
        <f t="shared" ca="1" si="52"/>
        <v/>
      </c>
      <c r="L1201" s="779" t="str">
        <f t="shared" ca="1" si="53"/>
        <v/>
      </c>
      <c r="O1201" s="779" t="s">
        <v>8756</v>
      </c>
      <c r="P1201" s="779" t="s">
        <v>8757</v>
      </c>
      <c r="Q1201" s="779" t="s">
        <v>8758</v>
      </c>
      <c r="R1201" s="779" t="s">
        <v>8759</v>
      </c>
      <c r="S1201" s="779" t="s">
        <v>6989</v>
      </c>
    </row>
    <row r="1202" spans="11:19" hidden="1">
      <c r="K1202" s="779" t="str">
        <f t="shared" ca="1" si="52"/>
        <v/>
      </c>
      <c r="L1202" s="779" t="str">
        <f t="shared" ca="1" si="53"/>
        <v/>
      </c>
      <c r="O1202" s="779" t="s">
        <v>11973</v>
      </c>
      <c r="P1202" s="779" t="s">
        <v>1802</v>
      </c>
      <c r="Q1202" s="779" t="s">
        <v>2699</v>
      </c>
      <c r="R1202" s="779" t="s">
        <v>2700</v>
      </c>
      <c r="S1202" s="779" t="s">
        <v>2701</v>
      </c>
    </row>
    <row r="1203" spans="11:19" hidden="1">
      <c r="K1203" s="779" t="str">
        <f t="shared" ca="1" si="52"/>
        <v/>
      </c>
      <c r="L1203" s="779" t="str">
        <f t="shared" ca="1" si="53"/>
        <v/>
      </c>
      <c r="O1203" s="779" t="s">
        <v>2702</v>
      </c>
      <c r="P1203" s="779" t="s">
        <v>2703</v>
      </c>
      <c r="Q1203" s="779" t="s">
        <v>2704</v>
      </c>
      <c r="R1203" s="779" t="s">
        <v>2705</v>
      </c>
      <c r="S1203" s="779" t="s">
        <v>2706</v>
      </c>
    </row>
    <row r="1204" spans="11:19" hidden="1">
      <c r="K1204" s="779" t="str">
        <f t="shared" ca="1" si="52"/>
        <v/>
      </c>
      <c r="L1204" s="779" t="str">
        <f t="shared" ca="1" si="53"/>
        <v/>
      </c>
      <c r="O1204" s="779" t="s">
        <v>2707</v>
      </c>
      <c r="P1204" s="779" t="s">
        <v>7044</v>
      </c>
      <c r="Q1204" s="779" t="s">
        <v>7045</v>
      </c>
      <c r="R1204" s="779" t="s">
        <v>6516</v>
      </c>
      <c r="S1204" s="779" t="s">
        <v>6517</v>
      </c>
    </row>
    <row r="1205" spans="11:19" hidden="1">
      <c r="K1205" s="779" t="str">
        <f t="shared" ca="1" si="52"/>
        <v/>
      </c>
      <c r="L1205" s="779" t="str">
        <f t="shared" ca="1" si="53"/>
        <v/>
      </c>
      <c r="O1205" s="779" t="s">
        <v>10652</v>
      </c>
      <c r="P1205" s="779" t="s">
        <v>10653</v>
      </c>
      <c r="Q1205" s="779" t="s">
        <v>12949</v>
      </c>
      <c r="R1205" s="779" t="s">
        <v>12950</v>
      </c>
      <c r="S1205" s="779" t="s">
        <v>12951</v>
      </c>
    </row>
    <row r="1206" spans="11:19" hidden="1">
      <c r="K1206" s="779" t="str">
        <f t="shared" ca="1" si="52"/>
        <v/>
      </c>
      <c r="L1206" s="779" t="str">
        <f t="shared" ca="1" si="53"/>
        <v/>
      </c>
      <c r="O1206" s="779" t="s">
        <v>12952</v>
      </c>
      <c r="P1206" s="779" t="s">
        <v>12953</v>
      </c>
      <c r="Q1206" s="779" t="s">
        <v>12954</v>
      </c>
      <c r="R1206" s="779" t="s">
        <v>11618</v>
      </c>
      <c r="S1206" s="779" t="s">
        <v>11619</v>
      </c>
    </row>
    <row r="1207" spans="11:19" hidden="1">
      <c r="K1207" s="779" t="str">
        <f t="shared" ca="1" si="52"/>
        <v/>
      </c>
      <c r="L1207" s="779" t="str">
        <f t="shared" ca="1" si="53"/>
        <v/>
      </c>
      <c r="O1207" s="779" t="s">
        <v>8675</v>
      </c>
      <c r="P1207" s="779" t="s">
        <v>8676</v>
      </c>
      <c r="Q1207" s="779" t="s">
        <v>8677</v>
      </c>
      <c r="R1207" s="779" t="s">
        <v>8678</v>
      </c>
      <c r="S1207" s="779" t="s">
        <v>8679</v>
      </c>
    </row>
    <row r="1208" spans="11:19" hidden="1">
      <c r="K1208" s="779" t="str">
        <f t="shared" ca="1" si="52"/>
        <v/>
      </c>
      <c r="L1208" s="779" t="str">
        <f t="shared" ca="1" si="53"/>
        <v/>
      </c>
      <c r="O1208" s="779" t="s">
        <v>8680</v>
      </c>
      <c r="P1208" s="779" t="s">
        <v>8681</v>
      </c>
      <c r="Q1208" s="779" t="s">
        <v>8682</v>
      </c>
      <c r="R1208" s="779" t="s">
        <v>8683</v>
      </c>
      <c r="S1208" s="779" t="s">
        <v>13593</v>
      </c>
    </row>
    <row r="1209" spans="11:19" hidden="1">
      <c r="K1209" s="779" t="str">
        <f t="shared" ca="1" si="52"/>
        <v/>
      </c>
      <c r="L1209" s="779" t="str">
        <f t="shared" ca="1" si="53"/>
        <v/>
      </c>
      <c r="O1209" s="779" t="s">
        <v>13594</v>
      </c>
      <c r="P1209" s="779" t="s">
        <v>13595</v>
      </c>
      <c r="Q1209" s="779" t="s">
        <v>13596</v>
      </c>
      <c r="R1209" s="779" t="s">
        <v>13597</v>
      </c>
      <c r="S1209" s="779" t="s">
        <v>13598</v>
      </c>
    </row>
    <row r="1210" spans="11:19" hidden="1">
      <c r="K1210" s="779" t="str">
        <f t="shared" ca="1" si="52"/>
        <v/>
      </c>
      <c r="L1210" s="779" t="str">
        <f t="shared" ca="1" si="53"/>
        <v/>
      </c>
      <c r="O1210" s="779" t="s">
        <v>13599</v>
      </c>
      <c r="P1210" s="779" t="s">
        <v>3399</v>
      </c>
      <c r="Q1210" s="779" t="s">
        <v>3400</v>
      </c>
      <c r="R1210" s="779" t="s">
        <v>3401</v>
      </c>
      <c r="S1210" s="779" t="s">
        <v>6755</v>
      </c>
    </row>
    <row r="1211" spans="11:19" hidden="1">
      <c r="K1211" s="779" t="str">
        <f t="shared" ca="1" si="52"/>
        <v/>
      </c>
      <c r="L1211" s="779" t="str">
        <f t="shared" ca="1" si="53"/>
        <v/>
      </c>
      <c r="O1211" s="779" t="s">
        <v>6756</v>
      </c>
      <c r="P1211" s="779" t="s">
        <v>6757</v>
      </c>
      <c r="Q1211" s="779" t="s">
        <v>6758</v>
      </c>
      <c r="R1211" s="779" t="s">
        <v>6759</v>
      </c>
      <c r="S1211" s="779" t="s">
        <v>6760</v>
      </c>
    </row>
    <row r="1212" spans="11:19" hidden="1">
      <c r="K1212" s="779" t="str">
        <f t="shared" ca="1" si="52"/>
        <v/>
      </c>
      <c r="L1212" s="779" t="str">
        <f t="shared" ca="1" si="53"/>
        <v/>
      </c>
      <c r="O1212" s="779" t="s">
        <v>6761</v>
      </c>
      <c r="P1212" s="779" t="s">
        <v>6762</v>
      </c>
      <c r="Q1212" s="779" t="s">
        <v>6763</v>
      </c>
      <c r="R1212" s="779" t="s">
        <v>6764</v>
      </c>
      <c r="S1212" s="779" t="s">
        <v>6765</v>
      </c>
    </row>
    <row r="1213" spans="11:19" hidden="1">
      <c r="K1213" s="779" t="str">
        <f t="shared" ca="1" si="52"/>
        <v/>
      </c>
      <c r="L1213" s="779" t="str">
        <f t="shared" ca="1" si="53"/>
        <v/>
      </c>
      <c r="O1213" s="779" t="s">
        <v>6766</v>
      </c>
      <c r="P1213" s="779" t="s">
        <v>6767</v>
      </c>
      <c r="Q1213" s="779" t="s">
        <v>6768</v>
      </c>
      <c r="R1213" s="779" t="s">
        <v>6769</v>
      </c>
      <c r="S1213" s="779" t="s">
        <v>6770</v>
      </c>
    </row>
    <row r="1214" spans="11:19" hidden="1">
      <c r="K1214" s="779" t="str">
        <f t="shared" ca="1" si="52"/>
        <v/>
      </c>
      <c r="L1214" s="779" t="str">
        <f t="shared" ca="1" si="53"/>
        <v/>
      </c>
      <c r="O1214" s="779" t="s">
        <v>6771</v>
      </c>
      <c r="P1214" s="779" t="s">
        <v>6772</v>
      </c>
      <c r="Q1214" s="779" t="s">
        <v>6773</v>
      </c>
      <c r="R1214" s="779" t="s">
        <v>6774</v>
      </c>
      <c r="S1214" s="779" t="s">
        <v>6775</v>
      </c>
    </row>
    <row r="1215" spans="11:19" hidden="1">
      <c r="K1215" s="779" t="str">
        <f t="shared" ca="1" si="52"/>
        <v/>
      </c>
      <c r="L1215" s="779" t="str">
        <f t="shared" ca="1" si="53"/>
        <v/>
      </c>
      <c r="O1215" s="779" t="s">
        <v>6776</v>
      </c>
      <c r="P1215" s="779" t="s">
        <v>6777</v>
      </c>
      <c r="Q1215" s="779" t="s">
        <v>6778</v>
      </c>
      <c r="R1215" s="779" t="s">
        <v>2949</v>
      </c>
      <c r="S1215" s="779" t="s">
        <v>2950</v>
      </c>
    </row>
    <row r="1216" spans="11:19" hidden="1">
      <c r="K1216" s="779" t="str">
        <f t="shared" ca="1" si="52"/>
        <v/>
      </c>
      <c r="L1216" s="779" t="str">
        <f t="shared" ca="1" si="53"/>
        <v/>
      </c>
      <c r="O1216" s="779" t="s">
        <v>2951</v>
      </c>
      <c r="P1216" s="779" t="s">
        <v>2952</v>
      </c>
      <c r="Q1216" s="779" t="s">
        <v>2953</v>
      </c>
      <c r="R1216" s="779" t="s">
        <v>2954</v>
      </c>
      <c r="S1216" s="779" t="s">
        <v>2955</v>
      </c>
    </row>
    <row r="1217" spans="11:19" hidden="1">
      <c r="K1217" s="779" t="str">
        <f t="shared" ca="1" si="52"/>
        <v/>
      </c>
      <c r="L1217" s="779" t="str">
        <f t="shared" ca="1" si="53"/>
        <v/>
      </c>
      <c r="O1217" s="779" t="s">
        <v>2956</v>
      </c>
      <c r="P1217" s="779" t="s">
        <v>2957</v>
      </c>
      <c r="Q1217" s="779" t="s">
        <v>2958</v>
      </c>
      <c r="R1217" s="779" t="s">
        <v>2959</v>
      </c>
      <c r="S1217" s="779" t="s">
        <v>6839</v>
      </c>
    </row>
    <row r="1218" spans="11:19" hidden="1">
      <c r="K1218" s="779" t="str">
        <f t="shared" ca="1" si="52"/>
        <v/>
      </c>
      <c r="L1218" s="779" t="str">
        <f t="shared" ca="1" si="53"/>
        <v/>
      </c>
      <c r="O1218" s="779" t="s">
        <v>6840</v>
      </c>
      <c r="P1218" s="779" t="s">
        <v>6841</v>
      </c>
      <c r="Q1218" s="779" t="s">
        <v>13127</v>
      </c>
      <c r="R1218" s="779" t="s">
        <v>13128</v>
      </c>
      <c r="S1218" s="779" t="s">
        <v>13129</v>
      </c>
    </row>
    <row r="1219" spans="11:19" hidden="1">
      <c r="K1219" s="779" t="str">
        <f t="shared" ca="1" si="52"/>
        <v/>
      </c>
      <c r="L1219" s="779" t="str">
        <f t="shared" ca="1" si="53"/>
        <v/>
      </c>
      <c r="O1219" s="779" t="s">
        <v>13130</v>
      </c>
      <c r="P1219" s="779" t="s">
        <v>13131</v>
      </c>
      <c r="Q1219" s="779" t="s">
        <v>13132</v>
      </c>
      <c r="R1219" s="779" t="s">
        <v>13133</v>
      </c>
      <c r="S1219" s="779" t="s">
        <v>13134</v>
      </c>
    </row>
    <row r="1220" spans="11:19" hidden="1">
      <c r="K1220" s="779" t="str">
        <f t="shared" ca="1" si="52"/>
        <v/>
      </c>
      <c r="L1220" s="779" t="str">
        <f t="shared" ca="1" si="53"/>
        <v/>
      </c>
      <c r="O1220" s="779" t="s">
        <v>13135</v>
      </c>
      <c r="P1220" s="779" t="s">
        <v>13136</v>
      </c>
      <c r="Q1220" s="779" t="s">
        <v>13137</v>
      </c>
      <c r="R1220" s="779" t="s">
        <v>13138</v>
      </c>
      <c r="S1220" s="779" t="s">
        <v>13139</v>
      </c>
    </row>
    <row r="1221" spans="11:19" hidden="1">
      <c r="K1221" s="779" t="str">
        <f t="shared" ca="1" si="52"/>
        <v/>
      </c>
      <c r="L1221" s="779" t="str">
        <f t="shared" ca="1" si="53"/>
        <v/>
      </c>
      <c r="O1221" s="779" t="s">
        <v>13140</v>
      </c>
      <c r="P1221" s="779" t="s">
        <v>13141</v>
      </c>
      <c r="Q1221" s="779" t="s">
        <v>13142</v>
      </c>
      <c r="R1221" s="779" t="s">
        <v>13143</v>
      </c>
      <c r="S1221" s="779" t="s">
        <v>13144</v>
      </c>
    </row>
    <row r="1222" spans="11:19" hidden="1">
      <c r="K1222" s="779" t="str">
        <f t="shared" ca="1" si="52"/>
        <v/>
      </c>
      <c r="L1222" s="779" t="str">
        <f t="shared" ca="1" si="53"/>
        <v/>
      </c>
      <c r="O1222" s="779" t="s">
        <v>13145</v>
      </c>
      <c r="P1222" s="779" t="s">
        <v>8268</v>
      </c>
      <c r="Q1222" s="779" t="s">
        <v>8269</v>
      </c>
      <c r="R1222" s="779" t="s">
        <v>8270</v>
      </c>
      <c r="S1222" s="779" t="s">
        <v>8271</v>
      </c>
    </row>
    <row r="1223" spans="11:19" hidden="1">
      <c r="K1223" s="779" t="str">
        <f t="shared" ca="1" si="52"/>
        <v/>
      </c>
      <c r="L1223" s="779" t="str">
        <f t="shared" ca="1" si="53"/>
        <v/>
      </c>
      <c r="O1223" s="779" t="s">
        <v>8272</v>
      </c>
      <c r="P1223" s="779" t="s">
        <v>8273</v>
      </c>
      <c r="Q1223" s="779" t="s">
        <v>8274</v>
      </c>
      <c r="R1223" s="779" t="s">
        <v>6364</v>
      </c>
      <c r="S1223" s="779" t="s">
        <v>2969</v>
      </c>
    </row>
    <row r="1224" spans="11:19" hidden="1">
      <c r="K1224" s="779" t="str">
        <f t="shared" ca="1" si="52"/>
        <v/>
      </c>
      <c r="L1224" s="779" t="str">
        <f t="shared" ca="1" si="53"/>
        <v/>
      </c>
      <c r="O1224" s="779" t="s">
        <v>2970</v>
      </c>
      <c r="P1224" s="779" t="s">
        <v>8328</v>
      </c>
      <c r="Q1224" s="779" t="s">
        <v>8329</v>
      </c>
      <c r="R1224" s="779" t="s">
        <v>8330</v>
      </c>
      <c r="S1224" s="779" t="s">
        <v>8331</v>
      </c>
    </row>
    <row r="1225" spans="11:19" hidden="1">
      <c r="K1225" s="779" t="str">
        <f t="shared" ca="1" si="52"/>
        <v/>
      </c>
      <c r="L1225" s="779" t="str">
        <f t="shared" ca="1" si="53"/>
        <v/>
      </c>
      <c r="O1225" s="779" t="s">
        <v>8332</v>
      </c>
      <c r="P1225" s="779" t="s">
        <v>8333</v>
      </c>
      <c r="Q1225" s="779" t="s">
        <v>8334</v>
      </c>
      <c r="R1225" s="779" t="s">
        <v>10228</v>
      </c>
      <c r="S1225" s="779" t="s">
        <v>10229</v>
      </c>
    </row>
    <row r="1226" spans="11:19" hidden="1">
      <c r="K1226" s="779" t="str">
        <f t="shared" ca="1" si="52"/>
        <v/>
      </c>
      <c r="L1226" s="779" t="str">
        <f t="shared" ca="1" si="53"/>
        <v/>
      </c>
      <c r="O1226" s="779" t="s">
        <v>10230</v>
      </c>
      <c r="P1226" s="779" t="s">
        <v>10231</v>
      </c>
      <c r="Q1226" s="779" t="s">
        <v>10232</v>
      </c>
      <c r="R1226" s="779" t="s">
        <v>10233</v>
      </c>
      <c r="S1226" s="779" t="s">
        <v>10234</v>
      </c>
    </row>
    <row r="1227" spans="11:19" hidden="1">
      <c r="K1227" s="779" t="str">
        <f t="shared" ca="1" si="52"/>
        <v/>
      </c>
      <c r="L1227" s="779" t="str">
        <f t="shared" ca="1" si="53"/>
        <v/>
      </c>
      <c r="O1227" s="779" t="s">
        <v>10235</v>
      </c>
      <c r="P1227" s="779" t="s">
        <v>10236</v>
      </c>
      <c r="Q1227" s="779" t="s">
        <v>10237</v>
      </c>
      <c r="R1227" s="779" t="s">
        <v>10238</v>
      </c>
      <c r="S1227" s="779" t="s">
        <v>10239</v>
      </c>
    </row>
    <row r="1228" spans="11:19" hidden="1">
      <c r="K1228" s="779" t="str">
        <f t="shared" ref="K1228:K1291" ca="1" si="54">IF(INDIRECT($O1228)=0,"",INDIRECT($R1228)&amp;INDIRECT($O1228)&amp;INDIRECT($P1228)&amp;INDIRECT($Q1228))</f>
        <v/>
      </c>
      <c r="L1228" s="779" t="str">
        <f t="shared" ref="L1228:L1291" ca="1" si="55">IF(INDIRECT($O1228)=0,"",INDIRECT($S1228)&amp;INDIRECT($O1228)&amp;INDIRECT($P1228)&amp;INDIRECT($Q1228))</f>
        <v/>
      </c>
      <c r="O1228" s="779" t="s">
        <v>10240</v>
      </c>
      <c r="P1228" s="779" t="s">
        <v>10241</v>
      </c>
      <c r="Q1228" s="779" t="s">
        <v>10242</v>
      </c>
      <c r="R1228" s="779" t="s">
        <v>9684</v>
      </c>
      <c r="S1228" s="779" t="s">
        <v>9685</v>
      </c>
    </row>
    <row r="1229" spans="11:19" hidden="1">
      <c r="K1229" s="779" t="str">
        <f t="shared" ca="1" si="54"/>
        <v/>
      </c>
      <c r="L1229" s="779" t="str">
        <f t="shared" ca="1" si="55"/>
        <v/>
      </c>
      <c r="O1229" s="779" t="s">
        <v>9686</v>
      </c>
      <c r="P1229" s="779" t="s">
        <v>8239</v>
      </c>
      <c r="Q1229" s="779" t="s">
        <v>8240</v>
      </c>
      <c r="R1229" s="779" t="s">
        <v>8241</v>
      </c>
      <c r="S1229" s="779" t="s">
        <v>8242</v>
      </c>
    </row>
    <row r="1230" spans="11:19" hidden="1">
      <c r="K1230" s="779" t="str">
        <f t="shared" ca="1" si="54"/>
        <v/>
      </c>
      <c r="L1230" s="779" t="str">
        <f t="shared" ca="1" si="55"/>
        <v/>
      </c>
      <c r="O1230" s="779" t="s">
        <v>8243</v>
      </c>
      <c r="P1230" s="779" t="s">
        <v>8244</v>
      </c>
      <c r="Q1230" s="779" t="s">
        <v>8245</v>
      </c>
      <c r="R1230" s="779" t="s">
        <v>8246</v>
      </c>
      <c r="S1230" s="779" t="s">
        <v>8247</v>
      </c>
    </row>
    <row r="1231" spans="11:19" hidden="1">
      <c r="K1231" s="779" t="str">
        <f t="shared" ca="1" si="54"/>
        <v/>
      </c>
      <c r="L1231" s="779" t="str">
        <f t="shared" ca="1" si="55"/>
        <v/>
      </c>
      <c r="O1231" s="779" t="s">
        <v>8248</v>
      </c>
      <c r="P1231" s="779" t="s">
        <v>8249</v>
      </c>
      <c r="Q1231" s="779" t="s">
        <v>8250</v>
      </c>
      <c r="R1231" s="779" t="s">
        <v>8251</v>
      </c>
      <c r="S1231" s="779" t="s">
        <v>8252</v>
      </c>
    </row>
    <row r="1232" spans="11:19" hidden="1">
      <c r="K1232" s="779" t="str">
        <f t="shared" ca="1" si="54"/>
        <v/>
      </c>
      <c r="L1232" s="779" t="str">
        <f t="shared" ca="1" si="55"/>
        <v/>
      </c>
      <c r="O1232" s="779" t="s">
        <v>8253</v>
      </c>
      <c r="P1232" s="779" t="s">
        <v>12312</v>
      </c>
      <c r="Q1232" s="779" t="s">
        <v>12313</v>
      </c>
      <c r="R1232" s="779" t="s">
        <v>12314</v>
      </c>
      <c r="S1232" s="779" t="s">
        <v>12315</v>
      </c>
    </row>
    <row r="1233" spans="11:19" hidden="1">
      <c r="K1233" s="779" t="str">
        <f t="shared" ca="1" si="54"/>
        <v/>
      </c>
      <c r="L1233" s="779" t="str">
        <f t="shared" ca="1" si="55"/>
        <v/>
      </c>
      <c r="O1233" s="779" t="s">
        <v>12316</v>
      </c>
      <c r="P1233" s="779" t="s">
        <v>12317</v>
      </c>
      <c r="Q1233" s="779" t="s">
        <v>12318</v>
      </c>
      <c r="R1233" s="779" t="s">
        <v>12319</v>
      </c>
      <c r="S1233" s="779" t="s">
        <v>12320</v>
      </c>
    </row>
    <row r="1234" spans="11:19" hidden="1">
      <c r="K1234" s="779" t="str">
        <f t="shared" ca="1" si="54"/>
        <v/>
      </c>
      <c r="L1234" s="779" t="str">
        <f t="shared" ca="1" si="55"/>
        <v/>
      </c>
      <c r="O1234" s="779" t="s">
        <v>12321</v>
      </c>
      <c r="P1234" s="779" t="s">
        <v>12322</v>
      </c>
      <c r="Q1234" s="779" t="s">
        <v>12323</v>
      </c>
      <c r="R1234" s="779" t="s">
        <v>12324</v>
      </c>
      <c r="S1234" s="779" t="s">
        <v>12325</v>
      </c>
    </row>
    <row r="1235" spans="11:19" hidden="1">
      <c r="K1235" s="779" t="str">
        <f t="shared" ca="1" si="54"/>
        <v/>
      </c>
      <c r="L1235" s="779" t="str">
        <f t="shared" ca="1" si="55"/>
        <v/>
      </c>
      <c r="O1235" s="779" t="s">
        <v>12326</v>
      </c>
      <c r="P1235" s="779" t="s">
        <v>12327</v>
      </c>
      <c r="Q1235" s="779" t="s">
        <v>12328</v>
      </c>
      <c r="R1235" s="779" t="s">
        <v>12329</v>
      </c>
      <c r="S1235" s="779" t="s">
        <v>12330</v>
      </c>
    </row>
    <row r="1236" spans="11:19" hidden="1">
      <c r="K1236" s="779" t="str">
        <f t="shared" ca="1" si="54"/>
        <v/>
      </c>
      <c r="L1236" s="779" t="str">
        <f t="shared" ca="1" si="55"/>
        <v/>
      </c>
      <c r="O1236" s="779" t="s">
        <v>12331</v>
      </c>
      <c r="P1236" s="779" t="s">
        <v>12332</v>
      </c>
      <c r="Q1236" s="779" t="s">
        <v>12333</v>
      </c>
      <c r="R1236" s="779" t="s">
        <v>216</v>
      </c>
      <c r="S1236" s="779" t="s">
        <v>217</v>
      </c>
    </row>
    <row r="1237" spans="11:19" hidden="1">
      <c r="K1237" s="779" t="str">
        <f t="shared" ca="1" si="54"/>
        <v/>
      </c>
      <c r="L1237" s="779" t="str">
        <f t="shared" ca="1" si="55"/>
        <v/>
      </c>
      <c r="O1237" s="779" t="s">
        <v>7572</v>
      </c>
      <c r="P1237" s="779" t="s">
        <v>7573</v>
      </c>
      <c r="Q1237" s="779" t="s">
        <v>7574</v>
      </c>
      <c r="R1237" s="779" t="s">
        <v>7575</v>
      </c>
      <c r="S1237" s="779" t="s">
        <v>7576</v>
      </c>
    </row>
    <row r="1238" spans="11:19" hidden="1">
      <c r="K1238" s="779" t="str">
        <f t="shared" ca="1" si="54"/>
        <v/>
      </c>
      <c r="L1238" s="779" t="str">
        <f t="shared" ca="1" si="55"/>
        <v/>
      </c>
      <c r="O1238" s="779" t="s">
        <v>7577</v>
      </c>
      <c r="P1238" s="779" t="s">
        <v>12647</v>
      </c>
      <c r="Q1238" s="779" t="s">
        <v>10005</v>
      </c>
      <c r="R1238" s="779" t="s">
        <v>10006</v>
      </c>
      <c r="S1238" s="779" t="s">
        <v>10007</v>
      </c>
    </row>
    <row r="1239" spans="11:19" hidden="1">
      <c r="K1239" s="779" t="str">
        <f t="shared" ca="1" si="54"/>
        <v/>
      </c>
      <c r="L1239" s="779" t="str">
        <f t="shared" ca="1" si="55"/>
        <v/>
      </c>
      <c r="O1239" s="779" t="s">
        <v>10008</v>
      </c>
      <c r="P1239" s="779" t="s">
        <v>10009</v>
      </c>
      <c r="Q1239" s="779" t="s">
        <v>8685</v>
      </c>
      <c r="R1239" s="779" t="s">
        <v>8686</v>
      </c>
      <c r="S1239" s="779" t="s">
        <v>9236</v>
      </c>
    </row>
    <row r="1240" spans="11:19" hidden="1">
      <c r="K1240" s="779" t="str">
        <f t="shared" ca="1" si="54"/>
        <v/>
      </c>
      <c r="L1240" s="779" t="str">
        <f t="shared" ca="1" si="55"/>
        <v/>
      </c>
      <c r="O1240" s="779" t="s">
        <v>9237</v>
      </c>
      <c r="P1240" s="779" t="s">
        <v>9238</v>
      </c>
      <c r="Q1240" s="779" t="s">
        <v>7645</v>
      </c>
      <c r="R1240" s="779" t="s">
        <v>7646</v>
      </c>
      <c r="S1240" s="779" t="s">
        <v>7647</v>
      </c>
    </row>
    <row r="1241" spans="11:19" hidden="1">
      <c r="K1241" s="779" t="str">
        <f t="shared" ca="1" si="54"/>
        <v/>
      </c>
      <c r="L1241" s="779" t="str">
        <f t="shared" ca="1" si="55"/>
        <v/>
      </c>
      <c r="O1241" s="779" t="s">
        <v>7648</v>
      </c>
      <c r="P1241" s="779" t="s">
        <v>7649</v>
      </c>
      <c r="Q1241" s="779" t="s">
        <v>7650</v>
      </c>
      <c r="R1241" s="779" t="s">
        <v>7651</v>
      </c>
      <c r="S1241" s="779" t="s">
        <v>7652</v>
      </c>
    </row>
    <row r="1242" spans="11:19" hidden="1">
      <c r="K1242" s="779" t="str">
        <f t="shared" ca="1" si="54"/>
        <v/>
      </c>
      <c r="L1242" s="779" t="str">
        <f t="shared" ca="1" si="55"/>
        <v/>
      </c>
      <c r="O1242" s="779" t="s">
        <v>7653</v>
      </c>
      <c r="P1242" s="779" t="s">
        <v>7654</v>
      </c>
      <c r="Q1242" s="779" t="s">
        <v>13236</v>
      </c>
      <c r="R1242" s="779" t="s">
        <v>13237</v>
      </c>
      <c r="S1242" s="779" t="s">
        <v>10071</v>
      </c>
    </row>
    <row r="1243" spans="11:19" hidden="1">
      <c r="K1243" s="779" t="str">
        <f t="shared" ca="1" si="54"/>
        <v/>
      </c>
      <c r="L1243" s="779" t="str">
        <f t="shared" ca="1" si="55"/>
        <v/>
      </c>
      <c r="O1243" s="779" t="s">
        <v>13493</v>
      </c>
      <c r="P1243" s="779" t="s">
        <v>9301</v>
      </c>
      <c r="Q1243" s="779" t="s">
        <v>9302</v>
      </c>
      <c r="R1243" s="779" t="s">
        <v>8038</v>
      </c>
      <c r="S1243" s="779" t="s">
        <v>8039</v>
      </c>
    </row>
    <row r="1244" spans="11:19" hidden="1">
      <c r="K1244" s="779" t="str">
        <f t="shared" ca="1" si="54"/>
        <v/>
      </c>
      <c r="L1244" s="779" t="str">
        <f t="shared" ca="1" si="55"/>
        <v/>
      </c>
      <c r="O1244" s="779" t="s">
        <v>8040</v>
      </c>
      <c r="P1244" s="779" t="s">
        <v>8041</v>
      </c>
      <c r="Q1244" s="779" t="s">
        <v>8042</v>
      </c>
      <c r="R1244" s="779" t="s">
        <v>8043</v>
      </c>
      <c r="S1244" s="779" t="s">
        <v>8044</v>
      </c>
    </row>
    <row r="1245" spans="11:19" hidden="1">
      <c r="K1245" s="779" t="str">
        <f t="shared" ca="1" si="54"/>
        <v/>
      </c>
      <c r="L1245" s="779" t="str">
        <f t="shared" ca="1" si="55"/>
        <v/>
      </c>
      <c r="O1245" s="779" t="s">
        <v>8045</v>
      </c>
      <c r="P1245" s="779" t="s">
        <v>8046</v>
      </c>
      <c r="Q1245" s="779" t="s">
        <v>8047</v>
      </c>
      <c r="R1245" s="779" t="s">
        <v>8048</v>
      </c>
      <c r="S1245" s="779" t="s">
        <v>8049</v>
      </c>
    </row>
    <row r="1246" spans="11:19" hidden="1">
      <c r="K1246" s="779" t="str">
        <f t="shared" ca="1" si="54"/>
        <v/>
      </c>
      <c r="L1246" s="779" t="str">
        <f t="shared" ca="1" si="55"/>
        <v/>
      </c>
      <c r="O1246" s="779" t="s">
        <v>8050</v>
      </c>
      <c r="P1246" s="779" t="s">
        <v>8051</v>
      </c>
      <c r="Q1246" s="779" t="s">
        <v>8052</v>
      </c>
      <c r="R1246" s="779" t="s">
        <v>13393</v>
      </c>
      <c r="S1246" s="779" t="s">
        <v>13394</v>
      </c>
    </row>
    <row r="1247" spans="11:19" hidden="1">
      <c r="K1247" s="779" t="str">
        <f t="shared" ca="1" si="54"/>
        <v/>
      </c>
      <c r="L1247" s="779" t="str">
        <f t="shared" ca="1" si="55"/>
        <v/>
      </c>
      <c r="O1247" s="779" t="s">
        <v>13395</v>
      </c>
      <c r="P1247" s="779" t="s">
        <v>13396</v>
      </c>
      <c r="Q1247" s="779" t="s">
        <v>13397</v>
      </c>
      <c r="R1247" s="779" t="s">
        <v>13398</v>
      </c>
      <c r="S1247" s="779" t="s">
        <v>13399</v>
      </c>
    </row>
    <row r="1248" spans="11:19" hidden="1">
      <c r="K1248" s="779" t="str">
        <f t="shared" ca="1" si="54"/>
        <v/>
      </c>
      <c r="L1248" s="779" t="str">
        <f t="shared" ca="1" si="55"/>
        <v/>
      </c>
      <c r="O1248" s="779" t="s">
        <v>13400</v>
      </c>
      <c r="P1248" s="779" t="s">
        <v>13401</v>
      </c>
      <c r="Q1248" s="779" t="s">
        <v>13402</v>
      </c>
      <c r="R1248" s="779" t="s">
        <v>13403</v>
      </c>
      <c r="S1248" s="779" t="s">
        <v>13404</v>
      </c>
    </row>
    <row r="1249" spans="11:19" hidden="1">
      <c r="K1249" s="779" t="str">
        <f t="shared" ca="1" si="54"/>
        <v/>
      </c>
      <c r="L1249" s="779" t="str">
        <f t="shared" ca="1" si="55"/>
        <v/>
      </c>
      <c r="O1249" s="779" t="s">
        <v>13405</v>
      </c>
      <c r="P1249" s="779" t="s">
        <v>4331</v>
      </c>
      <c r="Q1249" s="779" t="s">
        <v>4332</v>
      </c>
      <c r="R1249" s="779" t="s">
        <v>4333</v>
      </c>
      <c r="S1249" s="779" t="s">
        <v>4334</v>
      </c>
    </row>
    <row r="1250" spans="11:19" hidden="1">
      <c r="K1250" s="779" t="str">
        <f t="shared" ca="1" si="54"/>
        <v/>
      </c>
      <c r="L1250" s="779" t="str">
        <f t="shared" ca="1" si="55"/>
        <v/>
      </c>
      <c r="O1250" s="779" t="s">
        <v>4335</v>
      </c>
      <c r="P1250" s="779" t="s">
        <v>4336</v>
      </c>
      <c r="Q1250" s="779" t="s">
        <v>4337</v>
      </c>
      <c r="R1250" s="779" t="s">
        <v>4338</v>
      </c>
      <c r="S1250" s="779" t="s">
        <v>4339</v>
      </c>
    </row>
    <row r="1251" spans="11:19" hidden="1">
      <c r="K1251" s="779" t="str">
        <f t="shared" ca="1" si="54"/>
        <v/>
      </c>
      <c r="L1251" s="779" t="str">
        <f t="shared" ca="1" si="55"/>
        <v/>
      </c>
      <c r="O1251" s="779" t="s">
        <v>4340</v>
      </c>
      <c r="P1251" s="779" t="s">
        <v>1742</v>
      </c>
      <c r="Q1251" s="779" t="s">
        <v>1743</v>
      </c>
      <c r="R1251" s="779" t="s">
        <v>11572</v>
      </c>
      <c r="S1251" s="779" t="s">
        <v>11573</v>
      </c>
    </row>
    <row r="1252" spans="11:19" hidden="1">
      <c r="K1252" s="779" t="str">
        <f t="shared" ca="1" si="54"/>
        <v/>
      </c>
      <c r="L1252" s="779" t="str">
        <f t="shared" ca="1" si="55"/>
        <v/>
      </c>
      <c r="O1252" s="779" t="s">
        <v>11574</v>
      </c>
      <c r="P1252" s="779" t="s">
        <v>11575</v>
      </c>
      <c r="Q1252" s="779" t="s">
        <v>11576</v>
      </c>
      <c r="R1252" s="779" t="s">
        <v>11577</v>
      </c>
      <c r="S1252" s="779" t="s">
        <v>13406</v>
      </c>
    </row>
    <row r="1253" spans="11:19" hidden="1">
      <c r="K1253" s="779" t="str">
        <f t="shared" ca="1" si="54"/>
        <v/>
      </c>
      <c r="L1253" s="779" t="str">
        <f t="shared" ca="1" si="55"/>
        <v/>
      </c>
      <c r="O1253" s="779" t="s">
        <v>9315</v>
      </c>
      <c r="P1253" s="779" t="s">
        <v>9316</v>
      </c>
      <c r="Q1253" s="779" t="s">
        <v>9922</v>
      </c>
      <c r="R1253" s="779" t="s">
        <v>9923</v>
      </c>
      <c r="S1253" s="779" t="s">
        <v>411</v>
      </c>
    </row>
    <row r="1254" spans="11:19" hidden="1">
      <c r="K1254" s="779" t="str">
        <f t="shared" ca="1" si="54"/>
        <v/>
      </c>
      <c r="L1254" s="779" t="str">
        <f t="shared" ca="1" si="55"/>
        <v/>
      </c>
      <c r="O1254" s="779" t="s">
        <v>412</v>
      </c>
      <c r="P1254" s="779" t="s">
        <v>413</v>
      </c>
      <c r="Q1254" s="779" t="s">
        <v>414</v>
      </c>
      <c r="R1254" s="779" t="s">
        <v>415</v>
      </c>
      <c r="S1254" s="779" t="s">
        <v>416</v>
      </c>
    </row>
    <row r="1255" spans="11:19" hidden="1">
      <c r="K1255" s="779" t="str">
        <f t="shared" ca="1" si="54"/>
        <v/>
      </c>
      <c r="L1255" s="779" t="str">
        <f t="shared" ca="1" si="55"/>
        <v/>
      </c>
      <c r="O1255" s="779" t="s">
        <v>417</v>
      </c>
      <c r="P1255" s="779" t="s">
        <v>418</v>
      </c>
      <c r="Q1255" s="779" t="s">
        <v>419</v>
      </c>
      <c r="R1255" s="779" t="s">
        <v>12436</v>
      </c>
      <c r="S1255" s="779" t="s">
        <v>12437</v>
      </c>
    </row>
    <row r="1256" spans="11:19" hidden="1">
      <c r="K1256" s="779" t="str">
        <f t="shared" ca="1" si="54"/>
        <v/>
      </c>
      <c r="L1256" s="779" t="str">
        <f t="shared" ca="1" si="55"/>
        <v/>
      </c>
      <c r="O1256" s="779" t="s">
        <v>12438</v>
      </c>
      <c r="P1256" s="779" t="s">
        <v>12439</v>
      </c>
      <c r="Q1256" s="779" t="s">
        <v>12440</v>
      </c>
      <c r="R1256" s="779" t="s">
        <v>12441</v>
      </c>
      <c r="S1256" s="779" t="s">
        <v>12442</v>
      </c>
    </row>
    <row r="1257" spans="11:19" hidden="1">
      <c r="K1257" s="779" t="str">
        <f t="shared" ca="1" si="54"/>
        <v/>
      </c>
      <c r="L1257" s="779" t="str">
        <f t="shared" ca="1" si="55"/>
        <v/>
      </c>
      <c r="O1257" s="779" t="s">
        <v>12443</v>
      </c>
      <c r="P1257" s="779" t="s">
        <v>12444</v>
      </c>
      <c r="Q1257" s="779" t="s">
        <v>12445</v>
      </c>
      <c r="R1257" s="779" t="s">
        <v>12446</v>
      </c>
      <c r="S1257" s="779" t="s">
        <v>9606</v>
      </c>
    </row>
    <row r="1258" spans="11:19" hidden="1">
      <c r="K1258" s="779" t="str">
        <f t="shared" ca="1" si="54"/>
        <v/>
      </c>
      <c r="L1258" s="779" t="str">
        <f t="shared" ca="1" si="55"/>
        <v/>
      </c>
      <c r="O1258" s="779" t="s">
        <v>9607</v>
      </c>
      <c r="P1258" s="779" t="s">
        <v>9608</v>
      </c>
      <c r="Q1258" s="779" t="s">
        <v>9609</v>
      </c>
      <c r="R1258" s="779" t="s">
        <v>9610</v>
      </c>
      <c r="S1258" s="779" t="s">
        <v>9611</v>
      </c>
    </row>
    <row r="1259" spans="11:19" hidden="1">
      <c r="K1259" s="779" t="str">
        <f t="shared" ca="1" si="54"/>
        <v/>
      </c>
      <c r="L1259" s="779" t="str">
        <f t="shared" ca="1" si="55"/>
        <v/>
      </c>
      <c r="O1259" s="779" t="s">
        <v>9612</v>
      </c>
      <c r="P1259" s="779" t="s">
        <v>9613</v>
      </c>
      <c r="Q1259" s="779" t="s">
        <v>9614</v>
      </c>
      <c r="R1259" s="779" t="s">
        <v>9615</v>
      </c>
      <c r="S1259" s="779" t="s">
        <v>9616</v>
      </c>
    </row>
    <row r="1260" spans="11:19" hidden="1">
      <c r="K1260" s="779" t="str">
        <f t="shared" ca="1" si="54"/>
        <v/>
      </c>
      <c r="L1260" s="779" t="str">
        <f t="shared" ca="1" si="55"/>
        <v/>
      </c>
      <c r="O1260" s="779" t="s">
        <v>9617</v>
      </c>
      <c r="P1260" s="779" t="s">
        <v>9618</v>
      </c>
      <c r="Q1260" s="779" t="s">
        <v>9619</v>
      </c>
      <c r="R1260" s="779" t="s">
        <v>13285</v>
      </c>
      <c r="S1260" s="779" t="s">
        <v>13027</v>
      </c>
    </row>
    <row r="1261" spans="11:19" hidden="1">
      <c r="K1261" s="779" t="str">
        <f t="shared" ca="1" si="54"/>
        <v/>
      </c>
      <c r="L1261" s="779" t="str">
        <f t="shared" ca="1" si="55"/>
        <v/>
      </c>
      <c r="O1261" s="779" t="s">
        <v>13028</v>
      </c>
      <c r="P1261" s="779" t="s">
        <v>13507</v>
      </c>
      <c r="Q1261" s="779" t="s">
        <v>13508</v>
      </c>
      <c r="R1261" s="779" t="s">
        <v>13509</v>
      </c>
      <c r="S1261" s="779" t="s">
        <v>13510</v>
      </c>
    </row>
    <row r="1262" spans="11:19" hidden="1">
      <c r="K1262" s="779" t="str">
        <f t="shared" ca="1" si="54"/>
        <v/>
      </c>
      <c r="L1262" s="779" t="str">
        <f t="shared" ca="1" si="55"/>
        <v/>
      </c>
      <c r="O1262" s="779" t="s">
        <v>13511</v>
      </c>
      <c r="P1262" s="779" t="s">
        <v>13512</v>
      </c>
      <c r="Q1262" s="779" t="s">
        <v>13513</v>
      </c>
      <c r="R1262" s="779" t="s">
        <v>13514</v>
      </c>
      <c r="S1262" s="779" t="s">
        <v>6726</v>
      </c>
    </row>
    <row r="1263" spans="11:19" hidden="1">
      <c r="K1263" s="779" t="str">
        <f t="shared" ca="1" si="54"/>
        <v/>
      </c>
      <c r="L1263" s="779" t="str">
        <f t="shared" ca="1" si="55"/>
        <v/>
      </c>
      <c r="O1263" s="779" t="s">
        <v>6727</v>
      </c>
      <c r="P1263" s="779" t="s">
        <v>6728</v>
      </c>
      <c r="Q1263" s="779" t="s">
        <v>6729</v>
      </c>
      <c r="R1263" s="779" t="s">
        <v>6730</v>
      </c>
      <c r="S1263" s="779" t="s">
        <v>6731</v>
      </c>
    </row>
    <row r="1264" spans="11:19" hidden="1">
      <c r="K1264" s="779" t="str">
        <f t="shared" ca="1" si="54"/>
        <v/>
      </c>
      <c r="L1264" s="779" t="str">
        <f t="shared" ca="1" si="55"/>
        <v/>
      </c>
      <c r="O1264" s="779" t="s">
        <v>9983</v>
      </c>
      <c r="P1264" s="779" t="s">
        <v>9984</v>
      </c>
      <c r="Q1264" s="779" t="s">
        <v>9985</v>
      </c>
      <c r="R1264" s="779" t="s">
        <v>9986</v>
      </c>
      <c r="S1264" s="779" t="s">
        <v>9987</v>
      </c>
    </row>
    <row r="1265" spans="11:19" hidden="1">
      <c r="K1265" s="779" t="str">
        <f t="shared" ca="1" si="54"/>
        <v/>
      </c>
      <c r="L1265" s="779" t="str">
        <f t="shared" ca="1" si="55"/>
        <v/>
      </c>
      <c r="O1265" s="779" t="s">
        <v>9988</v>
      </c>
      <c r="P1265" s="779" t="s">
        <v>9989</v>
      </c>
      <c r="Q1265" s="779" t="s">
        <v>9990</v>
      </c>
      <c r="R1265" s="779" t="s">
        <v>9991</v>
      </c>
      <c r="S1265" s="779" t="s">
        <v>9992</v>
      </c>
    </row>
    <row r="1266" spans="11:19" hidden="1">
      <c r="K1266" s="779" t="str">
        <f t="shared" ca="1" si="54"/>
        <v/>
      </c>
      <c r="L1266" s="779" t="str">
        <f t="shared" ca="1" si="55"/>
        <v/>
      </c>
      <c r="O1266" s="779" t="s">
        <v>9993</v>
      </c>
      <c r="P1266" s="779" t="s">
        <v>5744</v>
      </c>
      <c r="Q1266" s="779" t="s">
        <v>5745</v>
      </c>
      <c r="R1266" s="779" t="s">
        <v>5746</v>
      </c>
      <c r="S1266" s="779" t="s">
        <v>5747</v>
      </c>
    </row>
    <row r="1267" spans="11:19" hidden="1">
      <c r="K1267" s="779" t="str">
        <f t="shared" ca="1" si="54"/>
        <v/>
      </c>
      <c r="L1267" s="779" t="str">
        <f t="shared" ca="1" si="55"/>
        <v/>
      </c>
      <c r="O1267" s="779" t="s">
        <v>5748</v>
      </c>
      <c r="P1267" s="779" t="s">
        <v>5749</v>
      </c>
      <c r="Q1267" s="779" t="s">
        <v>5750</v>
      </c>
      <c r="R1267" s="779" t="s">
        <v>5751</v>
      </c>
      <c r="S1267" s="779" t="s">
        <v>5752</v>
      </c>
    </row>
    <row r="1268" spans="11:19" hidden="1">
      <c r="K1268" s="779" t="str">
        <f t="shared" ca="1" si="54"/>
        <v/>
      </c>
      <c r="L1268" s="779" t="str">
        <f t="shared" ca="1" si="55"/>
        <v/>
      </c>
      <c r="O1268" s="779" t="s">
        <v>5753</v>
      </c>
      <c r="P1268" s="779" t="s">
        <v>5754</v>
      </c>
      <c r="Q1268" s="779" t="s">
        <v>5755</v>
      </c>
      <c r="R1268" s="779" t="s">
        <v>5756</v>
      </c>
      <c r="S1268" s="779" t="s">
        <v>5757</v>
      </c>
    </row>
    <row r="1269" spans="11:19" hidden="1">
      <c r="K1269" s="779" t="str">
        <f t="shared" ca="1" si="54"/>
        <v/>
      </c>
      <c r="L1269" s="779" t="str">
        <f t="shared" ca="1" si="55"/>
        <v/>
      </c>
      <c r="O1269" s="779" t="s">
        <v>5758</v>
      </c>
      <c r="P1269" s="779" t="s">
        <v>5759</v>
      </c>
      <c r="Q1269" s="779" t="s">
        <v>5760</v>
      </c>
      <c r="R1269" s="779" t="s">
        <v>5761</v>
      </c>
      <c r="S1269" s="779" t="s">
        <v>5762</v>
      </c>
    </row>
    <row r="1270" spans="11:19" hidden="1">
      <c r="K1270" s="779" t="str">
        <f t="shared" ca="1" si="54"/>
        <v/>
      </c>
      <c r="L1270" s="779" t="str">
        <f t="shared" ca="1" si="55"/>
        <v/>
      </c>
      <c r="O1270" s="779" t="s">
        <v>5763</v>
      </c>
      <c r="P1270" s="779" t="s">
        <v>5764</v>
      </c>
      <c r="Q1270" s="779" t="s">
        <v>5765</v>
      </c>
      <c r="R1270" s="779" t="s">
        <v>1371</v>
      </c>
      <c r="S1270" s="779" t="s">
        <v>1372</v>
      </c>
    </row>
    <row r="1271" spans="11:19" hidden="1">
      <c r="K1271" s="779" t="str">
        <f t="shared" ca="1" si="54"/>
        <v/>
      </c>
      <c r="L1271" s="779" t="str">
        <f t="shared" ca="1" si="55"/>
        <v/>
      </c>
      <c r="O1271" s="779" t="s">
        <v>1373</v>
      </c>
      <c r="P1271" s="779" t="s">
        <v>1374</v>
      </c>
      <c r="Q1271" s="779" t="s">
        <v>1375</v>
      </c>
      <c r="R1271" s="779" t="s">
        <v>1376</v>
      </c>
      <c r="S1271" s="779" t="s">
        <v>8094</v>
      </c>
    </row>
    <row r="1272" spans="11:19" hidden="1">
      <c r="K1272" s="779" t="str">
        <f t="shared" ca="1" si="54"/>
        <v/>
      </c>
      <c r="L1272" s="779" t="str">
        <f t="shared" ca="1" si="55"/>
        <v/>
      </c>
      <c r="O1272" s="779" t="s">
        <v>8095</v>
      </c>
      <c r="P1272" s="779" t="s">
        <v>8096</v>
      </c>
      <c r="Q1272" s="779" t="s">
        <v>8097</v>
      </c>
      <c r="R1272" s="779" t="s">
        <v>2496</v>
      </c>
      <c r="S1272" s="779" t="s">
        <v>2666</v>
      </c>
    </row>
    <row r="1273" spans="11:19" hidden="1">
      <c r="K1273" s="779" t="str">
        <f t="shared" ca="1" si="54"/>
        <v/>
      </c>
      <c r="L1273" s="779" t="str">
        <f t="shared" ca="1" si="55"/>
        <v/>
      </c>
      <c r="O1273" s="779" t="s">
        <v>2667</v>
      </c>
      <c r="P1273" s="779" t="s">
        <v>2668</v>
      </c>
      <c r="Q1273" s="779" t="s">
        <v>2669</v>
      </c>
      <c r="R1273" s="779" t="s">
        <v>2670</v>
      </c>
      <c r="S1273" s="779" t="s">
        <v>2671</v>
      </c>
    </row>
    <row r="1274" spans="11:19" hidden="1">
      <c r="K1274" s="779" t="str">
        <f t="shared" ca="1" si="54"/>
        <v/>
      </c>
      <c r="L1274" s="779" t="str">
        <f t="shared" ca="1" si="55"/>
        <v/>
      </c>
      <c r="O1274" s="779" t="s">
        <v>1547</v>
      </c>
      <c r="P1274" s="779" t="s">
        <v>1548</v>
      </c>
      <c r="Q1274" s="779" t="s">
        <v>1549</v>
      </c>
      <c r="R1274" s="779" t="s">
        <v>1550</v>
      </c>
      <c r="S1274" s="779" t="s">
        <v>1551</v>
      </c>
    </row>
    <row r="1275" spans="11:19" hidden="1">
      <c r="K1275" s="779" t="str">
        <f t="shared" ca="1" si="54"/>
        <v/>
      </c>
      <c r="L1275" s="779" t="str">
        <f t="shared" ca="1" si="55"/>
        <v/>
      </c>
      <c r="O1275" s="779" t="s">
        <v>1552</v>
      </c>
      <c r="P1275" s="779" t="s">
        <v>1553</v>
      </c>
      <c r="Q1275" s="779" t="s">
        <v>1554</v>
      </c>
      <c r="R1275" s="779" t="s">
        <v>1555</v>
      </c>
      <c r="S1275" s="779" t="s">
        <v>1556</v>
      </c>
    </row>
    <row r="1276" spans="11:19" hidden="1">
      <c r="K1276" s="779" t="str">
        <f t="shared" ca="1" si="54"/>
        <v/>
      </c>
      <c r="L1276" s="779" t="str">
        <f t="shared" ca="1" si="55"/>
        <v/>
      </c>
      <c r="O1276" s="779" t="s">
        <v>1557</v>
      </c>
      <c r="P1276" s="779" t="s">
        <v>1558</v>
      </c>
      <c r="Q1276" s="779" t="s">
        <v>1559</v>
      </c>
      <c r="R1276" s="779" t="s">
        <v>3009</v>
      </c>
      <c r="S1276" s="779" t="s">
        <v>7935</v>
      </c>
    </row>
    <row r="1277" spans="11:19" hidden="1">
      <c r="K1277" s="779" t="str">
        <f t="shared" ca="1" si="54"/>
        <v/>
      </c>
      <c r="L1277" s="779" t="str">
        <f t="shared" ca="1" si="55"/>
        <v/>
      </c>
      <c r="O1277" s="779" t="s">
        <v>7936</v>
      </c>
      <c r="P1277" s="779" t="s">
        <v>7937</v>
      </c>
      <c r="Q1277" s="779" t="s">
        <v>7938</v>
      </c>
      <c r="R1277" s="779" t="s">
        <v>7939</v>
      </c>
      <c r="S1277" s="779" t="s">
        <v>7940</v>
      </c>
    </row>
    <row r="1278" spans="11:19" hidden="1">
      <c r="K1278" s="779" t="str">
        <f t="shared" ca="1" si="54"/>
        <v/>
      </c>
      <c r="L1278" s="779" t="str">
        <f t="shared" ca="1" si="55"/>
        <v/>
      </c>
      <c r="O1278" s="779" t="s">
        <v>7941</v>
      </c>
      <c r="P1278" s="779" t="s">
        <v>7942</v>
      </c>
      <c r="Q1278" s="779" t="s">
        <v>7943</v>
      </c>
      <c r="R1278" s="779" t="s">
        <v>7944</v>
      </c>
      <c r="S1278" s="779" t="s">
        <v>7945</v>
      </c>
    </row>
    <row r="1279" spans="11:19" hidden="1">
      <c r="K1279" s="779" t="str">
        <f t="shared" ca="1" si="54"/>
        <v/>
      </c>
      <c r="L1279" s="779" t="str">
        <f t="shared" ca="1" si="55"/>
        <v/>
      </c>
      <c r="O1279" s="779" t="s">
        <v>7946</v>
      </c>
      <c r="P1279" s="779" t="s">
        <v>7947</v>
      </c>
      <c r="Q1279" s="779" t="s">
        <v>2348</v>
      </c>
      <c r="R1279" s="779" t="s">
        <v>3554</v>
      </c>
      <c r="S1279" s="779" t="s">
        <v>3555</v>
      </c>
    </row>
    <row r="1280" spans="11:19" hidden="1">
      <c r="K1280" s="779" t="str">
        <f t="shared" ca="1" si="54"/>
        <v/>
      </c>
      <c r="L1280" s="779" t="str">
        <f t="shared" ca="1" si="55"/>
        <v/>
      </c>
      <c r="O1280" s="779" t="s">
        <v>3556</v>
      </c>
      <c r="P1280" s="779" t="s">
        <v>3557</v>
      </c>
      <c r="Q1280" s="779" t="s">
        <v>3558</v>
      </c>
      <c r="R1280" s="779" t="s">
        <v>13088</v>
      </c>
      <c r="S1280" s="779" t="s">
        <v>12757</v>
      </c>
    </row>
    <row r="1281" spans="11:19" hidden="1">
      <c r="K1281" s="779" t="str">
        <f t="shared" ca="1" si="54"/>
        <v/>
      </c>
      <c r="L1281" s="779" t="str">
        <f t="shared" ca="1" si="55"/>
        <v/>
      </c>
      <c r="O1281" s="779" t="s">
        <v>12758</v>
      </c>
      <c r="P1281" s="779" t="s">
        <v>5111</v>
      </c>
      <c r="Q1281" s="779" t="s">
        <v>5112</v>
      </c>
      <c r="R1281" s="779" t="s">
        <v>12228</v>
      </c>
      <c r="S1281" s="779" t="s">
        <v>12229</v>
      </c>
    </row>
    <row r="1282" spans="11:19" hidden="1">
      <c r="K1282" s="779" t="str">
        <f t="shared" ca="1" si="54"/>
        <v/>
      </c>
      <c r="L1282" s="779" t="str">
        <f t="shared" ca="1" si="55"/>
        <v/>
      </c>
      <c r="O1282" s="779" t="s">
        <v>12230</v>
      </c>
      <c r="P1282" s="779" t="s">
        <v>12231</v>
      </c>
      <c r="Q1282" s="779" t="s">
        <v>12232</v>
      </c>
      <c r="R1282" s="779" t="s">
        <v>12233</v>
      </c>
      <c r="S1282" s="779" t="s">
        <v>12234</v>
      </c>
    </row>
    <row r="1283" spans="11:19" hidden="1">
      <c r="K1283" s="779" t="str">
        <f t="shared" ca="1" si="54"/>
        <v/>
      </c>
      <c r="L1283" s="779" t="str">
        <f t="shared" ca="1" si="55"/>
        <v/>
      </c>
      <c r="O1283" s="779" t="s">
        <v>4741</v>
      </c>
      <c r="P1283" s="779" t="s">
        <v>4742</v>
      </c>
      <c r="Q1283" s="779" t="s">
        <v>4743</v>
      </c>
      <c r="R1283" s="779" t="s">
        <v>11159</v>
      </c>
      <c r="S1283" s="779" t="s">
        <v>11160</v>
      </c>
    </row>
    <row r="1284" spans="11:19" hidden="1">
      <c r="K1284" s="779" t="str">
        <f t="shared" ca="1" si="54"/>
        <v/>
      </c>
      <c r="L1284" s="779" t="str">
        <f t="shared" ca="1" si="55"/>
        <v/>
      </c>
      <c r="O1284" s="779" t="s">
        <v>11161</v>
      </c>
      <c r="P1284" s="779" t="s">
        <v>11162</v>
      </c>
      <c r="Q1284" s="779" t="s">
        <v>13006</v>
      </c>
      <c r="R1284" s="779" t="s">
        <v>13007</v>
      </c>
      <c r="S1284" s="779" t="s">
        <v>13008</v>
      </c>
    </row>
    <row r="1285" spans="11:19" hidden="1">
      <c r="K1285" s="779" t="str">
        <f t="shared" ca="1" si="54"/>
        <v/>
      </c>
      <c r="L1285" s="779" t="str">
        <f t="shared" ca="1" si="55"/>
        <v/>
      </c>
      <c r="O1285" s="779" t="s">
        <v>13009</v>
      </c>
      <c r="P1285" s="779" t="s">
        <v>13010</v>
      </c>
      <c r="Q1285" s="779" t="s">
        <v>13011</v>
      </c>
      <c r="R1285" s="779" t="s">
        <v>7453</v>
      </c>
      <c r="S1285" s="779" t="s">
        <v>7454</v>
      </c>
    </row>
    <row r="1286" spans="11:19" hidden="1">
      <c r="K1286" s="779" t="str">
        <f t="shared" ca="1" si="54"/>
        <v/>
      </c>
      <c r="L1286" s="779" t="str">
        <f t="shared" ca="1" si="55"/>
        <v/>
      </c>
      <c r="O1286" s="779" t="s">
        <v>7455</v>
      </c>
      <c r="P1286" s="779" t="s">
        <v>7456</v>
      </c>
      <c r="Q1286" s="779" t="s">
        <v>7457</v>
      </c>
      <c r="R1286" s="779" t="s">
        <v>7458</v>
      </c>
      <c r="S1286" s="779" t="s">
        <v>7459</v>
      </c>
    </row>
    <row r="1287" spans="11:19" hidden="1">
      <c r="K1287" s="779" t="str">
        <f t="shared" ca="1" si="54"/>
        <v/>
      </c>
      <c r="L1287" s="779" t="str">
        <f t="shared" ca="1" si="55"/>
        <v/>
      </c>
      <c r="O1287" s="779" t="s">
        <v>7460</v>
      </c>
      <c r="P1287" s="779" t="s">
        <v>7461</v>
      </c>
      <c r="Q1287" s="779" t="s">
        <v>7462</v>
      </c>
      <c r="R1287" s="779" t="s">
        <v>7450</v>
      </c>
      <c r="S1287" s="779" t="s">
        <v>6244</v>
      </c>
    </row>
    <row r="1288" spans="11:19" hidden="1">
      <c r="K1288" s="779" t="str">
        <f t="shared" ca="1" si="54"/>
        <v/>
      </c>
      <c r="L1288" s="779" t="str">
        <f t="shared" ca="1" si="55"/>
        <v/>
      </c>
      <c r="O1288" s="779" t="s">
        <v>6245</v>
      </c>
      <c r="P1288" s="779" t="s">
        <v>12431</v>
      </c>
      <c r="Q1288" s="779" t="s">
        <v>12432</v>
      </c>
      <c r="R1288" s="779" t="s">
        <v>12433</v>
      </c>
      <c r="S1288" s="779" t="s">
        <v>12434</v>
      </c>
    </row>
    <row r="1289" spans="11:19" hidden="1">
      <c r="K1289" s="779" t="str">
        <f t="shared" ca="1" si="54"/>
        <v/>
      </c>
      <c r="L1289" s="779" t="str">
        <f t="shared" ca="1" si="55"/>
        <v/>
      </c>
      <c r="O1289" s="779" t="s">
        <v>12435</v>
      </c>
      <c r="P1289" s="779" t="s">
        <v>10245</v>
      </c>
      <c r="Q1289" s="779" t="s">
        <v>10246</v>
      </c>
      <c r="R1289" s="779" t="s">
        <v>10247</v>
      </c>
      <c r="S1289" s="779" t="s">
        <v>10248</v>
      </c>
    </row>
    <row r="1290" spans="11:19" hidden="1">
      <c r="K1290" s="779" t="str">
        <f t="shared" ca="1" si="54"/>
        <v/>
      </c>
      <c r="L1290" s="779" t="str">
        <f t="shared" ca="1" si="55"/>
        <v/>
      </c>
      <c r="O1290" s="779" t="s">
        <v>10249</v>
      </c>
      <c r="P1290" s="779" t="s">
        <v>10250</v>
      </c>
      <c r="Q1290" s="779" t="s">
        <v>10251</v>
      </c>
      <c r="R1290" s="779" t="s">
        <v>10252</v>
      </c>
      <c r="S1290" s="779" t="s">
        <v>10253</v>
      </c>
    </row>
    <row r="1291" spans="11:19" hidden="1">
      <c r="K1291" s="779" t="str">
        <f t="shared" ca="1" si="54"/>
        <v/>
      </c>
      <c r="L1291" s="779" t="str">
        <f t="shared" ca="1" si="55"/>
        <v/>
      </c>
      <c r="O1291" s="779" t="s">
        <v>10254</v>
      </c>
      <c r="P1291" s="779" t="s">
        <v>10255</v>
      </c>
      <c r="Q1291" s="779" t="s">
        <v>10256</v>
      </c>
      <c r="R1291" s="779" t="s">
        <v>3737</v>
      </c>
      <c r="S1291" s="779" t="s">
        <v>3738</v>
      </c>
    </row>
    <row r="1292" spans="11:19" hidden="1">
      <c r="K1292" s="779" t="str">
        <f t="shared" ref="K1292:K1355" ca="1" si="56">IF(INDIRECT($O1292)=0,"",INDIRECT($R1292)&amp;INDIRECT($O1292)&amp;INDIRECT($P1292)&amp;INDIRECT($Q1292))</f>
        <v/>
      </c>
      <c r="L1292" s="779" t="str">
        <f t="shared" ref="L1292:L1355" ca="1" si="57">IF(INDIRECT($O1292)=0,"",INDIRECT($S1292)&amp;INDIRECT($O1292)&amp;INDIRECT($P1292)&amp;INDIRECT($Q1292))</f>
        <v/>
      </c>
      <c r="O1292" s="779" t="s">
        <v>3739</v>
      </c>
      <c r="P1292" s="779" t="s">
        <v>4633</v>
      </c>
      <c r="Q1292" s="779" t="s">
        <v>14073</v>
      </c>
      <c r="R1292" s="779" t="s">
        <v>14074</v>
      </c>
      <c r="S1292" s="779" t="s">
        <v>8324</v>
      </c>
    </row>
    <row r="1293" spans="11:19" hidden="1">
      <c r="K1293" s="779" t="str">
        <f t="shared" ca="1" si="56"/>
        <v/>
      </c>
      <c r="L1293" s="779" t="str">
        <f t="shared" ca="1" si="57"/>
        <v/>
      </c>
      <c r="O1293" s="779" t="s">
        <v>8325</v>
      </c>
      <c r="P1293" s="779" t="s">
        <v>13076</v>
      </c>
      <c r="Q1293" s="779" t="s">
        <v>13077</v>
      </c>
      <c r="R1293" s="779" t="s">
        <v>13078</v>
      </c>
      <c r="S1293" s="779" t="s">
        <v>13103</v>
      </c>
    </row>
    <row r="1294" spans="11:19" hidden="1">
      <c r="K1294" s="779" t="str">
        <f t="shared" ca="1" si="56"/>
        <v/>
      </c>
      <c r="L1294" s="779" t="str">
        <f t="shared" ca="1" si="57"/>
        <v/>
      </c>
      <c r="O1294" s="779" t="s">
        <v>13104</v>
      </c>
      <c r="P1294" s="779" t="s">
        <v>13105</v>
      </c>
      <c r="Q1294" s="779" t="s">
        <v>5857</v>
      </c>
      <c r="R1294" s="779" t="s">
        <v>5858</v>
      </c>
      <c r="S1294" s="779" t="s">
        <v>5859</v>
      </c>
    </row>
    <row r="1295" spans="11:19" hidden="1">
      <c r="K1295" s="779" t="str">
        <f t="shared" ca="1" si="56"/>
        <v/>
      </c>
      <c r="L1295" s="779" t="str">
        <f t="shared" ca="1" si="57"/>
        <v/>
      </c>
      <c r="O1295" s="779" t="s">
        <v>5860</v>
      </c>
      <c r="P1295" s="779" t="s">
        <v>5861</v>
      </c>
      <c r="Q1295" s="779" t="s">
        <v>5862</v>
      </c>
      <c r="R1295" s="779" t="s">
        <v>5863</v>
      </c>
      <c r="S1295" s="779" t="s">
        <v>5864</v>
      </c>
    </row>
    <row r="1296" spans="11:19" hidden="1">
      <c r="K1296" s="779" t="str">
        <f t="shared" ca="1" si="56"/>
        <v/>
      </c>
      <c r="L1296" s="779" t="str">
        <f t="shared" ca="1" si="57"/>
        <v/>
      </c>
      <c r="O1296" s="779" t="s">
        <v>5865</v>
      </c>
      <c r="P1296" s="779" t="s">
        <v>5866</v>
      </c>
      <c r="Q1296" s="779" t="s">
        <v>5867</v>
      </c>
      <c r="R1296" s="779" t="s">
        <v>5868</v>
      </c>
      <c r="S1296" s="779" t="s">
        <v>5869</v>
      </c>
    </row>
    <row r="1297" spans="11:19" hidden="1">
      <c r="K1297" s="779" t="str">
        <f t="shared" ca="1" si="56"/>
        <v/>
      </c>
      <c r="L1297" s="779" t="str">
        <f t="shared" ca="1" si="57"/>
        <v/>
      </c>
      <c r="O1297" s="779" t="s">
        <v>5870</v>
      </c>
      <c r="P1297" s="779" t="s">
        <v>5871</v>
      </c>
      <c r="Q1297" s="779" t="s">
        <v>5872</v>
      </c>
      <c r="R1297" s="779" t="s">
        <v>5548</v>
      </c>
      <c r="S1297" s="779" t="s">
        <v>5549</v>
      </c>
    </row>
    <row r="1298" spans="11:19" hidden="1">
      <c r="K1298" s="779" t="str">
        <f t="shared" ca="1" si="56"/>
        <v/>
      </c>
      <c r="L1298" s="779" t="str">
        <f t="shared" ca="1" si="57"/>
        <v/>
      </c>
      <c r="O1298" s="779" t="s">
        <v>5550</v>
      </c>
      <c r="P1298" s="779" t="s">
        <v>5551</v>
      </c>
      <c r="Q1298" s="779" t="s">
        <v>5552</v>
      </c>
      <c r="R1298" s="779" t="s">
        <v>5553</v>
      </c>
      <c r="S1298" s="779" t="s">
        <v>5554</v>
      </c>
    </row>
    <row r="1299" spans="11:19" hidden="1">
      <c r="K1299" s="779" t="str">
        <f t="shared" ca="1" si="56"/>
        <v/>
      </c>
      <c r="L1299" s="779" t="str">
        <f t="shared" ca="1" si="57"/>
        <v/>
      </c>
      <c r="O1299" s="779" t="s">
        <v>5555</v>
      </c>
      <c r="P1299" s="779" t="s">
        <v>10908</v>
      </c>
      <c r="Q1299" s="779" t="s">
        <v>4872</v>
      </c>
      <c r="R1299" s="779" t="s">
        <v>4873</v>
      </c>
      <c r="S1299" s="779" t="s">
        <v>4874</v>
      </c>
    </row>
    <row r="1300" spans="11:19" hidden="1">
      <c r="K1300" s="779" t="str">
        <f t="shared" ca="1" si="56"/>
        <v/>
      </c>
      <c r="L1300" s="779" t="str">
        <f t="shared" ca="1" si="57"/>
        <v/>
      </c>
      <c r="O1300" s="779" t="s">
        <v>4875</v>
      </c>
      <c r="P1300" s="779" t="s">
        <v>4876</v>
      </c>
      <c r="Q1300" s="779" t="s">
        <v>4877</v>
      </c>
      <c r="R1300" s="779" t="s">
        <v>4966</v>
      </c>
      <c r="S1300" s="779" t="s">
        <v>13069</v>
      </c>
    </row>
    <row r="1301" spans="11:19" hidden="1">
      <c r="K1301" s="779" t="str">
        <f t="shared" ca="1" si="56"/>
        <v/>
      </c>
      <c r="L1301" s="779" t="str">
        <f t="shared" ca="1" si="57"/>
        <v/>
      </c>
      <c r="O1301" s="779" t="s">
        <v>13070</v>
      </c>
      <c r="P1301" s="779" t="s">
        <v>13071</v>
      </c>
      <c r="Q1301" s="779" t="s">
        <v>13072</v>
      </c>
      <c r="R1301" s="779" t="s">
        <v>13073</v>
      </c>
      <c r="S1301" s="779" t="s">
        <v>10877</v>
      </c>
    </row>
    <row r="1302" spans="11:19" hidden="1">
      <c r="K1302" s="779" t="str">
        <f t="shared" ca="1" si="56"/>
        <v/>
      </c>
      <c r="L1302" s="779" t="str">
        <f t="shared" ca="1" si="57"/>
        <v/>
      </c>
      <c r="O1302" s="779" t="s">
        <v>10878</v>
      </c>
      <c r="P1302" s="779" t="s">
        <v>10879</v>
      </c>
      <c r="Q1302" s="779" t="s">
        <v>10880</v>
      </c>
      <c r="R1302" s="779" t="s">
        <v>1475</v>
      </c>
      <c r="S1302" s="779" t="s">
        <v>1476</v>
      </c>
    </row>
    <row r="1303" spans="11:19" hidden="1">
      <c r="K1303" s="779" t="str">
        <f t="shared" ca="1" si="56"/>
        <v/>
      </c>
      <c r="L1303" s="779" t="str">
        <f t="shared" ca="1" si="57"/>
        <v/>
      </c>
      <c r="O1303" s="779" t="s">
        <v>1477</v>
      </c>
      <c r="P1303" s="779" t="s">
        <v>1478</v>
      </c>
      <c r="Q1303" s="779" t="s">
        <v>1479</v>
      </c>
      <c r="R1303" s="779" t="s">
        <v>1480</v>
      </c>
      <c r="S1303" s="779" t="s">
        <v>2580</v>
      </c>
    </row>
    <row r="1304" spans="11:19" hidden="1">
      <c r="K1304" s="779" t="str">
        <f t="shared" ca="1" si="56"/>
        <v/>
      </c>
      <c r="L1304" s="779" t="str">
        <f t="shared" ca="1" si="57"/>
        <v/>
      </c>
      <c r="O1304" s="779" t="s">
        <v>2581</v>
      </c>
      <c r="P1304" s="779" t="s">
        <v>2582</v>
      </c>
      <c r="Q1304" s="779" t="s">
        <v>2452</v>
      </c>
      <c r="R1304" s="779" t="s">
        <v>2453</v>
      </c>
      <c r="S1304" s="779" t="s">
        <v>2454</v>
      </c>
    </row>
    <row r="1305" spans="11:19" hidden="1">
      <c r="K1305" s="779" t="str">
        <f t="shared" ca="1" si="56"/>
        <v/>
      </c>
      <c r="L1305" s="779" t="str">
        <f t="shared" ca="1" si="57"/>
        <v/>
      </c>
      <c r="O1305" s="779" t="s">
        <v>2455</v>
      </c>
      <c r="P1305" s="779" t="s">
        <v>2456</v>
      </c>
      <c r="Q1305" s="779" t="s">
        <v>2457</v>
      </c>
      <c r="R1305" s="779" t="s">
        <v>2458</v>
      </c>
      <c r="S1305" s="779" t="s">
        <v>11918</v>
      </c>
    </row>
    <row r="1306" spans="11:19" hidden="1">
      <c r="K1306" s="779" t="str">
        <f t="shared" ca="1" si="56"/>
        <v/>
      </c>
      <c r="L1306" s="779" t="str">
        <f t="shared" ca="1" si="57"/>
        <v/>
      </c>
      <c r="O1306" s="779" t="s">
        <v>11919</v>
      </c>
      <c r="P1306" s="779" t="s">
        <v>11920</v>
      </c>
      <c r="Q1306" s="779" t="s">
        <v>11921</v>
      </c>
      <c r="R1306" s="779" t="s">
        <v>2544</v>
      </c>
      <c r="S1306" s="779" t="s">
        <v>2545</v>
      </c>
    </row>
    <row r="1307" spans="11:19" hidden="1">
      <c r="K1307" s="779" t="str">
        <f t="shared" ca="1" si="56"/>
        <v/>
      </c>
      <c r="L1307" s="779" t="str">
        <f t="shared" ca="1" si="57"/>
        <v/>
      </c>
      <c r="O1307" s="779" t="s">
        <v>2546</v>
      </c>
      <c r="P1307" s="779" t="s">
        <v>2547</v>
      </c>
      <c r="Q1307" s="779" t="s">
        <v>12087</v>
      </c>
      <c r="R1307" s="779" t="s">
        <v>12088</v>
      </c>
      <c r="S1307" s="779" t="s">
        <v>12089</v>
      </c>
    </row>
    <row r="1308" spans="11:19" hidden="1">
      <c r="K1308" s="779" t="str">
        <f t="shared" ca="1" si="56"/>
        <v/>
      </c>
      <c r="L1308" s="779" t="str">
        <f t="shared" ca="1" si="57"/>
        <v/>
      </c>
      <c r="O1308" s="779" t="s">
        <v>12090</v>
      </c>
      <c r="P1308" s="779" t="s">
        <v>12091</v>
      </c>
      <c r="Q1308" s="779" t="s">
        <v>12092</v>
      </c>
      <c r="R1308" s="779" t="s">
        <v>9872</v>
      </c>
      <c r="S1308" s="779" t="s">
        <v>9873</v>
      </c>
    </row>
    <row r="1309" spans="11:19" hidden="1">
      <c r="K1309" s="779" t="str">
        <f t="shared" ca="1" si="56"/>
        <v/>
      </c>
      <c r="L1309" s="779" t="str">
        <f t="shared" ca="1" si="57"/>
        <v/>
      </c>
      <c r="O1309" s="779" t="s">
        <v>9874</v>
      </c>
      <c r="P1309" s="779" t="s">
        <v>9875</v>
      </c>
      <c r="Q1309" s="779" t="s">
        <v>9876</v>
      </c>
      <c r="R1309" s="779" t="s">
        <v>9877</v>
      </c>
      <c r="S1309" s="779" t="s">
        <v>2557</v>
      </c>
    </row>
    <row r="1310" spans="11:19" hidden="1">
      <c r="K1310" s="779" t="str">
        <f t="shared" ca="1" si="56"/>
        <v/>
      </c>
      <c r="L1310" s="779" t="str">
        <f t="shared" ca="1" si="57"/>
        <v/>
      </c>
      <c r="O1310" s="779" t="s">
        <v>2558</v>
      </c>
      <c r="P1310" s="779" t="s">
        <v>2559</v>
      </c>
      <c r="Q1310" s="779" t="s">
        <v>2560</v>
      </c>
      <c r="R1310" s="779" t="s">
        <v>2561</v>
      </c>
      <c r="S1310" s="779" t="s">
        <v>2562</v>
      </c>
    </row>
    <row r="1311" spans="11:19" hidden="1">
      <c r="K1311" s="779" t="str">
        <f t="shared" ca="1" si="56"/>
        <v/>
      </c>
      <c r="L1311" s="779" t="str">
        <f t="shared" ca="1" si="57"/>
        <v/>
      </c>
      <c r="O1311" s="779" t="s">
        <v>4506</v>
      </c>
      <c r="P1311" s="779" t="s">
        <v>4507</v>
      </c>
      <c r="Q1311" s="779" t="s">
        <v>7802</v>
      </c>
      <c r="R1311" s="779" t="s">
        <v>7803</v>
      </c>
      <c r="S1311" s="779" t="s">
        <v>7804</v>
      </c>
    </row>
    <row r="1312" spans="11:19" hidden="1">
      <c r="K1312" s="779" t="str">
        <f t="shared" ca="1" si="56"/>
        <v/>
      </c>
      <c r="L1312" s="779" t="str">
        <f t="shared" ca="1" si="57"/>
        <v/>
      </c>
      <c r="O1312" s="779" t="s">
        <v>7805</v>
      </c>
      <c r="P1312" s="779" t="s">
        <v>7806</v>
      </c>
      <c r="Q1312" s="779" t="s">
        <v>7807</v>
      </c>
      <c r="R1312" s="779" t="s">
        <v>7808</v>
      </c>
      <c r="S1312" s="779" t="s">
        <v>7809</v>
      </c>
    </row>
    <row r="1313" spans="11:19" hidden="1">
      <c r="K1313" s="779" t="str">
        <f t="shared" ca="1" si="56"/>
        <v/>
      </c>
      <c r="L1313" s="779" t="str">
        <f t="shared" ca="1" si="57"/>
        <v/>
      </c>
      <c r="O1313" s="779" t="s">
        <v>7810</v>
      </c>
      <c r="P1313" s="779" t="s">
        <v>6870</v>
      </c>
      <c r="Q1313" s="779" t="s">
        <v>6871</v>
      </c>
      <c r="R1313" s="779" t="s">
        <v>6872</v>
      </c>
      <c r="S1313" s="779" t="s">
        <v>6873</v>
      </c>
    </row>
    <row r="1314" spans="11:19" hidden="1">
      <c r="K1314" s="779" t="str">
        <f t="shared" ca="1" si="56"/>
        <v/>
      </c>
      <c r="L1314" s="779" t="str">
        <f t="shared" ca="1" si="57"/>
        <v/>
      </c>
      <c r="O1314" s="779" t="s">
        <v>6874</v>
      </c>
      <c r="P1314" s="779" t="s">
        <v>6875</v>
      </c>
      <c r="Q1314" s="779" t="s">
        <v>6876</v>
      </c>
      <c r="R1314" s="779" t="s">
        <v>6877</v>
      </c>
      <c r="S1314" s="779" t="s">
        <v>6878</v>
      </c>
    </row>
    <row r="1315" spans="11:19" hidden="1">
      <c r="K1315" s="779" t="str">
        <f t="shared" ca="1" si="56"/>
        <v/>
      </c>
      <c r="L1315" s="779" t="str">
        <f t="shared" ca="1" si="57"/>
        <v/>
      </c>
      <c r="O1315" s="779" t="s">
        <v>999</v>
      </c>
      <c r="P1315" s="779" t="s">
        <v>1000</v>
      </c>
      <c r="Q1315" s="779" t="s">
        <v>1001</v>
      </c>
      <c r="R1315" s="779" t="s">
        <v>5349</v>
      </c>
      <c r="S1315" s="779" t="s">
        <v>5350</v>
      </c>
    </row>
    <row r="1316" spans="11:19" hidden="1">
      <c r="K1316" s="779" t="str">
        <f t="shared" ca="1" si="56"/>
        <v/>
      </c>
      <c r="L1316" s="779" t="str">
        <f t="shared" ca="1" si="57"/>
        <v/>
      </c>
      <c r="O1316" s="779" t="s">
        <v>8223</v>
      </c>
      <c r="P1316" s="779" t="s">
        <v>8224</v>
      </c>
      <c r="Q1316" s="779" t="s">
        <v>8225</v>
      </c>
      <c r="R1316" s="779" t="s">
        <v>8226</v>
      </c>
      <c r="S1316" s="779" t="s">
        <v>10012</v>
      </c>
    </row>
    <row r="1317" spans="11:19" hidden="1">
      <c r="K1317" s="779" t="str">
        <f t="shared" ca="1" si="56"/>
        <v/>
      </c>
      <c r="L1317" s="779" t="str">
        <f t="shared" ca="1" si="57"/>
        <v/>
      </c>
      <c r="O1317" s="779" t="s">
        <v>10013</v>
      </c>
      <c r="P1317" s="779" t="s">
        <v>10014</v>
      </c>
      <c r="Q1317" s="779" t="s">
        <v>12122</v>
      </c>
      <c r="R1317" s="779" t="s">
        <v>12123</v>
      </c>
      <c r="S1317" s="779" t="s">
        <v>4630</v>
      </c>
    </row>
    <row r="1318" spans="11:19" hidden="1">
      <c r="K1318" s="779" t="str">
        <f t="shared" ca="1" si="56"/>
        <v/>
      </c>
      <c r="L1318" s="779" t="str">
        <f t="shared" ca="1" si="57"/>
        <v/>
      </c>
      <c r="O1318" s="779" t="s">
        <v>4631</v>
      </c>
      <c r="P1318" s="779" t="s">
        <v>11176</v>
      </c>
      <c r="Q1318" s="779" t="s">
        <v>11177</v>
      </c>
      <c r="R1318" s="779" t="s">
        <v>11178</v>
      </c>
      <c r="S1318" s="779" t="s">
        <v>11179</v>
      </c>
    </row>
    <row r="1319" spans="11:19" hidden="1">
      <c r="K1319" s="779" t="str">
        <f t="shared" ca="1" si="56"/>
        <v/>
      </c>
      <c r="L1319" s="779" t="str">
        <f t="shared" ca="1" si="57"/>
        <v/>
      </c>
      <c r="O1319" s="779" t="s">
        <v>11180</v>
      </c>
      <c r="P1319" s="779" t="s">
        <v>11181</v>
      </c>
      <c r="Q1319" s="779" t="s">
        <v>11182</v>
      </c>
      <c r="R1319" s="779" t="s">
        <v>9002</v>
      </c>
      <c r="S1319" s="779" t="s">
        <v>9003</v>
      </c>
    </row>
    <row r="1320" spans="11:19" hidden="1">
      <c r="K1320" s="779" t="str">
        <f t="shared" ca="1" si="56"/>
        <v/>
      </c>
      <c r="L1320" s="779" t="str">
        <f t="shared" ca="1" si="57"/>
        <v/>
      </c>
      <c r="O1320" s="779" t="s">
        <v>9004</v>
      </c>
      <c r="P1320" s="779" t="s">
        <v>9005</v>
      </c>
      <c r="Q1320" s="779" t="s">
        <v>9006</v>
      </c>
      <c r="R1320" s="779" t="s">
        <v>9007</v>
      </c>
      <c r="S1320" s="779" t="s">
        <v>9008</v>
      </c>
    </row>
    <row r="1321" spans="11:19" hidden="1">
      <c r="K1321" s="779" t="str">
        <f t="shared" ca="1" si="56"/>
        <v/>
      </c>
      <c r="L1321" s="779" t="str">
        <f t="shared" ca="1" si="57"/>
        <v/>
      </c>
      <c r="O1321" s="779" t="s">
        <v>9009</v>
      </c>
      <c r="P1321" s="779" t="s">
        <v>9010</v>
      </c>
      <c r="Q1321" s="779" t="s">
        <v>9011</v>
      </c>
      <c r="R1321" s="779" t="s">
        <v>9012</v>
      </c>
      <c r="S1321" s="779" t="s">
        <v>9013</v>
      </c>
    </row>
    <row r="1322" spans="11:19" hidden="1">
      <c r="K1322" s="779" t="str">
        <f t="shared" ca="1" si="56"/>
        <v/>
      </c>
      <c r="L1322" s="779" t="str">
        <f t="shared" ca="1" si="57"/>
        <v/>
      </c>
      <c r="O1322" s="779" t="s">
        <v>1398</v>
      </c>
      <c r="P1322" s="779" t="s">
        <v>9419</v>
      </c>
      <c r="Q1322" s="779" t="s">
        <v>9420</v>
      </c>
      <c r="R1322" s="779" t="s">
        <v>9421</v>
      </c>
      <c r="S1322" s="779" t="s">
        <v>9422</v>
      </c>
    </row>
    <row r="1323" spans="11:19" hidden="1">
      <c r="K1323" s="779" t="str">
        <f t="shared" ca="1" si="56"/>
        <v/>
      </c>
      <c r="L1323" s="779" t="str">
        <f t="shared" ca="1" si="57"/>
        <v/>
      </c>
      <c r="O1323" s="779" t="s">
        <v>9423</v>
      </c>
      <c r="P1323" s="779" t="s">
        <v>9424</v>
      </c>
      <c r="Q1323" s="779" t="s">
        <v>9425</v>
      </c>
      <c r="R1323" s="779" t="s">
        <v>9426</v>
      </c>
      <c r="S1323" s="779" t="s">
        <v>9427</v>
      </c>
    </row>
    <row r="1324" spans="11:19" hidden="1">
      <c r="K1324" s="779" t="str">
        <f t="shared" ca="1" si="56"/>
        <v/>
      </c>
      <c r="L1324" s="779" t="str">
        <f t="shared" ca="1" si="57"/>
        <v/>
      </c>
      <c r="O1324" s="779" t="s">
        <v>9428</v>
      </c>
      <c r="P1324" s="779" t="s">
        <v>9429</v>
      </c>
      <c r="Q1324" s="779" t="s">
        <v>9430</v>
      </c>
      <c r="R1324" s="779" t="s">
        <v>9431</v>
      </c>
      <c r="S1324" s="779" t="s">
        <v>9432</v>
      </c>
    </row>
    <row r="1325" spans="11:19" hidden="1">
      <c r="K1325" s="779" t="str">
        <f t="shared" ca="1" si="56"/>
        <v/>
      </c>
      <c r="L1325" s="779" t="str">
        <f t="shared" ca="1" si="57"/>
        <v/>
      </c>
      <c r="O1325" s="779" t="s">
        <v>9433</v>
      </c>
      <c r="P1325" s="779" t="s">
        <v>9434</v>
      </c>
      <c r="Q1325" s="779" t="s">
        <v>9435</v>
      </c>
      <c r="R1325" s="779" t="s">
        <v>9436</v>
      </c>
      <c r="S1325" s="779" t="s">
        <v>9437</v>
      </c>
    </row>
    <row r="1326" spans="11:19" hidden="1">
      <c r="K1326" s="779" t="str">
        <f t="shared" ca="1" si="56"/>
        <v/>
      </c>
      <c r="L1326" s="779" t="str">
        <f t="shared" ca="1" si="57"/>
        <v/>
      </c>
      <c r="O1326" s="779" t="s">
        <v>3522</v>
      </c>
      <c r="P1326" s="779" t="s">
        <v>3523</v>
      </c>
      <c r="Q1326" s="779" t="s">
        <v>3524</v>
      </c>
      <c r="R1326" s="779" t="s">
        <v>3525</v>
      </c>
      <c r="S1326" s="779" t="s">
        <v>3526</v>
      </c>
    </row>
    <row r="1327" spans="11:19" hidden="1">
      <c r="K1327" s="779" t="str">
        <f t="shared" ca="1" si="56"/>
        <v/>
      </c>
      <c r="L1327" s="779" t="str">
        <f t="shared" ca="1" si="57"/>
        <v/>
      </c>
      <c r="O1327" s="779" t="s">
        <v>3527</v>
      </c>
      <c r="P1327" s="779" t="s">
        <v>3528</v>
      </c>
      <c r="Q1327" s="779" t="s">
        <v>3529</v>
      </c>
      <c r="R1327" s="779" t="s">
        <v>3530</v>
      </c>
      <c r="S1327" s="779" t="s">
        <v>3531</v>
      </c>
    </row>
    <row r="1328" spans="11:19" hidden="1">
      <c r="K1328" s="779" t="str">
        <f t="shared" ca="1" si="56"/>
        <v/>
      </c>
      <c r="L1328" s="779" t="str">
        <f t="shared" ca="1" si="57"/>
        <v/>
      </c>
      <c r="O1328" s="779" t="s">
        <v>3532</v>
      </c>
      <c r="P1328" s="779" t="s">
        <v>3533</v>
      </c>
      <c r="Q1328" s="779" t="s">
        <v>3534</v>
      </c>
      <c r="R1328" s="779" t="s">
        <v>3535</v>
      </c>
      <c r="S1328" s="779" t="s">
        <v>3536</v>
      </c>
    </row>
    <row r="1329" spans="11:19" hidden="1">
      <c r="K1329" s="779" t="str">
        <f t="shared" ca="1" si="56"/>
        <v/>
      </c>
      <c r="L1329" s="779" t="str">
        <f t="shared" ca="1" si="57"/>
        <v/>
      </c>
      <c r="O1329" s="779" t="s">
        <v>1222</v>
      </c>
      <c r="P1329" s="779" t="s">
        <v>1223</v>
      </c>
      <c r="Q1329" s="779" t="s">
        <v>1224</v>
      </c>
      <c r="R1329" s="779" t="s">
        <v>1225</v>
      </c>
      <c r="S1329" s="779" t="s">
        <v>1226</v>
      </c>
    </row>
    <row r="1330" spans="11:19" hidden="1">
      <c r="K1330" s="779" t="str">
        <f t="shared" ca="1" si="56"/>
        <v/>
      </c>
      <c r="L1330" s="779" t="str">
        <f t="shared" ca="1" si="57"/>
        <v/>
      </c>
      <c r="O1330" s="779" t="s">
        <v>6310</v>
      </c>
      <c r="P1330" s="779" t="s">
        <v>6311</v>
      </c>
      <c r="Q1330" s="779" t="s">
        <v>6312</v>
      </c>
      <c r="R1330" s="779" t="s">
        <v>6313</v>
      </c>
      <c r="S1330" s="779" t="s">
        <v>6477</v>
      </c>
    </row>
    <row r="1331" spans="11:19" hidden="1">
      <c r="K1331" s="779" t="str">
        <f t="shared" ca="1" si="56"/>
        <v/>
      </c>
      <c r="L1331" s="779" t="str">
        <f t="shared" ca="1" si="57"/>
        <v/>
      </c>
      <c r="O1331" s="779" t="s">
        <v>6478</v>
      </c>
      <c r="P1331" s="779" t="s">
        <v>3180</v>
      </c>
      <c r="Q1331" s="779" t="s">
        <v>724</v>
      </c>
      <c r="R1331" s="779" t="s">
        <v>725</v>
      </c>
      <c r="S1331" s="779" t="s">
        <v>726</v>
      </c>
    </row>
    <row r="1332" spans="11:19" hidden="1">
      <c r="K1332" s="779" t="str">
        <f t="shared" ca="1" si="56"/>
        <v/>
      </c>
      <c r="L1332" s="779" t="str">
        <f t="shared" ca="1" si="57"/>
        <v/>
      </c>
      <c r="O1332" s="779" t="s">
        <v>727</v>
      </c>
      <c r="P1332" s="779" t="s">
        <v>3677</v>
      </c>
      <c r="Q1332" s="779" t="s">
        <v>3678</v>
      </c>
      <c r="R1332" s="779" t="s">
        <v>3679</v>
      </c>
      <c r="S1332" s="779" t="s">
        <v>3680</v>
      </c>
    </row>
    <row r="1333" spans="11:19" hidden="1">
      <c r="K1333" s="779" t="str">
        <f t="shared" ca="1" si="56"/>
        <v/>
      </c>
      <c r="L1333" s="779" t="str">
        <f t="shared" ca="1" si="57"/>
        <v/>
      </c>
      <c r="O1333" s="779" t="s">
        <v>3681</v>
      </c>
      <c r="P1333" s="779" t="s">
        <v>3682</v>
      </c>
      <c r="Q1333" s="779" t="s">
        <v>3683</v>
      </c>
      <c r="R1333" s="779" t="s">
        <v>3684</v>
      </c>
      <c r="S1333" s="779" t="s">
        <v>3685</v>
      </c>
    </row>
    <row r="1334" spans="11:19" hidden="1">
      <c r="K1334" s="779" t="str">
        <f t="shared" ca="1" si="56"/>
        <v/>
      </c>
      <c r="L1334" s="779" t="str">
        <f t="shared" ca="1" si="57"/>
        <v/>
      </c>
      <c r="O1334" s="779" t="s">
        <v>3686</v>
      </c>
      <c r="P1334" s="779" t="s">
        <v>3687</v>
      </c>
      <c r="Q1334" s="779" t="s">
        <v>3688</v>
      </c>
      <c r="R1334" s="779" t="s">
        <v>3689</v>
      </c>
      <c r="S1334" s="779" t="s">
        <v>3690</v>
      </c>
    </row>
    <row r="1335" spans="11:19" hidden="1">
      <c r="K1335" s="779" t="str">
        <f t="shared" ca="1" si="56"/>
        <v/>
      </c>
      <c r="L1335" s="779" t="str">
        <f t="shared" ca="1" si="57"/>
        <v/>
      </c>
      <c r="O1335" s="779" t="s">
        <v>3691</v>
      </c>
      <c r="P1335" s="779" t="s">
        <v>8802</v>
      </c>
      <c r="Q1335" s="779" t="s">
        <v>8803</v>
      </c>
      <c r="R1335" s="779" t="s">
        <v>8804</v>
      </c>
      <c r="S1335" s="779" t="s">
        <v>9716</v>
      </c>
    </row>
    <row r="1336" spans="11:19" hidden="1">
      <c r="K1336" s="779" t="str">
        <f t="shared" ca="1" si="56"/>
        <v/>
      </c>
      <c r="L1336" s="779" t="str">
        <f t="shared" ca="1" si="57"/>
        <v/>
      </c>
      <c r="O1336" s="779" t="s">
        <v>9717</v>
      </c>
      <c r="P1336" s="779" t="s">
        <v>9718</v>
      </c>
      <c r="Q1336" s="779" t="s">
        <v>9719</v>
      </c>
      <c r="R1336" s="779" t="s">
        <v>9720</v>
      </c>
      <c r="S1336" s="779" t="s">
        <v>9721</v>
      </c>
    </row>
    <row r="1337" spans="11:19" hidden="1">
      <c r="K1337" s="779" t="str">
        <f t="shared" ca="1" si="56"/>
        <v/>
      </c>
      <c r="L1337" s="779" t="str">
        <f t="shared" ca="1" si="57"/>
        <v/>
      </c>
      <c r="O1337" s="779" t="s">
        <v>9879</v>
      </c>
      <c r="P1337" s="779" t="s">
        <v>9880</v>
      </c>
      <c r="Q1337" s="779" t="s">
        <v>9881</v>
      </c>
      <c r="R1337" s="779" t="s">
        <v>9882</v>
      </c>
      <c r="S1337" s="779" t="s">
        <v>9883</v>
      </c>
    </row>
    <row r="1338" spans="11:19" hidden="1">
      <c r="K1338" s="779" t="str">
        <f t="shared" ca="1" si="56"/>
        <v/>
      </c>
      <c r="L1338" s="779" t="str">
        <f t="shared" ca="1" si="57"/>
        <v/>
      </c>
      <c r="O1338" s="779" t="s">
        <v>9884</v>
      </c>
      <c r="P1338" s="779" t="s">
        <v>9885</v>
      </c>
      <c r="Q1338" s="779" t="s">
        <v>9886</v>
      </c>
      <c r="R1338" s="779" t="s">
        <v>9887</v>
      </c>
      <c r="S1338" s="779" t="s">
        <v>9888</v>
      </c>
    </row>
    <row r="1339" spans="11:19" hidden="1">
      <c r="K1339" s="779" t="str">
        <f t="shared" ca="1" si="56"/>
        <v/>
      </c>
      <c r="L1339" s="779" t="str">
        <f t="shared" ca="1" si="57"/>
        <v/>
      </c>
      <c r="O1339" s="779" t="s">
        <v>9889</v>
      </c>
      <c r="P1339" s="779" t="s">
        <v>12922</v>
      </c>
      <c r="Q1339" s="779" t="s">
        <v>12923</v>
      </c>
      <c r="R1339" s="779" t="s">
        <v>12924</v>
      </c>
      <c r="S1339" s="779" t="s">
        <v>12925</v>
      </c>
    </row>
    <row r="1340" spans="11:19" hidden="1">
      <c r="K1340" s="779" t="str">
        <f t="shared" ca="1" si="56"/>
        <v/>
      </c>
      <c r="L1340" s="779" t="str">
        <f t="shared" ca="1" si="57"/>
        <v/>
      </c>
      <c r="O1340" s="779" t="s">
        <v>12926</v>
      </c>
      <c r="P1340" s="779" t="s">
        <v>12927</v>
      </c>
      <c r="Q1340" s="779" t="s">
        <v>12928</v>
      </c>
      <c r="R1340" s="779" t="s">
        <v>12929</v>
      </c>
      <c r="S1340" s="779" t="s">
        <v>12930</v>
      </c>
    </row>
    <row r="1341" spans="11:19" hidden="1">
      <c r="K1341" s="779" t="str">
        <f t="shared" ca="1" si="56"/>
        <v/>
      </c>
      <c r="L1341" s="779" t="str">
        <f t="shared" ca="1" si="57"/>
        <v/>
      </c>
      <c r="O1341" s="779" t="s">
        <v>12931</v>
      </c>
      <c r="P1341" s="779" t="s">
        <v>12932</v>
      </c>
      <c r="Q1341" s="779" t="s">
        <v>12933</v>
      </c>
      <c r="R1341" s="779" t="s">
        <v>12934</v>
      </c>
      <c r="S1341" s="779" t="s">
        <v>8480</v>
      </c>
    </row>
    <row r="1342" spans="11:19" hidden="1">
      <c r="K1342" s="779" t="str">
        <f t="shared" ca="1" si="56"/>
        <v/>
      </c>
      <c r="L1342" s="779" t="str">
        <f t="shared" ca="1" si="57"/>
        <v/>
      </c>
      <c r="O1342" s="779" t="s">
        <v>8481</v>
      </c>
      <c r="P1342" s="779" t="s">
        <v>8482</v>
      </c>
      <c r="Q1342" s="779" t="s">
        <v>2742</v>
      </c>
      <c r="R1342" s="779" t="s">
        <v>2743</v>
      </c>
      <c r="S1342" s="779" t="s">
        <v>2744</v>
      </c>
    </row>
    <row r="1343" spans="11:19" hidden="1">
      <c r="K1343" s="779" t="str">
        <f t="shared" ca="1" si="56"/>
        <v/>
      </c>
      <c r="L1343" s="779" t="str">
        <f t="shared" ca="1" si="57"/>
        <v/>
      </c>
      <c r="O1343" s="779" t="s">
        <v>2745</v>
      </c>
      <c r="P1343" s="779" t="s">
        <v>3200</v>
      </c>
      <c r="Q1343" s="779" t="s">
        <v>3201</v>
      </c>
      <c r="R1343" s="779" t="s">
        <v>3202</v>
      </c>
      <c r="S1343" s="779" t="s">
        <v>3203</v>
      </c>
    </row>
    <row r="1344" spans="11:19" hidden="1">
      <c r="K1344" s="779" t="str">
        <f t="shared" ca="1" si="56"/>
        <v/>
      </c>
      <c r="L1344" s="779" t="str">
        <f t="shared" ca="1" si="57"/>
        <v/>
      </c>
      <c r="O1344" s="779" t="s">
        <v>3204</v>
      </c>
      <c r="P1344" s="779" t="s">
        <v>3205</v>
      </c>
      <c r="Q1344" s="779" t="s">
        <v>3206</v>
      </c>
      <c r="R1344" s="779" t="s">
        <v>3207</v>
      </c>
      <c r="S1344" s="779" t="s">
        <v>3208</v>
      </c>
    </row>
    <row r="1345" spans="11:19" hidden="1">
      <c r="K1345" s="779" t="str">
        <f t="shared" ca="1" si="56"/>
        <v/>
      </c>
      <c r="L1345" s="779" t="str">
        <f t="shared" ca="1" si="57"/>
        <v/>
      </c>
      <c r="O1345" s="779" t="s">
        <v>3209</v>
      </c>
      <c r="P1345" s="779" t="s">
        <v>3210</v>
      </c>
      <c r="Q1345" s="779" t="s">
        <v>3211</v>
      </c>
      <c r="R1345" s="779" t="s">
        <v>3212</v>
      </c>
      <c r="S1345" s="779" t="s">
        <v>14097</v>
      </c>
    </row>
    <row r="1346" spans="11:19" hidden="1">
      <c r="K1346" s="779" t="str">
        <f t="shared" ca="1" si="56"/>
        <v/>
      </c>
      <c r="L1346" s="779" t="str">
        <f t="shared" ca="1" si="57"/>
        <v/>
      </c>
      <c r="O1346" s="779" t="s">
        <v>14098</v>
      </c>
      <c r="P1346" s="779" t="s">
        <v>14099</v>
      </c>
      <c r="Q1346" s="779" t="s">
        <v>14100</v>
      </c>
      <c r="R1346" s="779" t="s">
        <v>10675</v>
      </c>
      <c r="S1346" s="779" t="s">
        <v>10676</v>
      </c>
    </row>
    <row r="1347" spans="11:19" hidden="1">
      <c r="K1347" s="779" t="str">
        <f t="shared" ca="1" si="56"/>
        <v/>
      </c>
      <c r="L1347" s="779" t="str">
        <f t="shared" ca="1" si="57"/>
        <v/>
      </c>
      <c r="O1347" s="779" t="s">
        <v>10677</v>
      </c>
      <c r="P1347" s="779" t="s">
        <v>10678</v>
      </c>
      <c r="Q1347" s="779" t="s">
        <v>10679</v>
      </c>
      <c r="R1347" s="779" t="s">
        <v>10680</v>
      </c>
      <c r="S1347" s="779" t="s">
        <v>10681</v>
      </c>
    </row>
    <row r="1348" spans="11:19" hidden="1">
      <c r="K1348" s="779" t="str">
        <f t="shared" ca="1" si="56"/>
        <v/>
      </c>
      <c r="L1348" s="779" t="str">
        <f t="shared" ca="1" si="57"/>
        <v/>
      </c>
      <c r="O1348" s="779" t="s">
        <v>10682</v>
      </c>
      <c r="P1348" s="779" t="s">
        <v>10683</v>
      </c>
      <c r="Q1348" s="779" t="s">
        <v>10684</v>
      </c>
      <c r="R1348" s="779" t="s">
        <v>10685</v>
      </c>
      <c r="S1348" s="779" t="s">
        <v>10686</v>
      </c>
    </row>
    <row r="1349" spans="11:19" hidden="1">
      <c r="K1349" s="779" t="str">
        <f t="shared" ca="1" si="56"/>
        <v/>
      </c>
      <c r="L1349" s="779" t="str">
        <f t="shared" ca="1" si="57"/>
        <v/>
      </c>
      <c r="O1349" s="779" t="s">
        <v>10687</v>
      </c>
      <c r="P1349" s="779" t="s">
        <v>10688</v>
      </c>
      <c r="Q1349" s="779" t="s">
        <v>8194</v>
      </c>
      <c r="R1349" s="779" t="s">
        <v>8195</v>
      </c>
      <c r="S1349" s="779" t="s">
        <v>8196</v>
      </c>
    </row>
    <row r="1350" spans="11:19" hidden="1">
      <c r="K1350" s="779" t="str">
        <f t="shared" ca="1" si="56"/>
        <v/>
      </c>
      <c r="L1350" s="779" t="str">
        <f t="shared" ca="1" si="57"/>
        <v/>
      </c>
      <c r="O1350" s="779" t="s">
        <v>2105</v>
      </c>
      <c r="P1350" s="779" t="s">
        <v>2106</v>
      </c>
      <c r="Q1350" s="779" t="s">
        <v>395</v>
      </c>
      <c r="R1350" s="779" t="s">
        <v>396</v>
      </c>
      <c r="S1350" s="779" t="s">
        <v>397</v>
      </c>
    </row>
    <row r="1351" spans="11:19" hidden="1">
      <c r="K1351" s="779" t="str">
        <f t="shared" ca="1" si="56"/>
        <v/>
      </c>
      <c r="L1351" s="779" t="str">
        <f t="shared" ca="1" si="57"/>
        <v/>
      </c>
      <c r="O1351" s="779" t="s">
        <v>398</v>
      </c>
      <c r="P1351" s="779" t="s">
        <v>399</v>
      </c>
      <c r="Q1351" s="779" t="s">
        <v>13064</v>
      </c>
      <c r="R1351" s="779" t="s">
        <v>13065</v>
      </c>
      <c r="S1351" s="779" t="s">
        <v>2758</v>
      </c>
    </row>
    <row r="1352" spans="11:19" hidden="1">
      <c r="K1352" s="779" t="str">
        <f t="shared" ca="1" si="56"/>
        <v/>
      </c>
      <c r="L1352" s="779" t="str">
        <f t="shared" ca="1" si="57"/>
        <v/>
      </c>
      <c r="O1352" s="779" t="s">
        <v>2759</v>
      </c>
      <c r="P1352" s="779" t="s">
        <v>2760</v>
      </c>
      <c r="Q1352" s="779" t="s">
        <v>2761</v>
      </c>
      <c r="R1352" s="779" t="s">
        <v>2762</v>
      </c>
      <c r="S1352" s="779" t="s">
        <v>2763</v>
      </c>
    </row>
    <row r="1353" spans="11:19" hidden="1">
      <c r="K1353" s="779" t="str">
        <f t="shared" ca="1" si="56"/>
        <v/>
      </c>
      <c r="L1353" s="779" t="str">
        <f t="shared" ca="1" si="57"/>
        <v/>
      </c>
      <c r="O1353" s="779" t="s">
        <v>2764</v>
      </c>
      <c r="P1353" s="779" t="s">
        <v>2765</v>
      </c>
      <c r="Q1353" s="779" t="s">
        <v>2766</v>
      </c>
      <c r="R1353" s="779" t="s">
        <v>4701</v>
      </c>
      <c r="S1353" s="779" t="s">
        <v>4702</v>
      </c>
    </row>
    <row r="1354" spans="11:19" hidden="1">
      <c r="K1354" s="779" t="str">
        <f t="shared" ca="1" si="56"/>
        <v/>
      </c>
      <c r="L1354" s="779" t="str">
        <f t="shared" ca="1" si="57"/>
        <v/>
      </c>
      <c r="O1354" s="779" t="s">
        <v>4703</v>
      </c>
      <c r="P1354" s="779" t="s">
        <v>4704</v>
      </c>
      <c r="Q1354" s="779" t="s">
        <v>4705</v>
      </c>
      <c r="R1354" s="779" t="s">
        <v>4706</v>
      </c>
      <c r="S1354" s="779" t="s">
        <v>4707</v>
      </c>
    </row>
    <row r="1355" spans="11:19" hidden="1">
      <c r="K1355" s="779" t="str">
        <f t="shared" ca="1" si="56"/>
        <v/>
      </c>
      <c r="L1355" s="779" t="str">
        <f t="shared" ca="1" si="57"/>
        <v/>
      </c>
      <c r="O1355" s="779" t="s">
        <v>4708</v>
      </c>
      <c r="P1355" s="779" t="s">
        <v>4709</v>
      </c>
      <c r="Q1355" s="779" t="s">
        <v>4710</v>
      </c>
      <c r="R1355" s="779" t="s">
        <v>4711</v>
      </c>
      <c r="S1355" s="779" t="s">
        <v>4712</v>
      </c>
    </row>
    <row r="1356" spans="11:19" hidden="1">
      <c r="K1356" s="779" t="str">
        <f t="shared" ref="K1356:K1419" ca="1" si="58">IF(INDIRECT($O1356)=0,"",INDIRECT($R1356)&amp;INDIRECT($O1356)&amp;INDIRECT($P1356)&amp;INDIRECT($Q1356))</f>
        <v/>
      </c>
      <c r="L1356" s="779" t="str">
        <f t="shared" ref="L1356:L1419" ca="1" si="59">IF(INDIRECT($O1356)=0,"",INDIRECT($S1356)&amp;INDIRECT($O1356)&amp;INDIRECT($P1356)&amp;INDIRECT($Q1356))</f>
        <v/>
      </c>
      <c r="O1356" s="779" t="s">
        <v>4713</v>
      </c>
      <c r="P1356" s="779" t="s">
        <v>13600</v>
      </c>
      <c r="Q1356" s="779" t="s">
        <v>13601</v>
      </c>
      <c r="R1356" s="779" t="s">
        <v>13602</v>
      </c>
      <c r="S1356" s="779" t="s">
        <v>13603</v>
      </c>
    </row>
    <row r="1357" spans="11:19" hidden="1">
      <c r="K1357" s="779" t="str">
        <f t="shared" ca="1" si="58"/>
        <v/>
      </c>
      <c r="L1357" s="779" t="str">
        <f t="shared" ca="1" si="59"/>
        <v/>
      </c>
      <c r="O1357" s="779" t="s">
        <v>13604</v>
      </c>
      <c r="P1357" s="779" t="s">
        <v>13605</v>
      </c>
      <c r="Q1357" s="779" t="s">
        <v>8524</v>
      </c>
      <c r="R1357" s="779" t="s">
        <v>8525</v>
      </c>
      <c r="S1357" s="779" t="s">
        <v>8526</v>
      </c>
    </row>
    <row r="1358" spans="11:19" hidden="1">
      <c r="K1358" s="779" t="str">
        <f t="shared" ca="1" si="58"/>
        <v/>
      </c>
      <c r="L1358" s="779" t="str">
        <f t="shared" ca="1" si="59"/>
        <v/>
      </c>
      <c r="O1358" s="779" t="s">
        <v>8527</v>
      </c>
      <c r="P1358" s="779" t="s">
        <v>8528</v>
      </c>
      <c r="Q1358" s="779" t="s">
        <v>8529</v>
      </c>
      <c r="R1358" s="779" t="s">
        <v>8530</v>
      </c>
      <c r="S1358" s="779" t="s">
        <v>11838</v>
      </c>
    </row>
    <row r="1359" spans="11:19" hidden="1">
      <c r="K1359" s="779" t="str">
        <f t="shared" ca="1" si="58"/>
        <v/>
      </c>
      <c r="L1359" s="779" t="str">
        <f t="shared" ca="1" si="59"/>
        <v/>
      </c>
      <c r="O1359" s="779" t="s">
        <v>11839</v>
      </c>
      <c r="P1359" s="779" t="s">
        <v>11840</v>
      </c>
      <c r="Q1359" s="779" t="s">
        <v>3871</v>
      </c>
      <c r="R1359" s="779" t="s">
        <v>3872</v>
      </c>
      <c r="S1359" s="779" t="s">
        <v>3873</v>
      </c>
    </row>
    <row r="1360" spans="11:19" hidden="1">
      <c r="K1360" s="779" t="str">
        <f t="shared" ca="1" si="58"/>
        <v/>
      </c>
      <c r="L1360" s="779" t="str">
        <f t="shared" ca="1" si="59"/>
        <v/>
      </c>
      <c r="O1360" s="779" t="s">
        <v>3874</v>
      </c>
      <c r="P1360" s="779" t="s">
        <v>3875</v>
      </c>
      <c r="Q1360" s="779" t="s">
        <v>3876</v>
      </c>
      <c r="R1360" s="779" t="s">
        <v>3877</v>
      </c>
      <c r="S1360" s="779" t="s">
        <v>3878</v>
      </c>
    </row>
    <row r="1361" spans="11:19" hidden="1">
      <c r="K1361" s="779" t="str">
        <f t="shared" ca="1" si="58"/>
        <v/>
      </c>
      <c r="L1361" s="779" t="str">
        <f t="shared" ca="1" si="59"/>
        <v/>
      </c>
      <c r="O1361" s="779" t="s">
        <v>3879</v>
      </c>
      <c r="P1361" s="779" t="s">
        <v>12144</v>
      </c>
      <c r="Q1361" s="779" t="s">
        <v>12145</v>
      </c>
      <c r="R1361" s="779" t="s">
        <v>12146</v>
      </c>
      <c r="S1361" s="779" t="s">
        <v>12147</v>
      </c>
    </row>
    <row r="1362" spans="11:19" hidden="1">
      <c r="K1362" s="779" t="str">
        <f t="shared" ca="1" si="58"/>
        <v/>
      </c>
      <c r="L1362" s="779" t="str">
        <f t="shared" ca="1" si="59"/>
        <v/>
      </c>
      <c r="O1362" s="779" t="s">
        <v>12148</v>
      </c>
      <c r="P1362" s="779" t="s">
        <v>12149</v>
      </c>
      <c r="Q1362" s="779" t="s">
        <v>12150</v>
      </c>
      <c r="R1362" s="779" t="s">
        <v>12151</v>
      </c>
      <c r="S1362" s="779" t="s">
        <v>12152</v>
      </c>
    </row>
    <row r="1363" spans="11:19" hidden="1">
      <c r="K1363" s="779" t="str">
        <f t="shared" ca="1" si="58"/>
        <v/>
      </c>
      <c r="L1363" s="779" t="str">
        <f t="shared" ca="1" si="59"/>
        <v/>
      </c>
      <c r="O1363" s="779" t="s">
        <v>12153</v>
      </c>
      <c r="P1363" s="779" t="s">
        <v>12154</v>
      </c>
      <c r="Q1363" s="779" t="s">
        <v>12155</v>
      </c>
      <c r="R1363" s="779" t="s">
        <v>12156</v>
      </c>
      <c r="S1363" s="779" t="s">
        <v>12157</v>
      </c>
    </row>
    <row r="1364" spans="11:19" hidden="1">
      <c r="K1364" s="779" t="str">
        <f t="shared" ca="1" si="58"/>
        <v/>
      </c>
      <c r="L1364" s="779" t="str">
        <f t="shared" ca="1" si="59"/>
        <v/>
      </c>
      <c r="O1364" s="779" t="s">
        <v>12158</v>
      </c>
      <c r="P1364" s="779" t="s">
        <v>12159</v>
      </c>
      <c r="Q1364" s="779" t="s">
        <v>6934</v>
      </c>
      <c r="R1364" s="779" t="s">
        <v>6935</v>
      </c>
      <c r="S1364" s="779" t="s">
        <v>12653</v>
      </c>
    </row>
    <row r="1365" spans="11:19" hidden="1">
      <c r="K1365" s="779" t="str">
        <f t="shared" ca="1" si="58"/>
        <v/>
      </c>
      <c r="L1365" s="779" t="str">
        <f t="shared" ca="1" si="59"/>
        <v/>
      </c>
      <c r="O1365" s="779" t="s">
        <v>12654</v>
      </c>
      <c r="P1365" s="779" t="s">
        <v>12655</v>
      </c>
      <c r="Q1365" s="779" t="s">
        <v>12656</v>
      </c>
      <c r="R1365" s="779" t="s">
        <v>12657</v>
      </c>
      <c r="S1365" s="779" t="s">
        <v>12658</v>
      </c>
    </row>
    <row r="1366" spans="11:19" hidden="1">
      <c r="K1366" s="779" t="str">
        <f t="shared" ca="1" si="58"/>
        <v/>
      </c>
      <c r="L1366" s="779" t="str">
        <f t="shared" ca="1" si="59"/>
        <v/>
      </c>
      <c r="O1366" s="779" t="s">
        <v>12659</v>
      </c>
      <c r="P1366" s="779" t="s">
        <v>12660</v>
      </c>
      <c r="Q1366" s="779" t="s">
        <v>12661</v>
      </c>
      <c r="R1366" s="779" t="s">
        <v>1497</v>
      </c>
      <c r="S1366" s="779" t="s">
        <v>1498</v>
      </c>
    </row>
    <row r="1367" spans="11:19" hidden="1">
      <c r="K1367" s="779" t="str">
        <f t="shared" ca="1" si="58"/>
        <v/>
      </c>
      <c r="L1367" s="779" t="str">
        <f t="shared" ca="1" si="59"/>
        <v/>
      </c>
      <c r="O1367" s="779" t="s">
        <v>1499</v>
      </c>
      <c r="P1367" s="779" t="s">
        <v>1500</v>
      </c>
      <c r="Q1367" s="779" t="s">
        <v>1501</v>
      </c>
      <c r="R1367" s="779" t="s">
        <v>7930</v>
      </c>
      <c r="S1367" s="779" t="s">
        <v>7931</v>
      </c>
    </row>
    <row r="1368" spans="11:19" hidden="1">
      <c r="K1368" s="779" t="str">
        <f t="shared" ca="1" si="58"/>
        <v/>
      </c>
      <c r="L1368" s="779" t="str">
        <f t="shared" ca="1" si="59"/>
        <v/>
      </c>
      <c r="O1368" s="779" t="s">
        <v>7932</v>
      </c>
      <c r="P1368" s="779" t="s">
        <v>7933</v>
      </c>
      <c r="Q1368" s="779" t="s">
        <v>7934</v>
      </c>
      <c r="R1368" s="779" t="s">
        <v>8820</v>
      </c>
      <c r="S1368" s="779" t="s">
        <v>8821</v>
      </c>
    </row>
    <row r="1369" spans="11:19" hidden="1">
      <c r="K1369" s="779" t="str">
        <f t="shared" ca="1" si="58"/>
        <v/>
      </c>
      <c r="L1369" s="779" t="str">
        <f t="shared" ca="1" si="59"/>
        <v/>
      </c>
      <c r="O1369" s="779" t="s">
        <v>8822</v>
      </c>
      <c r="P1369" s="779" t="s">
        <v>8823</v>
      </c>
      <c r="Q1369" s="779" t="s">
        <v>8824</v>
      </c>
      <c r="R1369" s="779" t="s">
        <v>8825</v>
      </c>
      <c r="S1369" s="779" t="s">
        <v>8826</v>
      </c>
    </row>
    <row r="1370" spans="11:19" hidden="1">
      <c r="K1370" s="779" t="str">
        <f t="shared" ca="1" si="58"/>
        <v/>
      </c>
      <c r="L1370" s="779" t="str">
        <f t="shared" ca="1" si="59"/>
        <v/>
      </c>
      <c r="O1370" s="779" t="s">
        <v>8827</v>
      </c>
      <c r="P1370" s="779" t="s">
        <v>8828</v>
      </c>
      <c r="Q1370" s="779" t="s">
        <v>8829</v>
      </c>
      <c r="R1370" s="779" t="s">
        <v>8830</v>
      </c>
      <c r="S1370" s="779" t="s">
        <v>8831</v>
      </c>
    </row>
    <row r="1371" spans="11:19" hidden="1">
      <c r="K1371" s="779" t="str">
        <f t="shared" ca="1" si="58"/>
        <v/>
      </c>
      <c r="L1371" s="779" t="str">
        <f t="shared" ca="1" si="59"/>
        <v/>
      </c>
      <c r="O1371" s="779" t="s">
        <v>5736</v>
      </c>
      <c r="P1371" s="779" t="s">
        <v>11489</v>
      </c>
      <c r="Q1371" s="779" t="s">
        <v>2857</v>
      </c>
      <c r="R1371" s="779" t="s">
        <v>2858</v>
      </c>
      <c r="S1371" s="779" t="s">
        <v>2859</v>
      </c>
    </row>
    <row r="1372" spans="11:19" hidden="1">
      <c r="K1372" s="779" t="str">
        <f t="shared" ca="1" si="58"/>
        <v/>
      </c>
      <c r="L1372" s="779" t="str">
        <f t="shared" ca="1" si="59"/>
        <v/>
      </c>
      <c r="O1372" s="779" t="s">
        <v>2860</v>
      </c>
      <c r="P1372" s="779" t="s">
        <v>2861</v>
      </c>
      <c r="Q1372" s="779" t="s">
        <v>2862</v>
      </c>
      <c r="R1372" s="779" t="s">
        <v>2863</v>
      </c>
      <c r="S1372" s="779" t="s">
        <v>10293</v>
      </c>
    </row>
    <row r="1373" spans="11:19" hidden="1">
      <c r="K1373" s="779" t="str">
        <f t="shared" ca="1" si="58"/>
        <v/>
      </c>
      <c r="L1373" s="779" t="str">
        <f t="shared" ca="1" si="59"/>
        <v/>
      </c>
      <c r="O1373" s="779" t="s">
        <v>10294</v>
      </c>
      <c r="P1373" s="779" t="s">
        <v>10295</v>
      </c>
      <c r="Q1373" s="779" t="s">
        <v>10296</v>
      </c>
      <c r="R1373" s="779" t="s">
        <v>10297</v>
      </c>
      <c r="S1373" s="779" t="s">
        <v>10298</v>
      </c>
    </row>
    <row r="1374" spans="11:19" hidden="1">
      <c r="K1374" s="779" t="str">
        <f t="shared" ca="1" si="58"/>
        <v/>
      </c>
      <c r="L1374" s="779" t="str">
        <f t="shared" ca="1" si="59"/>
        <v/>
      </c>
      <c r="O1374" s="779" t="s">
        <v>6219</v>
      </c>
      <c r="P1374" s="779" t="s">
        <v>11280</v>
      </c>
      <c r="Q1374" s="779" t="s">
        <v>11281</v>
      </c>
      <c r="R1374" s="779" t="s">
        <v>11282</v>
      </c>
      <c r="S1374" s="779" t="s">
        <v>11283</v>
      </c>
    </row>
    <row r="1375" spans="11:19" hidden="1">
      <c r="K1375" s="779" t="str">
        <f t="shared" ca="1" si="58"/>
        <v/>
      </c>
      <c r="L1375" s="779" t="str">
        <f t="shared" ca="1" si="59"/>
        <v/>
      </c>
      <c r="O1375" s="779" t="s">
        <v>7329</v>
      </c>
      <c r="P1375" s="779" t="s">
        <v>7330</v>
      </c>
      <c r="Q1375" s="779" t="s">
        <v>7331</v>
      </c>
      <c r="R1375" s="779" t="s">
        <v>7332</v>
      </c>
      <c r="S1375" s="779" t="s">
        <v>7333</v>
      </c>
    </row>
    <row r="1376" spans="11:19" hidden="1">
      <c r="K1376" s="779" t="str">
        <f t="shared" ca="1" si="58"/>
        <v/>
      </c>
      <c r="L1376" s="779" t="str">
        <f t="shared" ca="1" si="59"/>
        <v/>
      </c>
      <c r="O1376" s="779" t="s">
        <v>7334</v>
      </c>
      <c r="P1376" s="779" t="s">
        <v>7335</v>
      </c>
      <c r="Q1376" s="779" t="s">
        <v>7336</v>
      </c>
      <c r="R1376" s="779" t="s">
        <v>7337</v>
      </c>
      <c r="S1376" s="779" t="s">
        <v>7338</v>
      </c>
    </row>
    <row r="1377" spans="11:19" hidden="1">
      <c r="K1377" s="779" t="str">
        <f t="shared" ca="1" si="58"/>
        <v/>
      </c>
      <c r="L1377" s="779" t="str">
        <f t="shared" ca="1" si="59"/>
        <v/>
      </c>
      <c r="O1377" s="779" t="s">
        <v>5085</v>
      </c>
      <c r="P1377" s="779" t="s">
        <v>5086</v>
      </c>
      <c r="Q1377" s="779" t="s">
        <v>5087</v>
      </c>
      <c r="R1377" s="779" t="s">
        <v>5088</v>
      </c>
      <c r="S1377" s="779" t="s">
        <v>5089</v>
      </c>
    </row>
    <row r="1378" spans="11:19" hidden="1">
      <c r="K1378" s="779" t="str">
        <f t="shared" ca="1" si="58"/>
        <v/>
      </c>
      <c r="L1378" s="779" t="str">
        <f t="shared" ca="1" si="59"/>
        <v/>
      </c>
      <c r="O1378" s="779" t="s">
        <v>5090</v>
      </c>
      <c r="P1378" s="779" t="s">
        <v>5091</v>
      </c>
      <c r="Q1378" s="779" t="s">
        <v>5092</v>
      </c>
      <c r="R1378" s="779" t="s">
        <v>8388</v>
      </c>
      <c r="S1378" s="779" t="s">
        <v>8389</v>
      </c>
    </row>
    <row r="1379" spans="11:19" hidden="1">
      <c r="K1379" s="779" t="str">
        <f t="shared" ca="1" si="58"/>
        <v/>
      </c>
      <c r="L1379" s="779" t="str">
        <f t="shared" ca="1" si="59"/>
        <v/>
      </c>
      <c r="O1379" s="779" t="s">
        <v>8390</v>
      </c>
      <c r="P1379" s="779" t="s">
        <v>8391</v>
      </c>
      <c r="Q1379" s="779" t="s">
        <v>10658</v>
      </c>
      <c r="R1379" s="779" t="s">
        <v>10430</v>
      </c>
      <c r="S1379" s="779" t="s">
        <v>10431</v>
      </c>
    </row>
    <row r="1380" spans="11:19" hidden="1">
      <c r="K1380" s="779" t="str">
        <f t="shared" ca="1" si="58"/>
        <v/>
      </c>
      <c r="L1380" s="779" t="str">
        <f t="shared" ca="1" si="59"/>
        <v/>
      </c>
      <c r="O1380" s="779" t="s">
        <v>10432</v>
      </c>
      <c r="P1380" s="779" t="s">
        <v>10433</v>
      </c>
      <c r="Q1380" s="779" t="s">
        <v>10434</v>
      </c>
      <c r="R1380" s="779" t="s">
        <v>3066</v>
      </c>
      <c r="S1380" s="779" t="s">
        <v>3067</v>
      </c>
    </row>
    <row r="1381" spans="11:19" hidden="1">
      <c r="K1381" s="779" t="str">
        <f t="shared" ca="1" si="58"/>
        <v/>
      </c>
      <c r="L1381" s="779" t="str">
        <f t="shared" ca="1" si="59"/>
        <v/>
      </c>
      <c r="O1381" s="779" t="s">
        <v>3068</v>
      </c>
      <c r="P1381" s="779" t="s">
        <v>3069</v>
      </c>
      <c r="Q1381" s="779" t="s">
        <v>3070</v>
      </c>
      <c r="R1381" s="779" t="s">
        <v>3071</v>
      </c>
      <c r="S1381" s="779" t="s">
        <v>3072</v>
      </c>
    </row>
    <row r="1382" spans="11:19" hidden="1">
      <c r="K1382" s="779" t="str">
        <f t="shared" ca="1" si="58"/>
        <v/>
      </c>
      <c r="L1382" s="779" t="str">
        <f t="shared" ca="1" si="59"/>
        <v/>
      </c>
      <c r="O1382" s="779" t="s">
        <v>2612</v>
      </c>
      <c r="P1382" s="779" t="s">
        <v>13114</v>
      </c>
      <c r="Q1382" s="779" t="s">
        <v>13115</v>
      </c>
      <c r="R1382" s="779" t="s">
        <v>13116</v>
      </c>
      <c r="S1382" s="779" t="s">
        <v>13117</v>
      </c>
    </row>
    <row r="1383" spans="11:19" hidden="1">
      <c r="K1383" s="779" t="str">
        <f t="shared" ca="1" si="58"/>
        <v/>
      </c>
      <c r="L1383" s="779" t="str">
        <f t="shared" ca="1" si="59"/>
        <v/>
      </c>
      <c r="O1383" s="779" t="s">
        <v>13118</v>
      </c>
      <c r="P1383" s="779" t="s">
        <v>13119</v>
      </c>
      <c r="Q1383" s="779" t="s">
        <v>13120</v>
      </c>
      <c r="R1383" s="779" t="s">
        <v>13121</v>
      </c>
      <c r="S1383" s="779" t="s">
        <v>13122</v>
      </c>
    </row>
    <row r="1384" spans="11:19" hidden="1">
      <c r="K1384" s="779" t="str">
        <f t="shared" ca="1" si="58"/>
        <v/>
      </c>
      <c r="L1384" s="779" t="str">
        <f t="shared" ca="1" si="59"/>
        <v/>
      </c>
      <c r="O1384" s="779" t="s">
        <v>13123</v>
      </c>
      <c r="P1384" s="779" t="s">
        <v>13124</v>
      </c>
      <c r="Q1384" s="779" t="s">
        <v>13125</v>
      </c>
      <c r="R1384" s="779" t="s">
        <v>13126</v>
      </c>
      <c r="S1384" s="779" t="s">
        <v>10004</v>
      </c>
    </row>
    <row r="1385" spans="11:19" hidden="1">
      <c r="K1385" s="779" t="str">
        <f t="shared" ca="1" si="58"/>
        <v/>
      </c>
      <c r="L1385" s="779" t="str">
        <f t="shared" ca="1" si="59"/>
        <v/>
      </c>
      <c r="O1385" s="779" t="s">
        <v>248</v>
      </c>
      <c r="P1385" s="779" t="s">
        <v>249</v>
      </c>
      <c r="Q1385" s="779" t="s">
        <v>250</v>
      </c>
      <c r="R1385" s="779" t="s">
        <v>8483</v>
      </c>
      <c r="S1385" s="779" t="s">
        <v>8484</v>
      </c>
    </row>
    <row r="1386" spans="11:19" hidden="1">
      <c r="K1386" s="779" t="str">
        <f t="shared" ca="1" si="58"/>
        <v/>
      </c>
      <c r="L1386" s="779" t="str">
        <f t="shared" ca="1" si="59"/>
        <v/>
      </c>
      <c r="O1386" s="779" t="s">
        <v>8485</v>
      </c>
      <c r="P1386" s="779" t="s">
        <v>8486</v>
      </c>
      <c r="Q1386" s="779" t="s">
        <v>9224</v>
      </c>
      <c r="R1386" s="779" t="s">
        <v>9225</v>
      </c>
      <c r="S1386" s="779" t="s">
        <v>9226</v>
      </c>
    </row>
    <row r="1387" spans="11:19" hidden="1">
      <c r="K1387" s="779" t="str">
        <f t="shared" ca="1" si="58"/>
        <v/>
      </c>
      <c r="L1387" s="779" t="str">
        <f t="shared" ca="1" si="59"/>
        <v/>
      </c>
      <c r="O1387" s="779" t="s">
        <v>9227</v>
      </c>
      <c r="P1387" s="779" t="s">
        <v>9228</v>
      </c>
      <c r="Q1387" s="779" t="s">
        <v>9229</v>
      </c>
      <c r="R1387" s="779" t="s">
        <v>9230</v>
      </c>
      <c r="S1387" s="779" t="s">
        <v>9231</v>
      </c>
    </row>
    <row r="1388" spans="11:19" hidden="1">
      <c r="K1388" s="779" t="str">
        <f t="shared" ca="1" si="58"/>
        <v/>
      </c>
      <c r="L1388" s="779" t="str">
        <f t="shared" ca="1" si="59"/>
        <v/>
      </c>
      <c r="O1388" s="779" t="s">
        <v>9232</v>
      </c>
      <c r="P1388" s="779" t="s">
        <v>9233</v>
      </c>
      <c r="Q1388" s="779" t="s">
        <v>9234</v>
      </c>
      <c r="R1388" s="779" t="s">
        <v>12235</v>
      </c>
      <c r="S1388" s="779" t="s">
        <v>2282</v>
      </c>
    </row>
    <row r="1389" spans="11:19" hidden="1">
      <c r="K1389" s="779" t="str">
        <f t="shared" ca="1" si="58"/>
        <v/>
      </c>
      <c r="L1389" s="779" t="str">
        <f t="shared" ca="1" si="59"/>
        <v/>
      </c>
      <c r="O1389" s="779" t="s">
        <v>2283</v>
      </c>
      <c r="P1389" s="779" t="s">
        <v>2284</v>
      </c>
      <c r="Q1389" s="779" t="s">
        <v>2285</v>
      </c>
      <c r="R1389" s="779" t="s">
        <v>2286</v>
      </c>
      <c r="S1389" s="779" t="s">
        <v>2287</v>
      </c>
    </row>
    <row r="1390" spans="11:19" hidden="1">
      <c r="K1390" s="779" t="str">
        <f t="shared" ca="1" si="58"/>
        <v/>
      </c>
      <c r="L1390" s="779" t="str">
        <f t="shared" ca="1" si="59"/>
        <v/>
      </c>
      <c r="O1390" s="779" t="s">
        <v>2288</v>
      </c>
      <c r="P1390" s="779" t="s">
        <v>2289</v>
      </c>
      <c r="Q1390" s="779" t="s">
        <v>2290</v>
      </c>
      <c r="R1390" s="779" t="s">
        <v>2291</v>
      </c>
      <c r="S1390" s="779" t="s">
        <v>2292</v>
      </c>
    </row>
    <row r="1391" spans="11:19" hidden="1">
      <c r="K1391" s="779" t="str">
        <f t="shared" ca="1" si="58"/>
        <v/>
      </c>
      <c r="L1391" s="779" t="str">
        <f t="shared" ca="1" si="59"/>
        <v/>
      </c>
      <c r="O1391" s="779" t="s">
        <v>2293</v>
      </c>
      <c r="P1391" s="779" t="s">
        <v>5660</v>
      </c>
      <c r="Q1391" s="779" t="s">
        <v>5661</v>
      </c>
      <c r="R1391" s="779" t="s">
        <v>5662</v>
      </c>
      <c r="S1391" s="779" t="s">
        <v>1344</v>
      </c>
    </row>
    <row r="1392" spans="11:19" hidden="1">
      <c r="K1392" s="779" t="str">
        <f t="shared" ca="1" si="58"/>
        <v/>
      </c>
      <c r="L1392" s="779" t="str">
        <f t="shared" ca="1" si="59"/>
        <v/>
      </c>
      <c r="O1392" s="779" t="s">
        <v>1345</v>
      </c>
      <c r="P1392" s="779" t="s">
        <v>1346</v>
      </c>
      <c r="Q1392" s="779" t="s">
        <v>1347</v>
      </c>
      <c r="R1392" s="779" t="s">
        <v>3537</v>
      </c>
      <c r="S1392" s="779" t="s">
        <v>3538</v>
      </c>
    </row>
    <row r="1393" spans="11:19" hidden="1">
      <c r="K1393" s="779" t="str">
        <f t="shared" ca="1" si="58"/>
        <v/>
      </c>
      <c r="L1393" s="779" t="str">
        <f t="shared" ca="1" si="59"/>
        <v/>
      </c>
      <c r="O1393" s="779" t="s">
        <v>3539</v>
      </c>
      <c r="P1393" s="779" t="s">
        <v>3540</v>
      </c>
      <c r="Q1393" s="779" t="s">
        <v>5522</v>
      </c>
      <c r="R1393" s="779" t="s">
        <v>5523</v>
      </c>
      <c r="S1393" s="779" t="s">
        <v>5524</v>
      </c>
    </row>
    <row r="1394" spans="11:19" hidden="1">
      <c r="K1394" s="779" t="str">
        <f t="shared" ca="1" si="58"/>
        <v/>
      </c>
      <c r="L1394" s="779" t="str">
        <f t="shared" ca="1" si="59"/>
        <v/>
      </c>
      <c r="O1394" s="779" t="s">
        <v>5525</v>
      </c>
      <c r="P1394" s="779" t="s">
        <v>5526</v>
      </c>
      <c r="Q1394" s="779" t="s">
        <v>3886</v>
      </c>
      <c r="R1394" s="779" t="s">
        <v>3887</v>
      </c>
      <c r="S1394" s="779" t="s">
        <v>3888</v>
      </c>
    </row>
    <row r="1395" spans="11:19" hidden="1">
      <c r="K1395" s="779" t="str">
        <f t="shared" ca="1" si="58"/>
        <v/>
      </c>
      <c r="L1395" s="779" t="str">
        <f t="shared" ca="1" si="59"/>
        <v/>
      </c>
      <c r="O1395" s="779" t="s">
        <v>3889</v>
      </c>
      <c r="P1395" s="779" t="s">
        <v>3890</v>
      </c>
      <c r="Q1395" s="779" t="s">
        <v>3500</v>
      </c>
      <c r="R1395" s="779" t="s">
        <v>3501</v>
      </c>
      <c r="S1395" s="779" t="s">
        <v>3502</v>
      </c>
    </row>
    <row r="1396" spans="11:19" hidden="1">
      <c r="K1396" s="779" t="str">
        <f t="shared" ca="1" si="58"/>
        <v/>
      </c>
      <c r="L1396" s="779" t="str">
        <f t="shared" ca="1" si="59"/>
        <v/>
      </c>
      <c r="O1396" s="779" t="s">
        <v>3503</v>
      </c>
      <c r="P1396" s="779" t="s">
        <v>652</v>
      </c>
      <c r="Q1396" s="779" t="s">
        <v>653</v>
      </c>
      <c r="R1396" s="779" t="s">
        <v>654</v>
      </c>
      <c r="S1396" s="779" t="s">
        <v>655</v>
      </c>
    </row>
    <row r="1397" spans="11:19" hidden="1">
      <c r="K1397" s="779" t="str">
        <f t="shared" ca="1" si="58"/>
        <v/>
      </c>
      <c r="L1397" s="779" t="str">
        <f t="shared" ca="1" si="59"/>
        <v/>
      </c>
      <c r="O1397" s="779" t="s">
        <v>13524</v>
      </c>
      <c r="P1397" s="779" t="s">
        <v>599</v>
      </c>
      <c r="Q1397" s="779" t="s">
        <v>600</v>
      </c>
      <c r="R1397" s="779" t="s">
        <v>601</v>
      </c>
      <c r="S1397" s="779" t="s">
        <v>602</v>
      </c>
    </row>
    <row r="1398" spans="11:19" hidden="1">
      <c r="K1398" s="779" t="str">
        <f t="shared" ca="1" si="58"/>
        <v/>
      </c>
      <c r="L1398" s="779" t="str">
        <f t="shared" ca="1" si="59"/>
        <v/>
      </c>
      <c r="O1398" s="779" t="s">
        <v>603</v>
      </c>
      <c r="P1398" s="779" t="s">
        <v>604</v>
      </c>
      <c r="Q1398" s="779" t="s">
        <v>9280</v>
      </c>
      <c r="R1398" s="779" t="s">
        <v>9281</v>
      </c>
      <c r="S1398" s="779" t="s">
        <v>11974</v>
      </c>
    </row>
    <row r="1399" spans="11:19" hidden="1">
      <c r="K1399" s="779" t="str">
        <f t="shared" ca="1" si="58"/>
        <v/>
      </c>
      <c r="L1399" s="779" t="str">
        <f t="shared" ca="1" si="59"/>
        <v/>
      </c>
      <c r="O1399" s="779" t="s">
        <v>11975</v>
      </c>
      <c r="P1399" s="779" t="s">
        <v>11976</v>
      </c>
      <c r="Q1399" s="779" t="s">
        <v>11977</v>
      </c>
      <c r="R1399" s="779" t="s">
        <v>11191</v>
      </c>
      <c r="S1399" s="779" t="s">
        <v>11192</v>
      </c>
    </row>
    <row r="1400" spans="11:19" hidden="1">
      <c r="K1400" s="779" t="str">
        <f t="shared" ca="1" si="58"/>
        <v/>
      </c>
      <c r="L1400" s="779" t="str">
        <f t="shared" ca="1" si="59"/>
        <v/>
      </c>
      <c r="O1400" s="779" t="s">
        <v>11193</v>
      </c>
      <c r="P1400" s="779" t="s">
        <v>11194</v>
      </c>
      <c r="Q1400" s="779" t="s">
        <v>11195</v>
      </c>
      <c r="R1400" s="779" t="s">
        <v>11196</v>
      </c>
      <c r="S1400" s="779" t="s">
        <v>11197</v>
      </c>
    </row>
    <row r="1401" spans="11:19" hidden="1">
      <c r="K1401" s="779" t="str">
        <f t="shared" ca="1" si="58"/>
        <v/>
      </c>
      <c r="L1401" s="779" t="str">
        <f t="shared" ca="1" si="59"/>
        <v/>
      </c>
      <c r="O1401" s="779" t="s">
        <v>11198</v>
      </c>
      <c r="P1401" s="779" t="s">
        <v>11199</v>
      </c>
      <c r="Q1401" s="779" t="s">
        <v>11200</v>
      </c>
      <c r="R1401" s="779" t="s">
        <v>11201</v>
      </c>
      <c r="S1401" s="779" t="s">
        <v>9265</v>
      </c>
    </row>
    <row r="1402" spans="11:19" hidden="1">
      <c r="K1402" s="779" t="str">
        <f t="shared" ca="1" si="58"/>
        <v/>
      </c>
      <c r="L1402" s="779" t="str">
        <f t="shared" ca="1" si="59"/>
        <v/>
      </c>
      <c r="O1402" s="779" t="s">
        <v>9266</v>
      </c>
      <c r="P1402" s="779" t="s">
        <v>9267</v>
      </c>
      <c r="Q1402" s="779" t="s">
        <v>9268</v>
      </c>
      <c r="R1402" s="779" t="s">
        <v>9269</v>
      </c>
      <c r="S1402" s="779" t="s">
        <v>9270</v>
      </c>
    </row>
    <row r="1403" spans="11:19" hidden="1">
      <c r="K1403" s="779" t="str">
        <f t="shared" ca="1" si="58"/>
        <v/>
      </c>
      <c r="L1403" s="779" t="str">
        <f t="shared" ca="1" si="59"/>
        <v/>
      </c>
      <c r="O1403" s="779" t="s">
        <v>9271</v>
      </c>
      <c r="P1403" s="779" t="s">
        <v>9272</v>
      </c>
      <c r="Q1403" s="779" t="s">
        <v>9273</v>
      </c>
      <c r="R1403" s="779" t="s">
        <v>9274</v>
      </c>
      <c r="S1403" s="779" t="s">
        <v>9275</v>
      </c>
    </row>
    <row r="1404" spans="11:19" hidden="1">
      <c r="K1404" s="779" t="str">
        <f t="shared" ca="1" si="58"/>
        <v/>
      </c>
      <c r="L1404" s="779" t="str">
        <f t="shared" ca="1" si="59"/>
        <v/>
      </c>
      <c r="O1404" s="779" t="s">
        <v>9276</v>
      </c>
      <c r="P1404" s="779" t="s">
        <v>9277</v>
      </c>
      <c r="Q1404" s="779" t="s">
        <v>6175</v>
      </c>
      <c r="R1404" s="779" t="s">
        <v>6176</v>
      </c>
      <c r="S1404" s="779" t="s">
        <v>6177</v>
      </c>
    </row>
    <row r="1405" spans="11:19" hidden="1">
      <c r="K1405" s="779" t="str">
        <f t="shared" ca="1" si="58"/>
        <v/>
      </c>
      <c r="L1405" s="779" t="str">
        <f t="shared" ca="1" si="59"/>
        <v/>
      </c>
      <c r="O1405" s="779" t="s">
        <v>6136</v>
      </c>
      <c r="P1405" s="779" t="s">
        <v>6137</v>
      </c>
      <c r="Q1405" s="779" t="s">
        <v>6138</v>
      </c>
      <c r="R1405" s="779" t="s">
        <v>6139</v>
      </c>
      <c r="S1405" s="779" t="s">
        <v>6140</v>
      </c>
    </row>
    <row r="1406" spans="11:19" hidden="1">
      <c r="K1406" s="779" t="str">
        <f t="shared" ca="1" si="58"/>
        <v/>
      </c>
      <c r="L1406" s="779" t="str">
        <f t="shared" ca="1" si="59"/>
        <v/>
      </c>
      <c r="O1406" s="779" t="s">
        <v>6141</v>
      </c>
      <c r="P1406" s="779" t="s">
        <v>6142</v>
      </c>
      <c r="Q1406" s="779" t="s">
        <v>6143</v>
      </c>
      <c r="R1406" s="779" t="s">
        <v>6144</v>
      </c>
      <c r="S1406" s="779" t="s">
        <v>6145</v>
      </c>
    </row>
    <row r="1407" spans="11:19" hidden="1">
      <c r="K1407" s="779" t="str">
        <f t="shared" ca="1" si="58"/>
        <v/>
      </c>
      <c r="L1407" s="779" t="str">
        <f t="shared" ca="1" si="59"/>
        <v/>
      </c>
      <c r="O1407" s="779" t="s">
        <v>6146</v>
      </c>
      <c r="P1407" s="779" t="s">
        <v>11793</v>
      </c>
      <c r="Q1407" s="779" t="s">
        <v>11794</v>
      </c>
      <c r="R1407" s="779" t="s">
        <v>11795</v>
      </c>
      <c r="S1407" s="779" t="s">
        <v>11796</v>
      </c>
    </row>
    <row r="1408" spans="11:19" hidden="1">
      <c r="K1408" s="779" t="str">
        <f t="shared" ca="1" si="58"/>
        <v/>
      </c>
      <c r="L1408" s="779" t="str">
        <f t="shared" ca="1" si="59"/>
        <v/>
      </c>
      <c r="O1408" s="779" t="s">
        <v>11797</v>
      </c>
      <c r="P1408" s="779" t="s">
        <v>11798</v>
      </c>
      <c r="Q1408" s="779" t="s">
        <v>11799</v>
      </c>
      <c r="R1408" s="779" t="s">
        <v>11800</v>
      </c>
      <c r="S1408" s="779" t="s">
        <v>11801</v>
      </c>
    </row>
    <row r="1409" spans="11:19" hidden="1">
      <c r="K1409" s="779" t="str">
        <f t="shared" ca="1" si="58"/>
        <v/>
      </c>
      <c r="L1409" s="779" t="str">
        <f t="shared" ca="1" si="59"/>
        <v/>
      </c>
      <c r="O1409" s="779" t="s">
        <v>11802</v>
      </c>
      <c r="P1409" s="779" t="s">
        <v>11803</v>
      </c>
      <c r="Q1409" s="779" t="s">
        <v>11804</v>
      </c>
      <c r="R1409" s="779" t="s">
        <v>11805</v>
      </c>
      <c r="S1409" s="779" t="s">
        <v>11806</v>
      </c>
    </row>
    <row r="1410" spans="11:19" hidden="1">
      <c r="K1410" s="779" t="str">
        <f t="shared" ca="1" si="58"/>
        <v/>
      </c>
      <c r="L1410" s="779" t="str">
        <f t="shared" ca="1" si="59"/>
        <v/>
      </c>
      <c r="O1410" s="779" t="s">
        <v>11807</v>
      </c>
      <c r="P1410" s="779" t="s">
        <v>11808</v>
      </c>
      <c r="Q1410" s="779" t="s">
        <v>11809</v>
      </c>
      <c r="R1410" s="779" t="s">
        <v>11810</v>
      </c>
      <c r="S1410" s="779" t="s">
        <v>11811</v>
      </c>
    </row>
    <row r="1411" spans="11:19" hidden="1">
      <c r="K1411" s="779" t="str">
        <f t="shared" ca="1" si="58"/>
        <v/>
      </c>
      <c r="L1411" s="779" t="str">
        <f t="shared" ca="1" si="59"/>
        <v/>
      </c>
      <c r="O1411" s="779" t="s">
        <v>11812</v>
      </c>
      <c r="P1411" s="779" t="s">
        <v>11813</v>
      </c>
      <c r="Q1411" s="779" t="s">
        <v>11814</v>
      </c>
      <c r="R1411" s="779" t="s">
        <v>11815</v>
      </c>
      <c r="S1411" s="779" t="s">
        <v>11816</v>
      </c>
    </row>
    <row r="1412" spans="11:19" hidden="1">
      <c r="K1412" s="779" t="str">
        <f t="shared" ca="1" si="58"/>
        <v/>
      </c>
      <c r="L1412" s="779" t="str">
        <f t="shared" ca="1" si="59"/>
        <v/>
      </c>
      <c r="O1412" s="779" t="s">
        <v>11817</v>
      </c>
      <c r="P1412" s="779" t="s">
        <v>11818</v>
      </c>
      <c r="Q1412" s="779" t="s">
        <v>11819</v>
      </c>
      <c r="R1412" s="779" t="s">
        <v>11820</v>
      </c>
      <c r="S1412" s="779" t="s">
        <v>11821</v>
      </c>
    </row>
    <row r="1413" spans="11:19" hidden="1">
      <c r="K1413" s="779" t="str">
        <f t="shared" ca="1" si="58"/>
        <v/>
      </c>
      <c r="L1413" s="779" t="str">
        <f t="shared" ca="1" si="59"/>
        <v/>
      </c>
      <c r="O1413" s="779" t="s">
        <v>11474</v>
      </c>
      <c r="P1413" s="779" t="s">
        <v>11475</v>
      </c>
      <c r="Q1413" s="779" t="s">
        <v>11476</v>
      </c>
      <c r="R1413" s="779" t="s">
        <v>2709</v>
      </c>
      <c r="S1413" s="779" t="s">
        <v>2395</v>
      </c>
    </row>
    <row r="1414" spans="11:19" hidden="1">
      <c r="K1414" s="779" t="str">
        <f t="shared" ca="1" si="58"/>
        <v/>
      </c>
      <c r="L1414" s="779" t="str">
        <f t="shared" ca="1" si="59"/>
        <v/>
      </c>
      <c r="O1414" s="779" t="s">
        <v>2396</v>
      </c>
      <c r="P1414" s="779" t="s">
        <v>2397</v>
      </c>
      <c r="Q1414" s="779" t="s">
        <v>2398</v>
      </c>
      <c r="R1414" s="779" t="s">
        <v>2399</v>
      </c>
      <c r="S1414" s="779" t="s">
        <v>2400</v>
      </c>
    </row>
    <row r="1415" spans="11:19" hidden="1">
      <c r="K1415" s="779" t="str">
        <f t="shared" ca="1" si="58"/>
        <v/>
      </c>
      <c r="L1415" s="779" t="str">
        <f t="shared" ca="1" si="59"/>
        <v/>
      </c>
      <c r="O1415" s="779" t="s">
        <v>2401</v>
      </c>
      <c r="P1415" s="779" t="s">
        <v>2402</v>
      </c>
      <c r="Q1415" s="779" t="s">
        <v>2403</v>
      </c>
      <c r="R1415" s="779" t="s">
        <v>2404</v>
      </c>
      <c r="S1415" s="779" t="s">
        <v>2405</v>
      </c>
    </row>
    <row r="1416" spans="11:19" hidden="1">
      <c r="K1416" s="779" t="str">
        <f t="shared" ca="1" si="58"/>
        <v/>
      </c>
      <c r="L1416" s="779" t="str">
        <f t="shared" ca="1" si="59"/>
        <v/>
      </c>
      <c r="O1416" s="779" t="s">
        <v>2406</v>
      </c>
      <c r="P1416" s="779" t="s">
        <v>2407</v>
      </c>
      <c r="Q1416" s="779" t="s">
        <v>2408</v>
      </c>
      <c r="R1416" s="779" t="s">
        <v>2409</v>
      </c>
      <c r="S1416" s="779" t="s">
        <v>2410</v>
      </c>
    </row>
    <row r="1417" spans="11:19" hidden="1">
      <c r="K1417" s="779" t="str">
        <f t="shared" ca="1" si="58"/>
        <v/>
      </c>
      <c r="L1417" s="779" t="str">
        <f t="shared" ca="1" si="59"/>
        <v/>
      </c>
      <c r="O1417" s="779" t="s">
        <v>2411</v>
      </c>
      <c r="P1417" s="779" t="s">
        <v>2412</v>
      </c>
      <c r="Q1417" s="779" t="s">
        <v>2413</v>
      </c>
      <c r="R1417" s="779" t="s">
        <v>2414</v>
      </c>
      <c r="S1417" s="779" t="s">
        <v>2415</v>
      </c>
    </row>
    <row r="1418" spans="11:19" hidden="1">
      <c r="K1418" s="779" t="str">
        <f t="shared" ca="1" si="58"/>
        <v/>
      </c>
      <c r="L1418" s="779" t="str">
        <f t="shared" ca="1" si="59"/>
        <v/>
      </c>
      <c r="O1418" s="779" t="s">
        <v>2416</v>
      </c>
      <c r="P1418" s="779" t="s">
        <v>2417</v>
      </c>
      <c r="Q1418" s="779" t="s">
        <v>2418</v>
      </c>
      <c r="R1418" s="779" t="s">
        <v>2419</v>
      </c>
      <c r="S1418" s="779" t="s">
        <v>2420</v>
      </c>
    </row>
    <row r="1419" spans="11:19" hidden="1">
      <c r="K1419" s="779" t="str">
        <f t="shared" ca="1" si="58"/>
        <v/>
      </c>
      <c r="L1419" s="779" t="str">
        <f t="shared" ca="1" si="59"/>
        <v/>
      </c>
      <c r="O1419" s="779" t="s">
        <v>2421</v>
      </c>
      <c r="P1419" s="779" t="s">
        <v>2422</v>
      </c>
      <c r="Q1419" s="779" t="s">
        <v>2592</v>
      </c>
      <c r="R1419" s="779" t="s">
        <v>2593</v>
      </c>
      <c r="S1419" s="779" t="s">
        <v>2594</v>
      </c>
    </row>
    <row r="1420" spans="11:19" hidden="1">
      <c r="K1420" s="779" t="str">
        <f t="shared" ref="K1420:K1483" ca="1" si="60">IF(INDIRECT($O1420)=0,"",INDIRECT($R1420)&amp;INDIRECT($O1420)&amp;INDIRECT($P1420)&amp;INDIRECT($Q1420))</f>
        <v/>
      </c>
      <c r="L1420" s="779" t="str">
        <f t="shared" ref="L1420:L1483" ca="1" si="61">IF(INDIRECT($O1420)=0,"",INDIRECT($S1420)&amp;INDIRECT($O1420)&amp;INDIRECT($P1420)&amp;INDIRECT($Q1420))</f>
        <v/>
      </c>
      <c r="O1420" s="779" t="s">
        <v>2595</v>
      </c>
      <c r="P1420" s="779" t="s">
        <v>2596</v>
      </c>
      <c r="Q1420" s="779" t="s">
        <v>2597</v>
      </c>
      <c r="R1420" s="779" t="s">
        <v>2598</v>
      </c>
      <c r="S1420" s="779" t="s">
        <v>2599</v>
      </c>
    </row>
    <row r="1421" spans="11:19" hidden="1">
      <c r="K1421" s="779" t="str">
        <f t="shared" ca="1" si="60"/>
        <v/>
      </c>
      <c r="L1421" s="779" t="str">
        <f t="shared" ca="1" si="61"/>
        <v/>
      </c>
      <c r="O1421" s="779" t="s">
        <v>740</v>
      </c>
      <c r="P1421" s="779" t="s">
        <v>741</v>
      </c>
      <c r="Q1421" s="779" t="s">
        <v>742</v>
      </c>
      <c r="R1421" s="779" t="s">
        <v>743</v>
      </c>
      <c r="S1421" s="779" t="s">
        <v>744</v>
      </c>
    </row>
    <row r="1422" spans="11:19" hidden="1">
      <c r="K1422" s="779" t="str">
        <f t="shared" ca="1" si="60"/>
        <v/>
      </c>
      <c r="L1422" s="779" t="str">
        <f t="shared" ca="1" si="61"/>
        <v/>
      </c>
      <c r="O1422" s="779" t="s">
        <v>745</v>
      </c>
      <c r="P1422" s="779" t="s">
        <v>746</v>
      </c>
      <c r="Q1422" s="779" t="s">
        <v>747</v>
      </c>
      <c r="R1422" s="779" t="s">
        <v>748</v>
      </c>
      <c r="S1422" s="779" t="s">
        <v>749</v>
      </c>
    </row>
    <row r="1423" spans="11:19" hidden="1">
      <c r="K1423" s="779" t="str">
        <f t="shared" ca="1" si="60"/>
        <v/>
      </c>
      <c r="L1423" s="779" t="str">
        <f t="shared" ca="1" si="61"/>
        <v/>
      </c>
      <c r="O1423" s="779" t="s">
        <v>750</v>
      </c>
      <c r="P1423" s="779" t="s">
        <v>751</v>
      </c>
      <c r="Q1423" s="779" t="s">
        <v>752</v>
      </c>
      <c r="R1423" s="779" t="s">
        <v>753</v>
      </c>
      <c r="S1423" s="779" t="s">
        <v>754</v>
      </c>
    </row>
    <row r="1424" spans="11:19" hidden="1">
      <c r="K1424" s="779" t="str">
        <f t="shared" ca="1" si="60"/>
        <v/>
      </c>
      <c r="L1424" s="779" t="str">
        <f t="shared" ca="1" si="61"/>
        <v/>
      </c>
      <c r="O1424" s="779" t="s">
        <v>755</v>
      </c>
      <c r="P1424" s="779" t="s">
        <v>2272</v>
      </c>
      <c r="Q1424" s="779" t="s">
        <v>2273</v>
      </c>
      <c r="R1424" s="779" t="s">
        <v>2274</v>
      </c>
      <c r="S1424" s="779" t="s">
        <v>2275</v>
      </c>
    </row>
    <row r="1425" spans="11:19" hidden="1">
      <c r="K1425" s="779" t="str">
        <f t="shared" ca="1" si="60"/>
        <v/>
      </c>
      <c r="L1425" s="779" t="str">
        <f t="shared" ca="1" si="61"/>
        <v/>
      </c>
      <c r="O1425" s="779" t="s">
        <v>2276</v>
      </c>
      <c r="P1425" s="779" t="s">
        <v>2277</v>
      </c>
      <c r="Q1425" s="779" t="s">
        <v>2278</v>
      </c>
      <c r="R1425" s="779" t="s">
        <v>2279</v>
      </c>
      <c r="S1425" s="779" t="s">
        <v>1</v>
      </c>
    </row>
    <row r="1426" spans="11:19" hidden="1">
      <c r="K1426" s="779" t="str">
        <f t="shared" ca="1" si="60"/>
        <v/>
      </c>
      <c r="L1426" s="779" t="str">
        <f t="shared" ca="1" si="61"/>
        <v/>
      </c>
      <c r="O1426" s="779" t="s">
        <v>2</v>
      </c>
      <c r="P1426" s="779" t="s">
        <v>3</v>
      </c>
      <c r="Q1426" s="779" t="s">
        <v>4</v>
      </c>
      <c r="R1426" s="779" t="s">
        <v>5</v>
      </c>
      <c r="S1426" s="779" t="s">
        <v>6</v>
      </c>
    </row>
    <row r="1427" spans="11:19" hidden="1">
      <c r="K1427" s="779" t="str">
        <f t="shared" ca="1" si="60"/>
        <v/>
      </c>
      <c r="L1427" s="779" t="str">
        <f t="shared" ca="1" si="61"/>
        <v/>
      </c>
      <c r="O1427" s="779" t="s">
        <v>6435</v>
      </c>
      <c r="P1427" s="779" t="s">
        <v>6436</v>
      </c>
      <c r="Q1427" s="779" t="s">
        <v>6437</v>
      </c>
      <c r="R1427" s="779" t="s">
        <v>6438</v>
      </c>
      <c r="S1427" s="779" t="s">
        <v>6439</v>
      </c>
    </row>
    <row r="1428" spans="11:19" hidden="1">
      <c r="K1428" s="779" t="str">
        <f t="shared" ca="1" si="60"/>
        <v/>
      </c>
      <c r="L1428" s="779" t="str">
        <f t="shared" ca="1" si="61"/>
        <v/>
      </c>
      <c r="O1428" s="779" t="s">
        <v>6440</v>
      </c>
      <c r="P1428" s="779" t="s">
        <v>6441</v>
      </c>
      <c r="Q1428" s="779" t="s">
        <v>6442</v>
      </c>
      <c r="R1428" s="779" t="s">
        <v>10659</v>
      </c>
      <c r="S1428" s="779" t="s">
        <v>10660</v>
      </c>
    </row>
    <row r="1429" spans="11:19" hidden="1">
      <c r="K1429" s="779" t="str">
        <f t="shared" ca="1" si="60"/>
        <v/>
      </c>
      <c r="L1429" s="779" t="str">
        <f t="shared" ca="1" si="61"/>
        <v/>
      </c>
      <c r="O1429" s="779" t="s">
        <v>10661</v>
      </c>
      <c r="P1429" s="779" t="s">
        <v>10662</v>
      </c>
      <c r="Q1429" s="779" t="s">
        <v>10663</v>
      </c>
      <c r="R1429" s="779" t="s">
        <v>10664</v>
      </c>
      <c r="S1429" s="779" t="s">
        <v>10665</v>
      </c>
    </row>
    <row r="1430" spans="11:19" hidden="1">
      <c r="K1430" s="779" t="str">
        <f t="shared" ca="1" si="60"/>
        <v/>
      </c>
      <c r="L1430" s="779" t="str">
        <f t="shared" ca="1" si="61"/>
        <v/>
      </c>
      <c r="O1430" s="779" t="s">
        <v>10666</v>
      </c>
      <c r="P1430" s="779" t="s">
        <v>10667</v>
      </c>
      <c r="Q1430" s="779" t="s">
        <v>10668</v>
      </c>
      <c r="R1430" s="779" t="s">
        <v>10669</v>
      </c>
      <c r="S1430" s="779" t="s">
        <v>10670</v>
      </c>
    </row>
    <row r="1431" spans="11:19" hidden="1">
      <c r="K1431" s="779" t="str">
        <f t="shared" ca="1" si="60"/>
        <v/>
      </c>
      <c r="L1431" s="779" t="str">
        <f t="shared" ca="1" si="61"/>
        <v/>
      </c>
      <c r="O1431" s="779" t="s">
        <v>10671</v>
      </c>
      <c r="P1431" s="779" t="s">
        <v>10672</v>
      </c>
      <c r="Q1431" s="779" t="s">
        <v>10673</v>
      </c>
      <c r="R1431" s="779" t="s">
        <v>10674</v>
      </c>
      <c r="S1431" s="779" t="s">
        <v>1450</v>
      </c>
    </row>
    <row r="1432" spans="11:19" hidden="1">
      <c r="K1432" s="779" t="str">
        <f t="shared" ca="1" si="60"/>
        <v/>
      </c>
      <c r="L1432" s="779" t="str">
        <f t="shared" ca="1" si="61"/>
        <v/>
      </c>
      <c r="O1432" s="779" t="s">
        <v>12692</v>
      </c>
      <c r="P1432" s="779" t="s">
        <v>12693</v>
      </c>
      <c r="Q1432" s="779" t="s">
        <v>12694</v>
      </c>
      <c r="R1432" s="779" t="s">
        <v>12695</v>
      </c>
      <c r="S1432" s="779" t="s">
        <v>12696</v>
      </c>
    </row>
    <row r="1433" spans="11:19" hidden="1">
      <c r="K1433" s="779" t="str">
        <f t="shared" ca="1" si="60"/>
        <v/>
      </c>
      <c r="L1433" s="779" t="str">
        <f t="shared" ca="1" si="61"/>
        <v/>
      </c>
      <c r="O1433" s="779" t="s">
        <v>12697</v>
      </c>
      <c r="P1433" s="779" t="s">
        <v>12698</v>
      </c>
      <c r="Q1433" s="779" t="s">
        <v>12699</v>
      </c>
      <c r="R1433" s="779" t="s">
        <v>12700</v>
      </c>
      <c r="S1433" s="779" t="s">
        <v>12701</v>
      </c>
    </row>
    <row r="1434" spans="11:19" hidden="1">
      <c r="K1434" s="779" t="str">
        <f t="shared" ca="1" si="60"/>
        <v/>
      </c>
      <c r="L1434" s="779" t="str">
        <f t="shared" ca="1" si="61"/>
        <v/>
      </c>
      <c r="O1434" s="779" t="s">
        <v>12702</v>
      </c>
      <c r="P1434" s="779" t="s">
        <v>12703</v>
      </c>
      <c r="Q1434" s="779" t="s">
        <v>12704</v>
      </c>
      <c r="R1434" s="779" t="s">
        <v>12705</v>
      </c>
      <c r="S1434" s="779" t="s">
        <v>12706</v>
      </c>
    </row>
    <row r="1435" spans="11:19" hidden="1">
      <c r="K1435" s="779" t="str">
        <f t="shared" ca="1" si="60"/>
        <v/>
      </c>
      <c r="L1435" s="779" t="str">
        <f t="shared" ca="1" si="61"/>
        <v/>
      </c>
      <c r="O1435" s="779" t="s">
        <v>12707</v>
      </c>
      <c r="P1435" s="779" t="s">
        <v>12708</v>
      </c>
      <c r="Q1435" s="779" t="s">
        <v>12709</v>
      </c>
      <c r="R1435" s="779" t="s">
        <v>12710</v>
      </c>
      <c r="S1435" s="779" t="s">
        <v>12711</v>
      </c>
    </row>
    <row r="1436" spans="11:19" hidden="1">
      <c r="K1436" s="779" t="str">
        <f t="shared" ca="1" si="60"/>
        <v/>
      </c>
      <c r="L1436" s="779" t="str">
        <f t="shared" ca="1" si="61"/>
        <v/>
      </c>
      <c r="O1436" s="779" t="s">
        <v>12712</v>
      </c>
      <c r="P1436" s="779" t="s">
        <v>12713</v>
      </c>
      <c r="Q1436" s="779" t="s">
        <v>12714</v>
      </c>
      <c r="R1436" s="779" t="s">
        <v>12715</v>
      </c>
      <c r="S1436" s="779" t="s">
        <v>12716</v>
      </c>
    </row>
    <row r="1437" spans="11:19" hidden="1">
      <c r="K1437" s="779" t="str">
        <f t="shared" ca="1" si="60"/>
        <v/>
      </c>
      <c r="L1437" s="779" t="str">
        <f t="shared" ca="1" si="61"/>
        <v/>
      </c>
      <c r="O1437" s="779" t="s">
        <v>12717</v>
      </c>
      <c r="P1437" s="779" t="s">
        <v>12718</v>
      </c>
      <c r="Q1437" s="779" t="s">
        <v>12719</v>
      </c>
      <c r="R1437" s="779" t="s">
        <v>12720</v>
      </c>
      <c r="S1437" s="779" t="s">
        <v>12721</v>
      </c>
    </row>
    <row r="1438" spans="11:19" hidden="1">
      <c r="K1438" s="779" t="str">
        <f t="shared" ca="1" si="60"/>
        <v/>
      </c>
      <c r="L1438" s="779" t="str">
        <f t="shared" ca="1" si="61"/>
        <v/>
      </c>
      <c r="O1438" s="779" t="s">
        <v>12722</v>
      </c>
      <c r="P1438" s="779" t="s">
        <v>12723</v>
      </c>
      <c r="Q1438" s="779" t="s">
        <v>12724</v>
      </c>
      <c r="R1438" s="779" t="s">
        <v>12725</v>
      </c>
      <c r="S1438" s="779" t="s">
        <v>12726</v>
      </c>
    </row>
    <row r="1439" spans="11:19" hidden="1">
      <c r="K1439" s="779" t="str">
        <f t="shared" ca="1" si="60"/>
        <v/>
      </c>
      <c r="L1439" s="779" t="str">
        <f t="shared" ca="1" si="61"/>
        <v/>
      </c>
      <c r="O1439" s="779" t="s">
        <v>12727</v>
      </c>
      <c r="P1439" s="779" t="s">
        <v>12728</v>
      </c>
      <c r="Q1439" s="779" t="s">
        <v>12729</v>
      </c>
      <c r="R1439" s="779" t="s">
        <v>12730</v>
      </c>
      <c r="S1439" s="779" t="s">
        <v>12731</v>
      </c>
    </row>
    <row r="1440" spans="11:19" hidden="1">
      <c r="K1440" s="779" t="str">
        <f t="shared" ca="1" si="60"/>
        <v/>
      </c>
      <c r="L1440" s="779" t="str">
        <f t="shared" ca="1" si="61"/>
        <v/>
      </c>
      <c r="O1440" s="779" t="s">
        <v>12732</v>
      </c>
      <c r="P1440" s="779" t="s">
        <v>12733</v>
      </c>
      <c r="Q1440" s="779" t="s">
        <v>10188</v>
      </c>
      <c r="R1440" s="779" t="s">
        <v>10189</v>
      </c>
      <c r="S1440" s="779" t="s">
        <v>10190</v>
      </c>
    </row>
    <row r="1441" spans="11:19" hidden="1">
      <c r="K1441" s="779" t="str">
        <f t="shared" ca="1" si="60"/>
        <v/>
      </c>
      <c r="L1441" s="779" t="str">
        <f t="shared" ca="1" si="61"/>
        <v/>
      </c>
      <c r="O1441" s="779" t="s">
        <v>10191</v>
      </c>
      <c r="P1441" s="779" t="s">
        <v>10192</v>
      </c>
      <c r="Q1441" s="779" t="s">
        <v>10193</v>
      </c>
      <c r="R1441" s="779" t="s">
        <v>11247</v>
      </c>
      <c r="S1441" s="779" t="s">
        <v>11248</v>
      </c>
    </row>
    <row r="1442" spans="11:19" hidden="1">
      <c r="K1442" s="779" t="str">
        <f t="shared" ca="1" si="60"/>
        <v/>
      </c>
      <c r="L1442" s="779" t="str">
        <f t="shared" ca="1" si="61"/>
        <v/>
      </c>
      <c r="O1442" s="779" t="s">
        <v>11249</v>
      </c>
      <c r="P1442" s="779" t="s">
        <v>11250</v>
      </c>
      <c r="Q1442" s="779" t="s">
        <v>11251</v>
      </c>
      <c r="R1442" s="779" t="s">
        <v>11252</v>
      </c>
      <c r="S1442" s="779" t="s">
        <v>11253</v>
      </c>
    </row>
    <row r="1443" spans="11:19" hidden="1">
      <c r="K1443" s="779" t="str">
        <f t="shared" ca="1" si="60"/>
        <v/>
      </c>
      <c r="L1443" s="779" t="str">
        <f t="shared" ca="1" si="61"/>
        <v/>
      </c>
      <c r="O1443" s="779" t="s">
        <v>11254</v>
      </c>
      <c r="P1443" s="779" t="s">
        <v>11255</v>
      </c>
      <c r="Q1443" s="779" t="s">
        <v>11256</v>
      </c>
      <c r="R1443" s="779" t="s">
        <v>11257</v>
      </c>
      <c r="S1443" s="779" t="s">
        <v>11258</v>
      </c>
    </row>
    <row r="1444" spans="11:19" hidden="1">
      <c r="K1444" s="779" t="str">
        <f t="shared" ca="1" si="60"/>
        <v/>
      </c>
      <c r="L1444" s="779" t="str">
        <f t="shared" ca="1" si="61"/>
        <v/>
      </c>
      <c r="O1444" s="779" t="s">
        <v>11259</v>
      </c>
      <c r="P1444" s="779" t="s">
        <v>11260</v>
      </c>
      <c r="Q1444" s="779" t="s">
        <v>11261</v>
      </c>
      <c r="R1444" s="779" t="s">
        <v>11262</v>
      </c>
      <c r="S1444" s="779" t="s">
        <v>11263</v>
      </c>
    </row>
    <row r="1445" spans="11:19" hidden="1">
      <c r="K1445" s="779" t="str">
        <f t="shared" ca="1" si="60"/>
        <v/>
      </c>
      <c r="L1445" s="779" t="str">
        <f t="shared" ca="1" si="61"/>
        <v/>
      </c>
      <c r="O1445" s="779" t="s">
        <v>11264</v>
      </c>
      <c r="P1445" s="779" t="s">
        <v>11265</v>
      </c>
      <c r="Q1445" s="779" t="s">
        <v>11266</v>
      </c>
      <c r="R1445" s="779" t="s">
        <v>3866</v>
      </c>
      <c r="S1445" s="779" t="s">
        <v>3867</v>
      </c>
    </row>
    <row r="1446" spans="11:19" hidden="1">
      <c r="K1446" s="779" t="str">
        <f t="shared" ca="1" si="60"/>
        <v/>
      </c>
      <c r="L1446" s="779" t="str">
        <f t="shared" ca="1" si="61"/>
        <v/>
      </c>
      <c r="O1446" s="779" t="s">
        <v>3868</v>
      </c>
      <c r="P1446" s="779" t="s">
        <v>3869</v>
      </c>
      <c r="Q1446" s="779" t="s">
        <v>3870</v>
      </c>
      <c r="R1446" s="779" t="s">
        <v>368</v>
      </c>
      <c r="S1446" s="779" t="s">
        <v>369</v>
      </c>
    </row>
    <row r="1447" spans="11:19" hidden="1">
      <c r="K1447" s="779" t="str">
        <f t="shared" ca="1" si="60"/>
        <v/>
      </c>
      <c r="L1447" s="779" t="str">
        <f t="shared" ca="1" si="61"/>
        <v/>
      </c>
      <c r="O1447" s="779" t="s">
        <v>370</v>
      </c>
      <c r="P1447" s="779" t="s">
        <v>371</v>
      </c>
      <c r="Q1447" s="779" t="s">
        <v>372</v>
      </c>
      <c r="R1447" s="779" t="s">
        <v>373</v>
      </c>
      <c r="S1447" s="779" t="s">
        <v>4599</v>
      </c>
    </row>
    <row r="1448" spans="11:19" hidden="1">
      <c r="K1448" s="779" t="str">
        <f t="shared" ca="1" si="60"/>
        <v/>
      </c>
      <c r="L1448" s="779" t="str">
        <f t="shared" ca="1" si="61"/>
        <v/>
      </c>
      <c r="O1448" s="779" t="s">
        <v>4600</v>
      </c>
      <c r="P1448" s="779" t="s">
        <v>4601</v>
      </c>
      <c r="Q1448" s="779" t="s">
        <v>4602</v>
      </c>
      <c r="R1448" s="779" t="s">
        <v>4603</v>
      </c>
      <c r="S1448" s="779" t="s">
        <v>5404</v>
      </c>
    </row>
    <row r="1449" spans="11:19" hidden="1">
      <c r="K1449" s="779" t="str">
        <f t="shared" ca="1" si="60"/>
        <v/>
      </c>
      <c r="L1449" s="779" t="str">
        <f t="shared" ca="1" si="61"/>
        <v/>
      </c>
      <c r="O1449" s="779" t="s">
        <v>5405</v>
      </c>
      <c r="P1449" s="779" t="s">
        <v>5406</v>
      </c>
      <c r="Q1449" s="779" t="s">
        <v>5407</v>
      </c>
      <c r="R1449" s="779" t="s">
        <v>6680</v>
      </c>
      <c r="S1449" s="779" t="s">
        <v>6681</v>
      </c>
    </row>
    <row r="1450" spans="11:19" hidden="1">
      <c r="K1450" s="779" t="str">
        <f t="shared" ca="1" si="60"/>
        <v/>
      </c>
      <c r="L1450" s="779" t="str">
        <f t="shared" ca="1" si="61"/>
        <v/>
      </c>
      <c r="O1450" s="779" t="s">
        <v>6682</v>
      </c>
      <c r="P1450" s="779" t="s">
        <v>6683</v>
      </c>
      <c r="Q1450" s="779" t="s">
        <v>6684</v>
      </c>
      <c r="R1450" s="779" t="s">
        <v>6685</v>
      </c>
      <c r="S1450" s="779" t="s">
        <v>6686</v>
      </c>
    </row>
    <row r="1451" spans="11:19" hidden="1">
      <c r="K1451" s="779" t="str">
        <f t="shared" ca="1" si="60"/>
        <v/>
      </c>
      <c r="L1451" s="779" t="str">
        <f t="shared" ca="1" si="61"/>
        <v/>
      </c>
      <c r="O1451" s="779" t="s">
        <v>6687</v>
      </c>
      <c r="P1451" s="779" t="s">
        <v>6688</v>
      </c>
      <c r="Q1451" s="779" t="s">
        <v>6689</v>
      </c>
      <c r="R1451" s="779" t="s">
        <v>6690</v>
      </c>
      <c r="S1451" s="779" t="s">
        <v>6691</v>
      </c>
    </row>
    <row r="1452" spans="11:19" hidden="1">
      <c r="K1452" s="779" t="str">
        <f t="shared" ca="1" si="60"/>
        <v/>
      </c>
      <c r="L1452" s="779" t="str">
        <f t="shared" ca="1" si="61"/>
        <v/>
      </c>
      <c r="O1452" s="779" t="s">
        <v>6692</v>
      </c>
      <c r="P1452" s="779" t="s">
        <v>6693</v>
      </c>
      <c r="Q1452" s="779" t="s">
        <v>6694</v>
      </c>
      <c r="R1452" s="779" t="s">
        <v>6695</v>
      </c>
      <c r="S1452" s="779" t="s">
        <v>6696</v>
      </c>
    </row>
    <row r="1453" spans="11:19" hidden="1">
      <c r="K1453" s="779" t="str">
        <f t="shared" ca="1" si="60"/>
        <v/>
      </c>
      <c r="L1453" s="779" t="str">
        <f t="shared" ca="1" si="61"/>
        <v/>
      </c>
      <c r="O1453" s="779" t="s">
        <v>3114</v>
      </c>
      <c r="P1453" s="779" t="s">
        <v>6261</v>
      </c>
      <c r="Q1453" s="779" t="s">
        <v>6262</v>
      </c>
      <c r="R1453" s="779" t="s">
        <v>6263</v>
      </c>
      <c r="S1453" s="779" t="s">
        <v>6264</v>
      </c>
    </row>
    <row r="1454" spans="11:19" hidden="1">
      <c r="K1454" s="779" t="str">
        <f t="shared" ca="1" si="60"/>
        <v/>
      </c>
      <c r="L1454" s="779" t="str">
        <f t="shared" ca="1" si="61"/>
        <v/>
      </c>
      <c r="O1454" s="779" t="s">
        <v>6265</v>
      </c>
      <c r="P1454" s="779" t="s">
        <v>6266</v>
      </c>
      <c r="Q1454" s="779" t="s">
        <v>6267</v>
      </c>
      <c r="R1454" s="779" t="s">
        <v>6268</v>
      </c>
      <c r="S1454" s="779" t="s">
        <v>6269</v>
      </c>
    </row>
    <row r="1455" spans="11:19" hidden="1">
      <c r="K1455" s="779" t="str">
        <f t="shared" ca="1" si="60"/>
        <v/>
      </c>
      <c r="L1455" s="779" t="str">
        <f t="shared" ca="1" si="61"/>
        <v/>
      </c>
      <c r="O1455" s="779" t="s">
        <v>6270</v>
      </c>
      <c r="P1455" s="779" t="s">
        <v>4616</v>
      </c>
      <c r="Q1455" s="779" t="s">
        <v>4617</v>
      </c>
      <c r="R1455" s="779" t="s">
        <v>4618</v>
      </c>
      <c r="S1455" s="779" t="s">
        <v>4619</v>
      </c>
    </row>
    <row r="1456" spans="11:19" hidden="1">
      <c r="K1456" s="779" t="str">
        <f t="shared" ca="1" si="60"/>
        <v/>
      </c>
      <c r="L1456" s="779" t="str">
        <f t="shared" ca="1" si="61"/>
        <v/>
      </c>
      <c r="O1456" s="779" t="s">
        <v>4620</v>
      </c>
      <c r="P1456" s="779" t="s">
        <v>4621</v>
      </c>
      <c r="Q1456" s="779" t="s">
        <v>4622</v>
      </c>
      <c r="R1456" s="779" t="s">
        <v>4623</v>
      </c>
      <c r="S1456" s="779" t="s">
        <v>4624</v>
      </c>
    </row>
    <row r="1457" spans="11:19" hidden="1">
      <c r="K1457" s="779" t="str">
        <f t="shared" ca="1" si="60"/>
        <v/>
      </c>
      <c r="L1457" s="779" t="str">
        <f t="shared" ca="1" si="61"/>
        <v/>
      </c>
      <c r="O1457" s="779" t="s">
        <v>5538</v>
      </c>
      <c r="P1457" s="779" t="s">
        <v>5539</v>
      </c>
      <c r="Q1457" s="779" t="s">
        <v>1230</v>
      </c>
      <c r="R1457" s="779" t="s">
        <v>1231</v>
      </c>
      <c r="S1457" s="779" t="s">
        <v>1232</v>
      </c>
    </row>
    <row r="1458" spans="11:19" hidden="1">
      <c r="K1458" s="779" t="str">
        <f t="shared" ca="1" si="60"/>
        <v/>
      </c>
      <c r="L1458" s="779" t="str">
        <f t="shared" ca="1" si="61"/>
        <v/>
      </c>
      <c r="O1458" s="779" t="s">
        <v>1233</v>
      </c>
      <c r="P1458" s="779" t="s">
        <v>1234</v>
      </c>
      <c r="Q1458" s="779" t="s">
        <v>1235</v>
      </c>
      <c r="R1458" s="779" t="s">
        <v>1236</v>
      </c>
      <c r="S1458" s="779" t="s">
        <v>1237</v>
      </c>
    </row>
    <row r="1459" spans="11:19" hidden="1">
      <c r="K1459" s="779" t="str">
        <f t="shared" ca="1" si="60"/>
        <v/>
      </c>
      <c r="L1459" s="779" t="str">
        <f t="shared" ca="1" si="61"/>
        <v/>
      </c>
      <c r="O1459" s="779" t="s">
        <v>1238</v>
      </c>
      <c r="P1459" s="779" t="s">
        <v>1239</v>
      </c>
      <c r="Q1459" s="779" t="s">
        <v>1240</v>
      </c>
      <c r="R1459" s="779" t="s">
        <v>1241</v>
      </c>
      <c r="S1459" s="779" t="s">
        <v>1242</v>
      </c>
    </row>
    <row r="1460" spans="11:19" hidden="1">
      <c r="K1460" s="779" t="str">
        <f t="shared" ca="1" si="60"/>
        <v/>
      </c>
      <c r="L1460" s="779" t="str">
        <f t="shared" ca="1" si="61"/>
        <v/>
      </c>
      <c r="O1460" s="779" t="s">
        <v>1243</v>
      </c>
      <c r="P1460" s="779" t="s">
        <v>1244</v>
      </c>
      <c r="Q1460" s="779" t="s">
        <v>1245</v>
      </c>
      <c r="R1460" s="779" t="s">
        <v>1246</v>
      </c>
      <c r="S1460" s="779" t="s">
        <v>1247</v>
      </c>
    </row>
    <row r="1461" spans="11:19" hidden="1">
      <c r="K1461" s="779" t="str">
        <f t="shared" ca="1" si="60"/>
        <v/>
      </c>
      <c r="L1461" s="779" t="str">
        <f t="shared" ca="1" si="61"/>
        <v/>
      </c>
      <c r="O1461" s="779" t="s">
        <v>1248</v>
      </c>
      <c r="P1461" s="779" t="s">
        <v>1249</v>
      </c>
      <c r="Q1461" s="779" t="s">
        <v>1250</v>
      </c>
      <c r="R1461" s="779" t="s">
        <v>1251</v>
      </c>
      <c r="S1461" s="779" t="s">
        <v>1252</v>
      </c>
    </row>
    <row r="1462" spans="11:19" hidden="1">
      <c r="K1462" s="779" t="str">
        <f t="shared" ca="1" si="60"/>
        <v/>
      </c>
      <c r="L1462" s="779" t="str">
        <f t="shared" ca="1" si="61"/>
        <v/>
      </c>
      <c r="O1462" s="779" t="s">
        <v>1253</v>
      </c>
      <c r="P1462" s="779" t="s">
        <v>1254</v>
      </c>
      <c r="Q1462" s="779" t="s">
        <v>1255</v>
      </c>
      <c r="R1462" s="779" t="s">
        <v>1256</v>
      </c>
      <c r="S1462" s="779" t="s">
        <v>1257</v>
      </c>
    </row>
    <row r="1463" spans="11:19" hidden="1">
      <c r="K1463" s="779" t="str">
        <f t="shared" ca="1" si="60"/>
        <v/>
      </c>
      <c r="L1463" s="779" t="str">
        <f t="shared" ca="1" si="61"/>
        <v/>
      </c>
      <c r="O1463" s="779" t="s">
        <v>1258</v>
      </c>
      <c r="P1463" s="779" t="s">
        <v>1259</v>
      </c>
      <c r="Q1463" s="779" t="s">
        <v>1260</v>
      </c>
      <c r="R1463" s="779" t="s">
        <v>1261</v>
      </c>
      <c r="S1463" s="779" t="s">
        <v>1262</v>
      </c>
    </row>
    <row r="1464" spans="11:19" hidden="1">
      <c r="K1464" s="779" t="str">
        <f t="shared" ca="1" si="60"/>
        <v/>
      </c>
      <c r="L1464" s="779" t="str">
        <f t="shared" ca="1" si="61"/>
        <v/>
      </c>
      <c r="O1464" s="779" t="s">
        <v>1263</v>
      </c>
      <c r="P1464" s="779" t="s">
        <v>1264</v>
      </c>
      <c r="Q1464" s="779" t="s">
        <v>5345</v>
      </c>
      <c r="R1464" s="779" t="s">
        <v>5346</v>
      </c>
      <c r="S1464" s="779" t="s">
        <v>5347</v>
      </c>
    </row>
    <row r="1465" spans="11:19" hidden="1">
      <c r="K1465" s="779" t="str">
        <f t="shared" ca="1" si="60"/>
        <v/>
      </c>
      <c r="L1465" s="779" t="str">
        <f t="shared" ca="1" si="61"/>
        <v/>
      </c>
      <c r="O1465" s="779" t="s">
        <v>804</v>
      </c>
      <c r="P1465" s="779" t="s">
        <v>874</v>
      </c>
      <c r="Q1465" s="779" t="s">
        <v>875</v>
      </c>
      <c r="R1465" s="779" t="s">
        <v>876</v>
      </c>
      <c r="S1465" s="779" t="s">
        <v>877</v>
      </c>
    </row>
    <row r="1466" spans="11:19" hidden="1">
      <c r="K1466" s="779" t="str">
        <f t="shared" ca="1" si="60"/>
        <v/>
      </c>
      <c r="L1466" s="779" t="str">
        <f t="shared" ca="1" si="61"/>
        <v/>
      </c>
      <c r="O1466" s="779" t="s">
        <v>587</v>
      </c>
      <c r="P1466" s="779" t="s">
        <v>588</v>
      </c>
      <c r="Q1466" s="779" t="s">
        <v>589</v>
      </c>
      <c r="R1466" s="779" t="s">
        <v>590</v>
      </c>
      <c r="S1466" s="779" t="s">
        <v>591</v>
      </c>
    </row>
    <row r="1467" spans="11:19" hidden="1">
      <c r="K1467" s="779" t="str">
        <f t="shared" ca="1" si="60"/>
        <v/>
      </c>
      <c r="L1467" s="779" t="str">
        <f t="shared" ca="1" si="61"/>
        <v/>
      </c>
      <c r="O1467" s="779" t="s">
        <v>592</v>
      </c>
      <c r="P1467" s="779" t="s">
        <v>593</v>
      </c>
      <c r="Q1467" s="779" t="s">
        <v>594</v>
      </c>
      <c r="R1467" s="779" t="s">
        <v>595</v>
      </c>
      <c r="S1467" s="779" t="s">
        <v>596</v>
      </c>
    </row>
    <row r="1468" spans="11:19" hidden="1">
      <c r="K1468" s="779" t="str">
        <f t="shared" ca="1" si="60"/>
        <v/>
      </c>
      <c r="L1468" s="779" t="str">
        <f t="shared" ca="1" si="61"/>
        <v/>
      </c>
      <c r="O1468" s="779" t="s">
        <v>597</v>
      </c>
      <c r="P1468" s="779" t="s">
        <v>598</v>
      </c>
      <c r="Q1468" s="779" t="s">
        <v>9037</v>
      </c>
      <c r="R1468" s="779" t="s">
        <v>9038</v>
      </c>
      <c r="S1468" s="779" t="s">
        <v>9039</v>
      </c>
    </row>
    <row r="1469" spans="11:19" hidden="1">
      <c r="K1469" s="779" t="str">
        <f t="shared" ca="1" si="60"/>
        <v/>
      </c>
      <c r="L1469" s="779" t="str">
        <f t="shared" ca="1" si="61"/>
        <v/>
      </c>
      <c r="O1469" s="779" t="s">
        <v>9040</v>
      </c>
      <c r="P1469" s="779" t="s">
        <v>9041</v>
      </c>
      <c r="Q1469" s="779" t="s">
        <v>9042</v>
      </c>
      <c r="R1469" s="779" t="s">
        <v>9043</v>
      </c>
      <c r="S1469" s="779" t="s">
        <v>9044</v>
      </c>
    </row>
    <row r="1470" spans="11:19" hidden="1">
      <c r="K1470" s="779" t="str">
        <f t="shared" ca="1" si="60"/>
        <v/>
      </c>
      <c r="L1470" s="779" t="str">
        <f t="shared" ca="1" si="61"/>
        <v/>
      </c>
      <c r="O1470" s="779" t="s">
        <v>9045</v>
      </c>
      <c r="P1470" s="779" t="s">
        <v>9278</v>
      </c>
      <c r="Q1470" s="779" t="s">
        <v>9279</v>
      </c>
      <c r="R1470" s="779" t="s">
        <v>1822</v>
      </c>
      <c r="S1470" s="779" t="s">
        <v>1823</v>
      </c>
    </row>
    <row r="1471" spans="11:19" hidden="1">
      <c r="K1471" s="779" t="str">
        <f t="shared" ca="1" si="60"/>
        <v/>
      </c>
      <c r="L1471" s="779" t="str">
        <f t="shared" ca="1" si="61"/>
        <v/>
      </c>
      <c r="O1471" s="779" t="s">
        <v>1824</v>
      </c>
      <c r="P1471" s="779" t="s">
        <v>81</v>
      </c>
      <c r="Q1471" s="779" t="s">
        <v>82</v>
      </c>
      <c r="R1471" s="779" t="s">
        <v>83</v>
      </c>
      <c r="S1471" s="779" t="s">
        <v>84</v>
      </c>
    </row>
    <row r="1472" spans="11:19" hidden="1">
      <c r="K1472" s="779" t="str">
        <f t="shared" ca="1" si="60"/>
        <v/>
      </c>
      <c r="L1472" s="779" t="str">
        <f t="shared" ca="1" si="61"/>
        <v/>
      </c>
      <c r="O1472" s="779" t="s">
        <v>85</v>
      </c>
      <c r="P1472" s="779" t="s">
        <v>86</v>
      </c>
      <c r="Q1472" s="779" t="s">
        <v>87</v>
      </c>
      <c r="R1472" s="779" t="s">
        <v>88</v>
      </c>
      <c r="S1472" s="779" t="s">
        <v>89</v>
      </c>
    </row>
    <row r="1473" spans="11:19" hidden="1">
      <c r="K1473" s="779" t="str">
        <f t="shared" ca="1" si="60"/>
        <v/>
      </c>
      <c r="L1473" s="779" t="str">
        <f t="shared" ca="1" si="61"/>
        <v/>
      </c>
      <c r="O1473" s="779" t="s">
        <v>90</v>
      </c>
      <c r="P1473" s="779" t="s">
        <v>91</v>
      </c>
      <c r="Q1473" s="779" t="s">
        <v>92</v>
      </c>
      <c r="R1473" s="779" t="s">
        <v>93</v>
      </c>
      <c r="S1473" s="779" t="s">
        <v>94</v>
      </c>
    </row>
    <row r="1474" spans="11:19" hidden="1">
      <c r="K1474" s="779" t="str">
        <f t="shared" ca="1" si="60"/>
        <v/>
      </c>
      <c r="L1474" s="779" t="str">
        <f t="shared" ca="1" si="61"/>
        <v/>
      </c>
      <c r="O1474" s="779" t="s">
        <v>3880</v>
      </c>
      <c r="P1474" s="779" t="s">
        <v>3881</v>
      </c>
      <c r="Q1474" s="779" t="s">
        <v>1227</v>
      </c>
      <c r="R1474" s="779" t="s">
        <v>1228</v>
      </c>
      <c r="S1474" s="779" t="s">
        <v>1229</v>
      </c>
    </row>
    <row r="1475" spans="11:19" hidden="1">
      <c r="K1475" s="779" t="str">
        <f t="shared" ca="1" si="60"/>
        <v/>
      </c>
      <c r="L1475" s="779" t="str">
        <f t="shared" ca="1" si="61"/>
        <v/>
      </c>
      <c r="O1475" s="779" t="s">
        <v>13026</v>
      </c>
      <c r="P1475" s="779" t="s">
        <v>3260</v>
      </c>
      <c r="Q1475" s="779" t="s">
        <v>7523</v>
      </c>
      <c r="R1475" s="779" t="s">
        <v>7524</v>
      </c>
      <c r="S1475" s="779" t="s">
        <v>8299</v>
      </c>
    </row>
    <row r="1476" spans="11:19" hidden="1">
      <c r="K1476" s="779" t="str">
        <f t="shared" ca="1" si="60"/>
        <v/>
      </c>
      <c r="L1476" s="779" t="str">
        <f t="shared" ca="1" si="61"/>
        <v/>
      </c>
      <c r="O1476" s="779" t="s">
        <v>8300</v>
      </c>
      <c r="P1476" s="779" t="s">
        <v>5329</v>
      </c>
      <c r="Q1476" s="779" t="s">
        <v>5330</v>
      </c>
      <c r="R1476" s="779" t="s">
        <v>5331</v>
      </c>
      <c r="S1476" s="779" t="s">
        <v>5332</v>
      </c>
    </row>
    <row r="1477" spans="11:19" hidden="1">
      <c r="K1477" s="779" t="str">
        <f t="shared" ca="1" si="60"/>
        <v/>
      </c>
      <c r="L1477" s="779" t="str">
        <f t="shared" ca="1" si="61"/>
        <v/>
      </c>
      <c r="O1477" s="779" t="s">
        <v>5333</v>
      </c>
      <c r="P1477" s="779" t="s">
        <v>5334</v>
      </c>
      <c r="Q1477" s="779" t="s">
        <v>5335</v>
      </c>
      <c r="R1477" s="779" t="s">
        <v>5336</v>
      </c>
      <c r="S1477" s="779" t="s">
        <v>5337</v>
      </c>
    </row>
    <row r="1478" spans="11:19" hidden="1">
      <c r="K1478" s="779" t="str">
        <f t="shared" ca="1" si="60"/>
        <v/>
      </c>
      <c r="L1478" s="779" t="str">
        <f t="shared" ca="1" si="61"/>
        <v/>
      </c>
      <c r="O1478" s="779" t="s">
        <v>5338</v>
      </c>
      <c r="P1478" s="779" t="s">
        <v>5339</v>
      </c>
      <c r="Q1478" s="779" t="s">
        <v>5340</v>
      </c>
      <c r="R1478" s="779" t="s">
        <v>5341</v>
      </c>
      <c r="S1478" s="779" t="s">
        <v>5342</v>
      </c>
    </row>
    <row r="1479" spans="11:19" hidden="1">
      <c r="K1479" s="779" t="str">
        <f t="shared" ca="1" si="60"/>
        <v/>
      </c>
      <c r="L1479" s="779" t="str">
        <f t="shared" ca="1" si="61"/>
        <v/>
      </c>
      <c r="O1479" s="779" t="s">
        <v>5343</v>
      </c>
      <c r="P1479" s="779" t="s">
        <v>5344</v>
      </c>
      <c r="Q1479" s="779" t="s">
        <v>1676</v>
      </c>
      <c r="R1479" s="779" t="s">
        <v>1677</v>
      </c>
      <c r="S1479" s="779" t="s">
        <v>1678</v>
      </c>
    </row>
    <row r="1480" spans="11:19" hidden="1">
      <c r="K1480" s="779" t="str">
        <f t="shared" ca="1" si="60"/>
        <v/>
      </c>
      <c r="L1480" s="779" t="str">
        <f t="shared" ca="1" si="61"/>
        <v/>
      </c>
      <c r="O1480" s="779" t="s">
        <v>1679</v>
      </c>
      <c r="P1480" s="779" t="s">
        <v>1680</v>
      </c>
      <c r="Q1480" s="779" t="s">
        <v>1681</v>
      </c>
      <c r="R1480" s="779" t="s">
        <v>4938</v>
      </c>
      <c r="S1480" s="779" t="s">
        <v>4939</v>
      </c>
    </row>
    <row r="1481" spans="11:19" hidden="1">
      <c r="K1481" s="779" t="str">
        <f t="shared" ca="1" si="60"/>
        <v/>
      </c>
      <c r="L1481" s="779" t="str">
        <f t="shared" ca="1" si="61"/>
        <v/>
      </c>
      <c r="O1481" s="779" t="s">
        <v>4940</v>
      </c>
      <c r="P1481" s="779" t="s">
        <v>4941</v>
      </c>
      <c r="Q1481" s="779" t="s">
        <v>4942</v>
      </c>
      <c r="R1481" s="779" t="s">
        <v>5326</v>
      </c>
      <c r="S1481" s="779" t="s">
        <v>5327</v>
      </c>
    </row>
    <row r="1482" spans="11:19" hidden="1">
      <c r="K1482" s="779" t="str">
        <f t="shared" ca="1" si="60"/>
        <v/>
      </c>
      <c r="L1482" s="779" t="str">
        <f t="shared" ca="1" si="61"/>
        <v/>
      </c>
      <c r="O1482" s="779" t="s">
        <v>5328</v>
      </c>
      <c r="P1482" s="779" t="s">
        <v>9862</v>
      </c>
      <c r="Q1482" s="779" t="s">
        <v>9863</v>
      </c>
      <c r="R1482" s="779" t="s">
        <v>2463</v>
      </c>
      <c r="S1482" s="779" t="s">
        <v>2464</v>
      </c>
    </row>
    <row r="1483" spans="11:19" hidden="1">
      <c r="K1483" s="779" t="str">
        <f t="shared" ca="1" si="60"/>
        <v/>
      </c>
      <c r="L1483" s="779" t="str">
        <f t="shared" ca="1" si="61"/>
        <v/>
      </c>
      <c r="O1483" s="779" t="s">
        <v>2465</v>
      </c>
      <c r="P1483" s="779" t="s">
        <v>2466</v>
      </c>
      <c r="Q1483" s="779" t="s">
        <v>2467</v>
      </c>
      <c r="R1483" s="779" t="s">
        <v>2468</v>
      </c>
      <c r="S1483" s="779" t="s">
        <v>767</v>
      </c>
    </row>
    <row r="1484" spans="11:19" hidden="1">
      <c r="K1484" s="779" t="str">
        <f t="shared" ref="K1484:K1547" ca="1" si="62">IF(INDIRECT($O1484)=0,"",INDIRECT($R1484)&amp;INDIRECT($O1484)&amp;INDIRECT($P1484)&amp;INDIRECT($Q1484))</f>
        <v/>
      </c>
      <c r="L1484" s="779" t="str">
        <f t="shared" ref="L1484:L1547" ca="1" si="63">IF(INDIRECT($O1484)=0,"",INDIRECT($S1484)&amp;INDIRECT($O1484)&amp;INDIRECT($P1484)&amp;INDIRECT($Q1484))</f>
        <v/>
      </c>
      <c r="O1484" s="779" t="s">
        <v>768</v>
      </c>
      <c r="P1484" s="779" t="s">
        <v>769</v>
      </c>
      <c r="Q1484" s="779" t="s">
        <v>5677</v>
      </c>
      <c r="R1484" s="779" t="s">
        <v>5678</v>
      </c>
      <c r="S1484" s="779" t="s">
        <v>5679</v>
      </c>
    </row>
    <row r="1485" spans="11:19" hidden="1">
      <c r="K1485" s="779" t="str">
        <f t="shared" ca="1" si="62"/>
        <v/>
      </c>
      <c r="L1485" s="779" t="str">
        <f t="shared" ca="1" si="63"/>
        <v/>
      </c>
      <c r="O1485" s="779" t="s">
        <v>5680</v>
      </c>
      <c r="P1485" s="779" t="s">
        <v>5681</v>
      </c>
      <c r="Q1485" s="779" t="s">
        <v>5682</v>
      </c>
      <c r="R1485" s="779" t="s">
        <v>5683</v>
      </c>
      <c r="S1485" s="779" t="s">
        <v>5684</v>
      </c>
    </row>
    <row r="1486" spans="11:19" hidden="1">
      <c r="K1486" s="779" t="str">
        <f t="shared" ca="1" si="62"/>
        <v/>
      </c>
      <c r="L1486" s="779" t="str">
        <f t="shared" ca="1" si="63"/>
        <v/>
      </c>
      <c r="O1486" s="779" t="s">
        <v>5685</v>
      </c>
      <c r="P1486" s="779" t="s">
        <v>5686</v>
      </c>
      <c r="Q1486" s="779" t="s">
        <v>5687</v>
      </c>
      <c r="R1486" s="779" t="s">
        <v>5688</v>
      </c>
      <c r="S1486" s="779" t="s">
        <v>5689</v>
      </c>
    </row>
    <row r="1487" spans="11:19" hidden="1">
      <c r="K1487" s="779" t="str">
        <f t="shared" ca="1" si="62"/>
        <v/>
      </c>
      <c r="L1487" s="779" t="str">
        <f t="shared" ca="1" si="63"/>
        <v/>
      </c>
      <c r="O1487" s="779" t="s">
        <v>11279</v>
      </c>
      <c r="P1487" s="779" t="s">
        <v>1121</v>
      </c>
      <c r="Q1487" s="779" t="s">
        <v>6919</v>
      </c>
      <c r="R1487" s="779" t="s">
        <v>8979</v>
      </c>
      <c r="S1487" s="779" t="s">
        <v>8980</v>
      </c>
    </row>
    <row r="1488" spans="11:19" hidden="1">
      <c r="K1488" s="779" t="str">
        <f t="shared" ca="1" si="62"/>
        <v/>
      </c>
      <c r="L1488" s="779" t="str">
        <f t="shared" ca="1" si="63"/>
        <v/>
      </c>
      <c r="O1488" s="779" t="s">
        <v>8981</v>
      </c>
      <c r="P1488" s="779" t="s">
        <v>8982</v>
      </c>
      <c r="Q1488" s="779" t="s">
        <v>8983</v>
      </c>
      <c r="R1488" s="779" t="s">
        <v>8984</v>
      </c>
      <c r="S1488" s="779" t="s">
        <v>8985</v>
      </c>
    </row>
    <row r="1489" spans="11:19" hidden="1">
      <c r="K1489" s="779" t="str">
        <f t="shared" ca="1" si="62"/>
        <v/>
      </c>
      <c r="L1489" s="779" t="str">
        <f t="shared" ca="1" si="63"/>
        <v/>
      </c>
      <c r="O1489" s="779" t="s">
        <v>8986</v>
      </c>
      <c r="P1489" s="779" t="s">
        <v>8987</v>
      </c>
      <c r="Q1489" s="779" t="s">
        <v>8988</v>
      </c>
      <c r="R1489" s="779" t="s">
        <v>8989</v>
      </c>
      <c r="S1489" s="779" t="s">
        <v>8990</v>
      </c>
    </row>
    <row r="1490" spans="11:19" hidden="1">
      <c r="K1490" s="779" t="str">
        <f t="shared" ca="1" si="62"/>
        <v/>
      </c>
      <c r="L1490" s="779" t="str">
        <f t="shared" ca="1" si="63"/>
        <v/>
      </c>
      <c r="O1490" s="779" t="s">
        <v>8991</v>
      </c>
      <c r="P1490" s="779" t="s">
        <v>8992</v>
      </c>
      <c r="Q1490" s="779" t="s">
        <v>8993</v>
      </c>
      <c r="R1490" s="779" t="s">
        <v>8994</v>
      </c>
      <c r="S1490" s="779" t="s">
        <v>8995</v>
      </c>
    </row>
    <row r="1491" spans="11:19" hidden="1">
      <c r="K1491" s="779" t="str">
        <f t="shared" ca="1" si="62"/>
        <v/>
      </c>
      <c r="L1491" s="779" t="str">
        <f t="shared" ca="1" si="63"/>
        <v/>
      </c>
      <c r="O1491" s="779" t="s">
        <v>8996</v>
      </c>
      <c r="P1491" s="779" t="s">
        <v>8997</v>
      </c>
      <c r="Q1491" s="779" t="s">
        <v>8998</v>
      </c>
      <c r="R1491" s="779" t="s">
        <v>8999</v>
      </c>
      <c r="S1491" s="779" t="s">
        <v>343</v>
      </c>
    </row>
    <row r="1492" spans="11:19" hidden="1">
      <c r="K1492" s="779" t="str">
        <f t="shared" ca="1" si="62"/>
        <v/>
      </c>
      <c r="L1492" s="779" t="str">
        <f t="shared" ca="1" si="63"/>
        <v/>
      </c>
      <c r="O1492" s="779" t="s">
        <v>344</v>
      </c>
      <c r="P1492" s="779" t="s">
        <v>345</v>
      </c>
      <c r="Q1492" s="779" t="s">
        <v>12594</v>
      </c>
      <c r="R1492" s="779" t="s">
        <v>12595</v>
      </c>
      <c r="S1492" s="779" t="s">
        <v>12596</v>
      </c>
    </row>
    <row r="1493" spans="11:19" hidden="1">
      <c r="K1493" s="779" t="str">
        <f t="shared" ca="1" si="62"/>
        <v/>
      </c>
      <c r="L1493" s="779" t="str">
        <f t="shared" ca="1" si="63"/>
        <v/>
      </c>
      <c r="O1493" s="779" t="s">
        <v>4807</v>
      </c>
      <c r="P1493" s="779" t="s">
        <v>4808</v>
      </c>
      <c r="Q1493" s="779" t="s">
        <v>9599</v>
      </c>
      <c r="R1493" s="779" t="s">
        <v>9600</v>
      </c>
      <c r="S1493" s="779" t="s">
        <v>9601</v>
      </c>
    </row>
    <row r="1494" spans="11:19" hidden="1">
      <c r="K1494" s="779" t="str">
        <f t="shared" ca="1" si="62"/>
        <v/>
      </c>
      <c r="L1494" s="779" t="str">
        <f t="shared" ca="1" si="63"/>
        <v/>
      </c>
      <c r="O1494" s="779" t="s">
        <v>9602</v>
      </c>
      <c r="P1494" s="779" t="s">
        <v>9603</v>
      </c>
      <c r="Q1494" s="779" t="s">
        <v>9604</v>
      </c>
      <c r="R1494" s="779" t="s">
        <v>9605</v>
      </c>
      <c r="S1494" s="779" t="s">
        <v>3369</v>
      </c>
    </row>
    <row r="1495" spans="11:19" hidden="1">
      <c r="K1495" s="779" t="str">
        <f t="shared" ca="1" si="62"/>
        <v/>
      </c>
      <c r="L1495" s="779" t="str">
        <f t="shared" ca="1" si="63"/>
        <v/>
      </c>
      <c r="O1495" s="779" t="s">
        <v>3370</v>
      </c>
      <c r="P1495" s="779" t="s">
        <v>3371</v>
      </c>
      <c r="Q1495" s="779" t="s">
        <v>3372</v>
      </c>
      <c r="R1495" s="779" t="s">
        <v>3373</v>
      </c>
      <c r="S1495" s="779" t="s">
        <v>3374</v>
      </c>
    </row>
    <row r="1496" spans="11:19" hidden="1">
      <c r="K1496" s="779" t="str">
        <f t="shared" ca="1" si="62"/>
        <v/>
      </c>
      <c r="L1496" s="779" t="str">
        <f t="shared" ca="1" si="63"/>
        <v/>
      </c>
      <c r="O1496" s="779" t="s">
        <v>3375</v>
      </c>
      <c r="P1496" s="779" t="s">
        <v>3376</v>
      </c>
      <c r="Q1496" s="779" t="s">
        <v>3377</v>
      </c>
      <c r="R1496" s="779" t="s">
        <v>3378</v>
      </c>
      <c r="S1496" s="779" t="s">
        <v>3379</v>
      </c>
    </row>
    <row r="1497" spans="11:19" hidden="1">
      <c r="K1497" s="779" t="str">
        <f t="shared" ca="1" si="62"/>
        <v/>
      </c>
      <c r="L1497" s="779" t="str">
        <f t="shared" ca="1" si="63"/>
        <v/>
      </c>
      <c r="O1497" s="779" t="s">
        <v>3380</v>
      </c>
      <c r="P1497" s="779" t="s">
        <v>5451</v>
      </c>
      <c r="Q1497" s="779" t="s">
        <v>5452</v>
      </c>
      <c r="R1497" s="779" t="s">
        <v>5453</v>
      </c>
      <c r="S1497" s="779" t="s">
        <v>1352</v>
      </c>
    </row>
    <row r="1498" spans="11:19" hidden="1">
      <c r="K1498" s="779" t="str">
        <f t="shared" ca="1" si="62"/>
        <v/>
      </c>
      <c r="L1498" s="779" t="str">
        <f t="shared" ca="1" si="63"/>
        <v/>
      </c>
      <c r="O1498" s="779" t="s">
        <v>7769</v>
      </c>
      <c r="P1498" s="779" t="s">
        <v>7770</v>
      </c>
      <c r="Q1498" s="779" t="s">
        <v>7771</v>
      </c>
      <c r="R1498" s="779" t="s">
        <v>7772</v>
      </c>
      <c r="S1498" s="779" t="s">
        <v>7773</v>
      </c>
    </row>
    <row r="1499" spans="11:19" hidden="1">
      <c r="K1499" s="779" t="str">
        <f t="shared" ca="1" si="62"/>
        <v/>
      </c>
      <c r="L1499" s="779" t="str">
        <f t="shared" ca="1" si="63"/>
        <v/>
      </c>
      <c r="O1499" s="779" t="s">
        <v>7774</v>
      </c>
      <c r="P1499" s="779" t="s">
        <v>7775</v>
      </c>
      <c r="Q1499" s="779" t="s">
        <v>7776</v>
      </c>
      <c r="R1499" s="779" t="s">
        <v>7777</v>
      </c>
      <c r="S1499" s="779" t="s">
        <v>7778</v>
      </c>
    </row>
    <row r="1500" spans="11:19" hidden="1">
      <c r="K1500" s="779" t="str">
        <f t="shared" ca="1" si="62"/>
        <v/>
      </c>
      <c r="L1500" s="779" t="str">
        <f t="shared" ca="1" si="63"/>
        <v/>
      </c>
      <c r="O1500" s="779" t="s">
        <v>7779</v>
      </c>
      <c r="P1500" s="779" t="s">
        <v>7780</v>
      </c>
      <c r="Q1500" s="779" t="s">
        <v>7781</v>
      </c>
      <c r="R1500" s="779" t="s">
        <v>7782</v>
      </c>
      <c r="S1500" s="779" t="s">
        <v>7783</v>
      </c>
    </row>
    <row r="1501" spans="11:19" hidden="1">
      <c r="K1501" s="779" t="str">
        <f t="shared" ca="1" si="62"/>
        <v/>
      </c>
      <c r="L1501" s="779" t="str">
        <f t="shared" ca="1" si="63"/>
        <v/>
      </c>
      <c r="O1501" s="779" t="s">
        <v>7784</v>
      </c>
      <c r="P1501" s="779" t="s">
        <v>7785</v>
      </c>
      <c r="Q1501" s="779" t="s">
        <v>7786</v>
      </c>
      <c r="R1501" s="779" t="s">
        <v>7787</v>
      </c>
      <c r="S1501" s="779" t="s">
        <v>7788</v>
      </c>
    </row>
    <row r="1502" spans="11:19" hidden="1">
      <c r="K1502" s="779" t="str">
        <f t="shared" ca="1" si="62"/>
        <v/>
      </c>
      <c r="L1502" s="779" t="str">
        <f t="shared" ca="1" si="63"/>
        <v/>
      </c>
      <c r="O1502" s="779" t="s">
        <v>7789</v>
      </c>
      <c r="P1502" s="779" t="s">
        <v>7790</v>
      </c>
      <c r="Q1502" s="779" t="s">
        <v>7791</v>
      </c>
      <c r="R1502" s="779" t="s">
        <v>7173</v>
      </c>
      <c r="S1502" s="779" t="s">
        <v>7174</v>
      </c>
    </row>
    <row r="1503" spans="11:19" hidden="1">
      <c r="K1503" s="779" t="str">
        <f t="shared" ca="1" si="62"/>
        <v/>
      </c>
      <c r="L1503" s="779" t="str">
        <f t="shared" ca="1" si="63"/>
        <v/>
      </c>
      <c r="O1503" s="779" t="s">
        <v>7175</v>
      </c>
      <c r="P1503" s="779" t="s">
        <v>7176</v>
      </c>
      <c r="Q1503" s="779" t="s">
        <v>7177</v>
      </c>
      <c r="R1503" s="779" t="s">
        <v>7178</v>
      </c>
      <c r="S1503" s="779" t="s">
        <v>7179</v>
      </c>
    </row>
    <row r="1504" spans="11:19" hidden="1">
      <c r="K1504" s="779" t="str">
        <f t="shared" ca="1" si="62"/>
        <v/>
      </c>
      <c r="L1504" s="779" t="str">
        <f t="shared" ca="1" si="63"/>
        <v/>
      </c>
      <c r="O1504" s="779" t="s">
        <v>3452</v>
      </c>
      <c r="P1504" s="779" t="s">
        <v>3453</v>
      </c>
      <c r="Q1504" s="779" t="s">
        <v>3454</v>
      </c>
      <c r="R1504" s="779" t="s">
        <v>2143</v>
      </c>
      <c r="S1504" s="779" t="s">
        <v>2144</v>
      </c>
    </row>
    <row r="1505" spans="11:19" hidden="1">
      <c r="K1505" s="779" t="str">
        <f t="shared" ca="1" si="62"/>
        <v/>
      </c>
      <c r="L1505" s="779" t="str">
        <f t="shared" ca="1" si="63"/>
        <v/>
      </c>
      <c r="O1505" s="779" t="s">
        <v>2145</v>
      </c>
      <c r="P1505" s="779" t="s">
        <v>2146</v>
      </c>
      <c r="Q1505" s="779" t="s">
        <v>638</v>
      </c>
      <c r="R1505" s="779" t="s">
        <v>639</v>
      </c>
      <c r="S1505" s="779" t="s">
        <v>640</v>
      </c>
    </row>
    <row r="1506" spans="11:19" hidden="1">
      <c r="K1506" s="779" t="str">
        <f t="shared" ca="1" si="62"/>
        <v/>
      </c>
      <c r="L1506" s="779" t="str">
        <f t="shared" ca="1" si="63"/>
        <v/>
      </c>
      <c r="O1506" s="779" t="s">
        <v>641</v>
      </c>
      <c r="P1506" s="779" t="s">
        <v>6251</v>
      </c>
      <c r="Q1506" s="779" t="s">
        <v>3060</v>
      </c>
      <c r="R1506" s="779" t="s">
        <v>11776</v>
      </c>
      <c r="S1506" s="779" t="s">
        <v>12451</v>
      </c>
    </row>
    <row r="1507" spans="11:19" hidden="1">
      <c r="K1507" s="779" t="str">
        <f t="shared" ca="1" si="62"/>
        <v/>
      </c>
      <c r="L1507" s="779" t="str">
        <f t="shared" ca="1" si="63"/>
        <v/>
      </c>
      <c r="O1507" s="779" t="s">
        <v>3494</v>
      </c>
      <c r="P1507" s="779" t="s">
        <v>3495</v>
      </c>
      <c r="Q1507" s="779" t="s">
        <v>3496</v>
      </c>
      <c r="R1507" s="779" t="s">
        <v>3497</v>
      </c>
      <c r="S1507" s="779" t="s">
        <v>13540</v>
      </c>
    </row>
    <row r="1508" spans="11:19" hidden="1">
      <c r="K1508" s="779" t="str">
        <f t="shared" ca="1" si="62"/>
        <v/>
      </c>
      <c r="L1508" s="779" t="str">
        <f t="shared" ca="1" si="63"/>
        <v/>
      </c>
      <c r="O1508" s="779" t="s">
        <v>13541</v>
      </c>
      <c r="P1508" s="779" t="s">
        <v>13542</v>
      </c>
      <c r="Q1508" s="779" t="s">
        <v>13543</v>
      </c>
      <c r="R1508" s="779" t="s">
        <v>13544</v>
      </c>
      <c r="S1508" s="779" t="s">
        <v>13545</v>
      </c>
    </row>
    <row r="1509" spans="11:19" hidden="1">
      <c r="K1509" s="779" t="str">
        <f t="shared" ca="1" si="62"/>
        <v/>
      </c>
      <c r="L1509" s="779" t="str">
        <f t="shared" ca="1" si="63"/>
        <v/>
      </c>
      <c r="O1509" s="779" t="s">
        <v>13546</v>
      </c>
      <c r="P1509" s="779" t="s">
        <v>5278</v>
      </c>
      <c r="Q1509" s="779" t="s">
        <v>5279</v>
      </c>
      <c r="R1509" s="779" t="s">
        <v>5280</v>
      </c>
      <c r="S1509" s="779" t="s">
        <v>5281</v>
      </c>
    </row>
    <row r="1510" spans="11:19" hidden="1">
      <c r="K1510" s="779" t="str">
        <f t="shared" ca="1" si="62"/>
        <v/>
      </c>
      <c r="L1510" s="779" t="str">
        <f t="shared" ca="1" si="63"/>
        <v/>
      </c>
      <c r="O1510" s="779" t="s">
        <v>5282</v>
      </c>
      <c r="P1510" s="779" t="s">
        <v>12865</v>
      </c>
      <c r="Q1510" s="779" t="s">
        <v>12866</v>
      </c>
      <c r="R1510" s="779" t="s">
        <v>12867</v>
      </c>
      <c r="S1510" s="779" t="s">
        <v>12868</v>
      </c>
    </row>
    <row r="1511" spans="11:19" hidden="1">
      <c r="K1511" s="779" t="str">
        <f t="shared" ca="1" si="62"/>
        <v/>
      </c>
      <c r="L1511" s="779" t="str">
        <f t="shared" ca="1" si="63"/>
        <v/>
      </c>
      <c r="O1511" s="779" t="s">
        <v>12869</v>
      </c>
      <c r="P1511" s="779" t="s">
        <v>12870</v>
      </c>
      <c r="Q1511" s="779" t="s">
        <v>12871</v>
      </c>
      <c r="R1511" s="779" t="s">
        <v>12872</v>
      </c>
      <c r="S1511" s="779" t="s">
        <v>12873</v>
      </c>
    </row>
    <row r="1512" spans="11:19" hidden="1">
      <c r="K1512" s="779" t="str">
        <f t="shared" ca="1" si="62"/>
        <v/>
      </c>
      <c r="L1512" s="779" t="str">
        <f t="shared" ca="1" si="63"/>
        <v/>
      </c>
      <c r="O1512" s="779" t="s">
        <v>12874</v>
      </c>
      <c r="P1512" s="779" t="s">
        <v>12875</v>
      </c>
      <c r="Q1512" s="779" t="s">
        <v>12876</v>
      </c>
      <c r="R1512" s="779" t="s">
        <v>12877</v>
      </c>
      <c r="S1512" s="779" t="s">
        <v>12878</v>
      </c>
    </row>
    <row r="1513" spans="11:19" hidden="1">
      <c r="K1513" s="779" t="str">
        <f t="shared" ca="1" si="62"/>
        <v/>
      </c>
      <c r="L1513" s="779" t="str">
        <f t="shared" ca="1" si="63"/>
        <v/>
      </c>
      <c r="O1513" s="779" t="s">
        <v>12879</v>
      </c>
      <c r="P1513" s="779" t="s">
        <v>12880</v>
      </c>
      <c r="Q1513" s="779" t="s">
        <v>12881</v>
      </c>
      <c r="R1513" s="779" t="s">
        <v>12882</v>
      </c>
      <c r="S1513" s="779" t="s">
        <v>12883</v>
      </c>
    </row>
    <row r="1514" spans="11:19" hidden="1">
      <c r="K1514" s="779" t="str">
        <f t="shared" ca="1" si="62"/>
        <v/>
      </c>
      <c r="L1514" s="779" t="str">
        <f t="shared" ca="1" si="63"/>
        <v/>
      </c>
      <c r="O1514" s="779" t="s">
        <v>12884</v>
      </c>
      <c r="P1514" s="779" t="s">
        <v>12885</v>
      </c>
      <c r="Q1514" s="779" t="s">
        <v>12886</v>
      </c>
      <c r="R1514" s="779" t="s">
        <v>12887</v>
      </c>
      <c r="S1514" s="779" t="s">
        <v>12888</v>
      </c>
    </row>
    <row r="1515" spans="11:19" hidden="1">
      <c r="K1515" s="779" t="str">
        <f t="shared" ca="1" si="62"/>
        <v/>
      </c>
      <c r="L1515" s="779" t="str">
        <f t="shared" ca="1" si="63"/>
        <v/>
      </c>
      <c r="O1515" s="779" t="s">
        <v>12889</v>
      </c>
      <c r="P1515" s="779" t="s">
        <v>12890</v>
      </c>
      <c r="Q1515" s="779" t="s">
        <v>12891</v>
      </c>
      <c r="R1515" s="779" t="s">
        <v>12892</v>
      </c>
      <c r="S1515" s="779" t="s">
        <v>12893</v>
      </c>
    </row>
    <row r="1516" spans="11:19" hidden="1">
      <c r="K1516" s="779" t="str">
        <f t="shared" ca="1" si="62"/>
        <v/>
      </c>
      <c r="L1516" s="779" t="str">
        <f t="shared" ca="1" si="63"/>
        <v/>
      </c>
      <c r="O1516" s="779" t="s">
        <v>12894</v>
      </c>
      <c r="P1516" s="779" t="s">
        <v>12895</v>
      </c>
      <c r="Q1516" s="779" t="s">
        <v>12896</v>
      </c>
      <c r="R1516" s="779" t="s">
        <v>12897</v>
      </c>
      <c r="S1516" s="779" t="s">
        <v>12898</v>
      </c>
    </row>
    <row r="1517" spans="11:19" hidden="1">
      <c r="K1517" s="779" t="str">
        <f t="shared" ca="1" si="62"/>
        <v/>
      </c>
      <c r="L1517" s="779" t="str">
        <f t="shared" ca="1" si="63"/>
        <v/>
      </c>
      <c r="O1517" s="779" t="s">
        <v>12899</v>
      </c>
      <c r="P1517" s="779" t="s">
        <v>12900</v>
      </c>
      <c r="Q1517" s="779" t="s">
        <v>12901</v>
      </c>
      <c r="R1517" s="779" t="s">
        <v>12902</v>
      </c>
      <c r="S1517" s="779" t="s">
        <v>12903</v>
      </c>
    </row>
    <row r="1518" spans="11:19" hidden="1">
      <c r="K1518" s="779" t="str">
        <f t="shared" ca="1" si="62"/>
        <v/>
      </c>
      <c r="L1518" s="779" t="str">
        <f t="shared" ca="1" si="63"/>
        <v/>
      </c>
      <c r="O1518" s="779" t="s">
        <v>12904</v>
      </c>
      <c r="P1518" s="779" t="s">
        <v>12905</v>
      </c>
      <c r="Q1518" s="779" t="s">
        <v>12906</v>
      </c>
      <c r="R1518" s="779" t="s">
        <v>12907</v>
      </c>
      <c r="S1518" s="779" t="s">
        <v>12908</v>
      </c>
    </row>
    <row r="1519" spans="11:19" hidden="1">
      <c r="K1519" s="779" t="str">
        <f t="shared" ca="1" si="62"/>
        <v/>
      </c>
      <c r="L1519" s="779" t="str">
        <f t="shared" ca="1" si="63"/>
        <v/>
      </c>
      <c r="O1519" s="779" t="s">
        <v>8371</v>
      </c>
      <c r="P1519" s="779" t="s">
        <v>8372</v>
      </c>
      <c r="Q1519" s="779" t="s">
        <v>8373</v>
      </c>
      <c r="R1519" s="779" t="s">
        <v>8374</v>
      </c>
      <c r="S1519" s="779" t="s">
        <v>8375</v>
      </c>
    </row>
    <row r="1520" spans="11:19" hidden="1">
      <c r="K1520" s="779" t="str">
        <f t="shared" ca="1" si="62"/>
        <v/>
      </c>
      <c r="L1520" s="779" t="str">
        <f t="shared" ca="1" si="63"/>
        <v/>
      </c>
      <c r="O1520" s="779" t="s">
        <v>8376</v>
      </c>
      <c r="P1520" s="779" t="s">
        <v>8377</v>
      </c>
      <c r="Q1520" s="779" t="s">
        <v>8378</v>
      </c>
      <c r="R1520" s="779" t="s">
        <v>65</v>
      </c>
      <c r="S1520" s="779" t="s">
        <v>66</v>
      </c>
    </row>
    <row r="1521" spans="11:19" hidden="1">
      <c r="K1521" s="779" t="str">
        <f t="shared" ca="1" si="62"/>
        <v/>
      </c>
      <c r="L1521" s="779" t="str">
        <f t="shared" ca="1" si="63"/>
        <v/>
      </c>
      <c r="O1521" s="779" t="s">
        <v>9458</v>
      </c>
      <c r="P1521" s="779" t="s">
        <v>9459</v>
      </c>
      <c r="Q1521" s="779" t="s">
        <v>9460</v>
      </c>
      <c r="R1521" s="779" t="s">
        <v>9461</v>
      </c>
      <c r="S1521" s="779" t="s">
        <v>9462</v>
      </c>
    </row>
    <row r="1522" spans="11:19" hidden="1">
      <c r="K1522" s="779" t="str">
        <f t="shared" ca="1" si="62"/>
        <v/>
      </c>
      <c r="L1522" s="779" t="str">
        <f t="shared" ca="1" si="63"/>
        <v/>
      </c>
      <c r="O1522" s="779" t="s">
        <v>9463</v>
      </c>
      <c r="P1522" s="779" t="s">
        <v>9464</v>
      </c>
      <c r="Q1522" s="779" t="s">
        <v>9465</v>
      </c>
      <c r="R1522" s="779" t="s">
        <v>9466</v>
      </c>
      <c r="S1522" s="779" t="s">
        <v>9467</v>
      </c>
    </row>
    <row r="1523" spans="11:19" hidden="1">
      <c r="K1523" s="779" t="str">
        <f t="shared" ca="1" si="62"/>
        <v/>
      </c>
      <c r="L1523" s="779" t="str">
        <f t="shared" ca="1" si="63"/>
        <v/>
      </c>
      <c r="O1523" s="779" t="s">
        <v>9468</v>
      </c>
      <c r="P1523" s="779" t="s">
        <v>9469</v>
      </c>
      <c r="Q1523" s="779" t="s">
        <v>9470</v>
      </c>
      <c r="R1523" s="779" t="s">
        <v>9471</v>
      </c>
      <c r="S1523" s="779" t="s">
        <v>9472</v>
      </c>
    </row>
    <row r="1524" spans="11:19" hidden="1">
      <c r="K1524" s="779" t="str">
        <f t="shared" ca="1" si="62"/>
        <v/>
      </c>
      <c r="L1524" s="779" t="str">
        <f t="shared" ca="1" si="63"/>
        <v/>
      </c>
      <c r="O1524" s="779" t="s">
        <v>9473</v>
      </c>
      <c r="P1524" s="779" t="s">
        <v>9866</v>
      </c>
      <c r="Q1524" s="779" t="s">
        <v>9867</v>
      </c>
      <c r="R1524" s="779" t="s">
        <v>9868</v>
      </c>
      <c r="S1524" s="779" t="s">
        <v>9869</v>
      </c>
    </row>
    <row r="1525" spans="11:19" hidden="1">
      <c r="K1525" s="779" t="str">
        <f t="shared" ca="1" si="62"/>
        <v/>
      </c>
      <c r="L1525" s="779" t="str">
        <f t="shared" ca="1" si="63"/>
        <v/>
      </c>
      <c r="O1525" s="779" t="s">
        <v>9870</v>
      </c>
      <c r="P1525" s="779" t="s">
        <v>9871</v>
      </c>
      <c r="Q1525" s="779" t="s">
        <v>13516</v>
      </c>
      <c r="R1525" s="779" t="s">
        <v>13517</v>
      </c>
      <c r="S1525" s="779" t="s">
        <v>11846</v>
      </c>
    </row>
    <row r="1526" spans="11:19" hidden="1">
      <c r="K1526" s="779" t="str">
        <f t="shared" ca="1" si="62"/>
        <v/>
      </c>
      <c r="L1526" s="779" t="str">
        <f t="shared" ca="1" si="63"/>
        <v/>
      </c>
      <c r="O1526" s="779" t="s">
        <v>11847</v>
      </c>
      <c r="P1526" s="779" t="s">
        <v>11848</v>
      </c>
      <c r="Q1526" s="779" t="s">
        <v>11849</v>
      </c>
      <c r="R1526" s="779" t="s">
        <v>1694</v>
      </c>
      <c r="S1526" s="779" t="s">
        <v>13532</v>
      </c>
    </row>
    <row r="1527" spans="11:19" hidden="1">
      <c r="K1527" s="779" t="str">
        <f t="shared" ca="1" si="62"/>
        <v/>
      </c>
      <c r="L1527" s="779" t="str">
        <f t="shared" ca="1" si="63"/>
        <v/>
      </c>
      <c r="O1527" s="779" t="s">
        <v>13533</v>
      </c>
      <c r="P1527" s="779" t="s">
        <v>13534</v>
      </c>
      <c r="Q1527" s="779" t="s">
        <v>13535</v>
      </c>
      <c r="R1527" s="779" t="s">
        <v>13536</v>
      </c>
      <c r="S1527" s="779" t="s">
        <v>13537</v>
      </c>
    </row>
    <row r="1528" spans="11:19" hidden="1">
      <c r="K1528" s="779" t="str">
        <f t="shared" ca="1" si="62"/>
        <v/>
      </c>
      <c r="L1528" s="779" t="str">
        <f t="shared" ca="1" si="63"/>
        <v/>
      </c>
      <c r="O1528" s="779" t="s">
        <v>13538</v>
      </c>
      <c r="P1528" s="779" t="s">
        <v>13539</v>
      </c>
      <c r="Q1528" s="779" t="s">
        <v>8279</v>
      </c>
      <c r="R1528" s="779" t="s">
        <v>8280</v>
      </c>
      <c r="S1528" s="779" t="s">
        <v>8281</v>
      </c>
    </row>
    <row r="1529" spans="11:19" hidden="1">
      <c r="K1529" s="779" t="str">
        <f t="shared" ca="1" si="62"/>
        <v/>
      </c>
      <c r="L1529" s="779" t="str">
        <f t="shared" ca="1" si="63"/>
        <v/>
      </c>
      <c r="O1529" s="779" t="s">
        <v>8282</v>
      </c>
      <c r="P1529" s="779" t="s">
        <v>8283</v>
      </c>
      <c r="Q1529" s="779" t="s">
        <v>8284</v>
      </c>
      <c r="R1529" s="779" t="s">
        <v>8285</v>
      </c>
      <c r="S1529" s="779" t="s">
        <v>8286</v>
      </c>
    </row>
    <row r="1530" spans="11:19" hidden="1">
      <c r="K1530" s="779" t="str">
        <f t="shared" ca="1" si="62"/>
        <v/>
      </c>
      <c r="L1530" s="779" t="str">
        <f t="shared" ca="1" si="63"/>
        <v/>
      </c>
      <c r="O1530" s="779" t="s">
        <v>8287</v>
      </c>
      <c r="P1530" s="779" t="s">
        <v>8288</v>
      </c>
      <c r="Q1530" s="779" t="s">
        <v>8289</v>
      </c>
      <c r="R1530" s="779" t="s">
        <v>8290</v>
      </c>
      <c r="S1530" s="779" t="s">
        <v>8291</v>
      </c>
    </row>
    <row r="1531" spans="11:19" hidden="1">
      <c r="K1531" s="779" t="str">
        <f t="shared" ca="1" si="62"/>
        <v/>
      </c>
      <c r="L1531" s="779" t="str">
        <f t="shared" ca="1" si="63"/>
        <v/>
      </c>
      <c r="O1531" s="779" t="s">
        <v>8292</v>
      </c>
      <c r="P1531" s="779" t="s">
        <v>8293</v>
      </c>
      <c r="Q1531" s="779" t="s">
        <v>4314</v>
      </c>
      <c r="R1531" s="779" t="s">
        <v>4315</v>
      </c>
      <c r="S1531" s="779" t="s">
        <v>4316</v>
      </c>
    </row>
    <row r="1532" spans="11:19" hidden="1">
      <c r="K1532" s="779" t="str">
        <f t="shared" ca="1" si="62"/>
        <v/>
      </c>
      <c r="L1532" s="779" t="str">
        <f t="shared" ca="1" si="63"/>
        <v/>
      </c>
      <c r="O1532" s="779" t="s">
        <v>4317</v>
      </c>
      <c r="P1532" s="779" t="s">
        <v>4318</v>
      </c>
      <c r="Q1532" s="779" t="s">
        <v>4319</v>
      </c>
      <c r="R1532" s="779" t="s">
        <v>4320</v>
      </c>
      <c r="S1532" s="779" t="s">
        <v>4321</v>
      </c>
    </row>
    <row r="1533" spans="11:19" hidden="1">
      <c r="K1533" s="779" t="str">
        <f t="shared" ca="1" si="62"/>
        <v/>
      </c>
      <c r="L1533" s="779" t="str">
        <f t="shared" ca="1" si="63"/>
        <v/>
      </c>
      <c r="O1533" s="779" t="s">
        <v>4322</v>
      </c>
      <c r="P1533" s="779" t="s">
        <v>4323</v>
      </c>
      <c r="Q1533" s="779" t="s">
        <v>2426</v>
      </c>
      <c r="R1533" s="779" t="s">
        <v>2427</v>
      </c>
      <c r="S1533" s="779" t="s">
        <v>2428</v>
      </c>
    </row>
    <row r="1534" spans="11:19" hidden="1">
      <c r="K1534" s="779" t="str">
        <f t="shared" ca="1" si="62"/>
        <v/>
      </c>
      <c r="L1534" s="779" t="str">
        <f t="shared" ca="1" si="63"/>
        <v/>
      </c>
      <c r="O1534" s="779" t="s">
        <v>2429</v>
      </c>
      <c r="P1534" s="779" t="s">
        <v>2430</v>
      </c>
      <c r="Q1534" s="779" t="s">
        <v>2431</v>
      </c>
      <c r="R1534" s="779" t="s">
        <v>2432</v>
      </c>
      <c r="S1534" s="779" t="s">
        <v>2433</v>
      </c>
    </row>
    <row r="1535" spans="11:19" hidden="1">
      <c r="K1535" s="779" t="str">
        <f t="shared" ca="1" si="62"/>
        <v/>
      </c>
      <c r="L1535" s="779" t="str">
        <f t="shared" ca="1" si="63"/>
        <v/>
      </c>
      <c r="O1535" s="779" t="s">
        <v>2434</v>
      </c>
      <c r="P1535" s="779" t="s">
        <v>6942</v>
      </c>
      <c r="Q1535" s="779" t="s">
        <v>6943</v>
      </c>
      <c r="R1535" s="779" t="s">
        <v>12174</v>
      </c>
      <c r="S1535" s="779" t="s">
        <v>12175</v>
      </c>
    </row>
    <row r="1536" spans="11:19" hidden="1">
      <c r="K1536" s="779" t="str">
        <f t="shared" ca="1" si="62"/>
        <v/>
      </c>
      <c r="L1536" s="779" t="str">
        <f t="shared" ca="1" si="63"/>
        <v/>
      </c>
      <c r="O1536" s="779" t="s">
        <v>12176</v>
      </c>
      <c r="P1536" s="779" t="s">
        <v>12177</v>
      </c>
      <c r="Q1536" s="779" t="s">
        <v>12178</v>
      </c>
      <c r="R1536" s="779" t="s">
        <v>12179</v>
      </c>
      <c r="S1536" s="779" t="s">
        <v>648</v>
      </c>
    </row>
    <row r="1537" spans="11:19" hidden="1">
      <c r="K1537" s="779" t="str">
        <f t="shared" ca="1" si="62"/>
        <v/>
      </c>
      <c r="L1537" s="779" t="str">
        <f t="shared" ca="1" si="63"/>
        <v/>
      </c>
      <c r="O1537" s="779" t="s">
        <v>649</v>
      </c>
      <c r="P1537" s="779" t="s">
        <v>650</v>
      </c>
      <c r="Q1537" s="779" t="s">
        <v>651</v>
      </c>
      <c r="R1537" s="779" t="s">
        <v>4943</v>
      </c>
      <c r="S1537" s="779" t="s">
        <v>4944</v>
      </c>
    </row>
    <row r="1538" spans="11:19" hidden="1">
      <c r="K1538" s="779" t="str">
        <f t="shared" ca="1" si="62"/>
        <v/>
      </c>
      <c r="L1538" s="779" t="str">
        <f t="shared" ca="1" si="63"/>
        <v/>
      </c>
      <c r="O1538" s="779" t="s">
        <v>4945</v>
      </c>
      <c r="P1538" s="779" t="s">
        <v>4946</v>
      </c>
      <c r="Q1538" s="779" t="s">
        <v>7322</v>
      </c>
      <c r="R1538" s="779" t="s">
        <v>13942</v>
      </c>
      <c r="S1538" s="779" t="s">
        <v>13943</v>
      </c>
    </row>
    <row r="1539" spans="11:19" hidden="1">
      <c r="K1539" s="779" t="str">
        <f t="shared" ca="1" si="62"/>
        <v/>
      </c>
      <c r="L1539" s="779" t="str">
        <f t="shared" ca="1" si="63"/>
        <v/>
      </c>
      <c r="O1539" s="779" t="s">
        <v>13944</v>
      </c>
      <c r="P1539" s="779" t="s">
        <v>13945</v>
      </c>
      <c r="Q1539" s="779" t="s">
        <v>13946</v>
      </c>
      <c r="R1539" s="779" t="s">
        <v>13947</v>
      </c>
      <c r="S1539" s="779" t="s">
        <v>13948</v>
      </c>
    </row>
    <row r="1540" spans="11:19" hidden="1">
      <c r="K1540" s="779" t="str">
        <f t="shared" ca="1" si="62"/>
        <v/>
      </c>
      <c r="L1540" s="779" t="str">
        <f t="shared" ca="1" si="63"/>
        <v/>
      </c>
      <c r="O1540" s="779" t="s">
        <v>13949</v>
      </c>
      <c r="P1540" s="779" t="s">
        <v>7292</v>
      </c>
      <c r="Q1540" s="779" t="s">
        <v>7293</v>
      </c>
      <c r="R1540" s="779" t="s">
        <v>1354</v>
      </c>
      <c r="S1540" s="779" t="s">
        <v>1355</v>
      </c>
    </row>
    <row r="1541" spans="11:19" hidden="1">
      <c r="K1541" s="779" t="str">
        <f t="shared" ca="1" si="62"/>
        <v/>
      </c>
      <c r="L1541" s="779" t="str">
        <f t="shared" ca="1" si="63"/>
        <v/>
      </c>
      <c r="O1541" s="779" t="s">
        <v>1356</v>
      </c>
      <c r="P1541" s="779" t="s">
        <v>1357</v>
      </c>
      <c r="Q1541" s="779" t="s">
        <v>2815</v>
      </c>
      <c r="R1541" s="779" t="s">
        <v>2816</v>
      </c>
      <c r="S1541" s="779" t="s">
        <v>2817</v>
      </c>
    </row>
    <row r="1542" spans="11:19" hidden="1">
      <c r="K1542" s="779" t="str">
        <f t="shared" ca="1" si="62"/>
        <v/>
      </c>
      <c r="L1542" s="779" t="str">
        <f t="shared" ca="1" si="63"/>
        <v/>
      </c>
      <c r="O1542" s="779" t="s">
        <v>2818</v>
      </c>
      <c r="P1542" s="779" t="s">
        <v>2819</v>
      </c>
      <c r="Q1542" s="779" t="s">
        <v>2820</v>
      </c>
      <c r="R1542" s="779" t="s">
        <v>2821</v>
      </c>
      <c r="S1542" s="779" t="s">
        <v>2822</v>
      </c>
    </row>
    <row r="1543" spans="11:19" hidden="1">
      <c r="K1543" s="779" t="str">
        <f t="shared" ca="1" si="62"/>
        <v/>
      </c>
      <c r="L1543" s="779" t="str">
        <f t="shared" ca="1" si="63"/>
        <v/>
      </c>
      <c r="O1543" s="779" t="s">
        <v>2823</v>
      </c>
      <c r="P1543" s="779" t="s">
        <v>2824</v>
      </c>
      <c r="Q1543" s="779" t="s">
        <v>2825</v>
      </c>
      <c r="R1543" s="779" t="s">
        <v>2826</v>
      </c>
      <c r="S1543" s="779" t="s">
        <v>2827</v>
      </c>
    </row>
    <row r="1544" spans="11:19" hidden="1">
      <c r="K1544" s="779" t="str">
        <f t="shared" ca="1" si="62"/>
        <v/>
      </c>
      <c r="L1544" s="779" t="str">
        <f t="shared" ca="1" si="63"/>
        <v/>
      </c>
      <c r="O1544" s="779" t="s">
        <v>2828</v>
      </c>
      <c r="P1544" s="779" t="s">
        <v>2829</v>
      </c>
      <c r="Q1544" s="779" t="s">
        <v>2830</v>
      </c>
      <c r="R1544" s="779" t="s">
        <v>2831</v>
      </c>
      <c r="S1544" s="779" t="s">
        <v>2832</v>
      </c>
    </row>
    <row r="1545" spans="11:19" hidden="1">
      <c r="K1545" s="779" t="str">
        <f t="shared" ca="1" si="62"/>
        <v/>
      </c>
      <c r="L1545" s="779" t="str">
        <f t="shared" ca="1" si="63"/>
        <v/>
      </c>
      <c r="O1545" s="779" t="s">
        <v>2833</v>
      </c>
      <c r="P1545" s="779" t="s">
        <v>2834</v>
      </c>
      <c r="Q1545" s="779" t="s">
        <v>2835</v>
      </c>
      <c r="R1545" s="779" t="s">
        <v>2836</v>
      </c>
      <c r="S1545" s="779" t="s">
        <v>2837</v>
      </c>
    </row>
    <row r="1546" spans="11:19" hidden="1">
      <c r="K1546" s="779" t="str">
        <f t="shared" ca="1" si="62"/>
        <v/>
      </c>
      <c r="L1546" s="779" t="str">
        <f t="shared" ca="1" si="63"/>
        <v/>
      </c>
      <c r="O1546" s="779" t="s">
        <v>2838</v>
      </c>
      <c r="P1546" s="779" t="s">
        <v>2839</v>
      </c>
      <c r="Q1546" s="779" t="s">
        <v>13955</v>
      </c>
      <c r="R1546" s="779" t="s">
        <v>1031</v>
      </c>
      <c r="S1546" s="779" t="s">
        <v>1032</v>
      </c>
    </row>
    <row r="1547" spans="11:19" hidden="1">
      <c r="K1547" s="779" t="str">
        <f t="shared" ca="1" si="62"/>
        <v/>
      </c>
      <c r="L1547" s="779" t="str">
        <f t="shared" ca="1" si="63"/>
        <v/>
      </c>
      <c r="O1547" s="779" t="s">
        <v>1033</v>
      </c>
      <c r="P1547" s="779" t="s">
        <v>1034</v>
      </c>
      <c r="Q1547" s="779" t="s">
        <v>1035</v>
      </c>
      <c r="R1547" s="779" t="s">
        <v>1036</v>
      </c>
      <c r="S1547" s="779" t="s">
        <v>1037</v>
      </c>
    </row>
    <row r="1548" spans="11:19" hidden="1">
      <c r="K1548" s="779" t="str">
        <f t="shared" ref="K1548:K1611" ca="1" si="64">IF(INDIRECT($O1548)=0,"",INDIRECT($R1548)&amp;INDIRECT($O1548)&amp;INDIRECT($P1548)&amp;INDIRECT($Q1548))</f>
        <v/>
      </c>
      <c r="L1548" s="779" t="str">
        <f t="shared" ref="L1548:L1611" ca="1" si="65">IF(INDIRECT($O1548)=0,"",INDIRECT($S1548)&amp;INDIRECT($O1548)&amp;INDIRECT($P1548)&amp;INDIRECT($Q1548))</f>
        <v/>
      </c>
      <c r="O1548" s="779" t="s">
        <v>1038</v>
      </c>
      <c r="P1548" s="779" t="s">
        <v>1039</v>
      </c>
      <c r="Q1548" s="779" t="s">
        <v>1040</v>
      </c>
      <c r="R1548" s="779" t="s">
        <v>1041</v>
      </c>
      <c r="S1548" s="779" t="s">
        <v>1042</v>
      </c>
    </row>
    <row r="1549" spans="11:19" hidden="1">
      <c r="K1549" s="779" t="str">
        <f t="shared" ca="1" si="64"/>
        <v/>
      </c>
      <c r="L1549" s="779" t="str">
        <f t="shared" ca="1" si="65"/>
        <v/>
      </c>
      <c r="O1549" s="779" t="s">
        <v>1043</v>
      </c>
      <c r="P1549" s="779" t="s">
        <v>1044</v>
      </c>
      <c r="Q1549" s="779" t="s">
        <v>1045</v>
      </c>
      <c r="R1549" s="779" t="s">
        <v>1046</v>
      </c>
      <c r="S1549" s="779" t="s">
        <v>1047</v>
      </c>
    </row>
    <row r="1550" spans="11:19" hidden="1">
      <c r="K1550" s="779" t="str">
        <f t="shared" ca="1" si="64"/>
        <v/>
      </c>
      <c r="L1550" s="779" t="str">
        <f t="shared" ca="1" si="65"/>
        <v/>
      </c>
      <c r="O1550" s="779" t="s">
        <v>1048</v>
      </c>
      <c r="P1550" s="779" t="s">
        <v>1049</v>
      </c>
      <c r="Q1550" s="779" t="s">
        <v>1050</v>
      </c>
      <c r="R1550" s="779" t="s">
        <v>1051</v>
      </c>
      <c r="S1550" s="779" t="s">
        <v>1052</v>
      </c>
    </row>
    <row r="1551" spans="11:19" hidden="1">
      <c r="K1551" s="779" t="str">
        <f t="shared" ca="1" si="64"/>
        <v/>
      </c>
      <c r="L1551" s="779" t="str">
        <f t="shared" ca="1" si="65"/>
        <v/>
      </c>
      <c r="O1551" s="779" t="s">
        <v>1053</v>
      </c>
      <c r="P1551" s="779" t="s">
        <v>1054</v>
      </c>
      <c r="Q1551" s="779" t="s">
        <v>1396</v>
      </c>
      <c r="R1551" s="779" t="s">
        <v>1397</v>
      </c>
      <c r="S1551" s="779" t="s">
        <v>13956</v>
      </c>
    </row>
    <row r="1552" spans="11:19" hidden="1">
      <c r="K1552" s="779" t="str">
        <f t="shared" ca="1" si="64"/>
        <v/>
      </c>
      <c r="L1552" s="779" t="str">
        <f t="shared" ca="1" si="65"/>
        <v/>
      </c>
      <c r="O1552" s="779" t="s">
        <v>13957</v>
      </c>
      <c r="P1552" s="779" t="s">
        <v>13958</v>
      </c>
      <c r="Q1552" s="779" t="s">
        <v>13959</v>
      </c>
      <c r="R1552" s="779" t="s">
        <v>13960</v>
      </c>
      <c r="S1552" s="779" t="s">
        <v>13961</v>
      </c>
    </row>
    <row r="1553" spans="11:19" hidden="1">
      <c r="K1553" s="779" t="str">
        <f t="shared" ca="1" si="64"/>
        <v/>
      </c>
      <c r="L1553" s="779" t="str">
        <f t="shared" ca="1" si="65"/>
        <v/>
      </c>
      <c r="O1553" s="779" t="s">
        <v>13962</v>
      </c>
      <c r="P1553" s="779" t="s">
        <v>13963</v>
      </c>
      <c r="Q1553" s="779" t="s">
        <v>13964</v>
      </c>
      <c r="R1553" s="779" t="s">
        <v>13965</v>
      </c>
      <c r="S1553" s="779" t="s">
        <v>13966</v>
      </c>
    </row>
    <row r="1554" spans="11:19" hidden="1">
      <c r="K1554" s="779" t="str">
        <f t="shared" ca="1" si="64"/>
        <v/>
      </c>
      <c r="L1554" s="779" t="str">
        <f t="shared" ca="1" si="65"/>
        <v/>
      </c>
      <c r="O1554" s="779" t="s">
        <v>13967</v>
      </c>
      <c r="P1554" s="779" t="s">
        <v>6532</v>
      </c>
      <c r="Q1554" s="779" t="s">
        <v>6533</v>
      </c>
      <c r="R1554" s="779" t="s">
        <v>6534</v>
      </c>
      <c r="S1554" s="779" t="s">
        <v>6535</v>
      </c>
    </row>
    <row r="1555" spans="11:19" hidden="1">
      <c r="K1555" s="779" t="str">
        <f t="shared" ca="1" si="64"/>
        <v/>
      </c>
      <c r="L1555" s="779" t="str">
        <f t="shared" ca="1" si="65"/>
        <v/>
      </c>
      <c r="O1555" s="779" t="s">
        <v>6536</v>
      </c>
      <c r="P1555" s="779" t="s">
        <v>6537</v>
      </c>
      <c r="Q1555" s="779" t="s">
        <v>6538</v>
      </c>
      <c r="R1555" s="779" t="s">
        <v>6539</v>
      </c>
      <c r="S1555" s="779" t="s">
        <v>6540</v>
      </c>
    </row>
    <row r="1556" spans="11:19" hidden="1">
      <c r="K1556" s="779" t="str">
        <f t="shared" ca="1" si="64"/>
        <v/>
      </c>
      <c r="L1556" s="779" t="str">
        <f t="shared" ca="1" si="65"/>
        <v/>
      </c>
      <c r="O1556" s="779" t="s">
        <v>6541</v>
      </c>
      <c r="P1556" s="779" t="s">
        <v>9724</v>
      </c>
      <c r="Q1556" s="779" t="s">
        <v>10141</v>
      </c>
      <c r="R1556" s="779" t="s">
        <v>10142</v>
      </c>
      <c r="S1556" s="779" t="s">
        <v>10143</v>
      </c>
    </row>
    <row r="1557" spans="11:19" hidden="1">
      <c r="K1557" s="779" t="str">
        <f t="shared" ca="1" si="64"/>
        <v/>
      </c>
      <c r="L1557" s="779" t="str">
        <f t="shared" ca="1" si="65"/>
        <v/>
      </c>
      <c r="O1557" s="779" t="s">
        <v>10144</v>
      </c>
      <c r="P1557" s="779" t="s">
        <v>10145</v>
      </c>
      <c r="Q1557" s="779" t="s">
        <v>10146</v>
      </c>
      <c r="R1557" s="779" t="s">
        <v>10147</v>
      </c>
      <c r="S1557" s="779" t="s">
        <v>10148</v>
      </c>
    </row>
    <row r="1558" spans="11:19" hidden="1">
      <c r="K1558" s="779" t="str">
        <f t="shared" ca="1" si="64"/>
        <v/>
      </c>
      <c r="L1558" s="779" t="str">
        <f t="shared" ca="1" si="65"/>
        <v/>
      </c>
      <c r="O1558" s="779" t="s">
        <v>10149</v>
      </c>
      <c r="P1558" s="779" t="s">
        <v>10150</v>
      </c>
      <c r="Q1558" s="779" t="s">
        <v>10151</v>
      </c>
      <c r="R1558" s="779" t="s">
        <v>10152</v>
      </c>
      <c r="S1558" s="779" t="s">
        <v>10153</v>
      </c>
    </row>
    <row r="1559" spans="11:19" hidden="1">
      <c r="K1559" s="779" t="str">
        <f t="shared" ca="1" si="64"/>
        <v/>
      </c>
      <c r="L1559" s="779" t="str">
        <f t="shared" ca="1" si="65"/>
        <v/>
      </c>
      <c r="O1559" s="779" t="s">
        <v>4566</v>
      </c>
      <c r="P1559" s="779" t="s">
        <v>4567</v>
      </c>
      <c r="Q1559" s="779" t="s">
        <v>4568</v>
      </c>
      <c r="R1559" s="779" t="s">
        <v>4569</v>
      </c>
      <c r="S1559" s="779" t="s">
        <v>4570</v>
      </c>
    </row>
    <row r="1560" spans="11:19" hidden="1">
      <c r="K1560" s="779" t="str">
        <f t="shared" ca="1" si="64"/>
        <v/>
      </c>
      <c r="L1560" s="779" t="str">
        <f t="shared" ca="1" si="65"/>
        <v/>
      </c>
      <c r="O1560" s="779" t="s">
        <v>4571</v>
      </c>
      <c r="P1560" s="779" t="s">
        <v>4572</v>
      </c>
      <c r="Q1560" s="779" t="s">
        <v>4573</v>
      </c>
      <c r="R1560" s="779" t="s">
        <v>4574</v>
      </c>
      <c r="S1560" s="779" t="s">
        <v>4575</v>
      </c>
    </row>
    <row r="1561" spans="11:19" hidden="1">
      <c r="K1561" s="779" t="str">
        <f t="shared" ca="1" si="64"/>
        <v/>
      </c>
      <c r="L1561" s="779" t="str">
        <f t="shared" ca="1" si="65"/>
        <v/>
      </c>
      <c r="O1561" s="779" t="s">
        <v>4576</v>
      </c>
      <c r="P1561" s="779" t="s">
        <v>4577</v>
      </c>
      <c r="Q1561" s="779" t="s">
        <v>4578</v>
      </c>
      <c r="R1561" s="779" t="s">
        <v>4579</v>
      </c>
      <c r="S1561" s="779" t="s">
        <v>4580</v>
      </c>
    </row>
    <row r="1562" spans="11:19" hidden="1">
      <c r="K1562" s="779" t="str">
        <f t="shared" ca="1" si="64"/>
        <v/>
      </c>
      <c r="L1562" s="779" t="str">
        <f t="shared" ca="1" si="65"/>
        <v/>
      </c>
      <c r="O1562" s="779" t="s">
        <v>4581</v>
      </c>
      <c r="P1562" s="779" t="s">
        <v>4582</v>
      </c>
      <c r="Q1562" s="779" t="s">
        <v>4583</v>
      </c>
      <c r="R1562" s="779" t="s">
        <v>10311</v>
      </c>
      <c r="S1562" s="779" t="s">
        <v>10312</v>
      </c>
    </row>
    <row r="1563" spans="11:19" hidden="1">
      <c r="K1563" s="779" t="str">
        <f t="shared" ca="1" si="64"/>
        <v/>
      </c>
      <c r="L1563" s="779" t="str">
        <f t="shared" ca="1" si="65"/>
        <v/>
      </c>
      <c r="O1563" s="779" t="s">
        <v>10313</v>
      </c>
      <c r="P1563" s="779" t="s">
        <v>2926</v>
      </c>
      <c r="Q1563" s="779" t="s">
        <v>2927</v>
      </c>
      <c r="R1563" s="779" t="s">
        <v>2928</v>
      </c>
      <c r="S1563" s="779" t="s">
        <v>2929</v>
      </c>
    </row>
    <row r="1564" spans="11:19" hidden="1">
      <c r="K1564" s="779" t="str">
        <f t="shared" ca="1" si="64"/>
        <v/>
      </c>
      <c r="L1564" s="779" t="str">
        <f t="shared" ca="1" si="65"/>
        <v/>
      </c>
      <c r="O1564" s="779" t="s">
        <v>2930</v>
      </c>
      <c r="P1564" s="779" t="s">
        <v>2931</v>
      </c>
      <c r="Q1564" s="779" t="s">
        <v>4206</v>
      </c>
      <c r="R1564" s="779" t="s">
        <v>4207</v>
      </c>
      <c r="S1564" s="779" t="s">
        <v>4208</v>
      </c>
    </row>
    <row r="1565" spans="11:19" hidden="1">
      <c r="K1565" s="779" t="str">
        <f t="shared" ca="1" si="64"/>
        <v/>
      </c>
      <c r="L1565" s="779" t="str">
        <f t="shared" ca="1" si="65"/>
        <v/>
      </c>
      <c r="O1565" s="779" t="s">
        <v>4209</v>
      </c>
      <c r="P1565" s="779" t="s">
        <v>4210</v>
      </c>
      <c r="Q1565" s="779" t="s">
        <v>4211</v>
      </c>
      <c r="R1565" s="779" t="s">
        <v>4212</v>
      </c>
      <c r="S1565" s="779" t="s">
        <v>4213</v>
      </c>
    </row>
    <row r="1566" spans="11:19" hidden="1">
      <c r="K1566" s="779" t="str">
        <f t="shared" ca="1" si="64"/>
        <v/>
      </c>
      <c r="L1566" s="779" t="str">
        <f t="shared" ca="1" si="65"/>
        <v/>
      </c>
      <c r="O1566" s="779" t="s">
        <v>11284</v>
      </c>
      <c r="P1566" s="779" t="s">
        <v>11285</v>
      </c>
      <c r="Q1566" s="779" t="s">
        <v>11286</v>
      </c>
      <c r="R1566" s="779" t="s">
        <v>11287</v>
      </c>
      <c r="S1566" s="779" t="s">
        <v>3949</v>
      </c>
    </row>
    <row r="1567" spans="11:19" hidden="1">
      <c r="K1567" s="779" t="str">
        <f t="shared" ca="1" si="64"/>
        <v/>
      </c>
      <c r="L1567" s="779" t="str">
        <f t="shared" ca="1" si="65"/>
        <v/>
      </c>
      <c r="O1567" s="779" t="s">
        <v>3950</v>
      </c>
      <c r="P1567" s="779" t="s">
        <v>3951</v>
      </c>
      <c r="Q1567" s="779" t="s">
        <v>3952</v>
      </c>
      <c r="R1567" s="779" t="s">
        <v>3953</v>
      </c>
      <c r="S1567" s="779" t="s">
        <v>3954</v>
      </c>
    </row>
    <row r="1568" spans="11:19" hidden="1">
      <c r="K1568" s="779" t="str">
        <f t="shared" ca="1" si="64"/>
        <v/>
      </c>
      <c r="L1568" s="779" t="str">
        <f t="shared" ca="1" si="65"/>
        <v/>
      </c>
      <c r="O1568" s="779" t="s">
        <v>3955</v>
      </c>
      <c r="P1568" s="779" t="s">
        <v>3956</v>
      </c>
      <c r="Q1568" s="779" t="s">
        <v>3957</v>
      </c>
      <c r="R1568" s="779" t="s">
        <v>3958</v>
      </c>
      <c r="S1568" s="779" t="s">
        <v>3959</v>
      </c>
    </row>
    <row r="1569" spans="11:19" hidden="1">
      <c r="K1569" s="779" t="str">
        <f t="shared" ca="1" si="64"/>
        <v/>
      </c>
      <c r="L1569" s="779" t="str">
        <f t="shared" ca="1" si="65"/>
        <v/>
      </c>
      <c r="O1569" s="779" t="s">
        <v>6388</v>
      </c>
      <c r="P1569" s="779" t="s">
        <v>5108</v>
      </c>
      <c r="Q1569" s="779" t="s">
        <v>5109</v>
      </c>
      <c r="R1569" s="779" t="s">
        <v>12006</v>
      </c>
      <c r="S1569" s="779" t="s">
        <v>12007</v>
      </c>
    </row>
    <row r="1570" spans="11:19" hidden="1">
      <c r="K1570" s="779" t="str">
        <f t="shared" ca="1" si="64"/>
        <v/>
      </c>
      <c r="L1570" s="779" t="str">
        <f t="shared" ca="1" si="65"/>
        <v/>
      </c>
      <c r="O1570" s="779" t="s">
        <v>11394</v>
      </c>
      <c r="P1570" s="779" t="s">
        <v>11395</v>
      </c>
      <c r="Q1570" s="779" t="s">
        <v>11396</v>
      </c>
      <c r="R1570" s="779" t="s">
        <v>11397</v>
      </c>
      <c r="S1570" s="779" t="s">
        <v>11398</v>
      </c>
    </row>
    <row r="1571" spans="11:19" hidden="1">
      <c r="K1571" s="779" t="str">
        <f t="shared" ca="1" si="64"/>
        <v/>
      </c>
      <c r="L1571" s="779" t="str">
        <f t="shared" ca="1" si="65"/>
        <v/>
      </c>
      <c r="O1571" s="779" t="s">
        <v>11399</v>
      </c>
      <c r="P1571" s="779" t="s">
        <v>11400</v>
      </c>
      <c r="Q1571" s="779" t="s">
        <v>11401</v>
      </c>
      <c r="R1571" s="779" t="s">
        <v>5998</v>
      </c>
      <c r="S1571" s="779" t="s">
        <v>1303</v>
      </c>
    </row>
    <row r="1572" spans="11:19" hidden="1">
      <c r="K1572" s="779" t="str">
        <f t="shared" ca="1" si="64"/>
        <v/>
      </c>
      <c r="L1572" s="779" t="str">
        <f t="shared" ca="1" si="65"/>
        <v/>
      </c>
      <c r="O1572" s="779" t="s">
        <v>1304</v>
      </c>
      <c r="P1572" s="779" t="s">
        <v>1305</v>
      </c>
      <c r="Q1572" s="779" t="s">
        <v>1306</v>
      </c>
      <c r="R1572" s="779" t="s">
        <v>1307</v>
      </c>
      <c r="S1572" s="779" t="s">
        <v>1308</v>
      </c>
    </row>
    <row r="1573" spans="11:19" hidden="1">
      <c r="K1573" s="779" t="str">
        <f t="shared" ca="1" si="64"/>
        <v/>
      </c>
      <c r="L1573" s="779" t="str">
        <f t="shared" ca="1" si="65"/>
        <v/>
      </c>
      <c r="O1573" s="779" t="s">
        <v>1309</v>
      </c>
      <c r="P1573" s="779" t="s">
        <v>4003</v>
      </c>
      <c r="Q1573" s="779" t="s">
        <v>4004</v>
      </c>
      <c r="R1573" s="779" t="s">
        <v>4005</v>
      </c>
      <c r="S1573" s="779" t="s">
        <v>4006</v>
      </c>
    </row>
    <row r="1574" spans="11:19" hidden="1">
      <c r="K1574" s="779" t="str">
        <f t="shared" ca="1" si="64"/>
        <v/>
      </c>
      <c r="L1574" s="779" t="str">
        <f t="shared" ca="1" si="65"/>
        <v/>
      </c>
      <c r="O1574" s="779" t="s">
        <v>4007</v>
      </c>
      <c r="P1574" s="779" t="s">
        <v>4008</v>
      </c>
      <c r="Q1574" s="779" t="s">
        <v>4009</v>
      </c>
      <c r="R1574" s="779" t="s">
        <v>4010</v>
      </c>
      <c r="S1574" s="779" t="s">
        <v>4011</v>
      </c>
    </row>
    <row r="1575" spans="11:19" hidden="1">
      <c r="K1575" s="779" t="str">
        <f t="shared" ca="1" si="64"/>
        <v/>
      </c>
      <c r="L1575" s="779" t="str">
        <f t="shared" ca="1" si="65"/>
        <v/>
      </c>
      <c r="O1575" s="779" t="s">
        <v>4012</v>
      </c>
      <c r="P1575" s="779" t="s">
        <v>4013</v>
      </c>
      <c r="Q1575" s="779" t="s">
        <v>4014</v>
      </c>
      <c r="R1575" s="779" t="s">
        <v>13001</v>
      </c>
      <c r="S1575" s="779" t="s">
        <v>13002</v>
      </c>
    </row>
    <row r="1576" spans="11:19" hidden="1">
      <c r="K1576" s="779" t="str">
        <f t="shared" ca="1" si="64"/>
        <v/>
      </c>
      <c r="L1576" s="779" t="str">
        <f t="shared" ca="1" si="65"/>
        <v/>
      </c>
      <c r="O1576" s="779" t="s">
        <v>13003</v>
      </c>
      <c r="P1576" s="779" t="s">
        <v>13004</v>
      </c>
      <c r="Q1576" s="779" t="s">
        <v>13005</v>
      </c>
      <c r="R1576" s="779" t="s">
        <v>4343</v>
      </c>
      <c r="S1576" s="779" t="s">
        <v>4344</v>
      </c>
    </row>
    <row r="1577" spans="11:19" hidden="1">
      <c r="K1577" s="779" t="str">
        <f t="shared" ca="1" si="64"/>
        <v/>
      </c>
      <c r="L1577" s="779" t="str">
        <f t="shared" ca="1" si="65"/>
        <v/>
      </c>
      <c r="O1577" s="779" t="s">
        <v>4345</v>
      </c>
      <c r="P1577" s="779" t="s">
        <v>4346</v>
      </c>
      <c r="Q1577" s="779" t="s">
        <v>4347</v>
      </c>
      <c r="R1577" s="779" t="s">
        <v>4348</v>
      </c>
      <c r="S1577" s="779" t="s">
        <v>4349</v>
      </c>
    </row>
    <row r="1578" spans="11:19" hidden="1">
      <c r="K1578" s="779" t="str">
        <f t="shared" ca="1" si="64"/>
        <v/>
      </c>
      <c r="L1578" s="779" t="str">
        <f t="shared" ca="1" si="65"/>
        <v/>
      </c>
      <c r="O1578" s="779" t="s">
        <v>4350</v>
      </c>
      <c r="P1578" s="779" t="s">
        <v>4351</v>
      </c>
      <c r="Q1578" s="779" t="s">
        <v>4352</v>
      </c>
      <c r="R1578" s="779" t="s">
        <v>4353</v>
      </c>
      <c r="S1578" s="779" t="s">
        <v>4354</v>
      </c>
    </row>
    <row r="1579" spans="11:19" hidden="1">
      <c r="K1579" s="779" t="str">
        <f t="shared" ca="1" si="64"/>
        <v/>
      </c>
      <c r="L1579" s="779" t="str">
        <f t="shared" ca="1" si="65"/>
        <v/>
      </c>
      <c r="O1579" s="779" t="s">
        <v>374</v>
      </c>
      <c r="P1579" s="779" t="s">
        <v>375</v>
      </c>
      <c r="Q1579" s="779" t="s">
        <v>376</v>
      </c>
      <c r="R1579" s="779" t="s">
        <v>377</v>
      </c>
      <c r="S1579" s="779" t="s">
        <v>378</v>
      </c>
    </row>
    <row r="1580" spans="11:19" hidden="1">
      <c r="K1580" s="779" t="str">
        <f t="shared" ca="1" si="64"/>
        <v/>
      </c>
      <c r="L1580" s="779" t="str">
        <f t="shared" ca="1" si="65"/>
        <v/>
      </c>
      <c r="O1580" s="779" t="s">
        <v>379</v>
      </c>
      <c r="P1580" s="779" t="s">
        <v>1619</v>
      </c>
      <c r="Q1580" s="779" t="s">
        <v>1620</v>
      </c>
      <c r="R1580" s="779" t="s">
        <v>1621</v>
      </c>
      <c r="S1580" s="779" t="s">
        <v>1622</v>
      </c>
    </row>
    <row r="1581" spans="11:19" hidden="1">
      <c r="K1581" s="779" t="str">
        <f t="shared" ca="1" si="64"/>
        <v/>
      </c>
      <c r="L1581" s="779" t="str">
        <f t="shared" ca="1" si="65"/>
        <v/>
      </c>
      <c r="O1581" s="779" t="s">
        <v>1623</v>
      </c>
      <c r="P1581" s="779" t="s">
        <v>1624</v>
      </c>
      <c r="Q1581" s="779" t="s">
        <v>1625</v>
      </c>
      <c r="R1581" s="779" t="s">
        <v>1626</v>
      </c>
      <c r="S1581" s="779" t="s">
        <v>1627</v>
      </c>
    </row>
    <row r="1582" spans="11:19" hidden="1">
      <c r="K1582" s="779" t="str">
        <f t="shared" ca="1" si="64"/>
        <v/>
      </c>
      <c r="L1582" s="779" t="str">
        <f t="shared" ca="1" si="65"/>
        <v/>
      </c>
      <c r="O1582" s="779" t="s">
        <v>1628</v>
      </c>
      <c r="P1582" s="779" t="s">
        <v>1629</v>
      </c>
      <c r="Q1582" s="779" t="s">
        <v>1630</v>
      </c>
      <c r="R1582" s="779" t="s">
        <v>4609</v>
      </c>
      <c r="S1582" s="779" t="s">
        <v>4610</v>
      </c>
    </row>
    <row r="1583" spans="11:19" hidden="1">
      <c r="K1583" s="779" t="str">
        <f t="shared" ca="1" si="64"/>
        <v/>
      </c>
      <c r="L1583" s="779" t="str">
        <f t="shared" ca="1" si="65"/>
        <v/>
      </c>
      <c r="O1583" s="779" t="s">
        <v>4611</v>
      </c>
      <c r="P1583" s="779" t="s">
        <v>4612</v>
      </c>
      <c r="Q1583" s="779" t="s">
        <v>10522</v>
      </c>
      <c r="R1583" s="779" t="s">
        <v>10523</v>
      </c>
      <c r="S1583" s="779" t="s">
        <v>10524</v>
      </c>
    </row>
    <row r="1584" spans="11:19" hidden="1">
      <c r="K1584" s="779" t="str">
        <f t="shared" ca="1" si="64"/>
        <v/>
      </c>
      <c r="L1584" s="779" t="str">
        <f t="shared" ca="1" si="65"/>
        <v/>
      </c>
      <c r="O1584" s="779" t="s">
        <v>10525</v>
      </c>
      <c r="P1584" s="779" t="s">
        <v>10526</v>
      </c>
      <c r="Q1584" s="779" t="s">
        <v>13937</v>
      </c>
      <c r="R1584" s="779" t="s">
        <v>7669</v>
      </c>
      <c r="S1584" s="779" t="s">
        <v>7670</v>
      </c>
    </row>
    <row r="1585" spans="11:19" hidden="1">
      <c r="K1585" s="779" t="str">
        <f t="shared" ca="1" si="64"/>
        <v/>
      </c>
      <c r="L1585" s="779" t="str">
        <f t="shared" ca="1" si="65"/>
        <v/>
      </c>
      <c r="O1585" s="779" t="s">
        <v>7671</v>
      </c>
      <c r="P1585" s="779" t="s">
        <v>7672</v>
      </c>
      <c r="Q1585" s="779" t="s">
        <v>7673</v>
      </c>
      <c r="R1585" s="779" t="s">
        <v>7429</v>
      </c>
      <c r="S1585" s="779" t="s">
        <v>7430</v>
      </c>
    </row>
    <row r="1586" spans="11:19" hidden="1">
      <c r="K1586" s="779" t="str">
        <f t="shared" ca="1" si="64"/>
        <v/>
      </c>
      <c r="L1586" s="779" t="str">
        <f t="shared" ca="1" si="65"/>
        <v/>
      </c>
      <c r="O1586" s="779" t="s">
        <v>7431</v>
      </c>
      <c r="P1586" s="779" t="s">
        <v>7432</v>
      </c>
      <c r="Q1586" s="779" t="s">
        <v>7433</v>
      </c>
      <c r="R1586" s="779" t="s">
        <v>7434</v>
      </c>
      <c r="S1586" s="779" t="s">
        <v>7435</v>
      </c>
    </row>
    <row r="1587" spans="11:19" hidden="1">
      <c r="K1587" s="779" t="str">
        <f t="shared" ca="1" si="64"/>
        <v/>
      </c>
      <c r="L1587" s="779" t="str">
        <f t="shared" ca="1" si="65"/>
        <v/>
      </c>
      <c r="O1587" s="779" t="s">
        <v>7436</v>
      </c>
      <c r="P1587" s="779" t="s">
        <v>1348</v>
      </c>
      <c r="Q1587" s="779" t="s">
        <v>1349</v>
      </c>
      <c r="R1587" s="779" t="s">
        <v>1350</v>
      </c>
      <c r="S1587" s="779" t="s">
        <v>1351</v>
      </c>
    </row>
    <row r="1588" spans="11:19" hidden="1">
      <c r="K1588" s="779" t="str">
        <f t="shared" ca="1" si="64"/>
        <v/>
      </c>
      <c r="L1588" s="779" t="str">
        <f t="shared" ca="1" si="65"/>
        <v/>
      </c>
      <c r="O1588" s="779" t="s">
        <v>11907</v>
      </c>
      <c r="P1588" s="779" t="s">
        <v>11908</v>
      </c>
      <c r="Q1588" s="779" t="s">
        <v>11909</v>
      </c>
      <c r="R1588" s="779" t="s">
        <v>11910</v>
      </c>
      <c r="S1588" s="779" t="s">
        <v>11911</v>
      </c>
    </row>
    <row r="1589" spans="11:19" hidden="1">
      <c r="K1589" s="779" t="str">
        <f t="shared" ca="1" si="64"/>
        <v/>
      </c>
      <c r="L1589" s="779" t="str">
        <f t="shared" ca="1" si="65"/>
        <v/>
      </c>
      <c r="O1589" s="779" t="s">
        <v>3756</v>
      </c>
      <c r="P1589" s="779" t="s">
        <v>5632</v>
      </c>
      <c r="Q1589" s="779" t="s">
        <v>5633</v>
      </c>
      <c r="R1589" s="779" t="s">
        <v>5634</v>
      </c>
      <c r="S1589" s="779" t="s">
        <v>5635</v>
      </c>
    </row>
    <row r="1590" spans="11:19" hidden="1">
      <c r="K1590" s="779" t="str">
        <f t="shared" ca="1" si="64"/>
        <v/>
      </c>
      <c r="L1590" s="779" t="str">
        <f t="shared" ca="1" si="65"/>
        <v/>
      </c>
      <c r="O1590" s="779" t="s">
        <v>5636</v>
      </c>
      <c r="P1590" s="779" t="s">
        <v>5637</v>
      </c>
      <c r="Q1590" s="779" t="s">
        <v>5638</v>
      </c>
      <c r="R1590" s="779" t="s">
        <v>5639</v>
      </c>
      <c r="S1590" s="779" t="s">
        <v>5640</v>
      </c>
    </row>
    <row r="1591" spans="11:19" hidden="1">
      <c r="K1591" s="779" t="str">
        <f t="shared" ca="1" si="64"/>
        <v/>
      </c>
      <c r="L1591" s="779" t="str">
        <f t="shared" ca="1" si="65"/>
        <v/>
      </c>
      <c r="O1591" s="779" t="s">
        <v>5641</v>
      </c>
      <c r="P1591" s="779" t="s">
        <v>1803</v>
      </c>
      <c r="Q1591" s="779" t="s">
        <v>1804</v>
      </c>
      <c r="R1591" s="779" t="s">
        <v>1805</v>
      </c>
      <c r="S1591" s="779" t="s">
        <v>1806</v>
      </c>
    </row>
    <row r="1592" spans="11:19" hidden="1">
      <c r="K1592" s="779" t="str">
        <f t="shared" ca="1" si="64"/>
        <v/>
      </c>
      <c r="L1592" s="779" t="str">
        <f t="shared" ca="1" si="65"/>
        <v/>
      </c>
      <c r="O1592" s="779" t="s">
        <v>1807</v>
      </c>
      <c r="P1592" s="779" t="s">
        <v>1808</v>
      </c>
      <c r="Q1592" s="779" t="s">
        <v>1809</v>
      </c>
      <c r="R1592" s="779" t="s">
        <v>1810</v>
      </c>
      <c r="S1592" s="779" t="s">
        <v>1811</v>
      </c>
    </row>
    <row r="1593" spans="11:19" hidden="1">
      <c r="K1593" s="779" t="str">
        <f t="shared" ca="1" si="64"/>
        <v/>
      </c>
      <c r="L1593" s="779" t="str">
        <f t="shared" ca="1" si="65"/>
        <v/>
      </c>
      <c r="O1593" s="779" t="s">
        <v>1812</v>
      </c>
      <c r="P1593" s="779" t="s">
        <v>1813</v>
      </c>
      <c r="Q1593" s="779" t="s">
        <v>1814</v>
      </c>
      <c r="R1593" s="779" t="s">
        <v>1815</v>
      </c>
      <c r="S1593" s="779" t="s">
        <v>1816</v>
      </c>
    </row>
    <row r="1594" spans="11:19" hidden="1">
      <c r="K1594" s="779" t="str">
        <f t="shared" ca="1" si="64"/>
        <v/>
      </c>
      <c r="L1594" s="779" t="str">
        <f t="shared" ca="1" si="65"/>
        <v/>
      </c>
      <c r="O1594" s="779" t="s">
        <v>1817</v>
      </c>
      <c r="P1594" s="779" t="s">
        <v>1818</v>
      </c>
      <c r="Q1594" s="779" t="s">
        <v>1819</v>
      </c>
      <c r="R1594" s="779" t="s">
        <v>1820</v>
      </c>
      <c r="S1594" s="779" t="s">
        <v>11957</v>
      </c>
    </row>
    <row r="1595" spans="11:19" hidden="1">
      <c r="K1595" s="779" t="str">
        <f t="shared" ca="1" si="64"/>
        <v/>
      </c>
      <c r="L1595" s="779" t="str">
        <f t="shared" ca="1" si="65"/>
        <v/>
      </c>
      <c r="O1595" s="779" t="s">
        <v>11737</v>
      </c>
      <c r="P1595" s="779" t="s">
        <v>4373</v>
      </c>
      <c r="Q1595" s="779" t="s">
        <v>4374</v>
      </c>
      <c r="R1595" s="779" t="s">
        <v>4375</v>
      </c>
      <c r="S1595" s="779" t="s">
        <v>4376</v>
      </c>
    </row>
    <row r="1596" spans="11:19" hidden="1">
      <c r="K1596" s="779" t="str">
        <f t="shared" ca="1" si="64"/>
        <v/>
      </c>
      <c r="L1596" s="779" t="str">
        <f t="shared" ca="1" si="65"/>
        <v/>
      </c>
      <c r="O1596" s="779" t="s">
        <v>4377</v>
      </c>
      <c r="P1596" s="779" t="s">
        <v>4378</v>
      </c>
      <c r="Q1596" s="779" t="s">
        <v>4379</v>
      </c>
      <c r="R1596" s="779" t="s">
        <v>4380</v>
      </c>
      <c r="S1596" s="779" t="s">
        <v>4381</v>
      </c>
    </row>
    <row r="1597" spans="11:19" hidden="1">
      <c r="K1597" s="779" t="str">
        <f t="shared" ca="1" si="64"/>
        <v/>
      </c>
      <c r="L1597" s="779" t="str">
        <f t="shared" ca="1" si="65"/>
        <v/>
      </c>
      <c r="O1597" s="779" t="s">
        <v>4382</v>
      </c>
      <c r="P1597" s="779" t="s">
        <v>4383</v>
      </c>
      <c r="Q1597" s="779" t="s">
        <v>4384</v>
      </c>
      <c r="R1597" s="779" t="s">
        <v>4385</v>
      </c>
      <c r="S1597" s="779" t="s">
        <v>4386</v>
      </c>
    </row>
    <row r="1598" spans="11:19" hidden="1">
      <c r="K1598" s="779" t="str">
        <f t="shared" ca="1" si="64"/>
        <v/>
      </c>
      <c r="L1598" s="779" t="str">
        <f t="shared" ca="1" si="65"/>
        <v/>
      </c>
      <c r="O1598" s="779" t="s">
        <v>4979</v>
      </c>
      <c r="P1598" s="779" t="s">
        <v>4980</v>
      </c>
      <c r="Q1598" s="779" t="s">
        <v>4981</v>
      </c>
      <c r="R1598" s="779" t="s">
        <v>4982</v>
      </c>
      <c r="S1598" s="779" t="s">
        <v>4983</v>
      </c>
    </row>
    <row r="1599" spans="11:19" hidden="1">
      <c r="K1599" s="779" t="str">
        <f t="shared" ca="1" si="64"/>
        <v/>
      </c>
      <c r="L1599" s="779" t="str">
        <f t="shared" ca="1" si="65"/>
        <v/>
      </c>
      <c r="O1599" s="779" t="s">
        <v>11042</v>
      </c>
      <c r="P1599" s="779" t="s">
        <v>11043</v>
      </c>
      <c r="Q1599" s="779" t="s">
        <v>11044</v>
      </c>
      <c r="R1599" s="779" t="s">
        <v>11045</v>
      </c>
      <c r="S1599" s="779" t="s">
        <v>11046</v>
      </c>
    </row>
    <row r="1600" spans="11:19" hidden="1">
      <c r="K1600" s="779" t="str">
        <f t="shared" ca="1" si="64"/>
        <v/>
      </c>
      <c r="L1600" s="779" t="str">
        <f t="shared" ca="1" si="65"/>
        <v/>
      </c>
      <c r="O1600" s="779" t="s">
        <v>4181</v>
      </c>
      <c r="P1600" s="779" t="s">
        <v>4182</v>
      </c>
      <c r="Q1600" s="779" t="s">
        <v>4183</v>
      </c>
      <c r="R1600" s="779" t="s">
        <v>4184</v>
      </c>
      <c r="S1600" s="779" t="s">
        <v>4185</v>
      </c>
    </row>
    <row r="1601" spans="11:19" hidden="1">
      <c r="K1601" s="779" t="str">
        <f t="shared" ca="1" si="64"/>
        <v/>
      </c>
      <c r="L1601" s="779" t="str">
        <f t="shared" ca="1" si="65"/>
        <v/>
      </c>
      <c r="O1601" s="779" t="s">
        <v>4186</v>
      </c>
      <c r="P1601" s="779" t="s">
        <v>8863</v>
      </c>
      <c r="Q1601" s="779" t="s">
        <v>8864</v>
      </c>
      <c r="R1601" s="779" t="s">
        <v>8865</v>
      </c>
      <c r="S1601" s="779" t="s">
        <v>8866</v>
      </c>
    </row>
    <row r="1602" spans="11:19" hidden="1">
      <c r="K1602" s="779" t="str">
        <f t="shared" ca="1" si="64"/>
        <v/>
      </c>
      <c r="L1602" s="779" t="str">
        <f t="shared" ca="1" si="65"/>
        <v/>
      </c>
      <c r="O1602" s="779" t="s">
        <v>8867</v>
      </c>
      <c r="P1602" s="779" t="s">
        <v>8868</v>
      </c>
      <c r="Q1602" s="779" t="s">
        <v>8869</v>
      </c>
      <c r="R1602" s="779" t="s">
        <v>8870</v>
      </c>
      <c r="S1602" s="779" t="s">
        <v>8871</v>
      </c>
    </row>
    <row r="1603" spans="11:19" hidden="1">
      <c r="K1603" s="779" t="str">
        <f t="shared" ca="1" si="64"/>
        <v/>
      </c>
      <c r="L1603" s="779" t="str">
        <f t="shared" ca="1" si="65"/>
        <v/>
      </c>
      <c r="O1603" s="779" t="s">
        <v>8872</v>
      </c>
      <c r="P1603" s="779" t="s">
        <v>8873</v>
      </c>
      <c r="Q1603" s="779" t="s">
        <v>8874</v>
      </c>
      <c r="R1603" s="779" t="s">
        <v>8875</v>
      </c>
      <c r="S1603" s="779" t="s">
        <v>8876</v>
      </c>
    </row>
    <row r="1604" spans="11:19" hidden="1">
      <c r="K1604" s="779" t="str">
        <f t="shared" ca="1" si="64"/>
        <v/>
      </c>
      <c r="L1604" s="779" t="str">
        <f t="shared" ca="1" si="65"/>
        <v/>
      </c>
      <c r="O1604" s="779" t="s">
        <v>8877</v>
      </c>
      <c r="P1604" s="779" t="s">
        <v>8878</v>
      </c>
      <c r="Q1604" s="779" t="s">
        <v>8879</v>
      </c>
      <c r="R1604" s="779" t="s">
        <v>8880</v>
      </c>
      <c r="S1604" s="779" t="s">
        <v>8881</v>
      </c>
    </row>
    <row r="1605" spans="11:19" hidden="1">
      <c r="K1605" s="779" t="str">
        <f t="shared" ca="1" si="64"/>
        <v/>
      </c>
      <c r="L1605" s="779" t="str">
        <f t="shared" ca="1" si="65"/>
        <v/>
      </c>
      <c r="O1605" s="779" t="s">
        <v>8882</v>
      </c>
      <c r="P1605" s="779" t="s">
        <v>8883</v>
      </c>
      <c r="Q1605" s="779" t="s">
        <v>8884</v>
      </c>
      <c r="R1605" s="779" t="s">
        <v>8885</v>
      </c>
      <c r="S1605" s="779" t="s">
        <v>8886</v>
      </c>
    </row>
    <row r="1606" spans="11:19" hidden="1">
      <c r="K1606" s="779" t="str">
        <f t="shared" ca="1" si="64"/>
        <v/>
      </c>
      <c r="L1606" s="779" t="str">
        <f t="shared" ca="1" si="65"/>
        <v/>
      </c>
      <c r="O1606" s="779" t="s">
        <v>631</v>
      </c>
      <c r="P1606" s="779" t="s">
        <v>12336</v>
      </c>
      <c r="Q1606" s="779" t="s">
        <v>12337</v>
      </c>
      <c r="R1606" s="779" t="s">
        <v>12338</v>
      </c>
      <c r="S1606" s="779" t="s">
        <v>12339</v>
      </c>
    </row>
    <row r="1607" spans="11:19" hidden="1">
      <c r="K1607" s="779" t="str">
        <f t="shared" ca="1" si="64"/>
        <v/>
      </c>
      <c r="L1607" s="779" t="str">
        <f t="shared" ca="1" si="65"/>
        <v/>
      </c>
      <c r="O1607" s="779" t="s">
        <v>12340</v>
      </c>
      <c r="P1607" s="779" t="s">
        <v>8861</v>
      </c>
      <c r="Q1607" s="779" t="s">
        <v>8862</v>
      </c>
      <c r="R1607" s="779" t="s">
        <v>11306</v>
      </c>
      <c r="S1607" s="779" t="s">
        <v>11307</v>
      </c>
    </row>
    <row r="1608" spans="11:19" hidden="1">
      <c r="K1608" s="779" t="str">
        <f t="shared" ca="1" si="64"/>
        <v/>
      </c>
      <c r="L1608" s="779" t="str">
        <f t="shared" ca="1" si="65"/>
        <v/>
      </c>
      <c r="O1608" s="779" t="s">
        <v>11308</v>
      </c>
      <c r="P1608" s="779" t="s">
        <v>13032</v>
      </c>
      <c r="Q1608" s="779" t="s">
        <v>13033</v>
      </c>
      <c r="R1608" s="779" t="s">
        <v>13034</v>
      </c>
      <c r="S1608" s="779" t="s">
        <v>13035</v>
      </c>
    </row>
    <row r="1609" spans="11:19" hidden="1">
      <c r="K1609" s="779" t="str">
        <f t="shared" ca="1" si="64"/>
        <v/>
      </c>
      <c r="L1609" s="779" t="str">
        <f t="shared" ca="1" si="65"/>
        <v/>
      </c>
      <c r="O1609" s="779" t="s">
        <v>13036</v>
      </c>
      <c r="P1609" s="779" t="s">
        <v>13037</v>
      </c>
      <c r="Q1609" s="779" t="s">
        <v>13038</v>
      </c>
      <c r="R1609" s="779" t="s">
        <v>13039</v>
      </c>
      <c r="S1609" s="779" t="s">
        <v>13040</v>
      </c>
    </row>
    <row r="1610" spans="11:19" hidden="1">
      <c r="K1610" s="779" t="str">
        <f t="shared" ca="1" si="64"/>
        <v/>
      </c>
      <c r="L1610" s="779" t="str">
        <f t="shared" ca="1" si="65"/>
        <v/>
      </c>
      <c r="O1610" s="779" t="s">
        <v>13041</v>
      </c>
      <c r="P1610" s="779" t="s">
        <v>13042</v>
      </c>
      <c r="Q1610" s="779" t="s">
        <v>11225</v>
      </c>
      <c r="R1610" s="779" t="s">
        <v>11226</v>
      </c>
      <c r="S1610" s="779" t="s">
        <v>11227</v>
      </c>
    </row>
    <row r="1611" spans="11:19" hidden="1">
      <c r="K1611" s="779" t="str">
        <f t="shared" ca="1" si="64"/>
        <v/>
      </c>
      <c r="L1611" s="779" t="str">
        <f t="shared" ca="1" si="65"/>
        <v/>
      </c>
      <c r="O1611" s="779" t="s">
        <v>11228</v>
      </c>
      <c r="P1611" s="779" t="s">
        <v>11229</v>
      </c>
      <c r="Q1611" s="779" t="s">
        <v>11230</v>
      </c>
      <c r="R1611" s="779" t="s">
        <v>11231</v>
      </c>
      <c r="S1611" s="779" t="s">
        <v>11232</v>
      </c>
    </row>
    <row r="1612" spans="11:19" hidden="1">
      <c r="K1612" s="779" t="str">
        <f t="shared" ref="K1612:K1675" ca="1" si="66">IF(INDIRECT($O1612)=0,"",INDIRECT($R1612)&amp;INDIRECT($O1612)&amp;INDIRECT($P1612)&amp;INDIRECT($Q1612))</f>
        <v/>
      </c>
      <c r="L1612" s="779" t="str">
        <f t="shared" ref="L1612:L1675" ca="1" si="67">IF(INDIRECT($O1612)=0,"",INDIRECT($S1612)&amp;INDIRECT($O1612)&amp;INDIRECT($P1612)&amp;INDIRECT($Q1612))</f>
        <v/>
      </c>
      <c r="O1612" s="779" t="s">
        <v>11233</v>
      </c>
      <c r="P1612" s="779" t="s">
        <v>11234</v>
      </c>
      <c r="Q1612" s="779" t="s">
        <v>915</v>
      </c>
      <c r="R1612" s="779" t="s">
        <v>916</v>
      </c>
      <c r="S1612" s="779" t="s">
        <v>917</v>
      </c>
    </row>
    <row r="1613" spans="11:19" hidden="1">
      <c r="K1613" s="779" t="str">
        <f t="shared" ca="1" si="66"/>
        <v/>
      </c>
      <c r="L1613" s="779" t="str">
        <f t="shared" ca="1" si="67"/>
        <v/>
      </c>
      <c r="O1613" s="779" t="s">
        <v>918</v>
      </c>
      <c r="P1613" s="779" t="s">
        <v>919</v>
      </c>
      <c r="Q1613" s="779" t="s">
        <v>920</v>
      </c>
      <c r="R1613" s="779" t="s">
        <v>921</v>
      </c>
      <c r="S1613" s="779" t="s">
        <v>922</v>
      </c>
    </row>
    <row r="1614" spans="11:19" hidden="1">
      <c r="K1614" s="779" t="str">
        <f t="shared" ca="1" si="66"/>
        <v/>
      </c>
      <c r="L1614" s="779" t="str">
        <f t="shared" ca="1" si="67"/>
        <v/>
      </c>
      <c r="O1614" s="779" t="s">
        <v>923</v>
      </c>
      <c r="P1614" s="779" t="s">
        <v>924</v>
      </c>
      <c r="Q1614" s="779" t="s">
        <v>925</v>
      </c>
      <c r="R1614" s="779" t="s">
        <v>926</v>
      </c>
      <c r="S1614" s="779" t="s">
        <v>927</v>
      </c>
    </row>
    <row r="1615" spans="11:19" hidden="1">
      <c r="K1615" s="779" t="str">
        <f t="shared" ca="1" si="66"/>
        <v/>
      </c>
      <c r="L1615" s="779" t="str">
        <f t="shared" ca="1" si="67"/>
        <v/>
      </c>
      <c r="O1615" s="779" t="s">
        <v>928</v>
      </c>
      <c r="P1615" s="779" t="s">
        <v>929</v>
      </c>
      <c r="Q1615" s="779" t="s">
        <v>930</v>
      </c>
      <c r="R1615" s="779" t="s">
        <v>931</v>
      </c>
      <c r="S1615" s="779" t="s">
        <v>932</v>
      </c>
    </row>
    <row r="1616" spans="11:19" hidden="1">
      <c r="K1616" s="779" t="str">
        <f t="shared" ca="1" si="66"/>
        <v/>
      </c>
      <c r="L1616" s="779" t="str">
        <f t="shared" ca="1" si="67"/>
        <v/>
      </c>
      <c r="O1616" s="779" t="s">
        <v>933</v>
      </c>
      <c r="P1616" s="779" t="s">
        <v>934</v>
      </c>
      <c r="Q1616" s="779" t="s">
        <v>935</v>
      </c>
      <c r="R1616" s="779" t="s">
        <v>936</v>
      </c>
      <c r="S1616" s="779" t="s">
        <v>937</v>
      </c>
    </row>
    <row r="1617" spans="11:19" hidden="1">
      <c r="K1617" s="779" t="str">
        <f t="shared" ca="1" si="66"/>
        <v/>
      </c>
      <c r="L1617" s="779" t="str">
        <f t="shared" ca="1" si="67"/>
        <v/>
      </c>
      <c r="O1617" s="779" t="s">
        <v>938</v>
      </c>
      <c r="P1617" s="779" t="s">
        <v>939</v>
      </c>
      <c r="Q1617" s="779" t="s">
        <v>940</v>
      </c>
      <c r="R1617" s="779" t="s">
        <v>941</v>
      </c>
      <c r="S1617" s="779" t="s">
        <v>942</v>
      </c>
    </row>
    <row r="1618" spans="11:19" hidden="1">
      <c r="K1618" s="779" t="str">
        <f t="shared" ca="1" si="66"/>
        <v/>
      </c>
      <c r="L1618" s="779" t="str">
        <f t="shared" ca="1" si="67"/>
        <v/>
      </c>
      <c r="O1618" s="779" t="s">
        <v>943</v>
      </c>
      <c r="P1618" s="779" t="s">
        <v>5570</v>
      </c>
      <c r="Q1618" s="779" t="s">
        <v>5571</v>
      </c>
      <c r="R1618" s="779" t="s">
        <v>5572</v>
      </c>
      <c r="S1618" s="779" t="s">
        <v>5573</v>
      </c>
    </row>
    <row r="1619" spans="11:19" hidden="1">
      <c r="K1619" s="779" t="str">
        <f t="shared" ca="1" si="66"/>
        <v/>
      </c>
      <c r="L1619" s="779" t="str">
        <f t="shared" ca="1" si="67"/>
        <v/>
      </c>
      <c r="O1619" s="779" t="s">
        <v>5574</v>
      </c>
      <c r="P1619" s="779" t="s">
        <v>5575</v>
      </c>
      <c r="Q1619" s="779" t="s">
        <v>5576</v>
      </c>
      <c r="R1619" s="779" t="s">
        <v>5577</v>
      </c>
      <c r="S1619" s="779" t="s">
        <v>5578</v>
      </c>
    </row>
    <row r="1620" spans="11:19" hidden="1">
      <c r="K1620" s="779" t="str">
        <f t="shared" ca="1" si="66"/>
        <v/>
      </c>
      <c r="L1620" s="779" t="str">
        <f t="shared" ca="1" si="67"/>
        <v/>
      </c>
      <c r="O1620" s="779" t="s">
        <v>5579</v>
      </c>
      <c r="P1620" s="779" t="s">
        <v>3046</v>
      </c>
      <c r="Q1620" s="779" t="s">
        <v>3047</v>
      </c>
      <c r="R1620" s="779" t="s">
        <v>9527</v>
      </c>
      <c r="S1620" s="779" t="s">
        <v>9528</v>
      </c>
    </row>
    <row r="1621" spans="11:19" hidden="1">
      <c r="K1621" s="779" t="str">
        <f t="shared" ca="1" si="66"/>
        <v/>
      </c>
      <c r="L1621" s="779" t="str">
        <f t="shared" ca="1" si="67"/>
        <v/>
      </c>
      <c r="O1621" s="779" t="s">
        <v>9529</v>
      </c>
      <c r="P1621" s="779" t="s">
        <v>12411</v>
      </c>
      <c r="Q1621" s="779" t="s">
        <v>12412</v>
      </c>
      <c r="R1621" s="779" t="s">
        <v>12413</v>
      </c>
      <c r="S1621" s="779" t="s">
        <v>12414</v>
      </c>
    </row>
    <row r="1622" spans="11:19" hidden="1">
      <c r="K1622" s="779" t="str">
        <f t="shared" ca="1" si="66"/>
        <v/>
      </c>
      <c r="L1622" s="779" t="str">
        <f t="shared" ca="1" si="67"/>
        <v/>
      </c>
      <c r="O1622" s="779" t="s">
        <v>12415</v>
      </c>
      <c r="P1622" s="779" t="s">
        <v>7054</v>
      </c>
      <c r="Q1622" s="779" t="s">
        <v>7055</v>
      </c>
      <c r="R1622" s="779" t="s">
        <v>7056</v>
      </c>
      <c r="S1622" s="779" t="s">
        <v>7057</v>
      </c>
    </row>
    <row r="1623" spans="11:19" hidden="1">
      <c r="K1623" s="779" t="str">
        <f t="shared" ca="1" si="66"/>
        <v/>
      </c>
      <c r="L1623" s="779" t="str">
        <f t="shared" ca="1" si="67"/>
        <v/>
      </c>
      <c r="O1623" s="779" t="s">
        <v>7058</v>
      </c>
      <c r="P1623" s="779" t="s">
        <v>7059</v>
      </c>
      <c r="Q1623" s="779" t="s">
        <v>7060</v>
      </c>
      <c r="R1623" s="779" t="s">
        <v>7061</v>
      </c>
      <c r="S1623" s="779" t="s">
        <v>7062</v>
      </c>
    </row>
    <row r="1624" spans="11:19" hidden="1">
      <c r="K1624" s="779" t="str">
        <f t="shared" ca="1" si="66"/>
        <v/>
      </c>
      <c r="L1624" s="779" t="str">
        <f t="shared" ca="1" si="67"/>
        <v/>
      </c>
      <c r="O1624" s="779" t="s">
        <v>7063</v>
      </c>
      <c r="P1624" s="779" t="s">
        <v>7064</v>
      </c>
      <c r="Q1624" s="779" t="s">
        <v>7065</v>
      </c>
      <c r="R1624" s="779" t="s">
        <v>7066</v>
      </c>
      <c r="S1624" s="779" t="s">
        <v>7067</v>
      </c>
    </row>
    <row r="1625" spans="11:19" hidden="1">
      <c r="K1625" s="779" t="str">
        <f t="shared" ca="1" si="66"/>
        <v/>
      </c>
      <c r="L1625" s="779" t="str">
        <f t="shared" ca="1" si="67"/>
        <v/>
      </c>
      <c r="O1625" s="779" t="s">
        <v>7068</v>
      </c>
      <c r="P1625" s="779" t="s">
        <v>7069</v>
      </c>
      <c r="Q1625" s="779" t="s">
        <v>7070</v>
      </c>
      <c r="R1625" s="779" t="s">
        <v>11188</v>
      </c>
      <c r="S1625" s="779" t="s">
        <v>11189</v>
      </c>
    </row>
    <row r="1626" spans="11:19" hidden="1">
      <c r="K1626" s="779" t="str">
        <f t="shared" ca="1" si="66"/>
        <v/>
      </c>
      <c r="L1626" s="779" t="str">
        <f t="shared" ca="1" si="67"/>
        <v/>
      </c>
      <c r="O1626" s="779" t="s">
        <v>12578</v>
      </c>
      <c r="P1626" s="779" t="s">
        <v>12579</v>
      </c>
      <c r="Q1626" s="779" t="s">
        <v>12580</v>
      </c>
      <c r="R1626" s="779" t="s">
        <v>13286</v>
      </c>
      <c r="S1626" s="779" t="s">
        <v>13287</v>
      </c>
    </row>
    <row r="1627" spans="11:19" hidden="1">
      <c r="K1627" s="779" t="str">
        <f t="shared" ca="1" si="66"/>
        <v/>
      </c>
      <c r="L1627" s="779" t="str">
        <f t="shared" ca="1" si="67"/>
        <v/>
      </c>
      <c r="O1627" s="779" t="s">
        <v>13288</v>
      </c>
      <c r="P1627" s="779" t="s">
        <v>13900</v>
      </c>
      <c r="Q1627" s="779" t="s">
        <v>13901</v>
      </c>
      <c r="R1627" s="779" t="s">
        <v>13902</v>
      </c>
      <c r="S1627" s="779" t="s">
        <v>13903</v>
      </c>
    </row>
    <row r="1628" spans="11:19" hidden="1">
      <c r="K1628" s="779" t="str">
        <f t="shared" ca="1" si="66"/>
        <v/>
      </c>
      <c r="L1628" s="779" t="str">
        <f t="shared" ca="1" si="67"/>
        <v/>
      </c>
      <c r="O1628" s="779" t="s">
        <v>13904</v>
      </c>
      <c r="P1628" s="779" t="s">
        <v>13905</v>
      </c>
      <c r="Q1628" s="779" t="s">
        <v>13906</v>
      </c>
      <c r="R1628" s="779" t="s">
        <v>13907</v>
      </c>
      <c r="S1628" s="779" t="s">
        <v>3121</v>
      </c>
    </row>
    <row r="1629" spans="11:19" hidden="1">
      <c r="K1629" s="779" t="str">
        <f t="shared" ca="1" si="66"/>
        <v/>
      </c>
      <c r="L1629" s="779" t="str">
        <f t="shared" ca="1" si="67"/>
        <v/>
      </c>
      <c r="O1629" s="779" t="s">
        <v>3122</v>
      </c>
      <c r="P1629" s="779" t="s">
        <v>512</v>
      </c>
      <c r="Q1629" s="779" t="s">
        <v>513</v>
      </c>
      <c r="R1629" s="779" t="s">
        <v>514</v>
      </c>
      <c r="S1629" s="779" t="s">
        <v>515</v>
      </c>
    </row>
    <row r="1630" spans="11:19" hidden="1">
      <c r="K1630" s="779" t="str">
        <f t="shared" ca="1" si="66"/>
        <v/>
      </c>
      <c r="L1630" s="779" t="str">
        <f t="shared" ca="1" si="67"/>
        <v/>
      </c>
      <c r="O1630" s="779" t="s">
        <v>516</v>
      </c>
      <c r="P1630" s="779" t="s">
        <v>517</v>
      </c>
      <c r="Q1630" s="779" t="s">
        <v>518</v>
      </c>
      <c r="R1630" s="779" t="s">
        <v>519</v>
      </c>
      <c r="S1630" s="779" t="s">
        <v>3404</v>
      </c>
    </row>
    <row r="1631" spans="11:19" hidden="1">
      <c r="K1631" s="779" t="str">
        <f t="shared" ca="1" si="66"/>
        <v/>
      </c>
      <c r="L1631" s="779" t="str">
        <f t="shared" ca="1" si="67"/>
        <v/>
      </c>
      <c r="O1631" s="779" t="s">
        <v>3405</v>
      </c>
      <c r="P1631" s="779" t="s">
        <v>3406</v>
      </c>
      <c r="Q1631" s="779" t="s">
        <v>3407</v>
      </c>
      <c r="R1631" s="779" t="s">
        <v>3408</v>
      </c>
      <c r="S1631" s="779" t="s">
        <v>10705</v>
      </c>
    </row>
    <row r="1632" spans="11:19" hidden="1">
      <c r="K1632" s="779" t="str">
        <f t="shared" ca="1" si="66"/>
        <v/>
      </c>
      <c r="L1632" s="779" t="str">
        <f t="shared" ca="1" si="67"/>
        <v/>
      </c>
      <c r="O1632" s="779" t="s">
        <v>10706</v>
      </c>
      <c r="P1632" s="779" t="s">
        <v>10707</v>
      </c>
      <c r="Q1632" s="779" t="s">
        <v>13484</v>
      </c>
      <c r="R1632" s="779" t="s">
        <v>13485</v>
      </c>
      <c r="S1632" s="779" t="s">
        <v>13486</v>
      </c>
    </row>
    <row r="1633" spans="11:19" hidden="1">
      <c r="K1633" s="779" t="str">
        <f t="shared" ca="1" si="66"/>
        <v/>
      </c>
      <c r="L1633" s="779" t="str">
        <f t="shared" ca="1" si="67"/>
        <v/>
      </c>
      <c r="O1633" s="779" t="s">
        <v>13487</v>
      </c>
      <c r="P1633" s="779" t="s">
        <v>13488</v>
      </c>
      <c r="Q1633" s="779" t="s">
        <v>13489</v>
      </c>
      <c r="R1633" s="779" t="s">
        <v>13490</v>
      </c>
      <c r="S1633" s="779" t="s">
        <v>7235</v>
      </c>
    </row>
    <row r="1634" spans="11:19" hidden="1">
      <c r="K1634" s="779" t="str">
        <f t="shared" ca="1" si="66"/>
        <v/>
      </c>
      <c r="L1634" s="779" t="str">
        <f t="shared" ca="1" si="67"/>
        <v/>
      </c>
      <c r="O1634" s="779" t="s">
        <v>7136</v>
      </c>
      <c r="P1634" s="779" t="s">
        <v>7137</v>
      </c>
      <c r="Q1634" s="779" t="s">
        <v>7138</v>
      </c>
      <c r="R1634" s="779" t="s">
        <v>7139</v>
      </c>
      <c r="S1634" s="779" t="s">
        <v>7140</v>
      </c>
    </row>
    <row r="1635" spans="11:19" hidden="1">
      <c r="K1635" s="779" t="str">
        <f t="shared" ca="1" si="66"/>
        <v/>
      </c>
      <c r="L1635" s="779" t="str">
        <f t="shared" ca="1" si="67"/>
        <v/>
      </c>
      <c r="O1635" s="779" t="s">
        <v>7141</v>
      </c>
      <c r="P1635" s="779" t="s">
        <v>7142</v>
      </c>
      <c r="Q1635" s="779" t="s">
        <v>7143</v>
      </c>
      <c r="R1635" s="779" t="s">
        <v>7144</v>
      </c>
      <c r="S1635" s="779" t="s">
        <v>7145</v>
      </c>
    </row>
    <row r="1636" spans="11:19" hidden="1">
      <c r="K1636" s="779" t="str">
        <f t="shared" ca="1" si="66"/>
        <v/>
      </c>
      <c r="L1636" s="779" t="str">
        <f t="shared" ca="1" si="67"/>
        <v/>
      </c>
      <c r="O1636" s="779" t="s">
        <v>7146</v>
      </c>
      <c r="P1636" s="779" t="s">
        <v>7147</v>
      </c>
      <c r="Q1636" s="779" t="s">
        <v>7148</v>
      </c>
      <c r="R1636" s="779" t="s">
        <v>7149</v>
      </c>
      <c r="S1636" s="779" t="s">
        <v>7150</v>
      </c>
    </row>
    <row r="1637" spans="11:19" hidden="1">
      <c r="K1637" s="779" t="str">
        <f t="shared" ca="1" si="66"/>
        <v/>
      </c>
      <c r="L1637" s="779" t="str">
        <f t="shared" ca="1" si="67"/>
        <v/>
      </c>
      <c r="O1637" s="779" t="s">
        <v>7151</v>
      </c>
      <c r="P1637" s="779" t="s">
        <v>7152</v>
      </c>
      <c r="Q1637" s="779" t="s">
        <v>7153</v>
      </c>
      <c r="R1637" s="779" t="s">
        <v>7154</v>
      </c>
      <c r="S1637" s="779" t="s">
        <v>2435</v>
      </c>
    </row>
    <row r="1638" spans="11:19" hidden="1">
      <c r="K1638" s="779" t="str">
        <f t="shared" ca="1" si="66"/>
        <v/>
      </c>
      <c r="L1638" s="779" t="str">
        <f t="shared" ca="1" si="67"/>
        <v/>
      </c>
      <c r="O1638" s="779" t="s">
        <v>2436</v>
      </c>
      <c r="P1638" s="779" t="s">
        <v>2437</v>
      </c>
      <c r="Q1638" s="779" t="s">
        <v>2438</v>
      </c>
      <c r="R1638" s="779" t="s">
        <v>2439</v>
      </c>
      <c r="S1638" s="779" t="s">
        <v>2440</v>
      </c>
    </row>
    <row r="1639" spans="11:19" hidden="1">
      <c r="K1639" s="779" t="str">
        <f t="shared" ca="1" si="66"/>
        <v/>
      </c>
      <c r="L1639" s="779" t="str">
        <f t="shared" ca="1" si="67"/>
        <v/>
      </c>
      <c r="O1639" s="779" t="s">
        <v>2441</v>
      </c>
      <c r="P1639" s="779" t="s">
        <v>2442</v>
      </c>
      <c r="Q1639" s="779" t="s">
        <v>2443</v>
      </c>
      <c r="R1639" s="779" t="s">
        <v>2444</v>
      </c>
      <c r="S1639" s="779" t="s">
        <v>2445</v>
      </c>
    </row>
    <row r="1640" spans="11:19" hidden="1">
      <c r="K1640" s="779" t="str">
        <f t="shared" ca="1" si="66"/>
        <v/>
      </c>
      <c r="L1640" s="779" t="str">
        <f t="shared" ca="1" si="67"/>
        <v/>
      </c>
      <c r="O1640" s="779" t="s">
        <v>2446</v>
      </c>
      <c r="P1640" s="779" t="s">
        <v>2447</v>
      </c>
      <c r="Q1640" s="779" t="s">
        <v>2448</v>
      </c>
      <c r="R1640" s="779" t="s">
        <v>2449</v>
      </c>
      <c r="S1640" s="779" t="s">
        <v>2450</v>
      </c>
    </row>
    <row r="1641" spans="11:19" hidden="1">
      <c r="K1641" s="779" t="str">
        <f t="shared" ca="1" si="66"/>
        <v/>
      </c>
      <c r="L1641" s="779" t="str">
        <f t="shared" ca="1" si="67"/>
        <v/>
      </c>
      <c r="O1641" s="779" t="s">
        <v>2451</v>
      </c>
      <c r="P1641" s="779" t="s">
        <v>12976</v>
      </c>
      <c r="Q1641" s="779" t="s">
        <v>12977</v>
      </c>
      <c r="R1641" s="779" t="s">
        <v>7236</v>
      </c>
      <c r="S1641" s="779" t="s">
        <v>9196</v>
      </c>
    </row>
    <row r="1642" spans="11:19" hidden="1">
      <c r="K1642" s="779" t="str">
        <f t="shared" ca="1" si="66"/>
        <v/>
      </c>
      <c r="L1642" s="779" t="str">
        <f t="shared" ca="1" si="67"/>
        <v/>
      </c>
      <c r="O1642" s="779" t="s">
        <v>9197</v>
      </c>
      <c r="P1642" s="779" t="s">
        <v>9198</v>
      </c>
      <c r="Q1642" s="779" t="s">
        <v>9199</v>
      </c>
      <c r="R1642" s="779" t="s">
        <v>9200</v>
      </c>
      <c r="S1642" s="779" t="s">
        <v>9201</v>
      </c>
    </row>
    <row r="1643" spans="11:19" hidden="1">
      <c r="K1643" s="779" t="str">
        <f t="shared" ca="1" si="66"/>
        <v/>
      </c>
      <c r="L1643" s="779" t="str">
        <f t="shared" ca="1" si="67"/>
        <v/>
      </c>
      <c r="O1643" s="779" t="s">
        <v>9159</v>
      </c>
      <c r="P1643" s="779" t="s">
        <v>11246</v>
      </c>
      <c r="Q1643" s="779" t="s">
        <v>9700</v>
      </c>
      <c r="R1643" s="779" t="s">
        <v>9701</v>
      </c>
      <c r="S1643" s="779" t="s">
        <v>9702</v>
      </c>
    </row>
    <row r="1644" spans="11:19" hidden="1">
      <c r="K1644" s="779" t="str">
        <f t="shared" ca="1" si="66"/>
        <v/>
      </c>
      <c r="L1644" s="779" t="str">
        <f t="shared" ca="1" si="67"/>
        <v/>
      </c>
      <c r="O1644" s="779" t="s">
        <v>9703</v>
      </c>
      <c r="P1644" s="779" t="s">
        <v>9704</v>
      </c>
      <c r="Q1644" s="779" t="s">
        <v>9705</v>
      </c>
      <c r="R1644" s="779" t="s">
        <v>9706</v>
      </c>
      <c r="S1644" s="779" t="s">
        <v>9707</v>
      </c>
    </row>
    <row r="1645" spans="11:19" hidden="1">
      <c r="K1645" s="779" t="str">
        <f t="shared" ca="1" si="66"/>
        <v/>
      </c>
      <c r="L1645" s="779" t="str">
        <f t="shared" ca="1" si="67"/>
        <v/>
      </c>
      <c r="O1645" s="779" t="s">
        <v>9708</v>
      </c>
      <c r="P1645" s="779" t="s">
        <v>9709</v>
      </c>
      <c r="Q1645" s="779" t="s">
        <v>7004</v>
      </c>
      <c r="R1645" s="779" t="s">
        <v>7005</v>
      </c>
      <c r="S1645" s="779" t="s">
        <v>7006</v>
      </c>
    </row>
    <row r="1646" spans="11:19" hidden="1">
      <c r="K1646" s="779" t="str">
        <f t="shared" ca="1" si="66"/>
        <v/>
      </c>
      <c r="L1646" s="779" t="str">
        <f t="shared" ca="1" si="67"/>
        <v/>
      </c>
      <c r="O1646" s="779" t="s">
        <v>7007</v>
      </c>
      <c r="P1646" s="779" t="s">
        <v>7008</v>
      </c>
      <c r="Q1646" s="779" t="s">
        <v>7009</v>
      </c>
      <c r="R1646" s="779" t="s">
        <v>7010</v>
      </c>
      <c r="S1646" s="779" t="s">
        <v>7011</v>
      </c>
    </row>
    <row r="1647" spans="11:19" hidden="1">
      <c r="K1647" s="779" t="str">
        <f t="shared" ca="1" si="66"/>
        <v/>
      </c>
      <c r="L1647" s="779" t="str">
        <f t="shared" ca="1" si="67"/>
        <v/>
      </c>
      <c r="O1647" s="779" t="s">
        <v>7012</v>
      </c>
      <c r="P1647" s="779" t="s">
        <v>7013</v>
      </c>
      <c r="Q1647" s="779" t="s">
        <v>7014</v>
      </c>
      <c r="R1647" s="779" t="s">
        <v>7015</v>
      </c>
      <c r="S1647" s="779" t="s">
        <v>7016</v>
      </c>
    </row>
    <row r="1648" spans="11:19" hidden="1">
      <c r="K1648" s="779" t="str">
        <f t="shared" ca="1" si="66"/>
        <v/>
      </c>
      <c r="L1648" s="779" t="str">
        <f t="shared" ca="1" si="67"/>
        <v/>
      </c>
      <c r="O1648" s="779" t="s">
        <v>7017</v>
      </c>
      <c r="P1648" s="779" t="s">
        <v>7018</v>
      </c>
      <c r="Q1648" s="779" t="s">
        <v>7019</v>
      </c>
      <c r="R1648" s="779" t="s">
        <v>7020</v>
      </c>
      <c r="S1648" s="779" t="s">
        <v>7021</v>
      </c>
    </row>
    <row r="1649" spans="11:19" hidden="1">
      <c r="K1649" s="779" t="str">
        <f t="shared" ca="1" si="66"/>
        <v/>
      </c>
      <c r="L1649" s="779" t="str">
        <f t="shared" ca="1" si="67"/>
        <v/>
      </c>
      <c r="O1649" s="779" t="s">
        <v>7022</v>
      </c>
      <c r="P1649" s="779" t="s">
        <v>7023</v>
      </c>
      <c r="Q1649" s="779" t="s">
        <v>7024</v>
      </c>
      <c r="R1649" s="779" t="s">
        <v>7025</v>
      </c>
      <c r="S1649" s="779" t="s">
        <v>7026</v>
      </c>
    </row>
    <row r="1650" spans="11:19" hidden="1">
      <c r="K1650" s="779" t="str">
        <f t="shared" ca="1" si="66"/>
        <v/>
      </c>
      <c r="L1650" s="779" t="str">
        <f t="shared" ca="1" si="67"/>
        <v/>
      </c>
      <c r="O1650" s="779" t="s">
        <v>7027</v>
      </c>
      <c r="P1650" s="779" t="s">
        <v>7028</v>
      </c>
      <c r="Q1650" s="779" t="s">
        <v>7029</v>
      </c>
      <c r="R1650" s="779" t="s">
        <v>7030</v>
      </c>
      <c r="S1650" s="779" t="s">
        <v>7031</v>
      </c>
    </row>
    <row r="1651" spans="11:19" hidden="1">
      <c r="K1651" s="779" t="str">
        <f t="shared" ca="1" si="66"/>
        <v/>
      </c>
      <c r="L1651" s="779" t="str">
        <f t="shared" ca="1" si="67"/>
        <v/>
      </c>
      <c r="O1651" s="779" t="s">
        <v>7032</v>
      </c>
      <c r="P1651" s="779" t="s">
        <v>7033</v>
      </c>
      <c r="Q1651" s="779" t="s">
        <v>7034</v>
      </c>
      <c r="R1651" s="779" t="s">
        <v>7035</v>
      </c>
      <c r="S1651" s="779" t="s">
        <v>7036</v>
      </c>
    </row>
    <row r="1652" spans="11:19" hidden="1">
      <c r="K1652" s="779" t="str">
        <f t="shared" ca="1" si="66"/>
        <v/>
      </c>
      <c r="L1652" s="779" t="str">
        <f t="shared" ca="1" si="67"/>
        <v/>
      </c>
      <c r="O1652" s="779" t="s">
        <v>7037</v>
      </c>
      <c r="P1652" s="779" t="s">
        <v>7038</v>
      </c>
      <c r="Q1652" s="779" t="s">
        <v>7039</v>
      </c>
      <c r="R1652" s="779" t="s">
        <v>7040</v>
      </c>
      <c r="S1652" s="779" t="s">
        <v>7041</v>
      </c>
    </row>
    <row r="1653" spans="11:19" hidden="1">
      <c r="K1653" s="779" t="str">
        <f t="shared" ca="1" si="66"/>
        <v/>
      </c>
      <c r="L1653" s="779" t="str">
        <f t="shared" ca="1" si="67"/>
        <v/>
      </c>
      <c r="O1653" s="779" t="s">
        <v>2058</v>
      </c>
      <c r="P1653" s="779" t="s">
        <v>2059</v>
      </c>
      <c r="Q1653" s="779" t="s">
        <v>2060</v>
      </c>
      <c r="R1653" s="779" t="s">
        <v>2061</v>
      </c>
      <c r="S1653" s="779" t="s">
        <v>8843</v>
      </c>
    </row>
    <row r="1654" spans="11:19" hidden="1">
      <c r="K1654" s="779" t="str">
        <f t="shared" ca="1" si="66"/>
        <v/>
      </c>
      <c r="L1654" s="779" t="str">
        <f t="shared" ca="1" si="67"/>
        <v/>
      </c>
      <c r="O1654" s="779" t="s">
        <v>8844</v>
      </c>
      <c r="P1654" s="779" t="s">
        <v>8845</v>
      </c>
      <c r="Q1654" s="779" t="s">
        <v>8846</v>
      </c>
      <c r="R1654" s="779" t="s">
        <v>8847</v>
      </c>
      <c r="S1654" s="779" t="s">
        <v>8848</v>
      </c>
    </row>
    <row r="1655" spans="11:19" hidden="1">
      <c r="K1655" s="779" t="str">
        <f t="shared" ca="1" si="66"/>
        <v/>
      </c>
      <c r="L1655" s="779" t="str">
        <f t="shared" ca="1" si="67"/>
        <v/>
      </c>
      <c r="O1655" s="779" t="s">
        <v>8849</v>
      </c>
      <c r="P1655" s="779" t="s">
        <v>14106</v>
      </c>
      <c r="Q1655" s="779" t="s">
        <v>14107</v>
      </c>
      <c r="R1655" s="779" t="s">
        <v>14108</v>
      </c>
      <c r="S1655" s="779" t="s">
        <v>14109</v>
      </c>
    </row>
    <row r="1656" spans="11:19" hidden="1">
      <c r="K1656" s="779" t="str">
        <f t="shared" ca="1" si="66"/>
        <v/>
      </c>
      <c r="L1656" s="779" t="str">
        <f t="shared" ca="1" si="67"/>
        <v/>
      </c>
      <c r="O1656" s="779" t="s">
        <v>14110</v>
      </c>
      <c r="P1656" s="779" t="s">
        <v>14111</v>
      </c>
      <c r="Q1656" s="779" t="s">
        <v>14112</v>
      </c>
      <c r="R1656" s="779" t="s">
        <v>14113</v>
      </c>
      <c r="S1656" s="779" t="s">
        <v>14114</v>
      </c>
    </row>
    <row r="1657" spans="11:19" hidden="1">
      <c r="K1657" s="779" t="str">
        <f t="shared" ca="1" si="66"/>
        <v/>
      </c>
      <c r="L1657" s="779" t="str">
        <f t="shared" ca="1" si="67"/>
        <v/>
      </c>
      <c r="O1657" s="779" t="s">
        <v>14115</v>
      </c>
      <c r="P1657" s="779" t="s">
        <v>14116</v>
      </c>
      <c r="Q1657" s="779" t="s">
        <v>14117</v>
      </c>
      <c r="R1657" s="779" t="s">
        <v>14118</v>
      </c>
      <c r="S1657" s="779" t="s">
        <v>14119</v>
      </c>
    </row>
    <row r="1658" spans="11:19" hidden="1">
      <c r="K1658" s="779" t="str">
        <f t="shared" ca="1" si="66"/>
        <v/>
      </c>
      <c r="L1658" s="779" t="str">
        <f t="shared" ca="1" si="67"/>
        <v/>
      </c>
      <c r="O1658" s="779" t="s">
        <v>14120</v>
      </c>
      <c r="P1658" s="779" t="s">
        <v>14121</v>
      </c>
      <c r="Q1658" s="779" t="s">
        <v>14122</v>
      </c>
      <c r="R1658" s="779" t="s">
        <v>14123</v>
      </c>
      <c r="S1658" s="779" t="s">
        <v>14124</v>
      </c>
    </row>
    <row r="1659" spans="11:19" hidden="1">
      <c r="K1659" s="779" t="str">
        <f t="shared" ca="1" si="66"/>
        <v/>
      </c>
      <c r="L1659" s="779" t="str">
        <f t="shared" ca="1" si="67"/>
        <v/>
      </c>
      <c r="O1659" s="779" t="s">
        <v>10910</v>
      </c>
      <c r="P1659" s="779" t="s">
        <v>5283</v>
      </c>
      <c r="Q1659" s="779" t="s">
        <v>13044</v>
      </c>
      <c r="R1659" s="779" t="s">
        <v>13045</v>
      </c>
      <c r="S1659" s="779" t="s">
        <v>13046</v>
      </c>
    </row>
    <row r="1660" spans="11:19" hidden="1">
      <c r="K1660" s="779" t="str">
        <f t="shared" ca="1" si="66"/>
        <v/>
      </c>
      <c r="L1660" s="779" t="str">
        <f t="shared" ca="1" si="67"/>
        <v/>
      </c>
      <c r="O1660" s="779" t="s">
        <v>13047</v>
      </c>
      <c r="P1660" s="779" t="s">
        <v>13048</v>
      </c>
      <c r="Q1660" s="779" t="s">
        <v>13049</v>
      </c>
      <c r="R1660" s="779" t="s">
        <v>12393</v>
      </c>
      <c r="S1660" s="779" t="s">
        <v>12394</v>
      </c>
    </row>
    <row r="1661" spans="11:19" hidden="1">
      <c r="K1661" s="779" t="str">
        <f t="shared" ca="1" si="66"/>
        <v/>
      </c>
      <c r="L1661" s="779" t="str">
        <f t="shared" ca="1" si="67"/>
        <v/>
      </c>
      <c r="O1661" s="779" t="s">
        <v>12395</v>
      </c>
      <c r="P1661" s="779" t="s">
        <v>12396</v>
      </c>
      <c r="Q1661" s="779" t="s">
        <v>12397</v>
      </c>
      <c r="R1661" s="779" t="s">
        <v>12398</v>
      </c>
      <c r="S1661" s="779" t="s">
        <v>12399</v>
      </c>
    </row>
    <row r="1662" spans="11:19" hidden="1">
      <c r="K1662" s="779" t="str">
        <f t="shared" ca="1" si="66"/>
        <v/>
      </c>
      <c r="L1662" s="779" t="str">
        <f t="shared" ca="1" si="67"/>
        <v/>
      </c>
      <c r="O1662" s="779" t="s">
        <v>12400</v>
      </c>
      <c r="P1662" s="779" t="s">
        <v>12401</v>
      </c>
      <c r="Q1662" s="779" t="s">
        <v>12402</v>
      </c>
      <c r="R1662" s="779" t="s">
        <v>12403</v>
      </c>
      <c r="S1662" s="779" t="s">
        <v>12404</v>
      </c>
    </row>
    <row r="1663" spans="11:19" hidden="1">
      <c r="K1663" s="779" t="str">
        <f t="shared" ca="1" si="66"/>
        <v/>
      </c>
      <c r="L1663" s="779" t="str">
        <f t="shared" ca="1" si="67"/>
        <v/>
      </c>
      <c r="O1663" s="779" t="s">
        <v>12405</v>
      </c>
      <c r="P1663" s="779" t="s">
        <v>12406</v>
      </c>
      <c r="Q1663" s="779" t="s">
        <v>12407</v>
      </c>
      <c r="R1663" s="779" t="s">
        <v>12408</v>
      </c>
      <c r="S1663" s="779" t="s">
        <v>12409</v>
      </c>
    </row>
    <row r="1664" spans="11:19" hidden="1">
      <c r="K1664" s="779" t="str">
        <f t="shared" ca="1" si="66"/>
        <v/>
      </c>
      <c r="L1664" s="779" t="str">
        <f t="shared" ca="1" si="67"/>
        <v/>
      </c>
      <c r="O1664" s="779" t="s">
        <v>12410</v>
      </c>
      <c r="P1664" s="779" t="s">
        <v>13498</v>
      </c>
      <c r="Q1664" s="779" t="s">
        <v>13499</v>
      </c>
      <c r="R1664" s="779" t="s">
        <v>13500</v>
      </c>
      <c r="S1664" s="779" t="s">
        <v>13501</v>
      </c>
    </row>
    <row r="1665" spans="11:19" hidden="1">
      <c r="K1665" s="779" t="str">
        <f t="shared" ca="1" si="66"/>
        <v/>
      </c>
      <c r="L1665" s="779" t="str">
        <f t="shared" ca="1" si="67"/>
        <v/>
      </c>
      <c r="O1665" s="779" t="s">
        <v>10260</v>
      </c>
      <c r="P1665" s="779" t="s">
        <v>10261</v>
      </c>
      <c r="Q1665" s="779" t="s">
        <v>10262</v>
      </c>
      <c r="R1665" s="779" t="s">
        <v>4411</v>
      </c>
      <c r="S1665" s="779" t="s">
        <v>4412</v>
      </c>
    </row>
    <row r="1666" spans="11:19" hidden="1">
      <c r="K1666" s="779" t="str">
        <f t="shared" ca="1" si="66"/>
        <v/>
      </c>
      <c r="L1666" s="779" t="str">
        <f t="shared" ca="1" si="67"/>
        <v/>
      </c>
      <c r="O1666" s="779" t="s">
        <v>7709</v>
      </c>
      <c r="P1666" s="779" t="s">
        <v>7710</v>
      </c>
      <c r="Q1666" s="779" t="s">
        <v>7711</v>
      </c>
      <c r="R1666" s="779" t="s">
        <v>7712</v>
      </c>
      <c r="S1666" s="779" t="s">
        <v>7713</v>
      </c>
    </row>
    <row r="1667" spans="11:19" hidden="1">
      <c r="K1667" s="779" t="str">
        <f t="shared" ca="1" si="66"/>
        <v/>
      </c>
      <c r="L1667" s="779" t="str">
        <f t="shared" ca="1" si="67"/>
        <v/>
      </c>
      <c r="O1667" s="779" t="s">
        <v>7714</v>
      </c>
      <c r="P1667" s="779" t="s">
        <v>7715</v>
      </c>
      <c r="Q1667" s="779" t="s">
        <v>7716</v>
      </c>
      <c r="R1667" s="779" t="s">
        <v>7717</v>
      </c>
      <c r="S1667" s="779" t="s">
        <v>7718</v>
      </c>
    </row>
    <row r="1668" spans="11:19" hidden="1">
      <c r="K1668" s="779" t="str">
        <f t="shared" ca="1" si="66"/>
        <v/>
      </c>
      <c r="L1668" s="779" t="str">
        <f t="shared" ca="1" si="67"/>
        <v/>
      </c>
      <c r="O1668" s="779" t="s">
        <v>7719</v>
      </c>
      <c r="P1668" s="779" t="s">
        <v>7720</v>
      </c>
      <c r="Q1668" s="779" t="s">
        <v>7721</v>
      </c>
      <c r="R1668" s="779" t="s">
        <v>7722</v>
      </c>
      <c r="S1668" s="779" t="s">
        <v>7723</v>
      </c>
    </row>
    <row r="1669" spans="11:19" hidden="1">
      <c r="K1669" s="779" t="str">
        <f t="shared" ca="1" si="66"/>
        <v/>
      </c>
      <c r="L1669" s="779" t="str">
        <f t="shared" ca="1" si="67"/>
        <v/>
      </c>
      <c r="O1669" s="779" t="s">
        <v>7724</v>
      </c>
      <c r="P1669" s="779" t="s">
        <v>7725</v>
      </c>
      <c r="Q1669" s="779" t="s">
        <v>7726</v>
      </c>
      <c r="R1669" s="779" t="s">
        <v>7727</v>
      </c>
      <c r="S1669" s="779" t="s">
        <v>7728</v>
      </c>
    </row>
    <row r="1670" spans="11:19" hidden="1">
      <c r="K1670" s="779" t="str">
        <f t="shared" ca="1" si="66"/>
        <v/>
      </c>
      <c r="L1670" s="779" t="str">
        <f t="shared" ca="1" si="67"/>
        <v/>
      </c>
      <c r="O1670" s="779" t="s">
        <v>7729</v>
      </c>
      <c r="P1670" s="779" t="s">
        <v>7730</v>
      </c>
      <c r="Q1670" s="779" t="s">
        <v>12347</v>
      </c>
      <c r="R1670" s="779" t="s">
        <v>12348</v>
      </c>
      <c r="S1670" s="779" t="s">
        <v>12349</v>
      </c>
    </row>
    <row r="1671" spans="11:19" hidden="1">
      <c r="K1671" s="779" t="str">
        <f t="shared" ca="1" si="66"/>
        <v/>
      </c>
      <c r="L1671" s="779" t="str">
        <f t="shared" ca="1" si="67"/>
        <v/>
      </c>
      <c r="O1671" s="779" t="s">
        <v>12350</v>
      </c>
      <c r="P1671" s="779" t="s">
        <v>12351</v>
      </c>
      <c r="Q1671" s="779" t="s">
        <v>12352</v>
      </c>
      <c r="R1671" s="779" t="s">
        <v>12353</v>
      </c>
      <c r="S1671" s="779" t="s">
        <v>12354</v>
      </c>
    </row>
    <row r="1672" spans="11:19" hidden="1">
      <c r="K1672" s="779" t="str">
        <f t="shared" ca="1" si="66"/>
        <v/>
      </c>
      <c r="L1672" s="779" t="str">
        <f t="shared" ca="1" si="67"/>
        <v/>
      </c>
      <c r="O1672" s="779" t="s">
        <v>13289</v>
      </c>
      <c r="P1672" s="779" t="s">
        <v>13290</v>
      </c>
      <c r="Q1672" s="779" t="s">
        <v>13291</v>
      </c>
      <c r="R1672" s="779" t="s">
        <v>13292</v>
      </c>
      <c r="S1672" s="779" t="s">
        <v>4929</v>
      </c>
    </row>
    <row r="1673" spans="11:19" hidden="1">
      <c r="K1673" s="779" t="str">
        <f t="shared" ca="1" si="66"/>
        <v/>
      </c>
      <c r="L1673" s="779" t="str">
        <f t="shared" ca="1" si="67"/>
        <v/>
      </c>
      <c r="O1673" s="779" t="s">
        <v>4930</v>
      </c>
      <c r="P1673" s="779" t="s">
        <v>4931</v>
      </c>
      <c r="Q1673" s="779" t="s">
        <v>4932</v>
      </c>
      <c r="R1673" s="779" t="s">
        <v>4933</v>
      </c>
      <c r="S1673" s="779" t="s">
        <v>4934</v>
      </c>
    </row>
    <row r="1674" spans="11:19" hidden="1">
      <c r="K1674" s="779" t="str">
        <f t="shared" ca="1" si="66"/>
        <v/>
      </c>
      <c r="L1674" s="779" t="str">
        <f t="shared" ca="1" si="67"/>
        <v/>
      </c>
      <c r="O1674" s="779" t="s">
        <v>4935</v>
      </c>
      <c r="P1674" s="779" t="s">
        <v>4936</v>
      </c>
      <c r="Q1674" s="779" t="s">
        <v>4937</v>
      </c>
      <c r="R1674" s="779" t="s">
        <v>9450</v>
      </c>
      <c r="S1674" s="779" t="s">
        <v>9451</v>
      </c>
    </row>
    <row r="1675" spans="11:19" hidden="1">
      <c r="K1675" s="779" t="str">
        <f t="shared" ca="1" si="66"/>
        <v/>
      </c>
      <c r="L1675" s="779" t="str">
        <f t="shared" ca="1" si="67"/>
        <v/>
      </c>
      <c r="O1675" s="779" t="s">
        <v>9452</v>
      </c>
      <c r="P1675" s="779" t="s">
        <v>9453</v>
      </c>
      <c r="Q1675" s="779" t="s">
        <v>9454</v>
      </c>
      <c r="R1675" s="779" t="s">
        <v>11877</v>
      </c>
      <c r="S1675" s="779" t="s">
        <v>11878</v>
      </c>
    </row>
    <row r="1676" spans="11:19" hidden="1">
      <c r="K1676" s="779" t="str">
        <f t="shared" ref="K1676:K1739" ca="1" si="68">IF(INDIRECT($O1676)=0,"",INDIRECT($R1676)&amp;INDIRECT($O1676)&amp;INDIRECT($P1676)&amp;INDIRECT($Q1676))</f>
        <v/>
      </c>
      <c r="L1676" s="779" t="str">
        <f t="shared" ref="L1676:L1739" ca="1" si="69">IF(INDIRECT($O1676)=0,"",INDIRECT($S1676)&amp;INDIRECT($O1676)&amp;INDIRECT($P1676)&amp;INDIRECT($Q1676))</f>
        <v/>
      </c>
      <c r="O1676" s="779" t="s">
        <v>11879</v>
      </c>
      <c r="P1676" s="779" t="s">
        <v>11880</v>
      </c>
      <c r="Q1676" s="779" t="s">
        <v>11881</v>
      </c>
      <c r="R1676" s="779" t="s">
        <v>11882</v>
      </c>
      <c r="S1676" s="779" t="s">
        <v>11883</v>
      </c>
    </row>
    <row r="1677" spans="11:19" hidden="1">
      <c r="K1677" s="779" t="str">
        <f t="shared" ca="1" si="68"/>
        <v/>
      </c>
      <c r="L1677" s="779" t="str">
        <f t="shared" ca="1" si="69"/>
        <v/>
      </c>
      <c r="O1677" s="779" t="s">
        <v>11884</v>
      </c>
      <c r="P1677" s="779" t="s">
        <v>11885</v>
      </c>
      <c r="Q1677" s="779" t="s">
        <v>11886</v>
      </c>
      <c r="R1677" s="779" t="s">
        <v>11887</v>
      </c>
      <c r="S1677" s="779" t="s">
        <v>11888</v>
      </c>
    </row>
    <row r="1678" spans="11:19" hidden="1">
      <c r="K1678" s="779" t="str">
        <f t="shared" ca="1" si="68"/>
        <v/>
      </c>
      <c r="L1678" s="779" t="str">
        <f t="shared" ca="1" si="69"/>
        <v/>
      </c>
      <c r="O1678" s="779" t="s">
        <v>11889</v>
      </c>
      <c r="P1678" s="779" t="s">
        <v>1070</v>
      </c>
      <c r="Q1678" s="779" t="s">
        <v>1071</v>
      </c>
      <c r="R1678" s="779" t="s">
        <v>1072</v>
      </c>
      <c r="S1678" s="779" t="s">
        <v>1073</v>
      </c>
    </row>
    <row r="1679" spans="11:19" hidden="1">
      <c r="K1679" s="779" t="str">
        <f t="shared" ca="1" si="68"/>
        <v/>
      </c>
      <c r="L1679" s="779" t="str">
        <f t="shared" ca="1" si="69"/>
        <v/>
      </c>
      <c r="O1679" s="779" t="s">
        <v>3817</v>
      </c>
      <c r="P1679" s="779" t="s">
        <v>3818</v>
      </c>
      <c r="Q1679" s="779" t="s">
        <v>3819</v>
      </c>
      <c r="R1679" s="779" t="s">
        <v>3820</v>
      </c>
      <c r="S1679" s="779" t="s">
        <v>3821</v>
      </c>
    </row>
    <row r="1680" spans="11:19" hidden="1">
      <c r="K1680" s="779" t="str">
        <f t="shared" ca="1" si="68"/>
        <v/>
      </c>
      <c r="L1680" s="779" t="str">
        <f t="shared" ca="1" si="69"/>
        <v/>
      </c>
      <c r="O1680" s="779" t="s">
        <v>3783</v>
      </c>
      <c r="P1680" s="779" t="s">
        <v>3784</v>
      </c>
      <c r="Q1680" s="779" t="s">
        <v>3785</v>
      </c>
      <c r="R1680" s="779" t="s">
        <v>3786</v>
      </c>
      <c r="S1680" s="779" t="s">
        <v>3787</v>
      </c>
    </row>
    <row r="1681" spans="11:19" hidden="1">
      <c r="K1681" s="779" t="str">
        <f t="shared" ca="1" si="68"/>
        <v/>
      </c>
      <c r="L1681" s="779" t="str">
        <f t="shared" ca="1" si="69"/>
        <v/>
      </c>
      <c r="O1681" s="779" t="s">
        <v>3788</v>
      </c>
      <c r="P1681" s="779" t="s">
        <v>3789</v>
      </c>
      <c r="Q1681" s="779" t="s">
        <v>5244</v>
      </c>
      <c r="R1681" s="779" t="s">
        <v>5245</v>
      </c>
      <c r="S1681" s="779" t="s">
        <v>5246</v>
      </c>
    </row>
    <row r="1682" spans="11:19" hidden="1">
      <c r="K1682" s="779" t="str">
        <f t="shared" ca="1" si="68"/>
        <v/>
      </c>
      <c r="L1682" s="779" t="str">
        <f t="shared" ca="1" si="69"/>
        <v/>
      </c>
      <c r="O1682" s="779" t="s">
        <v>158</v>
      </c>
      <c r="P1682" s="779" t="s">
        <v>159</v>
      </c>
      <c r="Q1682" s="779" t="s">
        <v>5241</v>
      </c>
      <c r="R1682" s="779" t="s">
        <v>5242</v>
      </c>
      <c r="S1682" s="779" t="s">
        <v>5243</v>
      </c>
    </row>
    <row r="1683" spans="11:19" hidden="1">
      <c r="K1683" s="779" t="str">
        <f t="shared" ca="1" si="68"/>
        <v/>
      </c>
      <c r="L1683" s="779" t="str">
        <f t="shared" ca="1" si="69"/>
        <v/>
      </c>
      <c r="O1683" s="779" t="s">
        <v>5220</v>
      </c>
      <c r="P1683" s="779" t="s">
        <v>5221</v>
      </c>
      <c r="Q1683" s="779" t="s">
        <v>5222</v>
      </c>
      <c r="R1683" s="779" t="s">
        <v>5223</v>
      </c>
      <c r="S1683" s="779" t="s">
        <v>5224</v>
      </c>
    </row>
    <row r="1684" spans="11:19" hidden="1">
      <c r="K1684" s="779" t="str">
        <f t="shared" ca="1" si="68"/>
        <v/>
      </c>
      <c r="L1684" s="779" t="str">
        <f t="shared" ca="1" si="69"/>
        <v/>
      </c>
      <c r="O1684" s="779" t="s">
        <v>5225</v>
      </c>
      <c r="P1684" s="779" t="s">
        <v>5226</v>
      </c>
      <c r="Q1684" s="779" t="s">
        <v>2219</v>
      </c>
      <c r="R1684" s="779" t="s">
        <v>2220</v>
      </c>
      <c r="S1684" s="779" t="s">
        <v>2221</v>
      </c>
    </row>
    <row r="1685" spans="11:19" hidden="1">
      <c r="K1685" s="779" t="str">
        <f t="shared" ca="1" si="68"/>
        <v/>
      </c>
      <c r="L1685" s="779" t="str">
        <f t="shared" ca="1" si="69"/>
        <v/>
      </c>
      <c r="O1685" s="779" t="s">
        <v>2222</v>
      </c>
      <c r="P1685" s="779" t="s">
        <v>2223</v>
      </c>
      <c r="Q1685" s="779" t="s">
        <v>2224</v>
      </c>
      <c r="R1685" s="779" t="s">
        <v>7083</v>
      </c>
      <c r="S1685" s="779" t="s">
        <v>7084</v>
      </c>
    </row>
    <row r="1686" spans="11:19" hidden="1">
      <c r="K1686" s="779" t="str">
        <f t="shared" ca="1" si="68"/>
        <v/>
      </c>
      <c r="L1686" s="779" t="str">
        <f t="shared" ca="1" si="69"/>
        <v/>
      </c>
      <c r="O1686" s="779" t="s">
        <v>7085</v>
      </c>
      <c r="P1686" s="779" t="s">
        <v>7086</v>
      </c>
      <c r="Q1686" s="779" t="s">
        <v>4779</v>
      </c>
      <c r="R1686" s="779" t="s">
        <v>4780</v>
      </c>
      <c r="S1686" s="779" t="s">
        <v>4781</v>
      </c>
    </row>
    <row r="1687" spans="11:19" hidden="1">
      <c r="K1687" s="779" t="str">
        <f t="shared" ca="1" si="68"/>
        <v/>
      </c>
      <c r="L1687" s="779" t="str">
        <f t="shared" ca="1" si="69"/>
        <v/>
      </c>
      <c r="O1687" s="779" t="s">
        <v>1956</v>
      </c>
      <c r="P1687" s="779" t="s">
        <v>1957</v>
      </c>
      <c r="Q1687" s="779" t="s">
        <v>1958</v>
      </c>
      <c r="R1687" s="779" t="s">
        <v>1959</v>
      </c>
      <c r="S1687" s="779" t="s">
        <v>1960</v>
      </c>
    </row>
    <row r="1688" spans="11:19" hidden="1">
      <c r="K1688" s="779" t="str">
        <f t="shared" ca="1" si="68"/>
        <v/>
      </c>
      <c r="L1688" s="779" t="str">
        <f t="shared" ca="1" si="69"/>
        <v/>
      </c>
      <c r="O1688" s="779" t="s">
        <v>1961</v>
      </c>
      <c r="P1688" s="779" t="s">
        <v>1097</v>
      </c>
      <c r="Q1688" s="779" t="s">
        <v>1098</v>
      </c>
      <c r="R1688" s="779" t="s">
        <v>1099</v>
      </c>
      <c r="S1688" s="779" t="s">
        <v>1100</v>
      </c>
    </row>
    <row r="1689" spans="11:19" hidden="1">
      <c r="K1689" s="779" t="str">
        <f t="shared" ca="1" si="68"/>
        <v/>
      </c>
      <c r="L1689" s="779" t="str">
        <f t="shared" ca="1" si="69"/>
        <v/>
      </c>
      <c r="O1689" s="779" t="s">
        <v>1101</v>
      </c>
      <c r="P1689" s="779" t="s">
        <v>1102</v>
      </c>
      <c r="Q1689" s="779" t="s">
        <v>1103</v>
      </c>
      <c r="R1689" s="779" t="s">
        <v>1104</v>
      </c>
      <c r="S1689" s="779" t="s">
        <v>1105</v>
      </c>
    </row>
    <row r="1690" spans="11:19" hidden="1">
      <c r="K1690" s="779" t="str">
        <f t="shared" ca="1" si="68"/>
        <v/>
      </c>
      <c r="L1690" s="779" t="str">
        <f t="shared" ca="1" si="69"/>
        <v/>
      </c>
      <c r="O1690" s="779" t="s">
        <v>1106</v>
      </c>
      <c r="P1690" s="779" t="s">
        <v>1107</v>
      </c>
      <c r="Q1690" s="779" t="s">
        <v>1108</v>
      </c>
      <c r="R1690" s="779" t="s">
        <v>1109</v>
      </c>
      <c r="S1690" s="779" t="s">
        <v>1110</v>
      </c>
    </row>
    <row r="1691" spans="11:19" hidden="1">
      <c r="K1691" s="779" t="str">
        <f t="shared" ca="1" si="68"/>
        <v/>
      </c>
      <c r="L1691" s="779" t="str">
        <f t="shared" ca="1" si="69"/>
        <v/>
      </c>
      <c r="O1691" s="779" t="s">
        <v>1111</v>
      </c>
      <c r="P1691" s="779" t="s">
        <v>6481</v>
      </c>
      <c r="Q1691" s="779" t="s">
        <v>6482</v>
      </c>
      <c r="R1691" s="779" t="s">
        <v>6483</v>
      </c>
      <c r="S1691" s="779" t="s">
        <v>6484</v>
      </c>
    </row>
    <row r="1692" spans="11:19" hidden="1">
      <c r="K1692" s="779" t="str">
        <f t="shared" ca="1" si="68"/>
        <v/>
      </c>
      <c r="L1692" s="779" t="str">
        <f t="shared" ca="1" si="69"/>
        <v/>
      </c>
      <c r="O1692" s="779" t="s">
        <v>3413</v>
      </c>
      <c r="P1692" s="779" t="s">
        <v>9382</v>
      </c>
      <c r="Q1692" s="779" t="s">
        <v>9383</v>
      </c>
      <c r="R1692" s="779" t="s">
        <v>3403</v>
      </c>
      <c r="S1692" s="779" t="s">
        <v>9553</v>
      </c>
    </row>
    <row r="1693" spans="11:19" hidden="1">
      <c r="K1693" s="779" t="str">
        <f t="shared" ca="1" si="68"/>
        <v/>
      </c>
      <c r="L1693" s="779" t="str">
        <f t="shared" ca="1" si="69"/>
        <v/>
      </c>
      <c r="O1693" s="779" t="s">
        <v>9554</v>
      </c>
      <c r="P1693" s="779" t="s">
        <v>9555</v>
      </c>
      <c r="Q1693" s="779" t="s">
        <v>9556</v>
      </c>
      <c r="R1693" s="779" t="s">
        <v>9557</v>
      </c>
      <c r="S1693" s="779" t="s">
        <v>9558</v>
      </c>
    </row>
    <row r="1694" spans="11:19" hidden="1">
      <c r="K1694" s="779" t="str">
        <f t="shared" ca="1" si="68"/>
        <v/>
      </c>
      <c r="L1694" s="779" t="str">
        <f t="shared" ca="1" si="69"/>
        <v/>
      </c>
      <c r="O1694" s="779" t="s">
        <v>9559</v>
      </c>
      <c r="P1694" s="779" t="s">
        <v>4330</v>
      </c>
      <c r="Q1694" s="779" t="s">
        <v>4804</v>
      </c>
      <c r="R1694" s="779" t="s">
        <v>4805</v>
      </c>
      <c r="S1694" s="779" t="s">
        <v>4806</v>
      </c>
    </row>
    <row r="1695" spans="11:19" hidden="1">
      <c r="K1695" s="779" t="str">
        <f t="shared" ca="1" si="68"/>
        <v/>
      </c>
      <c r="L1695" s="779" t="str">
        <f t="shared" ca="1" si="69"/>
        <v/>
      </c>
      <c r="O1695" s="779" t="s">
        <v>13017</v>
      </c>
      <c r="P1695" s="779" t="s">
        <v>13018</v>
      </c>
      <c r="Q1695" s="779" t="s">
        <v>8061</v>
      </c>
      <c r="R1695" s="779" t="s">
        <v>8062</v>
      </c>
      <c r="S1695" s="779" t="s">
        <v>8063</v>
      </c>
    </row>
    <row r="1696" spans="11:19" hidden="1">
      <c r="K1696" s="779" t="str">
        <f t="shared" ca="1" si="68"/>
        <v/>
      </c>
      <c r="L1696" s="779" t="str">
        <f t="shared" ca="1" si="69"/>
        <v/>
      </c>
      <c r="O1696" s="779" t="s">
        <v>8064</v>
      </c>
      <c r="P1696" s="779" t="s">
        <v>8065</v>
      </c>
      <c r="Q1696" s="779" t="s">
        <v>8066</v>
      </c>
      <c r="R1696" s="779" t="s">
        <v>8067</v>
      </c>
      <c r="S1696" s="779" t="s">
        <v>5738</v>
      </c>
    </row>
    <row r="1697" spans="11:19" hidden="1">
      <c r="K1697" s="779" t="str">
        <f t="shared" ca="1" si="68"/>
        <v/>
      </c>
      <c r="L1697" s="779" t="str">
        <f t="shared" ca="1" si="69"/>
        <v/>
      </c>
      <c r="O1697" s="779" t="s">
        <v>5739</v>
      </c>
      <c r="P1697" s="779" t="s">
        <v>5740</v>
      </c>
      <c r="Q1697" s="779" t="s">
        <v>13786</v>
      </c>
      <c r="R1697" s="779" t="s">
        <v>13787</v>
      </c>
      <c r="S1697" s="779" t="s">
        <v>13788</v>
      </c>
    </row>
    <row r="1698" spans="11:19" hidden="1">
      <c r="K1698" s="779" t="str">
        <f t="shared" ca="1" si="68"/>
        <v/>
      </c>
      <c r="L1698" s="779" t="str">
        <f t="shared" ca="1" si="69"/>
        <v/>
      </c>
      <c r="O1698" s="779" t="s">
        <v>13789</v>
      </c>
      <c r="P1698" s="779" t="s">
        <v>13790</v>
      </c>
      <c r="Q1698" s="779" t="s">
        <v>13791</v>
      </c>
      <c r="R1698" s="779" t="s">
        <v>13792</v>
      </c>
      <c r="S1698" s="779" t="s">
        <v>13793</v>
      </c>
    </row>
    <row r="1699" spans="11:19" hidden="1">
      <c r="K1699" s="779" t="str">
        <f t="shared" ca="1" si="68"/>
        <v/>
      </c>
      <c r="L1699" s="779" t="str">
        <f t="shared" ca="1" si="69"/>
        <v/>
      </c>
      <c r="O1699" s="779" t="s">
        <v>13794</v>
      </c>
      <c r="P1699" s="779" t="s">
        <v>13795</v>
      </c>
      <c r="Q1699" s="779" t="s">
        <v>13796</v>
      </c>
      <c r="R1699" s="779" t="s">
        <v>13797</v>
      </c>
      <c r="S1699" s="779" t="s">
        <v>13798</v>
      </c>
    </row>
    <row r="1700" spans="11:19" hidden="1">
      <c r="K1700" s="779" t="str">
        <f t="shared" ca="1" si="68"/>
        <v/>
      </c>
      <c r="L1700" s="779" t="str">
        <f t="shared" ca="1" si="69"/>
        <v/>
      </c>
      <c r="O1700" s="779" t="s">
        <v>13799</v>
      </c>
      <c r="P1700" s="779" t="s">
        <v>3618</v>
      </c>
      <c r="Q1700" s="779" t="s">
        <v>9760</v>
      </c>
      <c r="R1700" s="779" t="s">
        <v>9761</v>
      </c>
      <c r="S1700" s="779" t="s">
        <v>9762</v>
      </c>
    </row>
    <row r="1701" spans="11:19" hidden="1">
      <c r="K1701" s="779" t="str">
        <f t="shared" ca="1" si="68"/>
        <v/>
      </c>
      <c r="L1701" s="779" t="str">
        <f t="shared" ca="1" si="69"/>
        <v/>
      </c>
      <c r="O1701" s="779" t="s">
        <v>9129</v>
      </c>
      <c r="P1701" s="779" t="s">
        <v>9130</v>
      </c>
      <c r="Q1701" s="779" t="s">
        <v>9131</v>
      </c>
      <c r="R1701" s="779" t="s">
        <v>10805</v>
      </c>
      <c r="S1701" s="779" t="s">
        <v>12365</v>
      </c>
    </row>
    <row r="1702" spans="11:19" hidden="1">
      <c r="K1702" s="779" t="str">
        <f t="shared" ca="1" si="68"/>
        <v/>
      </c>
      <c r="L1702" s="779" t="str">
        <f t="shared" ca="1" si="69"/>
        <v/>
      </c>
      <c r="O1702" s="779" t="s">
        <v>12366</v>
      </c>
      <c r="P1702" s="779" t="s">
        <v>12367</v>
      </c>
      <c r="Q1702" s="779" t="s">
        <v>12368</v>
      </c>
      <c r="R1702" s="779" t="s">
        <v>12369</v>
      </c>
      <c r="S1702" s="779" t="s">
        <v>12370</v>
      </c>
    </row>
    <row r="1703" spans="11:19" hidden="1">
      <c r="K1703" s="779" t="str">
        <f t="shared" ca="1" si="68"/>
        <v/>
      </c>
      <c r="L1703" s="779" t="str">
        <f t="shared" ca="1" si="69"/>
        <v/>
      </c>
      <c r="O1703" s="779" t="s">
        <v>12371</v>
      </c>
      <c r="P1703" s="779" t="s">
        <v>13249</v>
      </c>
      <c r="Q1703" s="779" t="s">
        <v>13250</v>
      </c>
      <c r="R1703" s="779" t="s">
        <v>13251</v>
      </c>
      <c r="S1703" s="779" t="s">
        <v>13252</v>
      </c>
    </row>
    <row r="1704" spans="11:19" hidden="1">
      <c r="K1704" s="779" t="str">
        <f t="shared" ca="1" si="68"/>
        <v/>
      </c>
      <c r="L1704" s="779" t="str">
        <f t="shared" ca="1" si="69"/>
        <v/>
      </c>
      <c r="O1704" s="779" t="s">
        <v>13253</v>
      </c>
      <c r="P1704" s="779" t="s">
        <v>3302</v>
      </c>
      <c r="Q1704" s="779" t="s">
        <v>3303</v>
      </c>
      <c r="R1704" s="779" t="s">
        <v>3304</v>
      </c>
      <c r="S1704" s="779" t="s">
        <v>3305</v>
      </c>
    </row>
    <row r="1705" spans="11:19" hidden="1">
      <c r="K1705" s="779" t="str">
        <f t="shared" ca="1" si="68"/>
        <v/>
      </c>
      <c r="L1705" s="779" t="str">
        <f t="shared" ca="1" si="69"/>
        <v/>
      </c>
      <c r="O1705" s="779" t="s">
        <v>3306</v>
      </c>
      <c r="P1705" s="779" t="s">
        <v>3307</v>
      </c>
      <c r="Q1705" s="779" t="s">
        <v>3308</v>
      </c>
      <c r="R1705" s="779" t="s">
        <v>3309</v>
      </c>
      <c r="S1705" s="779" t="s">
        <v>3310</v>
      </c>
    </row>
    <row r="1706" spans="11:19" hidden="1">
      <c r="K1706" s="779" t="str">
        <f t="shared" ca="1" si="68"/>
        <v/>
      </c>
      <c r="L1706" s="779" t="str">
        <f t="shared" ca="1" si="69"/>
        <v/>
      </c>
      <c r="O1706" s="779" t="s">
        <v>3311</v>
      </c>
      <c r="P1706" s="779" t="s">
        <v>3312</v>
      </c>
      <c r="Q1706" s="779" t="s">
        <v>3313</v>
      </c>
      <c r="R1706" s="779" t="s">
        <v>11183</v>
      </c>
      <c r="S1706" s="779" t="s">
        <v>11184</v>
      </c>
    </row>
    <row r="1707" spans="11:19" hidden="1">
      <c r="K1707" s="779" t="str">
        <f t="shared" ca="1" si="68"/>
        <v/>
      </c>
      <c r="L1707" s="779" t="str">
        <f t="shared" ca="1" si="69"/>
        <v/>
      </c>
      <c r="O1707" s="779" t="s">
        <v>11185</v>
      </c>
      <c r="P1707" s="779" t="s">
        <v>11186</v>
      </c>
      <c r="Q1707" s="779" t="s">
        <v>11187</v>
      </c>
      <c r="R1707" s="779" t="s">
        <v>12184</v>
      </c>
      <c r="S1707" s="779" t="s">
        <v>12185</v>
      </c>
    </row>
    <row r="1708" spans="11:19" hidden="1">
      <c r="K1708" s="779" t="str">
        <f t="shared" ca="1" si="68"/>
        <v/>
      </c>
      <c r="L1708" s="779" t="str">
        <f t="shared" ca="1" si="69"/>
        <v/>
      </c>
      <c r="O1708" s="779" t="s">
        <v>12186</v>
      </c>
      <c r="P1708" s="779" t="s">
        <v>6697</v>
      </c>
      <c r="Q1708" s="779" t="s">
        <v>6698</v>
      </c>
      <c r="R1708" s="779" t="s">
        <v>6699</v>
      </c>
      <c r="S1708" s="779" t="s">
        <v>12108</v>
      </c>
    </row>
    <row r="1709" spans="11:19" hidden="1">
      <c r="K1709" s="779" t="str">
        <f t="shared" ca="1" si="68"/>
        <v/>
      </c>
      <c r="L1709" s="779" t="str">
        <f t="shared" ca="1" si="69"/>
        <v/>
      </c>
      <c r="O1709" s="779" t="s">
        <v>12109</v>
      </c>
      <c r="P1709" s="779" t="s">
        <v>4907</v>
      </c>
      <c r="Q1709" s="779" t="s">
        <v>4908</v>
      </c>
      <c r="R1709" s="779" t="s">
        <v>2872</v>
      </c>
      <c r="S1709" s="779" t="s">
        <v>2873</v>
      </c>
    </row>
    <row r="1710" spans="11:19" hidden="1">
      <c r="K1710" s="779" t="str">
        <f t="shared" ca="1" si="68"/>
        <v/>
      </c>
      <c r="L1710" s="779" t="str">
        <f t="shared" ca="1" si="69"/>
        <v/>
      </c>
      <c r="O1710" s="779" t="s">
        <v>4914</v>
      </c>
      <c r="P1710" s="779" t="s">
        <v>4915</v>
      </c>
      <c r="Q1710" s="779" t="s">
        <v>4916</v>
      </c>
      <c r="R1710" s="779" t="s">
        <v>4917</v>
      </c>
      <c r="S1710" s="779" t="s">
        <v>4918</v>
      </c>
    </row>
    <row r="1711" spans="11:19" hidden="1">
      <c r="K1711" s="779" t="str">
        <f t="shared" ca="1" si="68"/>
        <v/>
      </c>
      <c r="L1711" s="779" t="str">
        <f t="shared" ca="1" si="69"/>
        <v/>
      </c>
      <c r="O1711" s="779" t="s">
        <v>4919</v>
      </c>
      <c r="P1711" s="779" t="s">
        <v>4920</v>
      </c>
      <c r="Q1711" s="779" t="s">
        <v>4921</v>
      </c>
      <c r="R1711" s="779" t="s">
        <v>4922</v>
      </c>
      <c r="S1711" s="779" t="s">
        <v>4923</v>
      </c>
    </row>
    <row r="1712" spans="11:19" hidden="1">
      <c r="K1712" s="779" t="str">
        <f t="shared" ca="1" si="68"/>
        <v/>
      </c>
      <c r="L1712" s="779" t="str">
        <f t="shared" ca="1" si="69"/>
        <v/>
      </c>
      <c r="O1712" s="779" t="s">
        <v>4924</v>
      </c>
      <c r="P1712" s="779" t="s">
        <v>4925</v>
      </c>
      <c r="Q1712" s="779" t="s">
        <v>4926</v>
      </c>
      <c r="R1712" s="779" t="s">
        <v>4927</v>
      </c>
      <c r="S1712" s="779" t="s">
        <v>4928</v>
      </c>
    </row>
    <row r="1713" spans="11:19" hidden="1">
      <c r="K1713" s="779" t="str">
        <f t="shared" ca="1" si="68"/>
        <v/>
      </c>
      <c r="L1713" s="779" t="str">
        <f t="shared" ca="1" si="69"/>
        <v/>
      </c>
      <c r="O1713" s="779" t="s">
        <v>5311</v>
      </c>
      <c r="P1713" s="779" t="s">
        <v>5312</v>
      </c>
      <c r="Q1713" s="779" t="s">
        <v>5313</v>
      </c>
      <c r="R1713" s="779" t="s">
        <v>11606</v>
      </c>
      <c r="S1713" s="779" t="s">
        <v>11607</v>
      </c>
    </row>
    <row r="1714" spans="11:19" hidden="1">
      <c r="K1714" s="779" t="str">
        <f t="shared" ca="1" si="68"/>
        <v/>
      </c>
      <c r="L1714" s="779" t="str">
        <f t="shared" ca="1" si="69"/>
        <v/>
      </c>
      <c r="O1714" s="779" t="s">
        <v>11608</v>
      </c>
      <c r="P1714" s="779" t="s">
        <v>11609</v>
      </c>
      <c r="Q1714" s="779" t="s">
        <v>11610</v>
      </c>
      <c r="R1714" s="779" t="s">
        <v>11611</v>
      </c>
      <c r="S1714" s="779" t="s">
        <v>11612</v>
      </c>
    </row>
    <row r="1715" spans="11:19" hidden="1">
      <c r="K1715" s="779" t="str">
        <f t="shared" ca="1" si="68"/>
        <v/>
      </c>
      <c r="L1715" s="779" t="str">
        <f t="shared" ca="1" si="69"/>
        <v/>
      </c>
      <c r="O1715" s="779" t="s">
        <v>11613</v>
      </c>
      <c r="P1715" s="779" t="s">
        <v>11614</v>
      </c>
      <c r="Q1715" s="779" t="s">
        <v>11615</v>
      </c>
      <c r="R1715" s="779" t="s">
        <v>11616</v>
      </c>
      <c r="S1715" s="779" t="s">
        <v>2772</v>
      </c>
    </row>
    <row r="1716" spans="11:19" hidden="1">
      <c r="K1716" s="779" t="str">
        <f t="shared" ca="1" si="68"/>
        <v/>
      </c>
      <c r="L1716" s="779" t="str">
        <f t="shared" ca="1" si="69"/>
        <v/>
      </c>
      <c r="O1716" s="779" t="s">
        <v>2773</v>
      </c>
      <c r="P1716" s="779" t="s">
        <v>2774</v>
      </c>
      <c r="Q1716" s="779" t="s">
        <v>2775</v>
      </c>
      <c r="R1716" s="779" t="s">
        <v>2776</v>
      </c>
      <c r="S1716" s="779" t="s">
        <v>2777</v>
      </c>
    </row>
    <row r="1717" spans="11:19" hidden="1">
      <c r="K1717" s="779" t="str">
        <f t="shared" ca="1" si="68"/>
        <v/>
      </c>
      <c r="L1717" s="779" t="str">
        <f t="shared" ca="1" si="69"/>
        <v/>
      </c>
      <c r="O1717" s="779" t="s">
        <v>2778</v>
      </c>
      <c r="P1717" s="779" t="s">
        <v>2779</v>
      </c>
      <c r="Q1717" s="779" t="s">
        <v>2780</v>
      </c>
      <c r="R1717" s="779" t="s">
        <v>2781</v>
      </c>
      <c r="S1717" s="779" t="s">
        <v>2782</v>
      </c>
    </row>
    <row r="1718" spans="11:19" hidden="1">
      <c r="K1718" s="779" t="str">
        <f t="shared" ca="1" si="68"/>
        <v/>
      </c>
      <c r="L1718" s="779" t="str">
        <f t="shared" ca="1" si="69"/>
        <v/>
      </c>
      <c r="O1718" s="779" t="s">
        <v>2783</v>
      </c>
      <c r="P1718" s="779" t="s">
        <v>2784</v>
      </c>
      <c r="Q1718" s="779" t="s">
        <v>2785</v>
      </c>
      <c r="R1718" s="779" t="s">
        <v>4077</v>
      </c>
      <c r="S1718" s="779" t="s">
        <v>4078</v>
      </c>
    </row>
    <row r="1719" spans="11:19" hidden="1">
      <c r="K1719" s="779" t="str">
        <f t="shared" ca="1" si="68"/>
        <v/>
      </c>
      <c r="L1719" s="779" t="str">
        <f t="shared" ca="1" si="69"/>
        <v/>
      </c>
      <c r="O1719" s="779" t="s">
        <v>4079</v>
      </c>
      <c r="P1719" s="779" t="s">
        <v>4080</v>
      </c>
      <c r="Q1719" s="779" t="s">
        <v>291</v>
      </c>
      <c r="R1719" s="779" t="s">
        <v>292</v>
      </c>
      <c r="S1719" s="779" t="s">
        <v>293</v>
      </c>
    </row>
    <row r="1720" spans="11:19" hidden="1">
      <c r="K1720" s="779" t="str">
        <f t="shared" ca="1" si="68"/>
        <v/>
      </c>
      <c r="L1720" s="779" t="str">
        <f t="shared" ca="1" si="69"/>
        <v/>
      </c>
      <c r="O1720" s="779" t="s">
        <v>294</v>
      </c>
      <c r="P1720" s="779" t="s">
        <v>295</v>
      </c>
      <c r="Q1720" s="779" t="s">
        <v>296</v>
      </c>
      <c r="R1720" s="779" t="s">
        <v>297</v>
      </c>
      <c r="S1720" s="779" t="s">
        <v>298</v>
      </c>
    </row>
    <row r="1721" spans="11:19" hidden="1">
      <c r="K1721" s="779" t="str">
        <f t="shared" ca="1" si="68"/>
        <v/>
      </c>
      <c r="L1721" s="779" t="str">
        <f t="shared" ca="1" si="69"/>
        <v/>
      </c>
      <c r="O1721" s="779" t="s">
        <v>299</v>
      </c>
      <c r="P1721" s="779" t="s">
        <v>300</v>
      </c>
      <c r="Q1721" s="779" t="s">
        <v>301</v>
      </c>
      <c r="R1721" s="779" t="s">
        <v>302</v>
      </c>
      <c r="S1721" s="779" t="s">
        <v>303</v>
      </c>
    </row>
    <row r="1722" spans="11:19" hidden="1">
      <c r="K1722" s="779" t="str">
        <f t="shared" ca="1" si="68"/>
        <v/>
      </c>
      <c r="L1722" s="779" t="str">
        <f t="shared" ca="1" si="69"/>
        <v/>
      </c>
      <c r="O1722" s="779" t="s">
        <v>304</v>
      </c>
      <c r="P1722" s="779" t="s">
        <v>305</v>
      </c>
      <c r="Q1722" s="779" t="s">
        <v>306</v>
      </c>
      <c r="R1722" s="779" t="s">
        <v>307</v>
      </c>
      <c r="S1722" s="779" t="s">
        <v>308</v>
      </c>
    </row>
    <row r="1723" spans="11:19" hidden="1">
      <c r="K1723" s="779" t="str">
        <f t="shared" ca="1" si="68"/>
        <v/>
      </c>
      <c r="L1723" s="779" t="str">
        <f t="shared" ca="1" si="69"/>
        <v/>
      </c>
      <c r="O1723" s="779" t="s">
        <v>309</v>
      </c>
      <c r="P1723" s="779" t="s">
        <v>310</v>
      </c>
      <c r="Q1723" s="779" t="s">
        <v>311</v>
      </c>
      <c r="R1723" s="779" t="s">
        <v>312</v>
      </c>
      <c r="S1723" s="779" t="s">
        <v>313</v>
      </c>
    </row>
    <row r="1724" spans="11:19" hidden="1">
      <c r="K1724" s="779" t="str">
        <f t="shared" ca="1" si="68"/>
        <v/>
      </c>
      <c r="L1724" s="779" t="str">
        <f t="shared" ca="1" si="69"/>
        <v/>
      </c>
      <c r="O1724" s="779" t="s">
        <v>314</v>
      </c>
      <c r="P1724" s="779" t="s">
        <v>315</v>
      </c>
      <c r="Q1724" s="779" t="s">
        <v>316</v>
      </c>
      <c r="R1724" s="779" t="s">
        <v>317</v>
      </c>
      <c r="S1724" s="779" t="s">
        <v>996</v>
      </c>
    </row>
    <row r="1725" spans="11:19" hidden="1">
      <c r="K1725" s="779" t="str">
        <f t="shared" ca="1" si="68"/>
        <v/>
      </c>
      <c r="L1725" s="779" t="str">
        <f t="shared" ca="1" si="69"/>
        <v/>
      </c>
      <c r="O1725" s="779" t="s">
        <v>997</v>
      </c>
      <c r="P1725" s="779" t="s">
        <v>998</v>
      </c>
      <c r="Q1725" s="779" t="s">
        <v>142</v>
      </c>
      <c r="R1725" s="779" t="s">
        <v>143</v>
      </c>
      <c r="S1725" s="779" t="s">
        <v>4341</v>
      </c>
    </row>
    <row r="1726" spans="11:19" hidden="1">
      <c r="K1726" s="779" t="str">
        <f t="shared" ca="1" si="68"/>
        <v/>
      </c>
      <c r="L1726" s="779" t="str">
        <f t="shared" ca="1" si="69"/>
        <v/>
      </c>
      <c r="O1726" s="779" t="s">
        <v>4342</v>
      </c>
      <c r="P1726" s="779" t="s">
        <v>283</v>
      </c>
      <c r="Q1726" s="779" t="s">
        <v>284</v>
      </c>
      <c r="R1726" s="779" t="s">
        <v>285</v>
      </c>
      <c r="S1726" s="779" t="s">
        <v>286</v>
      </c>
    </row>
    <row r="1727" spans="11:19" hidden="1">
      <c r="K1727" s="779" t="str">
        <f t="shared" ca="1" si="68"/>
        <v/>
      </c>
      <c r="L1727" s="779" t="str">
        <f t="shared" ca="1" si="69"/>
        <v/>
      </c>
      <c r="O1727" s="779" t="s">
        <v>287</v>
      </c>
      <c r="P1727" s="779" t="s">
        <v>288</v>
      </c>
      <c r="Q1727" s="779" t="s">
        <v>289</v>
      </c>
      <c r="R1727" s="779" t="s">
        <v>290</v>
      </c>
      <c r="S1727" s="779" t="s">
        <v>7581</v>
      </c>
    </row>
    <row r="1728" spans="11:19" hidden="1">
      <c r="K1728" s="779" t="str">
        <f t="shared" ca="1" si="68"/>
        <v/>
      </c>
      <c r="L1728" s="779" t="str">
        <f t="shared" ca="1" si="69"/>
        <v/>
      </c>
      <c r="O1728" s="779" t="s">
        <v>7582</v>
      </c>
      <c r="P1728" s="779" t="s">
        <v>7583</v>
      </c>
      <c r="Q1728" s="779" t="s">
        <v>7584</v>
      </c>
      <c r="R1728" s="779" t="s">
        <v>7585</v>
      </c>
      <c r="S1728" s="779" t="s">
        <v>1591</v>
      </c>
    </row>
    <row r="1729" spans="11:19" hidden="1">
      <c r="K1729" s="779" t="str">
        <f t="shared" ca="1" si="68"/>
        <v/>
      </c>
      <c r="L1729" s="779" t="str">
        <f t="shared" ca="1" si="69"/>
        <v/>
      </c>
      <c r="O1729" s="779" t="s">
        <v>1592</v>
      </c>
      <c r="P1729" s="779" t="s">
        <v>1593</v>
      </c>
      <c r="Q1729" s="779" t="s">
        <v>1594</v>
      </c>
      <c r="R1729" s="779" t="s">
        <v>1595</v>
      </c>
      <c r="S1729" s="779" t="s">
        <v>1596</v>
      </c>
    </row>
    <row r="1730" spans="11:19" hidden="1">
      <c r="K1730" s="779" t="str">
        <f t="shared" ca="1" si="68"/>
        <v/>
      </c>
      <c r="L1730" s="779" t="str">
        <f t="shared" ca="1" si="69"/>
        <v/>
      </c>
      <c r="O1730" s="779" t="s">
        <v>1597</v>
      </c>
      <c r="P1730" s="779" t="s">
        <v>1598</v>
      </c>
      <c r="Q1730" s="779" t="s">
        <v>1599</v>
      </c>
      <c r="R1730" s="779" t="s">
        <v>1600</v>
      </c>
      <c r="S1730" s="779" t="s">
        <v>1601</v>
      </c>
    </row>
    <row r="1731" spans="11:19" hidden="1">
      <c r="K1731" s="779" t="str">
        <f t="shared" ca="1" si="68"/>
        <v/>
      </c>
      <c r="L1731" s="779" t="str">
        <f t="shared" ca="1" si="69"/>
        <v/>
      </c>
      <c r="O1731" s="779" t="s">
        <v>1602</v>
      </c>
      <c r="P1731" s="779" t="s">
        <v>1603</v>
      </c>
      <c r="Q1731" s="779" t="s">
        <v>1604</v>
      </c>
      <c r="R1731" s="779" t="s">
        <v>1605</v>
      </c>
      <c r="S1731" s="779" t="s">
        <v>1606</v>
      </c>
    </row>
    <row r="1732" spans="11:19" hidden="1">
      <c r="K1732" s="779" t="str">
        <f t="shared" ca="1" si="68"/>
        <v/>
      </c>
      <c r="L1732" s="779" t="str">
        <f t="shared" ca="1" si="69"/>
        <v/>
      </c>
      <c r="O1732" s="779" t="s">
        <v>1607</v>
      </c>
      <c r="P1732" s="779" t="s">
        <v>1608</v>
      </c>
      <c r="Q1732" s="779" t="s">
        <v>1609</v>
      </c>
      <c r="R1732" s="779" t="s">
        <v>1610</v>
      </c>
      <c r="S1732" s="779" t="s">
        <v>1611</v>
      </c>
    </row>
    <row r="1733" spans="11:19" hidden="1">
      <c r="K1733" s="779" t="str">
        <f t="shared" ca="1" si="68"/>
        <v/>
      </c>
      <c r="L1733" s="779" t="str">
        <f t="shared" ca="1" si="69"/>
        <v/>
      </c>
      <c r="O1733" s="779" t="s">
        <v>1612</v>
      </c>
      <c r="P1733" s="779" t="s">
        <v>1613</v>
      </c>
      <c r="Q1733" s="779" t="s">
        <v>1614</v>
      </c>
      <c r="R1733" s="779" t="s">
        <v>1615</v>
      </c>
      <c r="S1733" s="779" t="s">
        <v>1616</v>
      </c>
    </row>
    <row r="1734" spans="11:19" hidden="1">
      <c r="K1734" s="779" t="str">
        <f t="shared" ca="1" si="68"/>
        <v/>
      </c>
      <c r="L1734" s="779" t="str">
        <f t="shared" ca="1" si="69"/>
        <v/>
      </c>
      <c r="O1734" s="779" t="s">
        <v>1617</v>
      </c>
      <c r="P1734" s="779" t="s">
        <v>1618</v>
      </c>
      <c r="Q1734" s="779" t="s">
        <v>4847</v>
      </c>
      <c r="R1734" s="779" t="s">
        <v>4848</v>
      </c>
      <c r="S1734" s="779" t="s">
        <v>4849</v>
      </c>
    </row>
    <row r="1735" spans="11:19" hidden="1">
      <c r="K1735" s="779" t="str">
        <f t="shared" ca="1" si="68"/>
        <v/>
      </c>
      <c r="L1735" s="779" t="str">
        <f t="shared" ca="1" si="69"/>
        <v/>
      </c>
      <c r="O1735" s="779" t="s">
        <v>4850</v>
      </c>
      <c r="P1735" s="779" t="s">
        <v>4851</v>
      </c>
      <c r="Q1735" s="779" t="s">
        <v>4852</v>
      </c>
      <c r="R1735" s="779" t="s">
        <v>14079</v>
      </c>
      <c r="S1735" s="779" t="s">
        <v>14080</v>
      </c>
    </row>
    <row r="1736" spans="11:19" hidden="1">
      <c r="K1736" s="779" t="str">
        <f t="shared" ca="1" si="68"/>
        <v/>
      </c>
      <c r="L1736" s="779" t="str">
        <f t="shared" ca="1" si="69"/>
        <v/>
      </c>
      <c r="O1736" s="779" t="s">
        <v>14081</v>
      </c>
      <c r="P1736" s="779" t="s">
        <v>14082</v>
      </c>
      <c r="Q1736" s="779" t="s">
        <v>14083</v>
      </c>
      <c r="R1736" s="779" t="s">
        <v>14084</v>
      </c>
      <c r="S1736" s="779" t="s">
        <v>14085</v>
      </c>
    </row>
    <row r="1737" spans="11:19" hidden="1">
      <c r="K1737" s="779" t="str">
        <f t="shared" ca="1" si="68"/>
        <v/>
      </c>
      <c r="L1737" s="779" t="str">
        <f t="shared" ca="1" si="69"/>
        <v/>
      </c>
      <c r="O1737" s="779" t="s">
        <v>14086</v>
      </c>
      <c r="P1737" s="779" t="s">
        <v>10885</v>
      </c>
      <c r="Q1737" s="779" t="s">
        <v>10886</v>
      </c>
      <c r="R1737" s="779" t="s">
        <v>10887</v>
      </c>
      <c r="S1737" s="779" t="s">
        <v>10888</v>
      </c>
    </row>
    <row r="1738" spans="11:19" hidden="1">
      <c r="K1738" s="779" t="str">
        <f t="shared" ca="1" si="68"/>
        <v/>
      </c>
      <c r="L1738" s="779" t="str">
        <f t="shared" ca="1" si="69"/>
        <v/>
      </c>
      <c r="O1738" s="779" t="s">
        <v>10889</v>
      </c>
      <c r="P1738" s="779" t="s">
        <v>10890</v>
      </c>
      <c r="Q1738" s="779" t="s">
        <v>10891</v>
      </c>
      <c r="R1738" s="779" t="s">
        <v>10892</v>
      </c>
      <c r="S1738" s="779" t="s">
        <v>10893</v>
      </c>
    </row>
    <row r="1739" spans="11:19" hidden="1">
      <c r="K1739" s="779" t="str">
        <f t="shared" ca="1" si="68"/>
        <v/>
      </c>
      <c r="L1739" s="779" t="str">
        <f t="shared" ca="1" si="69"/>
        <v/>
      </c>
      <c r="O1739" s="779" t="s">
        <v>10894</v>
      </c>
      <c r="P1739" s="779" t="s">
        <v>10895</v>
      </c>
      <c r="Q1739" s="779" t="s">
        <v>10896</v>
      </c>
      <c r="R1739" s="779" t="s">
        <v>10897</v>
      </c>
      <c r="S1739" s="779" t="s">
        <v>10898</v>
      </c>
    </row>
    <row r="1740" spans="11:19" hidden="1">
      <c r="K1740" s="779" t="str">
        <f t="shared" ref="K1740:K1803" ca="1" si="70">IF(INDIRECT($O1740)=0,"",INDIRECT($R1740)&amp;INDIRECT($O1740)&amp;INDIRECT($P1740)&amp;INDIRECT($Q1740))</f>
        <v/>
      </c>
      <c r="L1740" s="779" t="str">
        <f t="shared" ref="L1740:L1803" ca="1" si="71">IF(INDIRECT($O1740)=0,"",INDIRECT($S1740)&amp;INDIRECT($O1740)&amp;INDIRECT($P1740)&amp;INDIRECT($Q1740))</f>
        <v/>
      </c>
      <c r="O1740" s="779" t="s">
        <v>10899</v>
      </c>
      <c r="P1740" s="779" t="s">
        <v>10900</v>
      </c>
      <c r="Q1740" s="779" t="s">
        <v>10901</v>
      </c>
      <c r="R1740" s="779" t="s">
        <v>10902</v>
      </c>
      <c r="S1740" s="779" t="s">
        <v>10903</v>
      </c>
    </row>
    <row r="1741" spans="11:19" hidden="1">
      <c r="K1741" s="779" t="str">
        <f t="shared" ca="1" si="70"/>
        <v/>
      </c>
      <c r="L1741" s="779" t="str">
        <f t="shared" ca="1" si="71"/>
        <v/>
      </c>
      <c r="O1741" s="779" t="s">
        <v>10904</v>
      </c>
      <c r="P1741" s="779" t="s">
        <v>10905</v>
      </c>
      <c r="Q1741" s="779" t="s">
        <v>10906</v>
      </c>
      <c r="R1741" s="779" t="s">
        <v>10907</v>
      </c>
      <c r="S1741" s="779" t="s">
        <v>9575</v>
      </c>
    </row>
    <row r="1742" spans="11:19" hidden="1">
      <c r="K1742" s="779" t="str">
        <f t="shared" ca="1" si="70"/>
        <v/>
      </c>
      <c r="L1742" s="779" t="str">
        <f t="shared" ca="1" si="71"/>
        <v/>
      </c>
      <c r="O1742" s="779" t="s">
        <v>9576</v>
      </c>
      <c r="P1742" s="779" t="s">
        <v>9577</v>
      </c>
      <c r="Q1742" s="779" t="s">
        <v>9578</v>
      </c>
      <c r="R1742" s="779" t="s">
        <v>9579</v>
      </c>
      <c r="S1742" s="779" t="s">
        <v>9580</v>
      </c>
    </row>
    <row r="1743" spans="11:19" hidden="1">
      <c r="K1743" s="779" t="str">
        <f t="shared" ca="1" si="70"/>
        <v/>
      </c>
      <c r="L1743" s="779" t="str">
        <f t="shared" ca="1" si="71"/>
        <v/>
      </c>
      <c r="O1743" s="779" t="s">
        <v>10965</v>
      </c>
      <c r="P1743" s="779" t="s">
        <v>10966</v>
      </c>
      <c r="Q1743" s="779" t="s">
        <v>10967</v>
      </c>
      <c r="R1743" s="779" t="s">
        <v>11174</v>
      </c>
      <c r="S1743" s="779" t="s">
        <v>1384</v>
      </c>
    </row>
    <row r="1744" spans="11:19" hidden="1">
      <c r="K1744" s="779" t="str">
        <f t="shared" ca="1" si="70"/>
        <v/>
      </c>
      <c r="L1744" s="779" t="str">
        <f t="shared" ca="1" si="71"/>
        <v/>
      </c>
      <c r="O1744" s="779" t="s">
        <v>1385</v>
      </c>
      <c r="P1744" s="779" t="s">
        <v>1386</v>
      </c>
      <c r="Q1744" s="779" t="s">
        <v>1387</v>
      </c>
      <c r="R1744" s="779" t="s">
        <v>1388</v>
      </c>
      <c r="S1744" s="779" t="s">
        <v>1389</v>
      </c>
    </row>
    <row r="1745" spans="11:19" hidden="1">
      <c r="K1745" s="779" t="str">
        <f t="shared" ca="1" si="70"/>
        <v/>
      </c>
      <c r="L1745" s="779" t="str">
        <f t="shared" ca="1" si="71"/>
        <v/>
      </c>
      <c r="O1745" s="779" t="s">
        <v>1390</v>
      </c>
      <c r="P1745" s="779" t="s">
        <v>1391</v>
      </c>
      <c r="Q1745" s="779" t="s">
        <v>1392</v>
      </c>
      <c r="R1745" s="779" t="s">
        <v>1393</v>
      </c>
      <c r="S1745" s="779" t="s">
        <v>1394</v>
      </c>
    </row>
    <row r="1746" spans="11:19" hidden="1">
      <c r="K1746" s="779" t="str">
        <f t="shared" ca="1" si="70"/>
        <v/>
      </c>
      <c r="L1746" s="779" t="str">
        <f t="shared" ca="1" si="71"/>
        <v/>
      </c>
      <c r="O1746" s="779" t="s">
        <v>1395</v>
      </c>
      <c r="P1746" s="779" t="s">
        <v>10243</v>
      </c>
      <c r="Q1746" s="779" t="s">
        <v>10244</v>
      </c>
      <c r="R1746" s="779" t="s">
        <v>12130</v>
      </c>
      <c r="S1746" s="779" t="s">
        <v>12131</v>
      </c>
    </row>
    <row r="1747" spans="11:19" hidden="1">
      <c r="K1747" s="779" t="str">
        <f t="shared" ca="1" si="70"/>
        <v/>
      </c>
      <c r="L1747" s="779" t="str">
        <f t="shared" ca="1" si="71"/>
        <v/>
      </c>
      <c r="O1747" s="779" t="s">
        <v>12132</v>
      </c>
      <c r="P1747" s="779" t="s">
        <v>12133</v>
      </c>
      <c r="Q1747" s="779" t="s">
        <v>12134</v>
      </c>
      <c r="R1747" s="779" t="s">
        <v>12135</v>
      </c>
      <c r="S1747" s="779" t="s">
        <v>12136</v>
      </c>
    </row>
    <row r="1748" spans="11:19" hidden="1">
      <c r="K1748" s="779" t="str">
        <f t="shared" ca="1" si="70"/>
        <v/>
      </c>
      <c r="L1748" s="779" t="str">
        <f t="shared" ca="1" si="71"/>
        <v/>
      </c>
      <c r="O1748" s="779" t="s">
        <v>12137</v>
      </c>
      <c r="P1748" s="779" t="s">
        <v>12138</v>
      </c>
      <c r="Q1748" s="779" t="s">
        <v>12139</v>
      </c>
      <c r="R1748" s="779" t="s">
        <v>12140</v>
      </c>
      <c r="S1748" s="779" t="s">
        <v>12141</v>
      </c>
    </row>
    <row r="1749" spans="11:19" hidden="1">
      <c r="K1749" s="779" t="str">
        <f t="shared" ca="1" si="70"/>
        <v/>
      </c>
      <c r="L1749" s="779" t="str">
        <f t="shared" ca="1" si="71"/>
        <v/>
      </c>
      <c r="O1749" s="779" t="s">
        <v>12142</v>
      </c>
      <c r="P1749" s="779" t="s">
        <v>12143</v>
      </c>
      <c r="Q1749" s="779" t="s">
        <v>12334</v>
      </c>
      <c r="R1749" s="779" t="s">
        <v>12335</v>
      </c>
      <c r="S1749" s="779" t="s">
        <v>1514</v>
      </c>
    </row>
    <row r="1750" spans="11:19" hidden="1">
      <c r="K1750" s="779" t="str">
        <f t="shared" ca="1" si="70"/>
        <v/>
      </c>
      <c r="L1750" s="779" t="str">
        <f t="shared" ca="1" si="71"/>
        <v/>
      </c>
      <c r="O1750" s="779" t="s">
        <v>1515</v>
      </c>
      <c r="P1750" s="779" t="s">
        <v>1516</v>
      </c>
      <c r="Q1750" s="779" t="s">
        <v>1517</v>
      </c>
      <c r="R1750" s="779" t="s">
        <v>1518</v>
      </c>
      <c r="S1750" s="779" t="s">
        <v>1519</v>
      </c>
    </row>
    <row r="1751" spans="11:19" hidden="1">
      <c r="K1751" s="779" t="str">
        <f t="shared" ca="1" si="70"/>
        <v/>
      </c>
      <c r="L1751" s="779" t="str">
        <f t="shared" ca="1" si="71"/>
        <v/>
      </c>
      <c r="O1751" s="779" t="s">
        <v>1520</v>
      </c>
      <c r="P1751" s="779" t="s">
        <v>1521</v>
      </c>
      <c r="Q1751" s="779" t="s">
        <v>1522</v>
      </c>
      <c r="R1751" s="779" t="s">
        <v>1523</v>
      </c>
      <c r="S1751" s="779" t="s">
        <v>1524</v>
      </c>
    </row>
    <row r="1752" spans="11:19" hidden="1">
      <c r="K1752" s="779" t="str">
        <f t="shared" ca="1" si="70"/>
        <v/>
      </c>
      <c r="L1752" s="779" t="str">
        <f t="shared" ca="1" si="71"/>
        <v/>
      </c>
      <c r="O1752" s="779" t="s">
        <v>120</v>
      </c>
      <c r="P1752" s="779" t="s">
        <v>121</v>
      </c>
      <c r="Q1752" s="779" t="s">
        <v>122</v>
      </c>
      <c r="R1752" s="779" t="s">
        <v>123</v>
      </c>
      <c r="S1752" s="779" t="s">
        <v>124</v>
      </c>
    </row>
    <row r="1753" spans="11:19" hidden="1">
      <c r="K1753" s="779" t="str">
        <f t="shared" ca="1" si="70"/>
        <v/>
      </c>
      <c r="L1753" s="779" t="str">
        <f t="shared" ca="1" si="71"/>
        <v/>
      </c>
      <c r="O1753" s="779" t="s">
        <v>125</v>
      </c>
      <c r="P1753" s="779" t="s">
        <v>126</v>
      </c>
      <c r="Q1753" s="779" t="s">
        <v>127</v>
      </c>
      <c r="R1753" s="779" t="s">
        <v>128</v>
      </c>
      <c r="S1753" s="779" t="s">
        <v>129</v>
      </c>
    </row>
    <row r="1754" spans="11:19" hidden="1">
      <c r="K1754" s="779" t="str">
        <f t="shared" ca="1" si="70"/>
        <v/>
      </c>
      <c r="L1754" s="779" t="str">
        <f t="shared" ca="1" si="71"/>
        <v/>
      </c>
      <c r="O1754" s="779" t="s">
        <v>5161</v>
      </c>
      <c r="P1754" s="779" t="s">
        <v>5162</v>
      </c>
      <c r="Q1754" s="779" t="s">
        <v>5163</v>
      </c>
      <c r="R1754" s="779" t="s">
        <v>5164</v>
      </c>
      <c r="S1754" s="779" t="s">
        <v>5165</v>
      </c>
    </row>
    <row r="1755" spans="11:19" hidden="1">
      <c r="K1755" s="779" t="str">
        <f t="shared" ca="1" si="70"/>
        <v/>
      </c>
      <c r="L1755" s="779" t="str">
        <f t="shared" ca="1" si="71"/>
        <v/>
      </c>
      <c r="O1755" s="779" t="s">
        <v>5166</v>
      </c>
      <c r="P1755" s="779" t="s">
        <v>5167</v>
      </c>
      <c r="Q1755" s="779" t="s">
        <v>5168</v>
      </c>
      <c r="R1755" s="779" t="s">
        <v>5169</v>
      </c>
      <c r="S1755" s="779" t="s">
        <v>5170</v>
      </c>
    </row>
    <row r="1756" spans="11:19" hidden="1">
      <c r="K1756" s="779" t="str">
        <f t="shared" ca="1" si="70"/>
        <v/>
      </c>
      <c r="L1756" s="779" t="str">
        <f t="shared" ca="1" si="71"/>
        <v/>
      </c>
      <c r="O1756" s="779" t="s">
        <v>5171</v>
      </c>
      <c r="P1756" s="779" t="s">
        <v>5172</v>
      </c>
      <c r="Q1756" s="779" t="s">
        <v>5173</v>
      </c>
      <c r="R1756" s="779" t="s">
        <v>5174</v>
      </c>
      <c r="S1756" s="779" t="s">
        <v>5175</v>
      </c>
    </row>
    <row r="1757" spans="11:19" hidden="1">
      <c r="K1757" s="779" t="str">
        <f t="shared" ca="1" si="70"/>
        <v/>
      </c>
      <c r="L1757" s="779" t="str">
        <f t="shared" ca="1" si="71"/>
        <v/>
      </c>
      <c r="O1757" s="779" t="s">
        <v>5176</v>
      </c>
      <c r="P1757" s="779" t="s">
        <v>5177</v>
      </c>
      <c r="Q1757" s="779" t="s">
        <v>5178</v>
      </c>
      <c r="R1757" s="779" t="s">
        <v>5179</v>
      </c>
      <c r="S1757" s="779" t="s">
        <v>5180</v>
      </c>
    </row>
    <row r="1758" spans="11:19" hidden="1">
      <c r="K1758" s="779" t="str">
        <f t="shared" ca="1" si="70"/>
        <v/>
      </c>
      <c r="L1758" s="779" t="str">
        <f t="shared" ca="1" si="71"/>
        <v/>
      </c>
      <c r="O1758" s="779" t="s">
        <v>5181</v>
      </c>
      <c r="P1758" s="779" t="s">
        <v>5182</v>
      </c>
      <c r="Q1758" s="779" t="s">
        <v>5183</v>
      </c>
      <c r="R1758" s="779" t="s">
        <v>10426</v>
      </c>
      <c r="S1758" s="779" t="s">
        <v>10427</v>
      </c>
    </row>
    <row r="1759" spans="11:19" hidden="1">
      <c r="K1759" s="779" t="str">
        <f t="shared" ca="1" si="70"/>
        <v/>
      </c>
      <c r="L1759" s="779" t="str">
        <f t="shared" ca="1" si="71"/>
        <v/>
      </c>
      <c r="O1759" s="779" t="s">
        <v>10428</v>
      </c>
      <c r="P1759" s="779" t="s">
        <v>10429</v>
      </c>
      <c r="Q1759" s="779" t="s">
        <v>3239</v>
      </c>
      <c r="R1759" s="779" t="s">
        <v>3240</v>
      </c>
      <c r="S1759" s="779" t="s">
        <v>3241</v>
      </c>
    </row>
    <row r="1760" spans="11:19" hidden="1">
      <c r="K1760" s="779" t="str">
        <f t="shared" ca="1" si="70"/>
        <v/>
      </c>
      <c r="L1760" s="779" t="str">
        <f t="shared" ca="1" si="71"/>
        <v/>
      </c>
      <c r="O1760" s="779" t="s">
        <v>3242</v>
      </c>
      <c r="P1760" s="779" t="s">
        <v>3243</v>
      </c>
      <c r="Q1760" s="779" t="s">
        <v>3244</v>
      </c>
      <c r="R1760" s="779" t="s">
        <v>3245</v>
      </c>
      <c r="S1760" s="779" t="s">
        <v>8778</v>
      </c>
    </row>
    <row r="1761" spans="11:19" hidden="1">
      <c r="K1761" s="779" t="str">
        <f t="shared" ca="1" si="70"/>
        <v/>
      </c>
      <c r="L1761" s="779" t="str">
        <f t="shared" ca="1" si="71"/>
        <v/>
      </c>
      <c r="O1761" s="779" t="s">
        <v>8779</v>
      </c>
      <c r="P1761" s="779" t="s">
        <v>8780</v>
      </c>
      <c r="Q1761" s="779" t="s">
        <v>8781</v>
      </c>
      <c r="R1761" s="779" t="s">
        <v>8782</v>
      </c>
      <c r="S1761" s="779" t="s">
        <v>8783</v>
      </c>
    </row>
    <row r="1762" spans="11:19" hidden="1">
      <c r="K1762" s="779" t="str">
        <f t="shared" ca="1" si="70"/>
        <v/>
      </c>
      <c r="L1762" s="779" t="str">
        <f t="shared" ca="1" si="71"/>
        <v/>
      </c>
      <c r="O1762" s="779" t="s">
        <v>8784</v>
      </c>
      <c r="P1762" s="779" t="s">
        <v>8785</v>
      </c>
      <c r="Q1762" s="779" t="s">
        <v>8786</v>
      </c>
      <c r="R1762" s="779" t="s">
        <v>8787</v>
      </c>
      <c r="S1762" s="779" t="s">
        <v>8788</v>
      </c>
    </row>
    <row r="1763" spans="11:19" hidden="1">
      <c r="K1763" s="779" t="str">
        <f t="shared" ca="1" si="70"/>
        <v/>
      </c>
      <c r="L1763" s="779" t="str">
        <f t="shared" ca="1" si="71"/>
        <v/>
      </c>
      <c r="O1763" s="779" t="s">
        <v>8789</v>
      </c>
      <c r="P1763" s="779" t="s">
        <v>8790</v>
      </c>
      <c r="Q1763" s="779" t="s">
        <v>8791</v>
      </c>
      <c r="R1763" s="779" t="s">
        <v>8792</v>
      </c>
      <c r="S1763" s="779" t="s">
        <v>8793</v>
      </c>
    </row>
    <row r="1764" spans="11:19" hidden="1">
      <c r="K1764" s="779" t="str">
        <f t="shared" ca="1" si="70"/>
        <v/>
      </c>
      <c r="L1764" s="779" t="str">
        <f t="shared" ca="1" si="71"/>
        <v/>
      </c>
      <c r="O1764" s="779" t="s">
        <v>8794</v>
      </c>
      <c r="P1764" s="779" t="s">
        <v>8795</v>
      </c>
      <c r="Q1764" s="779" t="s">
        <v>8796</v>
      </c>
      <c r="R1764" s="779" t="s">
        <v>8797</v>
      </c>
      <c r="S1764" s="779" t="s">
        <v>8798</v>
      </c>
    </row>
    <row r="1765" spans="11:19" hidden="1">
      <c r="K1765" s="779" t="str">
        <f t="shared" ca="1" si="70"/>
        <v/>
      </c>
      <c r="L1765" s="779" t="str">
        <f t="shared" ca="1" si="71"/>
        <v/>
      </c>
      <c r="O1765" s="779" t="s">
        <v>8799</v>
      </c>
      <c r="P1765" s="779" t="s">
        <v>8800</v>
      </c>
      <c r="Q1765" s="779" t="s">
        <v>8801</v>
      </c>
      <c r="R1765" s="779" t="s">
        <v>7048</v>
      </c>
      <c r="S1765" s="779" t="s">
        <v>7049</v>
      </c>
    </row>
    <row r="1766" spans="11:19" hidden="1">
      <c r="K1766" s="779" t="str">
        <f t="shared" ca="1" si="70"/>
        <v/>
      </c>
      <c r="L1766" s="779" t="str">
        <f t="shared" ca="1" si="71"/>
        <v/>
      </c>
      <c r="O1766" s="779" t="s">
        <v>7050</v>
      </c>
      <c r="P1766" s="779" t="s">
        <v>7051</v>
      </c>
      <c r="Q1766" s="779" t="s">
        <v>7052</v>
      </c>
      <c r="R1766" s="779" t="s">
        <v>7053</v>
      </c>
      <c r="S1766" s="779" t="s">
        <v>3672</v>
      </c>
    </row>
    <row r="1767" spans="11:19" hidden="1">
      <c r="K1767" s="779" t="str">
        <f t="shared" ca="1" si="70"/>
        <v/>
      </c>
      <c r="L1767" s="779" t="str">
        <f t="shared" ca="1" si="71"/>
        <v/>
      </c>
      <c r="O1767" s="779" t="s">
        <v>3674</v>
      </c>
      <c r="P1767" s="779" t="s">
        <v>3675</v>
      </c>
      <c r="Q1767" s="779" t="s">
        <v>3676</v>
      </c>
      <c r="R1767" s="779" t="s">
        <v>10720</v>
      </c>
      <c r="S1767" s="779" t="s">
        <v>10721</v>
      </c>
    </row>
    <row r="1768" spans="11:19" hidden="1">
      <c r="K1768" s="779" t="str">
        <f t="shared" ca="1" si="70"/>
        <v/>
      </c>
      <c r="L1768" s="779" t="str">
        <f t="shared" ca="1" si="71"/>
        <v/>
      </c>
      <c r="O1768" s="779" t="s">
        <v>11698</v>
      </c>
      <c r="P1768" s="779" t="s">
        <v>11699</v>
      </c>
      <c r="Q1768" s="779" t="s">
        <v>11700</v>
      </c>
      <c r="R1768" s="779" t="s">
        <v>11701</v>
      </c>
      <c r="S1768" s="779" t="s">
        <v>11702</v>
      </c>
    </row>
    <row r="1769" spans="11:19" hidden="1">
      <c r="K1769" s="779" t="str">
        <f t="shared" ca="1" si="70"/>
        <v/>
      </c>
      <c r="L1769" s="779" t="str">
        <f t="shared" ca="1" si="71"/>
        <v/>
      </c>
      <c r="O1769" s="779" t="s">
        <v>5055</v>
      </c>
      <c r="P1769" s="779" t="s">
        <v>5056</v>
      </c>
      <c r="Q1769" s="779" t="s">
        <v>5057</v>
      </c>
      <c r="R1769" s="779" t="s">
        <v>11294</v>
      </c>
      <c r="S1769" s="779" t="s">
        <v>11295</v>
      </c>
    </row>
    <row r="1770" spans="11:19" hidden="1">
      <c r="K1770" s="779" t="str">
        <f t="shared" ca="1" si="70"/>
        <v/>
      </c>
      <c r="L1770" s="779" t="str">
        <f t="shared" ca="1" si="71"/>
        <v/>
      </c>
      <c r="O1770" s="779" t="s">
        <v>11296</v>
      </c>
      <c r="P1770" s="779" t="s">
        <v>3591</v>
      </c>
      <c r="Q1770" s="779" t="s">
        <v>3592</v>
      </c>
      <c r="R1770" s="779" t="s">
        <v>3593</v>
      </c>
      <c r="S1770" s="779" t="s">
        <v>3594</v>
      </c>
    </row>
    <row r="1771" spans="11:19" hidden="1">
      <c r="K1771" s="779" t="str">
        <f t="shared" ca="1" si="70"/>
        <v/>
      </c>
      <c r="L1771" s="779" t="str">
        <f t="shared" ca="1" si="71"/>
        <v/>
      </c>
      <c r="O1771" s="779" t="s">
        <v>10656</v>
      </c>
      <c r="P1771" s="779" t="s">
        <v>10657</v>
      </c>
      <c r="Q1771" s="779" t="s">
        <v>5938</v>
      </c>
      <c r="R1771" s="779" t="s">
        <v>5939</v>
      </c>
      <c r="S1771" s="779" t="s">
        <v>11617</v>
      </c>
    </row>
    <row r="1772" spans="11:19" hidden="1">
      <c r="K1772" s="779" t="str">
        <f t="shared" ca="1" si="70"/>
        <v/>
      </c>
      <c r="L1772" s="779" t="str">
        <f t="shared" ca="1" si="71"/>
        <v/>
      </c>
      <c r="O1772" s="779" t="s">
        <v>6411</v>
      </c>
      <c r="P1772" s="779" t="s">
        <v>6412</v>
      </c>
      <c r="Q1772" s="779" t="s">
        <v>6413</v>
      </c>
      <c r="R1772" s="779" t="s">
        <v>6414</v>
      </c>
      <c r="S1772" s="779" t="s">
        <v>6415</v>
      </c>
    </row>
    <row r="1773" spans="11:19" hidden="1">
      <c r="K1773" s="779" t="str">
        <f t="shared" ca="1" si="70"/>
        <v/>
      </c>
      <c r="L1773" s="779" t="str">
        <f t="shared" ca="1" si="71"/>
        <v/>
      </c>
      <c r="O1773" s="779" t="s">
        <v>6416</v>
      </c>
      <c r="P1773" s="779" t="s">
        <v>6417</v>
      </c>
      <c r="Q1773" s="779" t="s">
        <v>6418</v>
      </c>
      <c r="R1773" s="779" t="s">
        <v>6419</v>
      </c>
      <c r="S1773" s="779" t="s">
        <v>6420</v>
      </c>
    </row>
    <row r="1774" spans="11:19" hidden="1">
      <c r="K1774" s="779" t="str">
        <f t="shared" ca="1" si="70"/>
        <v/>
      </c>
      <c r="L1774" s="779" t="str">
        <f t="shared" ca="1" si="71"/>
        <v/>
      </c>
      <c r="O1774" s="779" t="s">
        <v>6421</v>
      </c>
      <c r="P1774" s="779" t="s">
        <v>6422</v>
      </c>
      <c r="Q1774" s="779" t="s">
        <v>6423</v>
      </c>
      <c r="R1774" s="779" t="s">
        <v>6424</v>
      </c>
      <c r="S1774" s="779" t="s">
        <v>6425</v>
      </c>
    </row>
    <row r="1775" spans="11:19" hidden="1">
      <c r="K1775" s="779" t="str">
        <f t="shared" ca="1" si="70"/>
        <v/>
      </c>
      <c r="L1775" s="779" t="str">
        <f t="shared" ca="1" si="71"/>
        <v/>
      </c>
      <c r="O1775" s="779" t="s">
        <v>6426</v>
      </c>
      <c r="P1775" s="779" t="s">
        <v>10569</v>
      </c>
      <c r="Q1775" s="779" t="s">
        <v>2996</v>
      </c>
      <c r="R1775" s="779" t="s">
        <v>8197</v>
      </c>
      <c r="S1775" s="779" t="s">
        <v>8198</v>
      </c>
    </row>
    <row r="1776" spans="11:19" hidden="1">
      <c r="K1776" s="779" t="str">
        <f t="shared" ca="1" si="70"/>
        <v/>
      </c>
      <c r="L1776" s="779" t="str">
        <f t="shared" ca="1" si="71"/>
        <v/>
      </c>
      <c r="O1776" s="779" t="s">
        <v>8199</v>
      </c>
      <c r="P1776" s="779" t="s">
        <v>8200</v>
      </c>
      <c r="Q1776" s="779" t="s">
        <v>8201</v>
      </c>
      <c r="R1776" s="779" t="s">
        <v>8202</v>
      </c>
      <c r="S1776" s="779" t="s">
        <v>8203</v>
      </c>
    </row>
    <row r="1777" spans="11:19" hidden="1">
      <c r="K1777" s="779" t="str">
        <f t="shared" ca="1" si="70"/>
        <v/>
      </c>
      <c r="L1777" s="779" t="str">
        <f t="shared" ca="1" si="71"/>
        <v/>
      </c>
      <c r="O1777" s="779" t="s">
        <v>8204</v>
      </c>
      <c r="P1777" s="779" t="s">
        <v>8205</v>
      </c>
      <c r="Q1777" s="779" t="s">
        <v>8206</v>
      </c>
      <c r="R1777" s="779" t="s">
        <v>8207</v>
      </c>
      <c r="S1777" s="779" t="s">
        <v>8208</v>
      </c>
    </row>
    <row r="1778" spans="11:19" hidden="1">
      <c r="K1778" s="779" t="str">
        <f t="shared" ca="1" si="70"/>
        <v/>
      </c>
      <c r="L1778" s="779" t="str">
        <f t="shared" ca="1" si="71"/>
        <v/>
      </c>
      <c r="O1778" s="779" t="s">
        <v>8209</v>
      </c>
      <c r="P1778" s="779" t="s">
        <v>10736</v>
      </c>
      <c r="Q1778" s="779" t="s">
        <v>10737</v>
      </c>
      <c r="R1778" s="779" t="s">
        <v>3541</v>
      </c>
      <c r="S1778" s="779" t="s">
        <v>3542</v>
      </c>
    </row>
    <row r="1779" spans="11:19" hidden="1">
      <c r="K1779" s="779" t="str">
        <f t="shared" ca="1" si="70"/>
        <v/>
      </c>
      <c r="L1779" s="779" t="str">
        <f t="shared" ca="1" si="71"/>
        <v/>
      </c>
      <c r="O1779" s="779" t="s">
        <v>428</v>
      </c>
      <c r="P1779" s="779" t="s">
        <v>429</v>
      </c>
      <c r="Q1779" s="779" t="s">
        <v>430</v>
      </c>
      <c r="R1779" s="779" t="s">
        <v>431</v>
      </c>
      <c r="S1779" s="779" t="s">
        <v>432</v>
      </c>
    </row>
    <row r="1780" spans="11:19" hidden="1">
      <c r="K1780" s="779" t="str">
        <f t="shared" ca="1" si="70"/>
        <v/>
      </c>
      <c r="L1780" s="779" t="str">
        <f t="shared" ca="1" si="71"/>
        <v/>
      </c>
      <c r="O1780" s="779" t="s">
        <v>6459</v>
      </c>
      <c r="P1780" s="779" t="s">
        <v>6460</v>
      </c>
      <c r="Q1780" s="779" t="s">
        <v>6461</v>
      </c>
      <c r="R1780" s="779" t="s">
        <v>6462</v>
      </c>
      <c r="S1780" s="779" t="s">
        <v>3747</v>
      </c>
    </row>
    <row r="1781" spans="11:19" hidden="1">
      <c r="K1781" s="779" t="str">
        <f t="shared" ca="1" si="70"/>
        <v/>
      </c>
      <c r="L1781" s="779" t="str">
        <f t="shared" ca="1" si="71"/>
        <v/>
      </c>
      <c r="O1781" s="779" t="s">
        <v>3748</v>
      </c>
      <c r="P1781" s="779" t="s">
        <v>3749</v>
      </c>
      <c r="Q1781" s="779" t="s">
        <v>3750</v>
      </c>
      <c r="R1781" s="779" t="s">
        <v>3751</v>
      </c>
      <c r="S1781" s="779" t="s">
        <v>3752</v>
      </c>
    </row>
    <row r="1782" spans="11:19" hidden="1">
      <c r="K1782" s="779" t="str">
        <f t="shared" ca="1" si="70"/>
        <v/>
      </c>
      <c r="L1782" s="779" t="str">
        <f t="shared" ca="1" si="71"/>
        <v/>
      </c>
      <c r="O1782" s="779" t="s">
        <v>3753</v>
      </c>
      <c r="P1782" s="779" t="s">
        <v>3754</v>
      </c>
      <c r="Q1782" s="779" t="s">
        <v>3755</v>
      </c>
      <c r="R1782" s="779" t="s">
        <v>2139</v>
      </c>
      <c r="S1782" s="779" t="s">
        <v>7481</v>
      </c>
    </row>
    <row r="1783" spans="11:19" hidden="1">
      <c r="K1783" s="779" t="str">
        <f t="shared" ca="1" si="70"/>
        <v/>
      </c>
      <c r="L1783" s="779" t="str">
        <f t="shared" ca="1" si="71"/>
        <v/>
      </c>
      <c r="O1783" s="779" t="s">
        <v>7482</v>
      </c>
      <c r="P1783" s="779" t="s">
        <v>7483</v>
      </c>
      <c r="Q1783" s="779" t="s">
        <v>7484</v>
      </c>
      <c r="R1783" s="779" t="s">
        <v>7485</v>
      </c>
      <c r="S1783" s="779" t="s">
        <v>7486</v>
      </c>
    </row>
    <row r="1784" spans="11:19" hidden="1">
      <c r="K1784" s="779" t="str">
        <f t="shared" ca="1" si="70"/>
        <v/>
      </c>
      <c r="L1784" s="779" t="str">
        <f t="shared" ca="1" si="71"/>
        <v/>
      </c>
      <c r="O1784" s="779" t="s">
        <v>7487</v>
      </c>
      <c r="P1784" s="779" t="s">
        <v>7488</v>
      </c>
      <c r="Q1784" s="779" t="s">
        <v>7489</v>
      </c>
      <c r="R1784" s="779" t="s">
        <v>7490</v>
      </c>
      <c r="S1784" s="779" t="s">
        <v>7491</v>
      </c>
    </row>
    <row r="1785" spans="11:19" hidden="1">
      <c r="K1785" s="779" t="str">
        <f t="shared" ca="1" si="70"/>
        <v/>
      </c>
      <c r="L1785" s="779" t="str">
        <f t="shared" ca="1" si="71"/>
        <v/>
      </c>
      <c r="O1785" s="779" t="s">
        <v>7492</v>
      </c>
      <c r="P1785" s="779" t="s">
        <v>7493</v>
      </c>
      <c r="Q1785" s="779" t="s">
        <v>13449</v>
      </c>
      <c r="R1785" s="779" t="s">
        <v>13450</v>
      </c>
      <c r="S1785" s="779" t="s">
        <v>13451</v>
      </c>
    </row>
    <row r="1786" spans="11:19" hidden="1">
      <c r="K1786" s="779" t="str">
        <f t="shared" ca="1" si="70"/>
        <v/>
      </c>
      <c r="L1786" s="779" t="str">
        <f t="shared" ca="1" si="71"/>
        <v/>
      </c>
      <c r="O1786" s="779" t="s">
        <v>13452</v>
      </c>
      <c r="P1786" s="779" t="s">
        <v>14148</v>
      </c>
      <c r="Q1786" s="779" t="s">
        <v>14149</v>
      </c>
      <c r="R1786" s="779" t="s">
        <v>1682</v>
      </c>
      <c r="S1786" s="779" t="s">
        <v>12912</v>
      </c>
    </row>
    <row r="1787" spans="11:19" hidden="1">
      <c r="K1787" s="779" t="str">
        <f t="shared" ca="1" si="70"/>
        <v/>
      </c>
      <c r="L1787" s="779" t="str">
        <f t="shared" ca="1" si="71"/>
        <v/>
      </c>
      <c r="O1787" s="779" t="s">
        <v>9530</v>
      </c>
      <c r="P1787" s="779" t="s">
        <v>10977</v>
      </c>
      <c r="Q1787" s="779" t="s">
        <v>10978</v>
      </c>
      <c r="R1787" s="779" t="s">
        <v>10979</v>
      </c>
      <c r="S1787" s="779" t="s">
        <v>10980</v>
      </c>
    </row>
    <row r="1788" spans="11:19" hidden="1">
      <c r="K1788" s="779" t="str">
        <f t="shared" ca="1" si="70"/>
        <v/>
      </c>
      <c r="L1788" s="779" t="str">
        <f t="shared" ca="1" si="71"/>
        <v/>
      </c>
      <c r="O1788" s="779" t="s">
        <v>10981</v>
      </c>
      <c r="P1788" s="779" t="s">
        <v>10982</v>
      </c>
      <c r="Q1788" s="779" t="s">
        <v>10983</v>
      </c>
      <c r="R1788" s="779" t="s">
        <v>10984</v>
      </c>
      <c r="S1788" s="779" t="s">
        <v>10985</v>
      </c>
    </row>
    <row r="1789" spans="11:19" hidden="1">
      <c r="K1789" s="779" t="str">
        <f t="shared" ca="1" si="70"/>
        <v/>
      </c>
      <c r="L1789" s="779" t="str">
        <f t="shared" ca="1" si="71"/>
        <v/>
      </c>
      <c r="O1789" s="779" t="s">
        <v>10986</v>
      </c>
      <c r="P1789" s="779" t="s">
        <v>10987</v>
      </c>
      <c r="Q1789" s="779" t="s">
        <v>10988</v>
      </c>
      <c r="R1789" s="779" t="s">
        <v>911</v>
      </c>
      <c r="S1789" s="779" t="s">
        <v>912</v>
      </c>
    </row>
    <row r="1790" spans="11:19" hidden="1">
      <c r="K1790" s="779" t="str">
        <f t="shared" ca="1" si="70"/>
        <v/>
      </c>
      <c r="L1790" s="779" t="str">
        <f t="shared" ca="1" si="71"/>
        <v/>
      </c>
      <c r="O1790" s="779" t="s">
        <v>913</v>
      </c>
      <c r="P1790" s="779" t="s">
        <v>914</v>
      </c>
      <c r="Q1790" s="779" t="s">
        <v>10364</v>
      </c>
      <c r="R1790" s="779" t="s">
        <v>10365</v>
      </c>
      <c r="S1790" s="779" t="s">
        <v>10366</v>
      </c>
    </row>
    <row r="1791" spans="11:19" hidden="1">
      <c r="K1791" s="779" t="str">
        <f t="shared" ca="1" si="70"/>
        <v/>
      </c>
      <c r="L1791" s="779" t="str">
        <f t="shared" ca="1" si="71"/>
        <v/>
      </c>
      <c r="O1791" s="779" t="s">
        <v>10367</v>
      </c>
      <c r="P1791" s="779" t="s">
        <v>10368</v>
      </c>
      <c r="Q1791" s="779" t="s">
        <v>10369</v>
      </c>
      <c r="R1791" s="779" t="s">
        <v>10370</v>
      </c>
      <c r="S1791" s="779" t="s">
        <v>10371</v>
      </c>
    </row>
    <row r="1792" spans="11:19" hidden="1">
      <c r="K1792" s="779" t="str">
        <f t="shared" ca="1" si="70"/>
        <v/>
      </c>
      <c r="L1792" s="779" t="str">
        <f t="shared" ca="1" si="71"/>
        <v/>
      </c>
      <c r="O1792" s="779" t="s">
        <v>10372</v>
      </c>
      <c r="P1792" s="779" t="s">
        <v>10373</v>
      </c>
      <c r="Q1792" s="779" t="s">
        <v>10374</v>
      </c>
      <c r="R1792" s="779" t="s">
        <v>10375</v>
      </c>
      <c r="S1792" s="779" t="s">
        <v>10376</v>
      </c>
    </row>
    <row r="1793" spans="11:19" hidden="1">
      <c r="K1793" s="779" t="str">
        <f t="shared" ca="1" si="70"/>
        <v/>
      </c>
      <c r="L1793" s="779" t="str">
        <f t="shared" ca="1" si="71"/>
        <v/>
      </c>
      <c r="O1793" s="779" t="s">
        <v>10377</v>
      </c>
      <c r="P1793" s="779" t="s">
        <v>10378</v>
      </c>
      <c r="Q1793" s="779" t="s">
        <v>10379</v>
      </c>
      <c r="R1793" s="779" t="s">
        <v>10380</v>
      </c>
      <c r="S1793" s="779" t="s">
        <v>10381</v>
      </c>
    </row>
    <row r="1794" spans="11:19" hidden="1">
      <c r="K1794" s="779" t="str">
        <f t="shared" ca="1" si="70"/>
        <v/>
      </c>
      <c r="L1794" s="779" t="str">
        <f t="shared" ca="1" si="71"/>
        <v/>
      </c>
      <c r="O1794" s="779" t="s">
        <v>10382</v>
      </c>
      <c r="P1794" s="779" t="s">
        <v>10383</v>
      </c>
      <c r="Q1794" s="779" t="s">
        <v>10384</v>
      </c>
      <c r="R1794" s="779" t="s">
        <v>10385</v>
      </c>
      <c r="S1794" s="779" t="s">
        <v>10386</v>
      </c>
    </row>
    <row r="1795" spans="11:19" hidden="1">
      <c r="K1795" s="779" t="str">
        <f t="shared" ca="1" si="70"/>
        <v/>
      </c>
      <c r="L1795" s="779" t="str">
        <f t="shared" ca="1" si="71"/>
        <v/>
      </c>
      <c r="O1795" s="779" t="s">
        <v>10387</v>
      </c>
      <c r="P1795" s="779" t="s">
        <v>10388</v>
      </c>
      <c r="Q1795" s="779" t="s">
        <v>10389</v>
      </c>
      <c r="R1795" s="779" t="s">
        <v>10390</v>
      </c>
      <c r="S1795" s="779" t="s">
        <v>10612</v>
      </c>
    </row>
    <row r="1796" spans="11:19" hidden="1">
      <c r="K1796" s="779" t="str">
        <f t="shared" ca="1" si="70"/>
        <v/>
      </c>
      <c r="L1796" s="779" t="str">
        <f t="shared" ca="1" si="71"/>
        <v/>
      </c>
      <c r="O1796" s="779" t="s">
        <v>10613</v>
      </c>
      <c r="P1796" s="779" t="s">
        <v>10614</v>
      </c>
      <c r="Q1796" s="779" t="s">
        <v>10615</v>
      </c>
      <c r="R1796" s="779" t="s">
        <v>10616</v>
      </c>
      <c r="S1796" s="779" t="s">
        <v>10617</v>
      </c>
    </row>
    <row r="1797" spans="11:19" hidden="1">
      <c r="K1797" s="779" t="str">
        <f t="shared" ca="1" si="70"/>
        <v/>
      </c>
      <c r="L1797" s="779" t="str">
        <f t="shared" ca="1" si="71"/>
        <v/>
      </c>
      <c r="O1797" s="779" t="s">
        <v>10618</v>
      </c>
      <c r="P1797" s="779" t="s">
        <v>10619</v>
      </c>
      <c r="Q1797" s="779" t="s">
        <v>10620</v>
      </c>
      <c r="R1797" s="779" t="s">
        <v>10621</v>
      </c>
      <c r="S1797" s="779" t="s">
        <v>10622</v>
      </c>
    </row>
    <row r="1798" spans="11:19" hidden="1">
      <c r="K1798" s="779" t="str">
        <f t="shared" ca="1" si="70"/>
        <v/>
      </c>
      <c r="L1798" s="779" t="str">
        <f t="shared" ca="1" si="71"/>
        <v/>
      </c>
      <c r="O1798" s="779" t="s">
        <v>10623</v>
      </c>
      <c r="P1798" s="779" t="s">
        <v>10624</v>
      </c>
      <c r="Q1798" s="779" t="s">
        <v>10625</v>
      </c>
      <c r="R1798" s="779" t="s">
        <v>10626</v>
      </c>
      <c r="S1798" s="779" t="s">
        <v>10627</v>
      </c>
    </row>
    <row r="1799" spans="11:19" hidden="1">
      <c r="K1799" s="779" t="str">
        <f t="shared" ca="1" si="70"/>
        <v/>
      </c>
      <c r="L1799" s="779" t="str">
        <f t="shared" ca="1" si="71"/>
        <v/>
      </c>
      <c r="O1799" s="779" t="s">
        <v>10628</v>
      </c>
      <c r="P1799" s="779" t="s">
        <v>10629</v>
      </c>
      <c r="Q1799" s="779" t="s">
        <v>10630</v>
      </c>
      <c r="R1799" s="779" t="s">
        <v>10631</v>
      </c>
      <c r="S1799" s="779" t="s">
        <v>10632</v>
      </c>
    </row>
    <row r="1800" spans="11:19" hidden="1">
      <c r="K1800" s="779" t="str">
        <f t="shared" ca="1" si="70"/>
        <v/>
      </c>
      <c r="L1800" s="779" t="str">
        <f t="shared" ca="1" si="71"/>
        <v/>
      </c>
      <c r="O1800" s="779" t="s">
        <v>10633</v>
      </c>
      <c r="P1800" s="779" t="s">
        <v>10634</v>
      </c>
      <c r="Q1800" s="779" t="s">
        <v>10635</v>
      </c>
      <c r="R1800" s="779" t="s">
        <v>10636</v>
      </c>
      <c r="S1800" s="779" t="s">
        <v>10637</v>
      </c>
    </row>
    <row r="1801" spans="11:19" hidden="1">
      <c r="K1801" s="779" t="str">
        <f t="shared" ca="1" si="70"/>
        <v/>
      </c>
      <c r="L1801" s="779" t="str">
        <f t="shared" ca="1" si="71"/>
        <v/>
      </c>
      <c r="O1801" s="779" t="s">
        <v>10638</v>
      </c>
      <c r="P1801" s="779" t="s">
        <v>10639</v>
      </c>
      <c r="Q1801" s="779" t="s">
        <v>10640</v>
      </c>
      <c r="R1801" s="779" t="s">
        <v>10641</v>
      </c>
      <c r="S1801" s="779" t="s">
        <v>10642</v>
      </c>
    </row>
    <row r="1802" spans="11:19" hidden="1">
      <c r="K1802" s="779" t="str">
        <f t="shared" ca="1" si="70"/>
        <v/>
      </c>
      <c r="L1802" s="779" t="str">
        <f t="shared" ca="1" si="71"/>
        <v/>
      </c>
      <c r="O1802" s="779" t="s">
        <v>10643</v>
      </c>
      <c r="P1802" s="779" t="s">
        <v>7593</v>
      </c>
      <c r="Q1802" s="779" t="s">
        <v>7594</v>
      </c>
      <c r="R1802" s="779" t="s">
        <v>7595</v>
      </c>
      <c r="S1802" s="779" t="s">
        <v>464</v>
      </c>
    </row>
    <row r="1803" spans="11:19" hidden="1">
      <c r="K1803" s="779" t="str">
        <f t="shared" ca="1" si="70"/>
        <v/>
      </c>
      <c r="L1803" s="779" t="str">
        <f t="shared" ca="1" si="71"/>
        <v/>
      </c>
      <c r="O1803" s="779" t="s">
        <v>465</v>
      </c>
      <c r="P1803" s="779" t="s">
        <v>466</v>
      </c>
      <c r="Q1803" s="779" t="s">
        <v>467</v>
      </c>
      <c r="R1803" s="779" t="s">
        <v>468</v>
      </c>
      <c r="S1803" s="779" t="s">
        <v>469</v>
      </c>
    </row>
    <row r="1804" spans="11:19" hidden="1">
      <c r="K1804" s="779" t="str">
        <f t="shared" ref="K1804:K1867" ca="1" si="72">IF(INDIRECT($O1804)=0,"",INDIRECT($R1804)&amp;INDIRECT($O1804)&amp;INDIRECT($P1804)&amp;INDIRECT($Q1804))</f>
        <v/>
      </c>
      <c r="L1804" s="779" t="str">
        <f t="shared" ref="L1804:L1867" ca="1" si="73">IF(INDIRECT($O1804)=0,"",INDIRECT($S1804)&amp;INDIRECT($O1804)&amp;INDIRECT($P1804)&amp;INDIRECT($Q1804))</f>
        <v/>
      </c>
      <c r="O1804" s="779" t="s">
        <v>470</v>
      </c>
      <c r="P1804" s="779" t="s">
        <v>471</v>
      </c>
      <c r="Q1804" s="779" t="s">
        <v>472</v>
      </c>
      <c r="R1804" s="779" t="s">
        <v>473</v>
      </c>
      <c r="S1804" s="779" t="s">
        <v>3845</v>
      </c>
    </row>
    <row r="1805" spans="11:19" hidden="1">
      <c r="K1805" s="779" t="str">
        <f t="shared" ca="1" si="72"/>
        <v/>
      </c>
      <c r="L1805" s="779" t="str">
        <f t="shared" ca="1" si="73"/>
        <v/>
      </c>
      <c r="O1805" s="779" t="s">
        <v>3846</v>
      </c>
      <c r="P1805" s="779" t="s">
        <v>3847</v>
      </c>
      <c r="Q1805" s="779" t="s">
        <v>3848</v>
      </c>
      <c r="R1805" s="779" t="s">
        <v>3849</v>
      </c>
      <c r="S1805" s="779" t="s">
        <v>3850</v>
      </c>
    </row>
    <row r="1806" spans="11:19" hidden="1">
      <c r="K1806" s="779" t="str">
        <f t="shared" ca="1" si="72"/>
        <v/>
      </c>
      <c r="L1806" s="779" t="str">
        <f t="shared" ca="1" si="73"/>
        <v/>
      </c>
      <c r="O1806" s="779" t="s">
        <v>3851</v>
      </c>
      <c r="P1806" s="779" t="s">
        <v>3852</v>
      </c>
      <c r="Q1806" s="779" t="s">
        <v>3853</v>
      </c>
      <c r="R1806" s="779" t="s">
        <v>3854</v>
      </c>
      <c r="S1806" s="779" t="s">
        <v>3855</v>
      </c>
    </row>
    <row r="1807" spans="11:19" hidden="1">
      <c r="K1807" s="779" t="str">
        <f t="shared" ca="1" si="72"/>
        <v/>
      </c>
      <c r="L1807" s="779" t="str">
        <f t="shared" ca="1" si="73"/>
        <v/>
      </c>
      <c r="O1807" s="779" t="s">
        <v>9282</v>
      </c>
      <c r="P1807" s="779" t="s">
        <v>9030</v>
      </c>
      <c r="Q1807" s="779" t="s">
        <v>9031</v>
      </c>
      <c r="R1807" s="779" t="s">
        <v>9032</v>
      </c>
      <c r="S1807" s="779" t="s">
        <v>9033</v>
      </c>
    </row>
    <row r="1808" spans="11:19" hidden="1">
      <c r="K1808" s="779" t="str">
        <f t="shared" ca="1" si="72"/>
        <v/>
      </c>
      <c r="L1808" s="779" t="str">
        <f t="shared" ca="1" si="73"/>
        <v/>
      </c>
      <c r="O1808" s="779" t="s">
        <v>9034</v>
      </c>
      <c r="P1808" s="779" t="s">
        <v>12565</v>
      </c>
      <c r="Q1808" s="779" t="s">
        <v>12566</v>
      </c>
      <c r="R1808" s="779" t="s">
        <v>12567</v>
      </c>
      <c r="S1808" s="779" t="s">
        <v>12568</v>
      </c>
    </row>
    <row r="1809" spans="11:19" hidden="1">
      <c r="K1809" s="779" t="str">
        <f t="shared" ca="1" si="72"/>
        <v/>
      </c>
      <c r="L1809" s="779" t="str">
        <f t="shared" ca="1" si="73"/>
        <v/>
      </c>
      <c r="O1809" s="779" t="s">
        <v>12569</v>
      </c>
      <c r="P1809" s="779" t="s">
        <v>12570</v>
      </c>
      <c r="Q1809" s="779" t="s">
        <v>12571</v>
      </c>
      <c r="R1809" s="779" t="s">
        <v>12572</v>
      </c>
      <c r="S1809" s="779" t="s">
        <v>6178</v>
      </c>
    </row>
    <row r="1810" spans="11:19" hidden="1">
      <c r="K1810" s="779" t="str">
        <f t="shared" ca="1" si="72"/>
        <v/>
      </c>
      <c r="L1810" s="779" t="str">
        <f t="shared" ca="1" si="73"/>
        <v/>
      </c>
      <c r="O1810" s="779" t="s">
        <v>6179</v>
      </c>
      <c r="P1810" s="779" t="s">
        <v>6180</v>
      </c>
      <c r="Q1810" s="779" t="s">
        <v>6181</v>
      </c>
      <c r="R1810" s="779" t="s">
        <v>6182</v>
      </c>
      <c r="S1810" s="779" t="s">
        <v>11319</v>
      </c>
    </row>
    <row r="1811" spans="11:19" hidden="1">
      <c r="K1811" s="779" t="str">
        <f t="shared" ca="1" si="72"/>
        <v/>
      </c>
      <c r="L1811" s="779" t="str">
        <f t="shared" ca="1" si="73"/>
        <v/>
      </c>
      <c r="O1811" s="779" t="s">
        <v>11320</v>
      </c>
      <c r="P1811" s="779" t="s">
        <v>11321</v>
      </c>
      <c r="Q1811" s="779" t="s">
        <v>11322</v>
      </c>
      <c r="R1811" s="779" t="s">
        <v>11323</v>
      </c>
      <c r="S1811" s="779" t="s">
        <v>11324</v>
      </c>
    </row>
    <row r="1812" spans="11:19" hidden="1">
      <c r="K1812" s="779" t="str">
        <f t="shared" ca="1" si="72"/>
        <v/>
      </c>
      <c r="L1812" s="779" t="str">
        <f t="shared" ca="1" si="73"/>
        <v/>
      </c>
      <c r="O1812" s="779" t="s">
        <v>11325</v>
      </c>
      <c r="P1812" s="779" t="s">
        <v>11326</v>
      </c>
      <c r="Q1812" s="779" t="s">
        <v>11327</v>
      </c>
      <c r="R1812" s="779" t="s">
        <v>11328</v>
      </c>
      <c r="S1812" s="779" t="s">
        <v>11329</v>
      </c>
    </row>
    <row r="1813" spans="11:19" hidden="1">
      <c r="K1813" s="779" t="str">
        <f t="shared" ca="1" si="72"/>
        <v/>
      </c>
      <c r="L1813" s="779" t="str">
        <f t="shared" ca="1" si="73"/>
        <v/>
      </c>
      <c r="O1813" s="779" t="s">
        <v>11330</v>
      </c>
      <c r="P1813" s="779" t="s">
        <v>11331</v>
      </c>
      <c r="Q1813" s="779" t="s">
        <v>11332</v>
      </c>
      <c r="R1813" s="779" t="s">
        <v>11333</v>
      </c>
      <c r="S1813" s="779" t="s">
        <v>6751</v>
      </c>
    </row>
    <row r="1814" spans="11:19" hidden="1">
      <c r="K1814" s="779" t="str">
        <f t="shared" ca="1" si="72"/>
        <v/>
      </c>
      <c r="L1814" s="779" t="str">
        <f t="shared" ca="1" si="73"/>
        <v/>
      </c>
      <c r="O1814" s="779" t="s">
        <v>6752</v>
      </c>
      <c r="P1814" s="779" t="s">
        <v>6753</v>
      </c>
      <c r="Q1814" s="779" t="s">
        <v>6754</v>
      </c>
      <c r="R1814" s="779" t="s">
        <v>12936</v>
      </c>
      <c r="S1814" s="779" t="s">
        <v>12937</v>
      </c>
    </row>
    <row r="1815" spans="11:19" hidden="1">
      <c r="K1815" s="779" t="str">
        <f t="shared" ca="1" si="72"/>
        <v/>
      </c>
      <c r="L1815" s="779" t="str">
        <f t="shared" ca="1" si="73"/>
        <v/>
      </c>
      <c r="O1815" s="779" t="s">
        <v>12938</v>
      </c>
      <c r="P1815" s="779" t="s">
        <v>12939</v>
      </c>
      <c r="Q1815" s="779" t="s">
        <v>12940</v>
      </c>
      <c r="R1815" s="779" t="s">
        <v>12941</v>
      </c>
      <c r="S1815" s="779" t="s">
        <v>12942</v>
      </c>
    </row>
    <row r="1816" spans="11:19" hidden="1">
      <c r="K1816" s="779" t="str">
        <f t="shared" ca="1" si="72"/>
        <v/>
      </c>
      <c r="L1816" s="779" t="str">
        <f t="shared" ca="1" si="73"/>
        <v/>
      </c>
      <c r="O1816" s="779" t="s">
        <v>12943</v>
      </c>
      <c r="P1816" s="779" t="s">
        <v>10065</v>
      </c>
      <c r="Q1816" s="779" t="s">
        <v>10066</v>
      </c>
      <c r="R1816" s="779" t="s">
        <v>10067</v>
      </c>
      <c r="S1816" s="779" t="s">
        <v>10068</v>
      </c>
    </row>
    <row r="1817" spans="11:19" hidden="1">
      <c r="K1817" s="779" t="str">
        <f t="shared" ca="1" si="72"/>
        <v/>
      </c>
      <c r="L1817" s="779" t="str">
        <f t="shared" ca="1" si="73"/>
        <v/>
      </c>
      <c r="O1817" s="779" t="s">
        <v>10069</v>
      </c>
      <c r="P1817" s="779" t="s">
        <v>10070</v>
      </c>
      <c r="Q1817" s="779" t="s">
        <v>10015</v>
      </c>
      <c r="R1817" s="779" t="s">
        <v>10016</v>
      </c>
      <c r="S1817" s="779" t="s">
        <v>10017</v>
      </c>
    </row>
    <row r="1818" spans="11:19" hidden="1">
      <c r="K1818" s="779" t="str">
        <f t="shared" ca="1" si="72"/>
        <v/>
      </c>
      <c r="L1818" s="779" t="str">
        <f t="shared" ca="1" si="73"/>
        <v/>
      </c>
      <c r="O1818" s="779" t="s">
        <v>10018</v>
      </c>
      <c r="P1818" s="779" t="s">
        <v>10019</v>
      </c>
      <c r="Q1818" s="779" t="s">
        <v>10020</v>
      </c>
      <c r="R1818" s="779" t="s">
        <v>10021</v>
      </c>
      <c r="S1818" s="779" t="s">
        <v>10022</v>
      </c>
    </row>
    <row r="1819" spans="11:19" hidden="1">
      <c r="K1819" s="779" t="str">
        <f t="shared" ca="1" si="72"/>
        <v/>
      </c>
      <c r="L1819" s="779" t="str">
        <f t="shared" ca="1" si="73"/>
        <v/>
      </c>
      <c r="O1819" s="779" t="s">
        <v>10023</v>
      </c>
      <c r="P1819" s="779" t="s">
        <v>10024</v>
      </c>
      <c r="Q1819" s="779" t="s">
        <v>10025</v>
      </c>
      <c r="R1819" s="779" t="s">
        <v>10026</v>
      </c>
      <c r="S1819" s="779" t="s">
        <v>10027</v>
      </c>
    </row>
    <row r="1820" spans="11:19" hidden="1">
      <c r="K1820" s="779" t="str">
        <f t="shared" ca="1" si="72"/>
        <v/>
      </c>
      <c r="L1820" s="779" t="str">
        <f t="shared" ca="1" si="73"/>
        <v/>
      </c>
      <c r="O1820" s="779" t="s">
        <v>10028</v>
      </c>
      <c r="P1820" s="779" t="s">
        <v>10029</v>
      </c>
      <c r="Q1820" s="779" t="s">
        <v>10030</v>
      </c>
      <c r="R1820" s="779" t="s">
        <v>10031</v>
      </c>
      <c r="S1820" s="779" t="s">
        <v>10032</v>
      </c>
    </row>
    <row r="1821" spans="11:19" hidden="1">
      <c r="K1821" s="779" t="str">
        <f t="shared" ca="1" si="72"/>
        <v/>
      </c>
      <c r="L1821" s="779" t="str">
        <f t="shared" ca="1" si="73"/>
        <v/>
      </c>
      <c r="O1821" s="779" t="s">
        <v>10033</v>
      </c>
      <c r="P1821" s="779" t="s">
        <v>10034</v>
      </c>
      <c r="Q1821" s="779" t="s">
        <v>10035</v>
      </c>
      <c r="R1821" s="779" t="s">
        <v>10036</v>
      </c>
      <c r="S1821" s="779" t="s">
        <v>10037</v>
      </c>
    </row>
    <row r="1822" spans="11:19" hidden="1">
      <c r="K1822" s="779" t="str">
        <f t="shared" ca="1" si="72"/>
        <v/>
      </c>
      <c r="L1822" s="779" t="str">
        <f t="shared" ca="1" si="73"/>
        <v/>
      </c>
      <c r="O1822" s="779" t="s">
        <v>10038</v>
      </c>
      <c r="P1822" s="779" t="s">
        <v>10039</v>
      </c>
      <c r="Q1822" s="779" t="s">
        <v>10040</v>
      </c>
      <c r="R1822" s="779" t="s">
        <v>10644</v>
      </c>
      <c r="S1822" s="779" t="s">
        <v>8053</v>
      </c>
    </row>
    <row r="1823" spans="11:19" hidden="1">
      <c r="K1823" s="779" t="str">
        <f t="shared" ca="1" si="72"/>
        <v/>
      </c>
      <c r="L1823" s="779" t="str">
        <f t="shared" ca="1" si="73"/>
        <v/>
      </c>
      <c r="O1823" s="779" t="s">
        <v>2241</v>
      </c>
      <c r="P1823" s="779" t="s">
        <v>2242</v>
      </c>
      <c r="Q1823" s="779" t="s">
        <v>2243</v>
      </c>
      <c r="R1823" s="779" t="s">
        <v>2244</v>
      </c>
      <c r="S1823" s="779" t="s">
        <v>253</v>
      </c>
    </row>
    <row r="1824" spans="11:19" hidden="1">
      <c r="K1824" s="779" t="str">
        <f t="shared" ca="1" si="72"/>
        <v/>
      </c>
      <c r="L1824" s="779" t="str">
        <f t="shared" ca="1" si="73"/>
        <v/>
      </c>
      <c r="O1824" s="779" t="s">
        <v>254</v>
      </c>
      <c r="P1824" s="779" t="s">
        <v>255</v>
      </c>
      <c r="Q1824" s="779" t="s">
        <v>256</v>
      </c>
      <c r="R1824" s="779" t="s">
        <v>2674</v>
      </c>
      <c r="S1824" s="779" t="s">
        <v>2675</v>
      </c>
    </row>
    <row r="1825" spans="11:19" hidden="1">
      <c r="K1825" s="779" t="str">
        <f t="shared" ca="1" si="72"/>
        <v/>
      </c>
      <c r="L1825" s="779" t="str">
        <f t="shared" ca="1" si="73"/>
        <v/>
      </c>
      <c r="O1825" s="779" t="s">
        <v>2676</v>
      </c>
      <c r="P1825" s="779" t="s">
        <v>2677</v>
      </c>
      <c r="Q1825" s="779" t="s">
        <v>2678</v>
      </c>
      <c r="R1825" s="779" t="s">
        <v>852</v>
      </c>
      <c r="S1825" s="779" t="s">
        <v>853</v>
      </c>
    </row>
    <row r="1826" spans="11:19" hidden="1">
      <c r="K1826" s="779" t="str">
        <f t="shared" ca="1" si="72"/>
        <v/>
      </c>
      <c r="L1826" s="779" t="str">
        <f t="shared" ca="1" si="73"/>
        <v/>
      </c>
      <c r="O1826" s="779" t="s">
        <v>10718</v>
      </c>
      <c r="P1826" s="779" t="s">
        <v>10719</v>
      </c>
      <c r="Q1826" s="779" t="s">
        <v>4857</v>
      </c>
      <c r="R1826" s="779" t="s">
        <v>4858</v>
      </c>
      <c r="S1826" s="779" t="s">
        <v>4859</v>
      </c>
    </row>
    <row r="1827" spans="11:19" hidden="1">
      <c r="K1827" s="779" t="str">
        <f t="shared" ca="1" si="72"/>
        <v/>
      </c>
      <c r="L1827" s="779" t="str">
        <f t="shared" ca="1" si="73"/>
        <v/>
      </c>
      <c r="O1827" s="779" t="s">
        <v>4860</v>
      </c>
      <c r="P1827" s="779" t="s">
        <v>4861</v>
      </c>
      <c r="Q1827" s="779" t="s">
        <v>4862</v>
      </c>
      <c r="R1827" s="779" t="s">
        <v>4863</v>
      </c>
      <c r="S1827" s="779" t="s">
        <v>4864</v>
      </c>
    </row>
    <row r="1828" spans="11:19" hidden="1">
      <c r="K1828" s="779" t="str">
        <f t="shared" ca="1" si="72"/>
        <v/>
      </c>
      <c r="L1828" s="779" t="str">
        <f t="shared" ca="1" si="73"/>
        <v/>
      </c>
      <c r="O1828" s="779" t="s">
        <v>4865</v>
      </c>
      <c r="P1828" s="779" t="s">
        <v>10881</v>
      </c>
      <c r="Q1828" s="779" t="s">
        <v>10882</v>
      </c>
      <c r="R1828" s="779" t="s">
        <v>10883</v>
      </c>
      <c r="S1828" s="779" t="s">
        <v>10884</v>
      </c>
    </row>
    <row r="1829" spans="11:19" hidden="1">
      <c r="K1829" s="779" t="str">
        <f t="shared" ca="1" si="72"/>
        <v/>
      </c>
      <c r="L1829" s="779" t="str">
        <f t="shared" ca="1" si="73"/>
        <v/>
      </c>
      <c r="O1829" s="779" t="s">
        <v>11946</v>
      </c>
      <c r="P1829" s="779" t="s">
        <v>11947</v>
      </c>
      <c r="Q1829" s="779" t="s">
        <v>11948</v>
      </c>
      <c r="R1829" s="779" t="s">
        <v>11949</v>
      </c>
      <c r="S1829" s="779" t="s">
        <v>11950</v>
      </c>
    </row>
    <row r="1830" spans="11:19" hidden="1">
      <c r="K1830" s="779" t="str">
        <f t="shared" ca="1" si="72"/>
        <v/>
      </c>
      <c r="L1830" s="779" t="str">
        <f t="shared" ca="1" si="73"/>
        <v/>
      </c>
      <c r="O1830" s="779" t="s">
        <v>11951</v>
      </c>
      <c r="P1830" s="779" t="s">
        <v>11952</v>
      </c>
      <c r="Q1830" s="779" t="s">
        <v>11953</v>
      </c>
      <c r="R1830" s="779" t="s">
        <v>11954</v>
      </c>
      <c r="S1830" s="779" t="s">
        <v>11955</v>
      </c>
    </row>
    <row r="1831" spans="11:19" hidden="1">
      <c r="K1831" s="779" t="str">
        <f t="shared" ca="1" si="72"/>
        <v/>
      </c>
      <c r="L1831" s="779" t="str">
        <f t="shared" ca="1" si="73"/>
        <v/>
      </c>
      <c r="O1831" s="779" t="s">
        <v>11956</v>
      </c>
      <c r="P1831" s="779" t="s">
        <v>4878</v>
      </c>
      <c r="Q1831" s="779" t="s">
        <v>4879</v>
      </c>
      <c r="R1831" s="779" t="s">
        <v>4880</v>
      </c>
      <c r="S1831" s="779" t="s">
        <v>4881</v>
      </c>
    </row>
    <row r="1832" spans="11:19" hidden="1">
      <c r="K1832" s="779" t="str">
        <f t="shared" ca="1" si="72"/>
        <v/>
      </c>
      <c r="L1832" s="779" t="str">
        <f t="shared" ca="1" si="73"/>
        <v/>
      </c>
      <c r="O1832" s="779" t="s">
        <v>4882</v>
      </c>
      <c r="P1832" s="779" t="s">
        <v>3462</v>
      </c>
      <c r="Q1832" s="779" t="s">
        <v>3463</v>
      </c>
      <c r="R1832" s="779" t="s">
        <v>3464</v>
      </c>
      <c r="S1832" s="779" t="s">
        <v>3465</v>
      </c>
    </row>
    <row r="1833" spans="11:19" hidden="1">
      <c r="K1833" s="779" t="str">
        <f t="shared" ca="1" si="72"/>
        <v/>
      </c>
      <c r="L1833" s="779" t="str">
        <f t="shared" ca="1" si="73"/>
        <v/>
      </c>
      <c r="O1833" s="779" t="s">
        <v>3466</v>
      </c>
      <c r="P1833" s="779" t="s">
        <v>3467</v>
      </c>
      <c r="Q1833" s="779" t="s">
        <v>3468</v>
      </c>
      <c r="R1833" s="779" t="s">
        <v>3469</v>
      </c>
      <c r="S1833" s="779" t="s">
        <v>3470</v>
      </c>
    </row>
    <row r="1834" spans="11:19" hidden="1">
      <c r="K1834" s="779" t="str">
        <f t="shared" ca="1" si="72"/>
        <v/>
      </c>
      <c r="L1834" s="779" t="str">
        <f t="shared" ca="1" si="73"/>
        <v/>
      </c>
      <c r="O1834" s="779" t="s">
        <v>6339</v>
      </c>
      <c r="P1834" s="779" t="s">
        <v>6340</v>
      </c>
      <c r="Q1834" s="779" t="s">
        <v>6341</v>
      </c>
      <c r="R1834" s="779" t="s">
        <v>6342</v>
      </c>
      <c r="S1834" s="779" t="s">
        <v>6343</v>
      </c>
    </row>
    <row r="1835" spans="11:19" hidden="1">
      <c r="K1835" s="779" t="str">
        <f t="shared" ca="1" si="72"/>
        <v/>
      </c>
      <c r="L1835" s="779" t="str">
        <f t="shared" ca="1" si="73"/>
        <v/>
      </c>
      <c r="O1835" s="779" t="s">
        <v>6344</v>
      </c>
      <c r="P1835" s="779" t="s">
        <v>6345</v>
      </c>
      <c r="Q1835" s="779" t="s">
        <v>6346</v>
      </c>
      <c r="R1835" s="779" t="s">
        <v>6347</v>
      </c>
      <c r="S1835" s="779" t="s">
        <v>6348</v>
      </c>
    </row>
    <row r="1836" spans="11:19" hidden="1">
      <c r="K1836" s="779" t="str">
        <f t="shared" ca="1" si="72"/>
        <v/>
      </c>
      <c r="L1836" s="779" t="str">
        <f t="shared" ca="1" si="73"/>
        <v/>
      </c>
      <c r="O1836" s="779" t="s">
        <v>6349</v>
      </c>
      <c r="P1836" s="779" t="s">
        <v>6350</v>
      </c>
      <c r="Q1836" s="779" t="s">
        <v>6351</v>
      </c>
      <c r="R1836" s="779" t="s">
        <v>6352</v>
      </c>
      <c r="S1836" s="779" t="s">
        <v>6353</v>
      </c>
    </row>
    <row r="1837" spans="11:19" hidden="1">
      <c r="K1837" s="779" t="str">
        <f t="shared" ca="1" si="72"/>
        <v/>
      </c>
      <c r="L1837" s="779" t="str">
        <f t="shared" ca="1" si="73"/>
        <v/>
      </c>
      <c r="O1837" s="779" t="s">
        <v>6354</v>
      </c>
      <c r="P1837" s="779" t="s">
        <v>6355</v>
      </c>
      <c r="Q1837" s="779" t="s">
        <v>6356</v>
      </c>
      <c r="R1837" s="779" t="s">
        <v>6357</v>
      </c>
      <c r="S1837" s="779" t="s">
        <v>6358</v>
      </c>
    </row>
    <row r="1838" spans="11:19" hidden="1">
      <c r="K1838" s="779" t="str">
        <f t="shared" ca="1" si="72"/>
        <v/>
      </c>
      <c r="L1838" s="779" t="str">
        <f t="shared" ca="1" si="73"/>
        <v/>
      </c>
      <c r="O1838" s="779" t="s">
        <v>6359</v>
      </c>
      <c r="P1838" s="779" t="s">
        <v>6360</v>
      </c>
      <c r="Q1838" s="779" t="s">
        <v>6361</v>
      </c>
      <c r="R1838" s="779" t="s">
        <v>6362</v>
      </c>
      <c r="S1838" s="779" t="s">
        <v>12166</v>
      </c>
    </row>
    <row r="1839" spans="11:19" hidden="1">
      <c r="K1839" s="779" t="str">
        <f t="shared" ca="1" si="72"/>
        <v/>
      </c>
      <c r="L1839" s="779" t="str">
        <f t="shared" ca="1" si="73"/>
        <v/>
      </c>
      <c r="O1839" s="779" t="s">
        <v>12167</v>
      </c>
      <c r="P1839" s="779" t="s">
        <v>12168</v>
      </c>
      <c r="Q1839" s="779" t="s">
        <v>12169</v>
      </c>
      <c r="R1839" s="779" t="s">
        <v>12170</v>
      </c>
      <c r="S1839" s="779" t="s">
        <v>5455</v>
      </c>
    </row>
    <row r="1840" spans="11:19" hidden="1">
      <c r="K1840" s="779" t="str">
        <f t="shared" ca="1" si="72"/>
        <v/>
      </c>
      <c r="L1840" s="779" t="str">
        <f t="shared" ca="1" si="73"/>
        <v/>
      </c>
      <c r="O1840" s="779" t="s">
        <v>5456</v>
      </c>
      <c r="P1840" s="779" t="s">
        <v>5457</v>
      </c>
      <c r="Q1840" s="779" t="s">
        <v>5458</v>
      </c>
      <c r="R1840" s="779" t="s">
        <v>5459</v>
      </c>
      <c r="S1840" s="779" t="s">
        <v>5460</v>
      </c>
    </row>
    <row r="1841" spans="11:19" hidden="1">
      <c r="K1841" s="779" t="str">
        <f t="shared" ca="1" si="72"/>
        <v/>
      </c>
      <c r="L1841" s="779" t="str">
        <f t="shared" ca="1" si="73"/>
        <v/>
      </c>
      <c r="O1841" s="779" t="s">
        <v>5461</v>
      </c>
      <c r="P1841" s="779" t="s">
        <v>9679</v>
      </c>
      <c r="Q1841" s="779" t="s">
        <v>9680</v>
      </c>
      <c r="R1841" s="779" t="s">
        <v>9681</v>
      </c>
      <c r="S1841" s="779" t="s">
        <v>12631</v>
      </c>
    </row>
    <row r="1842" spans="11:19" hidden="1">
      <c r="K1842" s="779" t="str">
        <f t="shared" ca="1" si="72"/>
        <v/>
      </c>
      <c r="L1842" s="779" t="str">
        <f t="shared" ca="1" si="73"/>
        <v/>
      </c>
      <c r="O1842" s="779" t="s">
        <v>4613</v>
      </c>
      <c r="P1842" s="779" t="s">
        <v>4614</v>
      </c>
      <c r="Q1842" s="779" t="s">
        <v>4615</v>
      </c>
      <c r="R1842" s="779" t="s">
        <v>9486</v>
      </c>
      <c r="S1842" s="779" t="s">
        <v>9487</v>
      </c>
    </row>
    <row r="1843" spans="11:19" hidden="1">
      <c r="K1843" s="779" t="str">
        <f t="shared" ca="1" si="72"/>
        <v/>
      </c>
      <c r="L1843" s="779" t="str">
        <f t="shared" ca="1" si="73"/>
        <v/>
      </c>
      <c r="O1843" s="779" t="s">
        <v>9488</v>
      </c>
      <c r="P1843" s="779" t="s">
        <v>9489</v>
      </c>
      <c r="Q1843" s="779" t="s">
        <v>9490</v>
      </c>
      <c r="R1843" s="779" t="s">
        <v>9491</v>
      </c>
      <c r="S1843" s="779" t="s">
        <v>9492</v>
      </c>
    </row>
    <row r="1844" spans="11:19" hidden="1">
      <c r="K1844" s="779" t="str">
        <f t="shared" ca="1" si="72"/>
        <v/>
      </c>
      <c r="L1844" s="779" t="str">
        <f t="shared" ca="1" si="73"/>
        <v/>
      </c>
      <c r="O1844" s="779" t="s">
        <v>6103</v>
      </c>
      <c r="P1844" s="779" t="s">
        <v>6104</v>
      </c>
      <c r="Q1844" s="779" t="s">
        <v>13920</v>
      </c>
      <c r="R1844" s="779" t="s">
        <v>13921</v>
      </c>
      <c r="S1844" s="779" t="s">
        <v>13922</v>
      </c>
    </row>
    <row r="1845" spans="11:19" hidden="1">
      <c r="K1845" s="779" t="str">
        <f t="shared" ca="1" si="72"/>
        <v/>
      </c>
      <c r="L1845" s="779" t="str">
        <f t="shared" ca="1" si="73"/>
        <v/>
      </c>
      <c r="O1845" s="779" t="s">
        <v>13923</v>
      </c>
      <c r="P1845" s="779" t="s">
        <v>13924</v>
      </c>
      <c r="Q1845" s="779" t="s">
        <v>13925</v>
      </c>
      <c r="R1845" s="779" t="s">
        <v>13926</v>
      </c>
      <c r="S1845" s="779" t="s">
        <v>13927</v>
      </c>
    </row>
    <row r="1846" spans="11:19" hidden="1">
      <c r="K1846" s="779" t="str">
        <f t="shared" ca="1" si="72"/>
        <v/>
      </c>
      <c r="L1846" s="779" t="str">
        <f t="shared" ca="1" si="73"/>
        <v/>
      </c>
      <c r="O1846" s="779" t="s">
        <v>3892</v>
      </c>
      <c r="P1846" s="779" t="s">
        <v>3893</v>
      </c>
      <c r="Q1846" s="779" t="s">
        <v>3894</v>
      </c>
      <c r="R1846" s="779" t="s">
        <v>3895</v>
      </c>
      <c r="S1846" s="779" t="s">
        <v>3896</v>
      </c>
    </row>
    <row r="1847" spans="11:19" hidden="1">
      <c r="K1847" s="779" t="str">
        <f t="shared" ca="1" si="72"/>
        <v/>
      </c>
      <c r="L1847" s="779" t="str">
        <f t="shared" ca="1" si="73"/>
        <v/>
      </c>
      <c r="O1847" s="779" t="s">
        <v>3897</v>
      </c>
      <c r="P1847" s="779" t="s">
        <v>3898</v>
      </c>
      <c r="Q1847" s="779" t="s">
        <v>3899</v>
      </c>
      <c r="R1847" s="779" t="s">
        <v>329</v>
      </c>
      <c r="S1847" s="779" t="s">
        <v>330</v>
      </c>
    </row>
    <row r="1848" spans="11:19" hidden="1">
      <c r="K1848" s="779" t="str">
        <f t="shared" ca="1" si="72"/>
        <v/>
      </c>
      <c r="L1848" s="779" t="str">
        <f t="shared" ca="1" si="73"/>
        <v/>
      </c>
      <c r="O1848" s="779" t="s">
        <v>4967</v>
      </c>
      <c r="P1848" s="779" t="s">
        <v>4968</v>
      </c>
      <c r="Q1848" s="779" t="s">
        <v>4969</v>
      </c>
      <c r="R1848" s="779" t="s">
        <v>5110</v>
      </c>
      <c r="S1848" s="779" t="s">
        <v>13929</v>
      </c>
    </row>
    <row r="1849" spans="11:19" hidden="1">
      <c r="K1849" s="779" t="str">
        <f t="shared" ca="1" si="72"/>
        <v/>
      </c>
      <c r="L1849" s="779" t="str">
        <f t="shared" ca="1" si="73"/>
        <v/>
      </c>
      <c r="O1849" s="779" t="s">
        <v>13930</v>
      </c>
      <c r="P1849" s="779" t="s">
        <v>13931</v>
      </c>
      <c r="Q1849" s="779" t="s">
        <v>13932</v>
      </c>
      <c r="R1849" s="779" t="s">
        <v>13933</v>
      </c>
      <c r="S1849" s="779" t="s">
        <v>13934</v>
      </c>
    </row>
    <row r="1850" spans="11:19" hidden="1">
      <c r="K1850" s="779" t="str">
        <f t="shared" ca="1" si="72"/>
        <v/>
      </c>
      <c r="L1850" s="779" t="str">
        <f t="shared" ca="1" si="73"/>
        <v/>
      </c>
      <c r="O1850" s="779" t="s">
        <v>13935</v>
      </c>
      <c r="P1850" s="779" t="s">
        <v>13936</v>
      </c>
      <c r="Q1850" s="779" t="s">
        <v>11568</v>
      </c>
      <c r="R1850" s="779" t="s">
        <v>11569</v>
      </c>
      <c r="S1850" s="779" t="s">
        <v>11570</v>
      </c>
    </row>
    <row r="1851" spans="11:19" hidden="1">
      <c r="K1851" s="779" t="str">
        <f t="shared" ca="1" si="72"/>
        <v/>
      </c>
      <c r="L1851" s="779" t="str">
        <f t="shared" ca="1" si="73"/>
        <v/>
      </c>
      <c r="O1851" s="779" t="s">
        <v>11571</v>
      </c>
      <c r="P1851" s="779" t="s">
        <v>13373</v>
      </c>
      <c r="Q1851" s="779" t="s">
        <v>5248</v>
      </c>
      <c r="R1851" s="779" t="s">
        <v>5249</v>
      </c>
      <c r="S1851" s="779" t="s">
        <v>5250</v>
      </c>
    </row>
    <row r="1852" spans="11:19" hidden="1">
      <c r="K1852" s="779" t="str">
        <f t="shared" ca="1" si="72"/>
        <v/>
      </c>
      <c r="L1852" s="779" t="str">
        <f t="shared" ca="1" si="73"/>
        <v/>
      </c>
      <c r="O1852" s="779" t="s">
        <v>5251</v>
      </c>
      <c r="P1852" s="779" t="s">
        <v>5252</v>
      </c>
      <c r="Q1852" s="779" t="s">
        <v>5253</v>
      </c>
      <c r="R1852" s="779" t="s">
        <v>5254</v>
      </c>
      <c r="S1852" s="779" t="s">
        <v>5255</v>
      </c>
    </row>
    <row r="1853" spans="11:19" hidden="1">
      <c r="K1853" s="779" t="str">
        <f t="shared" ca="1" si="72"/>
        <v/>
      </c>
      <c r="L1853" s="779" t="str">
        <f t="shared" ca="1" si="73"/>
        <v/>
      </c>
      <c r="O1853" s="779" t="s">
        <v>5256</v>
      </c>
      <c r="P1853" s="779" t="s">
        <v>5257</v>
      </c>
      <c r="Q1853" s="779" t="s">
        <v>5258</v>
      </c>
      <c r="R1853" s="779" t="s">
        <v>5259</v>
      </c>
      <c r="S1853" s="779" t="s">
        <v>5260</v>
      </c>
    </row>
    <row r="1854" spans="11:19" hidden="1">
      <c r="K1854" s="779" t="str">
        <f t="shared" ca="1" si="72"/>
        <v/>
      </c>
      <c r="L1854" s="779" t="str">
        <f t="shared" ca="1" si="73"/>
        <v/>
      </c>
      <c r="O1854" s="779" t="s">
        <v>2107</v>
      </c>
      <c r="P1854" s="779" t="s">
        <v>2108</v>
      </c>
      <c r="Q1854" s="779" t="s">
        <v>2109</v>
      </c>
      <c r="R1854" s="779" t="s">
        <v>361</v>
      </c>
      <c r="S1854" s="779" t="s">
        <v>362</v>
      </c>
    </row>
    <row r="1855" spans="11:19" hidden="1">
      <c r="K1855" s="779" t="str">
        <f t="shared" ca="1" si="72"/>
        <v/>
      </c>
      <c r="L1855" s="779" t="str">
        <f t="shared" ca="1" si="73"/>
        <v/>
      </c>
      <c r="O1855" s="779" t="s">
        <v>363</v>
      </c>
      <c r="P1855" s="779" t="s">
        <v>364</v>
      </c>
      <c r="Q1855" s="779" t="s">
        <v>365</v>
      </c>
      <c r="R1855" s="779" t="s">
        <v>2093</v>
      </c>
      <c r="S1855" s="779" t="s">
        <v>2094</v>
      </c>
    </row>
    <row r="1856" spans="11:19" hidden="1">
      <c r="K1856" s="779" t="str">
        <f t="shared" ca="1" si="72"/>
        <v/>
      </c>
      <c r="L1856" s="779" t="str">
        <f t="shared" ca="1" si="73"/>
        <v/>
      </c>
      <c r="O1856" s="779" t="s">
        <v>2095</v>
      </c>
      <c r="P1856" s="779" t="s">
        <v>2096</v>
      </c>
      <c r="Q1856" s="779" t="s">
        <v>4839</v>
      </c>
      <c r="R1856" s="779" t="s">
        <v>4840</v>
      </c>
      <c r="S1856" s="779" t="s">
        <v>4841</v>
      </c>
    </row>
    <row r="1857" spans="11:19" hidden="1">
      <c r="K1857" s="779" t="str">
        <f t="shared" ca="1" si="72"/>
        <v/>
      </c>
      <c r="L1857" s="779" t="str">
        <f t="shared" ca="1" si="73"/>
        <v/>
      </c>
      <c r="O1857" s="779" t="s">
        <v>4842</v>
      </c>
      <c r="P1857" s="779" t="s">
        <v>4843</v>
      </c>
      <c r="Q1857" s="779" t="s">
        <v>4844</v>
      </c>
      <c r="R1857" s="779" t="s">
        <v>4845</v>
      </c>
      <c r="S1857" s="779" t="s">
        <v>4897</v>
      </c>
    </row>
    <row r="1858" spans="11:19" hidden="1">
      <c r="K1858" s="779" t="str">
        <f t="shared" ca="1" si="72"/>
        <v/>
      </c>
      <c r="L1858" s="779" t="str">
        <f t="shared" ca="1" si="73"/>
        <v/>
      </c>
      <c r="O1858" s="779" t="s">
        <v>4898</v>
      </c>
      <c r="P1858" s="779" t="s">
        <v>11139</v>
      </c>
      <c r="Q1858" s="779" t="s">
        <v>11140</v>
      </c>
      <c r="R1858" s="779" t="s">
        <v>9291</v>
      </c>
      <c r="S1858" s="779" t="s">
        <v>9292</v>
      </c>
    </row>
    <row r="1859" spans="11:19" hidden="1">
      <c r="K1859" s="779" t="str">
        <f t="shared" ca="1" si="72"/>
        <v/>
      </c>
      <c r="L1859" s="779" t="str">
        <f t="shared" ca="1" si="73"/>
        <v/>
      </c>
      <c r="O1859" s="779" t="s">
        <v>9293</v>
      </c>
      <c r="P1859" s="779" t="s">
        <v>9294</v>
      </c>
      <c r="Q1859" s="779" t="s">
        <v>9676</v>
      </c>
      <c r="R1859" s="779" t="s">
        <v>9677</v>
      </c>
      <c r="S1859" s="779" t="s">
        <v>9678</v>
      </c>
    </row>
    <row r="1860" spans="11:19" hidden="1">
      <c r="K1860" s="779" t="str">
        <f t="shared" ca="1" si="72"/>
        <v/>
      </c>
      <c r="L1860" s="779" t="str">
        <f t="shared" ca="1" si="73"/>
        <v/>
      </c>
      <c r="O1860" s="779" t="s">
        <v>10606</v>
      </c>
      <c r="P1860" s="779" t="s">
        <v>10607</v>
      </c>
      <c r="Q1860" s="779" t="s">
        <v>10608</v>
      </c>
      <c r="R1860" s="779" t="s">
        <v>10609</v>
      </c>
      <c r="S1860" s="779" t="s">
        <v>10610</v>
      </c>
    </row>
    <row r="1861" spans="11:19" hidden="1">
      <c r="K1861" s="779" t="str">
        <f t="shared" ca="1" si="72"/>
        <v/>
      </c>
      <c r="L1861" s="779" t="str">
        <f t="shared" ca="1" si="73"/>
        <v/>
      </c>
      <c r="O1861" s="779" t="s">
        <v>10611</v>
      </c>
      <c r="P1861" s="779" t="s">
        <v>5647</v>
      </c>
      <c r="Q1861" s="779" t="s">
        <v>5648</v>
      </c>
      <c r="R1861" s="779" t="s">
        <v>5649</v>
      </c>
      <c r="S1861" s="779" t="s">
        <v>5650</v>
      </c>
    </row>
    <row r="1862" spans="11:19" hidden="1">
      <c r="K1862" s="779" t="str">
        <f t="shared" ca="1" si="72"/>
        <v/>
      </c>
      <c r="L1862" s="779" t="str">
        <f t="shared" ca="1" si="73"/>
        <v/>
      </c>
      <c r="O1862" s="779" t="s">
        <v>5651</v>
      </c>
      <c r="P1862" s="779" t="s">
        <v>5652</v>
      </c>
      <c r="Q1862" s="779" t="s">
        <v>5653</v>
      </c>
      <c r="R1862" s="779" t="s">
        <v>5654</v>
      </c>
      <c r="S1862" s="779" t="s">
        <v>5655</v>
      </c>
    </row>
    <row r="1863" spans="11:19" hidden="1">
      <c r="K1863" s="779" t="str">
        <f t="shared" ca="1" si="72"/>
        <v/>
      </c>
      <c r="L1863" s="779" t="str">
        <f t="shared" ca="1" si="73"/>
        <v/>
      </c>
      <c r="O1863" s="779" t="s">
        <v>5656</v>
      </c>
      <c r="P1863" s="779" t="s">
        <v>12492</v>
      </c>
      <c r="Q1863" s="779" t="s">
        <v>12493</v>
      </c>
      <c r="R1863" s="779" t="s">
        <v>7537</v>
      </c>
      <c r="S1863" s="779" t="s">
        <v>7538</v>
      </c>
    </row>
    <row r="1864" spans="11:19" hidden="1">
      <c r="K1864" s="779" t="str">
        <f t="shared" ca="1" si="72"/>
        <v/>
      </c>
      <c r="L1864" s="779" t="str">
        <f t="shared" ca="1" si="73"/>
        <v/>
      </c>
      <c r="O1864" s="779" t="s">
        <v>10468</v>
      </c>
      <c r="P1864" s="779" t="s">
        <v>10469</v>
      </c>
      <c r="Q1864" s="779" t="s">
        <v>10470</v>
      </c>
      <c r="R1864" s="779" t="s">
        <v>10471</v>
      </c>
      <c r="S1864" s="779" t="s">
        <v>10472</v>
      </c>
    </row>
    <row r="1865" spans="11:19" hidden="1">
      <c r="K1865" s="779" t="str">
        <f t="shared" ca="1" si="72"/>
        <v/>
      </c>
      <c r="L1865" s="779" t="str">
        <f t="shared" ca="1" si="73"/>
        <v/>
      </c>
      <c r="O1865" s="779" t="s">
        <v>10473</v>
      </c>
      <c r="P1865" s="779" t="s">
        <v>10474</v>
      </c>
      <c r="Q1865" s="779" t="s">
        <v>9202</v>
      </c>
      <c r="R1865" s="779" t="s">
        <v>9203</v>
      </c>
      <c r="S1865" s="779" t="s">
        <v>9204</v>
      </c>
    </row>
    <row r="1866" spans="11:19" hidden="1">
      <c r="K1866" s="779" t="str">
        <f t="shared" ca="1" si="72"/>
        <v/>
      </c>
      <c r="L1866" s="779" t="str">
        <f t="shared" ca="1" si="73"/>
        <v/>
      </c>
      <c r="O1866" s="779" t="s">
        <v>9205</v>
      </c>
      <c r="P1866" s="779" t="s">
        <v>9206</v>
      </c>
      <c r="Q1866" s="779" t="s">
        <v>9207</v>
      </c>
      <c r="R1866" s="779" t="s">
        <v>9208</v>
      </c>
      <c r="S1866" s="779" t="s">
        <v>9209</v>
      </c>
    </row>
    <row r="1867" spans="11:19" hidden="1">
      <c r="K1867" s="779" t="str">
        <f t="shared" ca="1" si="72"/>
        <v/>
      </c>
      <c r="L1867" s="779" t="str">
        <f t="shared" ca="1" si="73"/>
        <v/>
      </c>
      <c r="O1867" s="779" t="s">
        <v>9210</v>
      </c>
      <c r="P1867" s="779" t="s">
        <v>9211</v>
      </c>
      <c r="Q1867" s="779" t="s">
        <v>2294</v>
      </c>
      <c r="R1867" s="779" t="s">
        <v>0</v>
      </c>
      <c r="S1867" s="779" t="s">
        <v>3696</v>
      </c>
    </row>
    <row r="1868" spans="11:19" hidden="1">
      <c r="K1868" s="779" t="str">
        <f t="shared" ref="K1868:K1931" ca="1" si="74">IF(INDIRECT($O1868)=0,"",INDIRECT($R1868)&amp;INDIRECT($O1868)&amp;INDIRECT($P1868)&amp;INDIRECT($Q1868))</f>
        <v/>
      </c>
      <c r="L1868" s="779" t="str">
        <f t="shared" ref="L1868:L1931" ca="1" si="75">IF(INDIRECT($O1868)=0,"",INDIRECT($S1868)&amp;INDIRECT($O1868)&amp;INDIRECT($P1868)&amp;INDIRECT($Q1868))</f>
        <v/>
      </c>
      <c r="O1868" s="779" t="s">
        <v>3697</v>
      </c>
      <c r="P1868" s="779" t="s">
        <v>3698</v>
      </c>
      <c r="Q1868" s="779" t="s">
        <v>3699</v>
      </c>
      <c r="R1868" s="779" t="s">
        <v>3700</v>
      </c>
      <c r="S1868" s="779" t="s">
        <v>12555</v>
      </c>
    </row>
    <row r="1869" spans="11:19" hidden="1">
      <c r="K1869" s="779" t="str">
        <f t="shared" ca="1" si="74"/>
        <v/>
      </c>
      <c r="L1869" s="779" t="str">
        <f t="shared" ca="1" si="75"/>
        <v/>
      </c>
      <c r="O1869" s="779" t="s">
        <v>1897</v>
      </c>
      <c r="P1869" s="779" t="s">
        <v>1898</v>
      </c>
      <c r="Q1869" s="779" t="s">
        <v>1899</v>
      </c>
      <c r="R1869" s="779" t="s">
        <v>1900</v>
      </c>
      <c r="S1869" s="779" t="s">
        <v>2601</v>
      </c>
    </row>
    <row r="1870" spans="11:19" hidden="1">
      <c r="K1870" s="779" t="str">
        <f t="shared" ca="1" si="74"/>
        <v/>
      </c>
      <c r="L1870" s="779" t="str">
        <f t="shared" ca="1" si="75"/>
        <v/>
      </c>
      <c r="O1870" s="779" t="s">
        <v>2602</v>
      </c>
      <c r="P1870" s="779" t="s">
        <v>2603</v>
      </c>
      <c r="Q1870" s="779" t="s">
        <v>2604</v>
      </c>
      <c r="R1870" s="779" t="s">
        <v>2605</v>
      </c>
      <c r="S1870" s="779" t="s">
        <v>2606</v>
      </c>
    </row>
    <row r="1871" spans="11:19" hidden="1">
      <c r="K1871" s="779" t="str">
        <f t="shared" ca="1" si="74"/>
        <v/>
      </c>
      <c r="L1871" s="779" t="str">
        <f t="shared" ca="1" si="75"/>
        <v/>
      </c>
      <c r="O1871" s="779" t="s">
        <v>2607</v>
      </c>
      <c r="P1871" s="779" t="s">
        <v>2608</v>
      </c>
      <c r="Q1871" s="779" t="s">
        <v>2609</v>
      </c>
      <c r="R1871" s="779" t="s">
        <v>2610</v>
      </c>
      <c r="S1871" s="779" t="s">
        <v>2611</v>
      </c>
    </row>
    <row r="1872" spans="11:19" hidden="1">
      <c r="K1872" s="779" t="str">
        <f t="shared" ca="1" si="74"/>
        <v/>
      </c>
      <c r="L1872" s="779" t="str">
        <f t="shared" ca="1" si="75"/>
        <v/>
      </c>
      <c r="O1872" s="779" t="s">
        <v>10851</v>
      </c>
      <c r="P1872" s="779" t="s">
        <v>10852</v>
      </c>
      <c r="Q1872" s="779" t="s">
        <v>10853</v>
      </c>
      <c r="R1872" s="779" t="s">
        <v>10854</v>
      </c>
      <c r="S1872" s="779" t="s">
        <v>10855</v>
      </c>
    </row>
    <row r="1873" spans="11:19" hidden="1">
      <c r="K1873" s="779" t="str">
        <f t="shared" ca="1" si="74"/>
        <v/>
      </c>
      <c r="L1873" s="779" t="str">
        <f t="shared" ca="1" si="75"/>
        <v/>
      </c>
      <c r="O1873" s="779" t="s">
        <v>10856</v>
      </c>
      <c r="P1873" s="779" t="s">
        <v>10857</v>
      </c>
      <c r="Q1873" s="779" t="s">
        <v>10858</v>
      </c>
      <c r="R1873" s="779" t="s">
        <v>10859</v>
      </c>
      <c r="S1873" s="779" t="s">
        <v>13112</v>
      </c>
    </row>
    <row r="1874" spans="11:19" hidden="1">
      <c r="K1874" s="779" t="str">
        <f t="shared" ca="1" si="74"/>
        <v/>
      </c>
      <c r="L1874" s="779" t="str">
        <f t="shared" ca="1" si="75"/>
        <v/>
      </c>
      <c r="O1874" s="779" t="s">
        <v>13113</v>
      </c>
      <c r="P1874" s="779" t="s">
        <v>2679</v>
      </c>
      <c r="Q1874" s="779" t="s">
        <v>2680</v>
      </c>
      <c r="R1874" s="779" t="s">
        <v>2681</v>
      </c>
      <c r="S1874" s="779" t="s">
        <v>2682</v>
      </c>
    </row>
    <row r="1875" spans="11:19" hidden="1">
      <c r="K1875" s="779" t="str">
        <f t="shared" ca="1" si="74"/>
        <v/>
      </c>
      <c r="L1875" s="779" t="str">
        <f t="shared" ca="1" si="75"/>
        <v/>
      </c>
      <c r="O1875" s="779" t="s">
        <v>2683</v>
      </c>
      <c r="P1875" s="779" t="s">
        <v>2684</v>
      </c>
      <c r="Q1875" s="779" t="s">
        <v>2685</v>
      </c>
      <c r="R1875" s="779" t="s">
        <v>235</v>
      </c>
      <c r="S1875" s="779" t="s">
        <v>236</v>
      </c>
    </row>
    <row r="1876" spans="11:19" hidden="1">
      <c r="K1876" s="779" t="str">
        <f t="shared" ca="1" si="74"/>
        <v/>
      </c>
      <c r="L1876" s="779" t="str">
        <f t="shared" ca="1" si="75"/>
        <v/>
      </c>
      <c r="O1876" s="779" t="s">
        <v>237</v>
      </c>
      <c r="P1876" s="779" t="s">
        <v>5424</v>
      </c>
      <c r="Q1876" s="779" t="s">
        <v>5425</v>
      </c>
      <c r="R1876" s="779" t="s">
        <v>5426</v>
      </c>
      <c r="S1876" s="779" t="s">
        <v>5427</v>
      </c>
    </row>
    <row r="1877" spans="11:19" hidden="1">
      <c r="K1877" s="779" t="str">
        <f t="shared" ca="1" si="74"/>
        <v/>
      </c>
      <c r="L1877" s="779" t="str">
        <f t="shared" ca="1" si="75"/>
        <v/>
      </c>
      <c r="O1877" s="779" t="s">
        <v>5428</v>
      </c>
      <c r="P1877" s="779" t="s">
        <v>5429</v>
      </c>
      <c r="Q1877" s="779" t="s">
        <v>5430</v>
      </c>
      <c r="R1877" s="779" t="s">
        <v>5431</v>
      </c>
      <c r="S1877" s="779" t="s">
        <v>5432</v>
      </c>
    </row>
    <row r="1878" spans="11:19" hidden="1">
      <c r="K1878" s="779" t="str">
        <f t="shared" ca="1" si="74"/>
        <v/>
      </c>
      <c r="L1878" s="779" t="str">
        <f t="shared" ca="1" si="75"/>
        <v/>
      </c>
      <c r="O1878" s="779" t="s">
        <v>5433</v>
      </c>
      <c r="P1878" s="779" t="s">
        <v>5434</v>
      </c>
      <c r="Q1878" s="779" t="s">
        <v>5435</v>
      </c>
      <c r="R1878" s="779" t="s">
        <v>5436</v>
      </c>
      <c r="S1878" s="779" t="s">
        <v>5437</v>
      </c>
    </row>
    <row r="1879" spans="11:19" hidden="1">
      <c r="K1879" s="779" t="str">
        <f t="shared" ca="1" si="74"/>
        <v/>
      </c>
      <c r="L1879" s="779" t="str">
        <f t="shared" ca="1" si="75"/>
        <v/>
      </c>
      <c r="O1879" s="779" t="s">
        <v>5438</v>
      </c>
      <c r="P1879" s="779" t="s">
        <v>5439</v>
      </c>
      <c r="Q1879" s="779" t="s">
        <v>5440</v>
      </c>
      <c r="R1879" s="779" t="s">
        <v>5441</v>
      </c>
      <c r="S1879" s="779" t="s">
        <v>13752</v>
      </c>
    </row>
    <row r="1880" spans="11:19" hidden="1">
      <c r="K1880" s="779" t="str">
        <f t="shared" ca="1" si="74"/>
        <v/>
      </c>
      <c r="L1880" s="779" t="str">
        <f t="shared" ca="1" si="75"/>
        <v/>
      </c>
      <c r="O1880" s="779" t="s">
        <v>13753</v>
      </c>
      <c r="P1880" s="779" t="s">
        <v>13754</v>
      </c>
      <c r="Q1880" s="779" t="s">
        <v>13755</v>
      </c>
      <c r="R1880" s="779" t="s">
        <v>13756</v>
      </c>
      <c r="S1880" s="779" t="s">
        <v>13757</v>
      </c>
    </row>
    <row r="1881" spans="11:19" hidden="1">
      <c r="K1881" s="779" t="str">
        <f t="shared" ca="1" si="74"/>
        <v/>
      </c>
      <c r="L1881" s="779" t="str">
        <f t="shared" ca="1" si="75"/>
        <v/>
      </c>
      <c r="O1881" s="779" t="s">
        <v>13758</v>
      </c>
      <c r="P1881" s="779" t="s">
        <v>5728</v>
      </c>
      <c r="Q1881" s="779" t="s">
        <v>5729</v>
      </c>
      <c r="R1881" s="779" t="s">
        <v>5730</v>
      </c>
      <c r="S1881" s="779" t="s">
        <v>5731</v>
      </c>
    </row>
    <row r="1882" spans="11:19" hidden="1">
      <c r="K1882" s="779" t="str">
        <f t="shared" ca="1" si="74"/>
        <v/>
      </c>
      <c r="L1882" s="779" t="str">
        <f t="shared" ca="1" si="75"/>
        <v/>
      </c>
      <c r="O1882" s="779" t="s">
        <v>5732</v>
      </c>
      <c r="P1882" s="779" t="s">
        <v>5733</v>
      </c>
      <c r="Q1882" s="779" t="s">
        <v>5734</v>
      </c>
      <c r="R1882" s="779" t="s">
        <v>11477</v>
      </c>
      <c r="S1882" s="779" t="s">
        <v>11478</v>
      </c>
    </row>
    <row r="1883" spans="11:19" hidden="1">
      <c r="K1883" s="779" t="str">
        <f t="shared" ca="1" si="74"/>
        <v/>
      </c>
      <c r="L1883" s="779" t="str">
        <f t="shared" ca="1" si="75"/>
        <v/>
      </c>
      <c r="O1883" s="779" t="s">
        <v>11479</v>
      </c>
      <c r="P1883" s="779" t="s">
        <v>11480</v>
      </c>
      <c r="Q1883" s="779" t="s">
        <v>11481</v>
      </c>
      <c r="R1883" s="779" t="s">
        <v>11482</v>
      </c>
      <c r="S1883" s="779" t="s">
        <v>11483</v>
      </c>
    </row>
    <row r="1884" spans="11:19" hidden="1">
      <c r="K1884" s="779" t="str">
        <f t="shared" ca="1" si="74"/>
        <v/>
      </c>
      <c r="L1884" s="779" t="str">
        <f t="shared" ca="1" si="75"/>
        <v/>
      </c>
      <c r="O1884" s="779" t="s">
        <v>11484</v>
      </c>
      <c r="P1884" s="779" t="s">
        <v>11485</v>
      </c>
      <c r="Q1884" s="779" t="s">
        <v>11486</v>
      </c>
      <c r="R1884" s="779" t="s">
        <v>11487</v>
      </c>
      <c r="S1884" s="779" t="s">
        <v>11488</v>
      </c>
    </row>
    <row r="1885" spans="11:19" hidden="1">
      <c r="K1885" s="779" t="str">
        <f t="shared" ca="1" si="74"/>
        <v/>
      </c>
      <c r="L1885" s="779" t="str">
        <f t="shared" ca="1" si="75"/>
        <v/>
      </c>
      <c r="O1885" s="779" t="s">
        <v>12224</v>
      </c>
      <c r="P1885" s="779" t="s">
        <v>12225</v>
      </c>
      <c r="Q1885" s="779" t="s">
        <v>12226</v>
      </c>
      <c r="R1885" s="779" t="s">
        <v>12227</v>
      </c>
      <c r="S1885" s="779" t="s">
        <v>667</v>
      </c>
    </row>
    <row r="1886" spans="11:19" hidden="1">
      <c r="K1886" s="779" t="str">
        <f t="shared" ca="1" si="74"/>
        <v/>
      </c>
      <c r="L1886" s="779" t="str">
        <f t="shared" ca="1" si="75"/>
        <v/>
      </c>
      <c r="O1886" s="779" t="s">
        <v>9339</v>
      </c>
      <c r="P1886" s="779" t="s">
        <v>12955</v>
      </c>
      <c r="Q1886" s="779" t="s">
        <v>12956</v>
      </c>
      <c r="R1886" s="779" t="s">
        <v>12957</v>
      </c>
      <c r="S1886" s="779" t="s">
        <v>12958</v>
      </c>
    </row>
    <row r="1887" spans="11:19" hidden="1">
      <c r="K1887" s="779" t="str">
        <f t="shared" ca="1" si="74"/>
        <v/>
      </c>
      <c r="L1887" s="779" t="str">
        <f t="shared" ca="1" si="75"/>
        <v/>
      </c>
      <c r="O1887" s="779" t="s">
        <v>12959</v>
      </c>
      <c r="P1887" s="779" t="s">
        <v>12960</v>
      </c>
      <c r="Q1887" s="779" t="s">
        <v>12961</v>
      </c>
      <c r="R1887" s="779" t="s">
        <v>12962</v>
      </c>
      <c r="S1887" s="779" t="s">
        <v>12963</v>
      </c>
    </row>
    <row r="1888" spans="11:19" hidden="1">
      <c r="K1888" s="779" t="str">
        <f t="shared" ca="1" si="74"/>
        <v/>
      </c>
      <c r="L1888" s="779" t="str">
        <f t="shared" ca="1" si="75"/>
        <v/>
      </c>
      <c r="O1888" s="779" t="s">
        <v>12964</v>
      </c>
      <c r="P1888" s="779" t="s">
        <v>12965</v>
      </c>
      <c r="Q1888" s="779" t="s">
        <v>12966</v>
      </c>
      <c r="R1888" s="779" t="s">
        <v>12967</v>
      </c>
      <c r="S1888" s="779" t="s">
        <v>10911</v>
      </c>
    </row>
    <row r="1889" spans="11:19" hidden="1">
      <c r="K1889" s="779" t="str">
        <f t="shared" ca="1" si="74"/>
        <v/>
      </c>
      <c r="L1889" s="779" t="str">
        <f t="shared" ca="1" si="75"/>
        <v/>
      </c>
      <c r="O1889" s="779" t="s">
        <v>1740</v>
      </c>
      <c r="P1889" s="779" t="s">
        <v>1741</v>
      </c>
      <c r="Q1889" s="779" t="s">
        <v>5442</v>
      </c>
      <c r="R1889" s="779" t="s">
        <v>5443</v>
      </c>
      <c r="S1889" s="779" t="s">
        <v>5444</v>
      </c>
    </row>
    <row r="1890" spans="11:19" hidden="1">
      <c r="K1890" s="779" t="str">
        <f t="shared" ca="1" si="74"/>
        <v/>
      </c>
      <c r="L1890" s="779" t="str">
        <f t="shared" ca="1" si="75"/>
        <v/>
      </c>
      <c r="O1890" s="779" t="s">
        <v>5445</v>
      </c>
      <c r="P1890" s="779" t="s">
        <v>8408</v>
      </c>
      <c r="Q1890" s="779" t="s">
        <v>8409</v>
      </c>
      <c r="R1890" s="779" t="s">
        <v>1525</v>
      </c>
      <c r="S1890" s="779" t="s">
        <v>3562</v>
      </c>
    </row>
    <row r="1891" spans="11:19" hidden="1">
      <c r="K1891" s="779" t="str">
        <f t="shared" ca="1" si="74"/>
        <v/>
      </c>
      <c r="L1891" s="779" t="str">
        <f t="shared" ca="1" si="75"/>
        <v/>
      </c>
      <c r="O1891" s="779" t="s">
        <v>3563</v>
      </c>
      <c r="P1891" s="779" t="s">
        <v>3564</v>
      </c>
      <c r="Q1891" s="779" t="s">
        <v>3565</v>
      </c>
      <c r="R1891" s="779" t="s">
        <v>3566</v>
      </c>
      <c r="S1891" s="779" t="s">
        <v>3567</v>
      </c>
    </row>
    <row r="1892" spans="11:19" hidden="1">
      <c r="K1892" s="779" t="str">
        <f t="shared" ca="1" si="74"/>
        <v/>
      </c>
      <c r="L1892" s="779" t="str">
        <f t="shared" ca="1" si="75"/>
        <v/>
      </c>
      <c r="O1892" s="779" t="s">
        <v>3568</v>
      </c>
      <c r="P1892" s="779" t="s">
        <v>3569</v>
      </c>
      <c r="Q1892" s="779" t="s">
        <v>3570</v>
      </c>
      <c r="R1892" s="779" t="s">
        <v>3571</v>
      </c>
      <c r="S1892" s="779" t="s">
        <v>3572</v>
      </c>
    </row>
    <row r="1893" spans="11:19" hidden="1">
      <c r="K1893" s="779" t="str">
        <f t="shared" ca="1" si="74"/>
        <v/>
      </c>
      <c r="L1893" s="779" t="str">
        <f t="shared" ca="1" si="75"/>
        <v/>
      </c>
      <c r="O1893" s="779" t="s">
        <v>401</v>
      </c>
      <c r="P1893" s="779" t="s">
        <v>402</v>
      </c>
      <c r="Q1893" s="779" t="s">
        <v>403</v>
      </c>
      <c r="R1893" s="779" t="s">
        <v>1312</v>
      </c>
      <c r="S1893" s="779" t="s">
        <v>1313</v>
      </c>
    </row>
    <row r="1894" spans="11:19" hidden="1">
      <c r="K1894" s="779" t="str">
        <f t="shared" ca="1" si="74"/>
        <v/>
      </c>
      <c r="L1894" s="779" t="str">
        <f t="shared" ca="1" si="75"/>
        <v/>
      </c>
      <c r="O1894" s="779" t="s">
        <v>1314</v>
      </c>
      <c r="P1894" s="779" t="s">
        <v>1315</v>
      </c>
      <c r="Q1894" s="779" t="s">
        <v>1316</v>
      </c>
      <c r="R1894" s="779" t="s">
        <v>1317</v>
      </c>
      <c r="S1894" s="779" t="s">
        <v>1318</v>
      </c>
    </row>
    <row r="1895" spans="11:19" hidden="1">
      <c r="K1895" s="779" t="str">
        <f t="shared" ca="1" si="74"/>
        <v/>
      </c>
      <c r="L1895" s="779" t="str">
        <f t="shared" ca="1" si="75"/>
        <v/>
      </c>
      <c r="O1895" s="779" t="s">
        <v>1319</v>
      </c>
      <c r="P1895" s="779" t="s">
        <v>4508</v>
      </c>
      <c r="Q1895" s="779" t="s">
        <v>4509</v>
      </c>
      <c r="R1895" s="779" t="s">
        <v>4510</v>
      </c>
      <c r="S1895" s="779" t="s">
        <v>4511</v>
      </c>
    </row>
    <row r="1896" spans="11:19" hidden="1">
      <c r="K1896" s="779" t="str">
        <f t="shared" ca="1" si="74"/>
        <v/>
      </c>
      <c r="L1896" s="779" t="str">
        <f t="shared" ca="1" si="75"/>
        <v/>
      </c>
      <c r="O1896" s="779" t="s">
        <v>400</v>
      </c>
      <c r="P1896" s="779" t="s">
        <v>3619</v>
      </c>
      <c r="Q1896" s="779" t="s">
        <v>3620</v>
      </c>
      <c r="R1896" s="779" t="s">
        <v>3621</v>
      </c>
      <c r="S1896" s="779" t="s">
        <v>10408</v>
      </c>
    </row>
    <row r="1897" spans="11:19" hidden="1">
      <c r="K1897" s="779" t="str">
        <f t="shared" ca="1" si="74"/>
        <v/>
      </c>
      <c r="L1897" s="779" t="str">
        <f t="shared" ca="1" si="75"/>
        <v/>
      </c>
      <c r="O1897" s="779" t="s">
        <v>1788</v>
      </c>
      <c r="P1897" s="779" t="s">
        <v>1789</v>
      </c>
      <c r="Q1897" s="779" t="s">
        <v>1790</v>
      </c>
      <c r="R1897" s="779" t="s">
        <v>1791</v>
      </c>
      <c r="S1897" s="779" t="s">
        <v>1792</v>
      </c>
    </row>
    <row r="1898" spans="11:19" hidden="1">
      <c r="K1898" s="779" t="str">
        <f t="shared" ca="1" si="74"/>
        <v/>
      </c>
      <c r="L1898" s="779" t="str">
        <f t="shared" ca="1" si="75"/>
        <v/>
      </c>
      <c r="O1898" s="779" t="s">
        <v>1793</v>
      </c>
      <c r="P1898" s="779" t="s">
        <v>1794</v>
      </c>
      <c r="Q1898" s="779" t="s">
        <v>1795</v>
      </c>
      <c r="R1898" s="779" t="s">
        <v>1796</v>
      </c>
      <c r="S1898" s="779" t="s">
        <v>1797</v>
      </c>
    </row>
    <row r="1899" spans="11:19" hidden="1">
      <c r="K1899" s="779" t="str">
        <f t="shared" ca="1" si="74"/>
        <v/>
      </c>
      <c r="L1899" s="779" t="str">
        <f t="shared" ca="1" si="75"/>
        <v/>
      </c>
      <c r="O1899" s="779" t="s">
        <v>1798</v>
      </c>
      <c r="P1899" s="779" t="s">
        <v>4187</v>
      </c>
      <c r="Q1899" s="779" t="s">
        <v>4188</v>
      </c>
      <c r="R1899" s="779" t="s">
        <v>4189</v>
      </c>
      <c r="S1899" s="779" t="s">
        <v>4190</v>
      </c>
    </row>
    <row r="1900" spans="11:19" hidden="1">
      <c r="K1900" s="779" t="str">
        <f t="shared" ca="1" si="74"/>
        <v/>
      </c>
      <c r="L1900" s="779" t="str">
        <f t="shared" ca="1" si="75"/>
        <v/>
      </c>
      <c r="O1900" s="779" t="s">
        <v>4191</v>
      </c>
      <c r="P1900" s="779" t="s">
        <v>4192</v>
      </c>
      <c r="Q1900" s="779" t="s">
        <v>4193</v>
      </c>
      <c r="R1900" s="779" t="s">
        <v>4194</v>
      </c>
      <c r="S1900" s="779" t="s">
        <v>4195</v>
      </c>
    </row>
    <row r="1901" spans="11:19" hidden="1">
      <c r="K1901" s="779" t="str">
        <f t="shared" ca="1" si="74"/>
        <v/>
      </c>
      <c r="L1901" s="779" t="str">
        <f t="shared" ca="1" si="75"/>
        <v/>
      </c>
      <c r="O1901" s="779" t="s">
        <v>4196</v>
      </c>
      <c r="P1901" s="779" t="s">
        <v>4197</v>
      </c>
      <c r="Q1901" s="779" t="s">
        <v>4198</v>
      </c>
      <c r="R1901" s="779" t="s">
        <v>4199</v>
      </c>
      <c r="S1901" s="779" t="s">
        <v>4200</v>
      </c>
    </row>
    <row r="1902" spans="11:19" hidden="1">
      <c r="K1902" s="779" t="str">
        <f t="shared" ca="1" si="74"/>
        <v/>
      </c>
      <c r="L1902" s="779" t="str">
        <f t="shared" ca="1" si="75"/>
        <v/>
      </c>
      <c r="O1902" s="779" t="s">
        <v>4201</v>
      </c>
      <c r="P1902" s="779" t="s">
        <v>4202</v>
      </c>
      <c r="Q1902" s="779" t="s">
        <v>4203</v>
      </c>
      <c r="R1902" s="779" t="s">
        <v>4204</v>
      </c>
      <c r="S1902" s="779" t="s">
        <v>4205</v>
      </c>
    </row>
    <row r="1903" spans="11:19" hidden="1">
      <c r="K1903" s="779" t="str">
        <f t="shared" ca="1" si="74"/>
        <v/>
      </c>
      <c r="L1903" s="779" t="str">
        <f t="shared" ca="1" si="75"/>
        <v/>
      </c>
      <c r="O1903" s="779" t="s">
        <v>7248</v>
      </c>
      <c r="P1903" s="779" t="s">
        <v>7249</v>
      </c>
      <c r="Q1903" s="779" t="s">
        <v>7250</v>
      </c>
      <c r="R1903" s="779" t="s">
        <v>7251</v>
      </c>
      <c r="S1903" s="779" t="s">
        <v>7252</v>
      </c>
    </row>
    <row r="1904" spans="11:19" hidden="1">
      <c r="K1904" s="779" t="str">
        <f t="shared" ca="1" si="74"/>
        <v/>
      </c>
      <c r="L1904" s="779" t="str">
        <f t="shared" ca="1" si="75"/>
        <v/>
      </c>
      <c r="O1904" s="779" t="s">
        <v>7253</v>
      </c>
      <c r="P1904" s="779" t="s">
        <v>7254</v>
      </c>
      <c r="Q1904" s="779" t="s">
        <v>7255</v>
      </c>
      <c r="R1904" s="779" t="s">
        <v>7256</v>
      </c>
      <c r="S1904" s="779" t="s">
        <v>7257</v>
      </c>
    </row>
    <row r="1905" spans="11:19" hidden="1">
      <c r="K1905" s="779" t="str">
        <f t="shared" ca="1" si="74"/>
        <v/>
      </c>
      <c r="L1905" s="779" t="str">
        <f t="shared" ca="1" si="75"/>
        <v/>
      </c>
      <c r="O1905" s="779" t="s">
        <v>9072</v>
      </c>
      <c r="P1905" s="779" t="s">
        <v>9073</v>
      </c>
      <c r="Q1905" s="779" t="s">
        <v>9074</v>
      </c>
      <c r="R1905" s="779" t="s">
        <v>9075</v>
      </c>
      <c r="S1905" s="779" t="s">
        <v>9076</v>
      </c>
    </row>
    <row r="1906" spans="11:19" hidden="1">
      <c r="K1906" s="779" t="str">
        <f t="shared" ca="1" si="74"/>
        <v/>
      </c>
      <c r="L1906" s="779" t="str">
        <f t="shared" ca="1" si="75"/>
        <v/>
      </c>
      <c r="O1906" s="779" t="s">
        <v>9077</v>
      </c>
      <c r="P1906" s="779" t="s">
        <v>9078</v>
      </c>
      <c r="Q1906" s="779" t="s">
        <v>9079</v>
      </c>
      <c r="R1906" s="779" t="s">
        <v>9080</v>
      </c>
      <c r="S1906" s="779" t="s">
        <v>2722</v>
      </c>
    </row>
    <row r="1907" spans="11:19" hidden="1">
      <c r="K1907" s="779" t="str">
        <f t="shared" ca="1" si="74"/>
        <v/>
      </c>
      <c r="L1907" s="779" t="str">
        <f t="shared" ca="1" si="75"/>
        <v/>
      </c>
      <c r="O1907" s="779" t="s">
        <v>2723</v>
      </c>
      <c r="P1907" s="779" t="s">
        <v>2724</v>
      </c>
      <c r="Q1907" s="779" t="s">
        <v>5093</v>
      </c>
      <c r="R1907" s="779" t="s">
        <v>5094</v>
      </c>
      <c r="S1907" s="779" t="s">
        <v>5095</v>
      </c>
    </row>
    <row r="1908" spans="11:19" hidden="1">
      <c r="K1908" s="779" t="str">
        <f t="shared" ca="1" si="74"/>
        <v/>
      </c>
      <c r="L1908" s="779" t="str">
        <f t="shared" ca="1" si="75"/>
        <v/>
      </c>
      <c r="O1908" s="779" t="s">
        <v>5096</v>
      </c>
      <c r="P1908" s="779" t="s">
        <v>5097</v>
      </c>
      <c r="Q1908" s="779" t="s">
        <v>11381</v>
      </c>
      <c r="R1908" s="779" t="s">
        <v>11382</v>
      </c>
      <c r="S1908" s="779" t="s">
        <v>11383</v>
      </c>
    </row>
    <row r="1909" spans="11:19" hidden="1">
      <c r="K1909" s="779" t="str">
        <f t="shared" ca="1" si="74"/>
        <v/>
      </c>
      <c r="L1909" s="779" t="str">
        <f t="shared" ca="1" si="75"/>
        <v/>
      </c>
      <c r="O1909" s="779" t="s">
        <v>11384</v>
      </c>
      <c r="P1909" s="779" t="s">
        <v>223</v>
      </c>
      <c r="Q1909" s="779" t="s">
        <v>224</v>
      </c>
      <c r="R1909" s="779" t="s">
        <v>8089</v>
      </c>
      <c r="S1909" s="779" t="s">
        <v>8090</v>
      </c>
    </row>
    <row r="1910" spans="11:19" hidden="1">
      <c r="K1910" s="779" t="str">
        <f t="shared" ca="1" si="74"/>
        <v/>
      </c>
      <c r="L1910" s="779" t="str">
        <f t="shared" ca="1" si="75"/>
        <v/>
      </c>
      <c r="O1910" s="779" t="s">
        <v>8091</v>
      </c>
      <c r="P1910" s="779" t="s">
        <v>8092</v>
      </c>
      <c r="Q1910" s="779" t="s">
        <v>8093</v>
      </c>
      <c r="R1910" s="779" t="s">
        <v>9325</v>
      </c>
      <c r="S1910" s="779" t="s">
        <v>9326</v>
      </c>
    </row>
    <row r="1911" spans="11:19" hidden="1">
      <c r="K1911" s="779" t="str">
        <f t="shared" ca="1" si="74"/>
        <v/>
      </c>
      <c r="L1911" s="779" t="str">
        <f t="shared" ca="1" si="75"/>
        <v/>
      </c>
      <c r="O1911" s="779" t="s">
        <v>9327</v>
      </c>
      <c r="P1911" s="779" t="s">
        <v>2298</v>
      </c>
      <c r="Q1911" s="779" t="s">
        <v>2299</v>
      </c>
      <c r="R1911" s="779" t="s">
        <v>2300</v>
      </c>
      <c r="S1911" s="779" t="s">
        <v>2301</v>
      </c>
    </row>
    <row r="1912" spans="11:19" hidden="1">
      <c r="K1912" s="779" t="str">
        <f t="shared" ca="1" si="74"/>
        <v/>
      </c>
      <c r="L1912" s="779" t="str">
        <f t="shared" ca="1" si="75"/>
        <v/>
      </c>
      <c r="O1912" s="779" t="s">
        <v>2302</v>
      </c>
      <c r="P1912" s="779" t="s">
        <v>3744</v>
      </c>
      <c r="Q1912" s="779" t="s">
        <v>218</v>
      </c>
      <c r="R1912" s="779" t="s">
        <v>219</v>
      </c>
      <c r="S1912" s="779" t="s">
        <v>220</v>
      </c>
    </row>
    <row r="1913" spans="11:19" hidden="1">
      <c r="K1913" s="779" t="str">
        <f t="shared" ca="1" si="74"/>
        <v/>
      </c>
      <c r="L1913" s="779" t="str">
        <f t="shared" ca="1" si="75"/>
        <v/>
      </c>
      <c r="O1913" s="779" t="s">
        <v>13374</v>
      </c>
      <c r="P1913" s="779" t="s">
        <v>13375</v>
      </c>
      <c r="Q1913" s="779" t="s">
        <v>13376</v>
      </c>
      <c r="R1913" s="779" t="s">
        <v>13377</v>
      </c>
      <c r="S1913" s="779" t="s">
        <v>13378</v>
      </c>
    </row>
    <row r="1914" spans="11:19" hidden="1">
      <c r="K1914" s="779" t="str">
        <f t="shared" ca="1" si="74"/>
        <v/>
      </c>
      <c r="L1914" s="779" t="str">
        <f t="shared" ca="1" si="75"/>
        <v/>
      </c>
      <c r="O1914" s="779" t="s">
        <v>13379</v>
      </c>
      <c r="P1914" s="779" t="s">
        <v>13380</v>
      </c>
      <c r="Q1914" s="779" t="s">
        <v>7354</v>
      </c>
      <c r="R1914" s="779" t="s">
        <v>7355</v>
      </c>
      <c r="S1914" s="779" t="s">
        <v>7356</v>
      </c>
    </row>
    <row r="1915" spans="11:19" hidden="1">
      <c r="K1915" s="779" t="str">
        <f t="shared" ca="1" si="74"/>
        <v/>
      </c>
      <c r="L1915" s="779" t="str">
        <f t="shared" ca="1" si="75"/>
        <v/>
      </c>
      <c r="O1915" s="779" t="s">
        <v>7357</v>
      </c>
      <c r="P1915" s="779" t="s">
        <v>7358</v>
      </c>
      <c r="Q1915" s="779" t="s">
        <v>7359</v>
      </c>
      <c r="R1915" s="779" t="s">
        <v>7360</v>
      </c>
      <c r="S1915" s="779" t="s">
        <v>7361</v>
      </c>
    </row>
    <row r="1916" spans="11:19" hidden="1">
      <c r="K1916" s="779" t="str">
        <f t="shared" ca="1" si="74"/>
        <v/>
      </c>
      <c r="L1916" s="779" t="str">
        <f t="shared" ca="1" si="75"/>
        <v/>
      </c>
      <c r="O1916" s="779" t="s">
        <v>7362</v>
      </c>
      <c r="P1916" s="779" t="s">
        <v>6848</v>
      </c>
      <c r="Q1916" s="779" t="s">
        <v>8561</v>
      </c>
      <c r="R1916" s="779" t="s">
        <v>8562</v>
      </c>
      <c r="S1916" s="779" t="s">
        <v>8563</v>
      </c>
    </row>
    <row r="1917" spans="11:19" hidden="1">
      <c r="K1917" s="779" t="str">
        <f t="shared" ca="1" si="74"/>
        <v/>
      </c>
      <c r="L1917" s="779" t="str">
        <f t="shared" ca="1" si="75"/>
        <v/>
      </c>
      <c r="O1917" s="779" t="s">
        <v>8564</v>
      </c>
      <c r="P1917" s="779" t="s">
        <v>8565</v>
      </c>
      <c r="Q1917" s="779" t="s">
        <v>8566</v>
      </c>
      <c r="R1917" s="779" t="s">
        <v>8567</v>
      </c>
      <c r="S1917" s="779" t="s">
        <v>5318</v>
      </c>
    </row>
    <row r="1918" spans="11:19" hidden="1">
      <c r="K1918" s="779" t="str">
        <f t="shared" ca="1" si="74"/>
        <v/>
      </c>
      <c r="L1918" s="779" t="str">
        <f t="shared" ca="1" si="75"/>
        <v/>
      </c>
      <c r="O1918" s="779" t="s">
        <v>5319</v>
      </c>
      <c r="P1918" s="779" t="s">
        <v>14031</v>
      </c>
      <c r="Q1918" s="779" t="s">
        <v>14032</v>
      </c>
      <c r="R1918" s="779" t="s">
        <v>14033</v>
      </c>
      <c r="S1918" s="779" t="s">
        <v>14034</v>
      </c>
    </row>
    <row r="1919" spans="11:19" hidden="1">
      <c r="K1919" s="779" t="str">
        <f t="shared" ca="1" si="74"/>
        <v/>
      </c>
      <c r="L1919" s="779" t="str">
        <f t="shared" ca="1" si="75"/>
        <v/>
      </c>
      <c r="O1919" s="779" t="s">
        <v>14035</v>
      </c>
      <c r="P1919" s="779" t="s">
        <v>14036</v>
      </c>
      <c r="Q1919" s="779" t="s">
        <v>14037</v>
      </c>
      <c r="R1919" s="779" t="s">
        <v>14038</v>
      </c>
      <c r="S1919" s="779" t="s">
        <v>14039</v>
      </c>
    </row>
    <row r="1920" spans="11:19" hidden="1">
      <c r="K1920" s="779" t="str">
        <f t="shared" ca="1" si="74"/>
        <v/>
      </c>
      <c r="L1920" s="779" t="str">
        <f t="shared" ca="1" si="75"/>
        <v/>
      </c>
      <c r="O1920" s="779" t="s">
        <v>14040</v>
      </c>
      <c r="P1920" s="779" t="s">
        <v>14041</v>
      </c>
      <c r="Q1920" s="779" t="s">
        <v>14042</v>
      </c>
      <c r="R1920" s="779" t="s">
        <v>14043</v>
      </c>
      <c r="S1920" s="779" t="s">
        <v>14044</v>
      </c>
    </row>
    <row r="1921" spans="11:19" hidden="1">
      <c r="K1921" s="779" t="str">
        <f t="shared" ca="1" si="74"/>
        <v/>
      </c>
      <c r="L1921" s="779" t="str">
        <f t="shared" ca="1" si="75"/>
        <v/>
      </c>
      <c r="O1921" s="779" t="s">
        <v>14045</v>
      </c>
      <c r="P1921" s="779" t="s">
        <v>14046</v>
      </c>
      <c r="Q1921" s="779" t="s">
        <v>14047</v>
      </c>
      <c r="R1921" s="779" t="s">
        <v>14048</v>
      </c>
      <c r="S1921" s="779" t="s">
        <v>14049</v>
      </c>
    </row>
    <row r="1922" spans="11:19" hidden="1">
      <c r="K1922" s="779" t="str">
        <f t="shared" ca="1" si="74"/>
        <v/>
      </c>
      <c r="L1922" s="779" t="str">
        <f t="shared" ca="1" si="75"/>
        <v/>
      </c>
      <c r="O1922" s="779" t="s">
        <v>9328</v>
      </c>
      <c r="P1922" s="779" t="s">
        <v>9329</v>
      </c>
      <c r="Q1922" s="779" t="s">
        <v>9330</v>
      </c>
      <c r="R1922" s="779" t="s">
        <v>9331</v>
      </c>
      <c r="S1922" s="779" t="s">
        <v>9332</v>
      </c>
    </row>
    <row r="1923" spans="11:19" hidden="1">
      <c r="K1923" s="779" t="str">
        <f t="shared" ca="1" si="74"/>
        <v/>
      </c>
      <c r="L1923" s="779" t="str">
        <f t="shared" ca="1" si="75"/>
        <v/>
      </c>
      <c r="O1923" s="779" t="s">
        <v>9333</v>
      </c>
      <c r="P1923" s="779" t="s">
        <v>9334</v>
      </c>
      <c r="Q1923" s="779" t="s">
        <v>8558</v>
      </c>
      <c r="R1923" s="779" t="s">
        <v>8559</v>
      </c>
      <c r="S1923" s="779" t="s">
        <v>8560</v>
      </c>
    </row>
    <row r="1924" spans="11:19" hidden="1">
      <c r="K1924" s="779" t="str">
        <f t="shared" ca="1" si="74"/>
        <v/>
      </c>
      <c r="L1924" s="779" t="str">
        <f t="shared" ca="1" si="75"/>
        <v/>
      </c>
      <c r="O1924" s="779" t="s">
        <v>2303</v>
      </c>
      <c r="P1924" s="779" t="s">
        <v>2304</v>
      </c>
      <c r="Q1924" s="779" t="s">
        <v>2305</v>
      </c>
      <c r="R1924" s="779" t="s">
        <v>2306</v>
      </c>
      <c r="S1924" s="779" t="s">
        <v>2307</v>
      </c>
    </row>
    <row r="1925" spans="11:19" hidden="1">
      <c r="K1925" s="779" t="str">
        <f t="shared" ca="1" si="74"/>
        <v/>
      </c>
      <c r="L1925" s="779" t="str">
        <f t="shared" ca="1" si="75"/>
        <v/>
      </c>
      <c r="O1925" s="779" t="s">
        <v>2308</v>
      </c>
      <c r="P1925" s="779" t="s">
        <v>2309</v>
      </c>
      <c r="Q1925" s="779" t="s">
        <v>2310</v>
      </c>
      <c r="R1925" s="779" t="s">
        <v>2311</v>
      </c>
      <c r="S1925" s="779" t="s">
        <v>2312</v>
      </c>
    </row>
    <row r="1926" spans="11:19" hidden="1">
      <c r="K1926" s="779" t="str">
        <f t="shared" ca="1" si="74"/>
        <v/>
      </c>
      <c r="L1926" s="779" t="str">
        <f t="shared" ca="1" si="75"/>
        <v/>
      </c>
      <c r="O1926" s="779" t="s">
        <v>2313</v>
      </c>
      <c r="P1926" s="779" t="s">
        <v>2314</v>
      </c>
      <c r="Q1926" s="779" t="s">
        <v>1130</v>
      </c>
      <c r="R1926" s="779" t="s">
        <v>1131</v>
      </c>
      <c r="S1926" s="779" t="s">
        <v>1132</v>
      </c>
    </row>
    <row r="1927" spans="11:19" hidden="1">
      <c r="K1927" s="779" t="str">
        <f t="shared" ca="1" si="74"/>
        <v/>
      </c>
      <c r="L1927" s="779" t="str">
        <f t="shared" ca="1" si="75"/>
        <v/>
      </c>
      <c r="O1927" s="779" t="s">
        <v>1133</v>
      </c>
      <c r="P1927" s="779" t="s">
        <v>1134</v>
      </c>
      <c r="Q1927" s="779" t="s">
        <v>49</v>
      </c>
      <c r="R1927" s="779" t="s">
        <v>50</v>
      </c>
      <c r="S1927" s="779" t="s">
        <v>51</v>
      </c>
    </row>
    <row r="1928" spans="11:19" hidden="1">
      <c r="K1928" s="779" t="str">
        <f t="shared" ca="1" si="74"/>
        <v/>
      </c>
      <c r="L1928" s="779" t="str">
        <f t="shared" ca="1" si="75"/>
        <v/>
      </c>
      <c r="O1928" s="779" t="s">
        <v>52</v>
      </c>
      <c r="P1928" s="779" t="s">
        <v>11385</v>
      </c>
      <c r="Q1928" s="779" t="s">
        <v>11386</v>
      </c>
      <c r="R1928" s="779" t="s">
        <v>11387</v>
      </c>
      <c r="S1928" s="779" t="s">
        <v>11388</v>
      </c>
    </row>
    <row r="1929" spans="11:19" hidden="1">
      <c r="K1929" s="779" t="str">
        <f t="shared" ca="1" si="74"/>
        <v/>
      </c>
      <c r="L1929" s="779" t="str">
        <f t="shared" ca="1" si="75"/>
        <v/>
      </c>
      <c r="O1929" s="779" t="s">
        <v>11389</v>
      </c>
      <c r="P1929" s="779" t="s">
        <v>11390</v>
      </c>
      <c r="Q1929" s="779" t="s">
        <v>11391</v>
      </c>
      <c r="R1929" s="779" t="s">
        <v>11392</v>
      </c>
      <c r="S1929" s="779" t="s">
        <v>11393</v>
      </c>
    </row>
    <row r="1930" spans="11:19" hidden="1">
      <c r="K1930" s="779" t="str">
        <f t="shared" ca="1" si="74"/>
        <v/>
      </c>
      <c r="L1930" s="779" t="str">
        <f t="shared" ca="1" si="75"/>
        <v/>
      </c>
      <c r="O1930" s="779" t="s">
        <v>5320</v>
      </c>
      <c r="P1930" s="779" t="s">
        <v>5321</v>
      </c>
      <c r="Q1930" s="779" t="s">
        <v>5322</v>
      </c>
      <c r="R1930" s="779" t="s">
        <v>5323</v>
      </c>
      <c r="S1930" s="779" t="s">
        <v>5324</v>
      </c>
    </row>
    <row r="1931" spans="11:19" hidden="1">
      <c r="K1931" s="779" t="str">
        <f t="shared" ca="1" si="74"/>
        <v/>
      </c>
      <c r="L1931" s="779" t="str">
        <f t="shared" ca="1" si="75"/>
        <v/>
      </c>
      <c r="O1931" s="779" t="s">
        <v>5325</v>
      </c>
      <c r="P1931" s="779" t="s">
        <v>5299</v>
      </c>
      <c r="Q1931" s="779" t="s">
        <v>5300</v>
      </c>
      <c r="R1931" s="779" t="s">
        <v>5301</v>
      </c>
      <c r="S1931" s="779" t="s">
        <v>5302</v>
      </c>
    </row>
    <row r="1932" spans="11:19" hidden="1">
      <c r="K1932" s="779" t="str">
        <f t="shared" ref="K1932:K1995" ca="1" si="76">IF(INDIRECT($O1932)=0,"",INDIRECT($R1932)&amp;INDIRECT($O1932)&amp;INDIRECT($P1932)&amp;INDIRECT($Q1932))</f>
        <v/>
      </c>
      <c r="L1932" s="779" t="str">
        <f t="shared" ref="L1932:L1995" ca="1" si="77">IF(INDIRECT($O1932)=0,"",INDIRECT($S1932)&amp;INDIRECT($O1932)&amp;INDIRECT($P1932)&amp;INDIRECT($Q1932))</f>
        <v/>
      </c>
      <c r="O1932" s="779" t="s">
        <v>5303</v>
      </c>
      <c r="P1932" s="779" t="s">
        <v>5304</v>
      </c>
      <c r="Q1932" s="779" t="s">
        <v>5305</v>
      </c>
      <c r="R1932" s="779" t="s">
        <v>5306</v>
      </c>
      <c r="S1932" s="779" t="s">
        <v>5307</v>
      </c>
    </row>
    <row r="1933" spans="11:19" hidden="1">
      <c r="K1933" s="779" t="str">
        <f t="shared" ca="1" si="76"/>
        <v/>
      </c>
      <c r="L1933" s="779" t="str">
        <f t="shared" ca="1" si="77"/>
        <v/>
      </c>
      <c r="O1933" s="779" t="s">
        <v>5308</v>
      </c>
      <c r="P1933" s="779" t="s">
        <v>5309</v>
      </c>
      <c r="Q1933" s="779" t="s">
        <v>5310</v>
      </c>
      <c r="R1933" s="779" t="s">
        <v>229</v>
      </c>
      <c r="S1933" s="779" t="s">
        <v>230</v>
      </c>
    </row>
    <row r="1934" spans="11:19" hidden="1">
      <c r="K1934" s="779" t="str">
        <f t="shared" ca="1" si="76"/>
        <v/>
      </c>
      <c r="L1934" s="779" t="str">
        <f t="shared" ca="1" si="77"/>
        <v/>
      </c>
      <c r="O1934" s="779" t="s">
        <v>231</v>
      </c>
      <c r="P1934" s="779" t="s">
        <v>232</v>
      </c>
      <c r="Q1934" s="779" t="s">
        <v>233</v>
      </c>
      <c r="R1934" s="779" t="s">
        <v>234</v>
      </c>
      <c r="S1934" s="779" t="s">
        <v>3338</v>
      </c>
    </row>
    <row r="1935" spans="11:19" hidden="1">
      <c r="K1935" s="779" t="str">
        <f t="shared" ca="1" si="76"/>
        <v/>
      </c>
      <c r="L1935" s="779" t="str">
        <f t="shared" ca="1" si="77"/>
        <v/>
      </c>
      <c r="O1935" s="779" t="s">
        <v>14055</v>
      </c>
      <c r="P1935" s="779" t="s">
        <v>14056</v>
      </c>
      <c r="Q1935" s="779" t="s">
        <v>14057</v>
      </c>
      <c r="R1935" s="779" t="s">
        <v>14058</v>
      </c>
      <c r="S1935" s="779" t="s">
        <v>14059</v>
      </c>
    </row>
    <row r="1936" spans="11:19" hidden="1">
      <c r="K1936" s="779" t="str">
        <f t="shared" ca="1" si="76"/>
        <v/>
      </c>
      <c r="L1936" s="779" t="str">
        <f t="shared" ca="1" si="77"/>
        <v/>
      </c>
      <c r="O1936" s="779" t="s">
        <v>14060</v>
      </c>
      <c r="P1936" s="779" t="s">
        <v>14061</v>
      </c>
      <c r="Q1936" s="779" t="s">
        <v>14062</v>
      </c>
      <c r="R1936" s="779" t="s">
        <v>14063</v>
      </c>
      <c r="S1936" s="779" t="s">
        <v>14064</v>
      </c>
    </row>
    <row r="1937" spans="11:19" hidden="1">
      <c r="K1937" s="779" t="str">
        <f t="shared" ca="1" si="76"/>
        <v/>
      </c>
      <c r="L1937" s="779" t="str">
        <f t="shared" ca="1" si="77"/>
        <v/>
      </c>
      <c r="O1937" s="779" t="s">
        <v>14065</v>
      </c>
      <c r="P1937" s="779" t="s">
        <v>9635</v>
      </c>
      <c r="Q1937" s="779" t="s">
        <v>9636</v>
      </c>
      <c r="R1937" s="779" t="s">
        <v>9637</v>
      </c>
      <c r="S1937" s="779" t="s">
        <v>12458</v>
      </c>
    </row>
    <row r="1938" spans="11:19" hidden="1">
      <c r="K1938" s="779" t="str">
        <f t="shared" ca="1" si="76"/>
        <v/>
      </c>
      <c r="L1938" s="779" t="str">
        <f t="shared" ca="1" si="77"/>
        <v/>
      </c>
      <c r="O1938" s="779" t="s">
        <v>12459</v>
      </c>
      <c r="P1938" s="779" t="s">
        <v>1353</v>
      </c>
      <c r="Q1938" s="779" t="s">
        <v>12272</v>
      </c>
      <c r="R1938" s="779" t="s">
        <v>12273</v>
      </c>
      <c r="S1938" s="779" t="s">
        <v>12274</v>
      </c>
    </row>
    <row r="1939" spans="11:19" hidden="1">
      <c r="K1939" s="779" t="str">
        <f t="shared" ca="1" si="76"/>
        <v/>
      </c>
      <c r="L1939" s="779" t="str">
        <f t="shared" ca="1" si="77"/>
        <v/>
      </c>
      <c r="O1939" s="779" t="s">
        <v>12275</v>
      </c>
      <c r="P1939" s="779" t="s">
        <v>12276</v>
      </c>
      <c r="Q1939" s="779" t="s">
        <v>12277</v>
      </c>
      <c r="R1939" s="779" t="s">
        <v>12278</v>
      </c>
      <c r="S1939" s="779" t="s">
        <v>12279</v>
      </c>
    </row>
    <row r="1940" spans="11:19" hidden="1">
      <c r="K1940" s="779" t="str">
        <f t="shared" ca="1" si="76"/>
        <v/>
      </c>
      <c r="L1940" s="779" t="str">
        <f t="shared" ca="1" si="77"/>
        <v/>
      </c>
      <c r="O1940" s="779" t="s">
        <v>12280</v>
      </c>
      <c r="P1940" s="779" t="s">
        <v>12281</v>
      </c>
      <c r="Q1940" s="779" t="s">
        <v>12282</v>
      </c>
      <c r="R1940" s="779" t="s">
        <v>12283</v>
      </c>
      <c r="S1940" s="779" t="s">
        <v>12284</v>
      </c>
    </row>
    <row r="1941" spans="11:19" hidden="1">
      <c r="K1941" s="779" t="str">
        <f t="shared" ca="1" si="76"/>
        <v/>
      </c>
      <c r="L1941" s="779" t="str">
        <f t="shared" ca="1" si="77"/>
        <v/>
      </c>
      <c r="O1941" s="779" t="s">
        <v>12285</v>
      </c>
      <c r="P1941" s="779" t="s">
        <v>7437</v>
      </c>
      <c r="Q1941" s="779" t="s">
        <v>7438</v>
      </c>
      <c r="R1941" s="779" t="s">
        <v>7439</v>
      </c>
      <c r="S1941" s="779" t="s">
        <v>2225</v>
      </c>
    </row>
    <row r="1942" spans="11:19" hidden="1">
      <c r="K1942" s="779" t="str">
        <f t="shared" ca="1" si="76"/>
        <v/>
      </c>
      <c r="L1942" s="779" t="str">
        <f t="shared" ca="1" si="77"/>
        <v/>
      </c>
      <c r="O1942" s="779" t="s">
        <v>6549</v>
      </c>
      <c r="P1942" s="779" t="s">
        <v>6550</v>
      </c>
      <c r="Q1942" s="779" t="s">
        <v>6551</v>
      </c>
      <c r="R1942" s="779" t="s">
        <v>6552</v>
      </c>
      <c r="S1942" s="779" t="s">
        <v>6553</v>
      </c>
    </row>
    <row r="1943" spans="11:19" hidden="1">
      <c r="K1943" s="779" t="str">
        <f t="shared" ca="1" si="76"/>
        <v/>
      </c>
      <c r="L1943" s="779" t="str">
        <f t="shared" ca="1" si="77"/>
        <v/>
      </c>
      <c r="O1943" s="779" t="s">
        <v>6554</v>
      </c>
      <c r="P1943" s="779" t="s">
        <v>6555</v>
      </c>
      <c r="Q1943" s="779" t="s">
        <v>6556</v>
      </c>
      <c r="R1943" s="779" t="s">
        <v>6557</v>
      </c>
      <c r="S1943" s="779" t="s">
        <v>6558</v>
      </c>
    </row>
    <row r="1944" spans="11:19" hidden="1">
      <c r="K1944" s="779" t="str">
        <f t="shared" ca="1" si="76"/>
        <v/>
      </c>
      <c r="L1944" s="779" t="str">
        <f t="shared" ca="1" si="77"/>
        <v/>
      </c>
      <c r="O1944" s="779" t="s">
        <v>6559</v>
      </c>
      <c r="P1944" s="779" t="s">
        <v>6560</v>
      </c>
      <c r="Q1944" s="779" t="s">
        <v>6561</v>
      </c>
      <c r="R1944" s="779" t="s">
        <v>6562</v>
      </c>
      <c r="S1944" s="779" t="s">
        <v>6563</v>
      </c>
    </row>
    <row r="1945" spans="11:19" hidden="1">
      <c r="K1945" s="779" t="str">
        <f t="shared" ca="1" si="76"/>
        <v/>
      </c>
      <c r="L1945" s="779" t="str">
        <f t="shared" ca="1" si="77"/>
        <v/>
      </c>
      <c r="O1945" s="779" t="s">
        <v>6564</v>
      </c>
      <c r="P1945" s="779" t="s">
        <v>6565</v>
      </c>
      <c r="Q1945" s="779" t="s">
        <v>6566</v>
      </c>
      <c r="R1945" s="779" t="s">
        <v>6567</v>
      </c>
      <c r="S1945" s="779" t="s">
        <v>6568</v>
      </c>
    </row>
    <row r="1946" spans="11:19" hidden="1">
      <c r="K1946" s="779" t="str">
        <f t="shared" ca="1" si="76"/>
        <v/>
      </c>
      <c r="L1946" s="779" t="str">
        <f t="shared" ca="1" si="77"/>
        <v/>
      </c>
      <c r="O1946" s="779" t="s">
        <v>6569</v>
      </c>
      <c r="P1946" s="779" t="s">
        <v>6570</v>
      </c>
      <c r="Q1946" s="779" t="s">
        <v>6571</v>
      </c>
      <c r="R1946" s="779" t="s">
        <v>6572</v>
      </c>
      <c r="S1946" s="779" t="s">
        <v>6573</v>
      </c>
    </row>
    <row r="1947" spans="11:19" hidden="1">
      <c r="K1947" s="779" t="str">
        <f t="shared" ca="1" si="76"/>
        <v/>
      </c>
      <c r="L1947" s="779" t="str">
        <f t="shared" ca="1" si="77"/>
        <v/>
      </c>
      <c r="O1947" s="779" t="s">
        <v>6574</v>
      </c>
      <c r="P1947" s="779" t="s">
        <v>6575</v>
      </c>
      <c r="Q1947" s="779" t="s">
        <v>6576</v>
      </c>
      <c r="R1947" s="779" t="s">
        <v>6577</v>
      </c>
      <c r="S1947" s="779" t="s">
        <v>6578</v>
      </c>
    </row>
    <row r="1948" spans="11:19" hidden="1">
      <c r="K1948" s="779" t="str">
        <f t="shared" ca="1" si="76"/>
        <v/>
      </c>
      <c r="L1948" s="779" t="str">
        <f t="shared" ca="1" si="77"/>
        <v/>
      </c>
      <c r="O1948" s="779" t="s">
        <v>6579</v>
      </c>
      <c r="P1948" s="779" t="s">
        <v>6580</v>
      </c>
      <c r="Q1948" s="779" t="s">
        <v>6581</v>
      </c>
      <c r="R1948" s="779" t="s">
        <v>6582</v>
      </c>
      <c r="S1948" s="779" t="s">
        <v>6583</v>
      </c>
    </row>
    <row r="1949" spans="11:19" hidden="1">
      <c r="K1949" s="779" t="str">
        <f t="shared" ca="1" si="76"/>
        <v/>
      </c>
      <c r="L1949" s="779" t="str">
        <f t="shared" ca="1" si="77"/>
        <v/>
      </c>
      <c r="O1949" s="779" t="s">
        <v>6584</v>
      </c>
      <c r="P1949" s="779" t="s">
        <v>6585</v>
      </c>
      <c r="Q1949" s="779" t="s">
        <v>6586</v>
      </c>
      <c r="R1949" s="779" t="s">
        <v>12372</v>
      </c>
      <c r="S1949" s="779" t="s">
        <v>12373</v>
      </c>
    </row>
    <row r="1950" spans="11:19" hidden="1">
      <c r="K1950" s="779" t="str">
        <f t="shared" ca="1" si="76"/>
        <v/>
      </c>
      <c r="L1950" s="779" t="str">
        <f t="shared" ca="1" si="77"/>
        <v/>
      </c>
      <c r="O1950" s="779" t="s">
        <v>12374</v>
      </c>
      <c r="P1950" s="779" t="s">
        <v>12375</v>
      </c>
      <c r="Q1950" s="779" t="s">
        <v>12376</v>
      </c>
      <c r="R1950" s="779" t="s">
        <v>12377</v>
      </c>
      <c r="S1950" s="779" t="s">
        <v>12378</v>
      </c>
    </row>
    <row r="1951" spans="11:19" hidden="1">
      <c r="K1951" s="779" t="str">
        <f t="shared" ca="1" si="76"/>
        <v/>
      </c>
      <c r="L1951" s="779" t="str">
        <f t="shared" ca="1" si="77"/>
        <v/>
      </c>
      <c r="O1951" s="779" t="s">
        <v>12379</v>
      </c>
      <c r="P1951" s="779" t="s">
        <v>12380</v>
      </c>
      <c r="Q1951" s="779" t="s">
        <v>12381</v>
      </c>
      <c r="R1951" s="779" t="s">
        <v>12382</v>
      </c>
      <c r="S1951" s="779" t="s">
        <v>12383</v>
      </c>
    </row>
    <row r="1952" spans="11:19" hidden="1">
      <c r="K1952" s="779" t="str">
        <f t="shared" ca="1" si="76"/>
        <v/>
      </c>
      <c r="L1952" s="779" t="str">
        <f t="shared" ca="1" si="77"/>
        <v/>
      </c>
      <c r="O1952" s="779" t="s">
        <v>12384</v>
      </c>
      <c r="P1952" s="779" t="s">
        <v>12385</v>
      </c>
      <c r="Q1952" s="779" t="s">
        <v>12386</v>
      </c>
      <c r="R1952" s="779" t="s">
        <v>8972</v>
      </c>
      <c r="S1952" s="779" t="s">
        <v>8973</v>
      </c>
    </row>
    <row r="1953" spans="11:19" hidden="1">
      <c r="K1953" s="779" t="str">
        <f t="shared" ca="1" si="76"/>
        <v/>
      </c>
      <c r="L1953" s="779" t="str">
        <f t="shared" ca="1" si="77"/>
        <v/>
      </c>
      <c r="O1953" s="779" t="s">
        <v>8974</v>
      </c>
      <c r="P1953" s="779" t="s">
        <v>12531</v>
      </c>
      <c r="Q1953" s="779" t="s">
        <v>12532</v>
      </c>
      <c r="R1953" s="779" t="s">
        <v>12533</v>
      </c>
      <c r="S1953" s="779" t="s">
        <v>12534</v>
      </c>
    </row>
    <row r="1954" spans="11:19" hidden="1">
      <c r="K1954" s="779" t="str">
        <f t="shared" ca="1" si="76"/>
        <v/>
      </c>
      <c r="L1954" s="779" t="str">
        <f t="shared" ca="1" si="77"/>
        <v/>
      </c>
      <c r="O1954" s="779" t="s">
        <v>12535</v>
      </c>
      <c r="P1954" s="779" t="s">
        <v>12536</v>
      </c>
      <c r="Q1954" s="779" t="s">
        <v>12537</v>
      </c>
      <c r="R1954" s="779" t="s">
        <v>12538</v>
      </c>
      <c r="S1954" s="779" t="s">
        <v>12539</v>
      </c>
    </row>
    <row r="1955" spans="11:19" hidden="1">
      <c r="K1955" s="779" t="str">
        <f t="shared" ca="1" si="76"/>
        <v/>
      </c>
      <c r="L1955" s="779" t="str">
        <f t="shared" ca="1" si="77"/>
        <v/>
      </c>
      <c r="O1955" s="779" t="s">
        <v>12540</v>
      </c>
      <c r="P1955" s="779" t="s">
        <v>12541</v>
      </c>
      <c r="Q1955" s="779" t="s">
        <v>12542</v>
      </c>
      <c r="R1955" s="779" t="s">
        <v>12543</v>
      </c>
      <c r="S1955" s="779" t="s">
        <v>12544</v>
      </c>
    </row>
    <row r="1956" spans="11:19" hidden="1">
      <c r="K1956" s="779" t="str">
        <f t="shared" ca="1" si="76"/>
        <v/>
      </c>
      <c r="L1956" s="779" t="str">
        <f t="shared" ca="1" si="77"/>
        <v/>
      </c>
      <c r="O1956" s="779" t="s">
        <v>12545</v>
      </c>
      <c r="P1956" s="779" t="s">
        <v>12546</v>
      </c>
      <c r="Q1956" s="779" t="s">
        <v>12547</v>
      </c>
      <c r="R1956" s="779" t="s">
        <v>12548</v>
      </c>
      <c r="S1956" s="779" t="s">
        <v>2141</v>
      </c>
    </row>
    <row r="1957" spans="11:19" hidden="1">
      <c r="K1957" s="779" t="str">
        <f t="shared" ca="1" si="76"/>
        <v/>
      </c>
      <c r="L1957" s="779" t="str">
        <f t="shared" ca="1" si="77"/>
        <v/>
      </c>
      <c r="O1957" s="779" t="s">
        <v>2142</v>
      </c>
      <c r="P1957" s="779" t="s">
        <v>8805</v>
      </c>
      <c r="Q1957" s="779" t="s">
        <v>8806</v>
      </c>
      <c r="R1957" s="779" t="s">
        <v>11703</v>
      </c>
      <c r="S1957" s="779" t="s">
        <v>11704</v>
      </c>
    </row>
    <row r="1958" spans="11:19" hidden="1">
      <c r="K1958" s="779" t="str">
        <f t="shared" ca="1" si="76"/>
        <v/>
      </c>
      <c r="L1958" s="779" t="str">
        <f t="shared" ca="1" si="77"/>
        <v/>
      </c>
      <c r="O1958" s="779" t="s">
        <v>11705</v>
      </c>
      <c r="P1958" s="779" t="s">
        <v>11706</v>
      </c>
      <c r="Q1958" s="779" t="s">
        <v>5026</v>
      </c>
      <c r="R1958" s="779" t="s">
        <v>5027</v>
      </c>
      <c r="S1958" s="779" t="s">
        <v>5028</v>
      </c>
    </row>
    <row r="1959" spans="11:19" hidden="1">
      <c r="K1959" s="779" t="str">
        <f t="shared" ca="1" si="76"/>
        <v/>
      </c>
      <c r="L1959" s="779" t="str">
        <f t="shared" ca="1" si="77"/>
        <v/>
      </c>
      <c r="O1959" s="779" t="s">
        <v>5029</v>
      </c>
      <c r="P1959" s="779" t="s">
        <v>5030</v>
      </c>
      <c r="Q1959" s="779" t="s">
        <v>5031</v>
      </c>
      <c r="R1959" s="779" t="s">
        <v>5032</v>
      </c>
      <c r="S1959" s="779" t="s">
        <v>5033</v>
      </c>
    </row>
    <row r="1960" spans="11:19" hidden="1">
      <c r="K1960" s="779" t="str">
        <f t="shared" ca="1" si="76"/>
        <v/>
      </c>
      <c r="L1960" s="779" t="str">
        <f t="shared" ca="1" si="77"/>
        <v/>
      </c>
      <c r="O1960" s="779" t="s">
        <v>5034</v>
      </c>
      <c r="P1960" s="779" t="s">
        <v>5035</v>
      </c>
      <c r="Q1960" s="779" t="s">
        <v>5036</v>
      </c>
      <c r="R1960" s="779" t="s">
        <v>5037</v>
      </c>
      <c r="S1960" s="779" t="s">
        <v>5038</v>
      </c>
    </row>
    <row r="1961" spans="11:19" hidden="1">
      <c r="K1961" s="779" t="str">
        <f t="shared" ca="1" si="76"/>
        <v/>
      </c>
      <c r="L1961" s="779" t="str">
        <f t="shared" ca="1" si="77"/>
        <v/>
      </c>
      <c r="O1961" s="779" t="s">
        <v>5039</v>
      </c>
      <c r="P1961" s="779" t="s">
        <v>5040</v>
      </c>
      <c r="Q1961" s="779" t="s">
        <v>5041</v>
      </c>
      <c r="R1961" s="779" t="s">
        <v>5042</v>
      </c>
      <c r="S1961" s="779" t="s">
        <v>5043</v>
      </c>
    </row>
    <row r="1962" spans="11:19" hidden="1">
      <c r="K1962" s="779" t="str">
        <f t="shared" ca="1" si="76"/>
        <v/>
      </c>
      <c r="L1962" s="779" t="str">
        <f t="shared" ca="1" si="77"/>
        <v/>
      </c>
      <c r="O1962" s="779" t="s">
        <v>5044</v>
      </c>
      <c r="P1962" s="779" t="s">
        <v>5045</v>
      </c>
      <c r="Q1962" s="779" t="s">
        <v>5046</v>
      </c>
      <c r="R1962" s="779" t="s">
        <v>5047</v>
      </c>
      <c r="S1962" s="779" t="s">
        <v>5048</v>
      </c>
    </row>
    <row r="1963" spans="11:19" hidden="1">
      <c r="K1963" s="779" t="str">
        <f t="shared" ca="1" si="76"/>
        <v/>
      </c>
      <c r="L1963" s="779" t="str">
        <f t="shared" ca="1" si="77"/>
        <v/>
      </c>
      <c r="O1963" s="779" t="s">
        <v>5049</v>
      </c>
      <c r="P1963" s="779" t="s">
        <v>5050</v>
      </c>
      <c r="Q1963" s="779" t="s">
        <v>5051</v>
      </c>
      <c r="R1963" s="779" t="s">
        <v>5052</v>
      </c>
      <c r="S1963" s="779" t="s">
        <v>5053</v>
      </c>
    </row>
    <row r="1964" spans="11:19" hidden="1">
      <c r="K1964" s="779" t="str">
        <f t="shared" ca="1" si="76"/>
        <v/>
      </c>
      <c r="L1964" s="779" t="str">
        <f t="shared" ca="1" si="77"/>
        <v/>
      </c>
      <c r="O1964" s="779" t="s">
        <v>5054</v>
      </c>
      <c r="P1964" s="779" t="s">
        <v>2896</v>
      </c>
      <c r="Q1964" s="779" t="s">
        <v>2897</v>
      </c>
      <c r="R1964" s="779" t="s">
        <v>2898</v>
      </c>
      <c r="S1964" s="779" t="s">
        <v>2899</v>
      </c>
    </row>
    <row r="1965" spans="11:19" hidden="1">
      <c r="K1965" s="779" t="str">
        <f t="shared" ca="1" si="76"/>
        <v/>
      </c>
      <c r="L1965" s="779" t="str">
        <f t="shared" ca="1" si="77"/>
        <v/>
      </c>
      <c r="O1965" s="779" t="s">
        <v>2900</v>
      </c>
      <c r="P1965" s="779" t="s">
        <v>2901</v>
      </c>
      <c r="Q1965" s="779" t="s">
        <v>2902</v>
      </c>
      <c r="R1965" s="779" t="s">
        <v>2903</v>
      </c>
      <c r="S1965" s="779" t="s">
        <v>2904</v>
      </c>
    </row>
    <row r="1966" spans="11:19" hidden="1">
      <c r="K1966" s="779" t="str">
        <f t="shared" ca="1" si="76"/>
        <v/>
      </c>
      <c r="L1966" s="779" t="str">
        <f t="shared" ca="1" si="77"/>
        <v/>
      </c>
      <c r="O1966" s="779" t="s">
        <v>10197</v>
      </c>
      <c r="P1966" s="779" t="s">
        <v>10198</v>
      </c>
      <c r="Q1966" s="779" t="s">
        <v>10199</v>
      </c>
      <c r="R1966" s="779" t="s">
        <v>10200</v>
      </c>
      <c r="S1966" s="779" t="s">
        <v>10201</v>
      </c>
    </row>
    <row r="1967" spans="11:19" hidden="1">
      <c r="K1967" s="779" t="str">
        <f t="shared" ca="1" si="76"/>
        <v/>
      </c>
      <c r="L1967" s="779" t="str">
        <f t="shared" ca="1" si="77"/>
        <v/>
      </c>
      <c r="O1967" s="779" t="s">
        <v>10202</v>
      </c>
      <c r="P1967" s="779" t="s">
        <v>10203</v>
      </c>
      <c r="Q1967" s="779" t="s">
        <v>10204</v>
      </c>
      <c r="R1967" s="779" t="s">
        <v>10205</v>
      </c>
      <c r="S1967" s="779" t="s">
        <v>10206</v>
      </c>
    </row>
    <row r="1968" spans="11:19" hidden="1">
      <c r="K1968" s="779" t="str">
        <f t="shared" ca="1" si="76"/>
        <v/>
      </c>
      <c r="L1968" s="779" t="str">
        <f t="shared" ca="1" si="77"/>
        <v/>
      </c>
      <c r="O1968" s="779" t="s">
        <v>10207</v>
      </c>
      <c r="P1968" s="779" t="s">
        <v>10208</v>
      </c>
      <c r="Q1968" s="779" t="s">
        <v>10209</v>
      </c>
      <c r="R1968" s="779" t="s">
        <v>10210</v>
      </c>
      <c r="S1968" s="779" t="s">
        <v>10211</v>
      </c>
    </row>
    <row r="1969" spans="11:19" hidden="1">
      <c r="K1969" s="779" t="str">
        <f t="shared" ca="1" si="76"/>
        <v/>
      </c>
      <c r="L1969" s="779" t="str">
        <f t="shared" ca="1" si="77"/>
        <v/>
      </c>
      <c r="O1969" s="779" t="s">
        <v>6990</v>
      </c>
      <c r="P1969" s="779" t="s">
        <v>6991</v>
      </c>
      <c r="Q1969" s="779" t="s">
        <v>6992</v>
      </c>
      <c r="R1969" s="779" t="s">
        <v>6993</v>
      </c>
      <c r="S1969" s="779" t="s">
        <v>6994</v>
      </c>
    </row>
    <row r="1970" spans="11:19" hidden="1">
      <c r="K1970" s="779" t="str">
        <f t="shared" ca="1" si="76"/>
        <v/>
      </c>
      <c r="L1970" s="779" t="str">
        <f t="shared" ca="1" si="77"/>
        <v/>
      </c>
      <c r="O1970" s="779" t="s">
        <v>6995</v>
      </c>
      <c r="P1970" s="779" t="s">
        <v>6996</v>
      </c>
      <c r="Q1970" s="779" t="s">
        <v>6997</v>
      </c>
      <c r="R1970" s="779" t="s">
        <v>6998</v>
      </c>
      <c r="S1970" s="779" t="s">
        <v>6999</v>
      </c>
    </row>
    <row r="1971" spans="11:19" hidden="1">
      <c r="K1971" s="779" t="str">
        <f t="shared" ca="1" si="76"/>
        <v/>
      </c>
      <c r="L1971" s="779" t="str">
        <f t="shared" ca="1" si="77"/>
        <v/>
      </c>
      <c r="O1971" s="779" t="s">
        <v>7000</v>
      </c>
      <c r="P1971" s="779" t="s">
        <v>7001</v>
      </c>
      <c r="Q1971" s="779" t="s">
        <v>7002</v>
      </c>
      <c r="R1971" s="779" t="s">
        <v>7003</v>
      </c>
      <c r="S1971" s="779" t="s">
        <v>3965</v>
      </c>
    </row>
    <row r="1972" spans="11:19" hidden="1">
      <c r="K1972" s="779" t="str">
        <f t="shared" ca="1" si="76"/>
        <v/>
      </c>
      <c r="L1972" s="779" t="str">
        <f t="shared" ca="1" si="77"/>
        <v/>
      </c>
      <c r="O1972" s="779" t="s">
        <v>3966</v>
      </c>
      <c r="P1972" s="779" t="s">
        <v>3967</v>
      </c>
      <c r="Q1972" s="779" t="s">
        <v>3968</v>
      </c>
      <c r="R1972" s="779" t="s">
        <v>3969</v>
      </c>
      <c r="S1972" s="779" t="s">
        <v>3970</v>
      </c>
    </row>
    <row r="1973" spans="11:19" hidden="1">
      <c r="K1973" s="779" t="str">
        <f t="shared" ca="1" si="76"/>
        <v/>
      </c>
      <c r="L1973" s="779" t="str">
        <f t="shared" ca="1" si="77"/>
        <v/>
      </c>
      <c r="O1973" s="779" t="s">
        <v>3971</v>
      </c>
      <c r="P1973" s="779" t="s">
        <v>3972</v>
      </c>
      <c r="Q1973" s="779" t="s">
        <v>10565</v>
      </c>
      <c r="R1973" s="779" t="s">
        <v>10566</v>
      </c>
      <c r="S1973" s="779" t="s">
        <v>10567</v>
      </c>
    </row>
    <row r="1974" spans="11:19" hidden="1">
      <c r="K1974" s="779" t="str">
        <f t="shared" ca="1" si="76"/>
        <v/>
      </c>
      <c r="L1974" s="779" t="str">
        <f t="shared" ca="1" si="77"/>
        <v/>
      </c>
      <c r="O1974" s="779" t="s">
        <v>10568</v>
      </c>
      <c r="P1974" s="779" t="s">
        <v>12971</v>
      </c>
      <c r="Q1974" s="779" t="s">
        <v>12972</v>
      </c>
      <c r="R1974" s="779" t="s">
        <v>12973</v>
      </c>
      <c r="S1974" s="779" t="s">
        <v>12974</v>
      </c>
    </row>
    <row r="1975" spans="11:19" hidden="1">
      <c r="K1975" s="779" t="str">
        <f t="shared" ca="1" si="76"/>
        <v/>
      </c>
      <c r="L1975" s="779" t="str">
        <f t="shared" ca="1" si="77"/>
        <v/>
      </c>
      <c r="O1975" s="779" t="s">
        <v>12975</v>
      </c>
      <c r="P1975" s="779" t="s">
        <v>10915</v>
      </c>
      <c r="Q1975" s="779" t="s">
        <v>10916</v>
      </c>
      <c r="R1975" s="779" t="s">
        <v>10917</v>
      </c>
      <c r="S1975" s="779" t="s">
        <v>10918</v>
      </c>
    </row>
    <row r="1976" spans="11:19" hidden="1">
      <c r="K1976" s="779" t="str">
        <f t="shared" ca="1" si="76"/>
        <v/>
      </c>
      <c r="L1976" s="779" t="str">
        <f t="shared" ca="1" si="77"/>
        <v/>
      </c>
      <c r="O1976" s="779" t="s">
        <v>10919</v>
      </c>
      <c r="P1976" s="779" t="s">
        <v>10920</v>
      </c>
      <c r="Q1976" s="779" t="s">
        <v>10921</v>
      </c>
      <c r="R1976" s="779" t="s">
        <v>10922</v>
      </c>
      <c r="S1976" s="779" t="s">
        <v>10923</v>
      </c>
    </row>
    <row r="1977" spans="11:19" hidden="1">
      <c r="K1977" s="779" t="str">
        <f t="shared" ca="1" si="76"/>
        <v/>
      </c>
      <c r="L1977" s="779" t="str">
        <f t="shared" ca="1" si="77"/>
        <v/>
      </c>
      <c r="O1977" s="779" t="s">
        <v>10924</v>
      </c>
      <c r="P1977" s="779" t="s">
        <v>10925</v>
      </c>
      <c r="Q1977" s="779" t="s">
        <v>10926</v>
      </c>
      <c r="R1977" s="779" t="s">
        <v>12913</v>
      </c>
      <c r="S1977" s="779" t="s">
        <v>12914</v>
      </c>
    </row>
    <row r="1978" spans="11:19" hidden="1">
      <c r="K1978" s="779" t="str">
        <f t="shared" ca="1" si="76"/>
        <v/>
      </c>
      <c r="L1978" s="779" t="str">
        <f t="shared" ca="1" si="77"/>
        <v/>
      </c>
      <c r="O1978" s="779" t="s">
        <v>12915</v>
      </c>
      <c r="P1978" s="779" t="s">
        <v>12916</v>
      </c>
      <c r="Q1978" s="779" t="s">
        <v>12917</v>
      </c>
      <c r="R1978" s="779" t="s">
        <v>12918</v>
      </c>
      <c r="S1978" s="779" t="s">
        <v>12919</v>
      </c>
    </row>
    <row r="1979" spans="11:19" hidden="1">
      <c r="K1979" s="779" t="str">
        <f t="shared" ca="1" si="76"/>
        <v/>
      </c>
      <c r="L1979" s="779" t="str">
        <f t="shared" ca="1" si="77"/>
        <v/>
      </c>
      <c r="O1979" s="779" t="s">
        <v>12920</v>
      </c>
      <c r="P1979" s="779" t="s">
        <v>12921</v>
      </c>
      <c r="Q1979" s="779" t="s">
        <v>95</v>
      </c>
      <c r="R1979" s="779" t="s">
        <v>96</v>
      </c>
      <c r="S1979" s="779" t="s">
        <v>97</v>
      </c>
    </row>
    <row r="1980" spans="11:19" hidden="1">
      <c r="K1980" s="779" t="str">
        <f t="shared" ca="1" si="76"/>
        <v/>
      </c>
      <c r="L1980" s="779" t="str">
        <f t="shared" ca="1" si="77"/>
        <v/>
      </c>
      <c r="O1980" s="779" t="s">
        <v>98</v>
      </c>
      <c r="P1980" s="779" t="s">
        <v>99</v>
      </c>
      <c r="Q1980" s="779" t="s">
        <v>100</v>
      </c>
      <c r="R1980" s="779" t="s">
        <v>101</v>
      </c>
      <c r="S1980" s="779" t="s">
        <v>102</v>
      </c>
    </row>
    <row r="1981" spans="11:19" hidden="1">
      <c r="K1981" s="779" t="str">
        <f t="shared" ca="1" si="76"/>
        <v/>
      </c>
      <c r="L1981" s="779" t="str">
        <f t="shared" ca="1" si="77"/>
        <v/>
      </c>
      <c r="O1981" s="779" t="s">
        <v>103</v>
      </c>
      <c r="P1981" s="779" t="s">
        <v>104</v>
      </c>
      <c r="Q1981" s="779" t="s">
        <v>105</v>
      </c>
      <c r="R1981" s="779" t="s">
        <v>106</v>
      </c>
      <c r="S1981" s="779" t="s">
        <v>107</v>
      </c>
    </row>
    <row r="1982" spans="11:19" hidden="1">
      <c r="K1982" s="779" t="str">
        <f t="shared" ca="1" si="76"/>
        <v/>
      </c>
      <c r="L1982" s="779" t="str">
        <f t="shared" ca="1" si="77"/>
        <v/>
      </c>
      <c r="O1982" s="779" t="s">
        <v>108</v>
      </c>
      <c r="P1982" s="779" t="s">
        <v>109</v>
      </c>
      <c r="Q1982" s="779" t="s">
        <v>110</v>
      </c>
      <c r="R1982" s="779" t="s">
        <v>111</v>
      </c>
      <c r="S1982" s="779" t="s">
        <v>112</v>
      </c>
    </row>
    <row r="1983" spans="11:19" hidden="1">
      <c r="K1983" s="779" t="str">
        <f t="shared" ca="1" si="76"/>
        <v/>
      </c>
      <c r="L1983" s="779" t="str">
        <f t="shared" ca="1" si="77"/>
        <v/>
      </c>
      <c r="O1983" s="779" t="s">
        <v>113</v>
      </c>
      <c r="P1983" s="779" t="s">
        <v>3426</v>
      </c>
      <c r="Q1983" s="779" t="s">
        <v>3427</v>
      </c>
      <c r="R1983" s="779" t="s">
        <v>3428</v>
      </c>
      <c r="S1983" s="779" t="s">
        <v>3429</v>
      </c>
    </row>
    <row r="1984" spans="11:19" hidden="1">
      <c r="K1984" s="779" t="str">
        <f t="shared" ca="1" si="76"/>
        <v/>
      </c>
      <c r="L1984" s="779" t="str">
        <f t="shared" ca="1" si="77"/>
        <v/>
      </c>
      <c r="O1984" s="779" t="s">
        <v>3430</v>
      </c>
      <c r="P1984" s="779" t="s">
        <v>3431</v>
      </c>
      <c r="Q1984" s="779" t="s">
        <v>3432</v>
      </c>
      <c r="R1984" s="779" t="s">
        <v>3433</v>
      </c>
      <c r="S1984" s="779" t="s">
        <v>3434</v>
      </c>
    </row>
    <row r="1985" spans="11:19" hidden="1">
      <c r="K1985" s="779" t="str">
        <f t="shared" ca="1" si="76"/>
        <v/>
      </c>
      <c r="L1985" s="779" t="str">
        <f t="shared" ca="1" si="77"/>
        <v/>
      </c>
      <c r="O1985" s="779" t="s">
        <v>3435</v>
      </c>
      <c r="P1985" s="779" t="s">
        <v>11241</v>
      </c>
      <c r="Q1985" s="779" t="s">
        <v>11242</v>
      </c>
      <c r="R1985" s="779" t="s">
        <v>11243</v>
      </c>
      <c r="S1985" s="779" t="s">
        <v>11244</v>
      </c>
    </row>
    <row r="1986" spans="11:19" hidden="1">
      <c r="K1986" s="779" t="str">
        <f t="shared" ca="1" si="76"/>
        <v/>
      </c>
      <c r="L1986" s="779" t="str">
        <f t="shared" ca="1" si="77"/>
        <v/>
      </c>
      <c r="O1986" s="779" t="s">
        <v>11245</v>
      </c>
      <c r="P1986" s="779" t="s">
        <v>6489</v>
      </c>
      <c r="Q1986" s="779" t="s">
        <v>6490</v>
      </c>
      <c r="R1986" s="779" t="s">
        <v>6491</v>
      </c>
      <c r="S1986" s="779" t="s">
        <v>1988</v>
      </c>
    </row>
    <row r="1987" spans="11:19" hidden="1">
      <c r="K1987" s="779" t="str">
        <f t="shared" ca="1" si="76"/>
        <v/>
      </c>
      <c r="L1987" s="779" t="str">
        <f t="shared" ca="1" si="77"/>
        <v/>
      </c>
      <c r="O1987" s="779" t="s">
        <v>1989</v>
      </c>
      <c r="P1987" s="779" t="s">
        <v>1990</v>
      </c>
      <c r="Q1987" s="779" t="s">
        <v>1991</v>
      </c>
      <c r="R1987" s="779" t="s">
        <v>1992</v>
      </c>
      <c r="S1987" s="779" t="s">
        <v>1993</v>
      </c>
    </row>
    <row r="1988" spans="11:19" hidden="1">
      <c r="K1988" s="779" t="str">
        <f t="shared" ca="1" si="76"/>
        <v/>
      </c>
      <c r="L1988" s="779" t="str">
        <f t="shared" ca="1" si="77"/>
        <v/>
      </c>
      <c r="O1988" s="779" t="s">
        <v>10493</v>
      </c>
      <c r="P1988" s="779" t="s">
        <v>10494</v>
      </c>
      <c r="Q1988" s="779" t="s">
        <v>10495</v>
      </c>
      <c r="R1988" s="779" t="s">
        <v>10496</v>
      </c>
      <c r="S1988" s="779" t="s">
        <v>10497</v>
      </c>
    </row>
    <row r="1989" spans="11:19" hidden="1">
      <c r="K1989" s="779" t="str">
        <f t="shared" ca="1" si="76"/>
        <v/>
      </c>
      <c r="L1989" s="779" t="str">
        <f t="shared" ca="1" si="77"/>
        <v/>
      </c>
      <c r="O1989" s="779" t="s">
        <v>10498</v>
      </c>
      <c r="P1989" s="779" t="s">
        <v>10499</v>
      </c>
      <c r="Q1989" s="779" t="s">
        <v>10500</v>
      </c>
      <c r="R1989" s="779" t="s">
        <v>494</v>
      </c>
      <c r="S1989" s="779" t="s">
        <v>495</v>
      </c>
    </row>
    <row r="1990" spans="11:19" hidden="1">
      <c r="K1990" s="779" t="str">
        <f t="shared" ca="1" si="76"/>
        <v/>
      </c>
      <c r="L1990" s="779" t="str">
        <f t="shared" ca="1" si="77"/>
        <v/>
      </c>
      <c r="O1990" s="779" t="s">
        <v>6702</v>
      </c>
      <c r="P1990" s="779" t="s">
        <v>6703</v>
      </c>
      <c r="Q1990" s="779" t="s">
        <v>6704</v>
      </c>
      <c r="R1990" s="779" t="s">
        <v>6705</v>
      </c>
      <c r="S1990" s="779" t="s">
        <v>6706</v>
      </c>
    </row>
    <row r="1991" spans="11:19" hidden="1">
      <c r="K1991" s="779" t="str">
        <f t="shared" ca="1" si="76"/>
        <v/>
      </c>
      <c r="L1991" s="779" t="str">
        <f t="shared" ca="1" si="77"/>
        <v/>
      </c>
      <c r="O1991" s="779" t="s">
        <v>6707</v>
      </c>
      <c r="P1991" s="779" t="s">
        <v>6708</v>
      </c>
      <c r="Q1991" s="779" t="s">
        <v>6709</v>
      </c>
      <c r="R1991" s="779" t="s">
        <v>6710</v>
      </c>
      <c r="S1991" s="779" t="s">
        <v>6711</v>
      </c>
    </row>
    <row r="1992" spans="11:19" hidden="1">
      <c r="K1992" s="779" t="str">
        <f t="shared" ca="1" si="76"/>
        <v/>
      </c>
      <c r="L1992" s="779" t="str">
        <f t="shared" ca="1" si="77"/>
        <v/>
      </c>
      <c r="O1992" s="779" t="s">
        <v>6712</v>
      </c>
      <c r="P1992" s="779" t="s">
        <v>13825</v>
      </c>
      <c r="Q1992" s="779" t="s">
        <v>13826</v>
      </c>
      <c r="R1992" s="779" t="s">
        <v>12783</v>
      </c>
      <c r="S1992" s="779" t="s">
        <v>12784</v>
      </c>
    </row>
    <row r="1993" spans="11:19" hidden="1">
      <c r="K1993" s="779" t="str">
        <f t="shared" ca="1" si="76"/>
        <v/>
      </c>
      <c r="L1993" s="779" t="str">
        <f t="shared" ca="1" si="77"/>
        <v/>
      </c>
      <c r="O1993" s="779" t="s">
        <v>12785</v>
      </c>
      <c r="P1993" s="779" t="s">
        <v>9350</v>
      </c>
      <c r="Q1993" s="779" t="s">
        <v>9351</v>
      </c>
      <c r="R1993" s="779" t="s">
        <v>9352</v>
      </c>
      <c r="S1993" s="779" t="s">
        <v>9353</v>
      </c>
    </row>
    <row r="1994" spans="11:19" hidden="1">
      <c r="K1994" s="779" t="str">
        <f t="shared" ca="1" si="76"/>
        <v/>
      </c>
      <c r="L1994" s="779" t="str">
        <f t="shared" ca="1" si="77"/>
        <v/>
      </c>
      <c r="O1994" s="779" t="s">
        <v>9354</v>
      </c>
      <c r="P1994" s="779" t="s">
        <v>9355</v>
      </c>
      <c r="Q1994" s="779" t="s">
        <v>9356</v>
      </c>
      <c r="R1994" s="779" t="s">
        <v>9357</v>
      </c>
      <c r="S1994" s="779" t="s">
        <v>9358</v>
      </c>
    </row>
    <row r="1995" spans="11:19" hidden="1">
      <c r="K1995" s="779" t="str">
        <f t="shared" ca="1" si="76"/>
        <v/>
      </c>
      <c r="L1995" s="779" t="str">
        <f t="shared" ca="1" si="77"/>
        <v/>
      </c>
      <c r="O1995" s="779" t="s">
        <v>9359</v>
      </c>
      <c r="P1995" s="779" t="s">
        <v>9360</v>
      </c>
      <c r="Q1995" s="779" t="s">
        <v>9361</v>
      </c>
      <c r="R1995" s="779" t="s">
        <v>9362</v>
      </c>
      <c r="S1995" s="779" t="s">
        <v>9363</v>
      </c>
    </row>
    <row r="1996" spans="11:19" hidden="1">
      <c r="K1996" s="779" t="str">
        <f t="shared" ref="K1996:K2059" ca="1" si="78">IF(INDIRECT($O1996)=0,"",INDIRECT($R1996)&amp;INDIRECT($O1996)&amp;INDIRECT($P1996)&amp;INDIRECT($Q1996))</f>
        <v/>
      </c>
      <c r="L1996" s="779" t="str">
        <f t="shared" ref="L1996:L2059" ca="1" si="79">IF(INDIRECT($O1996)=0,"",INDIRECT($S1996)&amp;INDIRECT($O1996)&amp;INDIRECT($P1996)&amp;INDIRECT($Q1996))</f>
        <v/>
      </c>
      <c r="O1996" s="779" t="s">
        <v>9364</v>
      </c>
      <c r="P1996" s="779" t="s">
        <v>9365</v>
      </c>
      <c r="Q1996" s="779" t="s">
        <v>9366</v>
      </c>
      <c r="R1996" s="779" t="s">
        <v>9367</v>
      </c>
      <c r="S1996" s="779" t="s">
        <v>9368</v>
      </c>
    </row>
    <row r="1997" spans="11:19" hidden="1">
      <c r="K1997" s="779" t="str">
        <f t="shared" ca="1" si="78"/>
        <v/>
      </c>
      <c r="L1997" s="779" t="str">
        <f t="shared" ca="1" si="79"/>
        <v/>
      </c>
      <c r="O1997" s="779" t="s">
        <v>9369</v>
      </c>
      <c r="P1997" s="779" t="s">
        <v>9370</v>
      </c>
      <c r="Q1997" s="779" t="s">
        <v>9371</v>
      </c>
      <c r="R1997" s="779" t="s">
        <v>9372</v>
      </c>
      <c r="S1997" s="779" t="s">
        <v>9373</v>
      </c>
    </row>
    <row r="1998" spans="11:19" hidden="1">
      <c r="K1998" s="779" t="str">
        <f t="shared" ca="1" si="78"/>
        <v/>
      </c>
      <c r="L1998" s="779" t="str">
        <f t="shared" ca="1" si="79"/>
        <v/>
      </c>
      <c r="O1998" s="779" t="s">
        <v>9374</v>
      </c>
      <c r="P1998" s="779" t="s">
        <v>9375</v>
      </c>
      <c r="Q1998" s="779" t="s">
        <v>9376</v>
      </c>
      <c r="R1998" s="779" t="s">
        <v>9377</v>
      </c>
      <c r="S1998" s="779" t="s">
        <v>9378</v>
      </c>
    </row>
    <row r="1999" spans="11:19" hidden="1">
      <c r="K1999" s="779" t="str">
        <f t="shared" ca="1" si="78"/>
        <v/>
      </c>
      <c r="L1999" s="779" t="str">
        <f t="shared" ca="1" si="79"/>
        <v/>
      </c>
      <c r="O1999" s="779" t="s">
        <v>9379</v>
      </c>
      <c r="P1999" s="779" t="s">
        <v>9380</v>
      </c>
      <c r="Q1999" s="779" t="s">
        <v>9381</v>
      </c>
      <c r="R1999" s="779" t="s">
        <v>12499</v>
      </c>
      <c r="S1999" s="779" t="s">
        <v>12500</v>
      </c>
    </row>
    <row r="2000" spans="11:19" hidden="1">
      <c r="K2000" s="779" t="str">
        <f t="shared" ca="1" si="78"/>
        <v/>
      </c>
      <c r="L2000" s="779" t="str">
        <f t="shared" ca="1" si="79"/>
        <v/>
      </c>
      <c r="O2000" s="779" t="s">
        <v>11738</v>
      </c>
      <c r="P2000" s="779" t="s">
        <v>11739</v>
      </c>
      <c r="Q2000" s="779" t="s">
        <v>10435</v>
      </c>
      <c r="R2000" s="779" t="s">
        <v>10436</v>
      </c>
      <c r="S2000" s="779" t="s">
        <v>10437</v>
      </c>
    </row>
    <row r="2001" spans="11:19" hidden="1">
      <c r="K2001" s="779" t="str">
        <f t="shared" ca="1" si="78"/>
        <v/>
      </c>
      <c r="L2001" s="779" t="str">
        <f t="shared" ca="1" si="79"/>
        <v/>
      </c>
      <c r="O2001" s="779" t="s">
        <v>10438</v>
      </c>
      <c r="P2001" s="779" t="s">
        <v>1776</v>
      </c>
      <c r="Q2001" s="779" t="s">
        <v>5462</v>
      </c>
      <c r="R2001" s="779" t="s">
        <v>5463</v>
      </c>
      <c r="S2001" s="779" t="s">
        <v>5464</v>
      </c>
    </row>
    <row r="2002" spans="11:19" hidden="1">
      <c r="K2002" s="779" t="str">
        <f t="shared" ca="1" si="78"/>
        <v/>
      </c>
      <c r="L2002" s="779" t="str">
        <f t="shared" ca="1" si="79"/>
        <v/>
      </c>
      <c r="O2002" s="779" t="s">
        <v>5465</v>
      </c>
      <c r="P2002" s="779" t="s">
        <v>5466</v>
      </c>
      <c r="Q2002" s="779" t="s">
        <v>5467</v>
      </c>
      <c r="R2002" s="779" t="s">
        <v>5468</v>
      </c>
      <c r="S2002" s="779" t="s">
        <v>5469</v>
      </c>
    </row>
    <row r="2003" spans="11:19" hidden="1">
      <c r="K2003" s="779" t="str">
        <f t="shared" ca="1" si="78"/>
        <v/>
      </c>
      <c r="L2003" s="779" t="str">
        <f t="shared" ca="1" si="79"/>
        <v/>
      </c>
      <c r="O2003" s="779" t="s">
        <v>5470</v>
      </c>
      <c r="P2003" s="779" t="s">
        <v>5471</v>
      </c>
      <c r="Q2003" s="779" t="s">
        <v>5472</v>
      </c>
      <c r="R2003" s="779" t="s">
        <v>5473</v>
      </c>
      <c r="S2003" s="779" t="s">
        <v>5474</v>
      </c>
    </row>
    <row r="2004" spans="11:19" hidden="1">
      <c r="K2004" s="779" t="str">
        <f t="shared" ca="1" si="78"/>
        <v/>
      </c>
      <c r="L2004" s="779" t="str">
        <f t="shared" ca="1" si="79"/>
        <v/>
      </c>
      <c r="O2004" s="779" t="s">
        <v>5475</v>
      </c>
      <c r="P2004" s="779" t="s">
        <v>5476</v>
      </c>
      <c r="Q2004" s="779" t="s">
        <v>5477</v>
      </c>
      <c r="R2004" s="779" t="s">
        <v>5478</v>
      </c>
      <c r="S2004" s="779" t="s">
        <v>5479</v>
      </c>
    </row>
    <row r="2005" spans="11:19" hidden="1">
      <c r="K2005" s="779" t="str">
        <f t="shared" ca="1" si="78"/>
        <v/>
      </c>
      <c r="L2005" s="779" t="str">
        <f t="shared" ca="1" si="79"/>
        <v/>
      </c>
      <c r="O2005" s="779" t="s">
        <v>5480</v>
      </c>
      <c r="P2005" s="779" t="s">
        <v>5481</v>
      </c>
      <c r="Q2005" s="779" t="s">
        <v>5482</v>
      </c>
      <c r="R2005" s="779" t="s">
        <v>5483</v>
      </c>
      <c r="S2005" s="779" t="s">
        <v>5484</v>
      </c>
    </row>
    <row r="2006" spans="11:19" hidden="1">
      <c r="K2006" s="779" t="str">
        <f t="shared" ca="1" si="78"/>
        <v/>
      </c>
      <c r="L2006" s="779" t="str">
        <f t="shared" ca="1" si="79"/>
        <v/>
      </c>
      <c r="O2006" s="779" t="s">
        <v>5485</v>
      </c>
      <c r="P2006" s="779" t="s">
        <v>5486</v>
      </c>
      <c r="Q2006" s="779" t="s">
        <v>5487</v>
      </c>
      <c r="R2006" s="779" t="s">
        <v>5488</v>
      </c>
      <c r="S2006" s="779" t="s">
        <v>11621</v>
      </c>
    </row>
    <row r="2007" spans="11:19" hidden="1">
      <c r="K2007" s="779" t="str">
        <f t="shared" ca="1" si="78"/>
        <v/>
      </c>
      <c r="L2007" s="779" t="str">
        <f t="shared" ca="1" si="79"/>
        <v/>
      </c>
      <c r="O2007" s="779" t="s">
        <v>11622</v>
      </c>
      <c r="P2007" s="779" t="s">
        <v>11623</v>
      </c>
      <c r="Q2007" s="779" t="s">
        <v>11624</v>
      </c>
      <c r="R2007" s="779" t="s">
        <v>11625</v>
      </c>
      <c r="S2007" s="779" t="s">
        <v>11626</v>
      </c>
    </row>
    <row r="2008" spans="11:19" hidden="1">
      <c r="K2008" s="779" t="str">
        <f t="shared" ca="1" si="78"/>
        <v/>
      </c>
      <c r="L2008" s="779" t="str">
        <f t="shared" ca="1" si="79"/>
        <v/>
      </c>
      <c r="O2008" s="779" t="s">
        <v>11627</v>
      </c>
      <c r="P2008" s="779" t="s">
        <v>11628</v>
      </c>
      <c r="Q2008" s="779" t="s">
        <v>11629</v>
      </c>
      <c r="R2008" s="779" t="s">
        <v>11630</v>
      </c>
      <c r="S2008" s="779" t="s">
        <v>11631</v>
      </c>
    </row>
    <row r="2009" spans="11:19" hidden="1">
      <c r="K2009" s="779" t="str">
        <f t="shared" ca="1" si="78"/>
        <v/>
      </c>
      <c r="L2009" s="779" t="str">
        <f t="shared" ca="1" si="79"/>
        <v/>
      </c>
      <c r="O2009" s="779" t="s">
        <v>11632</v>
      </c>
      <c r="P2009" s="779" t="s">
        <v>11633</v>
      </c>
      <c r="Q2009" s="779" t="s">
        <v>11634</v>
      </c>
      <c r="R2009" s="779" t="s">
        <v>11635</v>
      </c>
      <c r="S2009" s="779" t="s">
        <v>11636</v>
      </c>
    </row>
    <row r="2010" spans="11:19" hidden="1">
      <c r="K2010" s="779" t="str">
        <f t="shared" ca="1" si="78"/>
        <v/>
      </c>
      <c r="L2010" s="779" t="str">
        <f t="shared" ca="1" si="79"/>
        <v/>
      </c>
      <c r="O2010" s="779" t="s">
        <v>11637</v>
      </c>
      <c r="P2010" s="779" t="s">
        <v>11638</v>
      </c>
      <c r="Q2010" s="779" t="s">
        <v>11639</v>
      </c>
      <c r="R2010" s="779" t="s">
        <v>11640</v>
      </c>
      <c r="S2010" s="779" t="s">
        <v>11641</v>
      </c>
    </row>
    <row r="2011" spans="11:19" hidden="1">
      <c r="K2011" s="779" t="str">
        <f t="shared" ca="1" si="78"/>
        <v/>
      </c>
      <c r="L2011" s="779" t="str">
        <f t="shared" ca="1" si="79"/>
        <v/>
      </c>
      <c r="O2011" s="779" t="s">
        <v>11642</v>
      </c>
      <c r="P2011" s="779" t="s">
        <v>11643</v>
      </c>
      <c r="Q2011" s="779" t="s">
        <v>11644</v>
      </c>
      <c r="R2011" s="779" t="s">
        <v>2360</v>
      </c>
      <c r="S2011" s="779" t="s">
        <v>2361</v>
      </c>
    </row>
    <row r="2012" spans="11:19" hidden="1">
      <c r="K2012" s="779" t="str">
        <f t="shared" ca="1" si="78"/>
        <v/>
      </c>
      <c r="L2012" s="779" t="str">
        <f t="shared" ca="1" si="79"/>
        <v/>
      </c>
      <c r="O2012" s="779" t="s">
        <v>2362</v>
      </c>
      <c r="P2012" s="779" t="s">
        <v>2363</v>
      </c>
      <c r="Q2012" s="779" t="s">
        <v>2364</v>
      </c>
      <c r="R2012" s="779" t="s">
        <v>2365</v>
      </c>
      <c r="S2012" s="779" t="s">
        <v>2366</v>
      </c>
    </row>
    <row r="2013" spans="11:19" hidden="1">
      <c r="K2013" s="779" t="str">
        <f t="shared" ca="1" si="78"/>
        <v/>
      </c>
      <c r="L2013" s="779" t="str">
        <f t="shared" ca="1" si="79"/>
        <v/>
      </c>
      <c r="O2013" s="779" t="s">
        <v>2367</v>
      </c>
      <c r="P2013" s="779" t="s">
        <v>2368</v>
      </c>
      <c r="Q2013" s="779" t="s">
        <v>2369</v>
      </c>
      <c r="R2013" s="779" t="s">
        <v>2370</v>
      </c>
      <c r="S2013" s="779" t="s">
        <v>2371</v>
      </c>
    </row>
    <row r="2014" spans="11:19" hidden="1">
      <c r="K2014" s="779" t="str">
        <f t="shared" ca="1" si="78"/>
        <v/>
      </c>
      <c r="L2014" s="779" t="str">
        <f t="shared" ca="1" si="79"/>
        <v/>
      </c>
      <c r="O2014" s="779" t="s">
        <v>2372</v>
      </c>
      <c r="P2014" s="779" t="s">
        <v>2373</v>
      </c>
      <c r="Q2014" s="779" t="s">
        <v>2374</v>
      </c>
      <c r="R2014" s="779" t="s">
        <v>2375</v>
      </c>
      <c r="S2014" s="779" t="s">
        <v>10529</v>
      </c>
    </row>
    <row r="2015" spans="11:19" hidden="1">
      <c r="K2015" s="779" t="str">
        <f t="shared" ca="1" si="78"/>
        <v/>
      </c>
      <c r="L2015" s="779" t="str">
        <f t="shared" ca="1" si="79"/>
        <v/>
      </c>
      <c r="O2015" s="779" t="s">
        <v>10530</v>
      </c>
      <c r="P2015" s="779" t="s">
        <v>10531</v>
      </c>
      <c r="Q2015" s="779" t="s">
        <v>9049</v>
      </c>
      <c r="R2015" s="779" t="s">
        <v>13309</v>
      </c>
      <c r="S2015" s="779" t="s">
        <v>13310</v>
      </c>
    </row>
    <row r="2016" spans="11:19" hidden="1">
      <c r="K2016" s="779" t="str">
        <f t="shared" ca="1" si="78"/>
        <v/>
      </c>
      <c r="L2016" s="779" t="str">
        <f t="shared" ca="1" si="79"/>
        <v/>
      </c>
      <c r="O2016" s="779" t="s">
        <v>13311</v>
      </c>
      <c r="P2016" s="779" t="s">
        <v>13312</v>
      </c>
      <c r="Q2016" s="779" t="s">
        <v>13313</v>
      </c>
      <c r="R2016" s="779" t="s">
        <v>13314</v>
      </c>
      <c r="S2016" s="779" t="s">
        <v>13315</v>
      </c>
    </row>
    <row r="2017" spans="11:19" hidden="1">
      <c r="K2017" s="779" t="str">
        <f t="shared" ca="1" si="78"/>
        <v/>
      </c>
      <c r="L2017" s="779" t="str">
        <f t="shared" ca="1" si="79"/>
        <v/>
      </c>
      <c r="O2017" s="779" t="s">
        <v>13316</v>
      </c>
      <c r="P2017" s="779" t="s">
        <v>13317</v>
      </c>
      <c r="Q2017" s="779" t="s">
        <v>13318</v>
      </c>
      <c r="R2017" s="779" t="s">
        <v>13319</v>
      </c>
      <c r="S2017" s="779" t="s">
        <v>13320</v>
      </c>
    </row>
    <row r="2018" spans="11:19" hidden="1">
      <c r="K2018" s="779" t="str">
        <f t="shared" ca="1" si="78"/>
        <v/>
      </c>
      <c r="L2018" s="779" t="str">
        <f t="shared" ca="1" si="79"/>
        <v/>
      </c>
      <c r="O2018" s="779" t="s">
        <v>11131</v>
      </c>
      <c r="P2018" s="779" t="s">
        <v>11132</v>
      </c>
      <c r="Q2018" s="779" t="s">
        <v>11133</v>
      </c>
      <c r="R2018" s="779" t="s">
        <v>11134</v>
      </c>
      <c r="S2018" s="779" t="s">
        <v>11135</v>
      </c>
    </row>
    <row r="2019" spans="11:19" hidden="1">
      <c r="K2019" s="779" t="str">
        <f t="shared" ca="1" si="78"/>
        <v/>
      </c>
      <c r="L2019" s="779" t="str">
        <f t="shared" ca="1" si="79"/>
        <v/>
      </c>
      <c r="O2019" s="779" t="s">
        <v>11136</v>
      </c>
      <c r="P2019" s="779" t="s">
        <v>11137</v>
      </c>
      <c r="Q2019" s="779" t="s">
        <v>11138</v>
      </c>
      <c r="R2019" s="779" t="s">
        <v>1750</v>
      </c>
      <c r="S2019" s="779" t="s">
        <v>1751</v>
      </c>
    </row>
    <row r="2020" spans="11:19" hidden="1">
      <c r="K2020" s="779" t="str">
        <f t="shared" ca="1" si="78"/>
        <v/>
      </c>
      <c r="L2020" s="779" t="str">
        <f t="shared" ca="1" si="79"/>
        <v/>
      </c>
      <c r="O2020" s="779" t="s">
        <v>13239</v>
      </c>
      <c r="P2020" s="779" t="s">
        <v>13240</v>
      </c>
      <c r="Q2020" s="779" t="s">
        <v>13241</v>
      </c>
      <c r="R2020" s="779" t="s">
        <v>13242</v>
      </c>
      <c r="S2020" s="779" t="s">
        <v>13243</v>
      </c>
    </row>
    <row r="2021" spans="11:19" hidden="1">
      <c r="K2021" s="779" t="str">
        <f t="shared" ca="1" si="78"/>
        <v/>
      </c>
      <c r="L2021" s="779" t="str">
        <f t="shared" ca="1" si="79"/>
        <v/>
      </c>
      <c r="O2021" s="779" t="s">
        <v>13244</v>
      </c>
      <c r="P2021" s="779" t="s">
        <v>13245</v>
      </c>
      <c r="Q2021" s="779" t="s">
        <v>7343</v>
      </c>
      <c r="R2021" s="779" t="s">
        <v>7344</v>
      </c>
      <c r="S2021" s="779" t="s">
        <v>7345</v>
      </c>
    </row>
    <row r="2022" spans="11:19" hidden="1">
      <c r="K2022" s="779" t="str">
        <f t="shared" ca="1" si="78"/>
        <v/>
      </c>
      <c r="L2022" s="779" t="str">
        <f t="shared" ca="1" si="79"/>
        <v/>
      </c>
      <c r="O2022" s="779" t="s">
        <v>7346</v>
      </c>
      <c r="P2022" s="779" t="s">
        <v>7347</v>
      </c>
      <c r="Q2022" s="779" t="s">
        <v>7348</v>
      </c>
      <c r="R2022" s="779" t="s">
        <v>7349</v>
      </c>
      <c r="S2022" s="779" t="s">
        <v>7350</v>
      </c>
    </row>
    <row r="2023" spans="11:19" hidden="1">
      <c r="K2023" s="779" t="str">
        <f t="shared" ca="1" si="78"/>
        <v/>
      </c>
      <c r="L2023" s="779" t="str">
        <f t="shared" ca="1" si="79"/>
        <v/>
      </c>
      <c r="O2023" s="779" t="s">
        <v>7351</v>
      </c>
      <c r="P2023" s="779" t="s">
        <v>7352</v>
      </c>
      <c r="Q2023" s="779" t="s">
        <v>12853</v>
      </c>
      <c r="R2023" s="779" t="s">
        <v>12854</v>
      </c>
      <c r="S2023" s="779" t="s">
        <v>12855</v>
      </c>
    </row>
    <row r="2024" spans="11:19" hidden="1">
      <c r="K2024" s="779" t="str">
        <f t="shared" ca="1" si="78"/>
        <v/>
      </c>
      <c r="L2024" s="779" t="str">
        <f t="shared" ca="1" si="79"/>
        <v/>
      </c>
      <c r="O2024" s="779" t="s">
        <v>12856</v>
      </c>
      <c r="P2024" s="779" t="s">
        <v>12857</v>
      </c>
      <c r="Q2024" s="779" t="s">
        <v>12858</v>
      </c>
      <c r="R2024" s="779" t="s">
        <v>10764</v>
      </c>
      <c r="S2024" s="779" t="s">
        <v>10765</v>
      </c>
    </row>
    <row r="2025" spans="11:19" hidden="1">
      <c r="K2025" s="779" t="str">
        <f t="shared" ca="1" si="78"/>
        <v/>
      </c>
      <c r="L2025" s="779" t="str">
        <f t="shared" ca="1" si="79"/>
        <v/>
      </c>
      <c r="O2025" s="779" t="s">
        <v>8760</v>
      </c>
      <c r="P2025" s="779" t="s">
        <v>8761</v>
      </c>
      <c r="Q2025" s="779" t="s">
        <v>8762</v>
      </c>
      <c r="R2025" s="779" t="s">
        <v>8763</v>
      </c>
      <c r="S2025" s="779" t="s">
        <v>8764</v>
      </c>
    </row>
    <row r="2026" spans="11:19" hidden="1">
      <c r="K2026" s="779" t="str">
        <f t="shared" ca="1" si="78"/>
        <v/>
      </c>
      <c r="L2026" s="779" t="str">
        <f t="shared" ca="1" si="79"/>
        <v/>
      </c>
      <c r="O2026" s="779" t="s">
        <v>8765</v>
      </c>
      <c r="P2026" s="779" t="s">
        <v>5501</v>
      </c>
      <c r="Q2026" s="779" t="s">
        <v>5502</v>
      </c>
      <c r="R2026" s="779" t="s">
        <v>5503</v>
      </c>
      <c r="S2026" s="779" t="s">
        <v>5504</v>
      </c>
    </row>
    <row r="2027" spans="11:19" hidden="1">
      <c r="K2027" s="779" t="str">
        <f t="shared" ca="1" si="78"/>
        <v/>
      </c>
      <c r="L2027" s="779" t="str">
        <f t="shared" ca="1" si="79"/>
        <v/>
      </c>
      <c r="O2027" s="779" t="s">
        <v>5505</v>
      </c>
      <c r="P2027" s="779" t="s">
        <v>5506</v>
      </c>
      <c r="Q2027" s="779" t="s">
        <v>5507</v>
      </c>
      <c r="R2027" s="779" t="s">
        <v>14017</v>
      </c>
      <c r="S2027" s="779" t="s">
        <v>14018</v>
      </c>
    </row>
    <row r="2028" spans="11:19" hidden="1">
      <c r="K2028" s="779" t="str">
        <f t="shared" ca="1" si="78"/>
        <v/>
      </c>
      <c r="L2028" s="779" t="str">
        <f t="shared" ca="1" si="79"/>
        <v/>
      </c>
      <c r="O2028" s="779" t="s">
        <v>14019</v>
      </c>
      <c r="P2028" s="779" t="s">
        <v>11402</v>
      </c>
      <c r="Q2028" s="779" t="s">
        <v>324</v>
      </c>
      <c r="R2028" s="779" t="s">
        <v>10648</v>
      </c>
      <c r="S2028" s="779" t="s">
        <v>10649</v>
      </c>
    </row>
    <row r="2029" spans="11:19" hidden="1">
      <c r="K2029" s="779" t="str">
        <f t="shared" ca="1" si="78"/>
        <v/>
      </c>
      <c r="L2029" s="779" t="str">
        <f t="shared" ca="1" si="79"/>
        <v/>
      </c>
      <c r="O2029" s="779" t="s">
        <v>10650</v>
      </c>
      <c r="P2029" s="779" t="s">
        <v>10651</v>
      </c>
      <c r="Q2029" s="779" t="s">
        <v>7675</v>
      </c>
      <c r="R2029" s="779" t="s">
        <v>7676</v>
      </c>
      <c r="S2029" s="779" t="s">
        <v>7677</v>
      </c>
    </row>
    <row r="2030" spans="11:19" hidden="1">
      <c r="K2030" s="779" t="str">
        <f t="shared" ca="1" si="78"/>
        <v/>
      </c>
      <c r="L2030" s="779" t="str">
        <f t="shared" ca="1" si="79"/>
        <v/>
      </c>
      <c r="O2030" s="779" t="s">
        <v>7678</v>
      </c>
      <c r="P2030" s="779" t="s">
        <v>7679</v>
      </c>
      <c r="Q2030" s="779" t="s">
        <v>7680</v>
      </c>
      <c r="R2030" s="779" t="s">
        <v>7681</v>
      </c>
      <c r="S2030" s="779" t="s">
        <v>7682</v>
      </c>
    </row>
    <row r="2031" spans="11:19" hidden="1">
      <c r="K2031" s="779" t="str">
        <f t="shared" ca="1" si="78"/>
        <v/>
      </c>
      <c r="L2031" s="779" t="str">
        <f t="shared" ca="1" si="79"/>
        <v/>
      </c>
      <c r="O2031" s="779" t="s">
        <v>7683</v>
      </c>
      <c r="P2031" s="779" t="s">
        <v>7684</v>
      </c>
      <c r="Q2031" s="779" t="s">
        <v>7685</v>
      </c>
      <c r="R2031" s="779" t="s">
        <v>7686</v>
      </c>
      <c r="S2031" s="779" t="s">
        <v>7687</v>
      </c>
    </row>
    <row r="2032" spans="11:19" hidden="1">
      <c r="K2032" s="779" t="str">
        <f t="shared" ca="1" si="78"/>
        <v/>
      </c>
      <c r="L2032" s="779" t="str">
        <f t="shared" ca="1" si="79"/>
        <v/>
      </c>
      <c r="O2032" s="779" t="s">
        <v>7688</v>
      </c>
      <c r="P2032" s="779" t="s">
        <v>7689</v>
      </c>
      <c r="Q2032" s="779" t="s">
        <v>7690</v>
      </c>
      <c r="R2032" s="779" t="s">
        <v>7691</v>
      </c>
      <c r="S2032" s="779" t="s">
        <v>7692</v>
      </c>
    </row>
    <row r="2033" spans="11:19" hidden="1">
      <c r="K2033" s="779" t="str">
        <f t="shared" ca="1" si="78"/>
        <v/>
      </c>
      <c r="L2033" s="779" t="str">
        <f t="shared" ca="1" si="79"/>
        <v/>
      </c>
      <c r="O2033" s="779" t="s">
        <v>7693</v>
      </c>
      <c r="P2033" s="779" t="s">
        <v>7694</v>
      </c>
      <c r="Q2033" s="779" t="s">
        <v>7695</v>
      </c>
      <c r="R2033" s="779" t="s">
        <v>7696</v>
      </c>
      <c r="S2033" s="779" t="s">
        <v>7697</v>
      </c>
    </row>
    <row r="2034" spans="11:19" hidden="1">
      <c r="K2034" s="779" t="str">
        <f t="shared" ca="1" si="78"/>
        <v/>
      </c>
      <c r="L2034" s="779" t="str">
        <f t="shared" ca="1" si="79"/>
        <v/>
      </c>
      <c r="O2034" s="779" t="s">
        <v>5141</v>
      </c>
      <c r="P2034" s="779" t="s">
        <v>5142</v>
      </c>
      <c r="Q2034" s="779" t="s">
        <v>5143</v>
      </c>
      <c r="R2034" s="779" t="s">
        <v>10277</v>
      </c>
      <c r="S2034" s="779" t="s">
        <v>10278</v>
      </c>
    </row>
    <row r="2035" spans="11:19" hidden="1">
      <c r="K2035" s="779" t="str">
        <f t="shared" ca="1" si="78"/>
        <v/>
      </c>
      <c r="L2035" s="779" t="str">
        <f t="shared" ca="1" si="79"/>
        <v/>
      </c>
      <c r="O2035" s="779" t="s">
        <v>10279</v>
      </c>
      <c r="P2035" s="779" t="s">
        <v>10280</v>
      </c>
      <c r="Q2035" s="779" t="s">
        <v>10281</v>
      </c>
      <c r="R2035" s="779" t="s">
        <v>10282</v>
      </c>
      <c r="S2035" s="779" t="s">
        <v>10283</v>
      </c>
    </row>
    <row r="2036" spans="11:19" hidden="1">
      <c r="K2036" s="779" t="str">
        <f t="shared" ca="1" si="78"/>
        <v/>
      </c>
      <c r="L2036" s="779" t="str">
        <f t="shared" ca="1" si="79"/>
        <v/>
      </c>
      <c r="O2036" s="779" t="s">
        <v>10284</v>
      </c>
      <c r="P2036" s="779" t="s">
        <v>10285</v>
      </c>
      <c r="Q2036" s="779" t="s">
        <v>10286</v>
      </c>
      <c r="R2036" s="779" t="s">
        <v>10287</v>
      </c>
      <c r="S2036" s="779" t="s">
        <v>10288</v>
      </c>
    </row>
    <row r="2037" spans="11:19" hidden="1">
      <c r="K2037" s="779" t="str">
        <f t="shared" ca="1" si="78"/>
        <v/>
      </c>
      <c r="L2037" s="779" t="str">
        <f t="shared" ca="1" si="79"/>
        <v/>
      </c>
      <c r="O2037" s="779" t="s">
        <v>10289</v>
      </c>
      <c r="P2037" s="779" t="s">
        <v>9519</v>
      </c>
      <c r="Q2037" s="779" t="s">
        <v>9520</v>
      </c>
      <c r="R2037" s="779" t="s">
        <v>6183</v>
      </c>
      <c r="S2037" s="779" t="s">
        <v>6184</v>
      </c>
    </row>
    <row r="2038" spans="11:19" hidden="1">
      <c r="K2038" s="779" t="str">
        <f t="shared" ca="1" si="78"/>
        <v/>
      </c>
      <c r="L2038" s="779" t="str">
        <f t="shared" ca="1" si="79"/>
        <v/>
      </c>
      <c r="O2038" s="779" t="s">
        <v>6185</v>
      </c>
      <c r="P2038" s="779" t="s">
        <v>6186</v>
      </c>
      <c r="Q2038" s="779" t="s">
        <v>6187</v>
      </c>
      <c r="R2038" s="779" t="s">
        <v>6188</v>
      </c>
      <c r="S2038" s="779" t="s">
        <v>6189</v>
      </c>
    </row>
    <row r="2039" spans="11:19" hidden="1">
      <c r="K2039" s="779" t="str">
        <f t="shared" ca="1" si="78"/>
        <v/>
      </c>
      <c r="L2039" s="779" t="str">
        <f t="shared" ca="1" si="79"/>
        <v/>
      </c>
      <c r="O2039" s="779" t="s">
        <v>6190</v>
      </c>
      <c r="P2039" s="779" t="s">
        <v>6191</v>
      </c>
      <c r="Q2039" s="779" t="s">
        <v>6192</v>
      </c>
      <c r="R2039" s="779" t="s">
        <v>6193</v>
      </c>
      <c r="S2039" s="779" t="s">
        <v>6194</v>
      </c>
    </row>
    <row r="2040" spans="11:19" hidden="1">
      <c r="K2040" s="779" t="str">
        <f t="shared" ca="1" si="78"/>
        <v/>
      </c>
      <c r="L2040" s="779" t="str">
        <f t="shared" ca="1" si="79"/>
        <v/>
      </c>
      <c r="O2040" s="779" t="s">
        <v>6195</v>
      </c>
      <c r="P2040" s="779" t="s">
        <v>6196</v>
      </c>
      <c r="Q2040" s="779" t="s">
        <v>6197</v>
      </c>
      <c r="R2040" s="779" t="s">
        <v>6198</v>
      </c>
      <c r="S2040" s="779" t="s">
        <v>6199</v>
      </c>
    </row>
    <row r="2041" spans="11:19" hidden="1">
      <c r="K2041" s="779" t="str">
        <f t="shared" ca="1" si="78"/>
        <v/>
      </c>
      <c r="L2041" s="779" t="str">
        <f t="shared" ca="1" si="79"/>
        <v/>
      </c>
      <c r="O2041" s="779" t="s">
        <v>6200</v>
      </c>
      <c r="P2041" s="779" t="s">
        <v>6201</v>
      </c>
      <c r="Q2041" s="779" t="s">
        <v>6202</v>
      </c>
      <c r="R2041" s="779" t="s">
        <v>6203</v>
      </c>
      <c r="S2041" s="779" t="s">
        <v>6204</v>
      </c>
    </row>
    <row r="2042" spans="11:19" hidden="1">
      <c r="K2042" s="779" t="str">
        <f t="shared" ca="1" si="78"/>
        <v/>
      </c>
      <c r="L2042" s="779" t="str">
        <f t="shared" ca="1" si="79"/>
        <v/>
      </c>
      <c r="O2042" s="779" t="s">
        <v>6205</v>
      </c>
      <c r="P2042" s="779" t="s">
        <v>6206</v>
      </c>
      <c r="Q2042" s="779" t="s">
        <v>6207</v>
      </c>
      <c r="R2042" s="779" t="s">
        <v>6208</v>
      </c>
      <c r="S2042" s="779" t="s">
        <v>6209</v>
      </c>
    </row>
    <row r="2043" spans="11:19" hidden="1">
      <c r="K2043" s="779" t="str">
        <f t="shared" ca="1" si="78"/>
        <v/>
      </c>
      <c r="L2043" s="779" t="str">
        <f t="shared" ca="1" si="79"/>
        <v/>
      </c>
      <c r="O2043" s="779" t="s">
        <v>6210</v>
      </c>
      <c r="P2043" s="779" t="s">
        <v>6211</v>
      </c>
      <c r="Q2043" s="779" t="s">
        <v>6212</v>
      </c>
      <c r="R2043" s="779" t="s">
        <v>6213</v>
      </c>
      <c r="S2043" s="779" t="s">
        <v>6214</v>
      </c>
    </row>
    <row r="2044" spans="11:19" hidden="1">
      <c r="K2044" s="779" t="str">
        <f t="shared" ca="1" si="78"/>
        <v/>
      </c>
      <c r="L2044" s="779" t="str">
        <f t="shared" ca="1" si="79"/>
        <v/>
      </c>
      <c r="O2044" s="779" t="s">
        <v>6215</v>
      </c>
      <c r="P2044" s="779" t="s">
        <v>6216</v>
      </c>
      <c r="Q2044" s="779" t="s">
        <v>6217</v>
      </c>
      <c r="R2044" s="779" t="s">
        <v>6218</v>
      </c>
      <c r="S2044" s="779" t="s">
        <v>13848</v>
      </c>
    </row>
    <row r="2045" spans="11:19" hidden="1">
      <c r="K2045" s="779" t="str">
        <f t="shared" ca="1" si="78"/>
        <v/>
      </c>
      <c r="L2045" s="779" t="str">
        <f t="shared" ca="1" si="79"/>
        <v/>
      </c>
      <c r="O2045" s="779" t="s">
        <v>13849</v>
      </c>
      <c r="P2045" s="779" t="s">
        <v>13850</v>
      </c>
      <c r="Q2045" s="779" t="s">
        <v>13851</v>
      </c>
      <c r="R2045" s="779" t="s">
        <v>13852</v>
      </c>
      <c r="S2045" s="779" t="s">
        <v>13853</v>
      </c>
    </row>
    <row r="2046" spans="11:19" hidden="1">
      <c r="K2046" s="779" t="str">
        <f t="shared" ca="1" si="78"/>
        <v/>
      </c>
      <c r="L2046" s="779" t="str">
        <f t="shared" ca="1" si="79"/>
        <v/>
      </c>
      <c r="O2046" s="779" t="s">
        <v>13854</v>
      </c>
      <c r="P2046" s="779" t="s">
        <v>13855</v>
      </c>
      <c r="Q2046" s="779" t="s">
        <v>13856</v>
      </c>
      <c r="R2046" s="779" t="s">
        <v>13857</v>
      </c>
      <c r="S2046" s="779" t="s">
        <v>13858</v>
      </c>
    </row>
    <row r="2047" spans="11:19" hidden="1">
      <c r="K2047" s="779" t="str">
        <f t="shared" ca="1" si="78"/>
        <v/>
      </c>
      <c r="L2047" s="779" t="str">
        <f t="shared" ca="1" si="79"/>
        <v/>
      </c>
      <c r="O2047" s="779" t="s">
        <v>13859</v>
      </c>
      <c r="P2047" s="779" t="s">
        <v>13860</v>
      </c>
      <c r="Q2047" s="779" t="s">
        <v>13861</v>
      </c>
      <c r="R2047" s="779" t="s">
        <v>13862</v>
      </c>
      <c r="S2047" s="779" t="s">
        <v>13863</v>
      </c>
    </row>
    <row r="2048" spans="11:19" hidden="1">
      <c r="K2048" s="779" t="str">
        <f t="shared" ca="1" si="78"/>
        <v/>
      </c>
      <c r="L2048" s="779" t="str">
        <f t="shared" ca="1" si="79"/>
        <v/>
      </c>
      <c r="O2048" s="779" t="s">
        <v>13864</v>
      </c>
      <c r="P2048" s="779" t="s">
        <v>13865</v>
      </c>
      <c r="Q2048" s="779" t="s">
        <v>8608</v>
      </c>
      <c r="R2048" s="779" t="s">
        <v>8609</v>
      </c>
      <c r="S2048" s="779" t="s">
        <v>8610</v>
      </c>
    </row>
    <row r="2049" spans="11:19" hidden="1">
      <c r="K2049" s="779" t="str">
        <f t="shared" ca="1" si="78"/>
        <v/>
      </c>
      <c r="L2049" s="779" t="str">
        <f t="shared" ca="1" si="79"/>
        <v/>
      </c>
      <c r="O2049" s="779" t="s">
        <v>8335</v>
      </c>
      <c r="P2049" s="779" t="s">
        <v>8336</v>
      </c>
      <c r="Q2049" s="779" t="s">
        <v>8337</v>
      </c>
      <c r="R2049" s="779" t="s">
        <v>8338</v>
      </c>
      <c r="S2049" s="779" t="s">
        <v>8339</v>
      </c>
    </row>
    <row r="2050" spans="11:19" hidden="1">
      <c r="K2050" s="779" t="str">
        <f t="shared" ca="1" si="78"/>
        <v/>
      </c>
      <c r="L2050" s="779" t="str">
        <f t="shared" ca="1" si="79"/>
        <v/>
      </c>
      <c r="O2050" s="779" t="s">
        <v>8340</v>
      </c>
      <c r="P2050" s="779" t="s">
        <v>8341</v>
      </c>
      <c r="Q2050" s="779" t="s">
        <v>8342</v>
      </c>
      <c r="R2050" s="779" t="s">
        <v>8343</v>
      </c>
      <c r="S2050" s="779" t="s">
        <v>8344</v>
      </c>
    </row>
    <row r="2051" spans="11:19" hidden="1">
      <c r="K2051" s="779" t="str">
        <f t="shared" ca="1" si="78"/>
        <v/>
      </c>
      <c r="L2051" s="779" t="str">
        <f t="shared" ca="1" si="79"/>
        <v/>
      </c>
      <c r="O2051" s="779" t="s">
        <v>8345</v>
      </c>
      <c r="P2051" s="779" t="s">
        <v>8346</v>
      </c>
      <c r="Q2051" s="779" t="s">
        <v>8347</v>
      </c>
      <c r="R2051" s="779" t="s">
        <v>8348</v>
      </c>
      <c r="S2051" s="779" t="s">
        <v>8349</v>
      </c>
    </row>
    <row r="2052" spans="11:19" hidden="1">
      <c r="K2052" s="779" t="str">
        <f t="shared" ca="1" si="78"/>
        <v/>
      </c>
      <c r="L2052" s="779" t="str">
        <f t="shared" ca="1" si="79"/>
        <v/>
      </c>
      <c r="O2052" s="779" t="s">
        <v>8350</v>
      </c>
      <c r="P2052" s="779" t="s">
        <v>8351</v>
      </c>
      <c r="Q2052" s="779" t="s">
        <v>8352</v>
      </c>
      <c r="R2052" s="779" t="s">
        <v>8353</v>
      </c>
      <c r="S2052" s="779" t="s">
        <v>8354</v>
      </c>
    </row>
    <row r="2053" spans="11:19" hidden="1">
      <c r="K2053" s="779" t="str">
        <f t="shared" ca="1" si="78"/>
        <v/>
      </c>
      <c r="L2053" s="779" t="str">
        <f t="shared" ca="1" si="79"/>
        <v/>
      </c>
      <c r="O2053" s="779" t="s">
        <v>8355</v>
      </c>
      <c r="P2053" s="779" t="s">
        <v>8356</v>
      </c>
      <c r="Q2053" s="779" t="s">
        <v>8357</v>
      </c>
      <c r="R2053" s="779" t="s">
        <v>8358</v>
      </c>
      <c r="S2053" s="779" t="s">
        <v>8359</v>
      </c>
    </row>
    <row r="2054" spans="11:19" hidden="1">
      <c r="K2054" s="779" t="str">
        <f t="shared" ca="1" si="78"/>
        <v/>
      </c>
      <c r="L2054" s="779" t="str">
        <f t="shared" ca="1" si="79"/>
        <v/>
      </c>
      <c r="O2054" s="779" t="s">
        <v>8360</v>
      </c>
      <c r="P2054" s="779" t="s">
        <v>8361</v>
      </c>
      <c r="Q2054" s="779" t="s">
        <v>8362</v>
      </c>
      <c r="R2054" s="779" t="s">
        <v>8363</v>
      </c>
      <c r="S2054" s="779" t="s">
        <v>8364</v>
      </c>
    </row>
    <row r="2055" spans="11:19" hidden="1">
      <c r="K2055" s="779" t="str">
        <f t="shared" ca="1" si="78"/>
        <v/>
      </c>
      <c r="L2055" s="779" t="str">
        <f t="shared" ca="1" si="79"/>
        <v/>
      </c>
      <c r="O2055" s="779" t="s">
        <v>8365</v>
      </c>
      <c r="P2055" s="779" t="s">
        <v>8366</v>
      </c>
      <c r="Q2055" s="779" t="s">
        <v>8367</v>
      </c>
      <c r="R2055" s="779" t="s">
        <v>8368</v>
      </c>
      <c r="S2055" s="779" t="s">
        <v>8369</v>
      </c>
    </row>
    <row r="2056" spans="11:19" hidden="1">
      <c r="K2056" s="779" t="str">
        <f t="shared" ca="1" si="78"/>
        <v/>
      </c>
      <c r="L2056" s="779" t="str">
        <f t="shared" ca="1" si="79"/>
        <v/>
      </c>
      <c r="O2056" s="779" t="s">
        <v>11712</v>
      </c>
      <c r="P2056" s="779" t="s">
        <v>11713</v>
      </c>
      <c r="Q2056" s="779" t="s">
        <v>11714</v>
      </c>
      <c r="R2056" s="779" t="s">
        <v>11715</v>
      </c>
      <c r="S2056" s="779" t="s">
        <v>11716</v>
      </c>
    </row>
    <row r="2057" spans="11:19" hidden="1">
      <c r="K2057" s="779" t="str">
        <f t="shared" ca="1" si="78"/>
        <v/>
      </c>
      <c r="L2057" s="779" t="str">
        <f t="shared" ca="1" si="79"/>
        <v/>
      </c>
      <c r="O2057" s="779" t="s">
        <v>11717</v>
      </c>
      <c r="P2057" s="779" t="s">
        <v>11718</v>
      </c>
      <c r="Q2057" s="779" t="s">
        <v>8508</v>
      </c>
      <c r="R2057" s="779" t="s">
        <v>8509</v>
      </c>
      <c r="S2057" s="779" t="s">
        <v>8510</v>
      </c>
    </row>
    <row r="2058" spans="11:19" hidden="1">
      <c r="K2058" s="779" t="str">
        <f t="shared" ca="1" si="78"/>
        <v/>
      </c>
      <c r="L2058" s="779" t="str">
        <f t="shared" ca="1" si="79"/>
        <v/>
      </c>
      <c r="O2058" s="779" t="s">
        <v>8511</v>
      </c>
      <c r="P2058" s="779" t="s">
        <v>8512</v>
      </c>
      <c r="Q2058" s="779" t="s">
        <v>8513</v>
      </c>
      <c r="R2058" s="779" t="s">
        <v>8514</v>
      </c>
      <c r="S2058" s="779" t="s">
        <v>8515</v>
      </c>
    </row>
    <row r="2059" spans="11:19" hidden="1">
      <c r="K2059" s="779" t="str">
        <f t="shared" ca="1" si="78"/>
        <v/>
      </c>
      <c r="L2059" s="779" t="str">
        <f t="shared" ca="1" si="79"/>
        <v/>
      </c>
      <c r="O2059" s="779" t="s">
        <v>8516</v>
      </c>
      <c r="P2059" s="779" t="s">
        <v>8517</v>
      </c>
      <c r="Q2059" s="779" t="s">
        <v>6391</v>
      </c>
      <c r="R2059" s="779" t="s">
        <v>6392</v>
      </c>
      <c r="S2059" s="779" t="s">
        <v>6393</v>
      </c>
    </row>
    <row r="2060" spans="11:19" hidden="1">
      <c r="K2060" s="779" t="str">
        <f t="shared" ref="K2060:K2123" ca="1" si="80">IF(INDIRECT($O2060)=0,"",INDIRECT($R2060)&amp;INDIRECT($O2060)&amp;INDIRECT($P2060)&amp;INDIRECT($Q2060))</f>
        <v/>
      </c>
      <c r="L2060" s="779" t="str">
        <f t="shared" ref="L2060:L2123" ca="1" si="81">IF(INDIRECT($O2060)=0,"",INDIRECT($S2060)&amp;INDIRECT($O2060)&amp;INDIRECT($P2060)&amp;INDIRECT($Q2060))</f>
        <v/>
      </c>
      <c r="O2060" s="779" t="s">
        <v>6394</v>
      </c>
      <c r="P2060" s="779" t="s">
        <v>6395</v>
      </c>
      <c r="Q2060" s="779" t="s">
        <v>6396</v>
      </c>
      <c r="R2060" s="779" t="s">
        <v>6397</v>
      </c>
      <c r="S2060" s="779" t="s">
        <v>6398</v>
      </c>
    </row>
    <row r="2061" spans="11:19" hidden="1">
      <c r="K2061" s="779" t="str">
        <f t="shared" ca="1" si="80"/>
        <v/>
      </c>
      <c r="L2061" s="779" t="str">
        <f t="shared" ca="1" si="81"/>
        <v/>
      </c>
      <c r="O2061" s="779" t="s">
        <v>6399</v>
      </c>
      <c r="P2061" s="779" t="s">
        <v>6400</v>
      </c>
      <c r="Q2061" s="779" t="s">
        <v>6401</v>
      </c>
      <c r="R2061" s="779" t="s">
        <v>6402</v>
      </c>
      <c r="S2061" s="779" t="s">
        <v>6403</v>
      </c>
    </row>
    <row r="2062" spans="11:19" hidden="1">
      <c r="K2062" s="779" t="str">
        <f t="shared" ca="1" si="80"/>
        <v/>
      </c>
      <c r="L2062" s="779" t="str">
        <f t="shared" ca="1" si="81"/>
        <v/>
      </c>
      <c r="O2062" s="779" t="s">
        <v>2971</v>
      </c>
      <c r="P2062" s="779" t="s">
        <v>2972</v>
      </c>
      <c r="Q2062" s="779" t="s">
        <v>2973</v>
      </c>
      <c r="R2062" s="779" t="s">
        <v>2974</v>
      </c>
      <c r="S2062" s="779" t="s">
        <v>2975</v>
      </c>
    </row>
    <row r="2063" spans="11:19" hidden="1">
      <c r="K2063" s="779" t="str">
        <f t="shared" ca="1" si="80"/>
        <v/>
      </c>
      <c r="L2063" s="779" t="str">
        <f t="shared" ca="1" si="81"/>
        <v/>
      </c>
      <c r="O2063" s="779" t="s">
        <v>2976</v>
      </c>
      <c r="P2063" s="779" t="s">
        <v>2977</v>
      </c>
      <c r="Q2063" s="779" t="s">
        <v>12498</v>
      </c>
      <c r="R2063" s="779" t="s">
        <v>4128</v>
      </c>
      <c r="S2063" s="779" t="s">
        <v>4129</v>
      </c>
    </row>
    <row r="2064" spans="11:19" hidden="1">
      <c r="K2064" s="779" t="str">
        <f t="shared" ca="1" si="80"/>
        <v/>
      </c>
      <c r="L2064" s="779" t="str">
        <f t="shared" ca="1" si="81"/>
        <v/>
      </c>
      <c r="O2064" s="779" t="s">
        <v>4130</v>
      </c>
      <c r="P2064" s="779" t="s">
        <v>4131</v>
      </c>
      <c r="Q2064" s="779" t="s">
        <v>4132</v>
      </c>
      <c r="R2064" s="779" t="s">
        <v>4133</v>
      </c>
      <c r="S2064" s="779" t="s">
        <v>4134</v>
      </c>
    </row>
    <row r="2065" spans="11:19" hidden="1">
      <c r="K2065" s="779" t="str">
        <f t="shared" ca="1" si="80"/>
        <v/>
      </c>
      <c r="L2065" s="779" t="str">
        <f t="shared" ca="1" si="81"/>
        <v/>
      </c>
      <c r="O2065" s="779" t="s">
        <v>4135</v>
      </c>
      <c r="P2065" s="779" t="s">
        <v>4136</v>
      </c>
      <c r="Q2065" s="779" t="s">
        <v>4137</v>
      </c>
      <c r="R2065" s="779" t="s">
        <v>4138</v>
      </c>
      <c r="S2065" s="779" t="s">
        <v>4139</v>
      </c>
    </row>
    <row r="2066" spans="11:19" hidden="1">
      <c r="K2066" s="779" t="str">
        <f t="shared" ca="1" si="80"/>
        <v/>
      </c>
      <c r="L2066" s="779" t="str">
        <f t="shared" ca="1" si="81"/>
        <v/>
      </c>
      <c r="O2066" s="779" t="s">
        <v>4140</v>
      </c>
      <c r="P2066" s="779" t="s">
        <v>4141</v>
      </c>
      <c r="Q2066" s="779" t="s">
        <v>4142</v>
      </c>
      <c r="R2066" s="779" t="s">
        <v>4143</v>
      </c>
      <c r="S2066" s="779" t="s">
        <v>4144</v>
      </c>
    </row>
    <row r="2067" spans="11:19" hidden="1">
      <c r="K2067" s="779" t="str">
        <f t="shared" ca="1" si="80"/>
        <v/>
      </c>
      <c r="L2067" s="779" t="str">
        <f t="shared" ca="1" si="81"/>
        <v/>
      </c>
      <c r="O2067" s="779" t="s">
        <v>4145</v>
      </c>
      <c r="P2067" s="779" t="s">
        <v>4146</v>
      </c>
      <c r="Q2067" s="779" t="s">
        <v>4147</v>
      </c>
      <c r="R2067" s="779" t="s">
        <v>9900</v>
      </c>
      <c r="S2067" s="779" t="s">
        <v>9901</v>
      </c>
    </row>
    <row r="2068" spans="11:19" hidden="1">
      <c r="K2068" s="779" t="str">
        <f t="shared" ca="1" si="80"/>
        <v/>
      </c>
      <c r="L2068" s="779" t="str">
        <f t="shared" ca="1" si="81"/>
        <v/>
      </c>
      <c r="O2068" s="779" t="s">
        <v>9902</v>
      </c>
      <c r="P2068" s="779" t="s">
        <v>9903</v>
      </c>
      <c r="Q2068" s="779" t="s">
        <v>9904</v>
      </c>
      <c r="R2068" s="779" t="s">
        <v>9905</v>
      </c>
      <c r="S2068" s="779" t="s">
        <v>9906</v>
      </c>
    </row>
    <row r="2069" spans="11:19" hidden="1">
      <c r="K2069" s="779" t="str">
        <f t="shared" ca="1" si="80"/>
        <v/>
      </c>
      <c r="L2069" s="779" t="str">
        <f t="shared" ca="1" si="81"/>
        <v/>
      </c>
      <c r="O2069" s="779" t="s">
        <v>9907</v>
      </c>
      <c r="P2069" s="779" t="s">
        <v>9908</v>
      </c>
      <c r="Q2069" s="779" t="s">
        <v>13566</v>
      </c>
      <c r="R2069" s="779" t="s">
        <v>13567</v>
      </c>
      <c r="S2069" s="779" t="s">
        <v>13568</v>
      </c>
    </row>
    <row r="2070" spans="11:19" hidden="1">
      <c r="K2070" s="779" t="str">
        <f t="shared" ca="1" si="80"/>
        <v/>
      </c>
      <c r="L2070" s="779" t="str">
        <f t="shared" ca="1" si="81"/>
        <v/>
      </c>
      <c r="O2070" s="779" t="s">
        <v>13569</v>
      </c>
      <c r="P2070" s="779" t="s">
        <v>13570</v>
      </c>
      <c r="Q2070" s="779" t="s">
        <v>13571</v>
      </c>
      <c r="R2070" s="779" t="s">
        <v>3279</v>
      </c>
      <c r="S2070" s="779" t="s">
        <v>3280</v>
      </c>
    </row>
    <row r="2071" spans="11:19" hidden="1">
      <c r="K2071" s="779" t="str">
        <f t="shared" ca="1" si="80"/>
        <v/>
      </c>
      <c r="L2071" s="779" t="str">
        <f t="shared" ca="1" si="81"/>
        <v/>
      </c>
      <c r="O2071" s="779" t="s">
        <v>3281</v>
      </c>
      <c r="P2071" s="779" t="s">
        <v>3282</v>
      </c>
      <c r="Q2071" s="779" t="s">
        <v>3283</v>
      </c>
      <c r="R2071" s="779" t="s">
        <v>3284</v>
      </c>
      <c r="S2071" s="779" t="s">
        <v>3285</v>
      </c>
    </row>
    <row r="2072" spans="11:19" hidden="1">
      <c r="K2072" s="779" t="str">
        <f t="shared" ca="1" si="80"/>
        <v/>
      </c>
      <c r="L2072" s="779" t="str">
        <f t="shared" ca="1" si="81"/>
        <v/>
      </c>
      <c r="O2072" s="779" t="s">
        <v>3286</v>
      </c>
      <c r="P2072" s="779" t="s">
        <v>3287</v>
      </c>
      <c r="Q2072" s="779" t="s">
        <v>3288</v>
      </c>
      <c r="R2072" s="779" t="s">
        <v>3289</v>
      </c>
      <c r="S2072" s="779" t="s">
        <v>3290</v>
      </c>
    </row>
    <row r="2073" spans="11:19" hidden="1">
      <c r="K2073" s="779" t="str">
        <f t="shared" ca="1" si="80"/>
        <v/>
      </c>
      <c r="L2073" s="779" t="str">
        <f t="shared" ca="1" si="81"/>
        <v/>
      </c>
      <c r="O2073" s="779" t="s">
        <v>3291</v>
      </c>
      <c r="P2073" s="779" t="s">
        <v>4388</v>
      </c>
      <c r="Q2073" s="779" t="s">
        <v>4389</v>
      </c>
      <c r="R2073" s="779" t="s">
        <v>4390</v>
      </c>
      <c r="S2073" s="779" t="s">
        <v>4391</v>
      </c>
    </row>
    <row r="2074" spans="11:19" hidden="1">
      <c r="K2074" s="779" t="str">
        <f t="shared" ca="1" si="80"/>
        <v/>
      </c>
      <c r="L2074" s="779" t="str">
        <f t="shared" ca="1" si="81"/>
        <v/>
      </c>
      <c r="O2074" s="779" t="s">
        <v>4392</v>
      </c>
      <c r="P2074" s="779" t="s">
        <v>4393</v>
      </c>
      <c r="Q2074" s="779" t="s">
        <v>4394</v>
      </c>
      <c r="R2074" s="779" t="s">
        <v>4395</v>
      </c>
      <c r="S2074" s="779" t="s">
        <v>4396</v>
      </c>
    </row>
    <row r="2075" spans="11:19" hidden="1">
      <c r="K2075" s="779" t="str">
        <f t="shared" ca="1" si="80"/>
        <v/>
      </c>
      <c r="L2075" s="779" t="str">
        <f t="shared" ca="1" si="81"/>
        <v/>
      </c>
      <c r="O2075" s="779" t="s">
        <v>4397</v>
      </c>
      <c r="P2075" s="779" t="s">
        <v>4398</v>
      </c>
      <c r="Q2075" s="779" t="s">
        <v>4399</v>
      </c>
      <c r="R2075" s="779" t="s">
        <v>4400</v>
      </c>
      <c r="S2075" s="779" t="s">
        <v>4401</v>
      </c>
    </row>
    <row r="2076" spans="11:19" hidden="1">
      <c r="K2076" s="779" t="str">
        <f t="shared" ca="1" si="80"/>
        <v/>
      </c>
      <c r="L2076" s="779" t="str">
        <f t="shared" ca="1" si="81"/>
        <v/>
      </c>
      <c r="O2076" s="779" t="s">
        <v>4402</v>
      </c>
      <c r="P2076" s="779" t="s">
        <v>4403</v>
      </c>
      <c r="Q2076" s="779" t="s">
        <v>4404</v>
      </c>
      <c r="R2076" s="779" t="s">
        <v>4405</v>
      </c>
      <c r="S2076" s="779" t="s">
        <v>4406</v>
      </c>
    </row>
    <row r="2077" spans="11:19" hidden="1">
      <c r="K2077" s="779" t="str">
        <f t="shared" ca="1" si="80"/>
        <v/>
      </c>
      <c r="L2077" s="779" t="str">
        <f t="shared" ca="1" si="81"/>
        <v/>
      </c>
      <c r="O2077" s="779" t="s">
        <v>4407</v>
      </c>
      <c r="P2077" s="779" t="s">
        <v>4408</v>
      </c>
      <c r="Q2077" s="779" t="s">
        <v>4409</v>
      </c>
      <c r="R2077" s="779" t="s">
        <v>4410</v>
      </c>
      <c r="S2077" s="779" t="s">
        <v>8731</v>
      </c>
    </row>
    <row r="2078" spans="11:19" hidden="1">
      <c r="K2078" s="779" t="str">
        <f t="shared" ca="1" si="80"/>
        <v/>
      </c>
      <c r="L2078" s="779" t="str">
        <f t="shared" ca="1" si="81"/>
        <v/>
      </c>
      <c r="O2078" s="779" t="s">
        <v>8732</v>
      </c>
      <c r="P2078" s="779" t="s">
        <v>8733</v>
      </c>
      <c r="Q2078" s="779" t="s">
        <v>8734</v>
      </c>
      <c r="R2078" s="779" t="s">
        <v>8735</v>
      </c>
      <c r="S2078" s="779" t="s">
        <v>8736</v>
      </c>
    </row>
    <row r="2079" spans="11:19" hidden="1">
      <c r="K2079" s="779" t="str">
        <f t="shared" ca="1" si="80"/>
        <v/>
      </c>
      <c r="L2079" s="779" t="str">
        <f t="shared" ca="1" si="81"/>
        <v/>
      </c>
      <c r="O2079" s="779" t="s">
        <v>8737</v>
      </c>
      <c r="P2079" s="779" t="s">
        <v>8738</v>
      </c>
      <c r="Q2079" s="779" t="s">
        <v>8739</v>
      </c>
      <c r="R2079" s="779" t="s">
        <v>14103</v>
      </c>
      <c r="S2079" s="779" t="s">
        <v>14104</v>
      </c>
    </row>
    <row r="2080" spans="11:19" hidden="1">
      <c r="K2080" s="779" t="str">
        <f t="shared" ca="1" si="80"/>
        <v/>
      </c>
      <c r="L2080" s="779" t="str">
        <f t="shared" ca="1" si="81"/>
        <v/>
      </c>
      <c r="O2080" s="779" t="s">
        <v>14105</v>
      </c>
      <c r="P2080" s="779" t="s">
        <v>6271</v>
      </c>
      <c r="Q2080" s="779" t="s">
        <v>6272</v>
      </c>
      <c r="R2080" s="779" t="s">
        <v>6273</v>
      </c>
      <c r="S2080" s="779" t="s">
        <v>6274</v>
      </c>
    </row>
    <row r="2081" spans="11:19" hidden="1">
      <c r="K2081" s="779" t="str">
        <f t="shared" ca="1" si="80"/>
        <v/>
      </c>
      <c r="L2081" s="779" t="str">
        <f t="shared" ca="1" si="81"/>
        <v/>
      </c>
      <c r="O2081" s="779" t="s">
        <v>6275</v>
      </c>
      <c r="P2081" s="779" t="s">
        <v>6276</v>
      </c>
      <c r="Q2081" s="779" t="s">
        <v>6277</v>
      </c>
      <c r="R2081" s="779" t="s">
        <v>6278</v>
      </c>
      <c r="S2081" s="779" t="s">
        <v>6279</v>
      </c>
    </row>
    <row r="2082" spans="11:19" hidden="1">
      <c r="K2082" s="779" t="str">
        <f t="shared" ca="1" si="80"/>
        <v/>
      </c>
      <c r="L2082" s="779" t="str">
        <f t="shared" ca="1" si="81"/>
        <v/>
      </c>
      <c r="O2082" s="779" t="s">
        <v>6280</v>
      </c>
      <c r="P2082" s="779" t="s">
        <v>6281</v>
      </c>
      <c r="Q2082" s="779" t="s">
        <v>6282</v>
      </c>
      <c r="R2082" s="779" t="s">
        <v>6283</v>
      </c>
      <c r="S2082" s="779" t="s">
        <v>6284</v>
      </c>
    </row>
    <row r="2083" spans="11:19" hidden="1">
      <c r="K2083" s="779" t="str">
        <f t="shared" ca="1" si="80"/>
        <v/>
      </c>
      <c r="L2083" s="779" t="str">
        <f t="shared" ca="1" si="81"/>
        <v/>
      </c>
      <c r="O2083" s="779" t="s">
        <v>1406</v>
      </c>
      <c r="P2083" s="779" t="s">
        <v>1407</v>
      </c>
      <c r="Q2083" s="779" t="s">
        <v>1408</v>
      </c>
      <c r="R2083" s="779" t="s">
        <v>1162</v>
      </c>
      <c r="S2083" s="779" t="s">
        <v>1163</v>
      </c>
    </row>
    <row r="2084" spans="11:19" hidden="1">
      <c r="K2084" s="779" t="str">
        <f t="shared" ca="1" si="80"/>
        <v/>
      </c>
      <c r="L2084" s="779" t="str">
        <f t="shared" ca="1" si="81"/>
        <v/>
      </c>
      <c r="O2084" s="779" t="s">
        <v>1164</v>
      </c>
      <c r="P2084" s="779" t="s">
        <v>1165</v>
      </c>
      <c r="Q2084" s="779" t="s">
        <v>1166</v>
      </c>
      <c r="R2084" s="779" t="s">
        <v>1167</v>
      </c>
      <c r="S2084" s="779" t="s">
        <v>1168</v>
      </c>
    </row>
    <row r="2085" spans="11:19" hidden="1">
      <c r="K2085" s="779" t="str">
        <f t="shared" ca="1" si="80"/>
        <v/>
      </c>
      <c r="L2085" s="779" t="str">
        <f t="shared" ca="1" si="81"/>
        <v/>
      </c>
      <c r="O2085" s="779" t="s">
        <v>1169</v>
      </c>
      <c r="P2085" s="779" t="s">
        <v>1170</v>
      </c>
      <c r="Q2085" s="779" t="s">
        <v>1171</v>
      </c>
      <c r="R2085" s="779" t="s">
        <v>1172</v>
      </c>
      <c r="S2085" s="779" t="s">
        <v>1173</v>
      </c>
    </row>
    <row r="2086" spans="11:19" hidden="1">
      <c r="K2086" s="779" t="str">
        <f t="shared" ca="1" si="80"/>
        <v/>
      </c>
      <c r="L2086" s="779" t="str">
        <f t="shared" ca="1" si="81"/>
        <v/>
      </c>
      <c r="O2086" s="779" t="s">
        <v>1174</v>
      </c>
      <c r="P2086" s="779" t="s">
        <v>1175</v>
      </c>
      <c r="Q2086" s="779" t="s">
        <v>1176</v>
      </c>
      <c r="R2086" s="779" t="s">
        <v>1177</v>
      </c>
      <c r="S2086" s="779" t="s">
        <v>1178</v>
      </c>
    </row>
    <row r="2087" spans="11:19" hidden="1">
      <c r="K2087" s="779" t="str">
        <f t="shared" ca="1" si="80"/>
        <v/>
      </c>
      <c r="L2087" s="779" t="str">
        <f t="shared" ca="1" si="81"/>
        <v/>
      </c>
      <c r="O2087" s="779" t="s">
        <v>9620</v>
      </c>
      <c r="P2087" s="779" t="s">
        <v>9621</v>
      </c>
      <c r="Q2087" s="779" t="s">
        <v>9622</v>
      </c>
      <c r="R2087" s="779" t="s">
        <v>9623</v>
      </c>
      <c r="S2087" s="779" t="s">
        <v>9624</v>
      </c>
    </row>
    <row r="2088" spans="11:19" hidden="1">
      <c r="K2088" s="779" t="str">
        <f t="shared" ca="1" si="80"/>
        <v/>
      </c>
      <c r="L2088" s="779" t="str">
        <f t="shared" ca="1" si="81"/>
        <v/>
      </c>
      <c r="O2088" s="779" t="s">
        <v>12390</v>
      </c>
      <c r="P2088" s="779" t="s">
        <v>12391</v>
      </c>
      <c r="Q2088" s="779" t="s">
        <v>12392</v>
      </c>
      <c r="R2088" s="779" t="s">
        <v>8887</v>
      </c>
      <c r="S2088" s="779" t="s">
        <v>8888</v>
      </c>
    </row>
    <row r="2089" spans="11:19" hidden="1">
      <c r="K2089" s="779" t="str">
        <f t="shared" ca="1" si="80"/>
        <v/>
      </c>
      <c r="L2089" s="779" t="str">
        <f t="shared" ca="1" si="81"/>
        <v/>
      </c>
      <c r="O2089" s="779" t="s">
        <v>8889</v>
      </c>
      <c r="P2089" s="779" t="s">
        <v>8890</v>
      </c>
      <c r="Q2089" s="779" t="s">
        <v>8891</v>
      </c>
      <c r="R2089" s="779" t="s">
        <v>8892</v>
      </c>
      <c r="S2089" s="779" t="s">
        <v>8893</v>
      </c>
    </row>
    <row r="2090" spans="11:19" hidden="1">
      <c r="K2090" s="779" t="str">
        <f t="shared" ca="1" si="80"/>
        <v/>
      </c>
      <c r="L2090" s="779" t="str">
        <f t="shared" ca="1" si="81"/>
        <v/>
      </c>
      <c r="O2090" s="779" t="s">
        <v>8894</v>
      </c>
      <c r="P2090" s="779" t="s">
        <v>8895</v>
      </c>
      <c r="Q2090" s="779" t="s">
        <v>8896</v>
      </c>
      <c r="R2090" s="779" t="s">
        <v>8897</v>
      </c>
      <c r="S2090" s="779" t="s">
        <v>8898</v>
      </c>
    </row>
    <row r="2091" spans="11:19" hidden="1">
      <c r="K2091" s="779" t="str">
        <f t="shared" ca="1" si="80"/>
        <v/>
      </c>
      <c r="L2091" s="779" t="str">
        <f t="shared" ca="1" si="81"/>
        <v/>
      </c>
      <c r="O2091" s="779" t="s">
        <v>8899</v>
      </c>
      <c r="P2091" s="779" t="s">
        <v>8900</v>
      </c>
      <c r="Q2091" s="779" t="s">
        <v>8901</v>
      </c>
      <c r="R2091" s="779" t="s">
        <v>8902</v>
      </c>
      <c r="S2091" s="779" t="s">
        <v>5666</v>
      </c>
    </row>
    <row r="2092" spans="11:19" hidden="1">
      <c r="K2092" s="779" t="str">
        <f t="shared" ca="1" si="80"/>
        <v/>
      </c>
      <c r="L2092" s="779" t="str">
        <f t="shared" ca="1" si="81"/>
        <v/>
      </c>
      <c r="O2092" s="779" t="s">
        <v>5667</v>
      </c>
      <c r="P2092" s="779" t="s">
        <v>5668</v>
      </c>
      <c r="Q2092" s="779" t="s">
        <v>5669</v>
      </c>
      <c r="R2092" s="779" t="s">
        <v>5670</v>
      </c>
      <c r="S2092" s="779" t="s">
        <v>5671</v>
      </c>
    </row>
    <row r="2093" spans="11:19" hidden="1">
      <c r="K2093" s="779" t="str">
        <f t="shared" ca="1" si="80"/>
        <v/>
      </c>
      <c r="L2093" s="779" t="str">
        <f t="shared" ca="1" si="81"/>
        <v/>
      </c>
      <c r="O2093" s="779" t="s">
        <v>5672</v>
      </c>
      <c r="P2093" s="779" t="s">
        <v>5673</v>
      </c>
      <c r="Q2093" s="779" t="s">
        <v>13781</v>
      </c>
      <c r="R2093" s="779" t="s">
        <v>13782</v>
      </c>
      <c r="S2093" s="779" t="s">
        <v>13783</v>
      </c>
    </row>
    <row r="2094" spans="11:19" hidden="1">
      <c r="K2094" s="779" t="str">
        <f t="shared" ca="1" si="80"/>
        <v/>
      </c>
      <c r="L2094" s="779" t="str">
        <f t="shared" ca="1" si="81"/>
        <v/>
      </c>
      <c r="O2094" s="779" t="s">
        <v>13784</v>
      </c>
      <c r="P2094" s="779" t="s">
        <v>13785</v>
      </c>
      <c r="Q2094" s="779" t="s">
        <v>3960</v>
      </c>
      <c r="R2094" s="779" t="s">
        <v>3961</v>
      </c>
      <c r="S2094" s="779" t="s">
        <v>3962</v>
      </c>
    </row>
    <row r="2095" spans="11:19" hidden="1">
      <c r="K2095" s="779" t="str">
        <f t="shared" ca="1" si="80"/>
        <v/>
      </c>
      <c r="L2095" s="779" t="str">
        <f t="shared" ca="1" si="81"/>
        <v/>
      </c>
      <c r="O2095" s="779" t="s">
        <v>3963</v>
      </c>
      <c r="P2095" s="779" t="s">
        <v>3964</v>
      </c>
      <c r="Q2095" s="779" t="s">
        <v>2660</v>
      </c>
      <c r="R2095" s="779" t="s">
        <v>2661</v>
      </c>
      <c r="S2095" s="779" t="s">
        <v>2662</v>
      </c>
    </row>
    <row r="2096" spans="11:19" hidden="1">
      <c r="K2096" s="779" t="str">
        <f t="shared" ca="1" si="80"/>
        <v/>
      </c>
      <c r="L2096" s="779" t="str">
        <f t="shared" ca="1" si="81"/>
        <v/>
      </c>
      <c r="O2096" s="779" t="s">
        <v>2663</v>
      </c>
      <c r="P2096" s="779" t="s">
        <v>2664</v>
      </c>
      <c r="Q2096" s="779" t="s">
        <v>2665</v>
      </c>
      <c r="R2096" s="779" t="s">
        <v>3439</v>
      </c>
      <c r="S2096" s="779" t="s">
        <v>3440</v>
      </c>
    </row>
    <row r="2097" spans="11:19" hidden="1">
      <c r="K2097" s="779" t="str">
        <f t="shared" ca="1" si="80"/>
        <v/>
      </c>
      <c r="L2097" s="779" t="str">
        <f t="shared" ca="1" si="81"/>
        <v/>
      </c>
      <c r="O2097" s="779" t="s">
        <v>3441</v>
      </c>
      <c r="P2097" s="779" t="s">
        <v>3442</v>
      </c>
      <c r="Q2097" s="779" t="s">
        <v>3443</v>
      </c>
      <c r="R2097" s="779" t="s">
        <v>3444</v>
      </c>
      <c r="S2097" s="779" t="s">
        <v>3445</v>
      </c>
    </row>
    <row r="2098" spans="11:19" hidden="1">
      <c r="K2098" s="779" t="str">
        <f t="shared" ca="1" si="80"/>
        <v/>
      </c>
      <c r="L2098" s="779" t="str">
        <f t="shared" ca="1" si="81"/>
        <v/>
      </c>
      <c r="O2098" s="779" t="s">
        <v>3446</v>
      </c>
      <c r="P2098" s="779" t="s">
        <v>3447</v>
      </c>
      <c r="Q2098" s="779" t="s">
        <v>3448</v>
      </c>
      <c r="R2098" s="779" t="s">
        <v>3449</v>
      </c>
      <c r="S2098" s="779" t="s">
        <v>3450</v>
      </c>
    </row>
    <row r="2099" spans="11:19" hidden="1">
      <c r="K2099" s="779" t="str">
        <f t="shared" ca="1" si="80"/>
        <v/>
      </c>
      <c r="L2099" s="779" t="str">
        <f t="shared" ca="1" si="81"/>
        <v/>
      </c>
      <c r="O2099" s="779" t="s">
        <v>3451</v>
      </c>
      <c r="P2099" s="779" t="s">
        <v>707</v>
      </c>
      <c r="Q2099" s="779" t="s">
        <v>708</v>
      </c>
      <c r="R2099" s="779" t="s">
        <v>3061</v>
      </c>
      <c r="S2099" s="779" t="s">
        <v>3062</v>
      </c>
    </row>
    <row r="2100" spans="11:19" hidden="1">
      <c r="K2100" s="779" t="str">
        <f t="shared" ca="1" si="80"/>
        <v/>
      </c>
      <c r="L2100" s="779" t="str">
        <f t="shared" ca="1" si="81"/>
        <v/>
      </c>
      <c r="O2100" s="779" t="s">
        <v>3063</v>
      </c>
      <c r="P2100" s="779" t="s">
        <v>3064</v>
      </c>
      <c r="Q2100" s="779" t="s">
        <v>3065</v>
      </c>
      <c r="R2100" s="779" t="s">
        <v>3013</v>
      </c>
      <c r="S2100" s="779" t="s">
        <v>3014</v>
      </c>
    </row>
    <row r="2101" spans="11:19" hidden="1">
      <c r="K2101" s="779" t="str">
        <f t="shared" ca="1" si="80"/>
        <v/>
      </c>
      <c r="L2101" s="779" t="str">
        <f t="shared" ca="1" si="81"/>
        <v/>
      </c>
      <c r="O2101" s="779" t="s">
        <v>3015</v>
      </c>
      <c r="P2101" s="779" t="s">
        <v>3016</v>
      </c>
      <c r="Q2101" s="779" t="s">
        <v>3017</v>
      </c>
      <c r="R2101" s="779" t="s">
        <v>3018</v>
      </c>
      <c r="S2101" s="779" t="s">
        <v>3019</v>
      </c>
    </row>
    <row r="2102" spans="11:19" hidden="1">
      <c r="K2102" s="779" t="str">
        <f t="shared" ca="1" si="80"/>
        <v/>
      </c>
      <c r="L2102" s="779" t="str">
        <f t="shared" ca="1" si="81"/>
        <v/>
      </c>
      <c r="O2102" s="779" t="s">
        <v>3020</v>
      </c>
      <c r="P2102" s="779" t="s">
        <v>3021</v>
      </c>
      <c r="Q2102" s="779" t="s">
        <v>3022</v>
      </c>
      <c r="R2102" s="779" t="s">
        <v>3023</v>
      </c>
      <c r="S2102" s="779" t="s">
        <v>3024</v>
      </c>
    </row>
    <row r="2103" spans="11:19" hidden="1">
      <c r="K2103" s="779" t="str">
        <f t="shared" ca="1" si="80"/>
        <v/>
      </c>
      <c r="L2103" s="779" t="str">
        <f t="shared" ca="1" si="81"/>
        <v/>
      </c>
      <c r="O2103" s="779" t="s">
        <v>3025</v>
      </c>
      <c r="P2103" s="779" t="s">
        <v>3026</v>
      </c>
      <c r="Q2103" s="779" t="s">
        <v>3027</v>
      </c>
      <c r="R2103" s="779" t="s">
        <v>3028</v>
      </c>
      <c r="S2103" s="779" t="s">
        <v>3029</v>
      </c>
    </row>
    <row r="2104" spans="11:19" hidden="1">
      <c r="K2104" s="779" t="str">
        <f t="shared" ca="1" si="80"/>
        <v/>
      </c>
      <c r="L2104" s="779" t="str">
        <f t="shared" ca="1" si="81"/>
        <v/>
      </c>
      <c r="O2104" s="779" t="s">
        <v>8029</v>
      </c>
      <c r="P2104" s="779" t="s">
        <v>8030</v>
      </c>
      <c r="Q2104" s="779" t="s">
        <v>8031</v>
      </c>
      <c r="R2104" s="779" t="s">
        <v>8032</v>
      </c>
      <c r="S2104" s="779" t="s">
        <v>8033</v>
      </c>
    </row>
    <row r="2105" spans="11:19" hidden="1">
      <c r="K2105" s="779" t="str">
        <f t="shared" ca="1" si="80"/>
        <v/>
      </c>
      <c r="L2105" s="779" t="str">
        <f t="shared" ca="1" si="81"/>
        <v/>
      </c>
      <c r="O2105" s="779" t="s">
        <v>8034</v>
      </c>
      <c r="P2105" s="779" t="s">
        <v>8035</v>
      </c>
      <c r="Q2105" s="779" t="s">
        <v>8036</v>
      </c>
      <c r="R2105" s="779" t="s">
        <v>8037</v>
      </c>
      <c r="S2105" s="779" t="s">
        <v>4760</v>
      </c>
    </row>
    <row r="2106" spans="11:19" hidden="1">
      <c r="K2106" s="779" t="str">
        <f t="shared" ca="1" si="80"/>
        <v/>
      </c>
      <c r="L2106" s="779" t="str">
        <f t="shared" ca="1" si="81"/>
        <v/>
      </c>
      <c r="O2106" s="779" t="s">
        <v>4761</v>
      </c>
      <c r="P2106" s="779" t="s">
        <v>4762</v>
      </c>
      <c r="Q2106" s="779" t="s">
        <v>4763</v>
      </c>
      <c r="R2106" s="779" t="s">
        <v>4764</v>
      </c>
      <c r="S2106" s="779" t="s">
        <v>4765</v>
      </c>
    </row>
    <row r="2107" spans="11:19" hidden="1">
      <c r="K2107" s="779" t="str">
        <f t="shared" ca="1" si="80"/>
        <v/>
      </c>
      <c r="L2107" s="779" t="str">
        <f t="shared" ca="1" si="81"/>
        <v/>
      </c>
      <c r="O2107" s="779" t="s">
        <v>4766</v>
      </c>
      <c r="P2107" s="779" t="s">
        <v>4767</v>
      </c>
      <c r="Q2107" s="779" t="s">
        <v>4768</v>
      </c>
      <c r="R2107" s="779" t="s">
        <v>4769</v>
      </c>
      <c r="S2107" s="779" t="s">
        <v>4770</v>
      </c>
    </row>
    <row r="2108" spans="11:19" hidden="1">
      <c r="K2108" s="779" t="str">
        <f t="shared" ca="1" si="80"/>
        <v/>
      </c>
      <c r="L2108" s="779" t="str">
        <f t="shared" ca="1" si="81"/>
        <v/>
      </c>
      <c r="O2108" s="779" t="s">
        <v>267</v>
      </c>
      <c r="P2108" s="779" t="s">
        <v>268</v>
      </c>
      <c r="Q2108" s="779" t="s">
        <v>2717</v>
      </c>
      <c r="R2108" s="779" t="s">
        <v>2718</v>
      </c>
      <c r="S2108" s="779" t="s">
        <v>2719</v>
      </c>
    </row>
    <row r="2109" spans="11:19" hidden="1">
      <c r="K2109" s="779" t="str">
        <f t="shared" ca="1" si="80"/>
        <v/>
      </c>
      <c r="L2109" s="779" t="str">
        <f t="shared" ca="1" si="81"/>
        <v/>
      </c>
      <c r="O2109" s="779" t="s">
        <v>2720</v>
      </c>
      <c r="P2109" s="779" t="s">
        <v>2721</v>
      </c>
      <c r="Q2109" s="779" t="s">
        <v>4744</v>
      </c>
      <c r="R2109" s="779" t="s">
        <v>4745</v>
      </c>
      <c r="S2109" s="779" t="s">
        <v>4746</v>
      </c>
    </row>
    <row r="2110" spans="11:19" hidden="1">
      <c r="K2110" s="779" t="str">
        <f t="shared" ca="1" si="80"/>
        <v/>
      </c>
      <c r="L2110" s="779" t="str">
        <f t="shared" ca="1" si="81"/>
        <v/>
      </c>
      <c r="O2110" s="779" t="s">
        <v>4747</v>
      </c>
      <c r="P2110" s="779" t="s">
        <v>4748</v>
      </c>
      <c r="Q2110" s="779" t="s">
        <v>4749</v>
      </c>
      <c r="R2110" s="779" t="s">
        <v>4750</v>
      </c>
      <c r="S2110" s="779" t="s">
        <v>4751</v>
      </c>
    </row>
    <row r="2111" spans="11:19" hidden="1">
      <c r="K2111" s="779" t="str">
        <f t="shared" ca="1" si="80"/>
        <v/>
      </c>
      <c r="L2111" s="779" t="str">
        <f t="shared" ca="1" si="81"/>
        <v/>
      </c>
      <c r="O2111" s="779" t="s">
        <v>4752</v>
      </c>
      <c r="P2111" s="779" t="s">
        <v>978</v>
      </c>
      <c r="Q2111" s="779" t="s">
        <v>979</v>
      </c>
      <c r="R2111" s="779" t="s">
        <v>980</v>
      </c>
      <c r="S2111" s="779" t="s">
        <v>981</v>
      </c>
    </row>
    <row r="2112" spans="11:19" hidden="1">
      <c r="K2112" s="779" t="str">
        <f t="shared" ca="1" si="80"/>
        <v/>
      </c>
      <c r="L2112" s="779" t="str">
        <f t="shared" ca="1" si="81"/>
        <v/>
      </c>
      <c r="O2112" s="779" t="s">
        <v>982</v>
      </c>
      <c r="P2112" s="779" t="s">
        <v>983</v>
      </c>
      <c r="Q2112" s="779" t="s">
        <v>984</v>
      </c>
      <c r="R2112" s="779" t="s">
        <v>985</v>
      </c>
      <c r="S2112" s="779" t="s">
        <v>986</v>
      </c>
    </row>
    <row r="2113" spans="11:19" hidden="1">
      <c r="K2113" s="779" t="str">
        <f t="shared" ca="1" si="80"/>
        <v/>
      </c>
      <c r="L2113" s="779" t="str">
        <f t="shared" ca="1" si="81"/>
        <v/>
      </c>
      <c r="O2113" s="779" t="s">
        <v>987</v>
      </c>
      <c r="P2113" s="779" t="s">
        <v>988</v>
      </c>
      <c r="Q2113" s="779" t="s">
        <v>989</v>
      </c>
      <c r="R2113" s="779" t="s">
        <v>990</v>
      </c>
      <c r="S2113" s="779" t="s">
        <v>991</v>
      </c>
    </row>
    <row r="2114" spans="11:19" hidden="1">
      <c r="K2114" s="779" t="str">
        <f t="shared" ca="1" si="80"/>
        <v/>
      </c>
      <c r="L2114" s="779" t="str">
        <f t="shared" ca="1" si="81"/>
        <v/>
      </c>
      <c r="O2114" s="779" t="s">
        <v>992</v>
      </c>
      <c r="P2114" s="779" t="s">
        <v>993</v>
      </c>
      <c r="Q2114" s="779" t="s">
        <v>10570</v>
      </c>
      <c r="R2114" s="779" t="s">
        <v>10571</v>
      </c>
      <c r="S2114" s="779" t="s">
        <v>10572</v>
      </c>
    </row>
    <row r="2115" spans="11:19" hidden="1">
      <c r="K2115" s="779" t="str">
        <f t="shared" ca="1" si="80"/>
        <v/>
      </c>
      <c r="L2115" s="779" t="str">
        <f t="shared" ca="1" si="81"/>
        <v/>
      </c>
      <c r="O2115" s="779" t="s">
        <v>10573</v>
      </c>
      <c r="P2115" s="779" t="s">
        <v>10574</v>
      </c>
      <c r="Q2115" s="779" t="s">
        <v>10575</v>
      </c>
      <c r="R2115" s="779" t="s">
        <v>10576</v>
      </c>
      <c r="S2115" s="779" t="s">
        <v>2110</v>
      </c>
    </row>
    <row r="2116" spans="11:19" hidden="1">
      <c r="K2116" s="779" t="str">
        <f t="shared" ca="1" si="80"/>
        <v/>
      </c>
      <c r="L2116" s="779" t="str">
        <f t="shared" ca="1" si="81"/>
        <v/>
      </c>
      <c r="O2116" s="779" t="s">
        <v>2111</v>
      </c>
      <c r="P2116" s="779" t="s">
        <v>10738</v>
      </c>
      <c r="Q2116" s="779" t="s">
        <v>10739</v>
      </c>
      <c r="R2116" s="779" t="s">
        <v>10740</v>
      </c>
      <c r="S2116" s="779" t="s">
        <v>10741</v>
      </c>
    </row>
    <row r="2117" spans="11:19" hidden="1">
      <c r="K2117" s="779" t="str">
        <f t="shared" ca="1" si="80"/>
        <v/>
      </c>
      <c r="L2117" s="779" t="str">
        <f t="shared" ca="1" si="81"/>
        <v/>
      </c>
      <c r="O2117" s="779" t="s">
        <v>10742</v>
      </c>
      <c r="P2117" s="779" t="s">
        <v>10743</v>
      </c>
      <c r="Q2117" s="779" t="s">
        <v>6845</v>
      </c>
      <c r="R2117" s="779" t="s">
        <v>6846</v>
      </c>
      <c r="S2117" s="779" t="s">
        <v>6847</v>
      </c>
    </row>
    <row r="2118" spans="11:19" hidden="1">
      <c r="K2118" s="779" t="str">
        <f t="shared" ca="1" si="80"/>
        <v/>
      </c>
      <c r="L2118" s="779" t="str">
        <f t="shared" ca="1" si="81"/>
        <v/>
      </c>
      <c r="O2118" s="779" t="s">
        <v>14075</v>
      </c>
      <c r="P2118" s="779" t="s">
        <v>14076</v>
      </c>
      <c r="Q2118" s="779" t="s">
        <v>14077</v>
      </c>
      <c r="R2118" s="779" t="s">
        <v>14078</v>
      </c>
      <c r="S2118" s="779" t="s">
        <v>9035</v>
      </c>
    </row>
    <row r="2119" spans="11:19" hidden="1">
      <c r="K2119" s="779" t="str">
        <f t="shared" ca="1" si="80"/>
        <v/>
      </c>
      <c r="L2119" s="779" t="str">
        <f t="shared" ca="1" si="81"/>
        <v/>
      </c>
      <c r="O2119" s="779" t="s">
        <v>9036</v>
      </c>
      <c r="P2119" s="779" t="s">
        <v>13089</v>
      </c>
      <c r="Q2119" s="779" t="s">
        <v>13090</v>
      </c>
      <c r="R2119" s="779" t="s">
        <v>13091</v>
      </c>
      <c r="S2119" s="779" t="s">
        <v>11927</v>
      </c>
    </row>
    <row r="2120" spans="11:19" hidden="1">
      <c r="K2120" s="779" t="str">
        <f t="shared" ca="1" si="80"/>
        <v/>
      </c>
      <c r="L2120" s="779" t="str">
        <f t="shared" ca="1" si="81"/>
        <v/>
      </c>
      <c r="O2120" s="779" t="s">
        <v>11928</v>
      </c>
      <c r="P2120" s="779" t="s">
        <v>11929</v>
      </c>
      <c r="Q2120" s="779" t="s">
        <v>11930</v>
      </c>
      <c r="R2120" s="779" t="s">
        <v>11931</v>
      </c>
      <c r="S2120" s="779" t="s">
        <v>11932</v>
      </c>
    </row>
    <row r="2121" spans="11:19" hidden="1">
      <c r="K2121" s="779" t="str">
        <f t="shared" ca="1" si="80"/>
        <v/>
      </c>
      <c r="L2121" s="779" t="str">
        <f t="shared" ca="1" si="81"/>
        <v/>
      </c>
      <c r="O2121" s="779" t="s">
        <v>11933</v>
      </c>
      <c r="P2121" s="779" t="s">
        <v>12075</v>
      </c>
      <c r="Q2121" s="779" t="s">
        <v>12076</v>
      </c>
      <c r="R2121" s="779" t="s">
        <v>8672</v>
      </c>
      <c r="S2121" s="779" t="s">
        <v>8673</v>
      </c>
    </row>
    <row r="2122" spans="11:19" hidden="1">
      <c r="K2122" s="779" t="str">
        <f t="shared" ca="1" si="80"/>
        <v/>
      </c>
      <c r="L2122" s="779" t="str">
        <f t="shared" ca="1" si="81"/>
        <v/>
      </c>
      <c r="O2122" s="779" t="s">
        <v>8674</v>
      </c>
      <c r="P2122" s="779" t="s">
        <v>8316</v>
      </c>
      <c r="Q2122" s="779" t="s">
        <v>8317</v>
      </c>
      <c r="R2122" s="779" t="s">
        <v>8318</v>
      </c>
      <c r="S2122" s="779" t="s">
        <v>14050</v>
      </c>
    </row>
    <row r="2123" spans="11:19" hidden="1">
      <c r="K2123" s="779" t="str">
        <f t="shared" ca="1" si="80"/>
        <v/>
      </c>
      <c r="L2123" s="779" t="str">
        <f t="shared" ca="1" si="81"/>
        <v/>
      </c>
      <c r="O2123" s="779" t="s">
        <v>14051</v>
      </c>
      <c r="P2123" s="779" t="s">
        <v>14052</v>
      </c>
      <c r="Q2123" s="779" t="s">
        <v>14053</v>
      </c>
      <c r="R2123" s="779" t="s">
        <v>14054</v>
      </c>
      <c r="S2123" s="779" t="s">
        <v>8326</v>
      </c>
    </row>
    <row r="2124" spans="11:19" hidden="1">
      <c r="K2124" s="779" t="str">
        <f t="shared" ref="K2124:K2187" ca="1" si="82">IF(INDIRECT($O2124)=0,"",INDIRECT($R2124)&amp;INDIRECT($O2124)&amp;INDIRECT($P2124)&amp;INDIRECT($Q2124))</f>
        <v/>
      </c>
      <c r="L2124" s="779" t="str">
        <f t="shared" ref="L2124:L2187" ca="1" si="83">IF(INDIRECT($O2124)=0,"",INDIRECT($S2124)&amp;INDIRECT($O2124)&amp;INDIRECT($P2124)&amp;INDIRECT($Q2124))</f>
        <v/>
      </c>
      <c r="O2124" s="779" t="s">
        <v>8327</v>
      </c>
      <c r="P2124" s="779" t="s">
        <v>9625</v>
      </c>
      <c r="Q2124" s="779" t="s">
        <v>9626</v>
      </c>
      <c r="R2124" s="779" t="s">
        <v>9627</v>
      </c>
      <c r="S2124" s="779" t="s">
        <v>9628</v>
      </c>
    </row>
    <row r="2125" spans="11:19" hidden="1">
      <c r="K2125" s="779" t="str">
        <f t="shared" ca="1" si="82"/>
        <v/>
      </c>
      <c r="L2125" s="779" t="str">
        <f t="shared" ca="1" si="83"/>
        <v/>
      </c>
      <c r="O2125" s="779" t="s">
        <v>14150</v>
      </c>
      <c r="P2125" s="779" t="s">
        <v>14151</v>
      </c>
      <c r="Q2125" s="779" t="s">
        <v>14152</v>
      </c>
      <c r="R2125" s="779" t="s">
        <v>14153</v>
      </c>
      <c r="S2125" s="779" t="s">
        <v>14154</v>
      </c>
    </row>
    <row r="2126" spans="11:19" hidden="1">
      <c r="K2126" s="779" t="str">
        <f t="shared" ca="1" si="82"/>
        <v/>
      </c>
      <c r="L2126" s="779" t="str">
        <f t="shared" ca="1" si="83"/>
        <v/>
      </c>
      <c r="O2126" s="779" t="s">
        <v>14155</v>
      </c>
      <c r="P2126" s="779" t="s">
        <v>14156</v>
      </c>
      <c r="Q2126" s="779" t="s">
        <v>14157</v>
      </c>
      <c r="R2126" s="779" t="s">
        <v>14158</v>
      </c>
      <c r="S2126" s="779" t="s">
        <v>14159</v>
      </c>
    </row>
    <row r="2127" spans="11:19" hidden="1">
      <c r="K2127" s="779" t="str">
        <f t="shared" ca="1" si="82"/>
        <v/>
      </c>
      <c r="L2127" s="779" t="str">
        <f t="shared" ca="1" si="83"/>
        <v/>
      </c>
      <c r="O2127" s="779" t="s">
        <v>14160</v>
      </c>
      <c r="P2127" s="779" t="s">
        <v>14161</v>
      </c>
      <c r="Q2127" s="779" t="s">
        <v>14162</v>
      </c>
      <c r="R2127" s="779" t="s">
        <v>14163</v>
      </c>
      <c r="S2127" s="779" t="s">
        <v>14164</v>
      </c>
    </row>
    <row r="2128" spans="11:19" hidden="1">
      <c r="K2128" s="779" t="str">
        <f t="shared" ca="1" si="82"/>
        <v/>
      </c>
      <c r="L2128" s="779" t="str">
        <f t="shared" ca="1" si="83"/>
        <v/>
      </c>
      <c r="O2128" s="779" t="s">
        <v>14165</v>
      </c>
      <c r="P2128" s="779" t="s">
        <v>14166</v>
      </c>
      <c r="Q2128" s="779" t="s">
        <v>14167</v>
      </c>
      <c r="R2128" s="779" t="s">
        <v>4867</v>
      </c>
      <c r="S2128" s="779" t="s">
        <v>4868</v>
      </c>
    </row>
    <row r="2129" spans="11:19" hidden="1">
      <c r="K2129" s="779" t="str">
        <f t="shared" ca="1" si="82"/>
        <v/>
      </c>
      <c r="L2129" s="779" t="str">
        <f t="shared" ca="1" si="83"/>
        <v/>
      </c>
      <c r="O2129" s="779" t="s">
        <v>4869</v>
      </c>
      <c r="P2129" s="779" t="s">
        <v>4870</v>
      </c>
      <c r="Q2129" s="779" t="s">
        <v>4871</v>
      </c>
      <c r="R2129" s="779" t="s">
        <v>2239</v>
      </c>
      <c r="S2129" s="779" t="s">
        <v>2240</v>
      </c>
    </row>
    <row r="2130" spans="11:19" hidden="1">
      <c r="K2130" s="779" t="str">
        <f t="shared" ca="1" si="82"/>
        <v/>
      </c>
      <c r="L2130" s="779" t="str">
        <f t="shared" ca="1" si="83"/>
        <v/>
      </c>
      <c r="O2130" s="779" t="s">
        <v>13968</v>
      </c>
      <c r="P2130" s="779" t="s">
        <v>13969</v>
      </c>
      <c r="Q2130" s="779" t="s">
        <v>13970</v>
      </c>
      <c r="R2130" s="779" t="s">
        <v>13971</v>
      </c>
      <c r="S2130" s="779" t="s">
        <v>13972</v>
      </c>
    </row>
    <row r="2131" spans="11:19" hidden="1">
      <c r="K2131" s="779" t="str">
        <f t="shared" ca="1" si="82"/>
        <v/>
      </c>
      <c r="L2131" s="779" t="str">
        <f t="shared" ca="1" si="83"/>
        <v/>
      </c>
      <c r="O2131" s="779" t="s">
        <v>13973</v>
      </c>
      <c r="P2131" s="779" t="s">
        <v>13974</v>
      </c>
      <c r="Q2131" s="779" t="s">
        <v>13975</v>
      </c>
      <c r="R2131" s="779" t="s">
        <v>13976</v>
      </c>
      <c r="S2131" s="779" t="s">
        <v>13977</v>
      </c>
    </row>
    <row r="2132" spans="11:19" hidden="1">
      <c r="K2132" s="779" t="str">
        <f t="shared" ca="1" si="82"/>
        <v/>
      </c>
      <c r="L2132" s="779" t="str">
        <f t="shared" ca="1" si="83"/>
        <v/>
      </c>
      <c r="O2132" s="779" t="s">
        <v>13978</v>
      </c>
      <c r="P2132" s="779" t="s">
        <v>13979</v>
      </c>
      <c r="Q2132" s="779" t="s">
        <v>13980</v>
      </c>
      <c r="R2132" s="779" t="s">
        <v>13981</v>
      </c>
      <c r="S2132" s="779" t="s">
        <v>13982</v>
      </c>
    </row>
    <row r="2133" spans="11:19" hidden="1">
      <c r="K2133" s="779" t="str">
        <f t="shared" ca="1" si="82"/>
        <v/>
      </c>
      <c r="L2133" s="779" t="str">
        <f t="shared" ca="1" si="83"/>
        <v/>
      </c>
      <c r="O2133" s="779" t="s">
        <v>13983</v>
      </c>
      <c r="P2133" s="779" t="s">
        <v>13984</v>
      </c>
      <c r="Q2133" s="779" t="s">
        <v>13985</v>
      </c>
      <c r="R2133" s="779" t="s">
        <v>13986</v>
      </c>
      <c r="S2133" s="779" t="s">
        <v>13987</v>
      </c>
    </row>
    <row r="2134" spans="11:19" hidden="1">
      <c r="K2134" s="779" t="str">
        <f t="shared" ca="1" si="82"/>
        <v/>
      </c>
      <c r="L2134" s="779" t="str">
        <f t="shared" ca="1" si="83"/>
        <v/>
      </c>
      <c r="O2134" s="779" t="s">
        <v>13988</v>
      </c>
      <c r="P2134" s="779" t="s">
        <v>13989</v>
      </c>
      <c r="Q2134" s="779" t="s">
        <v>13990</v>
      </c>
      <c r="R2134" s="779" t="s">
        <v>13991</v>
      </c>
      <c r="S2134" s="779" t="s">
        <v>13992</v>
      </c>
    </row>
    <row r="2135" spans="11:19" hidden="1">
      <c r="K2135" s="779" t="str">
        <f t="shared" ca="1" si="82"/>
        <v/>
      </c>
      <c r="L2135" s="779" t="str">
        <f t="shared" ca="1" si="83"/>
        <v/>
      </c>
      <c r="O2135" s="779" t="s">
        <v>13993</v>
      </c>
      <c r="P2135" s="779" t="s">
        <v>13994</v>
      </c>
      <c r="Q2135" s="779" t="s">
        <v>12078</v>
      </c>
      <c r="R2135" s="779" t="s">
        <v>12079</v>
      </c>
      <c r="S2135" s="779" t="s">
        <v>12080</v>
      </c>
    </row>
    <row r="2136" spans="11:19" hidden="1">
      <c r="K2136" s="779" t="str">
        <f t="shared" ca="1" si="82"/>
        <v/>
      </c>
      <c r="L2136" s="779" t="str">
        <f t="shared" ca="1" si="83"/>
        <v/>
      </c>
      <c r="O2136" s="779" t="s">
        <v>12081</v>
      </c>
      <c r="P2136" s="779" t="s">
        <v>12082</v>
      </c>
      <c r="Q2136" s="779" t="s">
        <v>12083</v>
      </c>
      <c r="R2136" s="779" t="s">
        <v>12084</v>
      </c>
      <c r="S2136" s="779" t="s">
        <v>12085</v>
      </c>
    </row>
    <row r="2137" spans="11:19" hidden="1">
      <c r="K2137" s="779" t="str">
        <f t="shared" ca="1" si="82"/>
        <v/>
      </c>
      <c r="L2137" s="779" t="str">
        <f t="shared" ca="1" si="83"/>
        <v/>
      </c>
      <c r="O2137" s="779" t="s">
        <v>12086</v>
      </c>
      <c r="P2137" s="779" t="s">
        <v>12460</v>
      </c>
      <c r="Q2137" s="779" t="s">
        <v>12461</v>
      </c>
      <c r="R2137" s="779" t="s">
        <v>12462</v>
      </c>
      <c r="S2137" s="779" t="s">
        <v>12463</v>
      </c>
    </row>
    <row r="2138" spans="11:19" hidden="1">
      <c r="K2138" s="779" t="str">
        <f t="shared" ca="1" si="82"/>
        <v/>
      </c>
      <c r="L2138" s="779" t="str">
        <f t="shared" ca="1" si="83"/>
        <v/>
      </c>
      <c r="O2138" s="779" t="s">
        <v>12464</v>
      </c>
      <c r="P2138" s="779" t="s">
        <v>12465</v>
      </c>
      <c r="Q2138" s="779" t="s">
        <v>12466</v>
      </c>
      <c r="R2138" s="779" t="s">
        <v>12467</v>
      </c>
      <c r="S2138" s="779" t="s">
        <v>12468</v>
      </c>
    </row>
    <row r="2139" spans="11:19" hidden="1">
      <c r="K2139" s="779" t="str">
        <f t="shared" ca="1" si="82"/>
        <v/>
      </c>
      <c r="L2139" s="779" t="str">
        <f t="shared" ca="1" si="83"/>
        <v/>
      </c>
      <c r="O2139" s="779" t="s">
        <v>1135</v>
      </c>
      <c r="P2139" s="779" t="s">
        <v>1136</v>
      </c>
      <c r="Q2139" s="779" t="s">
        <v>1137</v>
      </c>
      <c r="R2139" s="779" t="s">
        <v>1138</v>
      </c>
      <c r="S2139" s="779" t="s">
        <v>1139</v>
      </c>
    </row>
    <row r="2140" spans="11:19" hidden="1">
      <c r="K2140" s="779" t="str">
        <f t="shared" ca="1" si="82"/>
        <v/>
      </c>
      <c r="L2140" s="779" t="str">
        <f t="shared" ca="1" si="83"/>
        <v/>
      </c>
      <c r="O2140" s="779" t="s">
        <v>1140</v>
      </c>
      <c r="P2140" s="779" t="s">
        <v>1141</v>
      </c>
      <c r="Q2140" s="779" t="s">
        <v>1142</v>
      </c>
      <c r="R2140" s="779" t="s">
        <v>1143</v>
      </c>
      <c r="S2140" s="779" t="s">
        <v>1144</v>
      </c>
    </row>
    <row r="2141" spans="11:19" hidden="1">
      <c r="K2141" s="779" t="str">
        <f t="shared" ca="1" si="82"/>
        <v/>
      </c>
      <c r="L2141" s="779" t="str">
        <f t="shared" ca="1" si="83"/>
        <v/>
      </c>
      <c r="O2141" s="779" t="s">
        <v>1145</v>
      </c>
      <c r="P2141" s="779" t="s">
        <v>1146</v>
      </c>
      <c r="Q2141" s="779" t="s">
        <v>1147</v>
      </c>
      <c r="R2141" s="779" t="s">
        <v>8490</v>
      </c>
      <c r="S2141" s="779" t="s">
        <v>8491</v>
      </c>
    </row>
    <row r="2142" spans="11:19" hidden="1">
      <c r="K2142" s="779" t="str">
        <f t="shared" ca="1" si="82"/>
        <v/>
      </c>
      <c r="L2142" s="779" t="str">
        <f t="shared" ca="1" si="83"/>
        <v/>
      </c>
      <c r="O2142" s="779" t="s">
        <v>8492</v>
      </c>
      <c r="P2142" s="779" t="s">
        <v>8493</v>
      </c>
      <c r="Q2142" s="779" t="s">
        <v>8494</v>
      </c>
      <c r="R2142" s="779" t="s">
        <v>8495</v>
      </c>
      <c r="S2142" s="779" t="s">
        <v>8496</v>
      </c>
    </row>
    <row r="2143" spans="11:19" hidden="1">
      <c r="K2143" s="779" t="str">
        <f t="shared" ca="1" si="82"/>
        <v/>
      </c>
      <c r="L2143" s="779" t="str">
        <f t="shared" ca="1" si="83"/>
        <v/>
      </c>
      <c r="O2143" s="779" t="s">
        <v>8497</v>
      </c>
      <c r="P2143" s="779" t="s">
        <v>8498</v>
      </c>
      <c r="Q2143" s="779" t="s">
        <v>8499</v>
      </c>
      <c r="R2143" s="779" t="s">
        <v>6976</v>
      </c>
      <c r="S2143" s="779" t="s">
        <v>6977</v>
      </c>
    </row>
    <row r="2144" spans="11:19" hidden="1">
      <c r="K2144" s="779" t="str">
        <f t="shared" ca="1" si="82"/>
        <v/>
      </c>
      <c r="L2144" s="779" t="str">
        <f t="shared" ca="1" si="83"/>
        <v/>
      </c>
      <c r="O2144" s="779" t="s">
        <v>6978</v>
      </c>
      <c r="P2144" s="779" t="s">
        <v>6979</v>
      </c>
      <c r="Q2144" s="779" t="s">
        <v>6980</v>
      </c>
      <c r="R2144" s="779" t="s">
        <v>10085</v>
      </c>
      <c r="S2144" s="779" t="s">
        <v>10086</v>
      </c>
    </row>
    <row r="2145" spans="11:19" hidden="1">
      <c r="K2145" s="779" t="str">
        <f t="shared" ca="1" si="82"/>
        <v/>
      </c>
      <c r="L2145" s="779" t="str">
        <f t="shared" ca="1" si="83"/>
        <v/>
      </c>
      <c r="O2145" s="779" t="s">
        <v>10087</v>
      </c>
      <c r="P2145" s="779" t="s">
        <v>10088</v>
      </c>
      <c r="Q2145" s="779" t="s">
        <v>10089</v>
      </c>
      <c r="R2145" s="779" t="s">
        <v>10090</v>
      </c>
      <c r="S2145" s="779" t="s">
        <v>10091</v>
      </c>
    </row>
    <row r="2146" spans="11:19" hidden="1">
      <c r="K2146" s="779" t="str">
        <f t="shared" ca="1" si="82"/>
        <v/>
      </c>
      <c r="L2146" s="779" t="str">
        <f t="shared" ca="1" si="83"/>
        <v/>
      </c>
      <c r="O2146" s="779" t="s">
        <v>10092</v>
      </c>
      <c r="P2146" s="779" t="s">
        <v>10093</v>
      </c>
      <c r="Q2146" s="779" t="s">
        <v>10094</v>
      </c>
      <c r="R2146" s="779" t="s">
        <v>7099</v>
      </c>
      <c r="S2146" s="779" t="s">
        <v>7100</v>
      </c>
    </row>
    <row r="2147" spans="11:19" hidden="1">
      <c r="K2147" s="779" t="str">
        <f t="shared" ca="1" si="82"/>
        <v/>
      </c>
      <c r="L2147" s="779" t="str">
        <f t="shared" ca="1" si="83"/>
        <v/>
      </c>
      <c r="O2147" s="779" t="s">
        <v>7101</v>
      </c>
      <c r="P2147" s="779" t="s">
        <v>2125</v>
      </c>
      <c r="Q2147" s="779" t="s">
        <v>2126</v>
      </c>
      <c r="R2147" s="779" t="s">
        <v>2127</v>
      </c>
      <c r="S2147" s="779" t="s">
        <v>2128</v>
      </c>
    </row>
    <row r="2148" spans="11:19" hidden="1">
      <c r="K2148" s="779" t="str">
        <f t="shared" ca="1" si="82"/>
        <v/>
      </c>
      <c r="L2148" s="779" t="str">
        <f t="shared" ca="1" si="83"/>
        <v/>
      </c>
      <c r="O2148" s="779" t="s">
        <v>2129</v>
      </c>
      <c r="P2148" s="779" t="s">
        <v>2130</v>
      </c>
      <c r="Q2148" s="779" t="s">
        <v>2131</v>
      </c>
      <c r="R2148" s="779" t="s">
        <v>2132</v>
      </c>
      <c r="S2148" s="779" t="s">
        <v>2133</v>
      </c>
    </row>
    <row r="2149" spans="11:19" hidden="1">
      <c r="K2149" s="779" t="str">
        <f t="shared" ca="1" si="82"/>
        <v/>
      </c>
      <c r="L2149" s="779" t="str">
        <f t="shared" ca="1" si="83"/>
        <v/>
      </c>
      <c r="O2149" s="779" t="s">
        <v>2134</v>
      </c>
      <c r="P2149" s="779" t="s">
        <v>2135</v>
      </c>
      <c r="Q2149" s="779" t="s">
        <v>1002</v>
      </c>
      <c r="R2149" s="779" t="s">
        <v>9535</v>
      </c>
      <c r="S2149" s="779" t="s">
        <v>9536</v>
      </c>
    </row>
    <row r="2150" spans="11:19" hidden="1">
      <c r="K2150" s="779" t="str">
        <f t="shared" ca="1" si="82"/>
        <v/>
      </c>
      <c r="L2150" s="779" t="str">
        <f t="shared" ca="1" si="83"/>
        <v/>
      </c>
      <c r="O2150" s="779" t="s">
        <v>9537</v>
      </c>
      <c r="P2150" s="779" t="s">
        <v>9538</v>
      </c>
      <c r="Q2150" s="779" t="s">
        <v>9539</v>
      </c>
      <c r="R2150" s="779" t="s">
        <v>9540</v>
      </c>
      <c r="S2150" s="779" t="s">
        <v>9541</v>
      </c>
    </row>
    <row r="2151" spans="11:19" hidden="1">
      <c r="K2151" s="779" t="str">
        <f t="shared" ca="1" si="82"/>
        <v/>
      </c>
      <c r="L2151" s="779" t="str">
        <f t="shared" ca="1" si="83"/>
        <v/>
      </c>
      <c r="O2151" s="779" t="s">
        <v>9542</v>
      </c>
      <c r="P2151" s="779" t="s">
        <v>9543</v>
      </c>
      <c r="Q2151" s="779" t="s">
        <v>9544</v>
      </c>
      <c r="R2151" s="779" t="s">
        <v>9545</v>
      </c>
      <c r="S2151" s="779" t="s">
        <v>1010</v>
      </c>
    </row>
    <row r="2152" spans="11:19" hidden="1">
      <c r="K2152" s="779" t="str">
        <f t="shared" ca="1" si="82"/>
        <v/>
      </c>
      <c r="L2152" s="779" t="str">
        <f t="shared" ca="1" si="83"/>
        <v/>
      </c>
      <c r="O2152" s="779" t="s">
        <v>1011</v>
      </c>
      <c r="P2152" s="779" t="s">
        <v>3507</v>
      </c>
      <c r="Q2152" s="779" t="s">
        <v>3508</v>
      </c>
      <c r="R2152" s="779" t="s">
        <v>3509</v>
      </c>
      <c r="S2152" s="779" t="s">
        <v>3510</v>
      </c>
    </row>
    <row r="2153" spans="11:19" hidden="1">
      <c r="K2153" s="779" t="str">
        <f t="shared" ca="1" si="82"/>
        <v/>
      </c>
      <c r="L2153" s="779" t="str">
        <f t="shared" ca="1" si="83"/>
        <v/>
      </c>
      <c r="O2153" s="779" t="s">
        <v>3511</v>
      </c>
      <c r="P2153" s="779" t="s">
        <v>3512</v>
      </c>
      <c r="Q2153" s="779" t="s">
        <v>3513</v>
      </c>
      <c r="R2153" s="779" t="s">
        <v>3514</v>
      </c>
      <c r="S2153" s="779" t="s">
        <v>3515</v>
      </c>
    </row>
    <row r="2154" spans="11:19" hidden="1">
      <c r="K2154" s="779" t="str">
        <f t="shared" ca="1" si="82"/>
        <v/>
      </c>
      <c r="L2154" s="779" t="str">
        <f t="shared" ca="1" si="83"/>
        <v/>
      </c>
      <c r="O2154" s="779" t="s">
        <v>3516</v>
      </c>
      <c r="P2154" s="779" t="s">
        <v>3517</v>
      </c>
      <c r="Q2154" s="779" t="s">
        <v>3518</v>
      </c>
      <c r="R2154" s="779" t="s">
        <v>3519</v>
      </c>
      <c r="S2154" s="779" t="s">
        <v>3520</v>
      </c>
    </row>
    <row r="2155" spans="11:19" hidden="1">
      <c r="K2155" s="779" t="str">
        <f t="shared" ca="1" si="82"/>
        <v/>
      </c>
      <c r="L2155" s="779" t="str">
        <f t="shared" ca="1" si="83"/>
        <v/>
      </c>
      <c r="O2155" s="779" t="s">
        <v>3521</v>
      </c>
      <c r="P2155" s="779" t="s">
        <v>11707</v>
      </c>
      <c r="Q2155" s="779" t="s">
        <v>11708</v>
      </c>
      <c r="R2155" s="779" t="s">
        <v>11709</v>
      </c>
      <c r="S2155" s="779" t="s">
        <v>11710</v>
      </c>
    </row>
    <row r="2156" spans="11:19" hidden="1">
      <c r="K2156" s="779" t="str">
        <f t="shared" ca="1" si="82"/>
        <v/>
      </c>
      <c r="L2156" s="779" t="str">
        <f t="shared" ca="1" si="83"/>
        <v/>
      </c>
      <c r="O2156" s="779" t="s">
        <v>11711</v>
      </c>
      <c r="P2156" s="779" t="s">
        <v>5556</v>
      </c>
      <c r="Q2156" s="779" t="s">
        <v>5557</v>
      </c>
      <c r="R2156" s="779" t="s">
        <v>3835</v>
      </c>
      <c r="S2156" s="779" t="s">
        <v>3836</v>
      </c>
    </row>
    <row r="2157" spans="11:19" hidden="1">
      <c r="K2157" s="779" t="str">
        <f t="shared" ca="1" si="82"/>
        <v/>
      </c>
      <c r="L2157" s="779" t="str">
        <f t="shared" ca="1" si="83"/>
        <v/>
      </c>
      <c r="O2157" s="779" t="s">
        <v>3837</v>
      </c>
      <c r="P2157" s="779" t="s">
        <v>3838</v>
      </c>
      <c r="Q2157" s="779" t="s">
        <v>3839</v>
      </c>
      <c r="R2157" s="779" t="s">
        <v>13152</v>
      </c>
      <c r="S2157" s="779" t="s">
        <v>13153</v>
      </c>
    </row>
    <row r="2158" spans="11:19" hidden="1">
      <c r="K2158" s="779" t="str">
        <f t="shared" ca="1" si="82"/>
        <v/>
      </c>
      <c r="L2158" s="779" t="str">
        <f t="shared" ca="1" si="83"/>
        <v/>
      </c>
      <c r="O2158" s="779" t="s">
        <v>13154</v>
      </c>
      <c r="P2158" s="779" t="s">
        <v>13155</v>
      </c>
      <c r="Q2158" s="779" t="s">
        <v>13156</v>
      </c>
      <c r="R2158" s="779" t="s">
        <v>13157</v>
      </c>
      <c r="S2158" s="779" t="s">
        <v>13158</v>
      </c>
    </row>
    <row r="2159" spans="11:19" hidden="1">
      <c r="K2159" s="779" t="str">
        <f t="shared" ca="1" si="82"/>
        <v/>
      </c>
      <c r="L2159" s="779" t="str">
        <f t="shared" ca="1" si="83"/>
        <v/>
      </c>
      <c r="O2159" s="779" t="s">
        <v>13159</v>
      </c>
      <c r="P2159" s="779" t="s">
        <v>13160</v>
      </c>
      <c r="Q2159" s="779" t="s">
        <v>13161</v>
      </c>
      <c r="R2159" s="779" t="s">
        <v>13162</v>
      </c>
      <c r="S2159" s="779" t="s">
        <v>13163</v>
      </c>
    </row>
    <row r="2160" spans="11:19" hidden="1">
      <c r="K2160" s="779" t="str">
        <f t="shared" ca="1" si="82"/>
        <v/>
      </c>
      <c r="L2160" s="779" t="str">
        <f t="shared" ca="1" si="83"/>
        <v/>
      </c>
      <c r="O2160" s="779" t="s">
        <v>8909</v>
      </c>
      <c r="P2160" s="779" t="s">
        <v>8910</v>
      </c>
      <c r="Q2160" s="779" t="s">
        <v>8911</v>
      </c>
      <c r="R2160" s="779" t="s">
        <v>8912</v>
      </c>
      <c r="S2160" s="779" t="s">
        <v>8913</v>
      </c>
    </row>
    <row r="2161" spans="11:19" hidden="1">
      <c r="K2161" s="779" t="str">
        <f t="shared" ca="1" si="82"/>
        <v/>
      </c>
      <c r="L2161" s="779" t="str">
        <f t="shared" ca="1" si="83"/>
        <v/>
      </c>
      <c r="O2161" s="779" t="s">
        <v>8914</v>
      </c>
      <c r="P2161" s="779" t="s">
        <v>8915</v>
      </c>
      <c r="Q2161" s="779" t="s">
        <v>8916</v>
      </c>
      <c r="R2161" s="779" t="s">
        <v>8917</v>
      </c>
      <c r="S2161" s="779" t="s">
        <v>8918</v>
      </c>
    </row>
    <row r="2162" spans="11:19" hidden="1">
      <c r="K2162" s="779" t="str">
        <f t="shared" ca="1" si="82"/>
        <v/>
      </c>
      <c r="L2162" s="779" t="str">
        <f t="shared" ca="1" si="83"/>
        <v/>
      </c>
      <c r="O2162" s="779" t="s">
        <v>8919</v>
      </c>
      <c r="P2162" s="779" t="s">
        <v>8920</v>
      </c>
      <c r="Q2162" s="779" t="s">
        <v>8921</v>
      </c>
      <c r="R2162" s="779" t="s">
        <v>8922</v>
      </c>
      <c r="S2162" s="779" t="s">
        <v>8923</v>
      </c>
    </row>
    <row r="2163" spans="11:19" hidden="1">
      <c r="K2163" s="779" t="str">
        <f t="shared" ca="1" si="82"/>
        <v/>
      </c>
      <c r="L2163" s="779" t="str">
        <f t="shared" ca="1" si="83"/>
        <v/>
      </c>
      <c r="O2163" s="779" t="s">
        <v>8924</v>
      </c>
      <c r="P2163" s="779" t="s">
        <v>8925</v>
      </c>
      <c r="Q2163" s="779" t="s">
        <v>8926</v>
      </c>
      <c r="R2163" s="779" t="s">
        <v>8927</v>
      </c>
      <c r="S2163" s="779" t="s">
        <v>8928</v>
      </c>
    </row>
    <row r="2164" spans="11:19" hidden="1">
      <c r="K2164" s="779" t="str">
        <f t="shared" ca="1" si="82"/>
        <v/>
      </c>
      <c r="L2164" s="779" t="str">
        <f t="shared" ca="1" si="83"/>
        <v/>
      </c>
      <c r="O2164" s="779" t="s">
        <v>8929</v>
      </c>
      <c r="P2164" s="779" t="s">
        <v>8930</v>
      </c>
      <c r="Q2164" s="779" t="s">
        <v>8931</v>
      </c>
      <c r="R2164" s="779" t="s">
        <v>8932</v>
      </c>
      <c r="S2164" s="779" t="s">
        <v>8933</v>
      </c>
    </row>
    <row r="2165" spans="11:19" hidden="1">
      <c r="K2165" s="779" t="str">
        <f t="shared" ca="1" si="82"/>
        <v/>
      </c>
      <c r="L2165" s="779" t="str">
        <f t="shared" ca="1" si="83"/>
        <v/>
      </c>
      <c r="O2165" s="779" t="s">
        <v>8934</v>
      </c>
      <c r="P2165" s="779" t="s">
        <v>8935</v>
      </c>
      <c r="Q2165" s="779" t="s">
        <v>8936</v>
      </c>
      <c r="R2165" s="779" t="s">
        <v>8937</v>
      </c>
      <c r="S2165" s="779" t="s">
        <v>8938</v>
      </c>
    </row>
    <row r="2166" spans="11:19" hidden="1">
      <c r="K2166" s="779" t="str">
        <f t="shared" ca="1" si="82"/>
        <v/>
      </c>
      <c r="L2166" s="779" t="str">
        <f t="shared" ca="1" si="83"/>
        <v/>
      </c>
      <c r="O2166" s="779" t="s">
        <v>8939</v>
      </c>
      <c r="P2166" s="779" t="s">
        <v>8940</v>
      </c>
      <c r="Q2166" s="779" t="s">
        <v>8941</v>
      </c>
      <c r="R2166" s="779" t="s">
        <v>8942</v>
      </c>
      <c r="S2166" s="779" t="s">
        <v>8943</v>
      </c>
    </row>
    <row r="2167" spans="11:19" hidden="1">
      <c r="K2167" s="779" t="str">
        <f t="shared" ca="1" si="82"/>
        <v/>
      </c>
      <c r="L2167" s="779" t="str">
        <f t="shared" ca="1" si="83"/>
        <v/>
      </c>
      <c r="O2167" s="779" t="s">
        <v>8944</v>
      </c>
      <c r="P2167" s="779" t="s">
        <v>8945</v>
      </c>
      <c r="Q2167" s="779" t="s">
        <v>8946</v>
      </c>
      <c r="R2167" s="779" t="s">
        <v>8947</v>
      </c>
      <c r="S2167" s="779" t="s">
        <v>8948</v>
      </c>
    </row>
    <row r="2168" spans="11:19" hidden="1">
      <c r="K2168" s="779" t="str">
        <f t="shared" ca="1" si="82"/>
        <v/>
      </c>
      <c r="L2168" s="779" t="str">
        <f t="shared" ca="1" si="83"/>
        <v/>
      </c>
      <c r="O2168" s="779" t="s">
        <v>8949</v>
      </c>
      <c r="P2168" s="779" t="s">
        <v>8950</v>
      </c>
      <c r="Q2168" s="779" t="s">
        <v>8951</v>
      </c>
      <c r="R2168" s="779" t="s">
        <v>4532</v>
      </c>
      <c r="S2168" s="779" t="s">
        <v>4533</v>
      </c>
    </row>
    <row r="2169" spans="11:19" hidden="1">
      <c r="K2169" s="779" t="str">
        <f t="shared" ca="1" si="82"/>
        <v/>
      </c>
      <c r="L2169" s="779" t="str">
        <f t="shared" ca="1" si="83"/>
        <v/>
      </c>
      <c r="O2169" s="779" t="s">
        <v>4534</v>
      </c>
      <c r="P2169" s="779" t="s">
        <v>4535</v>
      </c>
      <c r="Q2169" s="779" t="s">
        <v>4536</v>
      </c>
      <c r="R2169" s="779" t="s">
        <v>4537</v>
      </c>
      <c r="S2169" s="779" t="s">
        <v>4538</v>
      </c>
    </row>
    <row r="2170" spans="11:19" hidden="1">
      <c r="K2170" s="779" t="str">
        <f t="shared" ca="1" si="82"/>
        <v/>
      </c>
      <c r="L2170" s="779" t="str">
        <f t="shared" ca="1" si="83"/>
        <v/>
      </c>
      <c r="O2170" s="779" t="s">
        <v>4539</v>
      </c>
      <c r="P2170" s="779" t="s">
        <v>4540</v>
      </c>
      <c r="Q2170" s="779" t="s">
        <v>4541</v>
      </c>
      <c r="R2170" s="779" t="s">
        <v>4542</v>
      </c>
      <c r="S2170" s="779" t="s">
        <v>4543</v>
      </c>
    </row>
    <row r="2171" spans="11:19" hidden="1">
      <c r="K2171" s="779" t="str">
        <f t="shared" ca="1" si="82"/>
        <v/>
      </c>
      <c r="L2171" s="779" t="str">
        <f t="shared" ca="1" si="83"/>
        <v/>
      </c>
      <c r="O2171" s="779" t="s">
        <v>4544</v>
      </c>
      <c r="P2171" s="779" t="s">
        <v>4545</v>
      </c>
      <c r="Q2171" s="779" t="s">
        <v>4546</v>
      </c>
      <c r="R2171" s="779" t="s">
        <v>4547</v>
      </c>
      <c r="S2171" s="779" t="s">
        <v>4548</v>
      </c>
    </row>
    <row r="2172" spans="11:19" hidden="1">
      <c r="K2172" s="779" t="str">
        <f t="shared" ca="1" si="82"/>
        <v/>
      </c>
      <c r="L2172" s="779" t="str">
        <f t="shared" ca="1" si="83"/>
        <v/>
      </c>
      <c r="O2172" s="779" t="s">
        <v>4549</v>
      </c>
      <c r="P2172" s="779" t="s">
        <v>4550</v>
      </c>
      <c r="Q2172" s="779" t="s">
        <v>4551</v>
      </c>
      <c r="R2172" s="779" t="s">
        <v>4552</v>
      </c>
      <c r="S2172" s="779" t="s">
        <v>4553</v>
      </c>
    </row>
    <row r="2173" spans="11:19" hidden="1">
      <c r="K2173" s="779" t="str">
        <f t="shared" ca="1" si="82"/>
        <v/>
      </c>
      <c r="L2173" s="779" t="str">
        <f t="shared" ca="1" si="83"/>
        <v/>
      </c>
      <c r="O2173" s="779" t="s">
        <v>13950</v>
      </c>
      <c r="P2173" s="779" t="s">
        <v>13951</v>
      </c>
      <c r="Q2173" s="779" t="s">
        <v>13952</v>
      </c>
      <c r="R2173" s="779" t="s">
        <v>13953</v>
      </c>
      <c r="S2173" s="779" t="s">
        <v>13954</v>
      </c>
    </row>
    <row r="2174" spans="11:19" hidden="1">
      <c r="K2174" s="779" t="str">
        <f t="shared" ca="1" si="82"/>
        <v/>
      </c>
      <c r="L2174" s="779" t="str">
        <f t="shared" ca="1" si="83"/>
        <v/>
      </c>
      <c r="O2174" s="779" t="s">
        <v>4671</v>
      </c>
      <c r="P2174" s="779" t="s">
        <v>4672</v>
      </c>
      <c r="Q2174" s="779" t="s">
        <v>4673</v>
      </c>
      <c r="R2174" s="779" t="s">
        <v>4674</v>
      </c>
      <c r="S2174" s="779" t="s">
        <v>4675</v>
      </c>
    </row>
    <row r="2175" spans="11:19" hidden="1">
      <c r="K2175" s="779" t="str">
        <f t="shared" ca="1" si="82"/>
        <v/>
      </c>
      <c r="L2175" s="779" t="str">
        <f t="shared" ca="1" si="83"/>
        <v/>
      </c>
      <c r="O2175" s="779" t="s">
        <v>4676</v>
      </c>
      <c r="P2175" s="779" t="s">
        <v>4677</v>
      </c>
      <c r="Q2175" s="779" t="s">
        <v>4678</v>
      </c>
      <c r="R2175" s="779" t="s">
        <v>4679</v>
      </c>
      <c r="S2175" s="779" t="s">
        <v>4680</v>
      </c>
    </row>
    <row r="2176" spans="11:19" hidden="1">
      <c r="K2176" s="779" t="str">
        <f t="shared" ca="1" si="82"/>
        <v/>
      </c>
      <c r="L2176" s="779" t="str">
        <f t="shared" ca="1" si="83"/>
        <v/>
      </c>
      <c r="O2176" s="779" t="s">
        <v>4681</v>
      </c>
      <c r="P2176" s="779" t="s">
        <v>4682</v>
      </c>
      <c r="Q2176" s="779" t="s">
        <v>4683</v>
      </c>
      <c r="R2176" s="779" t="s">
        <v>4684</v>
      </c>
      <c r="S2176" s="779" t="s">
        <v>4685</v>
      </c>
    </row>
    <row r="2177" spans="11:19" hidden="1">
      <c r="K2177" s="779" t="str">
        <f t="shared" ca="1" si="82"/>
        <v/>
      </c>
      <c r="L2177" s="779" t="str">
        <f t="shared" ca="1" si="83"/>
        <v/>
      </c>
      <c r="O2177" s="779" t="s">
        <v>4686</v>
      </c>
      <c r="P2177" s="779" t="s">
        <v>4687</v>
      </c>
      <c r="Q2177" s="779" t="s">
        <v>6454</v>
      </c>
      <c r="R2177" s="779" t="s">
        <v>6455</v>
      </c>
      <c r="S2177" s="779" t="s">
        <v>6456</v>
      </c>
    </row>
    <row r="2178" spans="11:19" hidden="1">
      <c r="K2178" s="779" t="str">
        <f t="shared" ca="1" si="82"/>
        <v/>
      </c>
      <c r="L2178" s="779" t="str">
        <f t="shared" ca="1" si="83"/>
        <v/>
      </c>
      <c r="O2178" s="779" t="s">
        <v>6457</v>
      </c>
      <c r="P2178" s="779" t="s">
        <v>6458</v>
      </c>
      <c r="Q2178" s="779" t="s">
        <v>58</v>
      </c>
      <c r="R2178" s="779" t="s">
        <v>59</v>
      </c>
      <c r="S2178" s="779" t="s">
        <v>60</v>
      </c>
    </row>
    <row r="2179" spans="11:19" hidden="1">
      <c r="K2179" s="779" t="str">
        <f t="shared" ca="1" si="82"/>
        <v/>
      </c>
      <c r="L2179" s="779" t="str">
        <f t="shared" ca="1" si="83"/>
        <v/>
      </c>
      <c r="O2179" s="779" t="s">
        <v>61</v>
      </c>
      <c r="P2179" s="779" t="s">
        <v>62</v>
      </c>
      <c r="Q2179" s="779" t="s">
        <v>63</v>
      </c>
      <c r="R2179" s="779" t="s">
        <v>64</v>
      </c>
      <c r="S2179" s="779" t="s">
        <v>266</v>
      </c>
    </row>
    <row r="2180" spans="11:19" hidden="1">
      <c r="K2180" s="779" t="str">
        <f t="shared" ca="1" si="82"/>
        <v/>
      </c>
      <c r="L2180" s="779" t="str">
        <f t="shared" ca="1" si="83"/>
        <v/>
      </c>
      <c r="O2180" s="779" t="s">
        <v>4281</v>
      </c>
      <c r="P2180" s="779" t="s">
        <v>4282</v>
      </c>
      <c r="Q2180" s="779" t="s">
        <v>4283</v>
      </c>
      <c r="R2180" s="779" t="s">
        <v>4284</v>
      </c>
      <c r="S2180" s="779" t="s">
        <v>4285</v>
      </c>
    </row>
    <row r="2181" spans="11:19" hidden="1">
      <c r="K2181" s="779" t="str">
        <f t="shared" ca="1" si="82"/>
        <v/>
      </c>
      <c r="L2181" s="779" t="str">
        <f t="shared" ca="1" si="83"/>
        <v/>
      </c>
      <c r="O2181" s="779" t="s">
        <v>4286</v>
      </c>
      <c r="P2181" s="779" t="s">
        <v>4287</v>
      </c>
      <c r="Q2181" s="779" t="s">
        <v>4288</v>
      </c>
      <c r="R2181" s="779" t="s">
        <v>4289</v>
      </c>
      <c r="S2181" s="779" t="s">
        <v>4290</v>
      </c>
    </row>
    <row r="2182" spans="11:19" hidden="1">
      <c r="K2182" s="779" t="str">
        <f t="shared" ca="1" si="82"/>
        <v/>
      </c>
      <c r="L2182" s="779" t="str">
        <f t="shared" ca="1" si="83"/>
        <v/>
      </c>
      <c r="O2182" s="779" t="s">
        <v>4291</v>
      </c>
      <c r="P2182" s="779" t="s">
        <v>4292</v>
      </c>
      <c r="Q2182" s="779" t="s">
        <v>4293</v>
      </c>
      <c r="R2182" s="779" t="s">
        <v>4294</v>
      </c>
      <c r="S2182" s="779" t="s">
        <v>4295</v>
      </c>
    </row>
    <row r="2183" spans="11:19" hidden="1">
      <c r="K2183" s="779" t="str">
        <f t="shared" ca="1" si="82"/>
        <v/>
      </c>
      <c r="L2183" s="779" t="str">
        <f t="shared" ca="1" si="83"/>
        <v/>
      </c>
      <c r="O2183" s="779" t="s">
        <v>4296</v>
      </c>
      <c r="P2183" s="779" t="s">
        <v>4297</v>
      </c>
      <c r="Q2183" s="779" t="s">
        <v>4298</v>
      </c>
      <c r="R2183" s="779" t="s">
        <v>4299</v>
      </c>
      <c r="S2183" s="779" t="s">
        <v>4300</v>
      </c>
    </row>
    <row r="2184" spans="11:19" hidden="1">
      <c r="K2184" s="779" t="str">
        <f t="shared" ca="1" si="82"/>
        <v/>
      </c>
      <c r="L2184" s="779" t="str">
        <f t="shared" ca="1" si="83"/>
        <v/>
      </c>
      <c r="O2184" s="779" t="s">
        <v>4301</v>
      </c>
      <c r="P2184" s="779" t="s">
        <v>4302</v>
      </c>
      <c r="Q2184" s="779" t="s">
        <v>4303</v>
      </c>
      <c r="R2184" s="779" t="s">
        <v>4304</v>
      </c>
      <c r="S2184" s="779" t="s">
        <v>4305</v>
      </c>
    </row>
    <row r="2185" spans="11:19" hidden="1">
      <c r="K2185" s="779" t="str">
        <f t="shared" ca="1" si="82"/>
        <v/>
      </c>
      <c r="L2185" s="779" t="str">
        <f t="shared" ca="1" si="83"/>
        <v/>
      </c>
      <c r="O2185" s="779" t="s">
        <v>4306</v>
      </c>
      <c r="P2185" s="779" t="s">
        <v>4307</v>
      </c>
      <c r="Q2185" s="779" t="s">
        <v>4308</v>
      </c>
      <c r="R2185" s="779" t="s">
        <v>4309</v>
      </c>
      <c r="S2185" s="779" t="s">
        <v>4310</v>
      </c>
    </row>
    <row r="2186" spans="11:19" hidden="1">
      <c r="K2186" s="779" t="str">
        <f t="shared" ca="1" si="82"/>
        <v/>
      </c>
      <c r="L2186" s="779" t="str">
        <f t="shared" ca="1" si="83"/>
        <v/>
      </c>
      <c r="O2186" s="779" t="s">
        <v>11823</v>
      </c>
      <c r="P2186" s="779" t="s">
        <v>11824</v>
      </c>
      <c r="Q2186" s="779" t="s">
        <v>11825</v>
      </c>
      <c r="R2186" s="779" t="s">
        <v>11826</v>
      </c>
      <c r="S2186" s="779" t="s">
        <v>11827</v>
      </c>
    </row>
    <row r="2187" spans="11:19" hidden="1">
      <c r="K2187" s="779" t="str">
        <f t="shared" ca="1" si="82"/>
        <v/>
      </c>
      <c r="L2187" s="779" t="str">
        <f t="shared" ca="1" si="83"/>
        <v/>
      </c>
      <c r="O2187" s="779" t="s">
        <v>11828</v>
      </c>
      <c r="P2187" s="779" t="s">
        <v>11829</v>
      </c>
      <c r="Q2187" s="779" t="s">
        <v>11830</v>
      </c>
      <c r="R2187" s="779" t="s">
        <v>11831</v>
      </c>
      <c r="S2187" s="779" t="s">
        <v>11832</v>
      </c>
    </row>
    <row r="2188" spans="11:19" hidden="1">
      <c r="K2188" s="779" t="str">
        <f t="shared" ref="K2188:K2251" ca="1" si="84">IF(INDIRECT($O2188)=0,"",INDIRECT($R2188)&amp;INDIRECT($O2188)&amp;INDIRECT($P2188)&amp;INDIRECT($Q2188))</f>
        <v/>
      </c>
      <c r="L2188" s="779" t="str">
        <f t="shared" ref="L2188:L2251" ca="1" si="85">IF(INDIRECT($O2188)=0,"",INDIRECT($S2188)&amp;INDIRECT($O2188)&amp;INDIRECT($P2188)&amp;INDIRECT($Q2188))</f>
        <v/>
      </c>
      <c r="O2188" s="779" t="s">
        <v>11833</v>
      </c>
      <c r="P2188" s="779" t="s">
        <v>11834</v>
      </c>
      <c r="Q2188" s="779" t="s">
        <v>11835</v>
      </c>
      <c r="R2188" s="779" t="s">
        <v>11836</v>
      </c>
      <c r="S2188" s="779" t="s">
        <v>11837</v>
      </c>
    </row>
    <row r="2189" spans="11:19" hidden="1">
      <c r="K2189" s="779" t="str">
        <f t="shared" ca="1" si="84"/>
        <v/>
      </c>
      <c r="L2189" s="779" t="str">
        <f t="shared" ca="1" si="85"/>
        <v/>
      </c>
      <c r="O2189" s="779" t="s">
        <v>1082</v>
      </c>
      <c r="P2189" s="779" t="s">
        <v>1083</v>
      </c>
      <c r="Q2189" s="779" t="s">
        <v>1084</v>
      </c>
      <c r="R2189" s="779" t="s">
        <v>1085</v>
      </c>
      <c r="S2189" s="779" t="s">
        <v>1086</v>
      </c>
    </row>
    <row r="2190" spans="11:19" hidden="1">
      <c r="K2190" s="779" t="str">
        <f t="shared" ca="1" si="84"/>
        <v/>
      </c>
      <c r="L2190" s="779" t="str">
        <f t="shared" ca="1" si="85"/>
        <v/>
      </c>
      <c r="O2190" s="779" t="s">
        <v>1087</v>
      </c>
      <c r="P2190" s="779" t="s">
        <v>1088</v>
      </c>
      <c r="Q2190" s="779" t="s">
        <v>1089</v>
      </c>
      <c r="R2190" s="779" t="s">
        <v>1090</v>
      </c>
      <c r="S2190" s="779" t="s">
        <v>7842</v>
      </c>
    </row>
    <row r="2191" spans="11:19" hidden="1">
      <c r="K2191" s="779" t="str">
        <f t="shared" ca="1" si="84"/>
        <v/>
      </c>
      <c r="L2191" s="779" t="str">
        <f t="shared" ca="1" si="85"/>
        <v/>
      </c>
      <c r="O2191" s="779" t="s">
        <v>7843</v>
      </c>
      <c r="P2191" s="779" t="s">
        <v>490</v>
      </c>
      <c r="Q2191" s="779" t="s">
        <v>491</v>
      </c>
      <c r="R2191" s="779" t="s">
        <v>492</v>
      </c>
      <c r="S2191" s="779" t="s">
        <v>493</v>
      </c>
    </row>
    <row r="2192" spans="11:19" hidden="1">
      <c r="K2192" s="779" t="str">
        <f t="shared" ca="1" si="84"/>
        <v/>
      </c>
      <c r="L2192" s="779" t="str">
        <f t="shared" ca="1" si="85"/>
        <v/>
      </c>
      <c r="O2192" s="779" t="s">
        <v>13894</v>
      </c>
      <c r="P2192" s="779" t="s">
        <v>13895</v>
      </c>
      <c r="Q2192" s="779" t="s">
        <v>13896</v>
      </c>
      <c r="R2192" s="779" t="s">
        <v>13897</v>
      </c>
      <c r="S2192" s="779" t="s">
        <v>13898</v>
      </c>
    </row>
    <row r="2193" spans="11:19" hidden="1">
      <c r="K2193" s="779" t="str">
        <f t="shared" ca="1" si="84"/>
        <v/>
      </c>
      <c r="L2193" s="779" t="str">
        <f t="shared" ca="1" si="85"/>
        <v/>
      </c>
      <c r="O2193" s="779" t="s">
        <v>13899</v>
      </c>
      <c r="P2193" s="779" t="s">
        <v>6713</v>
      </c>
      <c r="Q2193" s="779" t="s">
        <v>6714</v>
      </c>
      <c r="R2193" s="779" t="s">
        <v>2944</v>
      </c>
      <c r="S2193" s="779" t="s">
        <v>2945</v>
      </c>
    </row>
    <row r="2194" spans="11:19" hidden="1">
      <c r="K2194" s="779" t="str">
        <f t="shared" ca="1" si="84"/>
        <v/>
      </c>
      <c r="L2194" s="779" t="str">
        <f t="shared" ca="1" si="85"/>
        <v/>
      </c>
      <c r="O2194" s="779" t="s">
        <v>2946</v>
      </c>
      <c r="P2194" s="779" t="s">
        <v>2947</v>
      </c>
      <c r="Q2194" s="779" t="s">
        <v>4279</v>
      </c>
      <c r="R2194" s="779" t="s">
        <v>4280</v>
      </c>
      <c r="S2194" s="779" t="s">
        <v>7609</v>
      </c>
    </row>
    <row r="2195" spans="11:19" hidden="1">
      <c r="K2195" s="779" t="str">
        <f t="shared" ca="1" si="84"/>
        <v/>
      </c>
      <c r="L2195" s="779" t="str">
        <f t="shared" ca="1" si="85"/>
        <v/>
      </c>
      <c r="O2195" s="779" t="s">
        <v>11025</v>
      </c>
      <c r="P2195" s="779" t="s">
        <v>11026</v>
      </c>
      <c r="Q2195" s="779" t="s">
        <v>11027</v>
      </c>
      <c r="R2195" s="779" t="s">
        <v>11028</v>
      </c>
      <c r="S2195" s="779" t="s">
        <v>11029</v>
      </c>
    </row>
    <row r="2196" spans="11:19" hidden="1">
      <c r="K2196" s="779" t="str">
        <f t="shared" ca="1" si="84"/>
        <v/>
      </c>
      <c r="L2196" s="779" t="str">
        <f t="shared" ca="1" si="85"/>
        <v/>
      </c>
      <c r="O2196" s="779" t="s">
        <v>11030</v>
      </c>
      <c r="P2196" s="779" t="s">
        <v>13259</v>
      </c>
      <c r="Q2196" s="779" t="s">
        <v>13260</v>
      </c>
      <c r="R2196" s="779" t="s">
        <v>13261</v>
      </c>
      <c r="S2196" s="779" t="s">
        <v>1938</v>
      </c>
    </row>
    <row r="2197" spans="11:19" hidden="1">
      <c r="K2197" s="779" t="str">
        <f t="shared" ca="1" si="84"/>
        <v/>
      </c>
      <c r="L2197" s="779" t="str">
        <f t="shared" ca="1" si="85"/>
        <v/>
      </c>
      <c r="O2197" s="779" t="s">
        <v>1939</v>
      </c>
      <c r="P2197" s="779" t="s">
        <v>1940</v>
      </c>
      <c r="Q2197" s="779" t="s">
        <v>1941</v>
      </c>
      <c r="R2197" s="779" t="s">
        <v>1942</v>
      </c>
      <c r="S2197" s="779" t="s">
        <v>1943</v>
      </c>
    </row>
    <row r="2198" spans="11:19" hidden="1">
      <c r="K2198" s="779" t="str">
        <f t="shared" ca="1" si="84"/>
        <v/>
      </c>
      <c r="L2198" s="779" t="str">
        <f t="shared" ca="1" si="85"/>
        <v/>
      </c>
      <c r="O2198" s="779" t="s">
        <v>1944</v>
      </c>
      <c r="P2198" s="779" t="s">
        <v>1945</v>
      </c>
      <c r="Q2198" s="779" t="s">
        <v>1946</v>
      </c>
      <c r="R2198" s="779" t="s">
        <v>1947</v>
      </c>
      <c r="S2198" s="779" t="s">
        <v>1948</v>
      </c>
    </row>
    <row r="2199" spans="11:19" hidden="1">
      <c r="K2199" s="779" t="str">
        <f t="shared" ca="1" si="84"/>
        <v/>
      </c>
      <c r="L2199" s="779" t="str">
        <f t="shared" ca="1" si="85"/>
        <v/>
      </c>
      <c r="O2199" s="779" t="s">
        <v>1949</v>
      </c>
      <c r="P2199" s="779" t="s">
        <v>1950</v>
      </c>
      <c r="Q2199" s="779" t="s">
        <v>9345</v>
      </c>
      <c r="R2199" s="779" t="s">
        <v>9346</v>
      </c>
      <c r="S2199" s="779" t="s">
        <v>9347</v>
      </c>
    </row>
    <row r="2200" spans="11:19" hidden="1">
      <c r="K2200" s="779" t="str">
        <f t="shared" ca="1" si="84"/>
        <v/>
      </c>
      <c r="L2200" s="779" t="str">
        <f t="shared" ca="1" si="85"/>
        <v/>
      </c>
      <c r="O2200" s="779" t="s">
        <v>9348</v>
      </c>
      <c r="P2200" s="779" t="s">
        <v>9349</v>
      </c>
      <c r="Q2200" s="779" t="s">
        <v>13424</v>
      </c>
      <c r="R2200" s="779" t="s">
        <v>13425</v>
      </c>
      <c r="S2200" s="779" t="s">
        <v>13426</v>
      </c>
    </row>
    <row r="2201" spans="11:19" hidden="1">
      <c r="K2201" s="779" t="str">
        <f t="shared" ca="1" si="84"/>
        <v/>
      </c>
      <c r="L2201" s="779" t="str">
        <f t="shared" ca="1" si="85"/>
        <v/>
      </c>
      <c r="O2201" s="779" t="s">
        <v>13427</v>
      </c>
      <c r="P2201" s="779" t="s">
        <v>13428</v>
      </c>
      <c r="Q2201" s="779" t="s">
        <v>12978</v>
      </c>
      <c r="R2201" s="779" t="s">
        <v>10439</v>
      </c>
      <c r="S2201" s="779" t="s">
        <v>10440</v>
      </c>
    </row>
    <row r="2202" spans="11:19" hidden="1">
      <c r="K2202" s="779" t="str">
        <f t="shared" ca="1" si="84"/>
        <v/>
      </c>
      <c r="L2202" s="779" t="str">
        <f t="shared" ca="1" si="85"/>
        <v/>
      </c>
      <c r="O2202" s="779" t="s">
        <v>10441</v>
      </c>
      <c r="P2202" s="779" t="s">
        <v>10442</v>
      </c>
      <c r="Q2202" s="779" t="s">
        <v>10443</v>
      </c>
      <c r="R2202" s="779" t="s">
        <v>10444</v>
      </c>
      <c r="S2202" s="779" t="s">
        <v>10445</v>
      </c>
    </row>
    <row r="2203" spans="11:19" hidden="1">
      <c r="K2203" s="779" t="str">
        <f t="shared" ca="1" si="84"/>
        <v/>
      </c>
      <c r="L2203" s="779" t="str">
        <f t="shared" ca="1" si="85"/>
        <v/>
      </c>
      <c r="O2203" s="779" t="s">
        <v>10446</v>
      </c>
      <c r="P2203" s="779" t="s">
        <v>3314</v>
      </c>
      <c r="Q2203" s="779" t="s">
        <v>3315</v>
      </c>
      <c r="R2203" s="779" t="s">
        <v>3316</v>
      </c>
      <c r="S2203" s="779" t="s">
        <v>3317</v>
      </c>
    </row>
    <row r="2204" spans="11:19" hidden="1">
      <c r="K2204" s="779" t="str">
        <f t="shared" ca="1" si="84"/>
        <v/>
      </c>
      <c r="L2204" s="779" t="str">
        <f t="shared" ca="1" si="85"/>
        <v/>
      </c>
      <c r="O2204" s="779" t="s">
        <v>3318</v>
      </c>
      <c r="P2204" s="779" t="s">
        <v>3319</v>
      </c>
      <c r="Q2204" s="779" t="s">
        <v>3320</v>
      </c>
      <c r="R2204" s="779" t="s">
        <v>3321</v>
      </c>
      <c r="S2204" s="779" t="s">
        <v>3322</v>
      </c>
    </row>
    <row r="2205" spans="11:19" hidden="1">
      <c r="K2205" s="779" t="str">
        <f t="shared" ca="1" si="84"/>
        <v/>
      </c>
      <c r="L2205" s="779" t="str">
        <f t="shared" ca="1" si="85"/>
        <v/>
      </c>
      <c r="O2205" s="779" t="s">
        <v>3323</v>
      </c>
      <c r="P2205" s="779" t="s">
        <v>3324</v>
      </c>
      <c r="Q2205" s="779" t="s">
        <v>3325</v>
      </c>
      <c r="R2205" s="779" t="s">
        <v>3326</v>
      </c>
      <c r="S2205" s="779" t="s">
        <v>3327</v>
      </c>
    </row>
    <row r="2206" spans="11:19" hidden="1">
      <c r="K2206" s="779" t="str">
        <f t="shared" ca="1" si="84"/>
        <v/>
      </c>
      <c r="L2206" s="779" t="str">
        <f t="shared" ca="1" si="85"/>
        <v/>
      </c>
      <c r="O2206" s="779" t="s">
        <v>3328</v>
      </c>
      <c r="P2206" s="779" t="s">
        <v>3329</v>
      </c>
      <c r="Q2206" s="779" t="s">
        <v>3330</v>
      </c>
      <c r="R2206" s="779" t="s">
        <v>3331</v>
      </c>
      <c r="S2206" s="779" t="s">
        <v>3332</v>
      </c>
    </row>
    <row r="2207" spans="11:19" hidden="1">
      <c r="K2207" s="779" t="str">
        <f t="shared" ca="1" si="84"/>
        <v/>
      </c>
      <c r="L2207" s="779" t="str">
        <f t="shared" ca="1" si="85"/>
        <v/>
      </c>
      <c r="O2207" s="779" t="s">
        <v>3333</v>
      </c>
      <c r="P2207" s="779" t="s">
        <v>3334</v>
      </c>
      <c r="Q2207" s="779" t="s">
        <v>3335</v>
      </c>
      <c r="R2207" s="779" t="s">
        <v>3336</v>
      </c>
      <c r="S2207" s="779" t="s">
        <v>3337</v>
      </c>
    </row>
    <row r="2208" spans="11:19" hidden="1">
      <c r="K2208" s="779" t="str">
        <f t="shared" ca="1" si="84"/>
        <v/>
      </c>
      <c r="L2208" s="779" t="str">
        <f t="shared" ca="1" si="85"/>
        <v/>
      </c>
      <c r="O2208" s="779" t="s">
        <v>6168</v>
      </c>
      <c r="P2208" s="779" t="s">
        <v>6169</v>
      </c>
      <c r="Q2208" s="779" t="s">
        <v>6170</v>
      </c>
      <c r="R2208" s="779" t="s">
        <v>6171</v>
      </c>
      <c r="S2208" s="779" t="s">
        <v>6172</v>
      </c>
    </row>
    <row r="2209" spans="11:19" hidden="1">
      <c r="K2209" s="779" t="str">
        <f t="shared" ca="1" si="84"/>
        <v/>
      </c>
      <c r="L2209" s="779" t="str">
        <f t="shared" ca="1" si="85"/>
        <v/>
      </c>
      <c r="O2209" s="779" t="s">
        <v>6173</v>
      </c>
      <c r="P2209" s="779" t="s">
        <v>6174</v>
      </c>
      <c r="Q2209" s="779" t="s">
        <v>2769</v>
      </c>
      <c r="R2209" s="779" t="s">
        <v>2770</v>
      </c>
      <c r="S2209" s="779" t="s">
        <v>2771</v>
      </c>
    </row>
    <row r="2210" spans="11:19" hidden="1">
      <c r="K2210" s="779" t="str">
        <f t="shared" ca="1" si="84"/>
        <v/>
      </c>
      <c r="L2210" s="779" t="str">
        <f t="shared" ca="1" si="85"/>
        <v/>
      </c>
      <c r="O2210" s="779" t="s">
        <v>12061</v>
      </c>
      <c r="P2210" s="779" t="s">
        <v>12062</v>
      </c>
      <c r="Q2210" s="779" t="s">
        <v>12063</v>
      </c>
      <c r="R2210" s="779" t="s">
        <v>12064</v>
      </c>
      <c r="S2210" s="779" t="s">
        <v>12065</v>
      </c>
    </row>
    <row r="2211" spans="11:19" hidden="1">
      <c r="K2211" s="779" t="str">
        <f t="shared" ca="1" si="84"/>
        <v/>
      </c>
      <c r="L2211" s="779" t="str">
        <f t="shared" ca="1" si="85"/>
        <v/>
      </c>
      <c r="O2211" s="779" t="s">
        <v>12066</v>
      </c>
      <c r="P2211" s="779" t="s">
        <v>12067</v>
      </c>
      <c r="Q2211" s="779" t="s">
        <v>12068</v>
      </c>
      <c r="R2211" s="779" t="s">
        <v>12069</v>
      </c>
      <c r="S2211" s="779" t="s">
        <v>12093</v>
      </c>
    </row>
    <row r="2212" spans="11:19" hidden="1">
      <c r="K2212" s="779" t="str">
        <f t="shared" ca="1" si="84"/>
        <v/>
      </c>
      <c r="L2212" s="779" t="str">
        <f t="shared" ca="1" si="85"/>
        <v/>
      </c>
      <c r="O2212" s="779" t="s">
        <v>12759</v>
      </c>
      <c r="P2212" s="779" t="s">
        <v>12760</v>
      </c>
      <c r="Q2212" s="779" t="s">
        <v>12761</v>
      </c>
      <c r="R2212" s="779" t="s">
        <v>12762</v>
      </c>
      <c r="S2212" s="779" t="s">
        <v>12763</v>
      </c>
    </row>
    <row r="2213" spans="11:19" hidden="1">
      <c r="K2213" s="779" t="str">
        <f t="shared" ca="1" si="84"/>
        <v/>
      </c>
      <c r="L2213" s="779" t="str">
        <f t="shared" ca="1" si="85"/>
        <v/>
      </c>
      <c r="O2213" s="779" t="s">
        <v>12764</v>
      </c>
      <c r="P2213" s="779" t="s">
        <v>12765</v>
      </c>
      <c r="Q2213" s="779" t="s">
        <v>12766</v>
      </c>
      <c r="R2213" s="779" t="s">
        <v>12767</v>
      </c>
      <c r="S2213" s="779" t="s">
        <v>12768</v>
      </c>
    </row>
    <row r="2214" spans="11:19" hidden="1">
      <c r="K2214" s="779" t="str">
        <f t="shared" ca="1" si="84"/>
        <v/>
      </c>
      <c r="L2214" s="779" t="str">
        <f t="shared" ca="1" si="85"/>
        <v/>
      </c>
      <c r="O2214" s="779" t="s">
        <v>12769</v>
      </c>
      <c r="P2214" s="779" t="s">
        <v>12770</v>
      </c>
      <c r="Q2214" s="779" t="s">
        <v>12771</v>
      </c>
      <c r="R2214" s="779" t="s">
        <v>10257</v>
      </c>
      <c r="S2214" s="779" t="s">
        <v>10258</v>
      </c>
    </row>
    <row r="2215" spans="11:19" hidden="1">
      <c r="K2215" s="779" t="str">
        <f t="shared" ca="1" si="84"/>
        <v/>
      </c>
      <c r="L2215" s="779" t="str">
        <f t="shared" ca="1" si="85"/>
        <v/>
      </c>
      <c r="O2215" s="779" t="s">
        <v>10259</v>
      </c>
      <c r="P2215" s="779" t="s">
        <v>7987</v>
      </c>
      <c r="Q2215" s="779" t="s">
        <v>7988</v>
      </c>
      <c r="R2215" s="779" t="s">
        <v>7989</v>
      </c>
      <c r="S2215" s="779" t="s">
        <v>7990</v>
      </c>
    </row>
    <row r="2216" spans="11:19" hidden="1">
      <c r="K2216" s="779" t="str">
        <f t="shared" ca="1" si="84"/>
        <v/>
      </c>
      <c r="L2216" s="779" t="str">
        <f t="shared" ca="1" si="85"/>
        <v/>
      </c>
      <c r="O2216" s="779" t="s">
        <v>7991</v>
      </c>
      <c r="P2216" s="779" t="s">
        <v>7992</v>
      </c>
      <c r="Q2216" s="779" t="s">
        <v>7993</v>
      </c>
      <c r="R2216" s="779" t="s">
        <v>7994</v>
      </c>
      <c r="S2216" s="779" t="s">
        <v>7995</v>
      </c>
    </row>
    <row r="2217" spans="11:19" hidden="1">
      <c r="K2217" s="779" t="str">
        <f t="shared" ca="1" si="84"/>
        <v/>
      </c>
      <c r="L2217" s="779" t="str">
        <f t="shared" ca="1" si="85"/>
        <v/>
      </c>
      <c r="O2217" s="779" t="s">
        <v>7996</v>
      </c>
      <c r="P2217" s="779" t="s">
        <v>7997</v>
      </c>
      <c r="Q2217" s="779" t="s">
        <v>2425</v>
      </c>
      <c r="R2217" s="779" t="s">
        <v>1688</v>
      </c>
      <c r="S2217" s="779" t="s">
        <v>1689</v>
      </c>
    </row>
    <row r="2218" spans="11:19" hidden="1">
      <c r="K2218" s="779" t="str">
        <f t="shared" ca="1" si="84"/>
        <v/>
      </c>
      <c r="L2218" s="779" t="str">
        <f t="shared" ca="1" si="85"/>
        <v/>
      </c>
      <c r="O2218" s="779" t="s">
        <v>1690</v>
      </c>
      <c r="P2218" s="779" t="s">
        <v>1691</v>
      </c>
      <c r="Q2218" s="779" t="s">
        <v>1692</v>
      </c>
      <c r="R2218" s="779" t="s">
        <v>1693</v>
      </c>
      <c r="S2218" s="779" t="s">
        <v>1182</v>
      </c>
    </row>
    <row r="2219" spans="11:19" hidden="1">
      <c r="K2219" s="779" t="str">
        <f t="shared" ca="1" si="84"/>
        <v/>
      </c>
      <c r="L2219" s="779" t="str">
        <f t="shared" ca="1" si="85"/>
        <v/>
      </c>
      <c r="O2219" s="779" t="s">
        <v>1183</v>
      </c>
      <c r="P2219" s="779" t="s">
        <v>1184</v>
      </c>
      <c r="Q2219" s="779" t="s">
        <v>1185</v>
      </c>
      <c r="R2219" s="779" t="s">
        <v>1186</v>
      </c>
      <c r="S2219" s="779" t="s">
        <v>1187</v>
      </c>
    </row>
    <row r="2220" spans="11:19" hidden="1">
      <c r="K2220" s="779" t="str">
        <f t="shared" ca="1" si="84"/>
        <v/>
      </c>
      <c r="L2220" s="779" t="str">
        <f t="shared" ca="1" si="85"/>
        <v/>
      </c>
      <c r="O2220" s="779" t="s">
        <v>1188</v>
      </c>
      <c r="P2220" s="779" t="s">
        <v>1189</v>
      </c>
      <c r="Q2220" s="779" t="s">
        <v>1190</v>
      </c>
      <c r="R2220" s="779" t="s">
        <v>1191</v>
      </c>
      <c r="S2220" s="779" t="s">
        <v>1192</v>
      </c>
    </row>
    <row r="2221" spans="11:19" hidden="1">
      <c r="K2221" s="779" t="str">
        <f t="shared" ca="1" si="84"/>
        <v/>
      </c>
      <c r="L2221" s="779" t="str">
        <f t="shared" ca="1" si="85"/>
        <v/>
      </c>
      <c r="O2221" s="779" t="s">
        <v>1193</v>
      </c>
      <c r="P2221" s="779" t="s">
        <v>13359</v>
      </c>
      <c r="Q2221" s="779" t="s">
        <v>13360</v>
      </c>
      <c r="R2221" s="779" t="s">
        <v>13361</v>
      </c>
      <c r="S2221" s="779" t="s">
        <v>13362</v>
      </c>
    </row>
    <row r="2222" spans="11:19" hidden="1">
      <c r="K2222" s="779" t="str">
        <f t="shared" ca="1" si="84"/>
        <v/>
      </c>
      <c r="L2222" s="779" t="str">
        <f t="shared" ca="1" si="85"/>
        <v/>
      </c>
      <c r="O2222" s="779" t="s">
        <v>13363</v>
      </c>
      <c r="P2222" s="779" t="s">
        <v>13364</v>
      </c>
      <c r="Q2222" s="779" t="s">
        <v>13365</v>
      </c>
      <c r="R2222" s="779" t="s">
        <v>13366</v>
      </c>
      <c r="S2222" s="779" t="s">
        <v>13367</v>
      </c>
    </row>
    <row r="2223" spans="11:19" hidden="1">
      <c r="K2223" s="779" t="str">
        <f t="shared" ca="1" si="84"/>
        <v/>
      </c>
      <c r="L2223" s="779" t="str">
        <f t="shared" ca="1" si="85"/>
        <v/>
      </c>
      <c r="O2223" s="779" t="s">
        <v>13368</v>
      </c>
      <c r="P2223" s="779" t="s">
        <v>13369</v>
      </c>
      <c r="Q2223" s="779" t="s">
        <v>13370</v>
      </c>
      <c r="R2223" s="779" t="s">
        <v>13371</v>
      </c>
      <c r="S2223" s="779" t="s">
        <v>13372</v>
      </c>
    </row>
    <row r="2224" spans="11:19" hidden="1">
      <c r="K2224" s="779" t="str">
        <f t="shared" ca="1" si="84"/>
        <v/>
      </c>
      <c r="L2224" s="779" t="str">
        <f t="shared" ca="1" si="85"/>
        <v/>
      </c>
      <c r="O2224" s="779" t="s">
        <v>2280</v>
      </c>
      <c r="P2224" s="779" t="s">
        <v>2281</v>
      </c>
      <c r="Q2224" s="779" t="s">
        <v>10766</v>
      </c>
      <c r="R2224" s="779" t="s">
        <v>10767</v>
      </c>
      <c r="S2224" s="779" t="s">
        <v>10768</v>
      </c>
    </row>
    <row r="2225" spans="11:19" hidden="1">
      <c r="K2225" s="779" t="str">
        <f t="shared" ca="1" si="84"/>
        <v/>
      </c>
      <c r="L2225" s="779" t="str">
        <f t="shared" ca="1" si="85"/>
        <v/>
      </c>
      <c r="O2225" s="779" t="s">
        <v>10769</v>
      </c>
      <c r="P2225" s="779" t="s">
        <v>10770</v>
      </c>
      <c r="Q2225" s="779" t="s">
        <v>10771</v>
      </c>
      <c r="R2225" s="779" t="s">
        <v>10772</v>
      </c>
      <c r="S2225" s="779" t="s">
        <v>10773</v>
      </c>
    </row>
    <row r="2226" spans="11:19" hidden="1">
      <c r="K2226" s="779" t="str">
        <f t="shared" ca="1" si="84"/>
        <v/>
      </c>
      <c r="L2226" s="779" t="str">
        <f t="shared" ca="1" si="85"/>
        <v/>
      </c>
      <c r="O2226" s="779" t="s">
        <v>10774</v>
      </c>
      <c r="P2226" s="779" t="s">
        <v>10775</v>
      </c>
      <c r="Q2226" s="779" t="s">
        <v>10776</v>
      </c>
      <c r="R2226" s="779" t="s">
        <v>10777</v>
      </c>
      <c r="S2226" s="779" t="s">
        <v>1194</v>
      </c>
    </row>
    <row r="2227" spans="11:19" hidden="1">
      <c r="K2227" s="779" t="str">
        <f t="shared" ca="1" si="84"/>
        <v/>
      </c>
      <c r="L2227" s="779" t="str">
        <f t="shared" ca="1" si="85"/>
        <v/>
      </c>
      <c r="O2227" s="779" t="s">
        <v>1195</v>
      </c>
      <c r="P2227" s="779" t="s">
        <v>1196</v>
      </c>
      <c r="Q2227" s="779" t="s">
        <v>1197</v>
      </c>
      <c r="R2227" s="779" t="s">
        <v>1198</v>
      </c>
      <c r="S2227" s="779" t="s">
        <v>1199</v>
      </c>
    </row>
    <row r="2228" spans="11:19" hidden="1">
      <c r="K2228" s="779" t="str">
        <f t="shared" ca="1" si="84"/>
        <v/>
      </c>
      <c r="L2228" s="779" t="str">
        <f t="shared" ca="1" si="85"/>
        <v/>
      </c>
      <c r="O2228" s="779" t="s">
        <v>1200</v>
      </c>
      <c r="P2228" s="779" t="s">
        <v>1201</v>
      </c>
      <c r="Q2228" s="779" t="s">
        <v>1202</v>
      </c>
      <c r="R2228" s="779" t="s">
        <v>1203</v>
      </c>
      <c r="S2228" s="779" t="s">
        <v>1204</v>
      </c>
    </row>
    <row r="2229" spans="11:19" hidden="1">
      <c r="K2229" s="779" t="str">
        <f t="shared" ca="1" si="84"/>
        <v/>
      </c>
      <c r="L2229" s="779" t="str">
        <f t="shared" ca="1" si="85"/>
        <v/>
      </c>
      <c r="O2229" s="779" t="s">
        <v>1205</v>
      </c>
      <c r="P2229" s="779" t="s">
        <v>1206</v>
      </c>
      <c r="Q2229" s="779" t="s">
        <v>1207</v>
      </c>
      <c r="R2229" s="779" t="s">
        <v>1208</v>
      </c>
      <c r="S2229" s="779" t="s">
        <v>1209</v>
      </c>
    </row>
    <row r="2230" spans="11:19" hidden="1">
      <c r="K2230" s="779" t="str">
        <f t="shared" ca="1" si="84"/>
        <v/>
      </c>
      <c r="L2230" s="779" t="str">
        <f t="shared" ca="1" si="85"/>
        <v/>
      </c>
      <c r="O2230" s="779" t="s">
        <v>1210</v>
      </c>
      <c r="P2230" s="779" t="s">
        <v>1211</v>
      </c>
      <c r="Q2230" s="779" t="s">
        <v>1212</v>
      </c>
      <c r="R2230" s="779" t="s">
        <v>1213</v>
      </c>
      <c r="S2230" s="779" t="s">
        <v>1214</v>
      </c>
    </row>
    <row r="2231" spans="11:19" hidden="1">
      <c r="K2231" s="779" t="str">
        <f t="shared" ca="1" si="84"/>
        <v/>
      </c>
      <c r="L2231" s="779" t="str">
        <f t="shared" ca="1" si="85"/>
        <v/>
      </c>
      <c r="O2231" s="779" t="s">
        <v>1215</v>
      </c>
      <c r="P2231" s="779" t="s">
        <v>1216</v>
      </c>
      <c r="Q2231" s="779" t="s">
        <v>1217</v>
      </c>
      <c r="R2231" s="779" t="s">
        <v>1218</v>
      </c>
      <c r="S2231" s="779" t="s">
        <v>1219</v>
      </c>
    </row>
    <row r="2232" spans="11:19" hidden="1">
      <c r="K2232" s="779" t="str">
        <f t="shared" ca="1" si="84"/>
        <v/>
      </c>
      <c r="L2232" s="779" t="str">
        <f t="shared" ca="1" si="85"/>
        <v/>
      </c>
      <c r="O2232" s="779" t="s">
        <v>1220</v>
      </c>
      <c r="P2232" s="779" t="s">
        <v>1221</v>
      </c>
      <c r="Q2232" s="779" t="s">
        <v>1826</v>
      </c>
      <c r="R2232" s="779" t="s">
        <v>1827</v>
      </c>
      <c r="S2232" s="779" t="s">
        <v>1828</v>
      </c>
    </row>
    <row r="2233" spans="11:19" hidden="1">
      <c r="K2233" s="779" t="str">
        <f t="shared" ca="1" si="84"/>
        <v/>
      </c>
      <c r="L2233" s="779" t="str">
        <f t="shared" ca="1" si="85"/>
        <v/>
      </c>
      <c r="O2233" s="779" t="s">
        <v>1829</v>
      </c>
      <c r="P2233" s="779" t="s">
        <v>1830</v>
      </c>
      <c r="Q2233" s="779" t="s">
        <v>1831</v>
      </c>
      <c r="R2233" s="779" t="s">
        <v>1832</v>
      </c>
      <c r="S2233" s="779" t="s">
        <v>1833</v>
      </c>
    </row>
    <row r="2234" spans="11:19" hidden="1">
      <c r="K2234" s="779" t="str">
        <f t="shared" ca="1" si="84"/>
        <v/>
      </c>
      <c r="L2234" s="779" t="str">
        <f t="shared" ca="1" si="85"/>
        <v/>
      </c>
      <c r="O2234" s="779" t="s">
        <v>1834</v>
      </c>
      <c r="P2234" s="779" t="s">
        <v>1835</v>
      </c>
      <c r="Q2234" s="779" t="s">
        <v>1836</v>
      </c>
      <c r="R2234" s="779" t="s">
        <v>1837</v>
      </c>
      <c r="S2234" s="779" t="s">
        <v>1838</v>
      </c>
    </row>
    <row r="2235" spans="11:19" hidden="1">
      <c r="K2235" s="779" t="str">
        <f t="shared" ca="1" si="84"/>
        <v/>
      </c>
      <c r="L2235" s="779" t="str">
        <f t="shared" ca="1" si="85"/>
        <v/>
      </c>
      <c r="O2235" s="779" t="s">
        <v>1839</v>
      </c>
      <c r="P2235" s="779" t="s">
        <v>1840</v>
      </c>
      <c r="Q2235" s="779" t="s">
        <v>1841</v>
      </c>
      <c r="R2235" s="779" t="s">
        <v>1842</v>
      </c>
      <c r="S2235" s="779" t="s">
        <v>1843</v>
      </c>
    </row>
    <row r="2236" spans="11:19" hidden="1">
      <c r="K2236" s="779" t="str">
        <f t="shared" ca="1" si="84"/>
        <v/>
      </c>
      <c r="L2236" s="779" t="str">
        <f t="shared" ca="1" si="85"/>
        <v/>
      </c>
      <c r="O2236" s="779" t="s">
        <v>1844</v>
      </c>
      <c r="P2236" s="779" t="s">
        <v>1845</v>
      </c>
      <c r="Q2236" s="779" t="s">
        <v>4218</v>
      </c>
      <c r="R2236" s="779" t="s">
        <v>4219</v>
      </c>
      <c r="S2236" s="779" t="s">
        <v>4220</v>
      </c>
    </row>
    <row r="2237" spans="11:19" hidden="1">
      <c r="K2237" s="779" t="str">
        <f t="shared" ca="1" si="84"/>
        <v/>
      </c>
      <c r="L2237" s="779" t="str">
        <f t="shared" ca="1" si="85"/>
        <v/>
      </c>
      <c r="O2237" s="779" t="s">
        <v>4221</v>
      </c>
      <c r="P2237" s="779" t="s">
        <v>4222</v>
      </c>
      <c r="Q2237" s="779" t="s">
        <v>4223</v>
      </c>
      <c r="R2237" s="779" t="s">
        <v>4224</v>
      </c>
      <c r="S2237" s="779" t="s">
        <v>4225</v>
      </c>
    </row>
    <row r="2238" spans="11:19" hidden="1">
      <c r="K2238" s="779" t="str">
        <f t="shared" ca="1" si="84"/>
        <v/>
      </c>
      <c r="L2238" s="779" t="str">
        <f t="shared" ca="1" si="85"/>
        <v/>
      </c>
      <c r="O2238" s="779" t="s">
        <v>4226</v>
      </c>
      <c r="P2238" s="779" t="s">
        <v>4227</v>
      </c>
      <c r="Q2238" s="779" t="s">
        <v>4228</v>
      </c>
      <c r="R2238" s="779" t="s">
        <v>4229</v>
      </c>
      <c r="S2238" s="779" t="s">
        <v>4230</v>
      </c>
    </row>
    <row r="2239" spans="11:19" hidden="1">
      <c r="K2239" s="779" t="str">
        <f t="shared" ca="1" si="84"/>
        <v/>
      </c>
      <c r="L2239" s="779" t="str">
        <f t="shared" ca="1" si="85"/>
        <v/>
      </c>
      <c r="O2239" s="779" t="s">
        <v>4231</v>
      </c>
      <c r="P2239" s="779" t="s">
        <v>4232</v>
      </c>
      <c r="Q2239" s="779" t="s">
        <v>4233</v>
      </c>
      <c r="R2239" s="779" t="s">
        <v>4234</v>
      </c>
      <c r="S2239" s="779" t="s">
        <v>4235</v>
      </c>
    </row>
    <row r="2240" spans="11:19" hidden="1">
      <c r="K2240" s="779" t="str">
        <f t="shared" ca="1" si="84"/>
        <v/>
      </c>
      <c r="L2240" s="779" t="str">
        <f t="shared" ca="1" si="85"/>
        <v/>
      </c>
      <c r="O2240" s="779" t="s">
        <v>4236</v>
      </c>
      <c r="P2240" s="779" t="s">
        <v>4237</v>
      </c>
      <c r="Q2240" s="779" t="s">
        <v>4238</v>
      </c>
      <c r="R2240" s="779" t="s">
        <v>4239</v>
      </c>
      <c r="S2240" s="779" t="s">
        <v>4240</v>
      </c>
    </row>
    <row r="2241" spans="11:19" hidden="1">
      <c r="K2241" s="779" t="str">
        <f t="shared" ca="1" si="84"/>
        <v/>
      </c>
      <c r="L2241" s="779" t="str">
        <f t="shared" ca="1" si="85"/>
        <v/>
      </c>
      <c r="O2241" s="779" t="s">
        <v>4241</v>
      </c>
      <c r="P2241" s="779" t="s">
        <v>4242</v>
      </c>
      <c r="Q2241" s="779" t="s">
        <v>4243</v>
      </c>
      <c r="R2241" s="779" t="s">
        <v>4244</v>
      </c>
      <c r="S2241" s="779" t="s">
        <v>4245</v>
      </c>
    </row>
    <row r="2242" spans="11:19" hidden="1">
      <c r="K2242" s="779" t="str">
        <f t="shared" ca="1" si="84"/>
        <v/>
      </c>
      <c r="L2242" s="779" t="str">
        <f t="shared" ca="1" si="85"/>
        <v/>
      </c>
      <c r="O2242" s="779" t="s">
        <v>3393</v>
      </c>
      <c r="P2242" s="779" t="s">
        <v>3394</v>
      </c>
      <c r="Q2242" s="779" t="s">
        <v>10831</v>
      </c>
      <c r="R2242" s="779" t="s">
        <v>10832</v>
      </c>
      <c r="S2242" s="779" t="s">
        <v>10833</v>
      </c>
    </row>
    <row r="2243" spans="11:19" hidden="1">
      <c r="K2243" s="779" t="str">
        <f t="shared" ca="1" si="84"/>
        <v/>
      </c>
      <c r="L2243" s="779" t="str">
        <f t="shared" ca="1" si="85"/>
        <v/>
      </c>
      <c r="O2243" s="779" t="s">
        <v>10834</v>
      </c>
      <c r="P2243" s="779" t="s">
        <v>10835</v>
      </c>
      <c r="Q2243" s="779" t="s">
        <v>10836</v>
      </c>
      <c r="R2243" s="779" t="s">
        <v>10837</v>
      </c>
      <c r="S2243" s="779" t="s">
        <v>8178</v>
      </c>
    </row>
    <row r="2244" spans="11:19" hidden="1">
      <c r="K2244" s="779" t="str">
        <f t="shared" ca="1" si="84"/>
        <v/>
      </c>
      <c r="L2244" s="779" t="str">
        <f t="shared" ca="1" si="85"/>
        <v/>
      </c>
      <c r="O2244" s="779" t="s">
        <v>8179</v>
      </c>
      <c r="P2244" s="779" t="s">
        <v>11781</v>
      </c>
      <c r="Q2244" s="779" t="s">
        <v>11782</v>
      </c>
      <c r="R2244" s="779" t="s">
        <v>11783</v>
      </c>
      <c r="S2244" s="779" t="s">
        <v>11784</v>
      </c>
    </row>
    <row r="2245" spans="11:19" hidden="1">
      <c r="K2245" s="779" t="str">
        <f t="shared" ca="1" si="84"/>
        <v/>
      </c>
      <c r="L2245" s="779" t="str">
        <f t="shared" ca="1" si="85"/>
        <v/>
      </c>
      <c r="O2245" s="779" t="s">
        <v>11785</v>
      </c>
      <c r="P2245" s="779" t="s">
        <v>11786</v>
      </c>
      <c r="Q2245" s="779" t="s">
        <v>11787</v>
      </c>
      <c r="R2245" s="779" t="s">
        <v>11788</v>
      </c>
      <c r="S2245" s="779" t="s">
        <v>11789</v>
      </c>
    </row>
    <row r="2246" spans="11:19" hidden="1">
      <c r="K2246" s="779" t="str">
        <f t="shared" ca="1" si="84"/>
        <v/>
      </c>
      <c r="L2246" s="779" t="str">
        <f t="shared" ca="1" si="85"/>
        <v/>
      </c>
      <c r="O2246" s="779" t="s">
        <v>11790</v>
      </c>
      <c r="P2246" s="779" t="s">
        <v>11791</v>
      </c>
      <c r="Q2246" s="779" t="s">
        <v>11792</v>
      </c>
      <c r="R2246" s="779" t="s">
        <v>8611</v>
      </c>
      <c r="S2246" s="779" t="s">
        <v>8612</v>
      </c>
    </row>
    <row r="2247" spans="11:19" hidden="1">
      <c r="K2247" s="779" t="str">
        <f t="shared" ca="1" si="84"/>
        <v/>
      </c>
      <c r="L2247" s="779" t="str">
        <f t="shared" ca="1" si="85"/>
        <v/>
      </c>
      <c r="O2247" s="779" t="s">
        <v>8613</v>
      </c>
      <c r="P2247" s="779" t="s">
        <v>8614</v>
      </c>
      <c r="Q2247" s="779" t="s">
        <v>8615</v>
      </c>
      <c r="R2247" s="779" t="s">
        <v>8616</v>
      </c>
      <c r="S2247" s="779" t="s">
        <v>13572</v>
      </c>
    </row>
    <row r="2248" spans="11:19" hidden="1">
      <c r="K2248" s="779" t="str">
        <f t="shared" ca="1" si="84"/>
        <v/>
      </c>
      <c r="L2248" s="779" t="str">
        <f t="shared" ca="1" si="85"/>
        <v/>
      </c>
      <c r="O2248" s="779" t="s">
        <v>13573</v>
      </c>
      <c r="P2248" s="779" t="s">
        <v>13574</v>
      </c>
      <c r="Q2248" s="779" t="s">
        <v>13575</v>
      </c>
      <c r="R2248" s="779" t="s">
        <v>13576</v>
      </c>
      <c r="S2248" s="779" t="s">
        <v>13577</v>
      </c>
    </row>
    <row r="2249" spans="11:19" hidden="1">
      <c r="K2249" s="779" t="str">
        <f t="shared" ca="1" si="84"/>
        <v/>
      </c>
      <c r="L2249" s="779" t="str">
        <f t="shared" ca="1" si="85"/>
        <v/>
      </c>
      <c r="O2249" s="779" t="s">
        <v>13578</v>
      </c>
      <c r="P2249" s="779" t="s">
        <v>13579</v>
      </c>
      <c r="Q2249" s="779" t="s">
        <v>13580</v>
      </c>
      <c r="R2249" s="779" t="s">
        <v>13581</v>
      </c>
      <c r="S2249" s="779" t="s">
        <v>13582</v>
      </c>
    </row>
    <row r="2250" spans="11:19" hidden="1">
      <c r="K2250" s="779" t="str">
        <f t="shared" ca="1" si="84"/>
        <v/>
      </c>
      <c r="L2250" s="779" t="str">
        <f t="shared" ca="1" si="85"/>
        <v/>
      </c>
      <c r="O2250" s="779" t="s">
        <v>13583</v>
      </c>
      <c r="P2250" s="779" t="s">
        <v>13584</v>
      </c>
      <c r="Q2250" s="779" t="s">
        <v>13585</v>
      </c>
      <c r="R2250" s="779" t="s">
        <v>13586</v>
      </c>
      <c r="S2250" s="779" t="s">
        <v>13587</v>
      </c>
    </row>
    <row r="2251" spans="11:19" hidden="1">
      <c r="K2251" s="779" t="str">
        <f t="shared" ca="1" si="84"/>
        <v/>
      </c>
      <c r="L2251" s="779" t="str">
        <f t="shared" ca="1" si="85"/>
        <v/>
      </c>
      <c r="O2251" s="779" t="s">
        <v>13588</v>
      </c>
      <c r="P2251" s="779" t="s">
        <v>13589</v>
      </c>
      <c r="Q2251" s="779" t="s">
        <v>13590</v>
      </c>
      <c r="R2251" s="779" t="s">
        <v>13591</v>
      </c>
      <c r="S2251" s="779" t="s">
        <v>13592</v>
      </c>
    </row>
    <row r="2252" spans="11:19" hidden="1">
      <c r="K2252" s="779" t="str">
        <f t="shared" ref="K2252:K2315" ca="1" si="86">IF(INDIRECT($O2252)=0,"",INDIRECT($R2252)&amp;INDIRECT($O2252)&amp;INDIRECT($P2252)&amp;INDIRECT($Q2252))</f>
        <v/>
      </c>
      <c r="L2252" s="779" t="str">
        <f t="shared" ref="L2252:L2315" ca="1" si="87">IF(INDIRECT($O2252)=0,"",INDIRECT($S2252)&amp;INDIRECT($O2252)&amp;INDIRECT($P2252)&amp;INDIRECT($Q2252))</f>
        <v/>
      </c>
      <c r="O2252" s="779" t="s">
        <v>13623</v>
      </c>
      <c r="P2252" s="779" t="s">
        <v>13624</v>
      </c>
      <c r="Q2252" s="779" t="s">
        <v>13625</v>
      </c>
      <c r="R2252" s="779" t="s">
        <v>13626</v>
      </c>
      <c r="S2252" s="779" t="s">
        <v>13627</v>
      </c>
    </row>
    <row r="2253" spans="11:19" hidden="1">
      <c r="K2253" s="779" t="str">
        <f t="shared" ca="1" si="86"/>
        <v/>
      </c>
      <c r="L2253" s="779" t="str">
        <f t="shared" ca="1" si="87"/>
        <v/>
      </c>
      <c r="O2253" s="779" t="s">
        <v>13628</v>
      </c>
      <c r="P2253" s="779" t="s">
        <v>13629</v>
      </c>
      <c r="Q2253" s="779" t="s">
        <v>9572</v>
      </c>
      <c r="R2253" s="779" t="s">
        <v>9573</v>
      </c>
      <c r="S2253" s="779" t="s">
        <v>9574</v>
      </c>
    </row>
    <row r="2254" spans="11:19" hidden="1">
      <c r="K2254" s="779" t="str">
        <f t="shared" ca="1" si="86"/>
        <v/>
      </c>
      <c r="L2254" s="779" t="str">
        <f t="shared" ca="1" si="87"/>
        <v/>
      </c>
      <c r="O2254" s="779" t="s">
        <v>3253</v>
      </c>
      <c r="P2254" s="779" t="s">
        <v>3254</v>
      </c>
      <c r="Q2254" s="779" t="s">
        <v>3255</v>
      </c>
      <c r="R2254" s="779" t="s">
        <v>3256</v>
      </c>
      <c r="S2254" s="779" t="s">
        <v>3257</v>
      </c>
    </row>
    <row r="2255" spans="11:19" hidden="1">
      <c r="K2255" s="779" t="str">
        <f t="shared" ca="1" si="86"/>
        <v/>
      </c>
      <c r="L2255" s="779" t="str">
        <f t="shared" ca="1" si="87"/>
        <v/>
      </c>
      <c r="O2255" s="779" t="s">
        <v>3258</v>
      </c>
      <c r="P2255" s="779" t="s">
        <v>4416</v>
      </c>
      <c r="Q2255" s="779" t="s">
        <v>13453</v>
      </c>
      <c r="R2255" s="779" t="s">
        <v>13454</v>
      </c>
      <c r="S2255" s="779" t="s">
        <v>13455</v>
      </c>
    </row>
    <row r="2256" spans="11:19" hidden="1">
      <c r="K2256" s="779" t="str">
        <f t="shared" ca="1" si="86"/>
        <v/>
      </c>
      <c r="L2256" s="779" t="str">
        <f t="shared" ca="1" si="87"/>
        <v/>
      </c>
      <c r="O2256" s="779" t="s">
        <v>13456</v>
      </c>
      <c r="P2256" s="779" t="s">
        <v>9235</v>
      </c>
      <c r="Q2256" s="779" t="s">
        <v>6715</v>
      </c>
      <c r="R2256" s="779" t="s">
        <v>6716</v>
      </c>
      <c r="S2256" s="779" t="s">
        <v>6717</v>
      </c>
    </row>
    <row r="2257" spans="11:19" hidden="1">
      <c r="K2257" s="779" t="str">
        <f t="shared" ca="1" si="86"/>
        <v/>
      </c>
      <c r="L2257" s="779" t="str">
        <f t="shared" ca="1" si="87"/>
        <v/>
      </c>
      <c r="O2257" s="779" t="s">
        <v>6718</v>
      </c>
      <c r="P2257" s="779" t="s">
        <v>6719</v>
      </c>
      <c r="Q2257" s="779" t="s">
        <v>6016</v>
      </c>
      <c r="R2257" s="779" t="s">
        <v>6017</v>
      </c>
      <c r="S2257" s="779" t="s">
        <v>9259</v>
      </c>
    </row>
    <row r="2258" spans="11:19" hidden="1">
      <c r="K2258" s="779" t="str">
        <f t="shared" ca="1" si="86"/>
        <v/>
      </c>
      <c r="L2258" s="779" t="str">
        <f t="shared" ca="1" si="87"/>
        <v/>
      </c>
      <c r="O2258" s="779" t="s">
        <v>13227</v>
      </c>
      <c r="P2258" s="779" t="s">
        <v>13228</v>
      </c>
      <c r="Q2258" s="779" t="s">
        <v>3395</v>
      </c>
      <c r="R2258" s="779" t="s">
        <v>3396</v>
      </c>
      <c r="S2258" s="779" t="s">
        <v>3397</v>
      </c>
    </row>
    <row r="2259" spans="11:19" hidden="1">
      <c r="K2259" s="779" t="str">
        <f t="shared" ca="1" si="86"/>
        <v/>
      </c>
      <c r="L2259" s="779" t="str">
        <f t="shared" ca="1" si="87"/>
        <v/>
      </c>
      <c r="O2259" s="779" t="s">
        <v>3398</v>
      </c>
      <c r="P2259" s="779" t="s">
        <v>6389</v>
      </c>
      <c r="Q2259" s="779" t="s">
        <v>6390</v>
      </c>
      <c r="R2259" s="779" t="s">
        <v>2423</v>
      </c>
      <c r="S2259" s="779" t="s">
        <v>2424</v>
      </c>
    </row>
    <row r="2260" spans="11:19" hidden="1">
      <c r="K2260" s="779" t="str">
        <f t="shared" ca="1" si="86"/>
        <v/>
      </c>
      <c r="L2260" s="779" t="str">
        <f t="shared" ca="1" si="87"/>
        <v/>
      </c>
      <c r="O2260" s="779" t="s">
        <v>11123</v>
      </c>
      <c r="P2260" s="779" t="s">
        <v>11124</v>
      </c>
      <c r="Q2260" s="779" t="s">
        <v>11125</v>
      </c>
      <c r="R2260" s="779" t="s">
        <v>11126</v>
      </c>
      <c r="S2260" s="779" t="s">
        <v>11127</v>
      </c>
    </row>
    <row r="2261" spans="11:19" hidden="1">
      <c r="K2261" s="779" t="str">
        <f t="shared" ca="1" si="86"/>
        <v/>
      </c>
      <c r="L2261" s="779" t="str">
        <f t="shared" ca="1" si="87"/>
        <v/>
      </c>
      <c r="O2261" s="779" t="s">
        <v>11128</v>
      </c>
      <c r="P2261" s="779" t="s">
        <v>11129</v>
      </c>
      <c r="Q2261" s="779" t="s">
        <v>11130</v>
      </c>
      <c r="R2261" s="779" t="s">
        <v>735</v>
      </c>
      <c r="S2261" s="779" t="s">
        <v>736</v>
      </c>
    </row>
    <row r="2262" spans="11:19" hidden="1">
      <c r="K2262" s="779" t="str">
        <f t="shared" ca="1" si="86"/>
        <v/>
      </c>
      <c r="L2262" s="779" t="str">
        <f t="shared" ca="1" si="87"/>
        <v/>
      </c>
      <c r="O2262" s="779" t="s">
        <v>737</v>
      </c>
      <c r="P2262" s="779" t="s">
        <v>738</v>
      </c>
      <c r="Q2262" s="779" t="s">
        <v>739</v>
      </c>
      <c r="R2262" s="779" t="s">
        <v>13635</v>
      </c>
      <c r="S2262" s="779" t="s">
        <v>13636</v>
      </c>
    </row>
    <row r="2263" spans="11:19" hidden="1">
      <c r="K2263" s="779" t="str">
        <f t="shared" ca="1" si="86"/>
        <v/>
      </c>
      <c r="L2263" s="779" t="str">
        <f t="shared" ca="1" si="87"/>
        <v/>
      </c>
      <c r="O2263" s="779" t="s">
        <v>13637</v>
      </c>
      <c r="P2263" s="779" t="s">
        <v>13638</v>
      </c>
      <c r="Q2263" s="779" t="s">
        <v>13639</v>
      </c>
      <c r="R2263" s="779" t="s">
        <v>13640</v>
      </c>
      <c r="S2263" s="779" t="s">
        <v>3801</v>
      </c>
    </row>
    <row r="2264" spans="11:19" hidden="1">
      <c r="K2264" s="779" t="str">
        <f t="shared" ca="1" si="86"/>
        <v/>
      </c>
      <c r="L2264" s="779" t="str">
        <f t="shared" ca="1" si="87"/>
        <v/>
      </c>
      <c r="O2264" s="779" t="s">
        <v>3802</v>
      </c>
      <c r="P2264" s="779" t="s">
        <v>3803</v>
      </c>
      <c r="Q2264" s="779" t="s">
        <v>3804</v>
      </c>
      <c r="R2264" s="779" t="s">
        <v>3805</v>
      </c>
      <c r="S2264" s="779" t="s">
        <v>12667</v>
      </c>
    </row>
    <row r="2265" spans="11:19" hidden="1">
      <c r="K2265" s="779" t="str">
        <f t="shared" ca="1" si="86"/>
        <v/>
      </c>
      <c r="L2265" s="779" t="str">
        <f t="shared" ca="1" si="87"/>
        <v/>
      </c>
      <c r="O2265" s="779" t="s">
        <v>12668</v>
      </c>
      <c r="P2265" s="779" t="s">
        <v>12669</v>
      </c>
      <c r="Q2265" s="779" t="s">
        <v>12670</v>
      </c>
      <c r="R2265" s="779" t="s">
        <v>12671</v>
      </c>
      <c r="S2265" s="779" t="s">
        <v>12672</v>
      </c>
    </row>
    <row r="2266" spans="11:19" hidden="1">
      <c r="K2266" s="779" t="str">
        <f t="shared" ca="1" si="86"/>
        <v/>
      </c>
      <c r="L2266" s="779" t="str">
        <f t="shared" ca="1" si="87"/>
        <v/>
      </c>
      <c r="O2266" s="779" t="s">
        <v>12673</v>
      </c>
      <c r="P2266" s="779" t="s">
        <v>12674</v>
      </c>
      <c r="Q2266" s="779" t="s">
        <v>12675</v>
      </c>
      <c r="R2266" s="779" t="s">
        <v>12676</v>
      </c>
      <c r="S2266" s="779" t="s">
        <v>12677</v>
      </c>
    </row>
    <row r="2267" spans="11:19" hidden="1">
      <c r="K2267" s="779" t="str">
        <f t="shared" ca="1" si="86"/>
        <v/>
      </c>
      <c r="L2267" s="779" t="str">
        <f t="shared" ca="1" si="87"/>
        <v/>
      </c>
      <c r="O2267" s="779" t="s">
        <v>12678</v>
      </c>
      <c r="P2267" s="779" t="s">
        <v>12679</v>
      </c>
      <c r="Q2267" s="779" t="s">
        <v>12680</v>
      </c>
      <c r="R2267" s="779" t="s">
        <v>12681</v>
      </c>
      <c r="S2267" s="779" t="s">
        <v>12682</v>
      </c>
    </row>
    <row r="2268" spans="11:19" hidden="1">
      <c r="K2268" s="779" t="str">
        <f t="shared" ca="1" si="86"/>
        <v/>
      </c>
      <c r="L2268" s="779" t="str">
        <f t="shared" ca="1" si="87"/>
        <v/>
      </c>
      <c r="O2268" s="779" t="s">
        <v>12683</v>
      </c>
      <c r="P2268" s="779" t="s">
        <v>12684</v>
      </c>
      <c r="Q2268" s="779" t="s">
        <v>12685</v>
      </c>
      <c r="R2268" s="779" t="s">
        <v>12686</v>
      </c>
      <c r="S2268" s="779" t="s">
        <v>12687</v>
      </c>
    </row>
    <row r="2269" spans="11:19" hidden="1">
      <c r="K2269" s="779" t="str">
        <f t="shared" ca="1" si="86"/>
        <v/>
      </c>
      <c r="L2269" s="779" t="str">
        <f t="shared" ca="1" si="87"/>
        <v/>
      </c>
      <c r="O2269" s="779" t="s">
        <v>12688</v>
      </c>
      <c r="P2269" s="779" t="s">
        <v>12689</v>
      </c>
      <c r="Q2269" s="779" t="s">
        <v>12690</v>
      </c>
      <c r="R2269" s="779" t="s">
        <v>12691</v>
      </c>
      <c r="S2269" s="779" t="s">
        <v>9909</v>
      </c>
    </row>
    <row r="2270" spans="11:19" hidden="1">
      <c r="K2270" s="779" t="str">
        <f t="shared" ca="1" si="86"/>
        <v/>
      </c>
      <c r="L2270" s="779" t="str">
        <f t="shared" ca="1" si="87"/>
        <v/>
      </c>
      <c r="O2270" s="779" t="s">
        <v>9910</v>
      </c>
      <c r="P2270" s="779" t="s">
        <v>9911</v>
      </c>
      <c r="Q2270" s="779" t="s">
        <v>9912</v>
      </c>
      <c r="R2270" s="779" t="s">
        <v>9913</v>
      </c>
      <c r="S2270" s="779" t="s">
        <v>9914</v>
      </c>
    </row>
    <row r="2271" spans="11:19" hidden="1">
      <c r="K2271" s="779" t="str">
        <f t="shared" ca="1" si="86"/>
        <v/>
      </c>
      <c r="L2271" s="779" t="str">
        <f t="shared" ca="1" si="87"/>
        <v/>
      </c>
      <c r="O2271" s="779" t="s">
        <v>9915</v>
      </c>
      <c r="P2271" s="779" t="s">
        <v>4251</v>
      </c>
      <c r="Q2271" s="779" t="s">
        <v>4252</v>
      </c>
      <c r="R2271" s="779" t="s">
        <v>4253</v>
      </c>
      <c r="S2271" s="779" t="s">
        <v>4254</v>
      </c>
    </row>
    <row r="2272" spans="11:19" hidden="1">
      <c r="K2272" s="779" t="str">
        <f t="shared" ca="1" si="86"/>
        <v/>
      </c>
      <c r="L2272" s="779" t="str">
        <f t="shared" ca="1" si="87"/>
        <v/>
      </c>
      <c r="O2272" s="779" t="s">
        <v>4255</v>
      </c>
      <c r="P2272" s="779" t="s">
        <v>4256</v>
      </c>
      <c r="Q2272" s="779" t="s">
        <v>4257</v>
      </c>
      <c r="R2272" s="779" t="s">
        <v>4258</v>
      </c>
      <c r="S2272" s="779" t="s">
        <v>4259</v>
      </c>
    </row>
    <row r="2273" spans="11:19" hidden="1">
      <c r="K2273" s="779" t="str">
        <f t="shared" ca="1" si="86"/>
        <v/>
      </c>
      <c r="L2273" s="779" t="str">
        <f t="shared" ca="1" si="87"/>
        <v/>
      </c>
      <c r="O2273" s="779" t="s">
        <v>4260</v>
      </c>
      <c r="P2273" s="779" t="s">
        <v>4261</v>
      </c>
      <c r="Q2273" s="779" t="s">
        <v>4262</v>
      </c>
      <c r="R2273" s="779" t="s">
        <v>4263</v>
      </c>
      <c r="S2273" s="779" t="s">
        <v>4264</v>
      </c>
    </row>
    <row r="2274" spans="11:19" hidden="1">
      <c r="K2274" s="779" t="str">
        <f t="shared" ca="1" si="86"/>
        <v/>
      </c>
      <c r="L2274" s="779" t="str">
        <f t="shared" ca="1" si="87"/>
        <v/>
      </c>
      <c r="O2274" s="779" t="s">
        <v>4265</v>
      </c>
      <c r="P2274" s="779" t="s">
        <v>4266</v>
      </c>
      <c r="Q2274" s="779" t="s">
        <v>4267</v>
      </c>
      <c r="R2274" s="779" t="s">
        <v>4268</v>
      </c>
      <c r="S2274" s="779" t="s">
        <v>4269</v>
      </c>
    </row>
    <row r="2275" spans="11:19" hidden="1">
      <c r="K2275" s="779" t="str">
        <f t="shared" ca="1" si="86"/>
        <v/>
      </c>
      <c r="L2275" s="779" t="str">
        <f t="shared" ca="1" si="87"/>
        <v/>
      </c>
      <c r="O2275" s="779" t="s">
        <v>4270</v>
      </c>
      <c r="P2275" s="779" t="s">
        <v>4271</v>
      </c>
      <c r="Q2275" s="779" t="s">
        <v>4272</v>
      </c>
      <c r="R2275" s="779" t="s">
        <v>4273</v>
      </c>
      <c r="S2275" s="779" t="s">
        <v>4274</v>
      </c>
    </row>
    <row r="2276" spans="11:19" hidden="1">
      <c r="K2276" s="779" t="str">
        <f t="shared" ca="1" si="86"/>
        <v/>
      </c>
      <c r="L2276" s="779" t="str">
        <f t="shared" ca="1" si="87"/>
        <v/>
      </c>
      <c r="O2276" s="779" t="s">
        <v>4275</v>
      </c>
      <c r="P2276" s="779" t="s">
        <v>4276</v>
      </c>
      <c r="Q2276" s="779" t="s">
        <v>7316</v>
      </c>
      <c r="R2276" s="779" t="s">
        <v>7317</v>
      </c>
      <c r="S2276" s="779" t="s">
        <v>7318</v>
      </c>
    </row>
    <row r="2277" spans="11:19" hidden="1">
      <c r="K2277" s="779" t="str">
        <f t="shared" ca="1" si="86"/>
        <v/>
      </c>
      <c r="L2277" s="779" t="str">
        <f t="shared" ca="1" si="87"/>
        <v/>
      </c>
      <c r="O2277" s="779" t="s">
        <v>7319</v>
      </c>
      <c r="P2277" s="779" t="s">
        <v>4054</v>
      </c>
      <c r="Q2277" s="779" t="s">
        <v>4055</v>
      </c>
      <c r="R2277" s="779" t="s">
        <v>4056</v>
      </c>
      <c r="S2277" s="779" t="s">
        <v>4057</v>
      </c>
    </row>
    <row r="2278" spans="11:19" hidden="1">
      <c r="K2278" s="779" t="str">
        <f t="shared" ca="1" si="86"/>
        <v/>
      </c>
      <c r="L2278" s="779" t="str">
        <f t="shared" ca="1" si="87"/>
        <v/>
      </c>
      <c r="O2278" s="779" t="s">
        <v>4058</v>
      </c>
      <c r="P2278" s="779" t="s">
        <v>4059</v>
      </c>
      <c r="Q2278" s="779" t="s">
        <v>4060</v>
      </c>
      <c r="R2278" s="779" t="s">
        <v>4061</v>
      </c>
      <c r="S2278" s="779" t="s">
        <v>4062</v>
      </c>
    </row>
    <row r="2279" spans="11:19" hidden="1">
      <c r="K2279" s="779" t="str">
        <f t="shared" ca="1" si="86"/>
        <v/>
      </c>
      <c r="L2279" s="779" t="str">
        <f t="shared" ca="1" si="87"/>
        <v/>
      </c>
      <c r="O2279" s="779" t="s">
        <v>4063</v>
      </c>
      <c r="P2279" s="779" t="s">
        <v>4064</v>
      </c>
      <c r="Q2279" s="779" t="s">
        <v>4065</v>
      </c>
      <c r="R2279" s="779" t="s">
        <v>4066</v>
      </c>
      <c r="S2279" s="779" t="s">
        <v>4067</v>
      </c>
    </row>
    <row r="2280" spans="11:19" hidden="1">
      <c r="K2280" s="779" t="str">
        <f t="shared" ca="1" si="86"/>
        <v/>
      </c>
      <c r="L2280" s="779" t="str">
        <f t="shared" ca="1" si="87"/>
        <v/>
      </c>
      <c r="O2280" s="779" t="s">
        <v>3733</v>
      </c>
      <c r="P2280" s="779" t="s">
        <v>3734</v>
      </c>
      <c r="Q2280" s="779" t="s">
        <v>9418</v>
      </c>
      <c r="R2280" s="779" t="s">
        <v>4625</v>
      </c>
      <c r="S2280" s="779" t="s">
        <v>4626</v>
      </c>
    </row>
    <row r="2281" spans="11:19" hidden="1">
      <c r="K2281" s="779" t="str">
        <f t="shared" ca="1" si="86"/>
        <v/>
      </c>
      <c r="L2281" s="779" t="str">
        <f t="shared" ca="1" si="87"/>
        <v/>
      </c>
      <c r="O2281" s="779" t="s">
        <v>4627</v>
      </c>
      <c r="P2281" s="779" t="s">
        <v>4628</v>
      </c>
      <c r="Q2281" s="779" t="s">
        <v>4629</v>
      </c>
      <c r="R2281" s="779" t="s">
        <v>8445</v>
      </c>
      <c r="S2281" s="779" t="s">
        <v>8446</v>
      </c>
    </row>
    <row r="2282" spans="11:19" hidden="1">
      <c r="K2282" s="779" t="str">
        <f t="shared" ca="1" si="86"/>
        <v/>
      </c>
      <c r="L2282" s="779" t="str">
        <f t="shared" ca="1" si="87"/>
        <v/>
      </c>
      <c r="O2282" s="779" t="s">
        <v>8447</v>
      </c>
      <c r="P2282" s="779" t="s">
        <v>8448</v>
      </c>
      <c r="Q2282" s="779" t="s">
        <v>8449</v>
      </c>
      <c r="R2282" s="779" t="s">
        <v>8450</v>
      </c>
      <c r="S2282" s="779" t="s">
        <v>8451</v>
      </c>
    </row>
    <row r="2283" spans="11:19" hidden="1">
      <c r="K2283" s="779" t="str">
        <f t="shared" ca="1" si="86"/>
        <v/>
      </c>
      <c r="L2283" s="779" t="str">
        <f t="shared" ca="1" si="87"/>
        <v/>
      </c>
      <c r="O2283" s="779" t="s">
        <v>8452</v>
      </c>
      <c r="P2283" s="779" t="s">
        <v>8453</v>
      </c>
      <c r="Q2283" s="779" t="s">
        <v>8454</v>
      </c>
      <c r="R2283" s="779" t="s">
        <v>12620</v>
      </c>
      <c r="S2283" s="779" t="s">
        <v>12621</v>
      </c>
    </row>
    <row r="2284" spans="11:19" hidden="1">
      <c r="K2284" s="779" t="str">
        <f t="shared" ca="1" si="86"/>
        <v/>
      </c>
      <c r="L2284" s="779" t="str">
        <f t="shared" ca="1" si="87"/>
        <v/>
      </c>
      <c r="O2284" s="779" t="s">
        <v>12622</v>
      </c>
      <c r="P2284" s="779" t="s">
        <v>12623</v>
      </c>
      <c r="Q2284" s="779" t="s">
        <v>12624</v>
      </c>
      <c r="R2284" s="779" t="s">
        <v>12625</v>
      </c>
      <c r="S2284" s="779" t="s">
        <v>12626</v>
      </c>
    </row>
    <row r="2285" spans="11:19" hidden="1">
      <c r="K2285" s="779" t="str">
        <f t="shared" ca="1" si="86"/>
        <v/>
      </c>
      <c r="L2285" s="779" t="str">
        <f t="shared" ca="1" si="87"/>
        <v/>
      </c>
      <c r="O2285" s="779" t="s">
        <v>12627</v>
      </c>
      <c r="P2285" s="779" t="s">
        <v>12628</v>
      </c>
      <c r="Q2285" s="779" t="s">
        <v>12629</v>
      </c>
      <c r="R2285" s="779" t="s">
        <v>12630</v>
      </c>
      <c r="S2285" s="779" t="s">
        <v>8294</v>
      </c>
    </row>
    <row r="2286" spans="11:19" hidden="1">
      <c r="K2286" s="779" t="str">
        <f t="shared" ca="1" si="86"/>
        <v/>
      </c>
      <c r="L2286" s="779" t="str">
        <f t="shared" ca="1" si="87"/>
        <v/>
      </c>
      <c r="O2286" s="779" t="s">
        <v>8295</v>
      </c>
      <c r="P2286" s="779" t="s">
        <v>8296</v>
      </c>
      <c r="Q2286" s="779" t="s">
        <v>200</v>
      </c>
      <c r="R2286" s="779" t="s">
        <v>201</v>
      </c>
      <c r="S2286" s="779" t="s">
        <v>202</v>
      </c>
    </row>
    <row r="2287" spans="11:19" hidden="1">
      <c r="K2287" s="779" t="str">
        <f t="shared" ca="1" si="86"/>
        <v/>
      </c>
      <c r="L2287" s="779" t="str">
        <f t="shared" ca="1" si="87"/>
        <v/>
      </c>
      <c r="O2287" s="779" t="s">
        <v>203</v>
      </c>
      <c r="P2287" s="779" t="s">
        <v>1179</v>
      </c>
      <c r="Q2287" s="779" t="s">
        <v>1180</v>
      </c>
      <c r="R2287" s="779" t="s">
        <v>1181</v>
      </c>
      <c r="S2287" s="779" t="s">
        <v>14125</v>
      </c>
    </row>
    <row r="2288" spans="11:19" hidden="1">
      <c r="K2288" s="779" t="str">
        <f t="shared" ca="1" si="86"/>
        <v/>
      </c>
      <c r="L2288" s="779" t="str">
        <f t="shared" ca="1" si="87"/>
        <v/>
      </c>
      <c r="O2288" s="779" t="s">
        <v>14126</v>
      </c>
      <c r="P2288" s="779" t="s">
        <v>14127</v>
      </c>
      <c r="Q2288" s="779" t="s">
        <v>14128</v>
      </c>
      <c r="R2288" s="779" t="s">
        <v>14129</v>
      </c>
      <c r="S2288" s="779" t="s">
        <v>14130</v>
      </c>
    </row>
    <row r="2289" spans="11:19" hidden="1">
      <c r="K2289" s="779" t="str">
        <f t="shared" ca="1" si="86"/>
        <v/>
      </c>
      <c r="L2289" s="779" t="str">
        <f t="shared" ca="1" si="87"/>
        <v/>
      </c>
      <c r="O2289" s="779" t="s">
        <v>14131</v>
      </c>
      <c r="P2289" s="779" t="s">
        <v>14132</v>
      </c>
      <c r="Q2289" s="779" t="s">
        <v>14133</v>
      </c>
      <c r="R2289" s="779" t="s">
        <v>14134</v>
      </c>
      <c r="S2289" s="779" t="s">
        <v>14135</v>
      </c>
    </row>
    <row r="2290" spans="11:19" hidden="1">
      <c r="K2290" s="779" t="str">
        <f t="shared" ca="1" si="86"/>
        <v/>
      </c>
      <c r="L2290" s="779" t="str">
        <f t="shared" ca="1" si="87"/>
        <v/>
      </c>
      <c r="O2290" s="779" t="s">
        <v>14136</v>
      </c>
      <c r="P2290" s="779" t="s">
        <v>14137</v>
      </c>
      <c r="Q2290" s="779" t="s">
        <v>14138</v>
      </c>
      <c r="R2290" s="779" t="s">
        <v>14139</v>
      </c>
      <c r="S2290" s="779" t="s">
        <v>14140</v>
      </c>
    </row>
    <row r="2291" spans="11:19" hidden="1">
      <c r="K2291" s="779" t="str">
        <f t="shared" ca="1" si="86"/>
        <v/>
      </c>
      <c r="L2291" s="779" t="str">
        <f t="shared" ca="1" si="87"/>
        <v/>
      </c>
      <c r="O2291" s="779" t="s">
        <v>14141</v>
      </c>
      <c r="P2291" s="779" t="s">
        <v>14142</v>
      </c>
      <c r="Q2291" s="779" t="s">
        <v>14143</v>
      </c>
      <c r="R2291" s="779" t="s">
        <v>14144</v>
      </c>
      <c r="S2291" s="779" t="s">
        <v>14145</v>
      </c>
    </row>
    <row r="2292" spans="11:19" hidden="1">
      <c r="K2292" s="779" t="str">
        <f t="shared" ca="1" si="86"/>
        <v/>
      </c>
      <c r="L2292" s="779" t="str">
        <f t="shared" ca="1" si="87"/>
        <v/>
      </c>
      <c r="O2292" s="779" t="s">
        <v>4033</v>
      </c>
      <c r="P2292" s="779" t="s">
        <v>4034</v>
      </c>
      <c r="Q2292" s="779" t="s">
        <v>4035</v>
      </c>
      <c r="R2292" s="779" t="s">
        <v>9046</v>
      </c>
      <c r="S2292" s="779" t="s">
        <v>9047</v>
      </c>
    </row>
    <row r="2293" spans="11:19" hidden="1">
      <c r="K2293" s="779" t="str">
        <f t="shared" ca="1" si="86"/>
        <v/>
      </c>
      <c r="L2293" s="779" t="str">
        <f t="shared" ca="1" si="87"/>
        <v/>
      </c>
      <c r="O2293" s="779" t="s">
        <v>9048</v>
      </c>
      <c r="P2293" s="779" t="s">
        <v>3795</v>
      </c>
      <c r="Q2293" s="779" t="s">
        <v>3796</v>
      </c>
      <c r="R2293" s="779" t="s">
        <v>3797</v>
      </c>
      <c r="S2293" s="779" t="s">
        <v>3798</v>
      </c>
    </row>
    <row r="2294" spans="11:19" hidden="1">
      <c r="K2294" s="779" t="str">
        <f t="shared" ca="1" si="86"/>
        <v/>
      </c>
      <c r="L2294" s="779" t="str">
        <f t="shared" ca="1" si="87"/>
        <v/>
      </c>
      <c r="O2294" s="779" t="s">
        <v>3799</v>
      </c>
      <c r="P2294" s="779" t="s">
        <v>3800</v>
      </c>
      <c r="Q2294" s="779" t="s">
        <v>756</v>
      </c>
      <c r="R2294" s="779" t="s">
        <v>757</v>
      </c>
      <c r="S2294" s="779" t="s">
        <v>758</v>
      </c>
    </row>
    <row r="2295" spans="11:19" hidden="1">
      <c r="K2295" s="779" t="str">
        <f t="shared" ca="1" si="86"/>
        <v/>
      </c>
      <c r="L2295" s="779" t="str">
        <f t="shared" ca="1" si="87"/>
        <v/>
      </c>
      <c r="O2295" s="779" t="s">
        <v>759</v>
      </c>
      <c r="P2295" s="779" t="s">
        <v>760</v>
      </c>
      <c r="Q2295" s="779" t="s">
        <v>761</v>
      </c>
      <c r="R2295" s="779" t="s">
        <v>762</v>
      </c>
      <c r="S2295" s="779" t="s">
        <v>763</v>
      </c>
    </row>
    <row r="2296" spans="11:19" hidden="1">
      <c r="K2296" s="779" t="str">
        <f t="shared" ca="1" si="86"/>
        <v/>
      </c>
      <c r="L2296" s="779" t="str">
        <f t="shared" ca="1" si="87"/>
        <v/>
      </c>
      <c r="O2296" s="779" t="s">
        <v>764</v>
      </c>
      <c r="P2296" s="779" t="s">
        <v>765</v>
      </c>
      <c r="Q2296" s="779" t="s">
        <v>766</v>
      </c>
      <c r="R2296" s="779" t="s">
        <v>5674</v>
      </c>
      <c r="S2296" s="779" t="s">
        <v>5675</v>
      </c>
    </row>
    <row r="2297" spans="11:19" hidden="1">
      <c r="K2297" s="779" t="str">
        <f t="shared" ca="1" si="86"/>
        <v/>
      </c>
      <c r="L2297" s="779" t="str">
        <f t="shared" ca="1" si="87"/>
        <v/>
      </c>
      <c r="O2297" s="779" t="s">
        <v>5676</v>
      </c>
      <c r="P2297" s="779" t="s">
        <v>4756</v>
      </c>
      <c r="Q2297" s="779" t="s">
        <v>709</v>
      </c>
      <c r="R2297" s="779" t="s">
        <v>710</v>
      </c>
      <c r="S2297" s="779" t="s">
        <v>711</v>
      </c>
    </row>
    <row r="2298" spans="11:19" hidden="1">
      <c r="K2298" s="779" t="str">
        <f t="shared" ca="1" si="86"/>
        <v/>
      </c>
      <c r="L2298" s="779" t="str">
        <f t="shared" ca="1" si="87"/>
        <v/>
      </c>
      <c r="O2298" s="779" t="s">
        <v>712</v>
      </c>
      <c r="P2298" s="779" t="s">
        <v>713</v>
      </c>
      <c r="Q2298" s="779" t="s">
        <v>714</v>
      </c>
      <c r="R2298" s="779" t="s">
        <v>715</v>
      </c>
      <c r="S2298" s="779" t="s">
        <v>10944</v>
      </c>
    </row>
    <row r="2299" spans="11:19" hidden="1">
      <c r="K2299" s="779" t="str">
        <f t="shared" ca="1" si="86"/>
        <v/>
      </c>
      <c r="L2299" s="779" t="str">
        <f t="shared" ca="1" si="87"/>
        <v/>
      </c>
      <c r="O2299" s="779" t="s">
        <v>10945</v>
      </c>
      <c r="P2299" s="779" t="s">
        <v>10946</v>
      </c>
      <c r="Q2299" s="779" t="s">
        <v>10947</v>
      </c>
      <c r="R2299" s="779" t="s">
        <v>10948</v>
      </c>
      <c r="S2299" s="779" t="s">
        <v>10949</v>
      </c>
    </row>
    <row r="2300" spans="11:19" hidden="1">
      <c r="K2300" s="779" t="str">
        <f t="shared" ca="1" si="86"/>
        <v/>
      </c>
      <c r="L2300" s="779" t="str">
        <f t="shared" ca="1" si="87"/>
        <v/>
      </c>
      <c r="O2300" s="779" t="s">
        <v>10950</v>
      </c>
      <c r="P2300" s="779" t="s">
        <v>10951</v>
      </c>
      <c r="Q2300" s="779" t="s">
        <v>7216</v>
      </c>
      <c r="R2300" s="779" t="s">
        <v>7217</v>
      </c>
      <c r="S2300" s="779" t="s">
        <v>7218</v>
      </c>
    </row>
    <row r="2301" spans="11:19" hidden="1">
      <c r="K2301" s="779" t="str">
        <f t="shared" ca="1" si="86"/>
        <v/>
      </c>
      <c r="L2301" s="779" t="str">
        <f t="shared" ca="1" si="87"/>
        <v/>
      </c>
      <c r="O2301" s="779" t="s">
        <v>7219</v>
      </c>
      <c r="P2301" s="779" t="s">
        <v>11270</v>
      </c>
      <c r="Q2301" s="779" t="s">
        <v>11271</v>
      </c>
      <c r="R2301" s="779" t="s">
        <v>11272</v>
      </c>
      <c r="S2301" s="779" t="s">
        <v>11273</v>
      </c>
    </row>
    <row r="2302" spans="11:19" hidden="1">
      <c r="K2302" s="779" t="str">
        <f t="shared" ca="1" si="86"/>
        <v/>
      </c>
      <c r="L2302" s="779" t="str">
        <f t="shared" ca="1" si="87"/>
        <v/>
      </c>
      <c r="O2302" s="779" t="s">
        <v>11274</v>
      </c>
      <c r="P2302" s="779" t="s">
        <v>11275</v>
      </c>
      <c r="Q2302" s="779" t="s">
        <v>11276</v>
      </c>
      <c r="R2302" s="779" t="s">
        <v>11277</v>
      </c>
      <c r="S2302" s="779" t="s">
        <v>11278</v>
      </c>
    </row>
    <row r="2303" spans="11:19" hidden="1">
      <c r="K2303" s="779" t="str">
        <f t="shared" ca="1" si="86"/>
        <v/>
      </c>
      <c r="L2303" s="779" t="str">
        <f t="shared" ca="1" si="87"/>
        <v/>
      </c>
      <c r="O2303" s="779" t="s">
        <v>9384</v>
      </c>
      <c r="P2303" s="779" t="s">
        <v>9385</v>
      </c>
      <c r="Q2303" s="779" t="s">
        <v>9386</v>
      </c>
      <c r="R2303" s="779" t="s">
        <v>9387</v>
      </c>
      <c r="S2303" s="779" t="s">
        <v>9388</v>
      </c>
    </row>
    <row r="2304" spans="11:19" hidden="1">
      <c r="K2304" s="779" t="str">
        <f t="shared" ca="1" si="86"/>
        <v/>
      </c>
      <c r="L2304" s="779" t="str">
        <f t="shared" ca="1" si="87"/>
        <v/>
      </c>
      <c r="O2304" s="779" t="s">
        <v>3168</v>
      </c>
      <c r="P2304" s="779" t="s">
        <v>3169</v>
      </c>
      <c r="Q2304" s="779" t="s">
        <v>3170</v>
      </c>
      <c r="R2304" s="779" t="s">
        <v>3171</v>
      </c>
      <c r="S2304" s="779" t="s">
        <v>3172</v>
      </c>
    </row>
    <row r="2305" spans="11:19" hidden="1">
      <c r="K2305" s="779" t="str">
        <f t="shared" ca="1" si="86"/>
        <v/>
      </c>
      <c r="L2305" s="779" t="str">
        <f t="shared" ca="1" si="87"/>
        <v/>
      </c>
      <c r="O2305" s="779" t="s">
        <v>3173</v>
      </c>
      <c r="P2305" s="779" t="s">
        <v>3174</v>
      </c>
      <c r="Q2305" s="779" t="s">
        <v>3175</v>
      </c>
      <c r="R2305" s="779" t="s">
        <v>3176</v>
      </c>
      <c r="S2305" s="779" t="s">
        <v>3177</v>
      </c>
    </row>
    <row r="2306" spans="11:19" hidden="1">
      <c r="K2306" s="779" t="str">
        <f t="shared" ca="1" si="86"/>
        <v/>
      </c>
      <c r="L2306" s="779" t="str">
        <f t="shared" ca="1" si="87"/>
        <v/>
      </c>
      <c r="O2306" s="779" t="s">
        <v>3178</v>
      </c>
      <c r="P2306" s="779" t="s">
        <v>7264</v>
      </c>
      <c r="Q2306" s="779" t="s">
        <v>7521</v>
      </c>
      <c r="R2306" s="779" t="s">
        <v>7522</v>
      </c>
      <c r="S2306" s="779" t="s">
        <v>4634</v>
      </c>
    </row>
    <row r="2307" spans="11:19" hidden="1">
      <c r="K2307" s="779" t="str">
        <f t="shared" ca="1" si="86"/>
        <v/>
      </c>
      <c r="L2307" s="779" t="str">
        <f t="shared" ca="1" si="87"/>
        <v/>
      </c>
      <c r="O2307" s="779" t="s">
        <v>4635</v>
      </c>
      <c r="P2307" s="779" t="s">
        <v>4636</v>
      </c>
      <c r="Q2307" s="779" t="s">
        <v>4637</v>
      </c>
      <c r="R2307" s="779" t="s">
        <v>4638</v>
      </c>
      <c r="S2307" s="779" t="s">
        <v>4639</v>
      </c>
    </row>
    <row r="2308" spans="11:19" hidden="1">
      <c r="K2308" s="779" t="str">
        <f t="shared" ca="1" si="86"/>
        <v/>
      </c>
      <c r="L2308" s="779" t="str">
        <f t="shared" ca="1" si="87"/>
        <v/>
      </c>
      <c r="O2308" s="779" t="s">
        <v>4640</v>
      </c>
      <c r="P2308" s="779" t="s">
        <v>4641</v>
      </c>
      <c r="Q2308" s="779" t="s">
        <v>4642</v>
      </c>
      <c r="R2308" s="779" t="s">
        <v>4643</v>
      </c>
      <c r="S2308" s="779" t="s">
        <v>4644</v>
      </c>
    </row>
    <row r="2309" spans="11:19" hidden="1">
      <c r="K2309" s="779" t="str">
        <f t="shared" ca="1" si="86"/>
        <v/>
      </c>
      <c r="L2309" s="779" t="str">
        <f t="shared" ca="1" si="87"/>
        <v/>
      </c>
      <c r="O2309" s="779" t="s">
        <v>4645</v>
      </c>
      <c r="P2309" s="779" t="s">
        <v>4646</v>
      </c>
      <c r="Q2309" s="779" t="s">
        <v>4647</v>
      </c>
      <c r="R2309" s="779" t="s">
        <v>4648</v>
      </c>
      <c r="S2309" s="779" t="s">
        <v>4649</v>
      </c>
    </row>
    <row r="2310" spans="11:19" hidden="1">
      <c r="K2310" s="779" t="str">
        <f t="shared" ca="1" si="86"/>
        <v/>
      </c>
      <c r="L2310" s="779" t="str">
        <f t="shared" ca="1" si="87"/>
        <v/>
      </c>
      <c r="O2310" s="779" t="s">
        <v>4650</v>
      </c>
      <c r="P2310" s="779" t="s">
        <v>4651</v>
      </c>
      <c r="Q2310" s="779" t="s">
        <v>7211</v>
      </c>
      <c r="R2310" s="779" t="s">
        <v>7212</v>
      </c>
      <c r="S2310" s="779" t="s">
        <v>7213</v>
      </c>
    </row>
    <row r="2311" spans="11:19" hidden="1">
      <c r="K2311" s="779" t="str">
        <f t="shared" ca="1" si="86"/>
        <v/>
      </c>
      <c r="L2311" s="779" t="str">
        <f t="shared" ca="1" si="87"/>
        <v/>
      </c>
      <c r="O2311" s="779" t="s">
        <v>7214</v>
      </c>
      <c r="P2311" s="779" t="s">
        <v>7215</v>
      </c>
      <c r="Q2311" s="779" t="s">
        <v>3162</v>
      </c>
      <c r="R2311" s="779" t="s">
        <v>3163</v>
      </c>
      <c r="S2311" s="779" t="s">
        <v>3164</v>
      </c>
    </row>
    <row r="2312" spans="11:19" hidden="1">
      <c r="K2312" s="779" t="str">
        <f t="shared" ca="1" si="86"/>
        <v/>
      </c>
      <c r="L2312" s="779" t="str">
        <f t="shared" ca="1" si="87"/>
        <v/>
      </c>
      <c r="O2312" s="779" t="s">
        <v>3165</v>
      </c>
      <c r="P2312" s="779" t="s">
        <v>3166</v>
      </c>
      <c r="Q2312" s="779" t="s">
        <v>3167</v>
      </c>
      <c r="R2312" s="779" t="s">
        <v>7875</v>
      </c>
      <c r="S2312" s="779" t="s">
        <v>9191</v>
      </c>
    </row>
    <row r="2313" spans="11:19" hidden="1">
      <c r="K2313" s="779" t="str">
        <f t="shared" ca="1" si="86"/>
        <v/>
      </c>
      <c r="L2313" s="779" t="str">
        <f t="shared" ca="1" si="87"/>
        <v/>
      </c>
      <c r="O2313" s="779" t="s">
        <v>9192</v>
      </c>
      <c r="P2313" s="779" t="s">
        <v>9193</v>
      </c>
      <c r="Q2313" s="779" t="s">
        <v>9194</v>
      </c>
      <c r="R2313" s="779" t="s">
        <v>9195</v>
      </c>
      <c r="S2313" s="779" t="s">
        <v>4823</v>
      </c>
    </row>
    <row r="2314" spans="11:19" hidden="1">
      <c r="K2314" s="779" t="str">
        <f t="shared" ca="1" si="86"/>
        <v/>
      </c>
      <c r="L2314" s="779" t="str">
        <f t="shared" ca="1" si="87"/>
        <v/>
      </c>
      <c r="O2314" s="779" t="s">
        <v>4824</v>
      </c>
      <c r="P2314" s="779" t="s">
        <v>4825</v>
      </c>
      <c r="Q2314" s="779" t="s">
        <v>4826</v>
      </c>
      <c r="R2314" s="779" t="s">
        <v>4827</v>
      </c>
      <c r="S2314" s="779" t="s">
        <v>4828</v>
      </c>
    </row>
    <row r="2315" spans="11:19" hidden="1">
      <c r="K2315" s="779" t="str">
        <f t="shared" ca="1" si="86"/>
        <v/>
      </c>
      <c r="L2315" s="779" t="str">
        <f t="shared" ca="1" si="87"/>
        <v/>
      </c>
      <c r="O2315" s="779" t="s">
        <v>4829</v>
      </c>
      <c r="P2315" s="779" t="s">
        <v>4830</v>
      </c>
      <c r="Q2315" s="779" t="s">
        <v>4831</v>
      </c>
      <c r="R2315" s="779" t="s">
        <v>4832</v>
      </c>
      <c r="S2315" s="779" t="s">
        <v>4833</v>
      </c>
    </row>
    <row r="2316" spans="11:19" hidden="1">
      <c r="K2316" s="779" t="str">
        <f t="shared" ref="K2316:K2379" ca="1" si="88">IF(INDIRECT($O2316)=0,"",INDIRECT($R2316)&amp;INDIRECT($O2316)&amp;INDIRECT($P2316)&amp;INDIRECT($Q2316))</f>
        <v/>
      </c>
      <c r="L2316" s="779" t="str">
        <f t="shared" ref="L2316:L2379" ca="1" si="89">IF(INDIRECT($O2316)=0,"",INDIRECT($S2316)&amp;INDIRECT($O2316)&amp;INDIRECT($P2316)&amp;INDIRECT($Q2316))</f>
        <v/>
      </c>
      <c r="O2316" s="779" t="s">
        <v>4834</v>
      </c>
      <c r="P2316" s="779" t="s">
        <v>4835</v>
      </c>
      <c r="Q2316" s="779" t="s">
        <v>4836</v>
      </c>
      <c r="R2316" s="779" t="s">
        <v>4837</v>
      </c>
      <c r="S2316" s="779" t="s">
        <v>3145</v>
      </c>
    </row>
    <row r="2317" spans="11:19" hidden="1">
      <c r="K2317" s="779" t="str">
        <f t="shared" ca="1" si="88"/>
        <v/>
      </c>
      <c r="L2317" s="779" t="str">
        <f t="shared" ca="1" si="89"/>
        <v/>
      </c>
      <c r="O2317" s="779" t="s">
        <v>3146</v>
      </c>
      <c r="P2317" s="779" t="s">
        <v>3147</v>
      </c>
      <c r="Q2317" s="779" t="s">
        <v>3148</v>
      </c>
      <c r="R2317" s="779" t="s">
        <v>3149</v>
      </c>
      <c r="S2317" s="779" t="s">
        <v>3150</v>
      </c>
    </row>
    <row r="2318" spans="11:19" hidden="1">
      <c r="K2318" s="779" t="str">
        <f t="shared" ca="1" si="88"/>
        <v/>
      </c>
      <c r="L2318" s="779" t="str">
        <f t="shared" ca="1" si="89"/>
        <v/>
      </c>
      <c r="O2318" s="779" t="s">
        <v>3151</v>
      </c>
      <c r="P2318" s="779" t="s">
        <v>3152</v>
      </c>
      <c r="Q2318" s="779" t="s">
        <v>3153</v>
      </c>
      <c r="R2318" s="779" t="s">
        <v>3154</v>
      </c>
      <c r="S2318" s="779" t="s">
        <v>3155</v>
      </c>
    </row>
    <row r="2319" spans="11:19" hidden="1">
      <c r="K2319" s="779" t="str">
        <f t="shared" ca="1" si="88"/>
        <v/>
      </c>
      <c r="L2319" s="779" t="str">
        <f t="shared" ca="1" si="89"/>
        <v/>
      </c>
      <c r="O2319" s="779" t="s">
        <v>3156</v>
      </c>
      <c r="P2319" s="779" t="s">
        <v>3157</v>
      </c>
      <c r="Q2319" s="779" t="s">
        <v>3158</v>
      </c>
      <c r="R2319" s="779" t="s">
        <v>3159</v>
      </c>
      <c r="S2319" s="779" t="s">
        <v>3160</v>
      </c>
    </row>
    <row r="2320" spans="11:19" hidden="1">
      <c r="K2320" s="779" t="str">
        <f t="shared" ca="1" si="88"/>
        <v/>
      </c>
      <c r="L2320" s="779" t="str">
        <f t="shared" ca="1" si="89"/>
        <v/>
      </c>
      <c r="O2320" s="779" t="s">
        <v>3161</v>
      </c>
      <c r="P2320" s="779" t="s">
        <v>12110</v>
      </c>
      <c r="Q2320" s="779" t="s">
        <v>12111</v>
      </c>
      <c r="R2320" s="779" t="s">
        <v>12112</v>
      </c>
      <c r="S2320" s="779" t="s">
        <v>12113</v>
      </c>
    </row>
    <row r="2321" spans="11:19" hidden="1">
      <c r="K2321" s="779" t="str">
        <f t="shared" ca="1" si="88"/>
        <v/>
      </c>
      <c r="L2321" s="779" t="str">
        <f t="shared" ca="1" si="89"/>
        <v/>
      </c>
      <c r="O2321" s="779" t="s">
        <v>12114</v>
      </c>
      <c r="P2321" s="779" t="s">
        <v>12115</v>
      </c>
      <c r="Q2321" s="779" t="s">
        <v>11767</v>
      </c>
      <c r="R2321" s="779" t="s">
        <v>11768</v>
      </c>
      <c r="S2321" s="779" t="s">
        <v>13749</v>
      </c>
    </row>
    <row r="2322" spans="11:19" hidden="1">
      <c r="K2322" s="779" t="str">
        <f t="shared" ca="1" si="88"/>
        <v/>
      </c>
      <c r="L2322" s="779" t="str">
        <f t="shared" ca="1" si="89"/>
        <v/>
      </c>
      <c r="O2322" s="779" t="s">
        <v>13750</v>
      </c>
      <c r="P2322" s="779" t="s">
        <v>13751</v>
      </c>
      <c r="Q2322" s="779" t="s">
        <v>10759</v>
      </c>
      <c r="R2322" s="779" t="s">
        <v>10760</v>
      </c>
      <c r="S2322" s="779" t="s">
        <v>10761</v>
      </c>
    </row>
    <row r="2323" spans="11:19" hidden="1">
      <c r="K2323" s="779" t="str">
        <f t="shared" ca="1" si="88"/>
        <v/>
      </c>
      <c r="L2323" s="779" t="str">
        <f t="shared" ca="1" si="89"/>
        <v/>
      </c>
      <c r="O2323" s="779" t="s">
        <v>10762</v>
      </c>
      <c r="P2323" s="779" t="s">
        <v>10763</v>
      </c>
      <c r="Q2323" s="779" t="s">
        <v>6252</v>
      </c>
      <c r="R2323" s="779" t="s">
        <v>6246</v>
      </c>
      <c r="S2323" s="779" t="s">
        <v>6247</v>
      </c>
    </row>
    <row r="2324" spans="11:19" hidden="1">
      <c r="K2324" s="779" t="str">
        <f t="shared" ca="1" si="88"/>
        <v/>
      </c>
      <c r="L2324" s="779" t="str">
        <f t="shared" ca="1" si="89"/>
        <v/>
      </c>
      <c r="O2324" s="779" t="s">
        <v>6248</v>
      </c>
      <c r="P2324" s="779" t="s">
        <v>6249</v>
      </c>
      <c r="Q2324" s="779" t="s">
        <v>6250</v>
      </c>
      <c r="R2324" s="779" t="s">
        <v>4909</v>
      </c>
      <c r="S2324" s="779" t="s">
        <v>4910</v>
      </c>
    </row>
    <row r="2325" spans="11:19" hidden="1">
      <c r="K2325" s="779" t="str">
        <f t="shared" ca="1" si="88"/>
        <v/>
      </c>
      <c r="L2325" s="779" t="str">
        <f t="shared" ca="1" si="89"/>
        <v/>
      </c>
      <c r="O2325" s="779" t="s">
        <v>4911</v>
      </c>
      <c r="P2325" s="779" t="s">
        <v>4912</v>
      </c>
      <c r="Q2325" s="779" t="s">
        <v>4913</v>
      </c>
      <c r="R2325" s="779" t="s">
        <v>11769</v>
      </c>
      <c r="S2325" s="779" t="s">
        <v>11770</v>
      </c>
    </row>
    <row r="2326" spans="11:19" hidden="1">
      <c r="K2326" s="779" t="str">
        <f t="shared" ca="1" si="88"/>
        <v/>
      </c>
      <c r="L2326" s="779" t="str">
        <f t="shared" ca="1" si="89"/>
        <v/>
      </c>
      <c r="O2326" s="779" t="s">
        <v>11771</v>
      </c>
      <c r="P2326" s="779" t="s">
        <v>11772</v>
      </c>
      <c r="Q2326" s="779" t="s">
        <v>11773</v>
      </c>
      <c r="R2326" s="779" t="s">
        <v>11774</v>
      </c>
      <c r="S2326" s="779" t="s">
        <v>11775</v>
      </c>
    </row>
    <row r="2327" spans="11:19" hidden="1">
      <c r="K2327" s="779" t="str">
        <f t="shared" ca="1" si="88"/>
        <v/>
      </c>
      <c r="L2327" s="779" t="str">
        <f t="shared" ca="1" si="89"/>
        <v/>
      </c>
      <c r="O2327" s="779" t="s">
        <v>5314</v>
      </c>
      <c r="P2327" s="779" t="s">
        <v>5315</v>
      </c>
      <c r="Q2327" s="779" t="s">
        <v>5316</v>
      </c>
      <c r="R2327" s="779" t="s">
        <v>5317</v>
      </c>
      <c r="S2327" s="779" t="s">
        <v>9546</v>
      </c>
    </row>
    <row r="2328" spans="11:19" hidden="1">
      <c r="K2328" s="779" t="str">
        <f t="shared" ca="1" si="88"/>
        <v/>
      </c>
      <c r="L2328" s="779" t="str">
        <f t="shared" ca="1" si="89"/>
        <v/>
      </c>
      <c r="O2328" s="779" t="s">
        <v>9547</v>
      </c>
      <c r="P2328" s="779" t="s">
        <v>9548</v>
      </c>
      <c r="Q2328" s="779" t="s">
        <v>9549</v>
      </c>
      <c r="R2328" s="779" t="s">
        <v>11035</v>
      </c>
      <c r="S2328" s="779" t="s">
        <v>11036</v>
      </c>
    </row>
    <row r="2329" spans="11:19" hidden="1">
      <c r="K2329" s="779" t="str">
        <f t="shared" ca="1" si="88"/>
        <v/>
      </c>
      <c r="L2329" s="779" t="str">
        <f t="shared" ca="1" si="89"/>
        <v/>
      </c>
      <c r="O2329" s="779" t="s">
        <v>11037</v>
      </c>
      <c r="P2329" s="779" t="s">
        <v>11038</v>
      </c>
      <c r="Q2329" s="779" t="s">
        <v>11039</v>
      </c>
      <c r="R2329" s="779" t="s">
        <v>11040</v>
      </c>
      <c r="S2329" s="779" t="s">
        <v>11041</v>
      </c>
    </row>
    <row r="2330" spans="11:19" hidden="1">
      <c r="K2330" s="779" t="str">
        <f t="shared" ca="1" si="88"/>
        <v/>
      </c>
      <c r="L2330" s="779" t="str">
        <f t="shared" ca="1" si="89"/>
        <v/>
      </c>
      <c r="O2330" s="779" t="s">
        <v>13764</v>
      </c>
      <c r="P2330" s="779" t="s">
        <v>13765</v>
      </c>
      <c r="Q2330" s="779" t="s">
        <v>13766</v>
      </c>
      <c r="R2330" s="779" t="s">
        <v>13767</v>
      </c>
      <c r="S2330" s="779" t="s">
        <v>13768</v>
      </c>
    </row>
    <row r="2331" spans="11:19" hidden="1">
      <c r="K2331" s="779" t="str">
        <f t="shared" ca="1" si="88"/>
        <v/>
      </c>
      <c r="L2331" s="779" t="str">
        <f t="shared" ca="1" si="89"/>
        <v/>
      </c>
      <c r="O2331" s="779" t="s">
        <v>9927</v>
      </c>
      <c r="P2331" s="779" t="s">
        <v>9928</v>
      </c>
      <c r="Q2331" s="779" t="s">
        <v>9929</v>
      </c>
      <c r="R2331" s="779" t="s">
        <v>9930</v>
      </c>
      <c r="S2331" s="779" t="s">
        <v>9931</v>
      </c>
    </row>
    <row r="2332" spans="11:19" hidden="1">
      <c r="K2332" s="779" t="str">
        <f t="shared" ca="1" si="88"/>
        <v/>
      </c>
      <c r="L2332" s="779" t="str">
        <f t="shared" ca="1" si="89"/>
        <v/>
      </c>
      <c r="O2332" s="779" t="s">
        <v>9932</v>
      </c>
      <c r="P2332" s="779" t="s">
        <v>9933</v>
      </c>
      <c r="Q2332" s="779" t="s">
        <v>9934</v>
      </c>
      <c r="R2332" s="779" t="s">
        <v>9935</v>
      </c>
      <c r="S2332" s="779" t="s">
        <v>9936</v>
      </c>
    </row>
    <row r="2333" spans="11:19" hidden="1">
      <c r="K2333" s="779" t="str">
        <f t="shared" ca="1" si="88"/>
        <v/>
      </c>
      <c r="L2333" s="779" t="str">
        <f t="shared" ca="1" si="89"/>
        <v/>
      </c>
      <c r="O2333" s="779" t="s">
        <v>9937</v>
      </c>
      <c r="P2333" s="779" t="s">
        <v>9938</v>
      </c>
      <c r="Q2333" s="779" t="s">
        <v>9939</v>
      </c>
      <c r="R2333" s="779" t="s">
        <v>9940</v>
      </c>
      <c r="S2333" s="779" t="s">
        <v>9941</v>
      </c>
    </row>
    <row r="2334" spans="11:19" hidden="1">
      <c r="K2334" s="779" t="str">
        <f t="shared" ca="1" si="88"/>
        <v/>
      </c>
      <c r="L2334" s="779" t="str">
        <f t="shared" ca="1" si="89"/>
        <v/>
      </c>
      <c r="O2334" s="779" t="s">
        <v>9942</v>
      </c>
      <c r="P2334" s="779" t="s">
        <v>9943</v>
      </c>
      <c r="Q2334" s="779" t="s">
        <v>9944</v>
      </c>
      <c r="R2334" s="779" t="s">
        <v>9945</v>
      </c>
      <c r="S2334" s="779" t="s">
        <v>9946</v>
      </c>
    </row>
    <row r="2335" spans="11:19" hidden="1">
      <c r="K2335" s="779" t="str">
        <f t="shared" ca="1" si="88"/>
        <v/>
      </c>
      <c r="L2335" s="779" t="str">
        <f t="shared" ca="1" si="89"/>
        <v/>
      </c>
      <c r="O2335" s="779" t="s">
        <v>9947</v>
      </c>
      <c r="P2335" s="779" t="s">
        <v>4015</v>
      </c>
      <c r="Q2335" s="779" t="s">
        <v>4016</v>
      </c>
      <c r="R2335" s="779" t="s">
        <v>4017</v>
      </c>
      <c r="S2335" s="779" t="s">
        <v>4018</v>
      </c>
    </row>
    <row r="2336" spans="11:19" hidden="1">
      <c r="K2336" s="779" t="str">
        <f t="shared" ca="1" si="88"/>
        <v/>
      </c>
      <c r="L2336" s="779" t="str">
        <f t="shared" ca="1" si="89"/>
        <v/>
      </c>
      <c r="O2336" s="779" t="s">
        <v>4019</v>
      </c>
      <c r="P2336" s="779" t="s">
        <v>1708</v>
      </c>
      <c r="Q2336" s="779" t="s">
        <v>1709</v>
      </c>
      <c r="R2336" s="779" t="s">
        <v>1710</v>
      </c>
      <c r="S2336" s="779" t="s">
        <v>1711</v>
      </c>
    </row>
    <row r="2337" spans="11:19" hidden="1">
      <c r="K2337" s="779" t="str">
        <f t="shared" ca="1" si="88"/>
        <v/>
      </c>
      <c r="L2337" s="779" t="str">
        <f t="shared" ca="1" si="89"/>
        <v/>
      </c>
      <c r="O2337" s="779" t="s">
        <v>1712</v>
      </c>
      <c r="P2337" s="779" t="s">
        <v>1713</v>
      </c>
      <c r="Q2337" s="779" t="s">
        <v>1714</v>
      </c>
      <c r="R2337" s="779" t="s">
        <v>1715</v>
      </c>
      <c r="S2337" s="779" t="s">
        <v>1716</v>
      </c>
    </row>
    <row r="2338" spans="11:19" hidden="1">
      <c r="K2338" s="779" t="str">
        <f t="shared" ca="1" si="88"/>
        <v/>
      </c>
      <c r="L2338" s="779" t="str">
        <f t="shared" ca="1" si="89"/>
        <v/>
      </c>
      <c r="O2338" s="779" t="s">
        <v>1717</v>
      </c>
      <c r="P2338" s="779" t="s">
        <v>1718</v>
      </c>
      <c r="Q2338" s="779" t="s">
        <v>1719</v>
      </c>
      <c r="R2338" s="779" t="s">
        <v>1720</v>
      </c>
      <c r="S2338" s="779" t="s">
        <v>1721</v>
      </c>
    </row>
    <row r="2339" spans="11:19" hidden="1">
      <c r="K2339" s="779" t="str">
        <f t="shared" ca="1" si="88"/>
        <v/>
      </c>
      <c r="L2339" s="779" t="str">
        <f t="shared" ca="1" si="89"/>
        <v/>
      </c>
      <c r="O2339" s="779" t="s">
        <v>1722</v>
      </c>
      <c r="P2339" s="779" t="s">
        <v>1723</v>
      </c>
      <c r="Q2339" s="779" t="s">
        <v>8684</v>
      </c>
      <c r="R2339" s="779" t="s">
        <v>535</v>
      </c>
      <c r="S2339" s="779" t="s">
        <v>536</v>
      </c>
    </row>
    <row r="2340" spans="11:19" hidden="1">
      <c r="K2340" s="779" t="str">
        <f t="shared" ca="1" si="88"/>
        <v/>
      </c>
      <c r="L2340" s="779" t="str">
        <f t="shared" ca="1" si="89"/>
        <v/>
      </c>
      <c r="O2340" s="779" t="s">
        <v>537</v>
      </c>
      <c r="P2340" s="779" t="s">
        <v>538</v>
      </c>
      <c r="Q2340" s="779" t="s">
        <v>539</v>
      </c>
      <c r="R2340" s="779" t="s">
        <v>540</v>
      </c>
      <c r="S2340" s="779" t="s">
        <v>541</v>
      </c>
    </row>
    <row r="2341" spans="11:19" hidden="1">
      <c r="K2341" s="779" t="str">
        <f t="shared" ca="1" si="88"/>
        <v/>
      </c>
      <c r="L2341" s="779" t="str">
        <f t="shared" ca="1" si="89"/>
        <v/>
      </c>
      <c r="O2341" s="779" t="s">
        <v>542</v>
      </c>
      <c r="P2341" s="779" t="s">
        <v>995</v>
      </c>
      <c r="Q2341" s="779" t="s">
        <v>67</v>
      </c>
      <c r="R2341" s="779" t="s">
        <v>68</v>
      </c>
      <c r="S2341" s="779" t="s">
        <v>69</v>
      </c>
    </row>
    <row r="2342" spans="11:19" hidden="1">
      <c r="K2342" s="779" t="str">
        <f t="shared" ca="1" si="88"/>
        <v/>
      </c>
      <c r="L2342" s="779" t="str">
        <f t="shared" ca="1" si="89"/>
        <v/>
      </c>
      <c r="O2342" s="779" t="s">
        <v>70</v>
      </c>
      <c r="P2342" s="779" t="s">
        <v>71</v>
      </c>
      <c r="Q2342" s="779" t="s">
        <v>72</v>
      </c>
      <c r="R2342" s="779" t="s">
        <v>73</v>
      </c>
      <c r="S2342" s="779" t="s">
        <v>74</v>
      </c>
    </row>
    <row r="2343" spans="11:19" hidden="1">
      <c r="K2343" s="779" t="str">
        <f t="shared" ca="1" si="88"/>
        <v/>
      </c>
      <c r="L2343" s="779" t="str">
        <f t="shared" ca="1" si="89"/>
        <v/>
      </c>
      <c r="O2343" s="779" t="s">
        <v>75</v>
      </c>
      <c r="P2343" s="779" t="s">
        <v>76</v>
      </c>
      <c r="Q2343" s="779" t="s">
        <v>77</v>
      </c>
      <c r="R2343" s="779" t="s">
        <v>78</v>
      </c>
      <c r="S2343" s="779" t="s">
        <v>79</v>
      </c>
    </row>
    <row r="2344" spans="11:19" hidden="1">
      <c r="K2344" s="779" t="str">
        <f t="shared" ca="1" si="88"/>
        <v/>
      </c>
      <c r="L2344" s="779" t="str">
        <f t="shared" ca="1" si="89"/>
        <v/>
      </c>
      <c r="O2344" s="779" t="s">
        <v>5105</v>
      </c>
      <c r="P2344" s="779" t="s">
        <v>5106</v>
      </c>
      <c r="Q2344" s="779" t="s">
        <v>5107</v>
      </c>
      <c r="R2344" s="779" t="s">
        <v>3100</v>
      </c>
      <c r="S2344" s="779" t="s">
        <v>11970</v>
      </c>
    </row>
    <row r="2345" spans="11:19" hidden="1">
      <c r="K2345" s="779" t="str">
        <f t="shared" ca="1" si="88"/>
        <v/>
      </c>
      <c r="L2345" s="779" t="str">
        <f t="shared" ca="1" si="89"/>
        <v/>
      </c>
      <c r="O2345" s="779" t="s">
        <v>11971</v>
      </c>
      <c r="P2345" s="779" t="s">
        <v>11972</v>
      </c>
      <c r="Q2345" s="779" t="s">
        <v>13164</v>
      </c>
      <c r="R2345" s="779" t="s">
        <v>13165</v>
      </c>
      <c r="S2345" s="779" t="s">
        <v>13166</v>
      </c>
    </row>
    <row r="2346" spans="11:19" hidden="1">
      <c r="K2346" s="779" t="str">
        <f t="shared" ca="1" si="88"/>
        <v/>
      </c>
      <c r="L2346" s="779" t="str">
        <f t="shared" ca="1" si="89"/>
        <v/>
      </c>
      <c r="O2346" s="779" t="s">
        <v>13167</v>
      </c>
      <c r="P2346" s="779" t="s">
        <v>13168</v>
      </c>
      <c r="Q2346" s="779" t="s">
        <v>13169</v>
      </c>
      <c r="R2346" s="779" t="s">
        <v>13170</v>
      </c>
      <c r="S2346" s="779" t="s">
        <v>13171</v>
      </c>
    </row>
    <row r="2347" spans="11:19" hidden="1">
      <c r="K2347" s="779" t="str">
        <f t="shared" ca="1" si="88"/>
        <v/>
      </c>
      <c r="L2347" s="779" t="str">
        <f t="shared" ca="1" si="89"/>
        <v/>
      </c>
      <c r="O2347" s="779" t="s">
        <v>13172</v>
      </c>
      <c r="P2347" s="779" t="s">
        <v>13173</v>
      </c>
      <c r="Q2347" s="779" t="s">
        <v>13174</v>
      </c>
      <c r="R2347" s="779" t="s">
        <v>13175</v>
      </c>
      <c r="S2347" s="779" t="s">
        <v>13176</v>
      </c>
    </row>
    <row r="2348" spans="11:19" hidden="1">
      <c r="K2348" s="779" t="str">
        <f t="shared" ca="1" si="88"/>
        <v/>
      </c>
      <c r="L2348" s="779" t="str">
        <f t="shared" ca="1" si="89"/>
        <v/>
      </c>
      <c r="O2348" s="779" t="s">
        <v>13177</v>
      </c>
      <c r="P2348" s="779" t="s">
        <v>13178</v>
      </c>
      <c r="Q2348" s="779" t="s">
        <v>13179</v>
      </c>
      <c r="R2348" s="779" t="s">
        <v>13180</v>
      </c>
      <c r="S2348" s="779" t="s">
        <v>13181</v>
      </c>
    </row>
    <row r="2349" spans="11:19" hidden="1">
      <c r="K2349" s="779" t="str">
        <f t="shared" ca="1" si="88"/>
        <v/>
      </c>
      <c r="L2349" s="779" t="str">
        <f t="shared" ca="1" si="89"/>
        <v/>
      </c>
      <c r="O2349" s="779" t="s">
        <v>13182</v>
      </c>
      <c r="P2349" s="779" t="s">
        <v>13183</v>
      </c>
      <c r="Q2349" s="779" t="s">
        <v>13184</v>
      </c>
      <c r="R2349" s="779" t="s">
        <v>13185</v>
      </c>
      <c r="S2349" s="779" t="s">
        <v>10909</v>
      </c>
    </row>
    <row r="2350" spans="11:19" hidden="1">
      <c r="K2350" s="779" t="str">
        <f t="shared" ca="1" si="88"/>
        <v/>
      </c>
      <c r="L2350" s="779" t="str">
        <f t="shared" ca="1" si="89"/>
        <v/>
      </c>
      <c r="O2350" s="779" t="s">
        <v>4792</v>
      </c>
      <c r="P2350" s="779" t="s">
        <v>4793</v>
      </c>
      <c r="Q2350" s="779" t="s">
        <v>4794</v>
      </c>
      <c r="R2350" s="779" t="s">
        <v>4795</v>
      </c>
      <c r="S2350" s="779" t="s">
        <v>4796</v>
      </c>
    </row>
    <row r="2351" spans="11:19" hidden="1">
      <c r="K2351" s="779" t="str">
        <f t="shared" ca="1" si="88"/>
        <v/>
      </c>
      <c r="L2351" s="779" t="str">
        <f t="shared" ca="1" si="89"/>
        <v/>
      </c>
      <c r="O2351" s="779" t="s">
        <v>4324</v>
      </c>
      <c r="P2351" s="779" t="s">
        <v>4325</v>
      </c>
      <c r="Q2351" s="779" t="s">
        <v>4326</v>
      </c>
      <c r="R2351" s="779" t="s">
        <v>4327</v>
      </c>
      <c r="S2351" s="779" t="s">
        <v>7578</v>
      </c>
    </row>
    <row r="2352" spans="11:19" hidden="1">
      <c r="K2352" s="779" t="str">
        <f t="shared" ca="1" si="88"/>
        <v/>
      </c>
      <c r="L2352" s="779" t="str">
        <f t="shared" ca="1" si="89"/>
        <v/>
      </c>
      <c r="O2352" s="779" t="s">
        <v>7579</v>
      </c>
      <c r="P2352" s="779" t="s">
        <v>7580</v>
      </c>
      <c r="Q2352" s="779" t="s">
        <v>4947</v>
      </c>
      <c r="R2352" s="779" t="s">
        <v>4948</v>
      </c>
      <c r="S2352" s="779" t="s">
        <v>4949</v>
      </c>
    </row>
    <row r="2353" spans="11:19" hidden="1">
      <c r="K2353" s="779" t="str">
        <f t="shared" ca="1" si="88"/>
        <v/>
      </c>
      <c r="L2353" s="779" t="str">
        <f t="shared" ca="1" si="89"/>
        <v/>
      </c>
      <c r="O2353" s="779" t="s">
        <v>4950</v>
      </c>
      <c r="P2353" s="779" t="s">
        <v>4652</v>
      </c>
      <c r="Q2353" s="779" t="s">
        <v>4653</v>
      </c>
      <c r="R2353" s="779" t="s">
        <v>4654</v>
      </c>
      <c r="S2353" s="779" t="s">
        <v>4655</v>
      </c>
    </row>
    <row r="2354" spans="11:19" hidden="1">
      <c r="K2354" s="779" t="str">
        <f t="shared" ca="1" si="88"/>
        <v/>
      </c>
      <c r="L2354" s="779" t="str">
        <f t="shared" ca="1" si="89"/>
        <v/>
      </c>
      <c r="O2354" s="779" t="s">
        <v>4656</v>
      </c>
      <c r="P2354" s="779" t="s">
        <v>4657</v>
      </c>
      <c r="Q2354" s="779" t="s">
        <v>4658</v>
      </c>
      <c r="R2354" s="779" t="s">
        <v>4659</v>
      </c>
      <c r="S2354" s="779" t="s">
        <v>4660</v>
      </c>
    </row>
    <row r="2355" spans="11:19" hidden="1">
      <c r="K2355" s="779" t="str">
        <f t="shared" ca="1" si="88"/>
        <v/>
      </c>
      <c r="L2355" s="779" t="str">
        <f t="shared" ca="1" si="89"/>
        <v/>
      </c>
      <c r="O2355" s="779" t="s">
        <v>4661</v>
      </c>
      <c r="P2355" s="779" t="s">
        <v>4662</v>
      </c>
      <c r="Q2355" s="779" t="s">
        <v>4663</v>
      </c>
      <c r="R2355" s="779" t="s">
        <v>4664</v>
      </c>
      <c r="S2355" s="779" t="s">
        <v>4665</v>
      </c>
    </row>
    <row r="2356" spans="11:19" hidden="1">
      <c r="K2356" s="779" t="str">
        <f t="shared" ca="1" si="88"/>
        <v/>
      </c>
      <c r="L2356" s="779" t="str">
        <f t="shared" ca="1" si="89"/>
        <v/>
      </c>
      <c r="O2356" s="779" t="s">
        <v>4666</v>
      </c>
      <c r="P2356" s="779" t="s">
        <v>4667</v>
      </c>
      <c r="Q2356" s="779" t="s">
        <v>4668</v>
      </c>
      <c r="R2356" s="779" t="s">
        <v>4669</v>
      </c>
      <c r="S2356" s="779" t="s">
        <v>4670</v>
      </c>
    </row>
    <row r="2357" spans="11:19" hidden="1">
      <c r="K2357" s="779" t="str">
        <f t="shared" ca="1" si="88"/>
        <v/>
      </c>
      <c r="L2357" s="779" t="str">
        <f t="shared" ca="1" si="89"/>
        <v/>
      </c>
      <c r="O2357" s="779" t="s">
        <v>11223</v>
      </c>
      <c r="P2357" s="779" t="s">
        <v>11224</v>
      </c>
      <c r="Q2357" s="779" t="s">
        <v>12127</v>
      </c>
      <c r="R2357" s="779" t="s">
        <v>12128</v>
      </c>
      <c r="S2357" s="779" t="s">
        <v>13518</v>
      </c>
    </row>
    <row r="2358" spans="11:19" hidden="1">
      <c r="K2358" s="779" t="str">
        <f t="shared" ca="1" si="88"/>
        <v/>
      </c>
      <c r="L2358" s="779" t="str">
        <f t="shared" ca="1" si="89"/>
        <v/>
      </c>
      <c r="O2358" s="779" t="s">
        <v>13519</v>
      </c>
      <c r="P2358" s="779" t="s">
        <v>13520</v>
      </c>
      <c r="Q2358" s="779" t="s">
        <v>13521</v>
      </c>
      <c r="R2358" s="779" t="s">
        <v>10959</v>
      </c>
      <c r="S2358" s="779" t="s">
        <v>10960</v>
      </c>
    </row>
    <row r="2359" spans="11:19" hidden="1">
      <c r="K2359" s="779" t="str">
        <f t="shared" ca="1" si="88"/>
        <v/>
      </c>
      <c r="L2359" s="779" t="str">
        <f t="shared" ca="1" si="89"/>
        <v/>
      </c>
      <c r="O2359" s="779" t="s">
        <v>10961</v>
      </c>
      <c r="P2359" s="779" t="s">
        <v>10962</v>
      </c>
      <c r="Q2359" s="779" t="s">
        <v>10963</v>
      </c>
      <c r="R2359" s="779" t="s">
        <v>10964</v>
      </c>
      <c r="S2359" s="779" t="s">
        <v>9321</v>
      </c>
    </row>
    <row r="2360" spans="11:19" hidden="1">
      <c r="K2360" s="779" t="str">
        <f t="shared" ca="1" si="88"/>
        <v/>
      </c>
      <c r="L2360" s="779" t="str">
        <f t="shared" ca="1" si="89"/>
        <v/>
      </c>
      <c r="O2360" s="779" t="s">
        <v>9322</v>
      </c>
      <c r="P2360" s="779" t="s">
        <v>9323</v>
      </c>
      <c r="Q2360" s="779" t="s">
        <v>9324</v>
      </c>
      <c r="R2360" s="779" t="s">
        <v>2217</v>
      </c>
      <c r="S2360" s="779" t="s">
        <v>2218</v>
      </c>
    </row>
    <row r="2361" spans="11:19" hidden="1">
      <c r="K2361" s="779" t="str">
        <f t="shared" ca="1" si="88"/>
        <v/>
      </c>
      <c r="L2361" s="779" t="str">
        <f t="shared" ca="1" si="89"/>
        <v/>
      </c>
      <c r="O2361" s="779" t="s">
        <v>11217</v>
      </c>
      <c r="P2361" s="779" t="s">
        <v>11218</v>
      </c>
      <c r="Q2361" s="779" t="s">
        <v>11219</v>
      </c>
      <c r="R2361" s="779" t="s">
        <v>11220</v>
      </c>
      <c r="S2361" s="779" t="s">
        <v>11221</v>
      </c>
    </row>
    <row r="2362" spans="11:19" hidden="1">
      <c r="K2362" s="779" t="str">
        <f t="shared" ca="1" si="88"/>
        <v/>
      </c>
      <c r="L2362" s="779" t="str">
        <f t="shared" ca="1" si="89"/>
        <v/>
      </c>
      <c r="O2362" s="779" t="s">
        <v>11222</v>
      </c>
      <c r="P2362" s="779" t="s">
        <v>11668</v>
      </c>
      <c r="Q2362" s="779" t="s">
        <v>11669</v>
      </c>
      <c r="R2362" s="779" t="s">
        <v>2708</v>
      </c>
      <c r="S2362" s="779" t="s">
        <v>11678</v>
      </c>
    </row>
    <row r="2363" spans="11:19" hidden="1">
      <c r="K2363" s="779" t="str">
        <f t="shared" ca="1" si="88"/>
        <v/>
      </c>
      <c r="L2363" s="779" t="str">
        <f t="shared" ca="1" si="89"/>
        <v/>
      </c>
      <c r="O2363" s="779" t="s">
        <v>11679</v>
      </c>
      <c r="P2363" s="779" t="s">
        <v>11680</v>
      </c>
      <c r="Q2363" s="779" t="s">
        <v>11681</v>
      </c>
      <c r="R2363" s="779" t="s">
        <v>5591</v>
      </c>
      <c r="S2363" s="779" t="s">
        <v>5592</v>
      </c>
    </row>
    <row r="2364" spans="11:19" hidden="1">
      <c r="K2364" s="779" t="str">
        <f t="shared" ca="1" si="88"/>
        <v/>
      </c>
      <c r="L2364" s="779" t="str">
        <f t="shared" ca="1" si="89"/>
        <v/>
      </c>
      <c r="O2364" s="779" t="s">
        <v>5593</v>
      </c>
      <c r="P2364" s="779" t="s">
        <v>5594</v>
      </c>
      <c r="Q2364" s="779" t="s">
        <v>5595</v>
      </c>
      <c r="R2364" s="779" t="s">
        <v>5596</v>
      </c>
      <c r="S2364" s="779" t="s">
        <v>5597</v>
      </c>
    </row>
    <row r="2365" spans="11:19" hidden="1">
      <c r="K2365" s="779" t="str">
        <f t="shared" ca="1" si="88"/>
        <v/>
      </c>
      <c r="L2365" s="779" t="str">
        <f t="shared" ca="1" si="89"/>
        <v/>
      </c>
      <c r="O2365" s="779" t="s">
        <v>5598</v>
      </c>
      <c r="P2365" s="779" t="s">
        <v>5599</v>
      </c>
      <c r="Q2365" s="779" t="s">
        <v>5600</v>
      </c>
      <c r="R2365" s="779" t="s">
        <v>5601</v>
      </c>
      <c r="S2365" s="779" t="s">
        <v>5602</v>
      </c>
    </row>
    <row r="2366" spans="11:19" hidden="1">
      <c r="K2366" s="779" t="str">
        <f t="shared" ca="1" si="88"/>
        <v/>
      </c>
      <c r="L2366" s="779" t="str">
        <f t="shared" ca="1" si="89"/>
        <v/>
      </c>
      <c r="O2366" s="779" t="s">
        <v>5603</v>
      </c>
      <c r="P2366" s="779" t="s">
        <v>5604</v>
      </c>
      <c r="Q2366" s="779" t="s">
        <v>5605</v>
      </c>
      <c r="R2366" s="779" t="s">
        <v>5606</v>
      </c>
      <c r="S2366" s="779" t="s">
        <v>5607</v>
      </c>
    </row>
    <row r="2367" spans="11:19" hidden="1">
      <c r="K2367" s="779" t="str">
        <f t="shared" ca="1" si="88"/>
        <v/>
      </c>
      <c r="L2367" s="779" t="str">
        <f t="shared" ca="1" si="89"/>
        <v/>
      </c>
      <c r="O2367" s="779" t="s">
        <v>5608</v>
      </c>
      <c r="P2367" s="779" t="s">
        <v>5609</v>
      </c>
      <c r="Q2367" s="779" t="s">
        <v>5610</v>
      </c>
      <c r="R2367" s="779" t="s">
        <v>5611</v>
      </c>
      <c r="S2367" s="779" t="s">
        <v>5612</v>
      </c>
    </row>
    <row r="2368" spans="11:19" hidden="1">
      <c r="K2368" s="779" t="str">
        <f t="shared" ca="1" si="88"/>
        <v/>
      </c>
      <c r="L2368" s="779" t="str">
        <f t="shared" ca="1" si="89"/>
        <v/>
      </c>
      <c r="O2368" s="779" t="s">
        <v>5613</v>
      </c>
      <c r="P2368" s="779" t="s">
        <v>5614</v>
      </c>
      <c r="Q2368" s="779" t="s">
        <v>12597</v>
      </c>
      <c r="R2368" s="779" t="s">
        <v>12598</v>
      </c>
      <c r="S2368" s="779" t="s">
        <v>12599</v>
      </c>
    </row>
    <row r="2369" spans="11:19" hidden="1">
      <c r="K2369" s="779" t="str">
        <f t="shared" ca="1" si="88"/>
        <v/>
      </c>
      <c r="L2369" s="779" t="str">
        <f t="shared" ca="1" si="89"/>
        <v/>
      </c>
      <c r="O2369" s="779" t="s">
        <v>12600</v>
      </c>
      <c r="P2369" s="779" t="s">
        <v>12601</v>
      </c>
      <c r="Q2369" s="779" t="s">
        <v>12602</v>
      </c>
      <c r="R2369" s="779" t="s">
        <v>12603</v>
      </c>
      <c r="S2369" s="779" t="s">
        <v>12604</v>
      </c>
    </row>
    <row r="2370" spans="11:19" hidden="1">
      <c r="K2370" s="779" t="str">
        <f t="shared" ca="1" si="88"/>
        <v/>
      </c>
      <c r="L2370" s="779" t="str">
        <f t="shared" ca="1" si="89"/>
        <v/>
      </c>
      <c r="O2370" s="779" t="s">
        <v>12605</v>
      </c>
      <c r="P2370" s="779" t="s">
        <v>12606</v>
      </c>
      <c r="Q2370" s="779" t="s">
        <v>12607</v>
      </c>
      <c r="R2370" s="779" t="s">
        <v>2245</v>
      </c>
      <c r="S2370" s="779" t="s">
        <v>2246</v>
      </c>
    </row>
    <row r="2371" spans="11:19" hidden="1">
      <c r="K2371" s="779" t="str">
        <f t="shared" ca="1" si="88"/>
        <v/>
      </c>
      <c r="L2371" s="779" t="str">
        <f t="shared" ca="1" si="89"/>
        <v/>
      </c>
      <c r="O2371" s="779" t="s">
        <v>2247</v>
      </c>
      <c r="P2371" s="779" t="s">
        <v>2248</v>
      </c>
      <c r="Q2371" s="779" t="s">
        <v>2249</v>
      </c>
      <c r="R2371" s="779" t="s">
        <v>2250</v>
      </c>
      <c r="S2371" s="779" t="s">
        <v>2251</v>
      </c>
    </row>
    <row r="2372" spans="11:19" hidden="1">
      <c r="K2372" s="779" t="str">
        <f t="shared" ca="1" si="88"/>
        <v/>
      </c>
      <c r="L2372" s="779" t="str">
        <f t="shared" ca="1" si="89"/>
        <v/>
      </c>
      <c r="O2372" s="779" t="s">
        <v>2252</v>
      </c>
      <c r="P2372" s="779" t="s">
        <v>2253</v>
      </c>
      <c r="Q2372" s="779" t="s">
        <v>2254</v>
      </c>
      <c r="R2372" s="779" t="s">
        <v>2255</v>
      </c>
      <c r="S2372" s="779" t="s">
        <v>2256</v>
      </c>
    </row>
    <row r="2373" spans="11:19" hidden="1">
      <c r="K2373" s="779" t="str">
        <f t="shared" ca="1" si="88"/>
        <v/>
      </c>
      <c r="L2373" s="779" t="str">
        <f t="shared" ca="1" si="89"/>
        <v/>
      </c>
      <c r="O2373" s="779" t="s">
        <v>2257</v>
      </c>
      <c r="P2373" s="779" t="s">
        <v>2258</v>
      </c>
      <c r="Q2373" s="779" t="s">
        <v>2259</v>
      </c>
      <c r="R2373" s="779" t="s">
        <v>4963</v>
      </c>
      <c r="S2373" s="779" t="s">
        <v>4964</v>
      </c>
    </row>
    <row r="2374" spans="11:19" hidden="1">
      <c r="K2374" s="779" t="str">
        <f t="shared" ca="1" si="88"/>
        <v/>
      </c>
      <c r="L2374" s="779" t="str">
        <f t="shared" ca="1" si="89"/>
        <v/>
      </c>
      <c r="O2374" s="779" t="s">
        <v>4965</v>
      </c>
      <c r="P2374" s="779" t="s">
        <v>3704</v>
      </c>
      <c r="Q2374" s="779" t="s">
        <v>3705</v>
      </c>
      <c r="R2374" s="779" t="s">
        <v>3706</v>
      </c>
      <c r="S2374" s="779" t="s">
        <v>3707</v>
      </c>
    </row>
    <row r="2375" spans="11:19" hidden="1">
      <c r="K2375" s="779" t="str">
        <f t="shared" ca="1" si="88"/>
        <v/>
      </c>
      <c r="L2375" s="779" t="str">
        <f t="shared" ca="1" si="89"/>
        <v/>
      </c>
      <c r="O2375" s="779" t="s">
        <v>3708</v>
      </c>
      <c r="P2375" s="779" t="s">
        <v>3709</v>
      </c>
      <c r="Q2375" s="779" t="s">
        <v>3710</v>
      </c>
      <c r="R2375" s="779" t="s">
        <v>8254</v>
      </c>
      <c r="S2375" s="779" t="s">
        <v>8257</v>
      </c>
    </row>
    <row r="2376" spans="11:19" hidden="1">
      <c r="K2376" s="779" t="str">
        <f t="shared" ca="1" si="88"/>
        <v/>
      </c>
      <c r="L2376" s="779" t="str">
        <f t="shared" ca="1" si="89"/>
        <v/>
      </c>
      <c r="O2376" s="779" t="s">
        <v>8258</v>
      </c>
      <c r="P2376" s="779" t="s">
        <v>8259</v>
      </c>
      <c r="Q2376" s="779" t="s">
        <v>8260</v>
      </c>
      <c r="R2376" s="779" t="s">
        <v>8261</v>
      </c>
      <c r="S2376" s="779" t="s">
        <v>8262</v>
      </c>
    </row>
    <row r="2377" spans="11:19" hidden="1">
      <c r="K2377" s="779" t="str">
        <f t="shared" ca="1" si="88"/>
        <v/>
      </c>
      <c r="L2377" s="779" t="str">
        <f t="shared" ca="1" si="89"/>
        <v/>
      </c>
      <c r="O2377" s="779" t="s">
        <v>8775</v>
      </c>
      <c r="P2377" s="779" t="s">
        <v>8776</v>
      </c>
      <c r="Q2377" s="779" t="s">
        <v>8777</v>
      </c>
      <c r="R2377" s="779" t="s">
        <v>9725</v>
      </c>
      <c r="S2377" s="779" t="s">
        <v>9726</v>
      </c>
    </row>
    <row r="2378" spans="11:19" hidden="1">
      <c r="K2378" s="779" t="str">
        <f t="shared" ca="1" si="88"/>
        <v/>
      </c>
      <c r="L2378" s="779" t="str">
        <f t="shared" ca="1" si="89"/>
        <v/>
      </c>
      <c r="O2378" s="779" t="s">
        <v>9727</v>
      </c>
      <c r="P2378" s="779" t="s">
        <v>9728</v>
      </c>
      <c r="Q2378" s="779" t="s">
        <v>9729</v>
      </c>
      <c r="R2378" s="779" t="s">
        <v>9730</v>
      </c>
      <c r="S2378" s="779" t="s">
        <v>9731</v>
      </c>
    </row>
    <row r="2379" spans="11:19" hidden="1">
      <c r="K2379" s="779" t="str">
        <f t="shared" ca="1" si="88"/>
        <v/>
      </c>
      <c r="L2379" s="779" t="str">
        <f t="shared" ca="1" si="89"/>
        <v/>
      </c>
      <c r="O2379" s="779" t="s">
        <v>9732</v>
      </c>
      <c r="P2379" s="779" t="s">
        <v>9733</v>
      </c>
      <c r="Q2379" s="779" t="s">
        <v>9734</v>
      </c>
      <c r="R2379" s="779" t="s">
        <v>9735</v>
      </c>
      <c r="S2379" s="779" t="s">
        <v>9736</v>
      </c>
    </row>
    <row r="2380" spans="11:19" hidden="1">
      <c r="K2380" s="779" t="str">
        <f t="shared" ref="K2380:K2443" ca="1" si="90">IF(INDIRECT($O2380)=0,"",INDIRECT($R2380)&amp;INDIRECT($O2380)&amp;INDIRECT($P2380)&amp;INDIRECT($Q2380))</f>
        <v/>
      </c>
      <c r="L2380" s="779" t="str">
        <f t="shared" ref="L2380:L2443" ca="1" si="91">IF(INDIRECT($O2380)=0,"",INDIRECT($S2380)&amp;INDIRECT($O2380)&amp;INDIRECT($P2380)&amp;INDIRECT($Q2380))</f>
        <v/>
      </c>
      <c r="O2380" s="779" t="s">
        <v>9737</v>
      </c>
      <c r="P2380" s="779" t="s">
        <v>9738</v>
      </c>
      <c r="Q2380" s="779" t="s">
        <v>9739</v>
      </c>
      <c r="R2380" s="779" t="s">
        <v>9740</v>
      </c>
      <c r="S2380" s="779" t="s">
        <v>9741</v>
      </c>
    </row>
    <row r="2381" spans="11:19" hidden="1">
      <c r="K2381" s="779" t="str">
        <f t="shared" ca="1" si="90"/>
        <v/>
      </c>
      <c r="L2381" s="779" t="str">
        <f t="shared" ca="1" si="91"/>
        <v/>
      </c>
      <c r="O2381" s="779" t="s">
        <v>9742</v>
      </c>
      <c r="P2381" s="779" t="s">
        <v>9743</v>
      </c>
      <c r="Q2381" s="779" t="s">
        <v>9744</v>
      </c>
      <c r="R2381" s="779" t="s">
        <v>9745</v>
      </c>
      <c r="S2381" s="779" t="s">
        <v>11662</v>
      </c>
    </row>
    <row r="2382" spans="11:19" hidden="1">
      <c r="K2382" s="779" t="str">
        <f t="shared" ca="1" si="90"/>
        <v/>
      </c>
      <c r="L2382" s="779" t="str">
        <f t="shared" ca="1" si="91"/>
        <v/>
      </c>
      <c r="O2382" s="779" t="s">
        <v>11663</v>
      </c>
      <c r="P2382" s="779" t="s">
        <v>11664</v>
      </c>
      <c r="Q2382" s="779" t="s">
        <v>11665</v>
      </c>
      <c r="R2382" s="779" t="s">
        <v>11666</v>
      </c>
      <c r="S2382" s="779" t="s">
        <v>11667</v>
      </c>
    </row>
    <row r="2383" spans="11:19" hidden="1">
      <c r="K2383" s="779" t="str">
        <f t="shared" ca="1" si="90"/>
        <v/>
      </c>
      <c r="L2383" s="779" t="str">
        <f t="shared" ca="1" si="91"/>
        <v/>
      </c>
      <c r="O2383" s="779" t="s">
        <v>7901</v>
      </c>
      <c r="P2383" s="779" t="s">
        <v>7902</v>
      </c>
      <c r="Q2383" s="779" t="s">
        <v>7903</v>
      </c>
      <c r="R2383" s="779" t="s">
        <v>7904</v>
      </c>
      <c r="S2383" s="779" t="s">
        <v>7905</v>
      </c>
    </row>
    <row r="2384" spans="11:19" hidden="1">
      <c r="K2384" s="779" t="str">
        <f t="shared" ca="1" si="90"/>
        <v/>
      </c>
      <c r="L2384" s="779" t="str">
        <f t="shared" ca="1" si="91"/>
        <v/>
      </c>
      <c r="O2384" s="779" t="s">
        <v>7906</v>
      </c>
      <c r="P2384" s="779" t="s">
        <v>7907</v>
      </c>
      <c r="Q2384" s="779" t="s">
        <v>7908</v>
      </c>
      <c r="R2384" s="779" t="s">
        <v>7909</v>
      </c>
      <c r="S2384" s="779" t="s">
        <v>7910</v>
      </c>
    </row>
    <row r="2385" spans="11:19" hidden="1">
      <c r="K2385" s="779" t="str">
        <f t="shared" ca="1" si="90"/>
        <v/>
      </c>
      <c r="L2385" s="779" t="str">
        <f t="shared" ca="1" si="91"/>
        <v/>
      </c>
      <c r="O2385" s="779" t="s">
        <v>7911</v>
      </c>
      <c r="P2385" s="779" t="s">
        <v>7912</v>
      </c>
      <c r="Q2385" s="779" t="s">
        <v>7913</v>
      </c>
      <c r="R2385" s="779" t="s">
        <v>7914</v>
      </c>
      <c r="S2385" s="779" t="s">
        <v>7915</v>
      </c>
    </row>
    <row r="2386" spans="11:19" hidden="1">
      <c r="K2386" s="779" t="str">
        <f t="shared" ca="1" si="90"/>
        <v/>
      </c>
      <c r="L2386" s="779" t="str">
        <f t="shared" ca="1" si="91"/>
        <v/>
      </c>
      <c r="O2386" s="779" t="s">
        <v>7916</v>
      </c>
      <c r="P2386" s="779" t="s">
        <v>7917</v>
      </c>
      <c r="Q2386" s="779" t="s">
        <v>7918</v>
      </c>
      <c r="R2386" s="779" t="s">
        <v>7919</v>
      </c>
      <c r="S2386" s="779" t="s">
        <v>7920</v>
      </c>
    </row>
    <row r="2387" spans="11:19" hidden="1">
      <c r="K2387" s="779" t="str">
        <f t="shared" ca="1" si="90"/>
        <v/>
      </c>
      <c r="L2387" s="779" t="str">
        <f t="shared" ca="1" si="91"/>
        <v/>
      </c>
      <c r="O2387" s="779" t="s">
        <v>7921</v>
      </c>
      <c r="P2387" s="779" t="s">
        <v>7922</v>
      </c>
      <c r="Q2387" s="779" t="s">
        <v>7923</v>
      </c>
      <c r="R2387" s="779" t="s">
        <v>7924</v>
      </c>
      <c r="S2387" s="779" t="s">
        <v>10744</v>
      </c>
    </row>
    <row r="2388" spans="11:19" hidden="1">
      <c r="K2388" s="779" t="str">
        <f t="shared" ca="1" si="90"/>
        <v/>
      </c>
      <c r="L2388" s="779" t="str">
        <f t="shared" ca="1" si="91"/>
        <v/>
      </c>
      <c r="O2388" s="779" t="s">
        <v>10745</v>
      </c>
      <c r="P2388" s="779" t="s">
        <v>10746</v>
      </c>
      <c r="Q2388" s="779" t="s">
        <v>10747</v>
      </c>
      <c r="R2388" s="779" t="s">
        <v>10748</v>
      </c>
      <c r="S2388" s="779" t="s">
        <v>10749</v>
      </c>
    </row>
    <row r="2389" spans="11:19" hidden="1">
      <c r="K2389" s="779" t="str">
        <f t="shared" ca="1" si="90"/>
        <v/>
      </c>
      <c r="L2389" s="779" t="str">
        <f t="shared" ca="1" si="91"/>
        <v/>
      </c>
      <c r="O2389" s="779" t="s">
        <v>10750</v>
      </c>
      <c r="P2389" s="779" t="s">
        <v>10751</v>
      </c>
      <c r="Q2389" s="779" t="s">
        <v>10752</v>
      </c>
      <c r="R2389" s="779" t="s">
        <v>4695</v>
      </c>
      <c r="S2389" s="779" t="s">
        <v>4696</v>
      </c>
    </row>
    <row r="2390" spans="11:19" hidden="1">
      <c r="K2390" s="779" t="str">
        <f t="shared" ca="1" si="90"/>
        <v/>
      </c>
      <c r="L2390" s="779" t="str">
        <f t="shared" ca="1" si="91"/>
        <v/>
      </c>
      <c r="O2390" s="779" t="s">
        <v>4697</v>
      </c>
      <c r="P2390" s="779" t="s">
        <v>4698</v>
      </c>
      <c r="Q2390" s="779" t="s">
        <v>4699</v>
      </c>
      <c r="R2390" s="779" t="s">
        <v>4700</v>
      </c>
      <c r="S2390" s="779" t="s">
        <v>12817</v>
      </c>
    </row>
    <row r="2391" spans="11:19" hidden="1">
      <c r="K2391" s="779" t="str">
        <f t="shared" ca="1" si="90"/>
        <v/>
      </c>
      <c r="L2391" s="779" t="str">
        <f t="shared" ca="1" si="91"/>
        <v/>
      </c>
      <c r="O2391" s="779" t="s">
        <v>11300</v>
      </c>
      <c r="P2391" s="779" t="s">
        <v>11301</v>
      </c>
      <c r="Q2391" s="779" t="s">
        <v>11302</v>
      </c>
      <c r="R2391" s="779" t="s">
        <v>11303</v>
      </c>
      <c r="S2391" s="779" t="s">
        <v>11304</v>
      </c>
    </row>
    <row r="2392" spans="11:19" hidden="1">
      <c r="K2392" s="779" t="str">
        <f t="shared" ca="1" si="90"/>
        <v/>
      </c>
      <c r="L2392" s="779" t="str">
        <f t="shared" ca="1" si="91"/>
        <v/>
      </c>
      <c r="O2392" s="779" t="s">
        <v>11305</v>
      </c>
      <c r="P2392" s="779" t="s">
        <v>8772</v>
      </c>
      <c r="Q2392" s="779" t="s">
        <v>8773</v>
      </c>
      <c r="R2392" s="779" t="s">
        <v>8774</v>
      </c>
      <c r="S2392" s="779" t="s">
        <v>5003</v>
      </c>
    </row>
    <row r="2393" spans="11:19" hidden="1">
      <c r="K2393" s="779" t="str">
        <f t="shared" ca="1" si="90"/>
        <v/>
      </c>
      <c r="L2393" s="779" t="str">
        <f t="shared" ca="1" si="91"/>
        <v/>
      </c>
      <c r="O2393" s="779" t="s">
        <v>3259</v>
      </c>
      <c r="P2393" s="779" t="s">
        <v>10290</v>
      </c>
      <c r="Q2393" s="779" t="s">
        <v>10291</v>
      </c>
      <c r="R2393" s="779" t="s">
        <v>10292</v>
      </c>
      <c r="S2393" s="779" t="s">
        <v>5999</v>
      </c>
    </row>
    <row r="2394" spans="11:19" hidden="1">
      <c r="K2394" s="779" t="str">
        <f t="shared" ca="1" si="90"/>
        <v/>
      </c>
      <c r="L2394" s="779" t="str">
        <f t="shared" ca="1" si="91"/>
        <v/>
      </c>
      <c r="O2394" s="779" t="s">
        <v>6000</v>
      </c>
      <c r="P2394" s="779" t="s">
        <v>6001</v>
      </c>
      <c r="Q2394" s="779" t="s">
        <v>6002</v>
      </c>
      <c r="R2394" s="779" t="s">
        <v>6003</v>
      </c>
      <c r="S2394" s="779" t="s">
        <v>6004</v>
      </c>
    </row>
    <row r="2395" spans="11:19" hidden="1">
      <c r="K2395" s="779" t="str">
        <f t="shared" ca="1" si="90"/>
        <v/>
      </c>
      <c r="L2395" s="779" t="str">
        <f t="shared" ca="1" si="91"/>
        <v/>
      </c>
      <c r="O2395" s="779" t="s">
        <v>6005</v>
      </c>
      <c r="P2395" s="779" t="s">
        <v>2627</v>
      </c>
      <c r="Q2395" s="779" t="s">
        <v>2628</v>
      </c>
      <c r="R2395" s="779" t="s">
        <v>2629</v>
      </c>
      <c r="S2395" s="779" t="s">
        <v>9550</v>
      </c>
    </row>
    <row r="2396" spans="11:19" hidden="1">
      <c r="K2396" s="779" t="str">
        <f t="shared" ca="1" si="90"/>
        <v/>
      </c>
      <c r="L2396" s="779" t="str">
        <f t="shared" ca="1" si="91"/>
        <v/>
      </c>
      <c r="O2396" s="779" t="s">
        <v>9551</v>
      </c>
      <c r="P2396" s="779" t="s">
        <v>9552</v>
      </c>
      <c r="Q2396" s="779" t="s">
        <v>8568</v>
      </c>
      <c r="R2396" s="779" t="s">
        <v>8569</v>
      </c>
      <c r="S2396" s="779" t="s">
        <v>8570</v>
      </c>
    </row>
    <row r="2397" spans="11:19" hidden="1">
      <c r="K2397" s="779" t="str">
        <f t="shared" ca="1" si="90"/>
        <v/>
      </c>
      <c r="L2397" s="779" t="str">
        <f t="shared" ca="1" si="91"/>
        <v/>
      </c>
      <c r="O2397" s="779" t="s">
        <v>8571</v>
      </c>
      <c r="P2397" s="779" t="s">
        <v>8572</v>
      </c>
      <c r="Q2397" s="779" t="s">
        <v>8573</v>
      </c>
      <c r="R2397" s="779" t="s">
        <v>8574</v>
      </c>
      <c r="S2397" s="779" t="s">
        <v>8575</v>
      </c>
    </row>
    <row r="2398" spans="11:19" hidden="1">
      <c r="K2398" s="779" t="str">
        <f t="shared" ca="1" si="90"/>
        <v/>
      </c>
      <c r="L2398" s="779" t="str">
        <f t="shared" ca="1" si="91"/>
        <v/>
      </c>
      <c r="O2398" s="779" t="s">
        <v>8576</v>
      </c>
      <c r="P2398" s="779" t="s">
        <v>8577</v>
      </c>
      <c r="Q2398" s="779" t="s">
        <v>8578</v>
      </c>
      <c r="R2398" s="779" t="s">
        <v>8579</v>
      </c>
      <c r="S2398" s="779" t="s">
        <v>8580</v>
      </c>
    </row>
    <row r="2399" spans="11:19" hidden="1">
      <c r="K2399" s="779" t="str">
        <f t="shared" ca="1" si="90"/>
        <v/>
      </c>
      <c r="L2399" s="779" t="str">
        <f t="shared" ca="1" si="91"/>
        <v/>
      </c>
      <c r="O2399" s="779" t="s">
        <v>8581</v>
      </c>
      <c r="P2399" s="779" t="s">
        <v>12662</v>
      </c>
      <c r="Q2399" s="779" t="s">
        <v>12663</v>
      </c>
      <c r="R2399" s="779" t="s">
        <v>12664</v>
      </c>
      <c r="S2399" s="779" t="s">
        <v>12665</v>
      </c>
    </row>
    <row r="2400" spans="11:19" hidden="1">
      <c r="K2400" s="779" t="str">
        <f t="shared" ca="1" si="90"/>
        <v/>
      </c>
      <c r="L2400" s="779" t="str">
        <f t="shared" ca="1" si="91"/>
        <v/>
      </c>
      <c r="O2400" s="779" t="s">
        <v>12666</v>
      </c>
      <c r="P2400" s="779" t="s">
        <v>10363</v>
      </c>
      <c r="Q2400" s="779" t="s">
        <v>11206</v>
      </c>
      <c r="R2400" s="779" t="s">
        <v>11207</v>
      </c>
      <c r="S2400" s="779" t="s">
        <v>11208</v>
      </c>
    </row>
    <row r="2401" spans="11:19" hidden="1">
      <c r="K2401" s="779" t="str">
        <f t="shared" ca="1" si="90"/>
        <v/>
      </c>
      <c r="L2401" s="779" t="str">
        <f t="shared" ca="1" si="91"/>
        <v/>
      </c>
      <c r="O2401" s="779" t="s">
        <v>11209</v>
      </c>
      <c r="P2401" s="779" t="s">
        <v>11210</v>
      </c>
      <c r="Q2401" s="779" t="s">
        <v>11211</v>
      </c>
      <c r="R2401" s="779" t="s">
        <v>11212</v>
      </c>
      <c r="S2401" s="779" t="s">
        <v>11213</v>
      </c>
    </row>
    <row r="2402" spans="11:19" hidden="1">
      <c r="K2402" s="779" t="str">
        <f t="shared" ca="1" si="90"/>
        <v/>
      </c>
      <c r="L2402" s="779" t="str">
        <f t="shared" ca="1" si="91"/>
        <v/>
      </c>
      <c r="O2402" s="779" t="s">
        <v>11214</v>
      </c>
      <c r="P2402" s="779" t="s">
        <v>11215</v>
      </c>
      <c r="Q2402" s="779" t="s">
        <v>11216</v>
      </c>
      <c r="R2402" s="779" t="s">
        <v>9971</v>
      </c>
      <c r="S2402" s="779" t="s">
        <v>9972</v>
      </c>
    </row>
    <row r="2403" spans="11:19" hidden="1">
      <c r="K2403" s="779" t="str">
        <f t="shared" ca="1" si="90"/>
        <v/>
      </c>
      <c r="L2403" s="779" t="str">
        <f t="shared" ca="1" si="91"/>
        <v/>
      </c>
      <c r="O2403" s="779" t="s">
        <v>9973</v>
      </c>
      <c r="P2403" s="779" t="s">
        <v>9974</v>
      </c>
      <c r="Q2403" s="779" t="s">
        <v>9975</v>
      </c>
      <c r="R2403" s="779" t="s">
        <v>9976</v>
      </c>
      <c r="S2403" s="779" t="s">
        <v>9977</v>
      </c>
    </row>
    <row r="2404" spans="11:19" hidden="1">
      <c r="K2404" s="779" t="str">
        <f t="shared" ca="1" si="90"/>
        <v/>
      </c>
      <c r="L2404" s="779" t="str">
        <f t="shared" ca="1" si="91"/>
        <v/>
      </c>
      <c r="O2404" s="779" t="s">
        <v>9978</v>
      </c>
      <c r="P2404" s="779" t="s">
        <v>9979</v>
      </c>
      <c r="Q2404" s="779" t="s">
        <v>9980</v>
      </c>
      <c r="R2404" s="779" t="s">
        <v>9981</v>
      </c>
      <c r="S2404" s="779" t="s">
        <v>9982</v>
      </c>
    </row>
    <row r="2405" spans="11:19" hidden="1">
      <c r="K2405" s="779" t="str">
        <f t="shared" ca="1" si="90"/>
        <v/>
      </c>
      <c r="L2405" s="779" t="str">
        <f t="shared" ca="1" si="91"/>
        <v/>
      </c>
      <c r="O2405" s="779" t="s">
        <v>13457</v>
      </c>
      <c r="P2405" s="779" t="s">
        <v>13458</v>
      </c>
      <c r="Q2405" s="779" t="s">
        <v>13459</v>
      </c>
      <c r="R2405" s="779" t="s">
        <v>13460</v>
      </c>
      <c r="S2405" s="779" t="s">
        <v>13461</v>
      </c>
    </row>
    <row r="2406" spans="11:19" hidden="1">
      <c r="K2406" s="779" t="str">
        <f t="shared" ca="1" si="90"/>
        <v/>
      </c>
      <c r="L2406" s="779" t="str">
        <f t="shared" ca="1" si="91"/>
        <v/>
      </c>
      <c r="O2406" s="779" t="s">
        <v>13462</v>
      </c>
      <c r="P2406" s="779" t="s">
        <v>7674</v>
      </c>
      <c r="Q2406" s="779" t="s">
        <v>4214</v>
      </c>
      <c r="R2406" s="779" t="s">
        <v>4215</v>
      </c>
      <c r="S2406" s="779" t="s">
        <v>1055</v>
      </c>
    </row>
    <row r="2407" spans="11:19" hidden="1">
      <c r="K2407" s="779" t="str">
        <f t="shared" ca="1" si="90"/>
        <v/>
      </c>
      <c r="L2407" s="779" t="str">
        <f t="shared" ca="1" si="91"/>
        <v/>
      </c>
      <c r="O2407" s="779" t="s">
        <v>1056</v>
      </c>
      <c r="P2407" s="779" t="s">
        <v>1057</v>
      </c>
      <c r="Q2407" s="779" t="s">
        <v>1058</v>
      </c>
      <c r="R2407" s="779" t="s">
        <v>1059</v>
      </c>
      <c r="S2407" s="779" t="s">
        <v>1060</v>
      </c>
    </row>
    <row r="2408" spans="11:19" hidden="1">
      <c r="K2408" s="779" t="str">
        <f t="shared" ca="1" si="90"/>
        <v/>
      </c>
      <c r="L2408" s="779" t="str">
        <f t="shared" ca="1" si="91"/>
        <v/>
      </c>
      <c r="O2408" s="779" t="s">
        <v>9300</v>
      </c>
      <c r="P2408" s="779" t="s">
        <v>3414</v>
      </c>
      <c r="Q2408" s="779" t="s">
        <v>3415</v>
      </c>
      <c r="R2408" s="779" t="s">
        <v>3416</v>
      </c>
      <c r="S2408" s="779" t="s">
        <v>3417</v>
      </c>
    </row>
    <row r="2409" spans="11:19" hidden="1">
      <c r="K2409" s="779" t="str">
        <f t="shared" ca="1" si="90"/>
        <v/>
      </c>
      <c r="L2409" s="779" t="str">
        <f t="shared" ca="1" si="91"/>
        <v/>
      </c>
      <c r="O2409" s="779" t="s">
        <v>3418</v>
      </c>
      <c r="P2409" s="779" t="s">
        <v>3419</v>
      </c>
      <c r="Q2409" s="779" t="s">
        <v>3420</v>
      </c>
      <c r="R2409" s="779" t="s">
        <v>3421</v>
      </c>
      <c r="S2409" s="779" t="s">
        <v>3422</v>
      </c>
    </row>
    <row r="2410" spans="11:19" hidden="1">
      <c r="K2410" s="779" t="str">
        <f t="shared" ca="1" si="90"/>
        <v/>
      </c>
      <c r="L2410" s="779" t="str">
        <f t="shared" ca="1" si="91"/>
        <v/>
      </c>
      <c r="O2410" s="779" t="s">
        <v>3423</v>
      </c>
      <c r="P2410" s="779" t="s">
        <v>3424</v>
      </c>
      <c r="Q2410" s="779" t="s">
        <v>3425</v>
      </c>
      <c r="R2410" s="779" t="s">
        <v>3188</v>
      </c>
      <c r="S2410" s="779" t="s">
        <v>3189</v>
      </c>
    </row>
    <row r="2411" spans="11:19" hidden="1">
      <c r="K2411" s="779" t="str">
        <f t="shared" ca="1" si="90"/>
        <v/>
      </c>
      <c r="L2411" s="779" t="str">
        <f t="shared" ca="1" si="91"/>
        <v/>
      </c>
      <c r="O2411" s="779" t="s">
        <v>3190</v>
      </c>
      <c r="P2411" s="779" t="s">
        <v>3191</v>
      </c>
      <c r="Q2411" s="779" t="s">
        <v>3192</v>
      </c>
      <c r="R2411" s="779" t="s">
        <v>3193</v>
      </c>
      <c r="S2411" s="779" t="s">
        <v>3194</v>
      </c>
    </row>
    <row r="2412" spans="11:19" hidden="1">
      <c r="K2412" s="779" t="str">
        <f t="shared" ca="1" si="90"/>
        <v/>
      </c>
      <c r="L2412" s="779" t="str">
        <f t="shared" ca="1" si="91"/>
        <v/>
      </c>
      <c r="O2412" s="779" t="s">
        <v>3195</v>
      </c>
      <c r="P2412" s="779" t="s">
        <v>3196</v>
      </c>
      <c r="Q2412" s="779" t="s">
        <v>3197</v>
      </c>
      <c r="R2412" s="779" t="s">
        <v>3198</v>
      </c>
      <c r="S2412" s="779" t="s">
        <v>3199</v>
      </c>
    </row>
    <row r="2413" spans="11:19" hidden="1">
      <c r="K2413" s="779" t="str">
        <f t="shared" ca="1" si="90"/>
        <v/>
      </c>
      <c r="L2413" s="779" t="str">
        <f t="shared" ca="1" si="91"/>
        <v/>
      </c>
      <c r="O2413" s="779" t="s">
        <v>3295</v>
      </c>
      <c r="P2413" s="779" t="s">
        <v>3296</v>
      </c>
      <c r="Q2413" s="779" t="s">
        <v>3297</v>
      </c>
      <c r="R2413" s="779" t="s">
        <v>3298</v>
      </c>
      <c r="S2413" s="779" t="s">
        <v>3299</v>
      </c>
    </row>
    <row r="2414" spans="11:19" hidden="1">
      <c r="K2414" s="779" t="str">
        <f t="shared" ca="1" si="90"/>
        <v/>
      </c>
      <c r="L2414" s="779" t="str">
        <f t="shared" ca="1" si="91"/>
        <v/>
      </c>
      <c r="O2414" s="779" t="s">
        <v>3300</v>
      </c>
      <c r="P2414" s="779" t="s">
        <v>3301</v>
      </c>
      <c r="Q2414" s="779" t="s">
        <v>10727</v>
      </c>
      <c r="R2414" s="779" t="s">
        <v>10728</v>
      </c>
      <c r="S2414" s="779" t="s">
        <v>10729</v>
      </c>
    </row>
    <row r="2415" spans="11:19" hidden="1">
      <c r="K2415" s="779" t="str">
        <f t="shared" ca="1" si="90"/>
        <v/>
      </c>
      <c r="L2415" s="779" t="str">
        <f t="shared" ca="1" si="91"/>
        <v/>
      </c>
      <c r="O2415" s="779" t="s">
        <v>10730</v>
      </c>
      <c r="P2415" s="779" t="s">
        <v>10731</v>
      </c>
      <c r="Q2415" s="779" t="s">
        <v>10732</v>
      </c>
      <c r="R2415" s="779" t="s">
        <v>10733</v>
      </c>
      <c r="S2415" s="779" t="s">
        <v>7320</v>
      </c>
    </row>
    <row r="2416" spans="11:19" hidden="1">
      <c r="K2416" s="779" t="str">
        <f t="shared" ca="1" si="90"/>
        <v/>
      </c>
      <c r="L2416" s="779" t="str">
        <f t="shared" ca="1" si="91"/>
        <v/>
      </c>
      <c r="O2416" s="779" t="s">
        <v>7321</v>
      </c>
      <c r="P2416" s="779" t="s">
        <v>3782</v>
      </c>
      <c r="Q2416" s="779" t="s">
        <v>3759</v>
      </c>
      <c r="R2416" s="779" t="s">
        <v>3760</v>
      </c>
      <c r="S2416" s="779" t="s">
        <v>3761</v>
      </c>
    </row>
    <row r="2417" spans="11:19" hidden="1">
      <c r="K2417" s="779" t="str">
        <f t="shared" ca="1" si="90"/>
        <v/>
      </c>
      <c r="L2417" s="779" t="str">
        <f t="shared" ca="1" si="91"/>
        <v/>
      </c>
      <c r="O2417" s="779" t="s">
        <v>3762</v>
      </c>
      <c r="P2417" s="779" t="s">
        <v>3763</v>
      </c>
      <c r="Q2417" s="779" t="s">
        <v>3764</v>
      </c>
      <c r="R2417" s="779" t="s">
        <v>3765</v>
      </c>
      <c r="S2417" s="779" t="s">
        <v>14189</v>
      </c>
    </row>
    <row r="2418" spans="11:19" hidden="1">
      <c r="K2418" s="779" t="str">
        <f t="shared" ca="1" si="90"/>
        <v/>
      </c>
      <c r="L2418" s="779" t="str">
        <f t="shared" ca="1" si="91"/>
        <v/>
      </c>
      <c r="O2418" s="779" t="s">
        <v>14190</v>
      </c>
      <c r="P2418" s="779" t="s">
        <v>14191</v>
      </c>
      <c r="Q2418" s="779" t="s">
        <v>14192</v>
      </c>
      <c r="R2418" s="779" t="s">
        <v>14193</v>
      </c>
      <c r="S2418" s="779" t="s">
        <v>14194</v>
      </c>
    </row>
    <row r="2419" spans="11:19" hidden="1">
      <c r="K2419" s="779" t="str">
        <f t="shared" ca="1" si="90"/>
        <v/>
      </c>
      <c r="L2419" s="779" t="str">
        <f t="shared" ca="1" si="91"/>
        <v/>
      </c>
      <c r="O2419" s="779" t="s">
        <v>14195</v>
      </c>
      <c r="P2419" s="779" t="s">
        <v>14196</v>
      </c>
      <c r="Q2419" s="779" t="s">
        <v>14197</v>
      </c>
      <c r="R2419" s="779" t="s">
        <v>14198</v>
      </c>
      <c r="S2419" s="779" t="s">
        <v>14199</v>
      </c>
    </row>
    <row r="2420" spans="11:19" hidden="1">
      <c r="K2420" s="779" t="str">
        <f t="shared" ca="1" si="90"/>
        <v/>
      </c>
      <c r="L2420" s="779" t="str">
        <f t="shared" ca="1" si="91"/>
        <v/>
      </c>
      <c r="O2420" s="779" t="s">
        <v>14200</v>
      </c>
      <c r="P2420" s="779" t="s">
        <v>14201</v>
      </c>
      <c r="Q2420" s="779" t="s">
        <v>14202</v>
      </c>
      <c r="R2420" s="779" t="s">
        <v>12506</v>
      </c>
      <c r="S2420" s="779" t="s">
        <v>12507</v>
      </c>
    </row>
    <row r="2421" spans="11:19" hidden="1">
      <c r="K2421" s="779" t="str">
        <f t="shared" ca="1" si="90"/>
        <v/>
      </c>
      <c r="L2421" s="779" t="str">
        <f t="shared" ca="1" si="91"/>
        <v/>
      </c>
      <c r="O2421" s="779" t="s">
        <v>7882</v>
      </c>
      <c r="P2421" s="779" t="s">
        <v>7883</v>
      </c>
      <c r="Q2421" s="779" t="s">
        <v>7884</v>
      </c>
      <c r="R2421" s="779" t="s">
        <v>7885</v>
      </c>
      <c r="S2421" s="779" t="s">
        <v>7886</v>
      </c>
    </row>
    <row r="2422" spans="11:19" hidden="1">
      <c r="K2422" s="779" t="str">
        <f t="shared" ca="1" si="90"/>
        <v/>
      </c>
      <c r="L2422" s="779" t="str">
        <f t="shared" ca="1" si="91"/>
        <v/>
      </c>
      <c r="O2422" s="779" t="s">
        <v>7887</v>
      </c>
      <c r="P2422" s="779" t="s">
        <v>7888</v>
      </c>
      <c r="Q2422" s="779" t="s">
        <v>7889</v>
      </c>
      <c r="R2422" s="779" t="s">
        <v>7890</v>
      </c>
      <c r="S2422" s="779" t="s">
        <v>7891</v>
      </c>
    </row>
    <row r="2423" spans="11:19" hidden="1">
      <c r="K2423" s="779" t="str">
        <f t="shared" ca="1" si="90"/>
        <v/>
      </c>
      <c r="L2423" s="779" t="str">
        <f t="shared" ca="1" si="91"/>
        <v/>
      </c>
      <c r="O2423" s="779" t="s">
        <v>7892</v>
      </c>
      <c r="P2423" s="779" t="s">
        <v>7893</v>
      </c>
      <c r="Q2423" s="779" t="s">
        <v>7894</v>
      </c>
      <c r="R2423" s="779" t="s">
        <v>7895</v>
      </c>
      <c r="S2423" s="779" t="s">
        <v>7896</v>
      </c>
    </row>
    <row r="2424" spans="11:19" hidden="1">
      <c r="K2424" s="779" t="str">
        <f t="shared" ca="1" si="90"/>
        <v/>
      </c>
      <c r="L2424" s="779" t="str">
        <f t="shared" ca="1" si="91"/>
        <v/>
      </c>
      <c r="O2424" s="779" t="s">
        <v>7897</v>
      </c>
      <c r="P2424" s="779" t="s">
        <v>7898</v>
      </c>
      <c r="Q2424" s="779" t="s">
        <v>7899</v>
      </c>
      <c r="R2424" s="779" t="s">
        <v>7900</v>
      </c>
      <c r="S2424" s="779" t="s">
        <v>5558</v>
      </c>
    </row>
    <row r="2425" spans="11:19" hidden="1">
      <c r="K2425" s="779" t="str">
        <f t="shared" ca="1" si="90"/>
        <v/>
      </c>
      <c r="L2425" s="779" t="str">
        <f t="shared" ca="1" si="91"/>
        <v/>
      </c>
      <c r="O2425" s="779" t="s">
        <v>13066</v>
      </c>
      <c r="P2425" s="779" t="s">
        <v>13067</v>
      </c>
      <c r="Q2425" s="779" t="s">
        <v>13068</v>
      </c>
      <c r="R2425" s="779" t="s">
        <v>9766</v>
      </c>
      <c r="S2425" s="779" t="s">
        <v>9767</v>
      </c>
    </row>
    <row r="2426" spans="11:19" hidden="1">
      <c r="K2426" s="779" t="str">
        <f t="shared" ca="1" si="90"/>
        <v/>
      </c>
      <c r="L2426" s="779" t="str">
        <f t="shared" ca="1" si="91"/>
        <v/>
      </c>
      <c r="O2426" s="779" t="s">
        <v>9768</v>
      </c>
      <c r="P2426" s="779" t="s">
        <v>9769</v>
      </c>
      <c r="Q2426" s="779" t="s">
        <v>9770</v>
      </c>
      <c r="R2426" s="779" t="s">
        <v>9771</v>
      </c>
      <c r="S2426" s="779" t="s">
        <v>9772</v>
      </c>
    </row>
    <row r="2427" spans="11:19" hidden="1">
      <c r="K2427" s="779" t="str">
        <f t="shared" ca="1" si="90"/>
        <v/>
      </c>
      <c r="L2427" s="779" t="str">
        <f t="shared" ca="1" si="91"/>
        <v/>
      </c>
      <c r="O2427" s="779" t="s">
        <v>9773</v>
      </c>
      <c r="P2427" s="779" t="s">
        <v>9774</v>
      </c>
      <c r="Q2427" s="779" t="s">
        <v>9775</v>
      </c>
      <c r="R2427" s="779" t="s">
        <v>6747</v>
      </c>
      <c r="S2427" s="779" t="s">
        <v>6748</v>
      </c>
    </row>
    <row r="2428" spans="11:19" hidden="1">
      <c r="K2428" s="779" t="str">
        <f t="shared" ca="1" si="90"/>
        <v/>
      </c>
      <c r="L2428" s="779" t="str">
        <f t="shared" ca="1" si="91"/>
        <v/>
      </c>
      <c r="O2428" s="779" t="s">
        <v>6749</v>
      </c>
      <c r="P2428" s="779" t="s">
        <v>6750</v>
      </c>
      <c r="Q2428" s="779" t="s">
        <v>13043</v>
      </c>
      <c r="R2428" s="779" t="s">
        <v>5586</v>
      </c>
      <c r="S2428" s="779" t="s">
        <v>5587</v>
      </c>
    </row>
    <row r="2429" spans="11:19" hidden="1">
      <c r="K2429" s="779" t="str">
        <f t="shared" ca="1" si="90"/>
        <v/>
      </c>
      <c r="L2429" s="779" t="str">
        <f t="shared" ca="1" si="91"/>
        <v/>
      </c>
      <c r="O2429" s="779" t="s">
        <v>10041</v>
      </c>
      <c r="P2429" s="779" t="s">
        <v>10042</v>
      </c>
      <c r="Q2429" s="779" t="s">
        <v>10043</v>
      </c>
      <c r="R2429" s="779" t="s">
        <v>10044</v>
      </c>
      <c r="S2429" s="779" t="s">
        <v>10045</v>
      </c>
    </row>
    <row r="2430" spans="11:19" hidden="1">
      <c r="K2430" s="779" t="str">
        <f t="shared" ca="1" si="90"/>
        <v/>
      </c>
      <c r="L2430" s="779" t="str">
        <f t="shared" ca="1" si="91"/>
        <v/>
      </c>
      <c r="O2430" s="779" t="s">
        <v>10046</v>
      </c>
      <c r="P2430" s="779" t="s">
        <v>10047</v>
      </c>
      <c r="Q2430" s="779" t="s">
        <v>10048</v>
      </c>
      <c r="R2430" s="779" t="s">
        <v>10049</v>
      </c>
      <c r="S2430" s="779" t="s">
        <v>10050</v>
      </c>
    </row>
    <row r="2431" spans="11:19" hidden="1">
      <c r="K2431" s="779" t="str">
        <f t="shared" ca="1" si="90"/>
        <v/>
      </c>
      <c r="L2431" s="779" t="str">
        <f t="shared" ca="1" si="91"/>
        <v/>
      </c>
      <c r="O2431" s="779" t="s">
        <v>10051</v>
      </c>
      <c r="P2431" s="779" t="s">
        <v>10052</v>
      </c>
      <c r="Q2431" s="779" t="s">
        <v>10053</v>
      </c>
      <c r="R2431" s="779" t="s">
        <v>10054</v>
      </c>
      <c r="S2431" s="779" t="s">
        <v>10055</v>
      </c>
    </row>
    <row r="2432" spans="11:19" hidden="1">
      <c r="K2432" s="779" t="str">
        <f t="shared" ca="1" si="90"/>
        <v/>
      </c>
      <c r="L2432" s="779" t="str">
        <f t="shared" ca="1" si="91"/>
        <v/>
      </c>
      <c r="O2432" s="779" t="s">
        <v>10056</v>
      </c>
      <c r="P2432" s="779" t="s">
        <v>3364</v>
      </c>
      <c r="Q2432" s="779" t="s">
        <v>3365</v>
      </c>
      <c r="R2432" s="779" t="s">
        <v>3366</v>
      </c>
      <c r="S2432" s="779" t="s">
        <v>3367</v>
      </c>
    </row>
    <row r="2433" spans="11:19" hidden="1">
      <c r="K2433" s="779" t="str">
        <f t="shared" ca="1" si="90"/>
        <v/>
      </c>
      <c r="L2433" s="779" t="str">
        <f t="shared" ca="1" si="91"/>
        <v/>
      </c>
      <c r="O2433" s="779" t="s">
        <v>3368</v>
      </c>
      <c r="P2433" s="779" t="s">
        <v>2631</v>
      </c>
      <c r="Q2433" s="779" t="s">
        <v>2632</v>
      </c>
      <c r="R2433" s="779" t="s">
        <v>2633</v>
      </c>
      <c r="S2433" s="779" t="s">
        <v>2634</v>
      </c>
    </row>
    <row r="2434" spans="11:19" hidden="1">
      <c r="K2434" s="779" t="str">
        <f t="shared" ca="1" si="90"/>
        <v/>
      </c>
      <c r="L2434" s="779" t="str">
        <f t="shared" ca="1" si="91"/>
        <v/>
      </c>
      <c r="O2434" s="779" t="s">
        <v>2635</v>
      </c>
      <c r="P2434" s="779" t="s">
        <v>6610</v>
      </c>
      <c r="Q2434" s="779" t="s">
        <v>10808</v>
      </c>
      <c r="R2434" s="779" t="s">
        <v>3692</v>
      </c>
      <c r="S2434" s="779" t="s">
        <v>3693</v>
      </c>
    </row>
    <row r="2435" spans="11:19" hidden="1">
      <c r="K2435" s="779" t="str">
        <f t="shared" ca="1" si="90"/>
        <v/>
      </c>
      <c r="L2435" s="779" t="str">
        <f t="shared" ca="1" si="91"/>
        <v/>
      </c>
      <c r="O2435" s="779" t="s">
        <v>3694</v>
      </c>
      <c r="P2435" s="779" t="s">
        <v>3695</v>
      </c>
      <c r="Q2435" s="779" t="s">
        <v>966</v>
      </c>
      <c r="R2435" s="779" t="s">
        <v>967</v>
      </c>
      <c r="S2435" s="779" t="s">
        <v>968</v>
      </c>
    </row>
    <row r="2436" spans="11:19" hidden="1">
      <c r="K2436" s="779" t="str">
        <f t="shared" ca="1" si="90"/>
        <v/>
      </c>
      <c r="L2436" s="779" t="str">
        <f t="shared" ca="1" si="91"/>
        <v/>
      </c>
      <c r="O2436" s="779" t="s">
        <v>969</v>
      </c>
      <c r="P2436" s="779" t="s">
        <v>970</v>
      </c>
      <c r="Q2436" s="779" t="s">
        <v>971</v>
      </c>
      <c r="R2436" s="779" t="s">
        <v>972</v>
      </c>
      <c r="S2436" s="779" t="s">
        <v>973</v>
      </c>
    </row>
    <row r="2437" spans="11:19" hidden="1">
      <c r="K2437" s="779" t="str">
        <f t="shared" ca="1" si="90"/>
        <v/>
      </c>
      <c r="L2437" s="779" t="str">
        <f t="shared" ca="1" si="91"/>
        <v/>
      </c>
      <c r="O2437" s="779" t="s">
        <v>974</v>
      </c>
      <c r="P2437" s="779" t="s">
        <v>975</v>
      </c>
      <c r="Q2437" s="779" t="s">
        <v>976</v>
      </c>
      <c r="R2437" s="779" t="s">
        <v>977</v>
      </c>
      <c r="S2437" s="779" t="s">
        <v>9000</v>
      </c>
    </row>
    <row r="2438" spans="11:19" hidden="1">
      <c r="K2438" s="779" t="str">
        <f t="shared" ca="1" si="90"/>
        <v/>
      </c>
      <c r="L2438" s="779" t="str">
        <f t="shared" ca="1" si="91"/>
        <v/>
      </c>
      <c r="O2438" s="779" t="s">
        <v>9001</v>
      </c>
      <c r="P2438" s="779" t="s">
        <v>10353</v>
      </c>
      <c r="Q2438" s="779" t="s">
        <v>10354</v>
      </c>
      <c r="R2438" s="779" t="s">
        <v>10355</v>
      </c>
      <c r="S2438" s="779" t="s">
        <v>10356</v>
      </c>
    </row>
    <row r="2439" spans="11:19" hidden="1">
      <c r="K2439" s="779" t="str">
        <f t="shared" ca="1" si="90"/>
        <v/>
      </c>
      <c r="L2439" s="779" t="str">
        <f t="shared" ca="1" si="91"/>
        <v/>
      </c>
      <c r="O2439" s="779" t="s">
        <v>10357</v>
      </c>
      <c r="P2439" s="779" t="s">
        <v>10358</v>
      </c>
      <c r="Q2439" s="779" t="s">
        <v>10359</v>
      </c>
      <c r="R2439" s="779" t="s">
        <v>10360</v>
      </c>
      <c r="S2439" s="779" t="s">
        <v>10361</v>
      </c>
    </row>
    <row r="2440" spans="11:19" hidden="1">
      <c r="K2440" s="779" t="str">
        <f t="shared" ca="1" si="90"/>
        <v/>
      </c>
      <c r="L2440" s="779" t="str">
        <f t="shared" ca="1" si="91"/>
        <v/>
      </c>
      <c r="O2440" s="779" t="s">
        <v>10362</v>
      </c>
      <c r="P2440" s="779" t="s">
        <v>13504</v>
      </c>
      <c r="Q2440" s="779" t="s">
        <v>13505</v>
      </c>
      <c r="R2440" s="779" t="s">
        <v>2964</v>
      </c>
      <c r="S2440" s="779" t="s">
        <v>2965</v>
      </c>
    </row>
    <row r="2441" spans="11:19" hidden="1">
      <c r="K2441" s="779" t="str">
        <f t="shared" ca="1" si="90"/>
        <v/>
      </c>
      <c r="L2441" s="779" t="str">
        <f t="shared" ca="1" si="91"/>
        <v/>
      </c>
      <c r="O2441" s="779" t="s">
        <v>2726</v>
      </c>
      <c r="P2441" s="779" t="s">
        <v>2727</v>
      </c>
      <c r="Q2441" s="779" t="s">
        <v>2728</v>
      </c>
      <c r="R2441" s="779" t="s">
        <v>2729</v>
      </c>
      <c r="S2441" s="779" t="s">
        <v>2730</v>
      </c>
    </row>
    <row r="2442" spans="11:19" hidden="1">
      <c r="K2442" s="779" t="str">
        <f t="shared" ca="1" si="90"/>
        <v/>
      </c>
      <c r="L2442" s="779" t="str">
        <f t="shared" ca="1" si="91"/>
        <v/>
      </c>
      <c r="O2442" s="779" t="s">
        <v>2731</v>
      </c>
      <c r="P2442" s="779" t="s">
        <v>8455</v>
      </c>
      <c r="Q2442" s="779" t="s">
        <v>8456</v>
      </c>
      <c r="R2442" s="779" t="s">
        <v>8457</v>
      </c>
      <c r="S2442" s="779" t="s">
        <v>8458</v>
      </c>
    </row>
    <row r="2443" spans="11:19" hidden="1">
      <c r="K2443" s="779" t="str">
        <f t="shared" ca="1" si="90"/>
        <v/>
      </c>
      <c r="L2443" s="779" t="str">
        <f t="shared" ca="1" si="91"/>
        <v/>
      </c>
      <c r="O2443" s="779" t="s">
        <v>8459</v>
      </c>
      <c r="P2443" s="779" t="s">
        <v>8460</v>
      </c>
      <c r="Q2443" s="779" t="s">
        <v>8461</v>
      </c>
      <c r="R2443" s="779" t="s">
        <v>8462</v>
      </c>
      <c r="S2443" s="779" t="s">
        <v>8463</v>
      </c>
    </row>
    <row r="2444" spans="11:19" hidden="1">
      <c r="K2444" s="779" t="str">
        <f t="shared" ref="K2444:K2500" ca="1" si="92">IF(INDIRECT($O2444)=0,"",INDIRECT($R2444)&amp;INDIRECT($O2444)&amp;INDIRECT($P2444)&amp;INDIRECT($Q2444))</f>
        <v/>
      </c>
      <c r="L2444" s="779" t="str">
        <f t="shared" ref="L2444:L2500" ca="1" si="93">IF(INDIRECT($O2444)=0,"",INDIRECT($S2444)&amp;INDIRECT($O2444)&amp;INDIRECT($P2444)&amp;INDIRECT($Q2444))</f>
        <v/>
      </c>
      <c r="O2444" s="779" t="s">
        <v>8464</v>
      </c>
      <c r="P2444" s="779" t="s">
        <v>8465</v>
      </c>
      <c r="Q2444" s="779" t="s">
        <v>8466</v>
      </c>
      <c r="R2444" s="779" t="s">
        <v>8467</v>
      </c>
      <c r="S2444" s="779" t="s">
        <v>8468</v>
      </c>
    </row>
    <row r="2445" spans="11:19" hidden="1">
      <c r="K2445" s="779" t="str">
        <f t="shared" ca="1" si="92"/>
        <v/>
      </c>
      <c r="L2445" s="779" t="str">
        <f t="shared" ca="1" si="93"/>
        <v/>
      </c>
      <c r="O2445" s="779" t="s">
        <v>8469</v>
      </c>
      <c r="P2445" s="779" t="s">
        <v>8470</v>
      </c>
      <c r="Q2445" s="779" t="s">
        <v>12008</v>
      </c>
      <c r="R2445" s="779" t="s">
        <v>12009</v>
      </c>
      <c r="S2445" s="779" t="s">
        <v>12010</v>
      </c>
    </row>
    <row r="2446" spans="11:19" hidden="1">
      <c r="K2446" s="779" t="str">
        <f t="shared" ca="1" si="92"/>
        <v/>
      </c>
      <c r="L2446" s="779" t="str">
        <f t="shared" ca="1" si="93"/>
        <v/>
      </c>
      <c r="O2446" s="779" t="s">
        <v>12011</v>
      </c>
      <c r="P2446" s="779" t="s">
        <v>12012</v>
      </c>
      <c r="Q2446" s="779" t="s">
        <v>12013</v>
      </c>
      <c r="R2446" s="779" t="s">
        <v>8544</v>
      </c>
      <c r="S2446" s="779" t="s">
        <v>8545</v>
      </c>
    </row>
    <row r="2447" spans="11:19" hidden="1">
      <c r="K2447" s="779" t="str">
        <f t="shared" ca="1" si="92"/>
        <v/>
      </c>
      <c r="L2447" s="779" t="str">
        <f t="shared" ca="1" si="93"/>
        <v/>
      </c>
      <c r="O2447" s="779" t="s">
        <v>8546</v>
      </c>
      <c r="P2447" s="779" t="s">
        <v>8547</v>
      </c>
      <c r="Q2447" s="779" t="s">
        <v>8548</v>
      </c>
      <c r="R2447" s="779" t="s">
        <v>8549</v>
      </c>
      <c r="S2447" s="779" t="s">
        <v>8550</v>
      </c>
    </row>
    <row r="2448" spans="11:19" hidden="1">
      <c r="K2448" s="779" t="str">
        <f t="shared" ca="1" si="92"/>
        <v/>
      </c>
      <c r="L2448" s="779" t="str">
        <f t="shared" ca="1" si="93"/>
        <v/>
      </c>
      <c r="O2448" s="779" t="s">
        <v>8551</v>
      </c>
      <c r="P2448" s="779" t="s">
        <v>8552</v>
      </c>
      <c r="Q2448" s="779" t="s">
        <v>8553</v>
      </c>
      <c r="R2448" s="779" t="s">
        <v>8554</v>
      </c>
      <c r="S2448" s="779" t="s">
        <v>8555</v>
      </c>
    </row>
    <row r="2449" spans="11:19" hidden="1">
      <c r="K2449" s="779" t="str">
        <f t="shared" ca="1" si="92"/>
        <v/>
      </c>
      <c r="L2449" s="779" t="str">
        <f t="shared" ca="1" si="93"/>
        <v/>
      </c>
      <c r="O2449" s="779" t="s">
        <v>8556</v>
      </c>
      <c r="P2449" s="779" t="s">
        <v>8557</v>
      </c>
      <c r="Q2449" s="779" t="s">
        <v>6321</v>
      </c>
      <c r="R2449" s="779" t="s">
        <v>6322</v>
      </c>
      <c r="S2449" s="779" t="s">
        <v>6323</v>
      </c>
    </row>
    <row r="2450" spans="11:19" hidden="1">
      <c r="K2450" s="779" t="str">
        <f t="shared" ca="1" si="92"/>
        <v/>
      </c>
      <c r="L2450" s="779" t="str">
        <f t="shared" ca="1" si="93"/>
        <v/>
      </c>
      <c r="O2450" s="779" t="s">
        <v>6324</v>
      </c>
      <c r="P2450" s="779" t="s">
        <v>6325</v>
      </c>
      <c r="Q2450" s="779" t="s">
        <v>6326</v>
      </c>
      <c r="R2450" s="779" t="s">
        <v>6327</v>
      </c>
      <c r="S2450" s="779" t="s">
        <v>6328</v>
      </c>
    </row>
    <row r="2451" spans="11:19" hidden="1">
      <c r="K2451" s="779" t="str">
        <f t="shared" ca="1" si="92"/>
        <v/>
      </c>
      <c r="L2451" s="779" t="str">
        <f t="shared" ca="1" si="93"/>
        <v/>
      </c>
      <c r="O2451" s="779" t="s">
        <v>6329</v>
      </c>
      <c r="P2451" s="779" t="s">
        <v>6330</v>
      </c>
      <c r="Q2451" s="779" t="s">
        <v>6331</v>
      </c>
      <c r="R2451" s="779" t="s">
        <v>6332</v>
      </c>
      <c r="S2451" s="779" t="s">
        <v>6333</v>
      </c>
    </row>
    <row r="2452" spans="11:19" hidden="1">
      <c r="K2452" s="779" t="str">
        <f t="shared" ca="1" si="92"/>
        <v/>
      </c>
      <c r="L2452" s="779" t="str">
        <f t="shared" ca="1" si="93"/>
        <v/>
      </c>
      <c r="O2452" s="779" t="s">
        <v>6334</v>
      </c>
      <c r="P2452" s="779" t="s">
        <v>6335</v>
      </c>
      <c r="Q2452" s="779" t="s">
        <v>6336</v>
      </c>
      <c r="R2452" s="779" t="s">
        <v>6337</v>
      </c>
      <c r="S2452" s="779" t="s">
        <v>6338</v>
      </c>
    </row>
    <row r="2453" spans="11:19" hidden="1">
      <c r="K2453" s="779" t="str">
        <f t="shared" ca="1" si="92"/>
        <v/>
      </c>
      <c r="L2453" s="779" t="str">
        <f t="shared" ca="1" si="93"/>
        <v/>
      </c>
      <c r="O2453" s="779" t="s">
        <v>13491</v>
      </c>
      <c r="P2453" s="779" t="s">
        <v>13492</v>
      </c>
      <c r="Q2453" s="779" t="s">
        <v>7245</v>
      </c>
      <c r="R2453" s="779" t="s">
        <v>9312</v>
      </c>
      <c r="S2453" s="779" t="s">
        <v>9313</v>
      </c>
    </row>
    <row r="2454" spans="11:19" hidden="1">
      <c r="K2454" s="779" t="str">
        <f t="shared" ca="1" si="92"/>
        <v/>
      </c>
      <c r="L2454" s="779" t="str">
        <f t="shared" ca="1" si="93"/>
        <v/>
      </c>
      <c r="O2454" s="779" t="s">
        <v>9314</v>
      </c>
      <c r="P2454" s="779" t="s">
        <v>10708</v>
      </c>
      <c r="Q2454" s="779" t="s">
        <v>10709</v>
      </c>
      <c r="R2454" s="779" t="s">
        <v>10710</v>
      </c>
      <c r="S2454" s="779" t="s">
        <v>10711</v>
      </c>
    </row>
    <row r="2455" spans="11:19" hidden="1">
      <c r="K2455" s="779" t="str">
        <f t="shared" ca="1" si="92"/>
        <v/>
      </c>
      <c r="L2455" s="779" t="str">
        <f t="shared" ca="1" si="93"/>
        <v/>
      </c>
      <c r="O2455" s="779" t="s">
        <v>7240</v>
      </c>
      <c r="P2455" s="779" t="s">
        <v>7241</v>
      </c>
      <c r="Q2455" s="779" t="s">
        <v>7242</v>
      </c>
      <c r="R2455" s="779" t="s">
        <v>7243</v>
      </c>
      <c r="S2455" s="779" t="s">
        <v>4166</v>
      </c>
    </row>
    <row r="2456" spans="11:19" hidden="1">
      <c r="K2456" s="779" t="str">
        <f t="shared" ca="1" si="92"/>
        <v/>
      </c>
      <c r="L2456" s="779" t="str">
        <f t="shared" ca="1" si="93"/>
        <v/>
      </c>
      <c r="O2456" s="779" t="s">
        <v>4167</v>
      </c>
      <c r="P2456" s="779" t="s">
        <v>4168</v>
      </c>
      <c r="Q2456" s="779" t="s">
        <v>4169</v>
      </c>
      <c r="R2456" s="779" t="s">
        <v>4170</v>
      </c>
      <c r="S2456" s="779" t="s">
        <v>4171</v>
      </c>
    </row>
    <row r="2457" spans="11:19" hidden="1">
      <c r="K2457" s="779" t="str">
        <f t="shared" ca="1" si="92"/>
        <v/>
      </c>
      <c r="L2457" s="779" t="str">
        <f t="shared" ca="1" si="93"/>
        <v/>
      </c>
      <c r="O2457" s="779" t="s">
        <v>5381</v>
      </c>
      <c r="P2457" s="779" t="s">
        <v>5382</v>
      </c>
      <c r="Q2457" s="779" t="s">
        <v>5383</v>
      </c>
      <c r="R2457" s="779" t="s">
        <v>5384</v>
      </c>
      <c r="S2457" s="779" t="s">
        <v>5385</v>
      </c>
    </row>
    <row r="2458" spans="11:19" hidden="1">
      <c r="K2458" s="779" t="str">
        <f t="shared" ca="1" si="92"/>
        <v/>
      </c>
      <c r="L2458" s="779" t="str">
        <f t="shared" ca="1" si="93"/>
        <v/>
      </c>
      <c r="O2458" s="779" t="s">
        <v>5386</v>
      </c>
      <c r="P2458" s="779" t="s">
        <v>5387</v>
      </c>
      <c r="Q2458" s="779" t="s">
        <v>5388</v>
      </c>
      <c r="R2458" s="779" t="s">
        <v>5389</v>
      </c>
      <c r="S2458" s="779" t="s">
        <v>5390</v>
      </c>
    </row>
    <row r="2459" spans="11:19" hidden="1">
      <c r="K2459" s="779" t="str">
        <f t="shared" ca="1" si="92"/>
        <v/>
      </c>
      <c r="L2459" s="779" t="str">
        <f t="shared" ca="1" si="93"/>
        <v/>
      </c>
      <c r="O2459" s="779" t="s">
        <v>5391</v>
      </c>
      <c r="P2459" s="779" t="s">
        <v>5392</v>
      </c>
      <c r="Q2459" s="779" t="s">
        <v>5393</v>
      </c>
      <c r="R2459" s="779" t="s">
        <v>10778</v>
      </c>
      <c r="S2459" s="779" t="s">
        <v>10779</v>
      </c>
    </row>
    <row r="2460" spans="11:19" hidden="1">
      <c r="K2460" s="779" t="str">
        <f t="shared" ca="1" si="92"/>
        <v/>
      </c>
      <c r="L2460" s="779" t="str">
        <f t="shared" ca="1" si="93"/>
        <v/>
      </c>
      <c r="O2460" s="779" t="s">
        <v>10780</v>
      </c>
      <c r="P2460" s="779" t="s">
        <v>10781</v>
      </c>
      <c r="Q2460" s="779" t="s">
        <v>10782</v>
      </c>
      <c r="R2460" s="779" t="s">
        <v>10783</v>
      </c>
      <c r="S2460" s="779" t="s">
        <v>6253</v>
      </c>
    </row>
    <row r="2461" spans="11:19" hidden="1">
      <c r="K2461" s="779" t="str">
        <f t="shared" ca="1" si="92"/>
        <v/>
      </c>
      <c r="L2461" s="779" t="str">
        <f t="shared" ca="1" si="93"/>
        <v/>
      </c>
      <c r="O2461" s="779" t="s">
        <v>6254</v>
      </c>
      <c r="P2461" s="779" t="s">
        <v>11104</v>
      </c>
      <c r="Q2461" s="779" t="s">
        <v>11105</v>
      </c>
      <c r="R2461" s="779" t="s">
        <v>11106</v>
      </c>
      <c r="S2461" s="779" t="s">
        <v>11107</v>
      </c>
    </row>
    <row r="2462" spans="11:19" hidden="1">
      <c r="K2462" s="779" t="str">
        <f t="shared" ca="1" si="92"/>
        <v/>
      </c>
      <c r="L2462" s="779" t="str">
        <f t="shared" ca="1" si="93"/>
        <v/>
      </c>
      <c r="O2462" s="779" t="s">
        <v>11108</v>
      </c>
      <c r="P2462" s="779" t="s">
        <v>11109</v>
      </c>
      <c r="Q2462" s="779" t="s">
        <v>11110</v>
      </c>
      <c r="R2462" s="779" t="s">
        <v>11111</v>
      </c>
      <c r="S2462" s="779" t="s">
        <v>11112</v>
      </c>
    </row>
    <row r="2463" spans="11:19" hidden="1">
      <c r="K2463" s="779" t="str">
        <f t="shared" ca="1" si="92"/>
        <v/>
      </c>
      <c r="L2463" s="779" t="str">
        <f t="shared" ca="1" si="93"/>
        <v/>
      </c>
      <c r="O2463" s="779" t="s">
        <v>11113</v>
      </c>
      <c r="P2463" s="779" t="s">
        <v>7244</v>
      </c>
      <c r="Q2463" s="779" t="s">
        <v>13506</v>
      </c>
      <c r="R2463" s="779" t="s">
        <v>5208</v>
      </c>
      <c r="S2463" s="779" t="s">
        <v>5209</v>
      </c>
    </row>
    <row r="2464" spans="11:19" hidden="1">
      <c r="K2464" s="779" t="str">
        <f t="shared" ca="1" si="92"/>
        <v/>
      </c>
      <c r="L2464" s="779" t="str">
        <f t="shared" ca="1" si="93"/>
        <v/>
      </c>
      <c r="O2464" s="779" t="s">
        <v>5210</v>
      </c>
      <c r="P2464" s="779" t="s">
        <v>5211</v>
      </c>
      <c r="Q2464" s="779" t="s">
        <v>5212</v>
      </c>
      <c r="R2464" s="779" t="s">
        <v>5213</v>
      </c>
      <c r="S2464" s="779" t="s">
        <v>5214</v>
      </c>
    </row>
    <row r="2465" spans="11:19" hidden="1">
      <c r="K2465" s="779" t="str">
        <f t="shared" ca="1" si="92"/>
        <v/>
      </c>
      <c r="L2465" s="779" t="str">
        <f t="shared" ca="1" si="93"/>
        <v/>
      </c>
      <c r="O2465" s="779" t="s">
        <v>5215</v>
      </c>
      <c r="P2465" s="779" t="s">
        <v>5216</v>
      </c>
      <c r="Q2465" s="779" t="s">
        <v>5217</v>
      </c>
      <c r="R2465" s="779" t="s">
        <v>4172</v>
      </c>
      <c r="S2465" s="779" t="s">
        <v>4173</v>
      </c>
    </row>
    <row r="2466" spans="11:19" hidden="1">
      <c r="K2466" s="779" t="str">
        <f t="shared" ca="1" si="92"/>
        <v/>
      </c>
      <c r="L2466" s="779" t="str">
        <f t="shared" ca="1" si="93"/>
        <v/>
      </c>
      <c r="O2466" s="779" t="s">
        <v>4174</v>
      </c>
      <c r="P2466" s="779" t="s">
        <v>4175</v>
      </c>
      <c r="Q2466" s="779" t="s">
        <v>4176</v>
      </c>
      <c r="R2466" s="779" t="s">
        <v>4177</v>
      </c>
      <c r="S2466" s="779" t="s">
        <v>4178</v>
      </c>
    </row>
    <row r="2467" spans="11:19" hidden="1">
      <c r="K2467" s="779" t="str">
        <f t="shared" ca="1" si="92"/>
        <v/>
      </c>
      <c r="L2467" s="779" t="str">
        <f t="shared" ca="1" si="93"/>
        <v/>
      </c>
      <c r="O2467" s="779" t="s">
        <v>4179</v>
      </c>
      <c r="P2467" s="779" t="s">
        <v>4180</v>
      </c>
      <c r="Q2467" s="779" t="s">
        <v>9687</v>
      </c>
      <c r="R2467" s="779" t="s">
        <v>9688</v>
      </c>
      <c r="S2467" s="779" t="s">
        <v>9689</v>
      </c>
    </row>
    <row r="2468" spans="11:19" hidden="1">
      <c r="K2468" s="779" t="str">
        <f t="shared" ca="1" si="92"/>
        <v/>
      </c>
      <c r="L2468" s="779" t="str">
        <f t="shared" ca="1" si="93"/>
        <v/>
      </c>
      <c r="O2468" s="779" t="s">
        <v>9690</v>
      </c>
      <c r="P2468" s="779" t="s">
        <v>9691</v>
      </c>
      <c r="Q2468" s="779" t="s">
        <v>9692</v>
      </c>
      <c r="R2468" s="779" t="s">
        <v>9693</v>
      </c>
      <c r="S2468" s="779" t="s">
        <v>9694</v>
      </c>
    </row>
    <row r="2469" spans="11:19" hidden="1">
      <c r="K2469" s="779" t="str">
        <f t="shared" ca="1" si="92"/>
        <v/>
      </c>
      <c r="L2469" s="779" t="str">
        <f t="shared" ca="1" si="93"/>
        <v/>
      </c>
      <c r="O2469" s="779" t="s">
        <v>9695</v>
      </c>
      <c r="P2469" s="779" t="s">
        <v>9696</v>
      </c>
      <c r="Q2469" s="779" t="s">
        <v>9697</v>
      </c>
      <c r="R2469" s="779" t="s">
        <v>9698</v>
      </c>
      <c r="S2469" s="779" t="s">
        <v>9699</v>
      </c>
    </row>
    <row r="2470" spans="11:19" hidden="1">
      <c r="K2470" s="779" t="str">
        <f t="shared" ca="1" si="92"/>
        <v/>
      </c>
      <c r="L2470" s="779" t="str">
        <f t="shared" ca="1" si="93"/>
        <v/>
      </c>
      <c r="O2470" s="779" t="s">
        <v>6479</v>
      </c>
      <c r="P2470" s="779" t="s">
        <v>6480</v>
      </c>
      <c r="Q2470" s="779" t="s">
        <v>11562</v>
      </c>
      <c r="R2470" s="779" t="s">
        <v>11563</v>
      </c>
      <c r="S2470" s="779" t="s">
        <v>11564</v>
      </c>
    </row>
    <row r="2471" spans="11:19" hidden="1">
      <c r="K2471" s="779" t="str">
        <f t="shared" ca="1" si="92"/>
        <v/>
      </c>
      <c r="L2471" s="779" t="str">
        <f t="shared" ca="1" si="93"/>
        <v/>
      </c>
      <c r="O2471" s="779" t="s">
        <v>11565</v>
      </c>
      <c r="P2471" s="779" t="s">
        <v>11566</v>
      </c>
      <c r="Q2471" s="779" t="s">
        <v>11567</v>
      </c>
      <c r="R2471" s="779" t="s">
        <v>1161</v>
      </c>
      <c r="S2471" s="779" t="s">
        <v>9493</v>
      </c>
    </row>
    <row r="2472" spans="11:19" hidden="1">
      <c r="K2472" s="779" t="str">
        <f t="shared" ca="1" si="92"/>
        <v/>
      </c>
      <c r="L2472" s="779" t="str">
        <f t="shared" ca="1" si="93"/>
        <v/>
      </c>
      <c r="O2472" s="779" t="s">
        <v>9670</v>
      </c>
      <c r="P2472" s="779" t="s">
        <v>9671</v>
      </c>
      <c r="Q2472" s="779" t="s">
        <v>9672</v>
      </c>
      <c r="R2472" s="779" t="s">
        <v>9673</v>
      </c>
      <c r="S2472" s="779" t="s">
        <v>9674</v>
      </c>
    </row>
    <row r="2473" spans="11:19" hidden="1">
      <c r="K2473" s="779" t="str">
        <f t="shared" ca="1" si="92"/>
        <v/>
      </c>
      <c r="L2473" s="779" t="str">
        <f t="shared" ca="1" si="93"/>
        <v/>
      </c>
      <c r="O2473" s="779" t="s">
        <v>9675</v>
      </c>
      <c r="P2473" s="779" t="s">
        <v>2062</v>
      </c>
      <c r="Q2473" s="779" t="s">
        <v>2063</v>
      </c>
      <c r="R2473" s="779" t="s">
        <v>2064</v>
      </c>
      <c r="S2473" s="779" t="s">
        <v>2065</v>
      </c>
    </row>
    <row r="2474" spans="11:19" hidden="1">
      <c r="K2474" s="779" t="str">
        <f t="shared" ca="1" si="92"/>
        <v/>
      </c>
      <c r="L2474" s="779" t="str">
        <f t="shared" ca="1" si="93"/>
        <v/>
      </c>
      <c r="O2474" s="779" t="s">
        <v>355</v>
      </c>
      <c r="P2474" s="779" t="s">
        <v>356</v>
      </c>
      <c r="Q2474" s="779" t="s">
        <v>12508</v>
      </c>
      <c r="R2474" s="779" t="s">
        <v>12509</v>
      </c>
      <c r="S2474" s="779" t="s">
        <v>12510</v>
      </c>
    </row>
    <row r="2475" spans="11:19" hidden="1">
      <c r="K2475" s="779" t="str">
        <f t="shared" ca="1" si="92"/>
        <v/>
      </c>
      <c r="L2475" s="779" t="str">
        <f t="shared" ca="1" si="93"/>
        <v/>
      </c>
      <c r="O2475" s="779" t="s">
        <v>12511</v>
      </c>
      <c r="P2475" s="779" t="s">
        <v>12512</v>
      </c>
      <c r="Q2475" s="779" t="s">
        <v>12513</v>
      </c>
      <c r="R2475" s="779" t="s">
        <v>12514</v>
      </c>
      <c r="S2475" s="779" t="s">
        <v>12515</v>
      </c>
    </row>
    <row r="2476" spans="11:19" hidden="1">
      <c r="K2476" s="779" t="str">
        <f t="shared" ca="1" si="92"/>
        <v/>
      </c>
      <c r="L2476" s="779" t="str">
        <f t="shared" ca="1" si="93"/>
        <v/>
      </c>
      <c r="O2476" s="779" t="s">
        <v>12516</v>
      </c>
      <c r="P2476" s="779" t="s">
        <v>12517</v>
      </c>
      <c r="Q2476" s="779" t="s">
        <v>12518</v>
      </c>
      <c r="R2476" s="779" t="s">
        <v>12519</v>
      </c>
      <c r="S2476" s="779" t="s">
        <v>12520</v>
      </c>
    </row>
    <row r="2477" spans="11:19" hidden="1">
      <c r="K2477" s="779" t="str">
        <f t="shared" ca="1" si="92"/>
        <v/>
      </c>
      <c r="L2477" s="779" t="str">
        <f t="shared" ca="1" si="93"/>
        <v/>
      </c>
      <c r="O2477" s="779" t="s">
        <v>12521</v>
      </c>
      <c r="P2477" s="779" t="s">
        <v>12522</v>
      </c>
      <c r="Q2477" s="779" t="s">
        <v>12523</v>
      </c>
      <c r="R2477" s="779" t="s">
        <v>12524</v>
      </c>
      <c r="S2477" s="779" t="s">
        <v>2613</v>
      </c>
    </row>
    <row r="2478" spans="11:19" hidden="1">
      <c r="K2478" s="779" t="str">
        <f t="shared" ca="1" si="92"/>
        <v/>
      </c>
      <c r="L2478" s="779" t="str">
        <f t="shared" ca="1" si="93"/>
        <v/>
      </c>
      <c r="O2478" s="779" t="s">
        <v>2614</v>
      </c>
      <c r="P2478" s="779" t="s">
        <v>2615</v>
      </c>
      <c r="Q2478" s="779" t="s">
        <v>2616</v>
      </c>
      <c r="R2478" s="779" t="s">
        <v>2617</v>
      </c>
      <c r="S2478" s="779" t="s">
        <v>2618</v>
      </c>
    </row>
    <row r="2479" spans="11:19" hidden="1">
      <c r="K2479" s="779" t="str">
        <f t="shared" ca="1" si="92"/>
        <v/>
      </c>
      <c r="L2479" s="779" t="str">
        <f t="shared" ca="1" si="93"/>
        <v/>
      </c>
      <c r="O2479" s="779" t="s">
        <v>2619</v>
      </c>
      <c r="P2479" s="779" t="s">
        <v>2620</v>
      </c>
      <c r="Q2479" s="779" t="s">
        <v>2621</v>
      </c>
      <c r="R2479" s="779" t="s">
        <v>2622</v>
      </c>
      <c r="S2479" s="779" t="s">
        <v>2623</v>
      </c>
    </row>
    <row r="2480" spans="11:19" hidden="1">
      <c r="K2480" s="779" t="str">
        <f t="shared" ca="1" si="92"/>
        <v/>
      </c>
      <c r="L2480" s="779" t="str">
        <f t="shared" ca="1" si="93"/>
        <v/>
      </c>
      <c r="O2480" s="779" t="s">
        <v>2624</v>
      </c>
      <c r="P2480" s="779" t="s">
        <v>2625</v>
      </c>
      <c r="Q2480" s="779" t="s">
        <v>2626</v>
      </c>
      <c r="R2480" s="779" t="s">
        <v>204</v>
      </c>
      <c r="S2480" s="779" t="s">
        <v>205</v>
      </c>
    </row>
    <row r="2481" spans="11:19" hidden="1">
      <c r="K2481" s="779" t="str">
        <f t="shared" ca="1" si="92"/>
        <v/>
      </c>
      <c r="L2481" s="779" t="str">
        <f t="shared" ca="1" si="93"/>
        <v/>
      </c>
      <c r="O2481" s="779" t="s">
        <v>206</v>
      </c>
      <c r="P2481" s="779" t="s">
        <v>207</v>
      </c>
      <c r="Q2481" s="779" t="s">
        <v>208</v>
      </c>
      <c r="R2481" s="779" t="s">
        <v>209</v>
      </c>
      <c r="S2481" s="779" t="s">
        <v>210</v>
      </c>
    </row>
    <row r="2482" spans="11:19" hidden="1">
      <c r="K2482" s="779" t="str">
        <f t="shared" ca="1" si="92"/>
        <v/>
      </c>
      <c r="L2482" s="779" t="str">
        <f t="shared" ca="1" si="93"/>
        <v/>
      </c>
      <c r="O2482" s="779" t="s">
        <v>211</v>
      </c>
      <c r="P2482" s="779" t="s">
        <v>212</v>
      </c>
      <c r="Q2482" s="779" t="s">
        <v>1754</v>
      </c>
      <c r="R2482" s="779" t="s">
        <v>1755</v>
      </c>
      <c r="S2482" s="779" t="s">
        <v>1756</v>
      </c>
    </row>
    <row r="2483" spans="11:19" hidden="1">
      <c r="K2483" s="779" t="str">
        <f t="shared" ca="1" si="92"/>
        <v/>
      </c>
      <c r="L2483" s="779" t="str">
        <f t="shared" ca="1" si="93"/>
        <v/>
      </c>
      <c r="O2483" s="779" t="s">
        <v>1757</v>
      </c>
      <c r="P2483" s="779" t="s">
        <v>1758</v>
      </c>
      <c r="Q2483" s="779" t="s">
        <v>1759</v>
      </c>
      <c r="R2483" s="779" t="s">
        <v>1760</v>
      </c>
      <c r="S2483" s="779" t="s">
        <v>1761</v>
      </c>
    </row>
    <row r="2484" spans="11:19" hidden="1">
      <c r="K2484" s="779" t="str">
        <f t="shared" ca="1" si="92"/>
        <v/>
      </c>
      <c r="L2484" s="779" t="str">
        <f t="shared" ca="1" si="93"/>
        <v/>
      </c>
      <c r="O2484" s="779" t="s">
        <v>1762</v>
      </c>
      <c r="P2484" s="779" t="s">
        <v>1763</v>
      </c>
      <c r="Q2484" s="779" t="s">
        <v>1764</v>
      </c>
      <c r="R2484" s="779" t="s">
        <v>1765</v>
      </c>
      <c r="S2484" s="779" t="s">
        <v>1766</v>
      </c>
    </row>
    <row r="2485" spans="11:19" hidden="1">
      <c r="K2485" s="779" t="str">
        <f t="shared" ca="1" si="92"/>
        <v/>
      </c>
      <c r="L2485" s="779" t="str">
        <f t="shared" ca="1" si="93"/>
        <v/>
      </c>
      <c r="O2485" s="779" t="s">
        <v>1767</v>
      </c>
      <c r="P2485" s="779" t="s">
        <v>1768</v>
      </c>
      <c r="Q2485" s="779" t="s">
        <v>1769</v>
      </c>
      <c r="R2485" s="779" t="s">
        <v>1770</v>
      </c>
      <c r="S2485" s="779" t="s">
        <v>1771</v>
      </c>
    </row>
    <row r="2486" spans="11:19" hidden="1">
      <c r="K2486" s="779" t="str">
        <f t="shared" ca="1" si="92"/>
        <v/>
      </c>
      <c r="L2486" s="779" t="str">
        <f t="shared" ca="1" si="93"/>
        <v/>
      </c>
      <c r="O2486" s="779" t="s">
        <v>8007</v>
      </c>
      <c r="P2486" s="779" t="s">
        <v>4738</v>
      </c>
      <c r="Q2486" s="779" t="s">
        <v>4739</v>
      </c>
      <c r="R2486" s="779" t="s">
        <v>4740</v>
      </c>
      <c r="S2486" s="779" t="s">
        <v>2686</v>
      </c>
    </row>
    <row r="2487" spans="11:19" hidden="1">
      <c r="K2487" s="779" t="str">
        <f t="shared" ca="1" si="92"/>
        <v/>
      </c>
      <c r="L2487" s="779" t="str">
        <f t="shared" ca="1" si="93"/>
        <v/>
      </c>
      <c r="O2487" s="779" t="s">
        <v>10847</v>
      </c>
      <c r="P2487" s="779" t="s">
        <v>10848</v>
      </c>
      <c r="Q2487" s="779" t="s">
        <v>10849</v>
      </c>
      <c r="R2487" s="779" t="s">
        <v>10850</v>
      </c>
      <c r="S2487" s="779" t="s">
        <v>2191</v>
      </c>
    </row>
    <row r="2488" spans="11:19" hidden="1">
      <c r="K2488" s="779" t="str">
        <f t="shared" ca="1" si="92"/>
        <v/>
      </c>
      <c r="L2488" s="779" t="str">
        <f t="shared" ca="1" si="93"/>
        <v/>
      </c>
      <c r="O2488" s="779" t="s">
        <v>2192</v>
      </c>
      <c r="P2488" s="779" t="s">
        <v>2193</v>
      </c>
      <c r="Q2488" s="779" t="s">
        <v>2194</v>
      </c>
      <c r="R2488" s="779" t="s">
        <v>2195</v>
      </c>
      <c r="S2488" s="779" t="s">
        <v>2196</v>
      </c>
    </row>
    <row r="2489" spans="11:19" hidden="1">
      <c r="K2489" s="779" t="str">
        <f t="shared" ca="1" si="92"/>
        <v/>
      </c>
      <c r="L2489" s="779" t="str">
        <f t="shared" ca="1" si="93"/>
        <v/>
      </c>
      <c r="O2489" s="779" t="s">
        <v>2197</v>
      </c>
      <c r="P2489" s="779" t="s">
        <v>13707</v>
      </c>
      <c r="Q2489" s="779" t="s">
        <v>13708</v>
      </c>
      <c r="R2489" s="779" t="s">
        <v>13709</v>
      </c>
      <c r="S2489" s="779" t="s">
        <v>10689</v>
      </c>
    </row>
    <row r="2490" spans="11:19" hidden="1">
      <c r="K2490" s="779" t="str">
        <f t="shared" ca="1" si="92"/>
        <v/>
      </c>
      <c r="L2490" s="779" t="str">
        <f t="shared" ca="1" si="93"/>
        <v/>
      </c>
      <c r="O2490" s="779" t="s">
        <v>5419</v>
      </c>
      <c r="P2490" s="779" t="s">
        <v>5420</v>
      </c>
      <c r="Q2490" s="779" t="s">
        <v>5421</v>
      </c>
      <c r="R2490" s="779" t="s">
        <v>5422</v>
      </c>
      <c r="S2490" s="779" t="s">
        <v>5423</v>
      </c>
    </row>
    <row r="2491" spans="11:19" hidden="1">
      <c r="K2491" s="779" t="str">
        <f t="shared" ca="1" si="92"/>
        <v/>
      </c>
      <c r="L2491" s="779" t="str">
        <f t="shared" ca="1" si="93"/>
        <v/>
      </c>
      <c r="O2491" s="779" t="s">
        <v>9239</v>
      </c>
      <c r="P2491" s="779" t="s">
        <v>9240</v>
      </c>
      <c r="Q2491" s="779" t="s">
        <v>9241</v>
      </c>
      <c r="R2491" s="779" t="s">
        <v>9242</v>
      </c>
      <c r="S2491" s="779" t="s">
        <v>9243</v>
      </c>
    </row>
    <row r="2492" spans="11:19" hidden="1">
      <c r="K2492" s="779" t="str">
        <f t="shared" ca="1" si="92"/>
        <v/>
      </c>
      <c r="L2492" s="779" t="str">
        <f t="shared" ca="1" si="93"/>
        <v/>
      </c>
      <c r="O2492" s="779" t="s">
        <v>9244</v>
      </c>
      <c r="P2492" s="779" t="s">
        <v>13229</v>
      </c>
      <c r="Q2492" s="779" t="s">
        <v>13230</v>
      </c>
      <c r="R2492" s="779" t="s">
        <v>13231</v>
      </c>
      <c r="S2492" s="779" t="s">
        <v>13232</v>
      </c>
    </row>
    <row r="2493" spans="11:19" hidden="1">
      <c r="K2493" s="779" t="str">
        <f t="shared" ca="1" si="92"/>
        <v/>
      </c>
      <c r="L2493" s="779" t="str">
        <f t="shared" ca="1" si="93"/>
        <v/>
      </c>
      <c r="O2493" s="779" t="s">
        <v>13233</v>
      </c>
      <c r="P2493" s="779" t="s">
        <v>13234</v>
      </c>
      <c r="Q2493" s="779" t="s">
        <v>13235</v>
      </c>
      <c r="R2493" s="779" t="s">
        <v>213</v>
      </c>
      <c r="S2493" s="779" t="s">
        <v>214</v>
      </c>
    </row>
    <row r="2494" spans="11:19" hidden="1">
      <c r="K2494" s="779" t="str">
        <f t="shared" ca="1" si="92"/>
        <v/>
      </c>
      <c r="L2494" s="779" t="str">
        <f t="shared" ca="1" si="93"/>
        <v/>
      </c>
      <c r="O2494" s="779" t="s">
        <v>215</v>
      </c>
      <c r="P2494" s="779" t="s">
        <v>13667</v>
      </c>
      <c r="Q2494" s="779" t="s">
        <v>13668</v>
      </c>
      <c r="R2494" s="779" t="s">
        <v>13669</v>
      </c>
      <c r="S2494" s="779" t="s">
        <v>13670</v>
      </c>
    </row>
    <row r="2495" spans="11:19" hidden="1">
      <c r="K2495" s="779" t="str">
        <f t="shared" ca="1" si="92"/>
        <v/>
      </c>
      <c r="L2495" s="779" t="str">
        <f t="shared" ca="1" si="93"/>
        <v/>
      </c>
      <c r="O2495" s="779" t="s">
        <v>13671</v>
      </c>
      <c r="P2495" s="779" t="s">
        <v>13672</v>
      </c>
      <c r="Q2495" s="779" t="s">
        <v>13673</v>
      </c>
      <c r="R2495" s="779" t="s">
        <v>13674</v>
      </c>
      <c r="S2495" s="779" t="s">
        <v>13675</v>
      </c>
    </row>
    <row r="2496" spans="11:19" hidden="1">
      <c r="K2496" s="779" t="str">
        <f t="shared" ca="1" si="92"/>
        <v/>
      </c>
      <c r="L2496" s="779" t="str">
        <f t="shared" ca="1" si="93"/>
        <v/>
      </c>
      <c r="O2496" s="779" t="s">
        <v>13676</v>
      </c>
      <c r="P2496" s="779" t="s">
        <v>13677</v>
      </c>
      <c r="Q2496" s="779" t="s">
        <v>13678</v>
      </c>
      <c r="R2496" s="779" t="s">
        <v>7534</v>
      </c>
      <c r="S2496" s="779" t="s">
        <v>7535</v>
      </c>
    </row>
    <row r="2497" spans="11:19" hidden="1">
      <c r="K2497" s="779" t="str">
        <f t="shared" ca="1" si="92"/>
        <v/>
      </c>
      <c r="L2497" s="779" t="str">
        <f t="shared" ca="1" si="93"/>
        <v/>
      </c>
      <c r="O2497" s="779" t="s">
        <v>7536</v>
      </c>
      <c r="P2497" s="779" t="s">
        <v>8392</v>
      </c>
      <c r="Q2497" s="779" t="s">
        <v>8393</v>
      </c>
      <c r="R2497" s="779" t="s">
        <v>8394</v>
      </c>
      <c r="S2497" s="779" t="s">
        <v>8395</v>
      </c>
    </row>
    <row r="2498" spans="11:19" hidden="1">
      <c r="K2498" s="779" t="str">
        <f t="shared" ca="1" si="92"/>
        <v/>
      </c>
      <c r="L2498" s="779" t="str">
        <f t="shared" ca="1" si="93"/>
        <v/>
      </c>
      <c r="O2498" s="779" t="s">
        <v>8396</v>
      </c>
      <c r="P2498" s="779" t="s">
        <v>8397</v>
      </c>
      <c r="Q2498" s="779" t="s">
        <v>8398</v>
      </c>
      <c r="R2498" s="779" t="s">
        <v>8399</v>
      </c>
      <c r="S2498" s="779" t="s">
        <v>8400</v>
      </c>
    </row>
    <row r="2499" spans="11:19" hidden="1">
      <c r="K2499" s="779" t="str">
        <f t="shared" ca="1" si="92"/>
        <v/>
      </c>
      <c r="L2499" s="779" t="str">
        <f t="shared" ca="1" si="93"/>
        <v/>
      </c>
      <c r="O2499" s="779" t="s">
        <v>8401</v>
      </c>
      <c r="P2499" s="779" t="s">
        <v>8402</v>
      </c>
      <c r="Q2499" s="779" t="s">
        <v>8403</v>
      </c>
      <c r="R2499" s="779" t="s">
        <v>8404</v>
      </c>
      <c r="S2499" s="779" t="s">
        <v>8405</v>
      </c>
    </row>
    <row r="2500" spans="11:19" hidden="1">
      <c r="K2500" s="779" t="str">
        <f t="shared" ca="1" si="92"/>
        <v/>
      </c>
      <c r="L2500" s="779" t="str">
        <f t="shared" ca="1" si="93"/>
        <v/>
      </c>
      <c r="O2500" s="779" t="s">
        <v>8406</v>
      </c>
      <c r="P2500" s="779" t="s">
        <v>8407</v>
      </c>
      <c r="Q2500" s="779" t="s">
        <v>3559</v>
      </c>
      <c r="R2500" s="779" t="s">
        <v>3560</v>
      </c>
      <c r="S2500" s="779" t="s">
        <v>3561</v>
      </c>
    </row>
  </sheetData>
  <sheetProtection password="A8ED" sheet="1" objects="1" scenarios="1" selectLockedCells="1" selectUnlockedCells="1"/>
  <phoneticPr fontId="5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Q87"/>
  <sheetViews>
    <sheetView topLeftCell="A42" zoomScale="90" zoomScaleNormal="90" workbookViewId="0">
      <selection activeCell="B64" sqref="B64"/>
    </sheetView>
  </sheetViews>
  <sheetFormatPr defaultRowHeight="15"/>
  <cols>
    <col min="1" max="1" width="28.7109375" style="973" customWidth="1"/>
    <col min="2" max="2" width="17.28515625" style="974" customWidth="1"/>
    <col min="3" max="3" width="1.85546875" style="974" customWidth="1"/>
    <col min="4" max="4" width="17.28515625" style="974" customWidth="1"/>
    <col min="5" max="5" width="1.85546875" style="974" customWidth="1"/>
    <col min="6" max="6" width="17.28515625" style="974" hidden="1" customWidth="1"/>
    <col min="7" max="7" width="1.85546875" style="974" hidden="1" customWidth="1"/>
    <col min="8" max="8" width="17.28515625" style="974" hidden="1" customWidth="1"/>
    <col min="9" max="9" width="1.85546875" style="974" hidden="1" customWidth="1"/>
    <col min="10" max="10" width="17.28515625" style="974" hidden="1" customWidth="1"/>
    <col min="11" max="11" width="1.85546875" style="974" hidden="1" customWidth="1"/>
    <col min="12" max="12" width="17.28515625" style="974" hidden="1" customWidth="1"/>
    <col min="13" max="13" width="1.85546875" style="974" hidden="1" customWidth="1"/>
    <col min="14" max="14" width="18.7109375" style="974" bestFit="1" customWidth="1"/>
    <col min="15" max="15" width="43" style="973" customWidth="1"/>
    <col min="16" max="16" width="31.42578125" style="973" customWidth="1"/>
    <col min="17" max="17" width="25" style="973" customWidth="1"/>
    <col min="18" max="16384" width="9.140625" style="973"/>
  </cols>
  <sheetData>
    <row r="1" spans="1:16">
      <c r="A1" s="955" t="s">
        <v>2966</v>
      </c>
      <c r="B1" s="1517"/>
      <c r="C1" s="1517"/>
    </row>
    <row r="2" spans="1:16">
      <c r="A2" s="1518" t="s">
        <v>6961</v>
      </c>
      <c r="B2" s="1519"/>
      <c r="C2" s="1519"/>
    </row>
    <row r="3" spans="1:16">
      <c r="A3" s="1520" t="s">
        <v>2636</v>
      </c>
      <c r="B3" s="1521"/>
      <c r="C3" s="1521"/>
    </row>
    <row r="4" spans="1:16">
      <c r="A4" s="983" t="s">
        <v>13016</v>
      </c>
      <c r="B4" s="1522"/>
      <c r="C4" s="1522"/>
    </row>
    <row r="5" spans="1:16" ht="15.75" thickBot="1">
      <c r="A5" s="1523" t="s">
        <v>11309</v>
      </c>
      <c r="B5" s="1524"/>
      <c r="C5" s="1524"/>
      <c r="D5" s="1524"/>
      <c r="E5" s="1524"/>
      <c r="F5" s="1524"/>
      <c r="G5" s="1524"/>
      <c r="H5" s="1524"/>
      <c r="I5" s="1524"/>
      <c r="J5" s="1524"/>
      <c r="K5" s="1524"/>
      <c r="L5" s="1524"/>
      <c r="M5" s="1524"/>
      <c r="N5" s="1524"/>
    </row>
    <row r="7" spans="1:16">
      <c r="N7" s="1525" t="s">
        <v>10913</v>
      </c>
    </row>
    <row r="8" spans="1:16">
      <c r="A8" s="973" t="s">
        <v>805</v>
      </c>
      <c r="B8" s="1525"/>
      <c r="C8" s="1525"/>
      <c r="D8" s="1525"/>
      <c r="E8" s="1525"/>
      <c r="F8" s="1525"/>
      <c r="G8" s="1525"/>
      <c r="H8" s="1525"/>
      <c r="I8" s="1525"/>
      <c r="J8" s="1525"/>
      <c r="K8" s="1525"/>
      <c r="L8" s="1525"/>
      <c r="M8" s="1525"/>
      <c r="N8" s="1525"/>
    </row>
    <row r="9" spans="1:16">
      <c r="B9" s="1525"/>
      <c r="C9" s="1525"/>
      <c r="D9" s="1525"/>
      <c r="E9" s="1525"/>
      <c r="F9" s="1525"/>
      <c r="G9" s="1525"/>
      <c r="H9" s="1525"/>
      <c r="I9" s="1525"/>
      <c r="J9" s="1525"/>
      <c r="K9" s="1525"/>
      <c r="L9" s="1525"/>
      <c r="M9" s="1525"/>
      <c r="N9" s="1525"/>
      <c r="O9" s="1526"/>
      <c r="P9" s="1527"/>
    </row>
    <row r="10" spans="1:16" ht="29.25">
      <c r="A10" s="1528"/>
      <c r="B10" s="1529" t="s">
        <v>6962</v>
      </c>
      <c r="C10" s="1530"/>
      <c r="D10" s="1529" t="s">
        <v>6963</v>
      </c>
      <c r="E10" s="1530"/>
      <c r="F10" s="1529" t="s">
        <v>6964</v>
      </c>
      <c r="G10" s="1531"/>
      <c r="H10" s="1529" t="s">
        <v>5854</v>
      </c>
      <c r="I10" s="1532"/>
      <c r="J10" s="1533" t="s">
        <v>11312</v>
      </c>
      <c r="K10" s="1531"/>
      <c r="L10" s="1533" t="s">
        <v>11313</v>
      </c>
      <c r="M10" s="1531"/>
      <c r="N10" s="1533" t="s">
        <v>11314</v>
      </c>
      <c r="O10" s="1526"/>
      <c r="P10" s="1534"/>
    </row>
    <row r="11" spans="1:16">
      <c r="A11" s="1535" t="s">
        <v>4021</v>
      </c>
      <c r="B11" s="1536"/>
      <c r="C11" s="1536"/>
      <c r="D11" s="1536"/>
      <c r="E11" s="1536"/>
      <c r="F11" s="1536"/>
      <c r="G11" s="1536"/>
      <c r="H11" s="1536"/>
      <c r="I11" s="1536"/>
      <c r="J11" s="1536"/>
      <c r="K11" s="1536"/>
      <c r="L11" s="1536"/>
      <c r="M11" s="1525"/>
      <c r="N11" s="1525"/>
    </row>
    <row r="12" spans="1:16">
      <c r="A12" s="1537" t="s">
        <v>806</v>
      </c>
      <c r="B12" s="1538">
        <f ca="1">B48</f>
        <v>22161881182</v>
      </c>
      <c r="C12" s="1536"/>
      <c r="D12" s="1538">
        <f ca="1">D48</f>
        <v>90989960116</v>
      </c>
      <c r="E12" s="1536"/>
      <c r="F12" s="1538">
        <v>0</v>
      </c>
      <c r="G12" s="1536"/>
      <c r="H12" s="1538">
        <v>0</v>
      </c>
      <c r="I12" s="1536"/>
      <c r="J12" s="1538">
        <v>0</v>
      </c>
      <c r="K12" s="1536"/>
      <c r="L12" s="1538">
        <v>0</v>
      </c>
      <c r="M12" s="1525"/>
      <c r="N12" s="1538">
        <f ca="1">SUM(B12:M12)</f>
        <v>113151841298</v>
      </c>
      <c r="O12" s="1539"/>
    </row>
    <row r="13" spans="1:16">
      <c r="A13" s="1537" t="s">
        <v>3354</v>
      </c>
      <c r="B13" s="1538">
        <v>0</v>
      </c>
      <c r="C13" s="1536"/>
      <c r="D13" s="1538">
        <v>0</v>
      </c>
      <c r="E13" s="1536"/>
      <c r="F13" s="1538">
        <v>0</v>
      </c>
      <c r="G13" s="1536"/>
      <c r="H13" s="1538">
        <v>0</v>
      </c>
      <c r="I13" s="1536"/>
      <c r="J13" s="1538">
        <v>0</v>
      </c>
      <c r="K13" s="1536"/>
      <c r="L13" s="1538">
        <v>0</v>
      </c>
      <c r="M13" s="1525"/>
      <c r="N13" s="1540">
        <f>SUM(B13:M13)</f>
        <v>0</v>
      </c>
      <c r="O13" s="1539"/>
      <c r="P13" s="1541"/>
    </row>
    <row r="14" spans="1:16" ht="30">
      <c r="A14" s="1537" t="s">
        <v>944</v>
      </c>
      <c r="B14" s="1542"/>
      <c r="C14" s="1536"/>
      <c r="D14" s="1542"/>
      <c r="E14" s="1536"/>
      <c r="F14" s="1542"/>
      <c r="G14" s="1536"/>
      <c r="H14" s="1542"/>
      <c r="I14" s="1536"/>
      <c r="J14" s="1542"/>
      <c r="K14" s="1536"/>
      <c r="L14" s="1543"/>
      <c r="N14" s="1538">
        <f ca="1">BS!F89-'TS BP '!N12</f>
        <v>617678479496</v>
      </c>
      <c r="O14" s="1539"/>
      <c r="P14" s="1541"/>
    </row>
    <row r="15" spans="1:16" ht="15.75" thickBot="1">
      <c r="A15" s="1544" t="s">
        <v>945</v>
      </c>
      <c r="B15" s="1545"/>
      <c r="C15" s="1545"/>
      <c r="D15" s="1545"/>
      <c r="E15" s="1545"/>
      <c r="F15" s="1545"/>
      <c r="G15" s="1545"/>
      <c r="H15" s="1545"/>
      <c r="I15" s="1545"/>
      <c r="J15" s="1545"/>
      <c r="K15" s="1545"/>
      <c r="L15" s="1546"/>
      <c r="N15" s="1547">
        <f ca="1">SUM(N12:N14)</f>
        <v>730830320794</v>
      </c>
      <c r="O15" s="1759">
        <f ca="1">N15-BS!F89</f>
        <v>0</v>
      </c>
    </row>
    <row r="16" spans="1:16" ht="15.75" thickTop="1">
      <c r="A16" s="1537"/>
      <c r="B16" s="1536"/>
      <c r="C16" s="1536"/>
      <c r="D16" s="1536"/>
      <c r="E16" s="1536"/>
      <c r="F16" s="1536"/>
      <c r="G16" s="1536"/>
      <c r="H16" s="1536"/>
      <c r="I16" s="1536"/>
      <c r="J16" s="1536"/>
      <c r="K16" s="1536"/>
      <c r="L16" s="1536"/>
      <c r="N16" s="973"/>
      <c r="O16" s="974"/>
    </row>
    <row r="17" spans="1:16" ht="30">
      <c r="A17" s="1537" t="s">
        <v>946</v>
      </c>
      <c r="B17" s="1538">
        <f>B64</f>
        <v>37646573294</v>
      </c>
      <c r="C17" s="1536"/>
      <c r="D17" s="1538">
        <f>D64</f>
        <v>5664598993</v>
      </c>
      <c r="E17" s="1536"/>
      <c r="F17" s="1538">
        <v>0</v>
      </c>
      <c r="G17" s="1536"/>
      <c r="H17" s="1538">
        <v>0</v>
      </c>
      <c r="I17" s="1536"/>
      <c r="J17" s="1538">
        <v>0</v>
      </c>
      <c r="K17" s="1536"/>
      <c r="L17" s="1538">
        <v>0</v>
      </c>
      <c r="N17" s="1548">
        <f>SUM(B17:M17)</f>
        <v>43311172287</v>
      </c>
      <c r="O17" s="1539"/>
      <c r="P17" s="1541"/>
    </row>
    <row r="18" spans="1:16" ht="30">
      <c r="A18" s="1537" t="s">
        <v>8145</v>
      </c>
      <c r="B18" s="1538">
        <f>B88</f>
        <v>0</v>
      </c>
      <c r="C18" s="1536"/>
      <c r="D18" s="1538">
        <f>D88</f>
        <v>0</v>
      </c>
      <c r="E18" s="1536"/>
      <c r="F18" s="1538">
        <v>0</v>
      </c>
      <c r="G18" s="1536"/>
      <c r="H18" s="1538">
        <v>0</v>
      </c>
      <c r="I18" s="1536"/>
      <c r="J18" s="1538">
        <v>0</v>
      </c>
      <c r="K18" s="1536"/>
      <c r="L18" s="1538">
        <v>0</v>
      </c>
      <c r="N18" s="1548">
        <f>SUM(B18:M18)</f>
        <v>0</v>
      </c>
      <c r="O18" s="1539"/>
      <c r="P18" s="1541"/>
    </row>
    <row r="19" spans="1:16" ht="30">
      <c r="A19" s="1537" t="s">
        <v>1405</v>
      </c>
      <c r="B19" s="1542"/>
      <c r="C19" s="1536"/>
      <c r="D19" s="1542"/>
      <c r="E19" s="1536"/>
      <c r="F19" s="1542"/>
      <c r="G19" s="1536"/>
      <c r="H19" s="1542"/>
      <c r="I19" s="1536"/>
      <c r="J19" s="1542"/>
      <c r="K19" s="1536"/>
      <c r="L19" s="1543"/>
      <c r="N19" s="1538">
        <f>BS!F98-'TS BP '!N17</f>
        <v>67173018307</v>
      </c>
      <c r="O19" s="1539"/>
    </row>
    <row r="20" spans="1:16" ht="15.75" thickBot="1">
      <c r="A20" s="1544" t="s">
        <v>957</v>
      </c>
      <c r="B20" s="1545"/>
      <c r="C20" s="1545"/>
      <c r="D20" s="1545"/>
      <c r="E20" s="1545"/>
      <c r="F20" s="1545"/>
      <c r="G20" s="1545"/>
      <c r="H20" s="1545"/>
      <c r="I20" s="1545"/>
      <c r="J20" s="1545"/>
      <c r="K20" s="1545"/>
      <c r="L20" s="1546"/>
      <c r="N20" s="1547">
        <f>SUM(N17:N19)</f>
        <v>110484190594</v>
      </c>
      <c r="O20" s="1759">
        <f>N20-BS!F98</f>
        <v>0</v>
      </c>
    </row>
    <row r="21" spans="1:16" ht="15.75" thickTop="1">
      <c r="A21" s="1528"/>
      <c r="B21" s="1536"/>
      <c r="C21" s="1536"/>
      <c r="D21" s="1536"/>
      <c r="E21" s="1536"/>
      <c r="F21" s="1536"/>
      <c r="G21" s="1536"/>
      <c r="H21" s="1536"/>
      <c r="I21" s="1536"/>
      <c r="J21" s="1536"/>
      <c r="K21" s="1536"/>
      <c r="L21" s="1536"/>
      <c r="N21" s="973"/>
      <c r="O21" s="974"/>
    </row>
    <row r="22" spans="1:16" hidden="1">
      <c r="A22" s="1528" t="s">
        <v>4022</v>
      </c>
      <c r="B22" s="1536"/>
      <c r="C22" s="1536"/>
      <c r="D22" s="1536"/>
      <c r="E22" s="1536"/>
      <c r="F22" s="1536"/>
      <c r="G22" s="1536"/>
      <c r="H22" s="1536"/>
      <c r="I22" s="1536"/>
      <c r="J22" s="1536"/>
      <c r="K22" s="1536"/>
      <c r="L22" s="1536"/>
      <c r="O22" s="1539"/>
    </row>
    <row r="23" spans="1:16" hidden="1">
      <c r="A23" s="1537" t="s">
        <v>806</v>
      </c>
      <c r="B23" s="1538">
        <v>0</v>
      </c>
      <c r="C23" s="1536"/>
      <c r="D23" s="1538">
        <v>0</v>
      </c>
      <c r="E23" s="1536"/>
      <c r="F23" s="1538">
        <v>0</v>
      </c>
      <c r="G23" s="1536"/>
      <c r="H23" s="1538">
        <v>0</v>
      </c>
      <c r="I23" s="1536"/>
      <c r="J23" s="1538">
        <v>0</v>
      </c>
      <c r="K23" s="1536"/>
      <c r="L23" s="1538">
        <v>0</v>
      </c>
      <c r="M23" s="1525"/>
      <c r="N23" s="1548">
        <f>SUM(B23:M23)</f>
        <v>0</v>
      </c>
      <c r="O23" s="1539"/>
    </row>
    <row r="24" spans="1:16" hidden="1">
      <c r="A24" s="1537" t="s">
        <v>3354</v>
      </c>
      <c r="B24" s="1538">
        <v>0</v>
      </c>
      <c r="C24" s="1536"/>
      <c r="D24" s="1538">
        <v>0</v>
      </c>
      <c r="E24" s="1536"/>
      <c r="F24" s="1538">
        <v>0</v>
      </c>
      <c r="G24" s="1536"/>
      <c r="H24" s="1538">
        <v>0</v>
      </c>
      <c r="I24" s="1536"/>
      <c r="J24" s="1538">
        <v>0</v>
      </c>
      <c r="K24" s="1536"/>
      <c r="L24" s="1538">
        <v>0</v>
      </c>
      <c r="M24" s="1525"/>
      <c r="N24" s="1548">
        <f>SUM(B24:M24)</f>
        <v>0</v>
      </c>
      <c r="O24" s="1539"/>
    </row>
    <row r="25" spans="1:16" ht="30" hidden="1">
      <c r="A25" s="1537" t="s">
        <v>944</v>
      </c>
      <c r="B25" s="1542"/>
      <c r="C25" s="1536"/>
      <c r="D25" s="1542"/>
      <c r="E25" s="1536"/>
      <c r="F25" s="1542"/>
      <c r="G25" s="1536"/>
      <c r="H25" s="1542"/>
      <c r="I25" s="1536"/>
      <c r="J25" s="1542"/>
      <c r="K25" s="1536"/>
      <c r="L25" s="1543"/>
      <c r="N25" s="1538">
        <v>0</v>
      </c>
      <c r="O25" s="1539"/>
    </row>
    <row r="26" spans="1:16" ht="15.75" hidden="1" thickBot="1">
      <c r="A26" s="1544" t="s">
        <v>945</v>
      </c>
      <c r="B26" s="1545"/>
      <c r="C26" s="1545"/>
      <c r="D26" s="1545"/>
      <c r="E26" s="1545"/>
      <c r="F26" s="1545"/>
      <c r="G26" s="1545"/>
      <c r="H26" s="1545"/>
      <c r="I26" s="1545"/>
      <c r="J26" s="1545"/>
      <c r="K26" s="1545"/>
      <c r="L26" s="1546"/>
      <c r="N26" s="1547">
        <f>SUM(N23:N25)</f>
        <v>0</v>
      </c>
      <c r="O26" s="1539"/>
    </row>
    <row r="27" spans="1:16" ht="15.75" hidden="1" thickTop="1">
      <c r="A27" s="1537"/>
      <c r="B27" s="1536"/>
      <c r="C27" s="1536"/>
      <c r="D27" s="1536"/>
      <c r="E27" s="1536"/>
      <c r="F27" s="1536"/>
      <c r="G27" s="1536"/>
      <c r="H27" s="1536"/>
      <c r="I27" s="1536"/>
      <c r="J27" s="1536"/>
      <c r="K27" s="1536"/>
      <c r="L27" s="1536"/>
      <c r="O27" s="1539"/>
    </row>
    <row r="28" spans="1:16" ht="30" hidden="1">
      <c r="A28" s="1537" t="s">
        <v>946</v>
      </c>
      <c r="B28" s="1538">
        <v>0</v>
      </c>
      <c r="C28" s="1536"/>
      <c r="D28" s="1538">
        <v>0</v>
      </c>
      <c r="E28" s="1536"/>
      <c r="F28" s="1538">
        <v>0</v>
      </c>
      <c r="G28" s="1536"/>
      <c r="H28" s="1538">
        <v>0</v>
      </c>
      <c r="I28" s="1536"/>
      <c r="J28" s="1538">
        <v>0</v>
      </c>
      <c r="K28" s="1536"/>
      <c r="L28" s="1538">
        <v>0</v>
      </c>
      <c r="N28" s="1548">
        <f>SUM(B28:M28)</f>
        <v>0</v>
      </c>
      <c r="O28" s="1539"/>
    </row>
    <row r="29" spans="1:16" ht="30" hidden="1">
      <c r="A29" s="1537" t="s">
        <v>8145</v>
      </c>
      <c r="B29" s="1538">
        <v>0</v>
      </c>
      <c r="C29" s="1536"/>
      <c r="D29" s="1538">
        <v>0</v>
      </c>
      <c r="E29" s="1536"/>
      <c r="F29" s="1538">
        <v>0</v>
      </c>
      <c r="G29" s="1536"/>
      <c r="H29" s="1538">
        <v>0</v>
      </c>
      <c r="I29" s="1536"/>
      <c r="J29" s="1538">
        <v>0</v>
      </c>
      <c r="K29" s="1536"/>
      <c r="L29" s="1538">
        <v>0</v>
      </c>
      <c r="N29" s="1548">
        <f>SUM(B29:M29)</f>
        <v>0</v>
      </c>
      <c r="O29" s="1539"/>
    </row>
    <row r="30" spans="1:16" ht="30" hidden="1">
      <c r="A30" s="1537" t="s">
        <v>1405</v>
      </c>
      <c r="B30" s="1542"/>
      <c r="C30" s="1536"/>
      <c r="D30" s="1542"/>
      <c r="E30" s="1536"/>
      <c r="F30" s="1542"/>
      <c r="G30" s="1536"/>
      <c r="H30" s="1542"/>
      <c r="I30" s="1536"/>
      <c r="J30" s="1542"/>
      <c r="K30" s="1536"/>
      <c r="L30" s="1543"/>
      <c r="N30" s="1538">
        <v>0</v>
      </c>
      <c r="O30" s="1539"/>
    </row>
    <row r="31" spans="1:16" ht="15.75" hidden="1" thickBot="1">
      <c r="A31" s="1544" t="s">
        <v>957</v>
      </c>
      <c r="B31" s="1545"/>
      <c r="C31" s="1545"/>
      <c r="D31" s="1545"/>
      <c r="E31" s="1545"/>
      <c r="F31" s="1545"/>
      <c r="G31" s="1545"/>
      <c r="H31" s="1545"/>
      <c r="I31" s="1545"/>
      <c r="J31" s="1545"/>
      <c r="K31" s="1545"/>
      <c r="L31" s="1546"/>
      <c r="N31" s="1547">
        <f>SUM(N28:N30)</f>
        <v>0</v>
      </c>
      <c r="O31" s="1539"/>
    </row>
    <row r="32" spans="1:16" ht="15.75" hidden="1" thickTop="1">
      <c r="O32" s="1539"/>
    </row>
    <row r="33" spans="1:17">
      <c r="A33" s="1653" t="s">
        <v>12490</v>
      </c>
      <c r="B33" s="1550">
        <f>SUM(B34:B36)</f>
        <v>6848749160</v>
      </c>
      <c r="C33" s="1550"/>
      <c r="D33" s="1550">
        <f>D37</f>
        <v>1551753740</v>
      </c>
      <c r="E33" s="1550"/>
      <c r="O33" s="1539"/>
    </row>
    <row r="34" spans="1:17">
      <c r="B34" s="974">
        <v>6848749160</v>
      </c>
      <c r="O34" s="1539"/>
    </row>
    <row r="35" spans="1:17">
      <c r="O35" s="1539"/>
    </row>
    <row r="36" spans="1:17">
      <c r="O36" s="1539"/>
    </row>
    <row r="37" spans="1:17">
      <c r="A37" s="973" t="s">
        <v>14361</v>
      </c>
      <c r="D37" s="974">
        <v>1551753740</v>
      </c>
      <c r="O37" s="1539"/>
    </row>
    <row r="38" spans="1:17">
      <c r="O38" s="1539"/>
    </row>
    <row r="39" spans="1:17">
      <c r="A39" s="1654" t="s">
        <v>12489</v>
      </c>
      <c r="B39" s="1550">
        <f>SUM(B40:B41)</f>
        <v>11863250400</v>
      </c>
      <c r="C39" s="1550"/>
      <c r="D39" s="1550">
        <f>SUM(D40:D41)</f>
        <v>9263038273</v>
      </c>
      <c r="E39" s="1550"/>
      <c r="O39" s="1539"/>
    </row>
    <row r="40" spans="1:17">
      <c r="A40" s="1646" t="s">
        <v>14278</v>
      </c>
      <c r="B40" s="974">
        <v>11863250400</v>
      </c>
      <c r="D40" s="974">
        <v>9263038273</v>
      </c>
      <c r="O40" s="1539"/>
    </row>
    <row r="41" spans="1:17">
      <c r="A41" s="1646"/>
      <c r="O41" s="1539"/>
    </row>
    <row r="42" spans="1:17">
      <c r="A42" s="1646"/>
      <c r="O42" s="1539"/>
      <c r="Q42" s="1549"/>
    </row>
    <row r="43" spans="1:17">
      <c r="A43"/>
      <c r="O43" s="1539"/>
      <c r="Q43" s="1549"/>
    </row>
    <row r="44" spans="1:17">
      <c r="A44" s="1654" t="s">
        <v>1701</v>
      </c>
      <c r="B44" s="1550">
        <v>-4257358175</v>
      </c>
      <c r="C44" s="1550"/>
      <c r="D44" s="1550">
        <v>0</v>
      </c>
      <c r="O44" s="1539"/>
    </row>
    <row r="45" spans="1:17">
      <c r="A45" s="1654" t="s">
        <v>10973</v>
      </c>
      <c r="B45" s="1550">
        <f ca="1">'TM 6T'!B161</f>
        <v>7707239797</v>
      </c>
      <c r="C45" s="1550"/>
      <c r="D45" s="1550">
        <f ca="1">'TM 6T'!B157+'TM 6T'!B159+'TM 6T'!B160+'TM 6T'!B156</f>
        <v>63527983017</v>
      </c>
      <c r="E45" s="1550"/>
      <c r="O45" s="1539"/>
    </row>
    <row r="46" spans="1:17">
      <c r="A46" s="1654" t="s">
        <v>1702</v>
      </c>
      <c r="B46" s="1550">
        <v>0</v>
      </c>
      <c r="C46" s="1550"/>
      <c r="D46" s="1550">
        <f>BS!F61</f>
        <v>16647185086</v>
      </c>
      <c r="E46" s="1550"/>
      <c r="O46" s="1539"/>
    </row>
    <row r="47" spans="1:17">
      <c r="O47" s="1539"/>
    </row>
    <row r="48" spans="1:17">
      <c r="A48" s="1653" t="s">
        <v>14275</v>
      </c>
      <c r="B48" s="1550">
        <f ca="1">B33+B39+B44+B45+B46</f>
        <v>22161881182</v>
      </c>
      <c r="C48" s="1550"/>
      <c r="D48" s="1550">
        <f ca="1">SUM(D44:D46,D39,D33)</f>
        <v>90989960116</v>
      </c>
      <c r="O48" s="1539"/>
    </row>
    <row r="49" spans="1:15">
      <c r="O49" s="1539"/>
    </row>
    <row r="50" spans="1:15">
      <c r="A50" s="1650" t="s">
        <v>3236</v>
      </c>
      <c r="B50" s="1651">
        <f>B51</f>
        <v>6313568000</v>
      </c>
      <c r="C50" s="1651"/>
      <c r="D50" s="1651"/>
      <c r="O50" s="1539"/>
    </row>
    <row r="51" spans="1:15">
      <c r="A51" s="1650"/>
      <c r="B51" s="1651">
        <v>6313568000</v>
      </c>
      <c r="C51" s="1651"/>
      <c r="D51" s="1651"/>
      <c r="O51" s="1539"/>
    </row>
    <row r="52" spans="1:15">
      <c r="A52" s="1650"/>
      <c r="B52" s="1651"/>
      <c r="C52" s="1651"/>
      <c r="D52" s="1651"/>
      <c r="O52" s="1539"/>
    </row>
    <row r="53" spans="1:15">
      <c r="A53" s="1650"/>
      <c r="B53" s="1651"/>
      <c r="C53" s="1651"/>
      <c r="D53" s="1651"/>
      <c r="O53" s="1539"/>
    </row>
    <row r="54" spans="1:15">
      <c r="A54" s="1652" t="s">
        <v>3234</v>
      </c>
      <c r="B54" s="1651">
        <f>SUM(B55:B56)</f>
        <v>2934608500</v>
      </c>
      <c r="C54" s="1651"/>
      <c r="D54" s="1651">
        <f>D55</f>
        <v>1556377875</v>
      </c>
      <c r="O54" s="1539"/>
    </row>
    <row r="55" spans="1:15">
      <c r="A55" s="1650"/>
      <c r="B55" s="1651">
        <v>2934608500</v>
      </c>
      <c r="C55" s="1651"/>
      <c r="D55" s="1651">
        <v>1556377875</v>
      </c>
      <c r="O55" s="1539"/>
    </row>
    <row r="56" spans="1:15">
      <c r="A56" s="1650"/>
      <c r="B56" s="1651"/>
      <c r="C56" s="1651"/>
      <c r="D56" s="1651"/>
      <c r="O56" s="1539"/>
    </row>
    <row r="57" spans="1:15">
      <c r="A57" s="1650"/>
      <c r="B57" s="1651"/>
      <c r="C57" s="1651"/>
      <c r="D57" s="1651"/>
      <c r="O57" s="1539"/>
    </row>
    <row r="58" spans="1:15">
      <c r="A58" s="1655" t="s">
        <v>12737</v>
      </c>
      <c r="B58" s="1656">
        <f>'TM 6T'!D697-'TM 6T'!J697</f>
        <v>0</v>
      </c>
      <c r="C58" s="1656"/>
      <c r="D58" s="1656">
        <f>'TM 6T'!N696</f>
        <v>2908221118</v>
      </c>
      <c r="E58" s="1550"/>
      <c r="F58" s="1550"/>
      <c r="O58" s="1539"/>
    </row>
    <row r="59" spans="1:15">
      <c r="A59" s="1653" t="s">
        <v>3230</v>
      </c>
      <c r="B59" s="1550">
        <f>SUM(B60:B63)</f>
        <v>28398396794</v>
      </c>
      <c r="C59" s="1550"/>
      <c r="D59" s="1550">
        <f>SUM(D60:D63)</f>
        <v>1200000000</v>
      </c>
      <c r="E59" s="1550"/>
      <c r="F59" s="1550"/>
      <c r="O59" s="1539"/>
    </row>
    <row r="60" spans="1:15">
      <c r="A60" s="973" t="s">
        <v>14358</v>
      </c>
      <c r="B60" s="974">
        <v>8189599793</v>
      </c>
      <c r="O60" s="1539"/>
    </row>
    <row r="61" spans="1:15">
      <c r="A61" s="973" t="s">
        <v>14359</v>
      </c>
      <c r="B61" s="974">
        <v>20208797001</v>
      </c>
      <c r="F61" s="974">
        <v>637970174</v>
      </c>
      <c r="O61" s="1539"/>
    </row>
    <row r="62" spans="1:15">
      <c r="A62" s="973" t="s">
        <v>14360</v>
      </c>
      <c r="D62" s="974">
        <v>1200000000</v>
      </c>
      <c r="O62" s="1539"/>
    </row>
    <row r="64" spans="1:15">
      <c r="A64" s="973" t="s">
        <v>12096</v>
      </c>
      <c r="B64" s="974">
        <f>B50+B54+B58+B59</f>
        <v>37646573294</v>
      </c>
      <c r="D64" s="974">
        <f>D50+D54+D58+D59</f>
        <v>5664598993</v>
      </c>
    </row>
    <row r="71" spans="2:15">
      <c r="B71" s="1550"/>
      <c r="C71" s="1550"/>
      <c r="D71" s="1550"/>
      <c r="E71" s="1550"/>
      <c r="F71" s="1550"/>
      <c r="G71" s="1550"/>
      <c r="H71" s="1550"/>
      <c r="I71" s="1550"/>
      <c r="J71" s="1550"/>
      <c r="K71" s="1550"/>
      <c r="L71" s="1550"/>
      <c r="M71" s="1550"/>
      <c r="N71" s="1550"/>
      <c r="O71" s="1550"/>
    </row>
    <row r="72" spans="2:15">
      <c r="O72" s="974"/>
    </row>
    <row r="75" spans="2:15" s="232" customFormat="1">
      <c r="B75" s="962"/>
      <c r="C75" s="962"/>
      <c r="D75" s="962"/>
      <c r="E75" s="962"/>
      <c r="F75" s="962"/>
      <c r="G75" s="962"/>
      <c r="H75" s="962"/>
      <c r="I75" s="962"/>
      <c r="J75" s="962"/>
      <c r="K75" s="962"/>
      <c r="L75" s="962"/>
      <c r="M75" s="962"/>
      <c r="N75" s="962"/>
    </row>
    <row r="76" spans="2:15" s="232" customFormat="1">
      <c r="B76" s="962"/>
      <c r="C76" s="962"/>
      <c r="D76" s="962"/>
      <c r="E76" s="962"/>
      <c r="F76" s="962"/>
      <c r="G76" s="962"/>
      <c r="H76" s="962"/>
      <c r="I76" s="962"/>
      <c r="J76" s="962"/>
      <c r="K76" s="962"/>
      <c r="L76" s="962"/>
      <c r="M76" s="962"/>
      <c r="N76" s="962"/>
    </row>
    <row r="85" spans="2:14">
      <c r="B85" s="1550"/>
      <c r="D85" s="1550"/>
      <c r="F85" s="1550"/>
      <c r="N85" s="1550"/>
    </row>
    <row r="87" spans="2:14">
      <c r="B87" s="1551"/>
      <c r="C87" s="1551"/>
      <c r="D87" s="1551"/>
      <c r="F87" s="1551"/>
    </row>
  </sheetData>
  <phoneticPr fontId="130"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dimension ref="A1:P66"/>
  <sheetViews>
    <sheetView topLeftCell="A16" workbookViewId="0">
      <selection activeCell="B10" sqref="B10"/>
    </sheetView>
  </sheetViews>
  <sheetFormatPr defaultRowHeight="15"/>
  <cols>
    <col min="1" max="1" width="47.42578125" style="973" customWidth="1"/>
    <col min="2" max="2" width="18.42578125" style="974" customWidth="1"/>
    <col min="3" max="3" width="1.85546875" style="974" customWidth="1"/>
    <col min="4" max="4" width="17.28515625" style="974" customWidth="1"/>
    <col min="5" max="5" width="1.85546875" style="974" customWidth="1"/>
    <col min="6" max="6" width="17.28515625" style="974" hidden="1" customWidth="1"/>
    <col min="7" max="7" width="1.85546875" style="974" hidden="1" customWidth="1"/>
    <col min="8" max="8" width="17.28515625" style="974" hidden="1" customWidth="1"/>
    <col min="9" max="9" width="1.85546875" style="974" hidden="1" customWidth="1"/>
    <col min="10" max="10" width="17.28515625" style="974" hidden="1" customWidth="1"/>
    <col min="11" max="11" width="1.85546875" style="974" hidden="1" customWidth="1"/>
    <col min="12" max="12" width="17.28515625" style="974" hidden="1" customWidth="1"/>
    <col min="13" max="13" width="1.85546875" style="974" hidden="1" customWidth="1"/>
    <col min="14" max="14" width="18.140625" style="974" customWidth="1"/>
    <col min="15" max="16" width="35" style="973" customWidth="1"/>
    <col min="17" max="16384" width="9.140625" style="973"/>
  </cols>
  <sheetData>
    <row r="1" spans="1:16">
      <c r="A1" s="955" t="s">
        <v>2966</v>
      </c>
      <c r="B1" s="1517"/>
      <c r="C1" s="1517"/>
      <c r="D1" s="962"/>
    </row>
    <row r="2" spans="1:16">
      <c r="A2" s="1518" t="s">
        <v>6961</v>
      </c>
      <c r="B2" s="1519"/>
      <c r="C2" s="1519"/>
      <c r="D2" s="962"/>
    </row>
    <row r="3" spans="1:16">
      <c r="A3" s="1520" t="s">
        <v>2636</v>
      </c>
      <c r="B3" s="1521"/>
      <c r="C3" s="1521"/>
      <c r="D3" s="962"/>
    </row>
    <row r="4" spans="1:16">
      <c r="A4" s="983" t="s">
        <v>13016</v>
      </c>
      <c r="B4" s="1522"/>
      <c r="C4" s="1522"/>
      <c r="D4" s="962"/>
    </row>
    <row r="5" spans="1:16" ht="15.75" thickBot="1">
      <c r="A5" s="1523" t="s">
        <v>11309</v>
      </c>
      <c r="B5" s="1524"/>
      <c r="C5" s="1524"/>
      <c r="D5" s="1524"/>
      <c r="E5" s="1524"/>
      <c r="F5" s="1524"/>
      <c r="G5" s="1524"/>
      <c r="H5" s="1524"/>
      <c r="I5" s="1524"/>
      <c r="J5" s="1524"/>
      <c r="K5" s="1524"/>
      <c r="L5" s="1524"/>
      <c r="M5" s="1524"/>
      <c r="N5" s="1524"/>
    </row>
    <row r="7" spans="1:16">
      <c r="N7" s="1701" t="s">
        <v>10913</v>
      </c>
    </row>
    <row r="8" spans="1:16">
      <c r="N8" s="1701"/>
    </row>
    <row r="9" spans="1:16">
      <c r="A9" s="973" t="s">
        <v>11310</v>
      </c>
      <c r="N9" s="1701"/>
      <c r="O9" s="1702"/>
    </row>
    <row r="10" spans="1:16">
      <c r="O10" s="1526" t="s">
        <v>11311</v>
      </c>
      <c r="P10" s="1527"/>
    </row>
    <row r="11" spans="1:16" ht="29.25">
      <c r="A11" s="1703"/>
      <c r="B11" s="1529" t="s">
        <v>6962</v>
      </c>
      <c r="C11" s="1530"/>
      <c r="D11" s="1529" t="s">
        <v>6963</v>
      </c>
      <c r="E11" s="1530"/>
      <c r="F11" s="1529" t="s">
        <v>6964</v>
      </c>
      <c r="G11" s="1531"/>
      <c r="H11" s="1533" t="s">
        <v>5854</v>
      </c>
      <c r="I11" s="1532"/>
      <c r="J11" s="1533" t="s">
        <v>11312</v>
      </c>
      <c r="K11" s="1531"/>
      <c r="L11" s="1533" t="s">
        <v>11313</v>
      </c>
      <c r="M11" s="1531"/>
      <c r="N11" s="1533" t="s">
        <v>11314</v>
      </c>
      <c r="O11" s="1534" t="s">
        <v>11315</v>
      </c>
      <c r="P11" s="1534" t="s">
        <v>11316</v>
      </c>
    </row>
    <row r="12" spans="1:16">
      <c r="A12" s="1535" t="s">
        <v>12562</v>
      </c>
      <c r="B12" s="1536"/>
      <c r="C12" s="1536"/>
      <c r="D12" s="1536"/>
      <c r="E12" s="1536"/>
      <c r="F12" s="1536"/>
      <c r="G12" s="1536"/>
      <c r="H12" s="1536"/>
      <c r="I12" s="1536"/>
      <c r="J12" s="1536"/>
      <c r="K12" s="1536"/>
      <c r="L12" s="1536"/>
      <c r="M12" s="1536"/>
      <c r="N12" s="1536"/>
      <c r="O12" s="1541"/>
    </row>
    <row r="13" spans="1:16" ht="30">
      <c r="A13" s="1537" t="s">
        <v>11317</v>
      </c>
      <c r="B13" s="1548">
        <f>'TM 6T'!B841</f>
        <v>356930209078</v>
      </c>
      <c r="C13" s="1536"/>
      <c r="D13" s="1548">
        <f>'TM 6T'!B842</f>
        <v>2196282018</v>
      </c>
      <c r="E13" s="1536"/>
      <c r="F13" s="1548">
        <v>0</v>
      </c>
      <c r="G13" s="1536"/>
      <c r="H13" s="1548">
        <v>0</v>
      </c>
      <c r="I13" s="1536"/>
      <c r="J13" s="1548">
        <v>0</v>
      </c>
      <c r="K13" s="1536"/>
      <c r="L13" s="1548">
        <v>0</v>
      </c>
      <c r="M13" s="1536"/>
      <c r="N13" s="1548">
        <f>SUM(B13:M13)</f>
        <v>359126491096</v>
      </c>
      <c r="O13" s="1539" t="s">
        <v>6965</v>
      </c>
      <c r="P13" s="1539" t="s">
        <v>10194</v>
      </c>
    </row>
    <row r="14" spans="1:16" ht="30">
      <c r="A14" s="1537" t="s">
        <v>11318</v>
      </c>
      <c r="B14" s="1548">
        <v>0</v>
      </c>
      <c r="C14" s="1536"/>
      <c r="D14" s="1548">
        <v>0</v>
      </c>
      <c r="E14" s="1536"/>
      <c r="F14" s="1548">
        <v>0</v>
      </c>
      <c r="G14" s="1536"/>
      <c r="H14" s="1548">
        <v>0</v>
      </c>
      <c r="I14" s="1704"/>
      <c r="J14" s="1548">
        <v>0</v>
      </c>
      <c r="K14" s="1536"/>
      <c r="L14" s="1548">
        <v>0</v>
      </c>
      <c r="M14" s="1536"/>
      <c r="N14" s="1548">
        <f>SUM(B14:M14)</f>
        <v>0</v>
      </c>
      <c r="O14" s="1539" t="s">
        <v>10195</v>
      </c>
      <c r="P14" s="1539" t="s">
        <v>12424</v>
      </c>
    </row>
    <row r="15" spans="1:16">
      <c r="A15" s="1705" t="s">
        <v>12425</v>
      </c>
      <c r="B15" s="1706">
        <f>SUM(B13:B14)</f>
        <v>356930209078</v>
      </c>
      <c r="C15" s="1706"/>
      <c r="D15" s="1706">
        <f>SUM(D13:D14)</f>
        <v>2196282018</v>
      </c>
      <c r="E15" s="1706"/>
      <c r="F15" s="1706">
        <f>SUM(F13:F14)</f>
        <v>0</v>
      </c>
      <c r="G15" s="1706"/>
      <c r="H15" s="1706">
        <f>SUM(H13:H14)</f>
        <v>0</v>
      </c>
      <c r="I15" s="1706"/>
      <c r="J15" s="1706">
        <f>SUM(J13:J14)</f>
        <v>0</v>
      </c>
      <c r="K15" s="1706"/>
      <c r="L15" s="1706">
        <f>SUM(L13:L14)</f>
        <v>0</v>
      </c>
      <c r="M15" s="1706"/>
      <c r="N15" s="1706">
        <f>SUM(N13:N14)</f>
        <v>359126491096</v>
      </c>
      <c r="O15" s="1539" t="s">
        <v>12426</v>
      </c>
      <c r="P15" s="1539" t="s">
        <v>12427</v>
      </c>
    </row>
    <row r="16" spans="1:16">
      <c r="A16" s="1705"/>
      <c r="B16" s="1706"/>
      <c r="C16" s="1706"/>
      <c r="D16" s="1706"/>
      <c r="E16" s="1706"/>
      <c r="F16" s="1706"/>
      <c r="G16" s="1706"/>
      <c r="H16" s="1706"/>
      <c r="I16" s="1706"/>
      <c r="J16" s="1706"/>
      <c r="K16" s="1706"/>
      <c r="L16" s="1706"/>
      <c r="M16" s="1706"/>
      <c r="N16" s="1706"/>
      <c r="O16" s="1539"/>
      <c r="P16" s="1539"/>
    </row>
    <row r="17" spans="1:16">
      <c r="A17" s="1537" t="s">
        <v>12428</v>
      </c>
      <c r="B17" s="1548">
        <f>-'TM 6T'!B862-'TM 6T'!B865</f>
        <v>-325736401049</v>
      </c>
      <c r="C17" s="1536"/>
      <c r="D17" s="1548">
        <f>-'TM 6T'!B863</f>
        <v>-7242926697</v>
      </c>
      <c r="E17" s="1536"/>
      <c r="F17" s="1548">
        <v>0</v>
      </c>
      <c r="G17" s="1536"/>
      <c r="H17" s="1548">
        <v>0</v>
      </c>
      <c r="I17" s="1536"/>
      <c r="J17" s="1548">
        <v>0</v>
      </c>
      <c r="K17" s="1536"/>
      <c r="L17" s="1548">
        <v>0</v>
      </c>
      <c r="M17" s="1536"/>
      <c r="N17" s="1548">
        <f>SUM(B17:M17)</f>
        <v>-332979327746</v>
      </c>
      <c r="O17" s="1539" t="s">
        <v>4558</v>
      </c>
      <c r="P17" s="1539" t="s">
        <v>4559</v>
      </c>
    </row>
    <row r="18" spans="1:16">
      <c r="A18" s="1537" t="s">
        <v>1429</v>
      </c>
      <c r="B18" s="1538">
        <f>B15+B17</f>
        <v>31193808029</v>
      </c>
      <c r="C18" s="1536"/>
      <c r="D18" s="1538">
        <f>D15+D17</f>
        <v>-5046644679</v>
      </c>
      <c r="E18" s="1536"/>
      <c r="F18" s="1538">
        <f>F15-F17</f>
        <v>0</v>
      </c>
      <c r="G18" s="1536"/>
      <c r="H18" s="1538">
        <f>H15-H17</f>
        <v>0</v>
      </c>
      <c r="I18" s="1704"/>
      <c r="J18" s="1538">
        <f>J15-J17</f>
        <v>0</v>
      </c>
      <c r="K18" s="1536"/>
      <c r="L18" s="1538">
        <f>L15-L17</f>
        <v>0</v>
      </c>
      <c r="M18" s="1536"/>
      <c r="N18" s="1548">
        <f>SUM(B18:M18)</f>
        <v>26147163350</v>
      </c>
      <c r="O18" s="1539"/>
      <c r="P18" s="1539"/>
    </row>
    <row r="19" spans="1:16">
      <c r="A19" s="1537" t="s">
        <v>5495</v>
      </c>
      <c r="B19" s="1536"/>
      <c r="C19" s="1536"/>
      <c r="D19" s="1536"/>
      <c r="E19" s="1536"/>
      <c r="F19" s="1536"/>
      <c r="G19" s="1536"/>
      <c r="H19" s="1536"/>
      <c r="I19" s="1536"/>
      <c r="J19" s="1536"/>
      <c r="K19" s="1536"/>
      <c r="L19" s="1536"/>
      <c r="M19" s="1536"/>
      <c r="N19" s="1538">
        <f ca="1">-('TM 6T'!B936+'TM 6T'!B923)</f>
        <v>-5122031716</v>
      </c>
      <c r="O19" s="1539" t="s">
        <v>5496</v>
      </c>
      <c r="P19" s="1539" t="s">
        <v>5497</v>
      </c>
    </row>
    <row r="20" spans="1:16">
      <c r="A20" s="1537" t="s">
        <v>9133</v>
      </c>
      <c r="B20" s="1542"/>
      <c r="C20" s="1536"/>
      <c r="D20" s="1542"/>
      <c r="E20" s="1536"/>
      <c r="F20" s="1542"/>
      <c r="G20" s="1536"/>
      <c r="H20" s="1542"/>
      <c r="I20" s="1542"/>
      <c r="J20" s="1542"/>
      <c r="K20" s="1536"/>
      <c r="L20" s="1542"/>
      <c r="M20" s="1536"/>
      <c r="N20" s="1548">
        <f ca="1">SUM(N18:N19)</f>
        <v>21025131634</v>
      </c>
      <c r="O20" s="1539"/>
      <c r="P20" s="1539"/>
    </row>
    <row r="21" spans="1:16">
      <c r="A21" s="1537" t="s">
        <v>10331</v>
      </c>
      <c r="B21" s="1536"/>
      <c r="C21" s="1536"/>
      <c r="D21" s="1536"/>
      <c r="E21" s="1536"/>
      <c r="F21" s="1536"/>
      <c r="G21" s="1536"/>
      <c r="H21" s="1536"/>
      <c r="I21" s="1536"/>
      <c r="J21" s="1536"/>
      <c r="K21" s="1536"/>
      <c r="L21" s="1536"/>
      <c r="M21" s="1536"/>
      <c r="N21" s="1548">
        <f ca="1">PL!F25</f>
        <v>61579076</v>
      </c>
      <c r="O21" s="1539" t="s">
        <v>5498</v>
      </c>
      <c r="P21" s="1539" t="s">
        <v>5499</v>
      </c>
    </row>
    <row r="22" spans="1:16">
      <c r="A22" s="1537" t="s">
        <v>10332</v>
      </c>
      <c r="B22" s="1536"/>
      <c r="C22" s="1536"/>
      <c r="D22" s="1536"/>
      <c r="E22" s="1536"/>
      <c r="F22" s="1536"/>
      <c r="G22" s="1536"/>
      <c r="H22" s="1536"/>
      <c r="I22" s="1536"/>
      <c r="J22" s="1536"/>
      <c r="K22" s="1536"/>
      <c r="L22" s="1536"/>
      <c r="M22" s="1536"/>
      <c r="N22" s="1548">
        <f ca="1">-PL!F27</f>
        <v>-11723981418</v>
      </c>
      <c r="O22" s="1539" t="s">
        <v>5500</v>
      </c>
      <c r="P22" s="1539" t="s">
        <v>1825</v>
      </c>
    </row>
    <row r="23" spans="1:16">
      <c r="A23" s="1537" t="s">
        <v>12447</v>
      </c>
      <c r="B23" s="1542"/>
      <c r="C23" s="1536"/>
      <c r="D23" s="1542"/>
      <c r="E23" s="1536"/>
      <c r="F23" s="1542"/>
      <c r="G23" s="1536"/>
      <c r="H23" s="1542"/>
      <c r="I23" s="1542"/>
      <c r="J23" s="1542"/>
      <c r="K23" s="1536"/>
      <c r="L23" s="1542"/>
      <c r="M23" s="1536"/>
      <c r="N23" s="1548">
        <f ca="1">PL!F36</f>
        <v>4754250999</v>
      </c>
      <c r="O23" s="1539" t="s">
        <v>13769</v>
      </c>
      <c r="P23" s="1539" t="s">
        <v>13770</v>
      </c>
    </row>
    <row r="24" spans="1:16">
      <c r="A24" s="1537" t="s">
        <v>12449</v>
      </c>
      <c r="B24" s="1536"/>
      <c r="C24" s="1536"/>
      <c r="D24" s="1536"/>
      <c r="E24" s="1536"/>
      <c r="F24" s="1536"/>
      <c r="G24" s="1536"/>
      <c r="H24" s="1536"/>
      <c r="I24" s="1536"/>
      <c r="J24" s="1536"/>
      <c r="K24" s="1536"/>
      <c r="L24" s="1536"/>
      <c r="M24" s="1536"/>
      <c r="N24" s="1548">
        <f ca="1">-PL!F38</f>
        <v>-9606900088</v>
      </c>
      <c r="O24" s="1539" t="s">
        <v>13771</v>
      </c>
      <c r="P24" s="1539" t="s">
        <v>13772</v>
      </c>
    </row>
    <row r="25" spans="1:16" hidden="1">
      <c r="A25" s="1537" t="s">
        <v>3624</v>
      </c>
      <c r="B25" s="1538">
        <f>B22-B24</f>
        <v>0</v>
      </c>
      <c r="C25" s="1536"/>
      <c r="D25" s="1538">
        <f>D22-D24</f>
        <v>0</v>
      </c>
      <c r="E25" s="1536"/>
      <c r="F25" s="1538">
        <f>F22-F24</f>
        <v>0</v>
      </c>
      <c r="G25" s="1536"/>
      <c r="H25" s="1538">
        <f>H22-H24</f>
        <v>0</v>
      </c>
      <c r="I25" s="1704"/>
      <c r="J25" s="1538">
        <f>J22-J24</f>
        <v>0</v>
      </c>
      <c r="K25" s="1536"/>
      <c r="L25" s="1538">
        <f>L22-L24</f>
        <v>0</v>
      </c>
      <c r="M25" s="1536"/>
      <c r="N25" s="1548">
        <f>SUM(B25:M25)</f>
        <v>0</v>
      </c>
      <c r="O25" s="1539" t="s">
        <v>13773</v>
      </c>
      <c r="P25" s="1539" t="s">
        <v>13774</v>
      </c>
    </row>
    <row r="26" spans="1:16">
      <c r="A26" s="1537" t="s">
        <v>8170</v>
      </c>
      <c r="B26" s="1536"/>
      <c r="C26" s="1536"/>
      <c r="D26" s="1536"/>
      <c r="E26" s="1536"/>
      <c r="F26" s="1536"/>
      <c r="G26" s="1536"/>
      <c r="H26" s="1536"/>
      <c r="I26" s="1536"/>
      <c r="J26" s="1536"/>
      <c r="K26" s="1536"/>
      <c r="L26" s="1536"/>
      <c r="M26" s="1536"/>
      <c r="N26" s="1548">
        <f ca="1">-PL!F46</f>
        <v>-998132187</v>
      </c>
      <c r="O26" s="1539" t="s">
        <v>13775</v>
      </c>
      <c r="P26" s="1539" t="s">
        <v>13776</v>
      </c>
    </row>
    <row r="27" spans="1:16" hidden="1">
      <c r="A27" s="1537" t="s">
        <v>405</v>
      </c>
      <c r="B27" s="1536"/>
      <c r="C27" s="1536"/>
      <c r="D27" s="1536"/>
      <c r="E27" s="1536"/>
      <c r="F27" s="1536"/>
      <c r="G27" s="1536"/>
      <c r="H27" s="1536"/>
      <c r="I27" s="1536"/>
      <c r="J27" s="1536"/>
      <c r="K27" s="1536"/>
      <c r="L27" s="1536"/>
      <c r="M27" s="1536"/>
      <c r="N27" s="1538">
        <v>0</v>
      </c>
      <c r="O27" s="1539" t="s">
        <v>13777</v>
      </c>
      <c r="P27" s="1539" t="s">
        <v>13050</v>
      </c>
    </row>
    <row r="28" spans="1:16" ht="15.75" thickBot="1">
      <c r="A28" s="1544" t="s">
        <v>407</v>
      </c>
      <c r="B28" s="1545"/>
      <c r="C28" s="1545"/>
      <c r="D28" s="1545"/>
      <c r="E28" s="1545"/>
      <c r="F28" s="1545"/>
      <c r="G28" s="1545"/>
      <c r="H28" s="1545"/>
      <c r="I28" s="1545"/>
      <c r="J28" s="1545"/>
      <c r="K28" s="1545"/>
      <c r="L28" s="1545"/>
      <c r="M28" s="1545"/>
      <c r="N28" s="1547">
        <f ca="1">SUM(N20:N27)</f>
        <v>3511948016</v>
      </c>
      <c r="O28" s="1539" t="s">
        <v>13051</v>
      </c>
      <c r="P28" s="1539" t="s">
        <v>10690</v>
      </c>
    </row>
    <row r="29" spans="1:16" ht="15.75" thickTop="1">
      <c r="A29" s="1528"/>
      <c r="B29" s="1704"/>
      <c r="C29" s="1536"/>
      <c r="D29" s="1536"/>
      <c r="E29" s="1536"/>
      <c r="F29" s="1536"/>
      <c r="G29" s="1536"/>
      <c r="H29" s="1536"/>
      <c r="I29" s="1536"/>
      <c r="J29" s="1536"/>
      <c r="K29" s="1536"/>
      <c r="L29" s="1536"/>
      <c r="M29" s="1536"/>
      <c r="N29" s="1707">
        <f ca="1">N28-PL!F50</f>
        <v>0</v>
      </c>
      <c r="O29" s="1539"/>
      <c r="P29" s="1539"/>
    </row>
    <row r="30" spans="1:16" ht="30.75" thickBot="1">
      <c r="A30" s="1708" t="s">
        <v>10691</v>
      </c>
      <c r="B30" s="1709">
        <v>0</v>
      </c>
      <c r="C30" s="1545"/>
      <c r="D30" s="1710">
        <v>-1424545455</v>
      </c>
      <c r="E30" s="1545"/>
      <c r="F30" s="1709">
        <v>0</v>
      </c>
      <c r="G30" s="1545"/>
      <c r="H30" s="1709">
        <v>0</v>
      </c>
      <c r="I30" s="1546"/>
      <c r="J30" s="1709">
        <v>0</v>
      </c>
      <c r="K30" s="1545"/>
      <c r="L30" s="1709">
        <v>0</v>
      </c>
      <c r="M30" s="1545"/>
      <c r="N30" s="1709">
        <f>SUM(B30:M30)</f>
        <v>-1424545455</v>
      </c>
      <c r="O30" s="1539" t="s">
        <v>3885</v>
      </c>
      <c r="P30" s="1539" t="s">
        <v>3885</v>
      </c>
    </row>
    <row r="31" spans="1:16" ht="15.75" thickTop="1">
      <c r="A31" s="1711"/>
      <c r="B31" s="1536"/>
      <c r="C31" s="1536"/>
      <c r="D31" s="1536"/>
      <c r="E31" s="1536"/>
      <c r="F31" s="1536"/>
      <c r="G31" s="1536"/>
      <c r="H31" s="1536"/>
      <c r="I31" s="1536"/>
      <c r="J31" s="1536"/>
      <c r="K31" s="1536"/>
      <c r="L31" s="1536"/>
      <c r="M31" s="1536"/>
      <c r="N31" s="1536"/>
      <c r="O31" s="1539"/>
      <c r="P31" s="1539"/>
    </row>
    <row r="32" spans="1:16" ht="30.75" thickBot="1">
      <c r="A32" s="1708" t="s">
        <v>10692</v>
      </c>
      <c r="B32" s="1709">
        <v>-266264895</v>
      </c>
      <c r="C32" s="1545"/>
      <c r="D32" s="1709">
        <v>-1020486081</v>
      </c>
      <c r="E32" s="1545"/>
      <c r="F32" s="1709">
        <v>0</v>
      </c>
      <c r="G32" s="1545"/>
      <c r="H32" s="1709">
        <v>0</v>
      </c>
      <c r="I32" s="1546"/>
      <c r="J32" s="1709">
        <v>0</v>
      </c>
      <c r="K32" s="1545"/>
      <c r="L32" s="1709">
        <v>0</v>
      </c>
      <c r="M32" s="1545"/>
      <c r="N32" s="1709">
        <f>SUM(B32:M32)</f>
        <v>-1286750976</v>
      </c>
      <c r="O32" s="1539" t="s">
        <v>3987</v>
      </c>
      <c r="P32" s="1539" t="s">
        <v>3987</v>
      </c>
    </row>
    <row r="33" spans="1:16" ht="15.75" thickTop="1">
      <c r="A33" s="1708"/>
      <c r="B33" s="1712"/>
      <c r="C33" s="1545"/>
      <c r="D33" s="1712"/>
      <c r="E33" s="1545"/>
      <c r="F33" s="1712"/>
      <c r="G33" s="1545"/>
      <c r="H33" s="1712"/>
      <c r="I33" s="1546"/>
      <c r="J33" s="1712"/>
      <c r="K33" s="1545"/>
      <c r="L33" s="1712"/>
      <c r="M33" s="1545"/>
      <c r="N33" s="1712"/>
      <c r="O33" s="1539"/>
      <c r="P33" s="1539"/>
    </row>
    <row r="34" spans="1:16" ht="45.75" hidden="1" thickBot="1">
      <c r="A34" s="1713" t="s">
        <v>5454</v>
      </c>
      <c r="B34" s="1709">
        <v>0</v>
      </c>
      <c r="C34" s="1545"/>
      <c r="D34" s="1709">
        <v>0</v>
      </c>
      <c r="E34" s="1545"/>
      <c r="F34" s="1709">
        <v>0</v>
      </c>
      <c r="G34" s="1545"/>
      <c r="H34" s="1709">
        <v>0</v>
      </c>
      <c r="I34" s="1546"/>
      <c r="J34" s="1709">
        <v>0</v>
      </c>
      <c r="K34" s="1545"/>
      <c r="L34" s="1709">
        <v>0</v>
      </c>
      <c r="M34" s="1545"/>
      <c r="N34" s="1709">
        <f>SUM(B34:M34)</f>
        <v>0</v>
      </c>
      <c r="O34" s="1539" t="s">
        <v>3988</v>
      </c>
      <c r="P34" s="1539" t="s">
        <v>1472</v>
      </c>
    </row>
    <row r="35" spans="1:16" ht="15.75" hidden="1" thickTop="1">
      <c r="A35" s="1528"/>
      <c r="B35" s="1536"/>
      <c r="C35" s="1536"/>
      <c r="D35" s="1536"/>
      <c r="E35" s="1536"/>
      <c r="F35" s="1536"/>
      <c r="G35" s="1536"/>
      <c r="H35" s="1536"/>
      <c r="I35" s="1536"/>
      <c r="J35" s="1536"/>
      <c r="K35" s="1536"/>
      <c r="L35" s="1536"/>
      <c r="M35" s="1536"/>
      <c r="N35" s="1536"/>
      <c r="O35" s="1539"/>
      <c r="P35" s="1539"/>
    </row>
    <row r="36" spans="1:16" hidden="1">
      <c r="A36" s="1535" t="s">
        <v>5545</v>
      </c>
      <c r="B36" s="1536"/>
      <c r="C36" s="1536"/>
      <c r="D36" s="1536"/>
      <c r="E36" s="1536"/>
      <c r="F36" s="1536"/>
      <c r="G36" s="1536"/>
      <c r="H36" s="1536"/>
      <c r="I36" s="1536"/>
      <c r="J36" s="1536"/>
      <c r="K36" s="1536"/>
      <c r="L36" s="1536"/>
      <c r="M36" s="1536"/>
      <c r="N36" s="1536"/>
      <c r="O36" s="1539"/>
      <c r="P36" s="1539"/>
    </row>
    <row r="37" spans="1:16" ht="30" hidden="1">
      <c r="A37" s="1537" t="s">
        <v>11317</v>
      </c>
      <c r="B37" s="1548">
        <v>0</v>
      </c>
      <c r="C37" s="1536"/>
      <c r="D37" s="1548">
        <v>0</v>
      </c>
      <c r="E37" s="1536"/>
      <c r="F37" s="1548">
        <v>0</v>
      </c>
      <c r="G37" s="1536"/>
      <c r="H37" s="1548">
        <v>0</v>
      </c>
      <c r="I37" s="1536"/>
      <c r="J37" s="1548">
        <v>0</v>
      </c>
      <c r="K37" s="1536"/>
      <c r="L37" s="1548">
        <v>0</v>
      </c>
      <c r="M37" s="1536"/>
      <c r="N37" s="1548">
        <f>SUM(B37:M37)</f>
        <v>0</v>
      </c>
      <c r="O37" s="1539"/>
      <c r="P37" s="1539"/>
    </row>
    <row r="38" spans="1:16" ht="30" hidden="1">
      <c r="A38" s="1537" t="s">
        <v>11318</v>
      </c>
      <c r="B38" s="1548">
        <v>0</v>
      </c>
      <c r="C38" s="1536"/>
      <c r="D38" s="1548">
        <v>0</v>
      </c>
      <c r="E38" s="1536"/>
      <c r="F38" s="1548">
        <v>0</v>
      </c>
      <c r="G38" s="1536"/>
      <c r="H38" s="1548">
        <v>0</v>
      </c>
      <c r="I38" s="1704"/>
      <c r="J38" s="1548">
        <v>0</v>
      </c>
      <c r="K38" s="1536"/>
      <c r="L38" s="1548">
        <v>0</v>
      </c>
      <c r="M38" s="1536"/>
      <c r="N38" s="1548">
        <f>SUM(B38:M38)</f>
        <v>0</v>
      </c>
      <c r="O38" s="1539"/>
      <c r="P38" s="1539"/>
    </row>
    <row r="39" spans="1:16" ht="30.75" hidden="1" thickBot="1">
      <c r="A39" s="1544" t="s">
        <v>12425</v>
      </c>
      <c r="B39" s="1547">
        <f>SUM(B37:B38)</f>
        <v>0</v>
      </c>
      <c r="C39" s="1545"/>
      <c r="D39" s="1547">
        <f>SUM(D37:D38)</f>
        <v>0</v>
      </c>
      <c r="E39" s="1545"/>
      <c r="F39" s="1547">
        <f>SUM(F37:F38)</f>
        <v>0</v>
      </c>
      <c r="G39" s="1545"/>
      <c r="H39" s="1547">
        <f>SUM(H37:H38)</f>
        <v>0</v>
      </c>
      <c r="I39" s="1546"/>
      <c r="J39" s="1547">
        <f>SUM(J37:J38)</f>
        <v>0</v>
      </c>
      <c r="K39" s="1545"/>
      <c r="L39" s="1547">
        <f>SUM(L37:L38)</f>
        <v>0</v>
      </c>
      <c r="M39" s="1545"/>
      <c r="N39" s="1547">
        <f>SUM(N37:N38)</f>
        <v>0</v>
      </c>
      <c r="O39" s="1539"/>
      <c r="P39" s="1539"/>
    </row>
    <row r="40" spans="1:16" ht="15.75" hidden="1" thickTop="1">
      <c r="A40" s="1537"/>
      <c r="B40" s="1536"/>
      <c r="C40" s="1536"/>
      <c r="D40" s="1536"/>
      <c r="E40" s="1536"/>
      <c r="F40" s="1536"/>
      <c r="G40" s="1536"/>
      <c r="H40" s="1536"/>
      <c r="I40" s="1536"/>
      <c r="J40" s="1536"/>
      <c r="K40" s="1536"/>
      <c r="L40" s="1536"/>
      <c r="M40" s="1536"/>
      <c r="N40" s="1536"/>
      <c r="O40" s="1539"/>
      <c r="P40" s="1539"/>
    </row>
    <row r="41" spans="1:16" hidden="1">
      <c r="A41" s="1537" t="s">
        <v>12428</v>
      </c>
      <c r="B41" s="1548">
        <v>0</v>
      </c>
      <c r="C41" s="1536"/>
      <c r="D41" s="1548">
        <v>0</v>
      </c>
      <c r="E41" s="1536"/>
      <c r="F41" s="1548">
        <v>0</v>
      </c>
      <c r="G41" s="1536"/>
      <c r="H41" s="1548">
        <v>0</v>
      </c>
      <c r="I41" s="1536"/>
      <c r="J41" s="1548">
        <v>0</v>
      </c>
      <c r="K41" s="1536"/>
      <c r="L41" s="1548">
        <v>0</v>
      </c>
      <c r="M41" s="1536"/>
      <c r="N41" s="1548">
        <f>SUM(B41:M41)</f>
        <v>0</v>
      </c>
      <c r="O41" s="1539"/>
      <c r="P41" s="1539"/>
    </row>
    <row r="42" spans="1:16" hidden="1">
      <c r="A42" s="1537" t="s">
        <v>1429</v>
      </c>
      <c r="B42" s="1538">
        <f>B39-B41</f>
        <v>0</v>
      </c>
      <c r="C42" s="1536"/>
      <c r="D42" s="1538">
        <f>D39-D41</f>
        <v>0</v>
      </c>
      <c r="E42" s="1536"/>
      <c r="F42" s="1538">
        <f>F39-F41</f>
        <v>0</v>
      </c>
      <c r="G42" s="1536"/>
      <c r="H42" s="1538">
        <f>H39-H41</f>
        <v>0</v>
      </c>
      <c r="I42" s="1704"/>
      <c r="J42" s="1538">
        <f>J39-J41</f>
        <v>0</v>
      </c>
      <c r="K42" s="1536"/>
      <c r="L42" s="1538">
        <f>L39-L41</f>
        <v>0</v>
      </c>
      <c r="M42" s="1536"/>
      <c r="N42" s="1548">
        <f>SUM(B42:M42)</f>
        <v>0</v>
      </c>
      <c r="O42" s="1539"/>
      <c r="P42" s="1539"/>
    </row>
    <row r="43" spans="1:16" hidden="1">
      <c r="A43" s="1537" t="s">
        <v>5495</v>
      </c>
      <c r="B43" s="1536"/>
      <c r="C43" s="1536"/>
      <c r="D43" s="1536"/>
      <c r="E43" s="1536"/>
      <c r="F43" s="1536"/>
      <c r="G43" s="1536"/>
      <c r="H43" s="1536"/>
      <c r="I43" s="1536"/>
      <c r="J43" s="1536"/>
      <c r="K43" s="1536"/>
      <c r="L43" s="1536"/>
      <c r="M43" s="1536"/>
      <c r="N43" s="1538">
        <v>0</v>
      </c>
      <c r="O43" s="1539"/>
      <c r="P43" s="1539"/>
    </row>
    <row r="44" spans="1:16" hidden="1">
      <c r="A44" s="1537" t="s">
        <v>9133</v>
      </c>
      <c r="B44" s="1542"/>
      <c r="C44" s="1536"/>
      <c r="D44" s="1542"/>
      <c r="E44" s="1536"/>
      <c r="F44" s="1542"/>
      <c r="G44" s="1536"/>
      <c r="H44" s="1542"/>
      <c r="I44" s="1542"/>
      <c r="J44" s="1542"/>
      <c r="K44" s="1536"/>
      <c r="L44" s="1542"/>
      <c r="M44" s="1536"/>
      <c r="N44" s="1548">
        <f>SUM(N42:N43)</f>
        <v>0</v>
      </c>
      <c r="O44" s="1539"/>
      <c r="P44" s="1539"/>
    </row>
    <row r="45" spans="1:16" hidden="1">
      <c r="A45" s="1537" t="s">
        <v>10331</v>
      </c>
      <c r="B45" s="1536"/>
      <c r="C45" s="1536"/>
      <c r="D45" s="1536"/>
      <c r="E45" s="1536"/>
      <c r="F45" s="1536"/>
      <c r="G45" s="1536"/>
      <c r="H45" s="1536"/>
      <c r="I45" s="1536"/>
      <c r="J45" s="1536"/>
      <c r="K45" s="1536"/>
      <c r="L45" s="1536"/>
      <c r="M45" s="1536"/>
      <c r="N45" s="1548">
        <v>0</v>
      </c>
      <c r="O45" s="1539"/>
      <c r="P45" s="1539"/>
    </row>
    <row r="46" spans="1:16" hidden="1">
      <c r="A46" s="1537" t="s">
        <v>10332</v>
      </c>
      <c r="B46" s="1536"/>
      <c r="C46" s="1536"/>
      <c r="D46" s="1536"/>
      <c r="E46" s="1536"/>
      <c r="F46" s="1536"/>
      <c r="G46" s="1536"/>
      <c r="H46" s="1536"/>
      <c r="I46" s="1536"/>
      <c r="J46" s="1536"/>
      <c r="K46" s="1536"/>
      <c r="L46" s="1536"/>
      <c r="M46" s="1536"/>
      <c r="N46" s="1548">
        <v>0</v>
      </c>
      <c r="O46" s="1539"/>
      <c r="P46" s="1539"/>
    </row>
    <row r="47" spans="1:16" hidden="1">
      <c r="A47" s="1537" t="s">
        <v>12447</v>
      </c>
      <c r="B47" s="1542"/>
      <c r="C47" s="1536"/>
      <c r="D47" s="1542"/>
      <c r="E47" s="1536"/>
      <c r="F47" s="1542"/>
      <c r="G47" s="1536"/>
      <c r="H47" s="1542"/>
      <c r="I47" s="1542"/>
      <c r="J47" s="1542"/>
      <c r="K47" s="1536"/>
      <c r="L47" s="1542"/>
      <c r="M47" s="1536"/>
      <c r="N47" s="1548">
        <v>0</v>
      </c>
      <c r="O47" s="1539"/>
      <c r="P47" s="1539"/>
    </row>
    <row r="48" spans="1:16" hidden="1">
      <c r="A48" s="1537" t="s">
        <v>12449</v>
      </c>
      <c r="B48" s="1536"/>
      <c r="C48" s="1536"/>
      <c r="D48" s="1536"/>
      <c r="E48" s="1536"/>
      <c r="F48" s="1536"/>
      <c r="G48" s="1536"/>
      <c r="H48" s="1536"/>
      <c r="I48" s="1536"/>
      <c r="J48" s="1536"/>
      <c r="K48" s="1536"/>
      <c r="L48" s="1536"/>
      <c r="M48" s="1536"/>
      <c r="N48" s="1548">
        <v>0</v>
      </c>
      <c r="O48" s="1539"/>
      <c r="P48" s="1539"/>
    </row>
    <row r="49" spans="1:16" hidden="1">
      <c r="A49" s="1537" t="s">
        <v>3624</v>
      </c>
      <c r="B49" s="1538">
        <f>B46-B48</f>
        <v>0</v>
      </c>
      <c r="C49" s="1536"/>
      <c r="D49" s="1538">
        <f>D46-D48</f>
        <v>0</v>
      </c>
      <c r="E49" s="1536"/>
      <c r="F49" s="1538">
        <f>F46-F48</f>
        <v>0</v>
      </c>
      <c r="G49" s="1536"/>
      <c r="H49" s="1538">
        <f>H46-H48</f>
        <v>0</v>
      </c>
      <c r="I49" s="1704"/>
      <c r="J49" s="1538">
        <f>J46-J48</f>
        <v>0</v>
      </c>
      <c r="K49" s="1536"/>
      <c r="L49" s="1538">
        <f>L46-L48</f>
        <v>0</v>
      </c>
      <c r="M49" s="1536"/>
      <c r="N49" s="1548">
        <f>SUM(B49:M49)</f>
        <v>0</v>
      </c>
      <c r="O49" s="1539"/>
      <c r="P49" s="1539"/>
    </row>
    <row r="50" spans="1:16" hidden="1">
      <c r="A50" s="1537" t="s">
        <v>8170</v>
      </c>
      <c r="B50" s="1536"/>
      <c r="C50" s="1536"/>
      <c r="D50" s="1536"/>
      <c r="E50" s="1536"/>
      <c r="F50" s="1536"/>
      <c r="G50" s="1536"/>
      <c r="H50" s="1536"/>
      <c r="I50" s="1536"/>
      <c r="J50" s="1536"/>
      <c r="K50" s="1536"/>
      <c r="L50" s="1536"/>
      <c r="M50" s="1536"/>
      <c r="N50" s="1548">
        <v>0</v>
      </c>
      <c r="O50" s="1539"/>
      <c r="P50" s="1539"/>
    </row>
    <row r="51" spans="1:16" hidden="1">
      <c r="A51" s="1537" t="s">
        <v>405</v>
      </c>
      <c r="B51" s="1536"/>
      <c r="C51" s="1536"/>
      <c r="D51" s="1536"/>
      <c r="E51" s="1536"/>
      <c r="F51" s="1536"/>
      <c r="G51" s="1536"/>
      <c r="H51" s="1536"/>
      <c r="I51" s="1536"/>
      <c r="J51" s="1536"/>
      <c r="K51" s="1536"/>
      <c r="L51" s="1536"/>
      <c r="M51" s="1536"/>
      <c r="N51" s="1538">
        <v>0</v>
      </c>
      <c r="O51" s="1539"/>
      <c r="P51" s="1539"/>
    </row>
    <row r="52" spans="1:16" ht="15.75" hidden="1" thickBot="1">
      <c r="A52" s="1544" t="s">
        <v>407</v>
      </c>
      <c r="B52" s="1545"/>
      <c r="C52" s="1545"/>
      <c r="D52" s="1545"/>
      <c r="E52" s="1545"/>
      <c r="F52" s="1545"/>
      <c r="G52" s="1545"/>
      <c r="H52" s="1545"/>
      <c r="I52" s="1545"/>
      <c r="J52" s="1545"/>
      <c r="K52" s="1545"/>
      <c r="L52" s="1545"/>
      <c r="M52" s="1545"/>
      <c r="N52" s="1547">
        <f>SUM(N44:N51)</f>
        <v>0</v>
      </c>
      <c r="O52" s="1539"/>
      <c r="P52" s="1539"/>
    </row>
    <row r="53" spans="1:16" ht="15.75" hidden="1" thickTop="1">
      <c r="A53" s="1528"/>
      <c r="B53" s="1704"/>
      <c r="C53" s="1536"/>
      <c r="D53" s="1536"/>
      <c r="E53" s="1536"/>
      <c r="F53" s="1536"/>
      <c r="G53" s="1536"/>
      <c r="H53" s="1536"/>
      <c r="I53" s="1536"/>
      <c r="J53" s="1536"/>
      <c r="K53" s="1536"/>
      <c r="L53" s="1536"/>
      <c r="M53" s="1536"/>
      <c r="N53" s="1536"/>
      <c r="O53" s="1539"/>
      <c r="P53" s="1539"/>
    </row>
    <row r="54" spans="1:16" ht="30.75" hidden="1" thickBot="1">
      <c r="A54" s="1708" t="s">
        <v>10691</v>
      </c>
      <c r="B54" s="1709">
        <v>0</v>
      </c>
      <c r="C54" s="1545"/>
      <c r="D54" s="1709">
        <v>0</v>
      </c>
      <c r="E54" s="1545"/>
      <c r="F54" s="1709">
        <v>0</v>
      </c>
      <c r="G54" s="1545"/>
      <c r="H54" s="1709">
        <v>0</v>
      </c>
      <c r="I54" s="1546"/>
      <c r="J54" s="1709">
        <v>0</v>
      </c>
      <c r="K54" s="1545"/>
      <c r="L54" s="1709">
        <v>0</v>
      </c>
      <c r="M54" s="1545"/>
      <c r="N54" s="1709">
        <f>SUM(B54:M54)</f>
        <v>0</v>
      </c>
      <c r="O54" s="1539"/>
      <c r="P54" s="1539"/>
    </row>
    <row r="55" spans="1:16" ht="15.75" hidden="1" thickTop="1">
      <c r="A55" s="1711"/>
      <c r="B55" s="1536"/>
      <c r="C55" s="1536"/>
      <c r="D55" s="1536"/>
      <c r="E55" s="1536"/>
      <c r="F55" s="1536"/>
      <c r="G55" s="1536"/>
      <c r="H55" s="1536"/>
      <c r="I55" s="1536"/>
      <c r="J55" s="1536"/>
      <c r="K55" s="1536"/>
      <c r="L55" s="1536"/>
      <c r="M55" s="1536"/>
      <c r="N55" s="1536"/>
      <c r="O55" s="1539"/>
    </row>
    <row r="56" spans="1:16" ht="30.75" hidden="1" thickBot="1">
      <c r="A56" s="1708" t="s">
        <v>10692</v>
      </c>
      <c r="B56" s="1709">
        <v>0</v>
      </c>
      <c r="C56" s="1545"/>
      <c r="D56" s="1709">
        <v>0</v>
      </c>
      <c r="E56" s="1545"/>
      <c r="F56" s="1709">
        <v>0</v>
      </c>
      <c r="G56" s="1545"/>
      <c r="H56" s="1709">
        <v>0</v>
      </c>
      <c r="I56" s="1546"/>
      <c r="J56" s="1709">
        <v>0</v>
      </c>
      <c r="K56" s="1545"/>
      <c r="L56" s="1709">
        <v>0</v>
      </c>
      <c r="M56" s="1545"/>
      <c r="N56" s="1709">
        <f>SUM(B56:M56)</f>
        <v>0</v>
      </c>
      <c r="O56" s="1539"/>
    </row>
    <row r="57" spans="1:16" ht="15.75" hidden="1" thickTop="1">
      <c r="B57" s="1525"/>
      <c r="C57" s="1525"/>
      <c r="D57" s="1525"/>
      <c r="E57" s="1525"/>
      <c r="F57" s="1525"/>
      <c r="G57" s="1525"/>
      <c r="H57" s="1525"/>
      <c r="I57" s="1525"/>
      <c r="J57" s="1525"/>
      <c r="K57" s="1525"/>
      <c r="L57" s="1525"/>
      <c r="M57" s="1525"/>
      <c r="N57" s="1525"/>
      <c r="O57" s="1539"/>
    </row>
    <row r="58" spans="1:16" ht="45.75" hidden="1" thickBot="1">
      <c r="A58" s="1713" t="s">
        <v>5454</v>
      </c>
      <c r="B58" s="1709">
        <v>0</v>
      </c>
      <c r="C58" s="1545"/>
      <c r="D58" s="1709">
        <v>0</v>
      </c>
      <c r="E58" s="1545"/>
      <c r="F58" s="1709">
        <v>0</v>
      </c>
      <c r="G58" s="1545"/>
      <c r="H58" s="1709">
        <v>0</v>
      </c>
      <c r="I58" s="1546"/>
      <c r="J58" s="1709">
        <v>0</v>
      </c>
      <c r="K58" s="1545"/>
      <c r="L58" s="1709">
        <v>0</v>
      </c>
      <c r="M58" s="1545"/>
      <c r="N58" s="1709">
        <f>SUM(B58:M58)</f>
        <v>0</v>
      </c>
      <c r="O58" s="1539"/>
    </row>
    <row r="59" spans="1:16" ht="15.75" hidden="1" thickTop="1">
      <c r="O59" s="1539"/>
    </row>
    <row r="60" spans="1:16" hidden="1">
      <c r="O60" s="1539"/>
    </row>
    <row r="61" spans="1:16" hidden="1">
      <c r="O61" s="1539"/>
    </row>
    <row r="62" spans="1:16" hidden="1">
      <c r="A62" s="973" t="s">
        <v>10334</v>
      </c>
      <c r="B62" s="974">
        <f>F62-D62</f>
        <v>2212111195.2947097</v>
      </c>
      <c r="D62" s="974">
        <f>D63/F63*F62</f>
        <v>13611680.705290334</v>
      </c>
      <c r="F62" s="974">
        <f>[3]PL!F31</f>
        <v>2225722876</v>
      </c>
      <c r="O62" s="1539"/>
    </row>
    <row r="63" spans="1:16" hidden="1">
      <c r="B63" s="974">
        <f>B13</f>
        <v>356930209078</v>
      </c>
      <c r="D63" s="974">
        <f>D13</f>
        <v>2196282018</v>
      </c>
      <c r="F63" s="974">
        <f>SUM(B63:E63)</f>
        <v>359126491096</v>
      </c>
      <c r="O63" s="1539"/>
    </row>
    <row r="64" spans="1:16" hidden="1"/>
    <row r="66" spans="2:4">
      <c r="B66" s="974" t="s">
        <v>7206</v>
      </c>
      <c r="D66" s="974" t="s">
        <v>7207</v>
      </c>
    </row>
  </sheetData>
  <phoneticPr fontId="130"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9"/>
  <dimension ref="A1:J412"/>
  <sheetViews>
    <sheetView topLeftCell="A218" workbookViewId="0">
      <selection activeCell="E245" sqref="E245"/>
    </sheetView>
  </sheetViews>
  <sheetFormatPr defaultRowHeight="12" outlineLevelRow="2"/>
  <cols>
    <col min="1" max="1" width="3.28515625" style="190" customWidth="1"/>
    <col min="2" max="2" width="3.5703125" style="190" customWidth="1"/>
    <col min="3" max="3" width="3" style="190" customWidth="1"/>
    <col min="4" max="4" width="47.85546875" style="190" customWidth="1"/>
    <col min="5" max="5" width="20.42578125" style="190" bestFit="1" customWidth="1"/>
    <col min="6" max="6" width="20" style="200" customWidth="1"/>
    <col min="7" max="7" width="4.7109375" style="200" customWidth="1"/>
    <col min="8" max="8" width="2.7109375" style="200" bestFit="1" customWidth="1"/>
    <col min="9" max="9" width="2.5703125" style="190" customWidth="1"/>
    <col min="10" max="10" width="19.140625" style="190" customWidth="1"/>
    <col min="11" max="16384" width="9.140625" style="190"/>
  </cols>
  <sheetData>
    <row r="1" spans="1:10" ht="16.5" thickBot="1">
      <c r="A1" s="187" t="str">
        <f>Menu!B2</f>
        <v>CÔNG TY CỔ PHẦN TẬP ĐOÀN ĐẠI CHÂU</v>
      </c>
      <c r="B1" s="169"/>
      <c r="C1" s="169"/>
      <c r="D1" s="169"/>
      <c r="E1" s="169"/>
      <c r="F1" s="169"/>
      <c r="G1" s="188" t="s">
        <v>3743</v>
      </c>
      <c r="H1" s="189"/>
      <c r="I1" s="169"/>
      <c r="J1" s="169"/>
    </row>
    <row r="2" spans="1:10" ht="13.5">
      <c r="A2" s="175" t="str">
        <f>Menu!B3</f>
        <v>Địa chỉ: Tổ 23, cụm 4, phường Nhật Tân, quận Tây Hồ, thành phố Hà Nội</v>
      </c>
      <c r="B2" s="171"/>
      <c r="C2" s="171"/>
      <c r="D2" s="171"/>
      <c r="E2" s="171"/>
      <c r="F2" s="171"/>
      <c r="G2" s="171"/>
      <c r="H2" s="191"/>
      <c r="I2" s="171"/>
      <c r="J2" s="171"/>
    </row>
    <row r="3" spans="1:10" ht="13.5">
      <c r="A3" s="175" t="str">
        <f>Menu!B4</f>
        <v>BÁO CÁO TÀI CHÍNH HỢP NHẤT</v>
      </c>
      <c r="B3" s="171"/>
      <c r="C3" s="171"/>
      <c r="D3" s="171"/>
      <c r="E3" s="171"/>
      <c r="F3" s="171"/>
      <c r="G3" s="171"/>
      <c r="H3" s="191"/>
      <c r="I3" s="171"/>
      <c r="J3" s="171"/>
    </row>
    <row r="4" spans="1:10" ht="13.5">
      <c r="A4" s="174" t="str">
        <f>Menu!B5</f>
        <v>Quý II của năm tài chính kết thúc ngày 31 tháng 12 năm 2015</v>
      </c>
      <c r="B4" s="170"/>
      <c r="C4" s="170"/>
      <c r="D4" s="170"/>
      <c r="E4" s="170"/>
      <c r="F4" s="170"/>
      <c r="G4" s="170"/>
      <c r="H4" s="170"/>
      <c r="I4" s="171"/>
      <c r="J4" s="171"/>
    </row>
    <row r="5" spans="1:10" ht="14.25" thickBot="1">
      <c r="A5" s="192"/>
      <c r="B5" s="193"/>
      <c r="C5" s="193"/>
      <c r="D5" s="193"/>
      <c r="E5" s="193"/>
      <c r="F5" s="193"/>
      <c r="G5" s="193"/>
      <c r="H5" s="193"/>
      <c r="I5" s="171"/>
      <c r="J5" s="171"/>
    </row>
    <row r="6" spans="1:10" ht="13.5">
      <c r="A6" s="194"/>
      <c r="B6" s="195"/>
      <c r="C6" s="195"/>
      <c r="D6" s="195"/>
      <c r="E6" s="195"/>
      <c r="F6" s="195"/>
      <c r="G6" s="195"/>
      <c r="H6" s="195"/>
      <c r="I6" s="175"/>
      <c r="J6" s="175"/>
    </row>
    <row r="7" spans="1:10" ht="18.75">
      <c r="A7" s="196" t="s">
        <v>1362</v>
      </c>
      <c r="B7" s="194"/>
      <c r="C7" s="194"/>
      <c r="D7" s="194"/>
      <c r="E7" s="194"/>
      <c r="F7" s="194"/>
      <c r="G7" s="194"/>
      <c r="H7" s="194"/>
      <c r="I7" s="176"/>
      <c r="J7" s="176"/>
    </row>
    <row r="8" spans="1:10" ht="14.25">
      <c r="A8" s="197" t="s">
        <v>1363</v>
      </c>
      <c r="B8" s="194"/>
      <c r="C8" s="194"/>
      <c r="D8" s="194"/>
      <c r="E8" s="194"/>
      <c r="F8" s="194"/>
      <c r="G8" s="194"/>
      <c r="H8" s="194"/>
      <c r="I8" s="176"/>
      <c r="J8" s="176"/>
    </row>
    <row r="9" spans="1:10" ht="14.25">
      <c r="A9" s="197" t="str">
        <f>Menu!B7</f>
        <v>Quý II của năm tài chính kết thúc ngày 31 tháng 12 năm 2015</v>
      </c>
      <c r="B9" s="194"/>
      <c r="C9" s="194"/>
      <c r="D9" s="194"/>
      <c r="E9" s="194"/>
      <c r="F9" s="194"/>
      <c r="G9" s="194"/>
      <c r="H9" s="194"/>
      <c r="I9" s="176"/>
      <c r="J9" s="176"/>
    </row>
    <row r="10" spans="1:10" ht="13.5">
      <c r="A10" s="198"/>
      <c r="B10" s="198"/>
      <c r="C10" s="198"/>
      <c r="D10" s="198"/>
      <c r="E10" s="198"/>
      <c r="F10" s="198"/>
      <c r="G10" s="198"/>
      <c r="H10" s="198"/>
      <c r="I10" s="198"/>
      <c r="J10" s="198"/>
    </row>
    <row r="12" spans="1:10">
      <c r="C12" s="199" t="s">
        <v>1364</v>
      </c>
    </row>
    <row r="13" spans="1:10">
      <c r="C13" s="199"/>
      <c r="D13" s="201" t="s">
        <v>1365</v>
      </c>
      <c r="E13" s="202" t="s">
        <v>1366</v>
      </c>
      <c r="F13" s="202" t="s">
        <v>1367</v>
      </c>
      <c r="G13" s="202"/>
      <c r="I13" s="203" t="s">
        <v>1368</v>
      </c>
    </row>
    <row r="14" spans="1:10">
      <c r="C14" s="199" t="s">
        <v>10489</v>
      </c>
      <c r="D14" s="204" t="s">
        <v>1369</v>
      </c>
      <c r="E14" s="200">
        <f ca="1">TMCF1_TDC</f>
        <v>3511999958</v>
      </c>
      <c r="F14" s="200">
        <f ca="1">PL!F44</f>
        <v>4510080203</v>
      </c>
      <c r="I14" s="205"/>
    </row>
    <row r="15" spans="1:10">
      <c r="D15" s="206" t="s">
        <v>1370</v>
      </c>
      <c r="E15" s="200"/>
      <c r="I15" s="205"/>
    </row>
    <row r="16" spans="1:10">
      <c r="D16" s="206" t="s">
        <v>7339</v>
      </c>
      <c r="E16" s="200"/>
      <c r="I16" s="205" t="s">
        <v>1725</v>
      </c>
    </row>
    <row r="17" spans="3:9">
      <c r="D17" s="206" t="s">
        <v>7340</v>
      </c>
      <c r="E17" s="200"/>
      <c r="I17" s="205" t="s">
        <v>1725</v>
      </c>
    </row>
    <row r="18" spans="3:9">
      <c r="D18" s="206" t="s">
        <v>7341</v>
      </c>
      <c r="E18" s="200"/>
      <c r="I18" s="205" t="s">
        <v>1725</v>
      </c>
    </row>
    <row r="19" spans="3:9">
      <c r="D19" s="206" t="s">
        <v>7342</v>
      </c>
      <c r="E19" s="200"/>
      <c r="I19" s="205" t="s">
        <v>1725</v>
      </c>
    </row>
    <row r="20" spans="3:9">
      <c r="D20" s="206" t="s">
        <v>12576</v>
      </c>
      <c r="E20" s="200"/>
      <c r="I20" s="205" t="s">
        <v>1725</v>
      </c>
    </row>
    <row r="21" spans="3:9">
      <c r="D21" s="206" t="s">
        <v>12577</v>
      </c>
      <c r="E21" s="200"/>
      <c r="I21" s="205" t="s">
        <v>3235</v>
      </c>
    </row>
    <row r="22" spans="3:9">
      <c r="D22" s="206" t="s">
        <v>6798</v>
      </c>
      <c r="E22" s="200"/>
      <c r="I22" s="205" t="s">
        <v>2203</v>
      </c>
    </row>
    <row r="23" spans="3:9">
      <c r="D23" s="206"/>
      <c r="E23" s="200"/>
      <c r="I23" s="205"/>
    </row>
    <row r="24" spans="3:9">
      <c r="D24" s="206"/>
      <c r="E24" s="200"/>
      <c r="I24" s="205"/>
    </row>
    <row r="25" spans="3:9">
      <c r="D25" s="207" t="s">
        <v>9474</v>
      </c>
      <c r="E25" s="208">
        <f ca="1">SUM(E14:E24)</f>
        <v>3511999958</v>
      </c>
      <c r="F25" s="208">
        <f ca="1">SUM(F14:F24)</f>
        <v>4510080203</v>
      </c>
      <c r="H25" s="199" t="s">
        <v>10489</v>
      </c>
      <c r="I25" s="205"/>
    </row>
    <row r="26" spans="3:9">
      <c r="D26" s="207"/>
      <c r="E26" s="200">
        <f ca="1">E25-F25</f>
        <v>-998080245</v>
      </c>
      <c r="H26" s="199"/>
      <c r="I26" s="205"/>
    </row>
    <row r="27" spans="3:9">
      <c r="D27" s="207"/>
      <c r="E27" s="200"/>
      <c r="H27" s="199"/>
      <c r="I27" s="205"/>
    </row>
    <row r="28" spans="3:9" ht="14.25">
      <c r="C28" s="209"/>
      <c r="D28" s="207" t="s">
        <v>13515</v>
      </c>
      <c r="E28" s="202" t="s">
        <v>1366</v>
      </c>
      <c r="F28" s="210" t="s">
        <v>13528</v>
      </c>
      <c r="I28" s="205"/>
    </row>
    <row r="29" spans="3:9">
      <c r="C29" s="199" t="s">
        <v>11380</v>
      </c>
      <c r="D29" s="204" t="s">
        <v>1369</v>
      </c>
      <c r="E29" s="200">
        <f ca="1">TMCF1_TDC</f>
        <v>1393444167</v>
      </c>
      <c r="F29" s="210"/>
      <c r="I29" s="205"/>
    </row>
    <row r="30" spans="3:9" ht="14.25">
      <c r="C30" s="209"/>
      <c r="D30" s="204" t="s">
        <v>1370</v>
      </c>
      <c r="E30" s="200"/>
      <c r="F30" s="210"/>
      <c r="I30" s="205"/>
    </row>
    <row r="31" spans="3:9">
      <c r="D31" s="206" t="s">
        <v>637</v>
      </c>
      <c r="E31" s="200"/>
      <c r="I31" s="205" t="s">
        <v>3995</v>
      </c>
    </row>
    <row r="32" spans="3:9">
      <c r="D32" s="206"/>
      <c r="E32" s="200"/>
      <c r="I32" s="205"/>
    </row>
    <row r="33" spans="3:9">
      <c r="D33" s="206"/>
      <c r="E33" s="200"/>
      <c r="I33" s="205"/>
    </row>
    <row r="34" spans="3:9">
      <c r="D34" s="207" t="s">
        <v>13529</v>
      </c>
      <c r="E34" s="208">
        <f ca="1">SUM(E29:E33)</f>
        <v>1393444167</v>
      </c>
      <c r="F34" s="208">
        <f>SUM(F29:F33)</f>
        <v>0</v>
      </c>
      <c r="H34" s="199" t="s">
        <v>11380</v>
      </c>
      <c r="I34" s="205"/>
    </row>
    <row r="35" spans="3:9">
      <c r="D35" s="206"/>
      <c r="E35" s="200">
        <f ca="1">E34-F34</f>
        <v>1393444167</v>
      </c>
      <c r="I35" s="205"/>
    </row>
    <row r="36" spans="3:9">
      <c r="D36" s="206"/>
      <c r="E36" s="200"/>
      <c r="I36" s="205"/>
    </row>
    <row r="37" spans="3:9">
      <c r="D37" s="201" t="s">
        <v>13530</v>
      </c>
      <c r="E37" s="202" t="s">
        <v>1366</v>
      </c>
      <c r="F37" s="210" t="s">
        <v>13531</v>
      </c>
      <c r="I37" s="205"/>
    </row>
    <row r="38" spans="3:9">
      <c r="C38" s="199" t="s">
        <v>11874</v>
      </c>
      <c r="D38" s="204" t="s">
        <v>1369</v>
      </c>
      <c r="E38" s="200">
        <f ca="1">TMCF1_TDC</f>
        <v>797536640</v>
      </c>
      <c r="I38" s="205"/>
    </row>
    <row r="39" spans="3:9">
      <c r="C39" s="199"/>
      <c r="D39" s="206" t="s">
        <v>1370</v>
      </c>
      <c r="E39" s="200">
        <f>IF(SUM(E40:E41)&lt;&gt;0,SUM(E40:E41)-E38,0)</f>
        <v>0</v>
      </c>
      <c r="I39" s="205"/>
    </row>
    <row r="40" spans="3:9">
      <c r="D40" s="204" t="s">
        <v>9861</v>
      </c>
      <c r="E40" s="200"/>
      <c r="I40" s="205" t="s">
        <v>2203</v>
      </c>
    </row>
    <row r="41" spans="3:9">
      <c r="D41" s="204"/>
      <c r="E41" s="200"/>
      <c r="I41" s="205"/>
    </row>
    <row r="42" spans="3:9">
      <c r="D42" s="207" t="s">
        <v>7876</v>
      </c>
      <c r="E42" s="208">
        <f ca="1">SUM(E38:E39)</f>
        <v>797536640</v>
      </c>
      <c r="F42" s="208">
        <f>SUM(F38:F41)</f>
        <v>0</v>
      </c>
      <c r="H42" s="199" t="s">
        <v>11874</v>
      </c>
      <c r="I42" s="205"/>
    </row>
    <row r="43" spans="3:9">
      <c r="D43" s="206"/>
      <c r="E43" s="200">
        <f ca="1">E42-F42</f>
        <v>797536640</v>
      </c>
      <c r="I43" s="205"/>
    </row>
    <row r="44" spans="3:9">
      <c r="D44" s="206"/>
      <c r="E44" s="200"/>
      <c r="I44" s="205"/>
    </row>
    <row r="45" spans="3:9">
      <c r="C45" s="199"/>
      <c r="D45" s="201" t="s">
        <v>7877</v>
      </c>
      <c r="E45" s="202" t="s">
        <v>1366</v>
      </c>
      <c r="F45" s="210" t="s">
        <v>13531</v>
      </c>
      <c r="I45" s="205"/>
    </row>
    <row r="46" spans="3:9">
      <c r="C46" s="199" t="s">
        <v>7878</v>
      </c>
      <c r="D46" s="204" t="s">
        <v>1369</v>
      </c>
      <c r="E46" s="200">
        <f>TMCF1_TDC</f>
        <v>0</v>
      </c>
      <c r="I46" s="205"/>
    </row>
    <row r="47" spans="3:9">
      <c r="C47" s="199"/>
      <c r="D47" s="206" t="s">
        <v>1370</v>
      </c>
      <c r="E47" s="200"/>
      <c r="I47" s="205"/>
    </row>
    <row r="48" spans="3:9">
      <c r="D48" s="204" t="s">
        <v>10928</v>
      </c>
      <c r="E48" s="200">
        <f>IF(SUM(E51:E54)&lt;0,SUM(E51:E54),0)</f>
        <v>0</v>
      </c>
      <c r="I48" s="205"/>
    </row>
    <row r="49" spans="3:9">
      <c r="D49" s="204" t="s">
        <v>10929</v>
      </c>
      <c r="E49" s="200">
        <f>IF(SUM(E51:E54)&gt;0,SUM(E51:E54),0)</f>
        <v>0</v>
      </c>
      <c r="I49" s="205"/>
    </row>
    <row r="50" spans="3:9">
      <c r="D50" s="636" t="s">
        <v>10930</v>
      </c>
      <c r="E50" s="200"/>
      <c r="I50" s="205"/>
    </row>
    <row r="51" spans="3:9" ht="24">
      <c r="D51" s="212" t="s">
        <v>10931</v>
      </c>
      <c r="E51" s="200"/>
      <c r="I51" s="205" t="s">
        <v>10932</v>
      </c>
    </row>
    <row r="52" spans="3:9" ht="24">
      <c r="D52" s="212" t="s">
        <v>10933</v>
      </c>
      <c r="E52" s="200"/>
      <c r="I52" s="205" t="s">
        <v>11867</v>
      </c>
    </row>
    <row r="53" spans="3:9" ht="24">
      <c r="D53" s="212" t="s">
        <v>10934</v>
      </c>
      <c r="E53" s="200"/>
      <c r="I53" s="205" t="s">
        <v>3235</v>
      </c>
    </row>
    <row r="54" spans="3:9" ht="24">
      <c r="D54" s="212" t="s">
        <v>10935</v>
      </c>
      <c r="E54" s="200"/>
      <c r="I54" s="205" t="s">
        <v>3231</v>
      </c>
    </row>
    <row r="55" spans="3:9">
      <c r="D55" s="204"/>
      <c r="E55" s="200"/>
      <c r="I55" s="205"/>
    </row>
    <row r="56" spans="3:9">
      <c r="D56" s="207" t="s">
        <v>10936</v>
      </c>
      <c r="E56" s="208">
        <f>SUM(E46:E49)</f>
        <v>0</v>
      </c>
      <c r="F56" s="208">
        <f>SUM(F46:F49)</f>
        <v>0</v>
      </c>
      <c r="H56" s="199" t="s">
        <v>7878</v>
      </c>
      <c r="I56" s="205"/>
    </row>
    <row r="57" spans="3:9">
      <c r="D57" s="206"/>
      <c r="E57" s="200">
        <f>E56-F56</f>
        <v>0</v>
      </c>
      <c r="I57" s="205"/>
    </row>
    <row r="58" spans="3:9">
      <c r="D58" s="211"/>
      <c r="E58" s="200"/>
      <c r="I58" s="205"/>
    </row>
    <row r="59" spans="3:9">
      <c r="C59" s="199"/>
      <c r="D59" s="201" t="s">
        <v>10937</v>
      </c>
      <c r="E59" s="202" t="s">
        <v>1366</v>
      </c>
      <c r="F59" s="210" t="s">
        <v>13531</v>
      </c>
      <c r="I59" s="205"/>
    </row>
    <row r="60" spans="3:9">
      <c r="C60" s="199" t="s">
        <v>10938</v>
      </c>
      <c r="D60" s="204" t="s">
        <v>1369</v>
      </c>
      <c r="E60" s="200">
        <f>TMCF1_TDC</f>
        <v>0</v>
      </c>
      <c r="I60" s="205"/>
    </row>
    <row r="61" spans="3:9">
      <c r="C61" s="199"/>
      <c r="D61" s="206" t="s">
        <v>1370</v>
      </c>
      <c r="E61" s="200"/>
      <c r="I61" s="205"/>
    </row>
    <row r="62" spans="3:9">
      <c r="C62" s="213"/>
      <c r="D62" s="211" t="s">
        <v>1329</v>
      </c>
      <c r="E62" s="200"/>
      <c r="I62" s="205"/>
    </row>
    <row r="63" spans="3:9">
      <c r="C63" s="199"/>
      <c r="D63" s="204" t="s">
        <v>11403</v>
      </c>
      <c r="E63" s="1029">
        <f>-'TM 6T'!B941</f>
        <v>0</v>
      </c>
      <c r="I63" s="205" t="s">
        <v>1330</v>
      </c>
    </row>
    <row r="64" spans="3:9">
      <c r="C64" s="199"/>
      <c r="D64" s="204" t="s">
        <v>11404</v>
      </c>
      <c r="E64" s="1029">
        <f>'TM 6T'!B953</f>
        <v>0</v>
      </c>
      <c r="I64" s="205" t="s">
        <v>3995</v>
      </c>
    </row>
    <row r="65" spans="3:9">
      <c r="C65" s="199"/>
      <c r="D65" s="204" t="s">
        <v>13381</v>
      </c>
      <c r="E65" s="1029"/>
      <c r="I65" s="205" t="s">
        <v>1330</v>
      </c>
    </row>
    <row r="66" spans="3:9">
      <c r="C66" s="213"/>
      <c r="D66" s="211" t="s">
        <v>1331</v>
      </c>
      <c r="E66" s="1029"/>
      <c r="I66" s="205"/>
    </row>
    <row r="67" spans="3:9">
      <c r="C67" s="199"/>
      <c r="D67" s="204" t="s">
        <v>3891</v>
      </c>
      <c r="E67" s="1029"/>
      <c r="I67" s="205" t="s">
        <v>1330</v>
      </c>
    </row>
    <row r="68" spans="3:9">
      <c r="C68" s="199"/>
      <c r="D68" s="204" t="s">
        <v>13382</v>
      </c>
      <c r="E68" s="1029"/>
      <c r="I68" s="205" t="s">
        <v>1330</v>
      </c>
    </row>
    <row r="69" spans="3:9">
      <c r="C69" s="213"/>
      <c r="D69" s="211" t="s">
        <v>3104</v>
      </c>
      <c r="E69" s="1029"/>
      <c r="I69" s="205"/>
    </row>
    <row r="70" spans="3:9">
      <c r="C70" s="199"/>
      <c r="D70" s="204" t="s">
        <v>5510</v>
      </c>
      <c r="E70" s="1029"/>
      <c r="I70" s="205" t="s">
        <v>3105</v>
      </c>
    </row>
    <row r="71" spans="3:9">
      <c r="C71" s="199"/>
      <c r="D71" s="204" t="s">
        <v>5509</v>
      </c>
      <c r="E71" s="1029">
        <f>-'TM 6T'!B900</f>
        <v>0</v>
      </c>
      <c r="I71" s="205" t="s">
        <v>3105</v>
      </c>
    </row>
    <row r="72" spans="3:9">
      <c r="C72" s="199"/>
      <c r="D72" s="204" t="s">
        <v>5508</v>
      </c>
      <c r="E72" s="1029"/>
      <c r="I72" s="205" t="s">
        <v>3105</v>
      </c>
    </row>
    <row r="73" spans="3:9">
      <c r="C73" s="199"/>
      <c r="D73" s="204" t="s">
        <v>5519</v>
      </c>
      <c r="E73" s="1029"/>
      <c r="I73" s="205" t="s">
        <v>3105</v>
      </c>
    </row>
    <row r="74" spans="3:9">
      <c r="C74" s="199"/>
      <c r="D74" s="204" t="s">
        <v>5515</v>
      </c>
      <c r="E74" s="1029"/>
      <c r="I74" s="205" t="s">
        <v>6984</v>
      </c>
    </row>
    <row r="75" spans="3:9">
      <c r="C75" s="199"/>
      <c r="D75" s="204" t="s">
        <v>5516</v>
      </c>
      <c r="E75" s="1029"/>
      <c r="I75" s="205" t="s">
        <v>6984</v>
      </c>
    </row>
    <row r="76" spans="3:9">
      <c r="C76" s="199"/>
      <c r="D76" s="204" t="s">
        <v>5517</v>
      </c>
      <c r="E76" s="1029"/>
      <c r="I76" s="205" t="s">
        <v>6984</v>
      </c>
    </row>
    <row r="77" spans="3:9">
      <c r="C77" s="199"/>
      <c r="D77" s="204" t="s">
        <v>5518</v>
      </c>
      <c r="E77" s="1029"/>
      <c r="I77" s="205" t="s">
        <v>6984</v>
      </c>
    </row>
    <row r="78" spans="3:9">
      <c r="C78" s="213"/>
      <c r="D78" s="211" t="s">
        <v>4822</v>
      </c>
      <c r="E78" s="1029">
        <f>-'TM 6T'!B898</f>
        <v>0</v>
      </c>
      <c r="I78" s="205" t="s">
        <v>7452</v>
      </c>
    </row>
    <row r="79" spans="3:9">
      <c r="C79" s="213"/>
      <c r="D79" s="211" t="s">
        <v>3058</v>
      </c>
      <c r="E79" s="1029"/>
      <c r="I79" s="205" t="s">
        <v>7452</v>
      </c>
    </row>
    <row r="80" spans="3:9" ht="24">
      <c r="C80" s="213"/>
      <c r="D80" s="211" t="s">
        <v>13085</v>
      </c>
      <c r="E80" s="1029"/>
      <c r="I80" s="205"/>
    </row>
    <row r="81" spans="3:9">
      <c r="C81" s="199"/>
      <c r="D81" s="204" t="s">
        <v>13019</v>
      </c>
      <c r="E81" s="1029"/>
      <c r="I81" s="205" t="s">
        <v>7452</v>
      </c>
    </row>
    <row r="82" spans="3:9">
      <c r="C82" s="199"/>
      <c r="D82" s="204" t="s">
        <v>4820</v>
      </c>
      <c r="E82" s="1029"/>
      <c r="I82" s="205" t="s">
        <v>7452</v>
      </c>
    </row>
    <row r="83" spans="3:9">
      <c r="C83" s="213"/>
      <c r="D83" s="211" t="s">
        <v>4821</v>
      </c>
      <c r="E83" s="1029"/>
      <c r="I83" s="205" t="s">
        <v>7452</v>
      </c>
    </row>
    <row r="84" spans="3:9">
      <c r="C84" s="213"/>
      <c r="D84" s="211"/>
      <c r="E84" s="1029"/>
      <c r="I84" s="205"/>
    </row>
    <row r="85" spans="3:9">
      <c r="C85" s="213"/>
      <c r="D85" s="207" t="s">
        <v>11151</v>
      </c>
      <c r="E85" s="208">
        <f>SUM(E60:E84)</f>
        <v>0</v>
      </c>
      <c r="F85" s="208">
        <f>SUM(F60:F84)</f>
        <v>0</v>
      </c>
      <c r="H85" s="199" t="s">
        <v>10938</v>
      </c>
      <c r="I85" s="205"/>
    </row>
    <row r="86" spans="3:9">
      <c r="C86" s="213"/>
      <c r="D86" s="211"/>
      <c r="E86" s="200">
        <f>E85-F85</f>
        <v>0</v>
      </c>
      <c r="I86" s="205"/>
    </row>
    <row r="87" spans="3:9">
      <c r="C87" s="213"/>
      <c r="D87" s="211"/>
      <c r="E87" s="200"/>
      <c r="I87" s="205"/>
    </row>
    <row r="88" spans="3:9">
      <c r="C88" s="199"/>
      <c r="D88" s="201" t="s">
        <v>11152</v>
      </c>
      <c r="E88" s="202" t="s">
        <v>1366</v>
      </c>
      <c r="F88" s="202" t="s">
        <v>1367</v>
      </c>
      <c r="I88" s="205"/>
    </row>
    <row r="89" spans="3:9">
      <c r="C89" s="199" t="s">
        <v>11153</v>
      </c>
      <c r="D89" s="204" t="s">
        <v>1369</v>
      </c>
      <c r="E89" s="200">
        <f>TMCF1_TDC+PL!F28</f>
        <v>1661645380</v>
      </c>
      <c r="F89" s="200">
        <f>PL!F28</f>
        <v>1661645380</v>
      </c>
      <c r="I89" s="205"/>
    </row>
    <row r="90" spans="3:9">
      <c r="D90" s="206" t="s">
        <v>1370</v>
      </c>
      <c r="E90" s="200"/>
      <c r="I90" s="205"/>
    </row>
    <row r="91" spans="3:9" outlineLevel="1">
      <c r="D91" s="206" t="s">
        <v>1024</v>
      </c>
      <c r="E91" s="200"/>
      <c r="I91" s="205" t="s">
        <v>2203</v>
      </c>
    </row>
    <row r="92" spans="3:9">
      <c r="D92" s="206"/>
      <c r="E92" s="200"/>
      <c r="I92" s="205"/>
    </row>
    <row r="93" spans="3:9">
      <c r="D93" s="207" t="s">
        <v>11154</v>
      </c>
      <c r="E93" s="208">
        <f>SUM(E89:E92)</f>
        <v>1661645380</v>
      </c>
      <c r="F93" s="208">
        <f>SUM(F89:F92)</f>
        <v>1661645380</v>
      </c>
      <c r="H93" s="199" t="s">
        <v>11153</v>
      </c>
      <c r="I93" s="205"/>
    </row>
    <row r="94" spans="3:9">
      <c r="D94" s="206"/>
      <c r="E94" s="200">
        <f>E93-F93</f>
        <v>0</v>
      </c>
      <c r="I94" s="205"/>
    </row>
    <row r="95" spans="3:9">
      <c r="D95" s="206"/>
      <c r="E95" s="200"/>
      <c r="I95" s="205"/>
    </row>
    <row r="96" spans="3:9">
      <c r="C96" s="199"/>
      <c r="D96" s="201" t="s">
        <v>11155</v>
      </c>
      <c r="E96" s="202" t="s">
        <v>1366</v>
      </c>
      <c r="F96" s="214" t="s">
        <v>11156</v>
      </c>
      <c r="I96" s="205"/>
    </row>
    <row r="97" spans="3:10">
      <c r="C97" s="199" t="s">
        <v>11157</v>
      </c>
      <c r="D97" s="204" t="s">
        <v>1369</v>
      </c>
      <c r="E97" s="200">
        <f>TMCF1_TDC+-PL!F28</f>
        <v>-1661645380</v>
      </c>
      <c r="F97" s="202"/>
      <c r="I97" s="205"/>
    </row>
    <row r="98" spans="3:10">
      <c r="C98" s="199"/>
      <c r="D98" s="206" t="s">
        <v>1370</v>
      </c>
      <c r="E98" s="215">
        <f>E100+E103</f>
        <v>45745592</v>
      </c>
      <c r="F98" s="202"/>
      <c r="I98" s="205"/>
      <c r="J98" s="200"/>
    </row>
    <row r="99" spans="3:10" hidden="1" outlineLevel="1">
      <c r="C99" s="199"/>
      <c r="D99" s="204" t="s">
        <v>1026</v>
      </c>
      <c r="E99" s="200">
        <f>-E91</f>
        <v>0</v>
      </c>
      <c r="I99" s="205"/>
    </row>
    <row r="100" spans="3:10" collapsed="1">
      <c r="C100" s="199"/>
      <c r="D100" s="204" t="s">
        <v>11158</v>
      </c>
      <c r="E100" s="200">
        <f>-(E101-E102-E99)</f>
        <v>45745592</v>
      </c>
      <c r="I100" s="205"/>
    </row>
    <row r="101" spans="3:10">
      <c r="C101" s="199"/>
      <c r="D101" s="216" t="s">
        <v>1027</v>
      </c>
      <c r="E101" s="200">
        <f>-'TM 6T'!B394</f>
        <v>0</v>
      </c>
      <c r="I101" s="205" t="s">
        <v>3235</v>
      </c>
    </row>
    <row r="102" spans="3:10">
      <c r="C102" s="199"/>
      <c r="D102" s="216" t="s">
        <v>1028</v>
      </c>
      <c r="E102" s="200">
        <f>'TM 6T'!B565</f>
        <v>45745592</v>
      </c>
      <c r="I102" s="205" t="s">
        <v>3235</v>
      </c>
    </row>
    <row r="103" spans="3:10">
      <c r="C103" s="199"/>
      <c r="D103" s="204" t="s">
        <v>1025</v>
      </c>
      <c r="E103" s="200"/>
      <c r="I103" s="205" t="s">
        <v>3235</v>
      </c>
    </row>
    <row r="104" spans="3:10">
      <c r="C104" s="199"/>
      <c r="D104" s="207" t="s">
        <v>3386</v>
      </c>
      <c r="E104" s="208">
        <f>E97+E98</f>
        <v>-1615899788</v>
      </c>
      <c r="F104" s="208">
        <f>SUM(F97:F103)</f>
        <v>0</v>
      </c>
      <c r="H104" s="199" t="s">
        <v>11157</v>
      </c>
      <c r="I104" s="205"/>
    </row>
    <row r="105" spans="3:10">
      <c r="C105" s="199"/>
      <c r="D105" s="204"/>
      <c r="E105" s="200">
        <f>E104-F104</f>
        <v>-1615899788</v>
      </c>
      <c r="H105" s="199"/>
      <c r="I105" s="205"/>
    </row>
    <row r="106" spans="3:10">
      <c r="C106" s="199"/>
      <c r="D106" s="204"/>
      <c r="E106" s="200"/>
      <c r="I106" s="205"/>
    </row>
    <row r="107" spans="3:10">
      <c r="C107" s="199"/>
      <c r="D107" s="201" t="s">
        <v>3387</v>
      </c>
      <c r="E107" s="202" t="s">
        <v>1366</v>
      </c>
      <c r="F107" s="214" t="s">
        <v>3388</v>
      </c>
      <c r="I107" s="205"/>
    </row>
    <row r="108" spans="3:10">
      <c r="C108" s="199" t="s">
        <v>3389</v>
      </c>
      <c r="D108" s="204" t="s">
        <v>1369</v>
      </c>
      <c r="E108" s="200"/>
      <c r="F108" s="200">
        <f>-'TM 6T'!F527</f>
        <v>-36565227</v>
      </c>
      <c r="I108" s="205" t="s">
        <v>3235</v>
      </c>
    </row>
    <row r="109" spans="3:10">
      <c r="C109" s="199"/>
      <c r="D109" s="206" t="s">
        <v>1370</v>
      </c>
      <c r="E109" s="200"/>
      <c r="I109" s="205"/>
    </row>
    <row r="110" spans="3:10">
      <c r="C110" s="199"/>
      <c r="D110" s="204" t="str">
        <f>IF(F108&lt;0,"","Thuế TNDN đã nộp trong kỳ")</f>
        <v/>
      </c>
      <c r="E110" s="200"/>
      <c r="I110" s="205" t="s">
        <v>2203</v>
      </c>
    </row>
    <row r="111" spans="3:10">
      <c r="C111" s="199"/>
      <c r="D111" s="204"/>
      <c r="E111" s="200"/>
      <c r="I111" s="205"/>
    </row>
    <row r="112" spans="3:10">
      <c r="C112" s="199"/>
      <c r="D112" s="207" t="s">
        <v>3390</v>
      </c>
      <c r="E112" s="208">
        <f>SUM(E108:E111)</f>
        <v>0</v>
      </c>
      <c r="F112" s="208">
        <f>SUM(F108:F111)</f>
        <v>-36565227</v>
      </c>
      <c r="H112" s="199" t="s">
        <v>3389</v>
      </c>
      <c r="I112" s="205"/>
    </row>
    <row r="113" spans="2:9">
      <c r="C113" s="199"/>
      <c r="D113" s="207"/>
      <c r="E113" s="217">
        <f>E112-F112</f>
        <v>36565227</v>
      </c>
      <c r="F113" s="217"/>
      <c r="H113" s="199"/>
      <c r="I113" s="205"/>
    </row>
    <row r="114" spans="2:9">
      <c r="C114" s="199"/>
      <c r="D114" s="204"/>
      <c r="E114" s="200"/>
      <c r="I114" s="205"/>
    </row>
    <row r="115" spans="2:9">
      <c r="C115" s="199"/>
      <c r="D115" s="201" t="s">
        <v>3383</v>
      </c>
      <c r="E115" s="202" t="s">
        <v>1366</v>
      </c>
      <c r="F115" s="214" t="s">
        <v>3384</v>
      </c>
      <c r="I115" s="205"/>
    </row>
    <row r="116" spans="2:9">
      <c r="B116" s="518">
        <v>15</v>
      </c>
      <c r="C116" s="199" t="s">
        <v>1725</v>
      </c>
      <c r="D116" s="204" t="s">
        <v>1369</v>
      </c>
      <c r="E116" s="200">
        <f ca="1">IF(TMCF1_TDC&gt;=0,TMCF1_TDC,0)</f>
        <v>0</v>
      </c>
      <c r="I116" s="205"/>
    </row>
    <row r="117" spans="2:9">
      <c r="C117" s="199"/>
      <c r="D117" s="206" t="s">
        <v>1370</v>
      </c>
      <c r="E117" s="200"/>
      <c r="I117" s="205"/>
    </row>
    <row r="118" spans="2:9">
      <c r="C118" s="199"/>
      <c r="D118" s="204"/>
      <c r="E118" s="200"/>
      <c r="I118" s="205"/>
    </row>
    <row r="119" spans="2:9" ht="24">
      <c r="C119" s="199"/>
      <c r="D119" s="204" t="s">
        <v>12016</v>
      </c>
      <c r="E119" s="200">
        <f>-E144</f>
        <v>0</v>
      </c>
      <c r="I119" s="205"/>
    </row>
    <row r="120" spans="2:9" ht="24">
      <c r="C120" s="199"/>
      <c r="D120" s="204" t="s">
        <v>12017</v>
      </c>
      <c r="E120" s="200">
        <f>-E145</f>
        <v>0</v>
      </c>
      <c r="I120" s="205"/>
    </row>
    <row r="121" spans="2:9">
      <c r="C121" s="199"/>
      <c r="D121" s="204" t="s">
        <v>12018</v>
      </c>
      <c r="E121" s="200">
        <f>-E146</f>
        <v>0</v>
      </c>
      <c r="I121" s="205"/>
    </row>
    <row r="122" spans="2:9">
      <c r="C122" s="199"/>
      <c r="D122" s="204" t="s">
        <v>3213</v>
      </c>
      <c r="E122" s="200">
        <f>-E147</f>
        <v>0</v>
      </c>
      <c r="I122" s="205"/>
    </row>
    <row r="123" spans="2:9" ht="24">
      <c r="C123" s="199"/>
      <c r="D123" s="204" t="s">
        <v>3214</v>
      </c>
      <c r="E123" s="200">
        <f>-E148</f>
        <v>0</v>
      </c>
      <c r="I123" s="205"/>
    </row>
    <row r="124" spans="2:9" ht="36">
      <c r="C124" s="199"/>
      <c r="D124" s="204" t="s">
        <v>2260</v>
      </c>
      <c r="E124" s="200"/>
      <c r="I124" s="205"/>
    </row>
    <row r="125" spans="2:9">
      <c r="C125" s="199"/>
      <c r="D125" s="204"/>
      <c r="E125" s="200"/>
      <c r="I125" s="205"/>
    </row>
    <row r="126" spans="2:9" ht="24">
      <c r="C126" s="199"/>
      <c r="D126" s="204" t="s">
        <v>6467</v>
      </c>
      <c r="E126" s="200">
        <f>-E149</f>
        <v>0</v>
      </c>
      <c r="I126" s="205"/>
    </row>
    <row r="127" spans="2:9" ht="24">
      <c r="C127" s="199"/>
      <c r="D127" s="204" t="s">
        <v>9335</v>
      </c>
      <c r="E127" s="200">
        <f>-E16</f>
        <v>0</v>
      </c>
      <c r="I127" s="205"/>
    </row>
    <row r="128" spans="2:9">
      <c r="C128" s="199"/>
      <c r="D128" s="204" t="s">
        <v>9336</v>
      </c>
      <c r="E128" s="200"/>
      <c r="I128" s="205"/>
    </row>
    <row r="129" spans="3:9">
      <c r="C129" s="199"/>
      <c r="D129" s="204" t="s">
        <v>9337</v>
      </c>
      <c r="E129" s="200">
        <f>-E19</f>
        <v>0</v>
      </c>
      <c r="I129" s="205"/>
    </row>
    <row r="130" spans="3:9">
      <c r="C130" s="199"/>
      <c r="D130" s="204" t="s">
        <v>9338</v>
      </c>
      <c r="E130" s="200">
        <f>-E20</f>
        <v>0</v>
      </c>
      <c r="I130" s="205"/>
    </row>
    <row r="131" spans="3:9">
      <c r="C131" s="199"/>
      <c r="D131" s="204"/>
      <c r="E131" s="200">
        <f>-E389</f>
        <v>0</v>
      </c>
      <c r="I131" s="205"/>
    </row>
    <row r="132" spans="3:9">
      <c r="C132" s="199"/>
      <c r="D132" s="204"/>
      <c r="E132" s="200"/>
      <c r="I132" s="205"/>
    </row>
    <row r="133" spans="3:9">
      <c r="C133" s="199"/>
      <c r="D133" s="201" t="s">
        <v>2261</v>
      </c>
      <c r="E133" s="208">
        <f ca="1">SUM(E116:E132)</f>
        <v>0</v>
      </c>
      <c r="F133" s="208">
        <f>SUM(F116:F132)</f>
        <v>0</v>
      </c>
      <c r="H133" s="199" t="s">
        <v>3385</v>
      </c>
      <c r="I133" s="205"/>
    </row>
    <row r="134" spans="3:9">
      <c r="C134" s="199"/>
      <c r="D134" s="204"/>
      <c r="E134" s="200">
        <f ca="1">E133-F133</f>
        <v>0</v>
      </c>
      <c r="I134" s="205"/>
    </row>
    <row r="135" spans="3:9">
      <c r="C135" s="199"/>
      <c r="D135" s="204" t="s">
        <v>7209</v>
      </c>
      <c r="E135" s="1029">
        <f>BS!H85</f>
        <v>0</v>
      </c>
      <c r="I135" s="205"/>
    </row>
    <row r="136" spans="3:9">
      <c r="C136" s="199"/>
      <c r="D136" s="204" t="s">
        <v>7210</v>
      </c>
      <c r="E136" s="1029"/>
      <c r="I136" s="205"/>
    </row>
    <row r="137" spans="3:9">
      <c r="C137" s="199"/>
      <c r="D137" s="204" t="s">
        <v>6799</v>
      </c>
      <c r="E137" s="1029"/>
      <c r="I137" s="205"/>
    </row>
    <row r="138" spans="3:9">
      <c r="C138" s="199"/>
      <c r="D138" s="204"/>
      <c r="E138" s="1043">
        <f>SUM(E135:E137)</f>
        <v>0</v>
      </c>
      <c r="I138" s="205"/>
    </row>
    <row r="139" spans="3:9">
      <c r="C139" s="199"/>
      <c r="D139" s="204"/>
      <c r="E139" s="1029"/>
      <c r="I139" s="205"/>
    </row>
    <row r="140" spans="3:9">
      <c r="C140" s="199"/>
      <c r="D140" s="204"/>
      <c r="E140" s="200"/>
      <c r="I140" s="205"/>
    </row>
    <row r="141" spans="3:9">
      <c r="C141" s="199"/>
      <c r="D141" s="201" t="s">
        <v>2866</v>
      </c>
      <c r="E141" s="202" t="s">
        <v>1366</v>
      </c>
      <c r="F141" s="214" t="s">
        <v>2867</v>
      </c>
      <c r="I141" s="205"/>
    </row>
    <row r="142" spans="3:9">
      <c r="C142" s="199" t="s">
        <v>1725</v>
      </c>
      <c r="D142" s="204" t="s">
        <v>1369</v>
      </c>
      <c r="E142" s="200">
        <f ca="1">IF(TMCF1_TDC&lt;0,TMCF1_TDC,0)</f>
        <v>-3089342880</v>
      </c>
      <c r="I142" s="205"/>
    </row>
    <row r="143" spans="3:9">
      <c r="C143" s="199"/>
      <c r="D143" s="206" t="s">
        <v>1370</v>
      </c>
      <c r="E143" s="200"/>
      <c r="I143" s="205"/>
    </row>
    <row r="144" spans="3:9">
      <c r="C144" s="199"/>
      <c r="D144" s="204" t="s">
        <v>1029</v>
      </c>
      <c r="E144" s="200"/>
      <c r="I144" s="205" t="s">
        <v>3385</v>
      </c>
    </row>
    <row r="145" spans="3:9">
      <c r="C145" s="199"/>
      <c r="D145" s="204" t="s">
        <v>1030</v>
      </c>
      <c r="E145" s="200"/>
      <c r="I145" s="205" t="s">
        <v>3385</v>
      </c>
    </row>
    <row r="146" spans="3:9">
      <c r="C146" s="199"/>
      <c r="D146" s="204" t="s">
        <v>7494</v>
      </c>
      <c r="E146" s="200"/>
      <c r="I146" s="205" t="s">
        <v>3385</v>
      </c>
    </row>
    <row r="147" spans="3:9">
      <c r="C147" s="199"/>
      <c r="D147" s="204" t="s">
        <v>11963</v>
      </c>
      <c r="E147" s="200"/>
      <c r="I147" s="205" t="s">
        <v>3385</v>
      </c>
    </row>
    <row r="148" spans="3:9">
      <c r="C148" s="199"/>
      <c r="D148" s="204" t="s">
        <v>12364</v>
      </c>
      <c r="E148" s="200"/>
      <c r="I148" s="205" t="s">
        <v>3385</v>
      </c>
    </row>
    <row r="149" spans="3:9">
      <c r="C149" s="199"/>
      <c r="D149" s="204" t="s">
        <v>11964</v>
      </c>
      <c r="E149" s="200"/>
      <c r="I149" s="205" t="s">
        <v>3385</v>
      </c>
    </row>
    <row r="150" spans="3:9">
      <c r="C150" s="199"/>
      <c r="D150" s="204"/>
      <c r="E150" s="200"/>
      <c r="I150" s="205"/>
    </row>
    <row r="151" spans="3:9">
      <c r="C151" s="199"/>
      <c r="D151" s="204"/>
      <c r="E151" s="200"/>
      <c r="I151" s="205"/>
    </row>
    <row r="152" spans="3:9">
      <c r="C152" s="199"/>
      <c r="D152" s="204" t="s">
        <v>5854</v>
      </c>
      <c r="E152" s="200"/>
      <c r="I152" s="205"/>
    </row>
    <row r="153" spans="3:9">
      <c r="C153" s="199"/>
      <c r="D153" s="201" t="s">
        <v>2868</v>
      </c>
      <c r="E153" s="208">
        <f ca="1">SUM(E142:E152)</f>
        <v>-3089342880</v>
      </c>
      <c r="F153" s="208">
        <f>SUM(F142:F152)</f>
        <v>0</v>
      </c>
      <c r="H153" s="199" t="s">
        <v>1725</v>
      </c>
      <c r="I153" s="205"/>
    </row>
    <row r="154" spans="3:9">
      <c r="C154" s="199"/>
      <c r="D154" s="204"/>
      <c r="E154" s="200">
        <f ca="1">E153-F153</f>
        <v>-3089342880</v>
      </c>
      <c r="I154" s="205"/>
    </row>
    <row r="155" spans="3:9">
      <c r="C155" s="199"/>
      <c r="D155" s="204"/>
      <c r="E155" s="200"/>
      <c r="I155" s="205"/>
    </row>
    <row r="156" spans="3:9" ht="24">
      <c r="C156" s="199"/>
      <c r="D156" s="201" t="s">
        <v>2869</v>
      </c>
      <c r="E156" s="202" t="s">
        <v>1366</v>
      </c>
      <c r="F156" s="214" t="s">
        <v>2867</v>
      </c>
      <c r="I156" s="205"/>
    </row>
    <row r="157" spans="3:9">
      <c r="C157" s="199" t="s">
        <v>3995</v>
      </c>
      <c r="D157" s="204" t="s">
        <v>1369</v>
      </c>
      <c r="E157" s="200">
        <f ca="1">TMCF1_TDC</f>
        <v>8080511723</v>
      </c>
      <c r="I157" s="205"/>
    </row>
    <row r="158" spans="3:9">
      <c r="C158" s="199"/>
      <c r="D158" s="206" t="s">
        <v>1370</v>
      </c>
      <c r="E158" s="200"/>
      <c r="I158" s="205"/>
    </row>
    <row r="159" spans="3:9" ht="24" hidden="1" outlineLevel="1">
      <c r="C159" s="199"/>
      <c r="D159" s="204" t="s">
        <v>2870</v>
      </c>
      <c r="E159" s="200"/>
      <c r="I159" s="205"/>
    </row>
    <row r="160" spans="3:9" collapsed="1">
      <c r="C160" s="199"/>
      <c r="D160" s="204" t="s">
        <v>11965</v>
      </c>
      <c r="E160" s="1029"/>
      <c r="I160" s="205" t="s">
        <v>3235</v>
      </c>
    </row>
    <row r="161" spans="3:10">
      <c r="C161" s="199"/>
      <c r="D161" s="925" t="s">
        <v>11966</v>
      </c>
      <c r="E161" s="1029"/>
      <c r="I161" s="205" t="s">
        <v>11867</v>
      </c>
    </row>
    <row r="162" spans="3:10">
      <c r="C162" s="199"/>
      <c r="D162" s="204" t="s">
        <v>11967</v>
      </c>
      <c r="E162" s="1029"/>
      <c r="I162" s="205" t="s">
        <v>11867</v>
      </c>
    </row>
    <row r="163" spans="3:10">
      <c r="C163" s="199"/>
      <c r="D163" s="204" t="s">
        <v>1380</v>
      </c>
      <c r="E163" s="1029">
        <f>-E31</f>
        <v>0</v>
      </c>
      <c r="I163" s="205"/>
    </row>
    <row r="164" spans="3:10" ht="24">
      <c r="C164" s="199"/>
      <c r="D164" s="204" t="s">
        <v>1378</v>
      </c>
      <c r="E164" s="1029">
        <f>-E64</f>
        <v>0</v>
      </c>
      <c r="I164" s="205"/>
    </row>
    <row r="165" spans="3:10">
      <c r="C165" s="213"/>
      <c r="D165" s="204" t="s">
        <v>13151</v>
      </c>
      <c r="E165" s="1029"/>
      <c r="I165" s="205" t="s">
        <v>11867</v>
      </c>
    </row>
    <row r="166" spans="3:10">
      <c r="C166" s="199"/>
      <c r="D166" s="204" t="s">
        <v>12387</v>
      </c>
      <c r="E166" s="1029"/>
      <c r="I166" s="205" t="s">
        <v>12754</v>
      </c>
    </row>
    <row r="167" spans="3:10">
      <c r="C167" s="199"/>
      <c r="D167" s="204"/>
      <c r="E167" s="1029"/>
      <c r="I167" s="205"/>
    </row>
    <row r="168" spans="3:10">
      <c r="C168" s="199"/>
      <c r="D168" s="204" t="s">
        <v>6803</v>
      </c>
      <c r="E168" s="1064"/>
      <c r="I168" s="205"/>
    </row>
    <row r="169" spans="3:10">
      <c r="C169" s="213"/>
      <c r="D169" s="211"/>
      <c r="E169" s="200"/>
      <c r="I169" s="205"/>
    </row>
    <row r="170" spans="3:10">
      <c r="C170" s="199"/>
      <c r="D170" s="201" t="s">
        <v>10757</v>
      </c>
      <c r="E170" s="208">
        <f ca="1">SUM(E157:E169)</f>
        <v>8080511723</v>
      </c>
      <c r="F170" s="208">
        <f>SUM(F157:F169)</f>
        <v>0</v>
      </c>
      <c r="G170" s="199"/>
      <c r="H170" s="199" t="s">
        <v>3995</v>
      </c>
      <c r="I170" s="205"/>
      <c r="J170" s="200"/>
    </row>
    <row r="171" spans="3:10">
      <c r="C171" s="199"/>
      <c r="D171" s="204"/>
      <c r="E171" s="200">
        <f ca="1">E170-F170</f>
        <v>8080511723</v>
      </c>
      <c r="I171" s="205"/>
      <c r="J171" s="200"/>
    </row>
    <row r="172" spans="3:10">
      <c r="C172" s="199"/>
      <c r="D172" s="204"/>
      <c r="E172" s="200"/>
      <c r="I172" s="205"/>
    </row>
    <row r="173" spans="3:10" ht="24">
      <c r="C173" s="199"/>
      <c r="D173" s="201" t="s">
        <v>10758</v>
      </c>
      <c r="E173" s="218" t="s">
        <v>1366</v>
      </c>
      <c r="F173" s="219" t="s">
        <v>3384</v>
      </c>
      <c r="I173" s="205"/>
    </row>
    <row r="174" spans="3:10">
      <c r="C174" s="199" t="s">
        <v>1330</v>
      </c>
      <c r="D174" s="204" t="s">
        <v>1369</v>
      </c>
      <c r="E174" s="200">
        <f>TMCF1_TDC</f>
        <v>0</v>
      </c>
      <c r="I174" s="205"/>
    </row>
    <row r="175" spans="3:10">
      <c r="C175" s="199"/>
      <c r="D175" s="206" t="s">
        <v>1370</v>
      </c>
      <c r="E175" s="200"/>
      <c r="I175" s="205"/>
    </row>
    <row r="176" spans="3:10">
      <c r="C176" s="213"/>
      <c r="D176" s="211" t="s">
        <v>8101</v>
      </c>
      <c r="E176" s="200"/>
      <c r="I176" s="205"/>
    </row>
    <row r="177" spans="3:9">
      <c r="C177" s="199"/>
      <c r="D177" s="204" t="s">
        <v>6468</v>
      </c>
      <c r="E177" s="200">
        <f>-E63</f>
        <v>0</v>
      </c>
      <c r="I177" s="205"/>
    </row>
    <row r="178" spans="3:9" ht="36">
      <c r="C178" s="199"/>
      <c r="D178" s="220" t="s">
        <v>605</v>
      </c>
      <c r="E178" s="1029"/>
      <c r="I178" s="205" t="s">
        <v>11867</v>
      </c>
    </row>
    <row r="179" spans="3:9" ht="36">
      <c r="C179" s="199"/>
      <c r="D179" s="220" t="s">
        <v>1012</v>
      </c>
      <c r="E179" s="1029"/>
      <c r="I179" s="205" t="s">
        <v>3235</v>
      </c>
    </row>
    <row r="180" spans="3:9">
      <c r="C180" s="199"/>
      <c r="D180" s="204" t="s">
        <v>4856</v>
      </c>
      <c r="E180" s="1029">
        <f>-E65</f>
        <v>0</v>
      </c>
      <c r="I180" s="205"/>
    </row>
    <row r="181" spans="3:9">
      <c r="C181" s="199"/>
      <c r="D181" s="211" t="s">
        <v>1013</v>
      </c>
      <c r="E181" s="1029"/>
      <c r="I181" s="205"/>
    </row>
    <row r="182" spans="3:9">
      <c r="C182" s="199"/>
      <c r="D182" s="204" t="s">
        <v>1377</v>
      </c>
      <c r="E182" s="1029">
        <f>-E67</f>
        <v>0</v>
      </c>
      <c r="I182" s="205"/>
    </row>
    <row r="183" spans="3:9" ht="36">
      <c r="C183" s="199"/>
      <c r="D183" s="220" t="s">
        <v>1014</v>
      </c>
      <c r="E183" s="1029"/>
      <c r="I183" s="205" t="s">
        <v>11867</v>
      </c>
    </row>
    <row r="184" spans="3:9" ht="36">
      <c r="C184" s="199"/>
      <c r="D184" s="220" t="s">
        <v>13550</v>
      </c>
      <c r="E184" s="1029"/>
      <c r="I184" s="205" t="s">
        <v>3235</v>
      </c>
    </row>
    <row r="185" spans="3:9">
      <c r="C185" s="199"/>
      <c r="D185" s="204" t="s">
        <v>4855</v>
      </c>
      <c r="E185" s="1029">
        <f>-E68</f>
        <v>0</v>
      </c>
      <c r="I185" s="205"/>
    </row>
    <row r="186" spans="3:9">
      <c r="C186" s="199"/>
      <c r="D186" s="204"/>
      <c r="E186" s="1029"/>
      <c r="I186" s="205"/>
    </row>
    <row r="187" spans="3:9">
      <c r="C187" s="199"/>
      <c r="D187" s="201" t="s">
        <v>3928</v>
      </c>
      <c r="E187" s="208">
        <f>SUM(E174:E186)</f>
        <v>0</v>
      </c>
      <c r="F187" s="208">
        <f>SUM(F174:F186)</f>
        <v>0</v>
      </c>
      <c r="H187" s="199" t="s">
        <v>1330</v>
      </c>
      <c r="I187" s="205"/>
    </row>
    <row r="188" spans="3:9">
      <c r="C188" s="199"/>
      <c r="D188" s="204"/>
      <c r="E188" s="200">
        <f>E187-F187</f>
        <v>0</v>
      </c>
      <c r="I188" s="205"/>
    </row>
    <row r="189" spans="3:9">
      <c r="C189" s="199"/>
      <c r="D189" s="204"/>
      <c r="E189" s="200"/>
      <c r="I189" s="205"/>
    </row>
    <row r="190" spans="3:9">
      <c r="C190" s="199"/>
      <c r="D190" s="201" t="s">
        <v>13303</v>
      </c>
      <c r="E190" s="218" t="s">
        <v>1366</v>
      </c>
      <c r="F190" s="219" t="s">
        <v>2867</v>
      </c>
      <c r="I190" s="205"/>
    </row>
    <row r="191" spans="3:9">
      <c r="C191" s="199" t="s">
        <v>11869</v>
      </c>
      <c r="D191" s="204" t="s">
        <v>1369</v>
      </c>
      <c r="E191" s="200">
        <f ca="1">IF(TMCF1_TDC&lt;0,TMCF1_TDC,0)</f>
        <v>0</v>
      </c>
      <c r="I191" s="205"/>
    </row>
    <row r="192" spans="3:9">
      <c r="C192" s="199"/>
      <c r="D192" s="206" t="s">
        <v>1370</v>
      </c>
      <c r="E192" s="200"/>
      <c r="I192" s="205"/>
    </row>
    <row r="193" spans="2:9" ht="36">
      <c r="C193" s="199"/>
      <c r="D193" s="220" t="s">
        <v>8903</v>
      </c>
      <c r="E193" s="200"/>
      <c r="I193" s="205" t="s">
        <v>13304</v>
      </c>
    </row>
    <row r="194" spans="2:9" ht="36">
      <c r="C194" s="199"/>
      <c r="D194" s="220" t="s">
        <v>6507</v>
      </c>
      <c r="E194" s="200"/>
      <c r="I194" s="205" t="s">
        <v>13304</v>
      </c>
    </row>
    <row r="195" spans="2:9">
      <c r="C195" s="199"/>
      <c r="D195" s="204" t="s">
        <v>5854</v>
      </c>
      <c r="E195" s="200"/>
      <c r="I195" s="205"/>
    </row>
    <row r="196" spans="2:9">
      <c r="C196" s="199"/>
      <c r="D196" s="201" t="s">
        <v>2198</v>
      </c>
      <c r="E196" s="208">
        <f ca="1">SUM(E191:E195)</f>
        <v>0</v>
      </c>
      <c r="F196" s="208">
        <f>SUM(F191:F195)</f>
        <v>0</v>
      </c>
      <c r="H196" s="199" t="s">
        <v>11869</v>
      </c>
      <c r="I196" s="205"/>
    </row>
    <row r="197" spans="2:9">
      <c r="C197" s="199"/>
      <c r="D197" s="204"/>
      <c r="E197" s="200">
        <f ca="1">E196-F196</f>
        <v>0</v>
      </c>
      <c r="I197" s="205"/>
    </row>
    <row r="198" spans="2:9">
      <c r="C198" s="199"/>
      <c r="D198" s="204"/>
      <c r="E198" s="200"/>
      <c r="I198" s="205"/>
    </row>
    <row r="199" spans="2:9">
      <c r="B199" s="199"/>
      <c r="C199" s="199"/>
      <c r="D199" s="201" t="s">
        <v>2199</v>
      </c>
      <c r="E199" s="218" t="s">
        <v>1366</v>
      </c>
      <c r="F199" s="219" t="s">
        <v>3384</v>
      </c>
      <c r="I199" s="205"/>
    </row>
    <row r="200" spans="2:9">
      <c r="B200" s="199">
        <v>24</v>
      </c>
      <c r="C200" s="199" t="s">
        <v>11869</v>
      </c>
      <c r="D200" s="204" t="s">
        <v>1369</v>
      </c>
      <c r="E200" s="200">
        <f ca="1">IF(TMCF1_TDC&gt;=0,TMCF1_TDC,0)</f>
        <v>0</v>
      </c>
      <c r="I200" s="205"/>
    </row>
    <row r="201" spans="2:9">
      <c r="C201" s="199"/>
      <c r="D201" s="206" t="s">
        <v>1370</v>
      </c>
      <c r="E201" s="200"/>
      <c r="I201" s="205"/>
    </row>
    <row r="202" spans="2:9" ht="36">
      <c r="C202" s="199"/>
      <c r="D202" s="220" t="s">
        <v>4854</v>
      </c>
      <c r="E202" s="200">
        <f>-E193</f>
        <v>0</v>
      </c>
      <c r="I202" s="205"/>
    </row>
    <row r="203" spans="2:9" ht="36">
      <c r="C203" s="199"/>
      <c r="D203" s="220" t="s">
        <v>4853</v>
      </c>
      <c r="E203" s="200">
        <f>-E194</f>
        <v>0</v>
      </c>
      <c r="I203" s="205"/>
    </row>
    <row r="204" spans="2:9">
      <c r="C204" s="199"/>
      <c r="D204" s="220"/>
      <c r="E204" s="200"/>
      <c r="I204" s="205"/>
    </row>
    <row r="205" spans="2:9">
      <c r="C205" s="199"/>
      <c r="D205" s="220"/>
      <c r="E205" s="200"/>
      <c r="I205" s="205"/>
    </row>
    <row r="206" spans="2:9">
      <c r="C206" s="199"/>
      <c r="D206" s="204" t="s">
        <v>5854</v>
      </c>
      <c r="E206" s="200"/>
      <c r="I206" s="205"/>
    </row>
    <row r="207" spans="2:9">
      <c r="C207" s="199"/>
      <c r="D207" s="201" t="s">
        <v>2200</v>
      </c>
      <c r="E207" s="208">
        <f ca="1">SUM(E200:E206)</f>
        <v>0</v>
      </c>
      <c r="F207" s="208">
        <f>SUM(F200:F206)</f>
        <v>0</v>
      </c>
      <c r="H207" s="199" t="s">
        <v>13304</v>
      </c>
      <c r="I207" s="205"/>
    </row>
    <row r="208" spans="2:9">
      <c r="C208" s="199"/>
      <c r="D208" s="204"/>
      <c r="E208" s="200">
        <f ca="1">E207-F207</f>
        <v>0</v>
      </c>
      <c r="I208" s="205"/>
    </row>
    <row r="209" spans="3:9">
      <c r="C209" s="199"/>
      <c r="D209" s="204"/>
      <c r="E209" s="200"/>
      <c r="I209" s="205"/>
    </row>
    <row r="210" spans="3:9">
      <c r="C210" s="199"/>
      <c r="D210" s="201" t="s">
        <v>2201</v>
      </c>
      <c r="E210" s="218" t="s">
        <v>1366</v>
      </c>
      <c r="F210" s="219" t="s">
        <v>2867</v>
      </c>
      <c r="I210" s="205"/>
    </row>
    <row r="211" spans="3:9">
      <c r="C211" s="199" t="s">
        <v>6984</v>
      </c>
      <c r="D211" s="204" t="s">
        <v>1369</v>
      </c>
      <c r="E211" s="200">
        <f ca="1">IF(TMCF1_TDC&lt;0,TMCF1_TDC,0)</f>
        <v>0</v>
      </c>
      <c r="I211" s="205"/>
    </row>
    <row r="212" spans="3:9">
      <c r="C212" s="199"/>
      <c r="D212" s="206" t="s">
        <v>1370</v>
      </c>
      <c r="E212" s="200"/>
      <c r="I212" s="205"/>
    </row>
    <row r="213" spans="3:9">
      <c r="C213" s="199"/>
      <c r="D213" s="221" t="s">
        <v>6508</v>
      </c>
      <c r="E213" s="200">
        <f>-E223</f>
        <v>0</v>
      </c>
      <c r="I213" s="205" t="s">
        <v>3105</v>
      </c>
    </row>
    <row r="214" spans="3:9">
      <c r="C214" s="199"/>
      <c r="D214" s="221" t="s">
        <v>6509</v>
      </c>
      <c r="E214" s="200"/>
      <c r="I214" s="205" t="s">
        <v>3105</v>
      </c>
    </row>
    <row r="215" spans="3:9">
      <c r="C215" s="199"/>
      <c r="D215" s="221" t="s">
        <v>6510</v>
      </c>
      <c r="E215" s="200">
        <f>-E222</f>
        <v>0</v>
      </c>
      <c r="I215" s="205" t="s">
        <v>3105</v>
      </c>
    </row>
    <row r="216" spans="3:9" ht="24">
      <c r="C216" s="199"/>
      <c r="D216" s="204" t="s">
        <v>6511</v>
      </c>
      <c r="E216" s="200">
        <f>-E221</f>
        <v>0</v>
      </c>
      <c r="I216" s="205" t="s">
        <v>3105</v>
      </c>
    </row>
    <row r="217" spans="3:9" ht="24">
      <c r="C217" s="199"/>
      <c r="D217" s="204" t="s">
        <v>13238</v>
      </c>
      <c r="E217" s="200">
        <f>-(E74+E75+E76+E77)</f>
        <v>0</v>
      </c>
      <c r="I217" s="205"/>
    </row>
    <row r="218" spans="3:9">
      <c r="C218" s="199"/>
      <c r="D218" s="204" t="s">
        <v>5854</v>
      </c>
      <c r="E218" s="200"/>
      <c r="I218" s="205"/>
    </row>
    <row r="219" spans="3:9">
      <c r="C219" s="199"/>
      <c r="D219" s="201" t="s">
        <v>2202</v>
      </c>
      <c r="E219" s="208">
        <f ca="1">SUM(E211:E218)</f>
        <v>0</v>
      </c>
      <c r="F219" s="208">
        <f>SUM(F211:F218)</f>
        <v>0</v>
      </c>
      <c r="H219" s="199" t="s">
        <v>6984</v>
      </c>
      <c r="I219" s="205"/>
    </row>
    <row r="220" spans="3:9">
      <c r="C220" s="199"/>
      <c r="D220" s="204"/>
      <c r="E220" s="200">
        <f ca="1">E219-F219</f>
        <v>0</v>
      </c>
      <c r="I220" s="205"/>
    </row>
    <row r="221" spans="3:9">
      <c r="C221" s="199"/>
      <c r="D221" s="204" t="s">
        <v>7516</v>
      </c>
      <c r="E221" s="1029"/>
      <c r="I221" s="205"/>
    </row>
    <row r="222" spans="3:9">
      <c r="C222" s="199"/>
      <c r="D222" s="204" t="s">
        <v>7517</v>
      </c>
      <c r="E222" s="1029"/>
      <c r="I222" s="205"/>
    </row>
    <row r="223" spans="3:9">
      <c r="C223" s="199"/>
      <c r="D223" s="204" t="s">
        <v>6431</v>
      </c>
      <c r="E223" s="1029"/>
      <c r="I223" s="205"/>
    </row>
    <row r="224" spans="3:9">
      <c r="C224" s="199"/>
      <c r="D224" s="204"/>
      <c r="E224" s="1029"/>
      <c r="I224" s="205"/>
    </row>
    <row r="225" spans="2:9">
      <c r="C225" s="199"/>
      <c r="D225" s="204"/>
      <c r="E225" s="200"/>
      <c r="I225" s="205"/>
    </row>
    <row r="226" spans="2:9">
      <c r="C226" s="222" t="s">
        <v>2203</v>
      </c>
      <c r="D226" s="201" t="s">
        <v>2204</v>
      </c>
      <c r="E226" s="218" t="s">
        <v>1366</v>
      </c>
      <c r="F226" s="219" t="s">
        <v>3384</v>
      </c>
      <c r="I226" s="205"/>
    </row>
    <row r="227" spans="2:9">
      <c r="B227" s="199" t="s">
        <v>3105</v>
      </c>
      <c r="C227" s="199" t="s">
        <v>6984</v>
      </c>
      <c r="D227" s="204" t="s">
        <v>1369</v>
      </c>
      <c r="E227" s="200">
        <f ca="1">IF(TMCF1_TDC&gt;=0,TMCF1_TDC,0)</f>
        <v>0</v>
      </c>
      <c r="I227" s="205"/>
    </row>
    <row r="228" spans="2:9">
      <c r="C228" s="199"/>
      <c r="D228" s="206" t="s">
        <v>1370</v>
      </c>
      <c r="E228" s="200"/>
      <c r="I228" s="205"/>
    </row>
    <row r="229" spans="2:9">
      <c r="C229" s="199"/>
      <c r="D229" s="221"/>
      <c r="E229" s="200">
        <f>-E218</f>
        <v>0</v>
      </c>
      <c r="I229" s="205"/>
    </row>
    <row r="230" spans="2:9">
      <c r="C230" s="199"/>
      <c r="D230" s="221" t="s">
        <v>12173</v>
      </c>
      <c r="E230" s="200">
        <f>-E213</f>
        <v>0</v>
      </c>
      <c r="I230" s="205"/>
    </row>
    <row r="231" spans="2:9">
      <c r="C231" s="199"/>
      <c r="D231" s="221" t="s">
        <v>13102</v>
      </c>
      <c r="E231" s="200">
        <f>-E214</f>
        <v>0</v>
      </c>
      <c r="I231" s="205"/>
    </row>
    <row r="232" spans="2:9">
      <c r="C232" s="199"/>
      <c r="D232" s="221" t="s">
        <v>2189</v>
      </c>
      <c r="E232" s="200">
        <f>-E215</f>
        <v>0</v>
      </c>
      <c r="I232" s="205"/>
    </row>
    <row r="233" spans="2:9" ht="24">
      <c r="C233" s="199"/>
      <c r="D233" s="204" t="s">
        <v>2190</v>
      </c>
      <c r="E233" s="200">
        <f>-E216</f>
        <v>0</v>
      </c>
      <c r="I233" s="205"/>
    </row>
    <row r="234" spans="2:9" ht="24">
      <c r="C234" s="199"/>
      <c r="D234" s="204" t="s">
        <v>1560</v>
      </c>
      <c r="E234" s="200">
        <f>-(E70+E71+E72+E73)</f>
        <v>0</v>
      </c>
      <c r="I234" s="205"/>
    </row>
    <row r="235" spans="2:9">
      <c r="C235" s="199"/>
      <c r="D235" s="204" t="s">
        <v>5854</v>
      </c>
      <c r="E235" s="200"/>
      <c r="I235" s="205"/>
    </row>
    <row r="236" spans="2:9">
      <c r="C236" s="199"/>
      <c r="D236" s="201" t="s">
        <v>11063</v>
      </c>
      <c r="E236" s="208">
        <f ca="1">SUM(E227:E235)</f>
        <v>0</v>
      </c>
      <c r="F236" s="208">
        <f>SUM(F227:F235)</f>
        <v>0</v>
      </c>
      <c r="H236" s="199" t="s">
        <v>3105</v>
      </c>
      <c r="I236" s="205"/>
    </row>
    <row r="237" spans="2:9">
      <c r="C237" s="199"/>
      <c r="D237" s="204"/>
      <c r="E237" s="200">
        <f ca="1">E236-F236</f>
        <v>0</v>
      </c>
      <c r="I237" s="205"/>
    </row>
    <row r="238" spans="2:9">
      <c r="C238" s="199"/>
      <c r="D238" s="204" t="s">
        <v>7518</v>
      </c>
      <c r="E238" s="1029"/>
      <c r="I238" s="205"/>
    </row>
    <row r="239" spans="2:9">
      <c r="C239" s="199"/>
      <c r="D239" s="204" t="s">
        <v>7519</v>
      </c>
      <c r="E239" s="1029">
        <f>'TM 6T'!B900</f>
        <v>0</v>
      </c>
      <c r="I239" s="205"/>
    </row>
    <row r="240" spans="2:9">
      <c r="C240" s="199"/>
      <c r="D240" s="204" t="s">
        <v>7520</v>
      </c>
      <c r="E240" s="1029">
        <f>PAJE!G53</f>
        <v>0</v>
      </c>
      <c r="I240" s="205"/>
    </row>
    <row r="241" spans="3:9">
      <c r="C241" s="199"/>
      <c r="D241" s="204"/>
      <c r="E241" s="1029"/>
      <c r="I241" s="205"/>
    </row>
    <row r="242" spans="3:9">
      <c r="C242" s="199"/>
      <c r="D242" s="204"/>
      <c r="E242" s="1029">
        <f ca="1">SUM(E238:E241)-E237</f>
        <v>0</v>
      </c>
      <c r="I242" s="205"/>
    </row>
    <row r="243" spans="3:9">
      <c r="C243" s="199"/>
      <c r="D243" s="201" t="s">
        <v>11064</v>
      </c>
      <c r="E243" s="200"/>
      <c r="I243" s="205"/>
    </row>
    <row r="244" spans="3:9">
      <c r="C244" s="199" t="s">
        <v>7452</v>
      </c>
      <c r="D244" s="204" t="s">
        <v>1369</v>
      </c>
      <c r="E244" s="200">
        <f>TMCF1_TDC</f>
        <v>0</v>
      </c>
      <c r="I244" s="205"/>
    </row>
    <row r="245" spans="3:9">
      <c r="C245" s="199"/>
      <c r="D245" s="206" t="s">
        <v>1370</v>
      </c>
      <c r="E245" s="200"/>
      <c r="I245" s="205"/>
    </row>
    <row r="246" spans="3:9">
      <c r="C246" s="199"/>
      <c r="D246" s="204" t="s">
        <v>6469</v>
      </c>
      <c r="E246" s="1029">
        <f>-E78</f>
        <v>0</v>
      </c>
      <c r="I246" s="205"/>
    </row>
    <row r="247" spans="3:9" ht="24">
      <c r="C247" s="199"/>
      <c r="D247" s="220" t="s">
        <v>9878</v>
      </c>
      <c r="E247" s="1029"/>
      <c r="I247" s="205" t="s">
        <v>11867</v>
      </c>
    </row>
    <row r="248" spans="3:9">
      <c r="C248" s="199"/>
      <c r="D248" s="204" t="s">
        <v>6470</v>
      </c>
      <c r="E248" s="1029">
        <f>-E83</f>
        <v>0</v>
      </c>
      <c r="I248" s="205"/>
    </row>
    <row r="249" spans="3:9" ht="24">
      <c r="C249" s="199"/>
      <c r="D249" s="220" t="s">
        <v>80</v>
      </c>
      <c r="E249" s="1029"/>
      <c r="I249" s="205" t="s">
        <v>11867</v>
      </c>
    </row>
    <row r="250" spans="3:9">
      <c r="C250" s="199"/>
      <c r="D250" s="204" t="s">
        <v>6471</v>
      </c>
      <c r="E250" s="1029">
        <f>-E79</f>
        <v>0</v>
      </c>
      <c r="I250" s="205"/>
    </row>
    <row r="251" spans="3:9">
      <c r="C251" s="199"/>
      <c r="D251" s="204" t="s">
        <v>6472</v>
      </c>
      <c r="E251" s="1029">
        <f>(-E81)+(-E82)</f>
        <v>0</v>
      </c>
      <c r="I251" s="205"/>
    </row>
    <row r="252" spans="3:9">
      <c r="C252" s="199"/>
      <c r="D252" s="204" t="s">
        <v>7208</v>
      </c>
      <c r="E252" s="1029"/>
      <c r="I252" s="205"/>
    </row>
    <row r="253" spans="3:9">
      <c r="C253" s="199"/>
      <c r="D253" s="201" t="s">
        <v>11065</v>
      </c>
      <c r="E253" s="208">
        <f>SUM(E244:E252)</f>
        <v>0</v>
      </c>
      <c r="F253" s="208">
        <f>SUM(F244:F252)</f>
        <v>0</v>
      </c>
      <c r="H253" s="199" t="s">
        <v>7452</v>
      </c>
      <c r="I253" s="205"/>
    </row>
    <row r="254" spans="3:9">
      <c r="C254" s="199"/>
      <c r="D254" s="204"/>
      <c r="E254" s="200">
        <f>E253-F253</f>
        <v>0</v>
      </c>
      <c r="I254" s="205"/>
    </row>
    <row r="255" spans="3:9">
      <c r="C255" s="199"/>
      <c r="D255" s="204"/>
      <c r="E255" s="200"/>
      <c r="I255" s="205"/>
    </row>
    <row r="256" spans="3:9">
      <c r="C256" s="199"/>
      <c r="D256" s="926" t="s">
        <v>11436</v>
      </c>
      <c r="E256" s="200"/>
      <c r="I256" s="205"/>
    </row>
    <row r="257" spans="2:9">
      <c r="C257" s="199" t="s">
        <v>12754</v>
      </c>
      <c r="D257" s="204" t="s">
        <v>1369</v>
      </c>
      <c r="E257" s="200">
        <f ca="1">IF(TMCF1_TDC&gt;=0,TMCF1_TDC,0)</f>
        <v>0</v>
      </c>
      <c r="I257" s="205"/>
    </row>
    <row r="258" spans="2:9">
      <c r="C258" s="199"/>
      <c r="D258" s="206" t="s">
        <v>1370</v>
      </c>
      <c r="E258" s="200">
        <f>SUM(E259:E264)</f>
        <v>0</v>
      </c>
      <c r="I258" s="205"/>
    </row>
    <row r="259" spans="2:9">
      <c r="C259" s="199"/>
      <c r="D259" s="223" t="s">
        <v>13146</v>
      </c>
      <c r="E259" s="200"/>
      <c r="I259" s="205" t="s">
        <v>2203</v>
      </c>
    </row>
    <row r="260" spans="2:9">
      <c r="C260" s="199"/>
      <c r="D260" s="729" t="s">
        <v>13147</v>
      </c>
      <c r="E260" s="200"/>
      <c r="I260" s="205" t="s">
        <v>2203</v>
      </c>
    </row>
    <row r="261" spans="2:9">
      <c r="C261" s="199"/>
      <c r="D261" s="729" t="s">
        <v>13148</v>
      </c>
      <c r="E261" s="200"/>
      <c r="I261" s="205" t="s">
        <v>2203</v>
      </c>
    </row>
    <row r="262" spans="2:9">
      <c r="C262" s="199"/>
      <c r="D262" s="729" t="s">
        <v>12387</v>
      </c>
      <c r="E262" s="200">
        <f>-E166</f>
        <v>0</v>
      </c>
      <c r="I262" s="205" t="s">
        <v>3995</v>
      </c>
    </row>
    <row r="263" spans="2:9">
      <c r="C263" s="199"/>
      <c r="D263" s="204" t="s">
        <v>11503</v>
      </c>
      <c r="E263" s="200"/>
      <c r="I263" s="205"/>
    </row>
    <row r="264" spans="2:9">
      <c r="C264" s="199"/>
      <c r="D264" s="204" t="s">
        <v>6802</v>
      </c>
      <c r="E264" s="200"/>
      <c r="I264" s="205"/>
    </row>
    <row r="265" spans="2:9">
      <c r="C265" s="199"/>
      <c r="D265" s="201" t="s">
        <v>7948</v>
      </c>
      <c r="E265" s="208">
        <f ca="1">SUM(E257:E258)</f>
        <v>0</v>
      </c>
      <c r="F265" s="208">
        <f>SUM(F257:F264)</f>
        <v>0</v>
      </c>
      <c r="H265" s="199" t="s">
        <v>12754</v>
      </c>
      <c r="I265" s="205"/>
    </row>
    <row r="266" spans="2:9">
      <c r="C266" s="199"/>
      <c r="D266" s="204"/>
      <c r="E266" s="200">
        <f ca="1">E265-F265</f>
        <v>0</v>
      </c>
      <c r="I266" s="205"/>
    </row>
    <row r="267" spans="2:9">
      <c r="C267" s="199"/>
      <c r="D267" s="204"/>
      <c r="E267" s="200"/>
      <c r="I267" s="205"/>
    </row>
    <row r="268" spans="2:9" ht="24">
      <c r="C268" s="199"/>
      <c r="D268" s="201" t="s">
        <v>6387</v>
      </c>
      <c r="E268" s="200"/>
      <c r="I268" s="205"/>
    </row>
    <row r="269" spans="2:9">
      <c r="B269" s="199" t="s">
        <v>7076</v>
      </c>
      <c r="C269" s="199" t="s">
        <v>12754</v>
      </c>
      <c r="D269" s="204" t="s">
        <v>1369</v>
      </c>
      <c r="E269" s="200">
        <f ca="1">IF(TMCF1_TDC&lt;0,TMCF1_TDC,0)</f>
        <v>0</v>
      </c>
      <c r="I269" s="205"/>
    </row>
    <row r="270" spans="2:9">
      <c r="C270" s="199"/>
      <c r="D270" s="206" t="s">
        <v>1370</v>
      </c>
      <c r="E270" s="200"/>
      <c r="I270" s="205"/>
    </row>
    <row r="271" spans="2:9">
      <c r="C271" s="199"/>
      <c r="D271" s="223" t="s">
        <v>10968</v>
      </c>
      <c r="E271" s="200"/>
      <c r="I271" s="205"/>
    </row>
    <row r="272" spans="2:9">
      <c r="C272" s="199" t="s">
        <v>7076</v>
      </c>
      <c r="D272" s="223" t="s">
        <v>10969</v>
      </c>
      <c r="E272" s="200">
        <f ca="1">TMCF1_TDC</f>
        <v>0</v>
      </c>
      <c r="I272" s="205"/>
    </row>
    <row r="273" spans="2:9">
      <c r="C273" s="199"/>
      <c r="D273" s="204"/>
      <c r="E273" s="200"/>
      <c r="I273" s="205"/>
    </row>
    <row r="274" spans="2:9">
      <c r="C274" s="199"/>
      <c r="D274" s="201" t="s">
        <v>10970</v>
      </c>
      <c r="E274" s="208">
        <f ca="1">SUM(E269:E273)</f>
        <v>0</v>
      </c>
      <c r="F274" s="208">
        <f>SUM(F269:F273)</f>
        <v>0</v>
      </c>
      <c r="H274" s="199" t="s">
        <v>7076</v>
      </c>
      <c r="I274" s="205"/>
    </row>
    <row r="275" spans="2:9">
      <c r="C275" s="199"/>
      <c r="D275" s="204"/>
      <c r="E275" s="200">
        <f ca="1">E274-F274</f>
        <v>0</v>
      </c>
      <c r="I275" s="205"/>
    </row>
    <row r="276" spans="2:9">
      <c r="C276" s="199"/>
      <c r="D276" s="204"/>
      <c r="E276" s="200"/>
      <c r="I276" s="205"/>
    </row>
    <row r="277" spans="2:9">
      <c r="C277" s="199"/>
      <c r="D277" s="201" t="s">
        <v>8807</v>
      </c>
      <c r="E277" s="200"/>
      <c r="I277" s="205"/>
    </row>
    <row r="278" spans="2:9">
      <c r="C278" s="199" t="s">
        <v>3231</v>
      </c>
      <c r="D278" s="204" t="s">
        <v>1369</v>
      </c>
      <c r="E278" s="200">
        <f ca="1">IF(TMCF1_TDC&gt;=0,TMCF1_TDC,0)</f>
        <v>0</v>
      </c>
      <c r="F278" s="200">
        <f>'TM 6T'!D478</f>
        <v>39545267541</v>
      </c>
      <c r="I278" s="205"/>
    </row>
    <row r="279" spans="2:9">
      <c r="C279" s="199"/>
      <c r="D279" s="223" t="s">
        <v>1370</v>
      </c>
      <c r="E279" s="200"/>
      <c r="F279" s="200">
        <f>'TM 6T'!D699</f>
        <v>5532075506</v>
      </c>
      <c r="I279" s="205"/>
    </row>
    <row r="280" spans="2:9">
      <c r="C280" s="224"/>
      <c r="D280" s="223" t="s">
        <v>12171</v>
      </c>
      <c r="E280" s="200">
        <f>-E289</f>
        <v>44551912073</v>
      </c>
      <c r="I280" s="205"/>
    </row>
    <row r="281" spans="2:9">
      <c r="C281" s="224"/>
      <c r="D281" s="223" t="s">
        <v>12172</v>
      </c>
      <c r="E281" s="200">
        <f>-E290</f>
        <v>2884523762</v>
      </c>
      <c r="I281" s="205"/>
    </row>
    <row r="282" spans="2:9" ht="24">
      <c r="C282" s="224"/>
      <c r="D282" s="223" t="s">
        <v>6547</v>
      </c>
      <c r="E282" s="200">
        <f>-E54</f>
        <v>0</v>
      </c>
      <c r="I282" s="205"/>
    </row>
    <row r="283" spans="2:9">
      <c r="C283" s="199"/>
      <c r="D283" s="201" t="s">
        <v>8808</v>
      </c>
      <c r="E283" s="208">
        <f ca="1">SUM(E278:E282)</f>
        <v>47436435835</v>
      </c>
      <c r="F283" s="208">
        <f>SUM(F278:F282)</f>
        <v>45077343047</v>
      </c>
      <c r="H283" s="199" t="s">
        <v>3231</v>
      </c>
      <c r="I283" s="205"/>
    </row>
    <row r="284" spans="2:9">
      <c r="C284" s="199"/>
      <c r="D284" s="204"/>
      <c r="E284" s="200">
        <f ca="1">E283-F283</f>
        <v>2359092788</v>
      </c>
      <c r="I284" s="205"/>
    </row>
    <row r="285" spans="2:9">
      <c r="C285" s="199"/>
      <c r="D285" s="204"/>
      <c r="E285" s="200"/>
      <c r="I285" s="205"/>
    </row>
    <row r="286" spans="2:9">
      <c r="C286" s="199"/>
      <c r="D286" s="201" t="s">
        <v>8809</v>
      </c>
      <c r="E286" s="200"/>
      <c r="I286" s="205"/>
    </row>
    <row r="287" spans="2:9">
      <c r="B287" s="199" t="s">
        <v>8810</v>
      </c>
      <c r="C287" s="199" t="s">
        <v>3231</v>
      </c>
      <c r="D287" s="204" t="s">
        <v>1369</v>
      </c>
      <c r="E287" s="200">
        <f ca="1">IF(TMCF1_TDC&lt;0,TMCF1_TDC,0)</f>
        <v>-2296756750</v>
      </c>
      <c r="I287" s="205"/>
    </row>
    <row r="288" spans="2:9">
      <c r="C288" s="199"/>
      <c r="D288" s="223" t="s">
        <v>1370</v>
      </c>
      <c r="E288" s="200"/>
      <c r="I288" s="205"/>
    </row>
    <row r="289" spans="3:9">
      <c r="C289" s="224"/>
      <c r="D289" s="223" t="s">
        <v>13149</v>
      </c>
      <c r="E289" s="200">
        <f>-'TM 6T'!J478</f>
        <v>-44551912073</v>
      </c>
      <c r="I289" s="205" t="s">
        <v>3231</v>
      </c>
    </row>
    <row r="290" spans="3:9">
      <c r="C290" s="224"/>
      <c r="D290" s="223" t="s">
        <v>13150</v>
      </c>
      <c r="E290" s="200">
        <f>-'TM 6T'!H699</f>
        <v>-2884523762</v>
      </c>
      <c r="I290" s="205" t="s">
        <v>3231</v>
      </c>
    </row>
    <row r="291" spans="3:9">
      <c r="C291" s="224"/>
      <c r="D291" s="223"/>
      <c r="E291" s="200"/>
      <c r="I291" s="205"/>
    </row>
    <row r="292" spans="3:9">
      <c r="C292" s="213"/>
      <c r="D292" s="225" t="s">
        <v>8811</v>
      </c>
      <c r="E292" s="200"/>
      <c r="I292" s="205"/>
    </row>
    <row r="293" spans="3:9">
      <c r="C293" s="224"/>
      <c r="D293" s="223" t="s">
        <v>8904</v>
      </c>
      <c r="E293" s="200"/>
      <c r="I293" s="205" t="s">
        <v>2203</v>
      </c>
    </row>
    <row r="294" spans="3:9">
      <c r="C294" s="224"/>
      <c r="D294" s="223" t="s">
        <v>8298</v>
      </c>
      <c r="E294" s="200"/>
      <c r="I294" s="205" t="s">
        <v>2203</v>
      </c>
    </row>
    <row r="295" spans="3:9">
      <c r="C295" s="224"/>
      <c r="D295" s="223"/>
      <c r="E295" s="200"/>
      <c r="I295" s="205"/>
    </row>
    <row r="296" spans="3:9">
      <c r="C296" s="199"/>
      <c r="D296" s="226" t="s">
        <v>11533</v>
      </c>
      <c r="E296" s="208">
        <f ca="1">SUM(E287:E295)</f>
        <v>-49733192585</v>
      </c>
      <c r="F296" s="208">
        <f>SUM(F287:F295)</f>
        <v>0</v>
      </c>
      <c r="H296" s="199" t="s">
        <v>8810</v>
      </c>
      <c r="I296" s="205"/>
    </row>
    <row r="297" spans="3:9">
      <c r="C297" s="199"/>
      <c r="D297" s="204"/>
      <c r="E297" s="200">
        <f ca="1">E296-F296</f>
        <v>-49733192585</v>
      </c>
      <c r="I297" s="205"/>
    </row>
    <row r="298" spans="3:9">
      <c r="C298" s="199"/>
      <c r="D298" s="204"/>
      <c r="E298" s="200"/>
      <c r="I298" s="205"/>
    </row>
    <row r="299" spans="3:9">
      <c r="C299" s="199"/>
      <c r="D299" s="201" t="s">
        <v>11534</v>
      </c>
      <c r="E299" s="200"/>
      <c r="I299" s="205"/>
    </row>
    <row r="300" spans="3:9">
      <c r="C300" s="199" t="s">
        <v>11535</v>
      </c>
      <c r="D300" s="204" t="s">
        <v>1369</v>
      </c>
      <c r="E300" s="200">
        <f>TMCF1_TDC</f>
        <v>0</v>
      </c>
      <c r="I300" s="205"/>
    </row>
    <row r="301" spans="3:9">
      <c r="C301" s="199"/>
      <c r="D301" s="206" t="s">
        <v>1370</v>
      </c>
      <c r="E301" s="200"/>
      <c r="I301" s="205"/>
    </row>
    <row r="302" spans="3:9">
      <c r="C302" s="224"/>
      <c r="D302" s="223" t="s">
        <v>6548</v>
      </c>
      <c r="E302" s="200">
        <f>-E293</f>
        <v>0</v>
      </c>
      <c r="I302" s="205"/>
    </row>
    <row r="303" spans="3:9">
      <c r="C303" s="224"/>
      <c r="D303" s="223" t="s">
        <v>9667</v>
      </c>
      <c r="E303" s="200">
        <f>-E294</f>
        <v>0</v>
      </c>
      <c r="I303" s="205"/>
    </row>
    <row r="304" spans="3:9">
      <c r="C304" s="224"/>
      <c r="D304" s="223"/>
      <c r="E304" s="200"/>
      <c r="I304" s="205"/>
    </row>
    <row r="305" spans="3:9">
      <c r="C305" s="199"/>
      <c r="D305" s="226" t="s">
        <v>12181</v>
      </c>
      <c r="E305" s="208">
        <f>SUM(E300:E304)</f>
        <v>0</v>
      </c>
      <c r="F305" s="208">
        <f>SUM(F300:F304)</f>
        <v>0</v>
      </c>
      <c r="H305" s="199" t="s">
        <v>11535</v>
      </c>
      <c r="I305" s="205"/>
    </row>
    <row r="306" spans="3:9">
      <c r="C306" s="199"/>
      <c r="D306" s="204"/>
      <c r="E306" s="200">
        <f>E305-F305</f>
        <v>0</v>
      </c>
      <c r="I306" s="205"/>
    </row>
    <row r="307" spans="3:9">
      <c r="C307" s="199"/>
      <c r="D307" s="204"/>
      <c r="E307" s="200"/>
      <c r="I307" s="205"/>
    </row>
    <row r="308" spans="3:9">
      <c r="C308" s="199"/>
      <c r="D308" s="201" t="s">
        <v>2637</v>
      </c>
      <c r="E308" s="200"/>
      <c r="I308" s="205"/>
    </row>
    <row r="309" spans="3:9">
      <c r="C309" s="199" t="s">
        <v>2638</v>
      </c>
      <c r="D309" s="204" t="s">
        <v>1369</v>
      </c>
      <c r="E309" s="200">
        <f>TMCF1_TDC</f>
        <v>0</v>
      </c>
      <c r="I309" s="205"/>
    </row>
    <row r="310" spans="3:9">
      <c r="C310" s="199"/>
      <c r="D310" s="206" t="s">
        <v>1370</v>
      </c>
      <c r="E310" s="200"/>
      <c r="I310" s="205"/>
    </row>
    <row r="311" spans="3:9">
      <c r="C311" s="199"/>
      <c r="D311" s="204" t="s">
        <v>6700</v>
      </c>
      <c r="E311" s="200"/>
      <c r="I311" s="205" t="s">
        <v>3235</v>
      </c>
    </row>
    <row r="312" spans="3:9">
      <c r="C312" s="199"/>
      <c r="D312" s="204"/>
      <c r="E312" s="200"/>
      <c r="I312" s="205"/>
    </row>
    <row r="313" spans="3:9">
      <c r="C313" s="199"/>
      <c r="D313" s="204"/>
      <c r="E313" s="200"/>
      <c r="I313" s="205"/>
    </row>
    <row r="314" spans="3:9">
      <c r="C314" s="199"/>
      <c r="D314" s="201" t="s">
        <v>6701</v>
      </c>
      <c r="E314" s="208">
        <f>SUM(E309:E313)</f>
        <v>0</v>
      </c>
      <c r="F314" s="208">
        <f>SUM(F309:F313)</f>
        <v>0</v>
      </c>
      <c r="H314" s="199" t="s">
        <v>2638</v>
      </c>
      <c r="I314" s="205"/>
    </row>
    <row r="315" spans="3:9">
      <c r="C315" s="199"/>
      <c r="D315" s="204"/>
      <c r="E315" s="200">
        <f>E314-F314</f>
        <v>0</v>
      </c>
      <c r="F315" s="190"/>
      <c r="I315" s="205"/>
    </row>
    <row r="316" spans="3:9">
      <c r="C316" s="199"/>
      <c r="D316" s="204"/>
      <c r="E316" s="200"/>
      <c r="F316" s="190"/>
      <c r="I316" s="205"/>
    </row>
    <row r="317" spans="3:9">
      <c r="C317" s="199"/>
      <c r="D317" s="201" t="s">
        <v>6010</v>
      </c>
      <c r="E317" s="200"/>
      <c r="I317" s="205"/>
    </row>
    <row r="318" spans="3:9">
      <c r="C318" s="199" t="s">
        <v>10932</v>
      </c>
      <c r="D318" s="204" t="s">
        <v>1369</v>
      </c>
      <c r="E318" s="200">
        <f>TMCF1_TDC</f>
        <v>0</v>
      </c>
      <c r="I318" s="205"/>
    </row>
    <row r="319" spans="3:9" ht="24">
      <c r="D319" s="204" t="s">
        <v>6011</v>
      </c>
      <c r="E319" s="223"/>
      <c r="I319" s="205"/>
    </row>
    <row r="320" spans="3:9">
      <c r="D320" s="201" t="s">
        <v>6012</v>
      </c>
      <c r="E320" s="208">
        <f>SUM(E318:E319)</f>
        <v>0</v>
      </c>
      <c r="F320" s="208">
        <f>SUM(F318:F319)</f>
        <v>0</v>
      </c>
      <c r="H320" s="199" t="s">
        <v>10932</v>
      </c>
      <c r="I320" s="205"/>
    </row>
    <row r="321" spans="3:9">
      <c r="D321" s="206"/>
      <c r="E321" s="200">
        <f>E320-F320</f>
        <v>0</v>
      </c>
      <c r="I321" s="205"/>
    </row>
    <row r="322" spans="3:9">
      <c r="D322" s="206"/>
      <c r="E322" s="200"/>
      <c r="I322" s="205"/>
    </row>
    <row r="323" spans="3:9">
      <c r="C323" s="199"/>
      <c r="D323" s="201" t="s">
        <v>6013</v>
      </c>
      <c r="E323" s="200"/>
      <c r="I323" s="205"/>
    </row>
    <row r="324" spans="3:9" hidden="1" outlineLevel="1">
      <c r="C324" s="213"/>
      <c r="D324" s="211" t="s">
        <v>12488</v>
      </c>
      <c r="E324" s="200"/>
      <c r="I324" s="205"/>
    </row>
    <row r="325" spans="3:9" hidden="1" outlineLevel="1">
      <c r="C325" s="227"/>
      <c r="D325" s="212" t="s">
        <v>6014</v>
      </c>
      <c r="E325" s="200"/>
      <c r="I325" s="205"/>
    </row>
    <row r="326" spans="3:9" hidden="1" outlineLevel="1">
      <c r="C326" s="213"/>
      <c r="D326" s="211" t="s">
        <v>3833</v>
      </c>
      <c r="E326" s="200"/>
      <c r="I326" s="205"/>
    </row>
    <row r="327" spans="3:9" hidden="1" outlineLevel="1">
      <c r="C327" s="213"/>
      <c r="D327" s="211" t="s">
        <v>2491</v>
      </c>
      <c r="E327" s="200"/>
      <c r="I327" s="205"/>
    </row>
    <row r="328" spans="3:9" hidden="1" outlineLevel="1">
      <c r="C328" s="213"/>
      <c r="D328" s="211" t="s">
        <v>6015</v>
      </c>
      <c r="E328" s="200"/>
      <c r="I328" s="205"/>
    </row>
    <row r="329" spans="3:9" hidden="1" outlineLevel="1">
      <c r="C329" s="213"/>
      <c r="D329" s="211" t="s">
        <v>12993</v>
      </c>
      <c r="E329" s="200"/>
      <c r="I329" s="205"/>
    </row>
    <row r="330" spans="3:9" hidden="1" outlineLevel="1">
      <c r="C330" s="213"/>
      <c r="D330" s="211" t="s">
        <v>12341</v>
      </c>
      <c r="E330" s="200"/>
      <c r="I330" s="205"/>
    </row>
    <row r="331" spans="3:9" hidden="1" outlineLevel="1">
      <c r="C331" s="213"/>
      <c r="D331" s="211" t="s">
        <v>1729</v>
      </c>
      <c r="E331" s="200"/>
      <c r="I331" s="205"/>
    </row>
    <row r="332" spans="3:9" hidden="1" outlineLevel="1">
      <c r="C332" s="227"/>
      <c r="D332" s="212" t="s">
        <v>4029</v>
      </c>
      <c r="E332" s="200"/>
      <c r="I332" s="205"/>
    </row>
    <row r="333" spans="3:9" hidden="1" outlineLevel="1">
      <c r="C333" s="213"/>
      <c r="D333" s="228" t="s">
        <v>3222</v>
      </c>
      <c r="E333" s="200"/>
      <c r="I333" s="205"/>
    </row>
    <row r="334" spans="3:9" hidden="1" outlineLevel="1">
      <c r="C334" s="213"/>
      <c r="D334" s="228" t="s">
        <v>4030</v>
      </c>
      <c r="E334" s="200"/>
      <c r="I334" s="205"/>
    </row>
    <row r="335" spans="3:9" hidden="1" outlineLevel="1">
      <c r="C335" s="213"/>
      <c r="D335" s="211" t="s">
        <v>4031</v>
      </c>
      <c r="E335" s="200"/>
      <c r="I335" s="205"/>
    </row>
    <row r="336" spans="3:9" hidden="1" outlineLevel="1">
      <c r="C336" s="213"/>
      <c r="D336" s="211" t="s">
        <v>4032</v>
      </c>
      <c r="E336" s="200"/>
      <c r="I336" s="205"/>
    </row>
    <row r="337" spans="3:9" hidden="1" outlineLevel="1">
      <c r="C337" s="213"/>
      <c r="D337" s="211"/>
      <c r="E337" s="200"/>
      <c r="I337" s="205"/>
    </row>
    <row r="338" spans="3:9" collapsed="1">
      <c r="C338" s="199" t="s">
        <v>11867</v>
      </c>
      <c r="D338" s="204" t="s">
        <v>1369</v>
      </c>
      <c r="E338" s="200">
        <f ca="1">TMCF1_TDC</f>
        <v>7977630672</v>
      </c>
      <c r="I338" s="205"/>
    </row>
    <row r="339" spans="3:9">
      <c r="C339" s="199"/>
      <c r="D339" s="201" t="s">
        <v>2179</v>
      </c>
      <c r="E339" s="200"/>
      <c r="I339" s="205"/>
    </row>
    <row r="340" spans="3:9">
      <c r="C340" s="213"/>
      <c r="D340" s="211" t="s">
        <v>5061</v>
      </c>
      <c r="E340" s="200"/>
      <c r="I340" s="205"/>
    </row>
    <row r="341" spans="3:9" ht="24">
      <c r="C341" s="199"/>
      <c r="D341" s="220" t="s">
        <v>9261</v>
      </c>
      <c r="E341" s="200">
        <f>-E178</f>
        <v>0</v>
      </c>
      <c r="I341" s="205"/>
    </row>
    <row r="342" spans="3:9" ht="24">
      <c r="C342" s="213"/>
      <c r="D342" s="204" t="s">
        <v>9262</v>
      </c>
      <c r="E342" s="200">
        <f>-E161</f>
        <v>0</v>
      </c>
      <c r="I342" s="205"/>
    </row>
    <row r="343" spans="3:9">
      <c r="C343" s="213"/>
      <c r="D343" s="204" t="s">
        <v>1379</v>
      </c>
      <c r="E343" s="200">
        <f>-E162</f>
        <v>0</v>
      </c>
      <c r="I343" s="205"/>
    </row>
    <row r="344" spans="3:9">
      <c r="C344" s="213"/>
      <c r="D344" s="211" t="s">
        <v>5062</v>
      </c>
      <c r="E344" s="200"/>
      <c r="I344" s="205"/>
    </row>
    <row r="345" spans="3:9" ht="24">
      <c r="C345" s="199"/>
      <c r="D345" s="220" t="s">
        <v>9263</v>
      </c>
      <c r="E345" s="200">
        <f>-E183</f>
        <v>0</v>
      </c>
      <c r="I345" s="205"/>
    </row>
    <row r="346" spans="3:9">
      <c r="C346" s="213"/>
      <c r="D346" s="211" t="s">
        <v>5063</v>
      </c>
      <c r="E346" s="200"/>
      <c r="I346" s="205"/>
    </row>
    <row r="347" spans="3:9" ht="24">
      <c r="C347" s="199"/>
      <c r="D347" s="220" t="s">
        <v>9264</v>
      </c>
      <c r="E347" s="200">
        <f>-E247-E252</f>
        <v>0</v>
      </c>
      <c r="I347" s="205"/>
    </row>
    <row r="348" spans="3:9">
      <c r="C348" s="199"/>
      <c r="D348" s="211" t="s">
        <v>5064</v>
      </c>
      <c r="E348" s="200"/>
      <c r="I348" s="205"/>
    </row>
    <row r="349" spans="3:9" ht="24">
      <c r="C349" s="199"/>
      <c r="D349" s="220" t="s">
        <v>12388</v>
      </c>
      <c r="E349" s="200">
        <f>-E249</f>
        <v>0</v>
      </c>
      <c r="I349" s="205"/>
    </row>
    <row r="350" spans="3:9">
      <c r="C350" s="213"/>
      <c r="D350" s="211" t="s">
        <v>5065</v>
      </c>
      <c r="E350" s="200"/>
      <c r="I350" s="205"/>
    </row>
    <row r="351" spans="3:9" ht="24">
      <c r="C351" s="199"/>
      <c r="D351" s="220" t="s">
        <v>2170</v>
      </c>
      <c r="E351" s="200"/>
      <c r="I351" s="205"/>
    </row>
    <row r="352" spans="3:9">
      <c r="C352" s="213"/>
      <c r="D352" s="211" t="s">
        <v>6542</v>
      </c>
      <c r="E352" s="200">
        <f>-E165</f>
        <v>0</v>
      </c>
      <c r="I352" s="205"/>
    </row>
    <row r="353" spans="3:9">
      <c r="C353" s="213"/>
      <c r="D353" s="211" t="s">
        <v>9260</v>
      </c>
      <c r="E353" s="200">
        <f>-E52</f>
        <v>0</v>
      </c>
      <c r="I353" s="205"/>
    </row>
    <row r="354" spans="3:9">
      <c r="C354" s="213"/>
      <c r="D354" s="211" t="s">
        <v>8110</v>
      </c>
      <c r="E354" s="200"/>
      <c r="I354" s="205"/>
    </row>
    <row r="355" spans="3:9">
      <c r="C355" s="213"/>
      <c r="D355" s="211" t="s">
        <v>6800</v>
      </c>
      <c r="E355" s="200"/>
      <c r="I355" s="205"/>
    </row>
    <row r="356" spans="3:9">
      <c r="C356" s="199"/>
      <c r="D356" s="204"/>
      <c r="E356" s="200"/>
      <c r="I356" s="205"/>
    </row>
    <row r="357" spans="3:9">
      <c r="C357" s="199"/>
      <c r="D357" s="201" t="s">
        <v>2171</v>
      </c>
      <c r="E357" s="208">
        <f ca="1">SUM(E324:E356)</f>
        <v>7977630672</v>
      </c>
      <c r="F357" s="208">
        <f>SUM(F324:F356)</f>
        <v>0</v>
      </c>
      <c r="H357" s="199" t="s">
        <v>11867</v>
      </c>
      <c r="I357" s="205"/>
    </row>
    <row r="358" spans="3:9">
      <c r="C358" s="199"/>
      <c r="D358" s="204"/>
      <c r="E358" s="200">
        <f ca="1">E357-F357</f>
        <v>7977630672</v>
      </c>
      <c r="I358" s="205"/>
    </row>
    <row r="359" spans="3:9">
      <c r="C359" s="199"/>
      <c r="D359" s="204"/>
      <c r="E359" s="200"/>
      <c r="I359" s="205"/>
    </row>
    <row r="360" spans="3:9">
      <c r="C360" s="199"/>
      <c r="D360" s="201" t="s">
        <v>2172</v>
      </c>
      <c r="E360" s="200"/>
      <c r="I360" s="205"/>
    </row>
    <row r="361" spans="3:9">
      <c r="C361" s="199"/>
      <c r="D361" s="204" t="s">
        <v>10973</v>
      </c>
      <c r="E361" s="200"/>
      <c r="I361" s="205"/>
    </row>
    <row r="362" spans="3:9">
      <c r="C362" s="199" t="s">
        <v>10974</v>
      </c>
      <c r="D362" s="204" t="s">
        <v>1369</v>
      </c>
      <c r="E362" s="200">
        <f ca="1">TMCF1_TDC</f>
        <v>-11299867502</v>
      </c>
      <c r="I362" s="205"/>
    </row>
    <row r="363" spans="3:9">
      <c r="C363" s="199"/>
      <c r="D363" s="206" t="s">
        <v>1370</v>
      </c>
      <c r="E363" s="200"/>
      <c r="I363" s="205"/>
    </row>
    <row r="364" spans="3:9">
      <c r="C364" s="199"/>
      <c r="D364" s="201" t="s">
        <v>2173</v>
      </c>
      <c r="E364" s="208">
        <f ca="1">SUM(E362:E363)</f>
        <v>-11299867502</v>
      </c>
      <c r="F364" s="208">
        <f>SUM(F362:F363)</f>
        <v>0</v>
      </c>
      <c r="H364" s="199" t="s">
        <v>10974</v>
      </c>
      <c r="I364" s="205"/>
    </row>
    <row r="365" spans="3:9">
      <c r="C365" s="199"/>
      <c r="D365" s="201"/>
      <c r="E365" s="217">
        <f ca="1">E364-F364</f>
        <v>-11299867502</v>
      </c>
      <c r="F365" s="217"/>
      <c r="H365" s="199"/>
      <c r="I365" s="205"/>
    </row>
    <row r="366" spans="3:9">
      <c r="C366" s="199"/>
      <c r="D366" s="229"/>
      <c r="E366" s="200"/>
      <c r="I366" s="205"/>
    </row>
    <row r="367" spans="3:9">
      <c r="C367" s="199"/>
      <c r="D367" s="201" t="s">
        <v>2174</v>
      </c>
      <c r="E367" s="200"/>
      <c r="I367" s="205"/>
    </row>
    <row r="368" spans="3:9" hidden="1" outlineLevel="2">
      <c r="C368" s="213"/>
      <c r="D368" s="211" t="s">
        <v>2175</v>
      </c>
      <c r="E368" s="200"/>
      <c r="I368" s="205"/>
    </row>
    <row r="369" spans="3:9" hidden="1" outlineLevel="2">
      <c r="C369" s="227"/>
      <c r="D369" s="212" t="s">
        <v>2176</v>
      </c>
      <c r="E369" s="200"/>
      <c r="I369" s="205"/>
    </row>
    <row r="370" spans="3:9" hidden="1" outlineLevel="2">
      <c r="C370" s="227"/>
      <c r="D370" s="212" t="s">
        <v>2177</v>
      </c>
      <c r="E370" s="200"/>
      <c r="I370" s="205"/>
    </row>
    <row r="371" spans="3:9" hidden="1" outlineLevel="2">
      <c r="C371" s="199"/>
      <c r="D371" s="221"/>
      <c r="E371" s="200"/>
      <c r="I371" s="205"/>
    </row>
    <row r="372" spans="3:9" collapsed="1">
      <c r="C372" s="199" t="s">
        <v>3235</v>
      </c>
      <c r="D372" s="204" t="s">
        <v>1369</v>
      </c>
      <c r="E372" s="200">
        <f ca="1">TMCF1_TDC</f>
        <v>35917579124</v>
      </c>
      <c r="I372" s="205"/>
    </row>
    <row r="373" spans="3:9">
      <c r="C373" s="199"/>
      <c r="D373" s="201" t="s">
        <v>2179</v>
      </c>
      <c r="E373" s="200"/>
      <c r="I373" s="205"/>
    </row>
    <row r="374" spans="3:9">
      <c r="C374" s="213"/>
      <c r="D374" s="211" t="s">
        <v>8111</v>
      </c>
      <c r="E374" s="200">
        <f>-E112</f>
        <v>0</v>
      </c>
      <c r="I374" s="205"/>
    </row>
    <row r="375" spans="3:9">
      <c r="C375" s="213"/>
      <c r="D375" s="211" t="s">
        <v>8112</v>
      </c>
      <c r="E375" s="200">
        <f>-(E104+E93)</f>
        <v>-45745592</v>
      </c>
      <c r="I375" s="205"/>
    </row>
    <row r="376" spans="3:9">
      <c r="C376" s="213"/>
      <c r="D376" s="211" t="s">
        <v>10999</v>
      </c>
      <c r="E376" s="200"/>
      <c r="I376" s="205"/>
    </row>
    <row r="377" spans="3:9">
      <c r="C377" s="213"/>
      <c r="D377" s="211" t="s">
        <v>10154</v>
      </c>
      <c r="E377" s="200"/>
      <c r="I377" s="205"/>
    </row>
    <row r="378" spans="3:9">
      <c r="C378" s="213"/>
      <c r="D378" s="211" t="s">
        <v>10155</v>
      </c>
      <c r="E378" s="200"/>
      <c r="I378" s="205"/>
    </row>
    <row r="379" spans="3:9" ht="24">
      <c r="C379" s="199"/>
      <c r="D379" s="220" t="s">
        <v>8113</v>
      </c>
      <c r="E379" s="200">
        <f>-E179</f>
        <v>0</v>
      </c>
      <c r="I379" s="205"/>
    </row>
    <row r="380" spans="3:9" ht="24">
      <c r="C380" s="213"/>
      <c r="D380" s="204" t="s">
        <v>7353</v>
      </c>
      <c r="E380" s="200">
        <f>-E160</f>
        <v>0</v>
      </c>
      <c r="I380" s="205"/>
    </row>
    <row r="381" spans="3:9">
      <c r="C381" s="213"/>
      <c r="D381" s="211" t="s">
        <v>10156</v>
      </c>
      <c r="E381" s="200"/>
      <c r="I381" s="205"/>
    </row>
    <row r="382" spans="3:9" ht="24">
      <c r="C382" s="199"/>
      <c r="D382" s="220" t="s">
        <v>3355</v>
      </c>
      <c r="E382" s="200">
        <f>-E184</f>
        <v>0</v>
      </c>
      <c r="I382" s="205"/>
    </row>
    <row r="383" spans="3:9">
      <c r="C383" s="213"/>
      <c r="D383" s="211" t="s">
        <v>353</v>
      </c>
      <c r="E383" s="200"/>
      <c r="I383" s="205"/>
    </row>
    <row r="384" spans="3:9" ht="24">
      <c r="C384" s="199"/>
      <c r="D384" s="220" t="s">
        <v>354</v>
      </c>
      <c r="E384" s="200"/>
      <c r="I384" s="205"/>
    </row>
    <row r="385" spans="3:9">
      <c r="C385" s="213"/>
      <c r="D385" s="211" t="s">
        <v>3356</v>
      </c>
      <c r="E385" s="200">
        <f>-E18</f>
        <v>0</v>
      </c>
      <c r="I385" s="205"/>
    </row>
    <row r="386" spans="3:9">
      <c r="C386" s="213"/>
      <c r="D386" s="211" t="s">
        <v>3357</v>
      </c>
      <c r="E386" s="200">
        <f>-E53</f>
        <v>0</v>
      </c>
      <c r="I386" s="205"/>
    </row>
    <row r="387" spans="3:9">
      <c r="C387" s="213"/>
      <c r="D387" s="211" t="s">
        <v>13928</v>
      </c>
      <c r="E387" s="200">
        <f>-E21</f>
        <v>0</v>
      </c>
      <c r="I387" s="205"/>
    </row>
    <row r="388" spans="3:9" ht="24">
      <c r="C388" s="213"/>
      <c r="D388" s="211" t="s">
        <v>4387</v>
      </c>
      <c r="E388" s="200">
        <f>-E311</f>
        <v>0</v>
      </c>
      <c r="I388" s="205"/>
    </row>
    <row r="389" spans="3:9">
      <c r="C389" s="213"/>
      <c r="D389" s="211"/>
      <c r="E389" s="200"/>
      <c r="I389" s="205"/>
    </row>
    <row r="390" spans="3:9">
      <c r="C390" s="213"/>
      <c r="D390" s="211"/>
      <c r="E390" s="200">
        <f>-E319</f>
        <v>0</v>
      </c>
      <c r="I390" s="205"/>
    </row>
    <row r="391" spans="3:9">
      <c r="C391" s="213"/>
      <c r="D391" s="211"/>
      <c r="E391" s="200"/>
      <c r="I391" s="205"/>
    </row>
    <row r="392" spans="3:9">
      <c r="C392" s="199"/>
      <c r="D392" s="201" t="s">
        <v>6493</v>
      </c>
      <c r="E392" s="208">
        <f ca="1">SUM(E372:E391)</f>
        <v>35871833532</v>
      </c>
      <c r="F392" s="208">
        <f>SUM(F372:F391)</f>
        <v>0</v>
      </c>
      <c r="H392" s="199" t="s">
        <v>3235</v>
      </c>
      <c r="I392" s="205"/>
    </row>
    <row r="393" spans="3:9">
      <c r="C393" s="199"/>
      <c r="D393" s="204"/>
      <c r="E393" s="200">
        <f ca="1">E392-F392</f>
        <v>35871833532</v>
      </c>
      <c r="I393" s="205"/>
    </row>
    <row r="394" spans="3:9">
      <c r="C394" s="199"/>
      <c r="D394" s="204"/>
      <c r="E394" s="200"/>
      <c r="I394" s="205"/>
    </row>
    <row r="395" spans="3:9">
      <c r="C395" s="199"/>
      <c r="D395" s="201" t="s">
        <v>3498</v>
      </c>
      <c r="E395" s="200"/>
      <c r="I395" s="205"/>
    </row>
    <row r="396" spans="3:9">
      <c r="C396" s="199" t="s">
        <v>3832</v>
      </c>
      <c r="D396" s="204" t="s">
        <v>1369</v>
      </c>
      <c r="E396" s="200">
        <f ca="1">TMCF1_TDC</f>
        <v>-160629165</v>
      </c>
      <c r="I396" s="205"/>
    </row>
    <row r="397" spans="3:9">
      <c r="C397" s="199"/>
      <c r="D397" s="206" t="s">
        <v>1370</v>
      </c>
      <c r="E397" s="200"/>
      <c r="I397" s="205"/>
    </row>
    <row r="398" spans="3:9">
      <c r="D398" s="206"/>
      <c r="E398" s="200"/>
      <c r="I398" s="205"/>
    </row>
    <row r="399" spans="3:9">
      <c r="D399" s="201" t="s">
        <v>3499</v>
      </c>
      <c r="E399" s="208">
        <f ca="1">SUM(E396:E398)</f>
        <v>-160629165</v>
      </c>
      <c r="F399" s="208">
        <f>SUM(F396:F398)</f>
        <v>0</v>
      </c>
      <c r="H399" s="199" t="s">
        <v>3832</v>
      </c>
      <c r="I399" s="205"/>
    </row>
    <row r="400" spans="3:9">
      <c r="D400" s="206"/>
      <c r="E400" s="200">
        <f ca="1">E399-F399</f>
        <v>-160629165</v>
      </c>
      <c r="I400" s="205"/>
    </row>
    <row r="401" spans="4:9">
      <c r="D401" s="206"/>
      <c r="E401" s="200"/>
      <c r="I401" s="205"/>
    </row>
    <row r="402" spans="4:9">
      <c r="E402" s="200"/>
      <c r="I402" s="205"/>
    </row>
    <row r="403" spans="4:9">
      <c r="E403" s="200"/>
      <c r="I403" s="205"/>
    </row>
    <row r="404" spans="4:9">
      <c r="E404" s="200"/>
      <c r="I404" s="205"/>
    </row>
    <row r="405" spans="4:9">
      <c r="E405" s="200"/>
      <c r="I405" s="205"/>
    </row>
    <row r="406" spans="4:9">
      <c r="E406" s="200"/>
      <c r="I406" s="205"/>
    </row>
    <row r="407" spans="4:9">
      <c r="I407" s="205"/>
    </row>
    <row r="408" spans="4:9">
      <c r="I408" s="205"/>
    </row>
    <row r="409" spans="4:9">
      <c r="I409" s="205"/>
    </row>
    <row r="410" spans="4:9">
      <c r="I410" s="205"/>
    </row>
    <row r="411" spans="4:9">
      <c r="I411" s="205"/>
    </row>
    <row r="412" spans="4:9">
      <c r="I412" s="205"/>
    </row>
  </sheetData>
  <autoFilter ref="A12:J400"/>
  <phoneticPr fontId="53" type="noConversion"/>
  <conditionalFormatting sqref="E14:E421">
    <cfRule type="expression" dxfId="2" priority="1" stopIfTrue="1">
      <formula>IF($I14&lt;&gt;"",TRUE,FALSE)</formula>
    </cfRule>
    <cfRule type="expression" dxfId="1" priority="2" stopIfTrue="1">
      <formula>IF($H14&lt;&gt;"",TRUE,FALSE)</formula>
    </cfRule>
  </conditionalFormatting>
  <conditionalFormatting sqref="F14:F421">
    <cfRule type="expression" dxfId="0" priority="3" stopIfTrue="1">
      <formula>IF($H14&lt;&gt;"",TRUE,FALSE)</formula>
    </cfRule>
  </conditionalFormatting>
  <pageMargins left="0.75" right="0.75" top="1" bottom="1" header="0.5" footer="0.5"/>
  <pageSetup paperSize="9" orientation="portrait" draft="1" r:id="rId1"/>
  <headerFooter alignWithMargins="0"/>
  <legacyDrawing r:id="rId2"/>
</worksheet>
</file>

<file path=xl/worksheets/sheet17.xml><?xml version="1.0" encoding="utf-8"?>
<worksheet xmlns="http://schemas.openxmlformats.org/spreadsheetml/2006/main" xmlns:r="http://schemas.openxmlformats.org/officeDocument/2006/relationships">
  <sheetPr codeName="Sheet12"/>
  <dimension ref="A1:Q151"/>
  <sheetViews>
    <sheetView topLeftCell="A10" workbookViewId="0">
      <selection activeCell="C26" sqref="C26"/>
    </sheetView>
  </sheetViews>
  <sheetFormatPr defaultRowHeight="17.100000000000001" customHeight="1"/>
  <cols>
    <col min="1" max="1" width="2.85546875" style="823" customWidth="1"/>
    <col min="2" max="2" width="45.7109375" style="823" customWidth="1"/>
    <col min="3" max="3" width="19.28515625" style="823" customWidth="1"/>
    <col min="4" max="4" width="4.7109375" style="823" customWidth="1"/>
    <col min="5" max="5" width="19.28515625" style="823" customWidth="1"/>
    <col min="6" max="6" width="12.5703125" style="823" bestFit="1" customWidth="1"/>
    <col min="7" max="7" width="15.5703125" style="823" customWidth="1"/>
    <col min="8" max="8" width="14.28515625" style="823" bestFit="1" customWidth="1"/>
    <col min="9" max="16384" width="9.140625" style="823"/>
  </cols>
  <sheetData>
    <row r="1" spans="1:17" ht="17.100000000000001" customHeight="1">
      <c r="A1" s="955" t="s">
        <v>2966</v>
      </c>
      <c r="B1" s="819"/>
      <c r="C1" s="820"/>
      <c r="D1" s="800"/>
      <c r="E1" s="820"/>
      <c r="F1" s="820"/>
      <c r="G1" s="820"/>
      <c r="H1" s="800"/>
      <c r="I1" s="800"/>
      <c r="J1" s="800"/>
      <c r="K1" s="821"/>
      <c r="L1" s="800"/>
      <c r="M1" s="800"/>
      <c r="N1" s="800"/>
      <c r="O1" s="822"/>
      <c r="P1" s="822"/>
      <c r="Q1" s="822"/>
    </row>
    <row r="2" spans="1:17" ht="17.100000000000001" customHeight="1">
      <c r="A2" s="1000" t="s">
        <v>3543</v>
      </c>
      <c r="B2" s="809"/>
      <c r="C2" s="803"/>
      <c r="D2" s="802"/>
      <c r="E2" s="803"/>
      <c r="F2" s="803"/>
      <c r="G2" s="803"/>
      <c r="H2" s="802"/>
      <c r="I2" s="802"/>
      <c r="J2" s="802"/>
      <c r="K2" s="799"/>
      <c r="L2" s="802"/>
      <c r="M2" s="802"/>
      <c r="N2" s="802"/>
      <c r="O2" s="804"/>
      <c r="P2" s="804"/>
      <c r="Q2" s="804"/>
    </row>
    <row r="3" spans="1:17" ht="17.100000000000001" customHeight="1">
      <c r="A3" s="1000" t="s">
        <v>2967</v>
      </c>
      <c r="B3" s="809"/>
      <c r="C3" s="803"/>
      <c r="D3" s="802"/>
      <c r="E3" s="803"/>
      <c r="F3" s="803"/>
      <c r="G3" s="803"/>
      <c r="H3" s="802"/>
      <c r="I3" s="802"/>
      <c r="J3" s="802"/>
      <c r="K3" s="799"/>
      <c r="L3" s="802"/>
      <c r="M3" s="802"/>
      <c r="N3" s="802"/>
      <c r="O3" s="804"/>
      <c r="P3" s="804"/>
      <c r="Q3" s="804"/>
    </row>
    <row r="4" spans="1:17" ht="17.100000000000001" customHeight="1" thickBot="1">
      <c r="A4" s="1001" t="s">
        <v>2968</v>
      </c>
      <c r="B4" s="825"/>
      <c r="C4" s="805"/>
      <c r="D4" s="824"/>
      <c r="E4" s="805"/>
      <c r="F4" s="805"/>
      <c r="G4" s="805"/>
      <c r="H4" s="824"/>
      <c r="I4" s="824"/>
      <c r="J4" s="824"/>
      <c r="K4" s="824"/>
      <c r="L4" s="802"/>
      <c r="M4" s="802"/>
      <c r="N4" s="802"/>
      <c r="O4" s="804"/>
      <c r="P4" s="804"/>
      <c r="Q4" s="804"/>
    </row>
    <row r="5" spans="1:17" ht="17.100000000000001" customHeight="1">
      <c r="A5" s="826"/>
      <c r="B5" s="826"/>
      <c r="C5" s="827"/>
      <c r="D5" s="826"/>
      <c r="E5" s="827"/>
      <c r="F5" s="826"/>
      <c r="G5" s="826"/>
      <c r="H5" s="826"/>
      <c r="I5" s="826"/>
      <c r="J5" s="826"/>
      <c r="K5" s="826"/>
      <c r="L5" s="826"/>
      <c r="M5" s="826"/>
      <c r="N5" s="826"/>
      <c r="O5" s="828"/>
      <c r="P5" s="828"/>
      <c r="Q5" s="828"/>
    </row>
    <row r="6" spans="1:17" ht="17.100000000000001" customHeight="1">
      <c r="A6" s="829">
        <v>4</v>
      </c>
      <c r="B6" s="830" t="s">
        <v>1502</v>
      </c>
      <c r="C6" s="827"/>
      <c r="D6" s="826"/>
      <c r="E6" s="827"/>
      <c r="F6" s="826"/>
      <c r="G6" s="826"/>
      <c r="H6" s="826"/>
      <c r="I6" s="826"/>
      <c r="J6" s="826"/>
      <c r="K6" s="826"/>
      <c r="L6" s="826"/>
      <c r="M6" s="826"/>
      <c r="N6" s="826"/>
      <c r="O6" s="828"/>
      <c r="P6" s="828"/>
      <c r="Q6" s="828"/>
    </row>
    <row r="7" spans="1:17" ht="17.100000000000001" customHeight="1">
      <c r="A7" s="826"/>
      <c r="B7" s="826" t="s">
        <v>1503</v>
      </c>
      <c r="C7" s="831"/>
      <c r="D7" s="801"/>
      <c r="E7" s="831"/>
      <c r="F7" s="826"/>
      <c r="G7" s="826"/>
      <c r="H7" s="826"/>
      <c r="I7" s="826"/>
      <c r="J7" s="826"/>
      <c r="K7" s="826"/>
      <c r="L7" s="826"/>
      <c r="M7" s="826"/>
      <c r="N7" s="826"/>
      <c r="O7" s="828"/>
      <c r="P7" s="828"/>
      <c r="Q7" s="828"/>
    </row>
    <row r="8" spans="1:17" ht="17.100000000000001" customHeight="1">
      <c r="A8" s="826"/>
      <c r="B8" s="810"/>
      <c r="C8" s="1931"/>
      <c r="D8" s="1931"/>
      <c r="E8" s="1931"/>
      <c r="F8" s="826"/>
      <c r="G8" s="826"/>
      <c r="H8" s="826"/>
      <c r="I8" s="826"/>
      <c r="J8" s="826"/>
      <c r="K8" s="826"/>
      <c r="L8" s="826"/>
      <c r="M8" s="826"/>
      <c r="N8" s="826"/>
      <c r="O8" s="828"/>
      <c r="P8" s="828"/>
      <c r="Q8" s="828"/>
    </row>
    <row r="9" spans="1:17" ht="17.100000000000001" customHeight="1" thickBot="1">
      <c r="A9" s="826"/>
      <c r="B9" s="807"/>
      <c r="C9" s="798" t="s">
        <v>5544</v>
      </c>
      <c r="D9" s="811"/>
      <c r="E9" s="798" t="s">
        <v>5545</v>
      </c>
      <c r="F9" s="826"/>
      <c r="G9" s="826"/>
      <c r="H9" s="826"/>
      <c r="I9" s="826"/>
      <c r="J9" s="826"/>
      <c r="K9" s="826"/>
      <c r="L9" s="826"/>
      <c r="M9" s="826"/>
      <c r="N9" s="826"/>
      <c r="O9" s="828"/>
      <c r="P9" s="828"/>
      <c r="Q9" s="828"/>
    </row>
    <row r="10" spans="1:17" ht="17.100000000000001" customHeight="1">
      <c r="A10" s="826"/>
      <c r="B10" s="1151" t="s">
        <v>12556</v>
      </c>
      <c r="C10" s="1156"/>
      <c r="D10" s="1157"/>
      <c r="E10" s="1156"/>
      <c r="F10" s="826"/>
      <c r="G10" s="826"/>
      <c r="H10" s="826"/>
      <c r="I10" s="826"/>
      <c r="J10" s="826"/>
      <c r="K10" s="826"/>
      <c r="L10" s="826"/>
      <c r="M10" s="826"/>
      <c r="N10" s="826"/>
      <c r="O10" s="828"/>
      <c r="P10" s="828"/>
      <c r="Q10" s="828"/>
    </row>
    <row r="11" spans="1:17" ht="17.100000000000001" customHeight="1">
      <c r="A11" s="826"/>
      <c r="B11" s="1158" t="s">
        <v>4564</v>
      </c>
      <c r="C11" s="1148">
        <v>44000000000</v>
      </c>
      <c r="D11" s="1159"/>
      <c r="E11" s="1148">
        <v>5000000000</v>
      </c>
      <c r="F11" s="826"/>
      <c r="G11" s="826"/>
      <c r="H11" s="826"/>
      <c r="I11" s="826"/>
      <c r="J11" s="826"/>
      <c r="K11" s="826"/>
      <c r="L11" s="826"/>
      <c r="M11" s="826"/>
      <c r="N11" s="826"/>
      <c r="O11" s="828"/>
      <c r="P11" s="828"/>
      <c r="Q11" s="828"/>
    </row>
    <row r="12" spans="1:17" ht="17.100000000000001" customHeight="1">
      <c r="A12" s="826"/>
      <c r="B12" s="1158" t="s">
        <v>14272</v>
      </c>
      <c r="C12" s="1148">
        <v>6500000000</v>
      </c>
      <c r="D12" s="1159"/>
      <c r="E12" s="1148">
        <v>640653434</v>
      </c>
      <c r="F12" s="826"/>
      <c r="G12" s="826"/>
      <c r="H12" s="826"/>
      <c r="I12" s="826"/>
      <c r="J12" s="826"/>
      <c r="K12" s="826"/>
      <c r="L12" s="826"/>
      <c r="M12" s="826"/>
      <c r="N12" s="826"/>
      <c r="O12" s="828"/>
      <c r="P12" s="828"/>
      <c r="Q12" s="828"/>
    </row>
    <row r="13" spans="1:17" ht="17.100000000000001" customHeight="1">
      <c r="A13" s="826"/>
      <c r="B13" s="1158" t="s">
        <v>14273</v>
      </c>
      <c r="C13" s="1152">
        <v>0</v>
      </c>
      <c r="D13" s="1159"/>
      <c r="E13" s="1148">
        <v>161338667</v>
      </c>
      <c r="F13" s="826"/>
      <c r="G13" s="826"/>
      <c r="H13" s="826"/>
      <c r="I13" s="826"/>
      <c r="J13" s="826"/>
      <c r="K13" s="826"/>
      <c r="L13" s="826"/>
      <c r="M13" s="826"/>
      <c r="N13" s="826"/>
      <c r="O13" s="828"/>
      <c r="P13" s="828"/>
      <c r="Q13" s="828"/>
    </row>
    <row r="14" spans="1:17" ht="17.100000000000001" customHeight="1">
      <c r="A14" s="826"/>
      <c r="B14" s="1158" t="s">
        <v>14353</v>
      </c>
      <c r="C14" s="1150">
        <v>0</v>
      </c>
      <c r="D14" s="1159"/>
      <c r="E14" s="1148">
        <v>4361290</v>
      </c>
      <c r="F14" s="826"/>
      <c r="G14" s="826"/>
      <c r="H14" s="826"/>
      <c r="I14" s="826"/>
      <c r="J14" s="826"/>
      <c r="K14" s="826"/>
      <c r="L14" s="826"/>
      <c r="M14" s="826"/>
      <c r="N14" s="826"/>
      <c r="O14" s="828"/>
      <c r="P14" s="828"/>
      <c r="Q14" s="828"/>
    </row>
    <row r="15" spans="1:17" ht="17.100000000000001" hidden="1" customHeight="1">
      <c r="A15" s="826"/>
      <c r="B15" s="1158"/>
      <c r="C15" s="1150"/>
      <c r="D15" s="1159"/>
      <c r="E15" s="1148"/>
      <c r="F15" s="826"/>
      <c r="G15" s="826"/>
      <c r="H15" s="826"/>
      <c r="I15" s="826"/>
      <c r="J15" s="826"/>
      <c r="K15" s="826"/>
      <c r="L15" s="826"/>
      <c r="M15" s="826"/>
      <c r="N15" s="826"/>
      <c r="O15" s="828"/>
      <c r="P15" s="828"/>
      <c r="Q15" s="828"/>
    </row>
    <row r="16" spans="1:17" ht="17.100000000000001" hidden="1" customHeight="1">
      <c r="A16" s="826"/>
      <c r="B16" s="1151" t="s">
        <v>4565</v>
      </c>
      <c r="C16" s="1150"/>
      <c r="D16" s="1159"/>
      <c r="E16" s="1148"/>
      <c r="F16" s="826"/>
      <c r="G16" s="826"/>
      <c r="H16" s="826"/>
      <c r="I16" s="826"/>
      <c r="J16" s="826"/>
      <c r="K16" s="826"/>
      <c r="L16" s="826"/>
      <c r="M16" s="826"/>
      <c r="N16" s="826"/>
      <c r="O16" s="828"/>
      <c r="P16" s="828"/>
      <c r="Q16" s="828"/>
    </row>
    <row r="17" spans="1:17" ht="17.100000000000001" hidden="1" customHeight="1">
      <c r="A17" s="826"/>
      <c r="B17" s="1158" t="s">
        <v>4564</v>
      </c>
      <c r="C17" s="1150"/>
      <c r="D17" s="1159"/>
      <c r="E17" s="1148"/>
      <c r="F17" s="826"/>
      <c r="G17" s="826"/>
      <c r="H17" s="826"/>
      <c r="I17" s="826"/>
      <c r="J17" s="826"/>
      <c r="K17" s="826"/>
      <c r="L17" s="826"/>
      <c r="M17" s="826"/>
      <c r="N17" s="826"/>
      <c r="O17" s="828"/>
      <c r="P17" s="828"/>
      <c r="Q17" s="828"/>
    </row>
    <row r="18" spans="1:17" ht="17.100000000000001" hidden="1" customHeight="1">
      <c r="A18" s="826"/>
      <c r="B18" s="832"/>
      <c r="C18" s="817"/>
      <c r="D18" s="818"/>
      <c r="E18" s="817"/>
      <c r="F18" s="826"/>
      <c r="G18" s="826"/>
      <c r="H18" s="826"/>
      <c r="I18" s="826"/>
      <c r="J18" s="826"/>
      <c r="K18" s="826"/>
      <c r="L18" s="826"/>
      <c r="M18" s="826"/>
      <c r="N18" s="826"/>
      <c r="O18" s="828"/>
      <c r="P18" s="828"/>
      <c r="Q18" s="828"/>
    </row>
    <row r="19" spans="1:17" ht="17.100000000000001" hidden="1" customHeight="1">
      <c r="A19" s="826"/>
      <c r="B19" s="808"/>
      <c r="C19" s="812"/>
      <c r="D19" s="813"/>
      <c r="E19" s="812"/>
      <c r="F19" s="826"/>
      <c r="G19" s="826"/>
      <c r="H19" s="826"/>
      <c r="I19" s="826"/>
      <c r="J19" s="826"/>
      <c r="K19" s="826"/>
      <c r="L19" s="826"/>
      <c r="M19" s="826"/>
      <c r="N19" s="826"/>
      <c r="O19" s="828"/>
      <c r="P19" s="828"/>
      <c r="Q19" s="828"/>
    </row>
    <row r="20" spans="1:17" ht="17.100000000000001" hidden="1" customHeight="1">
      <c r="A20" s="826"/>
      <c r="B20" s="806"/>
      <c r="C20" s="812"/>
      <c r="D20" s="813"/>
      <c r="E20" s="812"/>
      <c r="F20" s="826"/>
      <c r="G20" s="826"/>
      <c r="H20" s="826"/>
      <c r="I20" s="826"/>
      <c r="J20" s="826"/>
      <c r="K20" s="826"/>
      <c r="L20" s="826"/>
      <c r="M20" s="826"/>
      <c r="N20" s="826"/>
      <c r="O20" s="828"/>
      <c r="P20" s="828"/>
      <c r="Q20" s="828"/>
    </row>
    <row r="21" spans="1:17" ht="17.100000000000001" customHeight="1">
      <c r="A21" s="826"/>
      <c r="B21" s="806"/>
      <c r="C21" s="812"/>
      <c r="D21" s="813"/>
      <c r="E21" s="812"/>
      <c r="F21" s="826"/>
      <c r="G21" s="826"/>
      <c r="H21" s="826"/>
      <c r="I21" s="826"/>
      <c r="J21" s="826"/>
      <c r="K21" s="826"/>
      <c r="L21" s="826"/>
      <c r="M21" s="826"/>
      <c r="N21" s="826"/>
      <c r="O21" s="828"/>
      <c r="P21" s="828"/>
      <c r="Q21" s="828"/>
    </row>
    <row r="22" spans="1:17" ht="17.100000000000001" customHeight="1">
      <c r="A22" s="826"/>
      <c r="B22" s="826" t="s">
        <v>14352</v>
      </c>
      <c r="C22" s="831"/>
      <c r="D22" s="801"/>
      <c r="E22" s="831"/>
      <c r="F22" s="826"/>
      <c r="G22" s="826"/>
      <c r="H22" s="826"/>
      <c r="I22" s="826"/>
      <c r="J22" s="826"/>
      <c r="K22" s="826"/>
      <c r="L22" s="826"/>
      <c r="M22" s="826"/>
      <c r="N22" s="826"/>
      <c r="O22" s="828"/>
      <c r="P22" s="828"/>
      <c r="Q22" s="828"/>
    </row>
    <row r="23" spans="1:17" ht="17.100000000000001" customHeight="1">
      <c r="A23" s="826"/>
      <c r="B23" s="807"/>
      <c r="C23" s="798" t="s">
        <v>4527</v>
      </c>
      <c r="D23" s="811"/>
      <c r="E23" s="798" t="s">
        <v>4022</v>
      </c>
      <c r="F23" s="826"/>
      <c r="G23" s="826"/>
      <c r="H23" s="826"/>
      <c r="I23" s="826"/>
      <c r="J23" s="826"/>
      <c r="K23" s="826"/>
      <c r="L23" s="826"/>
      <c r="M23" s="826"/>
      <c r="N23" s="826"/>
      <c r="O23" s="828"/>
      <c r="P23" s="828"/>
      <c r="Q23" s="828"/>
    </row>
    <row r="24" spans="1:17" ht="17.100000000000001" customHeight="1">
      <c r="A24" s="826"/>
      <c r="B24" s="806" t="s">
        <v>12556</v>
      </c>
      <c r="C24" s="812">
        <v>227381389232</v>
      </c>
      <c r="D24" s="813"/>
      <c r="E24" s="1148">
        <v>189881389232</v>
      </c>
      <c r="F24" s="826"/>
      <c r="G24" s="1699"/>
      <c r="H24" s="827"/>
      <c r="I24" s="826"/>
      <c r="J24" s="826"/>
      <c r="K24" s="826"/>
      <c r="L24" s="826"/>
      <c r="M24" s="826"/>
      <c r="N24" s="826"/>
      <c r="O24" s="828"/>
      <c r="P24" s="828"/>
      <c r="Q24" s="828"/>
    </row>
    <row r="25" spans="1:17" ht="17.100000000000001" customHeight="1">
      <c r="A25" s="826"/>
      <c r="B25" s="806" t="s">
        <v>4565</v>
      </c>
      <c r="C25" s="815">
        <v>0</v>
      </c>
      <c r="D25" s="813"/>
      <c r="E25" s="815">
        <v>10000000000</v>
      </c>
      <c r="F25" s="826"/>
      <c r="G25" s="826"/>
      <c r="H25" s="826"/>
      <c r="I25" s="826"/>
      <c r="J25" s="826"/>
      <c r="K25" s="826"/>
      <c r="L25" s="826"/>
      <c r="M25" s="826"/>
      <c r="N25" s="826"/>
      <c r="O25" s="828"/>
      <c r="P25" s="828"/>
      <c r="Q25" s="828"/>
    </row>
    <row r="26" spans="1:17" ht="17.100000000000001" customHeight="1" thickBot="1">
      <c r="A26" s="826"/>
      <c r="B26" s="807" t="s">
        <v>4528</v>
      </c>
      <c r="C26" s="814">
        <f>SUM(C24:C25)</f>
        <v>227381389232</v>
      </c>
      <c r="D26" s="811"/>
      <c r="E26" s="814">
        <f>SUM(E24:E25)</f>
        <v>199881389232</v>
      </c>
      <c r="F26" s="826"/>
      <c r="G26" s="826"/>
      <c r="H26" s="826"/>
      <c r="I26" s="826"/>
      <c r="J26" s="826"/>
      <c r="K26" s="826"/>
      <c r="L26" s="826"/>
      <c r="M26" s="826"/>
      <c r="N26" s="826"/>
      <c r="O26" s="828"/>
      <c r="P26" s="828"/>
      <c r="Q26" s="828"/>
    </row>
    <row r="27" spans="1:17" ht="17.100000000000001" customHeight="1" thickTop="1">
      <c r="A27" s="826"/>
      <c r="B27" s="806"/>
      <c r="C27" s="812"/>
      <c r="D27" s="813"/>
      <c r="E27" s="812"/>
      <c r="F27" s="826"/>
      <c r="G27" s="826"/>
      <c r="H27" s="826"/>
      <c r="I27" s="826"/>
      <c r="J27" s="826"/>
      <c r="K27" s="826"/>
      <c r="L27" s="826"/>
      <c r="M27" s="826"/>
      <c r="N27" s="826"/>
      <c r="O27" s="828"/>
      <c r="P27" s="828"/>
      <c r="Q27" s="828"/>
    </row>
    <row r="28" spans="1:17" ht="17.100000000000001" hidden="1" customHeight="1">
      <c r="A28" s="826"/>
      <c r="B28" s="806" t="s">
        <v>12556</v>
      </c>
      <c r="C28" s="812"/>
      <c r="D28" s="813"/>
      <c r="E28" s="812"/>
      <c r="F28" s="826"/>
      <c r="G28" s="826"/>
      <c r="H28" s="826"/>
      <c r="I28" s="826"/>
      <c r="J28" s="826"/>
      <c r="K28" s="826"/>
      <c r="L28" s="826"/>
      <c r="M28" s="826"/>
      <c r="N28" s="826"/>
      <c r="O28" s="828"/>
      <c r="P28" s="828"/>
      <c r="Q28" s="828"/>
    </row>
    <row r="29" spans="1:17" ht="17.100000000000001" hidden="1" customHeight="1">
      <c r="A29" s="826"/>
      <c r="B29" s="806" t="s">
        <v>1640</v>
      </c>
      <c r="C29" s="812"/>
      <c r="D29" s="813"/>
      <c r="E29" s="812"/>
      <c r="F29" s="826"/>
      <c r="G29" s="826"/>
      <c r="H29" s="826"/>
      <c r="I29" s="826"/>
      <c r="J29" s="826"/>
      <c r="K29" s="826"/>
      <c r="L29" s="826"/>
      <c r="M29" s="826"/>
      <c r="N29" s="826"/>
      <c r="O29" s="828"/>
      <c r="P29" s="828"/>
      <c r="Q29" s="828"/>
    </row>
    <row r="30" spans="1:17" ht="17.100000000000001" hidden="1" customHeight="1">
      <c r="A30" s="826"/>
      <c r="B30" s="806" t="s">
        <v>1641</v>
      </c>
      <c r="C30" s="815"/>
      <c r="D30" s="813"/>
      <c r="E30" s="815"/>
      <c r="F30" s="826"/>
      <c r="G30" s="826"/>
      <c r="H30" s="826"/>
      <c r="I30" s="826"/>
      <c r="J30" s="826"/>
      <c r="K30" s="826"/>
      <c r="L30" s="826"/>
      <c r="M30" s="826"/>
      <c r="N30" s="826"/>
      <c r="O30" s="828"/>
      <c r="P30" s="828"/>
      <c r="Q30" s="828"/>
    </row>
    <row r="31" spans="1:17" ht="17.100000000000001" hidden="1" customHeight="1" thickBot="1">
      <c r="A31" s="826"/>
      <c r="B31" s="807" t="s">
        <v>4529</v>
      </c>
      <c r="C31" s="814">
        <f>SUM(C28:C30)</f>
        <v>0</v>
      </c>
      <c r="D31" s="811"/>
      <c r="E31" s="814">
        <f>SUM(E28:E30)</f>
        <v>0</v>
      </c>
      <c r="F31" s="826"/>
      <c r="G31" s="826"/>
      <c r="H31" s="826"/>
      <c r="I31" s="826"/>
      <c r="J31" s="826"/>
      <c r="K31" s="826"/>
      <c r="L31" s="826"/>
      <c r="M31" s="826"/>
      <c r="N31" s="826"/>
      <c r="O31" s="828"/>
      <c r="P31" s="828"/>
      <c r="Q31" s="828"/>
    </row>
    <row r="32" spans="1:17" ht="17.100000000000001" hidden="1" customHeight="1" thickTop="1">
      <c r="A32" s="826"/>
      <c r="B32" s="826"/>
      <c r="C32" s="827"/>
      <c r="D32" s="826"/>
      <c r="E32" s="827"/>
      <c r="F32" s="826"/>
      <c r="G32" s="826"/>
      <c r="H32" s="826"/>
      <c r="I32" s="826"/>
      <c r="J32" s="826"/>
      <c r="K32" s="826"/>
      <c r="L32" s="826"/>
      <c r="M32" s="826"/>
      <c r="N32" s="826"/>
      <c r="O32" s="828"/>
      <c r="P32" s="828"/>
      <c r="Q32" s="828"/>
    </row>
    <row r="33" spans="1:17" ht="17.100000000000001" customHeight="1">
      <c r="A33" s="826"/>
      <c r="B33" s="826"/>
      <c r="C33" s="827"/>
      <c r="D33" s="826"/>
      <c r="E33" s="827"/>
      <c r="F33" s="826"/>
      <c r="G33" s="826"/>
      <c r="H33" s="826"/>
      <c r="I33" s="826"/>
      <c r="J33" s="826"/>
      <c r="K33" s="826"/>
      <c r="L33" s="826"/>
      <c r="M33" s="826"/>
      <c r="N33" s="826"/>
      <c r="O33" s="828"/>
      <c r="P33" s="828"/>
      <c r="Q33" s="828"/>
    </row>
    <row r="34" spans="1:17" ht="17.100000000000001" hidden="1" customHeight="1">
      <c r="A34" s="826"/>
      <c r="B34" s="826" t="s">
        <v>3455</v>
      </c>
      <c r="C34" s="831"/>
      <c r="D34" s="801"/>
      <c r="E34" s="831"/>
      <c r="F34" s="826"/>
      <c r="G34" s="826"/>
      <c r="H34" s="826"/>
      <c r="I34" s="826"/>
      <c r="J34" s="826"/>
      <c r="K34" s="826"/>
      <c r="L34" s="826"/>
      <c r="M34" s="826"/>
      <c r="N34" s="826"/>
      <c r="O34" s="828"/>
      <c r="P34" s="828"/>
      <c r="Q34" s="828"/>
    </row>
    <row r="35" spans="1:17" ht="17.100000000000001" hidden="1" customHeight="1">
      <c r="A35" s="826"/>
      <c r="B35" s="806"/>
      <c r="C35" s="1931"/>
      <c r="D35" s="1931"/>
      <c r="E35" s="1931"/>
      <c r="F35" s="826"/>
      <c r="G35" s="826"/>
      <c r="H35" s="826"/>
      <c r="I35" s="826"/>
      <c r="J35" s="826"/>
      <c r="K35" s="826"/>
      <c r="L35" s="826"/>
      <c r="M35" s="826"/>
      <c r="N35" s="826"/>
      <c r="O35" s="828"/>
      <c r="P35" s="828"/>
      <c r="Q35" s="828"/>
    </row>
    <row r="36" spans="1:17" ht="17.100000000000001" hidden="1" customHeight="1">
      <c r="A36" s="826"/>
      <c r="B36" s="806"/>
      <c r="C36" s="798" t="s">
        <v>5544</v>
      </c>
      <c r="D36" s="811"/>
      <c r="E36" s="798" t="s">
        <v>5545</v>
      </c>
      <c r="F36" s="826"/>
      <c r="G36" s="826"/>
      <c r="H36" s="826"/>
      <c r="I36" s="826"/>
      <c r="J36" s="826"/>
      <c r="K36" s="826"/>
      <c r="L36" s="826"/>
      <c r="M36" s="826"/>
      <c r="N36" s="826"/>
      <c r="O36" s="828"/>
      <c r="P36" s="828"/>
      <c r="Q36" s="828"/>
    </row>
    <row r="37" spans="1:17" ht="17.100000000000001" hidden="1" customHeight="1">
      <c r="A37" s="826"/>
      <c r="B37" s="806" t="s">
        <v>3456</v>
      </c>
      <c r="C37" s="812"/>
      <c r="D37" s="813"/>
      <c r="E37" s="812">
        <v>429629445</v>
      </c>
      <c r="F37" s="826"/>
      <c r="G37" s="826"/>
      <c r="H37" s="826"/>
      <c r="I37" s="826"/>
      <c r="J37" s="826"/>
      <c r="K37" s="826"/>
      <c r="L37" s="826"/>
      <c r="M37" s="826"/>
      <c r="N37" s="826"/>
      <c r="O37" s="828"/>
      <c r="P37" s="828"/>
      <c r="Q37" s="828"/>
    </row>
    <row r="38" spans="1:17" ht="17.100000000000001" hidden="1" customHeight="1">
      <c r="A38" s="826"/>
      <c r="B38" s="806" t="s">
        <v>3457</v>
      </c>
      <c r="C38" s="812"/>
      <c r="D38" s="813"/>
      <c r="E38" s="812"/>
      <c r="F38" s="826"/>
      <c r="G38" s="826"/>
      <c r="H38" s="826"/>
      <c r="I38" s="826"/>
      <c r="J38" s="826"/>
      <c r="K38" s="826"/>
      <c r="L38" s="826"/>
      <c r="M38" s="826"/>
      <c r="N38" s="826"/>
      <c r="O38" s="828"/>
      <c r="P38" s="828"/>
      <c r="Q38" s="828"/>
    </row>
    <row r="39" spans="1:17" ht="17.100000000000001" hidden="1" customHeight="1">
      <c r="A39" s="826"/>
      <c r="B39" s="806" t="s">
        <v>3458</v>
      </c>
      <c r="C39" s="812"/>
      <c r="D39" s="813"/>
      <c r="E39" s="812"/>
      <c r="F39" s="826"/>
      <c r="G39" s="826"/>
      <c r="H39" s="826"/>
      <c r="I39" s="826"/>
      <c r="J39" s="826"/>
      <c r="K39" s="826"/>
      <c r="L39" s="826"/>
      <c r="M39" s="826"/>
      <c r="N39" s="826"/>
      <c r="O39" s="828"/>
      <c r="P39" s="828"/>
      <c r="Q39" s="828"/>
    </row>
    <row r="40" spans="1:17" ht="17.100000000000001" hidden="1" customHeight="1">
      <c r="A40" s="826"/>
      <c r="B40" s="808" t="s">
        <v>2921</v>
      </c>
      <c r="C40" s="815"/>
      <c r="D40" s="813"/>
      <c r="E40" s="815"/>
      <c r="F40" s="826"/>
      <c r="G40" s="826"/>
      <c r="H40" s="826"/>
      <c r="I40" s="826"/>
      <c r="J40" s="826"/>
      <c r="K40" s="826"/>
      <c r="L40" s="826"/>
      <c r="M40" s="826"/>
      <c r="N40" s="826"/>
      <c r="O40" s="828"/>
      <c r="P40" s="828"/>
      <c r="Q40" s="828"/>
    </row>
    <row r="41" spans="1:17" ht="17.100000000000001" hidden="1" customHeight="1" thickBot="1">
      <c r="A41" s="826"/>
      <c r="B41" s="807" t="s">
        <v>4032</v>
      </c>
      <c r="C41" s="814">
        <f>SUM(C37:C40)</f>
        <v>0</v>
      </c>
      <c r="D41" s="811"/>
      <c r="E41" s="814">
        <f>SUM(E37:E40)</f>
        <v>429629445</v>
      </c>
      <c r="F41" s="826"/>
      <c r="G41" s="826"/>
      <c r="H41" s="826"/>
      <c r="I41" s="826"/>
      <c r="J41" s="826"/>
      <c r="K41" s="826"/>
      <c r="L41" s="826"/>
      <c r="M41" s="826"/>
      <c r="N41" s="826"/>
      <c r="O41" s="828"/>
      <c r="P41" s="828"/>
      <c r="Q41" s="828"/>
    </row>
    <row r="42" spans="1:17" ht="17.100000000000001" hidden="1" customHeight="1" thickTop="1">
      <c r="A42" s="826"/>
      <c r="B42" s="826"/>
      <c r="C42" s="827"/>
      <c r="D42" s="826"/>
      <c r="E42" s="827"/>
      <c r="F42" s="826"/>
      <c r="G42" s="826"/>
      <c r="H42" s="826"/>
      <c r="I42" s="826"/>
      <c r="J42" s="826"/>
      <c r="K42" s="826"/>
      <c r="L42" s="826"/>
      <c r="M42" s="826"/>
      <c r="N42" s="826"/>
      <c r="O42" s="828"/>
      <c r="P42" s="828"/>
      <c r="Q42" s="828"/>
    </row>
    <row r="43" spans="1:17" ht="17.100000000000001" hidden="1" customHeight="1">
      <c r="A43" s="826"/>
      <c r="B43" s="826"/>
      <c r="C43" s="827"/>
      <c r="D43" s="826"/>
      <c r="E43" s="827"/>
      <c r="F43" s="826"/>
      <c r="G43" s="826"/>
      <c r="H43" s="826"/>
      <c r="I43" s="826"/>
      <c r="J43" s="826"/>
      <c r="K43" s="826"/>
      <c r="L43" s="826"/>
      <c r="M43" s="826"/>
      <c r="N43" s="826"/>
      <c r="O43" s="828"/>
      <c r="P43" s="828"/>
      <c r="Q43" s="828"/>
    </row>
    <row r="44" spans="1:17" ht="17.100000000000001" customHeight="1">
      <c r="A44" s="826"/>
      <c r="B44" s="826" t="s">
        <v>3459</v>
      </c>
      <c r="C44" s="831"/>
      <c r="D44" s="801"/>
      <c r="E44" s="831"/>
      <c r="F44" s="826"/>
      <c r="G44" s="826"/>
      <c r="H44" s="826"/>
      <c r="I44" s="826"/>
      <c r="J44" s="826"/>
      <c r="K44" s="826"/>
      <c r="L44" s="826"/>
      <c r="M44" s="826"/>
      <c r="N44" s="826"/>
      <c r="O44" s="828"/>
      <c r="P44" s="828"/>
      <c r="Q44" s="828"/>
    </row>
    <row r="45" spans="1:17" ht="17.100000000000001" customHeight="1">
      <c r="A45" s="826"/>
      <c r="B45" s="833" t="s">
        <v>3460</v>
      </c>
      <c r="C45" s="816"/>
      <c r="D45" s="816"/>
      <c r="E45" s="816" t="s">
        <v>3461</v>
      </c>
      <c r="F45" s="826"/>
      <c r="G45" s="826"/>
      <c r="H45" s="826"/>
      <c r="I45" s="826"/>
      <c r="J45" s="826"/>
      <c r="K45" s="826"/>
      <c r="L45" s="826"/>
      <c r="M45" s="826"/>
      <c r="N45" s="826"/>
      <c r="O45" s="828"/>
      <c r="P45" s="828"/>
      <c r="Q45" s="828"/>
    </row>
    <row r="46" spans="1:17" ht="15">
      <c r="A46" s="826"/>
      <c r="B46" s="1039"/>
      <c r="C46" s="834"/>
      <c r="D46" s="826"/>
      <c r="E46" s="834"/>
      <c r="F46" s="826"/>
      <c r="G46" s="826"/>
      <c r="H46" s="826"/>
      <c r="I46" s="826"/>
      <c r="J46" s="826"/>
      <c r="K46" s="826"/>
      <c r="L46" s="826"/>
      <c r="M46" s="826"/>
      <c r="N46" s="826"/>
      <c r="O46" s="828"/>
      <c r="P46" s="828"/>
      <c r="Q46" s="828"/>
    </row>
    <row r="47" spans="1:17" ht="17.100000000000001" customHeight="1">
      <c r="A47" s="826"/>
      <c r="B47" s="1040"/>
      <c r="C47" s="834"/>
      <c r="D47" s="826"/>
      <c r="E47" s="834"/>
      <c r="F47" s="826"/>
      <c r="G47" s="826"/>
      <c r="H47" s="826"/>
      <c r="I47" s="826"/>
      <c r="J47" s="826"/>
      <c r="K47" s="826"/>
      <c r="L47" s="826"/>
      <c r="M47" s="826"/>
      <c r="N47" s="826"/>
      <c r="O47" s="828"/>
      <c r="P47" s="828"/>
      <c r="Q47" s="828"/>
    </row>
    <row r="48" spans="1:17" ht="17.100000000000001" customHeight="1">
      <c r="A48" s="826"/>
      <c r="B48" s="1040" t="s">
        <v>3551</v>
      </c>
      <c r="C48" s="834"/>
      <c r="D48" s="826"/>
      <c r="E48" s="834" t="s">
        <v>7200</v>
      </c>
      <c r="F48" s="826"/>
      <c r="G48" s="826"/>
      <c r="H48" s="826"/>
      <c r="I48" s="826"/>
      <c r="J48" s="826"/>
      <c r="K48" s="826"/>
      <c r="L48" s="826"/>
      <c r="M48" s="826"/>
      <c r="N48" s="826"/>
      <c r="O48" s="828"/>
      <c r="P48" s="828"/>
      <c r="Q48" s="828"/>
    </row>
    <row r="49" spans="1:17" ht="15">
      <c r="A49" s="826"/>
      <c r="B49" s="1040" t="s">
        <v>7201</v>
      </c>
      <c r="C49" s="834"/>
      <c r="D49" s="826"/>
      <c r="E49" s="834" t="s">
        <v>12116</v>
      </c>
      <c r="F49" s="826"/>
      <c r="G49" s="826"/>
      <c r="H49" s="826"/>
      <c r="I49" s="826"/>
      <c r="J49" s="826"/>
      <c r="K49" s="826"/>
      <c r="L49" s="826"/>
      <c r="M49" s="826"/>
      <c r="N49" s="826"/>
      <c r="O49" s="828"/>
      <c r="P49" s="828"/>
      <c r="Q49" s="828"/>
    </row>
    <row r="50" spans="1:17" ht="17.100000000000001" customHeight="1">
      <c r="A50" s="826"/>
      <c r="B50" s="1040" t="s">
        <v>8008</v>
      </c>
      <c r="C50" s="834"/>
      <c r="D50" s="826"/>
      <c r="E50" s="834" t="s">
        <v>12116</v>
      </c>
      <c r="F50" s="826"/>
      <c r="G50" s="826"/>
      <c r="H50" s="826"/>
      <c r="I50" s="826"/>
      <c r="J50" s="826"/>
      <c r="K50" s="826"/>
      <c r="L50" s="826"/>
      <c r="M50" s="826"/>
      <c r="N50" s="826"/>
      <c r="O50" s="828"/>
      <c r="P50" s="828"/>
      <c r="Q50" s="828"/>
    </row>
    <row r="51" spans="1:17" ht="17.100000000000001" customHeight="1">
      <c r="A51" s="826"/>
      <c r="B51" s="826"/>
      <c r="C51" s="827"/>
      <c r="D51" s="826"/>
      <c r="E51" s="827"/>
      <c r="F51" s="826"/>
      <c r="G51" s="826"/>
      <c r="H51" s="826"/>
      <c r="I51" s="826"/>
      <c r="J51" s="826"/>
      <c r="K51" s="826"/>
      <c r="L51" s="826"/>
      <c r="M51" s="826"/>
      <c r="N51" s="826"/>
      <c r="O51" s="828"/>
      <c r="P51" s="828"/>
      <c r="Q51" s="828"/>
    </row>
    <row r="52" spans="1:17" ht="17.100000000000001" customHeight="1">
      <c r="A52" s="826"/>
      <c r="B52" s="826"/>
      <c r="C52" s="827"/>
      <c r="D52" s="826"/>
      <c r="E52" s="827"/>
      <c r="F52" s="826"/>
      <c r="G52" s="826"/>
      <c r="H52" s="826"/>
      <c r="I52" s="826"/>
      <c r="J52" s="826"/>
      <c r="K52" s="826"/>
      <c r="L52" s="826"/>
      <c r="M52" s="826"/>
      <c r="N52" s="826"/>
      <c r="O52" s="828"/>
      <c r="P52" s="828"/>
      <c r="Q52" s="828"/>
    </row>
    <row r="53" spans="1:17" ht="17.100000000000001" customHeight="1">
      <c r="A53" s="826"/>
      <c r="B53" s="826" t="s">
        <v>9071</v>
      </c>
      <c r="C53" s="831"/>
      <c r="D53" s="801"/>
      <c r="E53" s="831"/>
      <c r="F53" s="826"/>
      <c r="G53" s="826"/>
      <c r="H53" s="826"/>
      <c r="I53" s="826"/>
      <c r="J53" s="826"/>
      <c r="K53" s="826"/>
      <c r="L53" s="826"/>
      <c r="M53" s="826"/>
      <c r="N53" s="826"/>
      <c r="O53" s="828"/>
      <c r="P53" s="828"/>
      <c r="Q53" s="828"/>
    </row>
    <row r="54" spans="1:17" ht="17.100000000000001" customHeight="1">
      <c r="A54" s="826"/>
      <c r="B54" s="810"/>
      <c r="C54" s="1931"/>
      <c r="D54" s="1931"/>
      <c r="E54" s="1931"/>
      <c r="F54" s="826"/>
      <c r="G54" s="826"/>
      <c r="H54" s="826"/>
      <c r="I54" s="826"/>
      <c r="J54" s="826"/>
      <c r="K54" s="826"/>
      <c r="L54" s="826"/>
      <c r="M54" s="826"/>
      <c r="N54" s="826"/>
      <c r="O54" s="828"/>
      <c r="P54" s="828"/>
      <c r="Q54" s="828"/>
    </row>
    <row r="55" spans="1:17" ht="17.100000000000001" customHeight="1">
      <c r="A55" s="826"/>
      <c r="B55" s="807"/>
      <c r="C55" s="798" t="s">
        <v>5544</v>
      </c>
      <c r="D55" s="811"/>
      <c r="E55" s="798" t="s">
        <v>5545</v>
      </c>
      <c r="F55" s="826"/>
      <c r="G55" s="826"/>
      <c r="H55" s="826"/>
      <c r="I55" s="826"/>
      <c r="J55" s="826"/>
      <c r="K55" s="826"/>
      <c r="L55" s="826"/>
      <c r="M55" s="826"/>
      <c r="N55" s="826"/>
      <c r="O55" s="828"/>
      <c r="P55" s="828"/>
      <c r="Q55" s="828"/>
    </row>
    <row r="56" spans="1:17" ht="15">
      <c r="A56" s="826"/>
      <c r="B56" s="1700" t="s">
        <v>7201</v>
      </c>
      <c r="C56" s="812"/>
      <c r="D56" s="813"/>
      <c r="E56" s="812"/>
      <c r="F56" s="826"/>
      <c r="G56" s="826"/>
      <c r="H56" s="826"/>
      <c r="I56" s="826"/>
      <c r="J56" s="826"/>
      <c r="K56" s="826"/>
      <c r="L56" s="826"/>
      <c r="M56" s="826"/>
      <c r="N56" s="826"/>
      <c r="O56" s="828"/>
      <c r="P56" s="828"/>
      <c r="Q56" s="828"/>
    </row>
    <row r="57" spans="1:17" ht="17.100000000000001" customHeight="1">
      <c r="A57" s="826"/>
      <c r="B57" s="806" t="s">
        <v>14273</v>
      </c>
      <c r="C57" s="812">
        <v>0</v>
      </c>
      <c r="D57" s="806"/>
      <c r="E57" s="812">
        <v>71600000</v>
      </c>
      <c r="F57" s="826"/>
      <c r="G57" s="826"/>
      <c r="H57" s="826"/>
      <c r="I57" s="826"/>
      <c r="J57" s="826"/>
      <c r="K57" s="826"/>
      <c r="L57" s="826"/>
      <c r="M57" s="826"/>
      <c r="N57" s="826"/>
      <c r="O57" s="828"/>
      <c r="P57" s="828"/>
      <c r="Q57" s="828"/>
    </row>
    <row r="58" spans="1:17" ht="17.100000000000001" customHeight="1">
      <c r="A58" s="826"/>
      <c r="B58" s="806" t="s">
        <v>14236</v>
      </c>
      <c r="C58" s="812">
        <v>0</v>
      </c>
      <c r="D58" s="813"/>
      <c r="E58" s="812">
        <v>144000000</v>
      </c>
      <c r="F58" s="826"/>
      <c r="G58" s="826"/>
      <c r="H58" s="826"/>
      <c r="I58" s="826"/>
      <c r="J58" s="826"/>
      <c r="K58" s="826"/>
      <c r="L58" s="826"/>
      <c r="M58" s="826"/>
      <c r="N58" s="826"/>
      <c r="O58" s="828"/>
      <c r="P58" s="828"/>
      <c r="Q58" s="828"/>
    </row>
    <row r="59" spans="1:17" ht="17.100000000000001" customHeight="1">
      <c r="A59" s="826"/>
      <c r="B59" s="806"/>
      <c r="C59" s="812"/>
      <c r="D59" s="813"/>
      <c r="E59" s="812"/>
      <c r="F59" s="826"/>
      <c r="G59" s="826"/>
      <c r="H59" s="826"/>
      <c r="I59" s="826"/>
      <c r="J59" s="826"/>
      <c r="K59" s="826"/>
      <c r="L59" s="826"/>
      <c r="M59" s="826"/>
      <c r="N59" s="826"/>
      <c r="O59" s="828"/>
      <c r="P59" s="828"/>
      <c r="Q59" s="828"/>
    </row>
    <row r="60" spans="1:17" ht="17.100000000000001" customHeight="1">
      <c r="A60" s="826"/>
      <c r="B60" s="806"/>
      <c r="C60" s="812"/>
      <c r="D60" s="813"/>
      <c r="E60" s="812"/>
      <c r="F60" s="826"/>
      <c r="G60" s="826"/>
      <c r="H60" s="826"/>
      <c r="I60" s="826"/>
      <c r="J60" s="826"/>
      <c r="K60" s="826"/>
      <c r="L60" s="826"/>
      <c r="M60" s="826"/>
      <c r="N60" s="826"/>
      <c r="O60" s="828"/>
      <c r="P60" s="828"/>
      <c r="Q60" s="828"/>
    </row>
    <row r="61" spans="1:17" ht="17.100000000000001" customHeight="1">
      <c r="A61" s="826"/>
      <c r="B61" s="1932" t="s">
        <v>14354</v>
      </c>
      <c r="C61" s="1932"/>
      <c r="D61" s="1932"/>
      <c r="E61" s="1932"/>
      <c r="F61" s="826"/>
      <c r="G61" s="826"/>
      <c r="H61" s="826"/>
      <c r="I61" s="826"/>
      <c r="J61" s="826"/>
      <c r="K61" s="826"/>
      <c r="L61" s="826"/>
      <c r="M61" s="826"/>
      <c r="N61" s="826"/>
      <c r="O61" s="828"/>
      <c r="P61" s="828"/>
      <c r="Q61" s="828"/>
    </row>
    <row r="62" spans="1:17" ht="15">
      <c r="A62" s="826"/>
      <c r="B62" s="1164"/>
      <c r="C62" s="798" t="s">
        <v>2948</v>
      </c>
      <c r="D62" s="813"/>
      <c r="E62" s="798" t="s">
        <v>4022</v>
      </c>
      <c r="F62" s="826"/>
      <c r="G62" s="826"/>
      <c r="H62" s="826"/>
      <c r="I62" s="826"/>
      <c r="J62" s="826"/>
      <c r="K62" s="826"/>
      <c r="L62" s="826"/>
      <c r="M62" s="826"/>
      <c r="N62" s="826"/>
      <c r="O62" s="828"/>
      <c r="P62" s="828"/>
      <c r="Q62" s="828"/>
    </row>
    <row r="63" spans="1:17" ht="17.100000000000001" customHeight="1">
      <c r="A63" s="826"/>
      <c r="B63" s="1700" t="s">
        <v>7201</v>
      </c>
      <c r="C63" s="812"/>
      <c r="D63" s="813"/>
      <c r="E63" s="812"/>
      <c r="F63" s="826"/>
      <c r="G63" s="826"/>
      <c r="H63" s="826"/>
      <c r="I63" s="826"/>
      <c r="J63" s="826"/>
      <c r="K63" s="826"/>
      <c r="L63" s="826"/>
      <c r="M63" s="826"/>
      <c r="N63" s="826"/>
      <c r="O63" s="828"/>
      <c r="P63" s="828"/>
      <c r="Q63" s="828"/>
    </row>
    <row r="64" spans="1:17" ht="17.100000000000001" customHeight="1">
      <c r="A64" s="826"/>
      <c r="B64" s="1041" t="s">
        <v>7202</v>
      </c>
      <c r="C64" s="812">
        <v>600000000</v>
      </c>
      <c r="D64" s="813"/>
      <c r="E64" s="812">
        <v>600000000</v>
      </c>
      <c r="F64" s="827">
        <f>PAJE!I52+PAJE!I51</f>
        <v>0</v>
      </c>
      <c r="G64" s="826"/>
      <c r="H64" s="826"/>
      <c r="I64" s="826"/>
      <c r="J64" s="826"/>
      <c r="K64" s="826"/>
      <c r="L64" s="826"/>
      <c r="M64" s="826"/>
      <c r="N64" s="826"/>
      <c r="O64" s="828"/>
      <c r="P64" s="828"/>
      <c r="Q64" s="828"/>
    </row>
    <row r="65" spans="1:17" ht="17.100000000000001" customHeight="1">
      <c r="A65" s="826"/>
      <c r="B65" s="1041" t="s">
        <v>7203</v>
      </c>
      <c r="C65" s="812">
        <v>72800000</v>
      </c>
      <c r="D65" s="813"/>
      <c r="E65" s="812">
        <v>72800000</v>
      </c>
      <c r="F65" s="826"/>
      <c r="G65" s="826"/>
      <c r="H65" s="826"/>
      <c r="I65" s="826"/>
      <c r="J65" s="826"/>
      <c r="K65" s="826"/>
      <c r="L65" s="826"/>
      <c r="M65" s="826"/>
      <c r="N65" s="826"/>
      <c r="O65" s="828"/>
      <c r="P65" s="828"/>
      <c r="Q65" s="828"/>
    </row>
    <row r="66" spans="1:17" ht="32.25" customHeight="1">
      <c r="A66" s="826"/>
      <c r="B66" s="1474" t="s">
        <v>14355</v>
      </c>
      <c r="C66" s="812"/>
      <c r="D66" s="813"/>
      <c r="E66" s="812"/>
      <c r="F66" s="826"/>
      <c r="G66" s="826"/>
      <c r="H66" s="826"/>
      <c r="I66" s="826"/>
      <c r="J66" s="826"/>
      <c r="K66" s="826"/>
      <c r="L66" s="826"/>
      <c r="M66" s="826"/>
      <c r="N66" s="826"/>
      <c r="O66" s="828"/>
      <c r="P66" s="828"/>
      <c r="Q66" s="828"/>
    </row>
    <row r="67" spans="1:17" ht="17.100000000000001" customHeight="1">
      <c r="A67" s="826"/>
      <c r="B67" s="1041" t="s">
        <v>14356</v>
      </c>
      <c r="C67" s="812">
        <v>90000000000</v>
      </c>
      <c r="D67" s="813"/>
      <c r="E67" s="812">
        <v>90000000000</v>
      </c>
      <c r="F67" s="826"/>
      <c r="G67" s="826"/>
      <c r="H67" s="826"/>
      <c r="I67" s="826"/>
      <c r="J67" s="826"/>
      <c r="K67" s="826"/>
      <c r="L67" s="826"/>
      <c r="M67" s="826"/>
      <c r="N67" s="826"/>
      <c r="O67" s="828"/>
      <c r="P67" s="828"/>
      <c r="Q67" s="828"/>
    </row>
    <row r="68" spans="1:17" ht="17.100000000000001" customHeight="1">
      <c r="A68" s="826"/>
      <c r="B68" s="807" t="s">
        <v>14357</v>
      </c>
      <c r="C68" s="1377">
        <f>C64+C65+C67</f>
        <v>90672800000</v>
      </c>
      <c r="D68" s="813"/>
      <c r="E68" s="1377">
        <f>E64+E65+E67</f>
        <v>90672800000</v>
      </c>
      <c r="F68" s="826"/>
      <c r="G68" s="826"/>
      <c r="H68" s="826"/>
      <c r="I68" s="826"/>
      <c r="J68" s="826"/>
      <c r="K68" s="826"/>
      <c r="L68" s="826"/>
      <c r="M68" s="826"/>
      <c r="N68" s="826"/>
      <c r="O68" s="828"/>
      <c r="P68" s="828"/>
      <c r="Q68" s="828"/>
    </row>
    <row r="69" spans="1:17" ht="17.100000000000001" customHeight="1">
      <c r="A69" s="826"/>
      <c r="B69" s="806"/>
      <c r="C69" s="812"/>
      <c r="D69" s="813"/>
      <c r="E69" s="812"/>
      <c r="F69" s="826"/>
      <c r="G69" s="826"/>
      <c r="H69" s="826"/>
      <c r="I69" s="826"/>
      <c r="J69" s="826"/>
      <c r="K69" s="826"/>
      <c r="L69" s="826"/>
      <c r="M69" s="826"/>
      <c r="N69" s="826"/>
      <c r="O69" s="828"/>
      <c r="P69" s="828"/>
      <c r="Q69" s="828"/>
    </row>
    <row r="70" spans="1:17" ht="17.100000000000001" customHeight="1">
      <c r="A70" s="826"/>
      <c r="B70" s="806"/>
      <c r="C70" s="812"/>
      <c r="D70" s="813"/>
      <c r="E70" s="812"/>
      <c r="F70" s="826"/>
      <c r="G70" s="826"/>
      <c r="H70" s="826"/>
      <c r="I70" s="826"/>
      <c r="J70" s="826"/>
      <c r="K70" s="826"/>
      <c r="L70" s="826"/>
      <c r="M70" s="826"/>
      <c r="N70" s="826"/>
      <c r="O70" s="828"/>
      <c r="P70" s="828"/>
      <c r="Q70" s="828"/>
    </row>
    <row r="71" spans="1:17" ht="15">
      <c r="A71" s="826"/>
      <c r="B71" s="1164"/>
      <c r="C71" s="812"/>
      <c r="D71" s="813"/>
      <c r="E71" s="812"/>
      <c r="F71" s="826"/>
      <c r="G71" s="826"/>
      <c r="H71" s="826"/>
      <c r="I71" s="826"/>
      <c r="J71" s="826"/>
      <c r="K71" s="826"/>
      <c r="L71" s="826"/>
      <c r="M71" s="826"/>
      <c r="N71" s="826"/>
      <c r="O71" s="828"/>
      <c r="P71" s="828"/>
      <c r="Q71" s="828"/>
    </row>
    <row r="72" spans="1:17" ht="15">
      <c r="A72" s="826"/>
      <c r="B72" s="1041"/>
      <c r="C72" s="812"/>
      <c r="D72" s="813"/>
      <c r="E72" s="812"/>
      <c r="F72" s="826"/>
      <c r="G72" s="826"/>
      <c r="H72" s="826"/>
      <c r="I72" s="826"/>
      <c r="J72" s="826"/>
      <c r="K72" s="826"/>
      <c r="L72" s="826"/>
      <c r="M72" s="826"/>
      <c r="N72" s="826"/>
      <c r="O72" s="828"/>
      <c r="P72" s="828"/>
      <c r="Q72" s="828"/>
    </row>
    <row r="73" spans="1:17" ht="17.100000000000001" customHeight="1">
      <c r="A73" s="826"/>
      <c r="B73" s="806"/>
      <c r="C73" s="812"/>
      <c r="D73" s="813"/>
      <c r="E73" s="812"/>
      <c r="F73" s="826"/>
      <c r="G73" s="826"/>
      <c r="H73" s="826"/>
      <c r="I73" s="826"/>
      <c r="J73" s="826"/>
      <c r="K73" s="826"/>
      <c r="L73" s="826"/>
      <c r="M73" s="826"/>
      <c r="N73" s="826"/>
      <c r="O73" s="828"/>
      <c r="P73" s="828"/>
      <c r="Q73" s="828"/>
    </row>
    <row r="74" spans="1:17" ht="17.100000000000001" customHeight="1">
      <c r="A74" s="826"/>
      <c r="B74" s="806"/>
      <c r="C74" s="812"/>
      <c r="D74" s="813"/>
      <c r="E74" s="812"/>
      <c r="F74" s="826"/>
      <c r="G74" s="826"/>
      <c r="H74" s="826"/>
      <c r="I74" s="826"/>
      <c r="J74" s="826"/>
      <c r="K74" s="826"/>
      <c r="L74" s="826"/>
      <c r="M74" s="826"/>
      <c r="N74" s="826"/>
      <c r="O74" s="828"/>
      <c r="P74" s="828"/>
      <c r="Q74" s="828"/>
    </row>
    <row r="75" spans="1:17" ht="17.100000000000001" customHeight="1">
      <c r="A75" s="826"/>
      <c r="B75" s="1041"/>
      <c r="C75" s="812"/>
      <c r="D75" s="813"/>
      <c r="E75" s="812"/>
      <c r="F75" s="826"/>
      <c r="G75" s="826"/>
      <c r="H75" s="826"/>
      <c r="I75" s="826"/>
      <c r="J75" s="826"/>
      <c r="K75" s="826"/>
      <c r="L75" s="826"/>
      <c r="M75" s="826"/>
      <c r="N75" s="826"/>
      <c r="O75" s="828"/>
      <c r="P75" s="828"/>
      <c r="Q75" s="828"/>
    </row>
    <row r="76" spans="1:17" ht="17.100000000000001" customHeight="1">
      <c r="A76" s="826"/>
      <c r="B76" s="806"/>
      <c r="C76" s="812"/>
      <c r="D76" s="813"/>
      <c r="E76" s="812"/>
      <c r="F76" s="826"/>
      <c r="G76" s="826"/>
      <c r="H76" s="826"/>
      <c r="I76" s="826"/>
      <c r="J76" s="826"/>
      <c r="K76" s="826"/>
      <c r="L76" s="826"/>
      <c r="M76" s="826"/>
      <c r="N76" s="826"/>
      <c r="O76" s="828"/>
      <c r="P76" s="828"/>
      <c r="Q76" s="828"/>
    </row>
    <row r="77" spans="1:17" ht="17.100000000000001" customHeight="1">
      <c r="A77" s="826"/>
      <c r="B77" s="806"/>
      <c r="C77" s="812"/>
      <c r="D77" s="813"/>
      <c r="E77" s="812"/>
      <c r="F77" s="826"/>
      <c r="G77" s="826"/>
      <c r="H77" s="826"/>
      <c r="I77" s="826"/>
      <c r="J77" s="826"/>
      <c r="K77" s="826"/>
      <c r="L77" s="826"/>
      <c r="M77" s="826"/>
      <c r="N77" s="826"/>
      <c r="O77" s="828"/>
      <c r="P77" s="828"/>
      <c r="Q77" s="828"/>
    </row>
    <row r="78" spans="1:17" ht="15">
      <c r="A78" s="826"/>
      <c r="B78" s="1164"/>
      <c r="C78" s="812"/>
      <c r="D78" s="813"/>
      <c r="E78" s="812"/>
      <c r="F78" s="826"/>
      <c r="G78" s="826"/>
      <c r="H78" s="826"/>
      <c r="I78" s="826"/>
      <c r="J78" s="826"/>
      <c r="K78" s="826"/>
      <c r="L78" s="826"/>
      <c r="M78" s="826"/>
      <c r="N78" s="826"/>
      <c r="O78" s="828"/>
      <c r="P78" s="828"/>
      <c r="Q78" s="828"/>
    </row>
    <row r="79" spans="1:17" ht="17.100000000000001" customHeight="1">
      <c r="A79" s="826"/>
      <c r="B79" s="826"/>
      <c r="C79" s="827"/>
      <c r="D79" s="826"/>
      <c r="E79" s="827"/>
      <c r="F79" s="826"/>
      <c r="G79" s="826"/>
      <c r="H79" s="826"/>
      <c r="I79" s="826"/>
      <c r="J79" s="826"/>
      <c r="K79" s="826"/>
      <c r="L79" s="826"/>
      <c r="M79" s="826"/>
      <c r="N79" s="826"/>
      <c r="O79" s="828"/>
      <c r="P79" s="828"/>
      <c r="Q79" s="828"/>
    </row>
    <row r="80" spans="1:17" ht="17.100000000000001" customHeight="1">
      <c r="A80" s="826"/>
      <c r="B80" s="826"/>
      <c r="C80" s="827"/>
      <c r="D80" s="826"/>
      <c r="E80" s="827"/>
      <c r="F80" s="826"/>
      <c r="G80" s="826"/>
      <c r="H80" s="826"/>
      <c r="I80" s="826"/>
      <c r="J80" s="826"/>
      <c r="K80" s="826"/>
      <c r="L80" s="826"/>
      <c r="M80" s="826"/>
      <c r="N80" s="826"/>
      <c r="O80" s="828"/>
      <c r="P80" s="828"/>
      <c r="Q80" s="828"/>
    </row>
    <row r="81" spans="1:17" ht="17.100000000000001" customHeight="1">
      <c r="A81" s="826"/>
      <c r="B81" s="826"/>
      <c r="C81" s="827"/>
      <c r="D81" s="826"/>
      <c r="E81" s="827"/>
      <c r="F81" s="826"/>
      <c r="G81" s="826"/>
      <c r="H81" s="826"/>
      <c r="I81" s="826"/>
      <c r="J81" s="826"/>
      <c r="K81" s="826"/>
      <c r="L81" s="826"/>
      <c r="M81" s="826"/>
      <c r="N81" s="826"/>
      <c r="O81" s="828"/>
      <c r="P81" s="828"/>
      <c r="Q81" s="828"/>
    </row>
    <row r="82" spans="1:17" ht="17.100000000000001" customHeight="1">
      <c r="A82" s="826"/>
      <c r="B82" s="826"/>
      <c r="C82" s="827"/>
      <c r="D82" s="826"/>
      <c r="E82" s="827"/>
      <c r="F82" s="826"/>
      <c r="G82" s="826"/>
      <c r="H82" s="826"/>
      <c r="I82" s="826"/>
      <c r="J82" s="826"/>
      <c r="K82" s="826"/>
      <c r="L82" s="826"/>
      <c r="M82" s="826"/>
      <c r="N82" s="826"/>
      <c r="O82" s="828"/>
      <c r="P82" s="828"/>
      <c r="Q82" s="828"/>
    </row>
    <row r="83" spans="1:17" ht="17.100000000000001" customHeight="1">
      <c r="A83" s="826"/>
      <c r="B83" s="826"/>
      <c r="C83" s="827"/>
      <c r="D83" s="826"/>
      <c r="E83" s="827"/>
      <c r="F83" s="826"/>
      <c r="G83" s="826"/>
      <c r="H83" s="826"/>
      <c r="I83" s="826"/>
      <c r="J83" s="826"/>
      <c r="K83" s="826"/>
      <c r="L83" s="826"/>
      <c r="M83" s="826"/>
      <c r="N83" s="826"/>
      <c r="O83" s="828"/>
      <c r="P83" s="828"/>
      <c r="Q83" s="828"/>
    </row>
    <row r="84" spans="1:17" ht="17.100000000000001" customHeight="1">
      <c r="A84" s="826"/>
      <c r="B84" s="826"/>
      <c r="C84" s="827"/>
      <c r="D84" s="826"/>
      <c r="E84" s="827"/>
      <c r="F84" s="826"/>
      <c r="G84" s="826"/>
      <c r="H84" s="826"/>
      <c r="I84" s="826"/>
      <c r="J84" s="826"/>
      <c r="K84" s="826"/>
      <c r="L84" s="826"/>
      <c r="M84" s="826"/>
      <c r="N84" s="826"/>
      <c r="O84" s="828"/>
      <c r="P84" s="828"/>
      <c r="Q84" s="828"/>
    </row>
    <row r="85" spans="1:17" ht="17.100000000000001" customHeight="1">
      <c r="A85" s="826"/>
      <c r="B85" s="826"/>
      <c r="C85" s="827"/>
      <c r="D85" s="826"/>
      <c r="E85" s="827"/>
      <c r="F85" s="826"/>
      <c r="G85" s="826"/>
      <c r="H85" s="826"/>
      <c r="I85" s="826"/>
      <c r="J85" s="826"/>
      <c r="K85" s="826"/>
      <c r="L85" s="826"/>
      <c r="M85" s="826"/>
      <c r="N85" s="826"/>
      <c r="O85" s="828"/>
      <c r="P85" s="828"/>
      <c r="Q85" s="828"/>
    </row>
    <row r="86" spans="1:17" ht="17.100000000000001" customHeight="1">
      <c r="A86" s="826"/>
      <c r="B86" s="1164"/>
      <c r="C86" s="827"/>
      <c r="D86" s="826"/>
      <c r="E86" s="827"/>
      <c r="F86" s="826"/>
      <c r="G86" s="826"/>
      <c r="H86" s="826"/>
      <c r="I86" s="826"/>
      <c r="J86" s="826"/>
      <c r="K86" s="826"/>
      <c r="L86" s="826"/>
      <c r="M86" s="826"/>
      <c r="N86" s="826"/>
      <c r="O86" s="828"/>
      <c r="P86" s="828"/>
      <c r="Q86" s="828"/>
    </row>
    <row r="87" spans="1:17" ht="17.100000000000001" customHeight="1">
      <c r="A87" s="826"/>
      <c r="B87" s="826"/>
      <c r="C87" s="827"/>
      <c r="D87" s="826"/>
      <c r="E87" s="827"/>
      <c r="F87" s="826"/>
      <c r="G87" s="826"/>
      <c r="H87" s="826"/>
      <c r="I87" s="826"/>
      <c r="J87" s="826"/>
      <c r="K87" s="826"/>
      <c r="L87" s="826"/>
      <c r="M87" s="826"/>
      <c r="N87" s="826"/>
      <c r="O87" s="828"/>
      <c r="P87" s="828"/>
      <c r="Q87" s="828"/>
    </row>
    <row r="88" spans="1:17" ht="17.100000000000001" customHeight="1">
      <c r="A88" s="826"/>
      <c r="B88" s="826"/>
      <c r="C88" s="827"/>
      <c r="D88" s="826"/>
      <c r="E88" s="827"/>
      <c r="F88" s="826"/>
      <c r="G88" s="826"/>
      <c r="H88" s="826"/>
      <c r="I88" s="826"/>
      <c r="J88" s="826"/>
      <c r="K88" s="826"/>
      <c r="L88" s="826"/>
      <c r="M88" s="826"/>
      <c r="N88" s="826"/>
      <c r="O88" s="828"/>
      <c r="P88" s="828"/>
      <c r="Q88" s="828"/>
    </row>
    <row r="89" spans="1:17" ht="17.100000000000001" customHeight="1">
      <c r="A89" s="826"/>
      <c r="B89" s="826"/>
      <c r="C89" s="827"/>
      <c r="D89" s="826"/>
      <c r="E89" s="827"/>
      <c r="F89" s="826"/>
      <c r="G89" s="826"/>
      <c r="H89" s="826"/>
      <c r="I89" s="826"/>
      <c r="J89" s="826"/>
      <c r="K89" s="826"/>
      <c r="L89" s="826"/>
      <c r="M89" s="826"/>
      <c r="N89" s="826"/>
      <c r="O89" s="828"/>
      <c r="P89" s="828"/>
      <c r="Q89" s="828"/>
    </row>
    <row r="90" spans="1:17" ht="17.100000000000001" customHeight="1">
      <c r="A90" s="826"/>
      <c r="B90" s="826"/>
      <c r="C90" s="1160"/>
      <c r="D90" s="1161"/>
      <c r="E90" s="1160"/>
      <c r="F90" s="826"/>
      <c r="G90" s="826"/>
      <c r="H90" s="826"/>
      <c r="I90" s="826"/>
      <c r="J90" s="826"/>
      <c r="K90" s="826"/>
      <c r="L90" s="826"/>
      <c r="M90" s="826"/>
      <c r="N90" s="826"/>
      <c r="O90" s="828"/>
      <c r="P90" s="828"/>
      <c r="Q90" s="828"/>
    </row>
    <row r="91" spans="1:17" ht="17.100000000000001" customHeight="1">
      <c r="A91" s="826"/>
      <c r="B91" s="806"/>
      <c r="C91" s="815"/>
      <c r="D91" s="813"/>
      <c r="E91" s="815"/>
      <c r="F91" s="826"/>
      <c r="G91" s="826"/>
      <c r="H91" s="826"/>
      <c r="I91" s="826"/>
      <c r="J91" s="826"/>
      <c r="K91" s="826"/>
      <c r="L91" s="826"/>
      <c r="M91" s="826"/>
      <c r="N91" s="826"/>
      <c r="O91" s="828"/>
      <c r="P91" s="828"/>
      <c r="Q91" s="828"/>
    </row>
    <row r="92" spans="1:17" ht="15">
      <c r="A92" s="826"/>
      <c r="B92" s="806"/>
      <c r="C92" s="812"/>
      <c r="D92" s="813"/>
      <c r="E92" s="812"/>
      <c r="F92" s="826"/>
      <c r="G92" s="826"/>
      <c r="H92" s="826"/>
      <c r="I92" s="826"/>
      <c r="J92" s="826"/>
      <c r="K92" s="826"/>
      <c r="L92" s="826"/>
      <c r="M92" s="826"/>
      <c r="N92" s="826"/>
      <c r="O92" s="828"/>
      <c r="P92" s="828"/>
      <c r="Q92" s="828"/>
    </row>
    <row r="93" spans="1:17" ht="17.100000000000001" customHeight="1">
      <c r="A93" s="826"/>
      <c r="B93" s="1041"/>
      <c r="C93" s="812"/>
      <c r="D93" s="813"/>
      <c r="E93" s="812"/>
      <c r="F93" s="826"/>
      <c r="G93" s="826"/>
      <c r="H93" s="826"/>
      <c r="I93" s="826"/>
      <c r="J93" s="826"/>
      <c r="K93" s="826"/>
      <c r="L93" s="826"/>
      <c r="M93" s="826"/>
      <c r="N93" s="826"/>
      <c r="O93" s="828"/>
      <c r="P93" s="828"/>
      <c r="Q93" s="828"/>
    </row>
    <row r="94" spans="1:17" ht="17.100000000000001" customHeight="1">
      <c r="A94" s="826"/>
      <c r="B94" s="806"/>
      <c r="C94" s="812"/>
      <c r="D94" s="813"/>
      <c r="E94" s="812"/>
      <c r="F94" s="826"/>
      <c r="G94" s="826"/>
      <c r="H94" s="826"/>
      <c r="I94" s="826"/>
      <c r="J94" s="826"/>
      <c r="K94" s="826"/>
      <c r="L94" s="826"/>
      <c r="M94" s="826"/>
      <c r="N94" s="826"/>
      <c r="O94" s="828"/>
      <c r="P94" s="828"/>
      <c r="Q94" s="828"/>
    </row>
    <row r="95" spans="1:17" ht="15">
      <c r="A95" s="826"/>
      <c r="B95" s="1164"/>
      <c r="C95" s="812"/>
      <c r="D95" s="813"/>
      <c r="E95" s="812"/>
      <c r="F95" s="826"/>
      <c r="G95" s="826"/>
      <c r="H95" s="826"/>
      <c r="I95" s="826"/>
      <c r="J95" s="826"/>
      <c r="K95" s="826"/>
      <c r="L95" s="826"/>
      <c r="M95" s="826"/>
      <c r="N95" s="826"/>
      <c r="O95" s="828"/>
      <c r="P95" s="828"/>
      <c r="Q95" s="828"/>
    </row>
    <row r="96" spans="1:17" ht="15">
      <c r="A96" s="826"/>
      <c r="B96" s="1041"/>
      <c r="C96" s="812"/>
      <c r="D96" s="813"/>
      <c r="E96" s="812"/>
      <c r="F96" s="826"/>
      <c r="G96" s="826"/>
      <c r="H96" s="826"/>
      <c r="I96" s="826"/>
      <c r="J96" s="826"/>
      <c r="K96" s="826"/>
      <c r="L96" s="826"/>
      <c r="M96" s="826"/>
      <c r="N96" s="826"/>
      <c r="O96" s="828"/>
      <c r="P96" s="828"/>
      <c r="Q96" s="828"/>
    </row>
    <row r="97" spans="1:17" ht="17.100000000000001" customHeight="1">
      <c r="A97" s="826"/>
      <c r="B97" s="1041"/>
      <c r="C97" s="812"/>
      <c r="D97" s="813"/>
      <c r="E97" s="812"/>
      <c r="F97" s="826"/>
      <c r="G97" s="826"/>
      <c r="H97" s="826"/>
      <c r="I97" s="826"/>
      <c r="J97" s="826"/>
      <c r="K97" s="826"/>
      <c r="L97" s="826"/>
      <c r="M97" s="826"/>
      <c r="N97" s="826"/>
      <c r="O97" s="828"/>
      <c r="P97" s="828"/>
      <c r="Q97" s="828"/>
    </row>
    <row r="98" spans="1:17" ht="15">
      <c r="A98" s="826"/>
      <c r="B98" s="1164"/>
      <c r="C98" s="812"/>
      <c r="D98" s="813"/>
      <c r="E98" s="812"/>
      <c r="F98" s="826"/>
      <c r="G98" s="826"/>
      <c r="H98" s="826"/>
      <c r="I98" s="826"/>
      <c r="J98" s="826"/>
      <c r="K98" s="826"/>
      <c r="L98" s="826"/>
      <c r="M98" s="826"/>
      <c r="N98" s="826"/>
      <c r="O98" s="828"/>
      <c r="P98" s="828"/>
      <c r="Q98" s="828"/>
    </row>
    <row r="99" spans="1:17" ht="17.100000000000001" customHeight="1">
      <c r="A99" s="826"/>
      <c r="B99" s="1041"/>
      <c r="C99" s="812"/>
      <c r="D99" s="813"/>
      <c r="E99" s="812"/>
      <c r="F99" s="826"/>
      <c r="G99" s="826"/>
      <c r="H99" s="826"/>
      <c r="I99" s="826"/>
      <c r="J99" s="826"/>
      <c r="K99" s="826"/>
      <c r="L99" s="826"/>
      <c r="M99" s="826"/>
      <c r="N99" s="826"/>
      <c r="O99" s="828"/>
      <c r="P99" s="828"/>
      <c r="Q99" s="828"/>
    </row>
    <row r="100" spans="1:17" ht="17.100000000000001" customHeight="1">
      <c r="A100" s="826"/>
      <c r="B100" s="1041"/>
      <c r="C100" s="812"/>
      <c r="D100" s="813"/>
      <c r="E100" s="812"/>
      <c r="F100" s="827">
        <f>C100-E100-C74</f>
        <v>0</v>
      </c>
      <c r="G100" s="826"/>
      <c r="H100" s="826"/>
      <c r="I100" s="826"/>
      <c r="J100" s="826"/>
      <c r="K100" s="826"/>
      <c r="L100" s="826"/>
      <c r="M100" s="826"/>
      <c r="N100" s="826"/>
      <c r="O100" s="828"/>
      <c r="P100" s="828"/>
      <c r="Q100" s="828"/>
    </row>
    <row r="101" spans="1:17" ht="17.100000000000001" customHeight="1">
      <c r="A101" s="826"/>
      <c r="B101" s="1041"/>
      <c r="C101" s="812"/>
      <c r="D101" s="813"/>
      <c r="E101" s="812"/>
      <c r="F101" s="827"/>
      <c r="G101" s="826"/>
      <c r="H101" s="826"/>
      <c r="I101" s="826"/>
      <c r="J101" s="826"/>
      <c r="K101" s="826"/>
      <c r="L101" s="826"/>
      <c r="M101" s="826"/>
      <c r="N101" s="826"/>
      <c r="O101" s="828"/>
      <c r="P101" s="828"/>
      <c r="Q101" s="828"/>
    </row>
    <row r="102" spans="1:17" ht="15">
      <c r="A102" s="826"/>
      <c r="B102" s="1164"/>
      <c r="C102" s="812"/>
      <c r="D102" s="813"/>
      <c r="E102" s="812"/>
      <c r="F102" s="827"/>
      <c r="G102" s="826"/>
      <c r="H102" s="826"/>
      <c r="I102" s="826"/>
      <c r="J102" s="826"/>
      <c r="K102" s="826"/>
      <c r="L102" s="826"/>
      <c r="M102" s="826"/>
      <c r="N102" s="826"/>
      <c r="O102" s="828"/>
      <c r="P102" s="828"/>
      <c r="Q102" s="828"/>
    </row>
    <row r="103" spans="1:17" ht="17.100000000000001" customHeight="1">
      <c r="A103" s="826"/>
      <c r="B103" s="1041"/>
      <c r="C103" s="812"/>
      <c r="D103" s="813"/>
      <c r="E103" s="812"/>
      <c r="F103" s="827"/>
      <c r="G103" s="826"/>
      <c r="H103" s="826"/>
      <c r="I103" s="826"/>
      <c r="J103" s="826"/>
      <c r="K103" s="826"/>
      <c r="L103" s="826"/>
      <c r="M103" s="826"/>
      <c r="N103" s="826"/>
      <c r="O103" s="828"/>
      <c r="P103" s="828"/>
      <c r="Q103" s="828"/>
    </row>
    <row r="104" spans="1:17" ht="17.100000000000001" customHeight="1">
      <c r="A104" s="826"/>
      <c r="B104" s="1041"/>
      <c r="C104" s="812"/>
      <c r="D104" s="813"/>
      <c r="E104" s="812"/>
      <c r="F104" s="827"/>
      <c r="G104" s="826"/>
      <c r="H104" s="826"/>
      <c r="I104" s="826"/>
      <c r="J104" s="826"/>
      <c r="K104" s="826"/>
      <c r="L104" s="826"/>
      <c r="M104" s="826"/>
      <c r="N104" s="826"/>
      <c r="O104" s="828"/>
      <c r="P104" s="828"/>
      <c r="Q104" s="828"/>
    </row>
    <row r="105" spans="1:17" ht="17.100000000000001" customHeight="1">
      <c r="A105" s="826"/>
      <c r="B105" s="1162"/>
      <c r="C105" s="1162"/>
      <c r="D105" s="1162"/>
      <c r="E105" s="1162"/>
      <c r="F105" s="826"/>
      <c r="G105" s="826"/>
      <c r="H105" s="826"/>
      <c r="I105" s="826"/>
      <c r="J105" s="826"/>
      <c r="K105" s="826"/>
      <c r="L105" s="826"/>
      <c r="M105" s="826"/>
      <c r="N105" s="826"/>
      <c r="O105" s="828"/>
      <c r="P105" s="828"/>
      <c r="Q105" s="828"/>
    </row>
    <row r="106" spans="1:17" ht="17.100000000000001" customHeight="1">
      <c r="A106" s="826"/>
      <c r="B106" s="806"/>
      <c r="C106" s="812"/>
      <c r="D106" s="813"/>
      <c r="E106" s="812"/>
      <c r="F106" s="826"/>
      <c r="G106" s="826"/>
      <c r="H106" s="826"/>
      <c r="I106" s="826"/>
      <c r="J106" s="826"/>
      <c r="K106" s="826"/>
      <c r="L106" s="826"/>
      <c r="M106" s="826"/>
      <c r="N106" s="826"/>
      <c r="O106" s="828"/>
      <c r="P106" s="828"/>
      <c r="Q106" s="828"/>
    </row>
    <row r="107" spans="1:17" ht="17.100000000000001" customHeight="1">
      <c r="A107" s="826"/>
      <c r="B107" s="1041"/>
      <c r="C107" s="812"/>
      <c r="D107" s="813"/>
      <c r="E107" s="812"/>
      <c r="F107" s="826"/>
      <c r="G107" s="826"/>
      <c r="H107" s="826"/>
      <c r="I107" s="826"/>
      <c r="J107" s="826"/>
      <c r="K107" s="826"/>
      <c r="L107" s="826"/>
      <c r="M107" s="826"/>
      <c r="N107" s="826"/>
      <c r="O107" s="828"/>
      <c r="P107" s="828"/>
      <c r="Q107" s="828"/>
    </row>
    <row r="108" spans="1:17" ht="17.100000000000001" customHeight="1">
      <c r="A108" s="826"/>
      <c r="B108" s="806"/>
      <c r="C108" s="815"/>
      <c r="D108" s="813"/>
      <c r="E108" s="815"/>
      <c r="F108" s="826"/>
      <c r="G108" s="826"/>
      <c r="H108" s="826"/>
      <c r="I108" s="826"/>
      <c r="J108" s="826"/>
      <c r="K108" s="826"/>
      <c r="L108" s="826"/>
      <c r="M108" s="826"/>
      <c r="N108" s="826"/>
      <c r="O108" s="828"/>
      <c r="P108" s="828"/>
      <c r="Q108" s="828"/>
    </row>
    <row r="109" spans="1:17" ht="17.100000000000001" customHeight="1" thickBot="1">
      <c r="A109" s="826"/>
      <c r="B109" s="806"/>
      <c r="C109" s="1163"/>
      <c r="D109" s="813"/>
      <c r="E109" s="1163"/>
      <c r="F109" s="827">
        <f>E109-17899404781</f>
        <v>-17899404781</v>
      </c>
      <c r="G109" s="826"/>
      <c r="H109" s="826"/>
      <c r="I109" s="826"/>
      <c r="J109" s="826"/>
      <c r="K109" s="826"/>
      <c r="L109" s="826"/>
      <c r="M109" s="826"/>
      <c r="N109" s="826"/>
      <c r="O109" s="828"/>
      <c r="P109" s="828"/>
      <c r="Q109" s="828"/>
    </row>
    <row r="110" spans="1:17" ht="17.100000000000001" customHeight="1" thickTop="1">
      <c r="A110" s="826"/>
      <c r="B110" s="806"/>
      <c r="C110" s="812"/>
      <c r="D110" s="813"/>
      <c r="E110" s="812"/>
      <c r="F110" s="826"/>
      <c r="G110" s="826"/>
      <c r="H110" s="826"/>
      <c r="I110" s="826"/>
      <c r="J110" s="826"/>
      <c r="K110" s="826"/>
      <c r="L110" s="826"/>
      <c r="M110" s="826"/>
      <c r="N110" s="826"/>
      <c r="O110" s="828"/>
      <c r="P110" s="828"/>
      <c r="Q110" s="828"/>
    </row>
    <row r="111" spans="1:17" ht="15">
      <c r="A111" s="826"/>
      <c r="B111" s="806"/>
      <c r="C111" s="812"/>
      <c r="D111" s="813"/>
      <c r="E111" s="812"/>
      <c r="F111" s="826"/>
      <c r="G111" s="826"/>
      <c r="H111" s="826"/>
      <c r="I111" s="826"/>
      <c r="J111" s="826"/>
      <c r="K111" s="826"/>
      <c r="L111" s="826"/>
      <c r="M111" s="826"/>
      <c r="N111" s="826"/>
      <c r="O111" s="828"/>
      <c r="P111" s="828"/>
      <c r="Q111" s="828"/>
    </row>
    <row r="112" spans="1:17" ht="17.100000000000001" customHeight="1">
      <c r="A112" s="826"/>
      <c r="B112" s="1041"/>
      <c r="C112" s="812"/>
      <c r="D112" s="813"/>
      <c r="E112" s="812"/>
      <c r="F112" s="826"/>
      <c r="G112" s="826"/>
      <c r="H112" s="826"/>
      <c r="I112" s="826"/>
      <c r="J112" s="826"/>
      <c r="K112" s="826"/>
      <c r="L112" s="826"/>
      <c r="M112" s="826"/>
      <c r="N112" s="826"/>
      <c r="O112" s="828"/>
      <c r="P112" s="828"/>
      <c r="Q112" s="828"/>
    </row>
    <row r="113" spans="1:17" ht="17.100000000000001" customHeight="1">
      <c r="A113" s="826"/>
      <c r="B113" s="806"/>
      <c r="C113" s="812"/>
      <c r="D113" s="813"/>
      <c r="E113" s="812"/>
      <c r="F113" s="826"/>
      <c r="G113" s="826"/>
      <c r="H113" s="826"/>
      <c r="I113" s="826"/>
      <c r="J113" s="826"/>
      <c r="K113" s="826"/>
      <c r="L113" s="826"/>
      <c r="M113" s="826"/>
      <c r="N113" s="826"/>
      <c r="O113" s="828"/>
      <c r="P113" s="828"/>
      <c r="Q113" s="828"/>
    </row>
    <row r="114" spans="1:17" ht="17.100000000000001" customHeight="1">
      <c r="A114" s="826"/>
      <c r="B114" s="806"/>
      <c r="C114" s="812"/>
      <c r="D114" s="813"/>
      <c r="E114" s="812"/>
      <c r="F114" s="826"/>
      <c r="G114" s="826"/>
      <c r="H114" s="826"/>
      <c r="I114" s="826"/>
      <c r="J114" s="826"/>
      <c r="K114" s="826"/>
      <c r="L114" s="826"/>
      <c r="M114" s="826"/>
      <c r="N114" s="826"/>
      <c r="O114" s="828"/>
      <c r="P114" s="828"/>
      <c r="Q114" s="828"/>
    </row>
    <row r="115" spans="1:17" ht="15">
      <c r="A115" s="826"/>
      <c r="B115" s="806"/>
      <c r="C115" s="812"/>
      <c r="D115" s="813"/>
      <c r="E115" s="812"/>
      <c r="F115" s="826"/>
      <c r="G115" s="826"/>
      <c r="H115" s="826"/>
      <c r="I115" s="826"/>
      <c r="J115" s="826"/>
      <c r="K115" s="826"/>
      <c r="L115" s="826"/>
      <c r="M115" s="826"/>
      <c r="N115" s="826"/>
      <c r="O115" s="828"/>
      <c r="P115" s="828"/>
      <c r="Q115" s="828"/>
    </row>
    <row r="116" spans="1:17" ht="17.100000000000001" customHeight="1">
      <c r="A116" s="826"/>
      <c r="B116" s="1041"/>
      <c r="C116" s="812"/>
      <c r="D116" s="813"/>
      <c r="E116" s="812"/>
      <c r="F116" s="826"/>
      <c r="G116" s="826"/>
      <c r="H116" s="826"/>
      <c r="I116" s="826"/>
      <c r="J116" s="826"/>
      <c r="K116" s="826"/>
      <c r="L116" s="826"/>
      <c r="M116" s="826"/>
      <c r="N116" s="826"/>
      <c r="O116" s="828"/>
      <c r="P116" s="828"/>
      <c r="Q116" s="828"/>
    </row>
    <row r="117" spans="1:17" ht="17.100000000000001" customHeight="1">
      <c r="A117" s="826"/>
      <c r="B117" s="1041"/>
      <c r="C117" s="812"/>
      <c r="D117" s="813"/>
      <c r="E117" s="812"/>
      <c r="F117" s="826"/>
      <c r="G117" s="826"/>
      <c r="H117" s="826"/>
      <c r="I117" s="826"/>
      <c r="J117" s="826"/>
      <c r="K117" s="826"/>
      <c r="L117" s="826"/>
      <c r="M117" s="826"/>
      <c r="N117" s="826"/>
      <c r="O117" s="828"/>
      <c r="P117" s="828"/>
      <c r="Q117" s="828"/>
    </row>
    <row r="118" spans="1:17" ht="15">
      <c r="A118" s="826"/>
      <c r="B118" s="1164"/>
      <c r="C118" s="812"/>
      <c r="D118" s="813"/>
      <c r="E118" s="812"/>
      <c r="F118" s="826"/>
      <c r="G118" s="826"/>
      <c r="H118" s="826"/>
      <c r="I118" s="826"/>
      <c r="J118" s="826"/>
      <c r="K118" s="826"/>
      <c r="L118" s="826"/>
      <c r="M118" s="826"/>
      <c r="N118" s="826"/>
      <c r="O118" s="828"/>
      <c r="P118" s="828"/>
      <c r="Q118" s="828"/>
    </row>
    <row r="119" spans="1:17" ht="17.100000000000001" customHeight="1">
      <c r="A119" s="826"/>
      <c r="B119" s="1041"/>
      <c r="C119" s="812"/>
      <c r="D119" s="813"/>
      <c r="E119" s="812"/>
      <c r="F119" s="826"/>
      <c r="G119" s="826"/>
      <c r="H119" s="826"/>
      <c r="I119" s="826"/>
      <c r="J119" s="826"/>
      <c r="K119" s="826"/>
      <c r="L119" s="826"/>
      <c r="M119" s="826"/>
      <c r="N119" s="826"/>
      <c r="O119" s="828"/>
      <c r="P119" s="828"/>
      <c r="Q119" s="828"/>
    </row>
    <row r="120" spans="1:17" ht="17.100000000000001" customHeight="1">
      <c r="A120" s="826"/>
      <c r="B120" s="806"/>
      <c r="C120" s="812"/>
      <c r="D120" s="813"/>
      <c r="E120" s="812"/>
      <c r="F120" s="826"/>
      <c r="G120" s="826"/>
      <c r="H120" s="826"/>
      <c r="I120" s="826"/>
      <c r="J120" s="826"/>
      <c r="K120" s="826"/>
      <c r="L120" s="826"/>
      <c r="M120" s="826"/>
      <c r="N120" s="826"/>
      <c r="O120" s="828"/>
      <c r="P120" s="828"/>
      <c r="Q120" s="828"/>
    </row>
    <row r="121" spans="1:17" ht="15">
      <c r="A121" s="826"/>
      <c r="B121" s="1164"/>
      <c r="C121" s="812"/>
      <c r="D121" s="813"/>
      <c r="E121" s="812"/>
      <c r="F121" s="826"/>
      <c r="G121" s="826"/>
      <c r="H121" s="826"/>
      <c r="I121" s="826"/>
      <c r="J121" s="826"/>
      <c r="K121" s="826"/>
      <c r="L121" s="826"/>
      <c r="M121" s="826"/>
      <c r="N121" s="826"/>
      <c r="O121" s="828"/>
      <c r="P121" s="828"/>
      <c r="Q121" s="828"/>
    </row>
    <row r="122" spans="1:17" ht="17.100000000000001" customHeight="1">
      <c r="A122" s="826"/>
      <c r="B122" s="1041"/>
      <c r="C122" s="812"/>
      <c r="D122" s="813"/>
      <c r="E122" s="812"/>
      <c r="F122" s="826"/>
      <c r="G122" s="826"/>
      <c r="H122" s="826"/>
      <c r="I122" s="826"/>
      <c r="J122" s="826"/>
      <c r="K122" s="826"/>
      <c r="L122" s="826"/>
      <c r="M122" s="826"/>
      <c r="N122" s="826"/>
      <c r="O122" s="828"/>
      <c r="P122" s="828"/>
      <c r="Q122" s="828"/>
    </row>
    <row r="123" spans="1:17" ht="17.100000000000001" customHeight="1">
      <c r="A123" s="826"/>
      <c r="B123" s="806"/>
      <c r="C123" s="815"/>
      <c r="D123" s="813"/>
      <c r="E123" s="815"/>
      <c r="F123" s="826"/>
      <c r="G123" s="826"/>
      <c r="H123" s="826"/>
      <c r="I123" s="826"/>
      <c r="J123" s="826"/>
      <c r="K123" s="826"/>
      <c r="L123" s="826"/>
      <c r="M123" s="826"/>
      <c r="N123" s="826"/>
      <c r="O123" s="828"/>
      <c r="P123" s="828"/>
      <c r="Q123" s="828"/>
    </row>
    <row r="124" spans="1:17" ht="17.100000000000001" customHeight="1" thickBot="1">
      <c r="A124" s="826"/>
      <c r="B124" s="806"/>
      <c r="C124" s="1163"/>
      <c r="D124" s="813"/>
      <c r="E124" s="1163"/>
      <c r="F124" s="826"/>
      <c r="G124" s="826"/>
      <c r="H124" s="826"/>
      <c r="I124" s="826"/>
      <c r="J124" s="826"/>
      <c r="K124" s="826"/>
      <c r="L124" s="826"/>
      <c r="M124" s="826"/>
      <c r="N124" s="826"/>
      <c r="O124" s="828"/>
      <c r="P124" s="828"/>
      <c r="Q124" s="828"/>
    </row>
    <row r="125" spans="1:17" ht="17.100000000000001" customHeight="1" thickTop="1">
      <c r="A125" s="826"/>
      <c r="B125" s="826"/>
      <c r="C125" s="827"/>
      <c r="D125" s="826"/>
      <c r="E125" s="827"/>
      <c r="F125" s="826"/>
      <c r="G125" s="826"/>
      <c r="H125" s="826"/>
      <c r="I125" s="826"/>
      <c r="J125" s="826"/>
      <c r="K125" s="826"/>
      <c r="L125" s="826"/>
      <c r="M125" s="826"/>
      <c r="N125" s="826"/>
      <c r="O125" s="828"/>
      <c r="P125" s="828"/>
      <c r="Q125" s="828"/>
    </row>
    <row r="126" spans="1:17" ht="17.100000000000001" customHeight="1">
      <c r="A126" s="828"/>
      <c r="B126" s="828"/>
      <c r="C126" s="835"/>
      <c r="D126" s="828"/>
      <c r="E126" s="835"/>
      <c r="F126" s="828"/>
      <c r="G126" s="828"/>
      <c r="H126" s="828"/>
      <c r="I126" s="828"/>
      <c r="J126" s="828"/>
      <c r="K126" s="828"/>
      <c r="L126" s="828"/>
      <c r="M126" s="828"/>
      <c r="N126" s="828"/>
      <c r="O126" s="828"/>
      <c r="P126" s="828"/>
      <c r="Q126" s="828"/>
    </row>
    <row r="127" spans="1:17" ht="17.100000000000001" customHeight="1">
      <c r="A127" s="828"/>
      <c r="B127" s="828"/>
      <c r="C127" s="835"/>
      <c r="D127" s="828"/>
      <c r="E127" s="835"/>
      <c r="F127" s="828"/>
      <c r="G127" s="828"/>
      <c r="H127" s="828"/>
      <c r="I127" s="828"/>
      <c r="J127" s="828"/>
      <c r="K127" s="828"/>
      <c r="L127" s="828"/>
      <c r="M127" s="828"/>
      <c r="N127" s="828"/>
      <c r="O127" s="828"/>
      <c r="P127" s="828"/>
      <c r="Q127" s="828"/>
    </row>
    <row r="128" spans="1:17" ht="17.100000000000001" customHeight="1">
      <c r="A128" s="828"/>
      <c r="B128" s="828"/>
      <c r="C128" s="835"/>
      <c r="D128" s="828"/>
      <c r="E128" s="835"/>
      <c r="F128" s="828"/>
      <c r="G128" s="828"/>
      <c r="H128" s="828"/>
      <c r="I128" s="828"/>
      <c r="J128" s="828"/>
      <c r="K128" s="828"/>
      <c r="L128" s="828"/>
      <c r="M128" s="828"/>
      <c r="N128" s="828"/>
      <c r="O128" s="828"/>
      <c r="P128" s="828"/>
      <c r="Q128" s="828"/>
    </row>
    <row r="129" spans="1:17" ht="17.100000000000001" customHeight="1">
      <c r="A129" s="828"/>
      <c r="B129" s="828"/>
      <c r="C129" s="835"/>
      <c r="D129" s="828"/>
      <c r="E129" s="835"/>
      <c r="F129" s="828"/>
      <c r="G129" s="828"/>
      <c r="H129" s="828"/>
      <c r="I129" s="828"/>
      <c r="J129" s="828"/>
      <c r="K129" s="828"/>
      <c r="L129" s="828"/>
      <c r="M129" s="828"/>
      <c r="N129" s="828"/>
      <c r="O129" s="828"/>
      <c r="P129" s="828"/>
      <c r="Q129" s="828"/>
    </row>
    <row r="130" spans="1:17" ht="17.100000000000001" customHeight="1">
      <c r="A130" s="828"/>
      <c r="B130" s="828"/>
      <c r="C130" s="835"/>
      <c r="D130" s="828"/>
      <c r="E130" s="835"/>
      <c r="F130" s="828"/>
      <c r="G130" s="828"/>
      <c r="H130" s="828"/>
      <c r="I130" s="828"/>
      <c r="J130" s="828"/>
      <c r="K130" s="828"/>
      <c r="L130" s="828"/>
      <c r="M130" s="828"/>
      <c r="N130" s="828"/>
      <c r="O130" s="828"/>
      <c r="P130" s="828"/>
      <c r="Q130" s="828"/>
    </row>
    <row r="131" spans="1:17" ht="17.100000000000001" customHeight="1">
      <c r="A131" s="828"/>
      <c r="B131" s="828"/>
      <c r="C131" s="835"/>
      <c r="D131" s="828"/>
      <c r="E131" s="835"/>
      <c r="F131" s="828"/>
      <c r="G131" s="828"/>
      <c r="H131" s="828"/>
      <c r="I131" s="828"/>
      <c r="J131" s="828"/>
      <c r="K131" s="828"/>
      <c r="L131" s="828"/>
      <c r="M131" s="828"/>
      <c r="N131" s="828"/>
      <c r="O131" s="828"/>
      <c r="P131" s="828"/>
      <c r="Q131" s="828"/>
    </row>
    <row r="132" spans="1:17" ht="17.100000000000001" customHeight="1">
      <c r="B132" s="1162"/>
      <c r="C132" s="835"/>
      <c r="D132" s="835"/>
      <c r="E132" s="835"/>
    </row>
    <row r="133" spans="1:17" ht="17.100000000000001" customHeight="1">
      <c r="B133" s="1162"/>
      <c r="C133" s="835"/>
      <c r="D133" s="835"/>
      <c r="E133" s="835"/>
    </row>
    <row r="134" spans="1:17" ht="17.100000000000001" customHeight="1">
      <c r="B134" s="1162"/>
      <c r="C134" s="835"/>
      <c r="D134" s="835"/>
      <c r="E134" s="835"/>
    </row>
    <row r="135" spans="1:17" ht="17.100000000000001" customHeight="1">
      <c r="B135" s="1162"/>
      <c r="C135" s="835"/>
      <c r="D135" s="835"/>
      <c r="E135" s="835"/>
    </row>
    <row r="136" spans="1:17" ht="17.100000000000001" customHeight="1">
      <c r="B136" s="1162"/>
      <c r="C136" s="835"/>
      <c r="D136" s="835"/>
      <c r="E136" s="835"/>
    </row>
    <row r="137" spans="1:17" ht="17.100000000000001" customHeight="1">
      <c r="B137" s="1162"/>
      <c r="C137" s="835"/>
      <c r="D137" s="835"/>
      <c r="E137" s="835"/>
    </row>
    <row r="138" spans="1:17" ht="17.100000000000001" customHeight="1">
      <c r="B138" s="1162"/>
      <c r="C138" s="835"/>
      <c r="D138" s="835"/>
      <c r="E138" s="835"/>
    </row>
    <row r="139" spans="1:17" ht="17.100000000000001" customHeight="1">
      <c r="B139" s="1162"/>
      <c r="C139" s="835"/>
      <c r="D139" s="835"/>
      <c r="E139" s="835"/>
    </row>
    <row r="140" spans="1:17" ht="17.100000000000001" customHeight="1">
      <c r="B140" s="1162"/>
      <c r="C140" s="835"/>
      <c r="D140" s="835"/>
      <c r="E140" s="835"/>
    </row>
    <row r="141" spans="1:17" ht="17.100000000000001" customHeight="1">
      <c r="B141" s="1162"/>
      <c r="C141" s="1162"/>
      <c r="D141" s="1162"/>
      <c r="E141" s="1162"/>
    </row>
    <row r="142" spans="1:17" ht="17.100000000000001" customHeight="1">
      <c r="B142" s="1162"/>
      <c r="C142" s="1162"/>
      <c r="D142" s="1162"/>
      <c r="E142" s="1162"/>
    </row>
    <row r="143" spans="1:17" ht="17.100000000000001" customHeight="1">
      <c r="B143" s="1162"/>
      <c r="C143" s="1162"/>
      <c r="D143" s="1162"/>
      <c r="E143" s="1162"/>
    </row>
    <row r="144" spans="1:17" ht="17.100000000000001" customHeight="1">
      <c r="B144" s="1162"/>
      <c r="C144" s="1162"/>
      <c r="D144" s="1162"/>
      <c r="E144" s="1162"/>
    </row>
    <row r="145" spans="2:5" ht="17.100000000000001" customHeight="1">
      <c r="B145" s="1162"/>
      <c r="C145" s="1162"/>
      <c r="D145" s="1162"/>
      <c r="E145" s="1162"/>
    </row>
    <row r="146" spans="2:5" ht="17.100000000000001" customHeight="1">
      <c r="B146" s="1162"/>
      <c r="C146" s="1162"/>
      <c r="D146" s="1162"/>
      <c r="E146" s="1162"/>
    </row>
    <row r="147" spans="2:5" ht="17.100000000000001" customHeight="1">
      <c r="B147" s="1162"/>
      <c r="C147" s="1162"/>
      <c r="D147" s="1162"/>
      <c r="E147" s="1162"/>
    </row>
    <row r="148" spans="2:5" ht="17.100000000000001" customHeight="1">
      <c r="B148" s="1162"/>
      <c r="C148" s="1162"/>
      <c r="D148" s="1162"/>
      <c r="E148" s="1162"/>
    </row>
    <row r="149" spans="2:5" ht="17.100000000000001" customHeight="1">
      <c r="B149" s="1162"/>
      <c r="C149" s="1162"/>
      <c r="D149" s="1162"/>
      <c r="E149" s="1162"/>
    </row>
    <row r="150" spans="2:5" ht="17.100000000000001" customHeight="1">
      <c r="B150" s="1162"/>
      <c r="C150" s="1162"/>
      <c r="D150" s="1162"/>
      <c r="E150" s="1162"/>
    </row>
    <row r="151" spans="2:5" ht="17.100000000000001" customHeight="1">
      <c r="B151" s="1162"/>
      <c r="C151" s="1162"/>
      <c r="D151" s="1162"/>
      <c r="E151" s="1162"/>
    </row>
  </sheetData>
  <mergeCells count="4">
    <mergeCell ref="C8:E8"/>
    <mergeCell ref="C35:E35"/>
    <mergeCell ref="C54:E54"/>
    <mergeCell ref="B61:E61"/>
  </mergeCells>
  <phoneticPr fontId="53"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codeName="Sheet8">
    <pageSetUpPr autoPageBreaks="0"/>
  </sheetPr>
  <dimension ref="A1:Q237"/>
  <sheetViews>
    <sheetView topLeftCell="A182" zoomScale="85" workbookViewId="0">
      <selection activeCell="H228" sqref="H228"/>
    </sheetView>
  </sheetViews>
  <sheetFormatPr defaultRowHeight="15" customHeight="1" outlineLevelRow="2" outlineLevelCol="1"/>
  <cols>
    <col min="1" max="1" width="3.28515625" style="261" customWidth="1"/>
    <col min="2" max="2" width="24.5703125" style="261" customWidth="1"/>
    <col min="3" max="3" width="16.7109375" style="261" customWidth="1"/>
    <col min="4" max="4" width="4.7109375" style="261" customWidth="1"/>
    <col min="5" max="5" width="6.7109375" style="254" customWidth="1"/>
    <col min="6" max="6" width="16" style="301" customWidth="1"/>
    <col min="7" max="7" width="1.42578125" style="301" customWidth="1"/>
    <col min="8" max="8" width="16" style="301" customWidth="1"/>
    <col min="9" max="9" width="17" style="301" customWidth="1" outlineLevel="1"/>
    <col min="10" max="10" width="3.85546875" style="275" bestFit="1" customWidth="1"/>
    <col min="11" max="11" width="17.140625" style="281" customWidth="1"/>
    <col min="12" max="12" width="4.28515625" style="281" customWidth="1"/>
    <col min="13" max="13" width="9.140625" style="281"/>
    <col min="14" max="14" width="8.85546875" style="281" customWidth="1"/>
    <col min="15" max="16" width="9.140625" style="281"/>
    <col min="17" max="17" width="0" style="281" hidden="1" customWidth="1"/>
    <col min="18" max="16384" width="9.140625" style="281"/>
  </cols>
  <sheetData>
    <row r="1" spans="1:12" s="249" customFormat="1" ht="17.100000000000001" customHeight="1">
      <c r="A1" s="325" t="s">
        <v>3011</v>
      </c>
      <c r="B1" s="245"/>
      <c r="C1" s="245"/>
      <c r="D1" s="245"/>
      <c r="E1" s="245"/>
      <c r="F1" s="245"/>
      <c r="G1" s="245"/>
      <c r="H1" s="246"/>
      <c r="I1" s="247"/>
      <c r="J1" s="248"/>
      <c r="K1" s="768"/>
      <c r="L1" s="767">
        <v>2</v>
      </c>
    </row>
    <row r="2" spans="1:12" s="254" customFormat="1" ht="16.350000000000001" customHeight="1">
      <c r="A2" s="251" t="s">
        <v>8256</v>
      </c>
      <c r="B2" s="251"/>
      <c r="C2" s="251"/>
      <c r="D2" s="251"/>
      <c r="E2" s="251"/>
      <c r="F2" s="251"/>
      <c r="G2" s="251"/>
      <c r="H2" s="252"/>
      <c r="I2" s="253"/>
      <c r="J2" s="308"/>
    </row>
    <row r="3" spans="1:12" s="254" customFormat="1" ht="15" customHeight="1">
      <c r="A3" s="251" t="s">
        <v>2636</v>
      </c>
      <c r="B3" s="251"/>
      <c r="C3" s="251"/>
      <c r="D3" s="251"/>
      <c r="E3" s="251"/>
      <c r="F3" s="251"/>
      <c r="G3" s="251"/>
      <c r="H3" s="252"/>
      <c r="I3" s="253"/>
      <c r="J3" s="308"/>
    </row>
    <row r="4" spans="1:12" s="254" customFormat="1" ht="16.350000000000001" customHeight="1">
      <c r="A4" s="251" t="s">
        <v>11101</v>
      </c>
      <c r="B4" s="251"/>
      <c r="C4" s="251"/>
      <c r="D4" s="251"/>
      <c r="E4" s="251"/>
      <c r="F4" s="251"/>
      <c r="G4" s="251"/>
      <c r="H4" s="251"/>
      <c r="I4" s="253"/>
      <c r="J4" s="308"/>
    </row>
    <row r="5" spans="1:12" s="254" customFormat="1" ht="5.0999999999999996" customHeight="1" thickBot="1">
      <c r="A5" s="284"/>
      <c r="B5" s="302"/>
      <c r="C5" s="302"/>
      <c r="D5" s="302"/>
      <c r="E5" s="302"/>
      <c r="F5" s="302"/>
      <c r="G5" s="302"/>
      <c r="H5" s="302"/>
      <c r="I5" s="253"/>
      <c r="J5" s="308"/>
    </row>
    <row r="6" spans="1:12" s="261" customFormat="1" ht="15" customHeight="1">
      <c r="A6" s="257"/>
      <c r="B6" s="258"/>
      <c r="C6" s="258"/>
      <c r="D6" s="258"/>
      <c r="E6" s="259"/>
      <c r="F6" s="258"/>
      <c r="G6" s="258"/>
      <c r="H6" s="258"/>
      <c r="I6" s="260"/>
      <c r="J6" s="265"/>
    </row>
    <row r="7" spans="1:12" s="266" customFormat="1" ht="21.95" customHeight="1">
      <c r="A7" s="262" t="s">
        <v>6080</v>
      </c>
      <c r="B7" s="257"/>
      <c r="C7" s="257"/>
      <c r="D7" s="257"/>
      <c r="E7" s="263"/>
      <c r="F7" s="257"/>
      <c r="G7" s="257"/>
      <c r="H7" s="257"/>
      <c r="I7" s="264"/>
      <c r="J7" s="265"/>
    </row>
    <row r="8" spans="1:12" s="266" customFormat="1" ht="15" customHeight="1">
      <c r="A8" s="263" t="str">
        <f>Menu!B6</f>
        <v>Quý II của năm tài chính kết thúc ngày 31 tháng 12 năm 2015</v>
      </c>
      <c r="B8" s="257"/>
      <c r="C8" s="257"/>
      <c r="D8" s="257"/>
      <c r="E8" s="263"/>
      <c r="F8" s="257"/>
      <c r="G8" s="257"/>
      <c r="H8" s="257"/>
      <c r="I8" s="264"/>
      <c r="J8" s="265"/>
    </row>
    <row r="9" spans="1:12" s="266" customFormat="1" ht="6" customHeight="1">
      <c r="A9" s="267"/>
      <c r="B9" s="267"/>
      <c r="C9" s="267"/>
      <c r="D9" s="267"/>
      <c r="E9" s="268"/>
      <c r="F9" s="267"/>
      <c r="G9" s="267"/>
      <c r="H9" s="267"/>
      <c r="I9" s="264"/>
      <c r="J9" s="265"/>
    </row>
    <row r="10" spans="1:12" s="261" customFormat="1" ht="15" customHeight="1">
      <c r="A10" s="250"/>
      <c r="B10" s="250"/>
      <c r="C10" s="250"/>
      <c r="D10" s="250"/>
      <c r="E10" s="251"/>
      <c r="F10" s="250"/>
      <c r="G10" s="250"/>
      <c r="H10" s="252" t="s">
        <v>10913</v>
      </c>
      <c r="I10" s="260"/>
      <c r="J10" s="265"/>
    </row>
    <row r="11" spans="1:12" s="261" customFormat="1" ht="6" customHeight="1">
      <c r="A11" s="250"/>
      <c r="B11" s="250"/>
      <c r="C11" s="250"/>
      <c r="D11" s="250"/>
      <c r="E11" s="251"/>
      <c r="F11" s="250"/>
      <c r="G11" s="250"/>
      <c r="H11" s="250"/>
      <c r="I11" s="260"/>
      <c r="J11" s="265"/>
    </row>
    <row r="12" spans="1:12" s="175" customFormat="1" ht="27.95" customHeight="1">
      <c r="A12" s="172" t="s">
        <v>6085</v>
      </c>
      <c r="B12" s="173"/>
      <c r="C12" s="173"/>
      <c r="D12" s="177" t="s">
        <v>6086</v>
      </c>
      <c r="E12" s="178" t="s">
        <v>6087</v>
      </c>
      <c r="F12" s="179" t="s">
        <v>4021</v>
      </c>
      <c r="G12" s="180"/>
      <c r="H12" s="179" t="s">
        <v>4022</v>
      </c>
      <c r="I12" s="181" t="s">
        <v>4023</v>
      </c>
      <c r="J12" s="182" t="s">
        <v>4024</v>
      </c>
      <c r="K12" s="183"/>
    </row>
    <row r="13" spans="1:12" s="275" customFormat="1" ht="15" customHeight="1">
      <c r="A13" s="267"/>
      <c r="B13" s="267"/>
      <c r="C13" s="267"/>
      <c r="D13" s="270"/>
      <c r="E13" s="271"/>
      <c r="F13" s="272"/>
      <c r="G13" s="272"/>
      <c r="H13" s="272"/>
      <c r="I13" s="273"/>
      <c r="J13" s="274"/>
    </row>
    <row r="14" spans="1:12" s="275" customFormat="1" ht="15" customHeight="1">
      <c r="A14" s="267" t="s">
        <v>529</v>
      </c>
      <c r="B14" s="267" t="s">
        <v>530</v>
      </c>
      <c r="C14" s="267"/>
      <c r="D14" s="270">
        <v>100</v>
      </c>
      <c r="E14" s="271"/>
      <c r="F14" s="272">
        <v>0</v>
      </c>
      <c r="G14" s="272"/>
      <c r="H14" s="272">
        <v>0</v>
      </c>
      <c r="I14" s="273"/>
      <c r="J14" s="274"/>
      <c r="K14" s="300"/>
    </row>
    <row r="15" spans="1:12" s="275" customFormat="1" ht="12" customHeight="1">
      <c r="A15" s="267"/>
      <c r="B15" s="267"/>
      <c r="C15" s="267"/>
      <c r="D15" s="270"/>
      <c r="E15" s="271"/>
      <c r="F15" s="272"/>
      <c r="G15" s="272"/>
      <c r="H15" s="272"/>
      <c r="I15" s="273"/>
      <c r="J15" s="274"/>
    </row>
    <row r="16" spans="1:12" s="275" customFormat="1" ht="15" customHeight="1">
      <c r="A16" s="267" t="s">
        <v>531</v>
      </c>
      <c r="B16" s="267" t="s">
        <v>532</v>
      </c>
      <c r="C16" s="267"/>
      <c r="D16" s="270">
        <v>110</v>
      </c>
      <c r="E16" s="271" t="s">
        <v>4025</v>
      </c>
      <c r="F16" s="272">
        <v>0</v>
      </c>
      <c r="G16" s="272"/>
      <c r="H16" s="272">
        <v>0</v>
      </c>
      <c r="I16" s="273"/>
      <c r="J16" s="274" t="s">
        <v>2844</v>
      </c>
    </row>
    <row r="17" spans="1:12" ht="15" customHeight="1">
      <c r="A17" s="276" t="s">
        <v>533</v>
      </c>
      <c r="B17" s="250" t="s">
        <v>534</v>
      </c>
      <c r="C17" s="250"/>
      <c r="D17" s="277">
        <v>111</v>
      </c>
      <c r="E17" s="278"/>
      <c r="F17" s="279">
        <v>0</v>
      </c>
      <c r="G17" s="272"/>
      <c r="H17" s="279">
        <v>0</v>
      </c>
      <c r="I17" s="280"/>
      <c r="J17" s="274"/>
      <c r="K17" s="301"/>
      <c r="L17" s="282"/>
    </row>
    <row r="18" spans="1:12" ht="15" customHeight="1">
      <c r="A18" s="276" t="s">
        <v>661</v>
      </c>
      <c r="B18" s="250" t="s">
        <v>656</v>
      </c>
      <c r="C18" s="250"/>
      <c r="D18" s="277">
        <v>112</v>
      </c>
      <c r="E18" s="278"/>
      <c r="F18" s="279">
        <v>0</v>
      </c>
      <c r="G18" s="272"/>
      <c r="H18" s="279">
        <v>0</v>
      </c>
      <c r="I18" s="280"/>
      <c r="J18" s="274"/>
      <c r="L18" s="282"/>
    </row>
    <row r="19" spans="1:12" ht="12" customHeight="1">
      <c r="A19" s="276"/>
      <c r="B19" s="250"/>
      <c r="C19" s="250"/>
      <c r="D19" s="277"/>
      <c r="E19" s="278"/>
      <c r="F19" s="279"/>
      <c r="G19" s="272"/>
      <c r="H19" s="279"/>
      <c r="I19" s="280"/>
      <c r="J19" s="274"/>
    </row>
    <row r="20" spans="1:12" s="275" customFormat="1" ht="15" customHeight="1">
      <c r="A20" s="267" t="s">
        <v>657</v>
      </c>
      <c r="B20" s="267" t="s">
        <v>10532</v>
      </c>
      <c r="C20" s="267"/>
      <c r="D20" s="270">
        <v>120</v>
      </c>
      <c r="E20" s="278"/>
      <c r="F20" s="272">
        <v>0</v>
      </c>
      <c r="G20" s="272"/>
      <c r="H20" s="272">
        <v>0</v>
      </c>
      <c r="I20" s="273"/>
      <c r="J20" s="274"/>
    </row>
    <row r="21" spans="1:12" ht="15" customHeight="1">
      <c r="A21" s="276" t="s">
        <v>533</v>
      </c>
      <c r="B21" s="250" t="s">
        <v>10533</v>
      </c>
      <c r="C21" s="250"/>
      <c r="D21" s="277">
        <v>121</v>
      </c>
      <c r="E21" s="278"/>
      <c r="F21" s="279">
        <v>0</v>
      </c>
      <c r="G21" s="272"/>
      <c r="H21" s="279">
        <v>0</v>
      </c>
      <c r="I21" s="280"/>
      <c r="J21" s="274" t="s">
        <v>2844</v>
      </c>
    </row>
    <row r="22" spans="1:12" ht="15" customHeight="1">
      <c r="A22" s="276" t="s">
        <v>661</v>
      </c>
      <c r="B22" s="250" t="s">
        <v>11873</v>
      </c>
      <c r="C22" s="250"/>
      <c r="D22" s="277">
        <v>129</v>
      </c>
      <c r="E22" s="278"/>
      <c r="F22" s="279">
        <v>0</v>
      </c>
      <c r="G22" s="272"/>
      <c r="H22" s="279">
        <v>0</v>
      </c>
      <c r="I22" s="280"/>
      <c r="J22" s="274" t="s">
        <v>2844</v>
      </c>
    </row>
    <row r="23" spans="1:12" ht="12" customHeight="1">
      <c r="A23" s="276"/>
      <c r="B23" s="250"/>
      <c r="C23" s="250"/>
      <c r="D23" s="277"/>
      <c r="E23" s="278"/>
      <c r="F23" s="279"/>
      <c r="G23" s="272"/>
      <c r="H23" s="279"/>
      <c r="I23" s="280"/>
      <c r="J23" s="274"/>
    </row>
    <row r="24" spans="1:12" s="275" customFormat="1" ht="15" customHeight="1">
      <c r="A24" s="267" t="s">
        <v>11875</v>
      </c>
      <c r="B24" s="267" t="s">
        <v>12488</v>
      </c>
      <c r="C24" s="267"/>
      <c r="D24" s="270">
        <v>130</v>
      </c>
      <c r="E24" s="278"/>
      <c r="F24" s="272">
        <v>0</v>
      </c>
      <c r="G24" s="272"/>
      <c r="H24" s="272">
        <v>0</v>
      </c>
      <c r="I24" s="273"/>
      <c r="J24" s="274"/>
    </row>
    <row r="25" spans="1:12" ht="15" customHeight="1">
      <c r="A25" s="276" t="s">
        <v>533</v>
      </c>
      <c r="B25" s="250" t="s">
        <v>12489</v>
      </c>
      <c r="C25" s="250"/>
      <c r="D25" s="277">
        <v>131</v>
      </c>
      <c r="E25" s="278"/>
      <c r="F25" s="279">
        <v>0</v>
      </c>
      <c r="G25" s="272"/>
      <c r="H25" s="279">
        <v>0</v>
      </c>
      <c r="I25" s="280"/>
      <c r="J25" s="274" t="s">
        <v>2844</v>
      </c>
    </row>
    <row r="26" spans="1:12" ht="15" customHeight="1">
      <c r="A26" s="276" t="s">
        <v>661</v>
      </c>
      <c r="B26" s="250" t="s">
        <v>12490</v>
      </c>
      <c r="C26" s="250"/>
      <c r="D26" s="277">
        <v>132</v>
      </c>
      <c r="E26" s="278"/>
      <c r="F26" s="279">
        <v>0</v>
      </c>
      <c r="G26" s="272"/>
      <c r="H26" s="279">
        <v>0</v>
      </c>
      <c r="I26" s="280"/>
      <c r="J26" s="274" t="s">
        <v>2844</v>
      </c>
    </row>
    <row r="27" spans="1:12" ht="15" customHeight="1">
      <c r="A27" s="276" t="s">
        <v>12491</v>
      </c>
      <c r="B27" s="250" t="s">
        <v>13294</v>
      </c>
      <c r="C27" s="250"/>
      <c r="D27" s="277">
        <v>133</v>
      </c>
      <c r="E27" s="278"/>
      <c r="F27" s="279">
        <v>0</v>
      </c>
      <c r="G27" s="272"/>
      <c r="H27" s="279">
        <v>0</v>
      </c>
      <c r="I27" s="280"/>
      <c r="J27" s="274" t="s">
        <v>2844</v>
      </c>
    </row>
    <row r="28" spans="1:12" ht="15" customHeight="1">
      <c r="A28" s="276" t="s">
        <v>13295</v>
      </c>
      <c r="B28" s="250" t="s">
        <v>13296</v>
      </c>
      <c r="C28" s="250"/>
      <c r="D28" s="277">
        <v>134</v>
      </c>
      <c r="E28" s="278"/>
      <c r="F28" s="279">
        <v>0</v>
      </c>
      <c r="G28" s="272"/>
      <c r="H28" s="279">
        <v>0</v>
      </c>
      <c r="I28" s="280"/>
      <c r="J28" s="274" t="s">
        <v>2844</v>
      </c>
    </row>
    <row r="29" spans="1:12" ht="15" customHeight="1">
      <c r="A29" s="276" t="s">
        <v>13297</v>
      </c>
      <c r="B29" s="250" t="s">
        <v>13298</v>
      </c>
      <c r="C29" s="250"/>
      <c r="D29" s="277" t="s">
        <v>13299</v>
      </c>
      <c r="E29" s="278"/>
      <c r="F29" s="279">
        <v>0</v>
      </c>
      <c r="G29" s="272"/>
      <c r="H29" s="279">
        <v>0</v>
      </c>
      <c r="I29" s="280"/>
      <c r="J29" s="274" t="s">
        <v>2844</v>
      </c>
    </row>
    <row r="30" spans="1:12" ht="15" customHeight="1">
      <c r="A30" s="276" t="s">
        <v>13302</v>
      </c>
      <c r="B30" s="250" t="s">
        <v>10971</v>
      </c>
      <c r="C30" s="250"/>
      <c r="D30" s="277">
        <v>139</v>
      </c>
      <c r="E30" s="278"/>
      <c r="F30" s="279">
        <v>0</v>
      </c>
      <c r="G30" s="272"/>
      <c r="H30" s="279">
        <v>0</v>
      </c>
      <c r="I30" s="280"/>
      <c r="J30" s="274" t="s">
        <v>2844</v>
      </c>
    </row>
    <row r="31" spans="1:12" ht="12" customHeight="1">
      <c r="A31" s="276"/>
      <c r="B31" s="250"/>
      <c r="C31" s="250"/>
      <c r="D31" s="277"/>
      <c r="E31" s="278"/>
      <c r="F31" s="279"/>
      <c r="G31" s="272"/>
      <c r="H31" s="279"/>
      <c r="I31" s="280"/>
      <c r="J31" s="274"/>
    </row>
    <row r="32" spans="1:12" s="275" customFormat="1" ht="15" customHeight="1">
      <c r="A32" s="267" t="s">
        <v>10972</v>
      </c>
      <c r="B32" s="267" t="s">
        <v>10973</v>
      </c>
      <c r="C32" s="267"/>
      <c r="D32" s="270">
        <v>140</v>
      </c>
      <c r="E32" s="278"/>
      <c r="F32" s="272">
        <v>0</v>
      </c>
      <c r="G32" s="272"/>
      <c r="H32" s="272">
        <v>0</v>
      </c>
      <c r="I32" s="273"/>
      <c r="J32" s="274"/>
    </row>
    <row r="33" spans="1:10" ht="15" customHeight="1">
      <c r="A33" s="276" t="s">
        <v>533</v>
      </c>
      <c r="B33" s="250" t="s">
        <v>10973</v>
      </c>
      <c r="C33" s="250"/>
      <c r="D33" s="277">
        <v>141</v>
      </c>
      <c r="E33" s="278"/>
      <c r="F33" s="279">
        <v>0</v>
      </c>
      <c r="G33" s="272"/>
      <c r="H33" s="279">
        <v>0</v>
      </c>
      <c r="I33" s="280"/>
      <c r="J33" s="274" t="s">
        <v>2844</v>
      </c>
    </row>
    <row r="34" spans="1:10" ht="15" customHeight="1">
      <c r="A34" s="276" t="s">
        <v>661</v>
      </c>
      <c r="B34" s="250" t="s">
        <v>3828</v>
      </c>
      <c r="C34" s="250"/>
      <c r="D34" s="277">
        <v>149</v>
      </c>
      <c r="E34" s="278"/>
      <c r="F34" s="279">
        <v>0</v>
      </c>
      <c r="G34" s="272"/>
      <c r="H34" s="279">
        <v>0</v>
      </c>
      <c r="I34" s="280"/>
      <c r="J34" s="274" t="s">
        <v>2844</v>
      </c>
    </row>
    <row r="35" spans="1:10" ht="12" customHeight="1">
      <c r="A35" s="276"/>
      <c r="B35" s="250"/>
      <c r="C35" s="250"/>
      <c r="D35" s="277"/>
      <c r="E35" s="278"/>
      <c r="F35" s="279"/>
      <c r="G35" s="272"/>
      <c r="H35" s="279"/>
      <c r="I35" s="280"/>
      <c r="J35" s="274"/>
    </row>
    <row r="36" spans="1:10" s="275" customFormat="1" ht="15" customHeight="1">
      <c r="A36" s="267" t="s">
        <v>3829</v>
      </c>
      <c r="B36" s="267" t="s">
        <v>3830</v>
      </c>
      <c r="C36" s="267"/>
      <c r="D36" s="270">
        <v>150</v>
      </c>
      <c r="E36" s="278"/>
      <c r="F36" s="272">
        <v>0</v>
      </c>
      <c r="G36" s="272"/>
      <c r="H36" s="272">
        <v>0</v>
      </c>
      <c r="I36" s="273"/>
      <c r="J36" s="274"/>
    </row>
    <row r="37" spans="1:10" ht="15" customHeight="1">
      <c r="A37" s="276" t="s">
        <v>533</v>
      </c>
      <c r="B37" s="250" t="s">
        <v>3831</v>
      </c>
      <c r="C37" s="250"/>
      <c r="D37" s="277">
        <v>151</v>
      </c>
      <c r="E37" s="278"/>
      <c r="F37" s="279">
        <v>0</v>
      </c>
      <c r="G37" s="272"/>
      <c r="H37" s="279">
        <v>0</v>
      </c>
      <c r="I37" s="280"/>
      <c r="J37" s="274" t="s">
        <v>2844</v>
      </c>
    </row>
    <row r="38" spans="1:10" ht="15" customHeight="1">
      <c r="A38" s="276" t="s">
        <v>661</v>
      </c>
      <c r="B38" s="250" t="s">
        <v>3833</v>
      </c>
      <c r="C38" s="250"/>
      <c r="D38" s="277">
        <v>152</v>
      </c>
      <c r="E38" s="278"/>
      <c r="F38" s="279">
        <v>0</v>
      </c>
      <c r="G38" s="272"/>
      <c r="H38" s="279">
        <v>0</v>
      </c>
      <c r="I38" s="280"/>
      <c r="J38" s="274" t="s">
        <v>2844</v>
      </c>
    </row>
    <row r="39" spans="1:10" ht="15" customHeight="1">
      <c r="A39" s="276" t="s">
        <v>12491</v>
      </c>
      <c r="B39" s="250" t="s">
        <v>2491</v>
      </c>
      <c r="C39" s="250"/>
      <c r="D39" s="277" t="s">
        <v>2492</v>
      </c>
      <c r="E39" s="278"/>
      <c r="F39" s="279">
        <v>0</v>
      </c>
      <c r="G39" s="272"/>
      <c r="H39" s="279">
        <v>0</v>
      </c>
      <c r="I39" s="280"/>
      <c r="J39" s="274" t="s">
        <v>2844</v>
      </c>
    </row>
    <row r="40" spans="1:10" ht="15" customHeight="1">
      <c r="A40" s="276" t="s">
        <v>13295</v>
      </c>
      <c r="B40" s="250" t="s">
        <v>3830</v>
      </c>
      <c r="C40" s="250"/>
      <c r="D40" s="277">
        <v>158</v>
      </c>
      <c r="E40" s="278"/>
      <c r="F40" s="279">
        <v>0</v>
      </c>
      <c r="G40" s="272"/>
      <c r="H40" s="279">
        <v>0</v>
      </c>
      <c r="I40" s="280"/>
      <c r="J40" s="274" t="s">
        <v>2844</v>
      </c>
    </row>
    <row r="41" spans="1:10" ht="15" customHeight="1">
      <c r="A41" s="276"/>
      <c r="B41" s="250"/>
      <c r="C41" s="250"/>
      <c r="D41" s="277"/>
      <c r="E41" s="278"/>
      <c r="F41" s="279"/>
      <c r="G41" s="272"/>
      <c r="H41" s="279"/>
      <c r="I41" s="280"/>
      <c r="J41" s="274"/>
    </row>
    <row r="42" spans="1:10" ht="15" customHeight="1">
      <c r="A42" s="250"/>
      <c r="B42" s="250"/>
      <c r="C42" s="250"/>
      <c r="D42" s="277"/>
      <c r="E42" s="278"/>
      <c r="F42" s="279"/>
      <c r="G42" s="272"/>
      <c r="H42" s="279"/>
      <c r="I42" s="280"/>
      <c r="J42" s="274"/>
    </row>
    <row r="43" spans="1:10" s="254" customFormat="1" ht="16.350000000000001" customHeight="1">
      <c r="A43" s="250" t="str">
        <f>Menu!B5</f>
        <v>Quý II của năm tài chính kết thúc ngày 31 tháng 12 năm 2015</v>
      </c>
      <c r="B43" s="251"/>
      <c r="C43" s="251"/>
      <c r="D43" s="251"/>
      <c r="E43" s="278"/>
      <c r="F43" s="251"/>
      <c r="G43" s="272"/>
      <c r="H43" s="251"/>
      <c r="I43" s="253"/>
      <c r="J43" s="308"/>
    </row>
    <row r="44" spans="1:10" ht="16.350000000000001" customHeight="1">
      <c r="A44" s="267" t="s">
        <v>5540</v>
      </c>
      <c r="B44" s="250"/>
      <c r="C44" s="250"/>
      <c r="D44" s="277"/>
      <c r="E44" s="278"/>
      <c r="F44" s="279"/>
      <c r="G44" s="251"/>
      <c r="H44" s="279"/>
      <c r="I44" s="280"/>
      <c r="J44" s="274"/>
    </row>
    <row r="45" spans="1:10" s="254" customFormat="1" ht="5.0999999999999996" customHeight="1" thickBot="1">
      <c r="A45" s="255"/>
      <c r="B45" s="256"/>
      <c r="C45" s="256"/>
      <c r="D45" s="256"/>
      <c r="E45" s="256"/>
      <c r="F45" s="256"/>
      <c r="G45" s="256"/>
      <c r="H45" s="256"/>
      <c r="I45" s="253"/>
      <c r="J45" s="308"/>
    </row>
    <row r="46" spans="1:10" ht="9.9499999999999993" customHeight="1">
      <c r="A46" s="267"/>
      <c r="B46" s="250"/>
      <c r="C46" s="250"/>
      <c r="D46" s="277"/>
      <c r="E46" s="278"/>
      <c r="F46" s="279"/>
      <c r="G46" s="251"/>
      <c r="H46" s="279"/>
      <c r="I46" s="285"/>
      <c r="J46" s="274"/>
    </row>
    <row r="47" spans="1:10" s="186" customFormat="1" ht="27.95" customHeight="1">
      <c r="A47" s="172" t="s">
        <v>6085</v>
      </c>
      <c r="B47" s="173"/>
      <c r="C47" s="173"/>
      <c r="D47" s="177" t="s">
        <v>6086</v>
      </c>
      <c r="E47" s="178" t="s">
        <v>6087</v>
      </c>
      <c r="F47" s="179" t="s">
        <v>4021</v>
      </c>
      <c r="G47" s="184"/>
      <c r="H47" s="179" t="s">
        <v>4022</v>
      </c>
      <c r="I47" s="181" t="s">
        <v>4023</v>
      </c>
      <c r="J47" s="185"/>
    </row>
    <row r="48" spans="1:10" ht="15" customHeight="1">
      <c r="A48" s="250"/>
      <c r="B48" s="250"/>
      <c r="C48" s="250"/>
      <c r="D48" s="277"/>
      <c r="E48" s="278"/>
      <c r="F48" s="286"/>
      <c r="G48" s="272"/>
      <c r="H48" s="286"/>
      <c r="I48" s="285"/>
      <c r="J48" s="274"/>
    </row>
    <row r="49" spans="1:11" ht="15" customHeight="1">
      <c r="A49" s="267" t="s">
        <v>1727</v>
      </c>
      <c r="B49" s="267" t="s">
        <v>1728</v>
      </c>
      <c r="C49" s="267"/>
      <c r="D49" s="270">
        <v>200</v>
      </c>
      <c r="E49" s="271"/>
      <c r="F49" s="272">
        <v>0</v>
      </c>
      <c r="G49" s="272"/>
      <c r="H49" s="272">
        <v>0</v>
      </c>
      <c r="I49" s="273"/>
      <c r="J49" s="274"/>
      <c r="K49" s="301"/>
    </row>
    <row r="50" spans="1:11" ht="12" customHeight="1">
      <c r="A50" s="267"/>
      <c r="B50" s="267"/>
      <c r="C50" s="267"/>
      <c r="D50" s="270"/>
      <c r="E50" s="271"/>
      <c r="F50" s="272"/>
      <c r="G50" s="272"/>
      <c r="H50" s="272"/>
      <c r="I50" s="273"/>
      <c r="J50" s="274"/>
    </row>
    <row r="51" spans="1:11" ht="15" customHeight="1">
      <c r="A51" s="267" t="s">
        <v>531</v>
      </c>
      <c r="B51" s="267" t="s">
        <v>1729</v>
      </c>
      <c r="C51" s="267"/>
      <c r="D51" s="270">
        <v>210</v>
      </c>
      <c r="E51" s="271"/>
      <c r="F51" s="272">
        <v>0</v>
      </c>
      <c r="G51" s="272"/>
      <c r="H51" s="272">
        <v>0</v>
      </c>
      <c r="I51" s="273"/>
      <c r="J51" s="274"/>
    </row>
    <row r="52" spans="1:11" ht="15" customHeight="1">
      <c r="A52" s="276" t="s">
        <v>533</v>
      </c>
      <c r="B52" s="250" t="s">
        <v>1730</v>
      </c>
      <c r="C52" s="250"/>
      <c r="D52" s="277">
        <v>211</v>
      </c>
      <c r="E52" s="278"/>
      <c r="F52" s="279">
        <v>0</v>
      </c>
      <c r="G52" s="272"/>
      <c r="H52" s="279">
        <v>0</v>
      </c>
      <c r="I52" s="280"/>
      <c r="J52" s="274" t="s">
        <v>2844</v>
      </c>
    </row>
    <row r="53" spans="1:11" ht="15" customHeight="1">
      <c r="A53" s="276" t="s">
        <v>661</v>
      </c>
      <c r="B53" s="250" t="s">
        <v>8604</v>
      </c>
      <c r="C53" s="250"/>
      <c r="D53" s="277">
        <v>212</v>
      </c>
      <c r="E53" s="278"/>
      <c r="F53" s="279">
        <v>0</v>
      </c>
      <c r="G53" s="272"/>
      <c r="H53" s="279">
        <v>0</v>
      </c>
      <c r="I53" s="280"/>
      <c r="J53" s="274" t="s">
        <v>2844</v>
      </c>
    </row>
    <row r="54" spans="1:11" ht="15" customHeight="1">
      <c r="A54" s="276" t="s">
        <v>12491</v>
      </c>
      <c r="B54" s="250" t="s">
        <v>7586</v>
      </c>
      <c r="C54" s="250"/>
      <c r="D54" s="277">
        <v>213</v>
      </c>
      <c r="E54" s="278"/>
      <c r="F54" s="279">
        <v>0</v>
      </c>
      <c r="G54" s="272"/>
      <c r="H54" s="279">
        <v>0</v>
      </c>
      <c r="I54" s="280"/>
      <c r="J54" s="274" t="s">
        <v>2844</v>
      </c>
    </row>
    <row r="55" spans="1:11" ht="15" customHeight="1">
      <c r="A55" s="276" t="s">
        <v>13295</v>
      </c>
      <c r="B55" s="250" t="s">
        <v>7587</v>
      </c>
      <c r="C55" s="250"/>
      <c r="D55" s="277" t="s">
        <v>7588</v>
      </c>
      <c r="E55" s="278"/>
      <c r="F55" s="279">
        <v>0</v>
      </c>
      <c r="G55" s="272"/>
      <c r="H55" s="279">
        <v>0</v>
      </c>
      <c r="I55" s="280"/>
      <c r="J55" s="274" t="s">
        <v>2844</v>
      </c>
    </row>
    <row r="56" spans="1:11" ht="15" customHeight="1">
      <c r="A56" s="276" t="s">
        <v>13297</v>
      </c>
      <c r="B56" s="250" t="s">
        <v>3990</v>
      </c>
      <c r="C56" s="250"/>
      <c r="D56" s="277">
        <v>219</v>
      </c>
      <c r="E56" s="278"/>
      <c r="F56" s="279">
        <v>0</v>
      </c>
      <c r="G56" s="272"/>
      <c r="H56" s="279">
        <v>0</v>
      </c>
      <c r="I56" s="280"/>
      <c r="J56" s="274" t="s">
        <v>2844</v>
      </c>
    </row>
    <row r="57" spans="1:11" ht="12" customHeight="1">
      <c r="A57" s="250"/>
      <c r="B57" s="250"/>
      <c r="C57" s="250"/>
      <c r="D57" s="277"/>
      <c r="E57" s="278"/>
      <c r="F57" s="286"/>
      <c r="G57" s="272"/>
      <c r="H57" s="286"/>
      <c r="I57" s="285"/>
      <c r="J57" s="274"/>
    </row>
    <row r="58" spans="1:11" ht="15" customHeight="1">
      <c r="A58" s="267" t="s">
        <v>657</v>
      </c>
      <c r="B58" s="267" t="s">
        <v>3991</v>
      </c>
      <c r="C58" s="267"/>
      <c r="D58" s="270" t="s">
        <v>3992</v>
      </c>
      <c r="E58" s="271"/>
      <c r="F58" s="272">
        <v>0</v>
      </c>
      <c r="G58" s="272"/>
      <c r="H58" s="272">
        <v>0</v>
      </c>
      <c r="I58" s="273"/>
      <c r="J58" s="274"/>
    </row>
    <row r="59" spans="1:11" ht="15" customHeight="1">
      <c r="A59" s="276" t="s">
        <v>533</v>
      </c>
      <c r="B59" s="250" t="s">
        <v>3993</v>
      </c>
      <c r="C59" s="250"/>
      <c r="D59" s="277">
        <v>221</v>
      </c>
      <c r="E59" s="278"/>
      <c r="F59" s="279">
        <v>0</v>
      </c>
      <c r="G59" s="272"/>
      <c r="H59" s="279">
        <v>0</v>
      </c>
      <c r="I59" s="280"/>
      <c r="J59" s="274" t="s">
        <v>2844</v>
      </c>
    </row>
    <row r="60" spans="1:11" ht="15" customHeight="1">
      <c r="A60" s="287"/>
      <c r="B60" s="287" t="s">
        <v>5541</v>
      </c>
      <c r="C60" s="287"/>
      <c r="D60" s="288">
        <v>222</v>
      </c>
      <c r="E60" s="289"/>
      <c r="F60" s="290">
        <v>0</v>
      </c>
      <c r="G60" s="272"/>
      <c r="H60" s="290">
        <v>0</v>
      </c>
      <c r="I60" s="291"/>
      <c r="J60" s="274"/>
    </row>
    <row r="61" spans="1:11" ht="15" customHeight="1">
      <c r="A61" s="287"/>
      <c r="B61" s="287" t="s">
        <v>5542</v>
      </c>
      <c r="C61" s="287"/>
      <c r="D61" s="288">
        <v>223</v>
      </c>
      <c r="E61" s="289"/>
      <c r="F61" s="290">
        <v>0</v>
      </c>
      <c r="G61" s="272"/>
      <c r="H61" s="290">
        <v>0</v>
      </c>
      <c r="I61" s="291"/>
      <c r="J61" s="274"/>
    </row>
    <row r="62" spans="1:11" ht="15" customHeight="1">
      <c r="A62" s="276" t="s">
        <v>661</v>
      </c>
      <c r="B62" s="250" t="s">
        <v>5940</v>
      </c>
      <c r="C62" s="250"/>
      <c r="D62" s="277">
        <v>224</v>
      </c>
      <c r="E62" s="278"/>
      <c r="F62" s="279">
        <v>0</v>
      </c>
      <c r="G62" s="272"/>
      <c r="H62" s="279">
        <v>0</v>
      </c>
      <c r="I62" s="280"/>
      <c r="J62" s="274" t="s">
        <v>2844</v>
      </c>
    </row>
    <row r="63" spans="1:11" ht="15" customHeight="1">
      <c r="A63" s="287"/>
      <c r="B63" s="287" t="s">
        <v>5541</v>
      </c>
      <c r="C63" s="287"/>
      <c r="D63" s="288">
        <v>225</v>
      </c>
      <c r="E63" s="289"/>
      <c r="F63" s="290">
        <v>0</v>
      </c>
      <c r="G63" s="272"/>
      <c r="H63" s="290">
        <v>0</v>
      </c>
      <c r="I63" s="291"/>
      <c r="J63" s="274"/>
    </row>
    <row r="64" spans="1:11" ht="15" customHeight="1">
      <c r="A64" s="287"/>
      <c r="B64" s="287" t="s">
        <v>5542</v>
      </c>
      <c r="C64" s="287"/>
      <c r="D64" s="288">
        <v>226</v>
      </c>
      <c r="E64" s="289"/>
      <c r="F64" s="290">
        <v>0</v>
      </c>
      <c r="G64" s="272"/>
      <c r="H64" s="290">
        <v>0</v>
      </c>
      <c r="I64" s="291"/>
      <c r="J64" s="274"/>
    </row>
    <row r="65" spans="1:10" ht="15" customHeight="1">
      <c r="A65" s="276" t="s">
        <v>12491</v>
      </c>
      <c r="B65" s="250" t="s">
        <v>5943</v>
      </c>
      <c r="C65" s="250"/>
      <c r="D65" s="277">
        <v>227</v>
      </c>
      <c r="E65" s="278"/>
      <c r="F65" s="279">
        <v>0</v>
      </c>
      <c r="G65" s="272"/>
      <c r="H65" s="279">
        <v>0</v>
      </c>
      <c r="I65" s="280"/>
      <c r="J65" s="274" t="s">
        <v>2844</v>
      </c>
    </row>
    <row r="66" spans="1:10" ht="15" customHeight="1">
      <c r="A66" s="287"/>
      <c r="B66" s="287" t="s">
        <v>5541</v>
      </c>
      <c r="C66" s="287"/>
      <c r="D66" s="288">
        <v>228</v>
      </c>
      <c r="E66" s="289"/>
      <c r="F66" s="290">
        <v>0</v>
      </c>
      <c r="G66" s="272"/>
      <c r="H66" s="290">
        <v>0</v>
      </c>
      <c r="I66" s="291"/>
      <c r="J66" s="274"/>
    </row>
    <row r="67" spans="1:10" ht="15" customHeight="1">
      <c r="A67" s="287"/>
      <c r="B67" s="287" t="s">
        <v>5542</v>
      </c>
      <c r="C67" s="287"/>
      <c r="D67" s="288">
        <v>229</v>
      </c>
      <c r="E67" s="289"/>
      <c r="F67" s="290">
        <v>0</v>
      </c>
      <c r="G67" s="272"/>
      <c r="H67" s="290">
        <v>0</v>
      </c>
      <c r="I67" s="291"/>
      <c r="J67" s="274"/>
    </row>
    <row r="68" spans="1:10" ht="15" customHeight="1">
      <c r="A68" s="276" t="s">
        <v>13295</v>
      </c>
      <c r="B68" s="250" t="s">
        <v>5946</v>
      </c>
      <c r="C68" s="250"/>
      <c r="D68" s="277">
        <v>230</v>
      </c>
      <c r="E68" s="278"/>
      <c r="F68" s="279">
        <v>0</v>
      </c>
      <c r="G68" s="272"/>
      <c r="H68" s="279">
        <v>0</v>
      </c>
      <c r="I68" s="280"/>
      <c r="J68" s="274" t="s">
        <v>2844</v>
      </c>
    </row>
    <row r="69" spans="1:10" ht="12" customHeight="1">
      <c r="A69" s="250"/>
      <c r="B69" s="250"/>
      <c r="C69" s="250"/>
      <c r="D69" s="277"/>
      <c r="E69" s="278"/>
      <c r="F69" s="279"/>
      <c r="G69" s="272"/>
      <c r="H69" s="279"/>
      <c r="I69" s="280"/>
      <c r="J69" s="274"/>
    </row>
    <row r="70" spans="1:10" ht="15" customHeight="1">
      <c r="A70" s="267" t="s">
        <v>11875</v>
      </c>
      <c r="B70" s="267" t="s">
        <v>5950</v>
      </c>
      <c r="C70" s="267"/>
      <c r="D70" s="270">
        <v>240</v>
      </c>
      <c r="E70" s="271"/>
      <c r="F70" s="272">
        <v>0</v>
      </c>
      <c r="G70" s="272"/>
      <c r="H70" s="272">
        <v>0</v>
      </c>
      <c r="I70" s="273"/>
      <c r="J70" s="274" t="s">
        <v>2844</v>
      </c>
    </row>
    <row r="71" spans="1:10" ht="15" customHeight="1">
      <c r="A71" s="250"/>
      <c r="B71" s="250" t="s">
        <v>5541</v>
      </c>
      <c r="C71" s="250"/>
      <c r="D71" s="277">
        <v>241</v>
      </c>
      <c r="E71" s="278"/>
      <c r="F71" s="279">
        <v>0</v>
      </c>
      <c r="G71" s="272"/>
      <c r="H71" s="279">
        <v>0</v>
      </c>
      <c r="I71" s="280"/>
      <c r="J71" s="274"/>
    </row>
    <row r="72" spans="1:10" ht="15" customHeight="1">
      <c r="A72" s="250"/>
      <c r="B72" s="250" t="s">
        <v>5542</v>
      </c>
      <c r="C72" s="250"/>
      <c r="D72" s="277">
        <v>242</v>
      </c>
      <c r="E72" s="278"/>
      <c r="F72" s="279">
        <v>0</v>
      </c>
      <c r="G72" s="272"/>
      <c r="H72" s="279">
        <v>0</v>
      </c>
      <c r="I72" s="280"/>
      <c r="J72" s="274"/>
    </row>
    <row r="73" spans="1:10" ht="12" customHeight="1">
      <c r="A73" s="250"/>
      <c r="B73" s="250"/>
      <c r="C73" s="250"/>
      <c r="D73" s="277"/>
      <c r="E73" s="278"/>
      <c r="F73" s="279"/>
      <c r="G73" s="272"/>
      <c r="H73" s="279"/>
      <c r="I73" s="280"/>
      <c r="J73" s="274"/>
    </row>
    <row r="74" spans="1:10" ht="15" customHeight="1">
      <c r="A74" s="267" t="s">
        <v>10972</v>
      </c>
      <c r="B74" s="267" t="s">
        <v>6982</v>
      </c>
      <c r="C74" s="267"/>
      <c r="D74" s="270">
        <v>250</v>
      </c>
      <c r="E74" s="271"/>
      <c r="F74" s="272">
        <v>0</v>
      </c>
      <c r="G74" s="272"/>
      <c r="H74" s="272">
        <v>0</v>
      </c>
      <c r="I74" s="273"/>
      <c r="J74" s="274"/>
    </row>
    <row r="75" spans="1:10" ht="15" customHeight="1">
      <c r="A75" s="276" t="s">
        <v>533</v>
      </c>
      <c r="B75" s="250" t="s">
        <v>6983</v>
      </c>
      <c r="C75" s="250"/>
      <c r="D75" s="277">
        <v>251</v>
      </c>
      <c r="E75" s="278"/>
      <c r="F75" s="279">
        <v>0</v>
      </c>
      <c r="G75" s="272"/>
      <c r="H75" s="279">
        <v>0</v>
      </c>
      <c r="I75" s="280"/>
      <c r="J75" s="274" t="s">
        <v>2844</v>
      </c>
    </row>
    <row r="76" spans="1:10" ht="15" customHeight="1">
      <c r="A76" s="276" t="s">
        <v>661</v>
      </c>
      <c r="B76" s="250" t="s">
        <v>6985</v>
      </c>
      <c r="C76" s="250"/>
      <c r="D76" s="277">
        <v>252</v>
      </c>
      <c r="E76" s="278"/>
      <c r="F76" s="279">
        <v>0</v>
      </c>
      <c r="G76" s="272"/>
      <c r="H76" s="279">
        <v>0</v>
      </c>
      <c r="I76" s="280"/>
      <c r="J76" s="274" t="s">
        <v>2844</v>
      </c>
    </row>
    <row r="77" spans="1:10" ht="15" customHeight="1">
      <c r="A77" s="276" t="s">
        <v>12491</v>
      </c>
      <c r="B77" s="250" t="s">
        <v>6988</v>
      </c>
      <c r="C77" s="250"/>
      <c r="D77" s="277">
        <v>258</v>
      </c>
      <c r="E77" s="278"/>
      <c r="F77" s="279">
        <v>0</v>
      </c>
      <c r="G77" s="272"/>
      <c r="H77" s="279">
        <v>0</v>
      </c>
      <c r="I77" s="280"/>
      <c r="J77" s="274" t="s">
        <v>2844</v>
      </c>
    </row>
    <row r="78" spans="1:10" ht="15" customHeight="1">
      <c r="A78" s="276" t="s">
        <v>13295</v>
      </c>
      <c r="B78" s="250" t="s">
        <v>4414</v>
      </c>
      <c r="C78" s="250"/>
      <c r="D78" s="277">
        <v>259</v>
      </c>
      <c r="E78" s="278"/>
      <c r="F78" s="279">
        <v>0</v>
      </c>
      <c r="G78" s="272"/>
      <c r="H78" s="279">
        <v>0</v>
      </c>
      <c r="I78" s="280"/>
      <c r="J78" s="274" t="s">
        <v>2844</v>
      </c>
    </row>
    <row r="79" spans="1:10" ht="12" customHeight="1">
      <c r="A79" s="250"/>
      <c r="B79" s="250"/>
      <c r="C79" s="250"/>
      <c r="D79" s="277"/>
      <c r="E79" s="278"/>
      <c r="F79" s="279"/>
      <c r="G79" s="272"/>
      <c r="H79" s="279"/>
      <c r="I79" s="280"/>
      <c r="J79" s="274"/>
    </row>
    <row r="80" spans="1:10" ht="15" customHeight="1">
      <c r="A80" s="267" t="s">
        <v>3829</v>
      </c>
      <c r="B80" s="267" t="s">
        <v>4415</v>
      </c>
      <c r="C80" s="267"/>
      <c r="D80" s="270">
        <v>260</v>
      </c>
      <c r="E80" s="271"/>
      <c r="F80" s="272">
        <v>0</v>
      </c>
      <c r="G80" s="272"/>
      <c r="H80" s="272">
        <v>0</v>
      </c>
      <c r="I80" s="273"/>
      <c r="J80" s="274"/>
    </row>
    <row r="81" spans="1:10" ht="15" customHeight="1">
      <c r="A81" s="276" t="s">
        <v>533</v>
      </c>
      <c r="B81" s="250" t="s">
        <v>3221</v>
      </c>
      <c r="C81" s="250"/>
      <c r="D81" s="277">
        <v>261</v>
      </c>
      <c r="E81" s="278"/>
      <c r="F81" s="279">
        <v>0</v>
      </c>
      <c r="G81" s="272"/>
      <c r="H81" s="279">
        <v>0</v>
      </c>
      <c r="I81" s="280"/>
      <c r="J81" s="274" t="s">
        <v>2844</v>
      </c>
    </row>
    <row r="82" spans="1:10" ht="15" customHeight="1">
      <c r="A82" s="276" t="s">
        <v>661</v>
      </c>
      <c r="B82" s="250" t="s">
        <v>3222</v>
      </c>
      <c r="C82" s="250"/>
      <c r="D82" s="277">
        <v>262</v>
      </c>
      <c r="E82" s="278"/>
      <c r="F82" s="279">
        <v>0</v>
      </c>
      <c r="G82" s="272"/>
      <c r="H82" s="279">
        <v>0</v>
      </c>
      <c r="I82" s="280"/>
      <c r="J82" s="274" t="s">
        <v>2844</v>
      </c>
    </row>
    <row r="83" spans="1:10" ht="15" customHeight="1">
      <c r="A83" s="276" t="s">
        <v>12491</v>
      </c>
      <c r="B83" s="250" t="s">
        <v>4415</v>
      </c>
      <c r="C83" s="250"/>
      <c r="D83" s="277">
        <v>268</v>
      </c>
      <c r="E83" s="278"/>
      <c r="F83" s="279">
        <v>0</v>
      </c>
      <c r="G83" s="272"/>
      <c r="H83" s="279">
        <v>0</v>
      </c>
      <c r="I83" s="280"/>
      <c r="J83" s="274" t="s">
        <v>2844</v>
      </c>
    </row>
    <row r="84" spans="1:10" ht="12" hidden="1" customHeight="1" outlineLevel="1">
      <c r="A84" s="276"/>
      <c r="B84" s="250"/>
      <c r="C84" s="250"/>
      <c r="D84" s="277"/>
      <c r="E84" s="278"/>
      <c r="F84" s="279"/>
      <c r="G84" s="272"/>
      <c r="H84" s="279"/>
      <c r="I84" s="280"/>
      <c r="J84" s="274"/>
    </row>
    <row r="85" spans="1:10" ht="15" hidden="1" customHeight="1" outlineLevel="1">
      <c r="A85" s="292" t="s">
        <v>3223</v>
      </c>
      <c r="B85" s="267" t="s">
        <v>3224</v>
      </c>
      <c r="C85" s="250"/>
      <c r="D85" s="270" t="s">
        <v>3225</v>
      </c>
      <c r="E85" s="278"/>
      <c r="F85" s="272">
        <v>0</v>
      </c>
      <c r="G85" s="272"/>
      <c r="H85" s="272">
        <v>0</v>
      </c>
      <c r="I85" s="273"/>
      <c r="J85" s="274"/>
    </row>
    <row r="86" spans="1:10" ht="12" customHeight="1" collapsed="1">
      <c r="A86" s="250"/>
      <c r="B86" s="250"/>
      <c r="C86" s="250"/>
      <c r="D86" s="277"/>
      <c r="E86" s="278"/>
      <c r="F86" s="279"/>
      <c r="G86" s="272"/>
      <c r="H86" s="279"/>
      <c r="I86" s="280"/>
      <c r="J86" s="274"/>
    </row>
    <row r="87" spans="1:10" ht="17.100000000000001" customHeight="1" thickBot="1">
      <c r="A87" s="267"/>
      <c r="B87" s="267" t="s">
        <v>3226</v>
      </c>
      <c r="C87" s="267"/>
      <c r="D87" s="270">
        <v>270</v>
      </c>
      <c r="E87" s="271"/>
      <c r="F87" s="293">
        <v>0</v>
      </c>
      <c r="G87" s="272"/>
      <c r="H87" s="293">
        <v>0</v>
      </c>
      <c r="I87" s="294"/>
      <c r="J87" s="274"/>
    </row>
    <row r="88" spans="1:10" ht="15" customHeight="1" thickTop="1">
      <c r="A88" s="250"/>
      <c r="B88" s="250"/>
      <c r="C88" s="250"/>
      <c r="D88" s="277"/>
      <c r="E88" s="278"/>
      <c r="F88" s="279"/>
      <c r="G88" s="272"/>
      <c r="H88" s="279"/>
      <c r="I88" s="280"/>
      <c r="J88" s="274"/>
    </row>
    <row r="89" spans="1:10" ht="15" customHeight="1">
      <c r="A89" s="250"/>
      <c r="B89" s="250"/>
      <c r="C89" s="250"/>
      <c r="D89" s="277"/>
      <c r="E89" s="278"/>
      <c r="F89" s="279"/>
      <c r="G89" s="272"/>
      <c r="H89" s="279"/>
      <c r="I89" s="280"/>
      <c r="J89" s="274"/>
    </row>
    <row r="90" spans="1:10" s="254" customFormat="1" ht="16.350000000000001" customHeight="1">
      <c r="A90" s="250" t="str">
        <f>Menu!B5</f>
        <v>Quý II của năm tài chính kết thúc ngày 31 tháng 12 năm 2015</v>
      </c>
      <c r="B90" s="251"/>
      <c r="C90" s="251"/>
      <c r="D90" s="251"/>
      <c r="E90" s="251"/>
      <c r="F90" s="251"/>
      <c r="G90" s="272"/>
      <c r="H90" s="251"/>
      <c r="I90" s="253"/>
      <c r="J90" s="308"/>
    </row>
    <row r="91" spans="1:10" ht="16.350000000000001" customHeight="1">
      <c r="A91" s="267" t="s">
        <v>5543</v>
      </c>
      <c r="B91" s="250"/>
      <c r="C91" s="250"/>
      <c r="D91" s="277"/>
      <c r="E91" s="278"/>
      <c r="F91" s="279"/>
      <c r="G91" s="279"/>
      <c r="H91" s="279"/>
      <c r="I91" s="280"/>
      <c r="J91" s="274"/>
    </row>
    <row r="92" spans="1:10" s="254" customFormat="1" ht="5.0999999999999996" customHeight="1" thickBot="1">
      <c r="A92" s="284"/>
      <c r="B92" s="302"/>
      <c r="C92" s="302"/>
      <c r="D92" s="302"/>
      <c r="E92" s="302"/>
      <c r="F92" s="302"/>
      <c r="G92" s="302"/>
      <c r="H92" s="302"/>
      <c r="I92" s="253"/>
      <c r="J92" s="308"/>
    </row>
    <row r="93" spans="1:10" ht="9.9499999999999993" customHeight="1">
      <c r="A93" s="303"/>
      <c r="B93" s="304"/>
      <c r="C93" s="304"/>
      <c r="D93" s="305"/>
      <c r="E93" s="306"/>
      <c r="F93" s="307"/>
      <c r="G93" s="307"/>
      <c r="H93" s="307"/>
      <c r="I93" s="280"/>
      <c r="J93" s="274"/>
    </row>
    <row r="94" spans="1:10" s="186" customFormat="1" ht="27.95" customHeight="1">
      <c r="A94" s="172" t="s">
        <v>3227</v>
      </c>
      <c r="B94" s="173"/>
      <c r="C94" s="173"/>
      <c r="D94" s="177" t="s">
        <v>6086</v>
      </c>
      <c r="E94" s="178" t="s">
        <v>6087</v>
      </c>
      <c r="F94" s="179" t="s">
        <v>4021</v>
      </c>
      <c r="G94" s="184"/>
      <c r="H94" s="179" t="s">
        <v>4022</v>
      </c>
      <c r="I94" s="181" t="s">
        <v>4023</v>
      </c>
      <c r="J94" s="185"/>
    </row>
    <row r="95" spans="1:10" ht="12" customHeight="1">
      <c r="A95" s="267"/>
      <c r="B95" s="267"/>
      <c r="C95" s="267"/>
      <c r="D95" s="270"/>
      <c r="E95" s="271"/>
      <c r="F95" s="272"/>
      <c r="G95" s="272"/>
      <c r="H95" s="272"/>
      <c r="I95" s="273"/>
      <c r="J95" s="274"/>
    </row>
    <row r="96" spans="1:10" ht="15" customHeight="1">
      <c r="A96" s="267" t="s">
        <v>529</v>
      </c>
      <c r="B96" s="267" t="s">
        <v>3228</v>
      </c>
      <c r="C96" s="267"/>
      <c r="D96" s="270">
        <v>300</v>
      </c>
      <c r="E96" s="271"/>
      <c r="F96" s="272">
        <v>0</v>
      </c>
      <c r="G96" s="272"/>
      <c r="H96" s="272">
        <v>0</v>
      </c>
      <c r="I96" s="273"/>
      <c r="J96" s="274"/>
    </row>
    <row r="97" spans="1:10" ht="12" customHeight="1">
      <c r="A97" s="267"/>
      <c r="B97" s="267"/>
      <c r="C97" s="267"/>
      <c r="D97" s="270"/>
      <c r="E97" s="271"/>
      <c r="F97" s="272"/>
      <c r="G97" s="272"/>
      <c r="H97" s="272"/>
      <c r="I97" s="273"/>
      <c r="J97" s="274"/>
    </row>
    <row r="98" spans="1:10" ht="14.45" customHeight="1">
      <c r="A98" s="267" t="s">
        <v>531</v>
      </c>
      <c r="B98" s="267" t="s">
        <v>3229</v>
      </c>
      <c r="C98" s="267"/>
      <c r="D98" s="270">
        <v>310</v>
      </c>
      <c r="E98" s="271"/>
      <c r="F98" s="272">
        <v>0</v>
      </c>
      <c r="G98" s="272"/>
      <c r="H98" s="272">
        <v>0</v>
      </c>
      <c r="I98" s="273"/>
      <c r="J98" s="274"/>
    </row>
    <row r="99" spans="1:10" ht="14.45" customHeight="1">
      <c r="A99" s="276" t="s">
        <v>533</v>
      </c>
      <c r="B99" s="250" t="s">
        <v>3230</v>
      </c>
      <c r="C99" s="250"/>
      <c r="D99" s="277">
        <v>311</v>
      </c>
      <c r="E99" s="278"/>
      <c r="F99" s="279">
        <v>0</v>
      </c>
      <c r="G99" s="272"/>
      <c r="H99" s="279">
        <v>0</v>
      </c>
      <c r="I99" s="280"/>
      <c r="J99" s="274" t="s">
        <v>2844</v>
      </c>
    </row>
    <row r="100" spans="1:10" ht="14.45" customHeight="1">
      <c r="A100" s="276" t="s">
        <v>661</v>
      </c>
      <c r="B100" s="250" t="s">
        <v>3234</v>
      </c>
      <c r="C100" s="250"/>
      <c r="D100" s="277">
        <v>312</v>
      </c>
      <c r="E100" s="278"/>
      <c r="F100" s="279">
        <v>0</v>
      </c>
      <c r="G100" s="272"/>
      <c r="H100" s="279">
        <v>0</v>
      </c>
      <c r="I100" s="280"/>
      <c r="J100" s="274" t="s">
        <v>2844</v>
      </c>
    </row>
    <row r="101" spans="1:10" ht="14.45" customHeight="1">
      <c r="A101" s="276" t="s">
        <v>12491</v>
      </c>
      <c r="B101" s="250" t="s">
        <v>3236</v>
      </c>
      <c r="C101" s="250"/>
      <c r="D101" s="277">
        <v>313</v>
      </c>
      <c r="E101" s="278"/>
      <c r="F101" s="279">
        <v>0</v>
      </c>
      <c r="G101" s="272"/>
      <c r="H101" s="279">
        <v>0</v>
      </c>
      <c r="I101" s="280"/>
      <c r="J101" s="274" t="s">
        <v>2844</v>
      </c>
    </row>
    <row r="102" spans="1:10" ht="14.45" customHeight="1">
      <c r="A102" s="276" t="s">
        <v>13295</v>
      </c>
      <c r="B102" s="250" t="s">
        <v>12253</v>
      </c>
      <c r="C102" s="250"/>
      <c r="D102" s="277">
        <v>314</v>
      </c>
      <c r="E102" s="278"/>
      <c r="F102" s="279">
        <v>0</v>
      </c>
      <c r="G102" s="272"/>
      <c r="H102" s="279">
        <v>0</v>
      </c>
      <c r="I102" s="280"/>
      <c r="J102" s="274" t="s">
        <v>2844</v>
      </c>
    </row>
    <row r="103" spans="1:10" ht="14.45" customHeight="1">
      <c r="A103" s="276" t="s">
        <v>13297</v>
      </c>
      <c r="B103" s="250" t="s">
        <v>11923</v>
      </c>
      <c r="C103" s="250"/>
      <c r="D103" s="277">
        <v>315</v>
      </c>
      <c r="E103" s="278"/>
      <c r="F103" s="279">
        <v>0</v>
      </c>
      <c r="G103" s="272"/>
      <c r="H103" s="279">
        <v>0</v>
      </c>
      <c r="I103" s="280"/>
      <c r="J103" s="274" t="s">
        <v>2844</v>
      </c>
    </row>
    <row r="104" spans="1:10" ht="14.45" customHeight="1">
      <c r="A104" s="276" t="s">
        <v>13302</v>
      </c>
      <c r="B104" s="250" t="s">
        <v>11924</v>
      </c>
      <c r="C104" s="250"/>
      <c r="D104" s="277">
        <v>316</v>
      </c>
      <c r="E104" s="278"/>
      <c r="F104" s="279">
        <v>0</v>
      </c>
      <c r="G104" s="272"/>
      <c r="H104" s="279">
        <v>0</v>
      </c>
      <c r="I104" s="280"/>
      <c r="J104" s="274" t="s">
        <v>2844</v>
      </c>
    </row>
    <row r="105" spans="1:10" ht="14.45" customHeight="1">
      <c r="A105" s="276" t="s">
        <v>11925</v>
      </c>
      <c r="B105" s="250" t="s">
        <v>11926</v>
      </c>
      <c r="C105" s="250"/>
      <c r="D105" s="277">
        <v>317</v>
      </c>
      <c r="E105" s="278"/>
      <c r="F105" s="279">
        <v>0</v>
      </c>
      <c r="G105" s="272"/>
      <c r="H105" s="279">
        <v>0</v>
      </c>
      <c r="I105" s="280"/>
      <c r="J105" s="274" t="s">
        <v>2844</v>
      </c>
    </row>
    <row r="106" spans="1:10" ht="14.45" customHeight="1">
      <c r="A106" s="276" t="s">
        <v>7589</v>
      </c>
      <c r="B106" s="250" t="s">
        <v>12124</v>
      </c>
      <c r="C106" s="250"/>
      <c r="D106" s="277">
        <v>318</v>
      </c>
      <c r="E106" s="278"/>
      <c r="F106" s="279">
        <v>0</v>
      </c>
      <c r="G106" s="272"/>
      <c r="H106" s="279">
        <v>0</v>
      </c>
      <c r="I106" s="280"/>
      <c r="J106" s="274" t="s">
        <v>2844</v>
      </c>
    </row>
    <row r="107" spans="1:10" ht="14.45" customHeight="1">
      <c r="A107" s="276" t="s">
        <v>12125</v>
      </c>
      <c r="B107" s="250" t="s">
        <v>12126</v>
      </c>
      <c r="C107" s="250"/>
      <c r="D107" s="277">
        <v>319</v>
      </c>
      <c r="E107" s="278"/>
      <c r="F107" s="279">
        <v>0</v>
      </c>
      <c r="G107" s="272"/>
      <c r="H107" s="279">
        <v>0</v>
      </c>
      <c r="I107" s="280"/>
      <c r="J107" s="274" t="s">
        <v>2844</v>
      </c>
    </row>
    <row r="108" spans="1:10" ht="14.45" customHeight="1">
      <c r="A108" s="250" t="s">
        <v>9020</v>
      </c>
      <c r="B108" s="250" t="s">
        <v>9021</v>
      </c>
      <c r="C108" s="250"/>
      <c r="D108" s="277" t="s">
        <v>9022</v>
      </c>
      <c r="E108" s="278"/>
      <c r="F108" s="279">
        <v>0</v>
      </c>
      <c r="G108" s="272"/>
      <c r="H108" s="279">
        <v>0</v>
      </c>
      <c r="I108" s="280"/>
      <c r="J108" s="274" t="s">
        <v>2844</v>
      </c>
    </row>
    <row r="109" spans="1:10" ht="12" customHeight="1">
      <c r="A109" s="276"/>
      <c r="B109" s="250"/>
      <c r="C109" s="250"/>
      <c r="D109" s="277"/>
      <c r="E109" s="278"/>
      <c r="F109" s="279"/>
      <c r="G109" s="272"/>
      <c r="H109" s="279"/>
      <c r="I109" s="280"/>
      <c r="J109" s="274"/>
    </row>
    <row r="110" spans="1:10" ht="14.45" customHeight="1">
      <c r="A110" s="267" t="s">
        <v>657</v>
      </c>
      <c r="B110" s="267" t="s">
        <v>9023</v>
      </c>
      <c r="C110" s="267"/>
      <c r="D110" s="270" t="s">
        <v>9024</v>
      </c>
      <c r="E110" s="271"/>
      <c r="F110" s="272">
        <v>0</v>
      </c>
      <c r="G110" s="272"/>
      <c r="H110" s="272">
        <v>0</v>
      </c>
      <c r="I110" s="273"/>
      <c r="J110" s="274"/>
    </row>
    <row r="111" spans="1:10" ht="14.45" customHeight="1">
      <c r="A111" s="276" t="s">
        <v>533</v>
      </c>
      <c r="B111" s="250" t="s">
        <v>9025</v>
      </c>
      <c r="C111" s="250"/>
      <c r="D111" s="277" t="s">
        <v>9026</v>
      </c>
      <c r="E111" s="278"/>
      <c r="F111" s="279">
        <v>0</v>
      </c>
      <c r="G111" s="272"/>
      <c r="H111" s="279">
        <v>0</v>
      </c>
      <c r="I111" s="280"/>
      <c r="J111" s="274" t="s">
        <v>2844</v>
      </c>
    </row>
    <row r="112" spans="1:10" ht="14.45" customHeight="1">
      <c r="A112" s="276" t="s">
        <v>661</v>
      </c>
      <c r="B112" s="250" t="s">
        <v>9027</v>
      </c>
      <c r="C112" s="250"/>
      <c r="D112" s="277" t="s">
        <v>9028</v>
      </c>
      <c r="E112" s="278"/>
      <c r="F112" s="279">
        <v>0</v>
      </c>
      <c r="G112" s="272"/>
      <c r="H112" s="279">
        <v>0</v>
      </c>
      <c r="I112" s="280"/>
      <c r="J112" s="274" t="s">
        <v>2844</v>
      </c>
    </row>
    <row r="113" spans="1:10" ht="14.45" customHeight="1">
      <c r="A113" s="276" t="s">
        <v>12491</v>
      </c>
      <c r="B113" s="250" t="s">
        <v>9029</v>
      </c>
      <c r="C113" s="250"/>
      <c r="D113" s="277" t="s">
        <v>12734</v>
      </c>
      <c r="E113" s="278"/>
      <c r="F113" s="279">
        <v>0</v>
      </c>
      <c r="G113" s="272"/>
      <c r="H113" s="279">
        <v>0</v>
      </c>
      <c r="I113" s="280"/>
      <c r="J113" s="274" t="s">
        <v>2844</v>
      </c>
    </row>
    <row r="114" spans="1:10" ht="14.45" customHeight="1">
      <c r="A114" s="276" t="s">
        <v>13295</v>
      </c>
      <c r="B114" s="250" t="s">
        <v>12737</v>
      </c>
      <c r="C114" s="250"/>
      <c r="D114" s="277" t="s">
        <v>12738</v>
      </c>
      <c r="E114" s="278"/>
      <c r="F114" s="279">
        <v>0</v>
      </c>
      <c r="G114" s="272"/>
      <c r="H114" s="279">
        <v>0</v>
      </c>
      <c r="I114" s="280"/>
      <c r="J114" s="274" t="s">
        <v>2844</v>
      </c>
    </row>
    <row r="115" spans="1:10" ht="14.45" customHeight="1">
      <c r="A115" s="276" t="s">
        <v>13297</v>
      </c>
      <c r="B115" s="250" t="s">
        <v>12745</v>
      </c>
      <c r="C115" s="250"/>
      <c r="D115" s="277" t="s">
        <v>12746</v>
      </c>
      <c r="E115" s="278"/>
      <c r="F115" s="279">
        <v>0</v>
      </c>
      <c r="G115" s="272"/>
      <c r="H115" s="279">
        <v>0</v>
      </c>
      <c r="I115" s="280"/>
      <c r="J115" s="274" t="s">
        <v>2844</v>
      </c>
    </row>
    <row r="116" spans="1:10" ht="14.45" customHeight="1">
      <c r="A116" s="250" t="s">
        <v>13302</v>
      </c>
      <c r="B116" s="250" t="s">
        <v>12747</v>
      </c>
      <c r="C116" s="250"/>
      <c r="D116" s="277" t="s">
        <v>12748</v>
      </c>
      <c r="E116" s="278"/>
      <c r="F116" s="279">
        <v>0</v>
      </c>
      <c r="G116" s="272"/>
      <c r="H116" s="279">
        <v>0</v>
      </c>
      <c r="I116" s="280"/>
      <c r="J116" s="274" t="s">
        <v>2844</v>
      </c>
    </row>
    <row r="117" spans="1:10" ht="14.45" customHeight="1">
      <c r="A117" s="250" t="s">
        <v>11925</v>
      </c>
      <c r="B117" s="250" t="s">
        <v>12749</v>
      </c>
      <c r="C117" s="250"/>
      <c r="D117" s="277" t="s">
        <v>12750</v>
      </c>
      <c r="E117" s="278"/>
      <c r="F117" s="279">
        <v>0</v>
      </c>
      <c r="G117" s="272"/>
      <c r="H117" s="279">
        <v>0</v>
      </c>
      <c r="I117" s="280"/>
      <c r="J117" s="274" t="s">
        <v>2844</v>
      </c>
    </row>
    <row r="118" spans="1:10" ht="12" customHeight="1">
      <c r="A118" s="276"/>
      <c r="B118" s="250"/>
      <c r="C118" s="250"/>
      <c r="D118" s="277"/>
      <c r="E118" s="278"/>
      <c r="F118" s="279"/>
      <c r="G118" s="272"/>
      <c r="H118" s="279"/>
      <c r="I118" s="280"/>
      <c r="J118" s="274"/>
    </row>
    <row r="119" spans="1:10" ht="15" customHeight="1">
      <c r="A119" s="267" t="s">
        <v>1727</v>
      </c>
      <c r="B119" s="267" t="s">
        <v>12751</v>
      </c>
      <c r="C119" s="267"/>
      <c r="D119" s="270">
        <v>400</v>
      </c>
      <c r="E119" s="271"/>
      <c r="F119" s="272">
        <v>0</v>
      </c>
      <c r="G119" s="272"/>
      <c r="H119" s="272">
        <v>0</v>
      </c>
      <c r="I119" s="273"/>
      <c r="J119" s="274"/>
    </row>
    <row r="120" spans="1:10" ht="12" customHeight="1">
      <c r="A120" s="267"/>
      <c r="B120" s="267"/>
      <c r="C120" s="267"/>
      <c r="D120" s="270"/>
      <c r="E120" s="271"/>
      <c r="F120" s="272"/>
      <c r="G120" s="272"/>
      <c r="H120" s="272"/>
      <c r="I120" s="273"/>
      <c r="J120" s="274"/>
    </row>
    <row r="121" spans="1:10" ht="14.45" customHeight="1">
      <c r="A121" s="267" t="s">
        <v>531</v>
      </c>
      <c r="B121" s="267" t="s">
        <v>12752</v>
      </c>
      <c r="C121" s="267"/>
      <c r="D121" s="270">
        <v>410</v>
      </c>
      <c r="E121" s="271"/>
      <c r="F121" s="272">
        <v>0</v>
      </c>
      <c r="G121" s="272"/>
      <c r="H121" s="272">
        <v>0</v>
      </c>
      <c r="I121" s="273"/>
      <c r="J121" s="274"/>
    </row>
    <row r="122" spans="1:10" ht="14.45" customHeight="1">
      <c r="A122" s="276" t="s">
        <v>533</v>
      </c>
      <c r="B122" s="250" t="s">
        <v>12753</v>
      </c>
      <c r="C122" s="250"/>
      <c r="D122" s="277">
        <v>411</v>
      </c>
      <c r="E122" s="278"/>
      <c r="F122" s="279">
        <v>0</v>
      </c>
      <c r="G122" s="272"/>
      <c r="H122" s="279">
        <v>0</v>
      </c>
      <c r="I122" s="280"/>
      <c r="J122" s="274" t="s">
        <v>2844</v>
      </c>
    </row>
    <row r="123" spans="1:10" ht="14.45" customHeight="1">
      <c r="A123" s="276" t="s">
        <v>661</v>
      </c>
      <c r="B123" s="250" t="s">
        <v>12755</v>
      </c>
      <c r="C123" s="250"/>
      <c r="D123" s="277">
        <v>412</v>
      </c>
      <c r="E123" s="278"/>
      <c r="F123" s="279">
        <v>0</v>
      </c>
      <c r="G123" s="272"/>
      <c r="H123" s="279">
        <v>0</v>
      </c>
      <c r="I123" s="280"/>
      <c r="J123" s="274" t="s">
        <v>2844</v>
      </c>
    </row>
    <row r="124" spans="1:10" ht="14.45" customHeight="1">
      <c r="A124" s="276" t="s">
        <v>12491</v>
      </c>
      <c r="B124" s="250" t="s">
        <v>12756</v>
      </c>
      <c r="C124" s="250"/>
      <c r="D124" s="277">
        <v>413</v>
      </c>
      <c r="E124" s="278"/>
      <c r="F124" s="279">
        <v>0</v>
      </c>
      <c r="G124" s="272"/>
      <c r="H124" s="279">
        <v>0</v>
      </c>
      <c r="I124" s="280"/>
      <c r="J124" s="274" t="s">
        <v>2844</v>
      </c>
    </row>
    <row r="125" spans="1:10" ht="14.45" customHeight="1">
      <c r="A125" s="276" t="s">
        <v>13295</v>
      </c>
      <c r="B125" s="250" t="s">
        <v>7075</v>
      </c>
      <c r="C125" s="250"/>
      <c r="D125" s="277">
        <v>414</v>
      </c>
      <c r="E125" s="278"/>
      <c r="F125" s="279">
        <v>0</v>
      </c>
      <c r="G125" s="272"/>
      <c r="H125" s="279">
        <v>0</v>
      </c>
      <c r="I125" s="280"/>
      <c r="J125" s="274" t="s">
        <v>2844</v>
      </c>
    </row>
    <row r="126" spans="1:10" ht="14.45" customHeight="1">
      <c r="A126" s="276" t="s">
        <v>13297</v>
      </c>
      <c r="B126" s="250" t="s">
        <v>410</v>
      </c>
      <c r="C126" s="250"/>
      <c r="D126" s="277">
        <v>415</v>
      </c>
      <c r="E126" s="278"/>
      <c r="F126" s="279">
        <v>0</v>
      </c>
      <c r="G126" s="272"/>
      <c r="H126" s="279">
        <v>0</v>
      </c>
      <c r="I126" s="280"/>
      <c r="J126" s="274" t="s">
        <v>2844</v>
      </c>
    </row>
    <row r="127" spans="1:10" ht="14.45" customHeight="1">
      <c r="A127" s="276" t="s">
        <v>13302</v>
      </c>
      <c r="B127" s="250" t="s">
        <v>6453</v>
      </c>
      <c r="C127" s="250"/>
      <c r="D127" s="277">
        <v>416</v>
      </c>
      <c r="E127" s="278"/>
      <c r="F127" s="279">
        <v>0</v>
      </c>
      <c r="G127" s="272"/>
      <c r="H127" s="279">
        <v>0</v>
      </c>
      <c r="I127" s="280"/>
      <c r="J127" s="274" t="s">
        <v>2844</v>
      </c>
    </row>
    <row r="128" spans="1:10" ht="14.45" customHeight="1">
      <c r="A128" s="276" t="s">
        <v>11925</v>
      </c>
      <c r="B128" s="250" t="s">
        <v>2732</v>
      </c>
      <c r="C128" s="250"/>
      <c r="D128" s="277">
        <v>417</v>
      </c>
      <c r="E128" s="278"/>
      <c r="F128" s="279">
        <v>0</v>
      </c>
      <c r="G128" s="272"/>
      <c r="H128" s="279">
        <v>0</v>
      </c>
      <c r="I128" s="280"/>
      <c r="J128" s="274" t="s">
        <v>2844</v>
      </c>
    </row>
    <row r="129" spans="1:10" ht="14.45" customHeight="1">
      <c r="A129" s="276" t="s">
        <v>7589</v>
      </c>
      <c r="B129" s="250" t="s">
        <v>2733</v>
      </c>
      <c r="C129" s="250"/>
      <c r="D129" s="277">
        <v>418</v>
      </c>
      <c r="E129" s="278"/>
      <c r="F129" s="279">
        <v>0</v>
      </c>
      <c r="G129" s="272"/>
      <c r="H129" s="279">
        <v>0</v>
      </c>
      <c r="I129" s="280"/>
      <c r="J129" s="274" t="s">
        <v>2844</v>
      </c>
    </row>
    <row r="130" spans="1:10" ht="14.45" customHeight="1">
      <c r="A130" s="276" t="s">
        <v>12125</v>
      </c>
      <c r="B130" s="250" t="s">
        <v>7079</v>
      </c>
      <c r="C130" s="250"/>
      <c r="D130" s="277">
        <v>419</v>
      </c>
      <c r="E130" s="278"/>
      <c r="F130" s="279">
        <v>0</v>
      </c>
      <c r="G130" s="272"/>
      <c r="H130" s="279">
        <v>0</v>
      </c>
      <c r="I130" s="280"/>
      <c r="J130" s="274" t="s">
        <v>2844</v>
      </c>
    </row>
    <row r="131" spans="1:10" ht="14.45" customHeight="1">
      <c r="A131" s="250" t="s">
        <v>9020</v>
      </c>
      <c r="B131" s="250" t="s">
        <v>7080</v>
      </c>
      <c r="C131" s="250"/>
      <c r="D131" s="277" t="s">
        <v>7081</v>
      </c>
      <c r="E131" s="278"/>
      <c r="F131" s="279">
        <v>0</v>
      </c>
      <c r="G131" s="272"/>
      <c r="H131" s="279">
        <v>0</v>
      </c>
      <c r="I131" s="280"/>
      <c r="J131" s="274" t="s">
        <v>2844</v>
      </c>
    </row>
    <row r="132" spans="1:10" ht="14.45" customHeight="1">
      <c r="A132" s="250" t="s">
        <v>6106</v>
      </c>
      <c r="B132" s="250" t="s">
        <v>6107</v>
      </c>
      <c r="C132" s="250"/>
      <c r="D132" s="277" t="s">
        <v>6108</v>
      </c>
      <c r="E132" s="278"/>
      <c r="F132" s="279">
        <v>0</v>
      </c>
      <c r="G132" s="272"/>
      <c r="H132" s="279">
        <v>0</v>
      </c>
      <c r="I132" s="280"/>
      <c r="J132" s="274" t="s">
        <v>2844</v>
      </c>
    </row>
    <row r="133" spans="1:10" ht="12" customHeight="1">
      <c r="A133" s="276"/>
      <c r="B133" s="250"/>
      <c r="C133" s="250"/>
      <c r="D133" s="277"/>
      <c r="E133" s="278"/>
      <c r="F133" s="279"/>
      <c r="G133" s="272"/>
      <c r="H133" s="279"/>
      <c r="I133" s="280"/>
      <c r="J133" s="274"/>
    </row>
    <row r="134" spans="1:10" ht="14.45" customHeight="1">
      <c r="A134" s="267" t="s">
        <v>657</v>
      </c>
      <c r="B134" s="267" t="s">
        <v>6109</v>
      </c>
      <c r="C134" s="267"/>
      <c r="D134" s="270" t="s">
        <v>6110</v>
      </c>
      <c r="E134" s="271"/>
      <c r="F134" s="272">
        <v>0</v>
      </c>
      <c r="G134" s="272"/>
      <c r="H134" s="272">
        <v>0</v>
      </c>
      <c r="I134" s="273"/>
      <c r="J134" s="274"/>
    </row>
    <row r="135" spans="1:10" ht="14.45" customHeight="1">
      <c r="A135" s="276" t="s">
        <v>533</v>
      </c>
      <c r="B135" s="250" t="s">
        <v>11620</v>
      </c>
      <c r="C135" s="250"/>
      <c r="D135" s="277" t="s">
        <v>11168</v>
      </c>
      <c r="E135" s="278"/>
      <c r="F135" s="279">
        <v>0</v>
      </c>
      <c r="G135" s="272"/>
      <c r="H135" s="279">
        <v>0</v>
      </c>
      <c r="I135" s="280"/>
      <c r="J135" s="274" t="s">
        <v>2844</v>
      </c>
    </row>
    <row r="136" spans="1:10" ht="14.45" customHeight="1">
      <c r="A136" s="276" t="s">
        <v>661</v>
      </c>
      <c r="B136" s="250" t="s">
        <v>11172</v>
      </c>
      <c r="C136" s="250"/>
      <c r="D136" s="277" t="s">
        <v>11173</v>
      </c>
      <c r="E136" s="278"/>
      <c r="F136" s="279">
        <v>0</v>
      </c>
      <c r="G136" s="272"/>
      <c r="H136" s="279">
        <v>0</v>
      </c>
      <c r="I136" s="280"/>
      <c r="J136" s="274" t="s">
        <v>2844</v>
      </c>
    </row>
    <row r="137" spans="1:10" ht="14.45" customHeight="1">
      <c r="A137" s="276" t="s">
        <v>12491</v>
      </c>
      <c r="B137" s="250" t="s">
        <v>1310</v>
      </c>
      <c r="C137" s="250"/>
      <c r="D137" s="277" t="s">
        <v>1311</v>
      </c>
      <c r="E137" s="278"/>
      <c r="F137" s="279">
        <v>0</v>
      </c>
      <c r="G137" s="272"/>
      <c r="H137" s="279">
        <v>0</v>
      </c>
      <c r="I137" s="280"/>
      <c r="J137" s="274" t="s">
        <v>2844</v>
      </c>
    </row>
    <row r="138" spans="1:10" ht="12" hidden="1" customHeight="1" outlineLevel="1">
      <c r="A138" s="276"/>
      <c r="B138" s="250"/>
      <c r="C138" s="250"/>
      <c r="D138" s="277"/>
      <c r="E138" s="278"/>
      <c r="F138" s="279"/>
      <c r="G138" s="272"/>
      <c r="H138" s="279"/>
      <c r="I138" s="280"/>
      <c r="J138" s="274"/>
    </row>
    <row r="139" spans="1:10" ht="15" hidden="1" customHeight="1" outlineLevel="1">
      <c r="A139" s="267" t="s">
        <v>4501</v>
      </c>
      <c r="B139" s="267" t="s">
        <v>4502</v>
      </c>
      <c r="C139" s="267"/>
      <c r="D139" s="270" t="s">
        <v>4503</v>
      </c>
      <c r="E139" s="271"/>
      <c r="F139" s="272">
        <v>0</v>
      </c>
      <c r="G139" s="272"/>
      <c r="H139" s="272">
        <v>0</v>
      </c>
      <c r="I139" s="273"/>
      <c r="J139" s="274"/>
    </row>
    <row r="140" spans="1:10" ht="12" customHeight="1" collapsed="1">
      <c r="A140" s="276"/>
      <c r="B140" s="250"/>
      <c r="C140" s="250"/>
      <c r="D140" s="277"/>
      <c r="E140" s="278"/>
      <c r="F140" s="279"/>
      <c r="G140" s="272"/>
      <c r="H140" s="279"/>
      <c r="I140" s="280"/>
      <c r="J140" s="274"/>
    </row>
    <row r="141" spans="1:10" ht="17.100000000000001" customHeight="1" thickBot="1">
      <c r="A141" s="267"/>
      <c r="B141" s="267" t="s">
        <v>4504</v>
      </c>
      <c r="C141" s="267"/>
      <c r="D141" s="270" t="s">
        <v>4505</v>
      </c>
      <c r="E141" s="271"/>
      <c r="F141" s="293">
        <v>0</v>
      </c>
      <c r="G141" s="272"/>
      <c r="H141" s="293">
        <v>0</v>
      </c>
      <c r="I141" s="294"/>
      <c r="J141" s="274"/>
    </row>
    <row r="142" spans="1:10" s="254" customFormat="1" ht="16.350000000000001" customHeight="1" thickTop="1">
      <c r="A142" s="250" t="str">
        <f>Menu!B5</f>
        <v>Quý II của năm tài chính kết thúc ngày 31 tháng 12 năm 2015</v>
      </c>
      <c r="B142" s="251"/>
      <c r="C142" s="251"/>
      <c r="D142" s="251"/>
      <c r="E142" s="251"/>
      <c r="F142" s="295">
        <v>0</v>
      </c>
      <c r="G142" s="251"/>
      <c r="H142" s="295">
        <v>0</v>
      </c>
      <c r="I142" s="253"/>
      <c r="J142" s="308"/>
    </row>
    <row r="143" spans="1:10" ht="16.350000000000001" customHeight="1">
      <c r="A143" s="267" t="s">
        <v>5540</v>
      </c>
      <c r="B143" s="250"/>
      <c r="C143" s="250"/>
      <c r="D143" s="277"/>
      <c r="E143" s="278"/>
      <c r="F143" s="279"/>
      <c r="G143" s="279"/>
      <c r="H143" s="279"/>
      <c r="I143" s="280"/>
      <c r="J143" s="274"/>
    </row>
    <row r="144" spans="1:10" s="254" customFormat="1" ht="5.0999999999999996" customHeight="1" thickBot="1">
      <c r="A144" s="255"/>
      <c r="B144" s="256"/>
      <c r="C144" s="256"/>
      <c r="D144" s="256"/>
      <c r="E144" s="256"/>
      <c r="F144" s="256"/>
      <c r="G144" s="256"/>
      <c r="H144" s="256"/>
      <c r="I144" s="253"/>
      <c r="J144" s="308"/>
    </row>
    <row r="145" spans="1:17" ht="15" customHeight="1">
      <c r="A145" s="267"/>
      <c r="B145" s="250"/>
      <c r="C145" s="250"/>
      <c r="D145" s="277"/>
      <c r="E145" s="278"/>
      <c r="F145" s="279"/>
      <c r="G145" s="279"/>
      <c r="H145" s="279"/>
      <c r="I145" s="280"/>
      <c r="J145" s="274"/>
    </row>
    <row r="146" spans="1:17" ht="21.95" customHeight="1">
      <c r="A146" s="262" t="s">
        <v>12469</v>
      </c>
      <c r="B146" s="257"/>
      <c r="C146" s="257"/>
      <c r="D146" s="257"/>
      <c r="E146" s="257"/>
      <c r="F146" s="296"/>
      <c r="G146" s="296"/>
      <c r="H146" s="296"/>
      <c r="I146" s="273"/>
      <c r="J146" s="274"/>
    </row>
    <row r="147" spans="1:17" ht="15" customHeight="1">
      <c r="A147" s="250"/>
      <c r="B147" s="250"/>
      <c r="C147" s="250"/>
      <c r="D147" s="277"/>
      <c r="E147" s="278"/>
      <c r="F147" s="279"/>
      <c r="G147" s="279"/>
      <c r="H147" s="279"/>
      <c r="I147" s="280"/>
      <c r="J147" s="274"/>
    </row>
    <row r="148" spans="1:17" s="186" customFormat="1" ht="27.95" customHeight="1">
      <c r="A148" s="172" t="s">
        <v>12470</v>
      </c>
      <c r="B148" s="173"/>
      <c r="C148" s="173"/>
      <c r="D148" s="177"/>
      <c r="E148" s="178" t="s">
        <v>6087</v>
      </c>
      <c r="F148" s="179" t="s">
        <v>4021</v>
      </c>
      <c r="G148" s="180"/>
      <c r="H148" s="179" t="s">
        <v>4022</v>
      </c>
      <c r="I148" s="181" t="s">
        <v>4023</v>
      </c>
      <c r="J148" s="185"/>
    </row>
    <row r="149" spans="1:17" ht="15" customHeight="1">
      <c r="A149" s="267"/>
      <c r="B149" s="267"/>
      <c r="C149" s="267"/>
      <c r="D149" s="270"/>
      <c r="E149" s="278"/>
      <c r="F149" s="279"/>
      <c r="G149" s="279"/>
      <c r="H149" s="279"/>
      <c r="I149" s="280"/>
      <c r="J149" s="274"/>
    </row>
    <row r="150" spans="1:17" ht="15" customHeight="1">
      <c r="A150" s="276" t="s">
        <v>533</v>
      </c>
      <c r="B150" s="250" t="s">
        <v>12471</v>
      </c>
      <c r="C150" s="250"/>
      <c r="D150" s="277"/>
      <c r="E150" s="278"/>
      <c r="F150" s="279">
        <v>0</v>
      </c>
      <c r="G150" s="279"/>
      <c r="H150" s="279">
        <v>0</v>
      </c>
      <c r="I150" s="280"/>
      <c r="J150" s="274" t="s">
        <v>2844</v>
      </c>
      <c r="Q150" s="281" t="s">
        <v>12236</v>
      </c>
    </row>
    <row r="151" spans="1:17" ht="15" customHeight="1">
      <c r="A151" s="276" t="s">
        <v>661</v>
      </c>
      <c r="B151" s="250" t="s">
        <v>7811</v>
      </c>
      <c r="C151" s="250"/>
      <c r="D151" s="277"/>
      <c r="E151" s="278"/>
      <c r="F151" s="279">
        <v>0</v>
      </c>
      <c r="G151" s="279"/>
      <c r="H151" s="279">
        <v>0</v>
      </c>
      <c r="I151" s="280"/>
      <c r="J151" s="274" t="s">
        <v>2844</v>
      </c>
      <c r="Q151" s="281" t="s">
        <v>12237</v>
      </c>
    </row>
    <row r="152" spans="1:17" ht="15" customHeight="1">
      <c r="A152" s="276" t="s">
        <v>12491</v>
      </c>
      <c r="B152" s="250" t="s">
        <v>11859</v>
      </c>
      <c r="C152" s="250"/>
      <c r="D152" s="277"/>
      <c r="E152" s="278"/>
      <c r="F152" s="279">
        <v>0</v>
      </c>
      <c r="G152" s="279"/>
      <c r="H152" s="279">
        <v>0</v>
      </c>
      <c r="I152" s="280"/>
      <c r="J152" s="274" t="s">
        <v>2844</v>
      </c>
      <c r="Q152" s="281" t="s">
        <v>12238</v>
      </c>
    </row>
    <row r="153" spans="1:17" ht="15" customHeight="1">
      <c r="A153" s="276" t="s">
        <v>13295</v>
      </c>
      <c r="B153" s="250" t="s">
        <v>11860</v>
      </c>
      <c r="C153" s="250"/>
      <c r="D153" s="277"/>
      <c r="E153" s="278"/>
      <c r="F153" s="279">
        <v>0</v>
      </c>
      <c r="G153" s="279"/>
      <c r="H153" s="279">
        <v>0</v>
      </c>
      <c r="I153" s="280"/>
      <c r="J153" s="274" t="s">
        <v>2844</v>
      </c>
      <c r="Q153" s="281" t="s">
        <v>12239</v>
      </c>
    </row>
    <row r="154" spans="1:17" ht="15" customHeight="1">
      <c r="A154" s="276" t="s">
        <v>13297</v>
      </c>
      <c r="B154" s="250" t="s">
        <v>11861</v>
      </c>
      <c r="C154" s="250"/>
      <c r="D154" s="277"/>
      <c r="E154" s="278"/>
      <c r="F154" s="279"/>
      <c r="G154" s="279"/>
      <c r="H154" s="279"/>
      <c r="I154" s="280"/>
      <c r="J154" s="274"/>
    </row>
    <row r="155" spans="1:17" ht="15" customHeight="1">
      <c r="A155" s="276"/>
      <c r="B155" s="250" t="s">
        <v>11862</v>
      </c>
      <c r="C155" s="250"/>
      <c r="D155" s="277"/>
      <c r="E155" s="278"/>
      <c r="F155" s="586">
        <v>0</v>
      </c>
      <c r="G155" s="586"/>
      <c r="H155" s="586">
        <v>0</v>
      </c>
      <c r="I155" s="280"/>
      <c r="J155" s="274"/>
      <c r="Q155" s="281" t="s">
        <v>12240</v>
      </c>
    </row>
    <row r="156" spans="1:17" ht="15" customHeight="1">
      <c r="A156" s="276"/>
      <c r="B156" s="250" t="s">
        <v>11863</v>
      </c>
      <c r="C156" s="250"/>
      <c r="D156" s="277"/>
      <c r="E156" s="278"/>
      <c r="F156" s="586">
        <v>0</v>
      </c>
      <c r="G156" s="586"/>
      <c r="H156" s="586">
        <v>0</v>
      </c>
      <c r="I156" s="280"/>
      <c r="J156" s="274"/>
      <c r="Q156" s="281" t="s">
        <v>12241</v>
      </c>
    </row>
    <row r="157" spans="1:17" ht="15" customHeight="1">
      <c r="A157" s="276"/>
      <c r="B157" s="250" t="s">
        <v>11864</v>
      </c>
      <c r="C157" s="250"/>
      <c r="D157" s="277"/>
      <c r="E157" s="278"/>
      <c r="F157" s="586">
        <v>0</v>
      </c>
      <c r="G157" s="586"/>
      <c r="H157" s="586">
        <v>0</v>
      </c>
      <c r="I157" s="280"/>
      <c r="J157" s="274"/>
      <c r="Q157" s="281" t="s">
        <v>12242</v>
      </c>
    </row>
    <row r="158" spans="1:17" ht="15" customHeight="1">
      <c r="A158" s="276"/>
      <c r="B158" s="250" t="s">
        <v>5850</v>
      </c>
      <c r="C158" s="250"/>
      <c r="D158" s="277"/>
      <c r="E158" s="278"/>
      <c r="F158" s="586">
        <v>0</v>
      </c>
      <c r="G158" s="586"/>
      <c r="H158" s="586">
        <v>0</v>
      </c>
      <c r="I158" s="280"/>
      <c r="J158" s="274"/>
      <c r="Q158" s="281" t="s">
        <v>12243</v>
      </c>
    </row>
    <row r="159" spans="1:17" ht="15" customHeight="1">
      <c r="A159" s="276"/>
      <c r="B159" s="250" t="s">
        <v>5851</v>
      </c>
      <c r="C159" s="250"/>
      <c r="D159" s="277"/>
      <c r="E159" s="278"/>
      <c r="F159" s="586">
        <v>0</v>
      </c>
      <c r="G159" s="586"/>
      <c r="H159" s="586">
        <v>0</v>
      </c>
      <c r="I159" s="280"/>
      <c r="J159" s="274"/>
      <c r="Q159" s="281" t="s">
        <v>12244</v>
      </c>
    </row>
    <row r="160" spans="1:17" ht="15" customHeight="1">
      <c r="A160" s="276"/>
      <c r="B160" s="250" t="s">
        <v>5852</v>
      </c>
      <c r="C160" s="250"/>
      <c r="D160" s="277"/>
      <c r="E160" s="278"/>
      <c r="F160" s="586">
        <v>0</v>
      </c>
      <c r="G160" s="586"/>
      <c r="H160" s="586">
        <v>0</v>
      </c>
      <c r="I160" s="280"/>
      <c r="J160" s="274"/>
      <c r="Q160" s="281" t="s">
        <v>2073</v>
      </c>
    </row>
    <row r="161" spans="1:17" ht="15" customHeight="1">
      <c r="A161" s="276"/>
      <c r="B161" s="250" t="s">
        <v>5853</v>
      </c>
      <c r="C161" s="250"/>
      <c r="D161" s="277"/>
      <c r="E161" s="278"/>
      <c r="F161" s="586">
        <v>0</v>
      </c>
      <c r="G161" s="586"/>
      <c r="H161" s="586">
        <v>0</v>
      </c>
      <c r="I161" s="280"/>
      <c r="J161" s="274"/>
      <c r="Q161" s="281" t="s">
        <v>2074</v>
      </c>
    </row>
    <row r="162" spans="1:17" ht="15" customHeight="1">
      <c r="A162" s="276"/>
      <c r="B162" s="250" t="s">
        <v>5854</v>
      </c>
      <c r="C162" s="250"/>
      <c r="D162" s="277"/>
      <c r="E162" s="278"/>
      <c r="F162" s="586">
        <v>0</v>
      </c>
      <c r="G162" s="586"/>
      <c r="H162" s="586">
        <v>0</v>
      </c>
      <c r="I162" s="280"/>
      <c r="J162" s="274"/>
      <c r="Q162" s="281" t="s">
        <v>2076</v>
      </c>
    </row>
    <row r="163" spans="1:17" ht="15" customHeight="1">
      <c r="A163" s="276" t="s">
        <v>13302</v>
      </c>
      <c r="B163" s="250" t="s">
        <v>3246</v>
      </c>
      <c r="C163" s="250"/>
      <c r="D163" s="277"/>
      <c r="E163" s="278"/>
      <c r="F163" s="279">
        <v>0</v>
      </c>
      <c r="G163" s="279"/>
      <c r="H163" s="279">
        <v>0</v>
      </c>
      <c r="I163" s="280"/>
      <c r="J163" s="274" t="s">
        <v>2844</v>
      </c>
      <c r="Q163" s="281" t="s">
        <v>2075</v>
      </c>
    </row>
    <row r="164" spans="1:17" ht="15" customHeight="1">
      <c r="A164" s="250"/>
      <c r="B164" s="250"/>
      <c r="C164" s="250"/>
      <c r="D164" s="250"/>
      <c r="E164" s="251"/>
      <c r="F164" s="279"/>
      <c r="G164" s="279"/>
      <c r="H164" s="279"/>
      <c r="I164" s="280"/>
      <c r="J164" s="274"/>
    </row>
    <row r="165" spans="1:17" ht="15" customHeight="1">
      <c r="A165" s="250"/>
      <c r="B165" s="250"/>
      <c r="C165" s="250"/>
      <c r="D165" s="250"/>
      <c r="E165" s="251"/>
      <c r="F165" s="279"/>
      <c r="G165" s="279"/>
      <c r="H165" s="279"/>
      <c r="I165" s="280"/>
      <c r="J165" s="274"/>
    </row>
    <row r="166" spans="1:17" s="261" customFormat="1" ht="15" customHeight="1">
      <c r="A166" s="251"/>
      <c r="B166" s="251"/>
      <c r="C166" s="251"/>
      <c r="D166" s="251"/>
      <c r="E166" s="251"/>
      <c r="F166" s="259" t="s">
        <v>5277</v>
      </c>
      <c r="G166" s="259"/>
      <c r="H166" s="259"/>
      <c r="I166" s="297"/>
      <c r="J166" s="265"/>
    </row>
    <row r="167" spans="1:17" s="261" customFormat="1" ht="20.100000000000001" customHeight="1">
      <c r="A167" s="263" t="str">
        <f>Menu!A12</f>
        <v>Người lập biểu</v>
      </c>
      <c r="B167" s="263"/>
      <c r="C167" s="263" t="str">
        <f>Menu!A13</f>
        <v>Kế toán trưởng</v>
      </c>
      <c r="D167" s="259"/>
      <c r="E167" s="263"/>
      <c r="F167" s="257" t="str">
        <f>Menu!A14</f>
        <v>Tổng Giám đốc</v>
      </c>
      <c r="G167" s="259"/>
      <c r="H167" s="263"/>
      <c r="I167" s="264"/>
      <c r="J167" s="265"/>
    </row>
    <row r="168" spans="1:17" s="261" customFormat="1" ht="12" customHeight="1">
      <c r="A168" s="259"/>
      <c r="B168" s="259"/>
      <c r="C168" s="259"/>
      <c r="D168" s="259"/>
      <c r="E168" s="259"/>
      <c r="F168" s="259"/>
      <c r="G168" s="259"/>
      <c r="H168" s="259"/>
      <c r="I168" s="260"/>
      <c r="J168" s="265"/>
    </row>
    <row r="169" spans="1:17" s="261" customFormat="1" ht="12" customHeight="1">
      <c r="A169" s="259"/>
      <c r="B169" s="259"/>
      <c r="C169" s="259"/>
      <c r="D169" s="259"/>
      <c r="E169" s="259"/>
      <c r="F169" s="259"/>
      <c r="G169" s="259"/>
      <c r="H169" s="259"/>
      <c r="I169" s="260"/>
      <c r="J169" s="265"/>
    </row>
    <row r="170" spans="1:17" s="261" customFormat="1" ht="12" customHeight="1">
      <c r="A170" s="259"/>
      <c r="B170" s="259"/>
      <c r="C170" s="259"/>
      <c r="D170" s="259"/>
      <c r="E170" s="259"/>
      <c r="F170" s="259"/>
      <c r="G170" s="259"/>
      <c r="H170" s="259"/>
      <c r="I170" s="260"/>
      <c r="J170" s="265"/>
    </row>
    <row r="171" spans="1:17" s="261" customFormat="1" ht="12" customHeight="1">
      <c r="A171" s="259"/>
      <c r="B171" s="259"/>
      <c r="C171" s="259"/>
      <c r="D171" s="259"/>
      <c r="E171" s="259"/>
      <c r="F171" s="259"/>
      <c r="G171" s="259"/>
      <c r="H171" s="259"/>
      <c r="I171" s="260"/>
      <c r="J171" s="265"/>
    </row>
    <row r="172" spans="1:17" s="261" customFormat="1" ht="12" customHeight="1">
      <c r="A172" s="259"/>
      <c r="B172" s="259"/>
      <c r="C172" s="259"/>
      <c r="D172" s="259"/>
      <c r="E172" s="259"/>
      <c r="F172" s="259"/>
      <c r="G172" s="259"/>
      <c r="H172" s="259"/>
      <c r="I172" s="260"/>
      <c r="J172" s="265"/>
    </row>
    <row r="173" spans="1:17" s="261" customFormat="1" ht="15" customHeight="1">
      <c r="A173" s="259" t="s">
        <v>3247</v>
      </c>
      <c r="B173" s="259"/>
      <c r="C173" s="259" t="s">
        <v>3248</v>
      </c>
      <c r="D173" s="259"/>
      <c r="E173" s="259"/>
      <c r="F173" s="259" t="s">
        <v>3247</v>
      </c>
      <c r="G173" s="259"/>
      <c r="H173" s="259"/>
      <c r="I173" s="260"/>
      <c r="J173" s="265"/>
    </row>
    <row r="174" spans="1:17" s="261" customFormat="1" ht="20.100000000000001" customHeight="1">
      <c r="A174" s="263" t="str">
        <f>Menu!B12</f>
        <v>Vương Thị Ánh Duyên</v>
      </c>
      <c r="B174" s="263"/>
      <c r="C174" s="263" t="str">
        <f>Menu!B13</f>
        <v>Nguyễn Khánh Chi</v>
      </c>
      <c r="D174" s="259"/>
      <c r="E174" s="263"/>
      <c r="F174" s="263" t="str">
        <f>Menu!B14</f>
        <v>Đường Đức Hóa</v>
      </c>
      <c r="G174" s="259"/>
      <c r="H174" s="263"/>
      <c r="I174" s="298"/>
      <c r="J174" s="265"/>
    </row>
    <row r="175" spans="1:17" ht="15" customHeight="1">
      <c r="A175" s="251" t="str">
        <f>Menu!B5</f>
        <v>Quý II của năm tài chính kết thúc ngày 31 tháng 12 năm 2015</v>
      </c>
      <c r="B175" s="251"/>
      <c r="C175" s="251"/>
      <c r="D175" s="251"/>
      <c r="E175" s="251"/>
      <c r="F175" s="251"/>
      <c r="G175" s="251"/>
      <c r="H175" s="251"/>
      <c r="I175" s="300"/>
    </row>
    <row r="176" spans="1:17" ht="5.0999999999999996" customHeight="1" thickBot="1">
      <c r="A176" s="284"/>
      <c r="B176" s="302"/>
      <c r="C176" s="302"/>
      <c r="D176" s="302"/>
      <c r="E176" s="302"/>
      <c r="F176" s="302"/>
      <c r="G176" s="302"/>
      <c r="H176" s="302"/>
    </row>
    <row r="177" spans="1:12" s="261" customFormat="1" ht="15" customHeight="1">
      <c r="A177" s="257"/>
      <c r="B177" s="258"/>
      <c r="C177" s="258"/>
      <c r="D177" s="258"/>
      <c r="E177" s="259"/>
      <c r="F177" s="258"/>
      <c r="G177" s="258"/>
      <c r="H177" s="258"/>
      <c r="I177" s="260"/>
      <c r="J177" s="265"/>
    </row>
    <row r="178" spans="1:12" s="266" customFormat="1" ht="21.95" customHeight="1">
      <c r="A178" s="262" t="s">
        <v>3249</v>
      </c>
      <c r="B178" s="257"/>
      <c r="C178" s="257"/>
      <c r="D178" s="257"/>
      <c r="E178" s="263"/>
      <c r="F178" s="257"/>
      <c r="G178" s="257"/>
      <c r="H178" s="257"/>
      <c r="I178" s="264"/>
      <c r="J178" s="265"/>
    </row>
    <row r="179" spans="1:12" s="266" customFormat="1" ht="15" customHeight="1">
      <c r="A179" s="263" t="str">
        <f>Menu!B7</f>
        <v>Quý II của năm tài chính kết thúc ngày 31 tháng 12 năm 2015</v>
      </c>
      <c r="B179" s="257"/>
      <c r="C179" s="257"/>
      <c r="D179" s="257"/>
      <c r="E179" s="263"/>
      <c r="F179" s="257"/>
      <c r="G179" s="257"/>
      <c r="H179" s="257"/>
      <c r="I179" s="264"/>
      <c r="J179" s="265"/>
    </row>
    <row r="180" spans="1:12" s="266" customFormat="1" ht="6" customHeight="1">
      <c r="A180" s="267"/>
      <c r="B180" s="267"/>
      <c r="C180" s="267"/>
      <c r="D180" s="267"/>
      <c r="E180" s="268"/>
      <c r="F180" s="267"/>
      <c r="G180" s="267"/>
      <c r="H180" s="267"/>
      <c r="I180" s="264"/>
      <c r="J180" s="265"/>
    </row>
    <row r="181" spans="1:12" s="261" customFormat="1" ht="15" customHeight="1">
      <c r="A181" s="250"/>
      <c r="B181" s="250"/>
      <c r="C181" s="250"/>
      <c r="D181" s="250"/>
      <c r="E181" s="251"/>
      <c r="F181" s="250"/>
      <c r="G181" s="250"/>
      <c r="H181" s="269" t="s">
        <v>10913</v>
      </c>
      <c r="I181" s="260"/>
      <c r="J181" s="265"/>
    </row>
    <row r="182" spans="1:12" s="261" customFormat="1" ht="6" customHeight="1">
      <c r="A182" s="250"/>
      <c r="B182" s="250"/>
      <c r="C182" s="250"/>
      <c r="D182" s="250"/>
      <c r="E182" s="251"/>
      <c r="F182" s="250"/>
      <c r="G182" s="250"/>
      <c r="H182" s="250"/>
      <c r="I182" s="260"/>
      <c r="J182" s="265"/>
    </row>
    <row r="183" spans="1:12" s="175" customFormat="1" ht="27.95" customHeight="1">
      <c r="A183" s="172" t="s">
        <v>12470</v>
      </c>
      <c r="B183" s="173"/>
      <c r="C183" s="173"/>
      <c r="D183" s="177" t="s">
        <v>6086</v>
      </c>
      <c r="E183" s="178" t="s">
        <v>951</v>
      </c>
      <c r="F183" s="179" t="s">
        <v>5544</v>
      </c>
      <c r="G183" s="180"/>
      <c r="H183" s="179" t="s">
        <v>5545</v>
      </c>
      <c r="I183" s="181" t="s">
        <v>5546</v>
      </c>
      <c r="J183" s="182" t="s">
        <v>4024</v>
      </c>
      <c r="K183" s="183"/>
    </row>
    <row r="184" spans="1:12" s="261" customFormat="1" ht="15" customHeight="1">
      <c r="A184" s="267"/>
      <c r="B184" s="267"/>
      <c r="C184" s="267"/>
      <c r="D184" s="270"/>
      <c r="E184" s="270"/>
      <c r="F184" s="267" t="s">
        <v>3412</v>
      </c>
      <c r="G184" s="267"/>
      <c r="H184" s="267" t="s">
        <v>3412</v>
      </c>
      <c r="I184" s="264"/>
      <c r="J184" s="265"/>
    </row>
    <row r="185" spans="1:12" s="275" customFormat="1" ht="15" customHeight="1">
      <c r="A185" s="309" t="s">
        <v>533</v>
      </c>
      <c r="B185" s="310" t="s">
        <v>952</v>
      </c>
      <c r="C185" s="310"/>
      <c r="D185" s="311" t="s">
        <v>10489</v>
      </c>
      <c r="E185" s="312" t="s">
        <v>5547</v>
      </c>
      <c r="F185" s="272">
        <v>0</v>
      </c>
      <c r="G185" s="272"/>
      <c r="H185" s="272">
        <v>0</v>
      </c>
      <c r="I185" s="273"/>
      <c r="J185" s="274" t="s">
        <v>2844</v>
      </c>
      <c r="L185" s="313"/>
    </row>
    <row r="186" spans="1:12" s="275" customFormat="1" ht="6.95" customHeight="1">
      <c r="A186" s="309"/>
      <c r="B186" s="310"/>
      <c r="C186" s="310"/>
      <c r="D186" s="311"/>
      <c r="E186" s="312"/>
      <c r="F186" s="272"/>
      <c r="G186" s="272"/>
      <c r="H186" s="272"/>
      <c r="I186" s="273"/>
      <c r="J186" s="274"/>
    </row>
    <row r="187" spans="1:12" s="275" customFormat="1" ht="15" customHeight="1">
      <c r="A187" s="309" t="s">
        <v>661</v>
      </c>
      <c r="B187" s="310" t="s">
        <v>954</v>
      </c>
      <c r="C187" s="310"/>
      <c r="D187" s="311" t="s">
        <v>11380</v>
      </c>
      <c r="E187" s="312"/>
      <c r="F187" s="272">
        <v>0</v>
      </c>
      <c r="G187" s="272"/>
      <c r="H187" s="272">
        <v>0</v>
      </c>
      <c r="I187" s="273"/>
      <c r="J187" s="274" t="s">
        <v>2844</v>
      </c>
    </row>
    <row r="188" spans="1:12" s="275" customFormat="1" ht="6.95" customHeight="1">
      <c r="A188" s="309"/>
      <c r="B188" s="310"/>
      <c r="C188" s="310"/>
      <c r="D188" s="311"/>
      <c r="E188" s="312"/>
      <c r="F188" s="272"/>
      <c r="G188" s="272"/>
      <c r="H188" s="272"/>
      <c r="I188" s="273"/>
      <c r="J188" s="274"/>
    </row>
    <row r="189" spans="1:12" s="275" customFormat="1" ht="15" customHeight="1">
      <c r="A189" s="309" t="s">
        <v>12491</v>
      </c>
      <c r="B189" s="310" t="s">
        <v>12026</v>
      </c>
      <c r="C189" s="310"/>
      <c r="D189" s="312">
        <v>10</v>
      </c>
      <c r="E189" s="312"/>
      <c r="F189" s="272">
        <v>0</v>
      </c>
      <c r="G189" s="272"/>
      <c r="H189" s="272">
        <v>0</v>
      </c>
      <c r="I189" s="273"/>
      <c r="J189" s="274"/>
    </row>
    <row r="190" spans="1:12" s="275" customFormat="1" ht="6.95" customHeight="1">
      <c r="A190" s="309"/>
      <c r="B190" s="310"/>
      <c r="C190" s="310"/>
      <c r="D190" s="312"/>
      <c r="E190" s="312"/>
      <c r="F190" s="272"/>
      <c r="G190" s="272"/>
      <c r="H190" s="272"/>
      <c r="I190" s="273"/>
      <c r="J190" s="274"/>
    </row>
    <row r="191" spans="1:12" s="275" customFormat="1" ht="15" customHeight="1">
      <c r="A191" s="309" t="s">
        <v>13295</v>
      </c>
      <c r="B191" s="310" t="s">
        <v>12027</v>
      </c>
      <c r="C191" s="310"/>
      <c r="D191" s="312">
        <v>11</v>
      </c>
      <c r="E191" s="312"/>
      <c r="F191" s="272">
        <v>0</v>
      </c>
      <c r="G191" s="272"/>
      <c r="H191" s="272">
        <v>0</v>
      </c>
      <c r="I191" s="273"/>
      <c r="J191" s="274" t="s">
        <v>2844</v>
      </c>
    </row>
    <row r="192" spans="1:12" s="275" customFormat="1" ht="6.95" customHeight="1">
      <c r="A192" s="309"/>
      <c r="B192" s="310"/>
      <c r="C192" s="310"/>
      <c r="D192" s="312"/>
      <c r="E192" s="312"/>
      <c r="F192" s="272"/>
      <c r="G192" s="272"/>
      <c r="H192" s="272"/>
      <c r="I192" s="273"/>
      <c r="J192" s="274"/>
    </row>
    <row r="193" spans="1:10" s="275" customFormat="1" ht="15" customHeight="1">
      <c r="A193" s="309" t="s">
        <v>13297</v>
      </c>
      <c r="B193" s="310" t="s">
        <v>10330</v>
      </c>
      <c r="C193" s="310"/>
      <c r="D193" s="312">
        <v>20</v>
      </c>
      <c r="E193" s="312"/>
      <c r="F193" s="272">
        <v>0</v>
      </c>
      <c r="G193" s="272"/>
      <c r="H193" s="272">
        <v>0</v>
      </c>
      <c r="I193" s="273"/>
      <c r="J193" s="274"/>
    </row>
    <row r="194" spans="1:10" s="275" customFormat="1" ht="6.95" customHeight="1">
      <c r="A194" s="309"/>
      <c r="B194" s="310"/>
      <c r="C194" s="310"/>
      <c r="D194" s="312"/>
      <c r="E194" s="312"/>
      <c r="F194" s="272"/>
      <c r="G194" s="272"/>
      <c r="H194" s="272"/>
      <c r="I194" s="273"/>
      <c r="J194" s="274"/>
    </row>
    <row r="195" spans="1:10" s="275" customFormat="1" ht="15" customHeight="1">
      <c r="A195" s="309" t="s">
        <v>13302</v>
      </c>
      <c r="B195" s="310" t="s">
        <v>10331</v>
      </c>
      <c r="C195" s="310"/>
      <c r="D195" s="312">
        <v>21</v>
      </c>
      <c r="E195" s="312"/>
      <c r="F195" s="272">
        <v>0</v>
      </c>
      <c r="G195" s="272"/>
      <c r="H195" s="272">
        <v>0</v>
      </c>
      <c r="I195" s="273"/>
      <c r="J195" s="274" t="s">
        <v>2844</v>
      </c>
    </row>
    <row r="196" spans="1:10" s="275" customFormat="1" ht="6.95" customHeight="1">
      <c r="A196" s="309"/>
      <c r="B196" s="310"/>
      <c r="C196" s="310"/>
      <c r="D196" s="312"/>
      <c r="E196" s="312"/>
      <c r="F196" s="272"/>
      <c r="G196" s="272"/>
      <c r="H196" s="272"/>
      <c r="I196" s="273"/>
      <c r="J196" s="274"/>
    </row>
    <row r="197" spans="1:10" s="275" customFormat="1" ht="15" customHeight="1">
      <c r="A197" s="309" t="s">
        <v>11925</v>
      </c>
      <c r="B197" s="310" t="s">
        <v>10332</v>
      </c>
      <c r="C197" s="310"/>
      <c r="D197" s="312">
        <v>22</v>
      </c>
      <c r="E197" s="312"/>
      <c r="F197" s="272">
        <v>0</v>
      </c>
      <c r="G197" s="272"/>
      <c r="H197" s="272">
        <v>0</v>
      </c>
      <c r="I197" s="273"/>
      <c r="J197" s="274" t="s">
        <v>2844</v>
      </c>
    </row>
    <row r="198" spans="1:10" ht="15" customHeight="1">
      <c r="A198" s="286"/>
      <c r="B198" s="286" t="s">
        <v>10333</v>
      </c>
      <c r="C198" s="286"/>
      <c r="D198" s="314">
        <v>23</v>
      </c>
      <c r="E198" s="314"/>
      <c r="F198" s="279">
        <v>0</v>
      </c>
      <c r="G198" s="272"/>
      <c r="H198" s="279">
        <v>0</v>
      </c>
      <c r="I198" s="280"/>
      <c r="J198" s="274"/>
    </row>
    <row r="199" spans="1:10" ht="6.95" customHeight="1">
      <c r="A199" s="286"/>
      <c r="B199" s="286"/>
      <c r="C199" s="286"/>
      <c r="D199" s="314"/>
      <c r="E199" s="314"/>
      <c r="F199" s="279"/>
      <c r="G199" s="272"/>
      <c r="H199" s="279"/>
      <c r="I199" s="280"/>
      <c r="J199" s="274"/>
    </row>
    <row r="200" spans="1:10" s="275" customFormat="1" ht="15" customHeight="1">
      <c r="A200" s="309" t="s">
        <v>7589</v>
      </c>
      <c r="B200" s="310" t="s">
        <v>10334</v>
      </c>
      <c r="C200" s="310"/>
      <c r="D200" s="312">
        <v>24</v>
      </c>
      <c r="E200" s="312"/>
      <c r="F200" s="272">
        <v>0</v>
      </c>
      <c r="G200" s="272"/>
      <c r="H200" s="272">
        <v>0</v>
      </c>
      <c r="I200" s="273"/>
      <c r="J200" s="274" t="s">
        <v>2844</v>
      </c>
    </row>
    <row r="201" spans="1:10" s="275" customFormat="1" ht="6.95" customHeight="1">
      <c r="A201" s="309"/>
      <c r="B201" s="310"/>
      <c r="C201" s="310"/>
      <c r="D201" s="312"/>
      <c r="E201" s="312"/>
      <c r="F201" s="272"/>
      <c r="G201" s="272"/>
      <c r="H201" s="272"/>
      <c r="I201" s="273"/>
      <c r="J201" s="274"/>
    </row>
    <row r="202" spans="1:10" s="275" customFormat="1" ht="15" customHeight="1">
      <c r="A202" s="309" t="s">
        <v>12125</v>
      </c>
      <c r="B202" s="310" t="s">
        <v>8749</v>
      </c>
      <c r="C202" s="310"/>
      <c r="D202" s="312">
        <v>25</v>
      </c>
      <c r="E202" s="312"/>
      <c r="F202" s="272">
        <v>0</v>
      </c>
      <c r="G202" s="272"/>
      <c r="H202" s="272">
        <v>0</v>
      </c>
      <c r="I202" s="273"/>
      <c r="J202" s="274" t="s">
        <v>2844</v>
      </c>
    </row>
    <row r="203" spans="1:10" s="275" customFormat="1" ht="6.95" customHeight="1">
      <c r="A203" s="309"/>
      <c r="B203" s="310"/>
      <c r="C203" s="310"/>
      <c r="D203" s="312"/>
      <c r="E203" s="312"/>
      <c r="F203" s="272"/>
      <c r="G203" s="272"/>
      <c r="H203" s="272"/>
      <c r="I203" s="273"/>
      <c r="J203" s="274"/>
    </row>
    <row r="204" spans="1:10" s="275" customFormat="1" ht="15" customHeight="1">
      <c r="A204" s="309" t="s">
        <v>9020</v>
      </c>
      <c r="B204" s="310" t="s">
        <v>13763</v>
      </c>
      <c r="C204" s="310"/>
      <c r="D204" s="312">
        <v>30</v>
      </c>
      <c r="E204" s="312"/>
      <c r="F204" s="272">
        <v>0</v>
      </c>
      <c r="G204" s="272"/>
      <c r="H204" s="272">
        <v>0</v>
      </c>
      <c r="I204" s="273"/>
      <c r="J204" s="274"/>
    </row>
    <row r="205" spans="1:10" s="275" customFormat="1" ht="6.95" customHeight="1">
      <c r="A205" s="309"/>
      <c r="B205" s="310"/>
      <c r="C205" s="310"/>
      <c r="D205" s="312"/>
      <c r="E205" s="312"/>
      <c r="F205" s="272"/>
      <c r="G205" s="272"/>
      <c r="H205" s="272"/>
      <c r="I205" s="273"/>
      <c r="J205" s="274"/>
    </row>
    <row r="206" spans="1:10" s="275" customFormat="1" ht="15" customHeight="1">
      <c r="A206" s="309" t="s">
        <v>6106</v>
      </c>
      <c r="B206" s="310" t="s">
        <v>12447</v>
      </c>
      <c r="C206" s="310"/>
      <c r="D206" s="312">
        <v>31</v>
      </c>
      <c r="E206" s="312"/>
      <c r="F206" s="272">
        <v>0</v>
      </c>
      <c r="G206" s="272"/>
      <c r="H206" s="272">
        <v>0</v>
      </c>
      <c r="I206" s="273"/>
      <c r="J206" s="274" t="s">
        <v>2844</v>
      </c>
    </row>
    <row r="207" spans="1:10" s="275" customFormat="1" ht="6.95" customHeight="1">
      <c r="A207" s="309"/>
      <c r="B207" s="310"/>
      <c r="C207" s="310"/>
      <c r="D207" s="312"/>
      <c r="E207" s="312"/>
      <c r="F207" s="272"/>
      <c r="G207" s="272"/>
      <c r="H207" s="272"/>
      <c r="I207" s="273"/>
      <c r="J207" s="274"/>
    </row>
    <row r="208" spans="1:10" s="275" customFormat="1" ht="15" customHeight="1">
      <c r="A208" s="309" t="s">
        <v>12448</v>
      </c>
      <c r="B208" s="310" t="s">
        <v>12449</v>
      </c>
      <c r="C208" s="310"/>
      <c r="D208" s="312">
        <v>32</v>
      </c>
      <c r="E208" s="312"/>
      <c r="F208" s="272">
        <v>0</v>
      </c>
      <c r="G208" s="272"/>
      <c r="H208" s="272">
        <v>0</v>
      </c>
      <c r="I208" s="273"/>
      <c r="J208" s="274" t="s">
        <v>2844</v>
      </c>
    </row>
    <row r="209" spans="1:10" s="275" customFormat="1" ht="6.95" customHeight="1">
      <c r="A209" s="309"/>
      <c r="B209" s="310"/>
      <c r="C209" s="310"/>
      <c r="D209" s="312"/>
      <c r="E209" s="312"/>
      <c r="F209" s="272"/>
      <c r="G209" s="272"/>
      <c r="H209" s="272"/>
      <c r="I209" s="273"/>
      <c r="J209" s="274"/>
    </row>
    <row r="210" spans="1:10" s="275" customFormat="1" ht="15" customHeight="1">
      <c r="A210" s="309" t="s">
        <v>12450</v>
      </c>
      <c r="B210" s="310" t="s">
        <v>10942</v>
      </c>
      <c r="C210" s="310"/>
      <c r="D210" s="312">
        <v>40</v>
      </c>
      <c r="E210" s="312"/>
      <c r="F210" s="272">
        <v>0</v>
      </c>
      <c r="G210" s="272"/>
      <c r="H210" s="272">
        <v>0</v>
      </c>
      <c r="I210" s="273"/>
      <c r="J210" s="274"/>
    </row>
    <row r="211" spans="1:10" s="275" customFormat="1" ht="6.95" hidden="1" customHeight="1" outlineLevel="1">
      <c r="A211" s="309"/>
      <c r="B211" s="310"/>
      <c r="C211" s="310"/>
      <c r="D211" s="312"/>
      <c r="E211" s="312"/>
      <c r="F211" s="272"/>
      <c r="G211" s="272"/>
      <c r="H211" s="272"/>
      <c r="I211" s="273"/>
      <c r="J211" s="274"/>
    </row>
    <row r="212" spans="1:10" s="275" customFormat="1" ht="15" hidden="1" customHeight="1" outlineLevel="1">
      <c r="A212" s="309" t="s">
        <v>10943</v>
      </c>
      <c r="B212" s="310" t="s">
        <v>3624</v>
      </c>
      <c r="C212" s="310"/>
      <c r="D212" s="312">
        <v>45</v>
      </c>
      <c r="E212" s="312"/>
      <c r="F212" s="272">
        <v>0</v>
      </c>
      <c r="G212" s="272"/>
      <c r="H212" s="272">
        <v>0</v>
      </c>
      <c r="I212" s="273"/>
      <c r="J212" s="274"/>
    </row>
    <row r="213" spans="1:10" s="275" customFormat="1" ht="6.95" customHeight="1" collapsed="1">
      <c r="A213" s="309"/>
      <c r="B213" s="310"/>
      <c r="C213" s="310"/>
      <c r="D213" s="312"/>
      <c r="E213" s="312"/>
      <c r="F213" s="272"/>
      <c r="G213" s="272"/>
      <c r="H213" s="272"/>
      <c r="I213" s="273"/>
      <c r="J213" s="274"/>
    </row>
    <row r="214" spans="1:10" s="275" customFormat="1" ht="15" customHeight="1">
      <c r="A214" s="309" t="s">
        <v>10943</v>
      </c>
      <c r="B214" s="310" t="s">
        <v>7765</v>
      </c>
      <c r="C214" s="310"/>
      <c r="D214" s="312">
        <v>50</v>
      </c>
      <c r="E214" s="312"/>
      <c r="F214" s="272">
        <v>0</v>
      </c>
      <c r="G214" s="272"/>
      <c r="H214" s="272">
        <v>0</v>
      </c>
      <c r="I214" s="273"/>
      <c r="J214" s="274"/>
    </row>
    <row r="215" spans="1:10" s="275" customFormat="1" ht="6.95" customHeight="1">
      <c r="A215" s="309"/>
      <c r="B215" s="310"/>
      <c r="C215" s="310"/>
      <c r="D215" s="312"/>
      <c r="E215" s="312"/>
      <c r="F215" s="272"/>
      <c r="G215" s="272"/>
      <c r="H215" s="272"/>
      <c r="I215" s="273"/>
      <c r="J215" s="274"/>
    </row>
    <row r="216" spans="1:10" s="275" customFormat="1" ht="15" customHeight="1">
      <c r="A216" s="309" t="s">
        <v>7766</v>
      </c>
      <c r="B216" s="310" t="s">
        <v>8170</v>
      </c>
      <c r="C216" s="310"/>
      <c r="D216" s="312">
        <v>51</v>
      </c>
      <c r="E216" s="312"/>
      <c r="F216" s="272">
        <v>0</v>
      </c>
      <c r="G216" s="272"/>
      <c r="H216" s="272">
        <v>0</v>
      </c>
      <c r="I216" s="273"/>
      <c r="J216" s="274" t="s">
        <v>2844</v>
      </c>
    </row>
    <row r="217" spans="1:10" s="275" customFormat="1" ht="6.95" customHeight="1">
      <c r="A217" s="309"/>
      <c r="B217" s="310"/>
      <c r="C217" s="310"/>
      <c r="D217" s="312"/>
      <c r="E217" s="312"/>
      <c r="F217" s="272"/>
      <c r="G217" s="272"/>
      <c r="H217" s="272"/>
      <c r="I217" s="273"/>
      <c r="J217" s="274"/>
    </row>
    <row r="218" spans="1:10" s="275" customFormat="1" ht="15" customHeight="1">
      <c r="A218" s="309" t="s">
        <v>404</v>
      </c>
      <c r="B218" s="310" t="s">
        <v>405</v>
      </c>
      <c r="C218" s="310"/>
      <c r="D218" s="312">
        <v>52</v>
      </c>
      <c r="E218" s="312"/>
      <c r="F218" s="272">
        <v>0</v>
      </c>
      <c r="G218" s="272"/>
      <c r="H218" s="272">
        <v>0</v>
      </c>
      <c r="I218" s="273"/>
      <c r="J218" s="274" t="s">
        <v>2844</v>
      </c>
    </row>
    <row r="219" spans="1:10" s="275" customFormat="1" ht="6.95" customHeight="1">
      <c r="A219" s="309"/>
      <c r="B219" s="310"/>
      <c r="C219" s="310"/>
      <c r="D219" s="312"/>
      <c r="E219" s="312"/>
      <c r="F219" s="272"/>
      <c r="G219" s="272"/>
      <c r="H219" s="272"/>
      <c r="I219" s="315"/>
      <c r="J219" s="274"/>
    </row>
    <row r="220" spans="1:10" s="275" customFormat="1" ht="15" customHeight="1" thickBot="1">
      <c r="A220" s="309" t="s">
        <v>406</v>
      </c>
      <c r="B220" s="310" t="s">
        <v>407</v>
      </c>
      <c r="C220" s="310"/>
      <c r="D220" s="312">
        <v>60</v>
      </c>
      <c r="E220" s="312"/>
      <c r="F220" s="293">
        <v>0</v>
      </c>
      <c r="G220" s="272"/>
      <c r="H220" s="293">
        <v>0</v>
      </c>
      <c r="I220" s="316"/>
      <c r="J220" s="274"/>
    </row>
    <row r="221" spans="1:10" s="275" customFormat="1" ht="6.95" customHeight="1" outlineLevel="1" thickTop="1">
      <c r="A221" s="310"/>
      <c r="B221" s="310"/>
      <c r="C221" s="310"/>
      <c r="D221" s="310"/>
      <c r="E221" s="310"/>
      <c r="F221" s="272"/>
      <c r="G221" s="272"/>
      <c r="H221" s="272"/>
      <c r="I221" s="273"/>
      <c r="J221" s="274"/>
    </row>
    <row r="222" spans="1:10" s="323" customFormat="1" ht="15" hidden="1" customHeight="1" outlineLevel="2">
      <c r="A222" s="317" t="s">
        <v>6008</v>
      </c>
      <c r="B222" s="318" t="s">
        <v>6006</v>
      </c>
      <c r="C222" s="318"/>
      <c r="D222" s="319">
        <v>61</v>
      </c>
      <c r="E222" s="319"/>
      <c r="F222" s="320">
        <v>0</v>
      </c>
      <c r="G222" s="320"/>
      <c r="H222" s="320">
        <v>0</v>
      </c>
      <c r="I222" s="321"/>
      <c r="J222" s="322"/>
    </row>
    <row r="223" spans="1:10" s="323" customFormat="1" ht="6.95" hidden="1" customHeight="1" outlineLevel="2">
      <c r="A223" s="318"/>
      <c r="B223" s="318"/>
      <c r="C223" s="318"/>
      <c r="D223" s="319"/>
      <c r="E223" s="318"/>
      <c r="F223" s="320"/>
      <c r="G223" s="320"/>
      <c r="H223" s="320"/>
      <c r="I223" s="321"/>
      <c r="J223" s="322"/>
    </row>
    <row r="224" spans="1:10" s="323" customFormat="1" ht="15" hidden="1" customHeight="1" outlineLevel="2">
      <c r="A224" s="317" t="s">
        <v>6009</v>
      </c>
      <c r="B224" s="318" t="s">
        <v>6007</v>
      </c>
      <c r="C224" s="318"/>
      <c r="D224" s="319">
        <v>62</v>
      </c>
      <c r="E224" s="319"/>
      <c r="F224" s="320">
        <v>0</v>
      </c>
      <c r="G224" s="320"/>
      <c r="H224" s="320">
        <v>0</v>
      </c>
      <c r="I224" s="321"/>
      <c r="J224" s="322"/>
    </row>
    <row r="225" spans="1:10" ht="6.95" hidden="1" customHeight="1" outlineLevel="2">
      <c r="A225" s="309"/>
      <c r="B225" s="310"/>
      <c r="C225" s="310"/>
      <c r="D225" s="312"/>
      <c r="E225" s="286"/>
      <c r="F225" s="279"/>
      <c r="G225" s="279"/>
      <c r="H225" s="279"/>
      <c r="I225" s="283"/>
      <c r="J225" s="274"/>
    </row>
    <row r="226" spans="1:10" s="275" customFormat="1" ht="15" customHeight="1" outlineLevel="1" collapsed="1" thickBot="1">
      <c r="A226" s="309" t="s">
        <v>408</v>
      </c>
      <c r="B226" s="310" t="s">
        <v>409</v>
      </c>
      <c r="C226" s="310"/>
      <c r="D226" s="312">
        <v>70</v>
      </c>
      <c r="E226" s="312"/>
      <c r="F226" s="324">
        <v>0</v>
      </c>
      <c r="G226" s="272"/>
      <c r="H226" s="324">
        <v>0</v>
      </c>
      <c r="I226" s="299"/>
      <c r="J226" s="274" t="s">
        <v>2844</v>
      </c>
    </row>
    <row r="227" spans="1:10" s="275" customFormat="1" ht="15" customHeight="1" thickTop="1">
      <c r="A227" s="309"/>
      <c r="B227" s="310"/>
      <c r="C227" s="310"/>
      <c r="D227" s="312"/>
      <c r="E227" s="312"/>
      <c r="F227" s="272"/>
      <c r="G227" s="272"/>
      <c r="H227" s="272"/>
      <c r="I227" s="273"/>
      <c r="J227" s="274"/>
    </row>
    <row r="228" spans="1:10" ht="15" customHeight="1">
      <c r="A228" s="309"/>
      <c r="B228" s="310"/>
      <c r="C228" s="310"/>
      <c r="D228" s="312"/>
      <c r="E228" s="286"/>
      <c r="F228" s="279"/>
      <c r="G228" s="279"/>
      <c r="H228" s="279"/>
      <c r="I228" s="285"/>
      <c r="J228" s="274"/>
    </row>
    <row r="229" spans="1:10" s="261" customFormat="1" ht="15" customHeight="1">
      <c r="A229" s="250"/>
      <c r="B229" s="250"/>
      <c r="C229" s="250"/>
      <c r="D229" s="250"/>
      <c r="E229" s="251"/>
      <c r="F229" s="258" t="str">
        <f>Menu!B9</f>
        <v>Lập ngày 12 tháng 8 năm 2015</v>
      </c>
      <c r="G229" s="258"/>
      <c r="H229" s="258"/>
      <c r="I229" s="297"/>
      <c r="J229" s="265"/>
    </row>
    <row r="230" spans="1:10" s="261" customFormat="1" ht="20.100000000000001" customHeight="1">
      <c r="A230" s="263" t="str">
        <f>Menu!A12</f>
        <v>Người lập biểu</v>
      </c>
      <c r="B230" s="263"/>
      <c r="C230" s="263" t="str">
        <f>Menu!A13</f>
        <v>Kế toán trưởng</v>
      </c>
      <c r="D230" s="259"/>
      <c r="E230" s="263"/>
      <c r="F230" s="263" t="str">
        <f>Menu!A14</f>
        <v>Tổng Giám đốc</v>
      </c>
      <c r="G230" s="259"/>
      <c r="H230" s="263"/>
      <c r="I230" s="264"/>
      <c r="J230" s="265"/>
    </row>
    <row r="231" spans="1:10" s="261" customFormat="1" ht="12" customHeight="1">
      <c r="A231" s="259"/>
      <c r="B231" s="259"/>
      <c r="C231" s="259"/>
      <c r="D231" s="259"/>
      <c r="E231" s="259"/>
      <c r="F231" s="259"/>
      <c r="G231" s="259"/>
      <c r="H231" s="259"/>
      <c r="I231" s="260"/>
      <c r="J231" s="265"/>
    </row>
    <row r="232" spans="1:10" s="261" customFormat="1" ht="12" customHeight="1">
      <c r="A232" s="259"/>
      <c r="B232" s="259"/>
      <c r="C232" s="259"/>
      <c r="D232" s="259"/>
      <c r="E232" s="259"/>
      <c r="F232" s="259"/>
      <c r="G232" s="259"/>
      <c r="H232" s="259"/>
      <c r="I232" s="260"/>
      <c r="J232" s="265"/>
    </row>
    <row r="233" spans="1:10" s="261" customFormat="1" ht="12" customHeight="1">
      <c r="A233" s="259"/>
      <c r="B233" s="259"/>
      <c r="C233" s="259"/>
      <c r="D233" s="259"/>
      <c r="E233" s="259"/>
      <c r="F233" s="259"/>
      <c r="G233" s="259"/>
      <c r="H233" s="259"/>
      <c r="I233" s="260"/>
      <c r="J233" s="265"/>
    </row>
    <row r="234" spans="1:10" s="261" customFormat="1" ht="12" customHeight="1">
      <c r="A234" s="259"/>
      <c r="B234" s="259"/>
      <c r="C234" s="259"/>
      <c r="D234" s="259"/>
      <c r="E234" s="259"/>
      <c r="F234" s="259"/>
      <c r="G234" s="259"/>
      <c r="H234" s="259"/>
      <c r="I234" s="260"/>
      <c r="J234" s="265"/>
    </row>
    <row r="235" spans="1:10" s="261" customFormat="1" ht="12" customHeight="1">
      <c r="A235" s="259"/>
      <c r="B235" s="259"/>
      <c r="C235" s="259"/>
      <c r="D235" s="259"/>
      <c r="E235" s="259"/>
      <c r="F235" s="259"/>
      <c r="G235" s="259"/>
      <c r="H235" s="259"/>
      <c r="I235" s="260"/>
      <c r="J235" s="265"/>
    </row>
    <row r="236" spans="1:10" s="261" customFormat="1" ht="15" customHeight="1">
      <c r="A236" s="259" t="s">
        <v>3247</v>
      </c>
      <c r="B236" s="259"/>
      <c r="C236" s="259" t="s">
        <v>3248</v>
      </c>
      <c r="D236" s="259"/>
      <c r="E236" s="259"/>
      <c r="F236" s="259" t="s">
        <v>3247</v>
      </c>
      <c r="G236" s="259"/>
      <c r="H236" s="259"/>
      <c r="I236" s="260"/>
      <c r="J236" s="265"/>
    </row>
    <row r="237" spans="1:10" s="261" customFormat="1" ht="20.100000000000001" customHeight="1">
      <c r="A237" s="263" t="str">
        <f>Menu!B12</f>
        <v>Vương Thị Ánh Duyên</v>
      </c>
      <c r="B237" s="263"/>
      <c r="C237" s="263" t="str">
        <f>Menu!B13</f>
        <v>Nguyễn Khánh Chi</v>
      </c>
      <c r="D237" s="259"/>
      <c r="E237" s="263"/>
      <c r="F237" s="263" t="str">
        <f>Menu!B14</f>
        <v>Đường Đức Hóa</v>
      </c>
      <c r="G237" s="259"/>
      <c r="H237" s="263"/>
      <c r="I237" s="298"/>
      <c r="J237" s="265"/>
    </row>
  </sheetData>
  <phoneticPr fontId="53" type="noConversion"/>
  <dataValidations count="1">
    <dataValidation type="list" allowBlank="1" showInputMessage="1" showErrorMessage="1" sqref="J185:J226 J14:J163">
      <formula1>bsxn</formula1>
    </dataValidation>
  </dataValidations>
  <pageMargins left="0.94488188976377963" right="0.43307086614173229" top="0.39370078740157483" bottom="0.94488188976377963" header="0" footer="0.62992125984251968"/>
  <pageSetup paperSize="9" orientation="portrait" r:id="rId1"/>
  <headerFooter alignWithMargins="0">
    <oddFooter xml:space="preserve">&amp;L&amp;"Times New Roman,Italic"&amp;9Báo cáo này phải được đọc cùng với Bản thuyết minh Báo cáo tài chính&amp;R&amp;"Times New Roman,Regular"&amp;11&amp;P </oddFooter>
  </headerFooter>
  <rowBreaks count="4" manualBreakCount="4">
    <brk id="42" max="7" man="1"/>
    <brk id="89" max="7" man="1"/>
    <brk id="141" max="7" man="1"/>
    <brk id="174" max="7" man="1"/>
  </rowBreaks>
  <legacyDrawing r:id="rId2"/>
</worksheet>
</file>

<file path=xl/worksheets/sheet19.xml><?xml version="1.0" encoding="utf-8"?>
<worksheet xmlns="http://schemas.openxmlformats.org/spreadsheetml/2006/main" xmlns:r="http://schemas.openxmlformats.org/officeDocument/2006/relationships">
  <sheetPr codeName="Sheet14"/>
  <dimension ref="A1:Q353"/>
  <sheetViews>
    <sheetView zoomScale="85" zoomScaleNormal="85" workbookViewId="0">
      <pane xSplit="4" ySplit="7" topLeftCell="E262" activePane="bottomRight" state="frozen"/>
      <selection activeCell="K7" sqref="K7"/>
      <selection pane="topRight" activeCell="K7" sqref="K7"/>
      <selection pane="bottomLeft" activeCell="K7" sqref="K7"/>
      <selection pane="bottomRight" activeCell="K7" sqref="K7"/>
    </sheetView>
  </sheetViews>
  <sheetFormatPr defaultRowHeight="12.75"/>
  <cols>
    <col min="1" max="1" width="3.42578125" style="730" customWidth="1"/>
    <col min="2" max="2" width="35" style="730" customWidth="1"/>
    <col min="3" max="3" width="4.140625" style="730" hidden="1" customWidth="1"/>
    <col min="4" max="4" width="8" style="730" hidden="1" customWidth="1"/>
    <col min="5" max="10" width="18.42578125" style="730" customWidth="1"/>
    <col min="11" max="11" width="7.140625" style="730" customWidth="1"/>
    <col min="12" max="12" width="4.140625" style="730" hidden="1" customWidth="1"/>
    <col min="13" max="13" width="5.5703125" style="730" hidden="1" customWidth="1"/>
    <col min="14" max="14" width="9.140625" style="730" hidden="1" customWidth="1"/>
    <col min="15" max="16" width="1.28515625" style="730" customWidth="1"/>
    <col min="17" max="16384" width="9.140625" style="730"/>
  </cols>
  <sheetData>
    <row r="1" spans="1:17" s="638" customFormat="1">
      <c r="A1" s="651" t="s">
        <v>3011</v>
      </c>
      <c r="B1" s="651"/>
      <c r="C1" s="651"/>
      <c r="D1" s="651"/>
      <c r="E1" s="651"/>
      <c r="F1" s="651"/>
      <c r="G1" s="651"/>
      <c r="H1" s="637"/>
      <c r="I1" s="769"/>
      <c r="J1" s="637"/>
      <c r="K1" s="707"/>
      <c r="L1" s="17"/>
      <c r="M1" s="19"/>
      <c r="Q1" s="638">
        <v>2</v>
      </c>
    </row>
    <row r="2" spans="1:17" s="638" customFormat="1">
      <c r="A2" s="652" t="s">
        <v>8256</v>
      </c>
      <c r="B2" s="652"/>
      <c r="C2" s="652"/>
      <c r="D2" s="652"/>
      <c r="E2" s="652"/>
      <c r="F2" s="652"/>
      <c r="G2" s="652"/>
      <c r="H2" s="653"/>
      <c r="I2" s="653"/>
      <c r="J2" s="653"/>
      <c r="K2" s="708"/>
      <c r="L2" s="26"/>
      <c r="M2" s="26"/>
    </row>
    <row r="3" spans="1:17" s="638" customFormat="1">
      <c r="A3" s="652" t="s">
        <v>2636</v>
      </c>
      <c r="B3" s="652"/>
      <c r="C3" s="652"/>
      <c r="D3" s="652"/>
      <c r="E3" s="652"/>
      <c r="F3" s="652"/>
      <c r="G3" s="652"/>
      <c r="H3" s="653"/>
      <c r="I3" s="653"/>
      <c r="J3" s="653"/>
      <c r="K3" s="708"/>
      <c r="L3" s="26"/>
      <c r="M3" s="26"/>
    </row>
    <row r="4" spans="1:17" s="638" customFormat="1">
      <c r="A4" s="654" t="s">
        <v>11101</v>
      </c>
      <c r="B4" s="654"/>
      <c r="C4" s="654"/>
      <c r="D4" s="654"/>
      <c r="E4" s="654"/>
      <c r="F4" s="654"/>
      <c r="G4" s="654"/>
      <c r="H4" s="654"/>
      <c r="I4" s="654"/>
      <c r="J4" s="654"/>
      <c r="K4" s="708"/>
      <c r="L4" s="26"/>
      <c r="M4" s="26"/>
    </row>
    <row r="5" spans="1:17" s="638" customFormat="1" ht="13.5" thickBot="1">
      <c r="A5" s="655" t="s">
        <v>6167</v>
      </c>
      <c r="B5" s="656"/>
      <c r="C5" s="656"/>
      <c r="D5" s="656"/>
      <c r="E5" s="656"/>
      <c r="F5" s="656"/>
      <c r="G5" s="656"/>
      <c r="H5" s="656"/>
      <c r="I5" s="656"/>
      <c r="J5" s="656"/>
      <c r="K5" s="656"/>
      <c r="L5" s="26"/>
      <c r="M5" s="26"/>
    </row>
    <row r="6" spans="1:17" s="638" customFormat="1">
      <c r="A6" s="652"/>
      <c r="B6" s="652"/>
      <c r="C6" s="652"/>
      <c r="D6" s="652"/>
      <c r="E6" s="652"/>
      <c r="F6" s="652"/>
      <c r="G6" s="657"/>
      <c r="H6" s="657"/>
      <c r="I6" s="657"/>
      <c r="J6" s="657"/>
      <c r="K6" s="657"/>
      <c r="L6" s="26"/>
      <c r="M6" s="26"/>
    </row>
    <row r="7" spans="1:17" s="640" customFormat="1" ht="25.5">
      <c r="A7" s="658"/>
      <c r="B7" s="659"/>
      <c r="C7" s="660" t="s">
        <v>6086</v>
      </c>
      <c r="D7" s="660" t="s">
        <v>6087</v>
      </c>
      <c r="E7" s="661" t="s">
        <v>2659</v>
      </c>
      <c r="F7" s="661" t="s">
        <v>11297</v>
      </c>
      <c r="G7" s="661" t="s">
        <v>11298</v>
      </c>
      <c r="H7" s="661" t="s">
        <v>11299</v>
      </c>
      <c r="I7" s="661" t="s">
        <v>11297</v>
      </c>
      <c r="J7" s="661" t="s">
        <v>10196</v>
      </c>
      <c r="K7" s="709" t="s">
        <v>523</v>
      </c>
      <c r="L7" s="639"/>
      <c r="M7" s="546" t="s">
        <v>6086</v>
      </c>
    </row>
    <row r="8" spans="1:17" s="640" customFormat="1">
      <c r="A8" s="658"/>
      <c r="B8" s="659"/>
      <c r="C8" s="660"/>
      <c r="D8" s="660"/>
      <c r="E8" s="660"/>
      <c r="F8" s="660"/>
      <c r="G8" s="660"/>
      <c r="H8" s="660"/>
      <c r="I8" s="660"/>
      <c r="J8" s="660"/>
      <c r="K8" s="709"/>
      <c r="L8" s="639"/>
      <c r="M8" s="546"/>
    </row>
    <row r="9" spans="1:17" s="640" customFormat="1">
      <c r="A9" s="658" t="s">
        <v>6085</v>
      </c>
      <c r="B9" s="658"/>
      <c r="C9" s="662"/>
      <c r="D9" s="662"/>
      <c r="E9" s="663"/>
      <c r="F9" s="663"/>
      <c r="G9" s="663"/>
      <c r="H9" s="663"/>
      <c r="I9" s="663"/>
      <c r="J9" s="663"/>
      <c r="K9" s="710"/>
      <c r="L9" s="641"/>
      <c r="M9" s="642"/>
    </row>
    <row r="10" spans="1:17" s="640" customFormat="1">
      <c r="A10" s="658"/>
      <c r="B10" s="658"/>
      <c r="C10" s="662"/>
      <c r="D10" s="662"/>
      <c r="E10" s="663"/>
      <c r="F10" s="663"/>
      <c r="G10" s="663"/>
      <c r="H10" s="663"/>
      <c r="I10" s="663"/>
      <c r="J10" s="663"/>
      <c r="K10" s="710"/>
      <c r="L10" s="641"/>
      <c r="M10" s="642"/>
    </row>
    <row r="11" spans="1:17" s="640" customFormat="1">
      <c r="A11" s="664" t="s">
        <v>529</v>
      </c>
      <c r="B11" s="664" t="s">
        <v>530</v>
      </c>
      <c r="C11" s="662">
        <v>100</v>
      </c>
      <c r="D11" s="662"/>
      <c r="E11" s="665">
        <v>0</v>
      </c>
      <c r="F11" s="665">
        <v>0</v>
      </c>
      <c r="G11" s="665">
        <v>0</v>
      </c>
      <c r="H11" s="665">
        <v>0</v>
      </c>
      <c r="I11" s="665">
        <v>0</v>
      </c>
      <c r="J11" s="665">
        <v>0</v>
      </c>
      <c r="K11" s="710"/>
      <c r="L11" s="641"/>
      <c r="M11" s="642"/>
      <c r="N11" s="640">
        <f>Countctbspl2</f>
        <v>1</v>
      </c>
      <c r="P11" s="728"/>
    </row>
    <row r="12" spans="1:17" s="640" customFormat="1">
      <c r="A12" s="664" t="s">
        <v>531</v>
      </c>
      <c r="B12" s="664" t="s">
        <v>532</v>
      </c>
      <c r="C12" s="662">
        <v>110</v>
      </c>
      <c r="D12" s="662"/>
      <c r="E12" s="665">
        <v>0</v>
      </c>
      <c r="F12" s="665">
        <v>0</v>
      </c>
      <c r="G12" s="665">
        <v>0</v>
      </c>
      <c r="H12" s="665">
        <v>0</v>
      </c>
      <c r="I12" s="665">
        <v>0</v>
      </c>
      <c r="J12" s="665">
        <v>0</v>
      </c>
      <c r="K12" s="710"/>
      <c r="L12" s="641"/>
      <c r="M12" s="643"/>
      <c r="N12" s="640">
        <v>2</v>
      </c>
      <c r="P12" s="728"/>
    </row>
    <row r="13" spans="1:17" s="640" customFormat="1">
      <c r="A13" s="666" t="s">
        <v>533</v>
      </c>
      <c r="B13" s="667" t="s">
        <v>534</v>
      </c>
      <c r="C13" s="668">
        <v>111</v>
      </c>
      <c r="D13" s="668"/>
      <c r="E13" s="669">
        <v>0</v>
      </c>
      <c r="F13" s="669">
        <v>0</v>
      </c>
      <c r="G13" s="669">
        <v>0</v>
      </c>
      <c r="H13" s="669">
        <v>0</v>
      </c>
      <c r="I13" s="669">
        <v>0</v>
      </c>
      <c r="J13" s="669">
        <v>0</v>
      </c>
      <c r="K13" s="710"/>
      <c r="L13" s="641"/>
      <c r="M13" s="643"/>
      <c r="N13" s="640">
        <v>3</v>
      </c>
      <c r="P13" s="728"/>
    </row>
    <row r="14" spans="1:17" s="640" customFormat="1">
      <c r="A14" s="666"/>
      <c r="B14" s="666" t="s">
        <v>658</v>
      </c>
      <c r="C14" s="668"/>
      <c r="D14" s="668"/>
      <c r="E14" s="670">
        <v>0</v>
      </c>
      <c r="F14" s="670">
        <v>0</v>
      </c>
      <c r="G14" s="670">
        <v>0</v>
      </c>
      <c r="H14" s="670">
        <v>0</v>
      </c>
      <c r="I14" s="670">
        <v>0</v>
      </c>
      <c r="J14" s="670">
        <v>0</v>
      </c>
      <c r="K14" s="710">
        <v>111</v>
      </c>
      <c r="L14" s="644" t="s">
        <v>2842</v>
      </c>
      <c r="M14" s="643">
        <v>111</v>
      </c>
      <c r="N14" s="640">
        <v>4</v>
      </c>
      <c r="P14" s="728"/>
    </row>
    <row r="15" spans="1:17" s="640" customFormat="1">
      <c r="A15" s="666"/>
      <c r="B15" s="666" t="s">
        <v>659</v>
      </c>
      <c r="C15" s="668"/>
      <c r="D15" s="668"/>
      <c r="E15" s="670">
        <v>0</v>
      </c>
      <c r="F15" s="670">
        <v>0</v>
      </c>
      <c r="G15" s="670">
        <v>0</v>
      </c>
      <c r="H15" s="670">
        <v>0</v>
      </c>
      <c r="I15" s="670">
        <v>0</v>
      </c>
      <c r="J15" s="670">
        <v>0</v>
      </c>
      <c r="K15" s="710">
        <v>112</v>
      </c>
      <c r="L15" s="644" t="s">
        <v>2842</v>
      </c>
      <c r="M15" s="643">
        <v>111</v>
      </c>
      <c r="N15" s="640">
        <v>5</v>
      </c>
      <c r="P15" s="728"/>
    </row>
    <row r="16" spans="1:17" s="640" customFormat="1">
      <c r="A16" s="666"/>
      <c r="B16" s="666" t="s">
        <v>660</v>
      </c>
      <c r="C16" s="668"/>
      <c r="D16" s="668"/>
      <c r="E16" s="670">
        <v>0</v>
      </c>
      <c r="F16" s="670">
        <v>0</v>
      </c>
      <c r="G16" s="670">
        <v>0</v>
      </c>
      <c r="H16" s="670">
        <v>0</v>
      </c>
      <c r="I16" s="670">
        <v>0</v>
      </c>
      <c r="J16" s="670">
        <v>0</v>
      </c>
      <c r="K16" s="710">
        <v>113</v>
      </c>
      <c r="L16" s="644" t="s">
        <v>2842</v>
      </c>
      <c r="M16" s="643">
        <v>111</v>
      </c>
      <c r="N16" s="640">
        <v>6</v>
      </c>
      <c r="P16" s="728"/>
    </row>
    <row r="17" spans="1:16" s="640" customFormat="1">
      <c r="A17" s="666" t="s">
        <v>661</v>
      </c>
      <c r="B17" s="667" t="s">
        <v>656</v>
      </c>
      <c r="C17" s="668">
        <v>112</v>
      </c>
      <c r="D17" s="668"/>
      <c r="E17" s="670">
        <v>0</v>
      </c>
      <c r="F17" s="670">
        <v>0</v>
      </c>
      <c r="G17" s="670">
        <v>0</v>
      </c>
      <c r="H17" s="670">
        <v>0</v>
      </c>
      <c r="I17" s="670">
        <v>0</v>
      </c>
      <c r="J17" s="670">
        <v>0</v>
      </c>
      <c r="K17" s="710" t="s">
        <v>2845</v>
      </c>
      <c r="L17" s="644" t="s">
        <v>2846</v>
      </c>
      <c r="M17" s="643">
        <v>112</v>
      </c>
      <c r="N17" s="640">
        <v>7</v>
      </c>
      <c r="P17" s="728"/>
    </row>
    <row r="18" spans="1:16" s="640" customFormat="1">
      <c r="A18" s="664" t="s">
        <v>657</v>
      </c>
      <c r="B18" s="664" t="s">
        <v>10532</v>
      </c>
      <c r="C18" s="662">
        <v>120</v>
      </c>
      <c r="D18" s="668"/>
      <c r="E18" s="665">
        <v>0</v>
      </c>
      <c r="F18" s="665">
        <v>0</v>
      </c>
      <c r="G18" s="665">
        <v>0</v>
      </c>
      <c r="H18" s="665">
        <v>0</v>
      </c>
      <c r="I18" s="665">
        <v>0</v>
      </c>
      <c r="J18" s="665">
        <v>0</v>
      </c>
      <c r="K18" s="710"/>
      <c r="L18" s="644"/>
      <c r="M18" s="643"/>
      <c r="N18" s="640">
        <v>8</v>
      </c>
      <c r="P18" s="728"/>
    </row>
    <row r="19" spans="1:16" s="640" customFormat="1">
      <c r="A19" s="666" t="s">
        <v>533</v>
      </c>
      <c r="B19" s="667" t="s">
        <v>10533</v>
      </c>
      <c r="C19" s="668">
        <v>121</v>
      </c>
      <c r="D19" s="668"/>
      <c r="E19" s="669">
        <v>0</v>
      </c>
      <c r="F19" s="669">
        <v>0</v>
      </c>
      <c r="G19" s="669">
        <v>0</v>
      </c>
      <c r="H19" s="669">
        <v>0</v>
      </c>
      <c r="I19" s="669">
        <v>0</v>
      </c>
      <c r="J19" s="669">
        <v>0</v>
      </c>
      <c r="K19" s="710"/>
      <c r="L19" s="644"/>
      <c r="M19" s="643"/>
      <c r="N19" s="640">
        <v>9</v>
      </c>
      <c r="P19" s="728"/>
    </row>
    <row r="20" spans="1:16" s="640" customFormat="1">
      <c r="A20" s="666"/>
      <c r="B20" s="666" t="s">
        <v>11865</v>
      </c>
      <c r="C20" s="668"/>
      <c r="D20" s="668"/>
      <c r="E20" s="670">
        <v>0</v>
      </c>
      <c r="F20" s="670">
        <v>0</v>
      </c>
      <c r="G20" s="670">
        <v>0</v>
      </c>
      <c r="H20" s="670">
        <v>0</v>
      </c>
      <c r="I20" s="670">
        <v>0</v>
      </c>
      <c r="J20" s="670">
        <v>0</v>
      </c>
      <c r="K20" s="710"/>
      <c r="L20" s="644"/>
      <c r="M20" s="643"/>
      <c r="N20" s="640">
        <v>10</v>
      </c>
      <c r="P20" s="728"/>
    </row>
    <row r="21" spans="1:16" s="640" customFormat="1">
      <c r="A21" s="666"/>
      <c r="B21" s="667" t="s">
        <v>11866</v>
      </c>
      <c r="C21" s="668"/>
      <c r="D21" s="668"/>
      <c r="E21" s="670">
        <v>0</v>
      </c>
      <c r="F21" s="670">
        <v>0</v>
      </c>
      <c r="G21" s="670">
        <v>0</v>
      </c>
      <c r="H21" s="670">
        <v>0</v>
      </c>
      <c r="I21" s="670">
        <v>0</v>
      </c>
      <c r="J21" s="670">
        <v>0</v>
      </c>
      <c r="K21" s="710">
        <v>1211</v>
      </c>
      <c r="L21" s="644" t="s">
        <v>2846</v>
      </c>
      <c r="M21" s="643">
        <v>121</v>
      </c>
      <c r="N21" s="640">
        <v>11</v>
      </c>
      <c r="P21" s="728"/>
    </row>
    <row r="22" spans="1:16" s="640" customFormat="1">
      <c r="A22" s="666"/>
      <c r="B22" s="667" t="s">
        <v>11868</v>
      </c>
      <c r="C22" s="668"/>
      <c r="D22" s="668"/>
      <c r="E22" s="670">
        <v>0</v>
      </c>
      <c r="F22" s="670">
        <v>0</v>
      </c>
      <c r="G22" s="670">
        <v>0</v>
      </c>
      <c r="H22" s="670">
        <v>0</v>
      </c>
      <c r="I22" s="670">
        <v>0</v>
      </c>
      <c r="J22" s="670">
        <v>0</v>
      </c>
      <c r="K22" s="710">
        <v>1212</v>
      </c>
      <c r="L22" s="644" t="s">
        <v>2846</v>
      </c>
      <c r="M22" s="643">
        <v>121</v>
      </c>
      <c r="N22" s="640">
        <v>12</v>
      </c>
      <c r="P22" s="728"/>
    </row>
    <row r="23" spans="1:16" s="640" customFormat="1">
      <c r="A23" s="666"/>
      <c r="B23" s="666" t="s">
        <v>11870</v>
      </c>
      <c r="C23" s="668"/>
      <c r="D23" s="668"/>
      <c r="E23" s="670">
        <v>0</v>
      </c>
      <c r="F23" s="670">
        <v>0</v>
      </c>
      <c r="G23" s="670">
        <v>0</v>
      </c>
      <c r="H23" s="670">
        <v>0</v>
      </c>
      <c r="I23" s="670">
        <v>0</v>
      </c>
      <c r="J23" s="670">
        <v>0</v>
      </c>
      <c r="K23" s="710"/>
      <c r="L23" s="644"/>
      <c r="M23" s="643"/>
      <c r="N23" s="640">
        <v>13</v>
      </c>
      <c r="P23" s="728"/>
    </row>
    <row r="24" spans="1:16" s="640" customFormat="1">
      <c r="A24" s="666"/>
      <c r="B24" s="667" t="s">
        <v>11871</v>
      </c>
      <c r="C24" s="668"/>
      <c r="D24" s="668"/>
      <c r="E24" s="670">
        <v>0</v>
      </c>
      <c r="F24" s="670">
        <v>0</v>
      </c>
      <c r="G24" s="670">
        <v>0</v>
      </c>
      <c r="H24" s="670">
        <v>0</v>
      </c>
      <c r="I24" s="670">
        <v>0</v>
      </c>
      <c r="J24" s="670">
        <v>0</v>
      </c>
      <c r="K24" s="710">
        <v>1281</v>
      </c>
      <c r="L24" s="644" t="s">
        <v>2846</v>
      </c>
      <c r="M24" s="643">
        <v>121</v>
      </c>
      <c r="N24" s="640">
        <v>14</v>
      </c>
      <c r="P24" s="728"/>
    </row>
    <row r="25" spans="1:16" s="640" customFormat="1">
      <c r="A25" s="666"/>
      <c r="B25" s="667" t="s">
        <v>11872</v>
      </c>
      <c r="C25" s="668"/>
      <c r="D25" s="668"/>
      <c r="E25" s="670">
        <v>0</v>
      </c>
      <c r="F25" s="670">
        <v>0</v>
      </c>
      <c r="G25" s="670">
        <v>0</v>
      </c>
      <c r="H25" s="670">
        <v>0</v>
      </c>
      <c r="I25" s="670">
        <v>0</v>
      </c>
      <c r="J25" s="670">
        <v>0</v>
      </c>
      <c r="K25" s="710">
        <v>1288</v>
      </c>
      <c r="L25" s="644" t="s">
        <v>2846</v>
      </c>
      <c r="M25" s="643">
        <v>121</v>
      </c>
      <c r="N25" s="640">
        <v>15</v>
      </c>
      <c r="P25" s="728"/>
    </row>
    <row r="26" spans="1:16" s="640" customFormat="1">
      <c r="A26" s="666" t="s">
        <v>661</v>
      </c>
      <c r="B26" s="667" t="s">
        <v>11873</v>
      </c>
      <c r="C26" s="668">
        <v>129</v>
      </c>
      <c r="D26" s="668"/>
      <c r="E26" s="670">
        <v>0</v>
      </c>
      <c r="F26" s="670">
        <v>0</v>
      </c>
      <c r="G26" s="670">
        <v>0</v>
      </c>
      <c r="H26" s="670">
        <v>0</v>
      </c>
      <c r="I26" s="670">
        <v>0</v>
      </c>
      <c r="J26" s="670">
        <v>0</v>
      </c>
      <c r="K26" s="710">
        <v>129</v>
      </c>
      <c r="L26" s="644" t="s">
        <v>2846</v>
      </c>
      <c r="M26" s="643">
        <v>129</v>
      </c>
      <c r="N26" s="640">
        <v>16</v>
      </c>
      <c r="P26" s="728"/>
    </row>
    <row r="27" spans="1:16" s="640" customFormat="1">
      <c r="A27" s="664" t="s">
        <v>11875</v>
      </c>
      <c r="B27" s="664" t="s">
        <v>12488</v>
      </c>
      <c r="C27" s="662">
        <v>130</v>
      </c>
      <c r="D27" s="668"/>
      <c r="E27" s="665">
        <v>0</v>
      </c>
      <c r="F27" s="665">
        <v>0</v>
      </c>
      <c r="G27" s="665">
        <v>0</v>
      </c>
      <c r="H27" s="665">
        <v>0</v>
      </c>
      <c r="I27" s="665">
        <v>0</v>
      </c>
      <c r="J27" s="665">
        <v>0</v>
      </c>
      <c r="K27" s="710"/>
      <c r="L27" s="644"/>
      <c r="M27" s="642"/>
      <c r="N27" s="640">
        <v>17</v>
      </c>
      <c r="P27" s="728"/>
    </row>
    <row r="28" spans="1:16" s="640" customFormat="1">
      <c r="A28" s="666" t="s">
        <v>533</v>
      </c>
      <c r="B28" s="667" t="s">
        <v>12489</v>
      </c>
      <c r="C28" s="668">
        <v>131</v>
      </c>
      <c r="D28" s="668"/>
      <c r="E28" s="670">
        <v>0</v>
      </c>
      <c r="F28" s="670">
        <v>0</v>
      </c>
      <c r="G28" s="670">
        <v>0</v>
      </c>
      <c r="H28" s="670">
        <v>0</v>
      </c>
      <c r="I28" s="670">
        <v>0</v>
      </c>
      <c r="J28" s="670">
        <v>0</v>
      </c>
      <c r="K28" s="710">
        <v>131</v>
      </c>
      <c r="L28" s="644" t="s">
        <v>2847</v>
      </c>
      <c r="M28" s="643">
        <v>131</v>
      </c>
      <c r="N28" s="640">
        <v>18</v>
      </c>
      <c r="P28" s="728"/>
    </row>
    <row r="29" spans="1:16" s="640" customFormat="1">
      <c r="A29" s="666" t="s">
        <v>661</v>
      </c>
      <c r="B29" s="667" t="s">
        <v>12490</v>
      </c>
      <c r="C29" s="668">
        <v>132</v>
      </c>
      <c r="D29" s="668"/>
      <c r="E29" s="670">
        <v>0</v>
      </c>
      <c r="F29" s="670">
        <v>0</v>
      </c>
      <c r="G29" s="670">
        <v>0</v>
      </c>
      <c r="H29" s="670">
        <v>0</v>
      </c>
      <c r="I29" s="670">
        <v>0</v>
      </c>
      <c r="J29" s="670">
        <v>0</v>
      </c>
      <c r="K29" s="710" t="s">
        <v>2848</v>
      </c>
      <c r="L29" s="644" t="s">
        <v>2849</v>
      </c>
      <c r="M29" s="643">
        <v>132</v>
      </c>
      <c r="N29" s="640">
        <v>19</v>
      </c>
      <c r="P29" s="728"/>
    </row>
    <row r="30" spans="1:16" s="640" customFormat="1">
      <c r="A30" s="666" t="s">
        <v>12491</v>
      </c>
      <c r="B30" s="667" t="s">
        <v>13294</v>
      </c>
      <c r="C30" s="668">
        <v>133</v>
      </c>
      <c r="D30" s="668"/>
      <c r="E30" s="670">
        <v>0</v>
      </c>
      <c r="F30" s="670">
        <v>0</v>
      </c>
      <c r="G30" s="670">
        <v>0</v>
      </c>
      <c r="H30" s="670">
        <v>0</v>
      </c>
      <c r="I30" s="670">
        <v>0</v>
      </c>
      <c r="J30" s="670">
        <v>0</v>
      </c>
      <c r="K30" s="710">
        <v>1368</v>
      </c>
      <c r="L30" s="644" t="s">
        <v>2850</v>
      </c>
      <c r="M30" s="643">
        <v>133</v>
      </c>
      <c r="N30" s="640">
        <v>20</v>
      </c>
      <c r="P30" s="728"/>
    </row>
    <row r="31" spans="1:16" s="640" customFormat="1">
      <c r="A31" s="666" t="s">
        <v>13295</v>
      </c>
      <c r="B31" s="667" t="s">
        <v>13296</v>
      </c>
      <c r="C31" s="668">
        <v>134</v>
      </c>
      <c r="D31" s="668"/>
      <c r="E31" s="670">
        <v>0</v>
      </c>
      <c r="F31" s="670">
        <v>0</v>
      </c>
      <c r="G31" s="670">
        <v>0</v>
      </c>
      <c r="H31" s="670">
        <v>0</v>
      </c>
      <c r="I31" s="670">
        <v>0</v>
      </c>
      <c r="J31" s="670">
        <v>0</v>
      </c>
      <c r="K31" s="710" t="s">
        <v>2851</v>
      </c>
      <c r="L31" s="644" t="s">
        <v>2847</v>
      </c>
      <c r="M31" s="643">
        <v>134</v>
      </c>
      <c r="N31" s="640">
        <v>21</v>
      </c>
      <c r="P31" s="728"/>
    </row>
    <row r="32" spans="1:16" s="640" customFormat="1">
      <c r="A32" s="666" t="s">
        <v>13297</v>
      </c>
      <c r="B32" s="667" t="s">
        <v>13298</v>
      </c>
      <c r="C32" s="668" t="s">
        <v>13299</v>
      </c>
      <c r="D32" s="668"/>
      <c r="E32" s="669">
        <v>0</v>
      </c>
      <c r="F32" s="669">
        <v>0</v>
      </c>
      <c r="G32" s="669">
        <v>0</v>
      </c>
      <c r="H32" s="669">
        <v>0</v>
      </c>
      <c r="I32" s="669">
        <v>0</v>
      </c>
      <c r="J32" s="669">
        <v>0</v>
      </c>
      <c r="K32" s="710"/>
      <c r="L32" s="644"/>
      <c r="M32" s="643"/>
      <c r="N32" s="640">
        <v>22</v>
      </c>
      <c r="P32" s="728"/>
    </row>
    <row r="33" spans="1:16" s="640" customFormat="1">
      <c r="A33" s="666"/>
      <c r="B33" s="667" t="s">
        <v>13300</v>
      </c>
      <c r="C33" s="668"/>
      <c r="D33" s="668"/>
      <c r="E33" s="670">
        <v>0</v>
      </c>
      <c r="F33" s="670">
        <v>0</v>
      </c>
      <c r="G33" s="670">
        <v>0</v>
      </c>
      <c r="H33" s="670">
        <v>0</v>
      </c>
      <c r="I33" s="670">
        <v>0</v>
      </c>
      <c r="J33" s="670">
        <v>0</v>
      </c>
      <c r="K33" s="710">
        <v>1385</v>
      </c>
      <c r="L33" s="644" t="s">
        <v>2852</v>
      </c>
      <c r="M33" s="643">
        <v>135</v>
      </c>
      <c r="N33" s="640">
        <v>23</v>
      </c>
      <c r="P33" s="728"/>
    </row>
    <row r="34" spans="1:16" s="640" customFormat="1">
      <c r="A34" s="666"/>
      <c r="B34" s="671" t="s">
        <v>9897</v>
      </c>
      <c r="C34" s="668"/>
      <c r="D34" s="668"/>
      <c r="E34" s="670">
        <v>0</v>
      </c>
      <c r="F34" s="670">
        <v>0</v>
      </c>
      <c r="G34" s="670">
        <v>0</v>
      </c>
      <c r="H34" s="670">
        <v>0</v>
      </c>
      <c r="I34" s="670">
        <v>0</v>
      </c>
      <c r="J34" s="670">
        <v>0</v>
      </c>
      <c r="K34" s="710" t="s">
        <v>9899</v>
      </c>
      <c r="L34" s="644" t="s">
        <v>2852</v>
      </c>
      <c r="M34" s="643">
        <v>135</v>
      </c>
      <c r="N34" s="640">
        <v>24</v>
      </c>
      <c r="P34" s="728"/>
    </row>
    <row r="35" spans="1:16" s="640" customFormat="1">
      <c r="A35" s="666"/>
      <c r="B35" s="671" t="s">
        <v>9898</v>
      </c>
      <c r="C35" s="668"/>
      <c r="D35" s="668"/>
      <c r="E35" s="670">
        <v>0</v>
      </c>
      <c r="F35" s="670">
        <v>0</v>
      </c>
      <c r="G35" s="670">
        <v>0</v>
      </c>
      <c r="H35" s="670">
        <v>0</v>
      </c>
      <c r="I35" s="670">
        <v>0</v>
      </c>
      <c r="J35" s="670">
        <v>0</v>
      </c>
      <c r="K35" s="710" t="s">
        <v>2853</v>
      </c>
      <c r="L35" s="644" t="s">
        <v>2852</v>
      </c>
      <c r="M35" s="643">
        <v>135</v>
      </c>
      <c r="N35" s="640">
        <v>25</v>
      </c>
      <c r="P35" s="728"/>
    </row>
    <row r="36" spans="1:16" s="640" customFormat="1">
      <c r="A36" s="666"/>
      <c r="B36" s="667" t="s">
        <v>13301</v>
      </c>
      <c r="C36" s="668"/>
      <c r="D36" s="668"/>
      <c r="E36" s="670">
        <v>0</v>
      </c>
      <c r="F36" s="670">
        <v>0</v>
      </c>
      <c r="G36" s="670">
        <v>0</v>
      </c>
      <c r="H36" s="670">
        <v>0</v>
      </c>
      <c r="I36" s="670">
        <v>0</v>
      </c>
      <c r="J36" s="670">
        <v>0</v>
      </c>
      <c r="K36" s="710">
        <v>1388</v>
      </c>
      <c r="L36" s="644" t="s">
        <v>2852</v>
      </c>
      <c r="M36" s="643">
        <v>135</v>
      </c>
      <c r="N36" s="640">
        <v>26</v>
      </c>
      <c r="P36" s="728"/>
    </row>
    <row r="37" spans="1:16" s="640" customFormat="1">
      <c r="A37" s="666" t="s">
        <v>13302</v>
      </c>
      <c r="B37" s="667" t="s">
        <v>10971</v>
      </c>
      <c r="C37" s="668">
        <v>139</v>
      </c>
      <c r="D37" s="668"/>
      <c r="E37" s="670">
        <v>0</v>
      </c>
      <c r="F37" s="670">
        <v>0</v>
      </c>
      <c r="G37" s="670">
        <v>0</v>
      </c>
      <c r="H37" s="670">
        <v>0</v>
      </c>
      <c r="I37" s="670">
        <v>0</v>
      </c>
      <c r="J37" s="670">
        <v>0</v>
      </c>
      <c r="K37" s="710">
        <v>139</v>
      </c>
      <c r="L37" s="644" t="s">
        <v>2852</v>
      </c>
      <c r="M37" s="643">
        <v>139</v>
      </c>
      <c r="N37" s="640">
        <v>27</v>
      </c>
      <c r="P37" s="728"/>
    </row>
    <row r="38" spans="1:16" s="640" customFormat="1">
      <c r="A38" s="664" t="s">
        <v>10972</v>
      </c>
      <c r="B38" s="664" t="s">
        <v>10973</v>
      </c>
      <c r="C38" s="662">
        <v>140</v>
      </c>
      <c r="D38" s="668"/>
      <c r="E38" s="665">
        <v>0</v>
      </c>
      <c r="F38" s="665">
        <v>0</v>
      </c>
      <c r="G38" s="665">
        <v>0</v>
      </c>
      <c r="H38" s="665">
        <v>0</v>
      </c>
      <c r="I38" s="665">
        <v>0</v>
      </c>
      <c r="J38" s="665">
        <v>0</v>
      </c>
      <c r="K38" s="710"/>
      <c r="L38" s="644"/>
      <c r="M38" s="642"/>
      <c r="N38" s="640">
        <v>28</v>
      </c>
      <c r="P38" s="728"/>
    </row>
    <row r="39" spans="1:16" s="640" customFormat="1">
      <c r="A39" s="666" t="s">
        <v>533</v>
      </c>
      <c r="B39" s="667" t="s">
        <v>10973</v>
      </c>
      <c r="C39" s="668">
        <v>141</v>
      </c>
      <c r="D39" s="668"/>
      <c r="E39" s="669">
        <v>0</v>
      </c>
      <c r="F39" s="669">
        <v>0</v>
      </c>
      <c r="G39" s="669">
        <v>0</v>
      </c>
      <c r="H39" s="669">
        <v>0</v>
      </c>
      <c r="I39" s="669">
        <v>0</v>
      </c>
      <c r="J39" s="669">
        <v>0</v>
      </c>
      <c r="K39" s="710"/>
      <c r="L39" s="644"/>
      <c r="M39" s="643"/>
      <c r="N39" s="640">
        <v>29</v>
      </c>
      <c r="P39" s="728"/>
    </row>
    <row r="40" spans="1:16" s="640" customFormat="1">
      <c r="A40" s="666"/>
      <c r="B40" s="667" t="s">
        <v>8620</v>
      </c>
      <c r="C40" s="668"/>
      <c r="D40" s="668"/>
      <c r="E40" s="670">
        <v>0</v>
      </c>
      <c r="F40" s="670">
        <v>0</v>
      </c>
      <c r="G40" s="670">
        <v>0</v>
      </c>
      <c r="H40" s="670">
        <v>0</v>
      </c>
      <c r="I40" s="670">
        <v>0</v>
      </c>
      <c r="J40" s="670">
        <v>0</v>
      </c>
      <c r="K40" s="710">
        <v>151</v>
      </c>
      <c r="L40" s="644" t="s">
        <v>2854</v>
      </c>
      <c r="M40" s="643">
        <v>141</v>
      </c>
      <c r="N40" s="640">
        <v>30</v>
      </c>
      <c r="P40" s="728"/>
    </row>
    <row r="41" spans="1:16" s="640" customFormat="1">
      <c r="A41" s="666"/>
      <c r="B41" s="667" t="s">
        <v>1869</v>
      </c>
      <c r="C41" s="668"/>
      <c r="D41" s="668"/>
      <c r="E41" s="670">
        <v>0</v>
      </c>
      <c r="F41" s="670">
        <v>0</v>
      </c>
      <c r="G41" s="670">
        <v>0</v>
      </c>
      <c r="H41" s="670">
        <v>0</v>
      </c>
      <c r="I41" s="670">
        <v>0</v>
      </c>
      <c r="J41" s="670">
        <v>0</v>
      </c>
      <c r="K41" s="710">
        <v>152</v>
      </c>
      <c r="L41" s="644" t="s">
        <v>2854</v>
      </c>
      <c r="M41" s="643">
        <v>141</v>
      </c>
      <c r="N41" s="640">
        <v>31</v>
      </c>
      <c r="P41" s="728"/>
    </row>
    <row r="42" spans="1:16" s="640" customFormat="1">
      <c r="A42" s="666"/>
      <c r="B42" s="667" t="s">
        <v>1870</v>
      </c>
      <c r="C42" s="668"/>
      <c r="D42" s="668"/>
      <c r="E42" s="670">
        <v>0</v>
      </c>
      <c r="F42" s="670">
        <v>0</v>
      </c>
      <c r="G42" s="670">
        <v>0</v>
      </c>
      <c r="H42" s="670">
        <v>0</v>
      </c>
      <c r="I42" s="670">
        <v>0</v>
      </c>
      <c r="J42" s="670">
        <v>0</v>
      </c>
      <c r="K42" s="710">
        <v>153</v>
      </c>
      <c r="L42" s="644" t="s">
        <v>2854</v>
      </c>
      <c r="M42" s="643">
        <v>141</v>
      </c>
      <c r="N42" s="640">
        <v>32</v>
      </c>
      <c r="P42" s="728"/>
    </row>
    <row r="43" spans="1:16" s="640" customFormat="1">
      <c r="A43" s="666"/>
      <c r="B43" s="667" t="s">
        <v>1871</v>
      </c>
      <c r="C43" s="668"/>
      <c r="D43" s="668"/>
      <c r="E43" s="670">
        <v>0</v>
      </c>
      <c r="F43" s="670">
        <v>0</v>
      </c>
      <c r="G43" s="670">
        <v>0</v>
      </c>
      <c r="H43" s="670">
        <v>0</v>
      </c>
      <c r="I43" s="670">
        <v>0</v>
      </c>
      <c r="J43" s="670">
        <v>0</v>
      </c>
      <c r="K43" s="710">
        <v>154</v>
      </c>
      <c r="L43" s="644" t="s">
        <v>2854</v>
      </c>
      <c r="M43" s="643">
        <v>141</v>
      </c>
      <c r="N43" s="640">
        <v>33</v>
      </c>
      <c r="P43" s="728"/>
    </row>
    <row r="44" spans="1:16" s="640" customFormat="1">
      <c r="A44" s="666"/>
      <c r="B44" s="667" t="s">
        <v>1872</v>
      </c>
      <c r="C44" s="668"/>
      <c r="D44" s="668"/>
      <c r="E44" s="670">
        <v>0</v>
      </c>
      <c r="F44" s="670">
        <v>0</v>
      </c>
      <c r="G44" s="670">
        <v>0</v>
      </c>
      <c r="H44" s="670">
        <v>0</v>
      </c>
      <c r="I44" s="670">
        <v>0</v>
      </c>
      <c r="J44" s="670">
        <v>0</v>
      </c>
      <c r="K44" s="710">
        <v>155</v>
      </c>
      <c r="L44" s="644" t="s">
        <v>2854</v>
      </c>
      <c r="M44" s="643">
        <v>141</v>
      </c>
      <c r="N44" s="640">
        <v>34</v>
      </c>
      <c r="P44" s="728"/>
    </row>
    <row r="45" spans="1:16" s="640" customFormat="1">
      <c r="A45" s="666"/>
      <c r="B45" s="666" t="s">
        <v>1873</v>
      </c>
      <c r="C45" s="668"/>
      <c r="D45" s="668"/>
      <c r="E45" s="670">
        <v>0</v>
      </c>
      <c r="F45" s="670">
        <v>0</v>
      </c>
      <c r="G45" s="670">
        <v>0</v>
      </c>
      <c r="H45" s="670">
        <v>0</v>
      </c>
      <c r="I45" s="670">
        <v>0</v>
      </c>
      <c r="J45" s="670">
        <v>0</v>
      </c>
      <c r="K45" s="710">
        <v>156</v>
      </c>
      <c r="L45" s="644" t="s">
        <v>2854</v>
      </c>
      <c r="M45" s="643">
        <v>141</v>
      </c>
      <c r="N45" s="640">
        <v>35</v>
      </c>
      <c r="P45" s="728"/>
    </row>
    <row r="46" spans="1:16" s="640" customFormat="1">
      <c r="A46" s="666"/>
      <c r="B46" s="667" t="s">
        <v>1874</v>
      </c>
      <c r="C46" s="668"/>
      <c r="D46" s="668"/>
      <c r="E46" s="670">
        <v>0</v>
      </c>
      <c r="F46" s="670">
        <v>0</v>
      </c>
      <c r="G46" s="670">
        <v>0</v>
      </c>
      <c r="H46" s="670">
        <v>0</v>
      </c>
      <c r="I46" s="670">
        <v>0</v>
      </c>
      <c r="J46" s="670">
        <v>0</v>
      </c>
      <c r="K46" s="710">
        <v>157</v>
      </c>
      <c r="L46" s="644" t="s">
        <v>2854</v>
      </c>
      <c r="M46" s="643">
        <v>141</v>
      </c>
      <c r="N46" s="640">
        <v>36</v>
      </c>
      <c r="P46" s="728"/>
    </row>
    <row r="47" spans="1:16" s="640" customFormat="1">
      <c r="A47" s="666"/>
      <c r="B47" s="667" t="s">
        <v>576</v>
      </c>
      <c r="C47" s="668"/>
      <c r="D47" s="668"/>
      <c r="E47" s="670">
        <v>0</v>
      </c>
      <c r="F47" s="670">
        <v>0</v>
      </c>
      <c r="G47" s="670">
        <v>0</v>
      </c>
      <c r="H47" s="670">
        <v>0</v>
      </c>
      <c r="I47" s="670">
        <v>0</v>
      </c>
      <c r="J47" s="670">
        <v>0</v>
      </c>
      <c r="K47" s="710">
        <v>158</v>
      </c>
      <c r="L47" s="644" t="s">
        <v>2854</v>
      </c>
      <c r="M47" s="643">
        <v>141</v>
      </c>
      <c r="N47" s="640">
        <v>37</v>
      </c>
      <c r="P47" s="728"/>
    </row>
    <row r="48" spans="1:16" s="640" customFormat="1">
      <c r="A48" s="666"/>
      <c r="B48" s="671" t="s">
        <v>13622</v>
      </c>
      <c r="C48" s="668"/>
      <c r="D48" s="668"/>
      <c r="E48" s="670">
        <v>0</v>
      </c>
      <c r="F48" s="670">
        <v>0</v>
      </c>
      <c r="G48" s="670">
        <v>0</v>
      </c>
      <c r="H48" s="670">
        <v>0</v>
      </c>
      <c r="I48" s="670">
        <v>0</v>
      </c>
      <c r="J48" s="670">
        <v>0</v>
      </c>
      <c r="K48" s="710">
        <v>1567</v>
      </c>
      <c r="L48" s="644" t="s">
        <v>2854</v>
      </c>
      <c r="M48" s="643">
        <v>141</v>
      </c>
      <c r="N48" s="640">
        <v>38</v>
      </c>
      <c r="P48" s="728"/>
    </row>
    <row r="49" spans="1:16" s="640" customFormat="1">
      <c r="A49" s="666" t="s">
        <v>661</v>
      </c>
      <c r="B49" s="667" t="s">
        <v>3828</v>
      </c>
      <c r="C49" s="668">
        <v>149</v>
      </c>
      <c r="D49" s="668"/>
      <c r="E49" s="670">
        <v>0</v>
      </c>
      <c r="F49" s="670">
        <v>0</v>
      </c>
      <c r="G49" s="670">
        <v>0</v>
      </c>
      <c r="H49" s="670">
        <v>0</v>
      </c>
      <c r="I49" s="670">
        <v>0</v>
      </c>
      <c r="J49" s="670">
        <v>0</v>
      </c>
      <c r="K49" s="710">
        <v>159</v>
      </c>
      <c r="L49" s="644" t="s">
        <v>2854</v>
      </c>
      <c r="M49" s="643">
        <v>149</v>
      </c>
      <c r="N49" s="640">
        <v>39</v>
      </c>
      <c r="P49" s="728"/>
    </row>
    <row r="50" spans="1:16" s="640" customFormat="1">
      <c r="A50" s="664" t="s">
        <v>3829</v>
      </c>
      <c r="B50" s="664" t="s">
        <v>3830</v>
      </c>
      <c r="C50" s="662">
        <v>150</v>
      </c>
      <c r="D50" s="668"/>
      <c r="E50" s="665">
        <v>0</v>
      </c>
      <c r="F50" s="665">
        <v>0</v>
      </c>
      <c r="G50" s="665">
        <v>0</v>
      </c>
      <c r="H50" s="665">
        <v>0</v>
      </c>
      <c r="I50" s="665">
        <v>0</v>
      </c>
      <c r="J50" s="665">
        <v>0</v>
      </c>
      <c r="K50" s="710"/>
      <c r="L50" s="644"/>
      <c r="M50" s="642"/>
      <c r="N50" s="640">
        <v>40</v>
      </c>
      <c r="P50" s="728"/>
    </row>
    <row r="51" spans="1:16" s="640" customFormat="1">
      <c r="A51" s="666" t="s">
        <v>533</v>
      </c>
      <c r="B51" s="667" t="s">
        <v>3831</v>
      </c>
      <c r="C51" s="668">
        <v>151</v>
      </c>
      <c r="D51" s="668"/>
      <c r="E51" s="670">
        <v>0</v>
      </c>
      <c r="F51" s="670">
        <v>0</v>
      </c>
      <c r="G51" s="670">
        <v>0</v>
      </c>
      <c r="H51" s="670">
        <v>0</v>
      </c>
      <c r="I51" s="670">
        <v>0</v>
      </c>
      <c r="J51" s="670">
        <v>0</v>
      </c>
      <c r="K51" s="710">
        <v>142</v>
      </c>
      <c r="L51" s="644" t="s">
        <v>2855</v>
      </c>
      <c r="M51" s="643">
        <v>151</v>
      </c>
      <c r="N51" s="640">
        <v>41</v>
      </c>
      <c r="P51" s="728"/>
    </row>
    <row r="52" spans="1:16" s="640" customFormat="1">
      <c r="A52" s="666" t="s">
        <v>661</v>
      </c>
      <c r="B52" s="667" t="s">
        <v>3833</v>
      </c>
      <c r="C52" s="668">
        <v>152</v>
      </c>
      <c r="D52" s="668"/>
      <c r="E52" s="670">
        <v>0</v>
      </c>
      <c r="F52" s="670">
        <v>0</v>
      </c>
      <c r="G52" s="670">
        <v>0</v>
      </c>
      <c r="H52" s="670">
        <v>0</v>
      </c>
      <c r="I52" s="670">
        <v>0</v>
      </c>
      <c r="J52" s="670">
        <v>0</v>
      </c>
      <c r="K52" s="710">
        <v>133</v>
      </c>
      <c r="L52" s="644" t="s">
        <v>2856</v>
      </c>
      <c r="M52" s="643"/>
      <c r="N52" s="640">
        <v>42</v>
      </c>
      <c r="P52" s="728"/>
    </row>
    <row r="53" spans="1:16" s="640" customFormat="1">
      <c r="A53" s="666" t="s">
        <v>12491</v>
      </c>
      <c r="B53" s="667" t="s">
        <v>2491</v>
      </c>
      <c r="C53" s="668" t="s">
        <v>2492</v>
      </c>
      <c r="D53" s="668"/>
      <c r="E53" s="669">
        <v>0</v>
      </c>
      <c r="F53" s="669">
        <v>0</v>
      </c>
      <c r="G53" s="669">
        <v>0</v>
      </c>
      <c r="H53" s="669">
        <v>0</v>
      </c>
      <c r="I53" s="669">
        <v>0</v>
      </c>
      <c r="J53" s="669">
        <v>0</v>
      </c>
      <c r="K53" s="710"/>
      <c r="L53" s="644"/>
      <c r="M53" s="643"/>
      <c r="N53" s="640">
        <v>43</v>
      </c>
      <c r="P53" s="728"/>
    </row>
    <row r="54" spans="1:16" s="640" customFormat="1">
      <c r="A54" s="666"/>
      <c r="B54" s="671" t="s">
        <v>10588</v>
      </c>
      <c r="C54" s="668"/>
      <c r="D54" s="668"/>
      <c r="E54" s="670">
        <v>0</v>
      </c>
      <c r="F54" s="670">
        <v>0</v>
      </c>
      <c r="G54" s="670">
        <v>0</v>
      </c>
      <c r="H54" s="670">
        <v>0</v>
      </c>
      <c r="I54" s="670">
        <v>0</v>
      </c>
      <c r="J54" s="670">
        <v>0</v>
      </c>
      <c r="K54" s="710" t="s">
        <v>13106</v>
      </c>
      <c r="L54" s="644" t="s">
        <v>2856</v>
      </c>
      <c r="M54" s="643">
        <v>154</v>
      </c>
      <c r="N54" s="640">
        <v>44</v>
      </c>
      <c r="P54" s="728"/>
    </row>
    <row r="55" spans="1:16" s="640" customFormat="1">
      <c r="A55" s="666"/>
      <c r="B55" s="671" t="s">
        <v>10589</v>
      </c>
      <c r="C55" s="668"/>
      <c r="D55" s="668"/>
      <c r="E55" s="670">
        <v>0</v>
      </c>
      <c r="F55" s="670">
        <v>0</v>
      </c>
      <c r="G55" s="670">
        <v>0</v>
      </c>
      <c r="H55" s="670">
        <v>0</v>
      </c>
      <c r="I55" s="670">
        <v>0</v>
      </c>
      <c r="J55" s="670">
        <v>0</v>
      </c>
      <c r="K55" s="710" t="s">
        <v>13107</v>
      </c>
      <c r="L55" s="644" t="s">
        <v>2856</v>
      </c>
      <c r="M55" s="643">
        <v>154</v>
      </c>
      <c r="N55" s="640">
        <v>45</v>
      </c>
      <c r="P55" s="728"/>
    </row>
    <row r="56" spans="1:16" s="640" customFormat="1">
      <c r="A56" s="666"/>
      <c r="B56" s="671" t="s">
        <v>10590</v>
      </c>
      <c r="C56" s="668"/>
      <c r="D56" s="668"/>
      <c r="E56" s="670">
        <v>0</v>
      </c>
      <c r="F56" s="670">
        <v>0</v>
      </c>
      <c r="G56" s="670">
        <v>0</v>
      </c>
      <c r="H56" s="670">
        <v>0</v>
      </c>
      <c r="I56" s="670">
        <v>0</v>
      </c>
      <c r="J56" s="670">
        <v>0</v>
      </c>
      <c r="K56" s="710" t="s">
        <v>13108</v>
      </c>
      <c r="L56" s="644" t="s">
        <v>2856</v>
      </c>
      <c r="M56" s="643">
        <v>154</v>
      </c>
      <c r="N56" s="640">
        <v>46</v>
      </c>
      <c r="P56" s="728"/>
    </row>
    <row r="57" spans="1:16" s="640" customFormat="1">
      <c r="A57" s="666" t="s">
        <v>13295</v>
      </c>
      <c r="B57" s="667" t="s">
        <v>3830</v>
      </c>
      <c r="C57" s="668">
        <v>158</v>
      </c>
      <c r="D57" s="668"/>
      <c r="E57" s="669">
        <v>0</v>
      </c>
      <c r="F57" s="669">
        <v>0</v>
      </c>
      <c r="G57" s="669">
        <v>0</v>
      </c>
      <c r="H57" s="669">
        <v>0</v>
      </c>
      <c r="I57" s="669">
        <v>0</v>
      </c>
      <c r="J57" s="669">
        <v>0</v>
      </c>
      <c r="K57" s="710"/>
      <c r="L57" s="644"/>
      <c r="M57" s="643"/>
      <c r="N57" s="640">
        <v>47</v>
      </c>
      <c r="P57" s="728"/>
    </row>
    <row r="58" spans="1:16" s="640" customFormat="1">
      <c r="A58" s="666"/>
      <c r="B58" s="667" t="s">
        <v>2493</v>
      </c>
      <c r="C58" s="668"/>
      <c r="D58" s="668"/>
      <c r="E58" s="670">
        <v>0</v>
      </c>
      <c r="F58" s="670">
        <v>0</v>
      </c>
      <c r="G58" s="670">
        <v>0</v>
      </c>
      <c r="H58" s="670">
        <v>0</v>
      </c>
      <c r="I58" s="670">
        <v>0</v>
      </c>
      <c r="J58" s="670">
        <v>0</v>
      </c>
      <c r="K58" s="710">
        <v>141</v>
      </c>
      <c r="L58" s="644" t="s">
        <v>2852</v>
      </c>
      <c r="M58" s="643">
        <v>158</v>
      </c>
      <c r="N58" s="640">
        <v>48</v>
      </c>
      <c r="P58" s="728"/>
    </row>
    <row r="59" spans="1:16" s="640" customFormat="1">
      <c r="A59" s="666"/>
      <c r="B59" s="667" t="s">
        <v>1724</v>
      </c>
      <c r="C59" s="668"/>
      <c r="D59" s="668"/>
      <c r="E59" s="670">
        <v>0</v>
      </c>
      <c r="F59" s="670">
        <v>0</v>
      </c>
      <c r="G59" s="670">
        <v>0</v>
      </c>
      <c r="H59" s="670">
        <v>0</v>
      </c>
      <c r="I59" s="670">
        <v>0</v>
      </c>
      <c r="J59" s="670">
        <v>0</v>
      </c>
      <c r="K59" s="710">
        <v>144</v>
      </c>
      <c r="L59" s="644" t="s">
        <v>2852</v>
      </c>
      <c r="M59" s="643">
        <v>158</v>
      </c>
      <c r="N59" s="640">
        <v>49</v>
      </c>
      <c r="P59" s="728"/>
    </row>
    <row r="60" spans="1:16" s="640" customFormat="1">
      <c r="A60" s="666"/>
      <c r="B60" s="667" t="s">
        <v>1726</v>
      </c>
      <c r="C60" s="668"/>
      <c r="D60" s="668"/>
      <c r="E60" s="670">
        <v>0</v>
      </c>
      <c r="F60" s="670">
        <v>0</v>
      </c>
      <c r="G60" s="670">
        <v>0</v>
      </c>
      <c r="H60" s="670">
        <v>0</v>
      </c>
      <c r="I60" s="670">
        <v>0</v>
      </c>
      <c r="J60" s="670">
        <v>0</v>
      </c>
      <c r="K60" s="710">
        <v>1381</v>
      </c>
      <c r="L60" s="644" t="s">
        <v>2852</v>
      </c>
      <c r="M60" s="643">
        <v>158</v>
      </c>
      <c r="N60" s="640">
        <v>50</v>
      </c>
      <c r="P60" s="728"/>
    </row>
    <row r="61" spans="1:16" s="640" customFormat="1">
      <c r="A61" s="666"/>
      <c r="B61" s="671" t="s">
        <v>13109</v>
      </c>
      <c r="C61" s="668"/>
      <c r="D61" s="668"/>
      <c r="E61" s="670">
        <v>0</v>
      </c>
      <c r="F61" s="670">
        <v>0</v>
      </c>
      <c r="G61" s="670">
        <v>0</v>
      </c>
      <c r="H61" s="670">
        <v>0</v>
      </c>
      <c r="I61" s="670">
        <v>0</v>
      </c>
      <c r="J61" s="670">
        <v>0</v>
      </c>
      <c r="K61" s="710">
        <v>148</v>
      </c>
      <c r="L61" s="644" t="s">
        <v>2852</v>
      </c>
      <c r="M61" s="643">
        <v>158</v>
      </c>
      <c r="N61" s="640">
        <v>51</v>
      </c>
      <c r="P61" s="728"/>
    </row>
    <row r="62" spans="1:16" s="640" customFormat="1">
      <c r="A62" s="666"/>
      <c r="B62" s="671"/>
      <c r="C62" s="668"/>
      <c r="D62" s="668"/>
      <c r="E62" s="670"/>
      <c r="F62" s="670"/>
      <c r="G62" s="670"/>
      <c r="H62" s="670"/>
      <c r="I62" s="670"/>
      <c r="J62" s="670"/>
      <c r="K62" s="710"/>
      <c r="L62" s="644"/>
      <c r="M62" s="643"/>
      <c r="N62" s="640" t="s">
        <v>3412</v>
      </c>
      <c r="P62" s="728"/>
    </row>
    <row r="63" spans="1:16" s="640" customFormat="1">
      <c r="A63" s="664" t="s">
        <v>1727</v>
      </c>
      <c r="B63" s="664" t="s">
        <v>1728</v>
      </c>
      <c r="C63" s="662">
        <v>200</v>
      </c>
      <c r="D63" s="662"/>
      <c r="E63" s="665">
        <v>0</v>
      </c>
      <c r="F63" s="665">
        <v>0</v>
      </c>
      <c r="G63" s="665">
        <v>0</v>
      </c>
      <c r="H63" s="665">
        <v>0</v>
      </c>
      <c r="I63" s="665">
        <v>0</v>
      </c>
      <c r="J63" s="665">
        <v>0</v>
      </c>
      <c r="K63" s="710"/>
      <c r="L63" s="644"/>
      <c r="M63" s="643"/>
      <c r="N63" s="640">
        <v>52</v>
      </c>
      <c r="P63" s="728"/>
    </row>
    <row r="64" spans="1:16" s="640" customFormat="1">
      <c r="A64" s="664" t="s">
        <v>531</v>
      </c>
      <c r="B64" s="664" t="s">
        <v>1729</v>
      </c>
      <c r="C64" s="662">
        <v>210</v>
      </c>
      <c r="D64" s="662"/>
      <c r="E64" s="665">
        <v>0</v>
      </c>
      <c r="F64" s="665">
        <v>0</v>
      </c>
      <c r="G64" s="665">
        <v>0</v>
      </c>
      <c r="H64" s="665">
        <v>0</v>
      </c>
      <c r="I64" s="665">
        <v>0</v>
      </c>
      <c r="J64" s="665">
        <v>0</v>
      </c>
      <c r="K64" s="710"/>
      <c r="L64" s="644"/>
      <c r="M64" s="643"/>
      <c r="N64" s="640">
        <v>53</v>
      </c>
      <c r="P64" s="728"/>
    </row>
    <row r="65" spans="1:16" s="640" customFormat="1">
      <c r="A65" s="666" t="s">
        <v>533</v>
      </c>
      <c r="B65" s="667" t="s">
        <v>1730</v>
      </c>
      <c r="C65" s="668">
        <v>211</v>
      </c>
      <c r="D65" s="668"/>
      <c r="E65" s="670">
        <v>0</v>
      </c>
      <c r="F65" s="670">
        <v>0</v>
      </c>
      <c r="G65" s="670">
        <v>0</v>
      </c>
      <c r="H65" s="670">
        <v>0</v>
      </c>
      <c r="I65" s="670">
        <v>0</v>
      </c>
      <c r="J65" s="670">
        <v>0</v>
      </c>
      <c r="K65" s="710">
        <v>1312</v>
      </c>
      <c r="L65" s="644" t="s">
        <v>2847</v>
      </c>
      <c r="M65" s="643">
        <v>211</v>
      </c>
      <c r="N65" s="640">
        <v>54</v>
      </c>
      <c r="P65" s="728"/>
    </row>
    <row r="66" spans="1:16" s="640" customFormat="1">
      <c r="A66" s="666" t="s">
        <v>661</v>
      </c>
      <c r="B66" s="667" t="s">
        <v>8604</v>
      </c>
      <c r="C66" s="668">
        <v>212</v>
      </c>
      <c r="D66" s="668"/>
      <c r="E66" s="670">
        <v>0</v>
      </c>
      <c r="F66" s="670">
        <v>0</v>
      </c>
      <c r="G66" s="670">
        <v>0</v>
      </c>
      <c r="H66" s="670">
        <v>0</v>
      </c>
      <c r="I66" s="670">
        <v>0</v>
      </c>
      <c r="J66" s="670">
        <v>0</v>
      </c>
      <c r="K66" s="710">
        <v>1361</v>
      </c>
      <c r="L66" s="644" t="s">
        <v>2850</v>
      </c>
      <c r="M66" s="643">
        <v>212</v>
      </c>
      <c r="N66" s="640">
        <v>55</v>
      </c>
      <c r="P66" s="728"/>
    </row>
    <row r="67" spans="1:16" s="640" customFormat="1">
      <c r="A67" s="666" t="s">
        <v>12491</v>
      </c>
      <c r="B67" s="667" t="s">
        <v>7586</v>
      </c>
      <c r="C67" s="668">
        <v>213</v>
      </c>
      <c r="D67" s="668"/>
      <c r="E67" s="669">
        <v>0</v>
      </c>
      <c r="F67" s="669">
        <v>0</v>
      </c>
      <c r="G67" s="669">
        <v>0</v>
      </c>
      <c r="H67" s="669">
        <v>0</v>
      </c>
      <c r="I67" s="669">
        <v>0</v>
      </c>
      <c r="J67" s="669">
        <v>0</v>
      </c>
      <c r="K67" s="710"/>
      <c r="L67" s="644"/>
      <c r="M67" s="643"/>
      <c r="N67" s="640">
        <v>56</v>
      </c>
      <c r="P67" s="728"/>
    </row>
    <row r="68" spans="1:16" s="640" customFormat="1">
      <c r="A68" s="666"/>
      <c r="B68" s="671" t="s">
        <v>13111</v>
      </c>
      <c r="C68" s="668"/>
      <c r="D68" s="668"/>
      <c r="E68" s="670">
        <v>0</v>
      </c>
      <c r="F68" s="670">
        <v>0</v>
      </c>
      <c r="G68" s="670">
        <v>0</v>
      </c>
      <c r="H68" s="670">
        <v>0</v>
      </c>
      <c r="I68" s="670">
        <v>0</v>
      </c>
      <c r="J68" s="670">
        <v>0</v>
      </c>
      <c r="K68" s="710" t="s">
        <v>9750</v>
      </c>
      <c r="L68" s="644" t="s">
        <v>2850</v>
      </c>
      <c r="M68" s="643">
        <v>213</v>
      </c>
      <c r="N68" s="640">
        <v>57</v>
      </c>
      <c r="P68" s="728"/>
    </row>
    <row r="69" spans="1:16" s="640" customFormat="1">
      <c r="A69" s="666"/>
      <c r="B69" s="671" t="s">
        <v>9749</v>
      </c>
      <c r="C69" s="668"/>
      <c r="D69" s="668"/>
      <c r="E69" s="670">
        <v>0</v>
      </c>
      <c r="F69" s="670">
        <v>0</v>
      </c>
      <c r="G69" s="670">
        <v>0</v>
      </c>
      <c r="H69" s="670">
        <v>0</v>
      </c>
      <c r="I69" s="670">
        <v>0</v>
      </c>
      <c r="J69" s="670">
        <v>0</v>
      </c>
      <c r="K69" s="710" t="s">
        <v>13110</v>
      </c>
      <c r="L69" s="644" t="s">
        <v>2852</v>
      </c>
      <c r="M69" s="643">
        <v>213</v>
      </c>
      <c r="N69" s="640">
        <v>58</v>
      </c>
      <c r="P69" s="728"/>
    </row>
    <row r="70" spans="1:16" s="640" customFormat="1">
      <c r="A70" s="666" t="s">
        <v>13295</v>
      </c>
      <c r="B70" s="667" t="s">
        <v>7587</v>
      </c>
      <c r="C70" s="668" t="s">
        <v>7588</v>
      </c>
      <c r="D70" s="668"/>
      <c r="E70" s="669">
        <v>0</v>
      </c>
      <c r="F70" s="669">
        <v>0</v>
      </c>
      <c r="G70" s="669">
        <v>0</v>
      </c>
      <c r="H70" s="669">
        <v>0</v>
      </c>
      <c r="I70" s="669">
        <v>0</v>
      </c>
      <c r="J70" s="669">
        <v>0</v>
      </c>
      <c r="K70" s="710"/>
      <c r="L70" s="644"/>
      <c r="M70" s="643"/>
      <c r="N70" s="640">
        <v>59</v>
      </c>
      <c r="P70" s="728"/>
    </row>
    <row r="71" spans="1:16" s="640" customFormat="1">
      <c r="A71" s="666"/>
      <c r="B71" s="667" t="s">
        <v>12592</v>
      </c>
      <c r="C71" s="668"/>
      <c r="D71" s="668"/>
      <c r="E71" s="670">
        <v>0</v>
      </c>
      <c r="F71" s="670">
        <v>0</v>
      </c>
      <c r="G71" s="670">
        <v>0</v>
      </c>
      <c r="H71" s="670">
        <v>0</v>
      </c>
      <c r="I71" s="670">
        <v>0</v>
      </c>
      <c r="J71" s="670">
        <v>0</v>
      </c>
      <c r="K71" s="710" t="s">
        <v>12813</v>
      </c>
      <c r="L71" s="644" t="s">
        <v>2852</v>
      </c>
      <c r="M71" s="643">
        <v>218</v>
      </c>
      <c r="N71" s="640">
        <v>60</v>
      </c>
      <c r="P71" s="728"/>
    </row>
    <row r="72" spans="1:16" s="640" customFormat="1">
      <c r="A72" s="666"/>
      <c r="B72" s="671" t="s">
        <v>12815</v>
      </c>
      <c r="C72" s="668"/>
      <c r="D72" s="668"/>
      <c r="E72" s="670">
        <v>0</v>
      </c>
      <c r="F72" s="670">
        <v>0</v>
      </c>
      <c r="G72" s="670">
        <v>0</v>
      </c>
      <c r="H72" s="670">
        <v>0</v>
      </c>
      <c r="I72" s="670">
        <v>0</v>
      </c>
      <c r="J72" s="670">
        <v>0</v>
      </c>
      <c r="K72" s="710" t="s">
        <v>8098</v>
      </c>
      <c r="L72" s="644" t="s">
        <v>2852</v>
      </c>
      <c r="M72" s="643">
        <v>218</v>
      </c>
      <c r="N72" s="640">
        <v>61</v>
      </c>
      <c r="P72" s="728"/>
    </row>
    <row r="73" spans="1:16" s="640" customFormat="1">
      <c r="A73" s="666"/>
      <c r="B73" s="671" t="s">
        <v>12816</v>
      </c>
      <c r="C73" s="668"/>
      <c r="D73" s="668"/>
      <c r="E73" s="670">
        <v>0</v>
      </c>
      <c r="F73" s="670">
        <v>0</v>
      </c>
      <c r="G73" s="670">
        <v>0</v>
      </c>
      <c r="H73" s="670">
        <v>0</v>
      </c>
      <c r="I73" s="670">
        <v>0</v>
      </c>
      <c r="J73" s="670">
        <v>0</v>
      </c>
      <c r="K73" s="710" t="s">
        <v>2512</v>
      </c>
      <c r="L73" s="644" t="s">
        <v>12206</v>
      </c>
      <c r="M73" s="643">
        <v>218</v>
      </c>
      <c r="N73" s="640">
        <v>62</v>
      </c>
      <c r="P73" s="728"/>
    </row>
    <row r="74" spans="1:16" s="640" customFormat="1">
      <c r="A74" s="666"/>
      <c r="B74" s="667" t="s">
        <v>3989</v>
      </c>
      <c r="C74" s="668"/>
      <c r="D74" s="668"/>
      <c r="E74" s="670">
        <v>0</v>
      </c>
      <c r="F74" s="670">
        <v>0</v>
      </c>
      <c r="G74" s="670">
        <v>0</v>
      </c>
      <c r="H74" s="670">
        <v>0</v>
      </c>
      <c r="I74" s="670">
        <v>0</v>
      </c>
      <c r="J74" s="670">
        <v>0</v>
      </c>
      <c r="K74" s="710" t="s">
        <v>12814</v>
      </c>
      <c r="L74" s="644" t="s">
        <v>12206</v>
      </c>
      <c r="M74" s="643">
        <v>218</v>
      </c>
      <c r="N74" s="640">
        <v>63</v>
      </c>
      <c r="P74" s="728"/>
    </row>
    <row r="75" spans="1:16" s="640" customFormat="1">
      <c r="A75" s="666" t="s">
        <v>13297</v>
      </c>
      <c r="B75" s="667" t="s">
        <v>3990</v>
      </c>
      <c r="C75" s="668">
        <v>219</v>
      </c>
      <c r="D75" s="668"/>
      <c r="E75" s="670">
        <v>0</v>
      </c>
      <c r="F75" s="670">
        <v>0</v>
      </c>
      <c r="G75" s="670">
        <v>0</v>
      </c>
      <c r="H75" s="670">
        <v>0</v>
      </c>
      <c r="I75" s="670">
        <v>0</v>
      </c>
      <c r="J75" s="670">
        <v>0</v>
      </c>
      <c r="K75" s="710" t="s">
        <v>13621</v>
      </c>
      <c r="L75" s="644" t="s">
        <v>12206</v>
      </c>
      <c r="M75" s="643">
        <v>219</v>
      </c>
      <c r="N75" s="640">
        <v>64</v>
      </c>
      <c r="P75" s="728"/>
    </row>
    <row r="76" spans="1:16" s="640" customFormat="1">
      <c r="A76" s="664" t="s">
        <v>657</v>
      </c>
      <c r="B76" s="664" t="s">
        <v>3991</v>
      </c>
      <c r="C76" s="662" t="s">
        <v>3992</v>
      </c>
      <c r="D76" s="662"/>
      <c r="E76" s="665">
        <v>0</v>
      </c>
      <c r="F76" s="665">
        <v>0</v>
      </c>
      <c r="G76" s="665">
        <v>0</v>
      </c>
      <c r="H76" s="665">
        <v>0</v>
      </c>
      <c r="I76" s="665">
        <v>0</v>
      </c>
      <c r="J76" s="665">
        <v>0</v>
      </c>
      <c r="K76" s="710"/>
      <c r="L76" s="644"/>
      <c r="M76" s="643"/>
      <c r="N76" s="640">
        <v>65</v>
      </c>
      <c r="P76" s="728"/>
    </row>
    <row r="77" spans="1:16" s="640" customFormat="1">
      <c r="A77" s="666" t="s">
        <v>533</v>
      </c>
      <c r="B77" s="672" t="s">
        <v>3993</v>
      </c>
      <c r="C77" s="668">
        <v>221</v>
      </c>
      <c r="D77" s="668"/>
      <c r="E77" s="670">
        <v>0</v>
      </c>
      <c r="F77" s="670">
        <v>0</v>
      </c>
      <c r="G77" s="670">
        <v>0</v>
      </c>
      <c r="H77" s="670">
        <v>0</v>
      </c>
      <c r="I77" s="670">
        <v>0</v>
      </c>
      <c r="J77" s="670">
        <v>0</v>
      </c>
      <c r="K77" s="710"/>
      <c r="L77" s="644"/>
      <c r="M77" s="643"/>
      <c r="N77" s="640">
        <v>66</v>
      </c>
      <c r="P77" s="728"/>
    </row>
    <row r="78" spans="1:16" s="640" customFormat="1">
      <c r="A78" s="672"/>
      <c r="B78" s="673" t="s">
        <v>3994</v>
      </c>
      <c r="C78" s="668">
        <v>222</v>
      </c>
      <c r="D78" s="668"/>
      <c r="E78" s="670">
        <v>0</v>
      </c>
      <c r="F78" s="670">
        <v>0</v>
      </c>
      <c r="G78" s="670">
        <v>0</v>
      </c>
      <c r="H78" s="670">
        <v>0</v>
      </c>
      <c r="I78" s="670">
        <v>0</v>
      </c>
      <c r="J78" s="670">
        <v>0</v>
      </c>
      <c r="K78" s="710">
        <v>211</v>
      </c>
      <c r="L78" s="644" t="s">
        <v>12206</v>
      </c>
      <c r="M78" s="643"/>
      <c r="N78" s="640">
        <v>67</v>
      </c>
      <c r="P78" s="728"/>
    </row>
    <row r="79" spans="1:16" s="640" customFormat="1">
      <c r="A79" s="672"/>
      <c r="B79" s="673" t="s">
        <v>11379</v>
      </c>
      <c r="C79" s="668">
        <v>223</v>
      </c>
      <c r="D79" s="668"/>
      <c r="E79" s="670">
        <v>0</v>
      </c>
      <c r="F79" s="670">
        <v>0</v>
      </c>
      <c r="G79" s="670">
        <v>0</v>
      </c>
      <c r="H79" s="670">
        <v>0</v>
      </c>
      <c r="I79" s="670">
        <v>0</v>
      </c>
      <c r="J79" s="670">
        <v>0</v>
      </c>
      <c r="K79" s="710">
        <v>2141</v>
      </c>
      <c r="L79" s="644" t="s">
        <v>12206</v>
      </c>
      <c r="M79" s="643">
        <v>223</v>
      </c>
      <c r="N79" s="640">
        <v>68</v>
      </c>
      <c r="P79" s="728"/>
    </row>
    <row r="80" spans="1:16" s="640" customFormat="1">
      <c r="A80" s="666" t="s">
        <v>661</v>
      </c>
      <c r="B80" s="672" t="s">
        <v>5940</v>
      </c>
      <c r="C80" s="668">
        <v>224</v>
      </c>
      <c r="D80" s="668"/>
      <c r="E80" s="670">
        <v>0</v>
      </c>
      <c r="F80" s="670">
        <v>0</v>
      </c>
      <c r="G80" s="670">
        <v>0</v>
      </c>
      <c r="H80" s="670">
        <v>0</v>
      </c>
      <c r="I80" s="670">
        <v>0</v>
      </c>
      <c r="J80" s="670">
        <v>0</v>
      </c>
      <c r="K80" s="710"/>
      <c r="L80" s="644"/>
      <c r="M80" s="643"/>
      <c r="N80" s="640">
        <v>69</v>
      </c>
      <c r="P80" s="728"/>
    </row>
    <row r="81" spans="1:16" s="640" customFormat="1">
      <c r="A81" s="672"/>
      <c r="B81" s="673" t="s">
        <v>5941</v>
      </c>
      <c r="C81" s="668">
        <v>225</v>
      </c>
      <c r="D81" s="668"/>
      <c r="E81" s="670">
        <v>0</v>
      </c>
      <c r="F81" s="670">
        <v>0</v>
      </c>
      <c r="G81" s="670">
        <v>0</v>
      </c>
      <c r="H81" s="670">
        <v>0</v>
      </c>
      <c r="I81" s="670">
        <v>0</v>
      </c>
      <c r="J81" s="670">
        <v>0</v>
      </c>
      <c r="K81" s="710">
        <v>212</v>
      </c>
      <c r="L81" s="644" t="s">
        <v>12206</v>
      </c>
      <c r="M81" s="643">
        <v>225</v>
      </c>
      <c r="N81" s="640">
        <v>70</v>
      </c>
      <c r="P81" s="728"/>
    </row>
    <row r="82" spans="1:16" s="640" customFormat="1">
      <c r="A82" s="672"/>
      <c r="B82" s="673" t="s">
        <v>5942</v>
      </c>
      <c r="C82" s="668">
        <v>226</v>
      </c>
      <c r="D82" s="668"/>
      <c r="E82" s="670">
        <v>0</v>
      </c>
      <c r="F82" s="670">
        <v>0</v>
      </c>
      <c r="G82" s="670">
        <v>0</v>
      </c>
      <c r="H82" s="670">
        <v>0</v>
      </c>
      <c r="I82" s="670">
        <v>0</v>
      </c>
      <c r="J82" s="670">
        <v>0</v>
      </c>
      <c r="K82" s="710">
        <v>2142</v>
      </c>
      <c r="L82" s="644" t="s">
        <v>12206</v>
      </c>
      <c r="M82" s="643">
        <v>226</v>
      </c>
      <c r="N82" s="640">
        <v>71</v>
      </c>
      <c r="P82" s="728"/>
    </row>
    <row r="83" spans="1:16" s="640" customFormat="1">
      <c r="A83" s="666" t="s">
        <v>12491</v>
      </c>
      <c r="B83" s="672" t="s">
        <v>5943</v>
      </c>
      <c r="C83" s="668">
        <v>227</v>
      </c>
      <c r="D83" s="668"/>
      <c r="E83" s="670">
        <v>0</v>
      </c>
      <c r="F83" s="670">
        <v>0</v>
      </c>
      <c r="G83" s="670">
        <v>0</v>
      </c>
      <c r="H83" s="670">
        <v>0</v>
      </c>
      <c r="I83" s="670">
        <v>0</v>
      </c>
      <c r="J83" s="670">
        <v>0</v>
      </c>
      <c r="K83" s="710"/>
      <c r="L83" s="644"/>
      <c r="M83" s="643"/>
      <c r="N83" s="640">
        <v>72</v>
      </c>
      <c r="P83" s="728"/>
    </row>
    <row r="84" spans="1:16" s="640" customFormat="1">
      <c r="A84" s="672"/>
      <c r="B84" s="673" t="s">
        <v>5944</v>
      </c>
      <c r="C84" s="668">
        <v>228</v>
      </c>
      <c r="D84" s="668"/>
      <c r="E84" s="670">
        <v>0</v>
      </c>
      <c r="F84" s="670">
        <v>0</v>
      </c>
      <c r="G84" s="670">
        <v>0</v>
      </c>
      <c r="H84" s="670">
        <v>0</v>
      </c>
      <c r="I84" s="670">
        <v>0</v>
      </c>
      <c r="J84" s="670">
        <v>0</v>
      </c>
      <c r="K84" s="710">
        <v>213</v>
      </c>
      <c r="L84" s="644" t="s">
        <v>12206</v>
      </c>
      <c r="M84" s="643"/>
      <c r="N84" s="640">
        <v>73</v>
      </c>
      <c r="P84" s="728"/>
    </row>
    <row r="85" spans="1:16" s="640" customFormat="1">
      <c r="A85" s="672"/>
      <c r="B85" s="673" t="s">
        <v>5945</v>
      </c>
      <c r="C85" s="668">
        <v>229</v>
      </c>
      <c r="D85" s="668"/>
      <c r="E85" s="670">
        <v>0</v>
      </c>
      <c r="F85" s="670">
        <v>0</v>
      </c>
      <c r="G85" s="670">
        <v>0</v>
      </c>
      <c r="H85" s="670">
        <v>0</v>
      </c>
      <c r="I85" s="670">
        <v>0</v>
      </c>
      <c r="J85" s="670">
        <v>0</v>
      </c>
      <c r="K85" s="710">
        <v>2143</v>
      </c>
      <c r="L85" s="644" t="s">
        <v>12206</v>
      </c>
      <c r="M85" s="643">
        <v>229</v>
      </c>
      <c r="N85" s="640">
        <v>74</v>
      </c>
      <c r="P85" s="728"/>
    </row>
    <row r="86" spans="1:16" s="640" customFormat="1">
      <c r="A86" s="666" t="s">
        <v>13295</v>
      </c>
      <c r="B86" s="667" t="s">
        <v>5946</v>
      </c>
      <c r="C86" s="668">
        <v>230</v>
      </c>
      <c r="D86" s="668"/>
      <c r="E86" s="669">
        <v>0</v>
      </c>
      <c r="F86" s="669">
        <v>0</v>
      </c>
      <c r="G86" s="669">
        <v>0</v>
      </c>
      <c r="H86" s="669">
        <v>0</v>
      </c>
      <c r="I86" s="669">
        <v>0</v>
      </c>
      <c r="J86" s="669">
        <v>0</v>
      </c>
      <c r="K86" s="710"/>
      <c r="L86" s="644"/>
      <c r="M86" s="643"/>
      <c r="N86" s="640">
        <v>75</v>
      </c>
      <c r="P86" s="728"/>
    </row>
    <row r="87" spans="1:16" s="640" customFormat="1">
      <c r="A87" s="666"/>
      <c r="B87" s="667" t="s">
        <v>5947</v>
      </c>
      <c r="C87" s="668"/>
      <c r="D87" s="668"/>
      <c r="E87" s="670">
        <v>0</v>
      </c>
      <c r="F87" s="670">
        <v>0</v>
      </c>
      <c r="G87" s="670">
        <v>0</v>
      </c>
      <c r="H87" s="670">
        <v>0</v>
      </c>
      <c r="I87" s="670">
        <v>0</v>
      </c>
      <c r="J87" s="670">
        <v>0</v>
      </c>
      <c r="K87" s="710">
        <v>2411</v>
      </c>
      <c r="L87" s="644" t="s">
        <v>12207</v>
      </c>
      <c r="M87" s="643">
        <v>230</v>
      </c>
      <c r="N87" s="640">
        <v>76</v>
      </c>
      <c r="P87" s="728"/>
    </row>
    <row r="88" spans="1:16" s="640" customFormat="1">
      <c r="A88" s="666"/>
      <c r="B88" s="667" t="s">
        <v>5948</v>
      </c>
      <c r="C88" s="668"/>
      <c r="D88" s="668"/>
      <c r="E88" s="670">
        <v>0</v>
      </c>
      <c r="F88" s="670">
        <v>0</v>
      </c>
      <c r="G88" s="670">
        <v>0</v>
      </c>
      <c r="H88" s="670">
        <v>0</v>
      </c>
      <c r="I88" s="670">
        <v>0</v>
      </c>
      <c r="J88" s="670">
        <v>0</v>
      </c>
      <c r="K88" s="710">
        <v>2412</v>
      </c>
      <c r="L88" s="644" t="s">
        <v>12207</v>
      </c>
      <c r="M88" s="643">
        <v>230</v>
      </c>
      <c r="N88" s="640">
        <v>77</v>
      </c>
      <c r="P88" s="728"/>
    </row>
    <row r="89" spans="1:16" s="640" customFormat="1">
      <c r="A89" s="666"/>
      <c r="B89" s="667" t="s">
        <v>5949</v>
      </c>
      <c r="C89" s="668"/>
      <c r="D89" s="668"/>
      <c r="E89" s="670">
        <v>0</v>
      </c>
      <c r="F89" s="670">
        <v>0</v>
      </c>
      <c r="G89" s="670">
        <v>0</v>
      </c>
      <c r="H89" s="670">
        <v>0</v>
      </c>
      <c r="I89" s="670">
        <v>0</v>
      </c>
      <c r="J89" s="670">
        <v>0</v>
      </c>
      <c r="K89" s="710">
        <v>2413</v>
      </c>
      <c r="L89" s="644" t="s">
        <v>2846</v>
      </c>
      <c r="M89" s="643">
        <v>230</v>
      </c>
      <c r="N89" s="640">
        <v>78</v>
      </c>
      <c r="P89" s="728"/>
    </row>
    <row r="90" spans="1:16" s="640" customFormat="1">
      <c r="A90" s="664" t="s">
        <v>11875</v>
      </c>
      <c r="B90" s="664" t="s">
        <v>5950</v>
      </c>
      <c r="C90" s="662">
        <v>240</v>
      </c>
      <c r="D90" s="662"/>
      <c r="E90" s="665">
        <v>0</v>
      </c>
      <c r="F90" s="665">
        <v>0</v>
      </c>
      <c r="G90" s="665">
        <v>0</v>
      </c>
      <c r="H90" s="665">
        <v>0</v>
      </c>
      <c r="I90" s="665">
        <v>0</v>
      </c>
      <c r="J90" s="665">
        <v>0</v>
      </c>
      <c r="K90" s="710"/>
      <c r="L90" s="644"/>
      <c r="M90" s="643"/>
      <c r="N90" s="640">
        <v>79</v>
      </c>
      <c r="P90" s="728"/>
    </row>
    <row r="91" spans="1:16" s="640" customFormat="1">
      <c r="A91" s="672"/>
      <c r="B91" s="667" t="s">
        <v>222</v>
      </c>
      <c r="C91" s="668">
        <v>241</v>
      </c>
      <c r="D91" s="668"/>
      <c r="E91" s="670">
        <v>0</v>
      </c>
      <c r="F91" s="670">
        <v>0</v>
      </c>
      <c r="G91" s="670">
        <v>0</v>
      </c>
      <c r="H91" s="670">
        <v>0</v>
      </c>
      <c r="I91" s="670">
        <v>0</v>
      </c>
      <c r="J91" s="670">
        <v>0</v>
      </c>
      <c r="K91" s="710">
        <v>217</v>
      </c>
      <c r="L91" s="644" t="s">
        <v>2846</v>
      </c>
      <c r="M91" s="643">
        <v>241</v>
      </c>
      <c r="N91" s="640">
        <v>80</v>
      </c>
      <c r="P91" s="728"/>
    </row>
    <row r="92" spans="1:16" s="640" customFormat="1">
      <c r="A92" s="672"/>
      <c r="B92" s="667" t="s">
        <v>6981</v>
      </c>
      <c r="C92" s="668">
        <v>242</v>
      </c>
      <c r="D92" s="668"/>
      <c r="E92" s="670">
        <v>0</v>
      </c>
      <c r="F92" s="670">
        <v>0</v>
      </c>
      <c r="G92" s="670">
        <v>0</v>
      </c>
      <c r="H92" s="670">
        <v>0</v>
      </c>
      <c r="I92" s="670">
        <v>0</v>
      </c>
      <c r="J92" s="670">
        <v>0</v>
      </c>
      <c r="K92" s="710">
        <v>2147</v>
      </c>
      <c r="L92" s="644" t="s">
        <v>2846</v>
      </c>
      <c r="M92" s="643">
        <v>242</v>
      </c>
      <c r="N92" s="640">
        <v>81</v>
      </c>
      <c r="P92" s="728"/>
    </row>
    <row r="93" spans="1:16" s="640" customFormat="1">
      <c r="A93" s="664" t="s">
        <v>10972</v>
      </c>
      <c r="B93" s="664" t="s">
        <v>6982</v>
      </c>
      <c r="C93" s="662">
        <v>250</v>
      </c>
      <c r="D93" s="662"/>
      <c r="E93" s="665">
        <v>0</v>
      </c>
      <c r="F93" s="665">
        <v>0</v>
      </c>
      <c r="G93" s="665">
        <v>0</v>
      </c>
      <c r="H93" s="665">
        <v>0</v>
      </c>
      <c r="I93" s="665">
        <v>0</v>
      </c>
      <c r="J93" s="665">
        <v>0</v>
      </c>
      <c r="K93" s="710"/>
      <c r="L93" s="644"/>
      <c r="M93" s="643"/>
      <c r="N93" s="640">
        <v>82</v>
      </c>
      <c r="P93" s="728"/>
    </row>
    <row r="94" spans="1:16" s="640" customFormat="1">
      <c r="A94" s="666" t="s">
        <v>533</v>
      </c>
      <c r="B94" s="667" t="s">
        <v>6983</v>
      </c>
      <c r="C94" s="668">
        <v>251</v>
      </c>
      <c r="D94" s="668"/>
      <c r="E94" s="670">
        <v>0</v>
      </c>
      <c r="F94" s="670">
        <v>0</v>
      </c>
      <c r="G94" s="670">
        <v>0</v>
      </c>
      <c r="H94" s="670">
        <v>0</v>
      </c>
      <c r="I94" s="670">
        <v>0</v>
      </c>
      <c r="J94" s="670">
        <v>0</v>
      </c>
      <c r="K94" s="710">
        <v>221</v>
      </c>
      <c r="L94" s="644" t="s">
        <v>2846</v>
      </c>
      <c r="M94" s="643">
        <v>251</v>
      </c>
      <c r="N94" s="640">
        <v>83</v>
      </c>
      <c r="P94" s="728"/>
    </row>
    <row r="95" spans="1:16" s="640" customFormat="1">
      <c r="A95" s="666" t="s">
        <v>661</v>
      </c>
      <c r="B95" s="667" t="s">
        <v>6985</v>
      </c>
      <c r="C95" s="668">
        <v>252</v>
      </c>
      <c r="D95" s="668"/>
      <c r="E95" s="669">
        <v>0</v>
      </c>
      <c r="F95" s="669">
        <v>0</v>
      </c>
      <c r="G95" s="669">
        <v>0</v>
      </c>
      <c r="H95" s="669">
        <v>0</v>
      </c>
      <c r="I95" s="669">
        <v>0</v>
      </c>
      <c r="J95" s="669">
        <v>0</v>
      </c>
      <c r="K95" s="710"/>
      <c r="L95" s="644"/>
      <c r="M95" s="643"/>
      <c r="N95" s="640">
        <v>84</v>
      </c>
      <c r="P95" s="728"/>
    </row>
    <row r="96" spans="1:16" s="640" customFormat="1">
      <c r="A96" s="666"/>
      <c r="B96" s="667" t="s">
        <v>6986</v>
      </c>
      <c r="C96" s="668"/>
      <c r="D96" s="668"/>
      <c r="E96" s="670">
        <v>0</v>
      </c>
      <c r="F96" s="670">
        <v>0</v>
      </c>
      <c r="G96" s="670">
        <v>0</v>
      </c>
      <c r="H96" s="670">
        <v>0</v>
      </c>
      <c r="I96" s="670">
        <v>0</v>
      </c>
      <c r="J96" s="670">
        <v>0</v>
      </c>
      <c r="K96" s="710">
        <v>222</v>
      </c>
      <c r="L96" s="644" t="s">
        <v>2846</v>
      </c>
      <c r="M96" s="643">
        <v>252</v>
      </c>
      <c r="N96" s="640">
        <v>85</v>
      </c>
      <c r="P96" s="728"/>
    </row>
    <row r="97" spans="1:16" s="640" customFormat="1">
      <c r="A97" s="666"/>
      <c r="B97" s="667" t="s">
        <v>6987</v>
      </c>
      <c r="C97" s="668"/>
      <c r="D97" s="668"/>
      <c r="E97" s="670">
        <v>0</v>
      </c>
      <c r="F97" s="670">
        <v>0</v>
      </c>
      <c r="G97" s="670">
        <v>0</v>
      </c>
      <c r="H97" s="670">
        <v>0</v>
      </c>
      <c r="I97" s="670">
        <v>0</v>
      </c>
      <c r="J97" s="670">
        <v>0</v>
      </c>
      <c r="K97" s="710">
        <v>223</v>
      </c>
      <c r="L97" s="644" t="s">
        <v>2846</v>
      </c>
      <c r="M97" s="643">
        <v>252</v>
      </c>
      <c r="N97" s="640">
        <v>86</v>
      </c>
      <c r="P97" s="728"/>
    </row>
    <row r="98" spans="1:16" s="640" customFormat="1">
      <c r="A98" s="666" t="s">
        <v>12491</v>
      </c>
      <c r="B98" s="667" t="s">
        <v>6988</v>
      </c>
      <c r="C98" s="668">
        <v>258</v>
      </c>
      <c r="D98" s="668"/>
      <c r="E98" s="669">
        <v>0</v>
      </c>
      <c r="F98" s="669">
        <v>0</v>
      </c>
      <c r="G98" s="669">
        <v>0</v>
      </c>
      <c r="H98" s="669">
        <v>0</v>
      </c>
      <c r="I98" s="669">
        <v>0</v>
      </c>
      <c r="J98" s="669">
        <v>0</v>
      </c>
      <c r="K98" s="710"/>
      <c r="L98" s="644"/>
      <c r="M98" s="643"/>
      <c r="N98" s="640">
        <v>87</v>
      </c>
      <c r="P98" s="728"/>
    </row>
    <row r="99" spans="1:16" s="640" customFormat="1">
      <c r="A99" s="666"/>
      <c r="B99" s="667" t="s">
        <v>12246</v>
      </c>
      <c r="C99" s="668"/>
      <c r="D99" s="668"/>
      <c r="E99" s="670">
        <v>0</v>
      </c>
      <c r="F99" s="670">
        <v>0</v>
      </c>
      <c r="G99" s="670">
        <v>0</v>
      </c>
      <c r="H99" s="670">
        <v>0</v>
      </c>
      <c r="I99" s="670">
        <v>0</v>
      </c>
      <c r="J99" s="670">
        <v>0</v>
      </c>
      <c r="K99" s="710">
        <v>2281</v>
      </c>
      <c r="L99" s="644" t="s">
        <v>2846</v>
      </c>
      <c r="M99" s="643">
        <v>258</v>
      </c>
      <c r="N99" s="640">
        <v>88</v>
      </c>
      <c r="P99" s="728"/>
    </row>
    <row r="100" spans="1:16" s="640" customFormat="1">
      <c r="A100" s="666"/>
      <c r="B100" s="667" t="s">
        <v>12247</v>
      </c>
      <c r="C100" s="668"/>
      <c r="D100" s="668"/>
      <c r="E100" s="670">
        <v>0</v>
      </c>
      <c r="F100" s="670">
        <v>0</v>
      </c>
      <c r="G100" s="670">
        <v>0</v>
      </c>
      <c r="H100" s="670">
        <v>0</v>
      </c>
      <c r="I100" s="670">
        <v>0</v>
      </c>
      <c r="J100" s="670">
        <v>0</v>
      </c>
      <c r="K100" s="710">
        <v>2282</v>
      </c>
      <c r="L100" s="644" t="s">
        <v>2846</v>
      </c>
      <c r="M100" s="643">
        <v>258</v>
      </c>
      <c r="N100" s="640">
        <v>89</v>
      </c>
      <c r="P100" s="728"/>
    </row>
    <row r="101" spans="1:16" s="640" customFormat="1">
      <c r="A101" s="666"/>
      <c r="B101" s="671" t="s">
        <v>2516</v>
      </c>
      <c r="C101" s="668"/>
      <c r="D101" s="668"/>
      <c r="E101" s="670">
        <v>0</v>
      </c>
      <c r="F101" s="670">
        <v>0</v>
      </c>
      <c r="G101" s="670">
        <v>0</v>
      </c>
      <c r="H101" s="670">
        <v>0</v>
      </c>
      <c r="I101" s="670">
        <v>0</v>
      </c>
      <c r="J101" s="670">
        <v>0</v>
      </c>
      <c r="K101" s="710" t="s">
        <v>2515</v>
      </c>
      <c r="L101" s="644" t="s">
        <v>2846</v>
      </c>
      <c r="M101" s="643">
        <v>258</v>
      </c>
      <c r="N101" s="640">
        <v>90</v>
      </c>
      <c r="P101" s="728"/>
    </row>
    <row r="102" spans="1:16" s="640" customFormat="1">
      <c r="A102" s="666"/>
      <c r="B102" s="671" t="s">
        <v>2513</v>
      </c>
      <c r="C102" s="668"/>
      <c r="D102" s="668"/>
      <c r="E102" s="670">
        <v>0</v>
      </c>
      <c r="F102" s="670">
        <v>0</v>
      </c>
      <c r="G102" s="670">
        <v>0</v>
      </c>
      <c r="H102" s="670">
        <v>0</v>
      </c>
      <c r="I102" s="670">
        <v>0</v>
      </c>
      <c r="J102" s="670">
        <v>0</v>
      </c>
      <c r="K102" s="710" t="s">
        <v>2514</v>
      </c>
      <c r="L102" s="644" t="s">
        <v>2855</v>
      </c>
      <c r="M102" s="643">
        <v>258</v>
      </c>
      <c r="N102" s="640">
        <v>91</v>
      </c>
      <c r="P102" s="728"/>
    </row>
    <row r="103" spans="1:16" s="640" customFormat="1">
      <c r="A103" s="666"/>
      <c r="B103" s="667" t="s">
        <v>4413</v>
      </c>
      <c r="C103" s="668"/>
      <c r="D103" s="668"/>
      <c r="E103" s="670">
        <v>0</v>
      </c>
      <c r="F103" s="670">
        <v>0</v>
      </c>
      <c r="G103" s="670">
        <v>0</v>
      </c>
      <c r="H103" s="670">
        <v>0</v>
      </c>
      <c r="I103" s="670">
        <v>0</v>
      </c>
      <c r="J103" s="670">
        <v>0</v>
      </c>
      <c r="K103" s="710">
        <v>2288</v>
      </c>
      <c r="L103" s="644" t="s">
        <v>12208</v>
      </c>
      <c r="M103" s="643">
        <v>258</v>
      </c>
      <c r="N103" s="640">
        <v>92</v>
      </c>
      <c r="P103" s="728"/>
    </row>
    <row r="104" spans="1:16" s="640" customFormat="1">
      <c r="A104" s="666" t="s">
        <v>13295</v>
      </c>
      <c r="B104" s="667" t="s">
        <v>4414</v>
      </c>
      <c r="C104" s="668">
        <v>259</v>
      </c>
      <c r="D104" s="668"/>
      <c r="E104" s="670">
        <v>0</v>
      </c>
      <c r="F104" s="670">
        <v>0</v>
      </c>
      <c r="G104" s="670">
        <v>0</v>
      </c>
      <c r="H104" s="670">
        <v>0</v>
      </c>
      <c r="I104" s="670">
        <v>0</v>
      </c>
      <c r="J104" s="670">
        <v>0</v>
      </c>
      <c r="K104" s="710">
        <v>229</v>
      </c>
      <c r="L104" s="644" t="s">
        <v>2852</v>
      </c>
      <c r="M104" s="643">
        <v>259</v>
      </c>
      <c r="N104" s="640">
        <v>93</v>
      </c>
      <c r="P104" s="728"/>
    </row>
    <row r="105" spans="1:16" s="640" customFormat="1">
      <c r="A105" s="664" t="s">
        <v>3829</v>
      </c>
      <c r="B105" s="674" t="s">
        <v>4415</v>
      </c>
      <c r="C105" s="662">
        <v>260</v>
      </c>
      <c r="D105" s="662"/>
      <c r="E105" s="665">
        <v>0</v>
      </c>
      <c r="F105" s="665">
        <v>0</v>
      </c>
      <c r="G105" s="665">
        <v>0</v>
      </c>
      <c r="H105" s="665">
        <v>0</v>
      </c>
      <c r="I105" s="665">
        <v>0</v>
      </c>
      <c r="J105" s="665">
        <v>0</v>
      </c>
      <c r="K105" s="710"/>
      <c r="L105" s="644"/>
      <c r="M105" s="643"/>
      <c r="N105" s="640">
        <v>94</v>
      </c>
      <c r="P105" s="728"/>
    </row>
    <row r="106" spans="1:16" s="640" customFormat="1">
      <c r="A106" s="666" t="s">
        <v>533</v>
      </c>
      <c r="B106" s="667" t="s">
        <v>3221</v>
      </c>
      <c r="C106" s="668">
        <v>261</v>
      </c>
      <c r="D106" s="668"/>
      <c r="E106" s="670">
        <v>0</v>
      </c>
      <c r="F106" s="670">
        <v>0</v>
      </c>
      <c r="G106" s="670">
        <v>0</v>
      </c>
      <c r="H106" s="670">
        <v>0</v>
      </c>
      <c r="I106" s="670">
        <v>0</v>
      </c>
      <c r="J106" s="670">
        <v>0</v>
      </c>
      <c r="K106" s="710">
        <v>242</v>
      </c>
      <c r="L106" s="644" t="s">
        <v>2846</v>
      </c>
      <c r="M106" s="643">
        <v>261</v>
      </c>
      <c r="N106" s="640">
        <v>95</v>
      </c>
      <c r="P106" s="728"/>
    </row>
    <row r="107" spans="1:16" s="640" customFormat="1">
      <c r="A107" s="666" t="s">
        <v>661</v>
      </c>
      <c r="B107" s="667" t="s">
        <v>3222</v>
      </c>
      <c r="C107" s="668">
        <v>262</v>
      </c>
      <c r="D107" s="668"/>
      <c r="E107" s="670">
        <v>0</v>
      </c>
      <c r="F107" s="670">
        <v>0</v>
      </c>
      <c r="G107" s="670">
        <v>0</v>
      </c>
      <c r="H107" s="670">
        <v>0</v>
      </c>
      <c r="I107" s="670">
        <v>0</v>
      </c>
      <c r="J107" s="670">
        <v>0</v>
      </c>
      <c r="K107" s="710">
        <v>243</v>
      </c>
      <c r="L107" s="644" t="s">
        <v>2850</v>
      </c>
      <c r="M107" s="643">
        <v>262</v>
      </c>
      <c r="N107" s="640">
        <v>96</v>
      </c>
      <c r="P107" s="728"/>
    </row>
    <row r="108" spans="1:16" s="640" customFormat="1">
      <c r="A108" s="666" t="s">
        <v>12491</v>
      </c>
      <c r="B108" s="667" t="s">
        <v>4415</v>
      </c>
      <c r="C108" s="668">
        <v>268</v>
      </c>
      <c r="D108" s="668"/>
      <c r="E108" s="669">
        <v>0</v>
      </c>
      <c r="F108" s="669">
        <v>0</v>
      </c>
      <c r="G108" s="669">
        <v>0</v>
      </c>
      <c r="H108" s="669">
        <v>0</v>
      </c>
      <c r="I108" s="669">
        <v>0</v>
      </c>
      <c r="J108" s="669">
        <v>0</v>
      </c>
      <c r="K108" s="710"/>
      <c r="L108" s="644"/>
      <c r="M108" s="643"/>
      <c r="N108" s="640">
        <v>97</v>
      </c>
      <c r="P108" s="728"/>
    </row>
    <row r="109" spans="1:16" s="640" customFormat="1">
      <c r="A109" s="666"/>
      <c r="B109" s="671" t="s">
        <v>2517</v>
      </c>
      <c r="C109" s="668"/>
      <c r="D109" s="668"/>
      <c r="E109" s="670">
        <v>0</v>
      </c>
      <c r="F109" s="670">
        <v>0</v>
      </c>
      <c r="G109" s="670">
        <v>0</v>
      </c>
      <c r="H109" s="670">
        <v>0</v>
      </c>
      <c r="I109" s="670">
        <v>0</v>
      </c>
      <c r="J109" s="670">
        <v>0</v>
      </c>
      <c r="K109" s="710">
        <v>244</v>
      </c>
      <c r="L109" s="644" t="s">
        <v>2852</v>
      </c>
      <c r="M109" s="643">
        <v>268</v>
      </c>
      <c r="N109" s="640">
        <v>98</v>
      </c>
      <c r="P109" s="728"/>
    </row>
    <row r="110" spans="1:16" s="640" customFormat="1">
      <c r="A110" s="666"/>
      <c r="B110" s="671" t="s">
        <v>545</v>
      </c>
      <c r="C110" s="668"/>
      <c r="D110" s="668"/>
      <c r="E110" s="670">
        <v>0</v>
      </c>
      <c r="F110" s="670">
        <v>0</v>
      </c>
      <c r="G110" s="670">
        <v>0</v>
      </c>
      <c r="H110" s="670">
        <v>0</v>
      </c>
      <c r="I110" s="670">
        <v>0</v>
      </c>
      <c r="J110" s="670">
        <v>0</v>
      </c>
      <c r="K110" s="710">
        <v>248</v>
      </c>
      <c r="L110" s="644" t="s">
        <v>2852</v>
      </c>
      <c r="M110" s="643">
        <v>268</v>
      </c>
      <c r="N110" s="640">
        <v>99</v>
      </c>
      <c r="P110" s="728"/>
    </row>
    <row r="111" spans="1:16" s="640" customFormat="1">
      <c r="A111" s="675" t="s">
        <v>3223</v>
      </c>
      <c r="B111" s="674" t="s">
        <v>3224</v>
      </c>
      <c r="C111" s="662" t="s">
        <v>3225</v>
      </c>
      <c r="D111" s="662"/>
      <c r="E111" s="665">
        <v>0</v>
      </c>
      <c r="F111" s="665">
        <v>0</v>
      </c>
      <c r="G111" s="665">
        <v>0</v>
      </c>
      <c r="H111" s="665">
        <v>0</v>
      </c>
      <c r="I111" s="665">
        <v>0</v>
      </c>
      <c r="J111" s="665">
        <v>0</v>
      </c>
      <c r="K111" s="711">
        <v>269</v>
      </c>
      <c r="L111" s="645" t="s">
        <v>2852</v>
      </c>
      <c r="M111" s="642">
        <v>269</v>
      </c>
      <c r="N111" s="640">
        <v>100</v>
      </c>
      <c r="P111" s="728"/>
    </row>
    <row r="112" spans="1:16" s="640" customFormat="1">
      <c r="A112" s="672"/>
      <c r="B112" s="672"/>
      <c r="C112" s="668"/>
      <c r="D112" s="668"/>
      <c r="E112" s="670"/>
      <c r="F112" s="670"/>
      <c r="G112" s="670"/>
      <c r="H112" s="670"/>
      <c r="I112" s="670"/>
      <c r="J112" s="670"/>
      <c r="K112" s="710"/>
      <c r="L112" s="644"/>
      <c r="M112" s="643"/>
      <c r="N112" s="640" t="s">
        <v>3412</v>
      </c>
      <c r="P112" s="728"/>
    </row>
    <row r="113" spans="1:16" s="640" customFormat="1" ht="13.5" thickBot="1">
      <c r="A113" s="664"/>
      <c r="B113" s="664" t="s">
        <v>3226</v>
      </c>
      <c r="C113" s="662">
        <v>270</v>
      </c>
      <c r="D113" s="662"/>
      <c r="E113" s="676">
        <v>0</v>
      </c>
      <c r="F113" s="676">
        <v>0</v>
      </c>
      <c r="G113" s="676">
        <v>0</v>
      </c>
      <c r="H113" s="676">
        <v>0</v>
      </c>
      <c r="I113" s="676">
        <v>0</v>
      </c>
      <c r="J113" s="676">
        <v>0</v>
      </c>
      <c r="K113" s="710"/>
      <c r="L113" s="644"/>
      <c r="M113" s="643"/>
      <c r="N113" s="640">
        <v>101</v>
      </c>
      <c r="P113" s="728"/>
    </row>
    <row r="114" spans="1:16" s="640" customFormat="1" ht="26.25" thickTop="1">
      <c r="A114" s="658" t="s">
        <v>3227</v>
      </c>
      <c r="B114" s="659"/>
      <c r="C114" s="660" t="s">
        <v>6086</v>
      </c>
      <c r="D114" s="660" t="s">
        <v>6087</v>
      </c>
      <c r="E114" s="660"/>
      <c r="F114" s="660"/>
      <c r="G114" s="660"/>
      <c r="H114" s="660"/>
      <c r="I114" s="660"/>
      <c r="J114" s="660"/>
      <c r="K114" s="710"/>
      <c r="L114" s="644"/>
      <c r="M114" s="643"/>
      <c r="N114" s="640" t="s">
        <v>3412</v>
      </c>
      <c r="P114" s="728"/>
    </row>
    <row r="115" spans="1:16" s="640" customFormat="1">
      <c r="A115" s="664"/>
      <c r="B115" s="664"/>
      <c r="C115" s="662"/>
      <c r="D115" s="662"/>
      <c r="E115" s="663"/>
      <c r="F115" s="663"/>
      <c r="G115" s="663"/>
      <c r="H115" s="663"/>
      <c r="I115" s="663"/>
      <c r="J115" s="663"/>
      <c r="K115" s="710"/>
      <c r="L115" s="644"/>
      <c r="M115" s="643"/>
      <c r="N115" s="640" t="s">
        <v>3412</v>
      </c>
      <c r="P115" s="728"/>
    </row>
    <row r="116" spans="1:16" s="640" customFormat="1">
      <c r="A116" s="664" t="s">
        <v>529</v>
      </c>
      <c r="B116" s="664" t="s">
        <v>3228</v>
      </c>
      <c r="C116" s="662">
        <v>300</v>
      </c>
      <c r="D116" s="662"/>
      <c r="E116" s="665">
        <v>0</v>
      </c>
      <c r="F116" s="665">
        <v>0</v>
      </c>
      <c r="G116" s="665">
        <v>0</v>
      </c>
      <c r="H116" s="665">
        <v>0</v>
      </c>
      <c r="I116" s="665">
        <v>0</v>
      </c>
      <c r="J116" s="665">
        <v>0</v>
      </c>
      <c r="K116" s="710"/>
      <c r="L116" s="644"/>
      <c r="M116" s="643"/>
      <c r="N116" s="640">
        <v>102</v>
      </c>
      <c r="P116" s="728"/>
    </row>
    <row r="117" spans="1:16" s="640" customFormat="1">
      <c r="A117" s="664" t="s">
        <v>531</v>
      </c>
      <c r="B117" s="664" t="s">
        <v>3229</v>
      </c>
      <c r="C117" s="662">
        <v>310</v>
      </c>
      <c r="D117" s="662"/>
      <c r="E117" s="665">
        <v>0</v>
      </c>
      <c r="F117" s="665">
        <v>0</v>
      </c>
      <c r="G117" s="665">
        <v>0</v>
      </c>
      <c r="H117" s="665">
        <v>0</v>
      </c>
      <c r="I117" s="665">
        <v>0</v>
      </c>
      <c r="J117" s="665">
        <v>0</v>
      </c>
      <c r="K117" s="710"/>
      <c r="L117" s="644"/>
      <c r="M117" s="643"/>
      <c r="N117" s="640">
        <v>103</v>
      </c>
      <c r="P117" s="728"/>
    </row>
    <row r="118" spans="1:16" s="640" customFormat="1">
      <c r="A118" s="666" t="s">
        <v>533</v>
      </c>
      <c r="B118" s="667" t="s">
        <v>3230</v>
      </c>
      <c r="C118" s="668">
        <v>311</v>
      </c>
      <c r="D118" s="668"/>
      <c r="E118" s="669">
        <v>0</v>
      </c>
      <c r="F118" s="669">
        <v>0</v>
      </c>
      <c r="G118" s="669">
        <v>0</v>
      </c>
      <c r="H118" s="669">
        <v>0</v>
      </c>
      <c r="I118" s="669">
        <v>0</v>
      </c>
      <c r="J118" s="669">
        <v>0</v>
      </c>
      <c r="K118" s="710"/>
      <c r="L118" s="644"/>
      <c r="M118" s="643"/>
      <c r="N118" s="640">
        <v>104</v>
      </c>
      <c r="P118" s="728"/>
    </row>
    <row r="119" spans="1:16" s="640" customFormat="1">
      <c r="A119" s="666"/>
      <c r="B119" s="667" t="s">
        <v>3232</v>
      </c>
      <c r="C119" s="668"/>
      <c r="D119" s="668"/>
      <c r="E119" s="670">
        <v>0</v>
      </c>
      <c r="F119" s="670">
        <v>0</v>
      </c>
      <c r="G119" s="670">
        <v>0</v>
      </c>
      <c r="H119" s="670">
        <v>0</v>
      </c>
      <c r="I119" s="670">
        <v>0</v>
      </c>
      <c r="J119" s="670">
        <v>0</v>
      </c>
      <c r="K119" s="710">
        <v>311</v>
      </c>
      <c r="L119" s="644" t="s">
        <v>12211</v>
      </c>
      <c r="M119" s="643">
        <v>311</v>
      </c>
      <c r="N119" s="640">
        <v>105</v>
      </c>
      <c r="P119" s="728"/>
    </row>
    <row r="120" spans="1:16" s="640" customFormat="1">
      <c r="A120" s="666"/>
      <c r="B120" s="667" t="s">
        <v>3233</v>
      </c>
      <c r="C120" s="668"/>
      <c r="D120" s="668"/>
      <c r="E120" s="670">
        <v>0</v>
      </c>
      <c r="F120" s="670">
        <v>0</v>
      </c>
      <c r="G120" s="670">
        <v>0</v>
      </c>
      <c r="H120" s="670">
        <v>0</v>
      </c>
      <c r="I120" s="670">
        <v>0</v>
      </c>
      <c r="J120" s="670">
        <v>0</v>
      </c>
      <c r="K120" s="710">
        <v>315</v>
      </c>
      <c r="L120" s="644" t="s">
        <v>12209</v>
      </c>
      <c r="M120" s="643">
        <v>311</v>
      </c>
      <c r="N120" s="640">
        <v>106</v>
      </c>
      <c r="P120" s="728"/>
    </row>
    <row r="121" spans="1:16" s="640" customFormat="1">
      <c r="A121" s="666" t="s">
        <v>661</v>
      </c>
      <c r="B121" s="667" t="s">
        <v>3234</v>
      </c>
      <c r="C121" s="668">
        <v>312</v>
      </c>
      <c r="D121" s="668"/>
      <c r="E121" s="670">
        <v>0</v>
      </c>
      <c r="F121" s="670">
        <v>0</v>
      </c>
      <c r="G121" s="670">
        <v>0</v>
      </c>
      <c r="H121" s="670">
        <v>0</v>
      </c>
      <c r="I121" s="670">
        <v>0</v>
      </c>
      <c r="J121" s="670">
        <v>0</v>
      </c>
      <c r="K121" s="710">
        <v>331</v>
      </c>
      <c r="L121" s="644" t="s">
        <v>12209</v>
      </c>
      <c r="M121" s="643">
        <v>312</v>
      </c>
      <c r="N121" s="640">
        <v>107</v>
      </c>
      <c r="P121" s="728"/>
    </row>
    <row r="122" spans="1:16" s="640" customFormat="1">
      <c r="A122" s="666" t="s">
        <v>12491</v>
      </c>
      <c r="B122" s="667" t="s">
        <v>3236</v>
      </c>
      <c r="C122" s="668">
        <v>313</v>
      </c>
      <c r="D122" s="668"/>
      <c r="E122" s="669">
        <v>0</v>
      </c>
      <c r="F122" s="669">
        <v>0</v>
      </c>
      <c r="G122" s="669">
        <v>0</v>
      </c>
      <c r="H122" s="669">
        <v>0</v>
      </c>
      <c r="I122" s="669">
        <v>0</v>
      </c>
      <c r="J122" s="669">
        <v>0</v>
      </c>
      <c r="K122" s="710"/>
      <c r="L122" s="644"/>
      <c r="M122" s="643"/>
      <c r="N122" s="640">
        <v>108</v>
      </c>
      <c r="P122" s="728"/>
    </row>
    <row r="123" spans="1:16" s="640" customFormat="1">
      <c r="A123" s="666"/>
      <c r="B123" s="667" t="s">
        <v>3237</v>
      </c>
      <c r="C123" s="668"/>
      <c r="D123" s="668"/>
      <c r="E123" s="670">
        <v>0</v>
      </c>
      <c r="F123" s="670">
        <v>0</v>
      </c>
      <c r="G123" s="670">
        <v>0</v>
      </c>
      <c r="H123" s="670">
        <v>0</v>
      </c>
      <c r="I123" s="670">
        <v>0</v>
      </c>
      <c r="J123" s="670">
        <v>0</v>
      </c>
      <c r="K123" s="710" t="s">
        <v>12210</v>
      </c>
      <c r="L123" s="644" t="s">
        <v>2849</v>
      </c>
      <c r="M123" s="643">
        <v>313</v>
      </c>
      <c r="N123" s="640">
        <v>109</v>
      </c>
      <c r="P123" s="728"/>
    </row>
    <row r="124" spans="1:16" s="640" customFormat="1">
      <c r="A124" s="666"/>
      <c r="B124" s="667" t="s">
        <v>3238</v>
      </c>
      <c r="C124" s="668"/>
      <c r="D124" s="668"/>
      <c r="E124" s="670">
        <v>0</v>
      </c>
      <c r="F124" s="670">
        <v>0</v>
      </c>
      <c r="G124" s="670">
        <v>0</v>
      </c>
      <c r="H124" s="670">
        <v>0</v>
      </c>
      <c r="I124" s="670">
        <v>0</v>
      </c>
      <c r="J124" s="670">
        <v>0</v>
      </c>
      <c r="K124" s="710">
        <v>3387</v>
      </c>
      <c r="L124" s="644" t="s">
        <v>2847</v>
      </c>
      <c r="M124" s="643">
        <v>313</v>
      </c>
      <c r="N124" s="640">
        <v>110</v>
      </c>
      <c r="P124" s="728"/>
    </row>
    <row r="125" spans="1:16" s="640" customFormat="1">
      <c r="A125" s="666" t="s">
        <v>13295</v>
      </c>
      <c r="B125" s="667" t="s">
        <v>12253</v>
      </c>
      <c r="C125" s="668">
        <v>314</v>
      </c>
      <c r="D125" s="668"/>
      <c r="E125" s="669">
        <v>0</v>
      </c>
      <c r="F125" s="669">
        <v>0</v>
      </c>
      <c r="G125" s="669">
        <v>0</v>
      </c>
      <c r="H125" s="669">
        <v>0</v>
      </c>
      <c r="I125" s="669">
        <v>0</v>
      </c>
      <c r="J125" s="669">
        <v>0</v>
      </c>
      <c r="K125" s="710"/>
      <c r="L125" s="644"/>
      <c r="M125" s="643"/>
      <c r="N125" s="640">
        <v>111</v>
      </c>
      <c r="P125" s="728"/>
    </row>
    <row r="126" spans="1:16" s="640" customFormat="1">
      <c r="A126" s="666"/>
      <c r="B126" s="666" t="s">
        <v>2090</v>
      </c>
      <c r="C126" s="668"/>
      <c r="D126" s="668"/>
      <c r="E126" s="670">
        <v>0</v>
      </c>
      <c r="F126" s="670">
        <v>0</v>
      </c>
      <c r="G126" s="670">
        <v>0</v>
      </c>
      <c r="H126" s="670">
        <v>0</v>
      </c>
      <c r="I126" s="670">
        <v>0</v>
      </c>
      <c r="J126" s="670">
        <v>0</v>
      </c>
      <c r="K126" s="710"/>
      <c r="L126" s="644"/>
      <c r="M126" s="643"/>
      <c r="N126" s="640">
        <v>112</v>
      </c>
      <c r="P126" s="728"/>
    </row>
    <row r="127" spans="1:16" s="640" customFormat="1">
      <c r="A127" s="666"/>
      <c r="B127" s="667" t="s">
        <v>2091</v>
      </c>
      <c r="C127" s="668"/>
      <c r="D127" s="668"/>
      <c r="E127" s="670">
        <v>0</v>
      </c>
      <c r="F127" s="670">
        <v>0</v>
      </c>
      <c r="G127" s="670">
        <v>0</v>
      </c>
      <c r="H127" s="670">
        <v>0</v>
      </c>
      <c r="I127" s="670">
        <v>0</v>
      </c>
      <c r="J127" s="670">
        <v>0</v>
      </c>
      <c r="K127" s="710">
        <v>33311</v>
      </c>
      <c r="L127" s="644" t="s">
        <v>12211</v>
      </c>
      <c r="M127" s="643">
        <v>314</v>
      </c>
      <c r="N127" s="640">
        <v>113</v>
      </c>
      <c r="P127" s="728"/>
    </row>
    <row r="128" spans="1:16" s="640" customFormat="1">
      <c r="A128" s="666"/>
      <c r="B128" s="667" t="s">
        <v>2092</v>
      </c>
      <c r="C128" s="668"/>
      <c r="D128" s="668"/>
      <c r="E128" s="670">
        <v>0</v>
      </c>
      <c r="F128" s="670">
        <v>0</v>
      </c>
      <c r="G128" s="670">
        <v>0</v>
      </c>
      <c r="H128" s="670">
        <v>0</v>
      </c>
      <c r="I128" s="670">
        <v>0</v>
      </c>
      <c r="J128" s="670">
        <v>0</v>
      </c>
      <c r="K128" s="710">
        <v>33312</v>
      </c>
      <c r="L128" s="644" t="s">
        <v>2856</v>
      </c>
      <c r="M128" s="643">
        <v>314</v>
      </c>
      <c r="N128" s="640">
        <v>114</v>
      </c>
      <c r="P128" s="728"/>
    </row>
    <row r="129" spans="1:16" s="640" customFormat="1">
      <c r="A129" s="666"/>
      <c r="B129" s="667" t="s">
        <v>12781</v>
      </c>
      <c r="C129" s="668"/>
      <c r="D129" s="668"/>
      <c r="E129" s="670">
        <v>0</v>
      </c>
      <c r="F129" s="670">
        <v>0</v>
      </c>
      <c r="G129" s="670">
        <v>0</v>
      </c>
      <c r="H129" s="670">
        <v>0</v>
      </c>
      <c r="I129" s="670">
        <v>0</v>
      </c>
      <c r="J129" s="670">
        <v>0</v>
      </c>
      <c r="K129" s="710">
        <v>3332</v>
      </c>
      <c r="L129" s="644" t="s">
        <v>2856</v>
      </c>
      <c r="M129" s="643">
        <v>314</v>
      </c>
      <c r="N129" s="640">
        <v>115</v>
      </c>
      <c r="P129" s="728"/>
    </row>
    <row r="130" spans="1:16" s="640" customFormat="1">
      <c r="A130" s="666"/>
      <c r="B130" s="667" t="s">
        <v>12782</v>
      </c>
      <c r="C130" s="668"/>
      <c r="D130" s="668"/>
      <c r="E130" s="670">
        <v>0</v>
      </c>
      <c r="F130" s="670">
        <v>0</v>
      </c>
      <c r="G130" s="670">
        <v>0</v>
      </c>
      <c r="H130" s="670">
        <v>0</v>
      </c>
      <c r="I130" s="670">
        <v>0</v>
      </c>
      <c r="J130" s="670">
        <v>0</v>
      </c>
      <c r="K130" s="710">
        <v>3333</v>
      </c>
      <c r="L130" s="644" t="s">
        <v>2856</v>
      </c>
      <c r="M130" s="643">
        <v>314</v>
      </c>
      <c r="N130" s="640">
        <v>116</v>
      </c>
      <c r="P130" s="728"/>
    </row>
    <row r="131" spans="1:16" s="640" customFormat="1">
      <c r="A131" s="666"/>
      <c r="B131" s="667" t="s">
        <v>500</v>
      </c>
      <c r="C131" s="668"/>
      <c r="D131" s="668"/>
      <c r="E131" s="670">
        <v>0</v>
      </c>
      <c r="F131" s="670">
        <v>0</v>
      </c>
      <c r="G131" s="670">
        <v>0</v>
      </c>
      <c r="H131" s="670">
        <v>0</v>
      </c>
      <c r="I131" s="670">
        <v>0</v>
      </c>
      <c r="J131" s="670">
        <v>0</v>
      </c>
      <c r="K131" s="710">
        <v>3334</v>
      </c>
      <c r="L131" s="644" t="s">
        <v>2856</v>
      </c>
      <c r="M131" s="643">
        <v>314</v>
      </c>
      <c r="N131" s="640">
        <v>117</v>
      </c>
      <c r="P131" s="728"/>
    </row>
    <row r="132" spans="1:16" s="640" customFormat="1">
      <c r="A132" s="666"/>
      <c r="B132" s="667" t="s">
        <v>501</v>
      </c>
      <c r="C132" s="668"/>
      <c r="D132" s="668"/>
      <c r="E132" s="670">
        <v>0</v>
      </c>
      <c r="F132" s="670">
        <v>0</v>
      </c>
      <c r="G132" s="670">
        <v>0</v>
      </c>
      <c r="H132" s="670">
        <v>0</v>
      </c>
      <c r="I132" s="670">
        <v>0</v>
      </c>
      <c r="J132" s="670">
        <v>0</v>
      </c>
      <c r="K132" s="710">
        <v>3335</v>
      </c>
      <c r="L132" s="644" t="s">
        <v>2856</v>
      </c>
      <c r="M132" s="643">
        <v>314</v>
      </c>
      <c r="N132" s="640">
        <v>118</v>
      </c>
      <c r="P132" s="728"/>
    </row>
    <row r="133" spans="1:16" s="640" customFormat="1">
      <c r="A133" s="666"/>
      <c r="B133" s="667" t="s">
        <v>502</v>
      </c>
      <c r="C133" s="668"/>
      <c r="D133" s="668"/>
      <c r="E133" s="670">
        <v>0</v>
      </c>
      <c r="F133" s="670">
        <v>0</v>
      </c>
      <c r="G133" s="670">
        <v>0</v>
      </c>
      <c r="H133" s="670">
        <v>0</v>
      </c>
      <c r="I133" s="670">
        <v>0</v>
      </c>
      <c r="J133" s="670">
        <v>0</v>
      </c>
      <c r="K133" s="710">
        <v>3336</v>
      </c>
      <c r="L133" s="644" t="s">
        <v>2856</v>
      </c>
      <c r="M133" s="643">
        <v>314</v>
      </c>
      <c r="N133" s="640">
        <v>119</v>
      </c>
      <c r="P133" s="728"/>
    </row>
    <row r="134" spans="1:16" s="640" customFormat="1">
      <c r="A134" s="666"/>
      <c r="B134" s="667" t="s">
        <v>503</v>
      </c>
      <c r="C134" s="668"/>
      <c r="D134" s="668"/>
      <c r="E134" s="670">
        <v>0</v>
      </c>
      <c r="F134" s="670">
        <v>0</v>
      </c>
      <c r="G134" s="670">
        <v>0</v>
      </c>
      <c r="H134" s="670">
        <v>0</v>
      </c>
      <c r="I134" s="670">
        <v>0</v>
      </c>
      <c r="J134" s="670">
        <v>0</v>
      </c>
      <c r="K134" s="710">
        <v>3337</v>
      </c>
      <c r="L134" s="644" t="s">
        <v>2856</v>
      </c>
      <c r="M134" s="643">
        <v>314</v>
      </c>
      <c r="N134" s="640">
        <v>120</v>
      </c>
      <c r="P134" s="728"/>
    </row>
    <row r="135" spans="1:16" s="640" customFormat="1">
      <c r="A135" s="666"/>
      <c r="B135" s="667" t="s">
        <v>1561</v>
      </c>
      <c r="C135" s="668"/>
      <c r="D135" s="668"/>
      <c r="E135" s="670">
        <v>0</v>
      </c>
      <c r="F135" s="670">
        <v>0</v>
      </c>
      <c r="G135" s="670">
        <v>0</v>
      </c>
      <c r="H135" s="670">
        <v>0</v>
      </c>
      <c r="I135" s="670">
        <v>0</v>
      </c>
      <c r="J135" s="670">
        <v>0</v>
      </c>
      <c r="K135" s="710">
        <v>3338</v>
      </c>
      <c r="L135" s="644" t="s">
        <v>2856</v>
      </c>
      <c r="M135" s="643">
        <v>314</v>
      </c>
      <c r="N135" s="640">
        <v>121</v>
      </c>
      <c r="P135" s="728"/>
    </row>
    <row r="136" spans="1:16" s="640" customFormat="1">
      <c r="A136" s="666"/>
      <c r="B136" s="667" t="s">
        <v>11922</v>
      </c>
      <c r="C136" s="668"/>
      <c r="D136" s="668"/>
      <c r="E136" s="670">
        <v>0</v>
      </c>
      <c r="F136" s="670">
        <v>0</v>
      </c>
      <c r="G136" s="670">
        <v>0</v>
      </c>
      <c r="H136" s="670">
        <v>0</v>
      </c>
      <c r="I136" s="670">
        <v>0</v>
      </c>
      <c r="J136" s="670">
        <v>0</v>
      </c>
      <c r="K136" s="710">
        <v>3339</v>
      </c>
      <c r="L136" s="644" t="s">
        <v>2856</v>
      </c>
      <c r="M136" s="643">
        <v>314</v>
      </c>
      <c r="N136" s="640">
        <v>122</v>
      </c>
      <c r="P136" s="728"/>
    </row>
    <row r="137" spans="1:16" s="640" customFormat="1">
      <c r="A137" s="666" t="s">
        <v>13297</v>
      </c>
      <c r="B137" s="667" t="s">
        <v>11923</v>
      </c>
      <c r="C137" s="668">
        <v>315</v>
      </c>
      <c r="D137" s="668"/>
      <c r="E137" s="670">
        <v>0</v>
      </c>
      <c r="F137" s="670">
        <v>0</v>
      </c>
      <c r="G137" s="670">
        <v>0</v>
      </c>
      <c r="H137" s="670">
        <v>0</v>
      </c>
      <c r="I137" s="670">
        <v>0</v>
      </c>
      <c r="J137" s="670">
        <v>0</v>
      </c>
      <c r="K137" s="710">
        <v>334</v>
      </c>
      <c r="L137" s="644" t="s">
        <v>2856</v>
      </c>
      <c r="M137" s="643"/>
      <c r="N137" s="640">
        <v>123</v>
      </c>
      <c r="P137" s="728"/>
    </row>
    <row r="138" spans="1:16" s="640" customFormat="1">
      <c r="A138" s="666" t="s">
        <v>13302</v>
      </c>
      <c r="B138" s="667" t="s">
        <v>11924</v>
      </c>
      <c r="C138" s="668">
        <v>316</v>
      </c>
      <c r="D138" s="668"/>
      <c r="E138" s="670">
        <v>0</v>
      </c>
      <c r="F138" s="670">
        <v>0</v>
      </c>
      <c r="G138" s="670">
        <v>0</v>
      </c>
      <c r="H138" s="670">
        <v>0</v>
      </c>
      <c r="I138" s="670">
        <v>0</v>
      </c>
      <c r="J138" s="670">
        <v>0</v>
      </c>
      <c r="K138" s="710">
        <v>335</v>
      </c>
      <c r="L138" s="644" t="s">
        <v>12212</v>
      </c>
      <c r="M138" s="643">
        <v>316</v>
      </c>
      <c r="N138" s="640">
        <v>124</v>
      </c>
      <c r="P138" s="728"/>
    </row>
    <row r="139" spans="1:16" s="640" customFormat="1">
      <c r="A139" s="666" t="s">
        <v>11925</v>
      </c>
      <c r="B139" s="667" t="s">
        <v>11926</v>
      </c>
      <c r="C139" s="668">
        <v>317</v>
      </c>
      <c r="D139" s="668"/>
      <c r="E139" s="670">
        <v>0</v>
      </c>
      <c r="F139" s="670">
        <v>0</v>
      </c>
      <c r="G139" s="670">
        <v>0</v>
      </c>
      <c r="H139" s="670">
        <v>0</v>
      </c>
      <c r="I139" s="670">
        <v>0</v>
      </c>
      <c r="J139" s="670">
        <v>0</v>
      </c>
      <c r="K139" s="710">
        <v>336</v>
      </c>
      <c r="L139" s="644" t="s">
        <v>12213</v>
      </c>
      <c r="M139" s="643">
        <v>317</v>
      </c>
      <c r="N139" s="640">
        <v>125</v>
      </c>
      <c r="P139" s="728"/>
    </row>
    <row r="140" spans="1:16" s="640" customFormat="1">
      <c r="A140" s="666" t="s">
        <v>7589</v>
      </c>
      <c r="B140" s="667" t="s">
        <v>12124</v>
      </c>
      <c r="C140" s="668">
        <v>318</v>
      </c>
      <c r="D140" s="668"/>
      <c r="E140" s="670">
        <v>0</v>
      </c>
      <c r="F140" s="670">
        <v>0</v>
      </c>
      <c r="G140" s="670">
        <v>0</v>
      </c>
      <c r="H140" s="670">
        <v>0</v>
      </c>
      <c r="I140" s="670">
        <v>0</v>
      </c>
      <c r="J140" s="670">
        <v>0</v>
      </c>
      <c r="K140" s="710">
        <v>337</v>
      </c>
      <c r="L140" s="644" t="s">
        <v>2850</v>
      </c>
      <c r="M140" s="643">
        <v>318</v>
      </c>
      <c r="N140" s="640">
        <v>126</v>
      </c>
      <c r="P140" s="728"/>
    </row>
    <row r="141" spans="1:16" s="640" customFormat="1">
      <c r="A141" s="666" t="s">
        <v>12125</v>
      </c>
      <c r="B141" s="667" t="s">
        <v>12126</v>
      </c>
      <c r="C141" s="668">
        <v>319</v>
      </c>
      <c r="D141" s="668"/>
      <c r="E141" s="669">
        <v>0</v>
      </c>
      <c r="F141" s="669">
        <v>0</v>
      </c>
      <c r="G141" s="669">
        <v>0</v>
      </c>
      <c r="H141" s="669">
        <v>0</v>
      </c>
      <c r="I141" s="669">
        <v>0</v>
      </c>
      <c r="J141" s="669">
        <v>0</v>
      </c>
      <c r="K141" s="710"/>
      <c r="L141" s="644"/>
      <c r="M141" s="643"/>
      <c r="N141" s="640">
        <v>127</v>
      </c>
      <c r="P141" s="728"/>
    </row>
    <row r="142" spans="1:16" s="640" customFormat="1">
      <c r="A142" s="666"/>
      <c r="B142" s="667" t="s">
        <v>7767</v>
      </c>
      <c r="C142" s="668"/>
      <c r="D142" s="668"/>
      <c r="E142" s="670">
        <v>0</v>
      </c>
      <c r="F142" s="670">
        <v>0</v>
      </c>
      <c r="G142" s="670">
        <v>0</v>
      </c>
      <c r="H142" s="670">
        <v>0</v>
      </c>
      <c r="I142" s="670">
        <v>0</v>
      </c>
      <c r="J142" s="670">
        <v>0</v>
      </c>
      <c r="K142" s="710">
        <v>3381</v>
      </c>
      <c r="L142" s="644" t="s">
        <v>2847</v>
      </c>
      <c r="M142" s="643">
        <v>319</v>
      </c>
      <c r="N142" s="640">
        <v>128</v>
      </c>
      <c r="P142" s="728"/>
    </row>
    <row r="143" spans="1:16" s="640" customFormat="1">
      <c r="A143" s="666"/>
      <c r="B143" s="667" t="s">
        <v>9409</v>
      </c>
      <c r="C143" s="668"/>
      <c r="D143" s="668"/>
      <c r="E143" s="670">
        <v>0</v>
      </c>
      <c r="F143" s="670">
        <v>0</v>
      </c>
      <c r="G143" s="670">
        <v>0</v>
      </c>
      <c r="H143" s="670">
        <v>0</v>
      </c>
      <c r="I143" s="670">
        <v>0</v>
      </c>
      <c r="J143" s="670">
        <v>0</v>
      </c>
      <c r="K143" s="710">
        <v>3382</v>
      </c>
      <c r="L143" s="644" t="s">
        <v>12211</v>
      </c>
      <c r="M143" s="643">
        <v>319</v>
      </c>
      <c r="N143" s="640">
        <v>129</v>
      </c>
      <c r="P143" s="728"/>
    </row>
    <row r="144" spans="1:16" s="640" customFormat="1">
      <c r="A144" s="666"/>
      <c r="B144" s="667" t="s">
        <v>9410</v>
      </c>
      <c r="C144" s="668"/>
      <c r="D144" s="668"/>
      <c r="E144" s="670">
        <v>0</v>
      </c>
      <c r="F144" s="670">
        <v>0</v>
      </c>
      <c r="G144" s="670">
        <v>0</v>
      </c>
      <c r="H144" s="670">
        <v>0</v>
      </c>
      <c r="I144" s="670">
        <v>0</v>
      </c>
      <c r="J144" s="670">
        <v>0</v>
      </c>
      <c r="K144" s="710">
        <v>3383</v>
      </c>
      <c r="L144" s="644" t="s">
        <v>12212</v>
      </c>
      <c r="M144" s="643">
        <v>319</v>
      </c>
      <c r="N144" s="640">
        <v>130</v>
      </c>
      <c r="P144" s="728"/>
    </row>
    <row r="145" spans="1:16" s="640" customFormat="1">
      <c r="A145" s="666"/>
      <c r="B145" s="667" t="s">
        <v>9411</v>
      </c>
      <c r="C145" s="668"/>
      <c r="D145" s="668"/>
      <c r="E145" s="670">
        <v>0</v>
      </c>
      <c r="F145" s="670">
        <v>0</v>
      </c>
      <c r="G145" s="670">
        <v>0</v>
      </c>
      <c r="H145" s="670">
        <v>0</v>
      </c>
      <c r="I145" s="670">
        <v>0</v>
      </c>
      <c r="J145" s="670">
        <v>0</v>
      </c>
      <c r="K145" s="710">
        <v>3384</v>
      </c>
      <c r="L145" s="644" t="s">
        <v>12212</v>
      </c>
      <c r="M145" s="643">
        <v>319</v>
      </c>
      <c r="N145" s="640">
        <v>131</v>
      </c>
      <c r="P145" s="728"/>
    </row>
    <row r="146" spans="1:16" s="640" customFormat="1">
      <c r="A146" s="666"/>
      <c r="B146" s="667" t="s">
        <v>9412</v>
      </c>
      <c r="C146" s="668"/>
      <c r="D146" s="668"/>
      <c r="E146" s="670">
        <v>0</v>
      </c>
      <c r="F146" s="670">
        <v>0</v>
      </c>
      <c r="G146" s="670">
        <v>0</v>
      </c>
      <c r="H146" s="670">
        <v>0</v>
      </c>
      <c r="I146" s="670">
        <v>0</v>
      </c>
      <c r="J146" s="670">
        <v>0</v>
      </c>
      <c r="K146" s="710">
        <v>3385</v>
      </c>
      <c r="L146" s="644" t="s">
        <v>12212</v>
      </c>
      <c r="M146" s="643">
        <v>319</v>
      </c>
      <c r="N146" s="640">
        <v>132</v>
      </c>
      <c r="P146" s="728"/>
    </row>
    <row r="147" spans="1:16" s="640" customFormat="1">
      <c r="A147" s="666"/>
      <c r="B147" s="667" t="s">
        <v>8146</v>
      </c>
      <c r="C147" s="668"/>
      <c r="D147" s="668"/>
      <c r="E147" s="670">
        <v>0</v>
      </c>
      <c r="F147" s="670">
        <v>0</v>
      </c>
      <c r="G147" s="670">
        <v>0</v>
      </c>
      <c r="H147" s="670">
        <v>0</v>
      </c>
      <c r="I147" s="670">
        <v>0</v>
      </c>
      <c r="J147" s="670">
        <v>0</v>
      </c>
      <c r="K147" s="710" t="s">
        <v>8147</v>
      </c>
      <c r="L147" s="644" t="s">
        <v>12211</v>
      </c>
      <c r="M147" s="643">
        <v>319</v>
      </c>
      <c r="N147" s="640">
        <v>133</v>
      </c>
      <c r="P147" s="728"/>
    </row>
    <row r="148" spans="1:16" s="640" customFormat="1">
      <c r="A148" s="666"/>
      <c r="B148" s="667" t="s">
        <v>9018</v>
      </c>
      <c r="C148" s="668"/>
      <c r="D148" s="668"/>
      <c r="E148" s="670">
        <v>0</v>
      </c>
      <c r="F148" s="670">
        <v>0</v>
      </c>
      <c r="G148" s="670">
        <v>0</v>
      </c>
      <c r="H148" s="670">
        <v>0</v>
      </c>
      <c r="I148" s="670">
        <v>0</v>
      </c>
      <c r="J148" s="670">
        <v>0</v>
      </c>
      <c r="K148" s="710">
        <v>3386</v>
      </c>
      <c r="L148" s="644" t="s">
        <v>12211</v>
      </c>
      <c r="M148" s="643">
        <v>319</v>
      </c>
      <c r="N148" s="640">
        <v>134</v>
      </c>
      <c r="P148" s="728"/>
    </row>
    <row r="149" spans="1:16" s="640" customFormat="1">
      <c r="A149" s="666"/>
      <c r="B149" s="667" t="s">
        <v>9019</v>
      </c>
      <c r="C149" s="668"/>
      <c r="D149" s="668"/>
      <c r="E149" s="670">
        <v>0</v>
      </c>
      <c r="F149" s="670">
        <v>0</v>
      </c>
      <c r="G149" s="670">
        <v>0</v>
      </c>
      <c r="H149" s="670">
        <v>0</v>
      </c>
      <c r="I149" s="670">
        <v>0</v>
      </c>
      <c r="J149" s="670">
        <v>0</v>
      </c>
      <c r="K149" s="710">
        <v>3388</v>
      </c>
      <c r="L149" s="644" t="s">
        <v>12211</v>
      </c>
      <c r="M149" s="643">
        <v>319</v>
      </c>
      <c r="N149" s="640">
        <v>135</v>
      </c>
      <c r="P149" s="728"/>
    </row>
    <row r="150" spans="1:16" s="640" customFormat="1">
      <c r="A150" s="672" t="s">
        <v>9020</v>
      </c>
      <c r="B150" s="667" t="s">
        <v>9021</v>
      </c>
      <c r="C150" s="668" t="s">
        <v>9022</v>
      </c>
      <c r="D150" s="668"/>
      <c r="E150" s="670">
        <v>0</v>
      </c>
      <c r="F150" s="670">
        <v>0</v>
      </c>
      <c r="G150" s="670">
        <v>0</v>
      </c>
      <c r="H150" s="670">
        <v>0</v>
      </c>
      <c r="I150" s="670">
        <v>0</v>
      </c>
      <c r="J150" s="670">
        <v>0</v>
      </c>
      <c r="K150" s="710">
        <v>352</v>
      </c>
      <c r="L150" s="644" t="s">
        <v>12214</v>
      </c>
      <c r="M150" s="643">
        <v>320</v>
      </c>
      <c r="N150" s="640">
        <v>136</v>
      </c>
      <c r="P150" s="728"/>
    </row>
    <row r="151" spans="1:16" s="640" customFormat="1">
      <c r="A151" s="664" t="s">
        <v>657</v>
      </c>
      <c r="B151" s="664" t="s">
        <v>9023</v>
      </c>
      <c r="C151" s="662" t="s">
        <v>9024</v>
      </c>
      <c r="D151" s="662"/>
      <c r="E151" s="665">
        <v>0</v>
      </c>
      <c r="F151" s="665">
        <v>0</v>
      </c>
      <c r="G151" s="665">
        <v>0</v>
      </c>
      <c r="H151" s="665">
        <v>0</v>
      </c>
      <c r="I151" s="665">
        <v>0</v>
      </c>
      <c r="J151" s="665">
        <v>0</v>
      </c>
      <c r="K151" s="710"/>
      <c r="L151" s="644"/>
      <c r="M151" s="643"/>
      <c r="N151" s="640">
        <v>137</v>
      </c>
      <c r="P151" s="728"/>
    </row>
    <row r="152" spans="1:16" s="640" customFormat="1">
      <c r="A152" s="666" t="s">
        <v>533</v>
      </c>
      <c r="B152" s="667" t="s">
        <v>9025</v>
      </c>
      <c r="C152" s="668" t="s">
        <v>9026</v>
      </c>
      <c r="D152" s="668"/>
      <c r="E152" s="670">
        <v>0</v>
      </c>
      <c r="F152" s="670">
        <v>0</v>
      </c>
      <c r="G152" s="670">
        <v>0</v>
      </c>
      <c r="H152" s="670">
        <v>0</v>
      </c>
      <c r="I152" s="670">
        <v>0</v>
      </c>
      <c r="J152" s="670">
        <v>0</v>
      </c>
      <c r="K152" s="710" t="s">
        <v>549</v>
      </c>
      <c r="L152" s="644" t="s">
        <v>2849</v>
      </c>
      <c r="M152" s="643">
        <v>331</v>
      </c>
      <c r="N152" s="640">
        <v>138</v>
      </c>
      <c r="P152" s="728"/>
    </row>
    <row r="153" spans="1:16" s="640" customFormat="1">
      <c r="A153" s="666" t="s">
        <v>661</v>
      </c>
      <c r="B153" s="667" t="s">
        <v>9027</v>
      </c>
      <c r="C153" s="668" t="s">
        <v>9028</v>
      </c>
      <c r="D153" s="668"/>
      <c r="E153" s="669">
        <v>0</v>
      </c>
      <c r="F153" s="669">
        <v>0</v>
      </c>
      <c r="G153" s="669">
        <v>0</v>
      </c>
      <c r="H153" s="669">
        <v>0</v>
      </c>
      <c r="I153" s="669">
        <v>0</v>
      </c>
      <c r="J153" s="669">
        <v>0</v>
      </c>
      <c r="K153" s="710"/>
      <c r="L153" s="644"/>
      <c r="M153" s="643"/>
      <c r="N153" s="640">
        <v>139</v>
      </c>
      <c r="P153" s="728"/>
    </row>
    <row r="154" spans="1:16" s="640" customFormat="1">
      <c r="A154" s="666"/>
      <c r="B154" s="667" t="s">
        <v>2691</v>
      </c>
      <c r="C154" s="668"/>
      <c r="D154" s="668"/>
      <c r="E154" s="670">
        <v>0</v>
      </c>
      <c r="F154" s="670">
        <v>0</v>
      </c>
      <c r="G154" s="670">
        <v>0</v>
      </c>
      <c r="H154" s="670">
        <v>0</v>
      </c>
      <c r="I154" s="670">
        <v>0</v>
      </c>
      <c r="J154" s="670">
        <v>0</v>
      </c>
      <c r="K154" s="710" t="s">
        <v>547</v>
      </c>
      <c r="L154" s="644" t="s">
        <v>2850</v>
      </c>
      <c r="M154" s="643">
        <v>332</v>
      </c>
      <c r="N154" s="640">
        <v>140</v>
      </c>
      <c r="P154" s="728"/>
    </row>
    <row r="155" spans="1:16" s="640" customFormat="1">
      <c r="A155" s="666"/>
      <c r="B155" s="667" t="s">
        <v>2692</v>
      </c>
      <c r="C155" s="668"/>
      <c r="D155" s="668"/>
      <c r="E155" s="670">
        <v>0</v>
      </c>
      <c r="F155" s="670">
        <v>0</v>
      </c>
      <c r="G155" s="670">
        <v>0</v>
      </c>
      <c r="H155" s="670">
        <v>0</v>
      </c>
      <c r="I155" s="670">
        <v>0</v>
      </c>
      <c r="J155" s="670">
        <v>0</v>
      </c>
      <c r="K155" s="710" t="s">
        <v>546</v>
      </c>
      <c r="L155" s="644" t="s">
        <v>2850</v>
      </c>
      <c r="M155" s="643">
        <v>332</v>
      </c>
      <c r="N155" s="640">
        <v>141</v>
      </c>
      <c r="P155" s="728"/>
    </row>
    <row r="156" spans="1:16" s="640" customFormat="1">
      <c r="A156" s="666" t="s">
        <v>12491</v>
      </c>
      <c r="B156" s="667" t="s">
        <v>9029</v>
      </c>
      <c r="C156" s="668" t="s">
        <v>12734</v>
      </c>
      <c r="D156" s="668"/>
      <c r="E156" s="669">
        <v>0</v>
      </c>
      <c r="F156" s="669">
        <v>0</v>
      </c>
      <c r="G156" s="669">
        <v>0</v>
      </c>
      <c r="H156" s="669">
        <v>0</v>
      </c>
      <c r="I156" s="669">
        <v>0</v>
      </c>
      <c r="J156" s="669">
        <v>0</v>
      </c>
      <c r="K156" s="710"/>
      <c r="L156" s="644"/>
      <c r="M156" s="643"/>
      <c r="N156" s="640">
        <v>142</v>
      </c>
      <c r="P156" s="728"/>
    </row>
    <row r="157" spans="1:16" s="640" customFormat="1">
      <c r="A157" s="666"/>
      <c r="B157" s="667" t="s">
        <v>12735</v>
      </c>
      <c r="C157" s="668"/>
      <c r="D157" s="668"/>
      <c r="E157" s="670">
        <v>0</v>
      </c>
      <c r="F157" s="670">
        <v>0</v>
      </c>
      <c r="G157" s="670">
        <v>0</v>
      </c>
      <c r="H157" s="670">
        <v>0</v>
      </c>
      <c r="I157" s="670">
        <v>0</v>
      </c>
      <c r="J157" s="670">
        <v>0</v>
      </c>
      <c r="K157" s="710">
        <v>344</v>
      </c>
      <c r="L157" s="644" t="s">
        <v>12211</v>
      </c>
      <c r="M157" s="643">
        <v>333</v>
      </c>
      <c r="N157" s="640">
        <v>143</v>
      </c>
      <c r="P157" s="728"/>
    </row>
    <row r="158" spans="1:16" s="640" customFormat="1">
      <c r="A158" s="666"/>
      <c r="B158" s="667" t="s">
        <v>12736</v>
      </c>
      <c r="C158" s="668"/>
      <c r="D158" s="668"/>
      <c r="E158" s="670">
        <v>0</v>
      </c>
      <c r="F158" s="670">
        <v>0</v>
      </c>
      <c r="G158" s="670">
        <v>0</v>
      </c>
      <c r="H158" s="670">
        <v>0</v>
      </c>
      <c r="I158" s="670">
        <v>0</v>
      </c>
      <c r="J158" s="670">
        <v>0</v>
      </c>
      <c r="K158" s="710" t="s">
        <v>548</v>
      </c>
      <c r="L158" s="644" t="s">
        <v>12211</v>
      </c>
      <c r="M158" s="643">
        <v>333</v>
      </c>
      <c r="N158" s="640">
        <v>144</v>
      </c>
      <c r="P158" s="728"/>
    </row>
    <row r="159" spans="1:16" s="640" customFormat="1">
      <c r="A159" s="666"/>
      <c r="B159" s="671" t="s">
        <v>4783</v>
      </c>
      <c r="C159" s="668"/>
      <c r="D159" s="668"/>
      <c r="E159" s="670">
        <v>0</v>
      </c>
      <c r="F159" s="670">
        <v>0</v>
      </c>
      <c r="G159" s="670">
        <v>0</v>
      </c>
      <c r="H159" s="670">
        <v>0</v>
      </c>
      <c r="I159" s="670">
        <v>0</v>
      </c>
      <c r="J159" s="670">
        <v>0</v>
      </c>
      <c r="K159" s="710" t="s">
        <v>4782</v>
      </c>
      <c r="L159" s="644" t="s">
        <v>12209</v>
      </c>
      <c r="M159" s="643">
        <v>333</v>
      </c>
      <c r="N159" s="640">
        <v>145</v>
      </c>
      <c r="P159" s="728"/>
    </row>
    <row r="160" spans="1:16" s="640" customFormat="1">
      <c r="A160" s="666" t="s">
        <v>13295</v>
      </c>
      <c r="B160" s="667" t="s">
        <v>12737</v>
      </c>
      <c r="C160" s="668" t="s">
        <v>12738</v>
      </c>
      <c r="D160" s="668"/>
      <c r="E160" s="669">
        <v>0</v>
      </c>
      <c r="F160" s="669">
        <v>0</v>
      </c>
      <c r="G160" s="669">
        <v>0</v>
      </c>
      <c r="H160" s="669">
        <v>0</v>
      </c>
      <c r="I160" s="669">
        <v>0</v>
      </c>
      <c r="J160" s="669">
        <v>0</v>
      </c>
      <c r="K160" s="710"/>
      <c r="L160" s="644"/>
      <c r="M160" s="643"/>
      <c r="N160" s="640">
        <v>146</v>
      </c>
      <c r="P160" s="728"/>
    </row>
    <row r="161" spans="1:16" s="640" customFormat="1">
      <c r="A161" s="666"/>
      <c r="B161" s="667" t="s">
        <v>12739</v>
      </c>
      <c r="C161" s="668"/>
      <c r="D161" s="668"/>
      <c r="E161" s="670">
        <v>0</v>
      </c>
      <c r="F161" s="670">
        <v>0</v>
      </c>
      <c r="G161" s="670">
        <v>0</v>
      </c>
      <c r="H161" s="670">
        <v>0</v>
      </c>
      <c r="I161" s="670">
        <v>0</v>
      </c>
      <c r="J161" s="670">
        <v>0</v>
      </c>
      <c r="K161" s="710">
        <v>341</v>
      </c>
      <c r="L161" s="644" t="s">
        <v>12209</v>
      </c>
      <c r="M161" s="643">
        <v>334</v>
      </c>
      <c r="N161" s="640">
        <v>147</v>
      </c>
      <c r="P161" s="728"/>
    </row>
    <row r="162" spans="1:16" s="640" customFormat="1">
      <c r="A162" s="666"/>
      <c r="B162" s="667" t="s">
        <v>12740</v>
      </c>
      <c r="C162" s="668"/>
      <c r="D162" s="668"/>
      <c r="E162" s="670">
        <v>0</v>
      </c>
      <c r="F162" s="670">
        <v>0</v>
      </c>
      <c r="G162" s="670">
        <v>0</v>
      </c>
      <c r="H162" s="670">
        <v>0</v>
      </c>
      <c r="I162" s="670">
        <v>0</v>
      </c>
      <c r="J162" s="670">
        <v>0</v>
      </c>
      <c r="K162" s="710">
        <v>342</v>
      </c>
      <c r="L162" s="644" t="s">
        <v>12209</v>
      </c>
      <c r="M162" s="643">
        <v>334</v>
      </c>
      <c r="N162" s="640">
        <v>148</v>
      </c>
      <c r="P162" s="728"/>
    </row>
    <row r="163" spans="1:16" s="640" customFormat="1">
      <c r="A163" s="666"/>
      <c r="B163" s="666" t="s">
        <v>12741</v>
      </c>
      <c r="C163" s="668"/>
      <c r="D163" s="668"/>
      <c r="E163" s="669">
        <v>0</v>
      </c>
      <c r="F163" s="669">
        <v>0</v>
      </c>
      <c r="G163" s="669">
        <v>0</v>
      </c>
      <c r="H163" s="669">
        <v>0</v>
      </c>
      <c r="I163" s="669">
        <v>0</v>
      </c>
      <c r="J163" s="669">
        <v>0</v>
      </c>
      <c r="K163" s="710"/>
      <c r="L163" s="644"/>
      <c r="M163" s="643"/>
      <c r="N163" s="640">
        <v>149</v>
      </c>
      <c r="P163" s="728"/>
    </row>
    <row r="164" spans="1:16" s="640" customFormat="1">
      <c r="A164" s="666"/>
      <c r="B164" s="667" t="s">
        <v>12742</v>
      </c>
      <c r="C164" s="668"/>
      <c r="D164" s="668"/>
      <c r="E164" s="670">
        <v>0</v>
      </c>
      <c r="F164" s="670">
        <v>0</v>
      </c>
      <c r="G164" s="670">
        <v>0</v>
      </c>
      <c r="H164" s="670">
        <v>0</v>
      </c>
      <c r="I164" s="670">
        <v>0</v>
      </c>
      <c r="J164" s="670">
        <v>0</v>
      </c>
      <c r="K164" s="710">
        <v>3431</v>
      </c>
      <c r="L164" s="644" t="s">
        <v>12209</v>
      </c>
      <c r="M164" s="643">
        <v>334</v>
      </c>
      <c r="N164" s="640">
        <v>150</v>
      </c>
      <c r="P164" s="728"/>
    </row>
    <row r="165" spans="1:16" s="640" customFormat="1">
      <c r="A165" s="666"/>
      <c r="B165" s="667" t="s">
        <v>12743</v>
      </c>
      <c r="C165" s="668"/>
      <c r="D165" s="668"/>
      <c r="E165" s="670">
        <v>0</v>
      </c>
      <c r="F165" s="670">
        <v>0</v>
      </c>
      <c r="G165" s="670">
        <v>0</v>
      </c>
      <c r="H165" s="670">
        <v>0</v>
      </c>
      <c r="I165" s="670">
        <v>0</v>
      </c>
      <c r="J165" s="670">
        <v>0</v>
      </c>
      <c r="K165" s="710">
        <v>3432</v>
      </c>
      <c r="L165" s="644" t="s">
        <v>12209</v>
      </c>
      <c r="M165" s="643">
        <v>334</v>
      </c>
      <c r="N165" s="640">
        <v>151</v>
      </c>
      <c r="P165" s="728"/>
    </row>
    <row r="166" spans="1:16" s="640" customFormat="1">
      <c r="A166" s="666"/>
      <c r="B166" s="667" t="s">
        <v>12744</v>
      </c>
      <c r="C166" s="668"/>
      <c r="D166" s="668"/>
      <c r="E166" s="670">
        <v>0</v>
      </c>
      <c r="F166" s="670">
        <v>0</v>
      </c>
      <c r="G166" s="670">
        <v>0</v>
      </c>
      <c r="H166" s="670">
        <v>0</v>
      </c>
      <c r="I166" s="670">
        <v>0</v>
      </c>
      <c r="J166" s="670">
        <v>0</v>
      </c>
      <c r="K166" s="710">
        <v>3433</v>
      </c>
      <c r="L166" s="644" t="s">
        <v>12208</v>
      </c>
      <c r="M166" s="643">
        <v>334</v>
      </c>
      <c r="N166" s="640">
        <v>152</v>
      </c>
      <c r="P166" s="728"/>
    </row>
    <row r="167" spans="1:16" s="640" customFormat="1">
      <c r="A167" s="666" t="s">
        <v>13297</v>
      </c>
      <c r="B167" s="667" t="s">
        <v>12745</v>
      </c>
      <c r="C167" s="668" t="s">
        <v>12746</v>
      </c>
      <c r="D167" s="668"/>
      <c r="E167" s="670">
        <v>0</v>
      </c>
      <c r="F167" s="670">
        <v>0</v>
      </c>
      <c r="G167" s="670">
        <v>0</v>
      </c>
      <c r="H167" s="670">
        <v>0</v>
      </c>
      <c r="I167" s="670">
        <v>0</v>
      </c>
      <c r="J167" s="670">
        <v>0</v>
      </c>
      <c r="K167" s="710">
        <v>347</v>
      </c>
      <c r="L167" s="644" t="s">
        <v>12212</v>
      </c>
      <c r="M167" s="643">
        <v>335</v>
      </c>
      <c r="N167" s="640">
        <v>153</v>
      </c>
      <c r="P167" s="728"/>
    </row>
    <row r="168" spans="1:16" s="640" customFormat="1">
      <c r="A168" s="672" t="s">
        <v>13302</v>
      </c>
      <c r="B168" s="667" t="s">
        <v>12747</v>
      </c>
      <c r="C168" s="668" t="s">
        <v>12748</v>
      </c>
      <c r="D168" s="668"/>
      <c r="E168" s="670">
        <v>0</v>
      </c>
      <c r="F168" s="670">
        <v>0</v>
      </c>
      <c r="G168" s="670">
        <v>0</v>
      </c>
      <c r="H168" s="670">
        <v>0</v>
      </c>
      <c r="I168" s="670">
        <v>0</v>
      </c>
      <c r="J168" s="670">
        <v>0</v>
      </c>
      <c r="K168" s="710">
        <v>351</v>
      </c>
      <c r="L168" s="644" t="s">
        <v>12214</v>
      </c>
      <c r="M168" s="643">
        <v>336</v>
      </c>
      <c r="N168" s="640">
        <v>154</v>
      </c>
      <c r="P168" s="728"/>
    </row>
    <row r="169" spans="1:16" s="640" customFormat="1">
      <c r="A169" s="672" t="s">
        <v>11925</v>
      </c>
      <c r="B169" s="667" t="s">
        <v>12749</v>
      </c>
      <c r="C169" s="668" t="s">
        <v>12750</v>
      </c>
      <c r="D169" s="668"/>
      <c r="E169" s="670">
        <v>0</v>
      </c>
      <c r="F169" s="670">
        <v>0</v>
      </c>
      <c r="G169" s="670">
        <v>0</v>
      </c>
      <c r="H169" s="670">
        <v>0</v>
      </c>
      <c r="I169" s="670">
        <v>0</v>
      </c>
      <c r="J169" s="670">
        <v>0</v>
      </c>
      <c r="K169" s="710" t="s">
        <v>550</v>
      </c>
      <c r="L169" s="644" t="s">
        <v>12215</v>
      </c>
      <c r="M169" s="643">
        <v>337</v>
      </c>
      <c r="N169" s="640">
        <v>155</v>
      </c>
      <c r="P169" s="728"/>
    </row>
    <row r="170" spans="1:16" s="640" customFormat="1">
      <c r="A170" s="666"/>
      <c r="B170" s="672"/>
      <c r="C170" s="668"/>
      <c r="D170" s="668"/>
      <c r="E170" s="677"/>
      <c r="F170" s="677"/>
      <c r="G170" s="677"/>
      <c r="H170" s="677"/>
      <c r="I170" s="677"/>
      <c r="J170" s="677"/>
      <c r="K170" s="710"/>
      <c r="L170" s="644"/>
      <c r="M170" s="643"/>
      <c r="N170" s="640" t="s">
        <v>3412</v>
      </c>
      <c r="P170" s="728"/>
    </row>
    <row r="171" spans="1:16" s="640" customFormat="1">
      <c r="A171" s="664" t="s">
        <v>1727</v>
      </c>
      <c r="B171" s="664" t="s">
        <v>12751</v>
      </c>
      <c r="C171" s="662">
        <v>400</v>
      </c>
      <c r="D171" s="662"/>
      <c r="E171" s="665">
        <v>0</v>
      </c>
      <c r="F171" s="665">
        <v>0</v>
      </c>
      <c r="G171" s="665">
        <v>0</v>
      </c>
      <c r="H171" s="665">
        <v>0</v>
      </c>
      <c r="I171" s="665">
        <v>0</v>
      </c>
      <c r="J171" s="665">
        <v>0</v>
      </c>
      <c r="K171" s="710"/>
      <c r="L171" s="644"/>
      <c r="M171" s="643"/>
      <c r="N171" s="640">
        <v>156</v>
      </c>
      <c r="P171" s="728"/>
    </row>
    <row r="172" spans="1:16" s="640" customFormat="1">
      <c r="A172" s="664" t="s">
        <v>531</v>
      </c>
      <c r="B172" s="664" t="s">
        <v>12752</v>
      </c>
      <c r="C172" s="662">
        <v>410</v>
      </c>
      <c r="D172" s="662"/>
      <c r="E172" s="665">
        <v>0</v>
      </c>
      <c r="F172" s="665">
        <v>0</v>
      </c>
      <c r="G172" s="665">
        <v>0</v>
      </c>
      <c r="H172" s="665">
        <v>0</v>
      </c>
      <c r="I172" s="665">
        <v>0</v>
      </c>
      <c r="J172" s="665">
        <v>0</v>
      </c>
      <c r="K172" s="711"/>
      <c r="L172" s="645"/>
      <c r="M172" s="642"/>
      <c r="N172" s="640">
        <v>157</v>
      </c>
      <c r="P172" s="728"/>
    </row>
    <row r="173" spans="1:16" s="640" customFormat="1">
      <c r="A173" s="666" t="s">
        <v>533</v>
      </c>
      <c r="B173" s="667" t="s">
        <v>12753</v>
      </c>
      <c r="C173" s="668">
        <v>411</v>
      </c>
      <c r="D173" s="668"/>
      <c r="E173" s="670">
        <v>0</v>
      </c>
      <c r="F173" s="670">
        <v>0</v>
      </c>
      <c r="G173" s="670">
        <v>0</v>
      </c>
      <c r="H173" s="670">
        <v>0</v>
      </c>
      <c r="I173" s="670">
        <v>0</v>
      </c>
      <c r="J173" s="670">
        <v>0</v>
      </c>
      <c r="K173" s="710">
        <v>4111</v>
      </c>
      <c r="L173" s="644" t="s">
        <v>12215</v>
      </c>
      <c r="M173" s="643">
        <v>411</v>
      </c>
      <c r="N173" s="640">
        <v>158</v>
      </c>
      <c r="P173" s="728"/>
    </row>
    <row r="174" spans="1:16" s="640" customFormat="1">
      <c r="A174" s="666" t="s">
        <v>661</v>
      </c>
      <c r="B174" s="667" t="s">
        <v>12755</v>
      </c>
      <c r="C174" s="668">
        <v>412</v>
      </c>
      <c r="D174" s="668"/>
      <c r="E174" s="670">
        <v>0</v>
      </c>
      <c r="F174" s="670">
        <v>0</v>
      </c>
      <c r="G174" s="670">
        <v>0</v>
      </c>
      <c r="H174" s="670">
        <v>0</v>
      </c>
      <c r="I174" s="670">
        <v>0</v>
      </c>
      <c r="J174" s="670">
        <v>0</v>
      </c>
      <c r="K174" s="710">
        <v>4112</v>
      </c>
      <c r="L174" s="644" t="s">
        <v>12215</v>
      </c>
      <c r="M174" s="643">
        <v>412</v>
      </c>
      <c r="N174" s="640">
        <v>159</v>
      </c>
      <c r="P174" s="728"/>
    </row>
    <row r="175" spans="1:16" s="640" customFormat="1">
      <c r="A175" s="666" t="s">
        <v>12491</v>
      </c>
      <c r="B175" s="667" t="s">
        <v>12756</v>
      </c>
      <c r="C175" s="668">
        <v>413</v>
      </c>
      <c r="D175" s="668"/>
      <c r="E175" s="670">
        <v>0</v>
      </c>
      <c r="F175" s="670">
        <v>0</v>
      </c>
      <c r="G175" s="670">
        <v>0</v>
      </c>
      <c r="H175" s="670">
        <v>0</v>
      </c>
      <c r="I175" s="670">
        <v>0</v>
      </c>
      <c r="J175" s="670">
        <v>0</v>
      </c>
      <c r="K175" s="710">
        <v>4118</v>
      </c>
      <c r="L175" s="644" t="s">
        <v>12215</v>
      </c>
      <c r="M175" s="643">
        <v>413</v>
      </c>
      <c r="N175" s="640">
        <v>160</v>
      </c>
      <c r="P175" s="728"/>
    </row>
    <row r="176" spans="1:16" s="640" customFormat="1">
      <c r="A176" s="666" t="s">
        <v>13295</v>
      </c>
      <c r="B176" s="667" t="s">
        <v>7075</v>
      </c>
      <c r="C176" s="668">
        <v>414</v>
      </c>
      <c r="D176" s="668"/>
      <c r="E176" s="670">
        <v>0</v>
      </c>
      <c r="F176" s="670">
        <v>0</v>
      </c>
      <c r="G176" s="670">
        <v>0</v>
      </c>
      <c r="H176" s="670">
        <v>0</v>
      </c>
      <c r="I176" s="670">
        <v>0</v>
      </c>
      <c r="J176" s="670">
        <v>0</v>
      </c>
      <c r="K176" s="710">
        <v>419</v>
      </c>
      <c r="L176" s="644" t="s">
        <v>12216</v>
      </c>
      <c r="M176" s="643">
        <v>414</v>
      </c>
      <c r="N176" s="640">
        <v>161</v>
      </c>
      <c r="P176" s="728"/>
    </row>
    <row r="177" spans="1:16" s="640" customFormat="1">
      <c r="A177" s="666" t="s">
        <v>13297</v>
      </c>
      <c r="B177" s="667" t="s">
        <v>410</v>
      </c>
      <c r="C177" s="668">
        <v>415</v>
      </c>
      <c r="D177" s="668"/>
      <c r="E177" s="670">
        <v>0</v>
      </c>
      <c r="F177" s="670">
        <v>0</v>
      </c>
      <c r="G177" s="670">
        <v>0</v>
      </c>
      <c r="H177" s="670">
        <v>0</v>
      </c>
      <c r="I177" s="670">
        <v>0</v>
      </c>
      <c r="J177" s="670">
        <v>0</v>
      </c>
      <c r="K177" s="710">
        <v>412</v>
      </c>
      <c r="L177" s="644" t="s">
        <v>12217</v>
      </c>
      <c r="M177" s="643">
        <v>415</v>
      </c>
      <c r="N177" s="640">
        <v>162</v>
      </c>
      <c r="P177" s="728"/>
    </row>
    <row r="178" spans="1:16" s="640" customFormat="1">
      <c r="A178" s="666" t="s">
        <v>13302</v>
      </c>
      <c r="B178" s="667" t="s">
        <v>6453</v>
      </c>
      <c r="C178" s="668">
        <v>416</v>
      </c>
      <c r="D178" s="668"/>
      <c r="E178" s="670">
        <v>0</v>
      </c>
      <c r="F178" s="670">
        <v>0</v>
      </c>
      <c r="G178" s="670">
        <v>0</v>
      </c>
      <c r="H178" s="670">
        <v>0</v>
      </c>
      <c r="I178" s="670">
        <v>0</v>
      </c>
      <c r="J178" s="670">
        <v>0</v>
      </c>
      <c r="K178" s="710">
        <v>413</v>
      </c>
      <c r="L178" s="644">
        <v>0</v>
      </c>
      <c r="M178" s="643"/>
      <c r="N178" s="640">
        <v>163</v>
      </c>
      <c r="P178" s="728"/>
    </row>
    <row r="179" spans="1:16" s="640" customFormat="1">
      <c r="A179" s="666" t="s">
        <v>11925</v>
      </c>
      <c r="B179" s="667" t="s">
        <v>2732</v>
      </c>
      <c r="C179" s="668">
        <v>417</v>
      </c>
      <c r="D179" s="668"/>
      <c r="E179" s="670">
        <v>0</v>
      </c>
      <c r="F179" s="670">
        <v>0</v>
      </c>
      <c r="G179" s="670">
        <v>0</v>
      </c>
      <c r="H179" s="670">
        <v>0</v>
      </c>
      <c r="I179" s="670">
        <v>0</v>
      </c>
      <c r="J179" s="670">
        <v>0</v>
      </c>
      <c r="K179" s="710">
        <v>414</v>
      </c>
      <c r="L179" s="644" t="s">
        <v>12218</v>
      </c>
      <c r="M179" s="643">
        <v>417</v>
      </c>
      <c r="N179" s="640">
        <v>164</v>
      </c>
      <c r="P179" s="728"/>
    </row>
    <row r="180" spans="1:16" s="640" customFormat="1">
      <c r="A180" s="666" t="s">
        <v>7589</v>
      </c>
      <c r="B180" s="667" t="s">
        <v>2733</v>
      </c>
      <c r="C180" s="668">
        <v>418</v>
      </c>
      <c r="D180" s="668"/>
      <c r="E180" s="670">
        <v>0</v>
      </c>
      <c r="F180" s="670">
        <v>0</v>
      </c>
      <c r="G180" s="670">
        <v>0</v>
      </c>
      <c r="H180" s="670">
        <v>0</v>
      </c>
      <c r="I180" s="670">
        <v>0</v>
      </c>
      <c r="J180" s="670">
        <v>0</v>
      </c>
      <c r="K180" s="710">
        <v>415</v>
      </c>
      <c r="L180" s="644" t="s">
        <v>12218</v>
      </c>
      <c r="M180" s="643">
        <v>418</v>
      </c>
      <c r="N180" s="640">
        <v>165</v>
      </c>
      <c r="P180" s="728"/>
    </row>
    <row r="181" spans="1:16" s="640" customFormat="1">
      <c r="A181" s="666" t="s">
        <v>12125</v>
      </c>
      <c r="B181" s="667" t="s">
        <v>7079</v>
      </c>
      <c r="C181" s="668">
        <v>419</v>
      </c>
      <c r="D181" s="668"/>
      <c r="E181" s="670">
        <v>0</v>
      </c>
      <c r="F181" s="670">
        <v>0</v>
      </c>
      <c r="G181" s="670">
        <v>0</v>
      </c>
      <c r="H181" s="670">
        <v>0</v>
      </c>
      <c r="I181" s="670">
        <v>0</v>
      </c>
      <c r="J181" s="670">
        <v>0</v>
      </c>
      <c r="K181" s="710">
        <v>418</v>
      </c>
      <c r="L181" s="644" t="s">
        <v>12218</v>
      </c>
      <c r="M181" s="643">
        <v>419</v>
      </c>
      <c r="N181" s="640">
        <v>166</v>
      </c>
      <c r="P181" s="728"/>
    </row>
    <row r="182" spans="1:16" s="640" customFormat="1">
      <c r="A182" s="672" t="s">
        <v>9020</v>
      </c>
      <c r="B182" s="667" t="s">
        <v>7080</v>
      </c>
      <c r="C182" s="668" t="s">
        <v>7081</v>
      </c>
      <c r="D182" s="668"/>
      <c r="E182" s="669">
        <v>0</v>
      </c>
      <c r="F182" s="669">
        <v>0</v>
      </c>
      <c r="G182" s="669">
        <v>0</v>
      </c>
      <c r="H182" s="669">
        <v>0</v>
      </c>
      <c r="I182" s="669">
        <v>0</v>
      </c>
      <c r="J182" s="669">
        <v>0</v>
      </c>
      <c r="K182" s="710"/>
      <c r="L182" s="644"/>
      <c r="M182" s="643"/>
      <c r="N182" s="640">
        <v>167</v>
      </c>
      <c r="P182" s="728"/>
    </row>
    <row r="183" spans="1:16" s="640" customFormat="1">
      <c r="A183" s="672"/>
      <c r="B183" s="667" t="s">
        <v>10490</v>
      </c>
      <c r="C183" s="668"/>
      <c r="D183" s="668"/>
      <c r="E183" s="670">
        <v>0</v>
      </c>
      <c r="F183" s="670">
        <v>0</v>
      </c>
      <c r="G183" s="670">
        <v>0</v>
      </c>
      <c r="H183" s="670">
        <v>0</v>
      </c>
      <c r="I183" s="670">
        <v>0</v>
      </c>
      <c r="J183" s="670">
        <v>0</v>
      </c>
      <c r="K183" s="710">
        <v>4211</v>
      </c>
      <c r="L183" s="644" t="s">
        <v>12218</v>
      </c>
      <c r="M183" s="643">
        <v>420</v>
      </c>
      <c r="N183" s="640">
        <v>168</v>
      </c>
      <c r="P183" s="728"/>
    </row>
    <row r="184" spans="1:16" s="640" customFormat="1">
      <c r="A184" s="672"/>
      <c r="B184" s="667" t="s">
        <v>6105</v>
      </c>
      <c r="C184" s="668"/>
      <c r="D184" s="668"/>
      <c r="E184" s="670">
        <v>0</v>
      </c>
      <c r="F184" s="670">
        <v>0</v>
      </c>
      <c r="G184" s="670">
        <v>0</v>
      </c>
      <c r="H184" s="670">
        <v>0</v>
      </c>
      <c r="I184" s="670">
        <v>0</v>
      </c>
      <c r="J184" s="670">
        <v>0</v>
      </c>
      <c r="K184" s="710">
        <v>4212</v>
      </c>
      <c r="L184" s="644" t="s">
        <v>12218</v>
      </c>
      <c r="M184" s="643">
        <v>420</v>
      </c>
      <c r="N184" s="640">
        <v>169</v>
      </c>
      <c r="P184" s="728"/>
    </row>
    <row r="185" spans="1:16" s="640" customFormat="1">
      <c r="A185" s="672" t="s">
        <v>6106</v>
      </c>
      <c r="B185" s="667" t="s">
        <v>6107</v>
      </c>
      <c r="C185" s="668" t="s">
        <v>6108</v>
      </c>
      <c r="D185" s="668"/>
      <c r="E185" s="670">
        <v>0</v>
      </c>
      <c r="F185" s="670">
        <v>0</v>
      </c>
      <c r="G185" s="670">
        <v>0</v>
      </c>
      <c r="H185" s="670">
        <v>0</v>
      </c>
      <c r="I185" s="670">
        <v>0</v>
      </c>
      <c r="J185" s="670">
        <v>0</v>
      </c>
      <c r="K185" s="710">
        <v>441</v>
      </c>
      <c r="L185" s="644" t="s">
        <v>12218</v>
      </c>
      <c r="M185" s="643">
        <v>421</v>
      </c>
      <c r="N185" s="640">
        <v>170</v>
      </c>
      <c r="P185" s="728"/>
    </row>
    <row r="186" spans="1:16" s="640" customFormat="1">
      <c r="A186" s="664" t="s">
        <v>657</v>
      </c>
      <c r="B186" s="664" t="s">
        <v>6109</v>
      </c>
      <c r="C186" s="662" t="s">
        <v>6110</v>
      </c>
      <c r="D186" s="662"/>
      <c r="E186" s="665">
        <v>0</v>
      </c>
      <c r="F186" s="665">
        <v>0</v>
      </c>
      <c r="G186" s="665">
        <v>0</v>
      </c>
      <c r="H186" s="665">
        <v>0</v>
      </c>
      <c r="I186" s="665">
        <v>0</v>
      </c>
      <c r="J186" s="665">
        <v>0</v>
      </c>
      <c r="K186" s="711"/>
      <c r="L186" s="645"/>
      <c r="M186" s="642"/>
      <c r="N186" s="640">
        <v>171</v>
      </c>
      <c r="P186" s="728"/>
    </row>
    <row r="187" spans="1:16" s="640" customFormat="1">
      <c r="A187" s="666" t="s">
        <v>533</v>
      </c>
      <c r="B187" s="667" t="s">
        <v>11620</v>
      </c>
      <c r="C187" s="668" t="s">
        <v>11168</v>
      </c>
      <c r="D187" s="668"/>
      <c r="E187" s="669">
        <v>0</v>
      </c>
      <c r="F187" s="669">
        <v>0</v>
      </c>
      <c r="G187" s="669">
        <v>0</v>
      </c>
      <c r="H187" s="669">
        <v>0</v>
      </c>
      <c r="I187" s="669">
        <v>0</v>
      </c>
      <c r="J187" s="669">
        <v>0</v>
      </c>
      <c r="K187" s="710"/>
      <c r="L187" s="644"/>
      <c r="M187" s="643"/>
      <c r="N187" s="640">
        <v>172</v>
      </c>
      <c r="P187" s="728"/>
    </row>
    <row r="188" spans="1:16" s="640" customFormat="1">
      <c r="A188" s="666"/>
      <c r="B188" s="667" t="s">
        <v>11169</v>
      </c>
      <c r="C188" s="668"/>
      <c r="D188" s="668"/>
      <c r="E188" s="670">
        <v>0</v>
      </c>
      <c r="F188" s="670">
        <v>0</v>
      </c>
      <c r="G188" s="670">
        <v>0</v>
      </c>
      <c r="H188" s="670">
        <v>0</v>
      </c>
      <c r="I188" s="670">
        <v>0</v>
      </c>
      <c r="J188" s="670">
        <v>0</v>
      </c>
      <c r="K188" s="710">
        <v>4311</v>
      </c>
      <c r="L188" s="644" t="s">
        <v>12218</v>
      </c>
      <c r="M188" s="643">
        <v>431</v>
      </c>
      <c r="N188" s="640">
        <v>173</v>
      </c>
      <c r="P188" s="728"/>
    </row>
    <row r="189" spans="1:16" s="640" customFormat="1">
      <c r="A189" s="666"/>
      <c r="B189" s="667" t="s">
        <v>11170</v>
      </c>
      <c r="C189" s="668"/>
      <c r="D189" s="668"/>
      <c r="E189" s="670">
        <v>0</v>
      </c>
      <c r="F189" s="670">
        <v>0</v>
      </c>
      <c r="G189" s="670">
        <v>0</v>
      </c>
      <c r="H189" s="670">
        <v>0</v>
      </c>
      <c r="I189" s="670">
        <v>0</v>
      </c>
      <c r="J189" s="670">
        <v>0</v>
      </c>
      <c r="K189" s="710">
        <v>4312</v>
      </c>
      <c r="L189" s="644" t="s">
        <v>12218</v>
      </c>
      <c r="M189" s="643">
        <v>431</v>
      </c>
      <c r="N189" s="640">
        <v>174</v>
      </c>
      <c r="P189" s="728"/>
    </row>
    <row r="190" spans="1:16" s="640" customFormat="1">
      <c r="A190" s="666"/>
      <c r="B190" s="667" t="s">
        <v>11171</v>
      </c>
      <c r="C190" s="668"/>
      <c r="D190" s="668"/>
      <c r="E190" s="670">
        <v>0</v>
      </c>
      <c r="F190" s="670">
        <v>0</v>
      </c>
      <c r="G190" s="670">
        <v>0</v>
      </c>
      <c r="H190" s="670">
        <v>0</v>
      </c>
      <c r="I190" s="670">
        <v>0</v>
      </c>
      <c r="J190" s="670">
        <v>0</v>
      </c>
      <c r="K190" s="710">
        <v>4313</v>
      </c>
      <c r="L190" s="644" t="s">
        <v>12218</v>
      </c>
      <c r="M190" s="643">
        <v>431</v>
      </c>
      <c r="N190" s="640">
        <v>175</v>
      </c>
      <c r="P190" s="728"/>
    </row>
    <row r="191" spans="1:16" s="640" customFormat="1">
      <c r="A191" s="666" t="s">
        <v>661</v>
      </c>
      <c r="B191" s="667" t="s">
        <v>11172</v>
      </c>
      <c r="C191" s="668" t="s">
        <v>11173</v>
      </c>
      <c r="D191" s="668"/>
      <c r="E191" s="669">
        <v>0</v>
      </c>
      <c r="F191" s="669">
        <v>0</v>
      </c>
      <c r="G191" s="669">
        <v>0</v>
      </c>
      <c r="H191" s="669">
        <v>0</v>
      </c>
      <c r="I191" s="669">
        <v>0</v>
      </c>
      <c r="J191" s="669">
        <v>0</v>
      </c>
      <c r="K191" s="710"/>
      <c r="L191" s="644"/>
      <c r="M191" s="643"/>
      <c r="N191" s="640">
        <v>176</v>
      </c>
      <c r="P191" s="728"/>
    </row>
    <row r="192" spans="1:16" s="640" customFormat="1">
      <c r="A192" s="666"/>
      <c r="B192" s="666" t="s">
        <v>9647</v>
      </c>
      <c r="C192" s="668"/>
      <c r="D192" s="668"/>
      <c r="E192" s="670">
        <v>0</v>
      </c>
      <c r="F192" s="670">
        <v>0</v>
      </c>
      <c r="G192" s="670">
        <v>0</v>
      </c>
      <c r="H192" s="670">
        <v>0</v>
      </c>
      <c r="I192" s="670">
        <v>0</v>
      </c>
      <c r="J192" s="670">
        <v>0</v>
      </c>
      <c r="K192" s="710"/>
      <c r="L192" s="644"/>
      <c r="M192" s="643"/>
      <c r="N192" s="640">
        <v>177</v>
      </c>
      <c r="P192" s="728"/>
    </row>
    <row r="193" spans="1:16" s="640" customFormat="1">
      <c r="A193" s="666"/>
      <c r="B193" s="667" t="s">
        <v>9648</v>
      </c>
      <c r="C193" s="668"/>
      <c r="D193" s="668"/>
      <c r="E193" s="670">
        <v>0</v>
      </c>
      <c r="F193" s="670">
        <v>0</v>
      </c>
      <c r="G193" s="670">
        <v>0</v>
      </c>
      <c r="H193" s="670">
        <v>0</v>
      </c>
      <c r="I193" s="670">
        <v>0</v>
      </c>
      <c r="J193" s="670">
        <v>0</v>
      </c>
      <c r="K193" s="710">
        <v>4611</v>
      </c>
      <c r="L193" s="644" t="s">
        <v>12219</v>
      </c>
      <c r="M193" s="643">
        <v>432</v>
      </c>
      <c r="N193" s="640">
        <v>178</v>
      </c>
      <c r="P193" s="728"/>
    </row>
    <row r="194" spans="1:16" s="640" customFormat="1">
      <c r="A194" s="666"/>
      <c r="B194" s="667" t="s">
        <v>12077</v>
      </c>
      <c r="C194" s="668"/>
      <c r="D194" s="668"/>
      <c r="E194" s="670">
        <v>0</v>
      </c>
      <c r="F194" s="670">
        <v>0</v>
      </c>
      <c r="G194" s="670">
        <v>0</v>
      </c>
      <c r="H194" s="670">
        <v>0</v>
      </c>
      <c r="I194" s="670">
        <v>0</v>
      </c>
      <c r="J194" s="670">
        <v>0</v>
      </c>
      <c r="K194" s="710">
        <v>4612</v>
      </c>
      <c r="L194" s="644" t="s">
        <v>12219</v>
      </c>
      <c r="M194" s="643">
        <v>432</v>
      </c>
      <c r="N194" s="640">
        <v>179</v>
      </c>
      <c r="P194" s="728"/>
    </row>
    <row r="195" spans="1:16" s="640" customFormat="1">
      <c r="A195" s="666"/>
      <c r="B195" s="666" t="s">
        <v>8024</v>
      </c>
      <c r="C195" s="668"/>
      <c r="D195" s="668"/>
      <c r="E195" s="670">
        <v>0</v>
      </c>
      <c r="F195" s="670">
        <v>0</v>
      </c>
      <c r="G195" s="670">
        <v>0</v>
      </c>
      <c r="H195" s="670">
        <v>0</v>
      </c>
      <c r="I195" s="670">
        <v>0</v>
      </c>
      <c r="J195" s="670">
        <v>0</v>
      </c>
      <c r="K195" s="710"/>
      <c r="L195" s="644"/>
      <c r="M195" s="643"/>
      <c r="N195" s="640">
        <v>180</v>
      </c>
      <c r="P195" s="728"/>
    </row>
    <row r="196" spans="1:16" s="640" customFormat="1">
      <c r="A196" s="666"/>
      <c r="B196" s="667" t="s">
        <v>8025</v>
      </c>
      <c r="C196" s="668"/>
      <c r="D196" s="668"/>
      <c r="E196" s="670">
        <v>0</v>
      </c>
      <c r="F196" s="670">
        <v>0</v>
      </c>
      <c r="G196" s="670">
        <v>0</v>
      </c>
      <c r="H196" s="670">
        <v>0</v>
      </c>
      <c r="I196" s="670">
        <v>0</v>
      </c>
      <c r="J196" s="670">
        <v>0</v>
      </c>
      <c r="K196" s="710">
        <v>1611</v>
      </c>
      <c r="L196" s="644" t="s">
        <v>12219</v>
      </c>
      <c r="M196" s="643">
        <v>432</v>
      </c>
      <c r="N196" s="640">
        <v>181</v>
      </c>
      <c r="P196" s="728"/>
    </row>
    <row r="197" spans="1:16" s="640" customFormat="1">
      <c r="A197" s="666"/>
      <c r="B197" s="667" t="s">
        <v>8026</v>
      </c>
      <c r="C197" s="668"/>
      <c r="D197" s="668"/>
      <c r="E197" s="670">
        <v>0</v>
      </c>
      <c r="F197" s="670">
        <v>0</v>
      </c>
      <c r="G197" s="670">
        <v>0</v>
      </c>
      <c r="H197" s="670">
        <v>0</v>
      </c>
      <c r="I197" s="670">
        <v>0</v>
      </c>
      <c r="J197" s="670">
        <v>0</v>
      </c>
      <c r="K197" s="710">
        <v>1612</v>
      </c>
      <c r="L197" s="644" t="s">
        <v>12219</v>
      </c>
      <c r="M197" s="643">
        <v>432</v>
      </c>
      <c r="N197" s="640">
        <v>182</v>
      </c>
      <c r="P197" s="728"/>
    </row>
    <row r="198" spans="1:16" s="640" customFormat="1">
      <c r="A198" s="666" t="s">
        <v>12491</v>
      </c>
      <c r="B198" s="667" t="s">
        <v>1310</v>
      </c>
      <c r="C198" s="668" t="s">
        <v>1311</v>
      </c>
      <c r="D198" s="668"/>
      <c r="E198" s="670">
        <v>0</v>
      </c>
      <c r="F198" s="670">
        <v>0</v>
      </c>
      <c r="G198" s="670">
        <v>0</v>
      </c>
      <c r="H198" s="670">
        <v>0</v>
      </c>
      <c r="I198" s="670">
        <v>0</v>
      </c>
      <c r="J198" s="670">
        <v>0</v>
      </c>
      <c r="K198" s="710">
        <v>466</v>
      </c>
      <c r="L198" s="644" t="s">
        <v>12219</v>
      </c>
      <c r="M198" s="643">
        <v>433</v>
      </c>
      <c r="N198" s="640">
        <v>183</v>
      </c>
      <c r="P198" s="728"/>
    </row>
    <row r="199" spans="1:16" s="640" customFormat="1">
      <c r="A199" s="664" t="s">
        <v>4501</v>
      </c>
      <c r="B199" s="674" t="s">
        <v>4502</v>
      </c>
      <c r="C199" s="662" t="s">
        <v>4503</v>
      </c>
      <c r="D199" s="662"/>
      <c r="E199" s="665">
        <v>0</v>
      </c>
      <c r="F199" s="665">
        <v>0</v>
      </c>
      <c r="G199" s="665">
        <v>0</v>
      </c>
      <c r="H199" s="665">
        <v>0</v>
      </c>
      <c r="I199" s="665">
        <v>0</v>
      </c>
      <c r="J199" s="665">
        <v>0</v>
      </c>
      <c r="K199" s="711">
        <v>439</v>
      </c>
      <c r="L199" s="645" t="s">
        <v>12220</v>
      </c>
      <c r="M199" s="642">
        <v>439</v>
      </c>
      <c r="N199" s="640">
        <v>184</v>
      </c>
      <c r="P199" s="728"/>
    </row>
    <row r="200" spans="1:16" s="640" customFormat="1">
      <c r="A200" s="666"/>
      <c r="B200" s="672"/>
      <c r="C200" s="668"/>
      <c r="D200" s="668"/>
      <c r="E200" s="670"/>
      <c r="F200" s="670"/>
      <c r="G200" s="670"/>
      <c r="H200" s="670"/>
      <c r="I200" s="670"/>
      <c r="J200" s="670"/>
      <c r="K200" s="710"/>
      <c r="L200" s="644"/>
      <c r="M200" s="643"/>
      <c r="N200" s="640" t="s">
        <v>3412</v>
      </c>
      <c r="P200" s="728"/>
    </row>
    <row r="201" spans="1:16" s="640" customFormat="1" ht="13.5" thickBot="1">
      <c r="A201" s="664"/>
      <c r="B201" s="664" t="s">
        <v>4504</v>
      </c>
      <c r="C201" s="662" t="s">
        <v>4505</v>
      </c>
      <c r="D201" s="662"/>
      <c r="E201" s="676">
        <v>0</v>
      </c>
      <c r="F201" s="676">
        <v>0</v>
      </c>
      <c r="G201" s="676">
        <v>0</v>
      </c>
      <c r="H201" s="676">
        <v>0</v>
      </c>
      <c r="I201" s="676">
        <v>0</v>
      </c>
      <c r="J201" s="676">
        <v>0</v>
      </c>
      <c r="K201" s="710"/>
      <c r="L201" s="644"/>
      <c r="M201" s="643"/>
      <c r="N201" s="640">
        <v>185</v>
      </c>
      <c r="P201" s="728"/>
    </row>
    <row r="202" spans="1:16" s="640" customFormat="1" ht="13.5" thickTop="1">
      <c r="A202" s="672"/>
      <c r="B202" s="672"/>
      <c r="C202" s="672"/>
      <c r="D202" s="672"/>
      <c r="E202" s="670"/>
      <c r="F202" s="670"/>
      <c r="G202" s="670"/>
      <c r="H202" s="670"/>
      <c r="I202" s="670"/>
      <c r="J202" s="670"/>
      <c r="K202" s="710"/>
      <c r="L202" s="644"/>
      <c r="M202" s="643"/>
      <c r="N202" s="640" t="s">
        <v>3412</v>
      </c>
      <c r="P202" s="728"/>
    </row>
    <row r="203" spans="1:16" s="640" customFormat="1" ht="25.5">
      <c r="A203" s="678" t="s">
        <v>12469</v>
      </c>
      <c r="B203" s="659"/>
      <c r="C203" s="660"/>
      <c r="D203" s="660" t="s">
        <v>6087</v>
      </c>
      <c r="E203" s="679"/>
      <c r="F203" s="679"/>
      <c r="G203" s="679"/>
      <c r="H203" s="679"/>
      <c r="I203" s="679"/>
      <c r="J203" s="679"/>
      <c r="K203" s="712"/>
      <c r="L203" s="644"/>
      <c r="M203" s="644"/>
      <c r="N203" s="640" t="s">
        <v>3412</v>
      </c>
      <c r="P203" s="728"/>
    </row>
    <row r="204" spans="1:16" s="640" customFormat="1">
      <c r="A204" s="664"/>
      <c r="B204" s="664"/>
      <c r="C204" s="662"/>
      <c r="D204" s="668"/>
      <c r="E204" s="677"/>
      <c r="F204" s="677"/>
      <c r="G204" s="677"/>
      <c r="H204" s="677"/>
      <c r="I204" s="677"/>
      <c r="J204" s="677"/>
      <c r="K204" s="710"/>
      <c r="L204" s="644"/>
      <c r="M204" s="643"/>
      <c r="N204" s="640" t="s">
        <v>3412</v>
      </c>
      <c r="P204" s="728"/>
    </row>
    <row r="205" spans="1:16" s="640" customFormat="1">
      <c r="A205" s="666" t="s">
        <v>533</v>
      </c>
      <c r="B205" s="672" t="s">
        <v>12471</v>
      </c>
      <c r="C205" s="668" t="s">
        <v>12236</v>
      </c>
      <c r="D205" s="668"/>
      <c r="E205" s="670">
        <v>0</v>
      </c>
      <c r="F205" s="670">
        <v>0</v>
      </c>
      <c r="G205" s="670">
        <v>0</v>
      </c>
      <c r="H205" s="670">
        <v>0</v>
      </c>
      <c r="I205" s="670">
        <v>0</v>
      </c>
      <c r="J205" s="670">
        <v>0</v>
      </c>
      <c r="K205" s="710"/>
      <c r="L205" s="644"/>
      <c r="M205" s="643"/>
      <c r="N205" s="640">
        <v>186</v>
      </c>
      <c r="P205" s="728"/>
    </row>
    <row r="206" spans="1:16" s="640" customFormat="1">
      <c r="A206" s="666" t="s">
        <v>661</v>
      </c>
      <c r="B206" s="672" t="s">
        <v>7811</v>
      </c>
      <c r="C206" s="668" t="s">
        <v>12237</v>
      </c>
      <c r="D206" s="668"/>
      <c r="E206" s="670">
        <v>0</v>
      </c>
      <c r="F206" s="670">
        <v>0</v>
      </c>
      <c r="G206" s="670">
        <v>0</v>
      </c>
      <c r="H206" s="670">
        <v>0</v>
      </c>
      <c r="I206" s="670">
        <v>0</v>
      </c>
      <c r="J206" s="670">
        <v>0</v>
      </c>
      <c r="K206" s="710"/>
      <c r="L206" s="644"/>
      <c r="M206" s="643"/>
      <c r="N206" s="640">
        <v>187</v>
      </c>
      <c r="P206" s="728"/>
    </row>
    <row r="207" spans="1:16" s="640" customFormat="1">
      <c r="A207" s="666" t="s">
        <v>12491</v>
      </c>
      <c r="B207" s="672" t="s">
        <v>11859</v>
      </c>
      <c r="C207" s="668" t="s">
        <v>12238</v>
      </c>
      <c r="D207" s="668"/>
      <c r="E207" s="670">
        <v>0</v>
      </c>
      <c r="F207" s="670">
        <v>0</v>
      </c>
      <c r="G207" s="670">
        <v>0</v>
      </c>
      <c r="H207" s="670">
        <v>0</v>
      </c>
      <c r="I207" s="670">
        <v>0</v>
      </c>
      <c r="J207" s="670">
        <v>0</v>
      </c>
      <c r="K207" s="710"/>
      <c r="L207" s="644"/>
      <c r="M207" s="643"/>
      <c r="N207" s="640">
        <v>188</v>
      </c>
      <c r="P207" s="728"/>
    </row>
    <row r="208" spans="1:16" s="640" customFormat="1">
      <c r="A208" s="666" t="s">
        <v>13295</v>
      </c>
      <c r="B208" s="672" t="s">
        <v>11860</v>
      </c>
      <c r="C208" s="668" t="s">
        <v>12239</v>
      </c>
      <c r="D208" s="668"/>
      <c r="E208" s="670">
        <v>0</v>
      </c>
      <c r="F208" s="670">
        <v>0</v>
      </c>
      <c r="G208" s="670">
        <v>0</v>
      </c>
      <c r="H208" s="670">
        <v>0</v>
      </c>
      <c r="I208" s="670">
        <v>0</v>
      </c>
      <c r="J208" s="670">
        <v>0</v>
      </c>
      <c r="K208" s="710"/>
      <c r="L208" s="644"/>
      <c r="M208" s="643"/>
      <c r="N208" s="640">
        <v>189</v>
      </c>
      <c r="P208" s="728"/>
    </row>
    <row r="209" spans="1:16" s="640" customFormat="1">
      <c r="A209" s="680" t="s">
        <v>13297</v>
      </c>
      <c r="B209" s="681" t="s">
        <v>11861</v>
      </c>
      <c r="C209" s="682"/>
      <c r="D209" s="682"/>
      <c r="E209" s="670">
        <v>0</v>
      </c>
      <c r="F209" s="670">
        <v>0</v>
      </c>
      <c r="G209" s="677">
        <v>0</v>
      </c>
      <c r="H209" s="677">
        <v>0</v>
      </c>
      <c r="I209" s="677">
        <v>0</v>
      </c>
      <c r="J209" s="677">
        <v>0</v>
      </c>
      <c r="K209" s="713"/>
      <c r="L209" s="644"/>
      <c r="M209" s="646"/>
      <c r="N209" s="640">
        <v>190</v>
      </c>
      <c r="P209" s="728"/>
    </row>
    <row r="210" spans="1:16" s="640" customFormat="1">
      <c r="A210" s="680"/>
      <c r="B210" s="681" t="s">
        <v>11862</v>
      </c>
      <c r="C210" s="682" t="s">
        <v>12240</v>
      </c>
      <c r="D210" s="682"/>
      <c r="E210" s="683">
        <v>0</v>
      </c>
      <c r="F210" s="683">
        <v>0</v>
      </c>
      <c r="G210" s="683">
        <v>0</v>
      </c>
      <c r="H210" s="683">
        <v>0</v>
      </c>
      <c r="I210" s="683">
        <v>0</v>
      </c>
      <c r="J210" s="683">
        <v>0</v>
      </c>
      <c r="K210" s="713"/>
      <c r="L210" s="644"/>
      <c r="M210" s="646"/>
      <c r="N210" s="640">
        <v>191</v>
      </c>
      <c r="P210" s="728"/>
    </row>
    <row r="211" spans="1:16" s="640" customFormat="1">
      <c r="A211" s="680"/>
      <c r="B211" s="681" t="s">
        <v>11863</v>
      </c>
      <c r="C211" s="682" t="s">
        <v>12241</v>
      </c>
      <c r="D211" s="682"/>
      <c r="E211" s="683">
        <v>0</v>
      </c>
      <c r="F211" s="683">
        <v>0</v>
      </c>
      <c r="G211" s="683">
        <v>0</v>
      </c>
      <c r="H211" s="683">
        <v>0</v>
      </c>
      <c r="I211" s="683">
        <v>0</v>
      </c>
      <c r="J211" s="683">
        <v>0</v>
      </c>
      <c r="K211" s="713"/>
      <c r="L211" s="644"/>
      <c r="M211" s="646"/>
      <c r="N211" s="640">
        <v>192</v>
      </c>
      <c r="P211" s="728"/>
    </row>
    <row r="212" spans="1:16" s="640" customFormat="1">
      <c r="A212" s="680"/>
      <c r="B212" s="681" t="s">
        <v>11864</v>
      </c>
      <c r="C212" s="682" t="s">
        <v>12242</v>
      </c>
      <c r="D212" s="682"/>
      <c r="E212" s="683">
        <v>0</v>
      </c>
      <c r="F212" s="683">
        <v>0</v>
      </c>
      <c r="G212" s="683">
        <v>0</v>
      </c>
      <c r="H212" s="683">
        <v>0</v>
      </c>
      <c r="I212" s="683">
        <v>0</v>
      </c>
      <c r="J212" s="683">
        <v>0</v>
      </c>
      <c r="K212" s="713"/>
      <c r="L212" s="644"/>
      <c r="M212" s="646"/>
      <c r="N212" s="640">
        <v>193</v>
      </c>
      <c r="P212" s="728"/>
    </row>
    <row r="213" spans="1:16" s="640" customFormat="1">
      <c r="A213" s="680"/>
      <c r="B213" s="681" t="s">
        <v>5850</v>
      </c>
      <c r="C213" s="682" t="s">
        <v>12243</v>
      </c>
      <c r="D213" s="682"/>
      <c r="E213" s="683">
        <v>0</v>
      </c>
      <c r="F213" s="683">
        <v>0</v>
      </c>
      <c r="G213" s="683">
        <v>0</v>
      </c>
      <c r="H213" s="683">
        <v>0</v>
      </c>
      <c r="I213" s="683">
        <v>0</v>
      </c>
      <c r="J213" s="683">
        <v>0</v>
      </c>
      <c r="K213" s="713"/>
      <c r="L213" s="644"/>
      <c r="M213" s="646"/>
      <c r="N213" s="640">
        <v>194</v>
      </c>
      <c r="P213" s="728"/>
    </row>
    <row r="214" spans="1:16" s="640" customFormat="1">
      <c r="A214" s="680"/>
      <c r="B214" s="681" t="s">
        <v>5851</v>
      </c>
      <c r="C214" s="682" t="s">
        <v>12244</v>
      </c>
      <c r="D214" s="682"/>
      <c r="E214" s="683">
        <v>0</v>
      </c>
      <c r="F214" s="683">
        <v>0</v>
      </c>
      <c r="G214" s="683">
        <v>0</v>
      </c>
      <c r="H214" s="683">
        <v>0</v>
      </c>
      <c r="I214" s="683">
        <v>0</v>
      </c>
      <c r="J214" s="683">
        <v>0</v>
      </c>
      <c r="K214" s="713"/>
      <c r="L214" s="644"/>
      <c r="M214" s="646"/>
      <c r="N214" s="640">
        <v>195</v>
      </c>
      <c r="P214" s="728"/>
    </row>
    <row r="215" spans="1:16" s="640" customFormat="1">
      <c r="A215" s="680"/>
      <c r="B215" s="681" t="s">
        <v>5852</v>
      </c>
      <c r="C215" s="682" t="s">
        <v>2073</v>
      </c>
      <c r="D215" s="682"/>
      <c r="E215" s="683">
        <v>0</v>
      </c>
      <c r="F215" s="683">
        <v>0</v>
      </c>
      <c r="G215" s="683">
        <v>0</v>
      </c>
      <c r="H215" s="683">
        <v>0</v>
      </c>
      <c r="I215" s="683">
        <v>0</v>
      </c>
      <c r="J215" s="683">
        <v>0</v>
      </c>
      <c r="K215" s="713"/>
      <c r="L215" s="644"/>
      <c r="M215" s="646"/>
      <c r="N215" s="640">
        <v>196</v>
      </c>
      <c r="P215" s="728"/>
    </row>
    <row r="216" spans="1:16" s="640" customFormat="1">
      <c r="A216" s="680"/>
      <c r="B216" s="681" t="s">
        <v>5853</v>
      </c>
      <c r="C216" s="682" t="s">
        <v>2074</v>
      </c>
      <c r="D216" s="682"/>
      <c r="E216" s="683">
        <v>0</v>
      </c>
      <c r="F216" s="683">
        <v>0</v>
      </c>
      <c r="G216" s="683">
        <v>0</v>
      </c>
      <c r="H216" s="683">
        <v>0</v>
      </c>
      <c r="I216" s="683">
        <v>0</v>
      </c>
      <c r="J216" s="683">
        <v>0</v>
      </c>
      <c r="K216" s="713"/>
      <c r="L216" s="644"/>
      <c r="M216" s="646"/>
      <c r="N216" s="640">
        <v>197</v>
      </c>
      <c r="P216" s="728"/>
    </row>
    <row r="217" spans="1:16" s="640" customFormat="1">
      <c r="A217" s="680"/>
      <c r="B217" s="681" t="s">
        <v>5854</v>
      </c>
      <c r="C217" s="682" t="s">
        <v>2076</v>
      </c>
      <c r="D217" s="682"/>
      <c r="E217" s="683">
        <v>0</v>
      </c>
      <c r="F217" s="683">
        <v>0</v>
      </c>
      <c r="G217" s="683">
        <v>0</v>
      </c>
      <c r="H217" s="683">
        <v>0</v>
      </c>
      <c r="I217" s="683">
        <v>0</v>
      </c>
      <c r="J217" s="683">
        <v>0</v>
      </c>
      <c r="K217" s="713"/>
      <c r="L217" s="644"/>
      <c r="M217" s="646"/>
      <c r="N217" s="640">
        <v>198</v>
      </c>
      <c r="P217" s="728"/>
    </row>
    <row r="218" spans="1:16" s="640" customFormat="1">
      <c r="A218" s="666" t="s">
        <v>13302</v>
      </c>
      <c r="B218" s="672" t="s">
        <v>3246</v>
      </c>
      <c r="C218" s="668" t="s">
        <v>2075</v>
      </c>
      <c r="D218" s="668"/>
      <c r="E218" s="670">
        <v>0</v>
      </c>
      <c r="F218" s="670">
        <v>0</v>
      </c>
      <c r="G218" s="670">
        <v>0</v>
      </c>
      <c r="H218" s="670">
        <v>0</v>
      </c>
      <c r="I218" s="670">
        <v>0</v>
      </c>
      <c r="J218" s="670">
        <v>0</v>
      </c>
      <c r="K218" s="710"/>
      <c r="L218" s="644"/>
      <c r="M218" s="643"/>
      <c r="N218" s="640">
        <v>199</v>
      </c>
      <c r="P218" s="728"/>
    </row>
    <row r="219" spans="1:16" s="640" customFormat="1">
      <c r="A219" s="672"/>
      <c r="B219" s="672"/>
      <c r="C219" s="672"/>
      <c r="D219" s="672"/>
      <c r="E219" s="677"/>
      <c r="F219" s="677"/>
      <c r="G219" s="677"/>
      <c r="H219" s="677"/>
      <c r="I219" s="677"/>
      <c r="J219" s="677"/>
      <c r="K219" s="710"/>
      <c r="L219" s="644"/>
      <c r="M219" s="643"/>
      <c r="N219" s="640" t="s">
        <v>3412</v>
      </c>
      <c r="P219" s="728"/>
    </row>
    <row r="220" spans="1:16" s="640" customFormat="1">
      <c r="A220" s="684"/>
      <c r="B220" s="684"/>
      <c r="C220" s="684"/>
      <c r="D220" s="684"/>
      <c r="E220" s="684"/>
      <c r="F220" s="684"/>
      <c r="G220" s="684"/>
      <c r="H220" s="684"/>
      <c r="I220" s="684"/>
      <c r="J220" s="684"/>
      <c r="K220" s="714"/>
      <c r="L220" s="644"/>
      <c r="M220" s="645"/>
      <c r="N220" s="640" t="s">
        <v>3412</v>
      </c>
      <c r="P220" s="728"/>
    </row>
    <row r="221" spans="1:16" s="640" customFormat="1" ht="20.25" customHeight="1">
      <c r="A221" s="674" t="s">
        <v>3249</v>
      </c>
      <c r="B221" s="667"/>
      <c r="C221" s="667"/>
      <c r="D221" s="667"/>
      <c r="E221" s="667"/>
      <c r="F221" s="667"/>
      <c r="G221" s="667"/>
      <c r="H221" s="667"/>
      <c r="I221" s="667"/>
      <c r="J221" s="667"/>
      <c r="K221" s="712"/>
      <c r="L221" s="644"/>
      <c r="M221" s="644"/>
      <c r="N221" s="640" t="s">
        <v>3412</v>
      </c>
      <c r="P221" s="728"/>
    </row>
    <row r="222" spans="1:16" s="640" customFormat="1">
      <c r="A222" s="664"/>
      <c r="B222" s="664"/>
      <c r="C222" s="662"/>
      <c r="D222" s="662"/>
      <c r="E222" s="685" t="s">
        <v>3412</v>
      </c>
      <c r="F222" s="685" t="s">
        <v>3412</v>
      </c>
      <c r="G222" s="685" t="s">
        <v>3412</v>
      </c>
      <c r="H222" s="685" t="s">
        <v>3412</v>
      </c>
      <c r="I222" s="685" t="s">
        <v>3412</v>
      </c>
      <c r="J222" s="685" t="s">
        <v>3412</v>
      </c>
      <c r="K222" s="715"/>
      <c r="L222" s="644"/>
      <c r="M222" s="647"/>
      <c r="N222" s="640" t="s">
        <v>3412</v>
      </c>
      <c r="P222" s="728"/>
    </row>
    <row r="223" spans="1:16" s="640" customFormat="1">
      <c r="A223" s="675" t="s">
        <v>533</v>
      </c>
      <c r="B223" s="674" t="s">
        <v>952</v>
      </c>
      <c r="C223" s="686" t="s">
        <v>10489</v>
      </c>
      <c r="D223" s="662"/>
      <c r="E223" s="687">
        <v>0</v>
      </c>
      <c r="F223" s="687">
        <v>0</v>
      </c>
      <c r="G223" s="687">
        <v>0</v>
      </c>
      <c r="H223" s="687">
        <v>0</v>
      </c>
      <c r="I223" s="687">
        <v>0</v>
      </c>
      <c r="J223" s="687">
        <v>0</v>
      </c>
      <c r="K223" s="710"/>
      <c r="L223" s="644"/>
      <c r="M223" s="648"/>
      <c r="N223" s="640">
        <v>200</v>
      </c>
      <c r="P223" s="728"/>
    </row>
    <row r="224" spans="1:16" s="640" customFormat="1">
      <c r="A224" s="675"/>
      <c r="B224" s="671" t="s">
        <v>5954</v>
      </c>
      <c r="C224" s="686"/>
      <c r="D224" s="662"/>
      <c r="E224" s="689">
        <v>0</v>
      </c>
      <c r="F224" s="689">
        <v>0</v>
      </c>
      <c r="G224" s="689">
        <v>0</v>
      </c>
      <c r="H224" s="689">
        <v>0</v>
      </c>
      <c r="I224" s="689">
        <v>0</v>
      </c>
      <c r="J224" s="689">
        <v>0</v>
      </c>
      <c r="K224" s="710">
        <v>5111</v>
      </c>
      <c r="L224" s="644" t="s">
        <v>12221</v>
      </c>
      <c r="M224" s="649" t="s">
        <v>10489</v>
      </c>
      <c r="N224" s="640">
        <v>201</v>
      </c>
      <c r="P224" s="728"/>
    </row>
    <row r="225" spans="1:16" s="640" customFormat="1">
      <c r="A225" s="675"/>
      <c r="B225" s="671" t="s">
        <v>5955</v>
      </c>
      <c r="C225" s="686"/>
      <c r="D225" s="662"/>
      <c r="E225" s="689">
        <v>0</v>
      </c>
      <c r="F225" s="689">
        <v>0</v>
      </c>
      <c r="G225" s="689">
        <v>0</v>
      </c>
      <c r="H225" s="689">
        <v>0</v>
      </c>
      <c r="I225" s="689">
        <v>0</v>
      </c>
      <c r="J225" s="689">
        <v>0</v>
      </c>
      <c r="K225" s="710">
        <v>5112</v>
      </c>
      <c r="L225" s="644" t="s">
        <v>12221</v>
      </c>
      <c r="M225" s="649" t="s">
        <v>10489</v>
      </c>
      <c r="N225" s="640">
        <v>202</v>
      </c>
      <c r="P225" s="728"/>
    </row>
    <row r="226" spans="1:16" s="640" customFormat="1">
      <c r="A226" s="675"/>
      <c r="B226" s="671" t="s">
        <v>3358</v>
      </c>
      <c r="C226" s="686"/>
      <c r="D226" s="662"/>
      <c r="E226" s="689">
        <v>0</v>
      </c>
      <c r="F226" s="689">
        <v>0</v>
      </c>
      <c r="G226" s="689">
        <v>0</v>
      </c>
      <c r="H226" s="689">
        <v>0</v>
      </c>
      <c r="I226" s="689">
        <v>0</v>
      </c>
      <c r="J226" s="689">
        <v>0</v>
      </c>
      <c r="K226" s="710">
        <v>5113</v>
      </c>
      <c r="L226" s="644" t="s">
        <v>12221</v>
      </c>
      <c r="M226" s="649" t="s">
        <v>10489</v>
      </c>
      <c r="N226" s="640">
        <v>203</v>
      </c>
      <c r="P226" s="728"/>
    </row>
    <row r="227" spans="1:16" s="640" customFormat="1">
      <c r="A227" s="675"/>
      <c r="B227" s="671" t="s">
        <v>3362</v>
      </c>
      <c r="C227" s="686"/>
      <c r="D227" s="662"/>
      <c r="E227" s="689">
        <v>0</v>
      </c>
      <c r="F227" s="689">
        <v>0</v>
      </c>
      <c r="G227" s="689">
        <v>0</v>
      </c>
      <c r="H227" s="689">
        <v>0</v>
      </c>
      <c r="I227" s="689">
        <v>0</v>
      </c>
      <c r="J227" s="689">
        <v>0</v>
      </c>
      <c r="K227" s="710">
        <v>5114</v>
      </c>
      <c r="L227" s="644" t="s">
        <v>12221</v>
      </c>
      <c r="M227" s="649" t="s">
        <v>10489</v>
      </c>
      <c r="N227" s="640">
        <v>204</v>
      </c>
      <c r="P227" s="728"/>
    </row>
    <row r="228" spans="1:16" s="640" customFormat="1">
      <c r="A228" s="675"/>
      <c r="B228" s="671" t="s">
        <v>3359</v>
      </c>
      <c r="C228" s="686"/>
      <c r="D228" s="662"/>
      <c r="E228" s="689">
        <v>0</v>
      </c>
      <c r="F228" s="689">
        <v>0</v>
      </c>
      <c r="G228" s="689">
        <v>0</v>
      </c>
      <c r="H228" s="689">
        <v>0</v>
      </c>
      <c r="I228" s="689">
        <v>0</v>
      </c>
      <c r="J228" s="689">
        <v>0</v>
      </c>
      <c r="K228" s="710">
        <v>5115</v>
      </c>
      <c r="L228" s="644" t="s">
        <v>12221</v>
      </c>
      <c r="M228" s="649" t="s">
        <v>10489</v>
      </c>
      <c r="N228" s="640">
        <v>205</v>
      </c>
      <c r="P228" s="728"/>
    </row>
    <row r="229" spans="1:16" s="640" customFormat="1">
      <c r="A229" s="675"/>
      <c r="B229" s="671" t="s">
        <v>3361</v>
      </c>
      <c r="C229" s="686"/>
      <c r="D229" s="662"/>
      <c r="E229" s="689">
        <v>0</v>
      </c>
      <c r="F229" s="689">
        <v>0</v>
      </c>
      <c r="G229" s="689">
        <v>0</v>
      </c>
      <c r="H229" s="689">
        <v>0</v>
      </c>
      <c r="I229" s="689">
        <v>0</v>
      </c>
      <c r="J229" s="689">
        <v>0</v>
      </c>
      <c r="K229" s="710">
        <v>5116</v>
      </c>
      <c r="L229" s="644" t="s">
        <v>12221</v>
      </c>
      <c r="M229" s="649" t="s">
        <v>10489</v>
      </c>
      <c r="N229" s="640">
        <v>206</v>
      </c>
      <c r="P229" s="728"/>
    </row>
    <row r="230" spans="1:16" s="640" customFormat="1">
      <c r="A230" s="675"/>
      <c r="B230" s="671" t="s">
        <v>3360</v>
      </c>
      <c r="C230" s="686"/>
      <c r="D230" s="662"/>
      <c r="E230" s="689">
        <v>0</v>
      </c>
      <c r="F230" s="689">
        <v>0</v>
      </c>
      <c r="G230" s="689">
        <v>0</v>
      </c>
      <c r="H230" s="689">
        <v>0</v>
      </c>
      <c r="I230" s="689">
        <v>0</v>
      </c>
      <c r="J230" s="689">
        <v>0</v>
      </c>
      <c r="K230" s="710">
        <v>5118</v>
      </c>
      <c r="L230" s="644" t="s">
        <v>12221</v>
      </c>
      <c r="M230" s="649" t="s">
        <v>10489</v>
      </c>
      <c r="N230" s="640">
        <v>207</v>
      </c>
      <c r="P230" s="728"/>
    </row>
    <row r="231" spans="1:16" s="640" customFormat="1">
      <c r="A231" s="675"/>
      <c r="B231" s="667" t="s">
        <v>953</v>
      </c>
      <c r="C231" s="686"/>
      <c r="D231" s="662"/>
      <c r="E231" s="689">
        <v>0</v>
      </c>
      <c r="F231" s="689">
        <v>0</v>
      </c>
      <c r="G231" s="689">
        <v>0</v>
      </c>
      <c r="H231" s="689">
        <v>0</v>
      </c>
      <c r="I231" s="689">
        <v>0</v>
      </c>
      <c r="J231" s="689">
        <v>0</v>
      </c>
      <c r="K231" s="710">
        <v>512</v>
      </c>
      <c r="L231" s="644" t="s">
        <v>12221</v>
      </c>
      <c r="M231" s="649" t="s">
        <v>10489</v>
      </c>
      <c r="N231" s="640">
        <v>208</v>
      </c>
      <c r="P231" s="728"/>
    </row>
    <row r="232" spans="1:16" s="640" customFormat="1">
      <c r="A232" s="675" t="s">
        <v>661</v>
      </c>
      <c r="B232" s="674" t="s">
        <v>954</v>
      </c>
      <c r="C232" s="686" t="s">
        <v>11380</v>
      </c>
      <c r="D232" s="662"/>
      <c r="E232" s="687">
        <v>0</v>
      </c>
      <c r="F232" s="687">
        <v>0</v>
      </c>
      <c r="G232" s="687">
        <v>0</v>
      </c>
      <c r="H232" s="687">
        <v>0</v>
      </c>
      <c r="I232" s="687">
        <v>0</v>
      </c>
      <c r="J232" s="687">
        <v>0</v>
      </c>
      <c r="K232" s="710"/>
      <c r="L232" s="644"/>
      <c r="M232" s="649"/>
      <c r="N232" s="640">
        <v>209</v>
      </c>
      <c r="P232" s="728"/>
    </row>
    <row r="233" spans="1:16" s="640" customFormat="1">
      <c r="A233" s="675"/>
      <c r="B233" s="667" t="s">
        <v>955</v>
      </c>
      <c r="C233" s="686"/>
      <c r="D233" s="662"/>
      <c r="E233" s="689">
        <v>0</v>
      </c>
      <c r="F233" s="689">
        <v>0</v>
      </c>
      <c r="G233" s="689">
        <v>0</v>
      </c>
      <c r="H233" s="689">
        <v>0</v>
      </c>
      <c r="I233" s="689">
        <v>0</v>
      </c>
      <c r="J233" s="689">
        <v>0</v>
      </c>
      <c r="K233" s="710">
        <v>521</v>
      </c>
      <c r="L233" s="644" t="s">
        <v>12221</v>
      </c>
      <c r="M233" s="649" t="s">
        <v>11380</v>
      </c>
      <c r="N233" s="640">
        <v>210</v>
      </c>
      <c r="P233" s="728"/>
    </row>
    <row r="234" spans="1:16" s="640" customFormat="1">
      <c r="A234" s="675"/>
      <c r="B234" s="667" t="s">
        <v>956</v>
      </c>
      <c r="C234" s="686"/>
      <c r="D234" s="662"/>
      <c r="E234" s="689">
        <v>0</v>
      </c>
      <c r="F234" s="689">
        <v>0</v>
      </c>
      <c r="G234" s="689">
        <v>0</v>
      </c>
      <c r="H234" s="689">
        <v>0</v>
      </c>
      <c r="I234" s="689">
        <v>0</v>
      </c>
      <c r="J234" s="689">
        <v>0</v>
      </c>
      <c r="K234" s="710">
        <v>531</v>
      </c>
      <c r="L234" s="644" t="s">
        <v>12221</v>
      </c>
      <c r="M234" s="649" t="s">
        <v>11380</v>
      </c>
      <c r="N234" s="640">
        <v>211</v>
      </c>
      <c r="P234" s="728"/>
    </row>
    <row r="235" spans="1:16" s="640" customFormat="1">
      <c r="A235" s="675"/>
      <c r="B235" s="667" t="s">
        <v>12022</v>
      </c>
      <c r="C235" s="686"/>
      <c r="D235" s="662"/>
      <c r="E235" s="689">
        <v>0</v>
      </c>
      <c r="F235" s="689">
        <v>0</v>
      </c>
      <c r="G235" s="689">
        <v>0</v>
      </c>
      <c r="H235" s="689">
        <v>0</v>
      </c>
      <c r="I235" s="689">
        <v>0</v>
      </c>
      <c r="J235" s="689">
        <v>0</v>
      </c>
      <c r="K235" s="710">
        <v>532</v>
      </c>
      <c r="L235" s="644" t="s">
        <v>12221</v>
      </c>
      <c r="M235" s="649" t="s">
        <v>11380</v>
      </c>
      <c r="N235" s="640">
        <v>212</v>
      </c>
      <c r="P235" s="728"/>
    </row>
    <row r="236" spans="1:16" s="640" customFormat="1">
      <c r="A236" s="675"/>
      <c r="B236" s="667" t="s">
        <v>12023</v>
      </c>
      <c r="C236" s="686"/>
      <c r="D236" s="662"/>
      <c r="E236" s="689">
        <v>0</v>
      </c>
      <c r="F236" s="689">
        <v>0</v>
      </c>
      <c r="G236" s="689">
        <v>0</v>
      </c>
      <c r="H236" s="689">
        <v>0</v>
      </c>
      <c r="I236" s="689">
        <v>0</v>
      </c>
      <c r="J236" s="689">
        <v>0</v>
      </c>
      <c r="K236" s="710" t="s">
        <v>12222</v>
      </c>
      <c r="L236" s="644" t="s">
        <v>12221</v>
      </c>
      <c r="M236" s="649" t="s">
        <v>11380</v>
      </c>
      <c r="N236" s="640">
        <v>213</v>
      </c>
      <c r="P236" s="728"/>
    </row>
    <row r="237" spans="1:16" s="640" customFormat="1">
      <c r="A237" s="675"/>
      <c r="B237" s="667" t="s">
        <v>12024</v>
      </c>
      <c r="C237" s="686"/>
      <c r="D237" s="662"/>
      <c r="E237" s="689">
        <v>0</v>
      </c>
      <c r="F237" s="689">
        <v>0</v>
      </c>
      <c r="G237" s="689">
        <v>0</v>
      </c>
      <c r="H237" s="689">
        <v>0</v>
      </c>
      <c r="I237" s="689">
        <v>0</v>
      </c>
      <c r="J237" s="689">
        <v>0</v>
      </c>
      <c r="K237" s="710" t="s">
        <v>12223</v>
      </c>
      <c r="L237" s="644" t="s">
        <v>12221</v>
      </c>
      <c r="M237" s="649" t="s">
        <v>11380</v>
      </c>
      <c r="N237" s="640">
        <v>214</v>
      </c>
      <c r="P237" s="728"/>
    </row>
    <row r="238" spans="1:16" s="640" customFormat="1">
      <c r="A238" s="675"/>
      <c r="B238" s="667" t="s">
        <v>12025</v>
      </c>
      <c r="C238" s="686"/>
      <c r="D238" s="662"/>
      <c r="E238" s="689">
        <v>0</v>
      </c>
      <c r="F238" s="689">
        <v>0</v>
      </c>
      <c r="G238" s="689">
        <v>0</v>
      </c>
      <c r="H238" s="689">
        <v>0</v>
      </c>
      <c r="I238" s="689">
        <v>0</v>
      </c>
      <c r="J238" s="689">
        <v>0</v>
      </c>
      <c r="K238" s="710" t="s">
        <v>4951</v>
      </c>
      <c r="L238" s="644" t="s">
        <v>12221</v>
      </c>
      <c r="M238" s="649" t="s">
        <v>11380</v>
      </c>
      <c r="N238" s="640">
        <v>215</v>
      </c>
      <c r="P238" s="728"/>
    </row>
    <row r="239" spans="1:16" s="640" customFormat="1">
      <c r="A239" s="675" t="s">
        <v>12491</v>
      </c>
      <c r="B239" s="678" t="s">
        <v>12026</v>
      </c>
      <c r="C239" s="662">
        <v>10</v>
      </c>
      <c r="D239" s="662"/>
      <c r="E239" s="688">
        <v>0</v>
      </c>
      <c r="F239" s="688">
        <v>0</v>
      </c>
      <c r="G239" s="688">
        <v>0</v>
      </c>
      <c r="H239" s="688">
        <v>0</v>
      </c>
      <c r="I239" s="688">
        <v>0</v>
      </c>
      <c r="J239" s="688">
        <v>0</v>
      </c>
      <c r="K239" s="716"/>
      <c r="L239" s="644"/>
      <c r="M239" s="648"/>
      <c r="N239" s="640">
        <v>216</v>
      </c>
      <c r="P239" s="728"/>
    </row>
    <row r="240" spans="1:16" s="640" customFormat="1">
      <c r="A240" s="675" t="s">
        <v>13295</v>
      </c>
      <c r="B240" s="674" t="s">
        <v>12027</v>
      </c>
      <c r="C240" s="662">
        <v>11</v>
      </c>
      <c r="D240" s="662"/>
      <c r="E240" s="687">
        <v>0</v>
      </c>
      <c r="F240" s="687">
        <v>0</v>
      </c>
      <c r="G240" s="687">
        <v>0</v>
      </c>
      <c r="H240" s="687">
        <v>0</v>
      </c>
      <c r="I240" s="687">
        <v>0</v>
      </c>
      <c r="J240" s="687">
        <v>0</v>
      </c>
      <c r="K240" s="710"/>
      <c r="L240" s="644"/>
      <c r="M240" s="649"/>
      <c r="N240" s="640">
        <v>217</v>
      </c>
      <c r="P240" s="728"/>
    </row>
    <row r="241" spans="1:16" s="640" customFormat="1">
      <c r="A241" s="675"/>
      <c r="B241" s="671" t="s">
        <v>1096</v>
      </c>
      <c r="C241" s="662"/>
      <c r="D241" s="662"/>
      <c r="E241" s="689">
        <v>0</v>
      </c>
      <c r="F241" s="689">
        <v>0</v>
      </c>
      <c r="G241" s="689">
        <v>0</v>
      </c>
      <c r="H241" s="689">
        <v>0</v>
      </c>
      <c r="I241" s="689">
        <v>0</v>
      </c>
      <c r="J241" s="689">
        <v>0</v>
      </c>
      <c r="K241" s="710">
        <v>6321</v>
      </c>
      <c r="L241" s="644" t="s">
        <v>4952</v>
      </c>
      <c r="M241" s="649">
        <v>11</v>
      </c>
      <c r="N241" s="640">
        <v>218</v>
      </c>
      <c r="P241" s="728"/>
    </row>
    <row r="242" spans="1:16" s="640" customFormat="1">
      <c r="A242" s="675"/>
      <c r="B242" s="671" t="s">
        <v>7849</v>
      </c>
      <c r="C242" s="662"/>
      <c r="D242" s="662"/>
      <c r="E242" s="689">
        <v>0</v>
      </c>
      <c r="F242" s="689">
        <v>0</v>
      </c>
      <c r="G242" s="689">
        <v>0</v>
      </c>
      <c r="H242" s="689">
        <v>0</v>
      </c>
      <c r="I242" s="689">
        <v>0</v>
      </c>
      <c r="J242" s="689">
        <v>0</v>
      </c>
      <c r="K242" s="710">
        <v>6322</v>
      </c>
      <c r="L242" s="644" t="s">
        <v>4952</v>
      </c>
      <c r="M242" s="649">
        <v>11</v>
      </c>
      <c r="N242" s="640">
        <v>219</v>
      </c>
      <c r="P242" s="728"/>
    </row>
    <row r="243" spans="1:16" s="640" customFormat="1">
      <c r="A243" s="675"/>
      <c r="B243" s="671" t="s">
        <v>7850</v>
      </c>
      <c r="C243" s="662"/>
      <c r="D243" s="662"/>
      <c r="E243" s="689">
        <v>0</v>
      </c>
      <c r="F243" s="689">
        <v>0</v>
      </c>
      <c r="G243" s="689">
        <v>0</v>
      </c>
      <c r="H243" s="689">
        <v>0</v>
      </c>
      <c r="I243" s="689">
        <v>0</v>
      </c>
      <c r="J243" s="689">
        <v>0</v>
      </c>
      <c r="K243" s="710">
        <v>6323</v>
      </c>
      <c r="L243" s="644" t="s">
        <v>4952</v>
      </c>
      <c r="M243" s="649">
        <v>11</v>
      </c>
      <c r="N243" s="640">
        <v>220</v>
      </c>
      <c r="P243" s="728"/>
    </row>
    <row r="244" spans="1:16" s="640" customFormat="1">
      <c r="A244" s="675"/>
      <c r="B244" s="671" t="s">
        <v>7220</v>
      </c>
      <c r="C244" s="662"/>
      <c r="D244" s="662"/>
      <c r="E244" s="689">
        <v>0</v>
      </c>
      <c r="F244" s="689">
        <v>0</v>
      </c>
      <c r="G244" s="689">
        <v>0</v>
      </c>
      <c r="H244" s="689">
        <v>0</v>
      </c>
      <c r="I244" s="689">
        <v>0</v>
      </c>
      <c r="J244" s="689">
        <v>0</v>
      </c>
      <c r="K244" s="710">
        <v>6324</v>
      </c>
      <c r="L244" s="644" t="s">
        <v>4952</v>
      </c>
      <c r="M244" s="649">
        <v>11</v>
      </c>
      <c r="N244" s="640">
        <v>221</v>
      </c>
      <c r="P244" s="728"/>
    </row>
    <row r="245" spans="1:16" s="640" customFormat="1">
      <c r="A245" s="675"/>
      <c r="B245" s="671" t="s">
        <v>9223</v>
      </c>
      <c r="C245" s="662"/>
      <c r="D245" s="662"/>
      <c r="E245" s="689">
        <v>0</v>
      </c>
      <c r="F245" s="689">
        <v>0</v>
      </c>
      <c r="G245" s="689">
        <v>0</v>
      </c>
      <c r="H245" s="689">
        <v>0</v>
      </c>
      <c r="I245" s="689">
        <v>0</v>
      </c>
      <c r="J245" s="689">
        <v>0</v>
      </c>
      <c r="K245" s="710">
        <v>6325</v>
      </c>
      <c r="L245" s="644" t="s">
        <v>4952</v>
      </c>
      <c r="M245" s="649">
        <v>11</v>
      </c>
      <c r="N245" s="640">
        <v>222</v>
      </c>
      <c r="P245" s="728"/>
    </row>
    <row r="246" spans="1:16" s="640" customFormat="1">
      <c r="A246" s="675"/>
      <c r="B246" s="671" t="s">
        <v>7851</v>
      </c>
      <c r="C246" s="662"/>
      <c r="D246" s="662"/>
      <c r="E246" s="689">
        <v>0</v>
      </c>
      <c r="F246" s="689">
        <v>0</v>
      </c>
      <c r="G246" s="689">
        <v>0</v>
      </c>
      <c r="H246" s="689">
        <v>0</v>
      </c>
      <c r="I246" s="689">
        <v>0</v>
      </c>
      <c r="J246" s="689">
        <v>0</v>
      </c>
      <c r="K246" s="710">
        <v>6326</v>
      </c>
      <c r="L246" s="644" t="s">
        <v>4952</v>
      </c>
      <c r="M246" s="649">
        <v>11</v>
      </c>
      <c r="N246" s="640">
        <v>223</v>
      </c>
      <c r="P246" s="728"/>
    </row>
    <row r="247" spans="1:16" s="640" customFormat="1">
      <c r="A247" s="675"/>
      <c r="B247" s="671" t="s">
        <v>7852</v>
      </c>
      <c r="C247" s="662"/>
      <c r="D247" s="662"/>
      <c r="E247" s="689">
        <v>0</v>
      </c>
      <c r="F247" s="689">
        <v>0</v>
      </c>
      <c r="G247" s="689">
        <v>0</v>
      </c>
      <c r="H247" s="689">
        <v>0</v>
      </c>
      <c r="I247" s="689">
        <v>0</v>
      </c>
      <c r="J247" s="689">
        <v>0</v>
      </c>
      <c r="K247" s="710">
        <v>6327</v>
      </c>
      <c r="L247" s="644" t="s">
        <v>4952</v>
      </c>
      <c r="M247" s="649">
        <v>11</v>
      </c>
      <c r="N247" s="640">
        <v>224</v>
      </c>
      <c r="P247" s="728"/>
    </row>
    <row r="248" spans="1:16" s="640" customFormat="1">
      <c r="A248" s="675"/>
      <c r="B248" s="671" t="s">
        <v>7854</v>
      </c>
      <c r="C248" s="662"/>
      <c r="D248" s="662"/>
      <c r="E248" s="689">
        <v>0</v>
      </c>
      <c r="F248" s="689">
        <v>0</v>
      </c>
      <c r="G248" s="689">
        <v>0</v>
      </c>
      <c r="H248" s="689">
        <v>0</v>
      </c>
      <c r="I248" s="689">
        <v>0</v>
      </c>
      <c r="J248" s="689">
        <v>0</v>
      </c>
      <c r="K248" s="710">
        <v>6328</v>
      </c>
      <c r="L248" s="644" t="s">
        <v>4952</v>
      </c>
      <c r="M248" s="649">
        <v>11</v>
      </c>
      <c r="N248" s="640">
        <v>225</v>
      </c>
      <c r="P248" s="728"/>
    </row>
    <row r="249" spans="1:16" s="640" customFormat="1">
      <c r="A249" s="675"/>
      <c r="B249" s="671" t="s">
        <v>7853</v>
      </c>
      <c r="C249" s="662"/>
      <c r="D249" s="662"/>
      <c r="E249" s="689">
        <v>0</v>
      </c>
      <c r="F249" s="689">
        <v>0</v>
      </c>
      <c r="G249" s="689">
        <v>0</v>
      </c>
      <c r="H249" s="689">
        <v>0</v>
      </c>
      <c r="I249" s="689">
        <v>0</v>
      </c>
      <c r="J249" s="689">
        <v>0</v>
      </c>
      <c r="K249" s="710">
        <v>6329</v>
      </c>
      <c r="L249" s="644" t="s">
        <v>4952</v>
      </c>
      <c r="M249" s="649">
        <v>11</v>
      </c>
      <c r="N249" s="640">
        <v>226</v>
      </c>
      <c r="P249" s="728"/>
    </row>
    <row r="250" spans="1:16" s="640" customFormat="1">
      <c r="A250" s="675" t="s">
        <v>13297</v>
      </c>
      <c r="B250" s="678" t="s">
        <v>10330</v>
      </c>
      <c r="C250" s="662">
        <v>20</v>
      </c>
      <c r="D250" s="662"/>
      <c r="E250" s="688">
        <v>0</v>
      </c>
      <c r="F250" s="688">
        <v>0</v>
      </c>
      <c r="G250" s="688">
        <v>0</v>
      </c>
      <c r="H250" s="688">
        <v>0</v>
      </c>
      <c r="I250" s="688">
        <v>0</v>
      </c>
      <c r="J250" s="688">
        <v>0</v>
      </c>
      <c r="K250" s="716"/>
      <c r="L250" s="644"/>
      <c r="M250" s="649"/>
      <c r="N250" s="640">
        <v>227</v>
      </c>
      <c r="P250" s="728"/>
    </row>
    <row r="251" spans="1:16" s="640" customFormat="1">
      <c r="A251" s="675" t="s">
        <v>13302</v>
      </c>
      <c r="B251" s="674" t="s">
        <v>10331</v>
      </c>
      <c r="C251" s="662">
        <v>21</v>
      </c>
      <c r="D251" s="662"/>
      <c r="E251" s="687">
        <v>0</v>
      </c>
      <c r="F251" s="687">
        <v>0</v>
      </c>
      <c r="G251" s="687">
        <v>0</v>
      </c>
      <c r="H251" s="687">
        <v>0</v>
      </c>
      <c r="I251" s="687">
        <v>0</v>
      </c>
      <c r="J251" s="687">
        <v>0</v>
      </c>
      <c r="K251" s="710"/>
      <c r="L251" s="644"/>
      <c r="M251" s="649"/>
      <c r="N251" s="640">
        <v>228</v>
      </c>
      <c r="P251" s="728"/>
    </row>
    <row r="252" spans="1:16" s="640" customFormat="1">
      <c r="A252" s="675"/>
      <c r="B252" s="671" t="s">
        <v>5628</v>
      </c>
      <c r="C252" s="662"/>
      <c r="D252" s="662"/>
      <c r="E252" s="689">
        <v>0</v>
      </c>
      <c r="F252" s="689">
        <v>0</v>
      </c>
      <c r="G252" s="689">
        <v>0</v>
      </c>
      <c r="H252" s="689">
        <v>0</v>
      </c>
      <c r="I252" s="689">
        <v>0</v>
      </c>
      <c r="J252" s="689">
        <v>0</v>
      </c>
      <c r="K252" s="710">
        <v>5151</v>
      </c>
      <c r="L252" s="644" t="s">
        <v>4953</v>
      </c>
      <c r="M252" s="649">
        <v>21</v>
      </c>
      <c r="N252" s="640">
        <v>229</v>
      </c>
      <c r="P252" s="728"/>
    </row>
    <row r="253" spans="1:16" s="640" customFormat="1">
      <c r="A253" s="675"/>
      <c r="B253" s="671" t="s">
        <v>5629</v>
      </c>
      <c r="C253" s="662"/>
      <c r="D253" s="662"/>
      <c r="E253" s="689">
        <v>0</v>
      </c>
      <c r="F253" s="689">
        <v>0</v>
      </c>
      <c r="G253" s="689">
        <v>0</v>
      </c>
      <c r="H253" s="689">
        <v>0</v>
      </c>
      <c r="I253" s="689">
        <v>0</v>
      </c>
      <c r="J253" s="689">
        <v>0</v>
      </c>
      <c r="K253" s="710">
        <v>5152</v>
      </c>
      <c r="L253" s="644" t="s">
        <v>4953</v>
      </c>
      <c r="M253" s="649">
        <v>21</v>
      </c>
      <c r="N253" s="640">
        <v>230</v>
      </c>
      <c r="P253" s="728"/>
    </row>
    <row r="254" spans="1:16" s="640" customFormat="1">
      <c r="A254" s="675"/>
      <c r="B254" s="671" t="s">
        <v>5630</v>
      </c>
      <c r="C254" s="662"/>
      <c r="D254" s="662"/>
      <c r="E254" s="689">
        <v>0</v>
      </c>
      <c r="F254" s="689">
        <v>0</v>
      </c>
      <c r="G254" s="689">
        <v>0</v>
      </c>
      <c r="H254" s="689">
        <v>0</v>
      </c>
      <c r="I254" s="689">
        <v>0</v>
      </c>
      <c r="J254" s="689">
        <v>0</v>
      </c>
      <c r="K254" s="710">
        <v>5153</v>
      </c>
      <c r="L254" s="644" t="s">
        <v>4953</v>
      </c>
      <c r="M254" s="649">
        <v>21</v>
      </c>
      <c r="N254" s="640">
        <v>231</v>
      </c>
      <c r="P254" s="728"/>
    </row>
    <row r="255" spans="1:16" s="640" customFormat="1">
      <c r="A255" s="675"/>
      <c r="B255" s="671" t="s">
        <v>5631</v>
      </c>
      <c r="C255" s="662"/>
      <c r="D255" s="662"/>
      <c r="E255" s="689">
        <v>0</v>
      </c>
      <c r="F255" s="689">
        <v>0</v>
      </c>
      <c r="G255" s="689">
        <v>0</v>
      </c>
      <c r="H255" s="689">
        <v>0</v>
      </c>
      <c r="I255" s="689">
        <v>0</v>
      </c>
      <c r="J255" s="689">
        <v>0</v>
      </c>
      <c r="K255" s="710">
        <v>5154</v>
      </c>
      <c r="L255" s="644" t="s">
        <v>4953</v>
      </c>
      <c r="M255" s="649">
        <v>21</v>
      </c>
      <c r="N255" s="640">
        <v>232</v>
      </c>
      <c r="P255" s="728"/>
    </row>
    <row r="256" spans="1:16" s="640" customFormat="1">
      <c r="A256" s="675"/>
      <c r="B256" s="671" t="s">
        <v>1116</v>
      </c>
      <c r="C256" s="662"/>
      <c r="D256" s="662"/>
      <c r="E256" s="689">
        <v>0</v>
      </c>
      <c r="F256" s="689">
        <v>0</v>
      </c>
      <c r="G256" s="689">
        <v>0</v>
      </c>
      <c r="H256" s="689">
        <v>0</v>
      </c>
      <c r="I256" s="689">
        <v>0</v>
      </c>
      <c r="J256" s="689">
        <v>0</v>
      </c>
      <c r="K256" s="710">
        <v>5155</v>
      </c>
      <c r="L256" s="644" t="s">
        <v>4953</v>
      </c>
      <c r="M256" s="649">
        <v>21</v>
      </c>
      <c r="N256" s="640">
        <v>233</v>
      </c>
      <c r="P256" s="728"/>
    </row>
    <row r="257" spans="1:16" s="640" customFormat="1">
      <c r="A257" s="675"/>
      <c r="B257" s="671" t="s">
        <v>1117</v>
      </c>
      <c r="C257" s="662"/>
      <c r="D257" s="662"/>
      <c r="E257" s="689">
        <v>0</v>
      </c>
      <c r="F257" s="689">
        <v>0</v>
      </c>
      <c r="G257" s="689">
        <v>0</v>
      </c>
      <c r="H257" s="689">
        <v>0</v>
      </c>
      <c r="I257" s="689">
        <v>0</v>
      </c>
      <c r="J257" s="689">
        <v>0</v>
      </c>
      <c r="K257" s="710">
        <v>5156</v>
      </c>
      <c r="L257" s="644" t="s">
        <v>4953</v>
      </c>
      <c r="M257" s="649">
        <v>21</v>
      </c>
      <c r="N257" s="640">
        <v>234</v>
      </c>
      <c r="P257" s="728"/>
    </row>
    <row r="258" spans="1:16" s="640" customFormat="1">
      <c r="A258" s="675"/>
      <c r="B258" s="671" t="s">
        <v>1118</v>
      </c>
      <c r="C258" s="662"/>
      <c r="D258" s="662"/>
      <c r="E258" s="689">
        <v>0</v>
      </c>
      <c r="F258" s="689">
        <v>0</v>
      </c>
      <c r="G258" s="689">
        <v>0</v>
      </c>
      <c r="H258" s="689">
        <v>0</v>
      </c>
      <c r="I258" s="689">
        <v>0</v>
      </c>
      <c r="J258" s="689">
        <v>0</v>
      </c>
      <c r="K258" s="710">
        <v>5157</v>
      </c>
      <c r="L258" s="644" t="s">
        <v>4953</v>
      </c>
      <c r="M258" s="649">
        <v>21</v>
      </c>
      <c r="N258" s="640">
        <v>235</v>
      </c>
      <c r="P258" s="728"/>
    </row>
    <row r="259" spans="1:16" s="640" customFormat="1">
      <c r="A259" s="675"/>
      <c r="B259" s="671" t="s">
        <v>1119</v>
      </c>
      <c r="C259" s="662"/>
      <c r="D259" s="662"/>
      <c r="E259" s="689">
        <v>0</v>
      </c>
      <c r="F259" s="689">
        <v>0</v>
      </c>
      <c r="G259" s="689">
        <v>0</v>
      </c>
      <c r="H259" s="689">
        <v>0</v>
      </c>
      <c r="I259" s="689">
        <v>0</v>
      </c>
      <c r="J259" s="689">
        <v>0</v>
      </c>
      <c r="K259" s="710">
        <v>5158</v>
      </c>
      <c r="L259" s="644" t="s">
        <v>4953</v>
      </c>
      <c r="M259" s="649">
        <v>21</v>
      </c>
      <c r="N259" s="640">
        <v>236</v>
      </c>
      <c r="P259" s="728"/>
    </row>
    <row r="260" spans="1:16" s="640" customFormat="1">
      <c r="A260" s="675" t="s">
        <v>11925</v>
      </c>
      <c r="B260" s="674" t="s">
        <v>10332</v>
      </c>
      <c r="C260" s="662">
        <v>22</v>
      </c>
      <c r="D260" s="662"/>
      <c r="E260" s="687">
        <v>0</v>
      </c>
      <c r="F260" s="687">
        <v>0</v>
      </c>
      <c r="G260" s="687">
        <v>0</v>
      </c>
      <c r="H260" s="687">
        <v>0</v>
      </c>
      <c r="I260" s="687">
        <v>0</v>
      </c>
      <c r="J260" s="687">
        <v>0</v>
      </c>
      <c r="K260" s="710"/>
      <c r="L260" s="644"/>
      <c r="M260" s="649"/>
      <c r="N260" s="640">
        <v>237</v>
      </c>
      <c r="P260" s="728"/>
    </row>
    <row r="261" spans="1:16" s="640" customFormat="1">
      <c r="A261" s="672"/>
      <c r="B261" s="671" t="s">
        <v>1120</v>
      </c>
      <c r="C261" s="668"/>
      <c r="D261" s="668"/>
      <c r="E261" s="689">
        <v>0</v>
      </c>
      <c r="F261" s="689">
        <v>0</v>
      </c>
      <c r="G261" s="689">
        <v>0</v>
      </c>
      <c r="H261" s="689">
        <v>0</v>
      </c>
      <c r="I261" s="689">
        <v>0</v>
      </c>
      <c r="J261" s="689">
        <v>0</v>
      </c>
      <c r="K261" s="710">
        <v>6351</v>
      </c>
      <c r="L261" s="644" t="s">
        <v>4953</v>
      </c>
      <c r="M261" s="649">
        <v>22</v>
      </c>
      <c r="N261" s="640">
        <v>238</v>
      </c>
      <c r="P261" s="728"/>
    </row>
    <row r="262" spans="1:16" s="640" customFormat="1">
      <c r="A262" s="672"/>
      <c r="B262" s="671" t="s">
        <v>7855</v>
      </c>
      <c r="C262" s="668"/>
      <c r="D262" s="668"/>
      <c r="E262" s="689">
        <v>0</v>
      </c>
      <c r="F262" s="689">
        <v>0</v>
      </c>
      <c r="G262" s="689">
        <v>0</v>
      </c>
      <c r="H262" s="689">
        <v>0</v>
      </c>
      <c r="I262" s="689">
        <v>0</v>
      </c>
      <c r="J262" s="689">
        <v>0</v>
      </c>
      <c r="K262" s="710">
        <v>6352</v>
      </c>
      <c r="L262" s="644" t="s">
        <v>4953</v>
      </c>
      <c r="M262" s="649">
        <v>22</v>
      </c>
      <c r="N262" s="640">
        <v>239</v>
      </c>
      <c r="P262" s="728"/>
    </row>
    <row r="263" spans="1:16" s="640" customFormat="1">
      <c r="A263" s="672"/>
      <c r="B263" s="671" t="s">
        <v>1091</v>
      </c>
      <c r="C263" s="668"/>
      <c r="D263" s="668"/>
      <c r="E263" s="689">
        <v>0</v>
      </c>
      <c r="F263" s="689">
        <v>0</v>
      </c>
      <c r="G263" s="689">
        <v>0</v>
      </c>
      <c r="H263" s="689">
        <v>0</v>
      </c>
      <c r="I263" s="689">
        <v>0</v>
      </c>
      <c r="J263" s="689">
        <v>0</v>
      </c>
      <c r="K263" s="710">
        <v>6353</v>
      </c>
      <c r="L263" s="644" t="s">
        <v>4953</v>
      </c>
      <c r="M263" s="649">
        <v>22</v>
      </c>
      <c r="N263" s="640">
        <v>240</v>
      </c>
      <c r="P263" s="728"/>
    </row>
    <row r="264" spans="1:16" s="640" customFormat="1">
      <c r="A264" s="672"/>
      <c r="B264" s="671" t="s">
        <v>1092</v>
      </c>
      <c r="C264" s="668"/>
      <c r="D264" s="668"/>
      <c r="E264" s="689">
        <v>0</v>
      </c>
      <c r="F264" s="689">
        <v>0</v>
      </c>
      <c r="G264" s="689">
        <v>0</v>
      </c>
      <c r="H264" s="689">
        <v>0</v>
      </c>
      <c r="I264" s="689">
        <v>0</v>
      </c>
      <c r="J264" s="689">
        <v>0</v>
      </c>
      <c r="K264" s="710">
        <v>6354</v>
      </c>
      <c r="L264" s="644" t="s">
        <v>4953</v>
      </c>
      <c r="M264" s="649">
        <v>22</v>
      </c>
      <c r="N264" s="640">
        <v>241</v>
      </c>
      <c r="P264" s="728"/>
    </row>
    <row r="265" spans="1:16" s="640" customFormat="1">
      <c r="A265" s="672"/>
      <c r="B265" s="671" t="s">
        <v>1093</v>
      </c>
      <c r="C265" s="668"/>
      <c r="D265" s="668"/>
      <c r="E265" s="689">
        <v>0</v>
      </c>
      <c r="F265" s="689">
        <v>0</v>
      </c>
      <c r="G265" s="689">
        <v>0</v>
      </c>
      <c r="H265" s="689">
        <v>0</v>
      </c>
      <c r="I265" s="689">
        <v>0</v>
      </c>
      <c r="J265" s="689">
        <v>0</v>
      </c>
      <c r="K265" s="710">
        <v>6355</v>
      </c>
      <c r="L265" s="644" t="s">
        <v>4953</v>
      </c>
      <c r="M265" s="649">
        <v>22</v>
      </c>
      <c r="N265" s="640">
        <v>242</v>
      </c>
      <c r="P265" s="728"/>
    </row>
    <row r="266" spans="1:16" s="640" customFormat="1">
      <c r="A266" s="672"/>
      <c r="B266" s="671" t="s">
        <v>1094</v>
      </c>
      <c r="C266" s="668"/>
      <c r="D266" s="668"/>
      <c r="E266" s="689">
        <v>0</v>
      </c>
      <c r="F266" s="689">
        <v>0</v>
      </c>
      <c r="G266" s="689">
        <v>0</v>
      </c>
      <c r="H266" s="689">
        <v>0</v>
      </c>
      <c r="I266" s="689">
        <v>0</v>
      </c>
      <c r="J266" s="689">
        <v>0</v>
      </c>
      <c r="K266" s="710">
        <v>6356</v>
      </c>
      <c r="L266" s="644" t="s">
        <v>4953</v>
      </c>
      <c r="M266" s="649">
        <v>22</v>
      </c>
      <c r="N266" s="640">
        <v>243</v>
      </c>
      <c r="P266" s="728"/>
    </row>
    <row r="267" spans="1:16" s="640" customFormat="1">
      <c r="A267" s="672"/>
      <c r="B267" s="671" t="s">
        <v>7768</v>
      </c>
      <c r="C267" s="668"/>
      <c r="D267" s="668"/>
      <c r="E267" s="689">
        <v>0</v>
      </c>
      <c r="F267" s="689">
        <v>0</v>
      </c>
      <c r="G267" s="689">
        <v>0</v>
      </c>
      <c r="H267" s="689">
        <v>0</v>
      </c>
      <c r="I267" s="689">
        <v>0</v>
      </c>
      <c r="J267" s="689">
        <v>0</v>
      </c>
      <c r="K267" s="710">
        <v>6359</v>
      </c>
      <c r="L267" s="644" t="s">
        <v>4953</v>
      </c>
      <c r="M267" s="649">
        <v>22</v>
      </c>
      <c r="N267" s="640">
        <v>244</v>
      </c>
      <c r="P267" s="728"/>
    </row>
    <row r="268" spans="1:16" s="640" customFormat="1">
      <c r="A268" s="672"/>
      <c r="B268" s="671" t="s">
        <v>1095</v>
      </c>
      <c r="C268" s="668"/>
      <c r="D268" s="668"/>
      <c r="E268" s="689">
        <v>0</v>
      </c>
      <c r="F268" s="689">
        <v>0</v>
      </c>
      <c r="G268" s="689">
        <v>0</v>
      </c>
      <c r="H268" s="689">
        <v>0</v>
      </c>
      <c r="I268" s="689">
        <v>0</v>
      </c>
      <c r="J268" s="689">
        <v>0</v>
      </c>
      <c r="K268" s="710">
        <v>6358</v>
      </c>
      <c r="L268" s="644" t="s">
        <v>4953</v>
      </c>
      <c r="M268" s="649">
        <v>22</v>
      </c>
      <c r="N268" s="640">
        <v>245</v>
      </c>
      <c r="P268" s="728"/>
    </row>
    <row r="269" spans="1:16" s="640" customFormat="1">
      <c r="A269" s="675" t="s">
        <v>7589</v>
      </c>
      <c r="B269" s="674" t="s">
        <v>10334</v>
      </c>
      <c r="C269" s="662">
        <v>24</v>
      </c>
      <c r="D269" s="662"/>
      <c r="E269" s="687">
        <v>0</v>
      </c>
      <c r="F269" s="687">
        <v>0</v>
      </c>
      <c r="G269" s="687">
        <v>0</v>
      </c>
      <c r="H269" s="687">
        <v>0</v>
      </c>
      <c r="I269" s="687">
        <v>0</v>
      </c>
      <c r="J269" s="687">
        <v>0</v>
      </c>
      <c r="K269" s="710"/>
      <c r="L269" s="644"/>
      <c r="M269" s="649"/>
      <c r="N269" s="640">
        <v>246</v>
      </c>
      <c r="P269" s="728"/>
    </row>
    <row r="270" spans="1:16" s="640" customFormat="1">
      <c r="A270" s="675"/>
      <c r="B270" s="667" t="s">
        <v>10335</v>
      </c>
      <c r="C270" s="662"/>
      <c r="D270" s="662"/>
      <c r="E270" s="689">
        <v>0</v>
      </c>
      <c r="F270" s="689">
        <v>0</v>
      </c>
      <c r="G270" s="689">
        <v>0</v>
      </c>
      <c r="H270" s="689">
        <v>0</v>
      </c>
      <c r="I270" s="689">
        <v>0</v>
      </c>
      <c r="J270" s="689">
        <v>0</v>
      </c>
      <c r="K270" s="710">
        <v>6411</v>
      </c>
      <c r="L270" s="644" t="s">
        <v>4954</v>
      </c>
      <c r="M270" s="649">
        <v>24</v>
      </c>
      <c r="N270" s="640">
        <v>247</v>
      </c>
      <c r="P270" s="728"/>
    </row>
    <row r="271" spans="1:16" s="640" customFormat="1">
      <c r="A271" s="675"/>
      <c r="B271" s="667" t="s">
        <v>10336</v>
      </c>
      <c r="C271" s="662"/>
      <c r="D271" s="662"/>
      <c r="E271" s="689">
        <v>0</v>
      </c>
      <c r="F271" s="689">
        <v>0</v>
      </c>
      <c r="G271" s="689">
        <v>0</v>
      </c>
      <c r="H271" s="689">
        <v>0</v>
      </c>
      <c r="I271" s="689">
        <v>0</v>
      </c>
      <c r="J271" s="689">
        <v>0</v>
      </c>
      <c r="K271" s="710">
        <v>6412</v>
      </c>
      <c r="L271" s="644" t="s">
        <v>4954</v>
      </c>
      <c r="M271" s="649">
        <v>24</v>
      </c>
      <c r="N271" s="640">
        <v>248</v>
      </c>
      <c r="P271" s="728"/>
    </row>
    <row r="272" spans="1:16" s="640" customFormat="1">
      <c r="A272" s="675"/>
      <c r="B272" s="667" t="s">
        <v>10337</v>
      </c>
      <c r="C272" s="662"/>
      <c r="D272" s="662"/>
      <c r="E272" s="689">
        <v>0</v>
      </c>
      <c r="F272" s="689">
        <v>0</v>
      </c>
      <c r="G272" s="689">
        <v>0</v>
      </c>
      <c r="H272" s="689">
        <v>0</v>
      </c>
      <c r="I272" s="689">
        <v>0</v>
      </c>
      <c r="J272" s="689">
        <v>0</v>
      </c>
      <c r="K272" s="710">
        <v>6413</v>
      </c>
      <c r="L272" s="644" t="s">
        <v>4954</v>
      </c>
      <c r="M272" s="649">
        <v>24</v>
      </c>
      <c r="N272" s="640">
        <v>249</v>
      </c>
      <c r="P272" s="728"/>
    </row>
    <row r="273" spans="1:16" s="640" customFormat="1">
      <c r="A273" s="675"/>
      <c r="B273" s="667" t="s">
        <v>8745</v>
      </c>
      <c r="C273" s="662"/>
      <c r="D273" s="662"/>
      <c r="E273" s="689">
        <v>0</v>
      </c>
      <c r="F273" s="689">
        <v>0</v>
      </c>
      <c r="G273" s="689">
        <v>0</v>
      </c>
      <c r="H273" s="689">
        <v>0</v>
      </c>
      <c r="I273" s="689">
        <v>0</v>
      </c>
      <c r="J273" s="689">
        <v>0</v>
      </c>
      <c r="K273" s="710">
        <v>6414</v>
      </c>
      <c r="L273" s="644" t="s">
        <v>4954</v>
      </c>
      <c r="M273" s="649">
        <v>24</v>
      </c>
      <c r="N273" s="640">
        <v>250</v>
      </c>
      <c r="P273" s="728"/>
    </row>
    <row r="274" spans="1:16" s="640" customFormat="1">
      <c r="A274" s="675"/>
      <c r="B274" s="667" t="s">
        <v>8746</v>
      </c>
      <c r="C274" s="662"/>
      <c r="D274" s="662"/>
      <c r="E274" s="689">
        <v>0</v>
      </c>
      <c r="F274" s="689">
        <v>0</v>
      </c>
      <c r="G274" s="689">
        <v>0</v>
      </c>
      <c r="H274" s="689">
        <v>0</v>
      </c>
      <c r="I274" s="689">
        <v>0</v>
      </c>
      <c r="J274" s="689">
        <v>0</v>
      </c>
      <c r="K274" s="710">
        <v>6415</v>
      </c>
      <c r="L274" s="644" t="s">
        <v>4954</v>
      </c>
      <c r="M274" s="649">
        <v>24</v>
      </c>
      <c r="N274" s="640">
        <v>251</v>
      </c>
      <c r="P274" s="728"/>
    </row>
    <row r="275" spans="1:16" s="640" customFormat="1">
      <c r="A275" s="675"/>
      <c r="B275" s="667" t="s">
        <v>8747</v>
      </c>
      <c r="C275" s="662"/>
      <c r="D275" s="662"/>
      <c r="E275" s="689">
        <v>0</v>
      </c>
      <c r="F275" s="689">
        <v>0</v>
      </c>
      <c r="G275" s="689">
        <v>0</v>
      </c>
      <c r="H275" s="689">
        <v>0</v>
      </c>
      <c r="I275" s="689">
        <v>0</v>
      </c>
      <c r="J275" s="689">
        <v>0</v>
      </c>
      <c r="K275" s="710">
        <v>6417</v>
      </c>
      <c r="L275" s="644" t="s">
        <v>4954</v>
      </c>
      <c r="M275" s="649">
        <v>24</v>
      </c>
      <c r="N275" s="640">
        <v>252</v>
      </c>
      <c r="P275" s="728"/>
    </row>
    <row r="276" spans="1:16" s="640" customFormat="1">
      <c r="A276" s="675"/>
      <c r="B276" s="667" t="s">
        <v>8748</v>
      </c>
      <c r="C276" s="662"/>
      <c r="D276" s="662"/>
      <c r="E276" s="689">
        <v>0</v>
      </c>
      <c r="F276" s="689">
        <v>0</v>
      </c>
      <c r="G276" s="689">
        <v>0</v>
      </c>
      <c r="H276" s="689">
        <v>0</v>
      </c>
      <c r="I276" s="689">
        <v>0</v>
      </c>
      <c r="J276" s="689">
        <v>0</v>
      </c>
      <c r="K276" s="710">
        <v>6418</v>
      </c>
      <c r="L276" s="644" t="s">
        <v>4954</v>
      </c>
      <c r="M276" s="649">
        <v>24</v>
      </c>
      <c r="N276" s="640">
        <v>253</v>
      </c>
      <c r="P276" s="728"/>
    </row>
    <row r="277" spans="1:16" s="640" customFormat="1">
      <c r="A277" s="675" t="s">
        <v>12125</v>
      </c>
      <c r="B277" s="674" t="s">
        <v>8749</v>
      </c>
      <c r="C277" s="662">
        <v>25</v>
      </c>
      <c r="D277" s="662"/>
      <c r="E277" s="687">
        <v>0</v>
      </c>
      <c r="F277" s="687">
        <v>0</v>
      </c>
      <c r="G277" s="687">
        <v>0</v>
      </c>
      <c r="H277" s="687">
        <v>0</v>
      </c>
      <c r="I277" s="687">
        <v>0</v>
      </c>
      <c r="J277" s="687">
        <v>0</v>
      </c>
      <c r="K277" s="710"/>
      <c r="L277" s="644"/>
      <c r="M277" s="649"/>
      <c r="N277" s="640">
        <v>254</v>
      </c>
      <c r="P277" s="728"/>
    </row>
    <row r="278" spans="1:16" s="640" customFormat="1">
      <c r="A278" s="675"/>
      <c r="B278" s="667" t="s">
        <v>8750</v>
      </c>
      <c r="C278" s="662"/>
      <c r="D278" s="662"/>
      <c r="E278" s="689">
        <v>0</v>
      </c>
      <c r="F278" s="689">
        <v>0</v>
      </c>
      <c r="G278" s="689">
        <v>0</v>
      </c>
      <c r="H278" s="689">
        <v>0</v>
      </c>
      <c r="I278" s="689">
        <v>0</v>
      </c>
      <c r="J278" s="689">
        <v>0</v>
      </c>
      <c r="K278" s="710">
        <v>6421</v>
      </c>
      <c r="L278" s="644" t="s">
        <v>4954</v>
      </c>
      <c r="M278" s="649">
        <v>25</v>
      </c>
      <c r="N278" s="640">
        <v>255</v>
      </c>
      <c r="P278" s="728"/>
    </row>
    <row r="279" spans="1:16" s="640" customFormat="1">
      <c r="A279" s="675"/>
      <c r="B279" s="667" t="s">
        <v>13759</v>
      </c>
      <c r="C279" s="662"/>
      <c r="D279" s="662"/>
      <c r="E279" s="689">
        <v>0</v>
      </c>
      <c r="F279" s="689">
        <v>0</v>
      </c>
      <c r="G279" s="689">
        <v>0</v>
      </c>
      <c r="H279" s="689">
        <v>0</v>
      </c>
      <c r="I279" s="689">
        <v>0</v>
      </c>
      <c r="J279" s="689">
        <v>0</v>
      </c>
      <c r="K279" s="710">
        <v>6422</v>
      </c>
      <c r="L279" s="644" t="s">
        <v>4954</v>
      </c>
      <c r="M279" s="649">
        <v>25</v>
      </c>
      <c r="N279" s="640">
        <v>256</v>
      </c>
      <c r="P279" s="728"/>
    </row>
    <row r="280" spans="1:16" s="640" customFormat="1">
      <c r="A280" s="675"/>
      <c r="B280" s="667" t="s">
        <v>13760</v>
      </c>
      <c r="C280" s="662"/>
      <c r="D280" s="662"/>
      <c r="E280" s="689">
        <v>0</v>
      </c>
      <c r="F280" s="689">
        <v>0</v>
      </c>
      <c r="G280" s="689">
        <v>0</v>
      </c>
      <c r="H280" s="689">
        <v>0</v>
      </c>
      <c r="I280" s="689">
        <v>0</v>
      </c>
      <c r="J280" s="689">
        <v>0</v>
      </c>
      <c r="K280" s="710">
        <v>6423</v>
      </c>
      <c r="L280" s="644" t="s">
        <v>4954</v>
      </c>
      <c r="M280" s="649">
        <v>25</v>
      </c>
      <c r="N280" s="640">
        <v>257</v>
      </c>
      <c r="P280" s="728"/>
    </row>
    <row r="281" spans="1:16" s="640" customFormat="1">
      <c r="A281" s="675"/>
      <c r="B281" s="667" t="s">
        <v>8745</v>
      </c>
      <c r="C281" s="662"/>
      <c r="D281" s="662"/>
      <c r="E281" s="689">
        <v>0</v>
      </c>
      <c r="F281" s="689">
        <v>0</v>
      </c>
      <c r="G281" s="689">
        <v>0</v>
      </c>
      <c r="H281" s="689">
        <v>0</v>
      </c>
      <c r="I281" s="689">
        <v>0</v>
      </c>
      <c r="J281" s="689">
        <v>0</v>
      </c>
      <c r="K281" s="710">
        <v>6424</v>
      </c>
      <c r="L281" s="644" t="s">
        <v>4954</v>
      </c>
      <c r="M281" s="649">
        <v>25</v>
      </c>
      <c r="N281" s="640">
        <v>258</v>
      </c>
      <c r="P281" s="728"/>
    </row>
    <row r="282" spans="1:16" s="640" customFormat="1">
      <c r="A282" s="675"/>
      <c r="B282" s="667" t="s">
        <v>13761</v>
      </c>
      <c r="C282" s="662"/>
      <c r="D282" s="662"/>
      <c r="E282" s="689">
        <v>0</v>
      </c>
      <c r="F282" s="689">
        <v>0</v>
      </c>
      <c r="G282" s="689">
        <v>0</v>
      </c>
      <c r="H282" s="689">
        <v>0</v>
      </c>
      <c r="I282" s="689">
        <v>0</v>
      </c>
      <c r="J282" s="689">
        <v>0</v>
      </c>
      <c r="K282" s="710">
        <v>6425</v>
      </c>
      <c r="L282" s="644" t="s">
        <v>4954</v>
      </c>
      <c r="M282" s="649">
        <v>25</v>
      </c>
      <c r="N282" s="640">
        <v>259</v>
      </c>
      <c r="P282" s="728"/>
    </row>
    <row r="283" spans="1:16" s="640" customFormat="1">
      <c r="A283" s="675"/>
      <c r="B283" s="667" t="s">
        <v>13762</v>
      </c>
      <c r="C283" s="662"/>
      <c r="D283" s="662"/>
      <c r="E283" s="689">
        <v>0</v>
      </c>
      <c r="F283" s="689">
        <v>0</v>
      </c>
      <c r="G283" s="689">
        <v>0</v>
      </c>
      <c r="H283" s="689">
        <v>0</v>
      </c>
      <c r="I283" s="689">
        <v>0</v>
      </c>
      <c r="J283" s="689">
        <v>0</v>
      </c>
      <c r="K283" s="710">
        <v>6426</v>
      </c>
      <c r="L283" s="644" t="s">
        <v>4954</v>
      </c>
      <c r="M283" s="649">
        <v>25</v>
      </c>
      <c r="N283" s="640">
        <v>260</v>
      </c>
      <c r="P283" s="728"/>
    </row>
    <row r="284" spans="1:16" s="640" customFormat="1">
      <c r="A284" s="675"/>
      <c r="B284" s="667" t="s">
        <v>8747</v>
      </c>
      <c r="C284" s="662"/>
      <c r="D284" s="662"/>
      <c r="E284" s="689">
        <v>0</v>
      </c>
      <c r="F284" s="689">
        <v>0</v>
      </c>
      <c r="G284" s="689">
        <v>0</v>
      </c>
      <c r="H284" s="689">
        <v>0</v>
      </c>
      <c r="I284" s="689">
        <v>0</v>
      </c>
      <c r="J284" s="689">
        <v>0</v>
      </c>
      <c r="K284" s="710">
        <v>6427</v>
      </c>
      <c r="L284" s="644" t="s">
        <v>4954</v>
      </c>
      <c r="M284" s="649">
        <v>25</v>
      </c>
      <c r="N284" s="640">
        <v>261</v>
      </c>
      <c r="P284" s="728"/>
    </row>
    <row r="285" spans="1:16" s="640" customFormat="1">
      <c r="A285" s="675"/>
      <c r="B285" s="667" t="s">
        <v>8748</v>
      </c>
      <c r="C285" s="662"/>
      <c r="D285" s="662"/>
      <c r="E285" s="689">
        <v>0</v>
      </c>
      <c r="F285" s="689">
        <v>0</v>
      </c>
      <c r="G285" s="689">
        <v>0</v>
      </c>
      <c r="H285" s="689">
        <v>0</v>
      </c>
      <c r="I285" s="689">
        <v>0</v>
      </c>
      <c r="J285" s="689">
        <v>0</v>
      </c>
      <c r="K285" s="710">
        <v>6428</v>
      </c>
      <c r="L285" s="644" t="s">
        <v>4954</v>
      </c>
      <c r="M285" s="649">
        <v>25</v>
      </c>
      <c r="N285" s="640">
        <v>262</v>
      </c>
      <c r="P285" s="728"/>
    </row>
    <row r="286" spans="1:16" s="640" customFormat="1">
      <c r="A286" s="675" t="s">
        <v>9020</v>
      </c>
      <c r="B286" s="678" t="s">
        <v>13763</v>
      </c>
      <c r="C286" s="662">
        <v>30</v>
      </c>
      <c r="D286" s="662"/>
      <c r="E286" s="688">
        <v>0</v>
      </c>
      <c r="F286" s="688">
        <v>0</v>
      </c>
      <c r="G286" s="688">
        <v>0</v>
      </c>
      <c r="H286" s="688">
        <v>0</v>
      </c>
      <c r="I286" s="688">
        <v>0</v>
      </c>
      <c r="J286" s="688">
        <v>0</v>
      </c>
      <c r="K286" s="716"/>
      <c r="L286" s="644"/>
      <c r="M286" s="649"/>
      <c r="N286" s="640">
        <v>263</v>
      </c>
      <c r="P286" s="728"/>
    </row>
    <row r="287" spans="1:16" s="640" customFormat="1">
      <c r="A287" s="675" t="s">
        <v>6106</v>
      </c>
      <c r="B287" s="674" t="s">
        <v>12447</v>
      </c>
      <c r="C287" s="662">
        <v>31</v>
      </c>
      <c r="D287" s="662"/>
      <c r="E287" s="688">
        <v>0</v>
      </c>
      <c r="F287" s="688">
        <v>0</v>
      </c>
      <c r="G287" s="688">
        <v>0</v>
      </c>
      <c r="H287" s="688">
        <v>0</v>
      </c>
      <c r="I287" s="688">
        <v>0</v>
      </c>
      <c r="J287" s="688">
        <v>0</v>
      </c>
      <c r="K287" s="710">
        <v>711</v>
      </c>
      <c r="L287" s="644" t="s">
        <v>4955</v>
      </c>
      <c r="M287" s="649">
        <v>31</v>
      </c>
      <c r="N287" s="640">
        <v>264</v>
      </c>
      <c r="P287" s="728"/>
    </row>
    <row r="288" spans="1:16" s="640" customFormat="1">
      <c r="A288" s="675" t="s">
        <v>12448</v>
      </c>
      <c r="B288" s="674" t="s">
        <v>12449</v>
      </c>
      <c r="C288" s="662">
        <v>32</v>
      </c>
      <c r="D288" s="662"/>
      <c r="E288" s="688">
        <v>0</v>
      </c>
      <c r="F288" s="688">
        <v>0</v>
      </c>
      <c r="G288" s="688">
        <v>0</v>
      </c>
      <c r="H288" s="688">
        <v>0</v>
      </c>
      <c r="I288" s="688">
        <v>0</v>
      </c>
      <c r="J288" s="688">
        <v>0</v>
      </c>
      <c r="K288" s="710">
        <v>811</v>
      </c>
      <c r="L288" s="644" t="s">
        <v>4955</v>
      </c>
      <c r="M288" s="649">
        <v>32</v>
      </c>
      <c r="N288" s="640">
        <v>265</v>
      </c>
      <c r="P288" s="728"/>
    </row>
    <row r="289" spans="1:16" s="640" customFormat="1">
      <c r="A289" s="675" t="s">
        <v>12450</v>
      </c>
      <c r="B289" s="678" t="s">
        <v>10942</v>
      </c>
      <c r="C289" s="662">
        <v>40</v>
      </c>
      <c r="D289" s="662"/>
      <c r="E289" s="688">
        <v>0</v>
      </c>
      <c r="F289" s="688">
        <v>0</v>
      </c>
      <c r="G289" s="688">
        <v>0</v>
      </c>
      <c r="H289" s="688">
        <v>0</v>
      </c>
      <c r="I289" s="688">
        <v>0</v>
      </c>
      <c r="J289" s="688">
        <v>0</v>
      </c>
      <c r="K289" s="716"/>
      <c r="L289" s="644"/>
      <c r="M289" s="649"/>
      <c r="N289" s="640">
        <v>266</v>
      </c>
      <c r="P289" s="728"/>
    </row>
    <row r="290" spans="1:16" s="640" customFormat="1">
      <c r="A290" s="678" t="s">
        <v>10943</v>
      </c>
      <c r="B290" s="674" t="s">
        <v>7764</v>
      </c>
      <c r="C290" s="662">
        <v>41</v>
      </c>
      <c r="D290" s="662"/>
      <c r="E290" s="688">
        <v>0</v>
      </c>
      <c r="F290" s="688">
        <v>0</v>
      </c>
      <c r="G290" s="688">
        <v>0</v>
      </c>
      <c r="H290" s="688">
        <v>0</v>
      </c>
      <c r="I290" s="688">
        <v>0</v>
      </c>
      <c r="J290" s="688">
        <v>0</v>
      </c>
      <c r="K290" s="710">
        <v>700</v>
      </c>
      <c r="L290" s="644" t="s">
        <v>12220</v>
      </c>
      <c r="M290" s="649">
        <v>41</v>
      </c>
      <c r="N290" s="640">
        <v>267</v>
      </c>
      <c r="P290" s="728"/>
    </row>
    <row r="291" spans="1:16" s="640" customFormat="1">
      <c r="A291" s="675" t="s">
        <v>7766</v>
      </c>
      <c r="B291" s="678" t="s">
        <v>7765</v>
      </c>
      <c r="C291" s="662">
        <v>50</v>
      </c>
      <c r="D291" s="662"/>
      <c r="E291" s="688">
        <v>0</v>
      </c>
      <c r="F291" s="688">
        <v>0</v>
      </c>
      <c r="G291" s="688">
        <v>0</v>
      </c>
      <c r="H291" s="688">
        <v>0</v>
      </c>
      <c r="I291" s="688">
        <v>0</v>
      </c>
      <c r="J291" s="688">
        <v>0</v>
      </c>
      <c r="K291" s="717"/>
      <c r="L291" s="644"/>
      <c r="M291" s="649"/>
      <c r="N291" s="640">
        <v>268</v>
      </c>
      <c r="P291" s="728"/>
    </row>
    <row r="292" spans="1:16" s="640" customFormat="1">
      <c r="A292" s="675" t="s">
        <v>404</v>
      </c>
      <c r="B292" s="674" t="s">
        <v>8170</v>
      </c>
      <c r="C292" s="662">
        <v>51</v>
      </c>
      <c r="D292" s="662"/>
      <c r="E292" s="688">
        <v>0</v>
      </c>
      <c r="F292" s="688">
        <v>0</v>
      </c>
      <c r="G292" s="688">
        <v>0</v>
      </c>
      <c r="H292" s="688">
        <v>0</v>
      </c>
      <c r="I292" s="688">
        <v>0</v>
      </c>
      <c r="J292" s="688">
        <v>0</v>
      </c>
      <c r="K292" s="710">
        <v>8211</v>
      </c>
      <c r="L292" s="644" t="s">
        <v>2856</v>
      </c>
      <c r="M292" s="649">
        <v>51</v>
      </c>
      <c r="N292" s="640">
        <v>269</v>
      </c>
      <c r="P292" s="728"/>
    </row>
    <row r="293" spans="1:16" s="640" customFormat="1">
      <c r="A293" s="675" t="s">
        <v>406</v>
      </c>
      <c r="B293" s="674" t="s">
        <v>405</v>
      </c>
      <c r="C293" s="662">
        <v>52</v>
      </c>
      <c r="D293" s="662"/>
      <c r="E293" s="688">
        <v>0</v>
      </c>
      <c r="F293" s="688">
        <v>0</v>
      </c>
      <c r="G293" s="688">
        <v>0</v>
      </c>
      <c r="H293" s="688">
        <v>0</v>
      </c>
      <c r="I293" s="688">
        <v>0</v>
      </c>
      <c r="J293" s="688">
        <v>0</v>
      </c>
      <c r="K293" s="710">
        <v>8212</v>
      </c>
      <c r="L293" s="644" t="s">
        <v>12208</v>
      </c>
      <c r="M293" s="649">
        <v>52</v>
      </c>
      <c r="N293" s="640">
        <v>270</v>
      </c>
      <c r="P293" s="728"/>
    </row>
    <row r="294" spans="1:16" s="640" customFormat="1" ht="13.5" thickBot="1">
      <c r="A294" s="675" t="s">
        <v>408</v>
      </c>
      <c r="B294" s="678" t="s">
        <v>407</v>
      </c>
      <c r="C294" s="662">
        <v>60</v>
      </c>
      <c r="D294" s="662"/>
      <c r="E294" s="676">
        <v>0</v>
      </c>
      <c r="F294" s="676">
        <v>0</v>
      </c>
      <c r="G294" s="676">
        <v>0</v>
      </c>
      <c r="H294" s="676">
        <v>0</v>
      </c>
      <c r="I294" s="676">
        <v>0</v>
      </c>
      <c r="J294" s="676">
        <v>0</v>
      </c>
      <c r="K294" s="716"/>
      <c r="L294" s="644"/>
      <c r="M294" s="649"/>
      <c r="N294" s="640">
        <v>271</v>
      </c>
      <c r="P294" s="728"/>
    </row>
    <row r="295" spans="1:16" s="640" customFormat="1" ht="14.25" thickTop="1">
      <c r="A295" s="690" t="s">
        <v>6008</v>
      </c>
      <c r="B295" s="691" t="s">
        <v>6006</v>
      </c>
      <c r="C295" s="692">
        <v>61</v>
      </c>
      <c r="D295" s="692"/>
      <c r="E295" s="693">
        <v>0</v>
      </c>
      <c r="F295" s="693">
        <v>0</v>
      </c>
      <c r="G295" s="693">
        <v>0</v>
      </c>
      <c r="H295" s="693">
        <v>0</v>
      </c>
      <c r="I295" s="693">
        <v>0</v>
      </c>
      <c r="J295" s="693">
        <v>0</v>
      </c>
      <c r="K295" s="718">
        <v>500</v>
      </c>
      <c r="L295" s="644" t="s">
        <v>12220</v>
      </c>
      <c r="M295" s="650">
        <v>61</v>
      </c>
      <c r="N295" s="640">
        <v>272</v>
      </c>
      <c r="P295" s="728"/>
    </row>
    <row r="296" spans="1:16" s="640" customFormat="1" ht="13.5">
      <c r="A296" s="690" t="s">
        <v>6009</v>
      </c>
      <c r="B296" s="694" t="s">
        <v>6007</v>
      </c>
      <c r="C296" s="692">
        <v>62</v>
      </c>
      <c r="D296" s="692"/>
      <c r="E296" s="693">
        <v>0</v>
      </c>
      <c r="F296" s="693">
        <v>0</v>
      </c>
      <c r="G296" s="693">
        <v>0</v>
      </c>
      <c r="H296" s="693">
        <v>0</v>
      </c>
      <c r="I296" s="693">
        <v>0</v>
      </c>
      <c r="J296" s="693">
        <v>0</v>
      </c>
      <c r="K296" s="719"/>
      <c r="L296" s="644"/>
      <c r="M296" s="650"/>
      <c r="N296" s="640">
        <v>273</v>
      </c>
      <c r="P296" s="728"/>
    </row>
    <row r="297" spans="1:16" s="640" customFormat="1">
      <c r="A297" s="675" t="s">
        <v>408</v>
      </c>
      <c r="B297" s="678" t="s">
        <v>409</v>
      </c>
      <c r="C297" s="662">
        <v>70</v>
      </c>
      <c r="D297" s="662"/>
      <c r="E297" s="663">
        <v>0</v>
      </c>
      <c r="F297" s="663">
        <v>0</v>
      </c>
      <c r="G297" s="665">
        <v>0</v>
      </c>
      <c r="H297" s="665">
        <v>0</v>
      </c>
      <c r="I297" s="665">
        <v>0</v>
      </c>
      <c r="J297" s="665">
        <v>0</v>
      </c>
      <c r="K297" s="720"/>
      <c r="L297" s="644"/>
      <c r="M297" s="649">
        <v>70</v>
      </c>
      <c r="N297" s="640">
        <v>274</v>
      </c>
      <c r="P297" s="728"/>
    </row>
    <row r="298" spans="1:16" s="638" customFormat="1">
      <c r="A298" s="695"/>
      <c r="B298" s="696"/>
      <c r="C298" s="697"/>
      <c r="D298" s="697"/>
      <c r="E298" s="698"/>
      <c r="F298" s="698"/>
      <c r="G298" s="698"/>
      <c r="H298" s="698"/>
      <c r="I298" s="698"/>
      <c r="J298" s="698"/>
      <c r="K298" s="721"/>
      <c r="L298" s="26"/>
      <c r="M298" s="81"/>
    </row>
    <row r="299" spans="1:16" s="638" customFormat="1">
      <c r="A299" s="695"/>
      <c r="B299" s="699"/>
      <c r="C299" s="697"/>
      <c r="D299" s="700"/>
      <c r="E299" s="701"/>
      <c r="F299" s="701"/>
      <c r="G299" s="701"/>
      <c r="H299" s="701"/>
      <c r="I299" s="701"/>
      <c r="J299" s="701"/>
      <c r="K299" s="722"/>
      <c r="L299" s="76"/>
      <c r="M299" s="76"/>
    </row>
    <row r="300" spans="1:16" s="638" customFormat="1">
      <c r="A300" s="695"/>
      <c r="B300" s="699"/>
      <c r="C300" s="697"/>
      <c r="D300" s="700"/>
      <c r="E300" s="701"/>
      <c r="F300" s="701"/>
      <c r="G300" s="701"/>
      <c r="H300" s="701"/>
      <c r="I300" s="701"/>
      <c r="J300" s="701"/>
      <c r="K300" s="722"/>
      <c r="L300" s="76"/>
      <c r="M300" s="76"/>
    </row>
    <row r="301" spans="1:16" s="638" customFormat="1">
      <c r="A301" s="652"/>
      <c r="B301" s="652"/>
      <c r="C301" s="652"/>
      <c r="D301" s="652"/>
      <c r="E301" s="702"/>
      <c r="F301" s="702"/>
      <c r="G301" s="702"/>
      <c r="H301" s="703"/>
      <c r="I301" s="703"/>
      <c r="J301" s="703"/>
      <c r="K301" s="708"/>
      <c r="L301" s="26"/>
      <c r="M301" s="26"/>
    </row>
    <row r="302" spans="1:16" s="638" customFormat="1">
      <c r="A302" s="704"/>
      <c r="B302" s="704"/>
      <c r="C302" s="703"/>
      <c r="D302" s="704"/>
      <c r="E302" s="705"/>
      <c r="F302" s="705"/>
      <c r="G302" s="705"/>
      <c r="H302" s="704"/>
      <c r="I302" s="704"/>
      <c r="J302" s="704"/>
      <c r="K302" s="708"/>
      <c r="L302" s="26"/>
      <c r="M302" s="26"/>
    </row>
    <row r="303" spans="1:16" s="638" customFormat="1">
      <c r="A303" s="703"/>
      <c r="B303" s="703"/>
      <c r="C303" s="703"/>
      <c r="D303" s="703"/>
      <c r="E303" s="703"/>
      <c r="F303" s="703"/>
      <c r="G303" s="703"/>
      <c r="H303" s="703"/>
      <c r="I303" s="703"/>
      <c r="J303" s="703"/>
      <c r="K303" s="708"/>
      <c r="L303" s="26"/>
      <c r="M303" s="26"/>
    </row>
    <row r="304" spans="1:16" s="638" customFormat="1">
      <c r="A304" s="703"/>
      <c r="B304" s="703"/>
      <c r="C304" s="703"/>
      <c r="D304" s="703"/>
      <c r="E304" s="703"/>
      <c r="F304" s="703"/>
      <c r="G304" s="703"/>
      <c r="H304" s="703"/>
      <c r="I304" s="703"/>
      <c r="J304" s="703"/>
      <c r="K304" s="708"/>
      <c r="L304" s="26"/>
      <c r="M304" s="26"/>
    </row>
    <row r="305" spans="1:13" s="638" customFormat="1">
      <c r="A305" s="703"/>
      <c r="B305" s="703"/>
      <c r="C305" s="703"/>
      <c r="D305" s="703"/>
      <c r="E305" s="703"/>
      <c r="F305" s="703"/>
      <c r="G305" s="703"/>
      <c r="H305" s="703"/>
      <c r="I305" s="703"/>
      <c r="J305" s="703"/>
      <c r="K305" s="708"/>
      <c r="L305" s="26"/>
      <c r="M305" s="26"/>
    </row>
    <row r="306" spans="1:13" s="638" customFormat="1">
      <c r="A306" s="703"/>
      <c r="B306" s="703"/>
      <c r="C306" s="703"/>
      <c r="D306" s="703"/>
      <c r="E306" s="703"/>
      <c r="F306" s="703"/>
      <c r="G306" s="703"/>
      <c r="H306" s="703"/>
      <c r="I306" s="703"/>
      <c r="J306" s="703"/>
      <c r="K306" s="708"/>
      <c r="L306" s="26"/>
      <c r="M306" s="26"/>
    </row>
    <row r="307" spans="1:13" s="638" customFormat="1">
      <c r="A307" s="703"/>
      <c r="B307" s="703"/>
      <c r="C307" s="703"/>
      <c r="D307" s="703"/>
      <c r="E307" s="703"/>
      <c r="F307" s="703"/>
      <c r="G307" s="703"/>
      <c r="H307" s="703"/>
      <c r="I307" s="703"/>
      <c r="J307" s="703"/>
      <c r="K307" s="708"/>
      <c r="L307" s="26"/>
      <c r="M307" s="26"/>
    </row>
    <row r="308" spans="1:13" s="638" customFormat="1">
      <c r="A308" s="703"/>
      <c r="B308" s="703"/>
      <c r="C308" s="703"/>
      <c r="D308" s="703"/>
      <c r="E308" s="703"/>
      <c r="F308" s="703"/>
      <c r="G308" s="703"/>
      <c r="H308" s="703"/>
      <c r="I308" s="703"/>
      <c r="J308" s="703"/>
      <c r="K308" s="708"/>
      <c r="L308" s="26"/>
      <c r="M308" s="26"/>
    </row>
    <row r="309" spans="1:13" s="638" customFormat="1">
      <c r="A309" s="704"/>
      <c r="B309" s="704"/>
      <c r="C309" s="703"/>
      <c r="D309" s="704"/>
      <c r="E309" s="705"/>
      <c r="F309" s="705"/>
      <c r="G309" s="705"/>
      <c r="H309" s="704"/>
      <c r="I309" s="704"/>
      <c r="J309" s="704"/>
      <c r="K309" s="708"/>
      <c r="L309" s="26"/>
      <c r="M309" s="26"/>
    </row>
    <row r="310" spans="1:13" s="638" customFormat="1">
      <c r="A310" s="652"/>
      <c r="B310" s="652"/>
      <c r="C310" s="652"/>
      <c r="D310" s="652"/>
      <c r="E310" s="706"/>
      <c r="F310" s="706"/>
      <c r="G310" s="706"/>
      <c r="H310" s="698"/>
      <c r="I310" s="698"/>
      <c r="J310" s="698"/>
      <c r="K310" s="723"/>
      <c r="L310" s="18"/>
      <c r="M310" s="27"/>
    </row>
    <row r="311" spans="1:13" s="638" customFormat="1">
      <c r="A311" s="652"/>
      <c r="B311" s="652"/>
      <c r="C311" s="652"/>
      <c r="D311" s="652"/>
      <c r="E311" s="706"/>
      <c r="F311" s="706"/>
      <c r="G311" s="706"/>
      <c r="H311" s="706"/>
      <c r="I311" s="706"/>
      <c r="J311" s="706"/>
      <c r="K311" s="723"/>
      <c r="L311" s="18"/>
      <c r="M311" s="27"/>
    </row>
    <row r="312" spans="1:13" s="638" customFormat="1">
      <c r="A312" s="652"/>
      <c r="B312" s="652"/>
      <c r="C312" s="652"/>
      <c r="D312" s="652"/>
      <c r="E312" s="706"/>
      <c r="F312" s="706"/>
      <c r="G312" s="706"/>
      <c r="H312" s="706"/>
      <c r="I312" s="706"/>
      <c r="J312" s="706"/>
      <c r="K312" s="723"/>
      <c r="L312" s="18"/>
      <c r="M312" s="27"/>
    </row>
    <row r="313" spans="1:13" s="638" customFormat="1">
      <c r="A313" s="652"/>
      <c r="B313" s="652"/>
      <c r="C313" s="652"/>
      <c r="D313" s="652"/>
      <c r="E313" s="706"/>
      <c r="F313" s="706"/>
      <c r="G313" s="706"/>
      <c r="H313" s="706"/>
      <c r="I313" s="706"/>
      <c r="J313" s="706"/>
      <c r="K313" s="723"/>
      <c r="L313" s="18"/>
      <c r="M313" s="27"/>
    </row>
    <row r="314" spans="1:13" s="638" customFormat="1">
      <c r="A314" s="652"/>
      <c r="B314" s="652"/>
      <c r="C314" s="652"/>
      <c r="D314" s="652"/>
      <c r="E314" s="706"/>
      <c r="F314" s="706"/>
      <c r="G314" s="706"/>
      <c r="H314" s="706"/>
      <c r="I314" s="706"/>
      <c r="J314" s="706"/>
      <c r="K314" s="723"/>
      <c r="L314" s="18"/>
      <c r="M314" s="27"/>
    </row>
    <row r="315" spans="1:13" s="638" customFormat="1">
      <c r="A315" s="652"/>
      <c r="B315" s="652"/>
      <c r="C315" s="652"/>
      <c r="D315" s="652"/>
      <c r="E315" s="706"/>
      <c r="F315" s="706"/>
      <c r="G315" s="706"/>
      <c r="H315" s="706"/>
      <c r="I315" s="706"/>
      <c r="J315" s="706"/>
      <c r="K315" s="723"/>
      <c r="L315" s="18"/>
      <c r="M315" s="27"/>
    </row>
    <row r="316" spans="1:13" s="638" customFormat="1">
      <c r="A316" s="652"/>
      <c r="B316" s="652"/>
      <c r="C316" s="652"/>
      <c r="D316" s="652"/>
      <c r="E316" s="706"/>
      <c r="F316" s="706"/>
      <c r="G316" s="706"/>
      <c r="H316" s="706"/>
      <c r="I316" s="706"/>
      <c r="J316" s="706"/>
      <c r="K316" s="723"/>
      <c r="L316" s="18"/>
      <c r="M316" s="27"/>
    </row>
    <row r="317" spans="1:13" s="638" customFormat="1">
      <c r="A317" s="652"/>
      <c r="B317" s="652"/>
      <c r="C317" s="652"/>
      <c r="D317" s="652"/>
      <c r="E317" s="706"/>
      <c r="F317" s="706"/>
      <c r="G317" s="706"/>
      <c r="H317" s="706"/>
      <c r="I317" s="706"/>
      <c r="J317" s="706"/>
      <c r="K317" s="723"/>
      <c r="L317" s="18"/>
      <c r="M317" s="27"/>
    </row>
    <row r="318" spans="1:13" s="638" customFormat="1">
      <c r="A318" s="652"/>
      <c r="B318" s="652"/>
      <c r="C318" s="652"/>
      <c r="D318" s="652"/>
      <c r="E318" s="706"/>
      <c r="F318" s="706"/>
      <c r="G318" s="706"/>
      <c r="H318" s="706"/>
      <c r="I318" s="706"/>
      <c r="J318" s="706"/>
      <c r="K318" s="723"/>
      <c r="L318" s="18"/>
      <c r="M318" s="27"/>
    </row>
    <row r="319" spans="1:13" s="638" customFormat="1">
      <c r="A319" s="652"/>
      <c r="B319" s="652"/>
      <c r="C319" s="652"/>
      <c r="D319" s="652"/>
      <c r="E319" s="706"/>
      <c r="F319" s="706"/>
      <c r="G319" s="706"/>
      <c r="H319" s="706"/>
      <c r="I319" s="706"/>
      <c r="J319" s="706"/>
      <c r="K319" s="723"/>
      <c r="L319" s="18"/>
      <c r="M319" s="27"/>
    </row>
    <row r="320" spans="1:13" s="638" customFormat="1">
      <c r="A320" s="652"/>
      <c r="B320" s="652"/>
      <c r="C320" s="652"/>
      <c r="D320" s="652"/>
      <c r="E320" s="706"/>
      <c r="F320" s="706"/>
      <c r="G320" s="706"/>
      <c r="H320" s="706"/>
      <c r="I320" s="706"/>
      <c r="J320" s="706"/>
      <c r="K320" s="723"/>
      <c r="L320" s="18"/>
      <c r="M320" s="27"/>
    </row>
    <row r="321" spans="1:13" s="638" customFormat="1">
      <c r="A321" s="652"/>
      <c r="B321" s="652"/>
      <c r="C321" s="652"/>
      <c r="D321" s="652"/>
      <c r="E321" s="706"/>
      <c r="F321" s="706"/>
      <c r="G321" s="706"/>
      <c r="H321" s="706"/>
      <c r="I321" s="706"/>
      <c r="J321" s="706"/>
      <c r="K321" s="723"/>
      <c r="L321" s="18"/>
      <c r="M321" s="27"/>
    </row>
    <row r="322" spans="1:13" s="638" customFormat="1">
      <c r="A322" s="652"/>
      <c r="B322" s="652"/>
      <c r="C322" s="652"/>
      <c r="D322" s="652"/>
      <c r="E322" s="706"/>
      <c r="F322" s="706"/>
      <c r="G322" s="706"/>
      <c r="H322" s="706"/>
      <c r="I322" s="706"/>
      <c r="J322" s="706"/>
      <c r="K322" s="723"/>
      <c r="L322" s="18"/>
      <c r="M322" s="27"/>
    </row>
    <row r="323" spans="1:13" s="638" customFormat="1">
      <c r="A323" s="652"/>
      <c r="B323" s="652"/>
      <c r="C323" s="652"/>
      <c r="D323" s="652"/>
      <c r="E323" s="706"/>
      <c r="F323" s="706"/>
      <c r="G323" s="706"/>
      <c r="H323" s="706"/>
      <c r="I323" s="706"/>
      <c r="J323" s="706"/>
      <c r="K323" s="723"/>
      <c r="L323" s="18"/>
      <c r="M323" s="27"/>
    </row>
    <row r="324" spans="1:13" s="638" customFormat="1">
      <c r="A324" s="652"/>
      <c r="B324" s="652"/>
      <c r="C324" s="652"/>
      <c r="D324" s="652"/>
      <c r="E324" s="706"/>
      <c r="F324" s="706"/>
      <c r="G324" s="706"/>
      <c r="H324" s="706"/>
      <c r="I324" s="706"/>
      <c r="J324" s="706"/>
      <c r="K324" s="723"/>
      <c r="L324" s="18"/>
      <c r="M324" s="27"/>
    </row>
    <row r="325" spans="1:13">
      <c r="A325" s="23"/>
      <c r="B325" s="23"/>
      <c r="C325" s="23"/>
      <c r="D325" s="23"/>
      <c r="E325" s="67"/>
      <c r="F325" s="67"/>
      <c r="G325" s="67"/>
      <c r="H325" s="67"/>
      <c r="I325" s="67"/>
      <c r="J325" s="67"/>
      <c r="L325" s="18"/>
      <c r="M325" s="27"/>
    </row>
    <row r="326" spans="1:13">
      <c r="A326" s="23"/>
      <c r="B326" s="23"/>
      <c r="C326" s="23"/>
      <c r="D326" s="23"/>
      <c r="E326" s="67"/>
      <c r="F326" s="67"/>
      <c r="G326" s="67"/>
      <c r="H326" s="67"/>
      <c r="I326" s="67"/>
      <c r="J326" s="67"/>
      <c r="L326" s="18"/>
      <c r="M326" s="27"/>
    </row>
    <row r="327" spans="1:13">
      <c r="A327" s="23"/>
      <c r="B327" s="23"/>
      <c r="C327" s="23"/>
      <c r="D327" s="23"/>
      <c r="E327" s="67"/>
      <c r="F327" s="67"/>
      <c r="G327" s="67"/>
      <c r="H327" s="67"/>
      <c r="I327" s="67"/>
      <c r="J327" s="67"/>
      <c r="L327" s="18"/>
      <c r="M327" s="27"/>
    </row>
    <row r="328" spans="1:13">
      <c r="A328" s="23"/>
      <c r="B328" s="23"/>
      <c r="C328" s="23"/>
      <c r="D328" s="23"/>
      <c r="E328" s="67"/>
      <c r="F328" s="67"/>
      <c r="G328" s="67"/>
      <c r="H328" s="67"/>
      <c r="I328" s="67"/>
      <c r="J328" s="67"/>
      <c r="L328" s="18"/>
      <c r="M328" s="27"/>
    </row>
    <row r="329" spans="1:13">
      <c r="A329" s="23"/>
      <c r="B329" s="23"/>
      <c r="C329" s="23"/>
      <c r="D329" s="23"/>
      <c r="E329" s="67"/>
      <c r="F329" s="67"/>
      <c r="G329" s="67"/>
      <c r="H329" s="67"/>
      <c r="I329" s="67"/>
      <c r="J329" s="67"/>
      <c r="L329" s="18"/>
      <c r="M329" s="27"/>
    </row>
    <row r="330" spans="1:13">
      <c r="A330" s="23"/>
      <c r="B330" s="23"/>
      <c r="C330" s="23"/>
      <c r="D330" s="23"/>
      <c r="E330" s="67"/>
      <c r="F330" s="67"/>
      <c r="G330" s="67"/>
      <c r="H330" s="67"/>
      <c r="I330" s="67"/>
      <c r="J330" s="67"/>
      <c r="L330" s="18"/>
      <c r="M330" s="27"/>
    </row>
    <row r="331" spans="1:13">
      <c r="A331" s="23"/>
      <c r="B331" s="23"/>
      <c r="C331" s="23"/>
      <c r="D331" s="23"/>
      <c r="E331" s="67"/>
      <c r="F331" s="67"/>
      <c r="G331" s="67"/>
      <c r="H331" s="67"/>
      <c r="I331" s="67"/>
      <c r="J331" s="67"/>
      <c r="L331" s="18"/>
      <c r="M331" s="27"/>
    </row>
    <row r="332" spans="1:13">
      <c r="A332" s="23"/>
      <c r="B332" s="23"/>
      <c r="C332" s="23"/>
      <c r="D332" s="23"/>
      <c r="E332" s="67"/>
      <c r="F332" s="67"/>
      <c r="G332" s="67"/>
      <c r="H332" s="67"/>
      <c r="I332" s="67"/>
      <c r="J332" s="67"/>
      <c r="L332" s="18"/>
      <c r="M332" s="27"/>
    </row>
    <row r="333" spans="1:13">
      <c r="A333" s="23"/>
      <c r="B333" s="23"/>
      <c r="C333" s="23"/>
      <c r="D333" s="23"/>
      <c r="E333" s="67"/>
      <c r="F333" s="67"/>
      <c r="G333" s="67"/>
      <c r="H333" s="67"/>
      <c r="I333" s="67"/>
      <c r="J333" s="67"/>
      <c r="L333" s="18"/>
      <c r="M333" s="27"/>
    </row>
    <row r="334" spans="1:13">
      <c r="A334" s="23"/>
      <c r="B334" s="23"/>
      <c r="C334" s="23"/>
      <c r="D334" s="23"/>
      <c r="E334" s="67"/>
      <c r="F334" s="67"/>
      <c r="G334" s="67"/>
      <c r="H334" s="67"/>
      <c r="I334" s="67"/>
      <c r="J334" s="67"/>
      <c r="L334" s="18"/>
      <c r="M334" s="27"/>
    </row>
    <row r="335" spans="1:13">
      <c r="A335" s="23"/>
      <c r="B335" s="23"/>
      <c r="C335" s="23"/>
      <c r="D335" s="23"/>
      <c r="E335" s="67"/>
      <c r="F335" s="67"/>
      <c r="G335" s="67"/>
      <c r="H335" s="67"/>
      <c r="I335" s="67"/>
      <c r="J335" s="67"/>
      <c r="L335" s="18"/>
      <c r="M335" s="27"/>
    </row>
    <row r="336" spans="1:13">
      <c r="A336" s="23"/>
      <c r="B336" s="23"/>
      <c r="C336" s="23"/>
      <c r="D336" s="23"/>
      <c r="E336" s="67"/>
      <c r="F336" s="67"/>
      <c r="G336" s="67"/>
      <c r="H336" s="67"/>
      <c r="I336" s="67"/>
      <c r="J336" s="67"/>
      <c r="L336" s="18"/>
      <c r="M336" s="27"/>
    </row>
    <row r="337" spans="1:15">
      <c r="A337" s="23"/>
      <c r="B337" s="23"/>
      <c r="C337" s="23"/>
      <c r="D337" s="23"/>
      <c r="E337" s="67"/>
      <c r="F337" s="67"/>
      <c r="G337" s="67"/>
      <c r="H337" s="67"/>
      <c r="I337" s="67"/>
      <c r="J337" s="67"/>
      <c r="L337" s="18"/>
      <c r="M337" s="27"/>
    </row>
    <row r="338" spans="1:15">
      <c r="A338" s="23"/>
      <c r="B338" s="23"/>
      <c r="C338" s="23"/>
      <c r="D338" s="23"/>
      <c r="E338" s="67"/>
      <c r="F338" s="67"/>
      <c r="G338" s="67"/>
      <c r="H338" s="67"/>
      <c r="I338" s="67"/>
      <c r="J338" s="67"/>
      <c r="L338" s="18"/>
      <c r="M338" s="27"/>
    </row>
    <row r="339" spans="1:15">
      <c r="A339" s="23"/>
      <c r="B339" s="23"/>
      <c r="C339" s="23"/>
      <c r="D339" s="23"/>
      <c r="E339" s="67"/>
      <c r="F339" s="67"/>
      <c r="G339" s="67"/>
      <c r="H339" s="67"/>
      <c r="I339" s="67"/>
      <c r="J339" s="67"/>
      <c r="L339" s="18"/>
      <c r="M339" s="27"/>
    </row>
    <row r="340" spans="1:15">
      <c r="A340" s="32"/>
      <c r="B340" s="32"/>
      <c r="C340" s="32"/>
      <c r="D340" s="32"/>
      <c r="E340" s="56"/>
      <c r="F340" s="56"/>
      <c r="G340" s="56"/>
      <c r="H340" s="56"/>
      <c r="I340" s="56"/>
      <c r="J340" s="56"/>
      <c r="K340" s="731"/>
      <c r="L340" s="59"/>
      <c r="M340" s="55"/>
      <c r="N340" s="731"/>
      <c r="O340" s="731"/>
    </row>
    <row r="341" spans="1:15">
      <c r="A341" s="32"/>
      <c r="B341" s="32"/>
      <c r="C341" s="32"/>
      <c r="D341" s="32"/>
      <c r="E341" s="56"/>
      <c r="F341" s="56"/>
      <c r="G341" s="56"/>
      <c r="H341" s="56"/>
      <c r="I341" s="56"/>
      <c r="J341" s="56"/>
      <c r="K341" s="731"/>
      <c r="L341" s="59"/>
      <c r="M341" s="55"/>
      <c r="N341" s="731"/>
      <c r="O341" s="731"/>
    </row>
    <row r="342" spans="1:15">
      <c r="A342" s="32"/>
      <c r="B342" s="32"/>
      <c r="C342" s="32"/>
      <c r="D342" s="32"/>
      <c r="E342" s="56"/>
      <c r="F342" s="56"/>
      <c r="G342" s="56"/>
      <c r="H342" s="56"/>
      <c r="I342" s="56"/>
      <c r="J342" s="56"/>
      <c r="K342" s="731"/>
      <c r="L342" s="59"/>
      <c r="M342" s="55"/>
      <c r="N342" s="731"/>
      <c r="O342" s="731"/>
    </row>
    <row r="343" spans="1:15">
      <c r="A343" s="32"/>
      <c r="B343" s="32"/>
      <c r="C343" s="32"/>
      <c r="D343" s="32"/>
      <c r="E343" s="56"/>
      <c r="F343" s="56"/>
      <c r="G343" s="56"/>
      <c r="H343" s="56"/>
      <c r="I343" s="56"/>
      <c r="J343" s="56"/>
      <c r="K343" s="731"/>
      <c r="L343" s="59"/>
      <c r="M343" s="55"/>
      <c r="N343" s="731"/>
      <c r="O343" s="731"/>
    </row>
    <row r="344" spans="1:15">
      <c r="A344" s="32"/>
      <c r="B344" s="32"/>
      <c r="C344" s="32"/>
      <c r="D344" s="32"/>
      <c r="E344" s="56"/>
      <c r="F344" s="56"/>
      <c r="G344" s="56"/>
      <c r="H344" s="56"/>
      <c r="I344" s="56"/>
      <c r="J344" s="56"/>
      <c r="K344" s="731"/>
      <c r="L344" s="59"/>
      <c r="M344" s="55"/>
      <c r="N344" s="731"/>
      <c r="O344" s="731"/>
    </row>
    <row r="345" spans="1:15">
      <c r="A345" s="731"/>
      <c r="B345" s="731"/>
      <c r="C345" s="731"/>
      <c r="D345" s="731"/>
      <c r="E345" s="731"/>
      <c r="F345" s="731"/>
      <c r="G345" s="731"/>
      <c r="H345" s="731"/>
      <c r="I345" s="731"/>
      <c r="J345" s="731"/>
      <c r="K345" s="731"/>
      <c r="L345" s="731"/>
      <c r="M345" s="731"/>
      <c r="N345" s="731"/>
      <c r="O345" s="731"/>
    </row>
    <row r="346" spans="1:15">
      <c r="A346" s="731"/>
      <c r="B346" s="731"/>
      <c r="C346" s="731"/>
      <c r="D346" s="731"/>
      <c r="E346" s="731"/>
      <c r="F346" s="731"/>
      <c r="G346" s="731"/>
      <c r="H346" s="731"/>
      <c r="I346" s="731"/>
      <c r="J346" s="731"/>
      <c r="K346" s="731"/>
      <c r="L346" s="731"/>
      <c r="M346" s="731"/>
      <c r="N346" s="731"/>
      <c r="O346" s="731"/>
    </row>
    <row r="347" spans="1:15">
      <c r="A347" s="731"/>
      <c r="B347" s="731"/>
      <c r="C347" s="731"/>
      <c r="D347" s="731"/>
      <c r="E347" s="731"/>
      <c r="F347" s="731"/>
      <c r="G347" s="731"/>
      <c r="H347" s="731"/>
      <c r="I347" s="731"/>
      <c r="J347" s="731"/>
      <c r="K347" s="731"/>
      <c r="L347" s="731"/>
      <c r="M347" s="731"/>
      <c r="N347" s="731"/>
      <c r="O347" s="731"/>
    </row>
    <row r="348" spans="1:15">
      <c r="A348" s="731"/>
      <c r="B348" s="731"/>
      <c r="C348" s="731"/>
      <c r="D348" s="731"/>
      <c r="E348" s="731"/>
      <c r="F348" s="731"/>
      <c r="G348" s="731"/>
      <c r="H348" s="731"/>
      <c r="I348" s="731"/>
      <c r="J348" s="731"/>
      <c r="K348" s="731"/>
      <c r="L348" s="731"/>
      <c r="M348" s="731"/>
      <c r="N348" s="731"/>
      <c r="O348" s="731"/>
    </row>
    <row r="349" spans="1:15">
      <c r="A349" s="731"/>
      <c r="B349" s="731"/>
      <c r="C349" s="731"/>
      <c r="D349" s="731"/>
      <c r="E349" s="731"/>
      <c r="F349" s="731"/>
      <c r="G349" s="731"/>
      <c r="H349" s="731"/>
      <c r="I349" s="731"/>
      <c r="J349" s="731"/>
      <c r="K349" s="731"/>
      <c r="L349" s="731"/>
      <c r="M349" s="731"/>
      <c r="N349" s="731"/>
      <c r="O349" s="731"/>
    </row>
    <row r="350" spans="1:15">
      <c r="A350" s="731"/>
      <c r="B350" s="731"/>
      <c r="C350" s="731"/>
      <c r="D350" s="731"/>
      <c r="E350" s="731"/>
      <c r="F350" s="731"/>
      <c r="G350" s="731"/>
      <c r="H350" s="731"/>
      <c r="I350" s="731"/>
      <c r="J350" s="731"/>
      <c r="K350" s="731"/>
      <c r="L350" s="731"/>
      <c r="M350" s="731"/>
      <c r="N350" s="731"/>
      <c r="O350" s="731"/>
    </row>
    <row r="351" spans="1:15">
      <c r="A351" s="731"/>
      <c r="B351" s="731"/>
      <c r="C351" s="731"/>
      <c r="D351" s="731"/>
      <c r="E351" s="731"/>
      <c r="F351" s="731"/>
      <c r="G351" s="731"/>
      <c r="H351" s="731"/>
      <c r="I351" s="731"/>
      <c r="J351" s="731"/>
      <c r="K351" s="731"/>
      <c r="L351" s="731"/>
      <c r="M351" s="731"/>
      <c r="N351" s="731"/>
      <c r="O351" s="731"/>
    </row>
    <row r="352" spans="1:15">
      <c r="A352" s="731"/>
      <c r="B352" s="731"/>
      <c r="C352" s="731"/>
      <c r="D352" s="731"/>
      <c r="E352" s="731"/>
      <c r="F352" s="731"/>
      <c r="G352" s="731"/>
      <c r="H352" s="731"/>
      <c r="I352" s="731"/>
      <c r="J352" s="731"/>
      <c r="K352" s="731"/>
      <c r="L352" s="731"/>
      <c r="M352" s="731"/>
      <c r="N352" s="731"/>
      <c r="O352" s="731"/>
    </row>
    <row r="353" spans="1:15">
      <c r="A353" s="731"/>
      <c r="B353" s="731"/>
      <c r="C353" s="731"/>
      <c r="D353" s="731"/>
      <c r="E353" s="731"/>
      <c r="F353" s="731"/>
      <c r="G353" s="731"/>
      <c r="H353" s="731"/>
      <c r="I353" s="731"/>
      <c r="J353" s="731"/>
      <c r="K353" s="731"/>
      <c r="L353" s="731"/>
      <c r="M353" s="731"/>
      <c r="N353" s="731"/>
      <c r="O353" s="731"/>
    </row>
  </sheetData>
  <phoneticPr fontId="53" type="noConversion"/>
  <dataValidations count="1">
    <dataValidation allowBlank="1" sqref="E223:E296 F223:J297 J210:J218 G210:H218 G205:H208 E205:E208 E210:E218 I205:I218 F205:F218 J205:J208 G63:H111 E113:J114 J11:J61 G11:H61 J63:J111 E11:E61 E63:E111 I11:I112 F11:F112 F116:F202 J171:J199 G171:H199 J201:J202 G201:H202 G116:H169 I116:I202 E116:E169 E171:E199 J116:J169 E201:E202 E7:J8 N11:N297"/>
  </dataValidations>
  <pageMargins left="0.56999999999999995" right="0.19" top="0.41" bottom="0.41" header="0.2" footer="0.16"/>
  <pageSetup paperSize="9" scale="91" orientation="landscape" r:id="rId1"/>
  <headerFooter alignWithMargins="0">
    <oddFooter>&amp;R&amp;P/&amp;N</oddFooter>
  </headerFooter>
  <rowBreaks count="10" manualBreakCount="10">
    <brk id="37" max="10" man="1"/>
    <brk id="62" max="10" man="1"/>
    <brk id="92" max="10" man="1"/>
    <brk id="113" max="10" man="1"/>
    <brk id="150" max="10" man="1"/>
    <brk id="170" max="10" man="1"/>
    <brk id="202" max="10" man="1"/>
    <brk id="220" max="10" man="1"/>
    <brk id="250" max="10" man="1"/>
    <brk id="286" max="10" man="1"/>
  </rowBreaks>
  <legacyDrawing r:id="rId2"/>
</worksheet>
</file>

<file path=xl/worksheets/sheet20.xml><?xml version="1.0" encoding="utf-8"?>
<worksheet xmlns="http://schemas.openxmlformats.org/spreadsheetml/2006/main" xmlns:r="http://schemas.openxmlformats.org/officeDocument/2006/relationships">
  <sheetPr codeName="Sheet16">
    <pageSetUpPr autoPageBreaks="0"/>
  </sheetPr>
  <dimension ref="A1:R257"/>
  <sheetViews>
    <sheetView topLeftCell="A181" zoomScale="85" zoomScaleNormal="85" workbookViewId="0">
      <selection activeCell="H228" sqref="H228"/>
    </sheetView>
  </sheetViews>
  <sheetFormatPr defaultRowHeight="15" customHeight="1" outlineLevelRow="2"/>
  <cols>
    <col min="1" max="1" width="4.140625" style="261" customWidth="1"/>
    <col min="2" max="2" width="24.5703125" style="261" customWidth="1"/>
    <col min="3" max="3" width="20.140625" style="261" customWidth="1"/>
    <col min="4" max="4" width="5" style="261" customWidth="1"/>
    <col min="5" max="5" width="7.140625" style="254" customWidth="1"/>
    <col min="6" max="8" width="17.7109375" style="301" customWidth="1"/>
    <col min="9" max="9" width="1.140625" style="301" customWidth="1"/>
    <col min="10" max="10" width="17.7109375" style="301" customWidth="1"/>
    <col min="11" max="11" width="19.140625" style="275" customWidth="1"/>
    <col min="12" max="12" width="21" style="281" customWidth="1"/>
    <col min="13" max="13" width="4.28515625" style="281" customWidth="1"/>
    <col min="14" max="14" width="9.140625" style="281"/>
    <col min="15" max="15" width="8.85546875" style="281" customWidth="1"/>
    <col min="16" max="17" width="9.140625" style="281"/>
    <col min="18" max="18" width="0" style="281" hidden="1" customWidth="1"/>
    <col min="19" max="16384" width="9.140625" style="281"/>
  </cols>
  <sheetData>
    <row r="1" spans="1:13" s="249" customFormat="1" ht="17.100000000000001" customHeight="1">
      <c r="A1" s="325" t="s">
        <v>3011</v>
      </c>
      <c r="B1" s="245"/>
      <c r="C1" s="245"/>
      <c r="D1" s="245"/>
      <c r="E1" s="245"/>
      <c r="F1" s="245"/>
      <c r="G1" s="245"/>
      <c r="H1" s="245"/>
      <c r="I1" s="245"/>
      <c r="J1" s="246" t="s">
        <v>10083</v>
      </c>
      <c r="K1" s="768"/>
      <c r="L1" s="768"/>
      <c r="M1" s="767">
        <v>2</v>
      </c>
    </row>
    <row r="2" spans="1:13" s="254" customFormat="1" ht="16.350000000000001" customHeight="1">
      <c r="A2" s="251" t="s">
        <v>8256</v>
      </c>
      <c r="B2" s="251"/>
      <c r="C2" s="251"/>
      <c r="D2" s="251"/>
      <c r="E2" s="251"/>
      <c r="F2" s="251"/>
      <c r="G2" s="251"/>
      <c r="H2" s="251"/>
      <c r="I2" s="251"/>
      <c r="J2" s="252"/>
      <c r="K2" s="308"/>
    </row>
    <row r="3" spans="1:13" s="254" customFormat="1" ht="15" customHeight="1">
      <c r="A3" s="251" t="s">
        <v>2636</v>
      </c>
      <c r="B3" s="251"/>
      <c r="C3" s="251"/>
      <c r="D3" s="251"/>
      <c r="E3" s="251"/>
      <c r="F3" s="251"/>
      <c r="G3" s="251"/>
      <c r="H3" s="251"/>
      <c r="I3" s="251"/>
      <c r="J3" s="252"/>
      <c r="K3" s="308"/>
    </row>
    <row r="4" spans="1:13" s="254" customFormat="1" ht="16.350000000000001" customHeight="1">
      <c r="A4" s="251" t="s">
        <v>11101</v>
      </c>
      <c r="B4" s="251"/>
      <c r="C4" s="251"/>
      <c r="D4" s="251"/>
      <c r="E4" s="251"/>
      <c r="F4" s="251"/>
      <c r="G4" s="251"/>
      <c r="H4" s="251"/>
      <c r="I4" s="251"/>
      <c r="J4" s="251"/>
      <c r="K4" s="308"/>
    </row>
    <row r="5" spans="1:13" s="254" customFormat="1" ht="5.0999999999999996" customHeight="1" thickBot="1">
      <c r="A5" s="284"/>
      <c r="B5" s="302"/>
      <c r="C5" s="302"/>
      <c r="D5" s="302"/>
      <c r="E5" s="302"/>
      <c r="F5" s="302"/>
      <c r="G5" s="302"/>
      <c r="H5" s="302"/>
      <c r="I5" s="302"/>
      <c r="J5" s="302"/>
      <c r="K5" s="308"/>
    </row>
    <row r="6" spans="1:13" s="261" customFormat="1" ht="15" customHeight="1">
      <c r="A6" s="257"/>
      <c r="B6" s="258"/>
      <c r="C6" s="258"/>
      <c r="D6" s="258"/>
      <c r="E6" s="259"/>
      <c r="F6" s="258"/>
      <c r="G6" s="258"/>
      <c r="H6" s="258"/>
      <c r="I6" s="258"/>
      <c r="J6" s="258"/>
      <c r="K6" s="265"/>
    </row>
    <row r="7" spans="1:13" s="266" customFormat="1" ht="21.95" customHeight="1">
      <c r="A7" s="262" t="s">
        <v>6080</v>
      </c>
      <c r="B7" s="257"/>
      <c r="C7" s="257"/>
      <c r="D7" s="257"/>
      <c r="E7" s="263"/>
      <c r="F7" s="257"/>
      <c r="G7" s="257"/>
      <c r="H7" s="257"/>
      <c r="I7" s="257"/>
      <c r="J7" s="257"/>
      <c r="K7" s="265"/>
    </row>
    <row r="8" spans="1:13" s="266" customFormat="1" ht="15" customHeight="1">
      <c r="A8" s="263" t="str">
        <f>Menu!B6</f>
        <v>Quý II của năm tài chính kết thúc ngày 31 tháng 12 năm 2015</v>
      </c>
      <c r="B8" s="257"/>
      <c r="C8" s="257"/>
      <c r="D8" s="257"/>
      <c r="E8" s="263"/>
      <c r="F8" s="257"/>
      <c r="G8" s="257"/>
      <c r="H8" s="257"/>
      <c r="I8" s="257"/>
      <c r="J8" s="257"/>
      <c r="K8" s="265"/>
    </row>
    <row r="9" spans="1:13" s="266" customFormat="1" ht="6" customHeight="1">
      <c r="A9" s="267"/>
      <c r="B9" s="267"/>
      <c r="C9" s="267"/>
      <c r="D9" s="267"/>
      <c r="E9" s="268"/>
      <c r="F9" s="267"/>
      <c r="G9" s="267"/>
      <c r="H9" s="267"/>
      <c r="I9" s="267"/>
      <c r="J9" s="267"/>
      <c r="K9" s="265"/>
    </row>
    <row r="10" spans="1:13" s="261" customFormat="1" ht="15" customHeight="1">
      <c r="A10" s="250"/>
      <c r="B10" s="250"/>
      <c r="C10" s="250"/>
      <c r="D10" s="250"/>
      <c r="E10" s="251"/>
      <c r="F10" s="250"/>
      <c r="G10" s="250"/>
      <c r="H10" s="250"/>
      <c r="I10" s="250"/>
      <c r="J10" s="252" t="s">
        <v>10913</v>
      </c>
      <c r="K10" s="265"/>
    </row>
    <row r="11" spans="1:13" s="261" customFormat="1" ht="13.5" customHeight="1">
      <c r="A11" s="250"/>
      <c r="B11" s="250"/>
      <c r="C11" s="250"/>
      <c r="D11" s="1933" t="s">
        <v>6086</v>
      </c>
      <c r="E11" s="1934" t="s">
        <v>6087</v>
      </c>
      <c r="F11" s="257" t="s">
        <v>4021</v>
      </c>
      <c r="G11" s="258"/>
      <c r="H11" s="257"/>
      <c r="I11" s="258"/>
      <c r="J11" s="250"/>
      <c r="K11" s="265"/>
    </row>
    <row r="12" spans="1:13" s="261" customFormat="1" ht="15" customHeight="1">
      <c r="A12" s="257" t="s">
        <v>6085</v>
      </c>
      <c r="B12" s="258"/>
      <c r="C12" s="258"/>
      <c r="D12" s="1933"/>
      <c r="E12" s="1934"/>
      <c r="F12" s="837" t="s">
        <v>6450</v>
      </c>
      <c r="G12" s="837" t="s">
        <v>6084</v>
      </c>
      <c r="H12" s="837" t="s">
        <v>48</v>
      </c>
      <c r="I12" s="838"/>
      <c r="J12" s="839" t="s">
        <v>4022</v>
      </c>
      <c r="K12" s="840" t="s">
        <v>4024</v>
      </c>
      <c r="L12" s="841"/>
    </row>
    <row r="13" spans="1:13" s="275" customFormat="1" ht="15" customHeight="1">
      <c r="A13" s="267"/>
      <c r="B13" s="267"/>
      <c r="C13" s="267"/>
      <c r="D13" s="270"/>
      <c r="E13" s="271"/>
      <c r="F13" s="272"/>
      <c r="G13" s="272"/>
      <c r="H13" s="272"/>
      <c r="I13" s="272"/>
      <c r="J13" s="272"/>
      <c r="K13" s="274"/>
    </row>
    <row r="14" spans="1:13" s="275" customFormat="1" ht="15" customHeight="1">
      <c r="A14" s="267" t="s">
        <v>529</v>
      </c>
      <c r="B14" s="267" t="s">
        <v>530</v>
      </c>
      <c r="C14" s="267"/>
      <c r="D14" s="270">
        <v>100</v>
      </c>
      <c r="E14" s="271"/>
      <c r="F14" s="272">
        <v>0</v>
      </c>
      <c r="G14" s="272">
        <v>0</v>
      </c>
      <c r="H14" s="272">
        <v>0</v>
      </c>
      <c r="I14" s="272"/>
      <c r="J14" s="272">
        <v>0</v>
      </c>
      <c r="K14" s="274"/>
    </row>
    <row r="15" spans="1:13" s="275" customFormat="1" ht="12" customHeight="1">
      <c r="A15" s="267"/>
      <c r="B15" s="267"/>
      <c r="C15" s="267"/>
      <c r="D15" s="270"/>
      <c r="E15" s="271"/>
      <c r="F15" s="272"/>
      <c r="G15" s="272"/>
      <c r="H15" s="272"/>
      <c r="I15" s="272"/>
      <c r="J15" s="272"/>
      <c r="K15" s="274"/>
    </row>
    <row r="16" spans="1:13" s="275" customFormat="1" ht="15" customHeight="1">
      <c r="A16" s="267" t="s">
        <v>531</v>
      </c>
      <c r="B16" s="267" t="s">
        <v>532</v>
      </c>
      <c r="C16" s="267"/>
      <c r="D16" s="270">
        <v>110</v>
      </c>
      <c r="E16" s="271" t="s">
        <v>4025</v>
      </c>
      <c r="F16" s="272">
        <v>0</v>
      </c>
      <c r="G16" s="272">
        <v>0</v>
      </c>
      <c r="H16" s="272">
        <v>0</v>
      </c>
      <c r="I16" s="272"/>
      <c r="J16" s="272">
        <v>0</v>
      </c>
      <c r="K16" s="274" t="s">
        <v>2844</v>
      </c>
    </row>
    <row r="17" spans="1:13" ht="15" customHeight="1">
      <c r="A17" s="276" t="s">
        <v>533</v>
      </c>
      <c r="B17" s="250" t="s">
        <v>534</v>
      </c>
      <c r="C17" s="250"/>
      <c r="D17" s="277">
        <v>111</v>
      </c>
      <c r="E17" s="278"/>
      <c r="F17" s="279">
        <v>0</v>
      </c>
      <c r="G17" s="279">
        <v>0</v>
      </c>
      <c r="H17" s="279">
        <v>0</v>
      </c>
      <c r="I17" s="272"/>
      <c r="J17" s="279">
        <v>0</v>
      </c>
      <c r="K17" s="274"/>
      <c r="M17" s="282"/>
    </row>
    <row r="18" spans="1:13" ht="15" customHeight="1">
      <c r="A18" s="276" t="s">
        <v>661</v>
      </c>
      <c r="B18" s="250" t="s">
        <v>656</v>
      </c>
      <c r="C18" s="250"/>
      <c r="D18" s="277">
        <v>112</v>
      </c>
      <c r="E18" s="278"/>
      <c r="F18" s="279">
        <v>0</v>
      </c>
      <c r="G18" s="279">
        <v>0</v>
      </c>
      <c r="H18" s="279">
        <v>0</v>
      </c>
      <c r="I18" s="272"/>
      <c r="J18" s="279">
        <v>0</v>
      </c>
      <c r="K18" s="274"/>
      <c r="M18" s="282"/>
    </row>
    <row r="19" spans="1:13" ht="12" customHeight="1">
      <c r="A19" s="276"/>
      <c r="B19" s="250"/>
      <c r="C19" s="250"/>
      <c r="D19" s="277"/>
      <c r="E19" s="278"/>
      <c r="F19" s="279"/>
      <c r="G19" s="279"/>
      <c r="H19" s="279"/>
      <c r="I19" s="272"/>
      <c r="J19" s="279"/>
      <c r="K19" s="274"/>
    </row>
    <row r="20" spans="1:13" s="275" customFormat="1" ht="15" customHeight="1">
      <c r="A20" s="267" t="s">
        <v>657</v>
      </c>
      <c r="B20" s="267" t="s">
        <v>10532</v>
      </c>
      <c r="C20" s="267"/>
      <c r="D20" s="270">
        <v>120</v>
      </c>
      <c r="E20" s="278"/>
      <c r="F20" s="272">
        <v>0</v>
      </c>
      <c r="G20" s="272">
        <v>0</v>
      </c>
      <c r="H20" s="272">
        <v>0</v>
      </c>
      <c r="I20" s="272"/>
      <c r="J20" s="272">
        <v>0</v>
      </c>
      <c r="K20" s="274"/>
    </row>
    <row r="21" spans="1:13" ht="15" customHeight="1">
      <c r="A21" s="276" t="s">
        <v>533</v>
      </c>
      <c r="B21" s="250" t="s">
        <v>10533</v>
      </c>
      <c r="C21" s="250"/>
      <c r="D21" s="277">
        <v>121</v>
      </c>
      <c r="E21" s="278"/>
      <c r="F21" s="279">
        <v>0</v>
      </c>
      <c r="G21" s="279">
        <v>0</v>
      </c>
      <c r="H21" s="279">
        <v>0</v>
      </c>
      <c r="I21" s="272"/>
      <c r="J21" s="279">
        <v>0</v>
      </c>
      <c r="K21" s="274" t="s">
        <v>2844</v>
      </c>
    </row>
    <row r="22" spans="1:13" ht="15" customHeight="1">
      <c r="A22" s="276" t="s">
        <v>661</v>
      </c>
      <c r="B22" s="250" t="s">
        <v>11873</v>
      </c>
      <c r="C22" s="250"/>
      <c r="D22" s="277">
        <v>129</v>
      </c>
      <c r="E22" s="278"/>
      <c r="F22" s="279">
        <v>0</v>
      </c>
      <c r="G22" s="279">
        <v>0</v>
      </c>
      <c r="H22" s="279">
        <v>0</v>
      </c>
      <c r="I22" s="272"/>
      <c r="J22" s="279">
        <v>0</v>
      </c>
      <c r="K22" s="274" t="s">
        <v>2844</v>
      </c>
    </row>
    <row r="23" spans="1:13" ht="12" customHeight="1">
      <c r="A23" s="276"/>
      <c r="B23" s="250"/>
      <c r="C23" s="250"/>
      <c r="D23" s="277"/>
      <c r="E23" s="278"/>
      <c r="F23" s="279"/>
      <c r="G23" s="279"/>
      <c r="H23" s="279"/>
      <c r="I23" s="272"/>
      <c r="J23" s="279"/>
      <c r="K23" s="274"/>
    </row>
    <row r="24" spans="1:13" s="275" customFormat="1" ht="15" customHeight="1">
      <c r="A24" s="267" t="s">
        <v>11875</v>
      </c>
      <c r="B24" s="267" t="s">
        <v>12488</v>
      </c>
      <c r="C24" s="267"/>
      <c r="D24" s="270">
        <v>130</v>
      </c>
      <c r="E24" s="278"/>
      <c r="F24" s="272">
        <v>0</v>
      </c>
      <c r="G24" s="272">
        <v>0</v>
      </c>
      <c r="H24" s="272">
        <v>0</v>
      </c>
      <c r="I24" s="272"/>
      <c r="J24" s="272">
        <v>0</v>
      </c>
      <c r="K24" s="274"/>
    </row>
    <row r="25" spans="1:13" ht="15" customHeight="1">
      <c r="A25" s="276" t="s">
        <v>533</v>
      </c>
      <c r="B25" s="250" t="s">
        <v>12489</v>
      </c>
      <c r="C25" s="250"/>
      <c r="D25" s="277">
        <v>131</v>
      </c>
      <c r="E25" s="278"/>
      <c r="F25" s="279">
        <v>0</v>
      </c>
      <c r="G25" s="279">
        <v>0</v>
      </c>
      <c r="H25" s="279">
        <v>0</v>
      </c>
      <c r="I25" s="272"/>
      <c r="J25" s="279">
        <v>0</v>
      </c>
      <c r="K25" s="274" t="s">
        <v>2844</v>
      </c>
    </row>
    <row r="26" spans="1:13" ht="15" customHeight="1">
      <c r="A26" s="276" t="s">
        <v>661</v>
      </c>
      <c r="B26" s="250" t="s">
        <v>12490</v>
      </c>
      <c r="C26" s="250"/>
      <c r="D26" s="277">
        <v>132</v>
      </c>
      <c r="E26" s="278"/>
      <c r="F26" s="279">
        <v>0</v>
      </c>
      <c r="G26" s="279">
        <v>0</v>
      </c>
      <c r="H26" s="279">
        <v>0</v>
      </c>
      <c r="I26" s="272"/>
      <c r="J26" s="279">
        <v>0</v>
      </c>
      <c r="K26" s="274" t="s">
        <v>2844</v>
      </c>
    </row>
    <row r="27" spans="1:13" ht="15" customHeight="1">
      <c r="A27" s="276" t="s">
        <v>12491</v>
      </c>
      <c r="B27" s="250" t="s">
        <v>13294</v>
      </c>
      <c r="C27" s="250"/>
      <c r="D27" s="277">
        <v>133</v>
      </c>
      <c r="E27" s="278"/>
      <c r="F27" s="279">
        <v>0</v>
      </c>
      <c r="G27" s="279">
        <v>0</v>
      </c>
      <c r="H27" s="279">
        <v>0</v>
      </c>
      <c r="I27" s="272"/>
      <c r="J27" s="279">
        <v>0</v>
      </c>
      <c r="K27" s="274" t="s">
        <v>2844</v>
      </c>
    </row>
    <row r="28" spans="1:13" ht="15" customHeight="1">
      <c r="A28" s="276" t="s">
        <v>13295</v>
      </c>
      <c r="B28" s="250" t="s">
        <v>13296</v>
      </c>
      <c r="C28" s="250"/>
      <c r="D28" s="277">
        <v>134</v>
      </c>
      <c r="E28" s="278"/>
      <c r="F28" s="279">
        <v>0</v>
      </c>
      <c r="G28" s="279">
        <v>0</v>
      </c>
      <c r="H28" s="279">
        <v>0</v>
      </c>
      <c r="I28" s="272"/>
      <c r="J28" s="279">
        <v>0</v>
      </c>
      <c r="K28" s="274" t="s">
        <v>2844</v>
      </c>
    </row>
    <row r="29" spans="1:13" ht="15" customHeight="1">
      <c r="A29" s="276" t="s">
        <v>13297</v>
      </c>
      <c r="B29" s="250" t="s">
        <v>13298</v>
      </c>
      <c r="C29" s="250"/>
      <c r="D29" s="277" t="s">
        <v>13299</v>
      </c>
      <c r="E29" s="278"/>
      <c r="F29" s="279">
        <v>0</v>
      </c>
      <c r="G29" s="279">
        <v>0</v>
      </c>
      <c r="H29" s="279">
        <v>0</v>
      </c>
      <c r="I29" s="272"/>
      <c r="J29" s="279">
        <v>0</v>
      </c>
      <c r="K29" s="274" t="s">
        <v>2844</v>
      </c>
    </row>
    <row r="30" spans="1:13" ht="15" customHeight="1">
      <c r="A30" s="276" t="s">
        <v>13302</v>
      </c>
      <c r="B30" s="250" t="s">
        <v>10971</v>
      </c>
      <c r="C30" s="250"/>
      <c r="D30" s="277">
        <v>139</v>
      </c>
      <c r="E30" s="278"/>
      <c r="F30" s="279">
        <v>0</v>
      </c>
      <c r="G30" s="279">
        <v>0</v>
      </c>
      <c r="H30" s="279">
        <v>0</v>
      </c>
      <c r="I30" s="272"/>
      <c r="J30" s="279">
        <v>0</v>
      </c>
      <c r="K30" s="274" t="s">
        <v>2844</v>
      </c>
    </row>
    <row r="31" spans="1:13" ht="12" customHeight="1">
      <c r="A31" s="276"/>
      <c r="B31" s="250"/>
      <c r="C31" s="250"/>
      <c r="D31" s="277"/>
      <c r="E31" s="278"/>
      <c r="F31" s="279"/>
      <c r="G31" s="279"/>
      <c r="H31" s="279"/>
      <c r="I31" s="272"/>
      <c r="J31" s="279"/>
      <c r="K31" s="274"/>
    </row>
    <row r="32" spans="1:13" s="275" customFormat="1" ht="15" customHeight="1">
      <c r="A32" s="267" t="s">
        <v>10972</v>
      </c>
      <c r="B32" s="267" t="s">
        <v>10973</v>
      </c>
      <c r="C32" s="267"/>
      <c r="D32" s="270">
        <v>140</v>
      </c>
      <c r="E32" s="278"/>
      <c r="F32" s="272">
        <v>0</v>
      </c>
      <c r="G32" s="272">
        <v>0</v>
      </c>
      <c r="H32" s="272">
        <v>0</v>
      </c>
      <c r="I32" s="272"/>
      <c r="J32" s="272">
        <v>0</v>
      </c>
      <c r="K32" s="274"/>
    </row>
    <row r="33" spans="1:11" ht="15" customHeight="1">
      <c r="A33" s="276" t="s">
        <v>533</v>
      </c>
      <c r="B33" s="250" t="s">
        <v>10973</v>
      </c>
      <c r="C33" s="250"/>
      <c r="D33" s="277">
        <v>141</v>
      </c>
      <c r="E33" s="278"/>
      <c r="F33" s="279">
        <v>0</v>
      </c>
      <c r="G33" s="279">
        <v>0</v>
      </c>
      <c r="H33" s="279">
        <v>0</v>
      </c>
      <c r="I33" s="272"/>
      <c r="J33" s="279">
        <v>0</v>
      </c>
      <c r="K33" s="274" t="s">
        <v>2844</v>
      </c>
    </row>
    <row r="34" spans="1:11" ht="15" customHeight="1">
      <c r="A34" s="276" t="s">
        <v>661</v>
      </c>
      <c r="B34" s="250" t="s">
        <v>3828</v>
      </c>
      <c r="C34" s="250"/>
      <c r="D34" s="277">
        <v>149</v>
      </c>
      <c r="E34" s="278"/>
      <c r="F34" s="279">
        <v>0</v>
      </c>
      <c r="G34" s="279">
        <v>0</v>
      </c>
      <c r="H34" s="279">
        <v>0</v>
      </c>
      <c r="I34" s="272"/>
      <c r="J34" s="279">
        <v>0</v>
      </c>
      <c r="K34" s="274" t="s">
        <v>2844</v>
      </c>
    </row>
    <row r="35" spans="1:11" ht="15" customHeight="1">
      <c r="A35" s="251" t="str">
        <f>Menu!B5</f>
        <v>Quý II của năm tài chính kết thúc ngày 31 tháng 12 năm 2015</v>
      </c>
      <c r="B35" s="250"/>
      <c r="C35" s="250"/>
      <c r="D35" s="277"/>
      <c r="E35" s="278"/>
      <c r="F35" s="279"/>
      <c r="G35" s="279"/>
      <c r="H35" s="279"/>
      <c r="I35" s="272"/>
      <c r="J35" s="279"/>
      <c r="K35" s="274"/>
    </row>
    <row r="36" spans="1:11" ht="15" customHeight="1">
      <c r="A36" s="267" t="s">
        <v>5540</v>
      </c>
      <c r="B36" s="250"/>
      <c r="C36" s="250"/>
      <c r="D36" s="277"/>
      <c r="E36" s="278"/>
      <c r="F36" s="279"/>
      <c r="G36" s="279"/>
      <c r="H36" s="279"/>
      <c r="I36" s="272"/>
      <c r="J36" s="279"/>
      <c r="K36" s="274"/>
    </row>
    <row r="37" spans="1:11" ht="3.75" customHeight="1" thickBot="1">
      <c r="A37" s="843"/>
      <c r="B37" s="255"/>
      <c r="C37" s="255"/>
      <c r="D37" s="844"/>
      <c r="E37" s="845"/>
      <c r="F37" s="846"/>
      <c r="G37" s="846"/>
      <c r="H37" s="846"/>
      <c r="I37" s="847"/>
      <c r="J37" s="846"/>
      <c r="K37" s="274"/>
    </row>
    <row r="38" spans="1:11" ht="9.75" customHeight="1">
      <c r="A38" s="267"/>
      <c r="B38" s="250"/>
      <c r="C38" s="250"/>
      <c r="D38" s="277"/>
      <c r="E38" s="278"/>
      <c r="F38" s="279"/>
      <c r="G38" s="279"/>
      <c r="H38" s="279"/>
      <c r="I38" s="272"/>
      <c r="J38" s="279"/>
      <c r="K38" s="274"/>
    </row>
    <row r="39" spans="1:11" ht="15" customHeight="1">
      <c r="A39" s="267"/>
      <c r="B39" s="250"/>
      <c r="C39" s="250"/>
      <c r="D39" s="1933" t="s">
        <v>6086</v>
      </c>
      <c r="E39" s="1934" t="s">
        <v>6087</v>
      </c>
      <c r="F39" s="257" t="s">
        <v>4021</v>
      </c>
      <c r="G39" s="258"/>
      <c r="H39" s="257"/>
      <c r="I39" s="258"/>
      <c r="J39" s="250"/>
      <c r="K39" s="274"/>
    </row>
    <row r="40" spans="1:11" ht="15" customHeight="1">
      <c r="A40" s="172" t="s">
        <v>6085</v>
      </c>
      <c r="B40" s="258"/>
      <c r="C40" s="258"/>
      <c r="D40" s="1933"/>
      <c r="E40" s="1934"/>
      <c r="F40" s="837" t="s">
        <v>6450</v>
      </c>
      <c r="G40" s="837" t="s">
        <v>6084</v>
      </c>
      <c r="H40" s="837" t="s">
        <v>48</v>
      </c>
      <c r="I40" s="838"/>
      <c r="J40" s="839" t="s">
        <v>4022</v>
      </c>
      <c r="K40" s="274"/>
    </row>
    <row r="41" spans="1:11" ht="3" customHeight="1">
      <c r="A41" s="250"/>
      <c r="B41" s="251"/>
      <c r="C41" s="250"/>
      <c r="D41" s="277"/>
      <c r="E41" s="278"/>
      <c r="F41" s="842"/>
      <c r="G41" s="842"/>
      <c r="H41" s="842"/>
      <c r="I41" s="838"/>
      <c r="J41" s="842"/>
      <c r="K41" s="274"/>
    </row>
    <row r="42" spans="1:11" s="275" customFormat="1" ht="15" customHeight="1">
      <c r="A42" s="267" t="s">
        <v>3829</v>
      </c>
      <c r="B42" s="267" t="s">
        <v>3830</v>
      </c>
      <c r="C42" s="267"/>
      <c r="D42" s="270">
        <v>150</v>
      </c>
      <c r="E42" s="278"/>
      <c r="F42" s="272">
        <v>0</v>
      </c>
      <c r="G42" s="272">
        <v>0</v>
      </c>
      <c r="H42" s="272">
        <v>0</v>
      </c>
      <c r="I42" s="272"/>
      <c r="J42" s="272">
        <v>0</v>
      </c>
      <c r="K42" s="274"/>
    </row>
    <row r="43" spans="1:11" ht="15" customHeight="1">
      <c r="A43" s="276" t="s">
        <v>533</v>
      </c>
      <c r="B43" s="250" t="s">
        <v>3831</v>
      </c>
      <c r="C43" s="250"/>
      <c r="D43" s="277">
        <v>151</v>
      </c>
      <c r="E43" s="278"/>
      <c r="F43" s="279">
        <v>0</v>
      </c>
      <c r="G43" s="279">
        <v>0</v>
      </c>
      <c r="H43" s="279">
        <v>0</v>
      </c>
      <c r="I43" s="272"/>
      <c r="J43" s="279">
        <v>0</v>
      </c>
      <c r="K43" s="274" t="s">
        <v>2844</v>
      </c>
    </row>
    <row r="44" spans="1:11" ht="15" customHeight="1">
      <c r="A44" s="276" t="s">
        <v>661</v>
      </c>
      <c r="B44" s="250" t="s">
        <v>3833</v>
      </c>
      <c r="C44" s="250"/>
      <c r="D44" s="277">
        <v>152</v>
      </c>
      <c r="E44" s="278"/>
      <c r="F44" s="279">
        <v>0</v>
      </c>
      <c r="G44" s="279">
        <v>0</v>
      </c>
      <c r="H44" s="279">
        <v>0</v>
      </c>
      <c r="I44" s="272"/>
      <c r="J44" s="279">
        <v>0</v>
      </c>
      <c r="K44" s="274" t="s">
        <v>2844</v>
      </c>
    </row>
    <row r="45" spans="1:11" ht="15" customHeight="1">
      <c r="A45" s="276" t="s">
        <v>12491</v>
      </c>
      <c r="B45" s="250" t="s">
        <v>2491</v>
      </c>
      <c r="C45" s="250"/>
      <c r="D45" s="277" t="s">
        <v>2492</v>
      </c>
      <c r="E45" s="278"/>
      <c r="F45" s="279">
        <v>0</v>
      </c>
      <c r="G45" s="279">
        <v>0</v>
      </c>
      <c r="H45" s="279">
        <v>0</v>
      </c>
      <c r="I45" s="272"/>
      <c r="J45" s="279">
        <v>0</v>
      </c>
      <c r="K45" s="274" t="s">
        <v>2844</v>
      </c>
    </row>
    <row r="46" spans="1:11" ht="15" customHeight="1">
      <c r="A46" s="276" t="s">
        <v>13295</v>
      </c>
      <c r="B46" s="250" t="s">
        <v>3830</v>
      </c>
      <c r="C46" s="250"/>
      <c r="D46" s="277">
        <v>158</v>
      </c>
      <c r="E46" s="278"/>
      <c r="F46" s="279">
        <v>0</v>
      </c>
      <c r="G46" s="279">
        <v>0</v>
      </c>
      <c r="H46" s="279">
        <v>0</v>
      </c>
      <c r="I46" s="272"/>
      <c r="J46" s="279">
        <v>0</v>
      </c>
      <c r="K46" s="274" t="s">
        <v>2844</v>
      </c>
    </row>
    <row r="47" spans="1:11" ht="15" customHeight="1">
      <c r="A47" s="276"/>
      <c r="B47" s="250"/>
      <c r="C47" s="250"/>
      <c r="D47" s="277"/>
      <c r="E47" s="278"/>
      <c r="F47" s="279"/>
      <c r="G47" s="279"/>
      <c r="H47" s="279"/>
      <c r="I47" s="272"/>
      <c r="J47" s="279"/>
      <c r="K47" s="274"/>
    </row>
    <row r="48" spans="1:11" ht="15" customHeight="1">
      <c r="A48" s="267" t="s">
        <v>1727</v>
      </c>
      <c r="B48" s="267" t="s">
        <v>1728</v>
      </c>
      <c r="C48" s="267"/>
      <c r="D48" s="270">
        <v>200</v>
      </c>
      <c r="E48" s="271"/>
      <c r="F48" s="272">
        <v>0</v>
      </c>
      <c r="G48" s="272">
        <v>0</v>
      </c>
      <c r="H48" s="272">
        <v>0</v>
      </c>
      <c r="I48" s="272"/>
      <c r="J48" s="272">
        <v>0</v>
      </c>
      <c r="K48" s="274"/>
    </row>
    <row r="49" spans="1:11" ht="12" customHeight="1">
      <c r="A49" s="267"/>
      <c r="B49" s="267"/>
      <c r="C49" s="267"/>
      <c r="D49" s="270"/>
      <c r="E49" s="271"/>
      <c r="F49" s="272"/>
      <c r="G49" s="272"/>
      <c r="H49" s="272"/>
      <c r="I49" s="272"/>
      <c r="J49" s="272"/>
      <c r="K49" s="274"/>
    </row>
    <row r="50" spans="1:11" ht="15" customHeight="1">
      <c r="A50" s="267" t="s">
        <v>531</v>
      </c>
      <c r="B50" s="267" t="s">
        <v>1729</v>
      </c>
      <c r="C50" s="267"/>
      <c r="D50" s="270">
        <v>210</v>
      </c>
      <c r="E50" s="271"/>
      <c r="F50" s="272">
        <v>0</v>
      </c>
      <c r="G50" s="272">
        <v>0</v>
      </c>
      <c r="H50" s="272">
        <v>0</v>
      </c>
      <c r="I50" s="272"/>
      <c r="J50" s="272">
        <v>0</v>
      </c>
      <c r="K50" s="274"/>
    </row>
    <row r="51" spans="1:11" ht="15" customHeight="1">
      <c r="A51" s="276" t="s">
        <v>533</v>
      </c>
      <c r="B51" s="250" t="s">
        <v>1730</v>
      </c>
      <c r="C51" s="250"/>
      <c r="D51" s="277">
        <v>211</v>
      </c>
      <c r="E51" s="278"/>
      <c r="F51" s="279">
        <v>0</v>
      </c>
      <c r="G51" s="279">
        <v>0</v>
      </c>
      <c r="H51" s="279">
        <v>0</v>
      </c>
      <c r="I51" s="272"/>
      <c r="J51" s="279">
        <v>0</v>
      </c>
      <c r="K51" s="274" t="s">
        <v>2844</v>
      </c>
    </row>
    <row r="52" spans="1:11" ht="15" customHeight="1">
      <c r="A52" s="276" t="s">
        <v>661</v>
      </c>
      <c r="B52" s="250" t="s">
        <v>8604</v>
      </c>
      <c r="C52" s="250"/>
      <c r="D52" s="277">
        <v>212</v>
      </c>
      <c r="E52" s="278"/>
      <c r="F52" s="279">
        <v>0</v>
      </c>
      <c r="G52" s="279">
        <v>0</v>
      </c>
      <c r="H52" s="279">
        <v>0</v>
      </c>
      <c r="I52" s="272"/>
      <c r="J52" s="279">
        <v>0</v>
      </c>
      <c r="K52" s="274" t="s">
        <v>2844</v>
      </c>
    </row>
    <row r="53" spans="1:11" ht="15" customHeight="1">
      <c r="A53" s="276" t="s">
        <v>12491</v>
      </c>
      <c r="B53" s="250" t="s">
        <v>7586</v>
      </c>
      <c r="C53" s="250"/>
      <c r="D53" s="277">
        <v>213</v>
      </c>
      <c r="E53" s="278"/>
      <c r="F53" s="279">
        <v>0</v>
      </c>
      <c r="G53" s="279">
        <v>0</v>
      </c>
      <c r="H53" s="279">
        <v>0</v>
      </c>
      <c r="I53" s="272"/>
      <c r="J53" s="279">
        <v>0</v>
      </c>
      <c r="K53" s="274" t="s">
        <v>2844</v>
      </c>
    </row>
    <row r="54" spans="1:11" ht="15" customHeight="1">
      <c r="A54" s="276" t="s">
        <v>13295</v>
      </c>
      <c r="B54" s="250" t="s">
        <v>7587</v>
      </c>
      <c r="C54" s="250"/>
      <c r="D54" s="277" t="s">
        <v>7588</v>
      </c>
      <c r="E54" s="278"/>
      <c r="F54" s="279">
        <v>0</v>
      </c>
      <c r="G54" s="279">
        <v>0</v>
      </c>
      <c r="H54" s="279">
        <v>0</v>
      </c>
      <c r="I54" s="272"/>
      <c r="J54" s="279">
        <v>0</v>
      </c>
      <c r="K54" s="274" t="s">
        <v>2844</v>
      </c>
    </row>
    <row r="55" spans="1:11" ht="15" customHeight="1">
      <c r="A55" s="276" t="s">
        <v>13297</v>
      </c>
      <c r="B55" s="250" t="s">
        <v>3990</v>
      </c>
      <c r="C55" s="250"/>
      <c r="D55" s="277">
        <v>219</v>
      </c>
      <c r="E55" s="278"/>
      <c r="F55" s="279">
        <v>0</v>
      </c>
      <c r="G55" s="279">
        <v>0</v>
      </c>
      <c r="H55" s="279">
        <v>0</v>
      </c>
      <c r="I55" s="272"/>
      <c r="J55" s="279">
        <v>0</v>
      </c>
      <c r="K55" s="274" t="s">
        <v>2844</v>
      </c>
    </row>
    <row r="56" spans="1:11" ht="12" customHeight="1">
      <c r="A56" s="250"/>
      <c r="B56" s="250"/>
      <c r="C56" s="250"/>
      <c r="D56" s="277"/>
      <c r="E56" s="278"/>
      <c r="F56" s="286"/>
      <c r="G56" s="286"/>
      <c r="H56" s="286"/>
      <c r="I56" s="272"/>
      <c r="J56" s="286"/>
      <c r="K56" s="274"/>
    </row>
    <row r="57" spans="1:11" ht="15" customHeight="1">
      <c r="A57" s="267" t="s">
        <v>657</v>
      </c>
      <c r="B57" s="267" t="s">
        <v>3991</v>
      </c>
      <c r="C57" s="267"/>
      <c r="D57" s="270" t="s">
        <v>3992</v>
      </c>
      <c r="E57" s="271"/>
      <c r="F57" s="272">
        <v>0</v>
      </c>
      <c r="G57" s="272">
        <v>0</v>
      </c>
      <c r="H57" s="272">
        <v>0</v>
      </c>
      <c r="I57" s="272"/>
      <c r="J57" s="272">
        <v>0</v>
      </c>
      <c r="K57" s="274"/>
    </row>
    <row r="58" spans="1:11" ht="15" customHeight="1">
      <c r="A58" s="276" t="s">
        <v>533</v>
      </c>
      <c r="B58" s="250" t="s">
        <v>3993</v>
      </c>
      <c r="C58" s="250"/>
      <c r="D58" s="277">
        <v>221</v>
      </c>
      <c r="E58" s="278"/>
      <c r="F58" s="279">
        <v>0</v>
      </c>
      <c r="G58" s="279">
        <v>0</v>
      </c>
      <c r="H58" s="279">
        <v>0</v>
      </c>
      <c r="I58" s="272"/>
      <c r="J58" s="279">
        <v>0</v>
      </c>
      <c r="K58" s="274" t="s">
        <v>2844</v>
      </c>
    </row>
    <row r="59" spans="1:11" ht="15" customHeight="1">
      <c r="A59" s="287"/>
      <c r="B59" s="287" t="s">
        <v>5541</v>
      </c>
      <c r="C59" s="287"/>
      <c r="D59" s="288">
        <v>222</v>
      </c>
      <c r="E59" s="289"/>
      <c r="F59" s="290">
        <v>0</v>
      </c>
      <c r="G59" s="290">
        <v>0</v>
      </c>
      <c r="H59" s="290">
        <v>0</v>
      </c>
      <c r="I59" s="272"/>
      <c r="J59" s="290">
        <v>0</v>
      </c>
      <c r="K59" s="274"/>
    </row>
    <row r="60" spans="1:11" ht="15" customHeight="1">
      <c r="A60" s="287"/>
      <c r="B60" s="287" t="s">
        <v>5542</v>
      </c>
      <c r="C60" s="287"/>
      <c r="D60" s="288">
        <v>223</v>
      </c>
      <c r="E60" s="289"/>
      <c r="F60" s="290">
        <v>0</v>
      </c>
      <c r="G60" s="290">
        <v>0</v>
      </c>
      <c r="H60" s="290">
        <v>0</v>
      </c>
      <c r="I60" s="272"/>
      <c r="J60" s="290">
        <v>0</v>
      </c>
      <c r="K60" s="274"/>
    </row>
    <row r="61" spans="1:11" ht="15" customHeight="1">
      <c r="A61" s="276" t="s">
        <v>661</v>
      </c>
      <c r="B61" s="250" t="s">
        <v>5940</v>
      </c>
      <c r="C61" s="250"/>
      <c r="D61" s="277">
        <v>224</v>
      </c>
      <c r="E61" s="278"/>
      <c r="F61" s="279">
        <v>0</v>
      </c>
      <c r="G61" s="279">
        <v>0</v>
      </c>
      <c r="H61" s="279">
        <v>0</v>
      </c>
      <c r="I61" s="272"/>
      <c r="J61" s="279">
        <v>0</v>
      </c>
      <c r="K61" s="274" t="s">
        <v>2844</v>
      </c>
    </row>
    <row r="62" spans="1:11" ht="15" customHeight="1">
      <c r="A62" s="287"/>
      <c r="B62" s="287" t="s">
        <v>5541</v>
      </c>
      <c r="C62" s="287"/>
      <c r="D62" s="288">
        <v>225</v>
      </c>
      <c r="E62" s="289"/>
      <c r="F62" s="290">
        <v>0</v>
      </c>
      <c r="G62" s="290">
        <v>0</v>
      </c>
      <c r="H62" s="290">
        <v>0</v>
      </c>
      <c r="I62" s="272"/>
      <c r="J62" s="290">
        <v>0</v>
      </c>
      <c r="K62" s="274"/>
    </row>
    <row r="63" spans="1:11" ht="15" customHeight="1">
      <c r="A63" s="287"/>
      <c r="B63" s="287" t="s">
        <v>5542</v>
      </c>
      <c r="C63" s="287"/>
      <c r="D63" s="288">
        <v>226</v>
      </c>
      <c r="E63" s="289"/>
      <c r="F63" s="290">
        <v>0</v>
      </c>
      <c r="G63" s="290">
        <v>0</v>
      </c>
      <c r="H63" s="290">
        <v>0</v>
      </c>
      <c r="I63" s="272"/>
      <c r="J63" s="290">
        <v>0</v>
      </c>
      <c r="K63" s="274"/>
    </row>
    <row r="64" spans="1:11" ht="15" customHeight="1">
      <c r="A64" s="276" t="s">
        <v>12491</v>
      </c>
      <c r="B64" s="250" t="s">
        <v>5943</v>
      </c>
      <c r="C64" s="250"/>
      <c r="D64" s="277">
        <v>227</v>
      </c>
      <c r="E64" s="278"/>
      <c r="F64" s="279">
        <v>0</v>
      </c>
      <c r="G64" s="279">
        <v>0</v>
      </c>
      <c r="H64" s="279">
        <v>0</v>
      </c>
      <c r="I64" s="272"/>
      <c r="J64" s="279">
        <v>0</v>
      </c>
      <c r="K64" s="274" t="s">
        <v>2844</v>
      </c>
    </row>
    <row r="65" spans="1:11" ht="15" customHeight="1">
      <c r="A65" s="287"/>
      <c r="B65" s="287" t="s">
        <v>5541</v>
      </c>
      <c r="C65" s="287"/>
      <c r="D65" s="288">
        <v>228</v>
      </c>
      <c r="E65" s="289"/>
      <c r="F65" s="290">
        <v>0</v>
      </c>
      <c r="G65" s="290">
        <v>0</v>
      </c>
      <c r="H65" s="290">
        <v>0</v>
      </c>
      <c r="I65" s="272"/>
      <c r="J65" s="290">
        <v>0</v>
      </c>
      <c r="K65" s="274"/>
    </row>
    <row r="66" spans="1:11" ht="15" customHeight="1">
      <c r="A66" s="287"/>
      <c r="B66" s="287" t="s">
        <v>5542</v>
      </c>
      <c r="C66" s="287"/>
      <c r="D66" s="288">
        <v>229</v>
      </c>
      <c r="E66" s="289"/>
      <c r="F66" s="290">
        <v>0</v>
      </c>
      <c r="G66" s="290">
        <v>0</v>
      </c>
      <c r="H66" s="290">
        <v>0</v>
      </c>
      <c r="I66" s="272"/>
      <c r="J66" s="290">
        <v>0</v>
      </c>
      <c r="K66" s="274"/>
    </row>
    <row r="67" spans="1:11" ht="15" customHeight="1">
      <c r="A67" s="276" t="s">
        <v>13295</v>
      </c>
      <c r="B67" s="250" t="s">
        <v>5946</v>
      </c>
      <c r="C67" s="250"/>
      <c r="D67" s="277">
        <v>230</v>
      </c>
      <c r="E67" s="278"/>
      <c r="F67" s="279">
        <v>0</v>
      </c>
      <c r="G67" s="279">
        <v>0</v>
      </c>
      <c r="H67" s="279">
        <v>0</v>
      </c>
      <c r="I67" s="272"/>
      <c r="J67" s="279">
        <v>0</v>
      </c>
      <c r="K67" s="274" t="s">
        <v>2844</v>
      </c>
    </row>
    <row r="68" spans="1:11" ht="3.75" customHeight="1">
      <c r="A68" s="276"/>
      <c r="B68" s="250"/>
      <c r="C68" s="250"/>
      <c r="D68" s="277"/>
      <c r="E68" s="278"/>
      <c r="F68" s="279"/>
      <c r="G68" s="279"/>
      <c r="H68" s="279"/>
      <c r="I68" s="272"/>
      <c r="J68" s="279"/>
      <c r="K68" s="274"/>
    </row>
    <row r="69" spans="1:11" ht="15" customHeight="1">
      <c r="A69" s="251" t="str">
        <f>Menu!B5</f>
        <v>Quý II của năm tài chính kết thúc ngày 31 tháng 12 năm 2015</v>
      </c>
      <c r="B69" s="250"/>
      <c r="C69" s="250"/>
      <c r="D69" s="277"/>
      <c r="E69" s="278"/>
      <c r="F69" s="279"/>
      <c r="G69" s="279"/>
      <c r="H69" s="279"/>
      <c r="I69" s="272"/>
      <c r="J69" s="279"/>
      <c r="K69" s="274"/>
    </row>
    <row r="70" spans="1:11" ht="15" customHeight="1">
      <c r="A70" s="267" t="s">
        <v>5540</v>
      </c>
      <c r="B70" s="250"/>
      <c r="C70" s="250"/>
      <c r="D70" s="277"/>
      <c r="E70" s="278"/>
      <c r="F70" s="279"/>
      <c r="G70" s="279"/>
      <c r="H70" s="279"/>
      <c r="I70" s="272"/>
      <c r="J70" s="279"/>
      <c r="K70" s="274"/>
    </row>
    <row r="71" spans="1:11" ht="2.25" customHeight="1" thickBot="1">
      <c r="A71" s="843"/>
      <c r="B71" s="255"/>
      <c r="C71" s="255"/>
      <c r="D71" s="844"/>
      <c r="E71" s="845"/>
      <c r="F71" s="846"/>
      <c r="G71" s="846"/>
      <c r="H71" s="846"/>
      <c r="I71" s="847"/>
      <c r="J71" s="846"/>
      <c r="K71" s="274"/>
    </row>
    <row r="72" spans="1:11" ht="9.75" customHeight="1">
      <c r="A72" s="276"/>
      <c r="B72" s="250"/>
      <c r="C72" s="250"/>
      <c r="D72" s="277"/>
      <c r="E72" s="278"/>
      <c r="F72" s="279"/>
      <c r="G72" s="279"/>
      <c r="H72" s="279"/>
      <c r="I72" s="272"/>
      <c r="J72" s="279"/>
      <c r="K72" s="274"/>
    </row>
    <row r="73" spans="1:11" ht="15" customHeight="1">
      <c r="A73" s="267"/>
      <c r="B73" s="250"/>
      <c r="C73" s="250"/>
      <c r="D73" s="1933" t="s">
        <v>6086</v>
      </c>
      <c r="E73" s="1934" t="s">
        <v>6087</v>
      </c>
      <c r="F73" s="257" t="s">
        <v>4021</v>
      </c>
      <c r="G73" s="258"/>
      <c r="H73" s="257"/>
      <c r="I73" s="258"/>
      <c r="J73" s="250"/>
      <c r="K73" s="274"/>
    </row>
    <row r="74" spans="1:11" ht="15" customHeight="1">
      <c r="A74" s="172" t="s">
        <v>6085</v>
      </c>
      <c r="B74" s="258"/>
      <c r="C74" s="258"/>
      <c r="D74" s="1933"/>
      <c r="E74" s="1934"/>
      <c r="F74" s="837" t="s">
        <v>6450</v>
      </c>
      <c r="G74" s="837" t="s">
        <v>6084</v>
      </c>
      <c r="H74" s="837" t="s">
        <v>48</v>
      </c>
      <c r="I74" s="838"/>
      <c r="J74" s="839" t="s">
        <v>4022</v>
      </c>
      <c r="K74" s="274"/>
    </row>
    <row r="75" spans="1:11" ht="12" customHeight="1">
      <c r="A75" s="250"/>
      <c r="B75" s="250"/>
      <c r="C75" s="250"/>
      <c r="D75" s="277"/>
      <c r="E75" s="278"/>
      <c r="F75" s="279"/>
      <c r="G75" s="279"/>
      <c r="H75" s="279"/>
      <c r="I75" s="272"/>
      <c r="J75" s="279"/>
      <c r="K75" s="274"/>
    </row>
    <row r="76" spans="1:11" ht="15" customHeight="1">
      <c r="A76" s="267" t="s">
        <v>11875</v>
      </c>
      <c r="B76" s="267" t="s">
        <v>5950</v>
      </c>
      <c r="C76" s="267"/>
      <c r="D76" s="270">
        <v>240</v>
      </c>
      <c r="E76" s="271"/>
      <c r="F76" s="272">
        <v>0</v>
      </c>
      <c r="G76" s="272">
        <v>0</v>
      </c>
      <c r="H76" s="272">
        <v>0</v>
      </c>
      <c r="I76" s="272"/>
      <c r="J76" s="272">
        <v>0</v>
      </c>
      <c r="K76" s="274" t="s">
        <v>2844</v>
      </c>
    </row>
    <row r="77" spans="1:11" ht="15" customHeight="1">
      <c r="A77" s="250"/>
      <c r="B77" s="250" t="s">
        <v>5541</v>
      </c>
      <c r="C77" s="250"/>
      <c r="D77" s="277">
        <v>241</v>
      </c>
      <c r="E77" s="278"/>
      <c r="F77" s="279">
        <v>0</v>
      </c>
      <c r="G77" s="279">
        <v>0</v>
      </c>
      <c r="H77" s="279">
        <v>0</v>
      </c>
      <c r="I77" s="272"/>
      <c r="J77" s="279">
        <v>0</v>
      </c>
      <c r="K77" s="274"/>
    </row>
    <row r="78" spans="1:11" ht="15" customHeight="1">
      <c r="A78" s="250"/>
      <c r="B78" s="250" t="s">
        <v>5542</v>
      </c>
      <c r="C78" s="250"/>
      <c r="D78" s="277">
        <v>242</v>
      </c>
      <c r="E78" s="278"/>
      <c r="F78" s="279">
        <v>0</v>
      </c>
      <c r="G78" s="279">
        <v>0</v>
      </c>
      <c r="H78" s="279">
        <v>0</v>
      </c>
      <c r="I78" s="272"/>
      <c r="J78" s="279">
        <v>0</v>
      </c>
      <c r="K78" s="274"/>
    </row>
    <row r="79" spans="1:11" ht="12" customHeight="1">
      <c r="A79" s="250"/>
      <c r="B79" s="250"/>
      <c r="C79" s="250"/>
      <c r="D79" s="277"/>
      <c r="E79" s="278"/>
      <c r="F79" s="279"/>
      <c r="G79" s="279"/>
      <c r="H79" s="279"/>
      <c r="I79" s="272"/>
      <c r="J79" s="279"/>
      <c r="K79" s="274"/>
    </row>
    <row r="80" spans="1:11" ht="15" customHeight="1">
      <c r="A80" s="267" t="s">
        <v>10972</v>
      </c>
      <c r="B80" s="267" t="s">
        <v>6982</v>
      </c>
      <c r="C80" s="267"/>
      <c r="D80" s="270">
        <v>250</v>
      </c>
      <c r="E80" s="271"/>
      <c r="F80" s="272">
        <v>0</v>
      </c>
      <c r="G80" s="272">
        <v>0</v>
      </c>
      <c r="H80" s="272">
        <v>0</v>
      </c>
      <c r="I80" s="272"/>
      <c r="J80" s="272">
        <v>0</v>
      </c>
      <c r="K80" s="274"/>
    </row>
    <row r="81" spans="1:11" ht="15" customHeight="1">
      <c r="A81" s="276" t="s">
        <v>533</v>
      </c>
      <c r="B81" s="250" t="s">
        <v>6983</v>
      </c>
      <c r="C81" s="250"/>
      <c r="D81" s="277">
        <v>251</v>
      </c>
      <c r="E81" s="278"/>
      <c r="F81" s="279">
        <v>0</v>
      </c>
      <c r="G81" s="279">
        <v>0</v>
      </c>
      <c r="H81" s="279">
        <v>0</v>
      </c>
      <c r="I81" s="272"/>
      <c r="J81" s="279">
        <v>0</v>
      </c>
      <c r="K81" s="274" t="s">
        <v>2844</v>
      </c>
    </row>
    <row r="82" spans="1:11" ht="15" customHeight="1">
      <c r="A82" s="276" t="s">
        <v>661</v>
      </c>
      <c r="B82" s="250" t="s">
        <v>6985</v>
      </c>
      <c r="C82" s="250"/>
      <c r="D82" s="277">
        <v>252</v>
      </c>
      <c r="E82" s="278"/>
      <c r="F82" s="279">
        <v>0</v>
      </c>
      <c r="G82" s="279">
        <v>0</v>
      </c>
      <c r="H82" s="279">
        <v>0</v>
      </c>
      <c r="I82" s="272"/>
      <c r="J82" s="279">
        <v>0</v>
      </c>
      <c r="K82" s="274" t="s">
        <v>2844</v>
      </c>
    </row>
    <row r="83" spans="1:11" ht="15" customHeight="1">
      <c r="A83" s="276" t="s">
        <v>12491</v>
      </c>
      <c r="B83" s="250" t="s">
        <v>6988</v>
      </c>
      <c r="C83" s="250"/>
      <c r="D83" s="277">
        <v>258</v>
      </c>
      <c r="E83" s="278"/>
      <c r="F83" s="279">
        <v>0</v>
      </c>
      <c r="G83" s="279">
        <v>0</v>
      </c>
      <c r="H83" s="279">
        <v>0</v>
      </c>
      <c r="I83" s="272"/>
      <c r="J83" s="279">
        <v>0</v>
      </c>
      <c r="K83" s="274" t="s">
        <v>2844</v>
      </c>
    </row>
    <row r="84" spans="1:11" ht="15" customHeight="1">
      <c r="A84" s="276" t="s">
        <v>13295</v>
      </c>
      <c r="B84" s="250" t="s">
        <v>4414</v>
      </c>
      <c r="C84" s="250"/>
      <c r="D84" s="277">
        <v>259</v>
      </c>
      <c r="E84" s="278"/>
      <c r="F84" s="279">
        <v>0</v>
      </c>
      <c r="G84" s="279">
        <v>0</v>
      </c>
      <c r="H84" s="279">
        <v>0</v>
      </c>
      <c r="I84" s="272"/>
      <c r="J84" s="279">
        <v>0</v>
      </c>
      <c r="K84" s="274" t="s">
        <v>2844</v>
      </c>
    </row>
    <row r="85" spans="1:11" ht="12" customHeight="1">
      <c r="A85" s="250"/>
      <c r="B85" s="250"/>
      <c r="C85" s="250"/>
      <c r="D85" s="277"/>
      <c r="E85" s="278"/>
      <c r="F85" s="279"/>
      <c r="G85" s="279"/>
      <c r="H85" s="279"/>
      <c r="I85" s="272"/>
      <c r="J85" s="279"/>
      <c r="K85" s="274"/>
    </row>
    <row r="86" spans="1:11" ht="15" customHeight="1">
      <c r="A86" s="267" t="s">
        <v>3829</v>
      </c>
      <c r="B86" s="267" t="s">
        <v>4415</v>
      </c>
      <c r="C86" s="267"/>
      <c r="D86" s="270">
        <v>260</v>
      </c>
      <c r="E86" s="271"/>
      <c r="F86" s="272">
        <v>0</v>
      </c>
      <c r="G86" s="272">
        <v>0</v>
      </c>
      <c r="H86" s="272">
        <v>0</v>
      </c>
      <c r="I86" s="272"/>
      <c r="J86" s="272">
        <v>0</v>
      </c>
      <c r="K86" s="274"/>
    </row>
    <row r="87" spans="1:11" ht="15" customHeight="1">
      <c r="A87" s="276" t="s">
        <v>533</v>
      </c>
      <c r="B87" s="250" t="s">
        <v>3221</v>
      </c>
      <c r="C87" s="250"/>
      <c r="D87" s="277">
        <v>261</v>
      </c>
      <c r="E87" s="278"/>
      <c r="F87" s="279">
        <v>0</v>
      </c>
      <c r="G87" s="279">
        <v>0</v>
      </c>
      <c r="H87" s="279">
        <v>0</v>
      </c>
      <c r="I87" s="272"/>
      <c r="J87" s="279">
        <v>0</v>
      </c>
      <c r="K87" s="274" t="s">
        <v>2844</v>
      </c>
    </row>
    <row r="88" spans="1:11" ht="15" customHeight="1">
      <c r="A88" s="276" t="s">
        <v>661</v>
      </c>
      <c r="B88" s="250" t="s">
        <v>3222</v>
      </c>
      <c r="C88" s="250"/>
      <c r="D88" s="277">
        <v>262</v>
      </c>
      <c r="E88" s="278"/>
      <c r="F88" s="279">
        <v>0</v>
      </c>
      <c r="G88" s="279">
        <v>0</v>
      </c>
      <c r="H88" s="279">
        <v>0</v>
      </c>
      <c r="I88" s="272"/>
      <c r="J88" s="279">
        <v>0</v>
      </c>
      <c r="K88" s="274" t="s">
        <v>2844</v>
      </c>
    </row>
    <row r="89" spans="1:11" ht="15" customHeight="1">
      <c r="A89" s="276" t="s">
        <v>12491</v>
      </c>
      <c r="B89" s="250" t="s">
        <v>4415</v>
      </c>
      <c r="C89" s="250"/>
      <c r="D89" s="277">
        <v>268</v>
      </c>
      <c r="E89" s="278"/>
      <c r="F89" s="279">
        <v>0</v>
      </c>
      <c r="G89" s="279">
        <v>0</v>
      </c>
      <c r="H89" s="279">
        <v>0</v>
      </c>
      <c r="I89" s="272"/>
      <c r="J89" s="279">
        <v>0</v>
      </c>
      <c r="K89" s="274" t="s">
        <v>2844</v>
      </c>
    </row>
    <row r="90" spans="1:11" ht="12" customHeight="1" outlineLevel="1">
      <c r="A90" s="276"/>
      <c r="B90" s="250"/>
      <c r="C90" s="250"/>
      <c r="D90" s="277"/>
      <c r="E90" s="278"/>
      <c r="F90" s="279"/>
      <c r="G90" s="279"/>
      <c r="H90" s="279"/>
      <c r="I90" s="272"/>
      <c r="J90" s="279"/>
      <c r="K90" s="274"/>
    </row>
    <row r="91" spans="1:11" ht="15" customHeight="1" outlineLevel="1">
      <c r="A91" s="292" t="s">
        <v>3223</v>
      </c>
      <c r="B91" s="267" t="s">
        <v>3224</v>
      </c>
      <c r="C91" s="250"/>
      <c r="D91" s="270" t="s">
        <v>3225</v>
      </c>
      <c r="E91" s="278"/>
      <c r="F91" s="272">
        <v>0</v>
      </c>
      <c r="G91" s="272">
        <v>0</v>
      </c>
      <c r="H91" s="272">
        <v>0</v>
      </c>
      <c r="I91" s="272"/>
      <c r="J91" s="272">
        <v>0</v>
      </c>
      <c r="K91" s="274"/>
    </row>
    <row r="92" spans="1:11" ht="12" customHeight="1">
      <c r="A92" s="250"/>
      <c r="B92" s="250"/>
      <c r="C92" s="250"/>
      <c r="D92" s="277"/>
      <c r="E92" s="278"/>
      <c r="F92" s="279"/>
      <c r="G92" s="279"/>
      <c r="H92" s="279"/>
      <c r="I92" s="272"/>
      <c r="J92" s="279"/>
      <c r="K92" s="274"/>
    </row>
    <row r="93" spans="1:11" ht="17.100000000000001" customHeight="1" thickBot="1">
      <c r="A93" s="267"/>
      <c r="B93" s="267" t="s">
        <v>3226</v>
      </c>
      <c r="C93" s="267"/>
      <c r="D93" s="270">
        <v>270</v>
      </c>
      <c r="E93" s="271"/>
      <c r="F93" s="293">
        <v>0</v>
      </c>
      <c r="G93" s="293">
        <v>0</v>
      </c>
      <c r="H93" s="293">
        <v>0</v>
      </c>
      <c r="I93" s="272"/>
      <c r="J93" s="293">
        <v>0</v>
      </c>
      <c r="K93" s="274"/>
    </row>
    <row r="94" spans="1:11" ht="15" customHeight="1" thickTop="1">
      <c r="A94" s="250"/>
      <c r="B94" s="250"/>
      <c r="C94" s="250"/>
      <c r="D94" s="277"/>
      <c r="E94" s="278"/>
      <c r="F94" s="279"/>
      <c r="G94" s="279"/>
      <c r="H94" s="279"/>
      <c r="I94" s="272"/>
      <c r="J94" s="279"/>
      <c r="K94" s="274"/>
    </row>
    <row r="95" spans="1:11" ht="15" customHeight="1">
      <c r="A95" s="250"/>
      <c r="B95" s="250"/>
      <c r="C95" s="250"/>
      <c r="D95" s="277"/>
      <c r="E95" s="278"/>
      <c r="F95" s="279"/>
      <c r="G95" s="279"/>
      <c r="H95" s="279"/>
      <c r="I95" s="272"/>
      <c r="J95" s="279"/>
      <c r="K95" s="274"/>
    </row>
    <row r="96" spans="1:11" s="254" customFormat="1" ht="16.350000000000001" customHeight="1">
      <c r="A96" s="250" t="str">
        <f>Menu!B5</f>
        <v>Quý II của năm tài chính kết thúc ngày 31 tháng 12 năm 2015</v>
      </c>
      <c r="B96" s="251"/>
      <c r="C96" s="251"/>
      <c r="D96" s="251"/>
      <c r="E96" s="251"/>
      <c r="F96" s="251"/>
      <c r="G96" s="251"/>
      <c r="H96" s="251"/>
      <c r="I96" s="272"/>
      <c r="J96" s="251"/>
      <c r="K96" s="308"/>
    </row>
    <row r="97" spans="1:11" ht="16.350000000000001" customHeight="1">
      <c r="A97" s="267" t="s">
        <v>5543</v>
      </c>
      <c r="B97" s="250"/>
      <c r="C97" s="250"/>
      <c r="D97" s="277"/>
      <c r="E97" s="278"/>
      <c r="F97" s="279"/>
      <c r="G97" s="279"/>
      <c r="H97" s="279"/>
      <c r="I97" s="279"/>
      <c r="J97" s="279"/>
      <c r="K97" s="274"/>
    </row>
    <row r="98" spans="1:11" s="254" customFormat="1" ht="5.0999999999999996" customHeight="1" thickBot="1">
      <c r="A98" s="284"/>
      <c r="B98" s="302"/>
      <c r="C98" s="302"/>
      <c r="D98" s="302"/>
      <c r="E98" s="302"/>
      <c r="F98" s="302"/>
      <c r="G98" s="302"/>
      <c r="H98" s="302"/>
      <c r="I98" s="302"/>
      <c r="J98" s="302"/>
      <c r="K98" s="308"/>
    </row>
    <row r="99" spans="1:11" ht="9.9499999999999993" customHeight="1">
      <c r="A99" s="303"/>
      <c r="B99" s="304"/>
      <c r="C99" s="304"/>
      <c r="D99" s="305"/>
      <c r="E99" s="306"/>
      <c r="F99" s="307"/>
      <c r="G99" s="307"/>
      <c r="H99" s="307"/>
      <c r="I99" s="307"/>
      <c r="J99" s="307"/>
      <c r="K99" s="274"/>
    </row>
    <row r="100" spans="1:11" s="186" customFormat="1" ht="14.45" customHeight="1">
      <c r="A100" s="172" t="s">
        <v>3227</v>
      </c>
      <c r="B100" s="173"/>
      <c r="C100" s="173"/>
      <c r="D100" s="1933" t="s">
        <v>6086</v>
      </c>
      <c r="E100" s="1934" t="s">
        <v>6087</v>
      </c>
      <c r="F100" s="257" t="s">
        <v>4021</v>
      </c>
      <c r="G100" s="258"/>
      <c r="H100" s="257"/>
      <c r="I100" s="258"/>
      <c r="J100" s="250"/>
      <c r="K100" s="185"/>
    </row>
    <row r="101" spans="1:11" s="186" customFormat="1" ht="15" customHeight="1">
      <c r="A101" s="172"/>
      <c r="B101" s="173"/>
      <c r="C101" s="173"/>
      <c r="D101" s="1933"/>
      <c r="E101" s="1934"/>
      <c r="F101" s="837" t="s">
        <v>6450</v>
      </c>
      <c r="G101" s="837" t="s">
        <v>6084</v>
      </c>
      <c r="H101" s="837" t="s">
        <v>48</v>
      </c>
      <c r="I101" s="838"/>
      <c r="J101" s="839" t="s">
        <v>4022</v>
      </c>
      <c r="K101" s="185"/>
    </row>
    <row r="102" spans="1:11" ht="12" customHeight="1">
      <c r="A102" s="267"/>
      <c r="B102" s="267"/>
      <c r="C102" s="267"/>
      <c r="D102" s="270"/>
      <c r="E102" s="271"/>
      <c r="F102" s="272"/>
      <c r="G102" s="272"/>
      <c r="H102" s="272"/>
      <c r="I102" s="272"/>
      <c r="J102" s="272"/>
      <c r="K102" s="274"/>
    </row>
    <row r="103" spans="1:11" ht="15" customHeight="1">
      <c r="A103" s="267" t="s">
        <v>529</v>
      </c>
      <c r="B103" s="267" t="s">
        <v>3228</v>
      </c>
      <c r="C103" s="267"/>
      <c r="D103" s="270">
        <v>300</v>
      </c>
      <c r="E103" s="271"/>
      <c r="F103" s="272">
        <v>0</v>
      </c>
      <c r="G103" s="272">
        <v>0</v>
      </c>
      <c r="H103" s="272">
        <v>0</v>
      </c>
      <c r="I103" s="272"/>
      <c r="J103" s="272">
        <v>0</v>
      </c>
      <c r="K103" s="274"/>
    </row>
    <row r="104" spans="1:11" ht="12" customHeight="1">
      <c r="A104" s="267"/>
      <c r="B104" s="267"/>
      <c r="C104" s="267"/>
      <c r="D104" s="270"/>
      <c r="E104" s="271"/>
      <c r="F104" s="272"/>
      <c r="G104" s="272"/>
      <c r="H104" s="272"/>
      <c r="I104" s="272"/>
      <c r="J104" s="272"/>
      <c r="K104" s="274"/>
    </row>
    <row r="105" spans="1:11" ht="14.45" customHeight="1">
      <c r="A105" s="267" t="s">
        <v>531</v>
      </c>
      <c r="B105" s="267" t="s">
        <v>3229</v>
      </c>
      <c r="C105" s="267"/>
      <c r="D105" s="270">
        <v>310</v>
      </c>
      <c r="E105" s="271"/>
      <c r="F105" s="272">
        <v>0</v>
      </c>
      <c r="G105" s="272">
        <v>0</v>
      </c>
      <c r="H105" s="272">
        <v>0</v>
      </c>
      <c r="I105" s="272"/>
      <c r="J105" s="272">
        <v>0</v>
      </c>
      <c r="K105" s="274"/>
    </row>
    <row r="106" spans="1:11" ht="14.45" customHeight="1">
      <c r="A106" s="276" t="s">
        <v>533</v>
      </c>
      <c r="B106" s="250" t="s">
        <v>3230</v>
      </c>
      <c r="C106" s="250"/>
      <c r="D106" s="277">
        <v>311</v>
      </c>
      <c r="E106" s="278"/>
      <c r="F106" s="279">
        <v>0</v>
      </c>
      <c r="G106" s="279">
        <v>0</v>
      </c>
      <c r="H106" s="279">
        <v>0</v>
      </c>
      <c r="I106" s="272"/>
      <c r="J106" s="279">
        <v>0</v>
      </c>
      <c r="K106" s="274" t="s">
        <v>2844</v>
      </c>
    </row>
    <row r="107" spans="1:11" ht="14.45" customHeight="1">
      <c r="A107" s="276" t="s">
        <v>661</v>
      </c>
      <c r="B107" s="250" t="s">
        <v>3234</v>
      </c>
      <c r="C107" s="250"/>
      <c r="D107" s="277">
        <v>312</v>
      </c>
      <c r="E107" s="278"/>
      <c r="F107" s="279">
        <v>0</v>
      </c>
      <c r="G107" s="279">
        <v>0</v>
      </c>
      <c r="H107" s="279">
        <v>0</v>
      </c>
      <c r="I107" s="272"/>
      <c r="J107" s="279">
        <v>0</v>
      </c>
      <c r="K107" s="274" t="s">
        <v>2844</v>
      </c>
    </row>
    <row r="108" spans="1:11" ht="14.45" customHeight="1">
      <c r="A108" s="276" t="s">
        <v>12491</v>
      </c>
      <c r="B108" s="250" t="s">
        <v>3236</v>
      </c>
      <c r="C108" s="250"/>
      <c r="D108" s="277">
        <v>313</v>
      </c>
      <c r="E108" s="278"/>
      <c r="F108" s="279">
        <v>0</v>
      </c>
      <c r="G108" s="279">
        <v>0</v>
      </c>
      <c r="H108" s="279">
        <v>0</v>
      </c>
      <c r="I108" s="272"/>
      <c r="J108" s="279">
        <v>0</v>
      </c>
      <c r="K108" s="274" t="s">
        <v>2844</v>
      </c>
    </row>
    <row r="109" spans="1:11" ht="14.45" customHeight="1">
      <c r="A109" s="276" t="s">
        <v>13295</v>
      </c>
      <c r="B109" s="250" t="s">
        <v>12253</v>
      </c>
      <c r="C109" s="250"/>
      <c r="D109" s="277">
        <v>314</v>
      </c>
      <c r="E109" s="278"/>
      <c r="F109" s="279">
        <v>0</v>
      </c>
      <c r="G109" s="279">
        <v>0</v>
      </c>
      <c r="H109" s="279">
        <v>0</v>
      </c>
      <c r="I109" s="272"/>
      <c r="J109" s="279">
        <v>0</v>
      </c>
      <c r="K109" s="274" t="s">
        <v>2844</v>
      </c>
    </row>
    <row r="110" spans="1:11" ht="14.45" customHeight="1">
      <c r="A110" s="276" t="s">
        <v>13297</v>
      </c>
      <c r="B110" s="250" t="s">
        <v>11923</v>
      </c>
      <c r="C110" s="250"/>
      <c r="D110" s="277">
        <v>315</v>
      </c>
      <c r="E110" s="278"/>
      <c r="F110" s="279">
        <v>0</v>
      </c>
      <c r="G110" s="279">
        <v>0</v>
      </c>
      <c r="H110" s="279">
        <v>0</v>
      </c>
      <c r="I110" s="272"/>
      <c r="J110" s="279">
        <v>0</v>
      </c>
      <c r="K110" s="274" t="s">
        <v>2844</v>
      </c>
    </row>
    <row r="111" spans="1:11" ht="14.45" customHeight="1">
      <c r="A111" s="276" t="s">
        <v>13302</v>
      </c>
      <c r="B111" s="250" t="s">
        <v>11924</v>
      </c>
      <c r="C111" s="250"/>
      <c r="D111" s="277">
        <v>316</v>
      </c>
      <c r="E111" s="278"/>
      <c r="F111" s="279">
        <v>0</v>
      </c>
      <c r="G111" s="279">
        <v>0</v>
      </c>
      <c r="H111" s="279">
        <v>0</v>
      </c>
      <c r="I111" s="272"/>
      <c r="J111" s="279">
        <v>0</v>
      </c>
      <c r="K111" s="274" t="s">
        <v>2844</v>
      </c>
    </row>
    <row r="112" spans="1:11" ht="14.45" customHeight="1">
      <c r="A112" s="276" t="s">
        <v>11925</v>
      </c>
      <c r="B112" s="250" t="s">
        <v>11926</v>
      </c>
      <c r="C112" s="250"/>
      <c r="D112" s="277">
        <v>317</v>
      </c>
      <c r="E112" s="278"/>
      <c r="F112" s="279">
        <v>0</v>
      </c>
      <c r="G112" s="279">
        <v>0</v>
      </c>
      <c r="H112" s="279">
        <v>0</v>
      </c>
      <c r="I112" s="272"/>
      <c r="J112" s="279">
        <v>0</v>
      </c>
      <c r="K112" s="274" t="s">
        <v>2844</v>
      </c>
    </row>
    <row r="113" spans="1:11" ht="14.45" customHeight="1">
      <c r="A113" s="276" t="s">
        <v>7589</v>
      </c>
      <c r="B113" s="250" t="s">
        <v>12124</v>
      </c>
      <c r="C113" s="250"/>
      <c r="D113" s="277">
        <v>318</v>
      </c>
      <c r="E113" s="278"/>
      <c r="F113" s="279">
        <v>0</v>
      </c>
      <c r="G113" s="279">
        <v>0</v>
      </c>
      <c r="H113" s="279">
        <v>0</v>
      </c>
      <c r="I113" s="272"/>
      <c r="J113" s="279">
        <v>0</v>
      </c>
      <c r="K113" s="274" t="s">
        <v>2844</v>
      </c>
    </row>
    <row r="114" spans="1:11" ht="14.45" customHeight="1">
      <c r="A114" s="276" t="s">
        <v>12125</v>
      </c>
      <c r="B114" s="250" t="s">
        <v>12126</v>
      </c>
      <c r="C114" s="250"/>
      <c r="D114" s="277">
        <v>319</v>
      </c>
      <c r="E114" s="278"/>
      <c r="F114" s="279">
        <v>0</v>
      </c>
      <c r="G114" s="279">
        <v>0</v>
      </c>
      <c r="H114" s="279">
        <v>0</v>
      </c>
      <c r="I114" s="272"/>
      <c r="J114" s="279">
        <v>0</v>
      </c>
      <c r="K114" s="274" t="s">
        <v>2844</v>
      </c>
    </row>
    <row r="115" spans="1:11" ht="14.45" customHeight="1">
      <c r="A115" s="250" t="s">
        <v>9020</v>
      </c>
      <c r="B115" s="250" t="s">
        <v>9021</v>
      </c>
      <c r="C115" s="250"/>
      <c r="D115" s="277" t="s">
        <v>9022</v>
      </c>
      <c r="E115" s="278"/>
      <c r="F115" s="279">
        <v>0</v>
      </c>
      <c r="G115" s="279">
        <v>0</v>
      </c>
      <c r="H115" s="279">
        <v>0</v>
      </c>
      <c r="I115" s="272"/>
      <c r="J115" s="279">
        <v>0</v>
      </c>
      <c r="K115" s="274" t="s">
        <v>2844</v>
      </c>
    </row>
    <row r="116" spans="1:11" ht="12" customHeight="1">
      <c r="A116" s="276"/>
      <c r="B116" s="250"/>
      <c r="C116" s="250"/>
      <c r="D116" s="277"/>
      <c r="E116" s="278"/>
      <c r="F116" s="279"/>
      <c r="G116" s="279"/>
      <c r="H116" s="279"/>
      <c r="I116" s="272"/>
      <c r="J116" s="279"/>
      <c r="K116" s="274"/>
    </row>
    <row r="117" spans="1:11" ht="14.45" customHeight="1">
      <c r="A117" s="267" t="s">
        <v>657</v>
      </c>
      <c r="B117" s="267" t="s">
        <v>9023</v>
      </c>
      <c r="C117" s="267"/>
      <c r="D117" s="270" t="s">
        <v>9024</v>
      </c>
      <c r="E117" s="271"/>
      <c r="F117" s="272">
        <v>0</v>
      </c>
      <c r="G117" s="272">
        <v>0</v>
      </c>
      <c r="H117" s="272">
        <v>0</v>
      </c>
      <c r="I117" s="272"/>
      <c r="J117" s="272">
        <v>0</v>
      </c>
      <c r="K117" s="274"/>
    </row>
    <row r="118" spans="1:11" ht="14.45" customHeight="1">
      <c r="A118" s="276" t="s">
        <v>533</v>
      </c>
      <c r="B118" s="250" t="s">
        <v>9025</v>
      </c>
      <c r="C118" s="250"/>
      <c r="D118" s="277" t="s">
        <v>9026</v>
      </c>
      <c r="E118" s="278"/>
      <c r="F118" s="279">
        <v>0</v>
      </c>
      <c r="G118" s="279">
        <v>0</v>
      </c>
      <c r="H118" s="279">
        <v>0</v>
      </c>
      <c r="I118" s="272"/>
      <c r="J118" s="279">
        <v>0</v>
      </c>
      <c r="K118" s="274" t="s">
        <v>2844</v>
      </c>
    </row>
    <row r="119" spans="1:11" ht="14.45" customHeight="1">
      <c r="A119" s="276" t="s">
        <v>661</v>
      </c>
      <c r="B119" s="250" t="s">
        <v>9027</v>
      </c>
      <c r="C119" s="250"/>
      <c r="D119" s="277" t="s">
        <v>9028</v>
      </c>
      <c r="E119" s="278"/>
      <c r="F119" s="279">
        <v>0</v>
      </c>
      <c r="G119" s="279">
        <v>0</v>
      </c>
      <c r="H119" s="279">
        <v>0</v>
      </c>
      <c r="I119" s="272"/>
      <c r="J119" s="279">
        <v>0</v>
      </c>
      <c r="K119" s="274" t="s">
        <v>2844</v>
      </c>
    </row>
    <row r="120" spans="1:11" ht="14.45" customHeight="1">
      <c r="A120" s="276" t="s">
        <v>12491</v>
      </c>
      <c r="B120" s="250" t="s">
        <v>9029</v>
      </c>
      <c r="C120" s="250"/>
      <c r="D120" s="277" t="s">
        <v>12734</v>
      </c>
      <c r="E120" s="278"/>
      <c r="F120" s="279">
        <v>0</v>
      </c>
      <c r="G120" s="279">
        <v>0</v>
      </c>
      <c r="H120" s="279">
        <v>0</v>
      </c>
      <c r="I120" s="272"/>
      <c r="J120" s="279">
        <v>0</v>
      </c>
      <c r="K120" s="274" t="s">
        <v>2844</v>
      </c>
    </row>
    <row r="121" spans="1:11" ht="14.45" customHeight="1">
      <c r="A121" s="276" t="s">
        <v>13295</v>
      </c>
      <c r="B121" s="250" t="s">
        <v>12737</v>
      </c>
      <c r="C121" s="250"/>
      <c r="D121" s="277" t="s">
        <v>12738</v>
      </c>
      <c r="E121" s="278"/>
      <c r="F121" s="279">
        <v>0</v>
      </c>
      <c r="G121" s="279">
        <v>0</v>
      </c>
      <c r="H121" s="279">
        <v>0</v>
      </c>
      <c r="I121" s="272"/>
      <c r="J121" s="279">
        <v>0</v>
      </c>
      <c r="K121" s="274" t="s">
        <v>2844</v>
      </c>
    </row>
    <row r="122" spans="1:11" ht="14.45" customHeight="1">
      <c r="A122" s="276" t="s">
        <v>13297</v>
      </c>
      <c r="B122" s="250" t="s">
        <v>12745</v>
      </c>
      <c r="C122" s="250"/>
      <c r="D122" s="277" t="s">
        <v>12746</v>
      </c>
      <c r="E122" s="278"/>
      <c r="F122" s="279">
        <v>0</v>
      </c>
      <c r="G122" s="279">
        <v>0</v>
      </c>
      <c r="H122" s="279">
        <v>0</v>
      </c>
      <c r="I122" s="272"/>
      <c r="J122" s="279">
        <v>0</v>
      </c>
      <c r="K122" s="274" t="s">
        <v>2844</v>
      </c>
    </row>
    <row r="123" spans="1:11" ht="14.45" customHeight="1">
      <c r="A123" s="250" t="s">
        <v>13302</v>
      </c>
      <c r="B123" s="250" t="s">
        <v>12747</v>
      </c>
      <c r="C123" s="250"/>
      <c r="D123" s="277" t="s">
        <v>12748</v>
      </c>
      <c r="E123" s="278"/>
      <c r="F123" s="279">
        <v>0</v>
      </c>
      <c r="G123" s="279">
        <v>0</v>
      </c>
      <c r="H123" s="279">
        <v>0</v>
      </c>
      <c r="I123" s="272"/>
      <c r="J123" s="279">
        <v>0</v>
      </c>
      <c r="K123" s="274" t="s">
        <v>2844</v>
      </c>
    </row>
    <row r="124" spans="1:11" ht="14.45" customHeight="1">
      <c r="A124" s="250" t="s">
        <v>11925</v>
      </c>
      <c r="B124" s="250" t="s">
        <v>12749</v>
      </c>
      <c r="C124" s="250"/>
      <c r="D124" s="277" t="s">
        <v>12750</v>
      </c>
      <c r="E124" s="278"/>
      <c r="F124" s="279">
        <v>0</v>
      </c>
      <c r="G124" s="279">
        <v>0</v>
      </c>
      <c r="H124" s="279">
        <v>0</v>
      </c>
      <c r="I124" s="272"/>
      <c r="J124" s="279">
        <v>0</v>
      </c>
      <c r="K124" s="274" t="s">
        <v>2844</v>
      </c>
    </row>
    <row r="125" spans="1:11" ht="12" customHeight="1">
      <c r="A125" s="276"/>
      <c r="B125" s="250"/>
      <c r="C125" s="250"/>
      <c r="D125" s="277"/>
      <c r="E125" s="278"/>
      <c r="F125" s="279"/>
      <c r="G125" s="279"/>
      <c r="H125" s="279"/>
      <c r="I125" s="272"/>
      <c r="J125" s="279"/>
      <c r="K125" s="274"/>
    </row>
    <row r="126" spans="1:11" s="254" customFormat="1" ht="16.350000000000001" customHeight="1">
      <c r="A126" s="251" t="str">
        <f>Menu!B5</f>
        <v>Quý II của năm tài chính kết thúc ngày 31 tháng 12 năm 2015</v>
      </c>
      <c r="B126" s="251"/>
      <c r="C126" s="251"/>
      <c r="D126" s="251"/>
      <c r="E126" s="251"/>
      <c r="F126" s="251"/>
      <c r="G126" s="251"/>
      <c r="H126" s="251"/>
      <c r="I126" s="272"/>
      <c r="J126" s="251"/>
      <c r="K126" s="308"/>
    </row>
    <row r="127" spans="1:11" ht="16.350000000000001" customHeight="1">
      <c r="A127" s="267" t="s">
        <v>5543</v>
      </c>
      <c r="B127" s="250"/>
      <c r="C127" s="250"/>
      <c r="D127" s="277"/>
      <c r="E127" s="278"/>
      <c r="F127" s="279"/>
      <c r="G127" s="279"/>
      <c r="H127" s="279"/>
      <c r="I127" s="279"/>
      <c r="J127" s="279"/>
      <c r="K127" s="274"/>
    </row>
    <row r="128" spans="1:11" s="254" customFormat="1" ht="5.0999999999999996" customHeight="1" thickBot="1">
      <c r="A128" s="284"/>
      <c r="B128" s="302"/>
      <c r="C128" s="302"/>
      <c r="D128" s="302"/>
      <c r="E128" s="302"/>
      <c r="F128" s="302"/>
      <c r="G128" s="302"/>
      <c r="H128" s="302"/>
      <c r="I128" s="302"/>
      <c r="J128" s="302"/>
      <c r="K128" s="308"/>
    </row>
    <row r="129" spans="1:11" ht="9.9499999999999993" customHeight="1">
      <c r="A129" s="303"/>
      <c r="B129" s="304"/>
      <c r="C129" s="304"/>
      <c r="D129" s="305"/>
      <c r="E129" s="306"/>
      <c r="F129" s="307"/>
      <c r="G129" s="307"/>
      <c r="H129" s="307"/>
      <c r="I129" s="307"/>
      <c r="J129" s="307"/>
      <c r="K129" s="274"/>
    </row>
    <row r="130" spans="1:11" s="186" customFormat="1" ht="14.45" customHeight="1">
      <c r="A130" s="172" t="s">
        <v>3227</v>
      </c>
      <c r="B130" s="173"/>
      <c r="C130" s="173"/>
      <c r="D130" s="1933" t="s">
        <v>6086</v>
      </c>
      <c r="E130" s="1934" t="s">
        <v>6087</v>
      </c>
      <c r="F130" s="257" t="s">
        <v>4021</v>
      </c>
      <c r="G130" s="258"/>
      <c r="H130" s="257"/>
      <c r="I130" s="258"/>
      <c r="J130" s="250"/>
      <c r="K130" s="185"/>
    </row>
    <row r="131" spans="1:11" s="186" customFormat="1" ht="15" customHeight="1">
      <c r="A131" s="172"/>
      <c r="B131" s="173"/>
      <c r="C131" s="173"/>
      <c r="D131" s="1933"/>
      <c r="E131" s="1934"/>
      <c r="F131" s="837" t="s">
        <v>6450</v>
      </c>
      <c r="G131" s="837" t="s">
        <v>6084</v>
      </c>
      <c r="H131" s="837" t="s">
        <v>48</v>
      </c>
      <c r="I131" s="838"/>
      <c r="J131" s="839" t="s">
        <v>4022</v>
      </c>
      <c r="K131" s="185"/>
    </row>
    <row r="132" spans="1:11" ht="5.25" customHeight="1">
      <c r="A132" s="276"/>
      <c r="B132" s="250"/>
      <c r="C132" s="250"/>
      <c r="D132" s="277"/>
      <c r="E132" s="278"/>
      <c r="F132" s="279"/>
      <c r="G132" s="279"/>
      <c r="H132" s="279"/>
      <c r="I132" s="272"/>
      <c r="J132" s="279"/>
      <c r="K132" s="274"/>
    </row>
    <row r="133" spans="1:11" ht="15" customHeight="1">
      <c r="A133" s="267" t="s">
        <v>1727</v>
      </c>
      <c r="B133" s="267" t="s">
        <v>12751</v>
      </c>
      <c r="C133" s="267"/>
      <c r="D133" s="270">
        <v>400</v>
      </c>
      <c r="E133" s="271"/>
      <c r="F133" s="272">
        <v>0</v>
      </c>
      <c r="G133" s="272">
        <v>0</v>
      </c>
      <c r="H133" s="272">
        <v>0</v>
      </c>
      <c r="I133" s="272"/>
      <c r="J133" s="272">
        <v>0</v>
      </c>
      <c r="K133" s="274"/>
    </row>
    <row r="134" spans="1:11" ht="12" customHeight="1">
      <c r="A134" s="267"/>
      <c r="B134" s="267"/>
      <c r="C134" s="267"/>
      <c r="D134" s="270"/>
      <c r="E134" s="271"/>
      <c r="F134" s="272"/>
      <c r="G134" s="272"/>
      <c r="H134" s="272"/>
      <c r="I134" s="272"/>
      <c r="J134" s="272"/>
      <c r="K134" s="274"/>
    </row>
    <row r="135" spans="1:11" ht="14.45" customHeight="1">
      <c r="A135" s="267" t="s">
        <v>531</v>
      </c>
      <c r="B135" s="267" t="s">
        <v>12752</v>
      </c>
      <c r="C135" s="267"/>
      <c r="D135" s="270">
        <v>410</v>
      </c>
      <c r="E135" s="271"/>
      <c r="F135" s="272">
        <v>0</v>
      </c>
      <c r="G135" s="272">
        <v>0</v>
      </c>
      <c r="H135" s="272">
        <v>0</v>
      </c>
      <c r="I135" s="272"/>
      <c r="J135" s="272">
        <v>0</v>
      </c>
      <c r="K135" s="274"/>
    </row>
    <row r="136" spans="1:11" ht="14.45" customHeight="1">
      <c r="A136" s="276" t="s">
        <v>533</v>
      </c>
      <c r="B136" s="250" t="s">
        <v>12753</v>
      </c>
      <c r="C136" s="250"/>
      <c r="D136" s="277">
        <v>411</v>
      </c>
      <c r="E136" s="278"/>
      <c r="F136" s="279">
        <v>0</v>
      </c>
      <c r="G136" s="279">
        <v>0</v>
      </c>
      <c r="H136" s="279">
        <v>0</v>
      </c>
      <c r="I136" s="272"/>
      <c r="J136" s="279">
        <v>0</v>
      </c>
      <c r="K136" s="274" t="s">
        <v>2844</v>
      </c>
    </row>
    <row r="137" spans="1:11" ht="14.45" customHeight="1">
      <c r="A137" s="276" t="s">
        <v>661</v>
      </c>
      <c r="B137" s="250" t="s">
        <v>12755</v>
      </c>
      <c r="C137" s="250"/>
      <c r="D137" s="277">
        <v>412</v>
      </c>
      <c r="E137" s="278"/>
      <c r="F137" s="279">
        <v>0</v>
      </c>
      <c r="G137" s="279">
        <v>0</v>
      </c>
      <c r="H137" s="279">
        <v>0</v>
      </c>
      <c r="I137" s="272"/>
      <c r="J137" s="279">
        <v>0</v>
      </c>
      <c r="K137" s="274" t="s">
        <v>2844</v>
      </c>
    </row>
    <row r="138" spans="1:11" ht="14.45" customHeight="1">
      <c r="A138" s="276" t="s">
        <v>12491</v>
      </c>
      <c r="B138" s="250" t="s">
        <v>12756</v>
      </c>
      <c r="C138" s="250"/>
      <c r="D138" s="277">
        <v>413</v>
      </c>
      <c r="E138" s="278"/>
      <c r="F138" s="279">
        <v>0</v>
      </c>
      <c r="G138" s="279">
        <v>0</v>
      </c>
      <c r="H138" s="279">
        <v>0</v>
      </c>
      <c r="I138" s="272"/>
      <c r="J138" s="279">
        <v>0</v>
      </c>
      <c r="K138" s="274" t="s">
        <v>2844</v>
      </c>
    </row>
    <row r="139" spans="1:11" ht="14.45" customHeight="1">
      <c r="A139" s="276" t="s">
        <v>13295</v>
      </c>
      <c r="B139" s="250" t="s">
        <v>7075</v>
      </c>
      <c r="C139" s="250"/>
      <c r="D139" s="277">
        <v>414</v>
      </c>
      <c r="E139" s="278"/>
      <c r="F139" s="279">
        <v>0</v>
      </c>
      <c r="G139" s="279">
        <v>0</v>
      </c>
      <c r="H139" s="279">
        <v>0</v>
      </c>
      <c r="I139" s="272"/>
      <c r="J139" s="279">
        <v>0</v>
      </c>
      <c r="K139" s="274" t="s">
        <v>2844</v>
      </c>
    </row>
    <row r="140" spans="1:11" ht="14.45" customHeight="1">
      <c r="A140" s="276" t="s">
        <v>13297</v>
      </c>
      <c r="B140" s="250" t="s">
        <v>410</v>
      </c>
      <c r="C140" s="250"/>
      <c r="D140" s="277">
        <v>415</v>
      </c>
      <c r="E140" s="278"/>
      <c r="F140" s="279">
        <v>0</v>
      </c>
      <c r="G140" s="279">
        <v>0</v>
      </c>
      <c r="H140" s="279">
        <v>0</v>
      </c>
      <c r="I140" s="272"/>
      <c r="J140" s="279">
        <v>0</v>
      </c>
      <c r="K140" s="274" t="s">
        <v>2844</v>
      </c>
    </row>
    <row r="141" spans="1:11" ht="14.45" customHeight="1">
      <c r="A141" s="276" t="s">
        <v>13302</v>
      </c>
      <c r="B141" s="250" t="s">
        <v>6453</v>
      </c>
      <c r="C141" s="250"/>
      <c r="D141" s="277">
        <v>416</v>
      </c>
      <c r="E141" s="278"/>
      <c r="F141" s="279">
        <v>0</v>
      </c>
      <c r="G141" s="279">
        <v>0</v>
      </c>
      <c r="H141" s="279">
        <v>0</v>
      </c>
      <c r="I141" s="272"/>
      <c r="J141" s="279">
        <v>0</v>
      </c>
      <c r="K141" s="274" t="s">
        <v>2844</v>
      </c>
    </row>
    <row r="142" spans="1:11" ht="14.45" customHeight="1">
      <c r="A142" s="276" t="s">
        <v>11925</v>
      </c>
      <c r="B142" s="250" t="s">
        <v>2732</v>
      </c>
      <c r="C142" s="250"/>
      <c r="D142" s="277">
        <v>417</v>
      </c>
      <c r="E142" s="278"/>
      <c r="F142" s="279">
        <v>0</v>
      </c>
      <c r="G142" s="279">
        <v>0</v>
      </c>
      <c r="H142" s="279">
        <v>0</v>
      </c>
      <c r="I142" s="272"/>
      <c r="J142" s="279">
        <v>0</v>
      </c>
      <c r="K142" s="274" t="s">
        <v>2844</v>
      </c>
    </row>
    <row r="143" spans="1:11" ht="14.45" customHeight="1">
      <c r="A143" s="276" t="s">
        <v>7589</v>
      </c>
      <c r="B143" s="250" t="s">
        <v>2733</v>
      </c>
      <c r="C143" s="250"/>
      <c r="D143" s="277">
        <v>418</v>
      </c>
      <c r="E143" s="278"/>
      <c r="F143" s="279">
        <v>0</v>
      </c>
      <c r="G143" s="279">
        <v>0</v>
      </c>
      <c r="H143" s="279">
        <v>0</v>
      </c>
      <c r="I143" s="272"/>
      <c r="J143" s="279">
        <v>0</v>
      </c>
      <c r="K143" s="274" t="s">
        <v>2844</v>
      </c>
    </row>
    <row r="144" spans="1:11" ht="14.45" customHeight="1">
      <c r="A144" s="276" t="s">
        <v>12125</v>
      </c>
      <c r="B144" s="250" t="s">
        <v>7079</v>
      </c>
      <c r="C144" s="250"/>
      <c r="D144" s="277">
        <v>419</v>
      </c>
      <c r="E144" s="278"/>
      <c r="F144" s="279">
        <v>0</v>
      </c>
      <c r="G144" s="279">
        <v>0</v>
      </c>
      <c r="H144" s="279">
        <v>0</v>
      </c>
      <c r="I144" s="272"/>
      <c r="J144" s="279">
        <v>0</v>
      </c>
      <c r="K144" s="274" t="s">
        <v>2844</v>
      </c>
    </row>
    <row r="145" spans="1:11" ht="14.45" customHeight="1">
      <c r="A145" s="250" t="s">
        <v>9020</v>
      </c>
      <c r="B145" s="250" t="s">
        <v>7080</v>
      </c>
      <c r="C145" s="250"/>
      <c r="D145" s="277" t="s">
        <v>7081</v>
      </c>
      <c r="E145" s="278"/>
      <c r="F145" s="279">
        <v>0</v>
      </c>
      <c r="G145" s="279">
        <v>0</v>
      </c>
      <c r="H145" s="279">
        <v>0</v>
      </c>
      <c r="I145" s="272"/>
      <c r="J145" s="279">
        <v>0</v>
      </c>
      <c r="K145" s="274" t="s">
        <v>2844</v>
      </c>
    </row>
    <row r="146" spans="1:11" ht="14.45" customHeight="1">
      <c r="A146" s="250" t="s">
        <v>6106</v>
      </c>
      <c r="B146" s="250" t="s">
        <v>6107</v>
      </c>
      <c r="C146" s="250"/>
      <c r="D146" s="277" t="s">
        <v>6108</v>
      </c>
      <c r="E146" s="278"/>
      <c r="F146" s="279">
        <v>0</v>
      </c>
      <c r="G146" s="279">
        <v>0</v>
      </c>
      <c r="H146" s="279">
        <v>0</v>
      </c>
      <c r="I146" s="272"/>
      <c r="J146" s="279">
        <v>0</v>
      </c>
      <c r="K146" s="274" t="s">
        <v>2844</v>
      </c>
    </row>
    <row r="147" spans="1:11" ht="12" customHeight="1">
      <c r="A147" s="276"/>
      <c r="B147" s="250"/>
      <c r="C147" s="250"/>
      <c r="D147" s="277"/>
      <c r="E147" s="278"/>
      <c r="F147" s="279"/>
      <c r="G147" s="279"/>
      <c r="H147" s="279"/>
      <c r="I147" s="272"/>
      <c r="J147" s="279"/>
      <c r="K147" s="274"/>
    </row>
    <row r="148" spans="1:11" ht="14.45" customHeight="1">
      <c r="A148" s="267" t="s">
        <v>657</v>
      </c>
      <c r="B148" s="267" t="s">
        <v>6109</v>
      </c>
      <c r="C148" s="267"/>
      <c r="D148" s="270" t="s">
        <v>6110</v>
      </c>
      <c r="E148" s="271"/>
      <c r="F148" s="272">
        <v>0</v>
      </c>
      <c r="G148" s="272">
        <v>0</v>
      </c>
      <c r="H148" s="272">
        <v>0</v>
      </c>
      <c r="I148" s="272"/>
      <c r="J148" s="272">
        <v>0</v>
      </c>
      <c r="K148" s="274"/>
    </row>
    <row r="149" spans="1:11" ht="14.45" customHeight="1">
      <c r="A149" s="276" t="s">
        <v>533</v>
      </c>
      <c r="B149" s="250" t="s">
        <v>11620</v>
      </c>
      <c r="C149" s="250"/>
      <c r="D149" s="277" t="s">
        <v>11168</v>
      </c>
      <c r="E149" s="278"/>
      <c r="F149" s="279">
        <v>0</v>
      </c>
      <c r="G149" s="279">
        <v>0</v>
      </c>
      <c r="H149" s="279">
        <v>0</v>
      </c>
      <c r="I149" s="272"/>
      <c r="J149" s="279">
        <v>0</v>
      </c>
      <c r="K149" s="274" t="s">
        <v>2844</v>
      </c>
    </row>
    <row r="150" spans="1:11" ht="14.45" customHeight="1">
      <c r="A150" s="276" t="s">
        <v>661</v>
      </c>
      <c r="B150" s="250" t="s">
        <v>11172</v>
      </c>
      <c r="C150" s="250"/>
      <c r="D150" s="277" t="s">
        <v>11173</v>
      </c>
      <c r="E150" s="278"/>
      <c r="F150" s="279">
        <v>0</v>
      </c>
      <c r="G150" s="279">
        <v>0</v>
      </c>
      <c r="H150" s="279">
        <v>0</v>
      </c>
      <c r="I150" s="272"/>
      <c r="J150" s="279">
        <v>0</v>
      </c>
      <c r="K150" s="274" t="s">
        <v>2844</v>
      </c>
    </row>
    <row r="151" spans="1:11" ht="14.45" customHeight="1">
      <c r="A151" s="276" t="s">
        <v>12491</v>
      </c>
      <c r="B151" s="250" t="s">
        <v>1310</v>
      </c>
      <c r="C151" s="250"/>
      <c r="D151" s="277" t="s">
        <v>1311</v>
      </c>
      <c r="E151" s="278"/>
      <c r="F151" s="279">
        <v>0</v>
      </c>
      <c r="G151" s="279">
        <v>0</v>
      </c>
      <c r="H151" s="279">
        <v>0</v>
      </c>
      <c r="I151" s="272"/>
      <c r="J151" s="279">
        <v>0</v>
      </c>
      <c r="K151" s="274" t="s">
        <v>2844</v>
      </c>
    </row>
    <row r="152" spans="1:11" ht="12" hidden="1" customHeight="1" outlineLevel="1">
      <c r="A152" s="276"/>
      <c r="B152" s="250"/>
      <c r="C152" s="250"/>
      <c r="D152" s="277"/>
      <c r="E152" s="278"/>
      <c r="F152" s="279"/>
      <c r="G152" s="279"/>
      <c r="H152" s="279"/>
      <c r="I152" s="272"/>
      <c r="J152" s="279"/>
      <c r="K152" s="274"/>
    </row>
    <row r="153" spans="1:11" ht="15" hidden="1" customHeight="1" outlineLevel="1">
      <c r="A153" s="267" t="s">
        <v>4501</v>
      </c>
      <c r="B153" s="267" t="s">
        <v>4502</v>
      </c>
      <c r="C153" s="267"/>
      <c r="D153" s="270" t="s">
        <v>4503</v>
      </c>
      <c r="E153" s="271"/>
      <c r="F153" s="272">
        <v>0</v>
      </c>
      <c r="G153" s="272">
        <v>0</v>
      </c>
      <c r="H153" s="272">
        <v>0</v>
      </c>
      <c r="I153" s="272"/>
      <c r="J153" s="272">
        <v>0</v>
      </c>
      <c r="K153" s="274"/>
    </row>
    <row r="154" spans="1:11" ht="12" customHeight="1" collapsed="1">
      <c r="A154" s="276"/>
      <c r="B154" s="250"/>
      <c r="C154" s="250"/>
      <c r="D154" s="277"/>
      <c r="E154" s="278"/>
      <c r="F154" s="279"/>
      <c r="G154" s="279"/>
      <c r="H154" s="279"/>
      <c r="I154" s="272"/>
      <c r="J154" s="279"/>
      <c r="K154" s="274"/>
    </row>
    <row r="155" spans="1:11" ht="17.100000000000001" customHeight="1" thickBot="1">
      <c r="A155" s="267"/>
      <c r="B155" s="267" t="s">
        <v>4504</v>
      </c>
      <c r="C155" s="267"/>
      <c r="D155" s="270" t="s">
        <v>4505</v>
      </c>
      <c r="E155" s="271"/>
      <c r="F155" s="293">
        <v>0</v>
      </c>
      <c r="G155" s="293">
        <v>0</v>
      </c>
      <c r="H155" s="293">
        <v>0</v>
      </c>
      <c r="I155" s="272"/>
      <c r="J155" s="293">
        <v>0</v>
      </c>
      <c r="K155" s="274"/>
    </row>
    <row r="156" spans="1:11" s="254" customFormat="1" ht="16.350000000000001" customHeight="1" thickTop="1">
      <c r="A156" s="250" t="str">
        <f>Menu!B5</f>
        <v>Quý II của năm tài chính kết thúc ngày 31 tháng 12 năm 2015</v>
      </c>
      <c r="B156" s="251"/>
      <c r="C156" s="251"/>
      <c r="D156" s="251"/>
      <c r="E156" s="251"/>
      <c r="F156" s="295">
        <v>0</v>
      </c>
      <c r="G156" s="295">
        <v>0</v>
      </c>
      <c r="H156" s="295">
        <v>0</v>
      </c>
      <c r="I156" s="251"/>
      <c r="J156" s="295">
        <v>0</v>
      </c>
      <c r="K156" s="308"/>
    </row>
    <row r="157" spans="1:11" ht="16.350000000000001" customHeight="1">
      <c r="A157" s="267" t="s">
        <v>5540</v>
      </c>
      <c r="B157" s="250"/>
      <c r="C157" s="250"/>
      <c r="D157" s="277"/>
      <c r="E157" s="278"/>
      <c r="F157" s="279"/>
      <c r="G157" s="279"/>
      <c r="H157" s="279"/>
      <c r="I157" s="279"/>
      <c r="J157" s="279"/>
      <c r="K157" s="274"/>
    </row>
    <row r="158" spans="1:11" s="254" customFormat="1" ht="5.0999999999999996" customHeight="1" thickBot="1">
      <c r="A158" s="255"/>
      <c r="B158" s="256"/>
      <c r="C158" s="256"/>
      <c r="D158" s="256"/>
      <c r="E158" s="256"/>
      <c r="F158" s="256"/>
      <c r="G158" s="256"/>
      <c r="H158" s="256"/>
      <c r="I158" s="256"/>
      <c r="J158" s="256"/>
      <c r="K158" s="308"/>
    </row>
    <row r="159" spans="1:11" ht="6.75" customHeight="1">
      <c r="A159" s="267"/>
      <c r="B159" s="250"/>
      <c r="C159" s="250"/>
      <c r="D159" s="277"/>
      <c r="E159" s="278"/>
      <c r="F159" s="279"/>
      <c r="G159" s="279"/>
      <c r="H159" s="279"/>
      <c r="I159" s="279"/>
      <c r="J159" s="279"/>
      <c r="K159" s="274"/>
    </row>
    <row r="160" spans="1:11" ht="20.25" customHeight="1">
      <c r="A160" s="262" t="s">
        <v>12469</v>
      </c>
      <c r="B160" s="257"/>
      <c r="C160" s="257"/>
      <c r="D160" s="257"/>
      <c r="E160" s="257"/>
      <c r="F160" s="296"/>
      <c r="G160" s="296"/>
      <c r="H160" s="296"/>
      <c r="I160" s="296"/>
      <c r="J160" s="296"/>
      <c r="K160" s="274"/>
    </row>
    <row r="161" spans="1:18" ht="6.75" customHeight="1">
      <c r="A161" s="250"/>
      <c r="B161" s="250"/>
      <c r="C161" s="250"/>
      <c r="D161" s="277"/>
      <c r="E161" s="278"/>
      <c r="F161" s="279"/>
      <c r="G161" s="279"/>
      <c r="H161" s="279"/>
      <c r="I161" s="279"/>
      <c r="J161" s="279"/>
      <c r="K161" s="274"/>
    </row>
    <row r="162" spans="1:18" s="186" customFormat="1" ht="27.95" customHeight="1">
      <c r="A162" s="172" t="s">
        <v>12470</v>
      </c>
      <c r="B162" s="173"/>
      <c r="C162" s="173"/>
      <c r="D162" s="177"/>
      <c r="E162" s="1934" t="s">
        <v>6087</v>
      </c>
      <c r="F162" s="257" t="s">
        <v>4021</v>
      </c>
      <c r="G162" s="258"/>
      <c r="H162" s="257"/>
      <c r="I162" s="258"/>
      <c r="J162" s="250"/>
      <c r="K162" s="185"/>
    </row>
    <row r="163" spans="1:18" ht="15" customHeight="1">
      <c r="A163" s="267"/>
      <c r="B163" s="267"/>
      <c r="C163" s="267"/>
      <c r="D163" s="270"/>
      <c r="E163" s="1934"/>
      <c r="F163" s="837" t="s">
        <v>6450</v>
      </c>
      <c r="G163" s="837" t="s">
        <v>6084</v>
      </c>
      <c r="H163" s="837" t="s">
        <v>48</v>
      </c>
      <c r="I163" s="838"/>
      <c r="J163" s="839" t="s">
        <v>4022</v>
      </c>
      <c r="K163" s="274"/>
    </row>
    <row r="164" spans="1:18" ht="15" customHeight="1">
      <c r="A164" s="276" t="s">
        <v>533</v>
      </c>
      <c r="B164" s="250" t="s">
        <v>12471</v>
      </c>
      <c r="C164" s="250"/>
      <c r="D164" s="277"/>
      <c r="E164" s="278"/>
      <c r="F164" s="279">
        <v>0</v>
      </c>
      <c r="G164" s="279">
        <v>0</v>
      </c>
      <c r="H164" s="279">
        <v>0</v>
      </c>
      <c r="I164" s="279"/>
      <c r="J164" s="279">
        <v>0</v>
      </c>
      <c r="K164" s="274" t="s">
        <v>2844</v>
      </c>
      <c r="R164" s="281" t="s">
        <v>12236</v>
      </c>
    </row>
    <row r="165" spans="1:18" ht="15" customHeight="1">
      <c r="A165" s="276" t="s">
        <v>661</v>
      </c>
      <c r="B165" s="250" t="s">
        <v>7811</v>
      </c>
      <c r="C165" s="250"/>
      <c r="D165" s="277"/>
      <c r="E165" s="278"/>
      <c r="F165" s="279">
        <v>0</v>
      </c>
      <c r="G165" s="279">
        <v>0</v>
      </c>
      <c r="H165" s="279">
        <v>0</v>
      </c>
      <c r="I165" s="279"/>
      <c r="J165" s="279">
        <v>0</v>
      </c>
      <c r="K165" s="274" t="s">
        <v>2844</v>
      </c>
      <c r="R165" s="281" t="s">
        <v>12237</v>
      </c>
    </row>
    <row r="166" spans="1:18" ht="15" customHeight="1">
      <c r="A166" s="276" t="s">
        <v>12491</v>
      </c>
      <c r="B166" s="250" t="s">
        <v>11859</v>
      </c>
      <c r="C166" s="250"/>
      <c r="D166" s="277"/>
      <c r="E166" s="278"/>
      <c r="F166" s="279">
        <v>0</v>
      </c>
      <c r="G166" s="279">
        <v>0</v>
      </c>
      <c r="H166" s="279">
        <v>0</v>
      </c>
      <c r="I166" s="279"/>
      <c r="J166" s="279">
        <v>0</v>
      </c>
      <c r="K166" s="274" t="s">
        <v>2844</v>
      </c>
      <c r="R166" s="281" t="s">
        <v>12238</v>
      </c>
    </row>
    <row r="167" spans="1:18" ht="15" customHeight="1">
      <c r="A167" s="276" t="s">
        <v>13295</v>
      </c>
      <c r="B167" s="250" t="s">
        <v>11860</v>
      </c>
      <c r="C167" s="250"/>
      <c r="D167" s="277"/>
      <c r="E167" s="278"/>
      <c r="F167" s="279">
        <v>0</v>
      </c>
      <c r="G167" s="279">
        <v>0</v>
      </c>
      <c r="H167" s="279">
        <v>0</v>
      </c>
      <c r="I167" s="279"/>
      <c r="J167" s="279">
        <v>0</v>
      </c>
      <c r="K167" s="274" t="s">
        <v>2844</v>
      </c>
      <c r="R167" s="281" t="s">
        <v>12239</v>
      </c>
    </row>
    <row r="168" spans="1:18" ht="15" customHeight="1">
      <c r="A168" s="276" t="s">
        <v>13297</v>
      </c>
      <c r="B168" s="250" t="s">
        <v>11861</v>
      </c>
      <c r="C168" s="250"/>
      <c r="D168" s="277"/>
      <c r="E168" s="278"/>
      <c r="F168" s="279"/>
      <c r="G168" s="279"/>
      <c r="H168" s="279"/>
      <c r="I168" s="279"/>
      <c r="J168" s="279"/>
      <c r="K168" s="274"/>
    </row>
    <row r="169" spans="1:18" ht="15" customHeight="1">
      <c r="A169" s="276"/>
      <c r="B169" s="250" t="s">
        <v>11862</v>
      </c>
      <c r="C169" s="250"/>
      <c r="D169" s="277"/>
      <c r="E169" s="278"/>
      <c r="F169" s="586">
        <v>0</v>
      </c>
      <c r="G169" s="586">
        <v>0</v>
      </c>
      <c r="H169" s="586">
        <v>0</v>
      </c>
      <c r="I169" s="586"/>
      <c r="J169" s="586">
        <v>0</v>
      </c>
      <c r="K169" s="274"/>
      <c r="R169" s="281" t="s">
        <v>12240</v>
      </c>
    </row>
    <row r="170" spans="1:18" ht="15" customHeight="1">
      <c r="A170" s="276"/>
      <c r="B170" s="250" t="s">
        <v>11863</v>
      </c>
      <c r="C170" s="250"/>
      <c r="D170" s="277"/>
      <c r="E170" s="278"/>
      <c r="F170" s="586">
        <v>0</v>
      </c>
      <c r="G170" s="586">
        <v>0</v>
      </c>
      <c r="H170" s="586">
        <v>0</v>
      </c>
      <c r="I170" s="586"/>
      <c r="J170" s="586">
        <v>0</v>
      </c>
      <c r="K170" s="274"/>
      <c r="R170" s="281" t="s">
        <v>12241</v>
      </c>
    </row>
    <row r="171" spans="1:18" ht="15" customHeight="1">
      <c r="A171" s="276"/>
      <c r="B171" s="250" t="s">
        <v>11864</v>
      </c>
      <c r="C171" s="250"/>
      <c r="D171" s="277"/>
      <c r="E171" s="278"/>
      <c r="F171" s="586">
        <v>0</v>
      </c>
      <c r="G171" s="586">
        <v>0</v>
      </c>
      <c r="H171" s="586">
        <v>0</v>
      </c>
      <c r="I171" s="586"/>
      <c r="J171" s="586">
        <v>0</v>
      </c>
      <c r="K171" s="274"/>
      <c r="R171" s="281" t="s">
        <v>12242</v>
      </c>
    </row>
    <row r="172" spans="1:18" ht="15" customHeight="1">
      <c r="A172" s="276"/>
      <c r="B172" s="250" t="s">
        <v>5850</v>
      </c>
      <c r="C172" s="250"/>
      <c r="D172" s="277"/>
      <c r="E172" s="278"/>
      <c r="F172" s="586">
        <v>0</v>
      </c>
      <c r="G172" s="586">
        <v>0</v>
      </c>
      <c r="H172" s="586">
        <v>0</v>
      </c>
      <c r="I172" s="586"/>
      <c r="J172" s="586">
        <v>0</v>
      </c>
      <c r="K172" s="274"/>
      <c r="R172" s="281" t="s">
        <v>12243</v>
      </c>
    </row>
    <row r="173" spans="1:18" ht="15" customHeight="1">
      <c r="A173" s="276"/>
      <c r="B173" s="250" t="s">
        <v>5851</v>
      </c>
      <c r="C173" s="250"/>
      <c r="D173" s="277"/>
      <c r="E173" s="278"/>
      <c r="F173" s="586">
        <v>0</v>
      </c>
      <c r="G173" s="586">
        <v>0</v>
      </c>
      <c r="H173" s="586">
        <v>0</v>
      </c>
      <c r="I173" s="586"/>
      <c r="J173" s="586">
        <v>0</v>
      </c>
      <c r="K173" s="274"/>
      <c r="R173" s="281" t="s">
        <v>12244</v>
      </c>
    </row>
    <row r="174" spans="1:18" ht="15" customHeight="1">
      <c r="A174" s="276"/>
      <c r="B174" s="250" t="s">
        <v>5852</v>
      </c>
      <c r="C174" s="250"/>
      <c r="D174" s="277"/>
      <c r="E174" s="278"/>
      <c r="F174" s="586">
        <v>0</v>
      </c>
      <c r="G174" s="586">
        <v>0</v>
      </c>
      <c r="H174" s="586">
        <v>0</v>
      </c>
      <c r="I174" s="586"/>
      <c r="J174" s="586">
        <v>0</v>
      </c>
      <c r="K174" s="274"/>
      <c r="R174" s="281" t="s">
        <v>2073</v>
      </c>
    </row>
    <row r="175" spans="1:18" ht="15" customHeight="1">
      <c r="A175" s="276"/>
      <c r="B175" s="250" t="s">
        <v>5853</v>
      </c>
      <c r="C175" s="250"/>
      <c r="D175" s="277"/>
      <c r="E175" s="278"/>
      <c r="F175" s="586">
        <v>0</v>
      </c>
      <c r="G175" s="586">
        <v>0</v>
      </c>
      <c r="H175" s="586">
        <v>0</v>
      </c>
      <c r="I175" s="586"/>
      <c r="J175" s="586">
        <v>0</v>
      </c>
      <c r="K175" s="274"/>
      <c r="R175" s="281" t="s">
        <v>2074</v>
      </c>
    </row>
    <row r="176" spans="1:18" ht="15" customHeight="1">
      <c r="A176" s="276"/>
      <c r="B176" s="250" t="s">
        <v>5854</v>
      </c>
      <c r="C176" s="250"/>
      <c r="D176" s="277"/>
      <c r="E176" s="278"/>
      <c r="F176" s="586">
        <v>0</v>
      </c>
      <c r="G176" s="586">
        <v>0</v>
      </c>
      <c r="H176" s="586">
        <v>0</v>
      </c>
      <c r="I176" s="586"/>
      <c r="J176" s="586">
        <v>0</v>
      </c>
      <c r="K176" s="274"/>
      <c r="R176" s="281" t="s">
        <v>2076</v>
      </c>
    </row>
    <row r="177" spans="1:18" ht="15" customHeight="1">
      <c r="A177" s="276" t="s">
        <v>13302</v>
      </c>
      <c r="B177" s="250" t="s">
        <v>3246</v>
      </c>
      <c r="C177" s="250"/>
      <c r="D177" s="277"/>
      <c r="E177" s="278"/>
      <c r="F177" s="279">
        <v>0</v>
      </c>
      <c r="G177" s="279">
        <v>0</v>
      </c>
      <c r="H177" s="279">
        <v>0</v>
      </c>
      <c r="I177" s="279"/>
      <c r="J177" s="279">
        <v>0</v>
      </c>
      <c r="K177" s="274" t="s">
        <v>2844</v>
      </c>
      <c r="R177" s="281" t="s">
        <v>2075</v>
      </c>
    </row>
    <row r="178" spans="1:18" ht="3" customHeight="1">
      <c r="A178" s="250"/>
      <c r="B178" s="250"/>
      <c r="C178" s="250"/>
      <c r="D178" s="250"/>
      <c r="E178" s="251"/>
      <c r="F178" s="279"/>
      <c r="G178" s="279"/>
      <c r="H178" s="279"/>
      <c r="I178" s="279"/>
      <c r="J178" s="279"/>
      <c r="K178" s="274"/>
    </row>
    <row r="179" spans="1:18" ht="3" customHeight="1">
      <c r="A179" s="250"/>
      <c r="B179" s="250"/>
      <c r="C179" s="250"/>
      <c r="D179" s="250"/>
      <c r="E179" s="251"/>
      <c r="F179" s="279"/>
      <c r="G179" s="279"/>
      <c r="H179" s="279"/>
      <c r="I179" s="279"/>
      <c r="J179" s="279"/>
      <c r="K179" s="274"/>
    </row>
    <row r="180" spans="1:18" s="261" customFormat="1" ht="15" customHeight="1">
      <c r="A180" s="251"/>
      <c r="B180" s="251"/>
      <c r="C180" s="251"/>
      <c r="D180" s="251"/>
      <c r="E180" s="251"/>
      <c r="F180" s="259"/>
      <c r="G180" s="259"/>
      <c r="H180" s="259" t="str">
        <f>Menu!B9</f>
        <v>Lập ngày 12 tháng 8 năm 2015</v>
      </c>
      <c r="I180" s="259"/>
      <c r="J180" s="259"/>
      <c r="K180" s="265"/>
    </row>
    <row r="181" spans="1:18" s="261" customFormat="1" ht="20.100000000000001" customHeight="1">
      <c r="A181" s="849"/>
      <c r="B181" s="849"/>
      <c r="C181" s="270" t="str">
        <f>Menu!A12</f>
        <v>Người lập biểu</v>
      </c>
      <c r="D181" s="848"/>
      <c r="E181" s="849"/>
      <c r="F181" s="270" t="str">
        <f>Menu!A13</f>
        <v>Kế toán trưởng</v>
      </c>
      <c r="G181" s="263"/>
      <c r="H181" s="270" t="str">
        <f>Menu!A14</f>
        <v>Tổng Giám đốc</v>
      </c>
      <c r="I181" s="259"/>
      <c r="J181" s="263"/>
      <c r="K181" s="265"/>
    </row>
    <row r="182" spans="1:18" s="261" customFormat="1" ht="12" customHeight="1">
      <c r="A182" s="848"/>
      <c r="B182" s="848"/>
      <c r="C182" s="278"/>
      <c r="D182" s="259"/>
      <c r="E182" s="259"/>
      <c r="F182" s="278"/>
      <c r="G182" s="259"/>
      <c r="H182" s="278"/>
      <c r="I182" s="259"/>
      <c r="J182" s="259"/>
      <c r="K182" s="265"/>
    </row>
    <row r="183" spans="1:18" s="261" customFormat="1" ht="12" customHeight="1">
      <c r="A183" s="848"/>
      <c r="B183" s="848"/>
      <c r="C183" s="278"/>
      <c r="D183" s="259"/>
      <c r="E183" s="259"/>
      <c r="F183" s="278"/>
      <c r="G183" s="259"/>
      <c r="H183" s="278"/>
      <c r="I183" s="259"/>
      <c r="J183" s="259"/>
      <c r="K183" s="265"/>
    </row>
    <row r="184" spans="1:18" s="261" customFormat="1" ht="12" customHeight="1">
      <c r="A184" s="848"/>
      <c r="B184" s="848"/>
      <c r="C184" s="278"/>
      <c r="D184" s="259"/>
      <c r="E184" s="259"/>
      <c r="F184" s="278"/>
      <c r="G184" s="259"/>
      <c r="H184" s="278"/>
      <c r="I184" s="259"/>
      <c r="J184" s="259"/>
      <c r="K184" s="265"/>
    </row>
    <row r="185" spans="1:18" s="261" customFormat="1" ht="12" customHeight="1">
      <c r="A185" s="848"/>
      <c r="B185" s="848"/>
      <c r="C185" s="278"/>
      <c r="D185" s="259"/>
      <c r="E185" s="259"/>
      <c r="F185" s="278"/>
      <c r="G185" s="259"/>
      <c r="H185" s="278"/>
      <c r="I185" s="259"/>
      <c r="J185" s="259"/>
      <c r="K185" s="265"/>
    </row>
    <row r="186" spans="1:18" s="261" customFormat="1" ht="12" customHeight="1">
      <c r="A186" s="848"/>
      <c r="B186" s="848"/>
      <c r="C186" s="278"/>
      <c r="D186" s="259"/>
      <c r="E186" s="259"/>
      <c r="F186" s="278"/>
      <c r="G186" s="259"/>
      <c r="H186" s="278"/>
      <c r="I186" s="259"/>
      <c r="J186" s="259"/>
      <c r="K186" s="265"/>
    </row>
    <row r="187" spans="1:18" s="261" customFormat="1" ht="15" customHeight="1">
      <c r="A187" s="848"/>
      <c r="B187" s="848"/>
      <c r="C187" s="278" t="s">
        <v>3247</v>
      </c>
      <c r="D187" s="259"/>
      <c r="E187" s="259"/>
      <c r="F187" s="278" t="s">
        <v>3248</v>
      </c>
      <c r="G187" s="259"/>
      <c r="H187" s="278" t="s">
        <v>3247</v>
      </c>
      <c r="I187" s="259"/>
      <c r="J187" s="259"/>
      <c r="K187" s="265"/>
    </row>
    <row r="188" spans="1:18" s="261" customFormat="1" ht="20.100000000000001" customHeight="1">
      <c r="A188" s="849"/>
      <c r="B188" s="849"/>
      <c r="C188" s="271" t="str">
        <f>Menu!B12</f>
        <v>Vương Thị Ánh Duyên</v>
      </c>
      <c r="D188" s="259"/>
      <c r="E188" s="263"/>
      <c r="F188" s="271" t="str">
        <f>Menu!B13</f>
        <v>Nguyễn Khánh Chi</v>
      </c>
      <c r="G188" s="263"/>
      <c r="H188" s="271" t="str">
        <f>Menu!B14</f>
        <v>Đường Đức Hóa</v>
      </c>
      <c r="I188" s="259"/>
      <c r="J188" s="263"/>
      <c r="K188" s="265"/>
    </row>
    <row r="189" spans="1:18" ht="15" customHeight="1">
      <c r="A189" s="251" t="str">
        <f>Menu!B5</f>
        <v>Quý II của năm tài chính kết thúc ngày 31 tháng 12 năm 2015</v>
      </c>
      <c r="B189" s="251"/>
      <c r="C189" s="251"/>
      <c r="D189" s="251"/>
      <c r="E189" s="251"/>
      <c r="F189" s="251"/>
      <c r="G189" s="251"/>
      <c r="H189" s="251"/>
      <c r="I189" s="251"/>
      <c r="J189" s="251"/>
    </row>
    <row r="190" spans="1:18" ht="5.0999999999999996" customHeight="1" thickBot="1">
      <c r="A190" s="284"/>
      <c r="B190" s="302"/>
      <c r="C190" s="302"/>
      <c r="D190" s="302"/>
      <c r="E190" s="302"/>
      <c r="F190" s="302"/>
      <c r="G190" s="302"/>
      <c r="H190" s="302"/>
      <c r="I190" s="302"/>
      <c r="J190" s="302"/>
    </row>
    <row r="191" spans="1:18" s="261" customFormat="1" ht="10.5" customHeight="1">
      <c r="A191" s="257"/>
      <c r="B191" s="258"/>
      <c r="C191" s="258"/>
      <c r="D191" s="258"/>
      <c r="E191" s="259"/>
      <c r="F191" s="258"/>
      <c r="G191" s="258"/>
      <c r="H191" s="258"/>
      <c r="I191" s="258"/>
      <c r="J191" s="258"/>
      <c r="K191" s="265"/>
    </row>
    <row r="192" spans="1:18" s="266" customFormat="1" ht="21.95" customHeight="1">
      <c r="A192" s="262" t="s">
        <v>3249</v>
      </c>
      <c r="B192" s="257"/>
      <c r="C192" s="257"/>
      <c r="D192" s="257"/>
      <c r="E192" s="263"/>
      <c r="F192" s="257"/>
      <c r="G192" s="257"/>
      <c r="H192" s="257"/>
      <c r="I192" s="257"/>
      <c r="J192" s="257"/>
      <c r="K192" s="265"/>
    </row>
    <row r="193" spans="1:13" s="266" customFormat="1" ht="15" customHeight="1">
      <c r="A193" s="263" t="str">
        <f>Menu!B7</f>
        <v>Quý II của năm tài chính kết thúc ngày 31 tháng 12 năm 2015</v>
      </c>
      <c r="B193" s="257"/>
      <c r="C193" s="257"/>
      <c r="D193" s="257"/>
      <c r="E193" s="263"/>
      <c r="F193" s="257"/>
      <c r="G193" s="257"/>
      <c r="H193" s="257"/>
      <c r="I193" s="257"/>
      <c r="J193" s="257"/>
      <c r="K193" s="265"/>
    </row>
    <row r="194" spans="1:13" s="266" customFormat="1" ht="6" customHeight="1">
      <c r="A194" s="267"/>
      <c r="B194" s="267"/>
      <c r="C194" s="267"/>
      <c r="D194" s="267"/>
      <c r="E194" s="268"/>
      <c r="F194" s="267"/>
      <c r="G194" s="267"/>
      <c r="H194" s="267"/>
      <c r="I194" s="267"/>
      <c r="J194" s="267"/>
      <c r="K194" s="265"/>
    </row>
    <row r="195" spans="1:13" s="261" customFormat="1" ht="15" customHeight="1">
      <c r="A195" s="250"/>
      <c r="B195" s="250"/>
      <c r="C195" s="250"/>
      <c r="D195" s="250"/>
      <c r="E195" s="251"/>
      <c r="F195" s="250"/>
      <c r="G195" s="250"/>
      <c r="H195" s="250"/>
      <c r="I195" s="250"/>
      <c r="J195" s="269" t="s">
        <v>10913</v>
      </c>
      <c r="K195" s="265"/>
    </row>
    <row r="196" spans="1:13" s="261" customFormat="1" ht="13.5">
      <c r="A196" s="250"/>
      <c r="B196" s="250"/>
      <c r="C196" s="250"/>
      <c r="D196" s="1933" t="s">
        <v>6086</v>
      </c>
      <c r="E196" s="1934" t="s">
        <v>6087</v>
      </c>
      <c r="F196" s="257" t="s">
        <v>5544</v>
      </c>
      <c r="G196" s="258"/>
      <c r="H196" s="257"/>
      <c r="I196" s="258"/>
      <c r="J196" s="250"/>
      <c r="K196" s="265"/>
    </row>
    <row r="197" spans="1:13" s="175" customFormat="1" ht="15.75" customHeight="1">
      <c r="A197" s="172" t="s">
        <v>12470</v>
      </c>
      <c r="B197" s="173"/>
      <c r="C197" s="173"/>
      <c r="D197" s="1933"/>
      <c r="E197" s="1934"/>
      <c r="F197" s="837" t="s">
        <v>6450</v>
      </c>
      <c r="G197" s="837" t="s">
        <v>6084</v>
      </c>
      <c r="H197" s="837" t="s">
        <v>48</v>
      </c>
      <c r="I197" s="838"/>
      <c r="J197" s="839" t="s">
        <v>5545</v>
      </c>
      <c r="K197" s="182" t="s">
        <v>4024</v>
      </c>
      <c r="L197" s="183"/>
    </row>
    <row r="198" spans="1:13" s="261" customFormat="1" ht="15" customHeight="1">
      <c r="A198" s="267"/>
      <c r="B198" s="267"/>
      <c r="C198" s="267"/>
      <c r="D198" s="270"/>
      <c r="E198" s="270"/>
      <c r="F198" s="267" t="s">
        <v>3412</v>
      </c>
      <c r="G198" s="267" t="s">
        <v>3412</v>
      </c>
      <c r="H198" s="267" t="s">
        <v>3412</v>
      </c>
      <c r="I198" s="267"/>
      <c r="J198" s="267" t="s">
        <v>3412</v>
      </c>
      <c r="K198" s="265"/>
    </row>
    <row r="199" spans="1:13" s="275" customFormat="1" ht="15" customHeight="1">
      <c r="A199" s="309" t="s">
        <v>533</v>
      </c>
      <c r="B199" s="310" t="s">
        <v>952</v>
      </c>
      <c r="C199" s="310"/>
      <c r="D199" s="311" t="s">
        <v>10489</v>
      </c>
      <c r="E199" s="312" t="s">
        <v>5547</v>
      </c>
      <c r="F199" s="272">
        <v>0</v>
      </c>
      <c r="G199" s="272">
        <v>0</v>
      </c>
      <c r="H199" s="272">
        <v>0</v>
      </c>
      <c r="I199" s="272"/>
      <c r="J199" s="272">
        <v>0</v>
      </c>
      <c r="K199" s="274" t="s">
        <v>2844</v>
      </c>
      <c r="M199" s="313"/>
    </row>
    <row r="200" spans="1:13" s="275" customFormat="1" ht="6.95" customHeight="1">
      <c r="A200" s="309"/>
      <c r="B200" s="310"/>
      <c r="C200" s="310"/>
      <c r="D200" s="311"/>
      <c r="E200" s="312"/>
      <c r="F200" s="272"/>
      <c r="G200" s="272"/>
      <c r="H200" s="272"/>
      <c r="I200" s="272"/>
      <c r="J200" s="272"/>
      <c r="K200" s="274"/>
    </row>
    <row r="201" spans="1:13" s="275" customFormat="1" ht="15" customHeight="1">
      <c r="A201" s="309" t="s">
        <v>661</v>
      </c>
      <c r="B201" s="310" t="s">
        <v>954</v>
      </c>
      <c r="C201" s="310"/>
      <c r="D201" s="311" t="s">
        <v>11380</v>
      </c>
      <c r="E201" s="312"/>
      <c r="F201" s="272">
        <v>0</v>
      </c>
      <c r="G201" s="272">
        <v>0</v>
      </c>
      <c r="H201" s="272">
        <v>0</v>
      </c>
      <c r="I201" s="272"/>
      <c r="J201" s="272">
        <v>0</v>
      </c>
      <c r="K201" s="274" t="s">
        <v>2844</v>
      </c>
    </row>
    <row r="202" spans="1:13" s="275" customFormat="1" ht="6.95" customHeight="1">
      <c r="A202" s="309"/>
      <c r="B202" s="310"/>
      <c r="C202" s="310"/>
      <c r="D202" s="311"/>
      <c r="E202" s="312"/>
      <c r="F202" s="272"/>
      <c r="G202" s="272"/>
      <c r="H202" s="272"/>
      <c r="I202" s="272"/>
      <c r="J202" s="272"/>
      <c r="K202" s="274"/>
    </row>
    <row r="203" spans="1:13" s="275" customFormat="1" ht="15" customHeight="1">
      <c r="A203" s="309" t="s">
        <v>12491</v>
      </c>
      <c r="B203" s="310" t="s">
        <v>12026</v>
      </c>
      <c r="C203" s="310"/>
      <c r="D203" s="312">
        <v>10</v>
      </c>
      <c r="E203" s="312"/>
      <c r="F203" s="272">
        <v>0</v>
      </c>
      <c r="G203" s="272">
        <v>0</v>
      </c>
      <c r="H203" s="272">
        <v>0</v>
      </c>
      <c r="I203" s="272"/>
      <c r="J203" s="272">
        <v>0</v>
      </c>
      <c r="K203" s="274"/>
    </row>
    <row r="204" spans="1:13" s="275" customFormat="1" ht="6.95" customHeight="1">
      <c r="A204" s="309"/>
      <c r="B204" s="310"/>
      <c r="C204" s="310"/>
      <c r="D204" s="312"/>
      <c r="E204" s="312"/>
      <c r="F204" s="272"/>
      <c r="G204" s="272"/>
      <c r="H204" s="272"/>
      <c r="I204" s="272"/>
      <c r="J204" s="272"/>
      <c r="K204" s="274"/>
    </row>
    <row r="205" spans="1:13" s="275" customFormat="1" ht="15" customHeight="1">
      <c r="A205" s="309" t="s">
        <v>13295</v>
      </c>
      <c r="B205" s="310" t="s">
        <v>12027</v>
      </c>
      <c r="C205" s="310"/>
      <c r="D205" s="312">
        <v>11</v>
      </c>
      <c r="E205" s="312"/>
      <c r="F205" s="272">
        <v>0</v>
      </c>
      <c r="G205" s="272">
        <v>0</v>
      </c>
      <c r="H205" s="272">
        <v>0</v>
      </c>
      <c r="I205" s="272"/>
      <c r="J205" s="272">
        <v>0</v>
      </c>
      <c r="K205" s="274" t="s">
        <v>2844</v>
      </c>
    </row>
    <row r="206" spans="1:13" s="275" customFormat="1" ht="6.95" customHeight="1">
      <c r="A206" s="309"/>
      <c r="B206" s="310"/>
      <c r="C206" s="310"/>
      <c r="D206" s="312"/>
      <c r="E206" s="312"/>
      <c r="F206" s="272"/>
      <c r="G206" s="272"/>
      <c r="H206" s="272"/>
      <c r="I206" s="272"/>
      <c r="J206" s="272"/>
      <c r="K206" s="274"/>
    </row>
    <row r="207" spans="1:13" s="275" customFormat="1" ht="15" customHeight="1">
      <c r="A207" s="309" t="s">
        <v>13297</v>
      </c>
      <c r="B207" s="310" t="s">
        <v>10330</v>
      </c>
      <c r="C207" s="310"/>
      <c r="D207" s="312">
        <v>20</v>
      </c>
      <c r="E207" s="312"/>
      <c r="F207" s="272">
        <v>0</v>
      </c>
      <c r="G207" s="272">
        <v>0</v>
      </c>
      <c r="H207" s="272">
        <v>0</v>
      </c>
      <c r="I207" s="272"/>
      <c r="J207" s="272">
        <v>0</v>
      </c>
      <c r="K207" s="274"/>
    </row>
    <row r="208" spans="1:13" s="275" customFormat="1" ht="6.95" customHeight="1">
      <c r="A208" s="309"/>
      <c r="B208" s="310"/>
      <c r="C208" s="310"/>
      <c r="D208" s="312"/>
      <c r="E208" s="312"/>
      <c r="F208" s="272"/>
      <c r="G208" s="272"/>
      <c r="H208" s="272"/>
      <c r="I208" s="272"/>
      <c r="J208" s="272"/>
      <c r="K208" s="274"/>
    </row>
    <row r="209" spans="1:11" s="275" customFormat="1" ht="15" customHeight="1">
      <c r="A209" s="309" t="s">
        <v>13302</v>
      </c>
      <c r="B209" s="310" t="s">
        <v>10331</v>
      </c>
      <c r="C209" s="310"/>
      <c r="D209" s="312">
        <v>21</v>
      </c>
      <c r="E209" s="312"/>
      <c r="F209" s="272">
        <v>0</v>
      </c>
      <c r="G209" s="272">
        <v>0</v>
      </c>
      <c r="H209" s="272">
        <v>0</v>
      </c>
      <c r="I209" s="272"/>
      <c r="J209" s="272">
        <v>0</v>
      </c>
      <c r="K209" s="274" t="s">
        <v>2844</v>
      </c>
    </row>
    <row r="210" spans="1:11" s="275" customFormat="1" ht="6.95" customHeight="1">
      <c r="A210" s="309"/>
      <c r="B210" s="310"/>
      <c r="C210" s="310"/>
      <c r="D210" s="312"/>
      <c r="E210" s="312"/>
      <c r="F210" s="272"/>
      <c r="G210" s="272"/>
      <c r="H210" s="272"/>
      <c r="I210" s="272"/>
      <c r="J210" s="272"/>
      <c r="K210" s="274"/>
    </row>
    <row r="211" spans="1:11" s="275" customFormat="1" ht="15" customHeight="1">
      <c r="A211" s="309" t="s">
        <v>11925</v>
      </c>
      <c r="B211" s="310" t="s">
        <v>10332</v>
      </c>
      <c r="C211" s="310"/>
      <c r="D211" s="312">
        <v>22</v>
      </c>
      <c r="E211" s="312"/>
      <c r="F211" s="272">
        <v>0</v>
      </c>
      <c r="G211" s="272">
        <v>0</v>
      </c>
      <c r="H211" s="272">
        <v>0</v>
      </c>
      <c r="I211" s="272"/>
      <c r="J211" s="272">
        <v>0</v>
      </c>
      <c r="K211" s="274" t="s">
        <v>2844</v>
      </c>
    </row>
    <row r="212" spans="1:11" ht="15" customHeight="1">
      <c r="A212" s="286"/>
      <c r="B212" s="286" t="s">
        <v>10333</v>
      </c>
      <c r="C212" s="286"/>
      <c r="D212" s="314">
        <v>23</v>
      </c>
      <c r="E212" s="314"/>
      <c r="F212" s="279">
        <v>0</v>
      </c>
      <c r="G212" s="279">
        <v>0</v>
      </c>
      <c r="H212" s="279">
        <v>0</v>
      </c>
      <c r="I212" s="272"/>
      <c r="J212" s="279">
        <v>0</v>
      </c>
      <c r="K212" s="274"/>
    </row>
    <row r="213" spans="1:11" ht="6.95" customHeight="1">
      <c r="A213" s="286"/>
      <c r="B213" s="286"/>
      <c r="C213" s="286"/>
      <c r="D213" s="314"/>
      <c r="E213" s="314"/>
      <c r="F213" s="279"/>
      <c r="G213" s="279"/>
      <c r="H213" s="279"/>
      <c r="I213" s="272"/>
      <c r="J213" s="279"/>
      <c r="K213" s="274"/>
    </row>
    <row r="214" spans="1:11" s="275" customFormat="1" ht="15" customHeight="1">
      <c r="A214" s="309" t="s">
        <v>7589</v>
      </c>
      <c r="B214" s="310" t="s">
        <v>10334</v>
      </c>
      <c r="C214" s="310"/>
      <c r="D214" s="312">
        <v>24</v>
      </c>
      <c r="E214" s="312"/>
      <c r="F214" s="272">
        <v>0</v>
      </c>
      <c r="G214" s="272">
        <v>0</v>
      </c>
      <c r="H214" s="272">
        <v>0</v>
      </c>
      <c r="I214" s="272"/>
      <c r="J214" s="272">
        <v>0</v>
      </c>
      <c r="K214" s="274" t="s">
        <v>2844</v>
      </c>
    </row>
    <row r="215" spans="1:11" s="275" customFormat="1" ht="6.95" customHeight="1">
      <c r="A215" s="309"/>
      <c r="B215" s="310"/>
      <c r="C215" s="310"/>
      <c r="D215" s="312"/>
      <c r="E215" s="312"/>
      <c r="F215" s="272"/>
      <c r="G215" s="272"/>
      <c r="H215" s="272"/>
      <c r="I215" s="272"/>
      <c r="J215" s="272"/>
      <c r="K215" s="274"/>
    </row>
    <row r="216" spans="1:11" s="275" customFormat="1" ht="15" customHeight="1">
      <c r="A216" s="309" t="s">
        <v>12125</v>
      </c>
      <c r="B216" s="310" t="s">
        <v>8749</v>
      </c>
      <c r="C216" s="310"/>
      <c r="D216" s="312">
        <v>25</v>
      </c>
      <c r="E216" s="312"/>
      <c r="F216" s="272">
        <v>0</v>
      </c>
      <c r="G216" s="272">
        <v>0</v>
      </c>
      <c r="H216" s="272">
        <v>0</v>
      </c>
      <c r="I216" s="272"/>
      <c r="J216" s="272">
        <v>0</v>
      </c>
      <c r="K216" s="274" t="s">
        <v>2844</v>
      </c>
    </row>
    <row r="217" spans="1:11" s="275" customFormat="1" ht="6.95" customHeight="1">
      <c r="A217" s="309"/>
      <c r="B217" s="310"/>
      <c r="C217" s="310"/>
      <c r="D217" s="312"/>
      <c r="E217" s="312"/>
      <c r="F217" s="272"/>
      <c r="G217" s="272"/>
      <c r="H217" s="272"/>
      <c r="I217" s="272"/>
      <c r="J217" s="272"/>
      <c r="K217" s="274"/>
    </row>
    <row r="218" spans="1:11" s="275" customFormat="1" ht="15" customHeight="1">
      <c r="A218" s="309" t="s">
        <v>9020</v>
      </c>
      <c r="B218" s="310" t="s">
        <v>13763</v>
      </c>
      <c r="C218" s="310"/>
      <c r="D218" s="312">
        <v>30</v>
      </c>
      <c r="E218" s="312"/>
      <c r="F218" s="272">
        <v>0</v>
      </c>
      <c r="G218" s="272">
        <v>0</v>
      </c>
      <c r="H218" s="272">
        <v>0</v>
      </c>
      <c r="I218" s="272"/>
      <c r="J218" s="272">
        <v>0</v>
      </c>
      <c r="K218" s="274"/>
    </row>
    <row r="219" spans="1:11" s="275" customFormat="1" ht="6.95" customHeight="1">
      <c r="A219" s="309"/>
      <c r="B219" s="310"/>
      <c r="C219" s="310"/>
      <c r="D219" s="312"/>
      <c r="E219" s="312"/>
      <c r="F219" s="272"/>
      <c r="G219" s="272"/>
      <c r="H219" s="272"/>
      <c r="I219" s="272"/>
      <c r="J219" s="272"/>
      <c r="K219" s="274"/>
    </row>
    <row r="220" spans="1:11" s="275" customFormat="1" ht="15" customHeight="1">
      <c r="A220" s="309" t="s">
        <v>6106</v>
      </c>
      <c r="B220" s="310" t="s">
        <v>12447</v>
      </c>
      <c r="C220" s="310"/>
      <c r="D220" s="312">
        <v>31</v>
      </c>
      <c r="E220" s="312"/>
      <c r="F220" s="272">
        <v>0</v>
      </c>
      <c r="G220" s="272">
        <v>0</v>
      </c>
      <c r="H220" s="272">
        <v>0</v>
      </c>
      <c r="I220" s="272"/>
      <c r="J220" s="272">
        <v>0</v>
      </c>
      <c r="K220" s="274" t="s">
        <v>2844</v>
      </c>
    </row>
    <row r="221" spans="1:11" s="275" customFormat="1" ht="6.95" customHeight="1">
      <c r="A221" s="309"/>
      <c r="B221" s="310"/>
      <c r="C221" s="310"/>
      <c r="D221" s="312"/>
      <c r="E221" s="312"/>
      <c r="F221" s="272"/>
      <c r="G221" s="272"/>
      <c r="H221" s="272"/>
      <c r="I221" s="272"/>
      <c r="J221" s="272"/>
      <c r="K221" s="274"/>
    </row>
    <row r="222" spans="1:11" s="275" customFormat="1" ht="15" customHeight="1">
      <c r="A222" s="309" t="s">
        <v>12448</v>
      </c>
      <c r="B222" s="310" t="s">
        <v>12449</v>
      </c>
      <c r="C222" s="310"/>
      <c r="D222" s="312">
        <v>32</v>
      </c>
      <c r="E222" s="312"/>
      <c r="F222" s="272">
        <v>0</v>
      </c>
      <c r="G222" s="272">
        <v>0</v>
      </c>
      <c r="H222" s="272">
        <v>0</v>
      </c>
      <c r="I222" s="272"/>
      <c r="J222" s="272">
        <v>0</v>
      </c>
      <c r="K222" s="274" t="s">
        <v>2844</v>
      </c>
    </row>
    <row r="223" spans="1:11" s="275" customFormat="1" ht="6.95" customHeight="1">
      <c r="A223" s="309"/>
      <c r="B223" s="310"/>
      <c r="C223" s="310"/>
      <c r="D223" s="312"/>
      <c r="E223" s="312"/>
      <c r="F223" s="272"/>
      <c r="G223" s="272"/>
      <c r="H223" s="272"/>
      <c r="I223" s="272"/>
      <c r="J223" s="272"/>
      <c r="K223" s="274"/>
    </row>
    <row r="224" spans="1:11" s="275" customFormat="1" ht="15" customHeight="1">
      <c r="A224" s="309" t="s">
        <v>12450</v>
      </c>
      <c r="B224" s="310" t="s">
        <v>10942</v>
      </c>
      <c r="C224" s="310"/>
      <c r="D224" s="312">
        <v>40</v>
      </c>
      <c r="E224" s="312"/>
      <c r="F224" s="272">
        <v>0</v>
      </c>
      <c r="G224" s="272">
        <v>0</v>
      </c>
      <c r="H224" s="272">
        <v>0</v>
      </c>
      <c r="I224" s="272"/>
      <c r="J224" s="272">
        <v>0</v>
      </c>
      <c r="K224" s="274"/>
    </row>
    <row r="225" spans="1:11" s="275" customFormat="1" ht="6.95" hidden="1" customHeight="1" outlineLevel="1">
      <c r="A225" s="309"/>
      <c r="B225" s="310"/>
      <c r="C225" s="310"/>
      <c r="D225" s="312"/>
      <c r="E225" s="312"/>
      <c r="F225" s="272"/>
      <c r="G225" s="272"/>
      <c r="H225" s="272"/>
      <c r="I225" s="272"/>
      <c r="J225" s="272"/>
      <c r="K225" s="274"/>
    </row>
    <row r="226" spans="1:11" s="275" customFormat="1" ht="15" hidden="1" customHeight="1" outlineLevel="1">
      <c r="A226" s="309" t="s">
        <v>10943</v>
      </c>
      <c r="B226" s="310" t="s">
        <v>3624</v>
      </c>
      <c r="C226" s="310"/>
      <c r="D226" s="312">
        <v>45</v>
      </c>
      <c r="E226" s="312"/>
      <c r="F226" s="272">
        <v>0</v>
      </c>
      <c r="G226" s="272">
        <v>0</v>
      </c>
      <c r="H226" s="272">
        <v>0</v>
      </c>
      <c r="I226" s="272"/>
      <c r="J226" s="272">
        <v>0</v>
      </c>
      <c r="K226" s="274"/>
    </row>
    <row r="227" spans="1:11" s="275" customFormat="1" ht="6.95" customHeight="1" collapsed="1">
      <c r="A227" s="309"/>
      <c r="B227" s="310"/>
      <c r="C227" s="310"/>
      <c r="D227" s="312"/>
      <c r="E227" s="312"/>
      <c r="F227" s="272"/>
      <c r="G227" s="272"/>
      <c r="H227" s="272"/>
      <c r="I227" s="272"/>
      <c r="J227" s="272"/>
      <c r="K227" s="274"/>
    </row>
    <row r="228" spans="1:11" s="275" customFormat="1" ht="15" customHeight="1">
      <c r="A228" s="309" t="s">
        <v>10943</v>
      </c>
      <c r="B228" s="310" t="s">
        <v>7765</v>
      </c>
      <c r="C228" s="310"/>
      <c r="D228" s="312">
        <v>50</v>
      </c>
      <c r="E228" s="312"/>
      <c r="F228" s="272">
        <v>0</v>
      </c>
      <c r="G228" s="272">
        <v>0</v>
      </c>
      <c r="H228" s="272">
        <v>0</v>
      </c>
      <c r="I228" s="272"/>
      <c r="J228" s="272">
        <v>0</v>
      </c>
      <c r="K228" s="274"/>
    </row>
    <row r="229" spans="1:11" s="275" customFormat="1" ht="3.75" customHeight="1">
      <c r="A229" s="251"/>
      <c r="B229" s="310"/>
      <c r="C229" s="310"/>
      <c r="D229" s="312"/>
      <c r="E229" s="312"/>
      <c r="F229" s="272"/>
      <c r="G229" s="272"/>
      <c r="H229" s="272"/>
      <c r="I229" s="272"/>
      <c r="J229" s="272"/>
      <c r="K229" s="274"/>
    </row>
    <row r="230" spans="1:11" s="275" customFormat="1" ht="15" customHeight="1">
      <c r="A230" s="251" t="str">
        <f>Menu!B5</f>
        <v>Quý II của năm tài chính kết thúc ngày 31 tháng 12 năm 2015</v>
      </c>
      <c r="B230" s="310"/>
      <c r="C230" s="310"/>
      <c r="D230" s="312"/>
      <c r="E230" s="312"/>
      <c r="F230" s="272"/>
      <c r="G230" s="272"/>
      <c r="H230" s="272"/>
      <c r="I230" s="272"/>
      <c r="J230" s="272"/>
      <c r="K230" s="274"/>
    </row>
    <row r="231" spans="1:11" s="275" customFormat="1" ht="15" customHeight="1">
      <c r="A231" s="267" t="s">
        <v>10084</v>
      </c>
      <c r="B231" s="310"/>
      <c r="C231" s="310"/>
      <c r="D231" s="312"/>
      <c r="E231" s="312"/>
      <c r="F231" s="272"/>
      <c r="G231" s="272"/>
      <c r="H231" s="272"/>
      <c r="I231" s="272"/>
      <c r="J231" s="272"/>
      <c r="K231" s="274"/>
    </row>
    <row r="232" spans="1:11" s="254" customFormat="1" ht="2.25" customHeight="1" thickBot="1">
      <c r="A232" s="255"/>
      <c r="B232" s="256"/>
      <c r="C232" s="256"/>
      <c r="D232" s="256"/>
      <c r="E232" s="256"/>
      <c r="F232" s="256"/>
      <c r="G232" s="256"/>
      <c r="H232" s="256"/>
      <c r="I232" s="256"/>
      <c r="J232" s="256"/>
      <c r="K232" s="308"/>
    </row>
    <row r="233" spans="1:11" s="254" customFormat="1" ht="13.5">
      <c r="A233" s="250"/>
      <c r="B233" s="250"/>
      <c r="C233" s="250"/>
      <c r="D233" s="1935" t="s">
        <v>6086</v>
      </c>
      <c r="E233" s="1934" t="s">
        <v>6087</v>
      </c>
      <c r="F233" s="257" t="s">
        <v>5544</v>
      </c>
      <c r="G233" s="258"/>
      <c r="H233" s="257"/>
      <c r="I233" s="258"/>
      <c r="J233" s="250"/>
      <c r="K233" s="308"/>
    </row>
    <row r="234" spans="1:11" s="275" customFormat="1" ht="15.75" customHeight="1">
      <c r="A234" s="172" t="s">
        <v>12470</v>
      </c>
      <c r="B234" s="173"/>
      <c r="C234" s="173"/>
      <c r="D234" s="1933"/>
      <c r="E234" s="1934"/>
      <c r="F234" s="837" t="s">
        <v>6450</v>
      </c>
      <c r="G234" s="837" t="s">
        <v>6084</v>
      </c>
      <c r="H234" s="837" t="s">
        <v>48</v>
      </c>
      <c r="I234" s="838"/>
      <c r="J234" s="839" t="s">
        <v>5545</v>
      </c>
      <c r="K234" s="274"/>
    </row>
    <row r="235" spans="1:11" s="275" customFormat="1" ht="15" customHeight="1">
      <c r="A235" s="251"/>
      <c r="B235" s="310"/>
      <c r="C235" s="310"/>
      <c r="D235" s="312"/>
      <c r="E235" s="312"/>
      <c r="F235" s="272"/>
      <c r="G235" s="272"/>
      <c r="H235" s="272"/>
      <c r="I235" s="272"/>
      <c r="J235" s="272"/>
      <c r="K235" s="274"/>
    </row>
    <row r="236" spans="1:11" s="275" customFormat="1" ht="15" customHeight="1">
      <c r="A236" s="309" t="s">
        <v>7766</v>
      </c>
      <c r="B236" s="310" t="s">
        <v>8170</v>
      </c>
      <c r="C236" s="310"/>
      <c r="D236" s="312">
        <v>51</v>
      </c>
      <c r="E236" s="312"/>
      <c r="F236" s="272">
        <v>0</v>
      </c>
      <c r="G236" s="272">
        <v>0</v>
      </c>
      <c r="H236" s="272">
        <v>0</v>
      </c>
      <c r="I236" s="272"/>
      <c r="J236" s="272">
        <v>0</v>
      </c>
      <c r="K236" s="274" t="s">
        <v>2844</v>
      </c>
    </row>
    <row r="237" spans="1:11" s="275" customFormat="1" ht="6.95" customHeight="1">
      <c r="A237" s="309"/>
      <c r="B237" s="310"/>
      <c r="C237" s="310"/>
      <c r="D237" s="312"/>
      <c r="E237" s="312"/>
      <c r="F237" s="272"/>
      <c r="G237" s="272"/>
      <c r="H237" s="272"/>
      <c r="I237" s="272"/>
      <c r="J237" s="272"/>
      <c r="K237" s="274"/>
    </row>
    <row r="238" spans="1:11" s="275" customFormat="1" ht="15" customHeight="1">
      <c r="A238" s="309" t="s">
        <v>404</v>
      </c>
      <c r="B238" s="310" t="s">
        <v>405</v>
      </c>
      <c r="C238" s="310"/>
      <c r="D238" s="312">
        <v>52</v>
      </c>
      <c r="E238" s="312"/>
      <c r="F238" s="272">
        <v>0</v>
      </c>
      <c r="G238" s="272">
        <v>0</v>
      </c>
      <c r="H238" s="272">
        <v>0</v>
      </c>
      <c r="I238" s="272"/>
      <c r="J238" s="272">
        <v>0</v>
      </c>
      <c r="K238" s="274" t="s">
        <v>2844</v>
      </c>
    </row>
    <row r="239" spans="1:11" s="275" customFormat="1" ht="6.95" customHeight="1">
      <c r="A239" s="309"/>
      <c r="B239" s="310"/>
      <c r="C239" s="310"/>
      <c r="D239" s="312"/>
      <c r="E239" s="312"/>
      <c r="F239" s="272"/>
      <c r="G239" s="272"/>
      <c r="H239" s="272"/>
      <c r="I239" s="272"/>
      <c r="J239" s="272"/>
      <c r="K239" s="274"/>
    </row>
    <row r="240" spans="1:11" s="275" customFormat="1" ht="15" customHeight="1" thickBot="1">
      <c r="A240" s="309" t="s">
        <v>406</v>
      </c>
      <c r="B240" s="310" t="s">
        <v>407</v>
      </c>
      <c r="C240" s="310"/>
      <c r="D240" s="312">
        <v>60</v>
      </c>
      <c r="E240" s="312"/>
      <c r="F240" s="293">
        <v>0</v>
      </c>
      <c r="G240" s="293">
        <v>0</v>
      </c>
      <c r="H240" s="293">
        <v>0</v>
      </c>
      <c r="I240" s="272"/>
      <c r="J240" s="293">
        <v>0</v>
      </c>
      <c r="K240" s="274"/>
    </row>
    <row r="241" spans="1:11" s="275" customFormat="1" ht="6.95" customHeight="1" outlineLevel="1" thickTop="1">
      <c r="A241" s="310"/>
      <c r="B241" s="310"/>
      <c r="C241" s="310"/>
      <c r="D241" s="310"/>
      <c r="E241" s="310"/>
      <c r="F241" s="272"/>
      <c r="G241" s="272"/>
      <c r="H241" s="272"/>
      <c r="I241" s="272"/>
      <c r="J241" s="272"/>
      <c r="K241" s="274"/>
    </row>
    <row r="242" spans="1:11" s="323" customFormat="1" ht="15" hidden="1" customHeight="1" outlineLevel="2">
      <c r="A242" s="317" t="s">
        <v>6008</v>
      </c>
      <c r="B242" s="318" t="s">
        <v>6006</v>
      </c>
      <c r="C242" s="318"/>
      <c r="D242" s="319">
        <v>61</v>
      </c>
      <c r="E242" s="319"/>
      <c r="F242" s="320">
        <v>0</v>
      </c>
      <c r="G242" s="320">
        <v>0</v>
      </c>
      <c r="H242" s="320">
        <v>0</v>
      </c>
      <c r="I242" s="320"/>
      <c r="J242" s="320">
        <v>0</v>
      </c>
      <c r="K242" s="322"/>
    </row>
    <row r="243" spans="1:11" s="323" customFormat="1" ht="6.95" hidden="1" customHeight="1" outlineLevel="2">
      <c r="A243" s="318"/>
      <c r="B243" s="318"/>
      <c r="C243" s="318"/>
      <c r="D243" s="319"/>
      <c r="E243" s="318"/>
      <c r="F243" s="320"/>
      <c r="G243" s="320"/>
      <c r="H243" s="320"/>
      <c r="I243" s="320"/>
      <c r="J243" s="320"/>
      <c r="K243" s="322"/>
    </row>
    <row r="244" spans="1:11" s="323" customFormat="1" ht="15" hidden="1" customHeight="1" outlineLevel="2">
      <c r="A244" s="317" t="s">
        <v>6009</v>
      </c>
      <c r="B244" s="318" t="s">
        <v>6007</v>
      </c>
      <c r="C244" s="318"/>
      <c r="D244" s="319">
        <v>62</v>
      </c>
      <c r="E244" s="319"/>
      <c r="F244" s="320">
        <v>0</v>
      </c>
      <c r="G244" s="320">
        <v>0</v>
      </c>
      <c r="H244" s="320">
        <v>0</v>
      </c>
      <c r="I244" s="320"/>
      <c r="J244" s="320">
        <v>0</v>
      </c>
      <c r="K244" s="322"/>
    </row>
    <row r="245" spans="1:11" ht="6.95" hidden="1" customHeight="1" outlineLevel="2">
      <c r="A245" s="309"/>
      <c r="B245" s="310"/>
      <c r="C245" s="310"/>
      <c r="D245" s="312"/>
      <c r="E245" s="286"/>
      <c r="F245" s="279"/>
      <c r="G245" s="279"/>
      <c r="H245" s="279"/>
      <c r="I245" s="279"/>
      <c r="J245" s="279"/>
      <c r="K245" s="274"/>
    </row>
    <row r="246" spans="1:11" s="275" customFormat="1" ht="15" customHeight="1" outlineLevel="1" collapsed="1" thickBot="1">
      <c r="A246" s="309" t="s">
        <v>408</v>
      </c>
      <c r="B246" s="310" t="s">
        <v>409</v>
      </c>
      <c r="C246" s="310"/>
      <c r="D246" s="312">
        <v>70</v>
      </c>
      <c r="E246" s="312"/>
      <c r="F246" s="324">
        <v>0</v>
      </c>
      <c r="G246" s="324">
        <v>0</v>
      </c>
      <c r="H246" s="324">
        <v>0</v>
      </c>
      <c r="I246" s="272"/>
      <c r="J246" s="324">
        <v>0</v>
      </c>
      <c r="K246" s="274" t="s">
        <v>2844</v>
      </c>
    </row>
    <row r="247" spans="1:11" s="275" customFormat="1" ht="15" customHeight="1" thickTop="1">
      <c r="A247" s="309"/>
      <c r="B247" s="310"/>
      <c r="C247" s="310"/>
      <c r="D247" s="312"/>
      <c r="E247" s="312"/>
      <c r="F247" s="272"/>
      <c r="G247" s="272"/>
      <c r="H247" s="272"/>
      <c r="I247" s="272"/>
      <c r="J247" s="272"/>
      <c r="K247" s="274"/>
    </row>
    <row r="248" spans="1:11" ht="15" customHeight="1">
      <c r="A248" s="309"/>
      <c r="B248" s="310"/>
      <c r="C248" s="310"/>
      <c r="D248" s="312"/>
      <c r="E248" s="286"/>
      <c r="F248" s="279"/>
      <c r="G248" s="279"/>
      <c r="H248" s="279"/>
      <c r="I248" s="279"/>
      <c r="J248" s="279"/>
      <c r="K248" s="274"/>
    </row>
    <row r="249" spans="1:11" s="261" customFormat="1" ht="15" customHeight="1">
      <c r="A249" s="250"/>
      <c r="B249" s="250"/>
      <c r="C249" s="250"/>
      <c r="D249" s="250"/>
      <c r="E249" s="251"/>
      <c r="F249" s="258"/>
      <c r="G249" s="258"/>
      <c r="H249" s="259" t="str">
        <f>Menu!B9</f>
        <v>Lập ngày 12 tháng 8 năm 2015</v>
      </c>
      <c r="I249" s="258"/>
      <c r="J249" s="258"/>
      <c r="K249" s="265"/>
    </row>
    <row r="250" spans="1:11" s="254" customFormat="1" ht="20.100000000000001" customHeight="1">
      <c r="A250" s="849"/>
      <c r="B250" s="849"/>
      <c r="C250" s="270" t="str">
        <f>Menu!A12</f>
        <v>Người lập biểu</v>
      </c>
      <c r="D250" s="848"/>
      <c r="E250" s="849"/>
      <c r="F250" s="270" t="str">
        <f>Menu!A13</f>
        <v>Kế toán trưởng</v>
      </c>
      <c r="G250" s="263"/>
      <c r="H250" s="270" t="str">
        <f>Menu!A14</f>
        <v>Tổng Giám đốc</v>
      </c>
      <c r="I250" s="259"/>
      <c r="J250" s="263"/>
      <c r="K250" s="308"/>
    </row>
    <row r="251" spans="1:11" s="254" customFormat="1" ht="12" customHeight="1">
      <c r="A251" s="848"/>
      <c r="B251" s="848"/>
      <c r="C251" s="278"/>
      <c r="D251" s="259"/>
      <c r="E251" s="259"/>
      <c r="F251" s="278"/>
      <c r="G251" s="259"/>
      <c r="H251" s="278"/>
      <c r="I251" s="259"/>
      <c r="J251" s="259"/>
      <c r="K251" s="308"/>
    </row>
    <row r="252" spans="1:11" s="254" customFormat="1" ht="12" customHeight="1">
      <c r="A252" s="848"/>
      <c r="B252" s="848"/>
      <c r="C252" s="278"/>
      <c r="D252" s="259"/>
      <c r="E252" s="259"/>
      <c r="F252" s="278"/>
      <c r="G252" s="259"/>
      <c r="H252" s="278"/>
      <c r="I252" s="259"/>
      <c r="J252" s="259"/>
      <c r="K252" s="308"/>
    </row>
    <row r="253" spans="1:11" s="254" customFormat="1" ht="12" customHeight="1">
      <c r="A253" s="848"/>
      <c r="B253" s="848"/>
      <c r="C253" s="278"/>
      <c r="D253" s="259"/>
      <c r="E253" s="259"/>
      <c r="F253" s="278"/>
      <c r="G253" s="259"/>
      <c r="H253" s="278"/>
      <c r="I253" s="259"/>
      <c r="J253" s="259"/>
      <c r="K253" s="308"/>
    </row>
    <row r="254" spans="1:11" s="254" customFormat="1" ht="12" customHeight="1">
      <c r="A254" s="848"/>
      <c r="B254" s="848"/>
      <c r="C254" s="278"/>
      <c r="D254" s="259"/>
      <c r="E254" s="259"/>
      <c r="F254" s="278"/>
      <c r="G254" s="259"/>
      <c r="H254" s="278"/>
      <c r="I254" s="259"/>
      <c r="J254" s="259"/>
      <c r="K254" s="308"/>
    </row>
    <row r="255" spans="1:11" s="254" customFormat="1" ht="12" customHeight="1">
      <c r="A255" s="848"/>
      <c r="B255" s="848"/>
      <c r="C255" s="278"/>
      <c r="D255" s="259"/>
      <c r="E255" s="259"/>
      <c r="F255" s="278"/>
      <c r="G255" s="259"/>
      <c r="H255" s="278"/>
      <c r="I255" s="259"/>
      <c r="J255" s="259"/>
      <c r="K255" s="308"/>
    </row>
    <row r="256" spans="1:11" s="254" customFormat="1" ht="15" customHeight="1">
      <c r="A256" s="848"/>
      <c r="B256" s="848"/>
      <c r="C256" s="278" t="s">
        <v>3247</v>
      </c>
      <c r="D256" s="259"/>
      <c r="E256" s="259"/>
      <c r="F256" s="278" t="s">
        <v>3248</v>
      </c>
      <c r="G256" s="259"/>
      <c r="H256" s="278" t="s">
        <v>3247</v>
      </c>
      <c r="I256" s="259"/>
      <c r="J256" s="259"/>
      <c r="K256" s="308"/>
    </row>
    <row r="257" spans="1:11" s="254" customFormat="1" ht="20.100000000000001" customHeight="1">
      <c r="A257" s="849"/>
      <c r="B257" s="849"/>
      <c r="C257" s="271" t="str">
        <f>Menu!B12</f>
        <v>Vương Thị Ánh Duyên</v>
      </c>
      <c r="D257" s="259"/>
      <c r="E257" s="263"/>
      <c r="F257" s="271" t="str">
        <f>Menu!B13</f>
        <v>Nguyễn Khánh Chi</v>
      </c>
      <c r="G257" s="263"/>
      <c r="H257" s="271" t="str">
        <f>Menu!B14</f>
        <v>Đường Đức Hóa</v>
      </c>
      <c r="I257" s="259"/>
      <c r="J257" s="263"/>
      <c r="K257" s="308"/>
    </row>
  </sheetData>
  <mergeCells count="15">
    <mergeCell ref="E233:E234"/>
    <mergeCell ref="D196:D197"/>
    <mergeCell ref="D233:D234"/>
    <mergeCell ref="D100:D101"/>
    <mergeCell ref="E100:E101"/>
    <mergeCell ref="D130:D131"/>
    <mergeCell ref="E130:E131"/>
    <mergeCell ref="E162:E163"/>
    <mergeCell ref="E196:E197"/>
    <mergeCell ref="D73:D74"/>
    <mergeCell ref="E73:E74"/>
    <mergeCell ref="E11:E12"/>
    <mergeCell ref="D11:D12"/>
    <mergeCell ref="D39:D40"/>
    <mergeCell ref="E39:E40"/>
  </mergeCells>
  <phoneticPr fontId="53" type="noConversion"/>
  <dataValidations count="1">
    <dataValidation type="list" allowBlank="1" showInputMessage="1" showErrorMessage="1" sqref="K14:K177 K199:K246">
      <formula1>bsxn</formula1>
    </dataValidation>
  </dataValidations>
  <pageMargins left="0.94488188976377963" right="0.43307086614173229" top="0.39370078740157483" bottom="0.94488188976377963" header="0" footer="0.62992125984251968"/>
  <pageSetup paperSize="9" orientation="landscape" r:id="rId1"/>
  <headerFooter alignWithMargins="0">
    <oddFooter xml:space="preserve">&amp;L&amp;"Times New Roman,Italic"&amp;9Báo cáo này phải được đọc cùng với Bản thuyết minh Báo cáo tài chính&amp;R&amp;"Times New Roman,Regular"&amp;11&amp;P </oddFooter>
  </headerFooter>
  <rowBreaks count="5" manualBreakCount="5">
    <brk id="34" max="9" man="1"/>
    <brk id="95" max="9" man="1"/>
    <brk id="125" max="9" man="1"/>
    <brk id="155" max="9" man="1"/>
    <brk id="188" max="9" man="1"/>
  </rowBreaks>
  <legacyDrawing r:id="rId2"/>
</worksheet>
</file>

<file path=xl/worksheets/sheet21.xml><?xml version="1.0" encoding="utf-8"?>
<worksheet xmlns="http://schemas.openxmlformats.org/spreadsheetml/2006/main" xmlns:r="http://schemas.openxmlformats.org/officeDocument/2006/relationships">
  <sheetPr codeName="Sheet15" filterMode="1"/>
  <dimension ref="A1:BO298"/>
  <sheetViews>
    <sheetView topLeftCell="A35" zoomScale="85" workbookViewId="0">
      <selection activeCell="H228" sqref="H228"/>
    </sheetView>
  </sheetViews>
  <sheetFormatPr defaultRowHeight="12" outlineLevelCol="1"/>
  <cols>
    <col min="1" max="1" width="3.85546875" style="852" customWidth="1"/>
    <col min="2" max="2" width="35.42578125" style="852" customWidth="1"/>
    <col min="3" max="3" width="9.140625" style="853" outlineLevel="1"/>
    <col min="4" max="66" width="16.28515625" style="853" customWidth="1"/>
    <col min="67" max="16384" width="9.140625" style="853"/>
  </cols>
  <sheetData>
    <row r="1" spans="1:67" s="851" customFormat="1" ht="14.25">
      <c r="A1" s="836" t="str">
        <f>Menu!$B$2</f>
        <v>CÔNG TY CỔ PHẦN TẬP ĐOÀN ĐẠI CHÂU</v>
      </c>
      <c r="B1" s="850"/>
    </row>
    <row r="2" spans="1:67" s="851" customFormat="1" ht="13.5">
      <c r="A2" s="343" t="str">
        <f>Menu!$B$3</f>
        <v>Địa chỉ: Tổ 23, cụm 4, phường Nhật Tân, quận Tây Hồ, thành phố Hà Nội</v>
      </c>
      <c r="B2" s="850"/>
    </row>
    <row r="3" spans="1:67" s="851" customFormat="1" ht="13.5">
      <c r="A3" s="343" t="str">
        <f>Menu!$B$4</f>
        <v>BÁO CÁO TÀI CHÍNH HỢP NHẤT</v>
      </c>
      <c r="B3" s="850"/>
    </row>
    <row r="4" spans="1:67" s="851" customFormat="1" ht="13.5">
      <c r="A4" s="343" t="str">
        <f>Menu!$B$5</f>
        <v>Quý II của năm tài chính kết thúc ngày 31 tháng 12 năm 2015</v>
      </c>
      <c r="B4" s="850"/>
    </row>
    <row r="5" spans="1:67" s="851" customFormat="1" ht="12.75">
      <c r="A5" s="850"/>
      <c r="B5" s="850"/>
    </row>
    <row r="6" spans="1:67">
      <c r="I6" s="853" t="s">
        <v>3412</v>
      </c>
      <c r="J6" s="853" t="s">
        <v>3412</v>
      </c>
      <c r="K6" s="853" t="s">
        <v>3412</v>
      </c>
      <c r="L6" s="853" t="s">
        <v>3412</v>
      </c>
      <c r="M6" s="853" t="s">
        <v>3412</v>
      </c>
      <c r="N6" s="853" t="s">
        <v>3412</v>
      </c>
      <c r="O6" s="853" t="s">
        <v>3412</v>
      </c>
      <c r="P6" s="853" t="s">
        <v>3412</v>
      </c>
      <c r="Q6" s="853" t="s">
        <v>3412</v>
      </c>
      <c r="R6" s="853" t="s">
        <v>3412</v>
      </c>
      <c r="S6" s="853" t="s">
        <v>3412</v>
      </c>
      <c r="T6" s="853" t="s">
        <v>3412</v>
      </c>
      <c r="U6" s="853" t="s">
        <v>3412</v>
      </c>
      <c r="V6" s="853" t="s">
        <v>3412</v>
      </c>
      <c r="W6" s="853" t="s">
        <v>3412</v>
      </c>
      <c r="X6" s="853" t="s">
        <v>3412</v>
      </c>
      <c r="Y6" s="853" t="s">
        <v>3412</v>
      </c>
      <c r="Z6" s="853" t="s">
        <v>3412</v>
      </c>
      <c r="AA6" s="853" t="s">
        <v>3412</v>
      </c>
      <c r="AB6" s="853" t="s">
        <v>3412</v>
      </c>
      <c r="AC6" s="853" t="s">
        <v>3412</v>
      </c>
      <c r="AD6" s="853" t="s">
        <v>3412</v>
      </c>
      <c r="AE6" s="853" t="s">
        <v>3412</v>
      </c>
      <c r="AF6" s="853" t="s">
        <v>3412</v>
      </c>
      <c r="AG6" s="853" t="s">
        <v>3412</v>
      </c>
      <c r="AH6" s="853" t="s">
        <v>3412</v>
      </c>
      <c r="AI6" s="853" t="s">
        <v>3412</v>
      </c>
      <c r="AJ6" s="853" t="s">
        <v>3412</v>
      </c>
      <c r="AK6" s="853" t="s">
        <v>3412</v>
      </c>
      <c r="AL6" s="853" t="s">
        <v>3412</v>
      </c>
      <c r="AM6" s="853" t="s">
        <v>3412</v>
      </c>
      <c r="AN6" s="853" t="s">
        <v>3412</v>
      </c>
      <c r="AO6" s="853" t="s">
        <v>3412</v>
      </c>
      <c r="AP6" s="853" t="s">
        <v>3412</v>
      </c>
      <c r="AQ6" s="853" t="s">
        <v>3412</v>
      </c>
      <c r="AR6" s="853" t="s">
        <v>3412</v>
      </c>
      <c r="AS6" s="853" t="s">
        <v>3412</v>
      </c>
      <c r="AT6" s="853" t="s">
        <v>3412</v>
      </c>
      <c r="AU6" s="853" t="s">
        <v>3412</v>
      </c>
      <c r="AV6" s="853" t="s">
        <v>3412</v>
      </c>
      <c r="AW6" s="853" t="s">
        <v>3412</v>
      </c>
      <c r="AX6" s="853" t="s">
        <v>3412</v>
      </c>
      <c r="AY6" s="853" t="s">
        <v>3412</v>
      </c>
      <c r="AZ6" s="853" t="s">
        <v>3412</v>
      </c>
      <c r="BA6" s="853" t="s">
        <v>3412</v>
      </c>
      <c r="BB6" s="853" t="s">
        <v>3412</v>
      </c>
      <c r="BC6" s="853" t="s">
        <v>3412</v>
      </c>
      <c r="BD6" s="853" t="s">
        <v>3412</v>
      </c>
      <c r="BE6" s="853" t="s">
        <v>3412</v>
      </c>
      <c r="BF6" s="853" t="s">
        <v>3412</v>
      </c>
      <c r="BG6" s="853" t="s">
        <v>3412</v>
      </c>
      <c r="BH6" s="853" t="s">
        <v>3412</v>
      </c>
      <c r="BI6" s="853" t="s">
        <v>3412</v>
      </c>
      <c r="BJ6" s="853" t="s">
        <v>3412</v>
      </c>
      <c r="BK6" s="853" t="s">
        <v>3412</v>
      </c>
      <c r="BL6" s="853" t="s">
        <v>3412</v>
      </c>
      <c r="BM6" s="853" t="s">
        <v>3412</v>
      </c>
      <c r="BN6" s="853" t="s">
        <v>3412</v>
      </c>
      <c r="BO6" s="853" t="s">
        <v>3412</v>
      </c>
    </row>
    <row r="7" spans="1:67" ht="24">
      <c r="B7" s="854" t="s">
        <v>12470</v>
      </c>
      <c r="C7" s="855" t="s">
        <v>6078</v>
      </c>
      <c r="D7" s="856" t="s">
        <v>1866</v>
      </c>
      <c r="E7" s="856" t="s">
        <v>6082</v>
      </c>
      <c r="F7" s="856" t="s">
        <v>11298</v>
      </c>
      <c r="G7" s="856" t="s">
        <v>6081</v>
      </c>
      <c r="H7" s="856" t="s">
        <v>6082</v>
      </c>
      <c r="I7" s="856" t="s">
        <v>3412</v>
      </c>
      <c r="J7" s="856" t="s">
        <v>3412</v>
      </c>
      <c r="K7" s="856" t="s">
        <v>3412</v>
      </c>
      <c r="L7" s="856" t="s">
        <v>3412</v>
      </c>
      <c r="M7" s="856" t="s">
        <v>3412</v>
      </c>
      <c r="N7" s="856" t="s">
        <v>3412</v>
      </c>
      <c r="O7" s="856" t="s">
        <v>3412</v>
      </c>
      <c r="P7" s="856" t="s">
        <v>3412</v>
      </c>
      <c r="Q7" s="856" t="s">
        <v>3412</v>
      </c>
      <c r="R7" s="856" t="s">
        <v>3412</v>
      </c>
      <c r="S7" s="856" t="s">
        <v>3412</v>
      </c>
      <c r="T7" s="856" t="s">
        <v>3412</v>
      </c>
      <c r="U7" s="856" t="s">
        <v>3412</v>
      </c>
      <c r="V7" s="856" t="s">
        <v>3412</v>
      </c>
      <c r="W7" s="856" t="s">
        <v>3412</v>
      </c>
      <c r="X7" s="856" t="s">
        <v>3412</v>
      </c>
      <c r="Y7" s="856" t="s">
        <v>3412</v>
      </c>
      <c r="Z7" s="856" t="s">
        <v>3412</v>
      </c>
      <c r="AA7" s="856" t="s">
        <v>3412</v>
      </c>
      <c r="AB7" s="856" t="s">
        <v>3412</v>
      </c>
      <c r="AC7" s="856" t="s">
        <v>3412</v>
      </c>
      <c r="AD7" s="856" t="s">
        <v>3412</v>
      </c>
      <c r="AE7" s="856" t="s">
        <v>3412</v>
      </c>
      <c r="AF7" s="856" t="s">
        <v>3412</v>
      </c>
      <c r="AG7" s="856" t="s">
        <v>3412</v>
      </c>
      <c r="AH7" s="856" t="s">
        <v>3412</v>
      </c>
      <c r="AI7" s="856" t="s">
        <v>3412</v>
      </c>
      <c r="AJ7" s="856" t="s">
        <v>3412</v>
      </c>
      <c r="AK7" s="856" t="s">
        <v>3412</v>
      </c>
      <c r="AL7" s="856" t="s">
        <v>3412</v>
      </c>
      <c r="AM7" s="856" t="s">
        <v>3412</v>
      </c>
      <c r="AN7" s="856" t="s">
        <v>3412</v>
      </c>
      <c r="AO7" s="856" t="s">
        <v>3412</v>
      </c>
      <c r="AP7" s="856" t="s">
        <v>3412</v>
      </c>
      <c r="AQ7" s="856" t="s">
        <v>3412</v>
      </c>
      <c r="AR7" s="856" t="s">
        <v>3412</v>
      </c>
      <c r="AS7" s="856" t="s">
        <v>3412</v>
      </c>
      <c r="AT7" s="856" t="s">
        <v>3412</v>
      </c>
      <c r="AU7" s="856" t="s">
        <v>3412</v>
      </c>
      <c r="AV7" s="856" t="s">
        <v>3412</v>
      </c>
      <c r="AW7" s="856" t="s">
        <v>3412</v>
      </c>
      <c r="AX7" s="856" t="s">
        <v>3412</v>
      </c>
      <c r="AY7" s="856" t="s">
        <v>3412</v>
      </c>
      <c r="AZ7" s="856" t="s">
        <v>3412</v>
      </c>
      <c r="BA7" s="856" t="s">
        <v>3412</v>
      </c>
      <c r="BB7" s="856" t="s">
        <v>3412</v>
      </c>
      <c r="BC7" s="856" t="s">
        <v>3412</v>
      </c>
      <c r="BD7" s="856" t="s">
        <v>3412</v>
      </c>
      <c r="BE7" s="856" t="s">
        <v>3412</v>
      </c>
      <c r="BF7" s="856" t="s">
        <v>3412</v>
      </c>
      <c r="BG7" s="856" t="s">
        <v>3412</v>
      </c>
      <c r="BH7" s="856" t="s">
        <v>3412</v>
      </c>
      <c r="BI7" s="856" t="s">
        <v>3412</v>
      </c>
      <c r="BJ7" s="856" t="s">
        <v>3412</v>
      </c>
      <c r="BK7" s="856" t="s">
        <v>3412</v>
      </c>
      <c r="BL7" s="856" t="s">
        <v>3412</v>
      </c>
      <c r="BM7" s="856" t="s">
        <v>3412</v>
      </c>
      <c r="BN7" s="856" t="s">
        <v>3412</v>
      </c>
      <c r="BO7" s="857" t="s">
        <v>3412</v>
      </c>
    </row>
    <row r="8" spans="1:67">
      <c r="A8" s="854" t="s">
        <v>6085</v>
      </c>
      <c r="B8" s="854"/>
      <c r="C8" s="855" t="s">
        <v>6078</v>
      </c>
      <c r="G8" s="853" t="s">
        <v>3412</v>
      </c>
      <c r="H8" s="853" t="s">
        <v>3412</v>
      </c>
    </row>
    <row r="9" spans="1:67" ht="12.75">
      <c r="A9" s="858" t="s">
        <v>529</v>
      </c>
      <c r="B9" s="858" t="s">
        <v>530</v>
      </c>
      <c r="C9" s="855" t="s">
        <v>6078</v>
      </c>
      <c r="D9" s="859">
        <v>337337003324</v>
      </c>
      <c r="E9" s="859">
        <v>0</v>
      </c>
      <c r="F9" s="859">
        <v>337337003324</v>
      </c>
      <c r="G9" s="859">
        <v>337337003324</v>
      </c>
      <c r="H9" s="859">
        <v>0</v>
      </c>
      <c r="I9" s="859" t="s">
        <v>3412</v>
      </c>
      <c r="J9" s="859" t="s">
        <v>3412</v>
      </c>
      <c r="K9" s="859" t="s">
        <v>3412</v>
      </c>
      <c r="L9" s="859" t="s">
        <v>3412</v>
      </c>
      <c r="M9" s="859" t="s">
        <v>3412</v>
      </c>
      <c r="N9" s="859" t="s">
        <v>3412</v>
      </c>
      <c r="O9" s="859" t="s">
        <v>3412</v>
      </c>
      <c r="P9" s="859" t="s">
        <v>3412</v>
      </c>
      <c r="Q9" s="859" t="s">
        <v>3412</v>
      </c>
      <c r="R9" s="859" t="s">
        <v>3412</v>
      </c>
      <c r="S9" s="859" t="s">
        <v>3412</v>
      </c>
      <c r="T9" s="859" t="s">
        <v>3412</v>
      </c>
      <c r="U9" s="859" t="s">
        <v>3412</v>
      </c>
      <c r="V9" s="859" t="s">
        <v>3412</v>
      </c>
      <c r="W9" s="859" t="s">
        <v>3412</v>
      </c>
      <c r="X9" s="859" t="s">
        <v>3412</v>
      </c>
      <c r="Y9" s="859" t="s">
        <v>3412</v>
      </c>
      <c r="Z9" s="859" t="s">
        <v>3412</v>
      </c>
      <c r="AA9" s="859" t="s">
        <v>3412</v>
      </c>
      <c r="AB9" s="859" t="s">
        <v>3412</v>
      </c>
      <c r="AC9" s="859" t="s">
        <v>3412</v>
      </c>
      <c r="AD9" s="859" t="s">
        <v>3412</v>
      </c>
      <c r="AE9" s="859" t="s">
        <v>3412</v>
      </c>
      <c r="AF9" s="859" t="s">
        <v>3412</v>
      </c>
      <c r="AG9" s="859" t="s">
        <v>3412</v>
      </c>
      <c r="AH9" s="859" t="s">
        <v>3412</v>
      </c>
      <c r="AI9" s="859" t="s">
        <v>3412</v>
      </c>
      <c r="AJ9" s="859" t="s">
        <v>3412</v>
      </c>
      <c r="AK9" s="859" t="s">
        <v>3412</v>
      </c>
      <c r="AL9" s="859" t="s">
        <v>3412</v>
      </c>
      <c r="AM9" s="859" t="s">
        <v>3412</v>
      </c>
      <c r="AN9" s="859" t="s">
        <v>3412</v>
      </c>
      <c r="AO9" s="859" t="s">
        <v>3412</v>
      </c>
      <c r="AP9" s="859" t="s">
        <v>3412</v>
      </c>
      <c r="AQ9" s="859" t="s">
        <v>3412</v>
      </c>
      <c r="AR9" s="859" t="s">
        <v>3412</v>
      </c>
      <c r="AS9" s="859" t="s">
        <v>3412</v>
      </c>
      <c r="AT9" s="859" t="s">
        <v>3412</v>
      </c>
      <c r="AU9" s="859" t="s">
        <v>3412</v>
      </c>
      <c r="AV9" s="859" t="s">
        <v>3412</v>
      </c>
      <c r="AW9" s="859" t="s">
        <v>3412</v>
      </c>
      <c r="AX9" s="859" t="s">
        <v>3412</v>
      </c>
      <c r="AY9" s="859" t="s">
        <v>3412</v>
      </c>
      <c r="AZ9" s="859" t="s">
        <v>3412</v>
      </c>
      <c r="BA9" s="859" t="s">
        <v>3412</v>
      </c>
      <c r="BB9" s="859" t="s">
        <v>3412</v>
      </c>
      <c r="BC9" s="859" t="s">
        <v>3412</v>
      </c>
      <c r="BD9" s="859" t="s">
        <v>3412</v>
      </c>
      <c r="BE9" s="859" t="s">
        <v>3412</v>
      </c>
      <c r="BF9" s="859" t="s">
        <v>3412</v>
      </c>
      <c r="BG9" s="859" t="s">
        <v>3412</v>
      </c>
      <c r="BH9" s="859" t="s">
        <v>3412</v>
      </c>
      <c r="BI9" s="859" t="s">
        <v>3412</v>
      </c>
      <c r="BJ9" s="859" t="s">
        <v>3412</v>
      </c>
      <c r="BK9" s="859" t="s">
        <v>3412</v>
      </c>
      <c r="BL9" s="859" t="s">
        <v>3412</v>
      </c>
      <c r="BM9" s="859" t="s">
        <v>3412</v>
      </c>
      <c r="BN9" s="859" t="s">
        <v>3412</v>
      </c>
    </row>
    <row r="10" spans="1:67" ht="12.75">
      <c r="A10" s="858" t="s">
        <v>531</v>
      </c>
      <c r="B10" s="858" t="s">
        <v>532</v>
      </c>
      <c r="C10" s="855" t="s">
        <v>6078</v>
      </c>
      <c r="D10" s="859">
        <v>13011586849</v>
      </c>
      <c r="E10" s="859">
        <v>0</v>
      </c>
      <c r="F10" s="859">
        <v>13011586849</v>
      </c>
      <c r="G10" s="859">
        <v>13011586849</v>
      </c>
      <c r="H10" s="859">
        <v>0</v>
      </c>
      <c r="I10" s="859" t="s">
        <v>3412</v>
      </c>
      <c r="J10" s="859" t="s">
        <v>3412</v>
      </c>
      <c r="K10" s="859" t="s">
        <v>3412</v>
      </c>
      <c r="L10" s="859" t="s">
        <v>3412</v>
      </c>
      <c r="M10" s="859" t="s">
        <v>3412</v>
      </c>
      <c r="N10" s="859" t="s">
        <v>3412</v>
      </c>
      <c r="O10" s="859" t="s">
        <v>3412</v>
      </c>
      <c r="P10" s="859" t="s">
        <v>3412</v>
      </c>
      <c r="Q10" s="859" t="s">
        <v>3412</v>
      </c>
      <c r="R10" s="859" t="s">
        <v>3412</v>
      </c>
      <c r="S10" s="859" t="s">
        <v>3412</v>
      </c>
      <c r="T10" s="859" t="s">
        <v>3412</v>
      </c>
      <c r="U10" s="859" t="s">
        <v>3412</v>
      </c>
      <c r="V10" s="859" t="s">
        <v>3412</v>
      </c>
      <c r="W10" s="859" t="s">
        <v>3412</v>
      </c>
      <c r="X10" s="859" t="s">
        <v>3412</v>
      </c>
      <c r="Y10" s="859" t="s">
        <v>3412</v>
      </c>
      <c r="Z10" s="859" t="s">
        <v>3412</v>
      </c>
      <c r="AA10" s="859" t="s">
        <v>3412</v>
      </c>
      <c r="AB10" s="859" t="s">
        <v>3412</v>
      </c>
      <c r="AC10" s="859" t="s">
        <v>3412</v>
      </c>
      <c r="AD10" s="859" t="s">
        <v>3412</v>
      </c>
      <c r="AE10" s="859" t="s">
        <v>3412</v>
      </c>
      <c r="AF10" s="859" t="s">
        <v>3412</v>
      </c>
      <c r="AG10" s="859" t="s">
        <v>3412</v>
      </c>
      <c r="AH10" s="859" t="s">
        <v>3412</v>
      </c>
      <c r="AI10" s="859" t="s">
        <v>3412</v>
      </c>
      <c r="AJ10" s="859" t="s">
        <v>3412</v>
      </c>
      <c r="AK10" s="859" t="s">
        <v>3412</v>
      </c>
      <c r="AL10" s="859" t="s">
        <v>3412</v>
      </c>
      <c r="AM10" s="859" t="s">
        <v>3412</v>
      </c>
      <c r="AN10" s="859" t="s">
        <v>3412</v>
      </c>
      <c r="AO10" s="859" t="s">
        <v>3412</v>
      </c>
      <c r="AP10" s="859" t="s">
        <v>3412</v>
      </c>
      <c r="AQ10" s="859" t="s">
        <v>3412</v>
      </c>
      <c r="AR10" s="859" t="s">
        <v>3412</v>
      </c>
      <c r="AS10" s="859" t="s">
        <v>3412</v>
      </c>
      <c r="AT10" s="859" t="s">
        <v>3412</v>
      </c>
      <c r="AU10" s="859" t="s">
        <v>3412</v>
      </c>
      <c r="AV10" s="859" t="s">
        <v>3412</v>
      </c>
      <c r="AW10" s="859" t="s">
        <v>3412</v>
      </c>
      <c r="AX10" s="859" t="s">
        <v>3412</v>
      </c>
      <c r="AY10" s="859" t="s">
        <v>3412</v>
      </c>
      <c r="AZ10" s="859" t="s">
        <v>3412</v>
      </c>
      <c r="BA10" s="859" t="s">
        <v>3412</v>
      </c>
      <c r="BB10" s="859" t="s">
        <v>3412</v>
      </c>
      <c r="BC10" s="859" t="s">
        <v>3412</v>
      </c>
      <c r="BD10" s="859" t="s">
        <v>3412</v>
      </c>
      <c r="BE10" s="859" t="s">
        <v>3412</v>
      </c>
      <c r="BF10" s="859" t="s">
        <v>3412</v>
      </c>
      <c r="BG10" s="859" t="s">
        <v>3412</v>
      </c>
      <c r="BH10" s="859" t="s">
        <v>3412</v>
      </c>
      <c r="BI10" s="859" t="s">
        <v>3412</v>
      </c>
      <c r="BJ10" s="859" t="s">
        <v>3412</v>
      </c>
      <c r="BK10" s="859" t="s">
        <v>3412</v>
      </c>
      <c r="BL10" s="859" t="s">
        <v>3412</v>
      </c>
      <c r="BM10" s="859" t="s">
        <v>3412</v>
      </c>
      <c r="BN10" s="859" t="s">
        <v>3412</v>
      </c>
    </row>
    <row r="11" spans="1:67" ht="12.75">
      <c r="A11" s="860" t="s">
        <v>533</v>
      </c>
      <c r="B11" s="861" t="s">
        <v>534</v>
      </c>
      <c r="C11" s="862" t="s">
        <v>6078</v>
      </c>
      <c r="D11" s="863">
        <v>13011586849</v>
      </c>
      <c r="E11" s="863">
        <v>0</v>
      </c>
      <c r="F11" s="863">
        <v>13011586849</v>
      </c>
      <c r="G11" s="863">
        <v>13011586849</v>
      </c>
      <c r="H11" s="863">
        <v>0</v>
      </c>
      <c r="I11" s="863" t="s">
        <v>3412</v>
      </c>
      <c r="J11" s="863" t="s">
        <v>3412</v>
      </c>
      <c r="K11" s="863" t="s">
        <v>3412</v>
      </c>
      <c r="L11" s="863" t="s">
        <v>3412</v>
      </c>
      <c r="M11" s="863" t="s">
        <v>3412</v>
      </c>
      <c r="N11" s="863" t="s">
        <v>3412</v>
      </c>
      <c r="O11" s="863" t="s">
        <v>3412</v>
      </c>
      <c r="P11" s="863" t="s">
        <v>3412</v>
      </c>
      <c r="Q11" s="863" t="s">
        <v>3412</v>
      </c>
      <c r="R11" s="863" t="s">
        <v>3412</v>
      </c>
      <c r="S11" s="863" t="s">
        <v>3412</v>
      </c>
      <c r="T11" s="863" t="s">
        <v>3412</v>
      </c>
      <c r="U11" s="863" t="s">
        <v>3412</v>
      </c>
      <c r="V11" s="863" t="s">
        <v>3412</v>
      </c>
      <c r="W11" s="863" t="s">
        <v>3412</v>
      </c>
      <c r="X11" s="863" t="s">
        <v>3412</v>
      </c>
      <c r="Y11" s="863" t="s">
        <v>3412</v>
      </c>
      <c r="Z11" s="863" t="s">
        <v>3412</v>
      </c>
      <c r="AA11" s="863" t="s">
        <v>3412</v>
      </c>
      <c r="AB11" s="863" t="s">
        <v>3412</v>
      </c>
      <c r="AC11" s="863" t="s">
        <v>3412</v>
      </c>
      <c r="AD11" s="863" t="s">
        <v>3412</v>
      </c>
      <c r="AE11" s="863" t="s">
        <v>3412</v>
      </c>
      <c r="AF11" s="863" t="s">
        <v>3412</v>
      </c>
      <c r="AG11" s="863" t="s">
        <v>3412</v>
      </c>
      <c r="AH11" s="863" t="s">
        <v>3412</v>
      </c>
      <c r="AI11" s="863" t="s">
        <v>3412</v>
      </c>
      <c r="AJ11" s="863" t="s">
        <v>3412</v>
      </c>
      <c r="AK11" s="863" t="s">
        <v>3412</v>
      </c>
      <c r="AL11" s="863" t="s">
        <v>3412</v>
      </c>
      <c r="AM11" s="863" t="s">
        <v>3412</v>
      </c>
      <c r="AN11" s="863" t="s">
        <v>3412</v>
      </c>
      <c r="AO11" s="863" t="s">
        <v>3412</v>
      </c>
      <c r="AP11" s="863" t="s">
        <v>3412</v>
      </c>
      <c r="AQ11" s="863" t="s">
        <v>3412</v>
      </c>
      <c r="AR11" s="863" t="s">
        <v>3412</v>
      </c>
      <c r="AS11" s="863" t="s">
        <v>3412</v>
      </c>
      <c r="AT11" s="863" t="s">
        <v>3412</v>
      </c>
      <c r="AU11" s="863" t="s">
        <v>3412</v>
      </c>
      <c r="AV11" s="863" t="s">
        <v>3412</v>
      </c>
      <c r="AW11" s="863" t="s">
        <v>3412</v>
      </c>
      <c r="AX11" s="863" t="s">
        <v>3412</v>
      </c>
      <c r="AY11" s="863" t="s">
        <v>3412</v>
      </c>
      <c r="AZ11" s="863" t="s">
        <v>3412</v>
      </c>
      <c r="BA11" s="863" t="s">
        <v>3412</v>
      </c>
      <c r="BB11" s="863" t="s">
        <v>3412</v>
      </c>
      <c r="BC11" s="863" t="s">
        <v>3412</v>
      </c>
      <c r="BD11" s="863" t="s">
        <v>3412</v>
      </c>
      <c r="BE11" s="863" t="s">
        <v>3412</v>
      </c>
      <c r="BF11" s="863" t="s">
        <v>3412</v>
      </c>
      <c r="BG11" s="863" t="s">
        <v>3412</v>
      </c>
      <c r="BH11" s="863" t="s">
        <v>3412</v>
      </c>
      <c r="BI11" s="863" t="s">
        <v>3412</v>
      </c>
      <c r="BJ11" s="863" t="s">
        <v>3412</v>
      </c>
      <c r="BK11" s="863" t="s">
        <v>3412</v>
      </c>
      <c r="BL11" s="863" t="s">
        <v>3412</v>
      </c>
      <c r="BM11" s="863" t="s">
        <v>3412</v>
      </c>
      <c r="BN11" s="863" t="s">
        <v>3412</v>
      </c>
    </row>
    <row r="12" spans="1:67" ht="12.75" hidden="1">
      <c r="A12" s="860"/>
      <c r="B12" s="860" t="s">
        <v>658</v>
      </c>
      <c r="C12" s="864"/>
      <c r="D12" s="865">
        <v>1379274487</v>
      </c>
      <c r="E12" s="865">
        <v>0</v>
      </c>
      <c r="F12" s="865">
        <v>1379274487</v>
      </c>
      <c r="G12" s="865">
        <v>1379274487</v>
      </c>
      <c r="H12" s="865">
        <v>0</v>
      </c>
      <c r="I12" s="865" t="s">
        <v>3412</v>
      </c>
      <c r="J12" s="865" t="s">
        <v>3412</v>
      </c>
      <c r="K12" s="865" t="s">
        <v>3412</v>
      </c>
      <c r="L12" s="865" t="s">
        <v>3412</v>
      </c>
      <c r="M12" s="865" t="s">
        <v>3412</v>
      </c>
      <c r="N12" s="865" t="s">
        <v>3412</v>
      </c>
      <c r="O12" s="865" t="s">
        <v>3412</v>
      </c>
      <c r="P12" s="865" t="s">
        <v>3412</v>
      </c>
      <c r="Q12" s="865" t="s">
        <v>3412</v>
      </c>
      <c r="R12" s="865" t="s">
        <v>3412</v>
      </c>
      <c r="S12" s="865" t="s">
        <v>3412</v>
      </c>
      <c r="T12" s="865" t="s">
        <v>3412</v>
      </c>
      <c r="U12" s="865" t="s">
        <v>3412</v>
      </c>
      <c r="V12" s="865" t="s">
        <v>3412</v>
      </c>
      <c r="W12" s="865" t="s">
        <v>3412</v>
      </c>
      <c r="X12" s="865" t="s">
        <v>3412</v>
      </c>
      <c r="Y12" s="865" t="s">
        <v>3412</v>
      </c>
      <c r="Z12" s="865" t="s">
        <v>3412</v>
      </c>
      <c r="AA12" s="865" t="s">
        <v>3412</v>
      </c>
      <c r="AB12" s="865" t="s">
        <v>3412</v>
      </c>
      <c r="AC12" s="865" t="s">
        <v>3412</v>
      </c>
      <c r="AD12" s="865" t="s">
        <v>3412</v>
      </c>
      <c r="AE12" s="865" t="s">
        <v>3412</v>
      </c>
      <c r="AF12" s="865" t="s">
        <v>3412</v>
      </c>
      <c r="AG12" s="865" t="s">
        <v>3412</v>
      </c>
      <c r="AH12" s="865" t="s">
        <v>3412</v>
      </c>
      <c r="AI12" s="865" t="s">
        <v>3412</v>
      </c>
      <c r="AJ12" s="865" t="s">
        <v>3412</v>
      </c>
      <c r="AK12" s="865" t="s">
        <v>3412</v>
      </c>
      <c r="AL12" s="865" t="s">
        <v>3412</v>
      </c>
      <c r="AM12" s="865" t="s">
        <v>3412</v>
      </c>
      <c r="AN12" s="865" t="s">
        <v>3412</v>
      </c>
      <c r="AO12" s="865" t="s">
        <v>3412</v>
      </c>
      <c r="AP12" s="865" t="s">
        <v>3412</v>
      </c>
      <c r="AQ12" s="865" t="s">
        <v>3412</v>
      </c>
      <c r="AR12" s="865" t="s">
        <v>3412</v>
      </c>
      <c r="AS12" s="865" t="s">
        <v>3412</v>
      </c>
      <c r="AT12" s="865" t="s">
        <v>3412</v>
      </c>
      <c r="AU12" s="865" t="s">
        <v>3412</v>
      </c>
      <c r="AV12" s="865" t="s">
        <v>3412</v>
      </c>
      <c r="AW12" s="865" t="s">
        <v>3412</v>
      </c>
      <c r="AX12" s="865" t="s">
        <v>3412</v>
      </c>
      <c r="AY12" s="865" t="s">
        <v>3412</v>
      </c>
      <c r="AZ12" s="865" t="s">
        <v>3412</v>
      </c>
      <c r="BA12" s="865" t="s">
        <v>3412</v>
      </c>
      <c r="BB12" s="865" t="s">
        <v>3412</v>
      </c>
      <c r="BC12" s="865" t="s">
        <v>3412</v>
      </c>
      <c r="BD12" s="865" t="s">
        <v>3412</v>
      </c>
      <c r="BE12" s="865" t="s">
        <v>3412</v>
      </c>
      <c r="BF12" s="865" t="s">
        <v>3412</v>
      </c>
      <c r="BG12" s="865" t="s">
        <v>3412</v>
      </c>
      <c r="BH12" s="865" t="s">
        <v>3412</v>
      </c>
      <c r="BI12" s="865" t="s">
        <v>3412</v>
      </c>
      <c r="BJ12" s="865" t="s">
        <v>3412</v>
      </c>
      <c r="BK12" s="865" t="s">
        <v>3412</v>
      </c>
      <c r="BL12" s="865" t="s">
        <v>3412</v>
      </c>
      <c r="BM12" s="865" t="s">
        <v>3412</v>
      </c>
      <c r="BN12" s="865" t="s">
        <v>3412</v>
      </c>
    </row>
    <row r="13" spans="1:67" ht="12.75" hidden="1">
      <c r="A13" s="860"/>
      <c r="B13" s="860" t="s">
        <v>659</v>
      </c>
      <c r="C13" s="864"/>
      <c r="D13" s="865">
        <v>10126215462</v>
      </c>
      <c r="E13" s="865">
        <v>0</v>
      </c>
      <c r="F13" s="865">
        <v>10126215462</v>
      </c>
      <c r="G13" s="865">
        <v>10126215462</v>
      </c>
      <c r="H13" s="865">
        <v>0</v>
      </c>
      <c r="I13" s="865" t="s">
        <v>3412</v>
      </c>
      <c r="J13" s="865" t="s">
        <v>3412</v>
      </c>
      <c r="K13" s="865" t="s">
        <v>3412</v>
      </c>
      <c r="L13" s="865" t="s">
        <v>3412</v>
      </c>
      <c r="M13" s="865" t="s">
        <v>3412</v>
      </c>
      <c r="N13" s="865" t="s">
        <v>3412</v>
      </c>
      <c r="O13" s="865" t="s">
        <v>3412</v>
      </c>
      <c r="P13" s="865" t="s">
        <v>3412</v>
      </c>
      <c r="Q13" s="865" t="s">
        <v>3412</v>
      </c>
      <c r="R13" s="865" t="s">
        <v>3412</v>
      </c>
      <c r="S13" s="865" t="s">
        <v>3412</v>
      </c>
      <c r="T13" s="865" t="s">
        <v>3412</v>
      </c>
      <c r="U13" s="865" t="s">
        <v>3412</v>
      </c>
      <c r="V13" s="865" t="s">
        <v>3412</v>
      </c>
      <c r="W13" s="865" t="s">
        <v>3412</v>
      </c>
      <c r="X13" s="865" t="s">
        <v>3412</v>
      </c>
      <c r="Y13" s="865" t="s">
        <v>3412</v>
      </c>
      <c r="Z13" s="865" t="s">
        <v>3412</v>
      </c>
      <c r="AA13" s="865" t="s">
        <v>3412</v>
      </c>
      <c r="AB13" s="865" t="s">
        <v>3412</v>
      </c>
      <c r="AC13" s="865" t="s">
        <v>3412</v>
      </c>
      <c r="AD13" s="865" t="s">
        <v>3412</v>
      </c>
      <c r="AE13" s="865" t="s">
        <v>3412</v>
      </c>
      <c r="AF13" s="865" t="s">
        <v>3412</v>
      </c>
      <c r="AG13" s="865" t="s">
        <v>3412</v>
      </c>
      <c r="AH13" s="865" t="s">
        <v>3412</v>
      </c>
      <c r="AI13" s="865" t="s">
        <v>3412</v>
      </c>
      <c r="AJ13" s="865" t="s">
        <v>3412</v>
      </c>
      <c r="AK13" s="865" t="s">
        <v>3412</v>
      </c>
      <c r="AL13" s="865" t="s">
        <v>3412</v>
      </c>
      <c r="AM13" s="865" t="s">
        <v>3412</v>
      </c>
      <c r="AN13" s="865" t="s">
        <v>3412</v>
      </c>
      <c r="AO13" s="865" t="s">
        <v>3412</v>
      </c>
      <c r="AP13" s="865" t="s">
        <v>3412</v>
      </c>
      <c r="AQ13" s="865" t="s">
        <v>3412</v>
      </c>
      <c r="AR13" s="865" t="s">
        <v>3412</v>
      </c>
      <c r="AS13" s="865" t="s">
        <v>3412</v>
      </c>
      <c r="AT13" s="865" t="s">
        <v>3412</v>
      </c>
      <c r="AU13" s="865" t="s">
        <v>3412</v>
      </c>
      <c r="AV13" s="865" t="s">
        <v>3412</v>
      </c>
      <c r="AW13" s="865" t="s">
        <v>3412</v>
      </c>
      <c r="AX13" s="865" t="s">
        <v>3412</v>
      </c>
      <c r="AY13" s="865" t="s">
        <v>3412</v>
      </c>
      <c r="AZ13" s="865" t="s">
        <v>3412</v>
      </c>
      <c r="BA13" s="865" t="s">
        <v>3412</v>
      </c>
      <c r="BB13" s="865" t="s">
        <v>3412</v>
      </c>
      <c r="BC13" s="865" t="s">
        <v>3412</v>
      </c>
      <c r="BD13" s="865" t="s">
        <v>3412</v>
      </c>
      <c r="BE13" s="865" t="s">
        <v>3412</v>
      </c>
      <c r="BF13" s="865" t="s">
        <v>3412</v>
      </c>
      <c r="BG13" s="865" t="s">
        <v>3412</v>
      </c>
      <c r="BH13" s="865" t="s">
        <v>3412</v>
      </c>
      <c r="BI13" s="865" t="s">
        <v>3412</v>
      </c>
      <c r="BJ13" s="865" t="s">
        <v>3412</v>
      </c>
      <c r="BK13" s="865" t="s">
        <v>3412</v>
      </c>
      <c r="BL13" s="865" t="s">
        <v>3412</v>
      </c>
      <c r="BM13" s="865" t="s">
        <v>3412</v>
      </c>
      <c r="BN13" s="865" t="s">
        <v>3412</v>
      </c>
    </row>
    <row r="14" spans="1:67" ht="12.75" hidden="1">
      <c r="A14" s="860"/>
      <c r="B14" s="860" t="s">
        <v>660</v>
      </c>
      <c r="C14" s="864"/>
      <c r="D14" s="865">
        <v>1506096900</v>
      </c>
      <c r="E14" s="865">
        <v>0</v>
      </c>
      <c r="F14" s="865">
        <v>1506096900</v>
      </c>
      <c r="G14" s="865">
        <v>1506096900</v>
      </c>
      <c r="H14" s="865">
        <v>0</v>
      </c>
      <c r="I14" s="865" t="s">
        <v>3412</v>
      </c>
      <c r="J14" s="865" t="s">
        <v>3412</v>
      </c>
      <c r="K14" s="865" t="s">
        <v>3412</v>
      </c>
      <c r="L14" s="865" t="s">
        <v>3412</v>
      </c>
      <c r="M14" s="865" t="s">
        <v>3412</v>
      </c>
      <c r="N14" s="865" t="s">
        <v>3412</v>
      </c>
      <c r="O14" s="865" t="s">
        <v>3412</v>
      </c>
      <c r="P14" s="865" t="s">
        <v>3412</v>
      </c>
      <c r="Q14" s="865" t="s">
        <v>3412</v>
      </c>
      <c r="R14" s="865" t="s">
        <v>3412</v>
      </c>
      <c r="S14" s="865" t="s">
        <v>3412</v>
      </c>
      <c r="T14" s="865" t="s">
        <v>3412</v>
      </c>
      <c r="U14" s="865" t="s">
        <v>3412</v>
      </c>
      <c r="V14" s="865" t="s">
        <v>3412</v>
      </c>
      <c r="W14" s="865" t="s">
        <v>3412</v>
      </c>
      <c r="X14" s="865" t="s">
        <v>3412</v>
      </c>
      <c r="Y14" s="865" t="s">
        <v>3412</v>
      </c>
      <c r="Z14" s="865" t="s">
        <v>3412</v>
      </c>
      <c r="AA14" s="865" t="s">
        <v>3412</v>
      </c>
      <c r="AB14" s="865" t="s">
        <v>3412</v>
      </c>
      <c r="AC14" s="865" t="s">
        <v>3412</v>
      </c>
      <c r="AD14" s="865" t="s">
        <v>3412</v>
      </c>
      <c r="AE14" s="865" t="s">
        <v>3412</v>
      </c>
      <c r="AF14" s="865" t="s">
        <v>3412</v>
      </c>
      <c r="AG14" s="865" t="s">
        <v>3412</v>
      </c>
      <c r="AH14" s="865" t="s">
        <v>3412</v>
      </c>
      <c r="AI14" s="865" t="s">
        <v>3412</v>
      </c>
      <c r="AJ14" s="865" t="s">
        <v>3412</v>
      </c>
      <c r="AK14" s="865" t="s">
        <v>3412</v>
      </c>
      <c r="AL14" s="865" t="s">
        <v>3412</v>
      </c>
      <c r="AM14" s="865" t="s">
        <v>3412</v>
      </c>
      <c r="AN14" s="865" t="s">
        <v>3412</v>
      </c>
      <c r="AO14" s="865" t="s">
        <v>3412</v>
      </c>
      <c r="AP14" s="865" t="s">
        <v>3412</v>
      </c>
      <c r="AQ14" s="865" t="s">
        <v>3412</v>
      </c>
      <c r="AR14" s="865" t="s">
        <v>3412</v>
      </c>
      <c r="AS14" s="865" t="s">
        <v>3412</v>
      </c>
      <c r="AT14" s="865" t="s">
        <v>3412</v>
      </c>
      <c r="AU14" s="865" t="s">
        <v>3412</v>
      </c>
      <c r="AV14" s="865" t="s">
        <v>3412</v>
      </c>
      <c r="AW14" s="865" t="s">
        <v>3412</v>
      </c>
      <c r="AX14" s="865" t="s">
        <v>3412</v>
      </c>
      <c r="AY14" s="865" t="s">
        <v>3412</v>
      </c>
      <c r="AZ14" s="865" t="s">
        <v>3412</v>
      </c>
      <c r="BA14" s="865" t="s">
        <v>3412</v>
      </c>
      <c r="BB14" s="865" t="s">
        <v>3412</v>
      </c>
      <c r="BC14" s="865" t="s">
        <v>3412</v>
      </c>
      <c r="BD14" s="865" t="s">
        <v>3412</v>
      </c>
      <c r="BE14" s="865" t="s">
        <v>3412</v>
      </c>
      <c r="BF14" s="865" t="s">
        <v>3412</v>
      </c>
      <c r="BG14" s="865" t="s">
        <v>3412</v>
      </c>
      <c r="BH14" s="865" t="s">
        <v>3412</v>
      </c>
      <c r="BI14" s="865" t="s">
        <v>3412</v>
      </c>
      <c r="BJ14" s="865" t="s">
        <v>3412</v>
      </c>
      <c r="BK14" s="865" t="s">
        <v>3412</v>
      </c>
      <c r="BL14" s="865" t="s">
        <v>3412</v>
      </c>
      <c r="BM14" s="865" t="s">
        <v>3412</v>
      </c>
      <c r="BN14" s="865" t="s">
        <v>3412</v>
      </c>
    </row>
    <row r="15" spans="1:67" ht="12.75">
      <c r="A15" s="860" t="s">
        <v>661</v>
      </c>
      <c r="B15" s="861" t="s">
        <v>656</v>
      </c>
      <c r="C15" s="862" t="s">
        <v>6078</v>
      </c>
      <c r="D15" s="865">
        <v>0</v>
      </c>
      <c r="E15" s="865">
        <v>0</v>
      </c>
      <c r="F15" s="865">
        <v>0</v>
      </c>
      <c r="G15" s="865">
        <v>0</v>
      </c>
      <c r="H15" s="865">
        <v>0</v>
      </c>
      <c r="I15" s="865" t="s">
        <v>3412</v>
      </c>
      <c r="J15" s="865" t="s">
        <v>3412</v>
      </c>
      <c r="K15" s="865" t="s">
        <v>3412</v>
      </c>
      <c r="L15" s="865" t="s">
        <v>3412</v>
      </c>
      <c r="M15" s="865" t="s">
        <v>3412</v>
      </c>
      <c r="N15" s="865" t="s">
        <v>3412</v>
      </c>
      <c r="O15" s="865" t="s">
        <v>3412</v>
      </c>
      <c r="P15" s="865" t="s">
        <v>3412</v>
      </c>
      <c r="Q15" s="865" t="s">
        <v>3412</v>
      </c>
      <c r="R15" s="865" t="s">
        <v>3412</v>
      </c>
      <c r="S15" s="865" t="s">
        <v>3412</v>
      </c>
      <c r="T15" s="865" t="s">
        <v>3412</v>
      </c>
      <c r="U15" s="865" t="s">
        <v>3412</v>
      </c>
      <c r="V15" s="865" t="s">
        <v>3412</v>
      </c>
      <c r="W15" s="865" t="s">
        <v>3412</v>
      </c>
      <c r="X15" s="865" t="s">
        <v>3412</v>
      </c>
      <c r="Y15" s="865" t="s">
        <v>3412</v>
      </c>
      <c r="Z15" s="865" t="s">
        <v>3412</v>
      </c>
      <c r="AA15" s="865" t="s">
        <v>3412</v>
      </c>
      <c r="AB15" s="865" t="s">
        <v>3412</v>
      </c>
      <c r="AC15" s="865" t="s">
        <v>3412</v>
      </c>
      <c r="AD15" s="865" t="s">
        <v>3412</v>
      </c>
      <c r="AE15" s="865" t="s">
        <v>3412</v>
      </c>
      <c r="AF15" s="865" t="s">
        <v>3412</v>
      </c>
      <c r="AG15" s="865" t="s">
        <v>3412</v>
      </c>
      <c r="AH15" s="865" t="s">
        <v>3412</v>
      </c>
      <c r="AI15" s="865" t="s">
        <v>3412</v>
      </c>
      <c r="AJ15" s="865" t="s">
        <v>3412</v>
      </c>
      <c r="AK15" s="865" t="s">
        <v>3412</v>
      </c>
      <c r="AL15" s="865" t="s">
        <v>3412</v>
      </c>
      <c r="AM15" s="865" t="s">
        <v>3412</v>
      </c>
      <c r="AN15" s="865" t="s">
        <v>3412</v>
      </c>
      <c r="AO15" s="865" t="s">
        <v>3412</v>
      </c>
      <c r="AP15" s="865" t="s">
        <v>3412</v>
      </c>
      <c r="AQ15" s="865" t="s">
        <v>3412</v>
      </c>
      <c r="AR15" s="865" t="s">
        <v>3412</v>
      </c>
      <c r="AS15" s="865" t="s">
        <v>3412</v>
      </c>
      <c r="AT15" s="865" t="s">
        <v>3412</v>
      </c>
      <c r="AU15" s="865" t="s">
        <v>3412</v>
      </c>
      <c r="AV15" s="865" t="s">
        <v>3412</v>
      </c>
      <c r="AW15" s="865" t="s">
        <v>3412</v>
      </c>
      <c r="AX15" s="865" t="s">
        <v>3412</v>
      </c>
      <c r="AY15" s="865" t="s">
        <v>3412</v>
      </c>
      <c r="AZ15" s="865" t="s">
        <v>3412</v>
      </c>
      <c r="BA15" s="865" t="s">
        <v>3412</v>
      </c>
      <c r="BB15" s="865" t="s">
        <v>3412</v>
      </c>
      <c r="BC15" s="865" t="s">
        <v>3412</v>
      </c>
      <c r="BD15" s="865" t="s">
        <v>3412</v>
      </c>
      <c r="BE15" s="865" t="s">
        <v>3412</v>
      </c>
      <c r="BF15" s="865" t="s">
        <v>3412</v>
      </c>
      <c r="BG15" s="865" t="s">
        <v>3412</v>
      </c>
      <c r="BH15" s="865" t="s">
        <v>3412</v>
      </c>
      <c r="BI15" s="865" t="s">
        <v>3412</v>
      </c>
      <c r="BJ15" s="865" t="s">
        <v>3412</v>
      </c>
      <c r="BK15" s="865" t="s">
        <v>3412</v>
      </c>
      <c r="BL15" s="865" t="s">
        <v>3412</v>
      </c>
      <c r="BM15" s="865" t="s">
        <v>3412</v>
      </c>
      <c r="BN15" s="865" t="s">
        <v>3412</v>
      </c>
    </row>
    <row r="16" spans="1:67" ht="12.75">
      <c r="A16" s="858" t="s">
        <v>657</v>
      </c>
      <c r="B16" s="858" t="s">
        <v>10532</v>
      </c>
      <c r="C16" s="855" t="s">
        <v>6078</v>
      </c>
      <c r="D16" s="859">
        <v>5532190000</v>
      </c>
      <c r="E16" s="859">
        <v>0</v>
      </c>
      <c r="F16" s="859">
        <v>5532190000</v>
      </c>
      <c r="G16" s="859">
        <v>5532190000</v>
      </c>
      <c r="H16" s="859">
        <v>0</v>
      </c>
      <c r="I16" s="859" t="s">
        <v>3412</v>
      </c>
      <c r="J16" s="859" t="s">
        <v>3412</v>
      </c>
      <c r="K16" s="859" t="s">
        <v>3412</v>
      </c>
      <c r="L16" s="859" t="s">
        <v>3412</v>
      </c>
      <c r="M16" s="859" t="s">
        <v>3412</v>
      </c>
      <c r="N16" s="859" t="s">
        <v>3412</v>
      </c>
      <c r="O16" s="859" t="s">
        <v>3412</v>
      </c>
      <c r="P16" s="859" t="s">
        <v>3412</v>
      </c>
      <c r="Q16" s="859" t="s">
        <v>3412</v>
      </c>
      <c r="R16" s="859" t="s">
        <v>3412</v>
      </c>
      <c r="S16" s="859" t="s">
        <v>3412</v>
      </c>
      <c r="T16" s="859" t="s">
        <v>3412</v>
      </c>
      <c r="U16" s="859" t="s">
        <v>3412</v>
      </c>
      <c r="V16" s="859" t="s">
        <v>3412</v>
      </c>
      <c r="W16" s="859" t="s">
        <v>3412</v>
      </c>
      <c r="X16" s="859" t="s">
        <v>3412</v>
      </c>
      <c r="Y16" s="859" t="s">
        <v>3412</v>
      </c>
      <c r="Z16" s="859" t="s">
        <v>3412</v>
      </c>
      <c r="AA16" s="859" t="s">
        <v>3412</v>
      </c>
      <c r="AB16" s="859" t="s">
        <v>3412</v>
      </c>
      <c r="AC16" s="859" t="s">
        <v>3412</v>
      </c>
      <c r="AD16" s="859" t="s">
        <v>3412</v>
      </c>
      <c r="AE16" s="859" t="s">
        <v>3412</v>
      </c>
      <c r="AF16" s="859" t="s">
        <v>3412</v>
      </c>
      <c r="AG16" s="859" t="s">
        <v>3412</v>
      </c>
      <c r="AH16" s="859" t="s">
        <v>3412</v>
      </c>
      <c r="AI16" s="859" t="s">
        <v>3412</v>
      </c>
      <c r="AJ16" s="859" t="s">
        <v>3412</v>
      </c>
      <c r="AK16" s="859" t="s">
        <v>3412</v>
      </c>
      <c r="AL16" s="859" t="s">
        <v>3412</v>
      </c>
      <c r="AM16" s="859" t="s">
        <v>3412</v>
      </c>
      <c r="AN16" s="859" t="s">
        <v>3412</v>
      </c>
      <c r="AO16" s="859" t="s">
        <v>3412</v>
      </c>
      <c r="AP16" s="859" t="s">
        <v>3412</v>
      </c>
      <c r="AQ16" s="859" t="s">
        <v>3412</v>
      </c>
      <c r="AR16" s="859" t="s">
        <v>3412</v>
      </c>
      <c r="AS16" s="859" t="s">
        <v>3412</v>
      </c>
      <c r="AT16" s="859" t="s">
        <v>3412</v>
      </c>
      <c r="AU16" s="859" t="s">
        <v>3412</v>
      </c>
      <c r="AV16" s="859" t="s">
        <v>3412</v>
      </c>
      <c r="AW16" s="859" t="s">
        <v>3412</v>
      </c>
      <c r="AX16" s="859" t="s">
        <v>3412</v>
      </c>
      <c r="AY16" s="859" t="s">
        <v>3412</v>
      </c>
      <c r="AZ16" s="859" t="s">
        <v>3412</v>
      </c>
      <c r="BA16" s="859" t="s">
        <v>3412</v>
      </c>
      <c r="BB16" s="859" t="s">
        <v>3412</v>
      </c>
      <c r="BC16" s="859" t="s">
        <v>3412</v>
      </c>
      <c r="BD16" s="859" t="s">
        <v>3412</v>
      </c>
      <c r="BE16" s="859" t="s">
        <v>3412</v>
      </c>
      <c r="BF16" s="859" t="s">
        <v>3412</v>
      </c>
      <c r="BG16" s="859" t="s">
        <v>3412</v>
      </c>
      <c r="BH16" s="859" t="s">
        <v>3412</v>
      </c>
      <c r="BI16" s="859" t="s">
        <v>3412</v>
      </c>
      <c r="BJ16" s="859" t="s">
        <v>3412</v>
      </c>
      <c r="BK16" s="859" t="s">
        <v>3412</v>
      </c>
      <c r="BL16" s="859" t="s">
        <v>3412</v>
      </c>
      <c r="BM16" s="859" t="s">
        <v>3412</v>
      </c>
      <c r="BN16" s="859" t="s">
        <v>3412</v>
      </c>
    </row>
    <row r="17" spans="1:66" ht="12.75">
      <c r="A17" s="860" t="s">
        <v>533</v>
      </c>
      <c r="B17" s="861" t="s">
        <v>10533</v>
      </c>
      <c r="C17" s="862" t="s">
        <v>6078</v>
      </c>
      <c r="D17" s="863">
        <v>5532190000</v>
      </c>
      <c r="E17" s="863">
        <v>0</v>
      </c>
      <c r="F17" s="863">
        <v>5532190000</v>
      </c>
      <c r="G17" s="863">
        <v>5532190000</v>
      </c>
      <c r="H17" s="863">
        <v>0</v>
      </c>
      <c r="I17" s="863" t="s">
        <v>3412</v>
      </c>
      <c r="J17" s="863" t="s">
        <v>3412</v>
      </c>
      <c r="K17" s="863" t="s">
        <v>3412</v>
      </c>
      <c r="L17" s="863" t="s">
        <v>3412</v>
      </c>
      <c r="M17" s="863" t="s">
        <v>3412</v>
      </c>
      <c r="N17" s="863" t="s">
        <v>3412</v>
      </c>
      <c r="O17" s="863" t="s">
        <v>3412</v>
      </c>
      <c r="P17" s="863" t="s">
        <v>3412</v>
      </c>
      <c r="Q17" s="863" t="s">
        <v>3412</v>
      </c>
      <c r="R17" s="863" t="s">
        <v>3412</v>
      </c>
      <c r="S17" s="863" t="s">
        <v>3412</v>
      </c>
      <c r="T17" s="863" t="s">
        <v>3412</v>
      </c>
      <c r="U17" s="863" t="s">
        <v>3412</v>
      </c>
      <c r="V17" s="863" t="s">
        <v>3412</v>
      </c>
      <c r="W17" s="863" t="s">
        <v>3412</v>
      </c>
      <c r="X17" s="863" t="s">
        <v>3412</v>
      </c>
      <c r="Y17" s="863" t="s">
        <v>3412</v>
      </c>
      <c r="Z17" s="863" t="s">
        <v>3412</v>
      </c>
      <c r="AA17" s="863" t="s">
        <v>3412</v>
      </c>
      <c r="AB17" s="863" t="s">
        <v>3412</v>
      </c>
      <c r="AC17" s="863" t="s">
        <v>3412</v>
      </c>
      <c r="AD17" s="863" t="s">
        <v>3412</v>
      </c>
      <c r="AE17" s="863" t="s">
        <v>3412</v>
      </c>
      <c r="AF17" s="863" t="s">
        <v>3412</v>
      </c>
      <c r="AG17" s="863" t="s">
        <v>3412</v>
      </c>
      <c r="AH17" s="863" t="s">
        <v>3412</v>
      </c>
      <c r="AI17" s="863" t="s">
        <v>3412</v>
      </c>
      <c r="AJ17" s="863" t="s">
        <v>3412</v>
      </c>
      <c r="AK17" s="863" t="s">
        <v>3412</v>
      </c>
      <c r="AL17" s="863" t="s">
        <v>3412</v>
      </c>
      <c r="AM17" s="863" t="s">
        <v>3412</v>
      </c>
      <c r="AN17" s="863" t="s">
        <v>3412</v>
      </c>
      <c r="AO17" s="863" t="s">
        <v>3412</v>
      </c>
      <c r="AP17" s="863" t="s">
        <v>3412</v>
      </c>
      <c r="AQ17" s="863" t="s">
        <v>3412</v>
      </c>
      <c r="AR17" s="863" t="s">
        <v>3412</v>
      </c>
      <c r="AS17" s="863" t="s">
        <v>3412</v>
      </c>
      <c r="AT17" s="863" t="s">
        <v>3412</v>
      </c>
      <c r="AU17" s="863" t="s">
        <v>3412</v>
      </c>
      <c r="AV17" s="863" t="s">
        <v>3412</v>
      </c>
      <c r="AW17" s="863" t="s">
        <v>3412</v>
      </c>
      <c r="AX17" s="863" t="s">
        <v>3412</v>
      </c>
      <c r="AY17" s="863" t="s">
        <v>3412</v>
      </c>
      <c r="AZ17" s="863" t="s">
        <v>3412</v>
      </c>
      <c r="BA17" s="863" t="s">
        <v>3412</v>
      </c>
      <c r="BB17" s="863" t="s">
        <v>3412</v>
      </c>
      <c r="BC17" s="863" t="s">
        <v>3412</v>
      </c>
      <c r="BD17" s="863" t="s">
        <v>3412</v>
      </c>
      <c r="BE17" s="863" t="s">
        <v>3412</v>
      </c>
      <c r="BF17" s="863" t="s">
        <v>3412</v>
      </c>
      <c r="BG17" s="863" t="s">
        <v>3412</v>
      </c>
      <c r="BH17" s="863" t="s">
        <v>3412</v>
      </c>
      <c r="BI17" s="863" t="s">
        <v>3412</v>
      </c>
      <c r="BJ17" s="863" t="s">
        <v>3412</v>
      </c>
      <c r="BK17" s="863" t="s">
        <v>3412</v>
      </c>
      <c r="BL17" s="863" t="s">
        <v>3412</v>
      </c>
      <c r="BM17" s="863" t="s">
        <v>3412</v>
      </c>
      <c r="BN17" s="863" t="s">
        <v>3412</v>
      </c>
    </row>
    <row r="18" spans="1:66" ht="12.75" hidden="1">
      <c r="A18" s="860"/>
      <c r="B18" s="860" t="s">
        <v>11865</v>
      </c>
      <c r="C18" s="864"/>
      <c r="D18" s="865">
        <v>0</v>
      </c>
      <c r="E18" s="865">
        <v>0</v>
      </c>
      <c r="F18" s="865">
        <v>0</v>
      </c>
      <c r="G18" s="865">
        <v>0</v>
      </c>
      <c r="H18" s="865">
        <v>0</v>
      </c>
      <c r="I18" s="865" t="s">
        <v>3412</v>
      </c>
      <c r="J18" s="865" t="s">
        <v>3412</v>
      </c>
      <c r="K18" s="865" t="s">
        <v>3412</v>
      </c>
      <c r="L18" s="865" t="s">
        <v>3412</v>
      </c>
      <c r="M18" s="865" t="s">
        <v>3412</v>
      </c>
      <c r="N18" s="865" t="s">
        <v>3412</v>
      </c>
      <c r="O18" s="865" t="s">
        <v>3412</v>
      </c>
      <c r="P18" s="865" t="s">
        <v>3412</v>
      </c>
      <c r="Q18" s="865" t="s">
        <v>3412</v>
      </c>
      <c r="R18" s="865" t="s">
        <v>3412</v>
      </c>
      <c r="S18" s="865" t="s">
        <v>3412</v>
      </c>
      <c r="T18" s="865" t="s">
        <v>3412</v>
      </c>
      <c r="U18" s="865" t="s">
        <v>3412</v>
      </c>
      <c r="V18" s="865" t="s">
        <v>3412</v>
      </c>
      <c r="W18" s="865" t="s">
        <v>3412</v>
      </c>
      <c r="X18" s="865" t="s">
        <v>3412</v>
      </c>
      <c r="Y18" s="865" t="s">
        <v>3412</v>
      </c>
      <c r="Z18" s="865" t="s">
        <v>3412</v>
      </c>
      <c r="AA18" s="865" t="s">
        <v>3412</v>
      </c>
      <c r="AB18" s="865" t="s">
        <v>3412</v>
      </c>
      <c r="AC18" s="865" t="s">
        <v>3412</v>
      </c>
      <c r="AD18" s="865" t="s">
        <v>3412</v>
      </c>
      <c r="AE18" s="865" t="s">
        <v>3412</v>
      </c>
      <c r="AF18" s="865" t="s">
        <v>3412</v>
      </c>
      <c r="AG18" s="865" t="s">
        <v>3412</v>
      </c>
      <c r="AH18" s="865" t="s">
        <v>3412</v>
      </c>
      <c r="AI18" s="865" t="s">
        <v>3412</v>
      </c>
      <c r="AJ18" s="865" t="s">
        <v>3412</v>
      </c>
      <c r="AK18" s="865" t="s">
        <v>3412</v>
      </c>
      <c r="AL18" s="865" t="s">
        <v>3412</v>
      </c>
      <c r="AM18" s="865" t="s">
        <v>3412</v>
      </c>
      <c r="AN18" s="865" t="s">
        <v>3412</v>
      </c>
      <c r="AO18" s="865" t="s">
        <v>3412</v>
      </c>
      <c r="AP18" s="865" t="s">
        <v>3412</v>
      </c>
      <c r="AQ18" s="865" t="s">
        <v>3412</v>
      </c>
      <c r="AR18" s="865" t="s">
        <v>3412</v>
      </c>
      <c r="AS18" s="865" t="s">
        <v>3412</v>
      </c>
      <c r="AT18" s="865" t="s">
        <v>3412</v>
      </c>
      <c r="AU18" s="865" t="s">
        <v>3412</v>
      </c>
      <c r="AV18" s="865" t="s">
        <v>3412</v>
      </c>
      <c r="AW18" s="865" t="s">
        <v>3412</v>
      </c>
      <c r="AX18" s="865" t="s">
        <v>3412</v>
      </c>
      <c r="AY18" s="865" t="s">
        <v>3412</v>
      </c>
      <c r="AZ18" s="865" t="s">
        <v>3412</v>
      </c>
      <c r="BA18" s="865" t="s">
        <v>3412</v>
      </c>
      <c r="BB18" s="865" t="s">
        <v>3412</v>
      </c>
      <c r="BC18" s="865" t="s">
        <v>3412</v>
      </c>
      <c r="BD18" s="865" t="s">
        <v>3412</v>
      </c>
      <c r="BE18" s="865" t="s">
        <v>3412</v>
      </c>
      <c r="BF18" s="865" t="s">
        <v>3412</v>
      </c>
      <c r="BG18" s="865" t="s">
        <v>3412</v>
      </c>
      <c r="BH18" s="865" t="s">
        <v>3412</v>
      </c>
      <c r="BI18" s="865" t="s">
        <v>3412</v>
      </c>
      <c r="BJ18" s="865" t="s">
        <v>3412</v>
      </c>
      <c r="BK18" s="865" t="s">
        <v>3412</v>
      </c>
      <c r="BL18" s="865" t="s">
        <v>3412</v>
      </c>
      <c r="BM18" s="865" t="s">
        <v>3412</v>
      </c>
      <c r="BN18" s="865" t="s">
        <v>3412</v>
      </c>
    </row>
    <row r="19" spans="1:66" ht="12.75" hidden="1">
      <c r="A19" s="860"/>
      <c r="B19" s="861" t="s">
        <v>11866</v>
      </c>
      <c r="C19" s="862"/>
      <c r="D19" s="865">
        <v>0</v>
      </c>
      <c r="E19" s="865">
        <v>0</v>
      </c>
      <c r="F19" s="865">
        <v>0</v>
      </c>
      <c r="G19" s="865">
        <v>0</v>
      </c>
      <c r="H19" s="865">
        <v>0</v>
      </c>
      <c r="I19" s="865" t="s">
        <v>3412</v>
      </c>
      <c r="J19" s="865" t="s">
        <v>3412</v>
      </c>
      <c r="K19" s="865" t="s">
        <v>3412</v>
      </c>
      <c r="L19" s="865" t="s">
        <v>3412</v>
      </c>
      <c r="M19" s="865" t="s">
        <v>3412</v>
      </c>
      <c r="N19" s="865" t="s">
        <v>3412</v>
      </c>
      <c r="O19" s="865" t="s">
        <v>3412</v>
      </c>
      <c r="P19" s="865" t="s">
        <v>3412</v>
      </c>
      <c r="Q19" s="865" t="s">
        <v>3412</v>
      </c>
      <c r="R19" s="865" t="s">
        <v>3412</v>
      </c>
      <c r="S19" s="865" t="s">
        <v>3412</v>
      </c>
      <c r="T19" s="865" t="s">
        <v>3412</v>
      </c>
      <c r="U19" s="865" t="s">
        <v>3412</v>
      </c>
      <c r="V19" s="865" t="s">
        <v>3412</v>
      </c>
      <c r="W19" s="865" t="s">
        <v>3412</v>
      </c>
      <c r="X19" s="865" t="s">
        <v>3412</v>
      </c>
      <c r="Y19" s="865" t="s">
        <v>3412</v>
      </c>
      <c r="Z19" s="865" t="s">
        <v>3412</v>
      </c>
      <c r="AA19" s="865" t="s">
        <v>3412</v>
      </c>
      <c r="AB19" s="865" t="s">
        <v>3412</v>
      </c>
      <c r="AC19" s="865" t="s">
        <v>3412</v>
      </c>
      <c r="AD19" s="865" t="s">
        <v>3412</v>
      </c>
      <c r="AE19" s="865" t="s">
        <v>3412</v>
      </c>
      <c r="AF19" s="865" t="s">
        <v>3412</v>
      </c>
      <c r="AG19" s="865" t="s">
        <v>3412</v>
      </c>
      <c r="AH19" s="865" t="s">
        <v>3412</v>
      </c>
      <c r="AI19" s="865" t="s">
        <v>3412</v>
      </c>
      <c r="AJ19" s="865" t="s">
        <v>3412</v>
      </c>
      <c r="AK19" s="865" t="s">
        <v>3412</v>
      </c>
      <c r="AL19" s="865" t="s">
        <v>3412</v>
      </c>
      <c r="AM19" s="865" t="s">
        <v>3412</v>
      </c>
      <c r="AN19" s="865" t="s">
        <v>3412</v>
      </c>
      <c r="AO19" s="865" t="s">
        <v>3412</v>
      </c>
      <c r="AP19" s="865" t="s">
        <v>3412</v>
      </c>
      <c r="AQ19" s="865" t="s">
        <v>3412</v>
      </c>
      <c r="AR19" s="865" t="s">
        <v>3412</v>
      </c>
      <c r="AS19" s="865" t="s">
        <v>3412</v>
      </c>
      <c r="AT19" s="865" t="s">
        <v>3412</v>
      </c>
      <c r="AU19" s="865" t="s">
        <v>3412</v>
      </c>
      <c r="AV19" s="865" t="s">
        <v>3412</v>
      </c>
      <c r="AW19" s="865" t="s">
        <v>3412</v>
      </c>
      <c r="AX19" s="865" t="s">
        <v>3412</v>
      </c>
      <c r="AY19" s="865" t="s">
        <v>3412</v>
      </c>
      <c r="AZ19" s="865" t="s">
        <v>3412</v>
      </c>
      <c r="BA19" s="865" t="s">
        <v>3412</v>
      </c>
      <c r="BB19" s="865" t="s">
        <v>3412</v>
      </c>
      <c r="BC19" s="865" t="s">
        <v>3412</v>
      </c>
      <c r="BD19" s="865" t="s">
        <v>3412</v>
      </c>
      <c r="BE19" s="865" t="s">
        <v>3412</v>
      </c>
      <c r="BF19" s="865" t="s">
        <v>3412</v>
      </c>
      <c r="BG19" s="865" t="s">
        <v>3412</v>
      </c>
      <c r="BH19" s="865" t="s">
        <v>3412</v>
      </c>
      <c r="BI19" s="865" t="s">
        <v>3412</v>
      </c>
      <c r="BJ19" s="865" t="s">
        <v>3412</v>
      </c>
      <c r="BK19" s="865" t="s">
        <v>3412</v>
      </c>
      <c r="BL19" s="865" t="s">
        <v>3412</v>
      </c>
      <c r="BM19" s="865" t="s">
        <v>3412</v>
      </c>
      <c r="BN19" s="865" t="s">
        <v>3412</v>
      </c>
    </row>
    <row r="20" spans="1:66" ht="12.75" hidden="1">
      <c r="A20" s="860"/>
      <c r="B20" s="861" t="s">
        <v>11868</v>
      </c>
      <c r="C20" s="862"/>
      <c r="D20" s="865">
        <v>0</v>
      </c>
      <c r="E20" s="865">
        <v>0</v>
      </c>
      <c r="F20" s="865">
        <v>0</v>
      </c>
      <c r="G20" s="865">
        <v>0</v>
      </c>
      <c r="H20" s="865">
        <v>0</v>
      </c>
      <c r="I20" s="865" t="s">
        <v>3412</v>
      </c>
      <c r="J20" s="865" t="s">
        <v>3412</v>
      </c>
      <c r="K20" s="865" t="s">
        <v>3412</v>
      </c>
      <c r="L20" s="865" t="s">
        <v>3412</v>
      </c>
      <c r="M20" s="865" t="s">
        <v>3412</v>
      </c>
      <c r="N20" s="865" t="s">
        <v>3412</v>
      </c>
      <c r="O20" s="865" t="s">
        <v>3412</v>
      </c>
      <c r="P20" s="865" t="s">
        <v>3412</v>
      </c>
      <c r="Q20" s="865" t="s">
        <v>3412</v>
      </c>
      <c r="R20" s="865" t="s">
        <v>3412</v>
      </c>
      <c r="S20" s="865" t="s">
        <v>3412</v>
      </c>
      <c r="T20" s="865" t="s">
        <v>3412</v>
      </c>
      <c r="U20" s="865" t="s">
        <v>3412</v>
      </c>
      <c r="V20" s="865" t="s">
        <v>3412</v>
      </c>
      <c r="W20" s="865" t="s">
        <v>3412</v>
      </c>
      <c r="X20" s="865" t="s">
        <v>3412</v>
      </c>
      <c r="Y20" s="865" t="s">
        <v>3412</v>
      </c>
      <c r="Z20" s="865" t="s">
        <v>3412</v>
      </c>
      <c r="AA20" s="865" t="s">
        <v>3412</v>
      </c>
      <c r="AB20" s="865" t="s">
        <v>3412</v>
      </c>
      <c r="AC20" s="865" t="s">
        <v>3412</v>
      </c>
      <c r="AD20" s="865" t="s">
        <v>3412</v>
      </c>
      <c r="AE20" s="865" t="s">
        <v>3412</v>
      </c>
      <c r="AF20" s="865" t="s">
        <v>3412</v>
      </c>
      <c r="AG20" s="865" t="s">
        <v>3412</v>
      </c>
      <c r="AH20" s="865" t="s">
        <v>3412</v>
      </c>
      <c r="AI20" s="865" t="s">
        <v>3412</v>
      </c>
      <c r="AJ20" s="865" t="s">
        <v>3412</v>
      </c>
      <c r="AK20" s="865" t="s">
        <v>3412</v>
      </c>
      <c r="AL20" s="865" t="s">
        <v>3412</v>
      </c>
      <c r="AM20" s="865" t="s">
        <v>3412</v>
      </c>
      <c r="AN20" s="865" t="s">
        <v>3412</v>
      </c>
      <c r="AO20" s="865" t="s">
        <v>3412</v>
      </c>
      <c r="AP20" s="865" t="s">
        <v>3412</v>
      </c>
      <c r="AQ20" s="865" t="s">
        <v>3412</v>
      </c>
      <c r="AR20" s="865" t="s">
        <v>3412</v>
      </c>
      <c r="AS20" s="865" t="s">
        <v>3412</v>
      </c>
      <c r="AT20" s="865" t="s">
        <v>3412</v>
      </c>
      <c r="AU20" s="865" t="s">
        <v>3412</v>
      </c>
      <c r="AV20" s="865" t="s">
        <v>3412</v>
      </c>
      <c r="AW20" s="865" t="s">
        <v>3412</v>
      </c>
      <c r="AX20" s="865" t="s">
        <v>3412</v>
      </c>
      <c r="AY20" s="865" t="s">
        <v>3412</v>
      </c>
      <c r="AZ20" s="865" t="s">
        <v>3412</v>
      </c>
      <c r="BA20" s="865" t="s">
        <v>3412</v>
      </c>
      <c r="BB20" s="865" t="s">
        <v>3412</v>
      </c>
      <c r="BC20" s="865" t="s">
        <v>3412</v>
      </c>
      <c r="BD20" s="865" t="s">
        <v>3412</v>
      </c>
      <c r="BE20" s="865" t="s">
        <v>3412</v>
      </c>
      <c r="BF20" s="865" t="s">
        <v>3412</v>
      </c>
      <c r="BG20" s="865" t="s">
        <v>3412</v>
      </c>
      <c r="BH20" s="865" t="s">
        <v>3412</v>
      </c>
      <c r="BI20" s="865" t="s">
        <v>3412</v>
      </c>
      <c r="BJ20" s="865" t="s">
        <v>3412</v>
      </c>
      <c r="BK20" s="865" t="s">
        <v>3412</v>
      </c>
      <c r="BL20" s="865" t="s">
        <v>3412</v>
      </c>
      <c r="BM20" s="865" t="s">
        <v>3412</v>
      </c>
      <c r="BN20" s="865" t="s">
        <v>3412</v>
      </c>
    </row>
    <row r="21" spans="1:66" ht="12.75" hidden="1">
      <c r="A21" s="860"/>
      <c r="B21" s="860" t="s">
        <v>11870</v>
      </c>
      <c r="C21" s="864"/>
      <c r="D21" s="865">
        <v>5532190000</v>
      </c>
      <c r="E21" s="865">
        <v>0</v>
      </c>
      <c r="F21" s="865">
        <v>5532190000</v>
      </c>
      <c r="G21" s="865">
        <v>5532190000</v>
      </c>
      <c r="H21" s="865">
        <v>0</v>
      </c>
      <c r="I21" s="865" t="s">
        <v>3412</v>
      </c>
      <c r="J21" s="865" t="s">
        <v>3412</v>
      </c>
      <c r="K21" s="865" t="s">
        <v>3412</v>
      </c>
      <c r="L21" s="865" t="s">
        <v>3412</v>
      </c>
      <c r="M21" s="865" t="s">
        <v>3412</v>
      </c>
      <c r="N21" s="865" t="s">
        <v>3412</v>
      </c>
      <c r="O21" s="865" t="s">
        <v>3412</v>
      </c>
      <c r="P21" s="865" t="s">
        <v>3412</v>
      </c>
      <c r="Q21" s="865" t="s">
        <v>3412</v>
      </c>
      <c r="R21" s="865" t="s">
        <v>3412</v>
      </c>
      <c r="S21" s="865" t="s">
        <v>3412</v>
      </c>
      <c r="T21" s="865" t="s">
        <v>3412</v>
      </c>
      <c r="U21" s="865" t="s">
        <v>3412</v>
      </c>
      <c r="V21" s="865" t="s">
        <v>3412</v>
      </c>
      <c r="W21" s="865" t="s">
        <v>3412</v>
      </c>
      <c r="X21" s="865" t="s">
        <v>3412</v>
      </c>
      <c r="Y21" s="865" t="s">
        <v>3412</v>
      </c>
      <c r="Z21" s="865" t="s">
        <v>3412</v>
      </c>
      <c r="AA21" s="865" t="s">
        <v>3412</v>
      </c>
      <c r="AB21" s="865" t="s">
        <v>3412</v>
      </c>
      <c r="AC21" s="865" t="s">
        <v>3412</v>
      </c>
      <c r="AD21" s="865" t="s">
        <v>3412</v>
      </c>
      <c r="AE21" s="865" t="s">
        <v>3412</v>
      </c>
      <c r="AF21" s="865" t="s">
        <v>3412</v>
      </c>
      <c r="AG21" s="865" t="s">
        <v>3412</v>
      </c>
      <c r="AH21" s="865" t="s">
        <v>3412</v>
      </c>
      <c r="AI21" s="865" t="s">
        <v>3412</v>
      </c>
      <c r="AJ21" s="865" t="s">
        <v>3412</v>
      </c>
      <c r="AK21" s="865" t="s">
        <v>3412</v>
      </c>
      <c r="AL21" s="865" t="s">
        <v>3412</v>
      </c>
      <c r="AM21" s="865" t="s">
        <v>3412</v>
      </c>
      <c r="AN21" s="865" t="s">
        <v>3412</v>
      </c>
      <c r="AO21" s="865" t="s">
        <v>3412</v>
      </c>
      <c r="AP21" s="865" t="s">
        <v>3412</v>
      </c>
      <c r="AQ21" s="865" t="s">
        <v>3412</v>
      </c>
      <c r="AR21" s="865" t="s">
        <v>3412</v>
      </c>
      <c r="AS21" s="865" t="s">
        <v>3412</v>
      </c>
      <c r="AT21" s="865" t="s">
        <v>3412</v>
      </c>
      <c r="AU21" s="865" t="s">
        <v>3412</v>
      </c>
      <c r="AV21" s="865" t="s">
        <v>3412</v>
      </c>
      <c r="AW21" s="865" t="s">
        <v>3412</v>
      </c>
      <c r="AX21" s="865" t="s">
        <v>3412</v>
      </c>
      <c r="AY21" s="865" t="s">
        <v>3412</v>
      </c>
      <c r="AZ21" s="865" t="s">
        <v>3412</v>
      </c>
      <c r="BA21" s="865" t="s">
        <v>3412</v>
      </c>
      <c r="BB21" s="865" t="s">
        <v>3412</v>
      </c>
      <c r="BC21" s="865" t="s">
        <v>3412</v>
      </c>
      <c r="BD21" s="865" t="s">
        <v>3412</v>
      </c>
      <c r="BE21" s="865" t="s">
        <v>3412</v>
      </c>
      <c r="BF21" s="865" t="s">
        <v>3412</v>
      </c>
      <c r="BG21" s="865" t="s">
        <v>3412</v>
      </c>
      <c r="BH21" s="865" t="s">
        <v>3412</v>
      </c>
      <c r="BI21" s="865" t="s">
        <v>3412</v>
      </c>
      <c r="BJ21" s="865" t="s">
        <v>3412</v>
      </c>
      <c r="BK21" s="865" t="s">
        <v>3412</v>
      </c>
      <c r="BL21" s="865" t="s">
        <v>3412</v>
      </c>
      <c r="BM21" s="865" t="s">
        <v>3412</v>
      </c>
      <c r="BN21" s="865" t="s">
        <v>3412</v>
      </c>
    </row>
    <row r="22" spans="1:66" ht="12.75" hidden="1">
      <c r="A22" s="860"/>
      <c r="B22" s="861" t="s">
        <v>11871</v>
      </c>
      <c r="C22" s="862"/>
      <c r="D22" s="865">
        <v>0</v>
      </c>
      <c r="E22" s="865">
        <v>0</v>
      </c>
      <c r="F22" s="865">
        <v>0</v>
      </c>
      <c r="G22" s="865">
        <v>0</v>
      </c>
      <c r="H22" s="865">
        <v>0</v>
      </c>
      <c r="I22" s="865" t="s">
        <v>3412</v>
      </c>
      <c r="J22" s="865" t="s">
        <v>3412</v>
      </c>
      <c r="K22" s="865" t="s">
        <v>3412</v>
      </c>
      <c r="L22" s="865" t="s">
        <v>3412</v>
      </c>
      <c r="M22" s="865" t="s">
        <v>3412</v>
      </c>
      <c r="N22" s="865" t="s">
        <v>3412</v>
      </c>
      <c r="O22" s="865" t="s">
        <v>3412</v>
      </c>
      <c r="P22" s="865" t="s">
        <v>3412</v>
      </c>
      <c r="Q22" s="865" t="s">
        <v>3412</v>
      </c>
      <c r="R22" s="865" t="s">
        <v>3412</v>
      </c>
      <c r="S22" s="865" t="s">
        <v>3412</v>
      </c>
      <c r="T22" s="865" t="s">
        <v>3412</v>
      </c>
      <c r="U22" s="865" t="s">
        <v>3412</v>
      </c>
      <c r="V22" s="865" t="s">
        <v>3412</v>
      </c>
      <c r="W22" s="865" t="s">
        <v>3412</v>
      </c>
      <c r="X22" s="865" t="s">
        <v>3412</v>
      </c>
      <c r="Y22" s="865" t="s">
        <v>3412</v>
      </c>
      <c r="Z22" s="865" t="s">
        <v>3412</v>
      </c>
      <c r="AA22" s="865" t="s">
        <v>3412</v>
      </c>
      <c r="AB22" s="865" t="s">
        <v>3412</v>
      </c>
      <c r="AC22" s="865" t="s">
        <v>3412</v>
      </c>
      <c r="AD22" s="865" t="s">
        <v>3412</v>
      </c>
      <c r="AE22" s="865" t="s">
        <v>3412</v>
      </c>
      <c r="AF22" s="865" t="s">
        <v>3412</v>
      </c>
      <c r="AG22" s="865" t="s">
        <v>3412</v>
      </c>
      <c r="AH22" s="865" t="s">
        <v>3412</v>
      </c>
      <c r="AI22" s="865" t="s">
        <v>3412</v>
      </c>
      <c r="AJ22" s="865" t="s">
        <v>3412</v>
      </c>
      <c r="AK22" s="865" t="s">
        <v>3412</v>
      </c>
      <c r="AL22" s="865" t="s">
        <v>3412</v>
      </c>
      <c r="AM22" s="865" t="s">
        <v>3412</v>
      </c>
      <c r="AN22" s="865" t="s">
        <v>3412</v>
      </c>
      <c r="AO22" s="865" t="s">
        <v>3412</v>
      </c>
      <c r="AP22" s="865" t="s">
        <v>3412</v>
      </c>
      <c r="AQ22" s="865" t="s">
        <v>3412</v>
      </c>
      <c r="AR22" s="865" t="s">
        <v>3412</v>
      </c>
      <c r="AS22" s="865" t="s">
        <v>3412</v>
      </c>
      <c r="AT22" s="865" t="s">
        <v>3412</v>
      </c>
      <c r="AU22" s="865" t="s">
        <v>3412</v>
      </c>
      <c r="AV22" s="865" t="s">
        <v>3412</v>
      </c>
      <c r="AW22" s="865" t="s">
        <v>3412</v>
      </c>
      <c r="AX22" s="865" t="s">
        <v>3412</v>
      </c>
      <c r="AY22" s="865" t="s">
        <v>3412</v>
      </c>
      <c r="AZ22" s="865" t="s">
        <v>3412</v>
      </c>
      <c r="BA22" s="865" t="s">
        <v>3412</v>
      </c>
      <c r="BB22" s="865" t="s">
        <v>3412</v>
      </c>
      <c r="BC22" s="865" t="s">
        <v>3412</v>
      </c>
      <c r="BD22" s="865" t="s">
        <v>3412</v>
      </c>
      <c r="BE22" s="865" t="s">
        <v>3412</v>
      </c>
      <c r="BF22" s="865" t="s">
        <v>3412</v>
      </c>
      <c r="BG22" s="865" t="s">
        <v>3412</v>
      </c>
      <c r="BH22" s="865" t="s">
        <v>3412</v>
      </c>
      <c r="BI22" s="865" t="s">
        <v>3412</v>
      </c>
      <c r="BJ22" s="865" t="s">
        <v>3412</v>
      </c>
      <c r="BK22" s="865" t="s">
        <v>3412</v>
      </c>
      <c r="BL22" s="865" t="s">
        <v>3412</v>
      </c>
      <c r="BM22" s="865" t="s">
        <v>3412</v>
      </c>
      <c r="BN22" s="865" t="s">
        <v>3412</v>
      </c>
    </row>
    <row r="23" spans="1:66" ht="12.75" hidden="1">
      <c r="A23" s="860"/>
      <c r="B23" s="861" t="s">
        <v>11872</v>
      </c>
      <c r="C23" s="862"/>
      <c r="D23" s="865">
        <v>5532190000</v>
      </c>
      <c r="E23" s="865">
        <v>0</v>
      </c>
      <c r="F23" s="865">
        <v>5532190000</v>
      </c>
      <c r="G23" s="865">
        <v>5532190000</v>
      </c>
      <c r="H23" s="865">
        <v>0</v>
      </c>
      <c r="I23" s="865" t="s">
        <v>3412</v>
      </c>
      <c r="J23" s="865" t="s">
        <v>3412</v>
      </c>
      <c r="K23" s="865" t="s">
        <v>3412</v>
      </c>
      <c r="L23" s="865" t="s">
        <v>3412</v>
      </c>
      <c r="M23" s="865" t="s">
        <v>3412</v>
      </c>
      <c r="N23" s="865" t="s">
        <v>3412</v>
      </c>
      <c r="O23" s="865" t="s">
        <v>3412</v>
      </c>
      <c r="P23" s="865" t="s">
        <v>3412</v>
      </c>
      <c r="Q23" s="865" t="s">
        <v>3412</v>
      </c>
      <c r="R23" s="865" t="s">
        <v>3412</v>
      </c>
      <c r="S23" s="865" t="s">
        <v>3412</v>
      </c>
      <c r="T23" s="865" t="s">
        <v>3412</v>
      </c>
      <c r="U23" s="865" t="s">
        <v>3412</v>
      </c>
      <c r="V23" s="865" t="s">
        <v>3412</v>
      </c>
      <c r="W23" s="865" t="s">
        <v>3412</v>
      </c>
      <c r="X23" s="865" t="s">
        <v>3412</v>
      </c>
      <c r="Y23" s="865" t="s">
        <v>3412</v>
      </c>
      <c r="Z23" s="865" t="s">
        <v>3412</v>
      </c>
      <c r="AA23" s="865" t="s">
        <v>3412</v>
      </c>
      <c r="AB23" s="865" t="s">
        <v>3412</v>
      </c>
      <c r="AC23" s="865" t="s">
        <v>3412</v>
      </c>
      <c r="AD23" s="865" t="s">
        <v>3412</v>
      </c>
      <c r="AE23" s="865" t="s">
        <v>3412</v>
      </c>
      <c r="AF23" s="865" t="s">
        <v>3412</v>
      </c>
      <c r="AG23" s="865" t="s">
        <v>3412</v>
      </c>
      <c r="AH23" s="865" t="s">
        <v>3412</v>
      </c>
      <c r="AI23" s="865" t="s">
        <v>3412</v>
      </c>
      <c r="AJ23" s="865" t="s">
        <v>3412</v>
      </c>
      <c r="AK23" s="865" t="s">
        <v>3412</v>
      </c>
      <c r="AL23" s="865" t="s">
        <v>3412</v>
      </c>
      <c r="AM23" s="865" t="s">
        <v>3412</v>
      </c>
      <c r="AN23" s="865" t="s">
        <v>3412</v>
      </c>
      <c r="AO23" s="865" t="s">
        <v>3412</v>
      </c>
      <c r="AP23" s="865" t="s">
        <v>3412</v>
      </c>
      <c r="AQ23" s="865" t="s">
        <v>3412</v>
      </c>
      <c r="AR23" s="865" t="s">
        <v>3412</v>
      </c>
      <c r="AS23" s="865" t="s">
        <v>3412</v>
      </c>
      <c r="AT23" s="865" t="s">
        <v>3412</v>
      </c>
      <c r="AU23" s="865" t="s">
        <v>3412</v>
      </c>
      <c r="AV23" s="865" t="s">
        <v>3412</v>
      </c>
      <c r="AW23" s="865" t="s">
        <v>3412</v>
      </c>
      <c r="AX23" s="865" t="s">
        <v>3412</v>
      </c>
      <c r="AY23" s="865" t="s">
        <v>3412</v>
      </c>
      <c r="AZ23" s="865" t="s">
        <v>3412</v>
      </c>
      <c r="BA23" s="865" t="s">
        <v>3412</v>
      </c>
      <c r="BB23" s="865" t="s">
        <v>3412</v>
      </c>
      <c r="BC23" s="865" t="s">
        <v>3412</v>
      </c>
      <c r="BD23" s="865" t="s">
        <v>3412</v>
      </c>
      <c r="BE23" s="865" t="s">
        <v>3412</v>
      </c>
      <c r="BF23" s="865" t="s">
        <v>3412</v>
      </c>
      <c r="BG23" s="865" t="s">
        <v>3412</v>
      </c>
      <c r="BH23" s="865" t="s">
        <v>3412</v>
      </c>
      <c r="BI23" s="865" t="s">
        <v>3412</v>
      </c>
      <c r="BJ23" s="865" t="s">
        <v>3412</v>
      </c>
      <c r="BK23" s="865" t="s">
        <v>3412</v>
      </c>
      <c r="BL23" s="865" t="s">
        <v>3412</v>
      </c>
      <c r="BM23" s="865" t="s">
        <v>3412</v>
      </c>
      <c r="BN23" s="865" t="s">
        <v>3412</v>
      </c>
    </row>
    <row r="24" spans="1:66" ht="12.75">
      <c r="A24" s="860" t="s">
        <v>661</v>
      </c>
      <c r="B24" s="861" t="s">
        <v>11873</v>
      </c>
      <c r="C24" s="862" t="s">
        <v>6078</v>
      </c>
      <c r="D24" s="865">
        <v>0</v>
      </c>
      <c r="E24" s="865">
        <v>0</v>
      </c>
      <c r="F24" s="865">
        <v>0</v>
      </c>
      <c r="G24" s="865">
        <v>0</v>
      </c>
      <c r="H24" s="865">
        <v>0</v>
      </c>
      <c r="I24" s="865" t="s">
        <v>3412</v>
      </c>
      <c r="J24" s="865" t="s">
        <v>3412</v>
      </c>
      <c r="K24" s="865" t="s">
        <v>3412</v>
      </c>
      <c r="L24" s="865" t="s">
        <v>3412</v>
      </c>
      <c r="M24" s="865" t="s">
        <v>3412</v>
      </c>
      <c r="N24" s="865" t="s">
        <v>3412</v>
      </c>
      <c r="O24" s="865" t="s">
        <v>3412</v>
      </c>
      <c r="P24" s="865" t="s">
        <v>3412</v>
      </c>
      <c r="Q24" s="865" t="s">
        <v>3412</v>
      </c>
      <c r="R24" s="865" t="s">
        <v>3412</v>
      </c>
      <c r="S24" s="865" t="s">
        <v>3412</v>
      </c>
      <c r="T24" s="865" t="s">
        <v>3412</v>
      </c>
      <c r="U24" s="865" t="s">
        <v>3412</v>
      </c>
      <c r="V24" s="865" t="s">
        <v>3412</v>
      </c>
      <c r="W24" s="865" t="s">
        <v>3412</v>
      </c>
      <c r="X24" s="865" t="s">
        <v>3412</v>
      </c>
      <c r="Y24" s="865" t="s">
        <v>3412</v>
      </c>
      <c r="Z24" s="865" t="s">
        <v>3412</v>
      </c>
      <c r="AA24" s="865" t="s">
        <v>3412</v>
      </c>
      <c r="AB24" s="865" t="s">
        <v>3412</v>
      </c>
      <c r="AC24" s="865" t="s">
        <v>3412</v>
      </c>
      <c r="AD24" s="865" t="s">
        <v>3412</v>
      </c>
      <c r="AE24" s="865" t="s">
        <v>3412</v>
      </c>
      <c r="AF24" s="865" t="s">
        <v>3412</v>
      </c>
      <c r="AG24" s="865" t="s">
        <v>3412</v>
      </c>
      <c r="AH24" s="865" t="s">
        <v>3412</v>
      </c>
      <c r="AI24" s="865" t="s">
        <v>3412</v>
      </c>
      <c r="AJ24" s="865" t="s">
        <v>3412</v>
      </c>
      <c r="AK24" s="865" t="s">
        <v>3412</v>
      </c>
      <c r="AL24" s="865" t="s">
        <v>3412</v>
      </c>
      <c r="AM24" s="865" t="s">
        <v>3412</v>
      </c>
      <c r="AN24" s="865" t="s">
        <v>3412</v>
      </c>
      <c r="AO24" s="865" t="s">
        <v>3412</v>
      </c>
      <c r="AP24" s="865" t="s">
        <v>3412</v>
      </c>
      <c r="AQ24" s="865" t="s">
        <v>3412</v>
      </c>
      <c r="AR24" s="865" t="s">
        <v>3412</v>
      </c>
      <c r="AS24" s="865" t="s">
        <v>3412</v>
      </c>
      <c r="AT24" s="865" t="s">
        <v>3412</v>
      </c>
      <c r="AU24" s="865" t="s">
        <v>3412</v>
      </c>
      <c r="AV24" s="865" t="s">
        <v>3412</v>
      </c>
      <c r="AW24" s="865" t="s">
        <v>3412</v>
      </c>
      <c r="AX24" s="865" t="s">
        <v>3412</v>
      </c>
      <c r="AY24" s="865" t="s">
        <v>3412</v>
      </c>
      <c r="AZ24" s="865" t="s">
        <v>3412</v>
      </c>
      <c r="BA24" s="865" t="s">
        <v>3412</v>
      </c>
      <c r="BB24" s="865" t="s">
        <v>3412</v>
      </c>
      <c r="BC24" s="865" t="s">
        <v>3412</v>
      </c>
      <c r="BD24" s="865" t="s">
        <v>3412</v>
      </c>
      <c r="BE24" s="865" t="s">
        <v>3412</v>
      </c>
      <c r="BF24" s="865" t="s">
        <v>3412</v>
      </c>
      <c r="BG24" s="865" t="s">
        <v>3412</v>
      </c>
      <c r="BH24" s="865" t="s">
        <v>3412</v>
      </c>
      <c r="BI24" s="865" t="s">
        <v>3412</v>
      </c>
      <c r="BJ24" s="865" t="s">
        <v>3412</v>
      </c>
      <c r="BK24" s="865" t="s">
        <v>3412</v>
      </c>
      <c r="BL24" s="865" t="s">
        <v>3412</v>
      </c>
      <c r="BM24" s="865" t="s">
        <v>3412</v>
      </c>
      <c r="BN24" s="865" t="s">
        <v>3412</v>
      </c>
    </row>
    <row r="25" spans="1:66" ht="12.75">
      <c r="A25" s="858" t="s">
        <v>11875</v>
      </c>
      <c r="B25" s="858" t="s">
        <v>12488</v>
      </c>
      <c r="C25" s="855" t="s">
        <v>6078</v>
      </c>
      <c r="D25" s="859">
        <v>164806754499</v>
      </c>
      <c r="E25" s="859">
        <v>0</v>
      </c>
      <c r="F25" s="859">
        <v>164806754499</v>
      </c>
      <c r="G25" s="859">
        <v>164806754499</v>
      </c>
      <c r="H25" s="859">
        <v>0</v>
      </c>
      <c r="I25" s="859" t="s">
        <v>3412</v>
      </c>
      <c r="J25" s="859" t="s">
        <v>3412</v>
      </c>
      <c r="K25" s="859" t="s">
        <v>3412</v>
      </c>
      <c r="L25" s="859" t="s">
        <v>3412</v>
      </c>
      <c r="M25" s="859" t="s">
        <v>3412</v>
      </c>
      <c r="N25" s="859" t="s">
        <v>3412</v>
      </c>
      <c r="O25" s="859" t="s">
        <v>3412</v>
      </c>
      <c r="P25" s="859" t="s">
        <v>3412</v>
      </c>
      <c r="Q25" s="859" t="s">
        <v>3412</v>
      </c>
      <c r="R25" s="859" t="s">
        <v>3412</v>
      </c>
      <c r="S25" s="859" t="s">
        <v>3412</v>
      </c>
      <c r="T25" s="859" t="s">
        <v>3412</v>
      </c>
      <c r="U25" s="859" t="s">
        <v>3412</v>
      </c>
      <c r="V25" s="859" t="s">
        <v>3412</v>
      </c>
      <c r="W25" s="859" t="s">
        <v>3412</v>
      </c>
      <c r="X25" s="859" t="s">
        <v>3412</v>
      </c>
      <c r="Y25" s="859" t="s">
        <v>3412</v>
      </c>
      <c r="Z25" s="859" t="s">
        <v>3412</v>
      </c>
      <c r="AA25" s="859" t="s">
        <v>3412</v>
      </c>
      <c r="AB25" s="859" t="s">
        <v>3412</v>
      </c>
      <c r="AC25" s="859" t="s">
        <v>3412</v>
      </c>
      <c r="AD25" s="859" t="s">
        <v>3412</v>
      </c>
      <c r="AE25" s="859" t="s">
        <v>3412</v>
      </c>
      <c r="AF25" s="859" t="s">
        <v>3412</v>
      </c>
      <c r="AG25" s="859" t="s">
        <v>3412</v>
      </c>
      <c r="AH25" s="859" t="s">
        <v>3412</v>
      </c>
      <c r="AI25" s="859" t="s">
        <v>3412</v>
      </c>
      <c r="AJ25" s="859" t="s">
        <v>3412</v>
      </c>
      <c r="AK25" s="859" t="s">
        <v>3412</v>
      </c>
      <c r="AL25" s="859" t="s">
        <v>3412</v>
      </c>
      <c r="AM25" s="859" t="s">
        <v>3412</v>
      </c>
      <c r="AN25" s="859" t="s">
        <v>3412</v>
      </c>
      <c r="AO25" s="859" t="s">
        <v>3412</v>
      </c>
      <c r="AP25" s="859" t="s">
        <v>3412</v>
      </c>
      <c r="AQ25" s="859" t="s">
        <v>3412</v>
      </c>
      <c r="AR25" s="859" t="s">
        <v>3412</v>
      </c>
      <c r="AS25" s="859" t="s">
        <v>3412</v>
      </c>
      <c r="AT25" s="859" t="s">
        <v>3412</v>
      </c>
      <c r="AU25" s="859" t="s">
        <v>3412</v>
      </c>
      <c r="AV25" s="859" t="s">
        <v>3412</v>
      </c>
      <c r="AW25" s="859" t="s">
        <v>3412</v>
      </c>
      <c r="AX25" s="859" t="s">
        <v>3412</v>
      </c>
      <c r="AY25" s="859" t="s">
        <v>3412</v>
      </c>
      <c r="AZ25" s="859" t="s">
        <v>3412</v>
      </c>
      <c r="BA25" s="859" t="s">
        <v>3412</v>
      </c>
      <c r="BB25" s="859" t="s">
        <v>3412</v>
      </c>
      <c r="BC25" s="859" t="s">
        <v>3412</v>
      </c>
      <c r="BD25" s="859" t="s">
        <v>3412</v>
      </c>
      <c r="BE25" s="859" t="s">
        <v>3412</v>
      </c>
      <c r="BF25" s="859" t="s">
        <v>3412</v>
      </c>
      <c r="BG25" s="859" t="s">
        <v>3412</v>
      </c>
      <c r="BH25" s="859" t="s">
        <v>3412</v>
      </c>
      <c r="BI25" s="859" t="s">
        <v>3412</v>
      </c>
      <c r="BJ25" s="859" t="s">
        <v>3412</v>
      </c>
      <c r="BK25" s="859" t="s">
        <v>3412</v>
      </c>
      <c r="BL25" s="859" t="s">
        <v>3412</v>
      </c>
      <c r="BM25" s="859" t="s">
        <v>3412</v>
      </c>
      <c r="BN25" s="859" t="s">
        <v>3412</v>
      </c>
    </row>
    <row r="26" spans="1:66" ht="12.75">
      <c r="A26" s="860" t="s">
        <v>533</v>
      </c>
      <c r="B26" s="861" t="s">
        <v>12489</v>
      </c>
      <c r="C26" s="862" t="s">
        <v>6078</v>
      </c>
      <c r="D26" s="865">
        <v>147975254431</v>
      </c>
      <c r="E26" s="865">
        <v>0</v>
      </c>
      <c r="F26" s="865">
        <v>147975254431</v>
      </c>
      <c r="G26" s="865">
        <v>147975254431</v>
      </c>
      <c r="H26" s="865">
        <v>0</v>
      </c>
      <c r="I26" s="865" t="s">
        <v>3412</v>
      </c>
      <c r="J26" s="865" t="s">
        <v>3412</v>
      </c>
      <c r="K26" s="865" t="s">
        <v>3412</v>
      </c>
      <c r="L26" s="865" t="s">
        <v>3412</v>
      </c>
      <c r="M26" s="865" t="s">
        <v>3412</v>
      </c>
      <c r="N26" s="865" t="s">
        <v>3412</v>
      </c>
      <c r="O26" s="865" t="s">
        <v>3412</v>
      </c>
      <c r="P26" s="865" t="s">
        <v>3412</v>
      </c>
      <c r="Q26" s="865" t="s">
        <v>3412</v>
      </c>
      <c r="R26" s="865" t="s">
        <v>3412</v>
      </c>
      <c r="S26" s="865" t="s">
        <v>3412</v>
      </c>
      <c r="T26" s="865" t="s">
        <v>3412</v>
      </c>
      <c r="U26" s="865" t="s">
        <v>3412</v>
      </c>
      <c r="V26" s="865" t="s">
        <v>3412</v>
      </c>
      <c r="W26" s="865" t="s">
        <v>3412</v>
      </c>
      <c r="X26" s="865" t="s">
        <v>3412</v>
      </c>
      <c r="Y26" s="865" t="s">
        <v>3412</v>
      </c>
      <c r="Z26" s="865" t="s">
        <v>3412</v>
      </c>
      <c r="AA26" s="865" t="s">
        <v>3412</v>
      </c>
      <c r="AB26" s="865" t="s">
        <v>3412</v>
      </c>
      <c r="AC26" s="865" t="s">
        <v>3412</v>
      </c>
      <c r="AD26" s="865" t="s">
        <v>3412</v>
      </c>
      <c r="AE26" s="865" t="s">
        <v>3412</v>
      </c>
      <c r="AF26" s="865" t="s">
        <v>3412</v>
      </c>
      <c r="AG26" s="865" t="s">
        <v>3412</v>
      </c>
      <c r="AH26" s="865" t="s">
        <v>3412</v>
      </c>
      <c r="AI26" s="865" t="s">
        <v>3412</v>
      </c>
      <c r="AJ26" s="865" t="s">
        <v>3412</v>
      </c>
      <c r="AK26" s="865" t="s">
        <v>3412</v>
      </c>
      <c r="AL26" s="865" t="s">
        <v>3412</v>
      </c>
      <c r="AM26" s="865" t="s">
        <v>3412</v>
      </c>
      <c r="AN26" s="865" t="s">
        <v>3412</v>
      </c>
      <c r="AO26" s="865" t="s">
        <v>3412</v>
      </c>
      <c r="AP26" s="865" t="s">
        <v>3412</v>
      </c>
      <c r="AQ26" s="865" t="s">
        <v>3412</v>
      </c>
      <c r="AR26" s="865" t="s">
        <v>3412</v>
      </c>
      <c r="AS26" s="865" t="s">
        <v>3412</v>
      </c>
      <c r="AT26" s="865" t="s">
        <v>3412</v>
      </c>
      <c r="AU26" s="865" t="s">
        <v>3412</v>
      </c>
      <c r="AV26" s="865" t="s">
        <v>3412</v>
      </c>
      <c r="AW26" s="865" t="s">
        <v>3412</v>
      </c>
      <c r="AX26" s="865" t="s">
        <v>3412</v>
      </c>
      <c r="AY26" s="865" t="s">
        <v>3412</v>
      </c>
      <c r="AZ26" s="865" t="s">
        <v>3412</v>
      </c>
      <c r="BA26" s="865" t="s">
        <v>3412</v>
      </c>
      <c r="BB26" s="865" t="s">
        <v>3412</v>
      </c>
      <c r="BC26" s="865" t="s">
        <v>3412</v>
      </c>
      <c r="BD26" s="865" t="s">
        <v>3412</v>
      </c>
      <c r="BE26" s="865" t="s">
        <v>3412</v>
      </c>
      <c r="BF26" s="865" t="s">
        <v>3412</v>
      </c>
      <c r="BG26" s="865" t="s">
        <v>3412</v>
      </c>
      <c r="BH26" s="865" t="s">
        <v>3412</v>
      </c>
      <c r="BI26" s="865" t="s">
        <v>3412</v>
      </c>
      <c r="BJ26" s="865" t="s">
        <v>3412</v>
      </c>
      <c r="BK26" s="865" t="s">
        <v>3412</v>
      </c>
      <c r="BL26" s="865" t="s">
        <v>3412</v>
      </c>
      <c r="BM26" s="865" t="s">
        <v>3412</v>
      </c>
      <c r="BN26" s="865" t="s">
        <v>3412</v>
      </c>
    </row>
    <row r="27" spans="1:66" ht="12.75">
      <c r="A27" s="860" t="s">
        <v>661</v>
      </c>
      <c r="B27" s="861" t="s">
        <v>12490</v>
      </c>
      <c r="C27" s="862" t="s">
        <v>6078</v>
      </c>
      <c r="D27" s="865">
        <v>15909514280</v>
      </c>
      <c r="E27" s="865">
        <v>0</v>
      </c>
      <c r="F27" s="865">
        <v>15909514280</v>
      </c>
      <c r="G27" s="865">
        <v>15909514280</v>
      </c>
      <c r="H27" s="865">
        <v>0</v>
      </c>
      <c r="I27" s="865" t="s">
        <v>3412</v>
      </c>
      <c r="J27" s="865" t="s">
        <v>3412</v>
      </c>
      <c r="K27" s="865" t="s">
        <v>3412</v>
      </c>
      <c r="L27" s="865" t="s">
        <v>3412</v>
      </c>
      <c r="M27" s="865" t="s">
        <v>3412</v>
      </c>
      <c r="N27" s="865" t="s">
        <v>3412</v>
      </c>
      <c r="O27" s="865" t="s">
        <v>3412</v>
      </c>
      <c r="P27" s="865" t="s">
        <v>3412</v>
      </c>
      <c r="Q27" s="865" t="s">
        <v>3412</v>
      </c>
      <c r="R27" s="865" t="s">
        <v>3412</v>
      </c>
      <c r="S27" s="865" t="s">
        <v>3412</v>
      </c>
      <c r="T27" s="865" t="s">
        <v>3412</v>
      </c>
      <c r="U27" s="865" t="s">
        <v>3412</v>
      </c>
      <c r="V27" s="865" t="s">
        <v>3412</v>
      </c>
      <c r="W27" s="865" t="s">
        <v>3412</v>
      </c>
      <c r="X27" s="865" t="s">
        <v>3412</v>
      </c>
      <c r="Y27" s="865" t="s">
        <v>3412</v>
      </c>
      <c r="Z27" s="865" t="s">
        <v>3412</v>
      </c>
      <c r="AA27" s="865" t="s">
        <v>3412</v>
      </c>
      <c r="AB27" s="865" t="s">
        <v>3412</v>
      </c>
      <c r="AC27" s="865" t="s">
        <v>3412</v>
      </c>
      <c r="AD27" s="865" t="s">
        <v>3412</v>
      </c>
      <c r="AE27" s="865" t="s">
        <v>3412</v>
      </c>
      <c r="AF27" s="865" t="s">
        <v>3412</v>
      </c>
      <c r="AG27" s="865" t="s">
        <v>3412</v>
      </c>
      <c r="AH27" s="865" t="s">
        <v>3412</v>
      </c>
      <c r="AI27" s="865" t="s">
        <v>3412</v>
      </c>
      <c r="AJ27" s="865" t="s">
        <v>3412</v>
      </c>
      <c r="AK27" s="865" t="s">
        <v>3412</v>
      </c>
      <c r="AL27" s="865" t="s">
        <v>3412</v>
      </c>
      <c r="AM27" s="865" t="s">
        <v>3412</v>
      </c>
      <c r="AN27" s="865" t="s">
        <v>3412</v>
      </c>
      <c r="AO27" s="865" t="s">
        <v>3412</v>
      </c>
      <c r="AP27" s="865" t="s">
        <v>3412</v>
      </c>
      <c r="AQ27" s="865" t="s">
        <v>3412</v>
      </c>
      <c r="AR27" s="865" t="s">
        <v>3412</v>
      </c>
      <c r="AS27" s="865" t="s">
        <v>3412</v>
      </c>
      <c r="AT27" s="865" t="s">
        <v>3412</v>
      </c>
      <c r="AU27" s="865" t="s">
        <v>3412</v>
      </c>
      <c r="AV27" s="865" t="s">
        <v>3412</v>
      </c>
      <c r="AW27" s="865" t="s">
        <v>3412</v>
      </c>
      <c r="AX27" s="865" t="s">
        <v>3412</v>
      </c>
      <c r="AY27" s="865" t="s">
        <v>3412</v>
      </c>
      <c r="AZ27" s="865" t="s">
        <v>3412</v>
      </c>
      <c r="BA27" s="865" t="s">
        <v>3412</v>
      </c>
      <c r="BB27" s="865" t="s">
        <v>3412</v>
      </c>
      <c r="BC27" s="865" t="s">
        <v>3412</v>
      </c>
      <c r="BD27" s="865" t="s">
        <v>3412</v>
      </c>
      <c r="BE27" s="865" t="s">
        <v>3412</v>
      </c>
      <c r="BF27" s="865" t="s">
        <v>3412</v>
      </c>
      <c r="BG27" s="865" t="s">
        <v>3412</v>
      </c>
      <c r="BH27" s="865" t="s">
        <v>3412</v>
      </c>
      <c r="BI27" s="865" t="s">
        <v>3412</v>
      </c>
      <c r="BJ27" s="865" t="s">
        <v>3412</v>
      </c>
      <c r="BK27" s="865" t="s">
        <v>3412</v>
      </c>
      <c r="BL27" s="865" t="s">
        <v>3412</v>
      </c>
      <c r="BM27" s="865" t="s">
        <v>3412</v>
      </c>
      <c r="BN27" s="865" t="s">
        <v>3412</v>
      </c>
    </row>
    <row r="28" spans="1:66" ht="12.75">
      <c r="A28" s="860" t="s">
        <v>12491</v>
      </c>
      <c r="B28" s="861" t="s">
        <v>13294</v>
      </c>
      <c r="C28" s="862" t="s">
        <v>6078</v>
      </c>
      <c r="D28" s="865">
        <v>0</v>
      </c>
      <c r="E28" s="865">
        <v>0</v>
      </c>
      <c r="F28" s="865">
        <v>0</v>
      </c>
      <c r="G28" s="865">
        <v>0</v>
      </c>
      <c r="H28" s="865">
        <v>0</v>
      </c>
      <c r="I28" s="865" t="s">
        <v>3412</v>
      </c>
      <c r="J28" s="865" t="s">
        <v>3412</v>
      </c>
      <c r="K28" s="865" t="s">
        <v>3412</v>
      </c>
      <c r="L28" s="865" t="s">
        <v>3412</v>
      </c>
      <c r="M28" s="865" t="s">
        <v>3412</v>
      </c>
      <c r="N28" s="865" t="s">
        <v>3412</v>
      </c>
      <c r="O28" s="865" t="s">
        <v>3412</v>
      </c>
      <c r="P28" s="865" t="s">
        <v>3412</v>
      </c>
      <c r="Q28" s="865" t="s">
        <v>3412</v>
      </c>
      <c r="R28" s="865" t="s">
        <v>3412</v>
      </c>
      <c r="S28" s="865" t="s">
        <v>3412</v>
      </c>
      <c r="T28" s="865" t="s">
        <v>3412</v>
      </c>
      <c r="U28" s="865" t="s">
        <v>3412</v>
      </c>
      <c r="V28" s="865" t="s">
        <v>3412</v>
      </c>
      <c r="W28" s="865" t="s">
        <v>3412</v>
      </c>
      <c r="X28" s="865" t="s">
        <v>3412</v>
      </c>
      <c r="Y28" s="865" t="s">
        <v>3412</v>
      </c>
      <c r="Z28" s="865" t="s">
        <v>3412</v>
      </c>
      <c r="AA28" s="865" t="s">
        <v>3412</v>
      </c>
      <c r="AB28" s="865" t="s">
        <v>3412</v>
      </c>
      <c r="AC28" s="865" t="s">
        <v>3412</v>
      </c>
      <c r="AD28" s="865" t="s">
        <v>3412</v>
      </c>
      <c r="AE28" s="865" t="s">
        <v>3412</v>
      </c>
      <c r="AF28" s="865" t="s">
        <v>3412</v>
      </c>
      <c r="AG28" s="865" t="s">
        <v>3412</v>
      </c>
      <c r="AH28" s="865" t="s">
        <v>3412</v>
      </c>
      <c r="AI28" s="865" t="s">
        <v>3412</v>
      </c>
      <c r="AJ28" s="865" t="s">
        <v>3412</v>
      </c>
      <c r="AK28" s="865" t="s">
        <v>3412</v>
      </c>
      <c r="AL28" s="865" t="s">
        <v>3412</v>
      </c>
      <c r="AM28" s="865" t="s">
        <v>3412</v>
      </c>
      <c r="AN28" s="865" t="s">
        <v>3412</v>
      </c>
      <c r="AO28" s="865" t="s">
        <v>3412</v>
      </c>
      <c r="AP28" s="865" t="s">
        <v>3412</v>
      </c>
      <c r="AQ28" s="865" t="s">
        <v>3412</v>
      </c>
      <c r="AR28" s="865" t="s">
        <v>3412</v>
      </c>
      <c r="AS28" s="865" t="s">
        <v>3412</v>
      </c>
      <c r="AT28" s="865" t="s">
        <v>3412</v>
      </c>
      <c r="AU28" s="865" t="s">
        <v>3412</v>
      </c>
      <c r="AV28" s="865" t="s">
        <v>3412</v>
      </c>
      <c r="AW28" s="865" t="s">
        <v>3412</v>
      </c>
      <c r="AX28" s="865" t="s">
        <v>3412</v>
      </c>
      <c r="AY28" s="865" t="s">
        <v>3412</v>
      </c>
      <c r="AZ28" s="865" t="s">
        <v>3412</v>
      </c>
      <c r="BA28" s="865" t="s">
        <v>3412</v>
      </c>
      <c r="BB28" s="865" t="s">
        <v>3412</v>
      </c>
      <c r="BC28" s="865" t="s">
        <v>3412</v>
      </c>
      <c r="BD28" s="865" t="s">
        <v>3412</v>
      </c>
      <c r="BE28" s="865" t="s">
        <v>3412</v>
      </c>
      <c r="BF28" s="865" t="s">
        <v>3412</v>
      </c>
      <c r="BG28" s="865" t="s">
        <v>3412</v>
      </c>
      <c r="BH28" s="865" t="s">
        <v>3412</v>
      </c>
      <c r="BI28" s="865" t="s">
        <v>3412</v>
      </c>
      <c r="BJ28" s="865" t="s">
        <v>3412</v>
      </c>
      <c r="BK28" s="865" t="s">
        <v>3412</v>
      </c>
      <c r="BL28" s="865" t="s">
        <v>3412</v>
      </c>
      <c r="BM28" s="865" t="s">
        <v>3412</v>
      </c>
      <c r="BN28" s="865" t="s">
        <v>3412</v>
      </c>
    </row>
    <row r="29" spans="1:66" ht="12.75">
      <c r="A29" s="860" t="s">
        <v>13295</v>
      </c>
      <c r="B29" s="861" t="s">
        <v>13296</v>
      </c>
      <c r="C29" s="862" t="s">
        <v>6078</v>
      </c>
      <c r="D29" s="865">
        <v>0</v>
      </c>
      <c r="E29" s="865">
        <v>0</v>
      </c>
      <c r="F29" s="865">
        <v>0</v>
      </c>
      <c r="G29" s="865">
        <v>0</v>
      </c>
      <c r="H29" s="865">
        <v>0</v>
      </c>
      <c r="I29" s="865" t="s">
        <v>3412</v>
      </c>
      <c r="J29" s="865" t="s">
        <v>3412</v>
      </c>
      <c r="K29" s="865" t="s">
        <v>3412</v>
      </c>
      <c r="L29" s="865" t="s">
        <v>3412</v>
      </c>
      <c r="M29" s="865" t="s">
        <v>3412</v>
      </c>
      <c r="N29" s="865" t="s">
        <v>3412</v>
      </c>
      <c r="O29" s="865" t="s">
        <v>3412</v>
      </c>
      <c r="P29" s="865" t="s">
        <v>3412</v>
      </c>
      <c r="Q29" s="865" t="s">
        <v>3412</v>
      </c>
      <c r="R29" s="865" t="s">
        <v>3412</v>
      </c>
      <c r="S29" s="865" t="s">
        <v>3412</v>
      </c>
      <c r="T29" s="865" t="s">
        <v>3412</v>
      </c>
      <c r="U29" s="865" t="s">
        <v>3412</v>
      </c>
      <c r="V29" s="865" t="s">
        <v>3412</v>
      </c>
      <c r="W29" s="865" t="s">
        <v>3412</v>
      </c>
      <c r="X29" s="865" t="s">
        <v>3412</v>
      </c>
      <c r="Y29" s="865" t="s">
        <v>3412</v>
      </c>
      <c r="Z29" s="865" t="s">
        <v>3412</v>
      </c>
      <c r="AA29" s="865" t="s">
        <v>3412</v>
      </c>
      <c r="AB29" s="865" t="s">
        <v>3412</v>
      </c>
      <c r="AC29" s="865" t="s">
        <v>3412</v>
      </c>
      <c r="AD29" s="865" t="s">
        <v>3412</v>
      </c>
      <c r="AE29" s="865" t="s">
        <v>3412</v>
      </c>
      <c r="AF29" s="865" t="s">
        <v>3412</v>
      </c>
      <c r="AG29" s="865" t="s">
        <v>3412</v>
      </c>
      <c r="AH29" s="865" t="s">
        <v>3412</v>
      </c>
      <c r="AI29" s="865" t="s">
        <v>3412</v>
      </c>
      <c r="AJ29" s="865" t="s">
        <v>3412</v>
      </c>
      <c r="AK29" s="865" t="s">
        <v>3412</v>
      </c>
      <c r="AL29" s="865" t="s">
        <v>3412</v>
      </c>
      <c r="AM29" s="865" t="s">
        <v>3412</v>
      </c>
      <c r="AN29" s="865" t="s">
        <v>3412</v>
      </c>
      <c r="AO29" s="865" t="s">
        <v>3412</v>
      </c>
      <c r="AP29" s="865" t="s">
        <v>3412</v>
      </c>
      <c r="AQ29" s="865" t="s">
        <v>3412</v>
      </c>
      <c r="AR29" s="865" t="s">
        <v>3412</v>
      </c>
      <c r="AS29" s="865" t="s">
        <v>3412</v>
      </c>
      <c r="AT29" s="865" t="s">
        <v>3412</v>
      </c>
      <c r="AU29" s="865" t="s">
        <v>3412</v>
      </c>
      <c r="AV29" s="865" t="s">
        <v>3412</v>
      </c>
      <c r="AW29" s="865" t="s">
        <v>3412</v>
      </c>
      <c r="AX29" s="865" t="s">
        <v>3412</v>
      </c>
      <c r="AY29" s="865" t="s">
        <v>3412</v>
      </c>
      <c r="AZ29" s="865" t="s">
        <v>3412</v>
      </c>
      <c r="BA29" s="865" t="s">
        <v>3412</v>
      </c>
      <c r="BB29" s="865" t="s">
        <v>3412</v>
      </c>
      <c r="BC29" s="865" t="s">
        <v>3412</v>
      </c>
      <c r="BD29" s="865" t="s">
        <v>3412</v>
      </c>
      <c r="BE29" s="865" t="s">
        <v>3412</v>
      </c>
      <c r="BF29" s="865" t="s">
        <v>3412</v>
      </c>
      <c r="BG29" s="865" t="s">
        <v>3412</v>
      </c>
      <c r="BH29" s="865" t="s">
        <v>3412</v>
      </c>
      <c r="BI29" s="865" t="s">
        <v>3412</v>
      </c>
      <c r="BJ29" s="865" t="s">
        <v>3412</v>
      </c>
      <c r="BK29" s="865" t="s">
        <v>3412</v>
      </c>
      <c r="BL29" s="865" t="s">
        <v>3412</v>
      </c>
      <c r="BM29" s="865" t="s">
        <v>3412</v>
      </c>
      <c r="BN29" s="865" t="s">
        <v>3412</v>
      </c>
    </row>
    <row r="30" spans="1:66" ht="12.75">
      <c r="A30" s="860" t="s">
        <v>13297</v>
      </c>
      <c r="B30" s="861" t="s">
        <v>13298</v>
      </c>
      <c r="C30" s="862" t="s">
        <v>6078</v>
      </c>
      <c r="D30" s="863">
        <v>921985788</v>
      </c>
      <c r="E30" s="863">
        <v>0</v>
      </c>
      <c r="F30" s="863">
        <v>921985788</v>
      </c>
      <c r="G30" s="863">
        <v>921985788</v>
      </c>
      <c r="H30" s="863">
        <v>0</v>
      </c>
      <c r="I30" s="863" t="s">
        <v>3412</v>
      </c>
      <c r="J30" s="863" t="s">
        <v>3412</v>
      </c>
      <c r="K30" s="863" t="s">
        <v>3412</v>
      </c>
      <c r="L30" s="863" t="s">
        <v>3412</v>
      </c>
      <c r="M30" s="863" t="s">
        <v>3412</v>
      </c>
      <c r="N30" s="863" t="s">
        <v>3412</v>
      </c>
      <c r="O30" s="863" t="s">
        <v>3412</v>
      </c>
      <c r="P30" s="863" t="s">
        <v>3412</v>
      </c>
      <c r="Q30" s="863" t="s">
        <v>3412</v>
      </c>
      <c r="R30" s="863" t="s">
        <v>3412</v>
      </c>
      <c r="S30" s="863" t="s">
        <v>3412</v>
      </c>
      <c r="T30" s="863" t="s">
        <v>3412</v>
      </c>
      <c r="U30" s="863" t="s">
        <v>3412</v>
      </c>
      <c r="V30" s="863" t="s">
        <v>3412</v>
      </c>
      <c r="W30" s="863" t="s">
        <v>3412</v>
      </c>
      <c r="X30" s="863" t="s">
        <v>3412</v>
      </c>
      <c r="Y30" s="863" t="s">
        <v>3412</v>
      </c>
      <c r="Z30" s="863" t="s">
        <v>3412</v>
      </c>
      <c r="AA30" s="863" t="s">
        <v>3412</v>
      </c>
      <c r="AB30" s="863" t="s">
        <v>3412</v>
      </c>
      <c r="AC30" s="863" t="s">
        <v>3412</v>
      </c>
      <c r="AD30" s="863" t="s">
        <v>3412</v>
      </c>
      <c r="AE30" s="863" t="s">
        <v>3412</v>
      </c>
      <c r="AF30" s="863" t="s">
        <v>3412</v>
      </c>
      <c r="AG30" s="863" t="s">
        <v>3412</v>
      </c>
      <c r="AH30" s="863" t="s">
        <v>3412</v>
      </c>
      <c r="AI30" s="863" t="s">
        <v>3412</v>
      </c>
      <c r="AJ30" s="863" t="s">
        <v>3412</v>
      </c>
      <c r="AK30" s="863" t="s">
        <v>3412</v>
      </c>
      <c r="AL30" s="863" t="s">
        <v>3412</v>
      </c>
      <c r="AM30" s="863" t="s">
        <v>3412</v>
      </c>
      <c r="AN30" s="863" t="s">
        <v>3412</v>
      </c>
      <c r="AO30" s="863" t="s">
        <v>3412</v>
      </c>
      <c r="AP30" s="863" t="s">
        <v>3412</v>
      </c>
      <c r="AQ30" s="863" t="s">
        <v>3412</v>
      </c>
      <c r="AR30" s="863" t="s">
        <v>3412</v>
      </c>
      <c r="AS30" s="863" t="s">
        <v>3412</v>
      </c>
      <c r="AT30" s="863" t="s">
        <v>3412</v>
      </c>
      <c r="AU30" s="863" t="s">
        <v>3412</v>
      </c>
      <c r="AV30" s="863" t="s">
        <v>3412</v>
      </c>
      <c r="AW30" s="863" t="s">
        <v>3412</v>
      </c>
      <c r="AX30" s="863" t="s">
        <v>3412</v>
      </c>
      <c r="AY30" s="863" t="s">
        <v>3412</v>
      </c>
      <c r="AZ30" s="863" t="s">
        <v>3412</v>
      </c>
      <c r="BA30" s="863" t="s">
        <v>3412</v>
      </c>
      <c r="BB30" s="863" t="s">
        <v>3412</v>
      </c>
      <c r="BC30" s="863" t="s">
        <v>3412</v>
      </c>
      <c r="BD30" s="863" t="s">
        <v>3412</v>
      </c>
      <c r="BE30" s="863" t="s">
        <v>3412</v>
      </c>
      <c r="BF30" s="863" t="s">
        <v>3412</v>
      </c>
      <c r="BG30" s="863" t="s">
        <v>3412</v>
      </c>
      <c r="BH30" s="863" t="s">
        <v>3412</v>
      </c>
      <c r="BI30" s="863" t="s">
        <v>3412</v>
      </c>
      <c r="BJ30" s="863" t="s">
        <v>3412</v>
      </c>
      <c r="BK30" s="863" t="s">
        <v>3412</v>
      </c>
      <c r="BL30" s="863" t="s">
        <v>3412</v>
      </c>
      <c r="BM30" s="863" t="s">
        <v>3412</v>
      </c>
      <c r="BN30" s="863" t="s">
        <v>3412</v>
      </c>
    </row>
    <row r="31" spans="1:66" ht="12.75" hidden="1">
      <c r="A31" s="860"/>
      <c r="B31" s="861" t="s">
        <v>13300</v>
      </c>
      <c r="C31" s="862"/>
      <c r="D31" s="865">
        <v>0</v>
      </c>
      <c r="E31" s="865">
        <v>0</v>
      </c>
      <c r="F31" s="865">
        <v>0</v>
      </c>
      <c r="G31" s="865">
        <v>0</v>
      </c>
      <c r="H31" s="865">
        <v>0</v>
      </c>
      <c r="I31" s="865" t="s">
        <v>3412</v>
      </c>
      <c r="J31" s="865" t="s">
        <v>3412</v>
      </c>
      <c r="K31" s="865" t="s">
        <v>3412</v>
      </c>
      <c r="L31" s="865" t="s">
        <v>3412</v>
      </c>
      <c r="M31" s="865" t="s">
        <v>3412</v>
      </c>
      <c r="N31" s="865" t="s">
        <v>3412</v>
      </c>
      <c r="O31" s="865" t="s">
        <v>3412</v>
      </c>
      <c r="P31" s="865" t="s">
        <v>3412</v>
      </c>
      <c r="Q31" s="865" t="s">
        <v>3412</v>
      </c>
      <c r="R31" s="865" t="s">
        <v>3412</v>
      </c>
      <c r="S31" s="865" t="s">
        <v>3412</v>
      </c>
      <c r="T31" s="865" t="s">
        <v>3412</v>
      </c>
      <c r="U31" s="865" t="s">
        <v>3412</v>
      </c>
      <c r="V31" s="865" t="s">
        <v>3412</v>
      </c>
      <c r="W31" s="865" t="s">
        <v>3412</v>
      </c>
      <c r="X31" s="865" t="s">
        <v>3412</v>
      </c>
      <c r="Y31" s="865" t="s">
        <v>3412</v>
      </c>
      <c r="Z31" s="865" t="s">
        <v>3412</v>
      </c>
      <c r="AA31" s="865" t="s">
        <v>3412</v>
      </c>
      <c r="AB31" s="865" t="s">
        <v>3412</v>
      </c>
      <c r="AC31" s="865" t="s">
        <v>3412</v>
      </c>
      <c r="AD31" s="865" t="s">
        <v>3412</v>
      </c>
      <c r="AE31" s="865" t="s">
        <v>3412</v>
      </c>
      <c r="AF31" s="865" t="s">
        <v>3412</v>
      </c>
      <c r="AG31" s="865" t="s">
        <v>3412</v>
      </c>
      <c r="AH31" s="865" t="s">
        <v>3412</v>
      </c>
      <c r="AI31" s="865" t="s">
        <v>3412</v>
      </c>
      <c r="AJ31" s="865" t="s">
        <v>3412</v>
      </c>
      <c r="AK31" s="865" t="s">
        <v>3412</v>
      </c>
      <c r="AL31" s="865" t="s">
        <v>3412</v>
      </c>
      <c r="AM31" s="865" t="s">
        <v>3412</v>
      </c>
      <c r="AN31" s="865" t="s">
        <v>3412</v>
      </c>
      <c r="AO31" s="865" t="s">
        <v>3412</v>
      </c>
      <c r="AP31" s="865" t="s">
        <v>3412</v>
      </c>
      <c r="AQ31" s="865" t="s">
        <v>3412</v>
      </c>
      <c r="AR31" s="865" t="s">
        <v>3412</v>
      </c>
      <c r="AS31" s="865" t="s">
        <v>3412</v>
      </c>
      <c r="AT31" s="865" t="s">
        <v>3412</v>
      </c>
      <c r="AU31" s="865" t="s">
        <v>3412</v>
      </c>
      <c r="AV31" s="865" t="s">
        <v>3412</v>
      </c>
      <c r="AW31" s="865" t="s">
        <v>3412</v>
      </c>
      <c r="AX31" s="865" t="s">
        <v>3412</v>
      </c>
      <c r="AY31" s="865" t="s">
        <v>3412</v>
      </c>
      <c r="AZ31" s="865" t="s">
        <v>3412</v>
      </c>
      <c r="BA31" s="865" t="s">
        <v>3412</v>
      </c>
      <c r="BB31" s="865" t="s">
        <v>3412</v>
      </c>
      <c r="BC31" s="865" t="s">
        <v>3412</v>
      </c>
      <c r="BD31" s="865" t="s">
        <v>3412</v>
      </c>
      <c r="BE31" s="865" t="s">
        <v>3412</v>
      </c>
      <c r="BF31" s="865" t="s">
        <v>3412</v>
      </c>
      <c r="BG31" s="865" t="s">
        <v>3412</v>
      </c>
      <c r="BH31" s="865" t="s">
        <v>3412</v>
      </c>
      <c r="BI31" s="865" t="s">
        <v>3412</v>
      </c>
      <c r="BJ31" s="865" t="s">
        <v>3412</v>
      </c>
      <c r="BK31" s="865" t="s">
        <v>3412</v>
      </c>
      <c r="BL31" s="865" t="s">
        <v>3412</v>
      </c>
      <c r="BM31" s="865" t="s">
        <v>3412</v>
      </c>
      <c r="BN31" s="865" t="s">
        <v>3412</v>
      </c>
    </row>
    <row r="32" spans="1:66" ht="12.75" hidden="1">
      <c r="A32" s="860"/>
      <c r="B32" s="866" t="s">
        <v>9897</v>
      </c>
      <c r="C32" s="867"/>
      <c r="D32" s="865">
        <v>0</v>
      </c>
      <c r="E32" s="865">
        <v>0</v>
      </c>
      <c r="F32" s="865">
        <v>0</v>
      </c>
      <c r="G32" s="865">
        <v>0</v>
      </c>
      <c r="H32" s="865">
        <v>0</v>
      </c>
      <c r="I32" s="865" t="s">
        <v>3412</v>
      </c>
      <c r="J32" s="865" t="s">
        <v>3412</v>
      </c>
      <c r="K32" s="865" t="s">
        <v>3412</v>
      </c>
      <c r="L32" s="865" t="s">
        <v>3412</v>
      </c>
      <c r="M32" s="865" t="s">
        <v>3412</v>
      </c>
      <c r="N32" s="865" t="s">
        <v>3412</v>
      </c>
      <c r="O32" s="865" t="s">
        <v>3412</v>
      </c>
      <c r="P32" s="865" t="s">
        <v>3412</v>
      </c>
      <c r="Q32" s="865" t="s">
        <v>3412</v>
      </c>
      <c r="R32" s="865" t="s">
        <v>3412</v>
      </c>
      <c r="S32" s="865" t="s">
        <v>3412</v>
      </c>
      <c r="T32" s="865" t="s">
        <v>3412</v>
      </c>
      <c r="U32" s="865" t="s">
        <v>3412</v>
      </c>
      <c r="V32" s="865" t="s">
        <v>3412</v>
      </c>
      <c r="W32" s="865" t="s">
        <v>3412</v>
      </c>
      <c r="X32" s="865" t="s">
        <v>3412</v>
      </c>
      <c r="Y32" s="865" t="s">
        <v>3412</v>
      </c>
      <c r="Z32" s="865" t="s">
        <v>3412</v>
      </c>
      <c r="AA32" s="865" t="s">
        <v>3412</v>
      </c>
      <c r="AB32" s="865" t="s">
        <v>3412</v>
      </c>
      <c r="AC32" s="865" t="s">
        <v>3412</v>
      </c>
      <c r="AD32" s="865" t="s">
        <v>3412</v>
      </c>
      <c r="AE32" s="865" t="s">
        <v>3412</v>
      </c>
      <c r="AF32" s="865" t="s">
        <v>3412</v>
      </c>
      <c r="AG32" s="865" t="s">
        <v>3412</v>
      </c>
      <c r="AH32" s="865" t="s">
        <v>3412</v>
      </c>
      <c r="AI32" s="865" t="s">
        <v>3412</v>
      </c>
      <c r="AJ32" s="865" t="s">
        <v>3412</v>
      </c>
      <c r="AK32" s="865" t="s">
        <v>3412</v>
      </c>
      <c r="AL32" s="865" t="s">
        <v>3412</v>
      </c>
      <c r="AM32" s="865" t="s">
        <v>3412</v>
      </c>
      <c r="AN32" s="865" t="s">
        <v>3412</v>
      </c>
      <c r="AO32" s="865" t="s">
        <v>3412</v>
      </c>
      <c r="AP32" s="865" t="s">
        <v>3412</v>
      </c>
      <c r="AQ32" s="865" t="s">
        <v>3412</v>
      </c>
      <c r="AR32" s="865" t="s">
        <v>3412</v>
      </c>
      <c r="AS32" s="865" t="s">
        <v>3412</v>
      </c>
      <c r="AT32" s="865" t="s">
        <v>3412</v>
      </c>
      <c r="AU32" s="865" t="s">
        <v>3412</v>
      </c>
      <c r="AV32" s="865" t="s">
        <v>3412</v>
      </c>
      <c r="AW32" s="865" t="s">
        <v>3412</v>
      </c>
      <c r="AX32" s="865" t="s">
        <v>3412</v>
      </c>
      <c r="AY32" s="865" t="s">
        <v>3412</v>
      </c>
      <c r="AZ32" s="865" t="s">
        <v>3412</v>
      </c>
      <c r="BA32" s="865" t="s">
        <v>3412</v>
      </c>
      <c r="BB32" s="865" t="s">
        <v>3412</v>
      </c>
      <c r="BC32" s="865" t="s">
        <v>3412</v>
      </c>
      <c r="BD32" s="865" t="s">
        <v>3412</v>
      </c>
      <c r="BE32" s="865" t="s">
        <v>3412</v>
      </c>
      <c r="BF32" s="865" t="s">
        <v>3412</v>
      </c>
      <c r="BG32" s="865" t="s">
        <v>3412</v>
      </c>
      <c r="BH32" s="865" t="s">
        <v>3412</v>
      </c>
      <c r="BI32" s="865" t="s">
        <v>3412</v>
      </c>
      <c r="BJ32" s="865" t="s">
        <v>3412</v>
      </c>
      <c r="BK32" s="865" t="s">
        <v>3412</v>
      </c>
      <c r="BL32" s="865" t="s">
        <v>3412</v>
      </c>
      <c r="BM32" s="865" t="s">
        <v>3412</v>
      </c>
      <c r="BN32" s="865" t="s">
        <v>3412</v>
      </c>
    </row>
    <row r="33" spans="1:66" ht="12.75" hidden="1">
      <c r="A33" s="860"/>
      <c r="B33" s="866" t="s">
        <v>9898</v>
      </c>
      <c r="C33" s="867"/>
      <c r="D33" s="865">
        <v>6582279</v>
      </c>
      <c r="E33" s="865">
        <v>0</v>
      </c>
      <c r="F33" s="865">
        <v>6582279</v>
      </c>
      <c r="G33" s="865">
        <v>6582279</v>
      </c>
      <c r="H33" s="865">
        <v>0</v>
      </c>
      <c r="I33" s="865" t="s">
        <v>3412</v>
      </c>
      <c r="J33" s="865" t="s">
        <v>3412</v>
      </c>
      <c r="K33" s="865" t="s">
        <v>3412</v>
      </c>
      <c r="L33" s="865" t="s">
        <v>3412</v>
      </c>
      <c r="M33" s="865" t="s">
        <v>3412</v>
      </c>
      <c r="N33" s="865" t="s">
        <v>3412</v>
      </c>
      <c r="O33" s="865" t="s">
        <v>3412</v>
      </c>
      <c r="P33" s="865" t="s">
        <v>3412</v>
      </c>
      <c r="Q33" s="865" t="s">
        <v>3412</v>
      </c>
      <c r="R33" s="865" t="s">
        <v>3412</v>
      </c>
      <c r="S33" s="865" t="s">
        <v>3412</v>
      </c>
      <c r="T33" s="865" t="s">
        <v>3412</v>
      </c>
      <c r="U33" s="865" t="s">
        <v>3412</v>
      </c>
      <c r="V33" s="865" t="s">
        <v>3412</v>
      </c>
      <c r="W33" s="865" t="s">
        <v>3412</v>
      </c>
      <c r="X33" s="865" t="s">
        <v>3412</v>
      </c>
      <c r="Y33" s="865" t="s">
        <v>3412</v>
      </c>
      <c r="Z33" s="865" t="s">
        <v>3412</v>
      </c>
      <c r="AA33" s="865" t="s">
        <v>3412</v>
      </c>
      <c r="AB33" s="865" t="s">
        <v>3412</v>
      </c>
      <c r="AC33" s="865" t="s">
        <v>3412</v>
      </c>
      <c r="AD33" s="865" t="s">
        <v>3412</v>
      </c>
      <c r="AE33" s="865" t="s">
        <v>3412</v>
      </c>
      <c r="AF33" s="865" t="s">
        <v>3412</v>
      </c>
      <c r="AG33" s="865" t="s">
        <v>3412</v>
      </c>
      <c r="AH33" s="865" t="s">
        <v>3412</v>
      </c>
      <c r="AI33" s="865" t="s">
        <v>3412</v>
      </c>
      <c r="AJ33" s="865" t="s">
        <v>3412</v>
      </c>
      <c r="AK33" s="865" t="s">
        <v>3412</v>
      </c>
      <c r="AL33" s="865" t="s">
        <v>3412</v>
      </c>
      <c r="AM33" s="865" t="s">
        <v>3412</v>
      </c>
      <c r="AN33" s="865" t="s">
        <v>3412</v>
      </c>
      <c r="AO33" s="865" t="s">
        <v>3412</v>
      </c>
      <c r="AP33" s="865" t="s">
        <v>3412</v>
      </c>
      <c r="AQ33" s="865" t="s">
        <v>3412</v>
      </c>
      <c r="AR33" s="865" t="s">
        <v>3412</v>
      </c>
      <c r="AS33" s="865" t="s">
        <v>3412</v>
      </c>
      <c r="AT33" s="865" t="s">
        <v>3412</v>
      </c>
      <c r="AU33" s="865" t="s">
        <v>3412</v>
      </c>
      <c r="AV33" s="865" t="s">
        <v>3412</v>
      </c>
      <c r="AW33" s="865" t="s">
        <v>3412</v>
      </c>
      <c r="AX33" s="865" t="s">
        <v>3412</v>
      </c>
      <c r="AY33" s="865" t="s">
        <v>3412</v>
      </c>
      <c r="AZ33" s="865" t="s">
        <v>3412</v>
      </c>
      <c r="BA33" s="865" t="s">
        <v>3412</v>
      </c>
      <c r="BB33" s="865" t="s">
        <v>3412</v>
      </c>
      <c r="BC33" s="865" t="s">
        <v>3412</v>
      </c>
      <c r="BD33" s="865" t="s">
        <v>3412</v>
      </c>
      <c r="BE33" s="865" t="s">
        <v>3412</v>
      </c>
      <c r="BF33" s="865" t="s">
        <v>3412</v>
      </c>
      <c r="BG33" s="865" t="s">
        <v>3412</v>
      </c>
      <c r="BH33" s="865" t="s">
        <v>3412</v>
      </c>
      <c r="BI33" s="865" t="s">
        <v>3412</v>
      </c>
      <c r="BJ33" s="865" t="s">
        <v>3412</v>
      </c>
      <c r="BK33" s="865" t="s">
        <v>3412</v>
      </c>
      <c r="BL33" s="865" t="s">
        <v>3412</v>
      </c>
      <c r="BM33" s="865" t="s">
        <v>3412</v>
      </c>
      <c r="BN33" s="865" t="s">
        <v>3412</v>
      </c>
    </row>
    <row r="34" spans="1:66" ht="12.75" hidden="1">
      <c r="A34" s="860"/>
      <c r="B34" s="861" t="s">
        <v>13301</v>
      </c>
      <c r="C34" s="862"/>
      <c r="D34" s="865">
        <v>915403509</v>
      </c>
      <c r="E34" s="865">
        <v>0</v>
      </c>
      <c r="F34" s="865">
        <v>915403509</v>
      </c>
      <c r="G34" s="865">
        <v>915403509</v>
      </c>
      <c r="H34" s="865">
        <v>0</v>
      </c>
      <c r="I34" s="865" t="s">
        <v>3412</v>
      </c>
      <c r="J34" s="865" t="s">
        <v>3412</v>
      </c>
      <c r="K34" s="865" t="s">
        <v>3412</v>
      </c>
      <c r="L34" s="865" t="s">
        <v>3412</v>
      </c>
      <c r="M34" s="865" t="s">
        <v>3412</v>
      </c>
      <c r="N34" s="865" t="s">
        <v>3412</v>
      </c>
      <c r="O34" s="865" t="s">
        <v>3412</v>
      </c>
      <c r="P34" s="865" t="s">
        <v>3412</v>
      </c>
      <c r="Q34" s="865" t="s">
        <v>3412</v>
      </c>
      <c r="R34" s="865" t="s">
        <v>3412</v>
      </c>
      <c r="S34" s="865" t="s">
        <v>3412</v>
      </c>
      <c r="T34" s="865" t="s">
        <v>3412</v>
      </c>
      <c r="U34" s="865" t="s">
        <v>3412</v>
      </c>
      <c r="V34" s="865" t="s">
        <v>3412</v>
      </c>
      <c r="W34" s="865" t="s">
        <v>3412</v>
      </c>
      <c r="X34" s="865" t="s">
        <v>3412</v>
      </c>
      <c r="Y34" s="865" t="s">
        <v>3412</v>
      </c>
      <c r="Z34" s="865" t="s">
        <v>3412</v>
      </c>
      <c r="AA34" s="865" t="s">
        <v>3412</v>
      </c>
      <c r="AB34" s="865" t="s">
        <v>3412</v>
      </c>
      <c r="AC34" s="865" t="s">
        <v>3412</v>
      </c>
      <c r="AD34" s="865" t="s">
        <v>3412</v>
      </c>
      <c r="AE34" s="865" t="s">
        <v>3412</v>
      </c>
      <c r="AF34" s="865" t="s">
        <v>3412</v>
      </c>
      <c r="AG34" s="865" t="s">
        <v>3412</v>
      </c>
      <c r="AH34" s="865" t="s">
        <v>3412</v>
      </c>
      <c r="AI34" s="865" t="s">
        <v>3412</v>
      </c>
      <c r="AJ34" s="865" t="s">
        <v>3412</v>
      </c>
      <c r="AK34" s="865" t="s">
        <v>3412</v>
      </c>
      <c r="AL34" s="865" t="s">
        <v>3412</v>
      </c>
      <c r="AM34" s="865" t="s">
        <v>3412</v>
      </c>
      <c r="AN34" s="865" t="s">
        <v>3412</v>
      </c>
      <c r="AO34" s="865" t="s">
        <v>3412</v>
      </c>
      <c r="AP34" s="865" t="s">
        <v>3412</v>
      </c>
      <c r="AQ34" s="865" t="s">
        <v>3412</v>
      </c>
      <c r="AR34" s="865" t="s">
        <v>3412</v>
      </c>
      <c r="AS34" s="865" t="s">
        <v>3412</v>
      </c>
      <c r="AT34" s="865" t="s">
        <v>3412</v>
      </c>
      <c r="AU34" s="865" t="s">
        <v>3412</v>
      </c>
      <c r="AV34" s="865" t="s">
        <v>3412</v>
      </c>
      <c r="AW34" s="865" t="s">
        <v>3412</v>
      </c>
      <c r="AX34" s="865" t="s">
        <v>3412</v>
      </c>
      <c r="AY34" s="865" t="s">
        <v>3412</v>
      </c>
      <c r="AZ34" s="865" t="s">
        <v>3412</v>
      </c>
      <c r="BA34" s="865" t="s">
        <v>3412</v>
      </c>
      <c r="BB34" s="865" t="s">
        <v>3412</v>
      </c>
      <c r="BC34" s="865" t="s">
        <v>3412</v>
      </c>
      <c r="BD34" s="865" t="s">
        <v>3412</v>
      </c>
      <c r="BE34" s="865" t="s">
        <v>3412</v>
      </c>
      <c r="BF34" s="865" t="s">
        <v>3412</v>
      </c>
      <c r="BG34" s="865" t="s">
        <v>3412</v>
      </c>
      <c r="BH34" s="865" t="s">
        <v>3412</v>
      </c>
      <c r="BI34" s="865" t="s">
        <v>3412</v>
      </c>
      <c r="BJ34" s="865" t="s">
        <v>3412</v>
      </c>
      <c r="BK34" s="865" t="s">
        <v>3412</v>
      </c>
      <c r="BL34" s="865" t="s">
        <v>3412</v>
      </c>
      <c r="BM34" s="865" t="s">
        <v>3412</v>
      </c>
      <c r="BN34" s="865" t="s">
        <v>3412</v>
      </c>
    </row>
    <row r="35" spans="1:66" ht="12.75">
      <c r="A35" s="860" t="s">
        <v>13302</v>
      </c>
      <c r="B35" s="861" t="s">
        <v>10971</v>
      </c>
      <c r="C35" s="862" t="s">
        <v>6078</v>
      </c>
      <c r="D35" s="865">
        <v>0</v>
      </c>
      <c r="E35" s="865">
        <v>0</v>
      </c>
      <c r="F35" s="865">
        <v>0</v>
      </c>
      <c r="G35" s="865">
        <v>0</v>
      </c>
      <c r="H35" s="865">
        <v>0</v>
      </c>
      <c r="I35" s="865" t="s">
        <v>3412</v>
      </c>
      <c r="J35" s="865" t="s">
        <v>3412</v>
      </c>
      <c r="K35" s="865" t="s">
        <v>3412</v>
      </c>
      <c r="L35" s="865" t="s">
        <v>3412</v>
      </c>
      <c r="M35" s="865" t="s">
        <v>3412</v>
      </c>
      <c r="N35" s="865" t="s">
        <v>3412</v>
      </c>
      <c r="O35" s="865" t="s">
        <v>3412</v>
      </c>
      <c r="P35" s="865" t="s">
        <v>3412</v>
      </c>
      <c r="Q35" s="865" t="s">
        <v>3412</v>
      </c>
      <c r="R35" s="865" t="s">
        <v>3412</v>
      </c>
      <c r="S35" s="865" t="s">
        <v>3412</v>
      </c>
      <c r="T35" s="865" t="s">
        <v>3412</v>
      </c>
      <c r="U35" s="865" t="s">
        <v>3412</v>
      </c>
      <c r="V35" s="865" t="s">
        <v>3412</v>
      </c>
      <c r="W35" s="865" t="s">
        <v>3412</v>
      </c>
      <c r="X35" s="865" t="s">
        <v>3412</v>
      </c>
      <c r="Y35" s="865" t="s">
        <v>3412</v>
      </c>
      <c r="Z35" s="865" t="s">
        <v>3412</v>
      </c>
      <c r="AA35" s="865" t="s">
        <v>3412</v>
      </c>
      <c r="AB35" s="865" t="s">
        <v>3412</v>
      </c>
      <c r="AC35" s="865" t="s">
        <v>3412</v>
      </c>
      <c r="AD35" s="865" t="s">
        <v>3412</v>
      </c>
      <c r="AE35" s="865" t="s">
        <v>3412</v>
      </c>
      <c r="AF35" s="865" t="s">
        <v>3412</v>
      </c>
      <c r="AG35" s="865" t="s">
        <v>3412</v>
      </c>
      <c r="AH35" s="865" t="s">
        <v>3412</v>
      </c>
      <c r="AI35" s="865" t="s">
        <v>3412</v>
      </c>
      <c r="AJ35" s="865" t="s">
        <v>3412</v>
      </c>
      <c r="AK35" s="865" t="s">
        <v>3412</v>
      </c>
      <c r="AL35" s="865" t="s">
        <v>3412</v>
      </c>
      <c r="AM35" s="865" t="s">
        <v>3412</v>
      </c>
      <c r="AN35" s="865" t="s">
        <v>3412</v>
      </c>
      <c r="AO35" s="865" t="s">
        <v>3412</v>
      </c>
      <c r="AP35" s="865" t="s">
        <v>3412</v>
      </c>
      <c r="AQ35" s="865" t="s">
        <v>3412</v>
      </c>
      <c r="AR35" s="865" t="s">
        <v>3412</v>
      </c>
      <c r="AS35" s="865" t="s">
        <v>3412</v>
      </c>
      <c r="AT35" s="865" t="s">
        <v>3412</v>
      </c>
      <c r="AU35" s="865" t="s">
        <v>3412</v>
      </c>
      <c r="AV35" s="865" t="s">
        <v>3412</v>
      </c>
      <c r="AW35" s="865" t="s">
        <v>3412</v>
      </c>
      <c r="AX35" s="865" t="s">
        <v>3412</v>
      </c>
      <c r="AY35" s="865" t="s">
        <v>3412</v>
      </c>
      <c r="AZ35" s="865" t="s">
        <v>3412</v>
      </c>
      <c r="BA35" s="865" t="s">
        <v>3412</v>
      </c>
      <c r="BB35" s="865" t="s">
        <v>3412</v>
      </c>
      <c r="BC35" s="865" t="s">
        <v>3412</v>
      </c>
      <c r="BD35" s="865" t="s">
        <v>3412</v>
      </c>
      <c r="BE35" s="865" t="s">
        <v>3412</v>
      </c>
      <c r="BF35" s="865" t="s">
        <v>3412</v>
      </c>
      <c r="BG35" s="865" t="s">
        <v>3412</v>
      </c>
      <c r="BH35" s="865" t="s">
        <v>3412</v>
      </c>
      <c r="BI35" s="865" t="s">
        <v>3412</v>
      </c>
      <c r="BJ35" s="865" t="s">
        <v>3412</v>
      </c>
      <c r="BK35" s="865" t="s">
        <v>3412</v>
      </c>
      <c r="BL35" s="865" t="s">
        <v>3412</v>
      </c>
      <c r="BM35" s="865" t="s">
        <v>3412</v>
      </c>
      <c r="BN35" s="865" t="s">
        <v>3412</v>
      </c>
    </row>
    <row r="36" spans="1:66" ht="12.75">
      <c r="A36" s="858" t="s">
        <v>10972</v>
      </c>
      <c r="B36" s="858" t="s">
        <v>10973</v>
      </c>
      <c r="C36" s="855" t="s">
        <v>6078</v>
      </c>
      <c r="D36" s="859">
        <v>150770637781</v>
      </c>
      <c r="E36" s="859">
        <v>0</v>
      </c>
      <c r="F36" s="859">
        <v>150770637781</v>
      </c>
      <c r="G36" s="859">
        <v>150770637781</v>
      </c>
      <c r="H36" s="859">
        <v>0</v>
      </c>
      <c r="I36" s="859" t="s">
        <v>3412</v>
      </c>
      <c r="J36" s="859" t="s">
        <v>3412</v>
      </c>
      <c r="K36" s="859" t="s">
        <v>3412</v>
      </c>
      <c r="L36" s="859" t="s">
        <v>3412</v>
      </c>
      <c r="M36" s="859" t="s">
        <v>3412</v>
      </c>
      <c r="N36" s="859" t="s">
        <v>3412</v>
      </c>
      <c r="O36" s="859" t="s">
        <v>3412</v>
      </c>
      <c r="P36" s="859" t="s">
        <v>3412</v>
      </c>
      <c r="Q36" s="859" t="s">
        <v>3412</v>
      </c>
      <c r="R36" s="859" t="s">
        <v>3412</v>
      </c>
      <c r="S36" s="859" t="s">
        <v>3412</v>
      </c>
      <c r="T36" s="859" t="s">
        <v>3412</v>
      </c>
      <c r="U36" s="859" t="s">
        <v>3412</v>
      </c>
      <c r="V36" s="859" t="s">
        <v>3412</v>
      </c>
      <c r="W36" s="859" t="s">
        <v>3412</v>
      </c>
      <c r="X36" s="859" t="s">
        <v>3412</v>
      </c>
      <c r="Y36" s="859" t="s">
        <v>3412</v>
      </c>
      <c r="Z36" s="859" t="s">
        <v>3412</v>
      </c>
      <c r="AA36" s="859" t="s">
        <v>3412</v>
      </c>
      <c r="AB36" s="859" t="s">
        <v>3412</v>
      </c>
      <c r="AC36" s="859" t="s">
        <v>3412</v>
      </c>
      <c r="AD36" s="859" t="s">
        <v>3412</v>
      </c>
      <c r="AE36" s="859" t="s">
        <v>3412</v>
      </c>
      <c r="AF36" s="859" t="s">
        <v>3412</v>
      </c>
      <c r="AG36" s="859" t="s">
        <v>3412</v>
      </c>
      <c r="AH36" s="859" t="s">
        <v>3412</v>
      </c>
      <c r="AI36" s="859" t="s">
        <v>3412</v>
      </c>
      <c r="AJ36" s="859" t="s">
        <v>3412</v>
      </c>
      <c r="AK36" s="859" t="s">
        <v>3412</v>
      </c>
      <c r="AL36" s="859" t="s">
        <v>3412</v>
      </c>
      <c r="AM36" s="859" t="s">
        <v>3412</v>
      </c>
      <c r="AN36" s="859" t="s">
        <v>3412</v>
      </c>
      <c r="AO36" s="859" t="s">
        <v>3412</v>
      </c>
      <c r="AP36" s="859" t="s">
        <v>3412</v>
      </c>
      <c r="AQ36" s="859" t="s">
        <v>3412</v>
      </c>
      <c r="AR36" s="859" t="s">
        <v>3412</v>
      </c>
      <c r="AS36" s="859" t="s">
        <v>3412</v>
      </c>
      <c r="AT36" s="859" t="s">
        <v>3412</v>
      </c>
      <c r="AU36" s="859" t="s">
        <v>3412</v>
      </c>
      <c r="AV36" s="859" t="s">
        <v>3412</v>
      </c>
      <c r="AW36" s="859" t="s">
        <v>3412</v>
      </c>
      <c r="AX36" s="859" t="s">
        <v>3412</v>
      </c>
      <c r="AY36" s="859" t="s">
        <v>3412</v>
      </c>
      <c r="AZ36" s="859" t="s">
        <v>3412</v>
      </c>
      <c r="BA36" s="859" t="s">
        <v>3412</v>
      </c>
      <c r="BB36" s="859" t="s">
        <v>3412</v>
      </c>
      <c r="BC36" s="859" t="s">
        <v>3412</v>
      </c>
      <c r="BD36" s="859" t="s">
        <v>3412</v>
      </c>
      <c r="BE36" s="859" t="s">
        <v>3412</v>
      </c>
      <c r="BF36" s="859" t="s">
        <v>3412</v>
      </c>
      <c r="BG36" s="859" t="s">
        <v>3412</v>
      </c>
      <c r="BH36" s="859" t="s">
        <v>3412</v>
      </c>
      <c r="BI36" s="859" t="s">
        <v>3412</v>
      </c>
      <c r="BJ36" s="859" t="s">
        <v>3412</v>
      </c>
      <c r="BK36" s="859" t="s">
        <v>3412</v>
      </c>
      <c r="BL36" s="859" t="s">
        <v>3412</v>
      </c>
      <c r="BM36" s="859" t="s">
        <v>3412</v>
      </c>
      <c r="BN36" s="859" t="s">
        <v>3412</v>
      </c>
    </row>
    <row r="37" spans="1:66" ht="12.75">
      <c r="A37" s="860" t="s">
        <v>533</v>
      </c>
      <c r="B37" s="861" t="s">
        <v>10973</v>
      </c>
      <c r="C37" s="862" t="s">
        <v>6078</v>
      </c>
      <c r="D37" s="863">
        <v>154200220625</v>
      </c>
      <c r="E37" s="863">
        <v>0</v>
      </c>
      <c r="F37" s="863">
        <v>154200220625</v>
      </c>
      <c r="G37" s="863">
        <v>154200220625</v>
      </c>
      <c r="H37" s="863">
        <v>0</v>
      </c>
      <c r="I37" s="863" t="s">
        <v>3412</v>
      </c>
      <c r="J37" s="863" t="s">
        <v>3412</v>
      </c>
      <c r="K37" s="863" t="s">
        <v>3412</v>
      </c>
      <c r="L37" s="863" t="s">
        <v>3412</v>
      </c>
      <c r="M37" s="863" t="s">
        <v>3412</v>
      </c>
      <c r="N37" s="863" t="s">
        <v>3412</v>
      </c>
      <c r="O37" s="863" t="s">
        <v>3412</v>
      </c>
      <c r="P37" s="863" t="s">
        <v>3412</v>
      </c>
      <c r="Q37" s="863" t="s">
        <v>3412</v>
      </c>
      <c r="R37" s="863" t="s">
        <v>3412</v>
      </c>
      <c r="S37" s="863" t="s">
        <v>3412</v>
      </c>
      <c r="T37" s="863" t="s">
        <v>3412</v>
      </c>
      <c r="U37" s="863" t="s">
        <v>3412</v>
      </c>
      <c r="V37" s="863" t="s">
        <v>3412</v>
      </c>
      <c r="W37" s="863" t="s">
        <v>3412</v>
      </c>
      <c r="X37" s="863" t="s">
        <v>3412</v>
      </c>
      <c r="Y37" s="863" t="s">
        <v>3412</v>
      </c>
      <c r="Z37" s="863" t="s">
        <v>3412</v>
      </c>
      <c r="AA37" s="863" t="s">
        <v>3412</v>
      </c>
      <c r="AB37" s="863" t="s">
        <v>3412</v>
      </c>
      <c r="AC37" s="863" t="s">
        <v>3412</v>
      </c>
      <c r="AD37" s="863" t="s">
        <v>3412</v>
      </c>
      <c r="AE37" s="863" t="s">
        <v>3412</v>
      </c>
      <c r="AF37" s="863" t="s">
        <v>3412</v>
      </c>
      <c r="AG37" s="863" t="s">
        <v>3412</v>
      </c>
      <c r="AH37" s="863" t="s">
        <v>3412</v>
      </c>
      <c r="AI37" s="863" t="s">
        <v>3412</v>
      </c>
      <c r="AJ37" s="863" t="s">
        <v>3412</v>
      </c>
      <c r="AK37" s="863" t="s">
        <v>3412</v>
      </c>
      <c r="AL37" s="863" t="s">
        <v>3412</v>
      </c>
      <c r="AM37" s="863" t="s">
        <v>3412</v>
      </c>
      <c r="AN37" s="863" t="s">
        <v>3412</v>
      </c>
      <c r="AO37" s="863" t="s">
        <v>3412</v>
      </c>
      <c r="AP37" s="863" t="s">
        <v>3412</v>
      </c>
      <c r="AQ37" s="863" t="s">
        <v>3412</v>
      </c>
      <c r="AR37" s="863" t="s">
        <v>3412</v>
      </c>
      <c r="AS37" s="863" t="s">
        <v>3412</v>
      </c>
      <c r="AT37" s="863" t="s">
        <v>3412</v>
      </c>
      <c r="AU37" s="863" t="s">
        <v>3412</v>
      </c>
      <c r="AV37" s="863" t="s">
        <v>3412</v>
      </c>
      <c r="AW37" s="863" t="s">
        <v>3412</v>
      </c>
      <c r="AX37" s="863" t="s">
        <v>3412</v>
      </c>
      <c r="AY37" s="863" t="s">
        <v>3412</v>
      </c>
      <c r="AZ37" s="863" t="s">
        <v>3412</v>
      </c>
      <c r="BA37" s="863" t="s">
        <v>3412</v>
      </c>
      <c r="BB37" s="863" t="s">
        <v>3412</v>
      </c>
      <c r="BC37" s="863" t="s">
        <v>3412</v>
      </c>
      <c r="BD37" s="863" t="s">
        <v>3412</v>
      </c>
      <c r="BE37" s="863" t="s">
        <v>3412</v>
      </c>
      <c r="BF37" s="863" t="s">
        <v>3412</v>
      </c>
      <c r="BG37" s="863" t="s">
        <v>3412</v>
      </c>
      <c r="BH37" s="863" t="s">
        <v>3412</v>
      </c>
      <c r="BI37" s="863" t="s">
        <v>3412</v>
      </c>
      <c r="BJ37" s="863" t="s">
        <v>3412</v>
      </c>
      <c r="BK37" s="863" t="s">
        <v>3412</v>
      </c>
      <c r="BL37" s="863" t="s">
        <v>3412</v>
      </c>
      <c r="BM37" s="863" t="s">
        <v>3412</v>
      </c>
      <c r="BN37" s="863" t="s">
        <v>3412</v>
      </c>
    </row>
    <row r="38" spans="1:66" ht="12.75" hidden="1">
      <c r="A38" s="860"/>
      <c r="B38" s="861" t="s">
        <v>8620</v>
      </c>
      <c r="C38" s="862"/>
      <c r="D38" s="865">
        <v>4887226651</v>
      </c>
      <c r="E38" s="865">
        <v>0</v>
      </c>
      <c r="F38" s="865">
        <v>4887226651</v>
      </c>
      <c r="G38" s="865">
        <v>4887226651</v>
      </c>
      <c r="H38" s="865">
        <v>0</v>
      </c>
      <c r="I38" s="865" t="s">
        <v>3412</v>
      </c>
      <c r="J38" s="865" t="s">
        <v>3412</v>
      </c>
      <c r="K38" s="865" t="s">
        <v>3412</v>
      </c>
      <c r="L38" s="865" t="s">
        <v>3412</v>
      </c>
      <c r="M38" s="865" t="s">
        <v>3412</v>
      </c>
      <c r="N38" s="865" t="s">
        <v>3412</v>
      </c>
      <c r="O38" s="865" t="s">
        <v>3412</v>
      </c>
      <c r="P38" s="865" t="s">
        <v>3412</v>
      </c>
      <c r="Q38" s="865" t="s">
        <v>3412</v>
      </c>
      <c r="R38" s="865" t="s">
        <v>3412</v>
      </c>
      <c r="S38" s="865" t="s">
        <v>3412</v>
      </c>
      <c r="T38" s="865" t="s">
        <v>3412</v>
      </c>
      <c r="U38" s="865" t="s">
        <v>3412</v>
      </c>
      <c r="V38" s="865" t="s">
        <v>3412</v>
      </c>
      <c r="W38" s="865" t="s">
        <v>3412</v>
      </c>
      <c r="X38" s="865" t="s">
        <v>3412</v>
      </c>
      <c r="Y38" s="865" t="s">
        <v>3412</v>
      </c>
      <c r="Z38" s="865" t="s">
        <v>3412</v>
      </c>
      <c r="AA38" s="865" t="s">
        <v>3412</v>
      </c>
      <c r="AB38" s="865" t="s">
        <v>3412</v>
      </c>
      <c r="AC38" s="865" t="s">
        <v>3412</v>
      </c>
      <c r="AD38" s="865" t="s">
        <v>3412</v>
      </c>
      <c r="AE38" s="865" t="s">
        <v>3412</v>
      </c>
      <c r="AF38" s="865" t="s">
        <v>3412</v>
      </c>
      <c r="AG38" s="865" t="s">
        <v>3412</v>
      </c>
      <c r="AH38" s="865" t="s">
        <v>3412</v>
      </c>
      <c r="AI38" s="865" t="s">
        <v>3412</v>
      </c>
      <c r="AJ38" s="865" t="s">
        <v>3412</v>
      </c>
      <c r="AK38" s="865" t="s">
        <v>3412</v>
      </c>
      <c r="AL38" s="865" t="s">
        <v>3412</v>
      </c>
      <c r="AM38" s="865" t="s">
        <v>3412</v>
      </c>
      <c r="AN38" s="865" t="s">
        <v>3412</v>
      </c>
      <c r="AO38" s="865" t="s">
        <v>3412</v>
      </c>
      <c r="AP38" s="865" t="s">
        <v>3412</v>
      </c>
      <c r="AQ38" s="865" t="s">
        <v>3412</v>
      </c>
      <c r="AR38" s="865" t="s">
        <v>3412</v>
      </c>
      <c r="AS38" s="865" t="s">
        <v>3412</v>
      </c>
      <c r="AT38" s="865" t="s">
        <v>3412</v>
      </c>
      <c r="AU38" s="865" t="s">
        <v>3412</v>
      </c>
      <c r="AV38" s="865" t="s">
        <v>3412</v>
      </c>
      <c r="AW38" s="865" t="s">
        <v>3412</v>
      </c>
      <c r="AX38" s="865" t="s">
        <v>3412</v>
      </c>
      <c r="AY38" s="865" t="s">
        <v>3412</v>
      </c>
      <c r="AZ38" s="865" t="s">
        <v>3412</v>
      </c>
      <c r="BA38" s="865" t="s">
        <v>3412</v>
      </c>
      <c r="BB38" s="865" t="s">
        <v>3412</v>
      </c>
      <c r="BC38" s="865" t="s">
        <v>3412</v>
      </c>
      <c r="BD38" s="865" t="s">
        <v>3412</v>
      </c>
      <c r="BE38" s="865" t="s">
        <v>3412</v>
      </c>
      <c r="BF38" s="865" t="s">
        <v>3412</v>
      </c>
      <c r="BG38" s="865" t="s">
        <v>3412</v>
      </c>
      <c r="BH38" s="865" t="s">
        <v>3412</v>
      </c>
      <c r="BI38" s="865" t="s">
        <v>3412</v>
      </c>
      <c r="BJ38" s="865" t="s">
        <v>3412</v>
      </c>
      <c r="BK38" s="865" t="s">
        <v>3412</v>
      </c>
      <c r="BL38" s="865" t="s">
        <v>3412</v>
      </c>
      <c r="BM38" s="865" t="s">
        <v>3412</v>
      </c>
      <c r="BN38" s="865" t="s">
        <v>3412</v>
      </c>
    </row>
    <row r="39" spans="1:66" ht="12.75" hidden="1">
      <c r="A39" s="860"/>
      <c r="B39" s="861" t="s">
        <v>1869</v>
      </c>
      <c r="C39" s="862"/>
      <c r="D39" s="865">
        <v>20600750790</v>
      </c>
      <c r="E39" s="865">
        <v>0</v>
      </c>
      <c r="F39" s="865">
        <v>20600750790</v>
      </c>
      <c r="G39" s="865">
        <v>20600750790</v>
      </c>
      <c r="H39" s="865">
        <v>0</v>
      </c>
      <c r="I39" s="865" t="s">
        <v>3412</v>
      </c>
      <c r="J39" s="865" t="s">
        <v>3412</v>
      </c>
      <c r="K39" s="865" t="s">
        <v>3412</v>
      </c>
      <c r="L39" s="865" t="s">
        <v>3412</v>
      </c>
      <c r="M39" s="865" t="s">
        <v>3412</v>
      </c>
      <c r="N39" s="865" t="s">
        <v>3412</v>
      </c>
      <c r="O39" s="865" t="s">
        <v>3412</v>
      </c>
      <c r="P39" s="865" t="s">
        <v>3412</v>
      </c>
      <c r="Q39" s="865" t="s">
        <v>3412</v>
      </c>
      <c r="R39" s="865" t="s">
        <v>3412</v>
      </c>
      <c r="S39" s="865" t="s">
        <v>3412</v>
      </c>
      <c r="T39" s="865" t="s">
        <v>3412</v>
      </c>
      <c r="U39" s="865" t="s">
        <v>3412</v>
      </c>
      <c r="V39" s="865" t="s">
        <v>3412</v>
      </c>
      <c r="W39" s="865" t="s">
        <v>3412</v>
      </c>
      <c r="X39" s="865" t="s">
        <v>3412</v>
      </c>
      <c r="Y39" s="865" t="s">
        <v>3412</v>
      </c>
      <c r="Z39" s="865" t="s">
        <v>3412</v>
      </c>
      <c r="AA39" s="865" t="s">
        <v>3412</v>
      </c>
      <c r="AB39" s="865" t="s">
        <v>3412</v>
      </c>
      <c r="AC39" s="865" t="s">
        <v>3412</v>
      </c>
      <c r="AD39" s="865" t="s">
        <v>3412</v>
      </c>
      <c r="AE39" s="865" t="s">
        <v>3412</v>
      </c>
      <c r="AF39" s="865" t="s">
        <v>3412</v>
      </c>
      <c r="AG39" s="865" t="s">
        <v>3412</v>
      </c>
      <c r="AH39" s="865" t="s">
        <v>3412</v>
      </c>
      <c r="AI39" s="865" t="s">
        <v>3412</v>
      </c>
      <c r="AJ39" s="865" t="s">
        <v>3412</v>
      </c>
      <c r="AK39" s="865" t="s">
        <v>3412</v>
      </c>
      <c r="AL39" s="865" t="s">
        <v>3412</v>
      </c>
      <c r="AM39" s="865" t="s">
        <v>3412</v>
      </c>
      <c r="AN39" s="865" t="s">
        <v>3412</v>
      </c>
      <c r="AO39" s="865" t="s">
        <v>3412</v>
      </c>
      <c r="AP39" s="865" t="s">
        <v>3412</v>
      </c>
      <c r="AQ39" s="865" t="s">
        <v>3412</v>
      </c>
      <c r="AR39" s="865" t="s">
        <v>3412</v>
      </c>
      <c r="AS39" s="865" t="s">
        <v>3412</v>
      </c>
      <c r="AT39" s="865" t="s">
        <v>3412</v>
      </c>
      <c r="AU39" s="865" t="s">
        <v>3412</v>
      </c>
      <c r="AV39" s="865" t="s">
        <v>3412</v>
      </c>
      <c r="AW39" s="865" t="s">
        <v>3412</v>
      </c>
      <c r="AX39" s="865" t="s">
        <v>3412</v>
      </c>
      <c r="AY39" s="865" t="s">
        <v>3412</v>
      </c>
      <c r="AZ39" s="865" t="s">
        <v>3412</v>
      </c>
      <c r="BA39" s="865" t="s">
        <v>3412</v>
      </c>
      <c r="BB39" s="865" t="s">
        <v>3412</v>
      </c>
      <c r="BC39" s="865" t="s">
        <v>3412</v>
      </c>
      <c r="BD39" s="865" t="s">
        <v>3412</v>
      </c>
      <c r="BE39" s="865" t="s">
        <v>3412</v>
      </c>
      <c r="BF39" s="865" t="s">
        <v>3412</v>
      </c>
      <c r="BG39" s="865" t="s">
        <v>3412</v>
      </c>
      <c r="BH39" s="865" t="s">
        <v>3412</v>
      </c>
      <c r="BI39" s="865" t="s">
        <v>3412</v>
      </c>
      <c r="BJ39" s="865" t="s">
        <v>3412</v>
      </c>
      <c r="BK39" s="865" t="s">
        <v>3412</v>
      </c>
      <c r="BL39" s="865" t="s">
        <v>3412</v>
      </c>
      <c r="BM39" s="865" t="s">
        <v>3412</v>
      </c>
      <c r="BN39" s="865" t="s">
        <v>3412</v>
      </c>
    </row>
    <row r="40" spans="1:66" ht="12.75" hidden="1">
      <c r="A40" s="860"/>
      <c r="B40" s="861" t="s">
        <v>1870</v>
      </c>
      <c r="C40" s="862"/>
      <c r="D40" s="865">
        <v>7854605686</v>
      </c>
      <c r="E40" s="865">
        <v>0</v>
      </c>
      <c r="F40" s="865">
        <v>7854605686</v>
      </c>
      <c r="G40" s="865">
        <v>7854605686</v>
      </c>
      <c r="H40" s="865">
        <v>0</v>
      </c>
      <c r="I40" s="865" t="s">
        <v>3412</v>
      </c>
      <c r="J40" s="865" t="s">
        <v>3412</v>
      </c>
      <c r="K40" s="865" t="s">
        <v>3412</v>
      </c>
      <c r="L40" s="865" t="s">
        <v>3412</v>
      </c>
      <c r="M40" s="865" t="s">
        <v>3412</v>
      </c>
      <c r="N40" s="865" t="s">
        <v>3412</v>
      </c>
      <c r="O40" s="865" t="s">
        <v>3412</v>
      </c>
      <c r="P40" s="865" t="s">
        <v>3412</v>
      </c>
      <c r="Q40" s="865" t="s">
        <v>3412</v>
      </c>
      <c r="R40" s="865" t="s">
        <v>3412</v>
      </c>
      <c r="S40" s="865" t="s">
        <v>3412</v>
      </c>
      <c r="T40" s="865" t="s">
        <v>3412</v>
      </c>
      <c r="U40" s="865" t="s">
        <v>3412</v>
      </c>
      <c r="V40" s="865" t="s">
        <v>3412</v>
      </c>
      <c r="W40" s="865" t="s">
        <v>3412</v>
      </c>
      <c r="X40" s="865" t="s">
        <v>3412</v>
      </c>
      <c r="Y40" s="865" t="s">
        <v>3412</v>
      </c>
      <c r="Z40" s="865" t="s">
        <v>3412</v>
      </c>
      <c r="AA40" s="865" t="s">
        <v>3412</v>
      </c>
      <c r="AB40" s="865" t="s">
        <v>3412</v>
      </c>
      <c r="AC40" s="865" t="s">
        <v>3412</v>
      </c>
      <c r="AD40" s="865" t="s">
        <v>3412</v>
      </c>
      <c r="AE40" s="865" t="s">
        <v>3412</v>
      </c>
      <c r="AF40" s="865" t="s">
        <v>3412</v>
      </c>
      <c r="AG40" s="865" t="s">
        <v>3412</v>
      </c>
      <c r="AH40" s="865" t="s">
        <v>3412</v>
      </c>
      <c r="AI40" s="865" t="s">
        <v>3412</v>
      </c>
      <c r="AJ40" s="865" t="s">
        <v>3412</v>
      </c>
      <c r="AK40" s="865" t="s">
        <v>3412</v>
      </c>
      <c r="AL40" s="865" t="s">
        <v>3412</v>
      </c>
      <c r="AM40" s="865" t="s">
        <v>3412</v>
      </c>
      <c r="AN40" s="865" t="s">
        <v>3412</v>
      </c>
      <c r="AO40" s="865" t="s">
        <v>3412</v>
      </c>
      <c r="AP40" s="865" t="s">
        <v>3412</v>
      </c>
      <c r="AQ40" s="865" t="s">
        <v>3412</v>
      </c>
      <c r="AR40" s="865" t="s">
        <v>3412</v>
      </c>
      <c r="AS40" s="865" t="s">
        <v>3412</v>
      </c>
      <c r="AT40" s="865" t="s">
        <v>3412</v>
      </c>
      <c r="AU40" s="865" t="s">
        <v>3412</v>
      </c>
      <c r="AV40" s="865" t="s">
        <v>3412</v>
      </c>
      <c r="AW40" s="865" t="s">
        <v>3412</v>
      </c>
      <c r="AX40" s="865" t="s">
        <v>3412</v>
      </c>
      <c r="AY40" s="865" t="s">
        <v>3412</v>
      </c>
      <c r="AZ40" s="865" t="s">
        <v>3412</v>
      </c>
      <c r="BA40" s="865" t="s">
        <v>3412</v>
      </c>
      <c r="BB40" s="865" t="s">
        <v>3412</v>
      </c>
      <c r="BC40" s="865" t="s">
        <v>3412</v>
      </c>
      <c r="BD40" s="865" t="s">
        <v>3412</v>
      </c>
      <c r="BE40" s="865" t="s">
        <v>3412</v>
      </c>
      <c r="BF40" s="865" t="s">
        <v>3412</v>
      </c>
      <c r="BG40" s="865" t="s">
        <v>3412</v>
      </c>
      <c r="BH40" s="865" t="s">
        <v>3412</v>
      </c>
      <c r="BI40" s="865" t="s">
        <v>3412</v>
      </c>
      <c r="BJ40" s="865" t="s">
        <v>3412</v>
      </c>
      <c r="BK40" s="865" t="s">
        <v>3412</v>
      </c>
      <c r="BL40" s="865" t="s">
        <v>3412</v>
      </c>
      <c r="BM40" s="865" t="s">
        <v>3412</v>
      </c>
      <c r="BN40" s="865" t="s">
        <v>3412</v>
      </c>
    </row>
    <row r="41" spans="1:66" ht="12.75" hidden="1">
      <c r="A41" s="860"/>
      <c r="B41" s="861" t="s">
        <v>1871</v>
      </c>
      <c r="C41" s="862"/>
      <c r="D41" s="865">
        <v>8973339194</v>
      </c>
      <c r="E41" s="865">
        <v>0</v>
      </c>
      <c r="F41" s="865">
        <v>8973339194</v>
      </c>
      <c r="G41" s="865">
        <v>8973339194</v>
      </c>
      <c r="H41" s="865">
        <v>0</v>
      </c>
      <c r="I41" s="865" t="s">
        <v>3412</v>
      </c>
      <c r="J41" s="865" t="s">
        <v>3412</v>
      </c>
      <c r="K41" s="865" t="s">
        <v>3412</v>
      </c>
      <c r="L41" s="865" t="s">
        <v>3412</v>
      </c>
      <c r="M41" s="865" t="s">
        <v>3412</v>
      </c>
      <c r="N41" s="865" t="s">
        <v>3412</v>
      </c>
      <c r="O41" s="865" t="s">
        <v>3412</v>
      </c>
      <c r="P41" s="865" t="s">
        <v>3412</v>
      </c>
      <c r="Q41" s="865" t="s">
        <v>3412</v>
      </c>
      <c r="R41" s="865" t="s">
        <v>3412</v>
      </c>
      <c r="S41" s="865" t="s">
        <v>3412</v>
      </c>
      <c r="T41" s="865" t="s">
        <v>3412</v>
      </c>
      <c r="U41" s="865" t="s">
        <v>3412</v>
      </c>
      <c r="V41" s="865" t="s">
        <v>3412</v>
      </c>
      <c r="W41" s="865" t="s">
        <v>3412</v>
      </c>
      <c r="X41" s="865" t="s">
        <v>3412</v>
      </c>
      <c r="Y41" s="865" t="s">
        <v>3412</v>
      </c>
      <c r="Z41" s="865" t="s">
        <v>3412</v>
      </c>
      <c r="AA41" s="865" t="s">
        <v>3412</v>
      </c>
      <c r="AB41" s="865" t="s">
        <v>3412</v>
      </c>
      <c r="AC41" s="865" t="s">
        <v>3412</v>
      </c>
      <c r="AD41" s="865" t="s">
        <v>3412</v>
      </c>
      <c r="AE41" s="865" t="s">
        <v>3412</v>
      </c>
      <c r="AF41" s="865" t="s">
        <v>3412</v>
      </c>
      <c r="AG41" s="865" t="s">
        <v>3412</v>
      </c>
      <c r="AH41" s="865" t="s">
        <v>3412</v>
      </c>
      <c r="AI41" s="865" t="s">
        <v>3412</v>
      </c>
      <c r="AJ41" s="865" t="s">
        <v>3412</v>
      </c>
      <c r="AK41" s="865" t="s">
        <v>3412</v>
      </c>
      <c r="AL41" s="865" t="s">
        <v>3412</v>
      </c>
      <c r="AM41" s="865" t="s">
        <v>3412</v>
      </c>
      <c r="AN41" s="865" t="s">
        <v>3412</v>
      </c>
      <c r="AO41" s="865" t="s">
        <v>3412</v>
      </c>
      <c r="AP41" s="865" t="s">
        <v>3412</v>
      </c>
      <c r="AQ41" s="865" t="s">
        <v>3412</v>
      </c>
      <c r="AR41" s="865" t="s">
        <v>3412</v>
      </c>
      <c r="AS41" s="865" t="s">
        <v>3412</v>
      </c>
      <c r="AT41" s="865" t="s">
        <v>3412</v>
      </c>
      <c r="AU41" s="865" t="s">
        <v>3412</v>
      </c>
      <c r="AV41" s="865" t="s">
        <v>3412</v>
      </c>
      <c r="AW41" s="865" t="s">
        <v>3412</v>
      </c>
      <c r="AX41" s="865" t="s">
        <v>3412</v>
      </c>
      <c r="AY41" s="865" t="s">
        <v>3412</v>
      </c>
      <c r="AZ41" s="865" t="s">
        <v>3412</v>
      </c>
      <c r="BA41" s="865" t="s">
        <v>3412</v>
      </c>
      <c r="BB41" s="865" t="s">
        <v>3412</v>
      </c>
      <c r="BC41" s="865" t="s">
        <v>3412</v>
      </c>
      <c r="BD41" s="865" t="s">
        <v>3412</v>
      </c>
      <c r="BE41" s="865" t="s">
        <v>3412</v>
      </c>
      <c r="BF41" s="865" t="s">
        <v>3412</v>
      </c>
      <c r="BG41" s="865" t="s">
        <v>3412</v>
      </c>
      <c r="BH41" s="865" t="s">
        <v>3412</v>
      </c>
      <c r="BI41" s="865" t="s">
        <v>3412</v>
      </c>
      <c r="BJ41" s="865" t="s">
        <v>3412</v>
      </c>
      <c r="BK41" s="865" t="s">
        <v>3412</v>
      </c>
      <c r="BL41" s="865" t="s">
        <v>3412</v>
      </c>
      <c r="BM41" s="865" t="s">
        <v>3412</v>
      </c>
      <c r="BN41" s="865" t="s">
        <v>3412</v>
      </c>
    </row>
    <row r="42" spans="1:66" ht="12.75" hidden="1">
      <c r="A42" s="860"/>
      <c r="B42" s="861" t="s">
        <v>1872</v>
      </c>
      <c r="C42" s="862"/>
      <c r="D42" s="865">
        <v>111884298304</v>
      </c>
      <c r="E42" s="865">
        <v>0</v>
      </c>
      <c r="F42" s="865">
        <v>111884298304</v>
      </c>
      <c r="G42" s="865">
        <v>111884298304</v>
      </c>
      <c r="H42" s="865">
        <v>0</v>
      </c>
      <c r="I42" s="865" t="s">
        <v>3412</v>
      </c>
      <c r="J42" s="865" t="s">
        <v>3412</v>
      </c>
      <c r="K42" s="865" t="s">
        <v>3412</v>
      </c>
      <c r="L42" s="865" t="s">
        <v>3412</v>
      </c>
      <c r="M42" s="865" t="s">
        <v>3412</v>
      </c>
      <c r="N42" s="865" t="s">
        <v>3412</v>
      </c>
      <c r="O42" s="865" t="s">
        <v>3412</v>
      </c>
      <c r="P42" s="865" t="s">
        <v>3412</v>
      </c>
      <c r="Q42" s="865" t="s">
        <v>3412</v>
      </c>
      <c r="R42" s="865" t="s">
        <v>3412</v>
      </c>
      <c r="S42" s="865" t="s">
        <v>3412</v>
      </c>
      <c r="T42" s="865" t="s">
        <v>3412</v>
      </c>
      <c r="U42" s="865" t="s">
        <v>3412</v>
      </c>
      <c r="V42" s="865" t="s">
        <v>3412</v>
      </c>
      <c r="W42" s="865" t="s">
        <v>3412</v>
      </c>
      <c r="X42" s="865" t="s">
        <v>3412</v>
      </c>
      <c r="Y42" s="865" t="s">
        <v>3412</v>
      </c>
      <c r="Z42" s="865" t="s">
        <v>3412</v>
      </c>
      <c r="AA42" s="865" t="s">
        <v>3412</v>
      </c>
      <c r="AB42" s="865" t="s">
        <v>3412</v>
      </c>
      <c r="AC42" s="865" t="s">
        <v>3412</v>
      </c>
      <c r="AD42" s="865" t="s">
        <v>3412</v>
      </c>
      <c r="AE42" s="865" t="s">
        <v>3412</v>
      </c>
      <c r="AF42" s="865" t="s">
        <v>3412</v>
      </c>
      <c r="AG42" s="865" t="s">
        <v>3412</v>
      </c>
      <c r="AH42" s="865" t="s">
        <v>3412</v>
      </c>
      <c r="AI42" s="865" t="s">
        <v>3412</v>
      </c>
      <c r="AJ42" s="865" t="s">
        <v>3412</v>
      </c>
      <c r="AK42" s="865" t="s">
        <v>3412</v>
      </c>
      <c r="AL42" s="865" t="s">
        <v>3412</v>
      </c>
      <c r="AM42" s="865" t="s">
        <v>3412</v>
      </c>
      <c r="AN42" s="865" t="s">
        <v>3412</v>
      </c>
      <c r="AO42" s="865" t="s">
        <v>3412</v>
      </c>
      <c r="AP42" s="865" t="s">
        <v>3412</v>
      </c>
      <c r="AQ42" s="865" t="s">
        <v>3412</v>
      </c>
      <c r="AR42" s="865" t="s">
        <v>3412</v>
      </c>
      <c r="AS42" s="865" t="s">
        <v>3412</v>
      </c>
      <c r="AT42" s="865" t="s">
        <v>3412</v>
      </c>
      <c r="AU42" s="865" t="s">
        <v>3412</v>
      </c>
      <c r="AV42" s="865" t="s">
        <v>3412</v>
      </c>
      <c r="AW42" s="865" t="s">
        <v>3412</v>
      </c>
      <c r="AX42" s="865" t="s">
        <v>3412</v>
      </c>
      <c r="AY42" s="865" t="s">
        <v>3412</v>
      </c>
      <c r="AZ42" s="865" t="s">
        <v>3412</v>
      </c>
      <c r="BA42" s="865" t="s">
        <v>3412</v>
      </c>
      <c r="BB42" s="865" t="s">
        <v>3412</v>
      </c>
      <c r="BC42" s="865" t="s">
        <v>3412</v>
      </c>
      <c r="BD42" s="865" t="s">
        <v>3412</v>
      </c>
      <c r="BE42" s="865" t="s">
        <v>3412</v>
      </c>
      <c r="BF42" s="865" t="s">
        <v>3412</v>
      </c>
      <c r="BG42" s="865" t="s">
        <v>3412</v>
      </c>
      <c r="BH42" s="865" t="s">
        <v>3412</v>
      </c>
      <c r="BI42" s="865" t="s">
        <v>3412</v>
      </c>
      <c r="BJ42" s="865" t="s">
        <v>3412</v>
      </c>
      <c r="BK42" s="865" t="s">
        <v>3412</v>
      </c>
      <c r="BL42" s="865" t="s">
        <v>3412</v>
      </c>
      <c r="BM42" s="865" t="s">
        <v>3412</v>
      </c>
      <c r="BN42" s="865" t="s">
        <v>3412</v>
      </c>
    </row>
    <row r="43" spans="1:66" ht="12.75" hidden="1">
      <c r="A43" s="860"/>
      <c r="B43" s="860" t="s">
        <v>1873</v>
      </c>
      <c r="C43" s="864"/>
      <c r="D43" s="865">
        <v>0</v>
      </c>
      <c r="E43" s="865">
        <v>0</v>
      </c>
      <c r="F43" s="865">
        <v>0</v>
      </c>
      <c r="G43" s="865">
        <v>0</v>
      </c>
      <c r="H43" s="865">
        <v>0</v>
      </c>
      <c r="I43" s="865" t="s">
        <v>3412</v>
      </c>
      <c r="J43" s="865" t="s">
        <v>3412</v>
      </c>
      <c r="K43" s="865" t="s">
        <v>3412</v>
      </c>
      <c r="L43" s="865" t="s">
        <v>3412</v>
      </c>
      <c r="M43" s="865" t="s">
        <v>3412</v>
      </c>
      <c r="N43" s="865" t="s">
        <v>3412</v>
      </c>
      <c r="O43" s="865" t="s">
        <v>3412</v>
      </c>
      <c r="P43" s="865" t="s">
        <v>3412</v>
      </c>
      <c r="Q43" s="865" t="s">
        <v>3412</v>
      </c>
      <c r="R43" s="865" t="s">
        <v>3412</v>
      </c>
      <c r="S43" s="865" t="s">
        <v>3412</v>
      </c>
      <c r="T43" s="865" t="s">
        <v>3412</v>
      </c>
      <c r="U43" s="865" t="s">
        <v>3412</v>
      </c>
      <c r="V43" s="865" t="s">
        <v>3412</v>
      </c>
      <c r="W43" s="865" t="s">
        <v>3412</v>
      </c>
      <c r="X43" s="865" t="s">
        <v>3412</v>
      </c>
      <c r="Y43" s="865" t="s">
        <v>3412</v>
      </c>
      <c r="Z43" s="865" t="s">
        <v>3412</v>
      </c>
      <c r="AA43" s="865" t="s">
        <v>3412</v>
      </c>
      <c r="AB43" s="865" t="s">
        <v>3412</v>
      </c>
      <c r="AC43" s="865" t="s">
        <v>3412</v>
      </c>
      <c r="AD43" s="865" t="s">
        <v>3412</v>
      </c>
      <c r="AE43" s="865" t="s">
        <v>3412</v>
      </c>
      <c r="AF43" s="865" t="s">
        <v>3412</v>
      </c>
      <c r="AG43" s="865" t="s">
        <v>3412</v>
      </c>
      <c r="AH43" s="865" t="s">
        <v>3412</v>
      </c>
      <c r="AI43" s="865" t="s">
        <v>3412</v>
      </c>
      <c r="AJ43" s="865" t="s">
        <v>3412</v>
      </c>
      <c r="AK43" s="865" t="s">
        <v>3412</v>
      </c>
      <c r="AL43" s="865" t="s">
        <v>3412</v>
      </c>
      <c r="AM43" s="865" t="s">
        <v>3412</v>
      </c>
      <c r="AN43" s="865" t="s">
        <v>3412</v>
      </c>
      <c r="AO43" s="865" t="s">
        <v>3412</v>
      </c>
      <c r="AP43" s="865" t="s">
        <v>3412</v>
      </c>
      <c r="AQ43" s="865" t="s">
        <v>3412</v>
      </c>
      <c r="AR43" s="865" t="s">
        <v>3412</v>
      </c>
      <c r="AS43" s="865" t="s">
        <v>3412</v>
      </c>
      <c r="AT43" s="865" t="s">
        <v>3412</v>
      </c>
      <c r="AU43" s="865" t="s">
        <v>3412</v>
      </c>
      <c r="AV43" s="865" t="s">
        <v>3412</v>
      </c>
      <c r="AW43" s="865" t="s">
        <v>3412</v>
      </c>
      <c r="AX43" s="865" t="s">
        <v>3412</v>
      </c>
      <c r="AY43" s="865" t="s">
        <v>3412</v>
      </c>
      <c r="AZ43" s="865" t="s">
        <v>3412</v>
      </c>
      <c r="BA43" s="865" t="s">
        <v>3412</v>
      </c>
      <c r="BB43" s="865" t="s">
        <v>3412</v>
      </c>
      <c r="BC43" s="865" t="s">
        <v>3412</v>
      </c>
      <c r="BD43" s="865" t="s">
        <v>3412</v>
      </c>
      <c r="BE43" s="865" t="s">
        <v>3412</v>
      </c>
      <c r="BF43" s="865" t="s">
        <v>3412</v>
      </c>
      <c r="BG43" s="865" t="s">
        <v>3412</v>
      </c>
      <c r="BH43" s="865" t="s">
        <v>3412</v>
      </c>
      <c r="BI43" s="865" t="s">
        <v>3412</v>
      </c>
      <c r="BJ43" s="865" t="s">
        <v>3412</v>
      </c>
      <c r="BK43" s="865" t="s">
        <v>3412</v>
      </c>
      <c r="BL43" s="865" t="s">
        <v>3412</v>
      </c>
      <c r="BM43" s="865" t="s">
        <v>3412</v>
      </c>
      <c r="BN43" s="865" t="s">
        <v>3412</v>
      </c>
    </row>
    <row r="44" spans="1:66" ht="12.75" hidden="1">
      <c r="A44" s="860"/>
      <c r="B44" s="861" t="s">
        <v>1874</v>
      </c>
      <c r="C44" s="862"/>
      <c r="D44" s="865">
        <v>0</v>
      </c>
      <c r="E44" s="865">
        <v>0</v>
      </c>
      <c r="F44" s="865">
        <v>0</v>
      </c>
      <c r="G44" s="865">
        <v>0</v>
      </c>
      <c r="H44" s="865">
        <v>0</v>
      </c>
      <c r="I44" s="865" t="s">
        <v>3412</v>
      </c>
      <c r="J44" s="865" t="s">
        <v>3412</v>
      </c>
      <c r="K44" s="865" t="s">
        <v>3412</v>
      </c>
      <c r="L44" s="865" t="s">
        <v>3412</v>
      </c>
      <c r="M44" s="865" t="s">
        <v>3412</v>
      </c>
      <c r="N44" s="865" t="s">
        <v>3412</v>
      </c>
      <c r="O44" s="865" t="s">
        <v>3412</v>
      </c>
      <c r="P44" s="865" t="s">
        <v>3412</v>
      </c>
      <c r="Q44" s="865" t="s">
        <v>3412</v>
      </c>
      <c r="R44" s="865" t="s">
        <v>3412</v>
      </c>
      <c r="S44" s="865" t="s">
        <v>3412</v>
      </c>
      <c r="T44" s="865" t="s">
        <v>3412</v>
      </c>
      <c r="U44" s="865" t="s">
        <v>3412</v>
      </c>
      <c r="V44" s="865" t="s">
        <v>3412</v>
      </c>
      <c r="W44" s="865" t="s">
        <v>3412</v>
      </c>
      <c r="X44" s="865" t="s">
        <v>3412</v>
      </c>
      <c r="Y44" s="865" t="s">
        <v>3412</v>
      </c>
      <c r="Z44" s="865" t="s">
        <v>3412</v>
      </c>
      <c r="AA44" s="865" t="s">
        <v>3412</v>
      </c>
      <c r="AB44" s="865" t="s">
        <v>3412</v>
      </c>
      <c r="AC44" s="865" t="s">
        <v>3412</v>
      </c>
      <c r="AD44" s="865" t="s">
        <v>3412</v>
      </c>
      <c r="AE44" s="865" t="s">
        <v>3412</v>
      </c>
      <c r="AF44" s="865" t="s">
        <v>3412</v>
      </c>
      <c r="AG44" s="865" t="s">
        <v>3412</v>
      </c>
      <c r="AH44" s="865" t="s">
        <v>3412</v>
      </c>
      <c r="AI44" s="865" t="s">
        <v>3412</v>
      </c>
      <c r="AJ44" s="865" t="s">
        <v>3412</v>
      </c>
      <c r="AK44" s="865" t="s">
        <v>3412</v>
      </c>
      <c r="AL44" s="865" t="s">
        <v>3412</v>
      </c>
      <c r="AM44" s="865" t="s">
        <v>3412</v>
      </c>
      <c r="AN44" s="865" t="s">
        <v>3412</v>
      </c>
      <c r="AO44" s="865" t="s">
        <v>3412</v>
      </c>
      <c r="AP44" s="865" t="s">
        <v>3412</v>
      </c>
      <c r="AQ44" s="865" t="s">
        <v>3412</v>
      </c>
      <c r="AR44" s="865" t="s">
        <v>3412</v>
      </c>
      <c r="AS44" s="865" t="s">
        <v>3412</v>
      </c>
      <c r="AT44" s="865" t="s">
        <v>3412</v>
      </c>
      <c r="AU44" s="865" t="s">
        <v>3412</v>
      </c>
      <c r="AV44" s="865" t="s">
        <v>3412</v>
      </c>
      <c r="AW44" s="865" t="s">
        <v>3412</v>
      </c>
      <c r="AX44" s="865" t="s">
        <v>3412</v>
      </c>
      <c r="AY44" s="865" t="s">
        <v>3412</v>
      </c>
      <c r="AZ44" s="865" t="s">
        <v>3412</v>
      </c>
      <c r="BA44" s="865" t="s">
        <v>3412</v>
      </c>
      <c r="BB44" s="865" t="s">
        <v>3412</v>
      </c>
      <c r="BC44" s="865" t="s">
        <v>3412</v>
      </c>
      <c r="BD44" s="865" t="s">
        <v>3412</v>
      </c>
      <c r="BE44" s="865" t="s">
        <v>3412</v>
      </c>
      <c r="BF44" s="865" t="s">
        <v>3412</v>
      </c>
      <c r="BG44" s="865" t="s">
        <v>3412</v>
      </c>
      <c r="BH44" s="865" t="s">
        <v>3412</v>
      </c>
      <c r="BI44" s="865" t="s">
        <v>3412</v>
      </c>
      <c r="BJ44" s="865" t="s">
        <v>3412</v>
      </c>
      <c r="BK44" s="865" t="s">
        <v>3412</v>
      </c>
      <c r="BL44" s="865" t="s">
        <v>3412</v>
      </c>
      <c r="BM44" s="865" t="s">
        <v>3412</v>
      </c>
      <c r="BN44" s="865" t="s">
        <v>3412</v>
      </c>
    </row>
    <row r="45" spans="1:66" ht="12.75" hidden="1">
      <c r="A45" s="860"/>
      <c r="B45" s="861" t="s">
        <v>576</v>
      </c>
      <c r="C45" s="862"/>
      <c r="D45" s="865">
        <v>0</v>
      </c>
      <c r="E45" s="865">
        <v>0</v>
      </c>
      <c r="F45" s="865">
        <v>0</v>
      </c>
      <c r="G45" s="865">
        <v>0</v>
      </c>
      <c r="H45" s="865">
        <v>0</v>
      </c>
      <c r="I45" s="865" t="s">
        <v>3412</v>
      </c>
      <c r="J45" s="865" t="s">
        <v>3412</v>
      </c>
      <c r="K45" s="865" t="s">
        <v>3412</v>
      </c>
      <c r="L45" s="865" t="s">
        <v>3412</v>
      </c>
      <c r="M45" s="865" t="s">
        <v>3412</v>
      </c>
      <c r="N45" s="865" t="s">
        <v>3412</v>
      </c>
      <c r="O45" s="865" t="s">
        <v>3412</v>
      </c>
      <c r="P45" s="865" t="s">
        <v>3412</v>
      </c>
      <c r="Q45" s="865" t="s">
        <v>3412</v>
      </c>
      <c r="R45" s="865" t="s">
        <v>3412</v>
      </c>
      <c r="S45" s="865" t="s">
        <v>3412</v>
      </c>
      <c r="T45" s="865" t="s">
        <v>3412</v>
      </c>
      <c r="U45" s="865" t="s">
        <v>3412</v>
      </c>
      <c r="V45" s="865" t="s">
        <v>3412</v>
      </c>
      <c r="W45" s="865" t="s">
        <v>3412</v>
      </c>
      <c r="X45" s="865" t="s">
        <v>3412</v>
      </c>
      <c r="Y45" s="865" t="s">
        <v>3412</v>
      </c>
      <c r="Z45" s="865" t="s">
        <v>3412</v>
      </c>
      <c r="AA45" s="865" t="s">
        <v>3412</v>
      </c>
      <c r="AB45" s="865" t="s">
        <v>3412</v>
      </c>
      <c r="AC45" s="865" t="s">
        <v>3412</v>
      </c>
      <c r="AD45" s="865" t="s">
        <v>3412</v>
      </c>
      <c r="AE45" s="865" t="s">
        <v>3412</v>
      </c>
      <c r="AF45" s="865" t="s">
        <v>3412</v>
      </c>
      <c r="AG45" s="865" t="s">
        <v>3412</v>
      </c>
      <c r="AH45" s="865" t="s">
        <v>3412</v>
      </c>
      <c r="AI45" s="865" t="s">
        <v>3412</v>
      </c>
      <c r="AJ45" s="865" t="s">
        <v>3412</v>
      </c>
      <c r="AK45" s="865" t="s">
        <v>3412</v>
      </c>
      <c r="AL45" s="865" t="s">
        <v>3412</v>
      </c>
      <c r="AM45" s="865" t="s">
        <v>3412</v>
      </c>
      <c r="AN45" s="865" t="s">
        <v>3412</v>
      </c>
      <c r="AO45" s="865" t="s">
        <v>3412</v>
      </c>
      <c r="AP45" s="865" t="s">
        <v>3412</v>
      </c>
      <c r="AQ45" s="865" t="s">
        <v>3412</v>
      </c>
      <c r="AR45" s="865" t="s">
        <v>3412</v>
      </c>
      <c r="AS45" s="865" t="s">
        <v>3412</v>
      </c>
      <c r="AT45" s="865" t="s">
        <v>3412</v>
      </c>
      <c r="AU45" s="865" t="s">
        <v>3412</v>
      </c>
      <c r="AV45" s="865" t="s">
        <v>3412</v>
      </c>
      <c r="AW45" s="865" t="s">
        <v>3412</v>
      </c>
      <c r="AX45" s="865" t="s">
        <v>3412</v>
      </c>
      <c r="AY45" s="865" t="s">
        <v>3412</v>
      </c>
      <c r="AZ45" s="865" t="s">
        <v>3412</v>
      </c>
      <c r="BA45" s="865" t="s">
        <v>3412</v>
      </c>
      <c r="BB45" s="865" t="s">
        <v>3412</v>
      </c>
      <c r="BC45" s="865" t="s">
        <v>3412</v>
      </c>
      <c r="BD45" s="865" t="s">
        <v>3412</v>
      </c>
      <c r="BE45" s="865" t="s">
        <v>3412</v>
      </c>
      <c r="BF45" s="865" t="s">
        <v>3412</v>
      </c>
      <c r="BG45" s="865" t="s">
        <v>3412</v>
      </c>
      <c r="BH45" s="865" t="s">
        <v>3412</v>
      </c>
      <c r="BI45" s="865" t="s">
        <v>3412</v>
      </c>
      <c r="BJ45" s="865" t="s">
        <v>3412</v>
      </c>
      <c r="BK45" s="865" t="s">
        <v>3412</v>
      </c>
      <c r="BL45" s="865" t="s">
        <v>3412</v>
      </c>
      <c r="BM45" s="865" t="s">
        <v>3412</v>
      </c>
      <c r="BN45" s="865" t="s">
        <v>3412</v>
      </c>
    </row>
    <row r="46" spans="1:66" ht="12.75" hidden="1">
      <c r="A46" s="860"/>
      <c r="B46" s="866" t="s">
        <v>13622</v>
      </c>
      <c r="C46" s="867"/>
      <c r="D46" s="865">
        <v>0</v>
      </c>
      <c r="E46" s="865">
        <v>0</v>
      </c>
      <c r="F46" s="865">
        <v>0</v>
      </c>
      <c r="G46" s="865">
        <v>0</v>
      </c>
      <c r="H46" s="865">
        <v>0</v>
      </c>
      <c r="I46" s="865" t="s">
        <v>3412</v>
      </c>
      <c r="J46" s="865" t="s">
        <v>3412</v>
      </c>
      <c r="K46" s="865" t="s">
        <v>3412</v>
      </c>
      <c r="L46" s="865" t="s">
        <v>3412</v>
      </c>
      <c r="M46" s="865" t="s">
        <v>3412</v>
      </c>
      <c r="N46" s="865" t="s">
        <v>3412</v>
      </c>
      <c r="O46" s="865" t="s">
        <v>3412</v>
      </c>
      <c r="P46" s="865" t="s">
        <v>3412</v>
      </c>
      <c r="Q46" s="865" t="s">
        <v>3412</v>
      </c>
      <c r="R46" s="865" t="s">
        <v>3412</v>
      </c>
      <c r="S46" s="865" t="s">
        <v>3412</v>
      </c>
      <c r="T46" s="865" t="s">
        <v>3412</v>
      </c>
      <c r="U46" s="865" t="s">
        <v>3412</v>
      </c>
      <c r="V46" s="865" t="s">
        <v>3412</v>
      </c>
      <c r="W46" s="865" t="s">
        <v>3412</v>
      </c>
      <c r="X46" s="865" t="s">
        <v>3412</v>
      </c>
      <c r="Y46" s="865" t="s">
        <v>3412</v>
      </c>
      <c r="Z46" s="865" t="s">
        <v>3412</v>
      </c>
      <c r="AA46" s="865" t="s">
        <v>3412</v>
      </c>
      <c r="AB46" s="865" t="s">
        <v>3412</v>
      </c>
      <c r="AC46" s="865" t="s">
        <v>3412</v>
      </c>
      <c r="AD46" s="865" t="s">
        <v>3412</v>
      </c>
      <c r="AE46" s="865" t="s">
        <v>3412</v>
      </c>
      <c r="AF46" s="865" t="s">
        <v>3412</v>
      </c>
      <c r="AG46" s="865" t="s">
        <v>3412</v>
      </c>
      <c r="AH46" s="865" t="s">
        <v>3412</v>
      </c>
      <c r="AI46" s="865" t="s">
        <v>3412</v>
      </c>
      <c r="AJ46" s="865" t="s">
        <v>3412</v>
      </c>
      <c r="AK46" s="865" t="s">
        <v>3412</v>
      </c>
      <c r="AL46" s="865" t="s">
        <v>3412</v>
      </c>
      <c r="AM46" s="865" t="s">
        <v>3412</v>
      </c>
      <c r="AN46" s="865" t="s">
        <v>3412</v>
      </c>
      <c r="AO46" s="865" t="s">
        <v>3412</v>
      </c>
      <c r="AP46" s="865" t="s">
        <v>3412</v>
      </c>
      <c r="AQ46" s="865" t="s">
        <v>3412</v>
      </c>
      <c r="AR46" s="865" t="s">
        <v>3412</v>
      </c>
      <c r="AS46" s="865" t="s">
        <v>3412</v>
      </c>
      <c r="AT46" s="865" t="s">
        <v>3412</v>
      </c>
      <c r="AU46" s="865" t="s">
        <v>3412</v>
      </c>
      <c r="AV46" s="865" t="s">
        <v>3412</v>
      </c>
      <c r="AW46" s="865" t="s">
        <v>3412</v>
      </c>
      <c r="AX46" s="865" t="s">
        <v>3412</v>
      </c>
      <c r="AY46" s="865" t="s">
        <v>3412</v>
      </c>
      <c r="AZ46" s="865" t="s">
        <v>3412</v>
      </c>
      <c r="BA46" s="865" t="s">
        <v>3412</v>
      </c>
      <c r="BB46" s="865" t="s">
        <v>3412</v>
      </c>
      <c r="BC46" s="865" t="s">
        <v>3412</v>
      </c>
      <c r="BD46" s="865" t="s">
        <v>3412</v>
      </c>
      <c r="BE46" s="865" t="s">
        <v>3412</v>
      </c>
      <c r="BF46" s="865" t="s">
        <v>3412</v>
      </c>
      <c r="BG46" s="865" t="s">
        <v>3412</v>
      </c>
      <c r="BH46" s="865" t="s">
        <v>3412</v>
      </c>
      <c r="BI46" s="865" t="s">
        <v>3412</v>
      </c>
      <c r="BJ46" s="865" t="s">
        <v>3412</v>
      </c>
      <c r="BK46" s="865" t="s">
        <v>3412</v>
      </c>
      <c r="BL46" s="865" t="s">
        <v>3412</v>
      </c>
      <c r="BM46" s="865" t="s">
        <v>3412</v>
      </c>
      <c r="BN46" s="865" t="s">
        <v>3412</v>
      </c>
    </row>
    <row r="47" spans="1:66" ht="12.75">
      <c r="A47" s="860" t="s">
        <v>661</v>
      </c>
      <c r="B47" s="861" t="s">
        <v>3828</v>
      </c>
      <c r="C47" s="862" t="s">
        <v>6078</v>
      </c>
      <c r="D47" s="865">
        <v>-3429582844</v>
      </c>
      <c r="E47" s="865">
        <v>0</v>
      </c>
      <c r="F47" s="865">
        <v>-3429582844</v>
      </c>
      <c r="G47" s="865">
        <v>-3429582844</v>
      </c>
      <c r="H47" s="865">
        <v>0</v>
      </c>
      <c r="I47" s="865" t="s">
        <v>3412</v>
      </c>
      <c r="J47" s="865" t="s">
        <v>3412</v>
      </c>
      <c r="K47" s="865" t="s">
        <v>3412</v>
      </c>
      <c r="L47" s="865" t="s">
        <v>3412</v>
      </c>
      <c r="M47" s="865" t="s">
        <v>3412</v>
      </c>
      <c r="N47" s="865" t="s">
        <v>3412</v>
      </c>
      <c r="O47" s="865" t="s">
        <v>3412</v>
      </c>
      <c r="P47" s="865" t="s">
        <v>3412</v>
      </c>
      <c r="Q47" s="865" t="s">
        <v>3412</v>
      </c>
      <c r="R47" s="865" t="s">
        <v>3412</v>
      </c>
      <c r="S47" s="865" t="s">
        <v>3412</v>
      </c>
      <c r="T47" s="865" t="s">
        <v>3412</v>
      </c>
      <c r="U47" s="865" t="s">
        <v>3412</v>
      </c>
      <c r="V47" s="865" t="s">
        <v>3412</v>
      </c>
      <c r="W47" s="865" t="s">
        <v>3412</v>
      </c>
      <c r="X47" s="865" t="s">
        <v>3412</v>
      </c>
      <c r="Y47" s="865" t="s">
        <v>3412</v>
      </c>
      <c r="Z47" s="865" t="s">
        <v>3412</v>
      </c>
      <c r="AA47" s="865" t="s">
        <v>3412</v>
      </c>
      <c r="AB47" s="865" t="s">
        <v>3412</v>
      </c>
      <c r="AC47" s="865" t="s">
        <v>3412</v>
      </c>
      <c r="AD47" s="865" t="s">
        <v>3412</v>
      </c>
      <c r="AE47" s="865" t="s">
        <v>3412</v>
      </c>
      <c r="AF47" s="865" t="s">
        <v>3412</v>
      </c>
      <c r="AG47" s="865" t="s">
        <v>3412</v>
      </c>
      <c r="AH47" s="865" t="s">
        <v>3412</v>
      </c>
      <c r="AI47" s="865" t="s">
        <v>3412</v>
      </c>
      <c r="AJ47" s="865" t="s">
        <v>3412</v>
      </c>
      <c r="AK47" s="865" t="s">
        <v>3412</v>
      </c>
      <c r="AL47" s="865" t="s">
        <v>3412</v>
      </c>
      <c r="AM47" s="865" t="s">
        <v>3412</v>
      </c>
      <c r="AN47" s="865" t="s">
        <v>3412</v>
      </c>
      <c r="AO47" s="865" t="s">
        <v>3412</v>
      </c>
      <c r="AP47" s="865" t="s">
        <v>3412</v>
      </c>
      <c r="AQ47" s="865" t="s">
        <v>3412</v>
      </c>
      <c r="AR47" s="865" t="s">
        <v>3412</v>
      </c>
      <c r="AS47" s="865" t="s">
        <v>3412</v>
      </c>
      <c r="AT47" s="865" t="s">
        <v>3412</v>
      </c>
      <c r="AU47" s="865" t="s">
        <v>3412</v>
      </c>
      <c r="AV47" s="865" t="s">
        <v>3412</v>
      </c>
      <c r="AW47" s="865" t="s">
        <v>3412</v>
      </c>
      <c r="AX47" s="865" t="s">
        <v>3412</v>
      </c>
      <c r="AY47" s="865" t="s">
        <v>3412</v>
      </c>
      <c r="AZ47" s="865" t="s">
        <v>3412</v>
      </c>
      <c r="BA47" s="865" t="s">
        <v>3412</v>
      </c>
      <c r="BB47" s="865" t="s">
        <v>3412</v>
      </c>
      <c r="BC47" s="865" t="s">
        <v>3412</v>
      </c>
      <c r="BD47" s="865" t="s">
        <v>3412</v>
      </c>
      <c r="BE47" s="865" t="s">
        <v>3412</v>
      </c>
      <c r="BF47" s="865" t="s">
        <v>3412</v>
      </c>
      <c r="BG47" s="865" t="s">
        <v>3412</v>
      </c>
      <c r="BH47" s="865" t="s">
        <v>3412</v>
      </c>
      <c r="BI47" s="865" t="s">
        <v>3412</v>
      </c>
      <c r="BJ47" s="865" t="s">
        <v>3412</v>
      </c>
      <c r="BK47" s="865" t="s">
        <v>3412</v>
      </c>
      <c r="BL47" s="865" t="s">
        <v>3412</v>
      </c>
      <c r="BM47" s="865" t="s">
        <v>3412</v>
      </c>
      <c r="BN47" s="865" t="s">
        <v>3412</v>
      </c>
    </row>
    <row r="48" spans="1:66" ht="12.75">
      <c r="A48" s="858" t="s">
        <v>3829</v>
      </c>
      <c r="B48" s="858" t="s">
        <v>3830</v>
      </c>
      <c r="C48" s="855" t="s">
        <v>6078</v>
      </c>
      <c r="D48" s="859">
        <v>3215834195</v>
      </c>
      <c r="E48" s="859">
        <v>0</v>
      </c>
      <c r="F48" s="859">
        <v>3215834195</v>
      </c>
      <c r="G48" s="859">
        <v>3215834195</v>
      </c>
      <c r="H48" s="859">
        <v>0</v>
      </c>
      <c r="I48" s="859" t="s">
        <v>3412</v>
      </c>
      <c r="J48" s="859" t="s">
        <v>3412</v>
      </c>
      <c r="K48" s="859" t="s">
        <v>3412</v>
      </c>
      <c r="L48" s="859" t="s">
        <v>3412</v>
      </c>
      <c r="M48" s="859" t="s">
        <v>3412</v>
      </c>
      <c r="N48" s="859" t="s">
        <v>3412</v>
      </c>
      <c r="O48" s="859" t="s">
        <v>3412</v>
      </c>
      <c r="P48" s="859" t="s">
        <v>3412</v>
      </c>
      <c r="Q48" s="859" t="s">
        <v>3412</v>
      </c>
      <c r="R48" s="859" t="s">
        <v>3412</v>
      </c>
      <c r="S48" s="859" t="s">
        <v>3412</v>
      </c>
      <c r="T48" s="859" t="s">
        <v>3412</v>
      </c>
      <c r="U48" s="859" t="s">
        <v>3412</v>
      </c>
      <c r="V48" s="859" t="s">
        <v>3412</v>
      </c>
      <c r="W48" s="859" t="s">
        <v>3412</v>
      </c>
      <c r="X48" s="859" t="s">
        <v>3412</v>
      </c>
      <c r="Y48" s="859" t="s">
        <v>3412</v>
      </c>
      <c r="Z48" s="859" t="s">
        <v>3412</v>
      </c>
      <c r="AA48" s="859" t="s">
        <v>3412</v>
      </c>
      <c r="AB48" s="859" t="s">
        <v>3412</v>
      </c>
      <c r="AC48" s="859" t="s">
        <v>3412</v>
      </c>
      <c r="AD48" s="859" t="s">
        <v>3412</v>
      </c>
      <c r="AE48" s="859" t="s">
        <v>3412</v>
      </c>
      <c r="AF48" s="859" t="s">
        <v>3412</v>
      </c>
      <c r="AG48" s="859" t="s">
        <v>3412</v>
      </c>
      <c r="AH48" s="859" t="s">
        <v>3412</v>
      </c>
      <c r="AI48" s="859" t="s">
        <v>3412</v>
      </c>
      <c r="AJ48" s="859" t="s">
        <v>3412</v>
      </c>
      <c r="AK48" s="859" t="s">
        <v>3412</v>
      </c>
      <c r="AL48" s="859" t="s">
        <v>3412</v>
      </c>
      <c r="AM48" s="859" t="s">
        <v>3412</v>
      </c>
      <c r="AN48" s="859" t="s">
        <v>3412</v>
      </c>
      <c r="AO48" s="859" t="s">
        <v>3412</v>
      </c>
      <c r="AP48" s="859" t="s">
        <v>3412</v>
      </c>
      <c r="AQ48" s="859" t="s">
        <v>3412</v>
      </c>
      <c r="AR48" s="859" t="s">
        <v>3412</v>
      </c>
      <c r="AS48" s="859" t="s">
        <v>3412</v>
      </c>
      <c r="AT48" s="859" t="s">
        <v>3412</v>
      </c>
      <c r="AU48" s="859" t="s">
        <v>3412</v>
      </c>
      <c r="AV48" s="859" t="s">
        <v>3412</v>
      </c>
      <c r="AW48" s="859" t="s">
        <v>3412</v>
      </c>
      <c r="AX48" s="859" t="s">
        <v>3412</v>
      </c>
      <c r="AY48" s="859" t="s">
        <v>3412</v>
      </c>
      <c r="AZ48" s="859" t="s">
        <v>3412</v>
      </c>
      <c r="BA48" s="859" t="s">
        <v>3412</v>
      </c>
      <c r="BB48" s="859" t="s">
        <v>3412</v>
      </c>
      <c r="BC48" s="859" t="s">
        <v>3412</v>
      </c>
      <c r="BD48" s="859" t="s">
        <v>3412</v>
      </c>
      <c r="BE48" s="859" t="s">
        <v>3412</v>
      </c>
      <c r="BF48" s="859" t="s">
        <v>3412</v>
      </c>
      <c r="BG48" s="859" t="s">
        <v>3412</v>
      </c>
      <c r="BH48" s="859" t="s">
        <v>3412</v>
      </c>
      <c r="BI48" s="859" t="s">
        <v>3412</v>
      </c>
      <c r="BJ48" s="859" t="s">
        <v>3412</v>
      </c>
      <c r="BK48" s="859" t="s">
        <v>3412</v>
      </c>
      <c r="BL48" s="859" t="s">
        <v>3412</v>
      </c>
      <c r="BM48" s="859" t="s">
        <v>3412</v>
      </c>
      <c r="BN48" s="859" t="s">
        <v>3412</v>
      </c>
    </row>
    <row r="49" spans="1:66" ht="12.75">
      <c r="A49" s="860" t="s">
        <v>533</v>
      </c>
      <c r="B49" s="861" t="s">
        <v>3831</v>
      </c>
      <c r="C49" s="862" t="s">
        <v>6078</v>
      </c>
      <c r="D49" s="865">
        <v>15645644</v>
      </c>
      <c r="E49" s="865">
        <v>0</v>
      </c>
      <c r="F49" s="865">
        <v>15645644</v>
      </c>
      <c r="G49" s="865">
        <v>15645644</v>
      </c>
      <c r="H49" s="865">
        <v>0</v>
      </c>
      <c r="I49" s="865" t="s">
        <v>3412</v>
      </c>
      <c r="J49" s="865" t="s">
        <v>3412</v>
      </c>
      <c r="K49" s="865" t="s">
        <v>3412</v>
      </c>
      <c r="L49" s="865" t="s">
        <v>3412</v>
      </c>
      <c r="M49" s="865" t="s">
        <v>3412</v>
      </c>
      <c r="N49" s="865" t="s">
        <v>3412</v>
      </c>
      <c r="O49" s="865" t="s">
        <v>3412</v>
      </c>
      <c r="P49" s="865" t="s">
        <v>3412</v>
      </c>
      <c r="Q49" s="865" t="s">
        <v>3412</v>
      </c>
      <c r="R49" s="865" t="s">
        <v>3412</v>
      </c>
      <c r="S49" s="865" t="s">
        <v>3412</v>
      </c>
      <c r="T49" s="865" t="s">
        <v>3412</v>
      </c>
      <c r="U49" s="865" t="s">
        <v>3412</v>
      </c>
      <c r="V49" s="865" t="s">
        <v>3412</v>
      </c>
      <c r="W49" s="865" t="s">
        <v>3412</v>
      </c>
      <c r="X49" s="865" t="s">
        <v>3412</v>
      </c>
      <c r="Y49" s="865" t="s">
        <v>3412</v>
      </c>
      <c r="Z49" s="865" t="s">
        <v>3412</v>
      </c>
      <c r="AA49" s="865" t="s">
        <v>3412</v>
      </c>
      <c r="AB49" s="865" t="s">
        <v>3412</v>
      </c>
      <c r="AC49" s="865" t="s">
        <v>3412</v>
      </c>
      <c r="AD49" s="865" t="s">
        <v>3412</v>
      </c>
      <c r="AE49" s="865" t="s">
        <v>3412</v>
      </c>
      <c r="AF49" s="865" t="s">
        <v>3412</v>
      </c>
      <c r="AG49" s="865" t="s">
        <v>3412</v>
      </c>
      <c r="AH49" s="865" t="s">
        <v>3412</v>
      </c>
      <c r="AI49" s="865" t="s">
        <v>3412</v>
      </c>
      <c r="AJ49" s="865" t="s">
        <v>3412</v>
      </c>
      <c r="AK49" s="865" t="s">
        <v>3412</v>
      </c>
      <c r="AL49" s="865" t="s">
        <v>3412</v>
      </c>
      <c r="AM49" s="865" t="s">
        <v>3412</v>
      </c>
      <c r="AN49" s="865" t="s">
        <v>3412</v>
      </c>
      <c r="AO49" s="865" t="s">
        <v>3412</v>
      </c>
      <c r="AP49" s="865" t="s">
        <v>3412</v>
      </c>
      <c r="AQ49" s="865" t="s">
        <v>3412</v>
      </c>
      <c r="AR49" s="865" t="s">
        <v>3412</v>
      </c>
      <c r="AS49" s="865" t="s">
        <v>3412</v>
      </c>
      <c r="AT49" s="865" t="s">
        <v>3412</v>
      </c>
      <c r="AU49" s="865" t="s">
        <v>3412</v>
      </c>
      <c r="AV49" s="865" t="s">
        <v>3412</v>
      </c>
      <c r="AW49" s="865" t="s">
        <v>3412</v>
      </c>
      <c r="AX49" s="865" t="s">
        <v>3412</v>
      </c>
      <c r="AY49" s="865" t="s">
        <v>3412</v>
      </c>
      <c r="AZ49" s="865" t="s">
        <v>3412</v>
      </c>
      <c r="BA49" s="865" t="s">
        <v>3412</v>
      </c>
      <c r="BB49" s="865" t="s">
        <v>3412</v>
      </c>
      <c r="BC49" s="865" t="s">
        <v>3412</v>
      </c>
      <c r="BD49" s="865" t="s">
        <v>3412</v>
      </c>
      <c r="BE49" s="865" t="s">
        <v>3412</v>
      </c>
      <c r="BF49" s="865" t="s">
        <v>3412</v>
      </c>
      <c r="BG49" s="865" t="s">
        <v>3412</v>
      </c>
      <c r="BH49" s="865" t="s">
        <v>3412</v>
      </c>
      <c r="BI49" s="865" t="s">
        <v>3412</v>
      </c>
      <c r="BJ49" s="865" t="s">
        <v>3412</v>
      </c>
      <c r="BK49" s="865" t="s">
        <v>3412</v>
      </c>
      <c r="BL49" s="865" t="s">
        <v>3412</v>
      </c>
      <c r="BM49" s="865" t="s">
        <v>3412</v>
      </c>
      <c r="BN49" s="865" t="s">
        <v>3412</v>
      </c>
    </row>
    <row r="50" spans="1:66" ht="12.75">
      <c r="A50" s="860" t="s">
        <v>661</v>
      </c>
      <c r="B50" s="861" t="s">
        <v>3833</v>
      </c>
      <c r="C50" s="862" t="s">
        <v>6078</v>
      </c>
      <c r="D50" s="865">
        <v>2781086990</v>
      </c>
      <c r="E50" s="865">
        <v>0</v>
      </c>
      <c r="F50" s="865">
        <v>2781086990</v>
      </c>
      <c r="G50" s="865">
        <v>2781086990</v>
      </c>
      <c r="H50" s="865">
        <v>0</v>
      </c>
      <c r="I50" s="865" t="s">
        <v>3412</v>
      </c>
      <c r="J50" s="865" t="s">
        <v>3412</v>
      </c>
      <c r="K50" s="865" t="s">
        <v>3412</v>
      </c>
      <c r="L50" s="865" t="s">
        <v>3412</v>
      </c>
      <c r="M50" s="865" t="s">
        <v>3412</v>
      </c>
      <c r="N50" s="865" t="s">
        <v>3412</v>
      </c>
      <c r="O50" s="865" t="s">
        <v>3412</v>
      </c>
      <c r="P50" s="865" t="s">
        <v>3412</v>
      </c>
      <c r="Q50" s="865" t="s">
        <v>3412</v>
      </c>
      <c r="R50" s="865" t="s">
        <v>3412</v>
      </c>
      <c r="S50" s="865" t="s">
        <v>3412</v>
      </c>
      <c r="T50" s="865" t="s">
        <v>3412</v>
      </c>
      <c r="U50" s="865" t="s">
        <v>3412</v>
      </c>
      <c r="V50" s="865" t="s">
        <v>3412</v>
      </c>
      <c r="W50" s="865" t="s">
        <v>3412</v>
      </c>
      <c r="X50" s="865" t="s">
        <v>3412</v>
      </c>
      <c r="Y50" s="865" t="s">
        <v>3412</v>
      </c>
      <c r="Z50" s="865" t="s">
        <v>3412</v>
      </c>
      <c r="AA50" s="865" t="s">
        <v>3412</v>
      </c>
      <c r="AB50" s="865" t="s">
        <v>3412</v>
      </c>
      <c r="AC50" s="865" t="s">
        <v>3412</v>
      </c>
      <c r="AD50" s="865" t="s">
        <v>3412</v>
      </c>
      <c r="AE50" s="865" t="s">
        <v>3412</v>
      </c>
      <c r="AF50" s="865" t="s">
        <v>3412</v>
      </c>
      <c r="AG50" s="865" t="s">
        <v>3412</v>
      </c>
      <c r="AH50" s="865" t="s">
        <v>3412</v>
      </c>
      <c r="AI50" s="865" t="s">
        <v>3412</v>
      </c>
      <c r="AJ50" s="865" t="s">
        <v>3412</v>
      </c>
      <c r="AK50" s="865" t="s">
        <v>3412</v>
      </c>
      <c r="AL50" s="865" t="s">
        <v>3412</v>
      </c>
      <c r="AM50" s="865" t="s">
        <v>3412</v>
      </c>
      <c r="AN50" s="865" t="s">
        <v>3412</v>
      </c>
      <c r="AO50" s="865" t="s">
        <v>3412</v>
      </c>
      <c r="AP50" s="865" t="s">
        <v>3412</v>
      </c>
      <c r="AQ50" s="865" t="s">
        <v>3412</v>
      </c>
      <c r="AR50" s="865" t="s">
        <v>3412</v>
      </c>
      <c r="AS50" s="865" t="s">
        <v>3412</v>
      </c>
      <c r="AT50" s="865" t="s">
        <v>3412</v>
      </c>
      <c r="AU50" s="865" t="s">
        <v>3412</v>
      </c>
      <c r="AV50" s="865" t="s">
        <v>3412</v>
      </c>
      <c r="AW50" s="865" t="s">
        <v>3412</v>
      </c>
      <c r="AX50" s="865" t="s">
        <v>3412</v>
      </c>
      <c r="AY50" s="865" t="s">
        <v>3412</v>
      </c>
      <c r="AZ50" s="865" t="s">
        <v>3412</v>
      </c>
      <c r="BA50" s="865" t="s">
        <v>3412</v>
      </c>
      <c r="BB50" s="865" t="s">
        <v>3412</v>
      </c>
      <c r="BC50" s="865" t="s">
        <v>3412</v>
      </c>
      <c r="BD50" s="865" t="s">
        <v>3412</v>
      </c>
      <c r="BE50" s="865" t="s">
        <v>3412</v>
      </c>
      <c r="BF50" s="865" t="s">
        <v>3412</v>
      </c>
      <c r="BG50" s="865" t="s">
        <v>3412</v>
      </c>
      <c r="BH50" s="865" t="s">
        <v>3412</v>
      </c>
      <c r="BI50" s="865" t="s">
        <v>3412</v>
      </c>
      <c r="BJ50" s="865" t="s">
        <v>3412</v>
      </c>
      <c r="BK50" s="865" t="s">
        <v>3412</v>
      </c>
      <c r="BL50" s="865" t="s">
        <v>3412</v>
      </c>
      <c r="BM50" s="865" t="s">
        <v>3412</v>
      </c>
      <c r="BN50" s="865" t="s">
        <v>3412</v>
      </c>
    </row>
    <row r="51" spans="1:66" ht="12.75">
      <c r="A51" s="860" t="s">
        <v>12491</v>
      </c>
      <c r="B51" s="861" t="s">
        <v>2491</v>
      </c>
      <c r="C51" s="862" t="s">
        <v>6078</v>
      </c>
      <c r="D51" s="863">
        <v>0</v>
      </c>
      <c r="E51" s="863">
        <v>0</v>
      </c>
      <c r="F51" s="863">
        <v>0</v>
      </c>
      <c r="G51" s="863">
        <v>0</v>
      </c>
      <c r="H51" s="863">
        <v>0</v>
      </c>
      <c r="I51" s="863" t="s">
        <v>3412</v>
      </c>
      <c r="J51" s="863" t="s">
        <v>3412</v>
      </c>
      <c r="K51" s="863" t="s">
        <v>3412</v>
      </c>
      <c r="L51" s="863" t="s">
        <v>3412</v>
      </c>
      <c r="M51" s="863" t="s">
        <v>3412</v>
      </c>
      <c r="N51" s="863" t="s">
        <v>3412</v>
      </c>
      <c r="O51" s="863" t="s">
        <v>3412</v>
      </c>
      <c r="P51" s="863" t="s">
        <v>3412</v>
      </c>
      <c r="Q51" s="863" t="s">
        <v>3412</v>
      </c>
      <c r="R51" s="863" t="s">
        <v>3412</v>
      </c>
      <c r="S51" s="863" t="s">
        <v>3412</v>
      </c>
      <c r="T51" s="863" t="s">
        <v>3412</v>
      </c>
      <c r="U51" s="863" t="s">
        <v>3412</v>
      </c>
      <c r="V51" s="863" t="s">
        <v>3412</v>
      </c>
      <c r="W51" s="863" t="s">
        <v>3412</v>
      </c>
      <c r="X51" s="863" t="s">
        <v>3412</v>
      </c>
      <c r="Y51" s="863" t="s">
        <v>3412</v>
      </c>
      <c r="Z51" s="863" t="s">
        <v>3412</v>
      </c>
      <c r="AA51" s="863" t="s">
        <v>3412</v>
      </c>
      <c r="AB51" s="863" t="s">
        <v>3412</v>
      </c>
      <c r="AC51" s="863" t="s">
        <v>3412</v>
      </c>
      <c r="AD51" s="863" t="s">
        <v>3412</v>
      </c>
      <c r="AE51" s="863" t="s">
        <v>3412</v>
      </c>
      <c r="AF51" s="863" t="s">
        <v>3412</v>
      </c>
      <c r="AG51" s="863" t="s">
        <v>3412</v>
      </c>
      <c r="AH51" s="863" t="s">
        <v>3412</v>
      </c>
      <c r="AI51" s="863" t="s">
        <v>3412</v>
      </c>
      <c r="AJ51" s="863" t="s">
        <v>3412</v>
      </c>
      <c r="AK51" s="863" t="s">
        <v>3412</v>
      </c>
      <c r="AL51" s="863" t="s">
        <v>3412</v>
      </c>
      <c r="AM51" s="863" t="s">
        <v>3412</v>
      </c>
      <c r="AN51" s="863" t="s">
        <v>3412</v>
      </c>
      <c r="AO51" s="863" t="s">
        <v>3412</v>
      </c>
      <c r="AP51" s="863" t="s">
        <v>3412</v>
      </c>
      <c r="AQ51" s="863" t="s">
        <v>3412</v>
      </c>
      <c r="AR51" s="863" t="s">
        <v>3412</v>
      </c>
      <c r="AS51" s="863" t="s">
        <v>3412</v>
      </c>
      <c r="AT51" s="863" t="s">
        <v>3412</v>
      </c>
      <c r="AU51" s="863" t="s">
        <v>3412</v>
      </c>
      <c r="AV51" s="863" t="s">
        <v>3412</v>
      </c>
      <c r="AW51" s="863" t="s">
        <v>3412</v>
      </c>
      <c r="AX51" s="863" t="s">
        <v>3412</v>
      </c>
      <c r="AY51" s="863" t="s">
        <v>3412</v>
      </c>
      <c r="AZ51" s="863" t="s">
        <v>3412</v>
      </c>
      <c r="BA51" s="863" t="s">
        <v>3412</v>
      </c>
      <c r="BB51" s="863" t="s">
        <v>3412</v>
      </c>
      <c r="BC51" s="863" t="s">
        <v>3412</v>
      </c>
      <c r="BD51" s="863" t="s">
        <v>3412</v>
      </c>
      <c r="BE51" s="863" t="s">
        <v>3412</v>
      </c>
      <c r="BF51" s="863" t="s">
        <v>3412</v>
      </c>
      <c r="BG51" s="863" t="s">
        <v>3412</v>
      </c>
      <c r="BH51" s="863" t="s">
        <v>3412</v>
      </c>
      <c r="BI51" s="863" t="s">
        <v>3412</v>
      </c>
      <c r="BJ51" s="863" t="s">
        <v>3412</v>
      </c>
      <c r="BK51" s="863" t="s">
        <v>3412</v>
      </c>
      <c r="BL51" s="863" t="s">
        <v>3412</v>
      </c>
      <c r="BM51" s="863" t="s">
        <v>3412</v>
      </c>
      <c r="BN51" s="863" t="s">
        <v>3412</v>
      </c>
    </row>
    <row r="52" spans="1:66" ht="12.75" hidden="1">
      <c r="A52" s="860"/>
      <c r="B52" s="866" t="s">
        <v>10588</v>
      </c>
      <c r="C52" s="867"/>
      <c r="D52" s="865">
        <v>0</v>
      </c>
      <c r="E52" s="865">
        <v>0</v>
      </c>
      <c r="F52" s="865">
        <v>0</v>
      </c>
      <c r="G52" s="865">
        <v>0</v>
      </c>
      <c r="H52" s="865">
        <v>0</v>
      </c>
      <c r="I52" s="865" t="s">
        <v>3412</v>
      </c>
      <c r="J52" s="865" t="s">
        <v>3412</v>
      </c>
      <c r="K52" s="865" t="s">
        <v>3412</v>
      </c>
      <c r="L52" s="865" t="s">
        <v>3412</v>
      </c>
      <c r="M52" s="865" t="s">
        <v>3412</v>
      </c>
      <c r="N52" s="865" t="s">
        <v>3412</v>
      </c>
      <c r="O52" s="865" t="s">
        <v>3412</v>
      </c>
      <c r="P52" s="865" t="s">
        <v>3412</v>
      </c>
      <c r="Q52" s="865" t="s">
        <v>3412</v>
      </c>
      <c r="R52" s="865" t="s">
        <v>3412</v>
      </c>
      <c r="S52" s="865" t="s">
        <v>3412</v>
      </c>
      <c r="T52" s="865" t="s">
        <v>3412</v>
      </c>
      <c r="U52" s="865" t="s">
        <v>3412</v>
      </c>
      <c r="V52" s="865" t="s">
        <v>3412</v>
      </c>
      <c r="W52" s="865" t="s">
        <v>3412</v>
      </c>
      <c r="X52" s="865" t="s">
        <v>3412</v>
      </c>
      <c r="Y52" s="865" t="s">
        <v>3412</v>
      </c>
      <c r="Z52" s="865" t="s">
        <v>3412</v>
      </c>
      <c r="AA52" s="865" t="s">
        <v>3412</v>
      </c>
      <c r="AB52" s="865" t="s">
        <v>3412</v>
      </c>
      <c r="AC52" s="865" t="s">
        <v>3412</v>
      </c>
      <c r="AD52" s="865" t="s">
        <v>3412</v>
      </c>
      <c r="AE52" s="865" t="s">
        <v>3412</v>
      </c>
      <c r="AF52" s="865" t="s">
        <v>3412</v>
      </c>
      <c r="AG52" s="865" t="s">
        <v>3412</v>
      </c>
      <c r="AH52" s="865" t="s">
        <v>3412</v>
      </c>
      <c r="AI52" s="865" t="s">
        <v>3412</v>
      </c>
      <c r="AJ52" s="865" t="s">
        <v>3412</v>
      </c>
      <c r="AK52" s="865" t="s">
        <v>3412</v>
      </c>
      <c r="AL52" s="865" t="s">
        <v>3412</v>
      </c>
      <c r="AM52" s="865" t="s">
        <v>3412</v>
      </c>
      <c r="AN52" s="865" t="s">
        <v>3412</v>
      </c>
      <c r="AO52" s="865" t="s">
        <v>3412</v>
      </c>
      <c r="AP52" s="865" t="s">
        <v>3412</v>
      </c>
      <c r="AQ52" s="865" t="s">
        <v>3412</v>
      </c>
      <c r="AR52" s="865" t="s">
        <v>3412</v>
      </c>
      <c r="AS52" s="865" t="s">
        <v>3412</v>
      </c>
      <c r="AT52" s="865" t="s">
        <v>3412</v>
      </c>
      <c r="AU52" s="865" t="s">
        <v>3412</v>
      </c>
      <c r="AV52" s="865" t="s">
        <v>3412</v>
      </c>
      <c r="AW52" s="865" t="s">
        <v>3412</v>
      </c>
      <c r="AX52" s="865" t="s">
        <v>3412</v>
      </c>
      <c r="AY52" s="865" t="s">
        <v>3412</v>
      </c>
      <c r="AZ52" s="865" t="s">
        <v>3412</v>
      </c>
      <c r="BA52" s="865" t="s">
        <v>3412</v>
      </c>
      <c r="BB52" s="865" t="s">
        <v>3412</v>
      </c>
      <c r="BC52" s="865" t="s">
        <v>3412</v>
      </c>
      <c r="BD52" s="865" t="s">
        <v>3412</v>
      </c>
      <c r="BE52" s="865" t="s">
        <v>3412</v>
      </c>
      <c r="BF52" s="865" t="s">
        <v>3412</v>
      </c>
      <c r="BG52" s="865" t="s">
        <v>3412</v>
      </c>
      <c r="BH52" s="865" t="s">
        <v>3412</v>
      </c>
      <c r="BI52" s="865" t="s">
        <v>3412</v>
      </c>
      <c r="BJ52" s="865" t="s">
        <v>3412</v>
      </c>
      <c r="BK52" s="865" t="s">
        <v>3412</v>
      </c>
      <c r="BL52" s="865" t="s">
        <v>3412</v>
      </c>
      <c r="BM52" s="865" t="s">
        <v>3412</v>
      </c>
      <c r="BN52" s="865" t="s">
        <v>3412</v>
      </c>
    </row>
    <row r="53" spans="1:66" ht="12.75" hidden="1">
      <c r="A53" s="860"/>
      <c r="B53" s="866" t="s">
        <v>10589</v>
      </c>
      <c r="C53" s="867"/>
      <c r="D53" s="865">
        <v>0</v>
      </c>
      <c r="E53" s="865">
        <v>0</v>
      </c>
      <c r="F53" s="865">
        <v>0</v>
      </c>
      <c r="G53" s="865">
        <v>0</v>
      </c>
      <c r="H53" s="865">
        <v>0</v>
      </c>
      <c r="I53" s="865" t="s">
        <v>3412</v>
      </c>
      <c r="J53" s="865" t="s">
        <v>3412</v>
      </c>
      <c r="K53" s="865" t="s">
        <v>3412</v>
      </c>
      <c r="L53" s="865" t="s">
        <v>3412</v>
      </c>
      <c r="M53" s="865" t="s">
        <v>3412</v>
      </c>
      <c r="N53" s="865" t="s">
        <v>3412</v>
      </c>
      <c r="O53" s="865" t="s">
        <v>3412</v>
      </c>
      <c r="P53" s="865" t="s">
        <v>3412</v>
      </c>
      <c r="Q53" s="865" t="s">
        <v>3412</v>
      </c>
      <c r="R53" s="865" t="s">
        <v>3412</v>
      </c>
      <c r="S53" s="865" t="s">
        <v>3412</v>
      </c>
      <c r="T53" s="865" t="s">
        <v>3412</v>
      </c>
      <c r="U53" s="865" t="s">
        <v>3412</v>
      </c>
      <c r="V53" s="865" t="s">
        <v>3412</v>
      </c>
      <c r="W53" s="865" t="s">
        <v>3412</v>
      </c>
      <c r="X53" s="865" t="s">
        <v>3412</v>
      </c>
      <c r="Y53" s="865" t="s">
        <v>3412</v>
      </c>
      <c r="Z53" s="865" t="s">
        <v>3412</v>
      </c>
      <c r="AA53" s="865" t="s">
        <v>3412</v>
      </c>
      <c r="AB53" s="865" t="s">
        <v>3412</v>
      </c>
      <c r="AC53" s="865" t="s">
        <v>3412</v>
      </c>
      <c r="AD53" s="865" t="s">
        <v>3412</v>
      </c>
      <c r="AE53" s="865" t="s">
        <v>3412</v>
      </c>
      <c r="AF53" s="865" t="s">
        <v>3412</v>
      </c>
      <c r="AG53" s="865" t="s">
        <v>3412</v>
      </c>
      <c r="AH53" s="865" t="s">
        <v>3412</v>
      </c>
      <c r="AI53" s="865" t="s">
        <v>3412</v>
      </c>
      <c r="AJ53" s="865" t="s">
        <v>3412</v>
      </c>
      <c r="AK53" s="865" t="s">
        <v>3412</v>
      </c>
      <c r="AL53" s="865" t="s">
        <v>3412</v>
      </c>
      <c r="AM53" s="865" t="s">
        <v>3412</v>
      </c>
      <c r="AN53" s="865" t="s">
        <v>3412</v>
      </c>
      <c r="AO53" s="865" t="s">
        <v>3412</v>
      </c>
      <c r="AP53" s="865" t="s">
        <v>3412</v>
      </c>
      <c r="AQ53" s="865" t="s">
        <v>3412</v>
      </c>
      <c r="AR53" s="865" t="s">
        <v>3412</v>
      </c>
      <c r="AS53" s="865" t="s">
        <v>3412</v>
      </c>
      <c r="AT53" s="865" t="s">
        <v>3412</v>
      </c>
      <c r="AU53" s="865" t="s">
        <v>3412</v>
      </c>
      <c r="AV53" s="865" t="s">
        <v>3412</v>
      </c>
      <c r="AW53" s="865" t="s">
        <v>3412</v>
      </c>
      <c r="AX53" s="865" t="s">
        <v>3412</v>
      </c>
      <c r="AY53" s="865" t="s">
        <v>3412</v>
      </c>
      <c r="AZ53" s="865" t="s">
        <v>3412</v>
      </c>
      <c r="BA53" s="865" t="s">
        <v>3412</v>
      </c>
      <c r="BB53" s="865" t="s">
        <v>3412</v>
      </c>
      <c r="BC53" s="865" t="s">
        <v>3412</v>
      </c>
      <c r="BD53" s="865" t="s">
        <v>3412</v>
      </c>
      <c r="BE53" s="865" t="s">
        <v>3412</v>
      </c>
      <c r="BF53" s="865" t="s">
        <v>3412</v>
      </c>
      <c r="BG53" s="865" t="s">
        <v>3412</v>
      </c>
      <c r="BH53" s="865" t="s">
        <v>3412</v>
      </c>
      <c r="BI53" s="865" t="s">
        <v>3412</v>
      </c>
      <c r="BJ53" s="865" t="s">
        <v>3412</v>
      </c>
      <c r="BK53" s="865" t="s">
        <v>3412</v>
      </c>
      <c r="BL53" s="865" t="s">
        <v>3412</v>
      </c>
      <c r="BM53" s="865" t="s">
        <v>3412</v>
      </c>
      <c r="BN53" s="865" t="s">
        <v>3412</v>
      </c>
    </row>
    <row r="54" spans="1:66" ht="12.75" hidden="1">
      <c r="A54" s="860"/>
      <c r="B54" s="866" t="s">
        <v>10590</v>
      </c>
      <c r="C54" s="867"/>
      <c r="D54" s="865">
        <v>0</v>
      </c>
      <c r="E54" s="865">
        <v>0</v>
      </c>
      <c r="F54" s="865">
        <v>0</v>
      </c>
      <c r="G54" s="865">
        <v>0</v>
      </c>
      <c r="H54" s="865">
        <v>0</v>
      </c>
      <c r="I54" s="865" t="s">
        <v>3412</v>
      </c>
      <c r="J54" s="865" t="s">
        <v>3412</v>
      </c>
      <c r="K54" s="865" t="s">
        <v>3412</v>
      </c>
      <c r="L54" s="865" t="s">
        <v>3412</v>
      </c>
      <c r="M54" s="865" t="s">
        <v>3412</v>
      </c>
      <c r="N54" s="865" t="s">
        <v>3412</v>
      </c>
      <c r="O54" s="865" t="s">
        <v>3412</v>
      </c>
      <c r="P54" s="865" t="s">
        <v>3412</v>
      </c>
      <c r="Q54" s="865" t="s">
        <v>3412</v>
      </c>
      <c r="R54" s="865" t="s">
        <v>3412</v>
      </c>
      <c r="S54" s="865" t="s">
        <v>3412</v>
      </c>
      <c r="T54" s="865" t="s">
        <v>3412</v>
      </c>
      <c r="U54" s="865" t="s">
        <v>3412</v>
      </c>
      <c r="V54" s="865" t="s">
        <v>3412</v>
      </c>
      <c r="W54" s="865" t="s">
        <v>3412</v>
      </c>
      <c r="X54" s="865" t="s">
        <v>3412</v>
      </c>
      <c r="Y54" s="865" t="s">
        <v>3412</v>
      </c>
      <c r="Z54" s="865" t="s">
        <v>3412</v>
      </c>
      <c r="AA54" s="865" t="s">
        <v>3412</v>
      </c>
      <c r="AB54" s="865" t="s">
        <v>3412</v>
      </c>
      <c r="AC54" s="865" t="s">
        <v>3412</v>
      </c>
      <c r="AD54" s="865" t="s">
        <v>3412</v>
      </c>
      <c r="AE54" s="865" t="s">
        <v>3412</v>
      </c>
      <c r="AF54" s="865" t="s">
        <v>3412</v>
      </c>
      <c r="AG54" s="865" t="s">
        <v>3412</v>
      </c>
      <c r="AH54" s="865" t="s">
        <v>3412</v>
      </c>
      <c r="AI54" s="865" t="s">
        <v>3412</v>
      </c>
      <c r="AJ54" s="865" t="s">
        <v>3412</v>
      </c>
      <c r="AK54" s="865" t="s">
        <v>3412</v>
      </c>
      <c r="AL54" s="865" t="s">
        <v>3412</v>
      </c>
      <c r="AM54" s="865" t="s">
        <v>3412</v>
      </c>
      <c r="AN54" s="865" t="s">
        <v>3412</v>
      </c>
      <c r="AO54" s="865" t="s">
        <v>3412</v>
      </c>
      <c r="AP54" s="865" t="s">
        <v>3412</v>
      </c>
      <c r="AQ54" s="865" t="s">
        <v>3412</v>
      </c>
      <c r="AR54" s="865" t="s">
        <v>3412</v>
      </c>
      <c r="AS54" s="865" t="s">
        <v>3412</v>
      </c>
      <c r="AT54" s="865" t="s">
        <v>3412</v>
      </c>
      <c r="AU54" s="865" t="s">
        <v>3412</v>
      </c>
      <c r="AV54" s="865" t="s">
        <v>3412</v>
      </c>
      <c r="AW54" s="865" t="s">
        <v>3412</v>
      </c>
      <c r="AX54" s="865" t="s">
        <v>3412</v>
      </c>
      <c r="AY54" s="865" t="s">
        <v>3412</v>
      </c>
      <c r="AZ54" s="865" t="s">
        <v>3412</v>
      </c>
      <c r="BA54" s="865" t="s">
        <v>3412</v>
      </c>
      <c r="BB54" s="865" t="s">
        <v>3412</v>
      </c>
      <c r="BC54" s="865" t="s">
        <v>3412</v>
      </c>
      <c r="BD54" s="865" t="s">
        <v>3412</v>
      </c>
      <c r="BE54" s="865" t="s">
        <v>3412</v>
      </c>
      <c r="BF54" s="865" t="s">
        <v>3412</v>
      </c>
      <c r="BG54" s="865" t="s">
        <v>3412</v>
      </c>
      <c r="BH54" s="865" t="s">
        <v>3412</v>
      </c>
      <c r="BI54" s="865" t="s">
        <v>3412</v>
      </c>
      <c r="BJ54" s="865" t="s">
        <v>3412</v>
      </c>
      <c r="BK54" s="865" t="s">
        <v>3412</v>
      </c>
      <c r="BL54" s="865" t="s">
        <v>3412</v>
      </c>
      <c r="BM54" s="865" t="s">
        <v>3412</v>
      </c>
      <c r="BN54" s="865" t="s">
        <v>3412</v>
      </c>
    </row>
    <row r="55" spans="1:66" ht="12.75">
      <c r="A55" s="860" t="s">
        <v>13295</v>
      </c>
      <c r="B55" s="861" t="s">
        <v>3830</v>
      </c>
      <c r="C55" s="862" t="s">
        <v>6078</v>
      </c>
      <c r="D55" s="863">
        <v>419101561</v>
      </c>
      <c r="E55" s="863">
        <v>0</v>
      </c>
      <c r="F55" s="863">
        <v>419101561</v>
      </c>
      <c r="G55" s="863">
        <v>419101561</v>
      </c>
      <c r="H55" s="863">
        <v>0</v>
      </c>
      <c r="I55" s="863" t="s">
        <v>3412</v>
      </c>
      <c r="J55" s="863" t="s">
        <v>3412</v>
      </c>
      <c r="K55" s="863" t="s">
        <v>3412</v>
      </c>
      <c r="L55" s="863" t="s">
        <v>3412</v>
      </c>
      <c r="M55" s="863" t="s">
        <v>3412</v>
      </c>
      <c r="N55" s="863" t="s">
        <v>3412</v>
      </c>
      <c r="O55" s="863" t="s">
        <v>3412</v>
      </c>
      <c r="P55" s="863" t="s">
        <v>3412</v>
      </c>
      <c r="Q55" s="863" t="s">
        <v>3412</v>
      </c>
      <c r="R55" s="863" t="s">
        <v>3412</v>
      </c>
      <c r="S55" s="863" t="s">
        <v>3412</v>
      </c>
      <c r="T55" s="863" t="s">
        <v>3412</v>
      </c>
      <c r="U55" s="863" t="s">
        <v>3412</v>
      </c>
      <c r="V55" s="863" t="s">
        <v>3412</v>
      </c>
      <c r="W55" s="863" t="s">
        <v>3412</v>
      </c>
      <c r="X55" s="863" t="s">
        <v>3412</v>
      </c>
      <c r="Y55" s="863" t="s">
        <v>3412</v>
      </c>
      <c r="Z55" s="863" t="s">
        <v>3412</v>
      </c>
      <c r="AA55" s="863" t="s">
        <v>3412</v>
      </c>
      <c r="AB55" s="863" t="s">
        <v>3412</v>
      </c>
      <c r="AC55" s="863" t="s">
        <v>3412</v>
      </c>
      <c r="AD55" s="863" t="s">
        <v>3412</v>
      </c>
      <c r="AE55" s="863" t="s">
        <v>3412</v>
      </c>
      <c r="AF55" s="863" t="s">
        <v>3412</v>
      </c>
      <c r="AG55" s="863" t="s">
        <v>3412</v>
      </c>
      <c r="AH55" s="863" t="s">
        <v>3412</v>
      </c>
      <c r="AI55" s="863" t="s">
        <v>3412</v>
      </c>
      <c r="AJ55" s="863" t="s">
        <v>3412</v>
      </c>
      <c r="AK55" s="863" t="s">
        <v>3412</v>
      </c>
      <c r="AL55" s="863" t="s">
        <v>3412</v>
      </c>
      <c r="AM55" s="863" t="s">
        <v>3412</v>
      </c>
      <c r="AN55" s="863" t="s">
        <v>3412</v>
      </c>
      <c r="AO55" s="863" t="s">
        <v>3412</v>
      </c>
      <c r="AP55" s="863" t="s">
        <v>3412</v>
      </c>
      <c r="AQ55" s="863" t="s">
        <v>3412</v>
      </c>
      <c r="AR55" s="863" t="s">
        <v>3412</v>
      </c>
      <c r="AS55" s="863" t="s">
        <v>3412</v>
      </c>
      <c r="AT55" s="863" t="s">
        <v>3412</v>
      </c>
      <c r="AU55" s="863" t="s">
        <v>3412</v>
      </c>
      <c r="AV55" s="863" t="s">
        <v>3412</v>
      </c>
      <c r="AW55" s="863" t="s">
        <v>3412</v>
      </c>
      <c r="AX55" s="863" t="s">
        <v>3412</v>
      </c>
      <c r="AY55" s="863" t="s">
        <v>3412</v>
      </c>
      <c r="AZ55" s="863" t="s">
        <v>3412</v>
      </c>
      <c r="BA55" s="863" t="s">
        <v>3412</v>
      </c>
      <c r="BB55" s="863" t="s">
        <v>3412</v>
      </c>
      <c r="BC55" s="863" t="s">
        <v>3412</v>
      </c>
      <c r="BD55" s="863" t="s">
        <v>3412</v>
      </c>
      <c r="BE55" s="863" t="s">
        <v>3412</v>
      </c>
      <c r="BF55" s="863" t="s">
        <v>3412</v>
      </c>
      <c r="BG55" s="863" t="s">
        <v>3412</v>
      </c>
      <c r="BH55" s="863" t="s">
        <v>3412</v>
      </c>
      <c r="BI55" s="863" t="s">
        <v>3412</v>
      </c>
      <c r="BJ55" s="863" t="s">
        <v>3412</v>
      </c>
      <c r="BK55" s="863" t="s">
        <v>3412</v>
      </c>
      <c r="BL55" s="863" t="s">
        <v>3412</v>
      </c>
      <c r="BM55" s="863" t="s">
        <v>3412</v>
      </c>
      <c r="BN55" s="863" t="s">
        <v>3412</v>
      </c>
    </row>
    <row r="56" spans="1:66" ht="12.75" hidden="1">
      <c r="A56" s="860"/>
      <c r="B56" s="861" t="s">
        <v>2493</v>
      </c>
      <c r="C56" s="862"/>
      <c r="D56" s="865">
        <v>417180424</v>
      </c>
      <c r="E56" s="865">
        <v>0</v>
      </c>
      <c r="F56" s="865">
        <v>417180424</v>
      </c>
      <c r="G56" s="865">
        <v>417180424</v>
      </c>
      <c r="H56" s="865">
        <v>0</v>
      </c>
      <c r="I56" s="865" t="s">
        <v>3412</v>
      </c>
      <c r="J56" s="865" t="s">
        <v>3412</v>
      </c>
      <c r="K56" s="865" t="s">
        <v>3412</v>
      </c>
      <c r="L56" s="865" t="s">
        <v>3412</v>
      </c>
      <c r="M56" s="865" t="s">
        <v>3412</v>
      </c>
      <c r="N56" s="865" t="s">
        <v>3412</v>
      </c>
      <c r="O56" s="865" t="s">
        <v>3412</v>
      </c>
      <c r="P56" s="865" t="s">
        <v>3412</v>
      </c>
      <c r="Q56" s="865" t="s">
        <v>3412</v>
      </c>
      <c r="R56" s="865" t="s">
        <v>3412</v>
      </c>
      <c r="S56" s="865" t="s">
        <v>3412</v>
      </c>
      <c r="T56" s="865" t="s">
        <v>3412</v>
      </c>
      <c r="U56" s="865" t="s">
        <v>3412</v>
      </c>
      <c r="V56" s="865" t="s">
        <v>3412</v>
      </c>
      <c r="W56" s="865" t="s">
        <v>3412</v>
      </c>
      <c r="X56" s="865" t="s">
        <v>3412</v>
      </c>
      <c r="Y56" s="865" t="s">
        <v>3412</v>
      </c>
      <c r="Z56" s="865" t="s">
        <v>3412</v>
      </c>
      <c r="AA56" s="865" t="s">
        <v>3412</v>
      </c>
      <c r="AB56" s="865" t="s">
        <v>3412</v>
      </c>
      <c r="AC56" s="865" t="s">
        <v>3412</v>
      </c>
      <c r="AD56" s="865" t="s">
        <v>3412</v>
      </c>
      <c r="AE56" s="865" t="s">
        <v>3412</v>
      </c>
      <c r="AF56" s="865" t="s">
        <v>3412</v>
      </c>
      <c r="AG56" s="865" t="s">
        <v>3412</v>
      </c>
      <c r="AH56" s="865" t="s">
        <v>3412</v>
      </c>
      <c r="AI56" s="865" t="s">
        <v>3412</v>
      </c>
      <c r="AJ56" s="865" t="s">
        <v>3412</v>
      </c>
      <c r="AK56" s="865" t="s">
        <v>3412</v>
      </c>
      <c r="AL56" s="865" t="s">
        <v>3412</v>
      </c>
      <c r="AM56" s="865" t="s">
        <v>3412</v>
      </c>
      <c r="AN56" s="865" t="s">
        <v>3412</v>
      </c>
      <c r="AO56" s="865" t="s">
        <v>3412</v>
      </c>
      <c r="AP56" s="865" t="s">
        <v>3412</v>
      </c>
      <c r="AQ56" s="865" t="s">
        <v>3412</v>
      </c>
      <c r="AR56" s="865" t="s">
        <v>3412</v>
      </c>
      <c r="AS56" s="865" t="s">
        <v>3412</v>
      </c>
      <c r="AT56" s="865" t="s">
        <v>3412</v>
      </c>
      <c r="AU56" s="865" t="s">
        <v>3412</v>
      </c>
      <c r="AV56" s="865" t="s">
        <v>3412</v>
      </c>
      <c r="AW56" s="865" t="s">
        <v>3412</v>
      </c>
      <c r="AX56" s="865" t="s">
        <v>3412</v>
      </c>
      <c r="AY56" s="865" t="s">
        <v>3412</v>
      </c>
      <c r="AZ56" s="865" t="s">
        <v>3412</v>
      </c>
      <c r="BA56" s="865" t="s">
        <v>3412</v>
      </c>
      <c r="BB56" s="865" t="s">
        <v>3412</v>
      </c>
      <c r="BC56" s="865" t="s">
        <v>3412</v>
      </c>
      <c r="BD56" s="865" t="s">
        <v>3412</v>
      </c>
      <c r="BE56" s="865" t="s">
        <v>3412</v>
      </c>
      <c r="BF56" s="865" t="s">
        <v>3412</v>
      </c>
      <c r="BG56" s="865" t="s">
        <v>3412</v>
      </c>
      <c r="BH56" s="865" t="s">
        <v>3412</v>
      </c>
      <c r="BI56" s="865" t="s">
        <v>3412</v>
      </c>
      <c r="BJ56" s="865" t="s">
        <v>3412</v>
      </c>
      <c r="BK56" s="865" t="s">
        <v>3412</v>
      </c>
      <c r="BL56" s="865" t="s">
        <v>3412</v>
      </c>
      <c r="BM56" s="865" t="s">
        <v>3412</v>
      </c>
      <c r="BN56" s="865" t="s">
        <v>3412</v>
      </c>
    </row>
    <row r="57" spans="1:66" ht="12.75" hidden="1">
      <c r="A57" s="860"/>
      <c r="B57" s="861" t="s">
        <v>1724</v>
      </c>
      <c r="C57" s="862"/>
      <c r="D57" s="865">
        <v>0</v>
      </c>
      <c r="E57" s="865">
        <v>0</v>
      </c>
      <c r="F57" s="865">
        <v>0</v>
      </c>
      <c r="G57" s="865">
        <v>0</v>
      </c>
      <c r="H57" s="865">
        <v>0</v>
      </c>
      <c r="I57" s="865" t="s">
        <v>3412</v>
      </c>
      <c r="J57" s="865" t="s">
        <v>3412</v>
      </c>
      <c r="K57" s="865" t="s">
        <v>3412</v>
      </c>
      <c r="L57" s="865" t="s">
        <v>3412</v>
      </c>
      <c r="M57" s="865" t="s">
        <v>3412</v>
      </c>
      <c r="N57" s="865" t="s">
        <v>3412</v>
      </c>
      <c r="O57" s="865" t="s">
        <v>3412</v>
      </c>
      <c r="P57" s="865" t="s">
        <v>3412</v>
      </c>
      <c r="Q57" s="865" t="s">
        <v>3412</v>
      </c>
      <c r="R57" s="865" t="s">
        <v>3412</v>
      </c>
      <c r="S57" s="865" t="s">
        <v>3412</v>
      </c>
      <c r="T57" s="865" t="s">
        <v>3412</v>
      </c>
      <c r="U57" s="865" t="s">
        <v>3412</v>
      </c>
      <c r="V57" s="865" t="s">
        <v>3412</v>
      </c>
      <c r="W57" s="865" t="s">
        <v>3412</v>
      </c>
      <c r="X57" s="865" t="s">
        <v>3412</v>
      </c>
      <c r="Y57" s="865" t="s">
        <v>3412</v>
      </c>
      <c r="Z57" s="865" t="s">
        <v>3412</v>
      </c>
      <c r="AA57" s="865" t="s">
        <v>3412</v>
      </c>
      <c r="AB57" s="865" t="s">
        <v>3412</v>
      </c>
      <c r="AC57" s="865" t="s">
        <v>3412</v>
      </c>
      <c r="AD57" s="865" t="s">
        <v>3412</v>
      </c>
      <c r="AE57" s="865" t="s">
        <v>3412</v>
      </c>
      <c r="AF57" s="865" t="s">
        <v>3412</v>
      </c>
      <c r="AG57" s="865" t="s">
        <v>3412</v>
      </c>
      <c r="AH57" s="865" t="s">
        <v>3412</v>
      </c>
      <c r="AI57" s="865" t="s">
        <v>3412</v>
      </c>
      <c r="AJ57" s="865" t="s">
        <v>3412</v>
      </c>
      <c r="AK57" s="865" t="s">
        <v>3412</v>
      </c>
      <c r="AL57" s="865" t="s">
        <v>3412</v>
      </c>
      <c r="AM57" s="865" t="s">
        <v>3412</v>
      </c>
      <c r="AN57" s="865" t="s">
        <v>3412</v>
      </c>
      <c r="AO57" s="865" t="s">
        <v>3412</v>
      </c>
      <c r="AP57" s="865" t="s">
        <v>3412</v>
      </c>
      <c r="AQ57" s="865" t="s">
        <v>3412</v>
      </c>
      <c r="AR57" s="865" t="s">
        <v>3412</v>
      </c>
      <c r="AS57" s="865" t="s">
        <v>3412</v>
      </c>
      <c r="AT57" s="865" t="s">
        <v>3412</v>
      </c>
      <c r="AU57" s="865" t="s">
        <v>3412</v>
      </c>
      <c r="AV57" s="865" t="s">
        <v>3412</v>
      </c>
      <c r="AW57" s="865" t="s">
        <v>3412</v>
      </c>
      <c r="AX57" s="865" t="s">
        <v>3412</v>
      </c>
      <c r="AY57" s="865" t="s">
        <v>3412</v>
      </c>
      <c r="AZ57" s="865" t="s">
        <v>3412</v>
      </c>
      <c r="BA57" s="865" t="s">
        <v>3412</v>
      </c>
      <c r="BB57" s="865" t="s">
        <v>3412</v>
      </c>
      <c r="BC57" s="865" t="s">
        <v>3412</v>
      </c>
      <c r="BD57" s="865" t="s">
        <v>3412</v>
      </c>
      <c r="BE57" s="865" t="s">
        <v>3412</v>
      </c>
      <c r="BF57" s="865" t="s">
        <v>3412</v>
      </c>
      <c r="BG57" s="865" t="s">
        <v>3412</v>
      </c>
      <c r="BH57" s="865" t="s">
        <v>3412</v>
      </c>
      <c r="BI57" s="865" t="s">
        <v>3412</v>
      </c>
      <c r="BJ57" s="865" t="s">
        <v>3412</v>
      </c>
      <c r="BK57" s="865" t="s">
        <v>3412</v>
      </c>
      <c r="BL57" s="865" t="s">
        <v>3412</v>
      </c>
      <c r="BM57" s="865" t="s">
        <v>3412</v>
      </c>
      <c r="BN57" s="865" t="s">
        <v>3412</v>
      </c>
    </row>
    <row r="58" spans="1:66" ht="12.75" hidden="1">
      <c r="A58" s="860"/>
      <c r="B58" s="861" t="s">
        <v>1726</v>
      </c>
      <c r="C58" s="862"/>
      <c r="D58" s="865">
        <v>1921137</v>
      </c>
      <c r="E58" s="865">
        <v>0</v>
      </c>
      <c r="F58" s="865">
        <v>1921137</v>
      </c>
      <c r="G58" s="865">
        <v>1921137</v>
      </c>
      <c r="H58" s="865">
        <v>0</v>
      </c>
      <c r="I58" s="865" t="s">
        <v>3412</v>
      </c>
      <c r="J58" s="865" t="s">
        <v>3412</v>
      </c>
      <c r="K58" s="865" t="s">
        <v>3412</v>
      </c>
      <c r="L58" s="865" t="s">
        <v>3412</v>
      </c>
      <c r="M58" s="865" t="s">
        <v>3412</v>
      </c>
      <c r="N58" s="865" t="s">
        <v>3412</v>
      </c>
      <c r="O58" s="865" t="s">
        <v>3412</v>
      </c>
      <c r="P58" s="865" t="s">
        <v>3412</v>
      </c>
      <c r="Q58" s="865" t="s">
        <v>3412</v>
      </c>
      <c r="R58" s="865" t="s">
        <v>3412</v>
      </c>
      <c r="S58" s="865" t="s">
        <v>3412</v>
      </c>
      <c r="T58" s="865" t="s">
        <v>3412</v>
      </c>
      <c r="U58" s="865" t="s">
        <v>3412</v>
      </c>
      <c r="V58" s="865" t="s">
        <v>3412</v>
      </c>
      <c r="W58" s="865" t="s">
        <v>3412</v>
      </c>
      <c r="X58" s="865" t="s">
        <v>3412</v>
      </c>
      <c r="Y58" s="865" t="s">
        <v>3412</v>
      </c>
      <c r="Z58" s="865" t="s">
        <v>3412</v>
      </c>
      <c r="AA58" s="865" t="s">
        <v>3412</v>
      </c>
      <c r="AB58" s="865" t="s">
        <v>3412</v>
      </c>
      <c r="AC58" s="865" t="s">
        <v>3412</v>
      </c>
      <c r="AD58" s="865" t="s">
        <v>3412</v>
      </c>
      <c r="AE58" s="865" t="s">
        <v>3412</v>
      </c>
      <c r="AF58" s="865" t="s">
        <v>3412</v>
      </c>
      <c r="AG58" s="865" t="s">
        <v>3412</v>
      </c>
      <c r="AH58" s="865" t="s">
        <v>3412</v>
      </c>
      <c r="AI58" s="865" t="s">
        <v>3412</v>
      </c>
      <c r="AJ58" s="865" t="s">
        <v>3412</v>
      </c>
      <c r="AK58" s="865" t="s">
        <v>3412</v>
      </c>
      <c r="AL58" s="865" t="s">
        <v>3412</v>
      </c>
      <c r="AM58" s="865" t="s">
        <v>3412</v>
      </c>
      <c r="AN58" s="865" t="s">
        <v>3412</v>
      </c>
      <c r="AO58" s="865" t="s">
        <v>3412</v>
      </c>
      <c r="AP58" s="865" t="s">
        <v>3412</v>
      </c>
      <c r="AQ58" s="865" t="s">
        <v>3412</v>
      </c>
      <c r="AR58" s="865" t="s">
        <v>3412</v>
      </c>
      <c r="AS58" s="865" t="s">
        <v>3412</v>
      </c>
      <c r="AT58" s="865" t="s">
        <v>3412</v>
      </c>
      <c r="AU58" s="865" t="s">
        <v>3412</v>
      </c>
      <c r="AV58" s="865" t="s">
        <v>3412</v>
      </c>
      <c r="AW58" s="865" t="s">
        <v>3412</v>
      </c>
      <c r="AX58" s="865" t="s">
        <v>3412</v>
      </c>
      <c r="AY58" s="865" t="s">
        <v>3412</v>
      </c>
      <c r="AZ58" s="865" t="s">
        <v>3412</v>
      </c>
      <c r="BA58" s="865" t="s">
        <v>3412</v>
      </c>
      <c r="BB58" s="865" t="s">
        <v>3412</v>
      </c>
      <c r="BC58" s="865" t="s">
        <v>3412</v>
      </c>
      <c r="BD58" s="865" t="s">
        <v>3412</v>
      </c>
      <c r="BE58" s="865" t="s">
        <v>3412</v>
      </c>
      <c r="BF58" s="865" t="s">
        <v>3412</v>
      </c>
      <c r="BG58" s="865" t="s">
        <v>3412</v>
      </c>
      <c r="BH58" s="865" t="s">
        <v>3412</v>
      </c>
      <c r="BI58" s="865" t="s">
        <v>3412</v>
      </c>
      <c r="BJ58" s="865" t="s">
        <v>3412</v>
      </c>
      <c r="BK58" s="865" t="s">
        <v>3412</v>
      </c>
      <c r="BL58" s="865" t="s">
        <v>3412</v>
      </c>
      <c r="BM58" s="865" t="s">
        <v>3412</v>
      </c>
      <c r="BN58" s="865" t="s">
        <v>3412</v>
      </c>
    </row>
    <row r="59" spans="1:66" ht="12.75" hidden="1">
      <c r="A59" s="860"/>
      <c r="B59" s="866" t="s">
        <v>13109</v>
      </c>
      <c r="C59" s="867"/>
      <c r="D59" s="865">
        <v>0</v>
      </c>
      <c r="E59" s="865">
        <v>0</v>
      </c>
      <c r="F59" s="865">
        <v>0</v>
      </c>
      <c r="G59" s="865">
        <v>0</v>
      </c>
      <c r="H59" s="865">
        <v>0</v>
      </c>
      <c r="I59" s="865" t="s">
        <v>3412</v>
      </c>
      <c r="J59" s="865" t="s">
        <v>3412</v>
      </c>
      <c r="K59" s="865" t="s">
        <v>3412</v>
      </c>
      <c r="L59" s="865" t="s">
        <v>3412</v>
      </c>
      <c r="M59" s="865" t="s">
        <v>3412</v>
      </c>
      <c r="N59" s="865" t="s">
        <v>3412</v>
      </c>
      <c r="O59" s="865" t="s">
        <v>3412</v>
      </c>
      <c r="P59" s="865" t="s">
        <v>3412</v>
      </c>
      <c r="Q59" s="865" t="s">
        <v>3412</v>
      </c>
      <c r="R59" s="865" t="s">
        <v>3412</v>
      </c>
      <c r="S59" s="865" t="s">
        <v>3412</v>
      </c>
      <c r="T59" s="865" t="s">
        <v>3412</v>
      </c>
      <c r="U59" s="865" t="s">
        <v>3412</v>
      </c>
      <c r="V59" s="865" t="s">
        <v>3412</v>
      </c>
      <c r="W59" s="865" t="s">
        <v>3412</v>
      </c>
      <c r="X59" s="865" t="s">
        <v>3412</v>
      </c>
      <c r="Y59" s="865" t="s">
        <v>3412</v>
      </c>
      <c r="Z59" s="865" t="s">
        <v>3412</v>
      </c>
      <c r="AA59" s="865" t="s">
        <v>3412</v>
      </c>
      <c r="AB59" s="865" t="s">
        <v>3412</v>
      </c>
      <c r="AC59" s="865" t="s">
        <v>3412</v>
      </c>
      <c r="AD59" s="865" t="s">
        <v>3412</v>
      </c>
      <c r="AE59" s="865" t="s">
        <v>3412</v>
      </c>
      <c r="AF59" s="865" t="s">
        <v>3412</v>
      </c>
      <c r="AG59" s="865" t="s">
        <v>3412</v>
      </c>
      <c r="AH59" s="865" t="s">
        <v>3412</v>
      </c>
      <c r="AI59" s="865" t="s">
        <v>3412</v>
      </c>
      <c r="AJ59" s="865" t="s">
        <v>3412</v>
      </c>
      <c r="AK59" s="865" t="s">
        <v>3412</v>
      </c>
      <c r="AL59" s="865" t="s">
        <v>3412</v>
      </c>
      <c r="AM59" s="865" t="s">
        <v>3412</v>
      </c>
      <c r="AN59" s="865" t="s">
        <v>3412</v>
      </c>
      <c r="AO59" s="865" t="s">
        <v>3412</v>
      </c>
      <c r="AP59" s="865" t="s">
        <v>3412</v>
      </c>
      <c r="AQ59" s="865" t="s">
        <v>3412</v>
      </c>
      <c r="AR59" s="865" t="s">
        <v>3412</v>
      </c>
      <c r="AS59" s="865" t="s">
        <v>3412</v>
      </c>
      <c r="AT59" s="865" t="s">
        <v>3412</v>
      </c>
      <c r="AU59" s="865" t="s">
        <v>3412</v>
      </c>
      <c r="AV59" s="865" t="s">
        <v>3412</v>
      </c>
      <c r="AW59" s="865" t="s">
        <v>3412</v>
      </c>
      <c r="AX59" s="865" t="s">
        <v>3412</v>
      </c>
      <c r="AY59" s="865" t="s">
        <v>3412</v>
      </c>
      <c r="AZ59" s="865" t="s">
        <v>3412</v>
      </c>
      <c r="BA59" s="865" t="s">
        <v>3412</v>
      </c>
      <c r="BB59" s="865" t="s">
        <v>3412</v>
      </c>
      <c r="BC59" s="865" t="s">
        <v>3412</v>
      </c>
      <c r="BD59" s="865" t="s">
        <v>3412</v>
      </c>
      <c r="BE59" s="865" t="s">
        <v>3412</v>
      </c>
      <c r="BF59" s="865" t="s">
        <v>3412</v>
      </c>
      <c r="BG59" s="865" t="s">
        <v>3412</v>
      </c>
      <c r="BH59" s="865" t="s">
        <v>3412</v>
      </c>
      <c r="BI59" s="865" t="s">
        <v>3412</v>
      </c>
      <c r="BJ59" s="865" t="s">
        <v>3412</v>
      </c>
      <c r="BK59" s="865" t="s">
        <v>3412</v>
      </c>
      <c r="BL59" s="865" t="s">
        <v>3412</v>
      </c>
      <c r="BM59" s="865" t="s">
        <v>3412</v>
      </c>
      <c r="BN59" s="865" t="s">
        <v>3412</v>
      </c>
    </row>
    <row r="60" spans="1:66" ht="12.75" hidden="1">
      <c r="A60" s="860"/>
      <c r="B60" s="866"/>
      <c r="C60" s="867"/>
      <c r="D60" s="865"/>
      <c r="E60" s="865">
        <v>0</v>
      </c>
      <c r="F60" s="865"/>
      <c r="G60" s="865">
        <v>0</v>
      </c>
      <c r="H60" s="865">
        <v>0</v>
      </c>
      <c r="I60" s="865" t="s">
        <v>3412</v>
      </c>
      <c r="J60" s="865" t="s">
        <v>3412</v>
      </c>
      <c r="K60" s="865" t="s">
        <v>3412</v>
      </c>
      <c r="L60" s="865" t="s">
        <v>3412</v>
      </c>
      <c r="M60" s="865" t="s">
        <v>3412</v>
      </c>
      <c r="N60" s="865" t="s">
        <v>3412</v>
      </c>
      <c r="O60" s="865" t="s">
        <v>3412</v>
      </c>
      <c r="P60" s="865" t="s">
        <v>3412</v>
      </c>
      <c r="Q60" s="865" t="s">
        <v>3412</v>
      </c>
      <c r="R60" s="865" t="s">
        <v>3412</v>
      </c>
      <c r="S60" s="865" t="s">
        <v>3412</v>
      </c>
      <c r="T60" s="865" t="s">
        <v>3412</v>
      </c>
      <c r="U60" s="865" t="s">
        <v>3412</v>
      </c>
      <c r="V60" s="865" t="s">
        <v>3412</v>
      </c>
      <c r="W60" s="865" t="s">
        <v>3412</v>
      </c>
      <c r="X60" s="865" t="s">
        <v>3412</v>
      </c>
      <c r="Y60" s="865" t="s">
        <v>3412</v>
      </c>
      <c r="Z60" s="865" t="s">
        <v>3412</v>
      </c>
      <c r="AA60" s="865" t="s">
        <v>3412</v>
      </c>
      <c r="AB60" s="865" t="s">
        <v>3412</v>
      </c>
      <c r="AC60" s="865" t="s">
        <v>3412</v>
      </c>
      <c r="AD60" s="865" t="s">
        <v>3412</v>
      </c>
      <c r="AE60" s="865" t="s">
        <v>3412</v>
      </c>
      <c r="AF60" s="865" t="s">
        <v>3412</v>
      </c>
      <c r="AG60" s="865" t="s">
        <v>3412</v>
      </c>
      <c r="AH60" s="865" t="s">
        <v>3412</v>
      </c>
      <c r="AI60" s="865" t="s">
        <v>3412</v>
      </c>
      <c r="AJ60" s="865" t="s">
        <v>3412</v>
      </c>
      <c r="AK60" s="865" t="s">
        <v>3412</v>
      </c>
      <c r="AL60" s="865" t="s">
        <v>3412</v>
      </c>
      <c r="AM60" s="865" t="s">
        <v>3412</v>
      </c>
      <c r="AN60" s="865" t="s">
        <v>3412</v>
      </c>
      <c r="AO60" s="865" t="s">
        <v>3412</v>
      </c>
      <c r="AP60" s="865" t="s">
        <v>3412</v>
      </c>
      <c r="AQ60" s="865" t="s">
        <v>3412</v>
      </c>
      <c r="AR60" s="865" t="s">
        <v>3412</v>
      </c>
      <c r="AS60" s="865" t="s">
        <v>3412</v>
      </c>
      <c r="AT60" s="865" t="s">
        <v>3412</v>
      </c>
      <c r="AU60" s="865" t="s">
        <v>3412</v>
      </c>
      <c r="AV60" s="865" t="s">
        <v>3412</v>
      </c>
      <c r="AW60" s="865" t="s">
        <v>3412</v>
      </c>
      <c r="AX60" s="865" t="s">
        <v>3412</v>
      </c>
      <c r="AY60" s="865" t="s">
        <v>3412</v>
      </c>
      <c r="AZ60" s="865" t="s">
        <v>3412</v>
      </c>
      <c r="BA60" s="865" t="s">
        <v>3412</v>
      </c>
      <c r="BB60" s="865" t="s">
        <v>3412</v>
      </c>
      <c r="BC60" s="865" t="s">
        <v>3412</v>
      </c>
      <c r="BD60" s="865" t="s">
        <v>3412</v>
      </c>
      <c r="BE60" s="865" t="s">
        <v>3412</v>
      </c>
      <c r="BF60" s="865" t="s">
        <v>3412</v>
      </c>
      <c r="BG60" s="865" t="s">
        <v>3412</v>
      </c>
      <c r="BH60" s="865" t="s">
        <v>3412</v>
      </c>
      <c r="BI60" s="865" t="s">
        <v>3412</v>
      </c>
      <c r="BJ60" s="865" t="s">
        <v>3412</v>
      </c>
      <c r="BK60" s="865" t="s">
        <v>3412</v>
      </c>
      <c r="BL60" s="865" t="s">
        <v>3412</v>
      </c>
      <c r="BM60" s="865" t="s">
        <v>3412</v>
      </c>
      <c r="BN60" s="865" t="s">
        <v>3412</v>
      </c>
    </row>
    <row r="61" spans="1:66" ht="12.75">
      <c r="A61" s="858" t="s">
        <v>1727</v>
      </c>
      <c r="B61" s="858" t="s">
        <v>1728</v>
      </c>
      <c r="C61" s="855" t="s">
        <v>6078</v>
      </c>
      <c r="D61" s="859">
        <v>264752880972</v>
      </c>
      <c r="E61" s="859">
        <v>0</v>
      </c>
      <c r="F61" s="859">
        <v>264752880972</v>
      </c>
      <c r="G61" s="859">
        <v>264752880972</v>
      </c>
      <c r="H61" s="859">
        <v>0</v>
      </c>
      <c r="I61" s="859" t="s">
        <v>3412</v>
      </c>
      <c r="J61" s="859" t="s">
        <v>3412</v>
      </c>
      <c r="K61" s="859" t="s">
        <v>3412</v>
      </c>
      <c r="L61" s="859" t="s">
        <v>3412</v>
      </c>
      <c r="M61" s="859" t="s">
        <v>3412</v>
      </c>
      <c r="N61" s="859" t="s">
        <v>3412</v>
      </c>
      <c r="O61" s="859" t="s">
        <v>3412</v>
      </c>
      <c r="P61" s="859" t="s">
        <v>3412</v>
      </c>
      <c r="Q61" s="859" t="s">
        <v>3412</v>
      </c>
      <c r="R61" s="859" t="s">
        <v>3412</v>
      </c>
      <c r="S61" s="859" t="s">
        <v>3412</v>
      </c>
      <c r="T61" s="859" t="s">
        <v>3412</v>
      </c>
      <c r="U61" s="859" t="s">
        <v>3412</v>
      </c>
      <c r="V61" s="859" t="s">
        <v>3412</v>
      </c>
      <c r="W61" s="859" t="s">
        <v>3412</v>
      </c>
      <c r="X61" s="859" t="s">
        <v>3412</v>
      </c>
      <c r="Y61" s="859" t="s">
        <v>3412</v>
      </c>
      <c r="Z61" s="859" t="s">
        <v>3412</v>
      </c>
      <c r="AA61" s="859" t="s">
        <v>3412</v>
      </c>
      <c r="AB61" s="859" t="s">
        <v>3412</v>
      </c>
      <c r="AC61" s="859" t="s">
        <v>3412</v>
      </c>
      <c r="AD61" s="859" t="s">
        <v>3412</v>
      </c>
      <c r="AE61" s="859" t="s">
        <v>3412</v>
      </c>
      <c r="AF61" s="859" t="s">
        <v>3412</v>
      </c>
      <c r="AG61" s="859" t="s">
        <v>3412</v>
      </c>
      <c r="AH61" s="859" t="s">
        <v>3412</v>
      </c>
      <c r="AI61" s="859" t="s">
        <v>3412</v>
      </c>
      <c r="AJ61" s="859" t="s">
        <v>3412</v>
      </c>
      <c r="AK61" s="859" t="s">
        <v>3412</v>
      </c>
      <c r="AL61" s="859" t="s">
        <v>3412</v>
      </c>
      <c r="AM61" s="859" t="s">
        <v>3412</v>
      </c>
      <c r="AN61" s="859" t="s">
        <v>3412</v>
      </c>
      <c r="AO61" s="859" t="s">
        <v>3412</v>
      </c>
      <c r="AP61" s="859" t="s">
        <v>3412</v>
      </c>
      <c r="AQ61" s="859" t="s">
        <v>3412</v>
      </c>
      <c r="AR61" s="859" t="s">
        <v>3412</v>
      </c>
      <c r="AS61" s="859" t="s">
        <v>3412</v>
      </c>
      <c r="AT61" s="859" t="s">
        <v>3412</v>
      </c>
      <c r="AU61" s="859" t="s">
        <v>3412</v>
      </c>
      <c r="AV61" s="859" t="s">
        <v>3412</v>
      </c>
      <c r="AW61" s="859" t="s">
        <v>3412</v>
      </c>
      <c r="AX61" s="859" t="s">
        <v>3412</v>
      </c>
      <c r="AY61" s="859" t="s">
        <v>3412</v>
      </c>
      <c r="AZ61" s="859" t="s">
        <v>3412</v>
      </c>
      <c r="BA61" s="859" t="s">
        <v>3412</v>
      </c>
      <c r="BB61" s="859" t="s">
        <v>3412</v>
      </c>
      <c r="BC61" s="859" t="s">
        <v>3412</v>
      </c>
      <c r="BD61" s="859" t="s">
        <v>3412</v>
      </c>
      <c r="BE61" s="859" t="s">
        <v>3412</v>
      </c>
      <c r="BF61" s="859" t="s">
        <v>3412</v>
      </c>
      <c r="BG61" s="859" t="s">
        <v>3412</v>
      </c>
      <c r="BH61" s="859" t="s">
        <v>3412</v>
      </c>
      <c r="BI61" s="859" t="s">
        <v>3412</v>
      </c>
      <c r="BJ61" s="859" t="s">
        <v>3412</v>
      </c>
      <c r="BK61" s="859" t="s">
        <v>3412</v>
      </c>
      <c r="BL61" s="859" t="s">
        <v>3412</v>
      </c>
      <c r="BM61" s="859" t="s">
        <v>3412</v>
      </c>
      <c r="BN61" s="859" t="s">
        <v>3412</v>
      </c>
    </row>
    <row r="62" spans="1:66" ht="12.75">
      <c r="A62" s="858" t="s">
        <v>531</v>
      </c>
      <c r="B62" s="858" t="s">
        <v>1729</v>
      </c>
      <c r="C62" s="855" t="s">
        <v>6078</v>
      </c>
      <c r="D62" s="859">
        <v>0</v>
      </c>
      <c r="E62" s="859">
        <v>0</v>
      </c>
      <c r="F62" s="859">
        <v>0</v>
      </c>
      <c r="G62" s="859">
        <v>0</v>
      </c>
      <c r="H62" s="859">
        <v>0</v>
      </c>
      <c r="I62" s="859" t="s">
        <v>3412</v>
      </c>
      <c r="J62" s="859" t="s">
        <v>3412</v>
      </c>
      <c r="K62" s="859" t="s">
        <v>3412</v>
      </c>
      <c r="L62" s="859" t="s">
        <v>3412</v>
      </c>
      <c r="M62" s="859" t="s">
        <v>3412</v>
      </c>
      <c r="N62" s="859" t="s">
        <v>3412</v>
      </c>
      <c r="O62" s="859" t="s">
        <v>3412</v>
      </c>
      <c r="P62" s="859" t="s">
        <v>3412</v>
      </c>
      <c r="Q62" s="859" t="s">
        <v>3412</v>
      </c>
      <c r="R62" s="859" t="s">
        <v>3412</v>
      </c>
      <c r="S62" s="859" t="s">
        <v>3412</v>
      </c>
      <c r="T62" s="859" t="s">
        <v>3412</v>
      </c>
      <c r="U62" s="859" t="s">
        <v>3412</v>
      </c>
      <c r="V62" s="859" t="s">
        <v>3412</v>
      </c>
      <c r="W62" s="859" t="s">
        <v>3412</v>
      </c>
      <c r="X62" s="859" t="s">
        <v>3412</v>
      </c>
      <c r="Y62" s="859" t="s">
        <v>3412</v>
      </c>
      <c r="Z62" s="859" t="s">
        <v>3412</v>
      </c>
      <c r="AA62" s="859" t="s">
        <v>3412</v>
      </c>
      <c r="AB62" s="859" t="s">
        <v>3412</v>
      </c>
      <c r="AC62" s="859" t="s">
        <v>3412</v>
      </c>
      <c r="AD62" s="859" t="s">
        <v>3412</v>
      </c>
      <c r="AE62" s="859" t="s">
        <v>3412</v>
      </c>
      <c r="AF62" s="859" t="s">
        <v>3412</v>
      </c>
      <c r="AG62" s="859" t="s">
        <v>3412</v>
      </c>
      <c r="AH62" s="859" t="s">
        <v>3412</v>
      </c>
      <c r="AI62" s="859" t="s">
        <v>3412</v>
      </c>
      <c r="AJ62" s="859" t="s">
        <v>3412</v>
      </c>
      <c r="AK62" s="859" t="s">
        <v>3412</v>
      </c>
      <c r="AL62" s="859" t="s">
        <v>3412</v>
      </c>
      <c r="AM62" s="859" t="s">
        <v>3412</v>
      </c>
      <c r="AN62" s="859" t="s">
        <v>3412</v>
      </c>
      <c r="AO62" s="859" t="s">
        <v>3412</v>
      </c>
      <c r="AP62" s="859" t="s">
        <v>3412</v>
      </c>
      <c r="AQ62" s="859" t="s">
        <v>3412</v>
      </c>
      <c r="AR62" s="859" t="s">
        <v>3412</v>
      </c>
      <c r="AS62" s="859" t="s">
        <v>3412</v>
      </c>
      <c r="AT62" s="859" t="s">
        <v>3412</v>
      </c>
      <c r="AU62" s="859" t="s">
        <v>3412</v>
      </c>
      <c r="AV62" s="859" t="s">
        <v>3412</v>
      </c>
      <c r="AW62" s="859" t="s">
        <v>3412</v>
      </c>
      <c r="AX62" s="859" t="s">
        <v>3412</v>
      </c>
      <c r="AY62" s="859" t="s">
        <v>3412</v>
      </c>
      <c r="AZ62" s="859" t="s">
        <v>3412</v>
      </c>
      <c r="BA62" s="859" t="s">
        <v>3412</v>
      </c>
      <c r="BB62" s="859" t="s">
        <v>3412</v>
      </c>
      <c r="BC62" s="859" t="s">
        <v>3412</v>
      </c>
      <c r="BD62" s="859" t="s">
        <v>3412</v>
      </c>
      <c r="BE62" s="859" t="s">
        <v>3412</v>
      </c>
      <c r="BF62" s="859" t="s">
        <v>3412</v>
      </c>
      <c r="BG62" s="859" t="s">
        <v>3412</v>
      </c>
      <c r="BH62" s="859" t="s">
        <v>3412</v>
      </c>
      <c r="BI62" s="859" t="s">
        <v>3412</v>
      </c>
      <c r="BJ62" s="859" t="s">
        <v>3412</v>
      </c>
      <c r="BK62" s="859" t="s">
        <v>3412</v>
      </c>
      <c r="BL62" s="859" t="s">
        <v>3412</v>
      </c>
      <c r="BM62" s="859" t="s">
        <v>3412</v>
      </c>
      <c r="BN62" s="859" t="s">
        <v>3412</v>
      </c>
    </row>
    <row r="63" spans="1:66" ht="12.75">
      <c r="A63" s="860" t="s">
        <v>533</v>
      </c>
      <c r="B63" s="861" t="s">
        <v>1730</v>
      </c>
      <c r="C63" s="862" t="s">
        <v>6078</v>
      </c>
      <c r="D63" s="865">
        <v>0</v>
      </c>
      <c r="E63" s="865">
        <v>0</v>
      </c>
      <c r="F63" s="865">
        <v>0</v>
      </c>
      <c r="G63" s="865">
        <v>0</v>
      </c>
      <c r="H63" s="865">
        <v>0</v>
      </c>
      <c r="I63" s="865" t="s">
        <v>3412</v>
      </c>
      <c r="J63" s="865" t="s">
        <v>3412</v>
      </c>
      <c r="K63" s="865" t="s">
        <v>3412</v>
      </c>
      <c r="L63" s="865" t="s">
        <v>3412</v>
      </c>
      <c r="M63" s="865" t="s">
        <v>3412</v>
      </c>
      <c r="N63" s="865" t="s">
        <v>3412</v>
      </c>
      <c r="O63" s="865" t="s">
        <v>3412</v>
      </c>
      <c r="P63" s="865" t="s">
        <v>3412</v>
      </c>
      <c r="Q63" s="865" t="s">
        <v>3412</v>
      </c>
      <c r="R63" s="865" t="s">
        <v>3412</v>
      </c>
      <c r="S63" s="865" t="s">
        <v>3412</v>
      </c>
      <c r="T63" s="865" t="s">
        <v>3412</v>
      </c>
      <c r="U63" s="865" t="s">
        <v>3412</v>
      </c>
      <c r="V63" s="865" t="s">
        <v>3412</v>
      </c>
      <c r="W63" s="865" t="s">
        <v>3412</v>
      </c>
      <c r="X63" s="865" t="s">
        <v>3412</v>
      </c>
      <c r="Y63" s="865" t="s">
        <v>3412</v>
      </c>
      <c r="Z63" s="865" t="s">
        <v>3412</v>
      </c>
      <c r="AA63" s="865" t="s">
        <v>3412</v>
      </c>
      <c r="AB63" s="865" t="s">
        <v>3412</v>
      </c>
      <c r="AC63" s="865" t="s">
        <v>3412</v>
      </c>
      <c r="AD63" s="865" t="s">
        <v>3412</v>
      </c>
      <c r="AE63" s="865" t="s">
        <v>3412</v>
      </c>
      <c r="AF63" s="865" t="s">
        <v>3412</v>
      </c>
      <c r="AG63" s="865" t="s">
        <v>3412</v>
      </c>
      <c r="AH63" s="865" t="s">
        <v>3412</v>
      </c>
      <c r="AI63" s="865" t="s">
        <v>3412</v>
      </c>
      <c r="AJ63" s="865" t="s">
        <v>3412</v>
      </c>
      <c r="AK63" s="865" t="s">
        <v>3412</v>
      </c>
      <c r="AL63" s="865" t="s">
        <v>3412</v>
      </c>
      <c r="AM63" s="865" t="s">
        <v>3412</v>
      </c>
      <c r="AN63" s="865" t="s">
        <v>3412</v>
      </c>
      <c r="AO63" s="865" t="s">
        <v>3412</v>
      </c>
      <c r="AP63" s="865" t="s">
        <v>3412</v>
      </c>
      <c r="AQ63" s="865" t="s">
        <v>3412</v>
      </c>
      <c r="AR63" s="865" t="s">
        <v>3412</v>
      </c>
      <c r="AS63" s="865" t="s">
        <v>3412</v>
      </c>
      <c r="AT63" s="865" t="s">
        <v>3412</v>
      </c>
      <c r="AU63" s="865" t="s">
        <v>3412</v>
      </c>
      <c r="AV63" s="865" t="s">
        <v>3412</v>
      </c>
      <c r="AW63" s="865" t="s">
        <v>3412</v>
      </c>
      <c r="AX63" s="865" t="s">
        <v>3412</v>
      </c>
      <c r="AY63" s="865" t="s">
        <v>3412</v>
      </c>
      <c r="AZ63" s="865" t="s">
        <v>3412</v>
      </c>
      <c r="BA63" s="865" t="s">
        <v>3412</v>
      </c>
      <c r="BB63" s="865" t="s">
        <v>3412</v>
      </c>
      <c r="BC63" s="865" t="s">
        <v>3412</v>
      </c>
      <c r="BD63" s="865" t="s">
        <v>3412</v>
      </c>
      <c r="BE63" s="865" t="s">
        <v>3412</v>
      </c>
      <c r="BF63" s="865" t="s">
        <v>3412</v>
      </c>
      <c r="BG63" s="865" t="s">
        <v>3412</v>
      </c>
      <c r="BH63" s="865" t="s">
        <v>3412</v>
      </c>
      <c r="BI63" s="865" t="s">
        <v>3412</v>
      </c>
      <c r="BJ63" s="865" t="s">
        <v>3412</v>
      </c>
      <c r="BK63" s="865" t="s">
        <v>3412</v>
      </c>
      <c r="BL63" s="865" t="s">
        <v>3412</v>
      </c>
      <c r="BM63" s="865" t="s">
        <v>3412</v>
      </c>
      <c r="BN63" s="865" t="s">
        <v>3412</v>
      </c>
    </row>
    <row r="64" spans="1:66" ht="12.75">
      <c r="A64" s="860" t="s">
        <v>661</v>
      </c>
      <c r="B64" s="861" t="s">
        <v>8604</v>
      </c>
      <c r="C64" s="862" t="s">
        <v>6078</v>
      </c>
      <c r="D64" s="865">
        <v>0</v>
      </c>
      <c r="E64" s="865">
        <v>0</v>
      </c>
      <c r="F64" s="865">
        <v>0</v>
      </c>
      <c r="G64" s="865">
        <v>0</v>
      </c>
      <c r="H64" s="865">
        <v>0</v>
      </c>
      <c r="I64" s="865" t="s">
        <v>3412</v>
      </c>
      <c r="J64" s="865" t="s">
        <v>3412</v>
      </c>
      <c r="K64" s="865" t="s">
        <v>3412</v>
      </c>
      <c r="L64" s="865" t="s">
        <v>3412</v>
      </c>
      <c r="M64" s="865" t="s">
        <v>3412</v>
      </c>
      <c r="N64" s="865" t="s">
        <v>3412</v>
      </c>
      <c r="O64" s="865" t="s">
        <v>3412</v>
      </c>
      <c r="P64" s="865" t="s">
        <v>3412</v>
      </c>
      <c r="Q64" s="865" t="s">
        <v>3412</v>
      </c>
      <c r="R64" s="865" t="s">
        <v>3412</v>
      </c>
      <c r="S64" s="865" t="s">
        <v>3412</v>
      </c>
      <c r="T64" s="865" t="s">
        <v>3412</v>
      </c>
      <c r="U64" s="865" t="s">
        <v>3412</v>
      </c>
      <c r="V64" s="865" t="s">
        <v>3412</v>
      </c>
      <c r="W64" s="865" t="s">
        <v>3412</v>
      </c>
      <c r="X64" s="865" t="s">
        <v>3412</v>
      </c>
      <c r="Y64" s="865" t="s">
        <v>3412</v>
      </c>
      <c r="Z64" s="865" t="s">
        <v>3412</v>
      </c>
      <c r="AA64" s="865" t="s">
        <v>3412</v>
      </c>
      <c r="AB64" s="865" t="s">
        <v>3412</v>
      </c>
      <c r="AC64" s="865" t="s">
        <v>3412</v>
      </c>
      <c r="AD64" s="865" t="s">
        <v>3412</v>
      </c>
      <c r="AE64" s="865" t="s">
        <v>3412</v>
      </c>
      <c r="AF64" s="865" t="s">
        <v>3412</v>
      </c>
      <c r="AG64" s="865" t="s">
        <v>3412</v>
      </c>
      <c r="AH64" s="865" t="s">
        <v>3412</v>
      </c>
      <c r="AI64" s="865" t="s">
        <v>3412</v>
      </c>
      <c r="AJ64" s="865" t="s">
        <v>3412</v>
      </c>
      <c r="AK64" s="865" t="s">
        <v>3412</v>
      </c>
      <c r="AL64" s="865" t="s">
        <v>3412</v>
      </c>
      <c r="AM64" s="865" t="s">
        <v>3412</v>
      </c>
      <c r="AN64" s="865" t="s">
        <v>3412</v>
      </c>
      <c r="AO64" s="865" t="s">
        <v>3412</v>
      </c>
      <c r="AP64" s="865" t="s">
        <v>3412</v>
      </c>
      <c r="AQ64" s="865" t="s">
        <v>3412</v>
      </c>
      <c r="AR64" s="865" t="s">
        <v>3412</v>
      </c>
      <c r="AS64" s="865" t="s">
        <v>3412</v>
      </c>
      <c r="AT64" s="865" t="s">
        <v>3412</v>
      </c>
      <c r="AU64" s="865" t="s">
        <v>3412</v>
      </c>
      <c r="AV64" s="865" t="s">
        <v>3412</v>
      </c>
      <c r="AW64" s="865" t="s">
        <v>3412</v>
      </c>
      <c r="AX64" s="865" t="s">
        <v>3412</v>
      </c>
      <c r="AY64" s="865" t="s">
        <v>3412</v>
      </c>
      <c r="AZ64" s="865" t="s">
        <v>3412</v>
      </c>
      <c r="BA64" s="865" t="s">
        <v>3412</v>
      </c>
      <c r="BB64" s="865" t="s">
        <v>3412</v>
      </c>
      <c r="BC64" s="865" t="s">
        <v>3412</v>
      </c>
      <c r="BD64" s="865" t="s">
        <v>3412</v>
      </c>
      <c r="BE64" s="865" t="s">
        <v>3412</v>
      </c>
      <c r="BF64" s="865" t="s">
        <v>3412</v>
      </c>
      <c r="BG64" s="865" t="s">
        <v>3412</v>
      </c>
      <c r="BH64" s="865" t="s">
        <v>3412</v>
      </c>
      <c r="BI64" s="865" t="s">
        <v>3412</v>
      </c>
      <c r="BJ64" s="865" t="s">
        <v>3412</v>
      </c>
      <c r="BK64" s="865" t="s">
        <v>3412</v>
      </c>
      <c r="BL64" s="865" t="s">
        <v>3412</v>
      </c>
      <c r="BM64" s="865" t="s">
        <v>3412</v>
      </c>
      <c r="BN64" s="865" t="s">
        <v>3412</v>
      </c>
    </row>
    <row r="65" spans="1:66" ht="12.75">
      <c r="A65" s="860" t="s">
        <v>12491</v>
      </c>
      <c r="B65" s="861" t="s">
        <v>7586</v>
      </c>
      <c r="C65" s="862" t="s">
        <v>6078</v>
      </c>
      <c r="D65" s="863">
        <v>0</v>
      </c>
      <c r="E65" s="863">
        <v>0</v>
      </c>
      <c r="F65" s="863">
        <v>0</v>
      </c>
      <c r="G65" s="863">
        <v>0</v>
      </c>
      <c r="H65" s="863">
        <v>0</v>
      </c>
      <c r="I65" s="863" t="s">
        <v>3412</v>
      </c>
      <c r="J65" s="863" t="s">
        <v>3412</v>
      </c>
      <c r="K65" s="863" t="s">
        <v>3412</v>
      </c>
      <c r="L65" s="863" t="s">
        <v>3412</v>
      </c>
      <c r="M65" s="863" t="s">
        <v>3412</v>
      </c>
      <c r="N65" s="863" t="s">
        <v>3412</v>
      </c>
      <c r="O65" s="863" t="s">
        <v>3412</v>
      </c>
      <c r="P65" s="863" t="s">
        <v>3412</v>
      </c>
      <c r="Q65" s="863" t="s">
        <v>3412</v>
      </c>
      <c r="R65" s="863" t="s">
        <v>3412</v>
      </c>
      <c r="S65" s="863" t="s">
        <v>3412</v>
      </c>
      <c r="T65" s="863" t="s">
        <v>3412</v>
      </c>
      <c r="U65" s="863" t="s">
        <v>3412</v>
      </c>
      <c r="V65" s="863" t="s">
        <v>3412</v>
      </c>
      <c r="W65" s="863" t="s">
        <v>3412</v>
      </c>
      <c r="X65" s="863" t="s">
        <v>3412</v>
      </c>
      <c r="Y65" s="863" t="s">
        <v>3412</v>
      </c>
      <c r="Z65" s="863" t="s">
        <v>3412</v>
      </c>
      <c r="AA65" s="863" t="s">
        <v>3412</v>
      </c>
      <c r="AB65" s="863" t="s">
        <v>3412</v>
      </c>
      <c r="AC65" s="863" t="s">
        <v>3412</v>
      </c>
      <c r="AD65" s="863" t="s">
        <v>3412</v>
      </c>
      <c r="AE65" s="863" t="s">
        <v>3412</v>
      </c>
      <c r="AF65" s="863" t="s">
        <v>3412</v>
      </c>
      <c r="AG65" s="863" t="s">
        <v>3412</v>
      </c>
      <c r="AH65" s="863" t="s">
        <v>3412</v>
      </c>
      <c r="AI65" s="863" t="s">
        <v>3412</v>
      </c>
      <c r="AJ65" s="863" t="s">
        <v>3412</v>
      </c>
      <c r="AK65" s="863" t="s">
        <v>3412</v>
      </c>
      <c r="AL65" s="863" t="s">
        <v>3412</v>
      </c>
      <c r="AM65" s="863" t="s">
        <v>3412</v>
      </c>
      <c r="AN65" s="863" t="s">
        <v>3412</v>
      </c>
      <c r="AO65" s="863" t="s">
        <v>3412</v>
      </c>
      <c r="AP65" s="863" t="s">
        <v>3412</v>
      </c>
      <c r="AQ65" s="863" t="s">
        <v>3412</v>
      </c>
      <c r="AR65" s="863" t="s">
        <v>3412</v>
      </c>
      <c r="AS65" s="863" t="s">
        <v>3412</v>
      </c>
      <c r="AT65" s="863" t="s">
        <v>3412</v>
      </c>
      <c r="AU65" s="863" t="s">
        <v>3412</v>
      </c>
      <c r="AV65" s="863" t="s">
        <v>3412</v>
      </c>
      <c r="AW65" s="863" t="s">
        <v>3412</v>
      </c>
      <c r="AX65" s="863" t="s">
        <v>3412</v>
      </c>
      <c r="AY65" s="863" t="s">
        <v>3412</v>
      </c>
      <c r="AZ65" s="863" t="s">
        <v>3412</v>
      </c>
      <c r="BA65" s="863" t="s">
        <v>3412</v>
      </c>
      <c r="BB65" s="863" t="s">
        <v>3412</v>
      </c>
      <c r="BC65" s="863" t="s">
        <v>3412</v>
      </c>
      <c r="BD65" s="863" t="s">
        <v>3412</v>
      </c>
      <c r="BE65" s="863" t="s">
        <v>3412</v>
      </c>
      <c r="BF65" s="863" t="s">
        <v>3412</v>
      </c>
      <c r="BG65" s="863" t="s">
        <v>3412</v>
      </c>
      <c r="BH65" s="863" t="s">
        <v>3412</v>
      </c>
      <c r="BI65" s="863" t="s">
        <v>3412</v>
      </c>
      <c r="BJ65" s="863" t="s">
        <v>3412</v>
      </c>
      <c r="BK65" s="863" t="s">
        <v>3412</v>
      </c>
      <c r="BL65" s="863" t="s">
        <v>3412</v>
      </c>
      <c r="BM65" s="863" t="s">
        <v>3412</v>
      </c>
      <c r="BN65" s="863" t="s">
        <v>3412</v>
      </c>
    </row>
    <row r="66" spans="1:66" ht="12.75" hidden="1">
      <c r="A66" s="860"/>
      <c r="B66" s="866" t="s">
        <v>13111</v>
      </c>
      <c r="C66" s="867"/>
      <c r="D66" s="865">
        <v>0</v>
      </c>
      <c r="E66" s="865">
        <v>0</v>
      </c>
      <c r="F66" s="865">
        <v>0</v>
      </c>
      <c r="G66" s="865">
        <v>0</v>
      </c>
      <c r="H66" s="865">
        <v>0</v>
      </c>
      <c r="I66" s="865" t="s">
        <v>3412</v>
      </c>
      <c r="J66" s="865" t="s">
        <v>3412</v>
      </c>
      <c r="K66" s="865" t="s">
        <v>3412</v>
      </c>
      <c r="L66" s="865" t="s">
        <v>3412</v>
      </c>
      <c r="M66" s="865" t="s">
        <v>3412</v>
      </c>
      <c r="N66" s="865" t="s">
        <v>3412</v>
      </c>
      <c r="O66" s="865" t="s">
        <v>3412</v>
      </c>
      <c r="P66" s="865" t="s">
        <v>3412</v>
      </c>
      <c r="Q66" s="865" t="s">
        <v>3412</v>
      </c>
      <c r="R66" s="865" t="s">
        <v>3412</v>
      </c>
      <c r="S66" s="865" t="s">
        <v>3412</v>
      </c>
      <c r="T66" s="865" t="s">
        <v>3412</v>
      </c>
      <c r="U66" s="865" t="s">
        <v>3412</v>
      </c>
      <c r="V66" s="865" t="s">
        <v>3412</v>
      </c>
      <c r="W66" s="865" t="s">
        <v>3412</v>
      </c>
      <c r="X66" s="865" t="s">
        <v>3412</v>
      </c>
      <c r="Y66" s="865" t="s">
        <v>3412</v>
      </c>
      <c r="Z66" s="865" t="s">
        <v>3412</v>
      </c>
      <c r="AA66" s="865" t="s">
        <v>3412</v>
      </c>
      <c r="AB66" s="865" t="s">
        <v>3412</v>
      </c>
      <c r="AC66" s="865" t="s">
        <v>3412</v>
      </c>
      <c r="AD66" s="865" t="s">
        <v>3412</v>
      </c>
      <c r="AE66" s="865" t="s">
        <v>3412</v>
      </c>
      <c r="AF66" s="865" t="s">
        <v>3412</v>
      </c>
      <c r="AG66" s="865" t="s">
        <v>3412</v>
      </c>
      <c r="AH66" s="865" t="s">
        <v>3412</v>
      </c>
      <c r="AI66" s="865" t="s">
        <v>3412</v>
      </c>
      <c r="AJ66" s="865" t="s">
        <v>3412</v>
      </c>
      <c r="AK66" s="865" t="s">
        <v>3412</v>
      </c>
      <c r="AL66" s="865" t="s">
        <v>3412</v>
      </c>
      <c r="AM66" s="865" t="s">
        <v>3412</v>
      </c>
      <c r="AN66" s="865" t="s">
        <v>3412</v>
      </c>
      <c r="AO66" s="865" t="s">
        <v>3412</v>
      </c>
      <c r="AP66" s="865" t="s">
        <v>3412</v>
      </c>
      <c r="AQ66" s="865" t="s">
        <v>3412</v>
      </c>
      <c r="AR66" s="865" t="s">
        <v>3412</v>
      </c>
      <c r="AS66" s="865" t="s">
        <v>3412</v>
      </c>
      <c r="AT66" s="865" t="s">
        <v>3412</v>
      </c>
      <c r="AU66" s="865" t="s">
        <v>3412</v>
      </c>
      <c r="AV66" s="865" t="s">
        <v>3412</v>
      </c>
      <c r="AW66" s="865" t="s">
        <v>3412</v>
      </c>
      <c r="AX66" s="865" t="s">
        <v>3412</v>
      </c>
      <c r="AY66" s="865" t="s">
        <v>3412</v>
      </c>
      <c r="AZ66" s="865" t="s">
        <v>3412</v>
      </c>
      <c r="BA66" s="865" t="s">
        <v>3412</v>
      </c>
      <c r="BB66" s="865" t="s">
        <v>3412</v>
      </c>
      <c r="BC66" s="865" t="s">
        <v>3412</v>
      </c>
      <c r="BD66" s="865" t="s">
        <v>3412</v>
      </c>
      <c r="BE66" s="865" t="s">
        <v>3412</v>
      </c>
      <c r="BF66" s="865" t="s">
        <v>3412</v>
      </c>
      <c r="BG66" s="865" t="s">
        <v>3412</v>
      </c>
      <c r="BH66" s="865" t="s">
        <v>3412</v>
      </c>
      <c r="BI66" s="865" t="s">
        <v>3412</v>
      </c>
      <c r="BJ66" s="865" t="s">
        <v>3412</v>
      </c>
      <c r="BK66" s="865" t="s">
        <v>3412</v>
      </c>
      <c r="BL66" s="865" t="s">
        <v>3412</v>
      </c>
      <c r="BM66" s="865" t="s">
        <v>3412</v>
      </c>
      <c r="BN66" s="865" t="s">
        <v>3412</v>
      </c>
    </row>
    <row r="67" spans="1:66" ht="12.75" hidden="1">
      <c r="A67" s="860"/>
      <c r="B67" s="866" t="s">
        <v>9749</v>
      </c>
      <c r="C67" s="867"/>
      <c r="D67" s="865">
        <v>0</v>
      </c>
      <c r="E67" s="865">
        <v>0</v>
      </c>
      <c r="F67" s="865">
        <v>0</v>
      </c>
      <c r="G67" s="865">
        <v>0</v>
      </c>
      <c r="H67" s="865">
        <v>0</v>
      </c>
      <c r="I67" s="865" t="s">
        <v>3412</v>
      </c>
      <c r="J67" s="865" t="s">
        <v>3412</v>
      </c>
      <c r="K67" s="865" t="s">
        <v>3412</v>
      </c>
      <c r="L67" s="865" t="s">
        <v>3412</v>
      </c>
      <c r="M67" s="865" t="s">
        <v>3412</v>
      </c>
      <c r="N67" s="865" t="s">
        <v>3412</v>
      </c>
      <c r="O67" s="865" t="s">
        <v>3412</v>
      </c>
      <c r="P67" s="865" t="s">
        <v>3412</v>
      </c>
      <c r="Q67" s="865" t="s">
        <v>3412</v>
      </c>
      <c r="R67" s="865" t="s">
        <v>3412</v>
      </c>
      <c r="S67" s="865" t="s">
        <v>3412</v>
      </c>
      <c r="T67" s="865" t="s">
        <v>3412</v>
      </c>
      <c r="U67" s="865" t="s">
        <v>3412</v>
      </c>
      <c r="V67" s="865" t="s">
        <v>3412</v>
      </c>
      <c r="W67" s="865" t="s">
        <v>3412</v>
      </c>
      <c r="X67" s="865" t="s">
        <v>3412</v>
      </c>
      <c r="Y67" s="865" t="s">
        <v>3412</v>
      </c>
      <c r="Z67" s="865" t="s">
        <v>3412</v>
      </c>
      <c r="AA67" s="865" t="s">
        <v>3412</v>
      </c>
      <c r="AB67" s="865" t="s">
        <v>3412</v>
      </c>
      <c r="AC67" s="865" t="s">
        <v>3412</v>
      </c>
      <c r="AD67" s="865" t="s">
        <v>3412</v>
      </c>
      <c r="AE67" s="865" t="s">
        <v>3412</v>
      </c>
      <c r="AF67" s="865" t="s">
        <v>3412</v>
      </c>
      <c r="AG67" s="865" t="s">
        <v>3412</v>
      </c>
      <c r="AH67" s="865" t="s">
        <v>3412</v>
      </c>
      <c r="AI67" s="865" t="s">
        <v>3412</v>
      </c>
      <c r="AJ67" s="865" t="s">
        <v>3412</v>
      </c>
      <c r="AK67" s="865" t="s">
        <v>3412</v>
      </c>
      <c r="AL67" s="865" t="s">
        <v>3412</v>
      </c>
      <c r="AM67" s="865" t="s">
        <v>3412</v>
      </c>
      <c r="AN67" s="865" t="s">
        <v>3412</v>
      </c>
      <c r="AO67" s="865" t="s">
        <v>3412</v>
      </c>
      <c r="AP67" s="865" t="s">
        <v>3412</v>
      </c>
      <c r="AQ67" s="865" t="s">
        <v>3412</v>
      </c>
      <c r="AR67" s="865" t="s">
        <v>3412</v>
      </c>
      <c r="AS67" s="865" t="s">
        <v>3412</v>
      </c>
      <c r="AT67" s="865" t="s">
        <v>3412</v>
      </c>
      <c r="AU67" s="865" t="s">
        <v>3412</v>
      </c>
      <c r="AV67" s="865" t="s">
        <v>3412</v>
      </c>
      <c r="AW67" s="865" t="s">
        <v>3412</v>
      </c>
      <c r="AX67" s="865" t="s">
        <v>3412</v>
      </c>
      <c r="AY67" s="865" t="s">
        <v>3412</v>
      </c>
      <c r="AZ67" s="865" t="s">
        <v>3412</v>
      </c>
      <c r="BA67" s="865" t="s">
        <v>3412</v>
      </c>
      <c r="BB67" s="865" t="s">
        <v>3412</v>
      </c>
      <c r="BC67" s="865" t="s">
        <v>3412</v>
      </c>
      <c r="BD67" s="865" t="s">
        <v>3412</v>
      </c>
      <c r="BE67" s="865" t="s">
        <v>3412</v>
      </c>
      <c r="BF67" s="865" t="s">
        <v>3412</v>
      </c>
      <c r="BG67" s="865" t="s">
        <v>3412</v>
      </c>
      <c r="BH67" s="865" t="s">
        <v>3412</v>
      </c>
      <c r="BI67" s="865" t="s">
        <v>3412</v>
      </c>
      <c r="BJ67" s="865" t="s">
        <v>3412</v>
      </c>
      <c r="BK67" s="865" t="s">
        <v>3412</v>
      </c>
      <c r="BL67" s="865" t="s">
        <v>3412</v>
      </c>
      <c r="BM67" s="865" t="s">
        <v>3412</v>
      </c>
      <c r="BN67" s="865" t="s">
        <v>3412</v>
      </c>
    </row>
    <row r="68" spans="1:66" ht="12.75">
      <c r="A68" s="860" t="s">
        <v>13295</v>
      </c>
      <c r="B68" s="861" t="s">
        <v>7587</v>
      </c>
      <c r="C68" s="862" t="s">
        <v>6078</v>
      </c>
      <c r="D68" s="863">
        <v>0</v>
      </c>
      <c r="E68" s="863">
        <v>0</v>
      </c>
      <c r="F68" s="863">
        <v>0</v>
      </c>
      <c r="G68" s="863">
        <v>0</v>
      </c>
      <c r="H68" s="863">
        <v>0</v>
      </c>
      <c r="I68" s="863" t="s">
        <v>3412</v>
      </c>
      <c r="J68" s="863" t="s">
        <v>3412</v>
      </c>
      <c r="K68" s="863" t="s">
        <v>3412</v>
      </c>
      <c r="L68" s="863" t="s">
        <v>3412</v>
      </c>
      <c r="M68" s="863" t="s">
        <v>3412</v>
      </c>
      <c r="N68" s="863" t="s">
        <v>3412</v>
      </c>
      <c r="O68" s="863" t="s">
        <v>3412</v>
      </c>
      <c r="P68" s="863" t="s">
        <v>3412</v>
      </c>
      <c r="Q68" s="863" t="s">
        <v>3412</v>
      </c>
      <c r="R68" s="863" t="s">
        <v>3412</v>
      </c>
      <c r="S68" s="863" t="s">
        <v>3412</v>
      </c>
      <c r="T68" s="863" t="s">
        <v>3412</v>
      </c>
      <c r="U68" s="863" t="s">
        <v>3412</v>
      </c>
      <c r="V68" s="863" t="s">
        <v>3412</v>
      </c>
      <c r="W68" s="863" t="s">
        <v>3412</v>
      </c>
      <c r="X68" s="863" t="s">
        <v>3412</v>
      </c>
      <c r="Y68" s="863" t="s">
        <v>3412</v>
      </c>
      <c r="Z68" s="863" t="s">
        <v>3412</v>
      </c>
      <c r="AA68" s="863" t="s">
        <v>3412</v>
      </c>
      <c r="AB68" s="863" t="s">
        <v>3412</v>
      </c>
      <c r="AC68" s="863" t="s">
        <v>3412</v>
      </c>
      <c r="AD68" s="863" t="s">
        <v>3412</v>
      </c>
      <c r="AE68" s="863" t="s">
        <v>3412</v>
      </c>
      <c r="AF68" s="863" t="s">
        <v>3412</v>
      </c>
      <c r="AG68" s="863" t="s">
        <v>3412</v>
      </c>
      <c r="AH68" s="863" t="s">
        <v>3412</v>
      </c>
      <c r="AI68" s="863" t="s">
        <v>3412</v>
      </c>
      <c r="AJ68" s="863" t="s">
        <v>3412</v>
      </c>
      <c r="AK68" s="863" t="s">
        <v>3412</v>
      </c>
      <c r="AL68" s="863" t="s">
        <v>3412</v>
      </c>
      <c r="AM68" s="863" t="s">
        <v>3412</v>
      </c>
      <c r="AN68" s="863" t="s">
        <v>3412</v>
      </c>
      <c r="AO68" s="863" t="s">
        <v>3412</v>
      </c>
      <c r="AP68" s="863" t="s">
        <v>3412</v>
      </c>
      <c r="AQ68" s="863" t="s">
        <v>3412</v>
      </c>
      <c r="AR68" s="863" t="s">
        <v>3412</v>
      </c>
      <c r="AS68" s="863" t="s">
        <v>3412</v>
      </c>
      <c r="AT68" s="863" t="s">
        <v>3412</v>
      </c>
      <c r="AU68" s="863" t="s">
        <v>3412</v>
      </c>
      <c r="AV68" s="863" t="s">
        <v>3412</v>
      </c>
      <c r="AW68" s="863" t="s">
        <v>3412</v>
      </c>
      <c r="AX68" s="863" t="s">
        <v>3412</v>
      </c>
      <c r="AY68" s="863" t="s">
        <v>3412</v>
      </c>
      <c r="AZ68" s="863" t="s">
        <v>3412</v>
      </c>
      <c r="BA68" s="863" t="s">
        <v>3412</v>
      </c>
      <c r="BB68" s="863" t="s">
        <v>3412</v>
      </c>
      <c r="BC68" s="863" t="s">
        <v>3412</v>
      </c>
      <c r="BD68" s="863" t="s">
        <v>3412</v>
      </c>
      <c r="BE68" s="863" t="s">
        <v>3412</v>
      </c>
      <c r="BF68" s="863" t="s">
        <v>3412</v>
      </c>
      <c r="BG68" s="863" t="s">
        <v>3412</v>
      </c>
      <c r="BH68" s="863" t="s">
        <v>3412</v>
      </c>
      <c r="BI68" s="863" t="s">
        <v>3412</v>
      </c>
      <c r="BJ68" s="863" t="s">
        <v>3412</v>
      </c>
      <c r="BK68" s="863" t="s">
        <v>3412</v>
      </c>
      <c r="BL68" s="863" t="s">
        <v>3412</v>
      </c>
      <c r="BM68" s="863" t="s">
        <v>3412</v>
      </c>
      <c r="BN68" s="863" t="s">
        <v>3412</v>
      </c>
    </row>
    <row r="69" spans="1:66" ht="12.75" hidden="1">
      <c r="A69" s="860"/>
      <c r="B69" s="861" t="s">
        <v>12592</v>
      </c>
      <c r="C69" s="862"/>
      <c r="D69" s="865">
        <v>0</v>
      </c>
      <c r="E69" s="865">
        <v>0</v>
      </c>
      <c r="F69" s="865">
        <v>0</v>
      </c>
      <c r="G69" s="865">
        <v>0</v>
      </c>
      <c r="H69" s="865">
        <v>0</v>
      </c>
      <c r="I69" s="865" t="s">
        <v>3412</v>
      </c>
      <c r="J69" s="865" t="s">
        <v>3412</v>
      </c>
      <c r="K69" s="865" t="s">
        <v>3412</v>
      </c>
      <c r="L69" s="865" t="s">
        <v>3412</v>
      </c>
      <c r="M69" s="865" t="s">
        <v>3412</v>
      </c>
      <c r="N69" s="865" t="s">
        <v>3412</v>
      </c>
      <c r="O69" s="865" t="s">
        <v>3412</v>
      </c>
      <c r="P69" s="865" t="s">
        <v>3412</v>
      </c>
      <c r="Q69" s="865" t="s">
        <v>3412</v>
      </c>
      <c r="R69" s="865" t="s">
        <v>3412</v>
      </c>
      <c r="S69" s="865" t="s">
        <v>3412</v>
      </c>
      <c r="T69" s="865" t="s">
        <v>3412</v>
      </c>
      <c r="U69" s="865" t="s">
        <v>3412</v>
      </c>
      <c r="V69" s="865" t="s">
        <v>3412</v>
      </c>
      <c r="W69" s="865" t="s">
        <v>3412</v>
      </c>
      <c r="X69" s="865" t="s">
        <v>3412</v>
      </c>
      <c r="Y69" s="865" t="s">
        <v>3412</v>
      </c>
      <c r="Z69" s="865" t="s">
        <v>3412</v>
      </c>
      <c r="AA69" s="865" t="s">
        <v>3412</v>
      </c>
      <c r="AB69" s="865" t="s">
        <v>3412</v>
      </c>
      <c r="AC69" s="865" t="s">
        <v>3412</v>
      </c>
      <c r="AD69" s="865" t="s">
        <v>3412</v>
      </c>
      <c r="AE69" s="865" t="s">
        <v>3412</v>
      </c>
      <c r="AF69" s="865" t="s">
        <v>3412</v>
      </c>
      <c r="AG69" s="865" t="s">
        <v>3412</v>
      </c>
      <c r="AH69" s="865" t="s">
        <v>3412</v>
      </c>
      <c r="AI69" s="865" t="s">
        <v>3412</v>
      </c>
      <c r="AJ69" s="865" t="s">
        <v>3412</v>
      </c>
      <c r="AK69" s="865" t="s">
        <v>3412</v>
      </c>
      <c r="AL69" s="865" t="s">
        <v>3412</v>
      </c>
      <c r="AM69" s="865" t="s">
        <v>3412</v>
      </c>
      <c r="AN69" s="865" t="s">
        <v>3412</v>
      </c>
      <c r="AO69" s="865" t="s">
        <v>3412</v>
      </c>
      <c r="AP69" s="865" t="s">
        <v>3412</v>
      </c>
      <c r="AQ69" s="865" t="s">
        <v>3412</v>
      </c>
      <c r="AR69" s="865" t="s">
        <v>3412</v>
      </c>
      <c r="AS69" s="865" t="s">
        <v>3412</v>
      </c>
      <c r="AT69" s="865" t="s">
        <v>3412</v>
      </c>
      <c r="AU69" s="865" t="s">
        <v>3412</v>
      </c>
      <c r="AV69" s="865" t="s">
        <v>3412</v>
      </c>
      <c r="AW69" s="865" t="s">
        <v>3412</v>
      </c>
      <c r="AX69" s="865" t="s">
        <v>3412</v>
      </c>
      <c r="AY69" s="865" t="s">
        <v>3412</v>
      </c>
      <c r="AZ69" s="865" t="s">
        <v>3412</v>
      </c>
      <c r="BA69" s="865" t="s">
        <v>3412</v>
      </c>
      <c r="BB69" s="865" t="s">
        <v>3412</v>
      </c>
      <c r="BC69" s="865" t="s">
        <v>3412</v>
      </c>
      <c r="BD69" s="865" t="s">
        <v>3412</v>
      </c>
      <c r="BE69" s="865" t="s">
        <v>3412</v>
      </c>
      <c r="BF69" s="865" t="s">
        <v>3412</v>
      </c>
      <c r="BG69" s="865" t="s">
        <v>3412</v>
      </c>
      <c r="BH69" s="865" t="s">
        <v>3412</v>
      </c>
      <c r="BI69" s="865" t="s">
        <v>3412</v>
      </c>
      <c r="BJ69" s="865" t="s">
        <v>3412</v>
      </c>
      <c r="BK69" s="865" t="s">
        <v>3412</v>
      </c>
      <c r="BL69" s="865" t="s">
        <v>3412</v>
      </c>
      <c r="BM69" s="865" t="s">
        <v>3412</v>
      </c>
      <c r="BN69" s="865" t="s">
        <v>3412</v>
      </c>
    </row>
    <row r="70" spans="1:66" ht="12.75" hidden="1">
      <c r="A70" s="860"/>
      <c r="B70" s="866" t="s">
        <v>12815</v>
      </c>
      <c r="C70" s="867"/>
      <c r="D70" s="865">
        <v>0</v>
      </c>
      <c r="E70" s="865">
        <v>0</v>
      </c>
      <c r="F70" s="865">
        <v>0</v>
      </c>
      <c r="G70" s="865">
        <v>0</v>
      </c>
      <c r="H70" s="865">
        <v>0</v>
      </c>
      <c r="I70" s="865" t="s">
        <v>3412</v>
      </c>
      <c r="J70" s="865" t="s">
        <v>3412</v>
      </c>
      <c r="K70" s="865" t="s">
        <v>3412</v>
      </c>
      <c r="L70" s="865" t="s">
        <v>3412</v>
      </c>
      <c r="M70" s="865" t="s">
        <v>3412</v>
      </c>
      <c r="N70" s="865" t="s">
        <v>3412</v>
      </c>
      <c r="O70" s="865" t="s">
        <v>3412</v>
      </c>
      <c r="P70" s="865" t="s">
        <v>3412</v>
      </c>
      <c r="Q70" s="865" t="s">
        <v>3412</v>
      </c>
      <c r="R70" s="865" t="s">
        <v>3412</v>
      </c>
      <c r="S70" s="865" t="s">
        <v>3412</v>
      </c>
      <c r="T70" s="865" t="s">
        <v>3412</v>
      </c>
      <c r="U70" s="865" t="s">
        <v>3412</v>
      </c>
      <c r="V70" s="865" t="s">
        <v>3412</v>
      </c>
      <c r="W70" s="865" t="s">
        <v>3412</v>
      </c>
      <c r="X70" s="865" t="s">
        <v>3412</v>
      </c>
      <c r="Y70" s="865" t="s">
        <v>3412</v>
      </c>
      <c r="Z70" s="865" t="s">
        <v>3412</v>
      </c>
      <c r="AA70" s="865" t="s">
        <v>3412</v>
      </c>
      <c r="AB70" s="865" t="s">
        <v>3412</v>
      </c>
      <c r="AC70" s="865" t="s">
        <v>3412</v>
      </c>
      <c r="AD70" s="865" t="s">
        <v>3412</v>
      </c>
      <c r="AE70" s="865" t="s">
        <v>3412</v>
      </c>
      <c r="AF70" s="865" t="s">
        <v>3412</v>
      </c>
      <c r="AG70" s="865" t="s">
        <v>3412</v>
      </c>
      <c r="AH70" s="865" t="s">
        <v>3412</v>
      </c>
      <c r="AI70" s="865" t="s">
        <v>3412</v>
      </c>
      <c r="AJ70" s="865" t="s">
        <v>3412</v>
      </c>
      <c r="AK70" s="865" t="s">
        <v>3412</v>
      </c>
      <c r="AL70" s="865" t="s">
        <v>3412</v>
      </c>
      <c r="AM70" s="865" t="s">
        <v>3412</v>
      </c>
      <c r="AN70" s="865" t="s">
        <v>3412</v>
      </c>
      <c r="AO70" s="865" t="s">
        <v>3412</v>
      </c>
      <c r="AP70" s="865" t="s">
        <v>3412</v>
      </c>
      <c r="AQ70" s="865" t="s">
        <v>3412</v>
      </c>
      <c r="AR70" s="865" t="s">
        <v>3412</v>
      </c>
      <c r="AS70" s="865" t="s">
        <v>3412</v>
      </c>
      <c r="AT70" s="865" t="s">
        <v>3412</v>
      </c>
      <c r="AU70" s="865" t="s">
        <v>3412</v>
      </c>
      <c r="AV70" s="865" t="s">
        <v>3412</v>
      </c>
      <c r="AW70" s="865" t="s">
        <v>3412</v>
      </c>
      <c r="AX70" s="865" t="s">
        <v>3412</v>
      </c>
      <c r="AY70" s="865" t="s">
        <v>3412</v>
      </c>
      <c r="AZ70" s="865" t="s">
        <v>3412</v>
      </c>
      <c r="BA70" s="865" t="s">
        <v>3412</v>
      </c>
      <c r="BB70" s="865" t="s">
        <v>3412</v>
      </c>
      <c r="BC70" s="865" t="s">
        <v>3412</v>
      </c>
      <c r="BD70" s="865" t="s">
        <v>3412</v>
      </c>
      <c r="BE70" s="865" t="s">
        <v>3412</v>
      </c>
      <c r="BF70" s="865" t="s">
        <v>3412</v>
      </c>
      <c r="BG70" s="865" t="s">
        <v>3412</v>
      </c>
      <c r="BH70" s="865" t="s">
        <v>3412</v>
      </c>
      <c r="BI70" s="865" t="s">
        <v>3412</v>
      </c>
      <c r="BJ70" s="865" t="s">
        <v>3412</v>
      </c>
      <c r="BK70" s="865" t="s">
        <v>3412</v>
      </c>
      <c r="BL70" s="865" t="s">
        <v>3412</v>
      </c>
      <c r="BM70" s="865" t="s">
        <v>3412</v>
      </c>
      <c r="BN70" s="865" t="s">
        <v>3412</v>
      </c>
    </row>
    <row r="71" spans="1:66" ht="12.75" hidden="1">
      <c r="A71" s="860"/>
      <c r="B71" s="866" t="s">
        <v>12816</v>
      </c>
      <c r="C71" s="867"/>
      <c r="D71" s="865">
        <v>0</v>
      </c>
      <c r="E71" s="865">
        <v>0</v>
      </c>
      <c r="F71" s="865">
        <v>0</v>
      </c>
      <c r="G71" s="865">
        <v>0</v>
      </c>
      <c r="H71" s="865">
        <v>0</v>
      </c>
      <c r="I71" s="865" t="s">
        <v>3412</v>
      </c>
      <c r="J71" s="865" t="s">
        <v>3412</v>
      </c>
      <c r="K71" s="865" t="s">
        <v>3412</v>
      </c>
      <c r="L71" s="865" t="s">
        <v>3412</v>
      </c>
      <c r="M71" s="865" t="s">
        <v>3412</v>
      </c>
      <c r="N71" s="865" t="s">
        <v>3412</v>
      </c>
      <c r="O71" s="865" t="s">
        <v>3412</v>
      </c>
      <c r="P71" s="865" t="s">
        <v>3412</v>
      </c>
      <c r="Q71" s="865" t="s">
        <v>3412</v>
      </c>
      <c r="R71" s="865" t="s">
        <v>3412</v>
      </c>
      <c r="S71" s="865" t="s">
        <v>3412</v>
      </c>
      <c r="T71" s="865" t="s">
        <v>3412</v>
      </c>
      <c r="U71" s="865" t="s">
        <v>3412</v>
      </c>
      <c r="V71" s="865" t="s">
        <v>3412</v>
      </c>
      <c r="W71" s="865" t="s">
        <v>3412</v>
      </c>
      <c r="X71" s="865" t="s">
        <v>3412</v>
      </c>
      <c r="Y71" s="865" t="s">
        <v>3412</v>
      </c>
      <c r="Z71" s="865" t="s">
        <v>3412</v>
      </c>
      <c r="AA71" s="865" t="s">
        <v>3412</v>
      </c>
      <c r="AB71" s="865" t="s">
        <v>3412</v>
      </c>
      <c r="AC71" s="865" t="s">
        <v>3412</v>
      </c>
      <c r="AD71" s="865" t="s">
        <v>3412</v>
      </c>
      <c r="AE71" s="865" t="s">
        <v>3412</v>
      </c>
      <c r="AF71" s="865" t="s">
        <v>3412</v>
      </c>
      <c r="AG71" s="865" t="s">
        <v>3412</v>
      </c>
      <c r="AH71" s="865" t="s">
        <v>3412</v>
      </c>
      <c r="AI71" s="865" t="s">
        <v>3412</v>
      </c>
      <c r="AJ71" s="865" t="s">
        <v>3412</v>
      </c>
      <c r="AK71" s="865" t="s">
        <v>3412</v>
      </c>
      <c r="AL71" s="865" t="s">
        <v>3412</v>
      </c>
      <c r="AM71" s="865" t="s">
        <v>3412</v>
      </c>
      <c r="AN71" s="865" t="s">
        <v>3412</v>
      </c>
      <c r="AO71" s="865" t="s">
        <v>3412</v>
      </c>
      <c r="AP71" s="865" t="s">
        <v>3412</v>
      </c>
      <c r="AQ71" s="865" t="s">
        <v>3412</v>
      </c>
      <c r="AR71" s="865" t="s">
        <v>3412</v>
      </c>
      <c r="AS71" s="865" t="s">
        <v>3412</v>
      </c>
      <c r="AT71" s="865" t="s">
        <v>3412</v>
      </c>
      <c r="AU71" s="865" t="s">
        <v>3412</v>
      </c>
      <c r="AV71" s="865" t="s">
        <v>3412</v>
      </c>
      <c r="AW71" s="865" t="s">
        <v>3412</v>
      </c>
      <c r="AX71" s="865" t="s">
        <v>3412</v>
      </c>
      <c r="AY71" s="865" t="s">
        <v>3412</v>
      </c>
      <c r="AZ71" s="865" t="s">
        <v>3412</v>
      </c>
      <c r="BA71" s="865" t="s">
        <v>3412</v>
      </c>
      <c r="BB71" s="865" t="s">
        <v>3412</v>
      </c>
      <c r="BC71" s="865" t="s">
        <v>3412</v>
      </c>
      <c r="BD71" s="865" t="s">
        <v>3412</v>
      </c>
      <c r="BE71" s="865" t="s">
        <v>3412</v>
      </c>
      <c r="BF71" s="865" t="s">
        <v>3412</v>
      </c>
      <c r="BG71" s="865" t="s">
        <v>3412</v>
      </c>
      <c r="BH71" s="865" t="s">
        <v>3412</v>
      </c>
      <c r="BI71" s="865" t="s">
        <v>3412</v>
      </c>
      <c r="BJ71" s="865" t="s">
        <v>3412</v>
      </c>
      <c r="BK71" s="865" t="s">
        <v>3412</v>
      </c>
      <c r="BL71" s="865" t="s">
        <v>3412</v>
      </c>
      <c r="BM71" s="865" t="s">
        <v>3412</v>
      </c>
      <c r="BN71" s="865" t="s">
        <v>3412</v>
      </c>
    </row>
    <row r="72" spans="1:66" ht="12.75" hidden="1">
      <c r="A72" s="860"/>
      <c r="B72" s="861" t="s">
        <v>3989</v>
      </c>
      <c r="C72" s="862"/>
      <c r="D72" s="865">
        <v>0</v>
      </c>
      <c r="E72" s="865">
        <v>0</v>
      </c>
      <c r="F72" s="865">
        <v>0</v>
      </c>
      <c r="G72" s="865">
        <v>0</v>
      </c>
      <c r="H72" s="865">
        <v>0</v>
      </c>
      <c r="I72" s="865" t="s">
        <v>3412</v>
      </c>
      <c r="J72" s="865" t="s">
        <v>3412</v>
      </c>
      <c r="K72" s="865" t="s">
        <v>3412</v>
      </c>
      <c r="L72" s="865" t="s">
        <v>3412</v>
      </c>
      <c r="M72" s="865" t="s">
        <v>3412</v>
      </c>
      <c r="N72" s="865" t="s">
        <v>3412</v>
      </c>
      <c r="O72" s="865" t="s">
        <v>3412</v>
      </c>
      <c r="P72" s="865" t="s">
        <v>3412</v>
      </c>
      <c r="Q72" s="865" t="s">
        <v>3412</v>
      </c>
      <c r="R72" s="865" t="s">
        <v>3412</v>
      </c>
      <c r="S72" s="865" t="s">
        <v>3412</v>
      </c>
      <c r="T72" s="865" t="s">
        <v>3412</v>
      </c>
      <c r="U72" s="865" t="s">
        <v>3412</v>
      </c>
      <c r="V72" s="865" t="s">
        <v>3412</v>
      </c>
      <c r="W72" s="865" t="s">
        <v>3412</v>
      </c>
      <c r="X72" s="865" t="s">
        <v>3412</v>
      </c>
      <c r="Y72" s="865" t="s">
        <v>3412</v>
      </c>
      <c r="Z72" s="865" t="s">
        <v>3412</v>
      </c>
      <c r="AA72" s="865" t="s">
        <v>3412</v>
      </c>
      <c r="AB72" s="865" t="s">
        <v>3412</v>
      </c>
      <c r="AC72" s="865" t="s">
        <v>3412</v>
      </c>
      <c r="AD72" s="865" t="s">
        <v>3412</v>
      </c>
      <c r="AE72" s="865" t="s">
        <v>3412</v>
      </c>
      <c r="AF72" s="865" t="s">
        <v>3412</v>
      </c>
      <c r="AG72" s="865" t="s">
        <v>3412</v>
      </c>
      <c r="AH72" s="865" t="s">
        <v>3412</v>
      </c>
      <c r="AI72" s="865" t="s">
        <v>3412</v>
      </c>
      <c r="AJ72" s="865" t="s">
        <v>3412</v>
      </c>
      <c r="AK72" s="865" t="s">
        <v>3412</v>
      </c>
      <c r="AL72" s="865" t="s">
        <v>3412</v>
      </c>
      <c r="AM72" s="865" t="s">
        <v>3412</v>
      </c>
      <c r="AN72" s="865" t="s">
        <v>3412</v>
      </c>
      <c r="AO72" s="865" t="s">
        <v>3412</v>
      </c>
      <c r="AP72" s="865" t="s">
        <v>3412</v>
      </c>
      <c r="AQ72" s="865" t="s">
        <v>3412</v>
      </c>
      <c r="AR72" s="865" t="s">
        <v>3412</v>
      </c>
      <c r="AS72" s="865" t="s">
        <v>3412</v>
      </c>
      <c r="AT72" s="865" t="s">
        <v>3412</v>
      </c>
      <c r="AU72" s="865" t="s">
        <v>3412</v>
      </c>
      <c r="AV72" s="865" t="s">
        <v>3412</v>
      </c>
      <c r="AW72" s="865" t="s">
        <v>3412</v>
      </c>
      <c r="AX72" s="865" t="s">
        <v>3412</v>
      </c>
      <c r="AY72" s="865" t="s">
        <v>3412</v>
      </c>
      <c r="AZ72" s="865" t="s">
        <v>3412</v>
      </c>
      <c r="BA72" s="865" t="s">
        <v>3412</v>
      </c>
      <c r="BB72" s="865" t="s">
        <v>3412</v>
      </c>
      <c r="BC72" s="865" t="s">
        <v>3412</v>
      </c>
      <c r="BD72" s="865" t="s">
        <v>3412</v>
      </c>
      <c r="BE72" s="865" t="s">
        <v>3412</v>
      </c>
      <c r="BF72" s="865" t="s">
        <v>3412</v>
      </c>
      <c r="BG72" s="865" t="s">
        <v>3412</v>
      </c>
      <c r="BH72" s="865" t="s">
        <v>3412</v>
      </c>
      <c r="BI72" s="865" t="s">
        <v>3412</v>
      </c>
      <c r="BJ72" s="865" t="s">
        <v>3412</v>
      </c>
      <c r="BK72" s="865" t="s">
        <v>3412</v>
      </c>
      <c r="BL72" s="865" t="s">
        <v>3412</v>
      </c>
      <c r="BM72" s="865" t="s">
        <v>3412</v>
      </c>
      <c r="BN72" s="865" t="s">
        <v>3412</v>
      </c>
    </row>
    <row r="73" spans="1:66" ht="12.75">
      <c r="A73" s="860" t="s">
        <v>13297</v>
      </c>
      <c r="B73" s="861" t="s">
        <v>3990</v>
      </c>
      <c r="C73" s="862" t="s">
        <v>6078</v>
      </c>
      <c r="D73" s="865">
        <v>0</v>
      </c>
      <c r="E73" s="865">
        <v>0</v>
      </c>
      <c r="F73" s="865">
        <v>0</v>
      </c>
      <c r="G73" s="865">
        <v>0</v>
      </c>
      <c r="H73" s="865">
        <v>0</v>
      </c>
      <c r="I73" s="865" t="s">
        <v>3412</v>
      </c>
      <c r="J73" s="865" t="s">
        <v>3412</v>
      </c>
      <c r="K73" s="865" t="s">
        <v>3412</v>
      </c>
      <c r="L73" s="865" t="s">
        <v>3412</v>
      </c>
      <c r="M73" s="865" t="s">
        <v>3412</v>
      </c>
      <c r="N73" s="865" t="s">
        <v>3412</v>
      </c>
      <c r="O73" s="865" t="s">
        <v>3412</v>
      </c>
      <c r="P73" s="865" t="s">
        <v>3412</v>
      </c>
      <c r="Q73" s="865" t="s">
        <v>3412</v>
      </c>
      <c r="R73" s="865" t="s">
        <v>3412</v>
      </c>
      <c r="S73" s="865" t="s">
        <v>3412</v>
      </c>
      <c r="T73" s="865" t="s">
        <v>3412</v>
      </c>
      <c r="U73" s="865" t="s">
        <v>3412</v>
      </c>
      <c r="V73" s="865" t="s">
        <v>3412</v>
      </c>
      <c r="W73" s="865" t="s">
        <v>3412</v>
      </c>
      <c r="X73" s="865" t="s">
        <v>3412</v>
      </c>
      <c r="Y73" s="865" t="s">
        <v>3412</v>
      </c>
      <c r="Z73" s="865" t="s">
        <v>3412</v>
      </c>
      <c r="AA73" s="865" t="s">
        <v>3412</v>
      </c>
      <c r="AB73" s="865" t="s">
        <v>3412</v>
      </c>
      <c r="AC73" s="865" t="s">
        <v>3412</v>
      </c>
      <c r="AD73" s="865" t="s">
        <v>3412</v>
      </c>
      <c r="AE73" s="865" t="s">
        <v>3412</v>
      </c>
      <c r="AF73" s="865" t="s">
        <v>3412</v>
      </c>
      <c r="AG73" s="865" t="s">
        <v>3412</v>
      </c>
      <c r="AH73" s="865" t="s">
        <v>3412</v>
      </c>
      <c r="AI73" s="865" t="s">
        <v>3412</v>
      </c>
      <c r="AJ73" s="865" t="s">
        <v>3412</v>
      </c>
      <c r="AK73" s="865" t="s">
        <v>3412</v>
      </c>
      <c r="AL73" s="865" t="s">
        <v>3412</v>
      </c>
      <c r="AM73" s="865" t="s">
        <v>3412</v>
      </c>
      <c r="AN73" s="865" t="s">
        <v>3412</v>
      </c>
      <c r="AO73" s="865" t="s">
        <v>3412</v>
      </c>
      <c r="AP73" s="865" t="s">
        <v>3412</v>
      </c>
      <c r="AQ73" s="865" t="s">
        <v>3412</v>
      </c>
      <c r="AR73" s="865" t="s">
        <v>3412</v>
      </c>
      <c r="AS73" s="865" t="s">
        <v>3412</v>
      </c>
      <c r="AT73" s="865" t="s">
        <v>3412</v>
      </c>
      <c r="AU73" s="865" t="s">
        <v>3412</v>
      </c>
      <c r="AV73" s="865" t="s">
        <v>3412</v>
      </c>
      <c r="AW73" s="865" t="s">
        <v>3412</v>
      </c>
      <c r="AX73" s="865" t="s">
        <v>3412</v>
      </c>
      <c r="AY73" s="865" t="s">
        <v>3412</v>
      </c>
      <c r="AZ73" s="865" t="s">
        <v>3412</v>
      </c>
      <c r="BA73" s="865" t="s">
        <v>3412</v>
      </c>
      <c r="BB73" s="865" t="s">
        <v>3412</v>
      </c>
      <c r="BC73" s="865" t="s">
        <v>3412</v>
      </c>
      <c r="BD73" s="865" t="s">
        <v>3412</v>
      </c>
      <c r="BE73" s="865" t="s">
        <v>3412</v>
      </c>
      <c r="BF73" s="865" t="s">
        <v>3412</v>
      </c>
      <c r="BG73" s="865" t="s">
        <v>3412</v>
      </c>
      <c r="BH73" s="865" t="s">
        <v>3412</v>
      </c>
      <c r="BI73" s="865" t="s">
        <v>3412</v>
      </c>
      <c r="BJ73" s="865" t="s">
        <v>3412</v>
      </c>
      <c r="BK73" s="865" t="s">
        <v>3412</v>
      </c>
      <c r="BL73" s="865" t="s">
        <v>3412</v>
      </c>
      <c r="BM73" s="865" t="s">
        <v>3412</v>
      </c>
      <c r="BN73" s="865" t="s">
        <v>3412</v>
      </c>
    </row>
    <row r="74" spans="1:66" ht="12.75">
      <c r="A74" s="858" t="s">
        <v>657</v>
      </c>
      <c r="B74" s="858" t="s">
        <v>3991</v>
      </c>
      <c r="C74" s="855" t="s">
        <v>6078</v>
      </c>
      <c r="D74" s="859">
        <v>247050496669</v>
      </c>
      <c r="E74" s="859">
        <v>0</v>
      </c>
      <c r="F74" s="859">
        <v>247050496669</v>
      </c>
      <c r="G74" s="859">
        <v>247050496669</v>
      </c>
      <c r="H74" s="859">
        <v>0</v>
      </c>
      <c r="I74" s="859" t="s">
        <v>3412</v>
      </c>
      <c r="J74" s="859" t="s">
        <v>3412</v>
      </c>
      <c r="K74" s="859" t="s">
        <v>3412</v>
      </c>
      <c r="L74" s="859" t="s">
        <v>3412</v>
      </c>
      <c r="M74" s="859" t="s">
        <v>3412</v>
      </c>
      <c r="N74" s="859" t="s">
        <v>3412</v>
      </c>
      <c r="O74" s="859" t="s">
        <v>3412</v>
      </c>
      <c r="P74" s="859" t="s">
        <v>3412</v>
      </c>
      <c r="Q74" s="859" t="s">
        <v>3412</v>
      </c>
      <c r="R74" s="859" t="s">
        <v>3412</v>
      </c>
      <c r="S74" s="859" t="s">
        <v>3412</v>
      </c>
      <c r="T74" s="859" t="s">
        <v>3412</v>
      </c>
      <c r="U74" s="859" t="s">
        <v>3412</v>
      </c>
      <c r="V74" s="859" t="s">
        <v>3412</v>
      </c>
      <c r="W74" s="859" t="s">
        <v>3412</v>
      </c>
      <c r="X74" s="859" t="s">
        <v>3412</v>
      </c>
      <c r="Y74" s="859" t="s">
        <v>3412</v>
      </c>
      <c r="Z74" s="859" t="s">
        <v>3412</v>
      </c>
      <c r="AA74" s="859" t="s">
        <v>3412</v>
      </c>
      <c r="AB74" s="859" t="s">
        <v>3412</v>
      </c>
      <c r="AC74" s="859" t="s">
        <v>3412</v>
      </c>
      <c r="AD74" s="859" t="s">
        <v>3412</v>
      </c>
      <c r="AE74" s="859" t="s">
        <v>3412</v>
      </c>
      <c r="AF74" s="859" t="s">
        <v>3412</v>
      </c>
      <c r="AG74" s="859" t="s">
        <v>3412</v>
      </c>
      <c r="AH74" s="859" t="s">
        <v>3412</v>
      </c>
      <c r="AI74" s="859" t="s">
        <v>3412</v>
      </c>
      <c r="AJ74" s="859" t="s">
        <v>3412</v>
      </c>
      <c r="AK74" s="859" t="s">
        <v>3412</v>
      </c>
      <c r="AL74" s="859" t="s">
        <v>3412</v>
      </c>
      <c r="AM74" s="859" t="s">
        <v>3412</v>
      </c>
      <c r="AN74" s="859" t="s">
        <v>3412</v>
      </c>
      <c r="AO74" s="859" t="s">
        <v>3412</v>
      </c>
      <c r="AP74" s="859" t="s">
        <v>3412</v>
      </c>
      <c r="AQ74" s="859" t="s">
        <v>3412</v>
      </c>
      <c r="AR74" s="859" t="s">
        <v>3412</v>
      </c>
      <c r="AS74" s="859" t="s">
        <v>3412</v>
      </c>
      <c r="AT74" s="859" t="s">
        <v>3412</v>
      </c>
      <c r="AU74" s="859" t="s">
        <v>3412</v>
      </c>
      <c r="AV74" s="859" t="s">
        <v>3412</v>
      </c>
      <c r="AW74" s="859" t="s">
        <v>3412</v>
      </c>
      <c r="AX74" s="859" t="s">
        <v>3412</v>
      </c>
      <c r="AY74" s="859" t="s">
        <v>3412</v>
      </c>
      <c r="AZ74" s="859" t="s">
        <v>3412</v>
      </c>
      <c r="BA74" s="859" t="s">
        <v>3412</v>
      </c>
      <c r="BB74" s="859" t="s">
        <v>3412</v>
      </c>
      <c r="BC74" s="859" t="s">
        <v>3412</v>
      </c>
      <c r="BD74" s="859" t="s">
        <v>3412</v>
      </c>
      <c r="BE74" s="859" t="s">
        <v>3412</v>
      </c>
      <c r="BF74" s="859" t="s">
        <v>3412</v>
      </c>
      <c r="BG74" s="859" t="s">
        <v>3412</v>
      </c>
      <c r="BH74" s="859" t="s">
        <v>3412</v>
      </c>
      <c r="BI74" s="859" t="s">
        <v>3412</v>
      </c>
      <c r="BJ74" s="859" t="s">
        <v>3412</v>
      </c>
      <c r="BK74" s="859" t="s">
        <v>3412</v>
      </c>
      <c r="BL74" s="859" t="s">
        <v>3412</v>
      </c>
      <c r="BM74" s="859" t="s">
        <v>3412</v>
      </c>
      <c r="BN74" s="859" t="s">
        <v>3412</v>
      </c>
    </row>
    <row r="75" spans="1:66" ht="12.75">
      <c r="A75" s="860" t="s">
        <v>533</v>
      </c>
      <c r="B75" s="868" t="s">
        <v>3993</v>
      </c>
      <c r="C75" s="869" t="s">
        <v>6078</v>
      </c>
      <c r="D75" s="865">
        <v>206441659589</v>
      </c>
      <c r="E75" s="865">
        <v>0</v>
      </c>
      <c r="F75" s="865">
        <v>206441659589</v>
      </c>
      <c r="G75" s="865">
        <v>206441659589</v>
      </c>
      <c r="H75" s="865">
        <v>0</v>
      </c>
      <c r="I75" s="865" t="s">
        <v>3412</v>
      </c>
      <c r="J75" s="865" t="s">
        <v>3412</v>
      </c>
      <c r="K75" s="865" t="s">
        <v>3412</v>
      </c>
      <c r="L75" s="865" t="s">
        <v>3412</v>
      </c>
      <c r="M75" s="865" t="s">
        <v>3412</v>
      </c>
      <c r="N75" s="865" t="s">
        <v>3412</v>
      </c>
      <c r="O75" s="865" t="s">
        <v>3412</v>
      </c>
      <c r="P75" s="865" t="s">
        <v>3412</v>
      </c>
      <c r="Q75" s="865" t="s">
        <v>3412</v>
      </c>
      <c r="R75" s="865" t="s">
        <v>3412</v>
      </c>
      <c r="S75" s="865" t="s">
        <v>3412</v>
      </c>
      <c r="T75" s="865" t="s">
        <v>3412</v>
      </c>
      <c r="U75" s="865" t="s">
        <v>3412</v>
      </c>
      <c r="V75" s="865" t="s">
        <v>3412</v>
      </c>
      <c r="W75" s="865" t="s">
        <v>3412</v>
      </c>
      <c r="X75" s="865" t="s">
        <v>3412</v>
      </c>
      <c r="Y75" s="865" t="s">
        <v>3412</v>
      </c>
      <c r="Z75" s="865" t="s">
        <v>3412</v>
      </c>
      <c r="AA75" s="865" t="s">
        <v>3412</v>
      </c>
      <c r="AB75" s="865" t="s">
        <v>3412</v>
      </c>
      <c r="AC75" s="865" t="s">
        <v>3412</v>
      </c>
      <c r="AD75" s="865" t="s">
        <v>3412</v>
      </c>
      <c r="AE75" s="865" t="s">
        <v>3412</v>
      </c>
      <c r="AF75" s="865" t="s">
        <v>3412</v>
      </c>
      <c r="AG75" s="865" t="s">
        <v>3412</v>
      </c>
      <c r="AH75" s="865" t="s">
        <v>3412</v>
      </c>
      <c r="AI75" s="865" t="s">
        <v>3412</v>
      </c>
      <c r="AJ75" s="865" t="s">
        <v>3412</v>
      </c>
      <c r="AK75" s="865" t="s">
        <v>3412</v>
      </c>
      <c r="AL75" s="865" t="s">
        <v>3412</v>
      </c>
      <c r="AM75" s="865" t="s">
        <v>3412</v>
      </c>
      <c r="AN75" s="865" t="s">
        <v>3412</v>
      </c>
      <c r="AO75" s="865" t="s">
        <v>3412</v>
      </c>
      <c r="AP75" s="865" t="s">
        <v>3412</v>
      </c>
      <c r="AQ75" s="865" t="s">
        <v>3412</v>
      </c>
      <c r="AR75" s="865" t="s">
        <v>3412</v>
      </c>
      <c r="AS75" s="865" t="s">
        <v>3412</v>
      </c>
      <c r="AT75" s="865" t="s">
        <v>3412</v>
      </c>
      <c r="AU75" s="865" t="s">
        <v>3412</v>
      </c>
      <c r="AV75" s="865" t="s">
        <v>3412</v>
      </c>
      <c r="AW75" s="865" t="s">
        <v>3412</v>
      </c>
      <c r="AX75" s="865" t="s">
        <v>3412</v>
      </c>
      <c r="AY75" s="865" t="s">
        <v>3412</v>
      </c>
      <c r="AZ75" s="865" t="s">
        <v>3412</v>
      </c>
      <c r="BA75" s="865" t="s">
        <v>3412</v>
      </c>
      <c r="BB75" s="865" t="s">
        <v>3412</v>
      </c>
      <c r="BC75" s="865" t="s">
        <v>3412</v>
      </c>
      <c r="BD75" s="865" t="s">
        <v>3412</v>
      </c>
      <c r="BE75" s="865" t="s">
        <v>3412</v>
      </c>
      <c r="BF75" s="865" t="s">
        <v>3412</v>
      </c>
      <c r="BG75" s="865" t="s">
        <v>3412</v>
      </c>
      <c r="BH75" s="865" t="s">
        <v>3412</v>
      </c>
      <c r="BI75" s="865" t="s">
        <v>3412</v>
      </c>
      <c r="BJ75" s="865" t="s">
        <v>3412</v>
      </c>
      <c r="BK75" s="865" t="s">
        <v>3412</v>
      </c>
      <c r="BL75" s="865" t="s">
        <v>3412</v>
      </c>
      <c r="BM75" s="865" t="s">
        <v>3412</v>
      </c>
      <c r="BN75" s="865" t="s">
        <v>3412</v>
      </c>
    </row>
    <row r="76" spans="1:66" ht="12.75">
      <c r="A76" s="868"/>
      <c r="B76" s="870" t="s">
        <v>3994</v>
      </c>
      <c r="C76" s="871" t="s">
        <v>6078</v>
      </c>
      <c r="D76" s="865">
        <v>431737279892</v>
      </c>
      <c r="E76" s="865">
        <v>0</v>
      </c>
      <c r="F76" s="865">
        <v>431737279892</v>
      </c>
      <c r="G76" s="865">
        <v>431737279892</v>
      </c>
      <c r="H76" s="865">
        <v>0</v>
      </c>
      <c r="I76" s="865" t="s">
        <v>3412</v>
      </c>
      <c r="J76" s="865" t="s">
        <v>3412</v>
      </c>
      <c r="K76" s="865" t="s">
        <v>3412</v>
      </c>
      <c r="L76" s="865" t="s">
        <v>3412</v>
      </c>
      <c r="M76" s="865" t="s">
        <v>3412</v>
      </c>
      <c r="N76" s="865" t="s">
        <v>3412</v>
      </c>
      <c r="O76" s="865" t="s">
        <v>3412</v>
      </c>
      <c r="P76" s="865" t="s">
        <v>3412</v>
      </c>
      <c r="Q76" s="865" t="s">
        <v>3412</v>
      </c>
      <c r="R76" s="865" t="s">
        <v>3412</v>
      </c>
      <c r="S76" s="865" t="s">
        <v>3412</v>
      </c>
      <c r="T76" s="865" t="s">
        <v>3412</v>
      </c>
      <c r="U76" s="865" t="s">
        <v>3412</v>
      </c>
      <c r="V76" s="865" t="s">
        <v>3412</v>
      </c>
      <c r="W76" s="865" t="s">
        <v>3412</v>
      </c>
      <c r="X76" s="865" t="s">
        <v>3412</v>
      </c>
      <c r="Y76" s="865" t="s">
        <v>3412</v>
      </c>
      <c r="Z76" s="865" t="s">
        <v>3412</v>
      </c>
      <c r="AA76" s="865" t="s">
        <v>3412</v>
      </c>
      <c r="AB76" s="865" t="s">
        <v>3412</v>
      </c>
      <c r="AC76" s="865" t="s">
        <v>3412</v>
      </c>
      <c r="AD76" s="865" t="s">
        <v>3412</v>
      </c>
      <c r="AE76" s="865" t="s">
        <v>3412</v>
      </c>
      <c r="AF76" s="865" t="s">
        <v>3412</v>
      </c>
      <c r="AG76" s="865" t="s">
        <v>3412</v>
      </c>
      <c r="AH76" s="865" t="s">
        <v>3412</v>
      </c>
      <c r="AI76" s="865" t="s">
        <v>3412</v>
      </c>
      <c r="AJ76" s="865" t="s">
        <v>3412</v>
      </c>
      <c r="AK76" s="865" t="s">
        <v>3412</v>
      </c>
      <c r="AL76" s="865" t="s">
        <v>3412</v>
      </c>
      <c r="AM76" s="865" t="s">
        <v>3412</v>
      </c>
      <c r="AN76" s="865" t="s">
        <v>3412</v>
      </c>
      <c r="AO76" s="865" t="s">
        <v>3412</v>
      </c>
      <c r="AP76" s="865" t="s">
        <v>3412</v>
      </c>
      <c r="AQ76" s="865" t="s">
        <v>3412</v>
      </c>
      <c r="AR76" s="865" t="s">
        <v>3412</v>
      </c>
      <c r="AS76" s="865" t="s">
        <v>3412</v>
      </c>
      <c r="AT76" s="865" t="s">
        <v>3412</v>
      </c>
      <c r="AU76" s="865" t="s">
        <v>3412</v>
      </c>
      <c r="AV76" s="865" t="s">
        <v>3412</v>
      </c>
      <c r="AW76" s="865" t="s">
        <v>3412</v>
      </c>
      <c r="AX76" s="865" t="s">
        <v>3412</v>
      </c>
      <c r="AY76" s="865" t="s">
        <v>3412</v>
      </c>
      <c r="AZ76" s="865" t="s">
        <v>3412</v>
      </c>
      <c r="BA76" s="865" t="s">
        <v>3412</v>
      </c>
      <c r="BB76" s="865" t="s">
        <v>3412</v>
      </c>
      <c r="BC76" s="865" t="s">
        <v>3412</v>
      </c>
      <c r="BD76" s="865" t="s">
        <v>3412</v>
      </c>
      <c r="BE76" s="865" t="s">
        <v>3412</v>
      </c>
      <c r="BF76" s="865" t="s">
        <v>3412</v>
      </c>
      <c r="BG76" s="865" t="s">
        <v>3412</v>
      </c>
      <c r="BH76" s="865" t="s">
        <v>3412</v>
      </c>
      <c r="BI76" s="865" t="s">
        <v>3412</v>
      </c>
      <c r="BJ76" s="865" t="s">
        <v>3412</v>
      </c>
      <c r="BK76" s="865" t="s">
        <v>3412</v>
      </c>
      <c r="BL76" s="865" t="s">
        <v>3412</v>
      </c>
      <c r="BM76" s="865" t="s">
        <v>3412</v>
      </c>
      <c r="BN76" s="865" t="s">
        <v>3412</v>
      </c>
    </row>
    <row r="77" spans="1:66" ht="12.75">
      <c r="A77" s="868"/>
      <c r="B77" s="870" t="s">
        <v>11379</v>
      </c>
      <c r="C77" s="871" t="s">
        <v>6078</v>
      </c>
      <c r="D77" s="865">
        <v>-225295620303</v>
      </c>
      <c r="E77" s="865">
        <v>0</v>
      </c>
      <c r="F77" s="865">
        <v>-225295620303</v>
      </c>
      <c r="G77" s="865">
        <v>-225295620303</v>
      </c>
      <c r="H77" s="865">
        <v>0</v>
      </c>
      <c r="I77" s="865" t="s">
        <v>3412</v>
      </c>
      <c r="J77" s="865" t="s">
        <v>3412</v>
      </c>
      <c r="K77" s="865" t="s">
        <v>3412</v>
      </c>
      <c r="L77" s="865" t="s">
        <v>3412</v>
      </c>
      <c r="M77" s="865" t="s">
        <v>3412</v>
      </c>
      <c r="N77" s="865" t="s">
        <v>3412</v>
      </c>
      <c r="O77" s="865" t="s">
        <v>3412</v>
      </c>
      <c r="P77" s="865" t="s">
        <v>3412</v>
      </c>
      <c r="Q77" s="865" t="s">
        <v>3412</v>
      </c>
      <c r="R77" s="865" t="s">
        <v>3412</v>
      </c>
      <c r="S77" s="865" t="s">
        <v>3412</v>
      </c>
      <c r="T77" s="865" t="s">
        <v>3412</v>
      </c>
      <c r="U77" s="865" t="s">
        <v>3412</v>
      </c>
      <c r="V77" s="865" t="s">
        <v>3412</v>
      </c>
      <c r="W77" s="865" t="s">
        <v>3412</v>
      </c>
      <c r="X77" s="865" t="s">
        <v>3412</v>
      </c>
      <c r="Y77" s="865" t="s">
        <v>3412</v>
      </c>
      <c r="Z77" s="865" t="s">
        <v>3412</v>
      </c>
      <c r="AA77" s="865" t="s">
        <v>3412</v>
      </c>
      <c r="AB77" s="865" t="s">
        <v>3412</v>
      </c>
      <c r="AC77" s="865" t="s">
        <v>3412</v>
      </c>
      <c r="AD77" s="865" t="s">
        <v>3412</v>
      </c>
      <c r="AE77" s="865" t="s">
        <v>3412</v>
      </c>
      <c r="AF77" s="865" t="s">
        <v>3412</v>
      </c>
      <c r="AG77" s="865" t="s">
        <v>3412</v>
      </c>
      <c r="AH77" s="865" t="s">
        <v>3412</v>
      </c>
      <c r="AI77" s="865" t="s">
        <v>3412</v>
      </c>
      <c r="AJ77" s="865" t="s">
        <v>3412</v>
      </c>
      <c r="AK77" s="865" t="s">
        <v>3412</v>
      </c>
      <c r="AL77" s="865" t="s">
        <v>3412</v>
      </c>
      <c r="AM77" s="865" t="s">
        <v>3412</v>
      </c>
      <c r="AN77" s="865" t="s">
        <v>3412</v>
      </c>
      <c r="AO77" s="865" t="s">
        <v>3412</v>
      </c>
      <c r="AP77" s="865" t="s">
        <v>3412</v>
      </c>
      <c r="AQ77" s="865" t="s">
        <v>3412</v>
      </c>
      <c r="AR77" s="865" t="s">
        <v>3412</v>
      </c>
      <c r="AS77" s="865" t="s">
        <v>3412</v>
      </c>
      <c r="AT77" s="865" t="s">
        <v>3412</v>
      </c>
      <c r="AU77" s="865" t="s">
        <v>3412</v>
      </c>
      <c r="AV77" s="865" t="s">
        <v>3412</v>
      </c>
      <c r="AW77" s="865" t="s">
        <v>3412</v>
      </c>
      <c r="AX77" s="865" t="s">
        <v>3412</v>
      </c>
      <c r="AY77" s="865" t="s">
        <v>3412</v>
      </c>
      <c r="AZ77" s="865" t="s">
        <v>3412</v>
      </c>
      <c r="BA77" s="865" t="s">
        <v>3412</v>
      </c>
      <c r="BB77" s="865" t="s">
        <v>3412</v>
      </c>
      <c r="BC77" s="865" t="s">
        <v>3412</v>
      </c>
      <c r="BD77" s="865" t="s">
        <v>3412</v>
      </c>
      <c r="BE77" s="865" t="s">
        <v>3412</v>
      </c>
      <c r="BF77" s="865" t="s">
        <v>3412</v>
      </c>
      <c r="BG77" s="865" t="s">
        <v>3412</v>
      </c>
      <c r="BH77" s="865" t="s">
        <v>3412</v>
      </c>
      <c r="BI77" s="865" t="s">
        <v>3412</v>
      </c>
      <c r="BJ77" s="865" t="s">
        <v>3412</v>
      </c>
      <c r="BK77" s="865" t="s">
        <v>3412</v>
      </c>
      <c r="BL77" s="865" t="s">
        <v>3412</v>
      </c>
      <c r="BM77" s="865" t="s">
        <v>3412</v>
      </c>
      <c r="BN77" s="865" t="s">
        <v>3412</v>
      </c>
    </row>
    <row r="78" spans="1:66" ht="12.75">
      <c r="A78" s="860" t="s">
        <v>661</v>
      </c>
      <c r="B78" s="868" t="s">
        <v>5940</v>
      </c>
      <c r="C78" s="869" t="s">
        <v>6078</v>
      </c>
      <c r="D78" s="865">
        <v>0</v>
      </c>
      <c r="E78" s="865">
        <v>0</v>
      </c>
      <c r="F78" s="865">
        <v>0</v>
      </c>
      <c r="G78" s="865">
        <v>0</v>
      </c>
      <c r="H78" s="865">
        <v>0</v>
      </c>
      <c r="I78" s="865" t="s">
        <v>3412</v>
      </c>
      <c r="J78" s="865" t="s">
        <v>3412</v>
      </c>
      <c r="K78" s="865" t="s">
        <v>3412</v>
      </c>
      <c r="L78" s="865" t="s">
        <v>3412</v>
      </c>
      <c r="M78" s="865" t="s">
        <v>3412</v>
      </c>
      <c r="N78" s="865" t="s">
        <v>3412</v>
      </c>
      <c r="O78" s="865" t="s">
        <v>3412</v>
      </c>
      <c r="P78" s="865" t="s">
        <v>3412</v>
      </c>
      <c r="Q78" s="865" t="s">
        <v>3412</v>
      </c>
      <c r="R78" s="865" t="s">
        <v>3412</v>
      </c>
      <c r="S78" s="865" t="s">
        <v>3412</v>
      </c>
      <c r="T78" s="865" t="s">
        <v>3412</v>
      </c>
      <c r="U78" s="865" t="s">
        <v>3412</v>
      </c>
      <c r="V78" s="865" t="s">
        <v>3412</v>
      </c>
      <c r="W78" s="865" t="s">
        <v>3412</v>
      </c>
      <c r="X78" s="865" t="s">
        <v>3412</v>
      </c>
      <c r="Y78" s="865" t="s">
        <v>3412</v>
      </c>
      <c r="Z78" s="865" t="s">
        <v>3412</v>
      </c>
      <c r="AA78" s="865" t="s">
        <v>3412</v>
      </c>
      <c r="AB78" s="865" t="s">
        <v>3412</v>
      </c>
      <c r="AC78" s="865" t="s">
        <v>3412</v>
      </c>
      <c r="AD78" s="865" t="s">
        <v>3412</v>
      </c>
      <c r="AE78" s="865" t="s">
        <v>3412</v>
      </c>
      <c r="AF78" s="865" t="s">
        <v>3412</v>
      </c>
      <c r="AG78" s="865" t="s">
        <v>3412</v>
      </c>
      <c r="AH78" s="865" t="s">
        <v>3412</v>
      </c>
      <c r="AI78" s="865" t="s">
        <v>3412</v>
      </c>
      <c r="AJ78" s="865" t="s">
        <v>3412</v>
      </c>
      <c r="AK78" s="865" t="s">
        <v>3412</v>
      </c>
      <c r="AL78" s="865" t="s">
        <v>3412</v>
      </c>
      <c r="AM78" s="865" t="s">
        <v>3412</v>
      </c>
      <c r="AN78" s="865" t="s">
        <v>3412</v>
      </c>
      <c r="AO78" s="865" t="s">
        <v>3412</v>
      </c>
      <c r="AP78" s="865" t="s">
        <v>3412</v>
      </c>
      <c r="AQ78" s="865" t="s">
        <v>3412</v>
      </c>
      <c r="AR78" s="865" t="s">
        <v>3412</v>
      </c>
      <c r="AS78" s="865" t="s">
        <v>3412</v>
      </c>
      <c r="AT78" s="865" t="s">
        <v>3412</v>
      </c>
      <c r="AU78" s="865" t="s">
        <v>3412</v>
      </c>
      <c r="AV78" s="865" t="s">
        <v>3412</v>
      </c>
      <c r="AW78" s="865" t="s">
        <v>3412</v>
      </c>
      <c r="AX78" s="865" t="s">
        <v>3412</v>
      </c>
      <c r="AY78" s="865" t="s">
        <v>3412</v>
      </c>
      <c r="AZ78" s="865" t="s">
        <v>3412</v>
      </c>
      <c r="BA78" s="865" t="s">
        <v>3412</v>
      </c>
      <c r="BB78" s="865" t="s">
        <v>3412</v>
      </c>
      <c r="BC78" s="865" t="s">
        <v>3412</v>
      </c>
      <c r="BD78" s="865" t="s">
        <v>3412</v>
      </c>
      <c r="BE78" s="865" t="s">
        <v>3412</v>
      </c>
      <c r="BF78" s="865" t="s">
        <v>3412</v>
      </c>
      <c r="BG78" s="865" t="s">
        <v>3412</v>
      </c>
      <c r="BH78" s="865" t="s">
        <v>3412</v>
      </c>
      <c r="BI78" s="865" t="s">
        <v>3412</v>
      </c>
      <c r="BJ78" s="865" t="s">
        <v>3412</v>
      </c>
      <c r="BK78" s="865" t="s">
        <v>3412</v>
      </c>
      <c r="BL78" s="865" t="s">
        <v>3412</v>
      </c>
      <c r="BM78" s="865" t="s">
        <v>3412</v>
      </c>
      <c r="BN78" s="865" t="s">
        <v>3412</v>
      </c>
    </row>
    <row r="79" spans="1:66" ht="12.75">
      <c r="A79" s="868"/>
      <c r="B79" s="870" t="s">
        <v>5941</v>
      </c>
      <c r="C79" s="871" t="s">
        <v>6078</v>
      </c>
      <c r="D79" s="865">
        <v>0</v>
      </c>
      <c r="E79" s="865">
        <v>0</v>
      </c>
      <c r="F79" s="865">
        <v>0</v>
      </c>
      <c r="G79" s="865">
        <v>0</v>
      </c>
      <c r="H79" s="865">
        <v>0</v>
      </c>
      <c r="I79" s="865" t="s">
        <v>3412</v>
      </c>
      <c r="J79" s="865" t="s">
        <v>3412</v>
      </c>
      <c r="K79" s="865" t="s">
        <v>3412</v>
      </c>
      <c r="L79" s="865" t="s">
        <v>3412</v>
      </c>
      <c r="M79" s="865" t="s">
        <v>3412</v>
      </c>
      <c r="N79" s="865" t="s">
        <v>3412</v>
      </c>
      <c r="O79" s="865" t="s">
        <v>3412</v>
      </c>
      <c r="P79" s="865" t="s">
        <v>3412</v>
      </c>
      <c r="Q79" s="865" t="s">
        <v>3412</v>
      </c>
      <c r="R79" s="865" t="s">
        <v>3412</v>
      </c>
      <c r="S79" s="865" t="s">
        <v>3412</v>
      </c>
      <c r="T79" s="865" t="s">
        <v>3412</v>
      </c>
      <c r="U79" s="865" t="s">
        <v>3412</v>
      </c>
      <c r="V79" s="865" t="s">
        <v>3412</v>
      </c>
      <c r="W79" s="865" t="s">
        <v>3412</v>
      </c>
      <c r="X79" s="865" t="s">
        <v>3412</v>
      </c>
      <c r="Y79" s="865" t="s">
        <v>3412</v>
      </c>
      <c r="Z79" s="865" t="s">
        <v>3412</v>
      </c>
      <c r="AA79" s="865" t="s">
        <v>3412</v>
      </c>
      <c r="AB79" s="865" t="s">
        <v>3412</v>
      </c>
      <c r="AC79" s="865" t="s">
        <v>3412</v>
      </c>
      <c r="AD79" s="865" t="s">
        <v>3412</v>
      </c>
      <c r="AE79" s="865" t="s">
        <v>3412</v>
      </c>
      <c r="AF79" s="865" t="s">
        <v>3412</v>
      </c>
      <c r="AG79" s="865" t="s">
        <v>3412</v>
      </c>
      <c r="AH79" s="865" t="s">
        <v>3412</v>
      </c>
      <c r="AI79" s="865" t="s">
        <v>3412</v>
      </c>
      <c r="AJ79" s="865" t="s">
        <v>3412</v>
      </c>
      <c r="AK79" s="865" t="s">
        <v>3412</v>
      </c>
      <c r="AL79" s="865" t="s">
        <v>3412</v>
      </c>
      <c r="AM79" s="865" t="s">
        <v>3412</v>
      </c>
      <c r="AN79" s="865" t="s">
        <v>3412</v>
      </c>
      <c r="AO79" s="865" t="s">
        <v>3412</v>
      </c>
      <c r="AP79" s="865" t="s">
        <v>3412</v>
      </c>
      <c r="AQ79" s="865" t="s">
        <v>3412</v>
      </c>
      <c r="AR79" s="865" t="s">
        <v>3412</v>
      </c>
      <c r="AS79" s="865" t="s">
        <v>3412</v>
      </c>
      <c r="AT79" s="865" t="s">
        <v>3412</v>
      </c>
      <c r="AU79" s="865" t="s">
        <v>3412</v>
      </c>
      <c r="AV79" s="865" t="s">
        <v>3412</v>
      </c>
      <c r="AW79" s="865" t="s">
        <v>3412</v>
      </c>
      <c r="AX79" s="865" t="s">
        <v>3412</v>
      </c>
      <c r="AY79" s="865" t="s">
        <v>3412</v>
      </c>
      <c r="AZ79" s="865" t="s">
        <v>3412</v>
      </c>
      <c r="BA79" s="865" t="s">
        <v>3412</v>
      </c>
      <c r="BB79" s="865" t="s">
        <v>3412</v>
      </c>
      <c r="BC79" s="865" t="s">
        <v>3412</v>
      </c>
      <c r="BD79" s="865" t="s">
        <v>3412</v>
      </c>
      <c r="BE79" s="865" t="s">
        <v>3412</v>
      </c>
      <c r="BF79" s="865" t="s">
        <v>3412</v>
      </c>
      <c r="BG79" s="865" t="s">
        <v>3412</v>
      </c>
      <c r="BH79" s="865" t="s">
        <v>3412</v>
      </c>
      <c r="BI79" s="865" t="s">
        <v>3412</v>
      </c>
      <c r="BJ79" s="865" t="s">
        <v>3412</v>
      </c>
      <c r="BK79" s="865" t="s">
        <v>3412</v>
      </c>
      <c r="BL79" s="865" t="s">
        <v>3412</v>
      </c>
      <c r="BM79" s="865" t="s">
        <v>3412</v>
      </c>
      <c r="BN79" s="865" t="s">
        <v>3412</v>
      </c>
    </row>
    <row r="80" spans="1:66" ht="12.75">
      <c r="A80" s="868"/>
      <c r="B80" s="870" t="s">
        <v>5942</v>
      </c>
      <c r="C80" s="871" t="s">
        <v>6078</v>
      </c>
      <c r="D80" s="865">
        <v>0</v>
      </c>
      <c r="E80" s="865">
        <v>0</v>
      </c>
      <c r="F80" s="865">
        <v>0</v>
      </c>
      <c r="G80" s="865">
        <v>0</v>
      </c>
      <c r="H80" s="865">
        <v>0</v>
      </c>
      <c r="I80" s="865" t="s">
        <v>3412</v>
      </c>
      <c r="J80" s="865" t="s">
        <v>3412</v>
      </c>
      <c r="K80" s="865" t="s">
        <v>3412</v>
      </c>
      <c r="L80" s="865" t="s">
        <v>3412</v>
      </c>
      <c r="M80" s="865" t="s">
        <v>3412</v>
      </c>
      <c r="N80" s="865" t="s">
        <v>3412</v>
      </c>
      <c r="O80" s="865" t="s">
        <v>3412</v>
      </c>
      <c r="P80" s="865" t="s">
        <v>3412</v>
      </c>
      <c r="Q80" s="865" t="s">
        <v>3412</v>
      </c>
      <c r="R80" s="865" t="s">
        <v>3412</v>
      </c>
      <c r="S80" s="865" t="s">
        <v>3412</v>
      </c>
      <c r="T80" s="865" t="s">
        <v>3412</v>
      </c>
      <c r="U80" s="865" t="s">
        <v>3412</v>
      </c>
      <c r="V80" s="865" t="s">
        <v>3412</v>
      </c>
      <c r="W80" s="865" t="s">
        <v>3412</v>
      </c>
      <c r="X80" s="865" t="s">
        <v>3412</v>
      </c>
      <c r="Y80" s="865" t="s">
        <v>3412</v>
      </c>
      <c r="Z80" s="865" t="s">
        <v>3412</v>
      </c>
      <c r="AA80" s="865" t="s">
        <v>3412</v>
      </c>
      <c r="AB80" s="865" t="s">
        <v>3412</v>
      </c>
      <c r="AC80" s="865" t="s">
        <v>3412</v>
      </c>
      <c r="AD80" s="865" t="s">
        <v>3412</v>
      </c>
      <c r="AE80" s="865" t="s">
        <v>3412</v>
      </c>
      <c r="AF80" s="865" t="s">
        <v>3412</v>
      </c>
      <c r="AG80" s="865" t="s">
        <v>3412</v>
      </c>
      <c r="AH80" s="865" t="s">
        <v>3412</v>
      </c>
      <c r="AI80" s="865" t="s">
        <v>3412</v>
      </c>
      <c r="AJ80" s="865" t="s">
        <v>3412</v>
      </c>
      <c r="AK80" s="865" t="s">
        <v>3412</v>
      </c>
      <c r="AL80" s="865" t="s">
        <v>3412</v>
      </c>
      <c r="AM80" s="865" t="s">
        <v>3412</v>
      </c>
      <c r="AN80" s="865" t="s">
        <v>3412</v>
      </c>
      <c r="AO80" s="865" t="s">
        <v>3412</v>
      </c>
      <c r="AP80" s="865" t="s">
        <v>3412</v>
      </c>
      <c r="AQ80" s="865" t="s">
        <v>3412</v>
      </c>
      <c r="AR80" s="865" t="s">
        <v>3412</v>
      </c>
      <c r="AS80" s="865" t="s">
        <v>3412</v>
      </c>
      <c r="AT80" s="865" t="s">
        <v>3412</v>
      </c>
      <c r="AU80" s="865" t="s">
        <v>3412</v>
      </c>
      <c r="AV80" s="865" t="s">
        <v>3412</v>
      </c>
      <c r="AW80" s="865" t="s">
        <v>3412</v>
      </c>
      <c r="AX80" s="865" t="s">
        <v>3412</v>
      </c>
      <c r="AY80" s="865" t="s">
        <v>3412</v>
      </c>
      <c r="AZ80" s="865" t="s">
        <v>3412</v>
      </c>
      <c r="BA80" s="865" t="s">
        <v>3412</v>
      </c>
      <c r="BB80" s="865" t="s">
        <v>3412</v>
      </c>
      <c r="BC80" s="865" t="s">
        <v>3412</v>
      </c>
      <c r="BD80" s="865" t="s">
        <v>3412</v>
      </c>
      <c r="BE80" s="865" t="s">
        <v>3412</v>
      </c>
      <c r="BF80" s="865" t="s">
        <v>3412</v>
      </c>
      <c r="BG80" s="865" t="s">
        <v>3412</v>
      </c>
      <c r="BH80" s="865" t="s">
        <v>3412</v>
      </c>
      <c r="BI80" s="865" t="s">
        <v>3412</v>
      </c>
      <c r="BJ80" s="865" t="s">
        <v>3412</v>
      </c>
      <c r="BK80" s="865" t="s">
        <v>3412</v>
      </c>
      <c r="BL80" s="865" t="s">
        <v>3412</v>
      </c>
      <c r="BM80" s="865" t="s">
        <v>3412</v>
      </c>
      <c r="BN80" s="865" t="s">
        <v>3412</v>
      </c>
    </row>
    <row r="81" spans="1:66" ht="12.75">
      <c r="A81" s="860" t="s">
        <v>12491</v>
      </c>
      <c r="B81" s="868" t="s">
        <v>5943</v>
      </c>
      <c r="C81" s="869" t="s">
        <v>6078</v>
      </c>
      <c r="D81" s="865">
        <v>19542654690</v>
      </c>
      <c r="E81" s="865">
        <v>0</v>
      </c>
      <c r="F81" s="865">
        <v>19542654690</v>
      </c>
      <c r="G81" s="865">
        <v>19542654690</v>
      </c>
      <c r="H81" s="865">
        <v>0</v>
      </c>
      <c r="I81" s="865" t="s">
        <v>3412</v>
      </c>
      <c r="J81" s="865" t="s">
        <v>3412</v>
      </c>
      <c r="K81" s="865" t="s">
        <v>3412</v>
      </c>
      <c r="L81" s="865" t="s">
        <v>3412</v>
      </c>
      <c r="M81" s="865" t="s">
        <v>3412</v>
      </c>
      <c r="N81" s="865" t="s">
        <v>3412</v>
      </c>
      <c r="O81" s="865" t="s">
        <v>3412</v>
      </c>
      <c r="P81" s="865" t="s">
        <v>3412</v>
      </c>
      <c r="Q81" s="865" t="s">
        <v>3412</v>
      </c>
      <c r="R81" s="865" t="s">
        <v>3412</v>
      </c>
      <c r="S81" s="865" t="s">
        <v>3412</v>
      </c>
      <c r="T81" s="865" t="s">
        <v>3412</v>
      </c>
      <c r="U81" s="865" t="s">
        <v>3412</v>
      </c>
      <c r="V81" s="865" t="s">
        <v>3412</v>
      </c>
      <c r="W81" s="865" t="s">
        <v>3412</v>
      </c>
      <c r="X81" s="865" t="s">
        <v>3412</v>
      </c>
      <c r="Y81" s="865" t="s">
        <v>3412</v>
      </c>
      <c r="Z81" s="865" t="s">
        <v>3412</v>
      </c>
      <c r="AA81" s="865" t="s">
        <v>3412</v>
      </c>
      <c r="AB81" s="865" t="s">
        <v>3412</v>
      </c>
      <c r="AC81" s="865" t="s">
        <v>3412</v>
      </c>
      <c r="AD81" s="865" t="s">
        <v>3412</v>
      </c>
      <c r="AE81" s="865" t="s">
        <v>3412</v>
      </c>
      <c r="AF81" s="865" t="s">
        <v>3412</v>
      </c>
      <c r="AG81" s="865" t="s">
        <v>3412</v>
      </c>
      <c r="AH81" s="865" t="s">
        <v>3412</v>
      </c>
      <c r="AI81" s="865" t="s">
        <v>3412</v>
      </c>
      <c r="AJ81" s="865" t="s">
        <v>3412</v>
      </c>
      <c r="AK81" s="865" t="s">
        <v>3412</v>
      </c>
      <c r="AL81" s="865" t="s">
        <v>3412</v>
      </c>
      <c r="AM81" s="865" t="s">
        <v>3412</v>
      </c>
      <c r="AN81" s="865" t="s">
        <v>3412</v>
      </c>
      <c r="AO81" s="865" t="s">
        <v>3412</v>
      </c>
      <c r="AP81" s="865" t="s">
        <v>3412</v>
      </c>
      <c r="AQ81" s="865" t="s">
        <v>3412</v>
      </c>
      <c r="AR81" s="865" t="s">
        <v>3412</v>
      </c>
      <c r="AS81" s="865" t="s">
        <v>3412</v>
      </c>
      <c r="AT81" s="865" t="s">
        <v>3412</v>
      </c>
      <c r="AU81" s="865" t="s">
        <v>3412</v>
      </c>
      <c r="AV81" s="865" t="s">
        <v>3412</v>
      </c>
      <c r="AW81" s="865" t="s">
        <v>3412</v>
      </c>
      <c r="AX81" s="865" t="s">
        <v>3412</v>
      </c>
      <c r="AY81" s="865" t="s">
        <v>3412</v>
      </c>
      <c r="AZ81" s="865" t="s">
        <v>3412</v>
      </c>
      <c r="BA81" s="865" t="s">
        <v>3412</v>
      </c>
      <c r="BB81" s="865" t="s">
        <v>3412</v>
      </c>
      <c r="BC81" s="865" t="s">
        <v>3412</v>
      </c>
      <c r="BD81" s="865" t="s">
        <v>3412</v>
      </c>
      <c r="BE81" s="865" t="s">
        <v>3412</v>
      </c>
      <c r="BF81" s="865" t="s">
        <v>3412</v>
      </c>
      <c r="BG81" s="865" t="s">
        <v>3412</v>
      </c>
      <c r="BH81" s="865" t="s">
        <v>3412</v>
      </c>
      <c r="BI81" s="865" t="s">
        <v>3412</v>
      </c>
      <c r="BJ81" s="865" t="s">
        <v>3412</v>
      </c>
      <c r="BK81" s="865" t="s">
        <v>3412</v>
      </c>
      <c r="BL81" s="865" t="s">
        <v>3412</v>
      </c>
      <c r="BM81" s="865" t="s">
        <v>3412</v>
      </c>
      <c r="BN81" s="865" t="s">
        <v>3412</v>
      </c>
    </row>
    <row r="82" spans="1:66" ht="12.75">
      <c r="A82" s="868"/>
      <c r="B82" s="870" t="s">
        <v>5944</v>
      </c>
      <c r="C82" s="871" t="s">
        <v>6078</v>
      </c>
      <c r="D82" s="865">
        <v>22635199674</v>
      </c>
      <c r="E82" s="865">
        <v>0</v>
      </c>
      <c r="F82" s="865">
        <v>22635199674</v>
      </c>
      <c r="G82" s="865">
        <v>22635199674</v>
      </c>
      <c r="H82" s="865">
        <v>0</v>
      </c>
      <c r="I82" s="865" t="s">
        <v>3412</v>
      </c>
      <c r="J82" s="865" t="s">
        <v>3412</v>
      </c>
      <c r="K82" s="865" t="s">
        <v>3412</v>
      </c>
      <c r="L82" s="865" t="s">
        <v>3412</v>
      </c>
      <c r="M82" s="865" t="s">
        <v>3412</v>
      </c>
      <c r="N82" s="865" t="s">
        <v>3412</v>
      </c>
      <c r="O82" s="865" t="s">
        <v>3412</v>
      </c>
      <c r="P82" s="865" t="s">
        <v>3412</v>
      </c>
      <c r="Q82" s="865" t="s">
        <v>3412</v>
      </c>
      <c r="R82" s="865" t="s">
        <v>3412</v>
      </c>
      <c r="S82" s="865" t="s">
        <v>3412</v>
      </c>
      <c r="T82" s="865" t="s">
        <v>3412</v>
      </c>
      <c r="U82" s="865" t="s">
        <v>3412</v>
      </c>
      <c r="V82" s="865" t="s">
        <v>3412</v>
      </c>
      <c r="W82" s="865" t="s">
        <v>3412</v>
      </c>
      <c r="X82" s="865" t="s">
        <v>3412</v>
      </c>
      <c r="Y82" s="865" t="s">
        <v>3412</v>
      </c>
      <c r="Z82" s="865" t="s">
        <v>3412</v>
      </c>
      <c r="AA82" s="865" t="s">
        <v>3412</v>
      </c>
      <c r="AB82" s="865" t="s">
        <v>3412</v>
      </c>
      <c r="AC82" s="865" t="s">
        <v>3412</v>
      </c>
      <c r="AD82" s="865" t="s">
        <v>3412</v>
      </c>
      <c r="AE82" s="865" t="s">
        <v>3412</v>
      </c>
      <c r="AF82" s="865" t="s">
        <v>3412</v>
      </c>
      <c r="AG82" s="865" t="s">
        <v>3412</v>
      </c>
      <c r="AH82" s="865" t="s">
        <v>3412</v>
      </c>
      <c r="AI82" s="865" t="s">
        <v>3412</v>
      </c>
      <c r="AJ82" s="865" t="s">
        <v>3412</v>
      </c>
      <c r="AK82" s="865" t="s">
        <v>3412</v>
      </c>
      <c r="AL82" s="865" t="s">
        <v>3412</v>
      </c>
      <c r="AM82" s="865" t="s">
        <v>3412</v>
      </c>
      <c r="AN82" s="865" t="s">
        <v>3412</v>
      </c>
      <c r="AO82" s="865" t="s">
        <v>3412</v>
      </c>
      <c r="AP82" s="865" t="s">
        <v>3412</v>
      </c>
      <c r="AQ82" s="865" t="s">
        <v>3412</v>
      </c>
      <c r="AR82" s="865" t="s">
        <v>3412</v>
      </c>
      <c r="AS82" s="865" t="s">
        <v>3412</v>
      </c>
      <c r="AT82" s="865" t="s">
        <v>3412</v>
      </c>
      <c r="AU82" s="865" t="s">
        <v>3412</v>
      </c>
      <c r="AV82" s="865" t="s">
        <v>3412</v>
      </c>
      <c r="AW82" s="865" t="s">
        <v>3412</v>
      </c>
      <c r="AX82" s="865" t="s">
        <v>3412</v>
      </c>
      <c r="AY82" s="865" t="s">
        <v>3412</v>
      </c>
      <c r="AZ82" s="865" t="s">
        <v>3412</v>
      </c>
      <c r="BA82" s="865" t="s">
        <v>3412</v>
      </c>
      <c r="BB82" s="865" t="s">
        <v>3412</v>
      </c>
      <c r="BC82" s="865" t="s">
        <v>3412</v>
      </c>
      <c r="BD82" s="865" t="s">
        <v>3412</v>
      </c>
      <c r="BE82" s="865" t="s">
        <v>3412</v>
      </c>
      <c r="BF82" s="865" t="s">
        <v>3412</v>
      </c>
      <c r="BG82" s="865" t="s">
        <v>3412</v>
      </c>
      <c r="BH82" s="865" t="s">
        <v>3412</v>
      </c>
      <c r="BI82" s="865" t="s">
        <v>3412</v>
      </c>
      <c r="BJ82" s="865" t="s">
        <v>3412</v>
      </c>
      <c r="BK82" s="865" t="s">
        <v>3412</v>
      </c>
      <c r="BL82" s="865" t="s">
        <v>3412</v>
      </c>
      <c r="BM82" s="865" t="s">
        <v>3412</v>
      </c>
      <c r="BN82" s="865" t="s">
        <v>3412</v>
      </c>
    </row>
    <row r="83" spans="1:66" ht="12.75">
      <c r="A83" s="868"/>
      <c r="B83" s="870" t="s">
        <v>5945</v>
      </c>
      <c r="C83" s="871" t="s">
        <v>6078</v>
      </c>
      <c r="D83" s="865">
        <v>-3092544984</v>
      </c>
      <c r="E83" s="865">
        <v>0</v>
      </c>
      <c r="F83" s="865">
        <v>-3092544984</v>
      </c>
      <c r="G83" s="865">
        <v>-3092544984</v>
      </c>
      <c r="H83" s="865">
        <v>0</v>
      </c>
      <c r="I83" s="865" t="s">
        <v>3412</v>
      </c>
      <c r="J83" s="865" t="s">
        <v>3412</v>
      </c>
      <c r="K83" s="865" t="s">
        <v>3412</v>
      </c>
      <c r="L83" s="865" t="s">
        <v>3412</v>
      </c>
      <c r="M83" s="865" t="s">
        <v>3412</v>
      </c>
      <c r="N83" s="865" t="s">
        <v>3412</v>
      </c>
      <c r="O83" s="865" t="s">
        <v>3412</v>
      </c>
      <c r="P83" s="865" t="s">
        <v>3412</v>
      </c>
      <c r="Q83" s="865" t="s">
        <v>3412</v>
      </c>
      <c r="R83" s="865" t="s">
        <v>3412</v>
      </c>
      <c r="S83" s="865" t="s">
        <v>3412</v>
      </c>
      <c r="T83" s="865" t="s">
        <v>3412</v>
      </c>
      <c r="U83" s="865" t="s">
        <v>3412</v>
      </c>
      <c r="V83" s="865" t="s">
        <v>3412</v>
      </c>
      <c r="W83" s="865" t="s">
        <v>3412</v>
      </c>
      <c r="X83" s="865" t="s">
        <v>3412</v>
      </c>
      <c r="Y83" s="865" t="s">
        <v>3412</v>
      </c>
      <c r="Z83" s="865" t="s">
        <v>3412</v>
      </c>
      <c r="AA83" s="865" t="s">
        <v>3412</v>
      </c>
      <c r="AB83" s="865" t="s">
        <v>3412</v>
      </c>
      <c r="AC83" s="865" t="s">
        <v>3412</v>
      </c>
      <c r="AD83" s="865" t="s">
        <v>3412</v>
      </c>
      <c r="AE83" s="865" t="s">
        <v>3412</v>
      </c>
      <c r="AF83" s="865" t="s">
        <v>3412</v>
      </c>
      <c r="AG83" s="865" t="s">
        <v>3412</v>
      </c>
      <c r="AH83" s="865" t="s">
        <v>3412</v>
      </c>
      <c r="AI83" s="865" t="s">
        <v>3412</v>
      </c>
      <c r="AJ83" s="865" t="s">
        <v>3412</v>
      </c>
      <c r="AK83" s="865" t="s">
        <v>3412</v>
      </c>
      <c r="AL83" s="865" t="s">
        <v>3412</v>
      </c>
      <c r="AM83" s="865" t="s">
        <v>3412</v>
      </c>
      <c r="AN83" s="865" t="s">
        <v>3412</v>
      </c>
      <c r="AO83" s="865" t="s">
        <v>3412</v>
      </c>
      <c r="AP83" s="865" t="s">
        <v>3412</v>
      </c>
      <c r="AQ83" s="865" t="s">
        <v>3412</v>
      </c>
      <c r="AR83" s="865" t="s">
        <v>3412</v>
      </c>
      <c r="AS83" s="865" t="s">
        <v>3412</v>
      </c>
      <c r="AT83" s="865" t="s">
        <v>3412</v>
      </c>
      <c r="AU83" s="865" t="s">
        <v>3412</v>
      </c>
      <c r="AV83" s="865" t="s">
        <v>3412</v>
      </c>
      <c r="AW83" s="865" t="s">
        <v>3412</v>
      </c>
      <c r="AX83" s="865" t="s">
        <v>3412</v>
      </c>
      <c r="AY83" s="865" t="s">
        <v>3412</v>
      </c>
      <c r="AZ83" s="865" t="s">
        <v>3412</v>
      </c>
      <c r="BA83" s="865" t="s">
        <v>3412</v>
      </c>
      <c r="BB83" s="865" t="s">
        <v>3412</v>
      </c>
      <c r="BC83" s="865" t="s">
        <v>3412</v>
      </c>
      <c r="BD83" s="865" t="s">
        <v>3412</v>
      </c>
      <c r="BE83" s="865" t="s">
        <v>3412</v>
      </c>
      <c r="BF83" s="865" t="s">
        <v>3412</v>
      </c>
      <c r="BG83" s="865" t="s">
        <v>3412</v>
      </c>
      <c r="BH83" s="865" t="s">
        <v>3412</v>
      </c>
      <c r="BI83" s="865" t="s">
        <v>3412</v>
      </c>
      <c r="BJ83" s="865" t="s">
        <v>3412</v>
      </c>
      <c r="BK83" s="865" t="s">
        <v>3412</v>
      </c>
      <c r="BL83" s="865" t="s">
        <v>3412</v>
      </c>
      <c r="BM83" s="865" t="s">
        <v>3412</v>
      </c>
      <c r="BN83" s="865" t="s">
        <v>3412</v>
      </c>
    </row>
    <row r="84" spans="1:66" ht="12.75">
      <c r="A84" s="860" t="s">
        <v>13295</v>
      </c>
      <c r="B84" s="861" t="s">
        <v>5946</v>
      </c>
      <c r="C84" s="862" t="s">
        <v>6078</v>
      </c>
      <c r="D84" s="863">
        <v>21066182390</v>
      </c>
      <c r="E84" s="863">
        <v>0</v>
      </c>
      <c r="F84" s="863">
        <v>21066182390</v>
      </c>
      <c r="G84" s="863">
        <v>21066182390</v>
      </c>
      <c r="H84" s="863">
        <v>0</v>
      </c>
      <c r="I84" s="863" t="s">
        <v>3412</v>
      </c>
      <c r="J84" s="863" t="s">
        <v>3412</v>
      </c>
      <c r="K84" s="863" t="s">
        <v>3412</v>
      </c>
      <c r="L84" s="863" t="s">
        <v>3412</v>
      </c>
      <c r="M84" s="863" t="s">
        <v>3412</v>
      </c>
      <c r="N84" s="863" t="s">
        <v>3412</v>
      </c>
      <c r="O84" s="863" t="s">
        <v>3412</v>
      </c>
      <c r="P84" s="863" t="s">
        <v>3412</v>
      </c>
      <c r="Q84" s="863" t="s">
        <v>3412</v>
      </c>
      <c r="R84" s="863" t="s">
        <v>3412</v>
      </c>
      <c r="S84" s="863" t="s">
        <v>3412</v>
      </c>
      <c r="T84" s="863" t="s">
        <v>3412</v>
      </c>
      <c r="U84" s="863" t="s">
        <v>3412</v>
      </c>
      <c r="V84" s="863" t="s">
        <v>3412</v>
      </c>
      <c r="W84" s="863" t="s">
        <v>3412</v>
      </c>
      <c r="X84" s="863" t="s">
        <v>3412</v>
      </c>
      <c r="Y84" s="863" t="s">
        <v>3412</v>
      </c>
      <c r="Z84" s="863" t="s">
        <v>3412</v>
      </c>
      <c r="AA84" s="863" t="s">
        <v>3412</v>
      </c>
      <c r="AB84" s="863" t="s">
        <v>3412</v>
      </c>
      <c r="AC84" s="863" t="s">
        <v>3412</v>
      </c>
      <c r="AD84" s="863" t="s">
        <v>3412</v>
      </c>
      <c r="AE84" s="863" t="s">
        <v>3412</v>
      </c>
      <c r="AF84" s="863" t="s">
        <v>3412</v>
      </c>
      <c r="AG84" s="863" t="s">
        <v>3412</v>
      </c>
      <c r="AH84" s="863" t="s">
        <v>3412</v>
      </c>
      <c r="AI84" s="863" t="s">
        <v>3412</v>
      </c>
      <c r="AJ84" s="863" t="s">
        <v>3412</v>
      </c>
      <c r="AK84" s="863" t="s">
        <v>3412</v>
      </c>
      <c r="AL84" s="863" t="s">
        <v>3412</v>
      </c>
      <c r="AM84" s="863" t="s">
        <v>3412</v>
      </c>
      <c r="AN84" s="863" t="s">
        <v>3412</v>
      </c>
      <c r="AO84" s="863" t="s">
        <v>3412</v>
      </c>
      <c r="AP84" s="863" t="s">
        <v>3412</v>
      </c>
      <c r="AQ84" s="863" t="s">
        <v>3412</v>
      </c>
      <c r="AR84" s="863" t="s">
        <v>3412</v>
      </c>
      <c r="AS84" s="863" t="s">
        <v>3412</v>
      </c>
      <c r="AT84" s="863" t="s">
        <v>3412</v>
      </c>
      <c r="AU84" s="863" t="s">
        <v>3412</v>
      </c>
      <c r="AV84" s="863" t="s">
        <v>3412</v>
      </c>
      <c r="AW84" s="863" t="s">
        <v>3412</v>
      </c>
      <c r="AX84" s="863" t="s">
        <v>3412</v>
      </c>
      <c r="AY84" s="863" t="s">
        <v>3412</v>
      </c>
      <c r="AZ84" s="863" t="s">
        <v>3412</v>
      </c>
      <c r="BA84" s="863" t="s">
        <v>3412</v>
      </c>
      <c r="BB84" s="863" t="s">
        <v>3412</v>
      </c>
      <c r="BC84" s="863" t="s">
        <v>3412</v>
      </c>
      <c r="BD84" s="863" t="s">
        <v>3412</v>
      </c>
      <c r="BE84" s="863" t="s">
        <v>3412</v>
      </c>
      <c r="BF84" s="863" t="s">
        <v>3412</v>
      </c>
      <c r="BG84" s="863" t="s">
        <v>3412</v>
      </c>
      <c r="BH84" s="863" t="s">
        <v>3412</v>
      </c>
      <c r="BI84" s="863" t="s">
        <v>3412</v>
      </c>
      <c r="BJ84" s="863" t="s">
        <v>3412</v>
      </c>
      <c r="BK84" s="863" t="s">
        <v>3412</v>
      </c>
      <c r="BL84" s="863" t="s">
        <v>3412</v>
      </c>
      <c r="BM84" s="863" t="s">
        <v>3412</v>
      </c>
      <c r="BN84" s="863" t="s">
        <v>3412</v>
      </c>
    </row>
    <row r="85" spans="1:66" ht="12.75" hidden="1">
      <c r="A85" s="860"/>
      <c r="B85" s="861" t="s">
        <v>5947</v>
      </c>
      <c r="C85" s="862"/>
      <c r="D85" s="865">
        <v>0</v>
      </c>
      <c r="E85" s="865">
        <v>0</v>
      </c>
      <c r="F85" s="865">
        <v>0</v>
      </c>
      <c r="G85" s="865">
        <v>0</v>
      </c>
      <c r="H85" s="865">
        <v>0</v>
      </c>
      <c r="I85" s="865" t="s">
        <v>3412</v>
      </c>
      <c r="J85" s="865" t="s">
        <v>3412</v>
      </c>
      <c r="K85" s="865" t="s">
        <v>3412</v>
      </c>
      <c r="L85" s="865" t="s">
        <v>3412</v>
      </c>
      <c r="M85" s="865" t="s">
        <v>3412</v>
      </c>
      <c r="N85" s="865" t="s">
        <v>3412</v>
      </c>
      <c r="O85" s="865" t="s">
        <v>3412</v>
      </c>
      <c r="P85" s="865" t="s">
        <v>3412</v>
      </c>
      <c r="Q85" s="865" t="s">
        <v>3412</v>
      </c>
      <c r="R85" s="865" t="s">
        <v>3412</v>
      </c>
      <c r="S85" s="865" t="s">
        <v>3412</v>
      </c>
      <c r="T85" s="865" t="s">
        <v>3412</v>
      </c>
      <c r="U85" s="865" t="s">
        <v>3412</v>
      </c>
      <c r="V85" s="865" t="s">
        <v>3412</v>
      </c>
      <c r="W85" s="865" t="s">
        <v>3412</v>
      </c>
      <c r="X85" s="865" t="s">
        <v>3412</v>
      </c>
      <c r="Y85" s="865" t="s">
        <v>3412</v>
      </c>
      <c r="Z85" s="865" t="s">
        <v>3412</v>
      </c>
      <c r="AA85" s="865" t="s">
        <v>3412</v>
      </c>
      <c r="AB85" s="865" t="s">
        <v>3412</v>
      </c>
      <c r="AC85" s="865" t="s">
        <v>3412</v>
      </c>
      <c r="AD85" s="865" t="s">
        <v>3412</v>
      </c>
      <c r="AE85" s="865" t="s">
        <v>3412</v>
      </c>
      <c r="AF85" s="865" t="s">
        <v>3412</v>
      </c>
      <c r="AG85" s="865" t="s">
        <v>3412</v>
      </c>
      <c r="AH85" s="865" t="s">
        <v>3412</v>
      </c>
      <c r="AI85" s="865" t="s">
        <v>3412</v>
      </c>
      <c r="AJ85" s="865" t="s">
        <v>3412</v>
      </c>
      <c r="AK85" s="865" t="s">
        <v>3412</v>
      </c>
      <c r="AL85" s="865" t="s">
        <v>3412</v>
      </c>
      <c r="AM85" s="865" t="s">
        <v>3412</v>
      </c>
      <c r="AN85" s="865" t="s">
        <v>3412</v>
      </c>
      <c r="AO85" s="865" t="s">
        <v>3412</v>
      </c>
      <c r="AP85" s="865" t="s">
        <v>3412</v>
      </c>
      <c r="AQ85" s="865" t="s">
        <v>3412</v>
      </c>
      <c r="AR85" s="865" t="s">
        <v>3412</v>
      </c>
      <c r="AS85" s="865" t="s">
        <v>3412</v>
      </c>
      <c r="AT85" s="865" t="s">
        <v>3412</v>
      </c>
      <c r="AU85" s="865" t="s">
        <v>3412</v>
      </c>
      <c r="AV85" s="865" t="s">
        <v>3412</v>
      </c>
      <c r="AW85" s="865" t="s">
        <v>3412</v>
      </c>
      <c r="AX85" s="865" t="s">
        <v>3412</v>
      </c>
      <c r="AY85" s="865" t="s">
        <v>3412</v>
      </c>
      <c r="AZ85" s="865" t="s">
        <v>3412</v>
      </c>
      <c r="BA85" s="865" t="s">
        <v>3412</v>
      </c>
      <c r="BB85" s="865" t="s">
        <v>3412</v>
      </c>
      <c r="BC85" s="865" t="s">
        <v>3412</v>
      </c>
      <c r="BD85" s="865" t="s">
        <v>3412</v>
      </c>
      <c r="BE85" s="865" t="s">
        <v>3412</v>
      </c>
      <c r="BF85" s="865" t="s">
        <v>3412</v>
      </c>
      <c r="BG85" s="865" t="s">
        <v>3412</v>
      </c>
      <c r="BH85" s="865" t="s">
        <v>3412</v>
      </c>
      <c r="BI85" s="865" t="s">
        <v>3412</v>
      </c>
      <c r="BJ85" s="865" t="s">
        <v>3412</v>
      </c>
      <c r="BK85" s="865" t="s">
        <v>3412</v>
      </c>
      <c r="BL85" s="865" t="s">
        <v>3412</v>
      </c>
      <c r="BM85" s="865" t="s">
        <v>3412</v>
      </c>
      <c r="BN85" s="865" t="s">
        <v>3412</v>
      </c>
    </row>
    <row r="86" spans="1:66" ht="12.75" hidden="1">
      <c r="A86" s="860"/>
      <c r="B86" s="861" t="s">
        <v>5948</v>
      </c>
      <c r="C86" s="862"/>
      <c r="D86" s="865">
        <v>21066182390</v>
      </c>
      <c r="E86" s="865">
        <v>0</v>
      </c>
      <c r="F86" s="865">
        <v>21066182390</v>
      </c>
      <c r="G86" s="865">
        <v>21066182390</v>
      </c>
      <c r="H86" s="865">
        <v>0</v>
      </c>
      <c r="I86" s="865" t="s">
        <v>3412</v>
      </c>
      <c r="J86" s="865" t="s">
        <v>3412</v>
      </c>
      <c r="K86" s="865" t="s">
        <v>3412</v>
      </c>
      <c r="L86" s="865" t="s">
        <v>3412</v>
      </c>
      <c r="M86" s="865" t="s">
        <v>3412</v>
      </c>
      <c r="N86" s="865" t="s">
        <v>3412</v>
      </c>
      <c r="O86" s="865" t="s">
        <v>3412</v>
      </c>
      <c r="P86" s="865" t="s">
        <v>3412</v>
      </c>
      <c r="Q86" s="865" t="s">
        <v>3412</v>
      </c>
      <c r="R86" s="865" t="s">
        <v>3412</v>
      </c>
      <c r="S86" s="865" t="s">
        <v>3412</v>
      </c>
      <c r="T86" s="865" t="s">
        <v>3412</v>
      </c>
      <c r="U86" s="865" t="s">
        <v>3412</v>
      </c>
      <c r="V86" s="865" t="s">
        <v>3412</v>
      </c>
      <c r="W86" s="865" t="s">
        <v>3412</v>
      </c>
      <c r="X86" s="865" t="s">
        <v>3412</v>
      </c>
      <c r="Y86" s="865" t="s">
        <v>3412</v>
      </c>
      <c r="Z86" s="865" t="s">
        <v>3412</v>
      </c>
      <c r="AA86" s="865" t="s">
        <v>3412</v>
      </c>
      <c r="AB86" s="865" t="s">
        <v>3412</v>
      </c>
      <c r="AC86" s="865" t="s">
        <v>3412</v>
      </c>
      <c r="AD86" s="865" t="s">
        <v>3412</v>
      </c>
      <c r="AE86" s="865" t="s">
        <v>3412</v>
      </c>
      <c r="AF86" s="865" t="s">
        <v>3412</v>
      </c>
      <c r="AG86" s="865" t="s">
        <v>3412</v>
      </c>
      <c r="AH86" s="865" t="s">
        <v>3412</v>
      </c>
      <c r="AI86" s="865" t="s">
        <v>3412</v>
      </c>
      <c r="AJ86" s="865" t="s">
        <v>3412</v>
      </c>
      <c r="AK86" s="865" t="s">
        <v>3412</v>
      </c>
      <c r="AL86" s="865" t="s">
        <v>3412</v>
      </c>
      <c r="AM86" s="865" t="s">
        <v>3412</v>
      </c>
      <c r="AN86" s="865" t="s">
        <v>3412</v>
      </c>
      <c r="AO86" s="865" t="s">
        <v>3412</v>
      </c>
      <c r="AP86" s="865" t="s">
        <v>3412</v>
      </c>
      <c r="AQ86" s="865" t="s">
        <v>3412</v>
      </c>
      <c r="AR86" s="865" t="s">
        <v>3412</v>
      </c>
      <c r="AS86" s="865" t="s">
        <v>3412</v>
      </c>
      <c r="AT86" s="865" t="s">
        <v>3412</v>
      </c>
      <c r="AU86" s="865" t="s">
        <v>3412</v>
      </c>
      <c r="AV86" s="865" t="s">
        <v>3412</v>
      </c>
      <c r="AW86" s="865" t="s">
        <v>3412</v>
      </c>
      <c r="AX86" s="865" t="s">
        <v>3412</v>
      </c>
      <c r="AY86" s="865" t="s">
        <v>3412</v>
      </c>
      <c r="AZ86" s="865" t="s">
        <v>3412</v>
      </c>
      <c r="BA86" s="865" t="s">
        <v>3412</v>
      </c>
      <c r="BB86" s="865" t="s">
        <v>3412</v>
      </c>
      <c r="BC86" s="865" t="s">
        <v>3412</v>
      </c>
      <c r="BD86" s="865" t="s">
        <v>3412</v>
      </c>
      <c r="BE86" s="865" t="s">
        <v>3412</v>
      </c>
      <c r="BF86" s="865" t="s">
        <v>3412</v>
      </c>
      <c r="BG86" s="865" t="s">
        <v>3412</v>
      </c>
      <c r="BH86" s="865" t="s">
        <v>3412</v>
      </c>
      <c r="BI86" s="865" t="s">
        <v>3412</v>
      </c>
      <c r="BJ86" s="865" t="s">
        <v>3412</v>
      </c>
      <c r="BK86" s="865" t="s">
        <v>3412</v>
      </c>
      <c r="BL86" s="865" t="s">
        <v>3412</v>
      </c>
      <c r="BM86" s="865" t="s">
        <v>3412</v>
      </c>
      <c r="BN86" s="865" t="s">
        <v>3412</v>
      </c>
    </row>
    <row r="87" spans="1:66" ht="12.75" hidden="1">
      <c r="A87" s="860"/>
      <c r="B87" s="861" t="s">
        <v>5949</v>
      </c>
      <c r="C87" s="862"/>
      <c r="D87" s="865">
        <v>0</v>
      </c>
      <c r="E87" s="865">
        <v>0</v>
      </c>
      <c r="F87" s="865">
        <v>0</v>
      </c>
      <c r="G87" s="865">
        <v>0</v>
      </c>
      <c r="H87" s="865">
        <v>0</v>
      </c>
      <c r="I87" s="865" t="s">
        <v>3412</v>
      </c>
      <c r="J87" s="865" t="s">
        <v>3412</v>
      </c>
      <c r="K87" s="865" t="s">
        <v>3412</v>
      </c>
      <c r="L87" s="865" t="s">
        <v>3412</v>
      </c>
      <c r="M87" s="865" t="s">
        <v>3412</v>
      </c>
      <c r="N87" s="865" t="s">
        <v>3412</v>
      </c>
      <c r="O87" s="865" t="s">
        <v>3412</v>
      </c>
      <c r="P87" s="865" t="s">
        <v>3412</v>
      </c>
      <c r="Q87" s="865" t="s">
        <v>3412</v>
      </c>
      <c r="R87" s="865" t="s">
        <v>3412</v>
      </c>
      <c r="S87" s="865" t="s">
        <v>3412</v>
      </c>
      <c r="T87" s="865" t="s">
        <v>3412</v>
      </c>
      <c r="U87" s="865" t="s">
        <v>3412</v>
      </c>
      <c r="V87" s="865" t="s">
        <v>3412</v>
      </c>
      <c r="W87" s="865" t="s">
        <v>3412</v>
      </c>
      <c r="X87" s="865" t="s">
        <v>3412</v>
      </c>
      <c r="Y87" s="865" t="s">
        <v>3412</v>
      </c>
      <c r="Z87" s="865" t="s">
        <v>3412</v>
      </c>
      <c r="AA87" s="865" t="s">
        <v>3412</v>
      </c>
      <c r="AB87" s="865" t="s">
        <v>3412</v>
      </c>
      <c r="AC87" s="865" t="s">
        <v>3412</v>
      </c>
      <c r="AD87" s="865" t="s">
        <v>3412</v>
      </c>
      <c r="AE87" s="865" t="s">
        <v>3412</v>
      </c>
      <c r="AF87" s="865" t="s">
        <v>3412</v>
      </c>
      <c r="AG87" s="865" t="s">
        <v>3412</v>
      </c>
      <c r="AH87" s="865" t="s">
        <v>3412</v>
      </c>
      <c r="AI87" s="865" t="s">
        <v>3412</v>
      </c>
      <c r="AJ87" s="865" t="s">
        <v>3412</v>
      </c>
      <c r="AK87" s="865" t="s">
        <v>3412</v>
      </c>
      <c r="AL87" s="865" t="s">
        <v>3412</v>
      </c>
      <c r="AM87" s="865" t="s">
        <v>3412</v>
      </c>
      <c r="AN87" s="865" t="s">
        <v>3412</v>
      </c>
      <c r="AO87" s="865" t="s">
        <v>3412</v>
      </c>
      <c r="AP87" s="865" t="s">
        <v>3412</v>
      </c>
      <c r="AQ87" s="865" t="s">
        <v>3412</v>
      </c>
      <c r="AR87" s="865" t="s">
        <v>3412</v>
      </c>
      <c r="AS87" s="865" t="s">
        <v>3412</v>
      </c>
      <c r="AT87" s="865" t="s">
        <v>3412</v>
      </c>
      <c r="AU87" s="865" t="s">
        <v>3412</v>
      </c>
      <c r="AV87" s="865" t="s">
        <v>3412</v>
      </c>
      <c r="AW87" s="865" t="s">
        <v>3412</v>
      </c>
      <c r="AX87" s="865" t="s">
        <v>3412</v>
      </c>
      <c r="AY87" s="865" t="s">
        <v>3412</v>
      </c>
      <c r="AZ87" s="865" t="s">
        <v>3412</v>
      </c>
      <c r="BA87" s="865" t="s">
        <v>3412</v>
      </c>
      <c r="BB87" s="865" t="s">
        <v>3412</v>
      </c>
      <c r="BC87" s="865" t="s">
        <v>3412</v>
      </c>
      <c r="BD87" s="865" t="s">
        <v>3412</v>
      </c>
      <c r="BE87" s="865" t="s">
        <v>3412</v>
      </c>
      <c r="BF87" s="865" t="s">
        <v>3412</v>
      </c>
      <c r="BG87" s="865" t="s">
        <v>3412</v>
      </c>
      <c r="BH87" s="865" t="s">
        <v>3412</v>
      </c>
      <c r="BI87" s="865" t="s">
        <v>3412</v>
      </c>
      <c r="BJ87" s="865" t="s">
        <v>3412</v>
      </c>
      <c r="BK87" s="865" t="s">
        <v>3412</v>
      </c>
      <c r="BL87" s="865" t="s">
        <v>3412</v>
      </c>
      <c r="BM87" s="865" t="s">
        <v>3412</v>
      </c>
      <c r="BN87" s="865" t="s">
        <v>3412</v>
      </c>
    </row>
    <row r="88" spans="1:66" ht="12.75">
      <c r="A88" s="858" t="s">
        <v>11875</v>
      </c>
      <c r="B88" s="858" t="s">
        <v>5950</v>
      </c>
      <c r="C88" s="855" t="s">
        <v>6078</v>
      </c>
      <c r="D88" s="859">
        <v>0</v>
      </c>
      <c r="E88" s="859">
        <v>0</v>
      </c>
      <c r="F88" s="859">
        <v>0</v>
      </c>
      <c r="G88" s="859">
        <v>0</v>
      </c>
      <c r="H88" s="859">
        <v>0</v>
      </c>
      <c r="I88" s="859" t="s">
        <v>3412</v>
      </c>
      <c r="J88" s="859" t="s">
        <v>3412</v>
      </c>
      <c r="K88" s="859" t="s">
        <v>3412</v>
      </c>
      <c r="L88" s="859" t="s">
        <v>3412</v>
      </c>
      <c r="M88" s="859" t="s">
        <v>3412</v>
      </c>
      <c r="N88" s="859" t="s">
        <v>3412</v>
      </c>
      <c r="O88" s="859" t="s">
        <v>3412</v>
      </c>
      <c r="P88" s="859" t="s">
        <v>3412</v>
      </c>
      <c r="Q88" s="859" t="s">
        <v>3412</v>
      </c>
      <c r="R88" s="859" t="s">
        <v>3412</v>
      </c>
      <c r="S88" s="859" t="s">
        <v>3412</v>
      </c>
      <c r="T88" s="859" t="s">
        <v>3412</v>
      </c>
      <c r="U88" s="859" t="s">
        <v>3412</v>
      </c>
      <c r="V88" s="859" t="s">
        <v>3412</v>
      </c>
      <c r="W88" s="859" t="s">
        <v>3412</v>
      </c>
      <c r="X88" s="859" t="s">
        <v>3412</v>
      </c>
      <c r="Y88" s="859" t="s">
        <v>3412</v>
      </c>
      <c r="Z88" s="859" t="s">
        <v>3412</v>
      </c>
      <c r="AA88" s="859" t="s">
        <v>3412</v>
      </c>
      <c r="AB88" s="859" t="s">
        <v>3412</v>
      </c>
      <c r="AC88" s="859" t="s">
        <v>3412</v>
      </c>
      <c r="AD88" s="859" t="s">
        <v>3412</v>
      </c>
      <c r="AE88" s="859" t="s">
        <v>3412</v>
      </c>
      <c r="AF88" s="859" t="s">
        <v>3412</v>
      </c>
      <c r="AG88" s="859" t="s">
        <v>3412</v>
      </c>
      <c r="AH88" s="859" t="s">
        <v>3412</v>
      </c>
      <c r="AI88" s="859" t="s">
        <v>3412</v>
      </c>
      <c r="AJ88" s="859" t="s">
        <v>3412</v>
      </c>
      <c r="AK88" s="859" t="s">
        <v>3412</v>
      </c>
      <c r="AL88" s="859" t="s">
        <v>3412</v>
      </c>
      <c r="AM88" s="859" t="s">
        <v>3412</v>
      </c>
      <c r="AN88" s="859" t="s">
        <v>3412</v>
      </c>
      <c r="AO88" s="859" t="s">
        <v>3412</v>
      </c>
      <c r="AP88" s="859" t="s">
        <v>3412</v>
      </c>
      <c r="AQ88" s="859" t="s">
        <v>3412</v>
      </c>
      <c r="AR88" s="859" t="s">
        <v>3412</v>
      </c>
      <c r="AS88" s="859" t="s">
        <v>3412</v>
      </c>
      <c r="AT88" s="859" t="s">
        <v>3412</v>
      </c>
      <c r="AU88" s="859" t="s">
        <v>3412</v>
      </c>
      <c r="AV88" s="859" t="s">
        <v>3412</v>
      </c>
      <c r="AW88" s="859" t="s">
        <v>3412</v>
      </c>
      <c r="AX88" s="859" t="s">
        <v>3412</v>
      </c>
      <c r="AY88" s="859" t="s">
        <v>3412</v>
      </c>
      <c r="AZ88" s="859" t="s">
        <v>3412</v>
      </c>
      <c r="BA88" s="859" t="s">
        <v>3412</v>
      </c>
      <c r="BB88" s="859" t="s">
        <v>3412</v>
      </c>
      <c r="BC88" s="859" t="s">
        <v>3412</v>
      </c>
      <c r="BD88" s="859" t="s">
        <v>3412</v>
      </c>
      <c r="BE88" s="859" t="s">
        <v>3412</v>
      </c>
      <c r="BF88" s="859" t="s">
        <v>3412</v>
      </c>
      <c r="BG88" s="859" t="s">
        <v>3412</v>
      </c>
      <c r="BH88" s="859" t="s">
        <v>3412</v>
      </c>
      <c r="BI88" s="859" t="s">
        <v>3412</v>
      </c>
      <c r="BJ88" s="859" t="s">
        <v>3412</v>
      </c>
      <c r="BK88" s="859" t="s">
        <v>3412</v>
      </c>
      <c r="BL88" s="859" t="s">
        <v>3412</v>
      </c>
      <c r="BM88" s="859" t="s">
        <v>3412</v>
      </c>
      <c r="BN88" s="859" t="s">
        <v>3412</v>
      </c>
    </row>
    <row r="89" spans="1:66" ht="12.75">
      <c r="A89" s="868"/>
      <c r="B89" s="861" t="s">
        <v>222</v>
      </c>
      <c r="C89" s="862" t="s">
        <v>6078</v>
      </c>
      <c r="D89" s="865">
        <v>0</v>
      </c>
      <c r="E89" s="865">
        <v>0</v>
      </c>
      <c r="F89" s="865">
        <v>0</v>
      </c>
      <c r="G89" s="865">
        <v>0</v>
      </c>
      <c r="H89" s="865">
        <v>0</v>
      </c>
      <c r="I89" s="865" t="s">
        <v>3412</v>
      </c>
      <c r="J89" s="865" t="s">
        <v>3412</v>
      </c>
      <c r="K89" s="865" t="s">
        <v>3412</v>
      </c>
      <c r="L89" s="865" t="s">
        <v>3412</v>
      </c>
      <c r="M89" s="865" t="s">
        <v>3412</v>
      </c>
      <c r="N89" s="865" t="s">
        <v>3412</v>
      </c>
      <c r="O89" s="865" t="s">
        <v>3412</v>
      </c>
      <c r="P89" s="865" t="s">
        <v>3412</v>
      </c>
      <c r="Q89" s="865" t="s">
        <v>3412</v>
      </c>
      <c r="R89" s="865" t="s">
        <v>3412</v>
      </c>
      <c r="S89" s="865" t="s">
        <v>3412</v>
      </c>
      <c r="T89" s="865" t="s">
        <v>3412</v>
      </c>
      <c r="U89" s="865" t="s">
        <v>3412</v>
      </c>
      <c r="V89" s="865" t="s">
        <v>3412</v>
      </c>
      <c r="W89" s="865" t="s">
        <v>3412</v>
      </c>
      <c r="X89" s="865" t="s">
        <v>3412</v>
      </c>
      <c r="Y89" s="865" t="s">
        <v>3412</v>
      </c>
      <c r="Z89" s="865" t="s">
        <v>3412</v>
      </c>
      <c r="AA89" s="865" t="s">
        <v>3412</v>
      </c>
      <c r="AB89" s="865" t="s">
        <v>3412</v>
      </c>
      <c r="AC89" s="865" t="s">
        <v>3412</v>
      </c>
      <c r="AD89" s="865" t="s">
        <v>3412</v>
      </c>
      <c r="AE89" s="865" t="s">
        <v>3412</v>
      </c>
      <c r="AF89" s="865" t="s">
        <v>3412</v>
      </c>
      <c r="AG89" s="865" t="s">
        <v>3412</v>
      </c>
      <c r="AH89" s="865" t="s">
        <v>3412</v>
      </c>
      <c r="AI89" s="865" t="s">
        <v>3412</v>
      </c>
      <c r="AJ89" s="865" t="s">
        <v>3412</v>
      </c>
      <c r="AK89" s="865" t="s">
        <v>3412</v>
      </c>
      <c r="AL89" s="865" t="s">
        <v>3412</v>
      </c>
      <c r="AM89" s="865" t="s">
        <v>3412</v>
      </c>
      <c r="AN89" s="865" t="s">
        <v>3412</v>
      </c>
      <c r="AO89" s="865" t="s">
        <v>3412</v>
      </c>
      <c r="AP89" s="865" t="s">
        <v>3412</v>
      </c>
      <c r="AQ89" s="865" t="s">
        <v>3412</v>
      </c>
      <c r="AR89" s="865" t="s">
        <v>3412</v>
      </c>
      <c r="AS89" s="865" t="s">
        <v>3412</v>
      </c>
      <c r="AT89" s="865" t="s">
        <v>3412</v>
      </c>
      <c r="AU89" s="865" t="s">
        <v>3412</v>
      </c>
      <c r="AV89" s="865" t="s">
        <v>3412</v>
      </c>
      <c r="AW89" s="865" t="s">
        <v>3412</v>
      </c>
      <c r="AX89" s="865" t="s">
        <v>3412</v>
      </c>
      <c r="AY89" s="865" t="s">
        <v>3412</v>
      </c>
      <c r="AZ89" s="865" t="s">
        <v>3412</v>
      </c>
      <c r="BA89" s="865" t="s">
        <v>3412</v>
      </c>
      <c r="BB89" s="865" t="s">
        <v>3412</v>
      </c>
      <c r="BC89" s="865" t="s">
        <v>3412</v>
      </c>
      <c r="BD89" s="865" t="s">
        <v>3412</v>
      </c>
      <c r="BE89" s="865" t="s">
        <v>3412</v>
      </c>
      <c r="BF89" s="865" t="s">
        <v>3412</v>
      </c>
      <c r="BG89" s="865" t="s">
        <v>3412</v>
      </c>
      <c r="BH89" s="865" t="s">
        <v>3412</v>
      </c>
      <c r="BI89" s="865" t="s">
        <v>3412</v>
      </c>
      <c r="BJ89" s="865" t="s">
        <v>3412</v>
      </c>
      <c r="BK89" s="865" t="s">
        <v>3412</v>
      </c>
      <c r="BL89" s="865" t="s">
        <v>3412</v>
      </c>
      <c r="BM89" s="865" t="s">
        <v>3412</v>
      </c>
      <c r="BN89" s="865" t="s">
        <v>3412</v>
      </c>
    </row>
    <row r="90" spans="1:66" ht="12.75">
      <c r="A90" s="868"/>
      <c r="B90" s="861" t="s">
        <v>6981</v>
      </c>
      <c r="C90" s="862" t="s">
        <v>6078</v>
      </c>
      <c r="D90" s="865">
        <v>0</v>
      </c>
      <c r="E90" s="865">
        <v>0</v>
      </c>
      <c r="F90" s="865">
        <v>0</v>
      </c>
      <c r="G90" s="865">
        <v>0</v>
      </c>
      <c r="H90" s="865">
        <v>0</v>
      </c>
      <c r="I90" s="865" t="s">
        <v>3412</v>
      </c>
      <c r="J90" s="865" t="s">
        <v>3412</v>
      </c>
      <c r="K90" s="865" t="s">
        <v>3412</v>
      </c>
      <c r="L90" s="865" t="s">
        <v>3412</v>
      </c>
      <c r="M90" s="865" t="s">
        <v>3412</v>
      </c>
      <c r="N90" s="865" t="s">
        <v>3412</v>
      </c>
      <c r="O90" s="865" t="s">
        <v>3412</v>
      </c>
      <c r="P90" s="865" t="s">
        <v>3412</v>
      </c>
      <c r="Q90" s="865" t="s">
        <v>3412</v>
      </c>
      <c r="R90" s="865" t="s">
        <v>3412</v>
      </c>
      <c r="S90" s="865" t="s">
        <v>3412</v>
      </c>
      <c r="T90" s="865" t="s">
        <v>3412</v>
      </c>
      <c r="U90" s="865" t="s">
        <v>3412</v>
      </c>
      <c r="V90" s="865" t="s">
        <v>3412</v>
      </c>
      <c r="W90" s="865" t="s">
        <v>3412</v>
      </c>
      <c r="X90" s="865" t="s">
        <v>3412</v>
      </c>
      <c r="Y90" s="865" t="s">
        <v>3412</v>
      </c>
      <c r="Z90" s="865" t="s">
        <v>3412</v>
      </c>
      <c r="AA90" s="865" t="s">
        <v>3412</v>
      </c>
      <c r="AB90" s="865" t="s">
        <v>3412</v>
      </c>
      <c r="AC90" s="865" t="s">
        <v>3412</v>
      </c>
      <c r="AD90" s="865" t="s">
        <v>3412</v>
      </c>
      <c r="AE90" s="865" t="s">
        <v>3412</v>
      </c>
      <c r="AF90" s="865" t="s">
        <v>3412</v>
      </c>
      <c r="AG90" s="865" t="s">
        <v>3412</v>
      </c>
      <c r="AH90" s="865" t="s">
        <v>3412</v>
      </c>
      <c r="AI90" s="865" t="s">
        <v>3412</v>
      </c>
      <c r="AJ90" s="865" t="s">
        <v>3412</v>
      </c>
      <c r="AK90" s="865" t="s">
        <v>3412</v>
      </c>
      <c r="AL90" s="865" t="s">
        <v>3412</v>
      </c>
      <c r="AM90" s="865" t="s">
        <v>3412</v>
      </c>
      <c r="AN90" s="865" t="s">
        <v>3412</v>
      </c>
      <c r="AO90" s="865" t="s">
        <v>3412</v>
      </c>
      <c r="AP90" s="865" t="s">
        <v>3412</v>
      </c>
      <c r="AQ90" s="865" t="s">
        <v>3412</v>
      </c>
      <c r="AR90" s="865" t="s">
        <v>3412</v>
      </c>
      <c r="AS90" s="865" t="s">
        <v>3412</v>
      </c>
      <c r="AT90" s="865" t="s">
        <v>3412</v>
      </c>
      <c r="AU90" s="865" t="s">
        <v>3412</v>
      </c>
      <c r="AV90" s="865" t="s">
        <v>3412</v>
      </c>
      <c r="AW90" s="865" t="s">
        <v>3412</v>
      </c>
      <c r="AX90" s="865" t="s">
        <v>3412</v>
      </c>
      <c r="AY90" s="865" t="s">
        <v>3412</v>
      </c>
      <c r="AZ90" s="865" t="s">
        <v>3412</v>
      </c>
      <c r="BA90" s="865" t="s">
        <v>3412</v>
      </c>
      <c r="BB90" s="865" t="s">
        <v>3412</v>
      </c>
      <c r="BC90" s="865" t="s">
        <v>3412</v>
      </c>
      <c r="BD90" s="865" t="s">
        <v>3412</v>
      </c>
      <c r="BE90" s="865" t="s">
        <v>3412</v>
      </c>
      <c r="BF90" s="865" t="s">
        <v>3412</v>
      </c>
      <c r="BG90" s="865" t="s">
        <v>3412</v>
      </c>
      <c r="BH90" s="865" t="s">
        <v>3412</v>
      </c>
      <c r="BI90" s="865" t="s">
        <v>3412</v>
      </c>
      <c r="BJ90" s="865" t="s">
        <v>3412</v>
      </c>
      <c r="BK90" s="865" t="s">
        <v>3412</v>
      </c>
      <c r="BL90" s="865" t="s">
        <v>3412</v>
      </c>
      <c r="BM90" s="865" t="s">
        <v>3412</v>
      </c>
      <c r="BN90" s="865" t="s">
        <v>3412</v>
      </c>
    </row>
    <row r="91" spans="1:66" ht="12.75">
      <c r="A91" s="858" t="s">
        <v>10972</v>
      </c>
      <c r="B91" s="858" t="s">
        <v>6982</v>
      </c>
      <c r="C91" s="855" t="s">
        <v>6078</v>
      </c>
      <c r="D91" s="859">
        <v>0</v>
      </c>
      <c r="E91" s="859">
        <v>0</v>
      </c>
      <c r="F91" s="859">
        <v>0</v>
      </c>
      <c r="G91" s="859">
        <v>0</v>
      </c>
      <c r="H91" s="859">
        <v>0</v>
      </c>
      <c r="I91" s="859" t="s">
        <v>3412</v>
      </c>
      <c r="J91" s="859" t="s">
        <v>3412</v>
      </c>
      <c r="K91" s="859" t="s">
        <v>3412</v>
      </c>
      <c r="L91" s="859" t="s">
        <v>3412</v>
      </c>
      <c r="M91" s="859" t="s">
        <v>3412</v>
      </c>
      <c r="N91" s="859" t="s">
        <v>3412</v>
      </c>
      <c r="O91" s="859" t="s">
        <v>3412</v>
      </c>
      <c r="P91" s="859" t="s">
        <v>3412</v>
      </c>
      <c r="Q91" s="859" t="s">
        <v>3412</v>
      </c>
      <c r="R91" s="859" t="s">
        <v>3412</v>
      </c>
      <c r="S91" s="859" t="s">
        <v>3412</v>
      </c>
      <c r="T91" s="859" t="s">
        <v>3412</v>
      </c>
      <c r="U91" s="859" t="s">
        <v>3412</v>
      </c>
      <c r="V91" s="859" t="s">
        <v>3412</v>
      </c>
      <c r="W91" s="859" t="s">
        <v>3412</v>
      </c>
      <c r="X91" s="859" t="s">
        <v>3412</v>
      </c>
      <c r="Y91" s="859" t="s">
        <v>3412</v>
      </c>
      <c r="Z91" s="859" t="s">
        <v>3412</v>
      </c>
      <c r="AA91" s="859" t="s">
        <v>3412</v>
      </c>
      <c r="AB91" s="859" t="s">
        <v>3412</v>
      </c>
      <c r="AC91" s="859" t="s">
        <v>3412</v>
      </c>
      <c r="AD91" s="859" t="s">
        <v>3412</v>
      </c>
      <c r="AE91" s="859" t="s">
        <v>3412</v>
      </c>
      <c r="AF91" s="859" t="s">
        <v>3412</v>
      </c>
      <c r="AG91" s="859" t="s">
        <v>3412</v>
      </c>
      <c r="AH91" s="859" t="s">
        <v>3412</v>
      </c>
      <c r="AI91" s="859" t="s">
        <v>3412</v>
      </c>
      <c r="AJ91" s="859" t="s">
        <v>3412</v>
      </c>
      <c r="AK91" s="859" t="s">
        <v>3412</v>
      </c>
      <c r="AL91" s="859" t="s">
        <v>3412</v>
      </c>
      <c r="AM91" s="859" t="s">
        <v>3412</v>
      </c>
      <c r="AN91" s="859" t="s">
        <v>3412</v>
      </c>
      <c r="AO91" s="859" t="s">
        <v>3412</v>
      </c>
      <c r="AP91" s="859" t="s">
        <v>3412</v>
      </c>
      <c r="AQ91" s="859" t="s">
        <v>3412</v>
      </c>
      <c r="AR91" s="859" t="s">
        <v>3412</v>
      </c>
      <c r="AS91" s="859" t="s">
        <v>3412</v>
      </c>
      <c r="AT91" s="859" t="s">
        <v>3412</v>
      </c>
      <c r="AU91" s="859" t="s">
        <v>3412</v>
      </c>
      <c r="AV91" s="859" t="s">
        <v>3412</v>
      </c>
      <c r="AW91" s="859" t="s">
        <v>3412</v>
      </c>
      <c r="AX91" s="859" t="s">
        <v>3412</v>
      </c>
      <c r="AY91" s="859" t="s">
        <v>3412</v>
      </c>
      <c r="AZ91" s="859" t="s">
        <v>3412</v>
      </c>
      <c r="BA91" s="859" t="s">
        <v>3412</v>
      </c>
      <c r="BB91" s="859" t="s">
        <v>3412</v>
      </c>
      <c r="BC91" s="859" t="s">
        <v>3412</v>
      </c>
      <c r="BD91" s="859" t="s">
        <v>3412</v>
      </c>
      <c r="BE91" s="859" t="s">
        <v>3412</v>
      </c>
      <c r="BF91" s="859" t="s">
        <v>3412</v>
      </c>
      <c r="BG91" s="859" t="s">
        <v>3412</v>
      </c>
      <c r="BH91" s="859" t="s">
        <v>3412</v>
      </c>
      <c r="BI91" s="859" t="s">
        <v>3412</v>
      </c>
      <c r="BJ91" s="859" t="s">
        <v>3412</v>
      </c>
      <c r="BK91" s="859" t="s">
        <v>3412</v>
      </c>
      <c r="BL91" s="859" t="s">
        <v>3412</v>
      </c>
      <c r="BM91" s="859" t="s">
        <v>3412</v>
      </c>
      <c r="BN91" s="859" t="s">
        <v>3412</v>
      </c>
    </row>
    <row r="92" spans="1:66" ht="12.75">
      <c r="A92" s="860" t="s">
        <v>533</v>
      </c>
      <c r="B92" s="861" t="s">
        <v>6983</v>
      </c>
      <c r="C92" s="862" t="s">
        <v>6078</v>
      </c>
      <c r="D92" s="865">
        <v>0</v>
      </c>
      <c r="E92" s="865">
        <v>0</v>
      </c>
      <c r="F92" s="865">
        <v>0</v>
      </c>
      <c r="G92" s="865">
        <v>0</v>
      </c>
      <c r="H92" s="865">
        <v>0</v>
      </c>
      <c r="I92" s="865" t="s">
        <v>3412</v>
      </c>
      <c r="J92" s="865" t="s">
        <v>3412</v>
      </c>
      <c r="K92" s="865" t="s">
        <v>3412</v>
      </c>
      <c r="L92" s="865" t="s">
        <v>3412</v>
      </c>
      <c r="M92" s="865" t="s">
        <v>3412</v>
      </c>
      <c r="N92" s="865" t="s">
        <v>3412</v>
      </c>
      <c r="O92" s="865" t="s">
        <v>3412</v>
      </c>
      <c r="P92" s="865" t="s">
        <v>3412</v>
      </c>
      <c r="Q92" s="865" t="s">
        <v>3412</v>
      </c>
      <c r="R92" s="865" t="s">
        <v>3412</v>
      </c>
      <c r="S92" s="865" t="s">
        <v>3412</v>
      </c>
      <c r="T92" s="865" t="s">
        <v>3412</v>
      </c>
      <c r="U92" s="865" t="s">
        <v>3412</v>
      </c>
      <c r="V92" s="865" t="s">
        <v>3412</v>
      </c>
      <c r="W92" s="865" t="s">
        <v>3412</v>
      </c>
      <c r="X92" s="865" t="s">
        <v>3412</v>
      </c>
      <c r="Y92" s="865" t="s">
        <v>3412</v>
      </c>
      <c r="Z92" s="865" t="s">
        <v>3412</v>
      </c>
      <c r="AA92" s="865" t="s">
        <v>3412</v>
      </c>
      <c r="AB92" s="865" t="s">
        <v>3412</v>
      </c>
      <c r="AC92" s="865" t="s">
        <v>3412</v>
      </c>
      <c r="AD92" s="865" t="s">
        <v>3412</v>
      </c>
      <c r="AE92" s="865" t="s">
        <v>3412</v>
      </c>
      <c r="AF92" s="865" t="s">
        <v>3412</v>
      </c>
      <c r="AG92" s="865" t="s">
        <v>3412</v>
      </c>
      <c r="AH92" s="865" t="s">
        <v>3412</v>
      </c>
      <c r="AI92" s="865" t="s">
        <v>3412</v>
      </c>
      <c r="AJ92" s="865" t="s">
        <v>3412</v>
      </c>
      <c r="AK92" s="865" t="s">
        <v>3412</v>
      </c>
      <c r="AL92" s="865" t="s">
        <v>3412</v>
      </c>
      <c r="AM92" s="865" t="s">
        <v>3412</v>
      </c>
      <c r="AN92" s="865" t="s">
        <v>3412</v>
      </c>
      <c r="AO92" s="865" t="s">
        <v>3412</v>
      </c>
      <c r="AP92" s="865" t="s">
        <v>3412</v>
      </c>
      <c r="AQ92" s="865" t="s">
        <v>3412</v>
      </c>
      <c r="AR92" s="865" t="s">
        <v>3412</v>
      </c>
      <c r="AS92" s="865" t="s">
        <v>3412</v>
      </c>
      <c r="AT92" s="865" t="s">
        <v>3412</v>
      </c>
      <c r="AU92" s="865" t="s">
        <v>3412</v>
      </c>
      <c r="AV92" s="865" t="s">
        <v>3412</v>
      </c>
      <c r="AW92" s="865" t="s">
        <v>3412</v>
      </c>
      <c r="AX92" s="865" t="s">
        <v>3412</v>
      </c>
      <c r="AY92" s="865" t="s">
        <v>3412</v>
      </c>
      <c r="AZ92" s="865" t="s">
        <v>3412</v>
      </c>
      <c r="BA92" s="865" t="s">
        <v>3412</v>
      </c>
      <c r="BB92" s="865" t="s">
        <v>3412</v>
      </c>
      <c r="BC92" s="865" t="s">
        <v>3412</v>
      </c>
      <c r="BD92" s="865" t="s">
        <v>3412</v>
      </c>
      <c r="BE92" s="865" t="s">
        <v>3412</v>
      </c>
      <c r="BF92" s="865" t="s">
        <v>3412</v>
      </c>
      <c r="BG92" s="865" t="s">
        <v>3412</v>
      </c>
      <c r="BH92" s="865" t="s">
        <v>3412</v>
      </c>
      <c r="BI92" s="865" t="s">
        <v>3412</v>
      </c>
      <c r="BJ92" s="865" t="s">
        <v>3412</v>
      </c>
      <c r="BK92" s="865" t="s">
        <v>3412</v>
      </c>
      <c r="BL92" s="865" t="s">
        <v>3412</v>
      </c>
      <c r="BM92" s="865" t="s">
        <v>3412</v>
      </c>
      <c r="BN92" s="865" t="s">
        <v>3412</v>
      </c>
    </row>
    <row r="93" spans="1:66" ht="12.75">
      <c r="A93" s="860" t="s">
        <v>661</v>
      </c>
      <c r="B93" s="861" t="s">
        <v>6985</v>
      </c>
      <c r="C93" s="862" t="s">
        <v>6078</v>
      </c>
      <c r="D93" s="863">
        <v>0</v>
      </c>
      <c r="E93" s="863">
        <v>0</v>
      </c>
      <c r="F93" s="863">
        <v>0</v>
      </c>
      <c r="G93" s="863">
        <v>0</v>
      </c>
      <c r="H93" s="863">
        <v>0</v>
      </c>
      <c r="I93" s="863" t="s">
        <v>3412</v>
      </c>
      <c r="J93" s="863" t="s">
        <v>3412</v>
      </c>
      <c r="K93" s="863" t="s">
        <v>3412</v>
      </c>
      <c r="L93" s="863" t="s">
        <v>3412</v>
      </c>
      <c r="M93" s="863" t="s">
        <v>3412</v>
      </c>
      <c r="N93" s="863" t="s">
        <v>3412</v>
      </c>
      <c r="O93" s="863" t="s">
        <v>3412</v>
      </c>
      <c r="P93" s="863" t="s">
        <v>3412</v>
      </c>
      <c r="Q93" s="863" t="s">
        <v>3412</v>
      </c>
      <c r="R93" s="863" t="s">
        <v>3412</v>
      </c>
      <c r="S93" s="863" t="s">
        <v>3412</v>
      </c>
      <c r="T93" s="863" t="s">
        <v>3412</v>
      </c>
      <c r="U93" s="863" t="s">
        <v>3412</v>
      </c>
      <c r="V93" s="863" t="s">
        <v>3412</v>
      </c>
      <c r="W93" s="863" t="s">
        <v>3412</v>
      </c>
      <c r="X93" s="863" t="s">
        <v>3412</v>
      </c>
      <c r="Y93" s="863" t="s">
        <v>3412</v>
      </c>
      <c r="Z93" s="863" t="s">
        <v>3412</v>
      </c>
      <c r="AA93" s="863" t="s">
        <v>3412</v>
      </c>
      <c r="AB93" s="863" t="s">
        <v>3412</v>
      </c>
      <c r="AC93" s="863" t="s">
        <v>3412</v>
      </c>
      <c r="AD93" s="863" t="s">
        <v>3412</v>
      </c>
      <c r="AE93" s="863" t="s">
        <v>3412</v>
      </c>
      <c r="AF93" s="863" t="s">
        <v>3412</v>
      </c>
      <c r="AG93" s="863" t="s">
        <v>3412</v>
      </c>
      <c r="AH93" s="863" t="s">
        <v>3412</v>
      </c>
      <c r="AI93" s="863" t="s">
        <v>3412</v>
      </c>
      <c r="AJ93" s="863" t="s">
        <v>3412</v>
      </c>
      <c r="AK93" s="863" t="s">
        <v>3412</v>
      </c>
      <c r="AL93" s="863" t="s">
        <v>3412</v>
      </c>
      <c r="AM93" s="863" t="s">
        <v>3412</v>
      </c>
      <c r="AN93" s="863" t="s">
        <v>3412</v>
      </c>
      <c r="AO93" s="863" t="s">
        <v>3412</v>
      </c>
      <c r="AP93" s="863" t="s">
        <v>3412</v>
      </c>
      <c r="AQ93" s="863" t="s">
        <v>3412</v>
      </c>
      <c r="AR93" s="863" t="s">
        <v>3412</v>
      </c>
      <c r="AS93" s="863" t="s">
        <v>3412</v>
      </c>
      <c r="AT93" s="863" t="s">
        <v>3412</v>
      </c>
      <c r="AU93" s="863" t="s">
        <v>3412</v>
      </c>
      <c r="AV93" s="863" t="s">
        <v>3412</v>
      </c>
      <c r="AW93" s="863" t="s">
        <v>3412</v>
      </c>
      <c r="AX93" s="863" t="s">
        <v>3412</v>
      </c>
      <c r="AY93" s="863" t="s">
        <v>3412</v>
      </c>
      <c r="AZ93" s="863" t="s">
        <v>3412</v>
      </c>
      <c r="BA93" s="863" t="s">
        <v>3412</v>
      </c>
      <c r="BB93" s="863" t="s">
        <v>3412</v>
      </c>
      <c r="BC93" s="863" t="s">
        <v>3412</v>
      </c>
      <c r="BD93" s="863" t="s">
        <v>3412</v>
      </c>
      <c r="BE93" s="863" t="s">
        <v>3412</v>
      </c>
      <c r="BF93" s="863" t="s">
        <v>3412</v>
      </c>
      <c r="BG93" s="863" t="s">
        <v>3412</v>
      </c>
      <c r="BH93" s="863" t="s">
        <v>3412</v>
      </c>
      <c r="BI93" s="863" t="s">
        <v>3412</v>
      </c>
      <c r="BJ93" s="863" t="s">
        <v>3412</v>
      </c>
      <c r="BK93" s="863" t="s">
        <v>3412</v>
      </c>
      <c r="BL93" s="863" t="s">
        <v>3412</v>
      </c>
      <c r="BM93" s="863" t="s">
        <v>3412</v>
      </c>
      <c r="BN93" s="863" t="s">
        <v>3412</v>
      </c>
    </row>
    <row r="94" spans="1:66" ht="12.75" hidden="1">
      <c r="A94" s="860"/>
      <c r="B94" s="861" t="s">
        <v>6986</v>
      </c>
      <c r="C94" s="862"/>
      <c r="D94" s="865">
        <v>0</v>
      </c>
      <c r="E94" s="865">
        <v>0</v>
      </c>
      <c r="F94" s="865">
        <v>0</v>
      </c>
      <c r="G94" s="865">
        <v>0</v>
      </c>
      <c r="H94" s="865">
        <v>0</v>
      </c>
      <c r="I94" s="865" t="s">
        <v>3412</v>
      </c>
      <c r="J94" s="865" t="s">
        <v>3412</v>
      </c>
      <c r="K94" s="865" t="s">
        <v>3412</v>
      </c>
      <c r="L94" s="865" t="s">
        <v>3412</v>
      </c>
      <c r="M94" s="865" t="s">
        <v>3412</v>
      </c>
      <c r="N94" s="865" t="s">
        <v>3412</v>
      </c>
      <c r="O94" s="865" t="s">
        <v>3412</v>
      </c>
      <c r="P94" s="865" t="s">
        <v>3412</v>
      </c>
      <c r="Q94" s="865" t="s">
        <v>3412</v>
      </c>
      <c r="R94" s="865" t="s">
        <v>3412</v>
      </c>
      <c r="S94" s="865" t="s">
        <v>3412</v>
      </c>
      <c r="T94" s="865" t="s">
        <v>3412</v>
      </c>
      <c r="U94" s="865" t="s">
        <v>3412</v>
      </c>
      <c r="V94" s="865" t="s">
        <v>3412</v>
      </c>
      <c r="W94" s="865" t="s">
        <v>3412</v>
      </c>
      <c r="X94" s="865" t="s">
        <v>3412</v>
      </c>
      <c r="Y94" s="865" t="s">
        <v>3412</v>
      </c>
      <c r="Z94" s="865" t="s">
        <v>3412</v>
      </c>
      <c r="AA94" s="865" t="s">
        <v>3412</v>
      </c>
      <c r="AB94" s="865" t="s">
        <v>3412</v>
      </c>
      <c r="AC94" s="865" t="s">
        <v>3412</v>
      </c>
      <c r="AD94" s="865" t="s">
        <v>3412</v>
      </c>
      <c r="AE94" s="865" t="s">
        <v>3412</v>
      </c>
      <c r="AF94" s="865" t="s">
        <v>3412</v>
      </c>
      <c r="AG94" s="865" t="s">
        <v>3412</v>
      </c>
      <c r="AH94" s="865" t="s">
        <v>3412</v>
      </c>
      <c r="AI94" s="865" t="s">
        <v>3412</v>
      </c>
      <c r="AJ94" s="865" t="s">
        <v>3412</v>
      </c>
      <c r="AK94" s="865" t="s">
        <v>3412</v>
      </c>
      <c r="AL94" s="865" t="s">
        <v>3412</v>
      </c>
      <c r="AM94" s="865" t="s">
        <v>3412</v>
      </c>
      <c r="AN94" s="865" t="s">
        <v>3412</v>
      </c>
      <c r="AO94" s="865" t="s">
        <v>3412</v>
      </c>
      <c r="AP94" s="865" t="s">
        <v>3412</v>
      </c>
      <c r="AQ94" s="865" t="s">
        <v>3412</v>
      </c>
      <c r="AR94" s="865" t="s">
        <v>3412</v>
      </c>
      <c r="AS94" s="865" t="s">
        <v>3412</v>
      </c>
      <c r="AT94" s="865" t="s">
        <v>3412</v>
      </c>
      <c r="AU94" s="865" t="s">
        <v>3412</v>
      </c>
      <c r="AV94" s="865" t="s">
        <v>3412</v>
      </c>
      <c r="AW94" s="865" t="s">
        <v>3412</v>
      </c>
      <c r="AX94" s="865" t="s">
        <v>3412</v>
      </c>
      <c r="AY94" s="865" t="s">
        <v>3412</v>
      </c>
      <c r="AZ94" s="865" t="s">
        <v>3412</v>
      </c>
      <c r="BA94" s="865" t="s">
        <v>3412</v>
      </c>
      <c r="BB94" s="865" t="s">
        <v>3412</v>
      </c>
      <c r="BC94" s="865" t="s">
        <v>3412</v>
      </c>
      <c r="BD94" s="865" t="s">
        <v>3412</v>
      </c>
      <c r="BE94" s="865" t="s">
        <v>3412</v>
      </c>
      <c r="BF94" s="865" t="s">
        <v>3412</v>
      </c>
      <c r="BG94" s="865" t="s">
        <v>3412</v>
      </c>
      <c r="BH94" s="865" t="s">
        <v>3412</v>
      </c>
      <c r="BI94" s="865" t="s">
        <v>3412</v>
      </c>
      <c r="BJ94" s="865" t="s">
        <v>3412</v>
      </c>
      <c r="BK94" s="865" t="s">
        <v>3412</v>
      </c>
      <c r="BL94" s="865" t="s">
        <v>3412</v>
      </c>
      <c r="BM94" s="865" t="s">
        <v>3412</v>
      </c>
      <c r="BN94" s="865" t="s">
        <v>3412</v>
      </c>
    </row>
    <row r="95" spans="1:66" ht="12.75" hidden="1">
      <c r="A95" s="860"/>
      <c r="B95" s="861" t="s">
        <v>6987</v>
      </c>
      <c r="C95" s="862"/>
      <c r="D95" s="865">
        <v>0</v>
      </c>
      <c r="E95" s="865">
        <v>0</v>
      </c>
      <c r="F95" s="865">
        <v>0</v>
      </c>
      <c r="G95" s="865">
        <v>0</v>
      </c>
      <c r="H95" s="865">
        <v>0</v>
      </c>
      <c r="I95" s="865" t="s">
        <v>3412</v>
      </c>
      <c r="J95" s="865" t="s">
        <v>3412</v>
      </c>
      <c r="K95" s="865" t="s">
        <v>3412</v>
      </c>
      <c r="L95" s="865" t="s">
        <v>3412</v>
      </c>
      <c r="M95" s="865" t="s">
        <v>3412</v>
      </c>
      <c r="N95" s="865" t="s">
        <v>3412</v>
      </c>
      <c r="O95" s="865" t="s">
        <v>3412</v>
      </c>
      <c r="P95" s="865" t="s">
        <v>3412</v>
      </c>
      <c r="Q95" s="865" t="s">
        <v>3412</v>
      </c>
      <c r="R95" s="865" t="s">
        <v>3412</v>
      </c>
      <c r="S95" s="865" t="s">
        <v>3412</v>
      </c>
      <c r="T95" s="865" t="s">
        <v>3412</v>
      </c>
      <c r="U95" s="865" t="s">
        <v>3412</v>
      </c>
      <c r="V95" s="865" t="s">
        <v>3412</v>
      </c>
      <c r="W95" s="865" t="s">
        <v>3412</v>
      </c>
      <c r="X95" s="865" t="s">
        <v>3412</v>
      </c>
      <c r="Y95" s="865" t="s">
        <v>3412</v>
      </c>
      <c r="Z95" s="865" t="s">
        <v>3412</v>
      </c>
      <c r="AA95" s="865" t="s">
        <v>3412</v>
      </c>
      <c r="AB95" s="865" t="s">
        <v>3412</v>
      </c>
      <c r="AC95" s="865" t="s">
        <v>3412</v>
      </c>
      <c r="AD95" s="865" t="s">
        <v>3412</v>
      </c>
      <c r="AE95" s="865" t="s">
        <v>3412</v>
      </c>
      <c r="AF95" s="865" t="s">
        <v>3412</v>
      </c>
      <c r="AG95" s="865" t="s">
        <v>3412</v>
      </c>
      <c r="AH95" s="865" t="s">
        <v>3412</v>
      </c>
      <c r="AI95" s="865" t="s">
        <v>3412</v>
      </c>
      <c r="AJ95" s="865" t="s">
        <v>3412</v>
      </c>
      <c r="AK95" s="865" t="s">
        <v>3412</v>
      </c>
      <c r="AL95" s="865" t="s">
        <v>3412</v>
      </c>
      <c r="AM95" s="865" t="s">
        <v>3412</v>
      </c>
      <c r="AN95" s="865" t="s">
        <v>3412</v>
      </c>
      <c r="AO95" s="865" t="s">
        <v>3412</v>
      </c>
      <c r="AP95" s="865" t="s">
        <v>3412</v>
      </c>
      <c r="AQ95" s="865" t="s">
        <v>3412</v>
      </c>
      <c r="AR95" s="865" t="s">
        <v>3412</v>
      </c>
      <c r="AS95" s="865" t="s">
        <v>3412</v>
      </c>
      <c r="AT95" s="865" t="s">
        <v>3412</v>
      </c>
      <c r="AU95" s="865" t="s">
        <v>3412</v>
      </c>
      <c r="AV95" s="865" t="s">
        <v>3412</v>
      </c>
      <c r="AW95" s="865" t="s">
        <v>3412</v>
      </c>
      <c r="AX95" s="865" t="s">
        <v>3412</v>
      </c>
      <c r="AY95" s="865" t="s">
        <v>3412</v>
      </c>
      <c r="AZ95" s="865" t="s">
        <v>3412</v>
      </c>
      <c r="BA95" s="865" t="s">
        <v>3412</v>
      </c>
      <c r="BB95" s="865" t="s">
        <v>3412</v>
      </c>
      <c r="BC95" s="865" t="s">
        <v>3412</v>
      </c>
      <c r="BD95" s="865" t="s">
        <v>3412</v>
      </c>
      <c r="BE95" s="865" t="s">
        <v>3412</v>
      </c>
      <c r="BF95" s="865" t="s">
        <v>3412</v>
      </c>
      <c r="BG95" s="865" t="s">
        <v>3412</v>
      </c>
      <c r="BH95" s="865" t="s">
        <v>3412</v>
      </c>
      <c r="BI95" s="865" t="s">
        <v>3412</v>
      </c>
      <c r="BJ95" s="865" t="s">
        <v>3412</v>
      </c>
      <c r="BK95" s="865" t="s">
        <v>3412</v>
      </c>
      <c r="BL95" s="865" t="s">
        <v>3412</v>
      </c>
      <c r="BM95" s="865" t="s">
        <v>3412</v>
      </c>
      <c r="BN95" s="865" t="s">
        <v>3412</v>
      </c>
    </row>
    <row r="96" spans="1:66" ht="12.75">
      <c r="A96" s="860" t="s">
        <v>12491</v>
      </c>
      <c r="B96" s="861" t="s">
        <v>6988</v>
      </c>
      <c r="C96" s="862" t="s">
        <v>6078</v>
      </c>
      <c r="D96" s="863">
        <v>0</v>
      </c>
      <c r="E96" s="863">
        <v>0</v>
      </c>
      <c r="F96" s="863">
        <v>0</v>
      </c>
      <c r="G96" s="863">
        <v>0</v>
      </c>
      <c r="H96" s="863">
        <v>0</v>
      </c>
      <c r="I96" s="863" t="s">
        <v>3412</v>
      </c>
      <c r="J96" s="863" t="s">
        <v>3412</v>
      </c>
      <c r="K96" s="863" t="s">
        <v>3412</v>
      </c>
      <c r="L96" s="863" t="s">
        <v>3412</v>
      </c>
      <c r="M96" s="863" t="s">
        <v>3412</v>
      </c>
      <c r="N96" s="863" t="s">
        <v>3412</v>
      </c>
      <c r="O96" s="863" t="s">
        <v>3412</v>
      </c>
      <c r="P96" s="863" t="s">
        <v>3412</v>
      </c>
      <c r="Q96" s="863" t="s">
        <v>3412</v>
      </c>
      <c r="R96" s="863" t="s">
        <v>3412</v>
      </c>
      <c r="S96" s="863" t="s">
        <v>3412</v>
      </c>
      <c r="T96" s="863" t="s">
        <v>3412</v>
      </c>
      <c r="U96" s="863" t="s">
        <v>3412</v>
      </c>
      <c r="V96" s="863" t="s">
        <v>3412</v>
      </c>
      <c r="W96" s="863" t="s">
        <v>3412</v>
      </c>
      <c r="X96" s="863" t="s">
        <v>3412</v>
      </c>
      <c r="Y96" s="863" t="s">
        <v>3412</v>
      </c>
      <c r="Z96" s="863" t="s">
        <v>3412</v>
      </c>
      <c r="AA96" s="863" t="s">
        <v>3412</v>
      </c>
      <c r="AB96" s="863" t="s">
        <v>3412</v>
      </c>
      <c r="AC96" s="863" t="s">
        <v>3412</v>
      </c>
      <c r="AD96" s="863" t="s">
        <v>3412</v>
      </c>
      <c r="AE96" s="863" t="s">
        <v>3412</v>
      </c>
      <c r="AF96" s="863" t="s">
        <v>3412</v>
      </c>
      <c r="AG96" s="863" t="s">
        <v>3412</v>
      </c>
      <c r="AH96" s="863" t="s">
        <v>3412</v>
      </c>
      <c r="AI96" s="863" t="s">
        <v>3412</v>
      </c>
      <c r="AJ96" s="863" t="s">
        <v>3412</v>
      </c>
      <c r="AK96" s="863" t="s">
        <v>3412</v>
      </c>
      <c r="AL96" s="863" t="s">
        <v>3412</v>
      </c>
      <c r="AM96" s="863" t="s">
        <v>3412</v>
      </c>
      <c r="AN96" s="863" t="s">
        <v>3412</v>
      </c>
      <c r="AO96" s="863" t="s">
        <v>3412</v>
      </c>
      <c r="AP96" s="863" t="s">
        <v>3412</v>
      </c>
      <c r="AQ96" s="863" t="s">
        <v>3412</v>
      </c>
      <c r="AR96" s="863" t="s">
        <v>3412</v>
      </c>
      <c r="AS96" s="863" t="s">
        <v>3412</v>
      </c>
      <c r="AT96" s="863" t="s">
        <v>3412</v>
      </c>
      <c r="AU96" s="863" t="s">
        <v>3412</v>
      </c>
      <c r="AV96" s="863" t="s">
        <v>3412</v>
      </c>
      <c r="AW96" s="863" t="s">
        <v>3412</v>
      </c>
      <c r="AX96" s="863" t="s">
        <v>3412</v>
      </c>
      <c r="AY96" s="863" t="s">
        <v>3412</v>
      </c>
      <c r="AZ96" s="863" t="s">
        <v>3412</v>
      </c>
      <c r="BA96" s="863" t="s">
        <v>3412</v>
      </c>
      <c r="BB96" s="863" t="s">
        <v>3412</v>
      </c>
      <c r="BC96" s="863" t="s">
        <v>3412</v>
      </c>
      <c r="BD96" s="863" t="s">
        <v>3412</v>
      </c>
      <c r="BE96" s="863" t="s">
        <v>3412</v>
      </c>
      <c r="BF96" s="863" t="s">
        <v>3412</v>
      </c>
      <c r="BG96" s="863" t="s">
        <v>3412</v>
      </c>
      <c r="BH96" s="863" t="s">
        <v>3412</v>
      </c>
      <c r="BI96" s="863" t="s">
        <v>3412</v>
      </c>
      <c r="BJ96" s="863" t="s">
        <v>3412</v>
      </c>
      <c r="BK96" s="863" t="s">
        <v>3412</v>
      </c>
      <c r="BL96" s="863" t="s">
        <v>3412</v>
      </c>
      <c r="BM96" s="863" t="s">
        <v>3412</v>
      </c>
      <c r="BN96" s="863" t="s">
        <v>3412</v>
      </c>
    </row>
    <row r="97" spans="1:66" ht="12.75" hidden="1">
      <c r="A97" s="860"/>
      <c r="B97" s="861" t="s">
        <v>12246</v>
      </c>
      <c r="C97" s="862"/>
      <c r="D97" s="865">
        <v>0</v>
      </c>
      <c r="E97" s="865">
        <v>0</v>
      </c>
      <c r="F97" s="865">
        <v>0</v>
      </c>
      <c r="G97" s="865">
        <v>0</v>
      </c>
      <c r="H97" s="865">
        <v>0</v>
      </c>
      <c r="I97" s="865" t="s">
        <v>3412</v>
      </c>
      <c r="J97" s="865" t="s">
        <v>3412</v>
      </c>
      <c r="K97" s="865" t="s">
        <v>3412</v>
      </c>
      <c r="L97" s="865" t="s">
        <v>3412</v>
      </c>
      <c r="M97" s="865" t="s">
        <v>3412</v>
      </c>
      <c r="N97" s="865" t="s">
        <v>3412</v>
      </c>
      <c r="O97" s="865" t="s">
        <v>3412</v>
      </c>
      <c r="P97" s="865" t="s">
        <v>3412</v>
      </c>
      <c r="Q97" s="865" t="s">
        <v>3412</v>
      </c>
      <c r="R97" s="865" t="s">
        <v>3412</v>
      </c>
      <c r="S97" s="865" t="s">
        <v>3412</v>
      </c>
      <c r="T97" s="865" t="s">
        <v>3412</v>
      </c>
      <c r="U97" s="865" t="s">
        <v>3412</v>
      </c>
      <c r="V97" s="865" t="s">
        <v>3412</v>
      </c>
      <c r="W97" s="865" t="s">
        <v>3412</v>
      </c>
      <c r="X97" s="865" t="s">
        <v>3412</v>
      </c>
      <c r="Y97" s="865" t="s">
        <v>3412</v>
      </c>
      <c r="Z97" s="865" t="s">
        <v>3412</v>
      </c>
      <c r="AA97" s="865" t="s">
        <v>3412</v>
      </c>
      <c r="AB97" s="865" t="s">
        <v>3412</v>
      </c>
      <c r="AC97" s="865" t="s">
        <v>3412</v>
      </c>
      <c r="AD97" s="865" t="s">
        <v>3412</v>
      </c>
      <c r="AE97" s="865" t="s">
        <v>3412</v>
      </c>
      <c r="AF97" s="865" t="s">
        <v>3412</v>
      </c>
      <c r="AG97" s="865" t="s">
        <v>3412</v>
      </c>
      <c r="AH97" s="865" t="s">
        <v>3412</v>
      </c>
      <c r="AI97" s="865" t="s">
        <v>3412</v>
      </c>
      <c r="AJ97" s="865" t="s">
        <v>3412</v>
      </c>
      <c r="AK97" s="865" t="s">
        <v>3412</v>
      </c>
      <c r="AL97" s="865" t="s">
        <v>3412</v>
      </c>
      <c r="AM97" s="865" t="s">
        <v>3412</v>
      </c>
      <c r="AN97" s="865" t="s">
        <v>3412</v>
      </c>
      <c r="AO97" s="865" t="s">
        <v>3412</v>
      </c>
      <c r="AP97" s="865" t="s">
        <v>3412</v>
      </c>
      <c r="AQ97" s="865" t="s">
        <v>3412</v>
      </c>
      <c r="AR97" s="865" t="s">
        <v>3412</v>
      </c>
      <c r="AS97" s="865" t="s">
        <v>3412</v>
      </c>
      <c r="AT97" s="865" t="s">
        <v>3412</v>
      </c>
      <c r="AU97" s="865" t="s">
        <v>3412</v>
      </c>
      <c r="AV97" s="865" t="s">
        <v>3412</v>
      </c>
      <c r="AW97" s="865" t="s">
        <v>3412</v>
      </c>
      <c r="AX97" s="865" t="s">
        <v>3412</v>
      </c>
      <c r="AY97" s="865" t="s">
        <v>3412</v>
      </c>
      <c r="AZ97" s="865" t="s">
        <v>3412</v>
      </c>
      <c r="BA97" s="865" t="s">
        <v>3412</v>
      </c>
      <c r="BB97" s="865" t="s">
        <v>3412</v>
      </c>
      <c r="BC97" s="865" t="s">
        <v>3412</v>
      </c>
      <c r="BD97" s="865" t="s">
        <v>3412</v>
      </c>
      <c r="BE97" s="865" t="s">
        <v>3412</v>
      </c>
      <c r="BF97" s="865" t="s">
        <v>3412</v>
      </c>
      <c r="BG97" s="865" t="s">
        <v>3412</v>
      </c>
      <c r="BH97" s="865" t="s">
        <v>3412</v>
      </c>
      <c r="BI97" s="865" t="s">
        <v>3412</v>
      </c>
      <c r="BJ97" s="865" t="s">
        <v>3412</v>
      </c>
      <c r="BK97" s="865" t="s">
        <v>3412</v>
      </c>
      <c r="BL97" s="865" t="s">
        <v>3412</v>
      </c>
      <c r="BM97" s="865" t="s">
        <v>3412</v>
      </c>
      <c r="BN97" s="865" t="s">
        <v>3412</v>
      </c>
    </row>
    <row r="98" spans="1:66" ht="12.75" hidden="1">
      <c r="A98" s="860"/>
      <c r="B98" s="861" t="s">
        <v>12247</v>
      </c>
      <c r="C98" s="862"/>
      <c r="D98" s="865">
        <v>0</v>
      </c>
      <c r="E98" s="865">
        <v>0</v>
      </c>
      <c r="F98" s="865">
        <v>0</v>
      </c>
      <c r="G98" s="865">
        <v>0</v>
      </c>
      <c r="H98" s="865">
        <v>0</v>
      </c>
      <c r="I98" s="865" t="s">
        <v>3412</v>
      </c>
      <c r="J98" s="865" t="s">
        <v>3412</v>
      </c>
      <c r="K98" s="865" t="s">
        <v>3412</v>
      </c>
      <c r="L98" s="865" t="s">
        <v>3412</v>
      </c>
      <c r="M98" s="865" t="s">
        <v>3412</v>
      </c>
      <c r="N98" s="865" t="s">
        <v>3412</v>
      </c>
      <c r="O98" s="865" t="s">
        <v>3412</v>
      </c>
      <c r="P98" s="865" t="s">
        <v>3412</v>
      </c>
      <c r="Q98" s="865" t="s">
        <v>3412</v>
      </c>
      <c r="R98" s="865" t="s">
        <v>3412</v>
      </c>
      <c r="S98" s="865" t="s">
        <v>3412</v>
      </c>
      <c r="T98" s="865" t="s">
        <v>3412</v>
      </c>
      <c r="U98" s="865" t="s">
        <v>3412</v>
      </c>
      <c r="V98" s="865" t="s">
        <v>3412</v>
      </c>
      <c r="W98" s="865" t="s">
        <v>3412</v>
      </c>
      <c r="X98" s="865" t="s">
        <v>3412</v>
      </c>
      <c r="Y98" s="865" t="s">
        <v>3412</v>
      </c>
      <c r="Z98" s="865" t="s">
        <v>3412</v>
      </c>
      <c r="AA98" s="865" t="s">
        <v>3412</v>
      </c>
      <c r="AB98" s="865" t="s">
        <v>3412</v>
      </c>
      <c r="AC98" s="865" t="s">
        <v>3412</v>
      </c>
      <c r="AD98" s="865" t="s">
        <v>3412</v>
      </c>
      <c r="AE98" s="865" t="s">
        <v>3412</v>
      </c>
      <c r="AF98" s="865" t="s">
        <v>3412</v>
      </c>
      <c r="AG98" s="865" t="s">
        <v>3412</v>
      </c>
      <c r="AH98" s="865" t="s">
        <v>3412</v>
      </c>
      <c r="AI98" s="865" t="s">
        <v>3412</v>
      </c>
      <c r="AJ98" s="865" t="s">
        <v>3412</v>
      </c>
      <c r="AK98" s="865" t="s">
        <v>3412</v>
      </c>
      <c r="AL98" s="865" t="s">
        <v>3412</v>
      </c>
      <c r="AM98" s="865" t="s">
        <v>3412</v>
      </c>
      <c r="AN98" s="865" t="s">
        <v>3412</v>
      </c>
      <c r="AO98" s="865" t="s">
        <v>3412</v>
      </c>
      <c r="AP98" s="865" t="s">
        <v>3412</v>
      </c>
      <c r="AQ98" s="865" t="s">
        <v>3412</v>
      </c>
      <c r="AR98" s="865" t="s">
        <v>3412</v>
      </c>
      <c r="AS98" s="865" t="s">
        <v>3412</v>
      </c>
      <c r="AT98" s="865" t="s">
        <v>3412</v>
      </c>
      <c r="AU98" s="865" t="s">
        <v>3412</v>
      </c>
      <c r="AV98" s="865" t="s">
        <v>3412</v>
      </c>
      <c r="AW98" s="865" t="s">
        <v>3412</v>
      </c>
      <c r="AX98" s="865" t="s">
        <v>3412</v>
      </c>
      <c r="AY98" s="865" t="s">
        <v>3412</v>
      </c>
      <c r="AZ98" s="865" t="s">
        <v>3412</v>
      </c>
      <c r="BA98" s="865" t="s">
        <v>3412</v>
      </c>
      <c r="BB98" s="865" t="s">
        <v>3412</v>
      </c>
      <c r="BC98" s="865" t="s">
        <v>3412</v>
      </c>
      <c r="BD98" s="865" t="s">
        <v>3412</v>
      </c>
      <c r="BE98" s="865" t="s">
        <v>3412</v>
      </c>
      <c r="BF98" s="865" t="s">
        <v>3412</v>
      </c>
      <c r="BG98" s="865" t="s">
        <v>3412</v>
      </c>
      <c r="BH98" s="865" t="s">
        <v>3412</v>
      </c>
      <c r="BI98" s="865" t="s">
        <v>3412</v>
      </c>
      <c r="BJ98" s="865" t="s">
        <v>3412</v>
      </c>
      <c r="BK98" s="865" t="s">
        <v>3412</v>
      </c>
      <c r="BL98" s="865" t="s">
        <v>3412</v>
      </c>
      <c r="BM98" s="865" t="s">
        <v>3412</v>
      </c>
      <c r="BN98" s="865" t="s">
        <v>3412</v>
      </c>
    </row>
    <row r="99" spans="1:66" ht="12.75" hidden="1">
      <c r="A99" s="860"/>
      <c r="B99" s="866" t="s">
        <v>2516</v>
      </c>
      <c r="C99" s="867"/>
      <c r="D99" s="865">
        <v>0</v>
      </c>
      <c r="E99" s="865">
        <v>0</v>
      </c>
      <c r="F99" s="865">
        <v>0</v>
      </c>
      <c r="G99" s="865">
        <v>0</v>
      </c>
      <c r="H99" s="865">
        <v>0</v>
      </c>
      <c r="I99" s="865" t="s">
        <v>3412</v>
      </c>
      <c r="J99" s="865" t="s">
        <v>3412</v>
      </c>
      <c r="K99" s="865" t="s">
        <v>3412</v>
      </c>
      <c r="L99" s="865" t="s">
        <v>3412</v>
      </c>
      <c r="M99" s="865" t="s">
        <v>3412</v>
      </c>
      <c r="N99" s="865" t="s">
        <v>3412</v>
      </c>
      <c r="O99" s="865" t="s">
        <v>3412</v>
      </c>
      <c r="P99" s="865" t="s">
        <v>3412</v>
      </c>
      <c r="Q99" s="865" t="s">
        <v>3412</v>
      </c>
      <c r="R99" s="865" t="s">
        <v>3412</v>
      </c>
      <c r="S99" s="865" t="s">
        <v>3412</v>
      </c>
      <c r="T99" s="865" t="s">
        <v>3412</v>
      </c>
      <c r="U99" s="865" t="s">
        <v>3412</v>
      </c>
      <c r="V99" s="865" t="s">
        <v>3412</v>
      </c>
      <c r="W99" s="865" t="s">
        <v>3412</v>
      </c>
      <c r="X99" s="865" t="s">
        <v>3412</v>
      </c>
      <c r="Y99" s="865" t="s">
        <v>3412</v>
      </c>
      <c r="Z99" s="865" t="s">
        <v>3412</v>
      </c>
      <c r="AA99" s="865" t="s">
        <v>3412</v>
      </c>
      <c r="AB99" s="865" t="s">
        <v>3412</v>
      </c>
      <c r="AC99" s="865" t="s">
        <v>3412</v>
      </c>
      <c r="AD99" s="865" t="s">
        <v>3412</v>
      </c>
      <c r="AE99" s="865" t="s">
        <v>3412</v>
      </c>
      <c r="AF99" s="865" t="s">
        <v>3412</v>
      </c>
      <c r="AG99" s="865" t="s">
        <v>3412</v>
      </c>
      <c r="AH99" s="865" t="s">
        <v>3412</v>
      </c>
      <c r="AI99" s="865" t="s">
        <v>3412</v>
      </c>
      <c r="AJ99" s="865" t="s">
        <v>3412</v>
      </c>
      <c r="AK99" s="865" t="s">
        <v>3412</v>
      </c>
      <c r="AL99" s="865" t="s">
        <v>3412</v>
      </c>
      <c r="AM99" s="865" t="s">
        <v>3412</v>
      </c>
      <c r="AN99" s="865" t="s">
        <v>3412</v>
      </c>
      <c r="AO99" s="865" t="s">
        <v>3412</v>
      </c>
      <c r="AP99" s="865" t="s">
        <v>3412</v>
      </c>
      <c r="AQ99" s="865" t="s">
        <v>3412</v>
      </c>
      <c r="AR99" s="865" t="s">
        <v>3412</v>
      </c>
      <c r="AS99" s="865" t="s">
        <v>3412</v>
      </c>
      <c r="AT99" s="865" t="s">
        <v>3412</v>
      </c>
      <c r="AU99" s="865" t="s">
        <v>3412</v>
      </c>
      <c r="AV99" s="865" t="s">
        <v>3412</v>
      </c>
      <c r="AW99" s="865" t="s">
        <v>3412</v>
      </c>
      <c r="AX99" s="865" t="s">
        <v>3412</v>
      </c>
      <c r="AY99" s="865" t="s">
        <v>3412</v>
      </c>
      <c r="AZ99" s="865" t="s">
        <v>3412</v>
      </c>
      <c r="BA99" s="865" t="s">
        <v>3412</v>
      </c>
      <c r="BB99" s="865" t="s">
        <v>3412</v>
      </c>
      <c r="BC99" s="865" t="s">
        <v>3412</v>
      </c>
      <c r="BD99" s="865" t="s">
        <v>3412</v>
      </c>
      <c r="BE99" s="865" t="s">
        <v>3412</v>
      </c>
      <c r="BF99" s="865" t="s">
        <v>3412</v>
      </c>
      <c r="BG99" s="865" t="s">
        <v>3412</v>
      </c>
      <c r="BH99" s="865" t="s">
        <v>3412</v>
      </c>
      <c r="BI99" s="865" t="s">
        <v>3412</v>
      </c>
      <c r="BJ99" s="865" t="s">
        <v>3412</v>
      </c>
      <c r="BK99" s="865" t="s">
        <v>3412</v>
      </c>
      <c r="BL99" s="865" t="s">
        <v>3412</v>
      </c>
      <c r="BM99" s="865" t="s">
        <v>3412</v>
      </c>
      <c r="BN99" s="865" t="s">
        <v>3412</v>
      </c>
    </row>
    <row r="100" spans="1:66" ht="12.75" hidden="1">
      <c r="A100" s="860"/>
      <c r="B100" s="866" t="s">
        <v>2513</v>
      </c>
      <c r="C100" s="867"/>
      <c r="D100" s="865">
        <v>0</v>
      </c>
      <c r="E100" s="865">
        <v>0</v>
      </c>
      <c r="F100" s="865">
        <v>0</v>
      </c>
      <c r="G100" s="865">
        <v>0</v>
      </c>
      <c r="H100" s="865">
        <v>0</v>
      </c>
      <c r="I100" s="865" t="s">
        <v>3412</v>
      </c>
      <c r="J100" s="865" t="s">
        <v>3412</v>
      </c>
      <c r="K100" s="865" t="s">
        <v>3412</v>
      </c>
      <c r="L100" s="865" t="s">
        <v>3412</v>
      </c>
      <c r="M100" s="865" t="s">
        <v>3412</v>
      </c>
      <c r="N100" s="865" t="s">
        <v>3412</v>
      </c>
      <c r="O100" s="865" t="s">
        <v>3412</v>
      </c>
      <c r="P100" s="865" t="s">
        <v>3412</v>
      </c>
      <c r="Q100" s="865" t="s">
        <v>3412</v>
      </c>
      <c r="R100" s="865" t="s">
        <v>3412</v>
      </c>
      <c r="S100" s="865" t="s">
        <v>3412</v>
      </c>
      <c r="T100" s="865" t="s">
        <v>3412</v>
      </c>
      <c r="U100" s="865" t="s">
        <v>3412</v>
      </c>
      <c r="V100" s="865" t="s">
        <v>3412</v>
      </c>
      <c r="W100" s="865" t="s">
        <v>3412</v>
      </c>
      <c r="X100" s="865" t="s">
        <v>3412</v>
      </c>
      <c r="Y100" s="865" t="s">
        <v>3412</v>
      </c>
      <c r="Z100" s="865" t="s">
        <v>3412</v>
      </c>
      <c r="AA100" s="865" t="s">
        <v>3412</v>
      </c>
      <c r="AB100" s="865" t="s">
        <v>3412</v>
      </c>
      <c r="AC100" s="865" t="s">
        <v>3412</v>
      </c>
      <c r="AD100" s="865" t="s">
        <v>3412</v>
      </c>
      <c r="AE100" s="865" t="s">
        <v>3412</v>
      </c>
      <c r="AF100" s="865" t="s">
        <v>3412</v>
      </c>
      <c r="AG100" s="865" t="s">
        <v>3412</v>
      </c>
      <c r="AH100" s="865" t="s">
        <v>3412</v>
      </c>
      <c r="AI100" s="865" t="s">
        <v>3412</v>
      </c>
      <c r="AJ100" s="865" t="s">
        <v>3412</v>
      </c>
      <c r="AK100" s="865" t="s">
        <v>3412</v>
      </c>
      <c r="AL100" s="865" t="s">
        <v>3412</v>
      </c>
      <c r="AM100" s="865" t="s">
        <v>3412</v>
      </c>
      <c r="AN100" s="865" t="s">
        <v>3412</v>
      </c>
      <c r="AO100" s="865" t="s">
        <v>3412</v>
      </c>
      <c r="AP100" s="865" t="s">
        <v>3412</v>
      </c>
      <c r="AQ100" s="865" t="s">
        <v>3412</v>
      </c>
      <c r="AR100" s="865" t="s">
        <v>3412</v>
      </c>
      <c r="AS100" s="865" t="s">
        <v>3412</v>
      </c>
      <c r="AT100" s="865" t="s">
        <v>3412</v>
      </c>
      <c r="AU100" s="865" t="s">
        <v>3412</v>
      </c>
      <c r="AV100" s="865" t="s">
        <v>3412</v>
      </c>
      <c r="AW100" s="865" t="s">
        <v>3412</v>
      </c>
      <c r="AX100" s="865" t="s">
        <v>3412</v>
      </c>
      <c r="AY100" s="865" t="s">
        <v>3412</v>
      </c>
      <c r="AZ100" s="865" t="s">
        <v>3412</v>
      </c>
      <c r="BA100" s="865" t="s">
        <v>3412</v>
      </c>
      <c r="BB100" s="865" t="s">
        <v>3412</v>
      </c>
      <c r="BC100" s="865" t="s">
        <v>3412</v>
      </c>
      <c r="BD100" s="865" t="s">
        <v>3412</v>
      </c>
      <c r="BE100" s="865" t="s">
        <v>3412</v>
      </c>
      <c r="BF100" s="865" t="s">
        <v>3412</v>
      </c>
      <c r="BG100" s="865" t="s">
        <v>3412</v>
      </c>
      <c r="BH100" s="865" t="s">
        <v>3412</v>
      </c>
      <c r="BI100" s="865" t="s">
        <v>3412</v>
      </c>
      <c r="BJ100" s="865" t="s">
        <v>3412</v>
      </c>
      <c r="BK100" s="865" t="s">
        <v>3412</v>
      </c>
      <c r="BL100" s="865" t="s">
        <v>3412</v>
      </c>
      <c r="BM100" s="865" t="s">
        <v>3412</v>
      </c>
      <c r="BN100" s="865" t="s">
        <v>3412</v>
      </c>
    </row>
    <row r="101" spans="1:66" ht="12.75" hidden="1">
      <c r="A101" s="860"/>
      <c r="B101" s="861" t="s">
        <v>4413</v>
      </c>
      <c r="C101" s="862"/>
      <c r="D101" s="865">
        <v>0</v>
      </c>
      <c r="E101" s="865">
        <v>0</v>
      </c>
      <c r="F101" s="865">
        <v>0</v>
      </c>
      <c r="G101" s="865">
        <v>0</v>
      </c>
      <c r="H101" s="865">
        <v>0</v>
      </c>
      <c r="I101" s="865" t="s">
        <v>3412</v>
      </c>
      <c r="J101" s="865" t="s">
        <v>3412</v>
      </c>
      <c r="K101" s="865" t="s">
        <v>3412</v>
      </c>
      <c r="L101" s="865" t="s">
        <v>3412</v>
      </c>
      <c r="M101" s="865" t="s">
        <v>3412</v>
      </c>
      <c r="N101" s="865" t="s">
        <v>3412</v>
      </c>
      <c r="O101" s="865" t="s">
        <v>3412</v>
      </c>
      <c r="P101" s="865" t="s">
        <v>3412</v>
      </c>
      <c r="Q101" s="865" t="s">
        <v>3412</v>
      </c>
      <c r="R101" s="865" t="s">
        <v>3412</v>
      </c>
      <c r="S101" s="865" t="s">
        <v>3412</v>
      </c>
      <c r="T101" s="865" t="s">
        <v>3412</v>
      </c>
      <c r="U101" s="865" t="s">
        <v>3412</v>
      </c>
      <c r="V101" s="865" t="s">
        <v>3412</v>
      </c>
      <c r="W101" s="865" t="s">
        <v>3412</v>
      </c>
      <c r="X101" s="865" t="s">
        <v>3412</v>
      </c>
      <c r="Y101" s="865" t="s">
        <v>3412</v>
      </c>
      <c r="Z101" s="865" t="s">
        <v>3412</v>
      </c>
      <c r="AA101" s="865" t="s">
        <v>3412</v>
      </c>
      <c r="AB101" s="865" t="s">
        <v>3412</v>
      </c>
      <c r="AC101" s="865" t="s">
        <v>3412</v>
      </c>
      <c r="AD101" s="865" t="s">
        <v>3412</v>
      </c>
      <c r="AE101" s="865" t="s">
        <v>3412</v>
      </c>
      <c r="AF101" s="865" t="s">
        <v>3412</v>
      </c>
      <c r="AG101" s="865" t="s">
        <v>3412</v>
      </c>
      <c r="AH101" s="865" t="s">
        <v>3412</v>
      </c>
      <c r="AI101" s="865" t="s">
        <v>3412</v>
      </c>
      <c r="AJ101" s="865" t="s">
        <v>3412</v>
      </c>
      <c r="AK101" s="865" t="s">
        <v>3412</v>
      </c>
      <c r="AL101" s="865" t="s">
        <v>3412</v>
      </c>
      <c r="AM101" s="865" t="s">
        <v>3412</v>
      </c>
      <c r="AN101" s="865" t="s">
        <v>3412</v>
      </c>
      <c r="AO101" s="865" t="s">
        <v>3412</v>
      </c>
      <c r="AP101" s="865" t="s">
        <v>3412</v>
      </c>
      <c r="AQ101" s="865" t="s">
        <v>3412</v>
      </c>
      <c r="AR101" s="865" t="s">
        <v>3412</v>
      </c>
      <c r="AS101" s="865" t="s">
        <v>3412</v>
      </c>
      <c r="AT101" s="865" t="s">
        <v>3412</v>
      </c>
      <c r="AU101" s="865" t="s">
        <v>3412</v>
      </c>
      <c r="AV101" s="865" t="s">
        <v>3412</v>
      </c>
      <c r="AW101" s="865" t="s">
        <v>3412</v>
      </c>
      <c r="AX101" s="865" t="s">
        <v>3412</v>
      </c>
      <c r="AY101" s="865" t="s">
        <v>3412</v>
      </c>
      <c r="AZ101" s="865" t="s">
        <v>3412</v>
      </c>
      <c r="BA101" s="865" t="s">
        <v>3412</v>
      </c>
      <c r="BB101" s="865" t="s">
        <v>3412</v>
      </c>
      <c r="BC101" s="865" t="s">
        <v>3412</v>
      </c>
      <c r="BD101" s="865" t="s">
        <v>3412</v>
      </c>
      <c r="BE101" s="865" t="s">
        <v>3412</v>
      </c>
      <c r="BF101" s="865" t="s">
        <v>3412</v>
      </c>
      <c r="BG101" s="865" t="s">
        <v>3412</v>
      </c>
      <c r="BH101" s="865" t="s">
        <v>3412</v>
      </c>
      <c r="BI101" s="865" t="s">
        <v>3412</v>
      </c>
      <c r="BJ101" s="865" t="s">
        <v>3412</v>
      </c>
      <c r="BK101" s="865" t="s">
        <v>3412</v>
      </c>
      <c r="BL101" s="865" t="s">
        <v>3412</v>
      </c>
      <c r="BM101" s="865" t="s">
        <v>3412</v>
      </c>
      <c r="BN101" s="865" t="s">
        <v>3412</v>
      </c>
    </row>
    <row r="102" spans="1:66" ht="12.75">
      <c r="A102" s="860" t="s">
        <v>13295</v>
      </c>
      <c r="B102" s="861" t="s">
        <v>4414</v>
      </c>
      <c r="C102" s="862" t="s">
        <v>6078</v>
      </c>
      <c r="D102" s="865">
        <v>0</v>
      </c>
      <c r="E102" s="865">
        <v>0</v>
      </c>
      <c r="F102" s="865">
        <v>0</v>
      </c>
      <c r="G102" s="865">
        <v>0</v>
      </c>
      <c r="H102" s="865">
        <v>0</v>
      </c>
      <c r="I102" s="865" t="s">
        <v>3412</v>
      </c>
      <c r="J102" s="865" t="s">
        <v>3412</v>
      </c>
      <c r="K102" s="865" t="s">
        <v>3412</v>
      </c>
      <c r="L102" s="865" t="s">
        <v>3412</v>
      </c>
      <c r="M102" s="865" t="s">
        <v>3412</v>
      </c>
      <c r="N102" s="865" t="s">
        <v>3412</v>
      </c>
      <c r="O102" s="865" t="s">
        <v>3412</v>
      </c>
      <c r="P102" s="865" t="s">
        <v>3412</v>
      </c>
      <c r="Q102" s="865" t="s">
        <v>3412</v>
      </c>
      <c r="R102" s="865" t="s">
        <v>3412</v>
      </c>
      <c r="S102" s="865" t="s">
        <v>3412</v>
      </c>
      <c r="T102" s="865" t="s">
        <v>3412</v>
      </c>
      <c r="U102" s="865" t="s">
        <v>3412</v>
      </c>
      <c r="V102" s="865" t="s">
        <v>3412</v>
      </c>
      <c r="W102" s="865" t="s">
        <v>3412</v>
      </c>
      <c r="X102" s="865" t="s">
        <v>3412</v>
      </c>
      <c r="Y102" s="865" t="s">
        <v>3412</v>
      </c>
      <c r="Z102" s="865" t="s">
        <v>3412</v>
      </c>
      <c r="AA102" s="865" t="s">
        <v>3412</v>
      </c>
      <c r="AB102" s="865" t="s">
        <v>3412</v>
      </c>
      <c r="AC102" s="865" t="s">
        <v>3412</v>
      </c>
      <c r="AD102" s="865" t="s">
        <v>3412</v>
      </c>
      <c r="AE102" s="865" t="s">
        <v>3412</v>
      </c>
      <c r="AF102" s="865" t="s">
        <v>3412</v>
      </c>
      <c r="AG102" s="865" t="s">
        <v>3412</v>
      </c>
      <c r="AH102" s="865" t="s">
        <v>3412</v>
      </c>
      <c r="AI102" s="865" t="s">
        <v>3412</v>
      </c>
      <c r="AJ102" s="865" t="s">
        <v>3412</v>
      </c>
      <c r="AK102" s="865" t="s">
        <v>3412</v>
      </c>
      <c r="AL102" s="865" t="s">
        <v>3412</v>
      </c>
      <c r="AM102" s="865" t="s">
        <v>3412</v>
      </c>
      <c r="AN102" s="865" t="s">
        <v>3412</v>
      </c>
      <c r="AO102" s="865" t="s">
        <v>3412</v>
      </c>
      <c r="AP102" s="865" t="s">
        <v>3412</v>
      </c>
      <c r="AQ102" s="865" t="s">
        <v>3412</v>
      </c>
      <c r="AR102" s="865" t="s">
        <v>3412</v>
      </c>
      <c r="AS102" s="865" t="s">
        <v>3412</v>
      </c>
      <c r="AT102" s="865" t="s">
        <v>3412</v>
      </c>
      <c r="AU102" s="865" t="s">
        <v>3412</v>
      </c>
      <c r="AV102" s="865" t="s">
        <v>3412</v>
      </c>
      <c r="AW102" s="865" t="s">
        <v>3412</v>
      </c>
      <c r="AX102" s="865" t="s">
        <v>3412</v>
      </c>
      <c r="AY102" s="865" t="s">
        <v>3412</v>
      </c>
      <c r="AZ102" s="865" t="s">
        <v>3412</v>
      </c>
      <c r="BA102" s="865" t="s">
        <v>3412</v>
      </c>
      <c r="BB102" s="865" t="s">
        <v>3412</v>
      </c>
      <c r="BC102" s="865" t="s">
        <v>3412</v>
      </c>
      <c r="BD102" s="865" t="s">
        <v>3412</v>
      </c>
      <c r="BE102" s="865" t="s">
        <v>3412</v>
      </c>
      <c r="BF102" s="865" t="s">
        <v>3412</v>
      </c>
      <c r="BG102" s="865" t="s">
        <v>3412</v>
      </c>
      <c r="BH102" s="865" t="s">
        <v>3412</v>
      </c>
      <c r="BI102" s="865" t="s">
        <v>3412</v>
      </c>
      <c r="BJ102" s="865" t="s">
        <v>3412</v>
      </c>
      <c r="BK102" s="865" t="s">
        <v>3412</v>
      </c>
      <c r="BL102" s="865" t="s">
        <v>3412</v>
      </c>
      <c r="BM102" s="865" t="s">
        <v>3412</v>
      </c>
      <c r="BN102" s="865" t="s">
        <v>3412</v>
      </c>
    </row>
    <row r="103" spans="1:66" ht="12.75">
      <c r="A103" s="858" t="s">
        <v>3829</v>
      </c>
      <c r="B103" s="872" t="s">
        <v>4415</v>
      </c>
      <c r="C103" s="873" t="s">
        <v>6078</v>
      </c>
      <c r="D103" s="859">
        <v>17702384303</v>
      </c>
      <c r="E103" s="859">
        <v>0</v>
      </c>
      <c r="F103" s="859">
        <v>17702384303</v>
      </c>
      <c r="G103" s="859">
        <v>17702384303</v>
      </c>
      <c r="H103" s="859">
        <v>0</v>
      </c>
      <c r="I103" s="859" t="s">
        <v>3412</v>
      </c>
      <c r="J103" s="859" t="s">
        <v>3412</v>
      </c>
      <c r="K103" s="859" t="s">
        <v>3412</v>
      </c>
      <c r="L103" s="859" t="s">
        <v>3412</v>
      </c>
      <c r="M103" s="859" t="s">
        <v>3412</v>
      </c>
      <c r="N103" s="859" t="s">
        <v>3412</v>
      </c>
      <c r="O103" s="859" t="s">
        <v>3412</v>
      </c>
      <c r="P103" s="859" t="s">
        <v>3412</v>
      </c>
      <c r="Q103" s="859" t="s">
        <v>3412</v>
      </c>
      <c r="R103" s="859" t="s">
        <v>3412</v>
      </c>
      <c r="S103" s="859" t="s">
        <v>3412</v>
      </c>
      <c r="T103" s="859" t="s">
        <v>3412</v>
      </c>
      <c r="U103" s="859" t="s">
        <v>3412</v>
      </c>
      <c r="V103" s="859" t="s">
        <v>3412</v>
      </c>
      <c r="W103" s="859" t="s">
        <v>3412</v>
      </c>
      <c r="X103" s="859" t="s">
        <v>3412</v>
      </c>
      <c r="Y103" s="859" t="s">
        <v>3412</v>
      </c>
      <c r="Z103" s="859" t="s">
        <v>3412</v>
      </c>
      <c r="AA103" s="859" t="s">
        <v>3412</v>
      </c>
      <c r="AB103" s="859" t="s">
        <v>3412</v>
      </c>
      <c r="AC103" s="859" t="s">
        <v>3412</v>
      </c>
      <c r="AD103" s="859" t="s">
        <v>3412</v>
      </c>
      <c r="AE103" s="859" t="s">
        <v>3412</v>
      </c>
      <c r="AF103" s="859" t="s">
        <v>3412</v>
      </c>
      <c r="AG103" s="859" t="s">
        <v>3412</v>
      </c>
      <c r="AH103" s="859" t="s">
        <v>3412</v>
      </c>
      <c r="AI103" s="859" t="s">
        <v>3412</v>
      </c>
      <c r="AJ103" s="859" t="s">
        <v>3412</v>
      </c>
      <c r="AK103" s="859" t="s">
        <v>3412</v>
      </c>
      <c r="AL103" s="859" t="s">
        <v>3412</v>
      </c>
      <c r="AM103" s="859" t="s">
        <v>3412</v>
      </c>
      <c r="AN103" s="859" t="s">
        <v>3412</v>
      </c>
      <c r="AO103" s="859" t="s">
        <v>3412</v>
      </c>
      <c r="AP103" s="859" t="s">
        <v>3412</v>
      </c>
      <c r="AQ103" s="859" t="s">
        <v>3412</v>
      </c>
      <c r="AR103" s="859" t="s">
        <v>3412</v>
      </c>
      <c r="AS103" s="859" t="s">
        <v>3412</v>
      </c>
      <c r="AT103" s="859" t="s">
        <v>3412</v>
      </c>
      <c r="AU103" s="859" t="s">
        <v>3412</v>
      </c>
      <c r="AV103" s="859" t="s">
        <v>3412</v>
      </c>
      <c r="AW103" s="859" t="s">
        <v>3412</v>
      </c>
      <c r="AX103" s="859" t="s">
        <v>3412</v>
      </c>
      <c r="AY103" s="859" t="s">
        <v>3412</v>
      </c>
      <c r="AZ103" s="859" t="s">
        <v>3412</v>
      </c>
      <c r="BA103" s="859" t="s">
        <v>3412</v>
      </c>
      <c r="BB103" s="859" t="s">
        <v>3412</v>
      </c>
      <c r="BC103" s="859" t="s">
        <v>3412</v>
      </c>
      <c r="BD103" s="859" t="s">
        <v>3412</v>
      </c>
      <c r="BE103" s="859" t="s">
        <v>3412</v>
      </c>
      <c r="BF103" s="859" t="s">
        <v>3412</v>
      </c>
      <c r="BG103" s="859" t="s">
        <v>3412</v>
      </c>
      <c r="BH103" s="859" t="s">
        <v>3412</v>
      </c>
      <c r="BI103" s="859" t="s">
        <v>3412</v>
      </c>
      <c r="BJ103" s="859" t="s">
        <v>3412</v>
      </c>
      <c r="BK103" s="859" t="s">
        <v>3412</v>
      </c>
      <c r="BL103" s="859" t="s">
        <v>3412</v>
      </c>
      <c r="BM103" s="859" t="s">
        <v>3412</v>
      </c>
      <c r="BN103" s="859" t="s">
        <v>3412</v>
      </c>
    </row>
    <row r="104" spans="1:66" ht="12.75">
      <c r="A104" s="860" t="s">
        <v>533</v>
      </c>
      <c r="B104" s="861" t="s">
        <v>3221</v>
      </c>
      <c r="C104" s="862" t="s">
        <v>6078</v>
      </c>
      <c r="D104" s="865">
        <v>17026104828</v>
      </c>
      <c r="E104" s="865">
        <v>0</v>
      </c>
      <c r="F104" s="865">
        <v>17026104828</v>
      </c>
      <c r="G104" s="865">
        <v>17026104828</v>
      </c>
      <c r="H104" s="865">
        <v>0</v>
      </c>
      <c r="I104" s="865" t="s">
        <v>3412</v>
      </c>
      <c r="J104" s="865" t="s">
        <v>3412</v>
      </c>
      <c r="K104" s="865" t="s">
        <v>3412</v>
      </c>
      <c r="L104" s="865" t="s">
        <v>3412</v>
      </c>
      <c r="M104" s="865" t="s">
        <v>3412</v>
      </c>
      <c r="N104" s="865" t="s">
        <v>3412</v>
      </c>
      <c r="O104" s="865" t="s">
        <v>3412</v>
      </c>
      <c r="P104" s="865" t="s">
        <v>3412</v>
      </c>
      <c r="Q104" s="865" t="s">
        <v>3412</v>
      </c>
      <c r="R104" s="865" t="s">
        <v>3412</v>
      </c>
      <c r="S104" s="865" t="s">
        <v>3412</v>
      </c>
      <c r="T104" s="865" t="s">
        <v>3412</v>
      </c>
      <c r="U104" s="865" t="s">
        <v>3412</v>
      </c>
      <c r="V104" s="865" t="s">
        <v>3412</v>
      </c>
      <c r="W104" s="865" t="s">
        <v>3412</v>
      </c>
      <c r="X104" s="865" t="s">
        <v>3412</v>
      </c>
      <c r="Y104" s="865" t="s">
        <v>3412</v>
      </c>
      <c r="Z104" s="865" t="s">
        <v>3412</v>
      </c>
      <c r="AA104" s="865" t="s">
        <v>3412</v>
      </c>
      <c r="AB104" s="865" t="s">
        <v>3412</v>
      </c>
      <c r="AC104" s="865" t="s">
        <v>3412</v>
      </c>
      <c r="AD104" s="865" t="s">
        <v>3412</v>
      </c>
      <c r="AE104" s="865" t="s">
        <v>3412</v>
      </c>
      <c r="AF104" s="865" t="s">
        <v>3412</v>
      </c>
      <c r="AG104" s="865" t="s">
        <v>3412</v>
      </c>
      <c r="AH104" s="865" t="s">
        <v>3412</v>
      </c>
      <c r="AI104" s="865" t="s">
        <v>3412</v>
      </c>
      <c r="AJ104" s="865" t="s">
        <v>3412</v>
      </c>
      <c r="AK104" s="865" t="s">
        <v>3412</v>
      </c>
      <c r="AL104" s="865" t="s">
        <v>3412</v>
      </c>
      <c r="AM104" s="865" t="s">
        <v>3412</v>
      </c>
      <c r="AN104" s="865" t="s">
        <v>3412</v>
      </c>
      <c r="AO104" s="865" t="s">
        <v>3412</v>
      </c>
      <c r="AP104" s="865" t="s">
        <v>3412</v>
      </c>
      <c r="AQ104" s="865" t="s">
        <v>3412</v>
      </c>
      <c r="AR104" s="865" t="s">
        <v>3412</v>
      </c>
      <c r="AS104" s="865" t="s">
        <v>3412</v>
      </c>
      <c r="AT104" s="865" t="s">
        <v>3412</v>
      </c>
      <c r="AU104" s="865" t="s">
        <v>3412</v>
      </c>
      <c r="AV104" s="865" t="s">
        <v>3412</v>
      </c>
      <c r="AW104" s="865" t="s">
        <v>3412</v>
      </c>
      <c r="AX104" s="865" t="s">
        <v>3412</v>
      </c>
      <c r="AY104" s="865" t="s">
        <v>3412</v>
      </c>
      <c r="AZ104" s="865" t="s">
        <v>3412</v>
      </c>
      <c r="BA104" s="865" t="s">
        <v>3412</v>
      </c>
      <c r="BB104" s="865" t="s">
        <v>3412</v>
      </c>
      <c r="BC104" s="865" t="s">
        <v>3412</v>
      </c>
      <c r="BD104" s="865" t="s">
        <v>3412</v>
      </c>
      <c r="BE104" s="865" t="s">
        <v>3412</v>
      </c>
      <c r="BF104" s="865" t="s">
        <v>3412</v>
      </c>
      <c r="BG104" s="865" t="s">
        <v>3412</v>
      </c>
      <c r="BH104" s="865" t="s">
        <v>3412</v>
      </c>
      <c r="BI104" s="865" t="s">
        <v>3412</v>
      </c>
      <c r="BJ104" s="865" t="s">
        <v>3412</v>
      </c>
      <c r="BK104" s="865" t="s">
        <v>3412</v>
      </c>
      <c r="BL104" s="865" t="s">
        <v>3412</v>
      </c>
      <c r="BM104" s="865" t="s">
        <v>3412</v>
      </c>
      <c r="BN104" s="865" t="s">
        <v>3412</v>
      </c>
    </row>
    <row r="105" spans="1:66" ht="12.75">
      <c r="A105" s="860" t="s">
        <v>661</v>
      </c>
      <c r="B105" s="861" t="s">
        <v>3222</v>
      </c>
      <c r="C105" s="862" t="s">
        <v>6078</v>
      </c>
      <c r="D105" s="865">
        <v>671479475</v>
      </c>
      <c r="E105" s="865">
        <v>0</v>
      </c>
      <c r="F105" s="865">
        <v>671479475</v>
      </c>
      <c r="G105" s="865">
        <v>671479475</v>
      </c>
      <c r="H105" s="865">
        <v>0</v>
      </c>
      <c r="I105" s="865" t="s">
        <v>3412</v>
      </c>
      <c r="J105" s="865" t="s">
        <v>3412</v>
      </c>
      <c r="K105" s="865" t="s">
        <v>3412</v>
      </c>
      <c r="L105" s="865" t="s">
        <v>3412</v>
      </c>
      <c r="M105" s="865" t="s">
        <v>3412</v>
      </c>
      <c r="N105" s="865" t="s">
        <v>3412</v>
      </c>
      <c r="O105" s="865" t="s">
        <v>3412</v>
      </c>
      <c r="P105" s="865" t="s">
        <v>3412</v>
      </c>
      <c r="Q105" s="865" t="s">
        <v>3412</v>
      </c>
      <c r="R105" s="865" t="s">
        <v>3412</v>
      </c>
      <c r="S105" s="865" t="s">
        <v>3412</v>
      </c>
      <c r="T105" s="865" t="s">
        <v>3412</v>
      </c>
      <c r="U105" s="865" t="s">
        <v>3412</v>
      </c>
      <c r="V105" s="865" t="s">
        <v>3412</v>
      </c>
      <c r="W105" s="865" t="s">
        <v>3412</v>
      </c>
      <c r="X105" s="865" t="s">
        <v>3412</v>
      </c>
      <c r="Y105" s="865" t="s">
        <v>3412</v>
      </c>
      <c r="Z105" s="865" t="s">
        <v>3412</v>
      </c>
      <c r="AA105" s="865" t="s">
        <v>3412</v>
      </c>
      <c r="AB105" s="865" t="s">
        <v>3412</v>
      </c>
      <c r="AC105" s="865" t="s">
        <v>3412</v>
      </c>
      <c r="AD105" s="865" t="s">
        <v>3412</v>
      </c>
      <c r="AE105" s="865" t="s">
        <v>3412</v>
      </c>
      <c r="AF105" s="865" t="s">
        <v>3412</v>
      </c>
      <c r="AG105" s="865" t="s">
        <v>3412</v>
      </c>
      <c r="AH105" s="865" t="s">
        <v>3412</v>
      </c>
      <c r="AI105" s="865" t="s">
        <v>3412</v>
      </c>
      <c r="AJ105" s="865" t="s">
        <v>3412</v>
      </c>
      <c r="AK105" s="865" t="s">
        <v>3412</v>
      </c>
      <c r="AL105" s="865" t="s">
        <v>3412</v>
      </c>
      <c r="AM105" s="865" t="s">
        <v>3412</v>
      </c>
      <c r="AN105" s="865" t="s">
        <v>3412</v>
      </c>
      <c r="AO105" s="865" t="s">
        <v>3412</v>
      </c>
      <c r="AP105" s="865" t="s">
        <v>3412</v>
      </c>
      <c r="AQ105" s="865" t="s">
        <v>3412</v>
      </c>
      <c r="AR105" s="865" t="s">
        <v>3412</v>
      </c>
      <c r="AS105" s="865" t="s">
        <v>3412</v>
      </c>
      <c r="AT105" s="865" t="s">
        <v>3412</v>
      </c>
      <c r="AU105" s="865" t="s">
        <v>3412</v>
      </c>
      <c r="AV105" s="865" t="s">
        <v>3412</v>
      </c>
      <c r="AW105" s="865" t="s">
        <v>3412</v>
      </c>
      <c r="AX105" s="865" t="s">
        <v>3412</v>
      </c>
      <c r="AY105" s="865" t="s">
        <v>3412</v>
      </c>
      <c r="AZ105" s="865" t="s">
        <v>3412</v>
      </c>
      <c r="BA105" s="865" t="s">
        <v>3412</v>
      </c>
      <c r="BB105" s="865" t="s">
        <v>3412</v>
      </c>
      <c r="BC105" s="865" t="s">
        <v>3412</v>
      </c>
      <c r="BD105" s="865" t="s">
        <v>3412</v>
      </c>
      <c r="BE105" s="865" t="s">
        <v>3412</v>
      </c>
      <c r="BF105" s="865" t="s">
        <v>3412</v>
      </c>
      <c r="BG105" s="865" t="s">
        <v>3412</v>
      </c>
      <c r="BH105" s="865" t="s">
        <v>3412</v>
      </c>
      <c r="BI105" s="865" t="s">
        <v>3412</v>
      </c>
      <c r="BJ105" s="865" t="s">
        <v>3412</v>
      </c>
      <c r="BK105" s="865" t="s">
        <v>3412</v>
      </c>
      <c r="BL105" s="865" t="s">
        <v>3412</v>
      </c>
      <c r="BM105" s="865" t="s">
        <v>3412</v>
      </c>
      <c r="BN105" s="865" t="s">
        <v>3412</v>
      </c>
    </row>
    <row r="106" spans="1:66" ht="12.75">
      <c r="A106" s="860" t="s">
        <v>12491</v>
      </c>
      <c r="B106" s="861" t="s">
        <v>4415</v>
      </c>
      <c r="C106" s="862" t="s">
        <v>6078</v>
      </c>
      <c r="D106" s="863">
        <v>4800000</v>
      </c>
      <c r="E106" s="863">
        <v>0</v>
      </c>
      <c r="F106" s="863">
        <v>4800000</v>
      </c>
      <c r="G106" s="863">
        <v>4800000</v>
      </c>
      <c r="H106" s="863">
        <v>0</v>
      </c>
      <c r="I106" s="863" t="s">
        <v>3412</v>
      </c>
      <c r="J106" s="863" t="s">
        <v>3412</v>
      </c>
      <c r="K106" s="863" t="s">
        <v>3412</v>
      </c>
      <c r="L106" s="863" t="s">
        <v>3412</v>
      </c>
      <c r="M106" s="863" t="s">
        <v>3412</v>
      </c>
      <c r="N106" s="863" t="s">
        <v>3412</v>
      </c>
      <c r="O106" s="863" t="s">
        <v>3412</v>
      </c>
      <c r="P106" s="863" t="s">
        <v>3412</v>
      </c>
      <c r="Q106" s="863" t="s">
        <v>3412</v>
      </c>
      <c r="R106" s="863" t="s">
        <v>3412</v>
      </c>
      <c r="S106" s="863" t="s">
        <v>3412</v>
      </c>
      <c r="T106" s="863" t="s">
        <v>3412</v>
      </c>
      <c r="U106" s="863" t="s">
        <v>3412</v>
      </c>
      <c r="V106" s="863" t="s">
        <v>3412</v>
      </c>
      <c r="W106" s="863" t="s">
        <v>3412</v>
      </c>
      <c r="X106" s="863" t="s">
        <v>3412</v>
      </c>
      <c r="Y106" s="863" t="s">
        <v>3412</v>
      </c>
      <c r="Z106" s="863" t="s">
        <v>3412</v>
      </c>
      <c r="AA106" s="863" t="s">
        <v>3412</v>
      </c>
      <c r="AB106" s="863" t="s">
        <v>3412</v>
      </c>
      <c r="AC106" s="863" t="s">
        <v>3412</v>
      </c>
      <c r="AD106" s="863" t="s">
        <v>3412</v>
      </c>
      <c r="AE106" s="863" t="s">
        <v>3412</v>
      </c>
      <c r="AF106" s="863" t="s">
        <v>3412</v>
      </c>
      <c r="AG106" s="863" t="s">
        <v>3412</v>
      </c>
      <c r="AH106" s="863" t="s">
        <v>3412</v>
      </c>
      <c r="AI106" s="863" t="s">
        <v>3412</v>
      </c>
      <c r="AJ106" s="863" t="s">
        <v>3412</v>
      </c>
      <c r="AK106" s="863" t="s">
        <v>3412</v>
      </c>
      <c r="AL106" s="863" t="s">
        <v>3412</v>
      </c>
      <c r="AM106" s="863" t="s">
        <v>3412</v>
      </c>
      <c r="AN106" s="863" t="s">
        <v>3412</v>
      </c>
      <c r="AO106" s="863" t="s">
        <v>3412</v>
      </c>
      <c r="AP106" s="863" t="s">
        <v>3412</v>
      </c>
      <c r="AQ106" s="863" t="s">
        <v>3412</v>
      </c>
      <c r="AR106" s="863" t="s">
        <v>3412</v>
      </c>
      <c r="AS106" s="863" t="s">
        <v>3412</v>
      </c>
      <c r="AT106" s="863" t="s">
        <v>3412</v>
      </c>
      <c r="AU106" s="863" t="s">
        <v>3412</v>
      </c>
      <c r="AV106" s="863" t="s">
        <v>3412</v>
      </c>
      <c r="AW106" s="863" t="s">
        <v>3412</v>
      </c>
      <c r="AX106" s="863" t="s">
        <v>3412</v>
      </c>
      <c r="AY106" s="863" t="s">
        <v>3412</v>
      </c>
      <c r="AZ106" s="863" t="s">
        <v>3412</v>
      </c>
      <c r="BA106" s="863" t="s">
        <v>3412</v>
      </c>
      <c r="BB106" s="863" t="s">
        <v>3412</v>
      </c>
      <c r="BC106" s="863" t="s">
        <v>3412</v>
      </c>
      <c r="BD106" s="863" t="s">
        <v>3412</v>
      </c>
      <c r="BE106" s="863" t="s">
        <v>3412</v>
      </c>
      <c r="BF106" s="863" t="s">
        <v>3412</v>
      </c>
      <c r="BG106" s="863" t="s">
        <v>3412</v>
      </c>
      <c r="BH106" s="863" t="s">
        <v>3412</v>
      </c>
      <c r="BI106" s="863" t="s">
        <v>3412</v>
      </c>
      <c r="BJ106" s="863" t="s">
        <v>3412</v>
      </c>
      <c r="BK106" s="863" t="s">
        <v>3412</v>
      </c>
      <c r="BL106" s="863" t="s">
        <v>3412</v>
      </c>
      <c r="BM106" s="863" t="s">
        <v>3412</v>
      </c>
      <c r="BN106" s="863" t="s">
        <v>3412</v>
      </c>
    </row>
    <row r="107" spans="1:66" ht="12.75" hidden="1">
      <c r="A107" s="860"/>
      <c r="B107" s="866" t="s">
        <v>2517</v>
      </c>
      <c r="C107" s="867"/>
      <c r="D107" s="865">
        <v>4800000</v>
      </c>
      <c r="E107" s="865">
        <v>0</v>
      </c>
      <c r="F107" s="865">
        <v>4800000</v>
      </c>
      <c r="G107" s="865">
        <v>4800000</v>
      </c>
      <c r="H107" s="865">
        <v>0</v>
      </c>
      <c r="I107" s="865" t="s">
        <v>3412</v>
      </c>
      <c r="J107" s="865" t="s">
        <v>3412</v>
      </c>
      <c r="K107" s="865" t="s">
        <v>3412</v>
      </c>
      <c r="L107" s="865" t="s">
        <v>3412</v>
      </c>
      <c r="M107" s="865" t="s">
        <v>3412</v>
      </c>
      <c r="N107" s="865" t="s">
        <v>3412</v>
      </c>
      <c r="O107" s="865" t="s">
        <v>3412</v>
      </c>
      <c r="P107" s="865" t="s">
        <v>3412</v>
      </c>
      <c r="Q107" s="865" t="s">
        <v>3412</v>
      </c>
      <c r="R107" s="865" t="s">
        <v>3412</v>
      </c>
      <c r="S107" s="865" t="s">
        <v>3412</v>
      </c>
      <c r="T107" s="865" t="s">
        <v>3412</v>
      </c>
      <c r="U107" s="865" t="s">
        <v>3412</v>
      </c>
      <c r="V107" s="865" t="s">
        <v>3412</v>
      </c>
      <c r="W107" s="865" t="s">
        <v>3412</v>
      </c>
      <c r="X107" s="865" t="s">
        <v>3412</v>
      </c>
      <c r="Y107" s="865" t="s">
        <v>3412</v>
      </c>
      <c r="Z107" s="865" t="s">
        <v>3412</v>
      </c>
      <c r="AA107" s="865" t="s">
        <v>3412</v>
      </c>
      <c r="AB107" s="865" t="s">
        <v>3412</v>
      </c>
      <c r="AC107" s="865" t="s">
        <v>3412</v>
      </c>
      <c r="AD107" s="865" t="s">
        <v>3412</v>
      </c>
      <c r="AE107" s="865" t="s">
        <v>3412</v>
      </c>
      <c r="AF107" s="865" t="s">
        <v>3412</v>
      </c>
      <c r="AG107" s="865" t="s">
        <v>3412</v>
      </c>
      <c r="AH107" s="865" t="s">
        <v>3412</v>
      </c>
      <c r="AI107" s="865" t="s">
        <v>3412</v>
      </c>
      <c r="AJ107" s="865" t="s">
        <v>3412</v>
      </c>
      <c r="AK107" s="865" t="s">
        <v>3412</v>
      </c>
      <c r="AL107" s="865" t="s">
        <v>3412</v>
      </c>
      <c r="AM107" s="865" t="s">
        <v>3412</v>
      </c>
      <c r="AN107" s="865" t="s">
        <v>3412</v>
      </c>
      <c r="AO107" s="865" t="s">
        <v>3412</v>
      </c>
      <c r="AP107" s="865" t="s">
        <v>3412</v>
      </c>
      <c r="AQ107" s="865" t="s">
        <v>3412</v>
      </c>
      <c r="AR107" s="865" t="s">
        <v>3412</v>
      </c>
      <c r="AS107" s="865" t="s">
        <v>3412</v>
      </c>
      <c r="AT107" s="865" t="s">
        <v>3412</v>
      </c>
      <c r="AU107" s="865" t="s">
        <v>3412</v>
      </c>
      <c r="AV107" s="865" t="s">
        <v>3412</v>
      </c>
      <c r="AW107" s="865" t="s">
        <v>3412</v>
      </c>
      <c r="AX107" s="865" t="s">
        <v>3412</v>
      </c>
      <c r="AY107" s="865" t="s">
        <v>3412</v>
      </c>
      <c r="AZ107" s="865" t="s">
        <v>3412</v>
      </c>
      <c r="BA107" s="865" t="s">
        <v>3412</v>
      </c>
      <c r="BB107" s="865" t="s">
        <v>3412</v>
      </c>
      <c r="BC107" s="865" t="s">
        <v>3412</v>
      </c>
      <c r="BD107" s="865" t="s">
        <v>3412</v>
      </c>
      <c r="BE107" s="865" t="s">
        <v>3412</v>
      </c>
      <c r="BF107" s="865" t="s">
        <v>3412</v>
      </c>
      <c r="BG107" s="865" t="s">
        <v>3412</v>
      </c>
      <c r="BH107" s="865" t="s">
        <v>3412</v>
      </c>
      <c r="BI107" s="865" t="s">
        <v>3412</v>
      </c>
      <c r="BJ107" s="865" t="s">
        <v>3412</v>
      </c>
      <c r="BK107" s="865" t="s">
        <v>3412</v>
      </c>
      <c r="BL107" s="865" t="s">
        <v>3412</v>
      </c>
      <c r="BM107" s="865" t="s">
        <v>3412</v>
      </c>
      <c r="BN107" s="865" t="s">
        <v>3412</v>
      </c>
    </row>
    <row r="108" spans="1:66" ht="12.75" hidden="1">
      <c r="A108" s="860"/>
      <c r="B108" s="866" t="s">
        <v>545</v>
      </c>
      <c r="C108" s="867"/>
      <c r="D108" s="865">
        <v>0</v>
      </c>
      <c r="E108" s="865">
        <v>0</v>
      </c>
      <c r="F108" s="865">
        <v>0</v>
      </c>
      <c r="G108" s="865">
        <v>0</v>
      </c>
      <c r="H108" s="865">
        <v>0</v>
      </c>
      <c r="I108" s="865" t="s">
        <v>3412</v>
      </c>
      <c r="J108" s="865" t="s">
        <v>3412</v>
      </c>
      <c r="K108" s="865" t="s">
        <v>3412</v>
      </c>
      <c r="L108" s="865" t="s">
        <v>3412</v>
      </c>
      <c r="M108" s="865" t="s">
        <v>3412</v>
      </c>
      <c r="N108" s="865" t="s">
        <v>3412</v>
      </c>
      <c r="O108" s="865" t="s">
        <v>3412</v>
      </c>
      <c r="P108" s="865" t="s">
        <v>3412</v>
      </c>
      <c r="Q108" s="865" t="s">
        <v>3412</v>
      </c>
      <c r="R108" s="865" t="s">
        <v>3412</v>
      </c>
      <c r="S108" s="865" t="s">
        <v>3412</v>
      </c>
      <c r="T108" s="865" t="s">
        <v>3412</v>
      </c>
      <c r="U108" s="865" t="s">
        <v>3412</v>
      </c>
      <c r="V108" s="865" t="s">
        <v>3412</v>
      </c>
      <c r="W108" s="865" t="s">
        <v>3412</v>
      </c>
      <c r="X108" s="865" t="s">
        <v>3412</v>
      </c>
      <c r="Y108" s="865" t="s">
        <v>3412</v>
      </c>
      <c r="Z108" s="865" t="s">
        <v>3412</v>
      </c>
      <c r="AA108" s="865" t="s">
        <v>3412</v>
      </c>
      <c r="AB108" s="865" t="s">
        <v>3412</v>
      </c>
      <c r="AC108" s="865" t="s">
        <v>3412</v>
      </c>
      <c r="AD108" s="865" t="s">
        <v>3412</v>
      </c>
      <c r="AE108" s="865" t="s">
        <v>3412</v>
      </c>
      <c r="AF108" s="865" t="s">
        <v>3412</v>
      </c>
      <c r="AG108" s="865" t="s">
        <v>3412</v>
      </c>
      <c r="AH108" s="865" t="s">
        <v>3412</v>
      </c>
      <c r="AI108" s="865" t="s">
        <v>3412</v>
      </c>
      <c r="AJ108" s="865" t="s">
        <v>3412</v>
      </c>
      <c r="AK108" s="865" t="s">
        <v>3412</v>
      </c>
      <c r="AL108" s="865" t="s">
        <v>3412</v>
      </c>
      <c r="AM108" s="865" t="s">
        <v>3412</v>
      </c>
      <c r="AN108" s="865" t="s">
        <v>3412</v>
      </c>
      <c r="AO108" s="865" t="s">
        <v>3412</v>
      </c>
      <c r="AP108" s="865" t="s">
        <v>3412</v>
      </c>
      <c r="AQ108" s="865" t="s">
        <v>3412</v>
      </c>
      <c r="AR108" s="865" t="s">
        <v>3412</v>
      </c>
      <c r="AS108" s="865" t="s">
        <v>3412</v>
      </c>
      <c r="AT108" s="865" t="s">
        <v>3412</v>
      </c>
      <c r="AU108" s="865" t="s">
        <v>3412</v>
      </c>
      <c r="AV108" s="865" t="s">
        <v>3412</v>
      </c>
      <c r="AW108" s="865" t="s">
        <v>3412</v>
      </c>
      <c r="AX108" s="865" t="s">
        <v>3412</v>
      </c>
      <c r="AY108" s="865" t="s">
        <v>3412</v>
      </c>
      <c r="AZ108" s="865" t="s">
        <v>3412</v>
      </c>
      <c r="BA108" s="865" t="s">
        <v>3412</v>
      </c>
      <c r="BB108" s="865" t="s">
        <v>3412</v>
      </c>
      <c r="BC108" s="865" t="s">
        <v>3412</v>
      </c>
      <c r="BD108" s="865" t="s">
        <v>3412</v>
      </c>
      <c r="BE108" s="865" t="s">
        <v>3412</v>
      </c>
      <c r="BF108" s="865" t="s">
        <v>3412</v>
      </c>
      <c r="BG108" s="865" t="s">
        <v>3412</v>
      </c>
      <c r="BH108" s="865" t="s">
        <v>3412</v>
      </c>
      <c r="BI108" s="865" t="s">
        <v>3412</v>
      </c>
      <c r="BJ108" s="865" t="s">
        <v>3412</v>
      </c>
      <c r="BK108" s="865" t="s">
        <v>3412</v>
      </c>
      <c r="BL108" s="865" t="s">
        <v>3412</v>
      </c>
      <c r="BM108" s="865" t="s">
        <v>3412</v>
      </c>
      <c r="BN108" s="865" t="s">
        <v>3412</v>
      </c>
    </row>
    <row r="109" spans="1:66" ht="12.75">
      <c r="A109" s="874" t="s">
        <v>3223</v>
      </c>
      <c r="B109" s="872" t="s">
        <v>3224</v>
      </c>
      <c r="C109" s="873" t="s">
        <v>6078</v>
      </c>
      <c r="D109" s="859">
        <v>0</v>
      </c>
      <c r="E109" s="859">
        <v>0</v>
      </c>
      <c r="F109" s="859">
        <v>0</v>
      </c>
      <c r="G109" s="859">
        <v>0</v>
      </c>
      <c r="H109" s="859">
        <v>0</v>
      </c>
      <c r="I109" s="859" t="s">
        <v>3412</v>
      </c>
      <c r="J109" s="859" t="s">
        <v>3412</v>
      </c>
      <c r="K109" s="859" t="s">
        <v>3412</v>
      </c>
      <c r="L109" s="859" t="s">
        <v>3412</v>
      </c>
      <c r="M109" s="859" t="s">
        <v>3412</v>
      </c>
      <c r="N109" s="859" t="s">
        <v>3412</v>
      </c>
      <c r="O109" s="859" t="s">
        <v>3412</v>
      </c>
      <c r="P109" s="859" t="s">
        <v>3412</v>
      </c>
      <c r="Q109" s="859" t="s">
        <v>3412</v>
      </c>
      <c r="R109" s="859" t="s">
        <v>3412</v>
      </c>
      <c r="S109" s="859" t="s">
        <v>3412</v>
      </c>
      <c r="T109" s="859" t="s">
        <v>3412</v>
      </c>
      <c r="U109" s="859" t="s">
        <v>3412</v>
      </c>
      <c r="V109" s="859" t="s">
        <v>3412</v>
      </c>
      <c r="W109" s="859" t="s">
        <v>3412</v>
      </c>
      <c r="X109" s="859" t="s">
        <v>3412</v>
      </c>
      <c r="Y109" s="859" t="s">
        <v>3412</v>
      </c>
      <c r="Z109" s="859" t="s">
        <v>3412</v>
      </c>
      <c r="AA109" s="859" t="s">
        <v>3412</v>
      </c>
      <c r="AB109" s="859" t="s">
        <v>3412</v>
      </c>
      <c r="AC109" s="859" t="s">
        <v>3412</v>
      </c>
      <c r="AD109" s="859" t="s">
        <v>3412</v>
      </c>
      <c r="AE109" s="859" t="s">
        <v>3412</v>
      </c>
      <c r="AF109" s="859" t="s">
        <v>3412</v>
      </c>
      <c r="AG109" s="859" t="s">
        <v>3412</v>
      </c>
      <c r="AH109" s="859" t="s">
        <v>3412</v>
      </c>
      <c r="AI109" s="859" t="s">
        <v>3412</v>
      </c>
      <c r="AJ109" s="859" t="s">
        <v>3412</v>
      </c>
      <c r="AK109" s="859" t="s">
        <v>3412</v>
      </c>
      <c r="AL109" s="859" t="s">
        <v>3412</v>
      </c>
      <c r="AM109" s="859" t="s">
        <v>3412</v>
      </c>
      <c r="AN109" s="859" t="s">
        <v>3412</v>
      </c>
      <c r="AO109" s="859" t="s">
        <v>3412</v>
      </c>
      <c r="AP109" s="859" t="s">
        <v>3412</v>
      </c>
      <c r="AQ109" s="859" t="s">
        <v>3412</v>
      </c>
      <c r="AR109" s="859" t="s">
        <v>3412</v>
      </c>
      <c r="AS109" s="859" t="s">
        <v>3412</v>
      </c>
      <c r="AT109" s="859" t="s">
        <v>3412</v>
      </c>
      <c r="AU109" s="859" t="s">
        <v>3412</v>
      </c>
      <c r="AV109" s="859" t="s">
        <v>3412</v>
      </c>
      <c r="AW109" s="859" t="s">
        <v>3412</v>
      </c>
      <c r="AX109" s="859" t="s">
        <v>3412</v>
      </c>
      <c r="AY109" s="859" t="s">
        <v>3412</v>
      </c>
      <c r="AZ109" s="859" t="s">
        <v>3412</v>
      </c>
      <c r="BA109" s="859" t="s">
        <v>3412</v>
      </c>
      <c r="BB109" s="859" t="s">
        <v>3412</v>
      </c>
      <c r="BC109" s="859" t="s">
        <v>3412</v>
      </c>
      <c r="BD109" s="859" t="s">
        <v>3412</v>
      </c>
      <c r="BE109" s="859" t="s">
        <v>3412</v>
      </c>
      <c r="BF109" s="859" t="s">
        <v>3412</v>
      </c>
      <c r="BG109" s="859" t="s">
        <v>3412</v>
      </c>
      <c r="BH109" s="859" t="s">
        <v>3412</v>
      </c>
      <c r="BI109" s="859" t="s">
        <v>3412</v>
      </c>
      <c r="BJ109" s="859" t="s">
        <v>3412</v>
      </c>
      <c r="BK109" s="859" t="s">
        <v>3412</v>
      </c>
      <c r="BL109" s="859" t="s">
        <v>3412</v>
      </c>
      <c r="BM109" s="859" t="s">
        <v>3412</v>
      </c>
      <c r="BN109" s="859" t="s">
        <v>3412</v>
      </c>
    </row>
    <row r="110" spans="1:66" ht="12.75" hidden="1">
      <c r="A110" s="868"/>
      <c r="B110" s="868"/>
      <c r="C110" s="869"/>
      <c r="D110" s="865"/>
      <c r="E110" s="865">
        <v>0</v>
      </c>
      <c r="F110" s="865"/>
      <c r="G110" s="865">
        <v>0</v>
      </c>
      <c r="H110" s="865">
        <v>0</v>
      </c>
      <c r="I110" s="865" t="s">
        <v>3412</v>
      </c>
      <c r="J110" s="865" t="s">
        <v>3412</v>
      </c>
      <c r="K110" s="865" t="s">
        <v>3412</v>
      </c>
      <c r="L110" s="865" t="s">
        <v>3412</v>
      </c>
      <c r="M110" s="865" t="s">
        <v>3412</v>
      </c>
      <c r="N110" s="865" t="s">
        <v>3412</v>
      </c>
      <c r="O110" s="865" t="s">
        <v>3412</v>
      </c>
      <c r="P110" s="865" t="s">
        <v>3412</v>
      </c>
      <c r="Q110" s="865" t="s">
        <v>3412</v>
      </c>
      <c r="R110" s="865" t="s">
        <v>3412</v>
      </c>
      <c r="S110" s="865" t="s">
        <v>3412</v>
      </c>
      <c r="T110" s="865" t="s">
        <v>3412</v>
      </c>
      <c r="U110" s="865" t="s">
        <v>3412</v>
      </c>
      <c r="V110" s="865" t="s">
        <v>3412</v>
      </c>
      <c r="W110" s="865" t="s">
        <v>3412</v>
      </c>
      <c r="X110" s="865" t="s">
        <v>3412</v>
      </c>
      <c r="Y110" s="865" t="s">
        <v>3412</v>
      </c>
      <c r="Z110" s="865" t="s">
        <v>3412</v>
      </c>
      <c r="AA110" s="865" t="s">
        <v>3412</v>
      </c>
      <c r="AB110" s="865" t="s">
        <v>3412</v>
      </c>
      <c r="AC110" s="865" t="s">
        <v>3412</v>
      </c>
      <c r="AD110" s="865" t="s">
        <v>3412</v>
      </c>
      <c r="AE110" s="865" t="s">
        <v>3412</v>
      </c>
      <c r="AF110" s="865" t="s">
        <v>3412</v>
      </c>
      <c r="AG110" s="865" t="s">
        <v>3412</v>
      </c>
      <c r="AH110" s="865" t="s">
        <v>3412</v>
      </c>
      <c r="AI110" s="865" t="s">
        <v>3412</v>
      </c>
      <c r="AJ110" s="865" t="s">
        <v>3412</v>
      </c>
      <c r="AK110" s="865" t="s">
        <v>3412</v>
      </c>
      <c r="AL110" s="865" t="s">
        <v>3412</v>
      </c>
      <c r="AM110" s="865" t="s">
        <v>3412</v>
      </c>
      <c r="AN110" s="865" t="s">
        <v>3412</v>
      </c>
      <c r="AO110" s="865" t="s">
        <v>3412</v>
      </c>
      <c r="AP110" s="865" t="s">
        <v>3412</v>
      </c>
      <c r="AQ110" s="865" t="s">
        <v>3412</v>
      </c>
      <c r="AR110" s="865" t="s">
        <v>3412</v>
      </c>
      <c r="AS110" s="865" t="s">
        <v>3412</v>
      </c>
      <c r="AT110" s="865" t="s">
        <v>3412</v>
      </c>
      <c r="AU110" s="865" t="s">
        <v>3412</v>
      </c>
      <c r="AV110" s="865" t="s">
        <v>3412</v>
      </c>
      <c r="AW110" s="865" t="s">
        <v>3412</v>
      </c>
      <c r="AX110" s="865" t="s">
        <v>3412</v>
      </c>
      <c r="AY110" s="865" t="s">
        <v>3412</v>
      </c>
      <c r="AZ110" s="865" t="s">
        <v>3412</v>
      </c>
      <c r="BA110" s="865" t="s">
        <v>3412</v>
      </c>
      <c r="BB110" s="865" t="s">
        <v>3412</v>
      </c>
      <c r="BC110" s="865" t="s">
        <v>3412</v>
      </c>
      <c r="BD110" s="865" t="s">
        <v>3412</v>
      </c>
      <c r="BE110" s="865" t="s">
        <v>3412</v>
      </c>
      <c r="BF110" s="865" t="s">
        <v>3412</v>
      </c>
      <c r="BG110" s="865" t="s">
        <v>3412</v>
      </c>
      <c r="BH110" s="865" t="s">
        <v>3412</v>
      </c>
      <c r="BI110" s="865" t="s">
        <v>3412</v>
      </c>
      <c r="BJ110" s="865" t="s">
        <v>3412</v>
      </c>
      <c r="BK110" s="865" t="s">
        <v>3412</v>
      </c>
      <c r="BL110" s="865" t="s">
        <v>3412</v>
      </c>
      <c r="BM110" s="865" t="s">
        <v>3412</v>
      </c>
      <c r="BN110" s="865" t="s">
        <v>3412</v>
      </c>
    </row>
    <row r="111" spans="1:66" ht="13.5" thickBot="1">
      <c r="A111" s="858"/>
      <c r="B111" s="858" t="s">
        <v>3226</v>
      </c>
      <c r="C111" s="855" t="s">
        <v>6078</v>
      </c>
      <c r="D111" s="875">
        <v>602089884296</v>
      </c>
      <c r="E111" s="875">
        <v>0</v>
      </c>
      <c r="F111" s="875">
        <v>602089884296</v>
      </c>
      <c r="G111" s="875">
        <v>602089884296</v>
      </c>
      <c r="H111" s="875">
        <v>0</v>
      </c>
      <c r="I111" s="875" t="s">
        <v>3412</v>
      </c>
      <c r="J111" s="875" t="s">
        <v>3412</v>
      </c>
      <c r="K111" s="875" t="s">
        <v>3412</v>
      </c>
      <c r="L111" s="875" t="s">
        <v>3412</v>
      </c>
      <c r="M111" s="875" t="s">
        <v>3412</v>
      </c>
      <c r="N111" s="875" t="s">
        <v>3412</v>
      </c>
      <c r="O111" s="875" t="s">
        <v>3412</v>
      </c>
      <c r="P111" s="875" t="s">
        <v>3412</v>
      </c>
      <c r="Q111" s="875" t="s">
        <v>3412</v>
      </c>
      <c r="R111" s="875" t="s">
        <v>3412</v>
      </c>
      <c r="S111" s="875" t="s">
        <v>3412</v>
      </c>
      <c r="T111" s="875" t="s">
        <v>3412</v>
      </c>
      <c r="U111" s="875" t="s">
        <v>3412</v>
      </c>
      <c r="V111" s="875" t="s">
        <v>3412</v>
      </c>
      <c r="W111" s="875" t="s">
        <v>3412</v>
      </c>
      <c r="X111" s="875" t="s">
        <v>3412</v>
      </c>
      <c r="Y111" s="875" t="s">
        <v>3412</v>
      </c>
      <c r="Z111" s="875" t="s">
        <v>3412</v>
      </c>
      <c r="AA111" s="875" t="s">
        <v>3412</v>
      </c>
      <c r="AB111" s="875" t="s">
        <v>3412</v>
      </c>
      <c r="AC111" s="875" t="s">
        <v>3412</v>
      </c>
      <c r="AD111" s="875" t="s">
        <v>3412</v>
      </c>
      <c r="AE111" s="875" t="s">
        <v>3412</v>
      </c>
      <c r="AF111" s="875" t="s">
        <v>3412</v>
      </c>
      <c r="AG111" s="875" t="s">
        <v>3412</v>
      </c>
      <c r="AH111" s="875" t="s">
        <v>3412</v>
      </c>
      <c r="AI111" s="875" t="s">
        <v>3412</v>
      </c>
      <c r="AJ111" s="875" t="s">
        <v>3412</v>
      </c>
      <c r="AK111" s="875" t="s">
        <v>3412</v>
      </c>
      <c r="AL111" s="875" t="s">
        <v>3412</v>
      </c>
      <c r="AM111" s="875" t="s">
        <v>3412</v>
      </c>
      <c r="AN111" s="875" t="s">
        <v>3412</v>
      </c>
      <c r="AO111" s="875" t="s">
        <v>3412</v>
      </c>
      <c r="AP111" s="875" t="s">
        <v>3412</v>
      </c>
      <c r="AQ111" s="875" t="s">
        <v>3412</v>
      </c>
      <c r="AR111" s="875" t="s">
        <v>3412</v>
      </c>
      <c r="AS111" s="875" t="s">
        <v>3412</v>
      </c>
      <c r="AT111" s="875" t="s">
        <v>3412</v>
      </c>
      <c r="AU111" s="875" t="s">
        <v>3412</v>
      </c>
      <c r="AV111" s="875" t="s">
        <v>3412</v>
      </c>
      <c r="AW111" s="875" t="s">
        <v>3412</v>
      </c>
      <c r="AX111" s="875" t="s">
        <v>3412</v>
      </c>
      <c r="AY111" s="875" t="s">
        <v>3412</v>
      </c>
      <c r="AZ111" s="875" t="s">
        <v>3412</v>
      </c>
      <c r="BA111" s="875" t="s">
        <v>3412</v>
      </c>
      <c r="BB111" s="875" t="s">
        <v>3412</v>
      </c>
      <c r="BC111" s="875" t="s">
        <v>3412</v>
      </c>
      <c r="BD111" s="875" t="s">
        <v>3412</v>
      </c>
      <c r="BE111" s="875" t="s">
        <v>3412</v>
      </c>
      <c r="BF111" s="875" t="s">
        <v>3412</v>
      </c>
      <c r="BG111" s="875" t="s">
        <v>3412</v>
      </c>
      <c r="BH111" s="875" t="s">
        <v>3412</v>
      </c>
      <c r="BI111" s="875" t="s">
        <v>3412</v>
      </c>
      <c r="BJ111" s="875" t="s">
        <v>3412</v>
      </c>
      <c r="BK111" s="875" t="s">
        <v>3412</v>
      </c>
      <c r="BL111" s="875" t="s">
        <v>3412</v>
      </c>
      <c r="BM111" s="875" t="s">
        <v>3412</v>
      </c>
      <c r="BN111" s="875" t="s">
        <v>3412</v>
      </c>
    </row>
    <row r="112" spans="1:66" ht="13.5" thickTop="1">
      <c r="A112" s="861"/>
      <c r="B112" s="861"/>
      <c r="C112" s="862" t="s">
        <v>6078</v>
      </c>
      <c r="D112" s="876"/>
      <c r="E112" s="876">
        <v>0</v>
      </c>
      <c r="F112" s="876"/>
      <c r="G112" s="876">
        <v>0</v>
      </c>
      <c r="H112" s="876">
        <v>0</v>
      </c>
      <c r="I112" s="876" t="s">
        <v>3412</v>
      </c>
      <c r="J112" s="876" t="s">
        <v>3412</v>
      </c>
      <c r="K112" s="876" t="s">
        <v>3412</v>
      </c>
      <c r="L112" s="876" t="s">
        <v>3412</v>
      </c>
      <c r="M112" s="876" t="s">
        <v>3412</v>
      </c>
      <c r="N112" s="876" t="s">
        <v>3412</v>
      </c>
      <c r="O112" s="876" t="s">
        <v>3412</v>
      </c>
      <c r="P112" s="876" t="s">
        <v>3412</v>
      </c>
      <c r="Q112" s="876" t="s">
        <v>3412</v>
      </c>
      <c r="R112" s="876" t="s">
        <v>3412</v>
      </c>
      <c r="S112" s="876" t="s">
        <v>3412</v>
      </c>
      <c r="T112" s="876" t="s">
        <v>3412</v>
      </c>
      <c r="U112" s="876" t="s">
        <v>3412</v>
      </c>
      <c r="V112" s="876" t="s">
        <v>3412</v>
      </c>
      <c r="W112" s="876" t="s">
        <v>3412</v>
      </c>
      <c r="X112" s="876" t="s">
        <v>3412</v>
      </c>
      <c r="Y112" s="876" t="s">
        <v>3412</v>
      </c>
      <c r="Z112" s="876" t="s">
        <v>3412</v>
      </c>
      <c r="AA112" s="876" t="s">
        <v>3412</v>
      </c>
      <c r="AB112" s="876" t="s">
        <v>3412</v>
      </c>
      <c r="AC112" s="876" t="s">
        <v>3412</v>
      </c>
      <c r="AD112" s="876" t="s">
        <v>3412</v>
      </c>
      <c r="AE112" s="876" t="s">
        <v>3412</v>
      </c>
      <c r="AF112" s="876" t="s">
        <v>3412</v>
      </c>
      <c r="AG112" s="876" t="s">
        <v>3412</v>
      </c>
      <c r="AH112" s="876" t="s">
        <v>3412</v>
      </c>
      <c r="AI112" s="876" t="s">
        <v>3412</v>
      </c>
      <c r="AJ112" s="876" t="s">
        <v>3412</v>
      </c>
      <c r="AK112" s="876" t="s">
        <v>3412</v>
      </c>
      <c r="AL112" s="876" t="s">
        <v>3412</v>
      </c>
      <c r="AM112" s="876" t="s">
        <v>3412</v>
      </c>
      <c r="AN112" s="876" t="s">
        <v>3412</v>
      </c>
      <c r="AO112" s="876" t="s">
        <v>3412</v>
      </c>
      <c r="AP112" s="876" t="s">
        <v>3412</v>
      </c>
      <c r="AQ112" s="876" t="s">
        <v>3412</v>
      </c>
      <c r="AR112" s="876" t="s">
        <v>3412</v>
      </c>
      <c r="AS112" s="876" t="s">
        <v>3412</v>
      </c>
      <c r="AT112" s="876" t="s">
        <v>3412</v>
      </c>
      <c r="AU112" s="876" t="s">
        <v>3412</v>
      </c>
      <c r="AV112" s="876" t="s">
        <v>3412</v>
      </c>
      <c r="AW112" s="876" t="s">
        <v>3412</v>
      </c>
      <c r="AX112" s="876" t="s">
        <v>3412</v>
      </c>
      <c r="AY112" s="876" t="s">
        <v>3412</v>
      </c>
      <c r="AZ112" s="876" t="s">
        <v>3412</v>
      </c>
      <c r="BA112" s="876" t="s">
        <v>3412</v>
      </c>
      <c r="BB112" s="876" t="s">
        <v>3412</v>
      </c>
      <c r="BC112" s="876" t="s">
        <v>3412</v>
      </c>
      <c r="BD112" s="876" t="s">
        <v>3412</v>
      </c>
      <c r="BE112" s="876" t="s">
        <v>3412</v>
      </c>
      <c r="BF112" s="876" t="s">
        <v>3412</v>
      </c>
      <c r="BG112" s="876" t="s">
        <v>3412</v>
      </c>
      <c r="BH112" s="876" t="s">
        <v>3412</v>
      </c>
      <c r="BI112" s="876" t="s">
        <v>3412</v>
      </c>
      <c r="BJ112" s="876" t="s">
        <v>3412</v>
      </c>
      <c r="BK112" s="876" t="s">
        <v>3412</v>
      </c>
      <c r="BL112" s="876" t="s">
        <v>3412</v>
      </c>
      <c r="BM112" s="876" t="s">
        <v>3412</v>
      </c>
      <c r="BN112" s="876" t="s">
        <v>3412</v>
      </c>
    </row>
    <row r="113" spans="1:66" ht="12.75">
      <c r="A113" s="877" t="s">
        <v>3227</v>
      </c>
      <c r="B113" s="878"/>
      <c r="C113" s="862" t="s">
        <v>6078</v>
      </c>
      <c r="D113" s="876"/>
      <c r="E113" s="876">
        <v>0</v>
      </c>
      <c r="F113" s="876"/>
      <c r="G113" s="876">
        <v>0</v>
      </c>
      <c r="H113" s="876">
        <v>0</v>
      </c>
      <c r="I113" s="876" t="s">
        <v>3412</v>
      </c>
      <c r="J113" s="876" t="s">
        <v>3412</v>
      </c>
      <c r="K113" s="876" t="s">
        <v>3412</v>
      </c>
      <c r="L113" s="876" t="s">
        <v>3412</v>
      </c>
      <c r="M113" s="876" t="s">
        <v>3412</v>
      </c>
      <c r="N113" s="876" t="s">
        <v>3412</v>
      </c>
      <c r="O113" s="876" t="s">
        <v>3412</v>
      </c>
      <c r="P113" s="876" t="s">
        <v>3412</v>
      </c>
      <c r="Q113" s="876" t="s">
        <v>3412</v>
      </c>
      <c r="R113" s="876" t="s">
        <v>3412</v>
      </c>
      <c r="S113" s="876" t="s">
        <v>3412</v>
      </c>
      <c r="T113" s="876" t="s">
        <v>3412</v>
      </c>
      <c r="U113" s="876" t="s">
        <v>3412</v>
      </c>
      <c r="V113" s="876" t="s">
        <v>3412</v>
      </c>
      <c r="W113" s="876" t="s">
        <v>3412</v>
      </c>
      <c r="X113" s="876" t="s">
        <v>3412</v>
      </c>
      <c r="Y113" s="876" t="s">
        <v>3412</v>
      </c>
      <c r="Z113" s="876" t="s">
        <v>3412</v>
      </c>
      <c r="AA113" s="876" t="s">
        <v>3412</v>
      </c>
      <c r="AB113" s="876" t="s">
        <v>3412</v>
      </c>
      <c r="AC113" s="876" t="s">
        <v>3412</v>
      </c>
      <c r="AD113" s="876" t="s">
        <v>3412</v>
      </c>
      <c r="AE113" s="876" t="s">
        <v>3412</v>
      </c>
      <c r="AF113" s="876" t="s">
        <v>3412</v>
      </c>
      <c r="AG113" s="876" t="s">
        <v>3412</v>
      </c>
      <c r="AH113" s="876" t="s">
        <v>3412</v>
      </c>
      <c r="AI113" s="876" t="s">
        <v>3412</v>
      </c>
      <c r="AJ113" s="876" t="s">
        <v>3412</v>
      </c>
      <c r="AK113" s="876" t="s">
        <v>3412</v>
      </c>
      <c r="AL113" s="876" t="s">
        <v>3412</v>
      </c>
      <c r="AM113" s="876" t="s">
        <v>3412</v>
      </c>
      <c r="AN113" s="876" t="s">
        <v>3412</v>
      </c>
      <c r="AO113" s="876" t="s">
        <v>3412</v>
      </c>
      <c r="AP113" s="876" t="s">
        <v>3412</v>
      </c>
      <c r="AQ113" s="876" t="s">
        <v>3412</v>
      </c>
      <c r="AR113" s="876" t="s">
        <v>3412</v>
      </c>
      <c r="AS113" s="876" t="s">
        <v>3412</v>
      </c>
      <c r="AT113" s="876" t="s">
        <v>3412</v>
      </c>
      <c r="AU113" s="876" t="s">
        <v>3412</v>
      </c>
      <c r="AV113" s="876" t="s">
        <v>3412</v>
      </c>
      <c r="AW113" s="876" t="s">
        <v>3412</v>
      </c>
      <c r="AX113" s="876" t="s">
        <v>3412</v>
      </c>
      <c r="AY113" s="876" t="s">
        <v>3412</v>
      </c>
      <c r="AZ113" s="876" t="s">
        <v>3412</v>
      </c>
      <c r="BA113" s="876" t="s">
        <v>3412</v>
      </c>
      <c r="BB113" s="876" t="s">
        <v>3412</v>
      </c>
      <c r="BC113" s="876" t="s">
        <v>3412</v>
      </c>
      <c r="BD113" s="876" t="s">
        <v>3412</v>
      </c>
      <c r="BE113" s="876" t="s">
        <v>3412</v>
      </c>
      <c r="BF113" s="876" t="s">
        <v>3412</v>
      </c>
      <c r="BG113" s="876" t="s">
        <v>3412</v>
      </c>
      <c r="BH113" s="876" t="s">
        <v>3412</v>
      </c>
      <c r="BI113" s="876" t="s">
        <v>3412</v>
      </c>
      <c r="BJ113" s="876" t="s">
        <v>3412</v>
      </c>
      <c r="BK113" s="876" t="s">
        <v>3412</v>
      </c>
      <c r="BL113" s="876" t="s">
        <v>3412</v>
      </c>
      <c r="BM113" s="876" t="s">
        <v>3412</v>
      </c>
      <c r="BN113" s="876" t="s">
        <v>3412</v>
      </c>
    </row>
    <row r="114" spans="1:66" ht="12.75">
      <c r="A114" s="858" t="s">
        <v>529</v>
      </c>
      <c r="B114" s="858" t="s">
        <v>3228</v>
      </c>
      <c r="C114" s="855" t="s">
        <v>6078</v>
      </c>
      <c r="D114" s="859">
        <v>425473631330</v>
      </c>
      <c r="E114" s="859">
        <v>0</v>
      </c>
      <c r="F114" s="859">
        <v>425473631330</v>
      </c>
      <c r="G114" s="859">
        <v>425473631330</v>
      </c>
      <c r="H114" s="859">
        <v>0</v>
      </c>
      <c r="I114" s="859" t="s">
        <v>3412</v>
      </c>
      <c r="J114" s="859" t="s">
        <v>3412</v>
      </c>
      <c r="K114" s="859" t="s">
        <v>3412</v>
      </c>
      <c r="L114" s="859" t="s">
        <v>3412</v>
      </c>
      <c r="M114" s="859" t="s">
        <v>3412</v>
      </c>
      <c r="N114" s="859" t="s">
        <v>3412</v>
      </c>
      <c r="O114" s="859" t="s">
        <v>3412</v>
      </c>
      <c r="P114" s="859" t="s">
        <v>3412</v>
      </c>
      <c r="Q114" s="859" t="s">
        <v>3412</v>
      </c>
      <c r="R114" s="859" t="s">
        <v>3412</v>
      </c>
      <c r="S114" s="859" t="s">
        <v>3412</v>
      </c>
      <c r="T114" s="859" t="s">
        <v>3412</v>
      </c>
      <c r="U114" s="859" t="s">
        <v>3412</v>
      </c>
      <c r="V114" s="859" t="s">
        <v>3412</v>
      </c>
      <c r="W114" s="859" t="s">
        <v>3412</v>
      </c>
      <c r="X114" s="859" t="s">
        <v>3412</v>
      </c>
      <c r="Y114" s="859" t="s">
        <v>3412</v>
      </c>
      <c r="Z114" s="859" t="s">
        <v>3412</v>
      </c>
      <c r="AA114" s="859" t="s">
        <v>3412</v>
      </c>
      <c r="AB114" s="859" t="s">
        <v>3412</v>
      </c>
      <c r="AC114" s="859" t="s">
        <v>3412</v>
      </c>
      <c r="AD114" s="859" t="s">
        <v>3412</v>
      </c>
      <c r="AE114" s="859" t="s">
        <v>3412</v>
      </c>
      <c r="AF114" s="859" t="s">
        <v>3412</v>
      </c>
      <c r="AG114" s="859" t="s">
        <v>3412</v>
      </c>
      <c r="AH114" s="859" t="s">
        <v>3412</v>
      </c>
      <c r="AI114" s="859" t="s">
        <v>3412</v>
      </c>
      <c r="AJ114" s="859" t="s">
        <v>3412</v>
      </c>
      <c r="AK114" s="859" t="s">
        <v>3412</v>
      </c>
      <c r="AL114" s="859" t="s">
        <v>3412</v>
      </c>
      <c r="AM114" s="859" t="s">
        <v>3412</v>
      </c>
      <c r="AN114" s="859" t="s">
        <v>3412</v>
      </c>
      <c r="AO114" s="859" t="s">
        <v>3412</v>
      </c>
      <c r="AP114" s="859" t="s">
        <v>3412</v>
      </c>
      <c r="AQ114" s="859" t="s">
        <v>3412</v>
      </c>
      <c r="AR114" s="859" t="s">
        <v>3412</v>
      </c>
      <c r="AS114" s="859" t="s">
        <v>3412</v>
      </c>
      <c r="AT114" s="859" t="s">
        <v>3412</v>
      </c>
      <c r="AU114" s="859" t="s">
        <v>3412</v>
      </c>
      <c r="AV114" s="859" t="s">
        <v>3412</v>
      </c>
      <c r="AW114" s="859" t="s">
        <v>3412</v>
      </c>
      <c r="AX114" s="859" t="s">
        <v>3412</v>
      </c>
      <c r="AY114" s="859" t="s">
        <v>3412</v>
      </c>
      <c r="AZ114" s="859" t="s">
        <v>3412</v>
      </c>
      <c r="BA114" s="859" t="s">
        <v>3412</v>
      </c>
      <c r="BB114" s="859" t="s">
        <v>3412</v>
      </c>
      <c r="BC114" s="859" t="s">
        <v>3412</v>
      </c>
      <c r="BD114" s="859" t="s">
        <v>3412</v>
      </c>
      <c r="BE114" s="859" t="s">
        <v>3412</v>
      </c>
      <c r="BF114" s="859" t="s">
        <v>3412</v>
      </c>
      <c r="BG114" s="859" t="s">
        <v>3412</v>
      </c>
      <c r="BH114" s="859" t="s">
        <v>3412</v>
      </c>
      <c r="BI114" s="859" t="s">
        <v>3412</v>
      </c>
      <c r="BJ114" s="859" t="s">
        <v>3412</v>
      </c>
      <c r="BK114" s="859" t="s">
        <v>3412</v>
      </c>
      <c r="BL114" s="859" t="s">
        <v>3412</v>
      </c>
      <c r="BM114" s="859" t="s">
        <v>3412</v>
      </c>
      <c r="BN114" s="859" t="s">
        <v>3412</v>
      </c>
    </row>
    <row r="115" spans="1:66" ht="12.75">
      <c r="A115" s="858" t="s">
        <v>531</v>
      </c>
      <c r="B115" s="858" t="s">
        <v>3229</v>
      </c>
      <c r="C115" s="855" t="s">
        <v>6078</v>
      </c>
      <c r="D115" s="859">
        <v>417147033209</v>
      </c>
      <c r="E115" s="859">
        <v>0</v>
      </c>
      <c r="F115" s="859">
        <v>417147033209</v>
      </c>
      <c r="G115" s="859">
        <v>417147033209</v>
      </c>
      <c r="H115" s="859">
        <v>0</v>
      </c>
      <c r="I115" s="859" t="s">
        <v>3412</v>
      </c>
      <c r="J115" s="859" t="s">
        <v>3412</v>
      </c>
      <c r="K115" s="859" t="s">
        <v>3412</v>
      </c>
      <c r="L115" s="859" t="s">
        <v>3412</v>
      </c>
      <c r="M115" s="859" t="s">
        <v>3412</v>
      </c>
      <c r="N115" s="859" t="s">
        <v>3412</v>
      </c>
      <c r="O115" s="859" t="s">
        <v>3412</v>
      </c>
      <c r="P115" s="859" t="s">
        <v>3412</v>
      </c>
      <c r="Q115" s="859" t="s">
        <v>3412</v>
      </c>
      <c r="R115" s="859" t="s">
        <v>3412</v>
      </c>
      <c r="S115" s="859" t="s">
        <v>3412</v>
      </c>
      <c r="T115" s="859" t="s">
        <v>3412</v>
      </c>
      <c r="U115" s="859" t="s">
        <v>3412</v>
      </c>
      <c r="V115" s="859" t="s">
        <v>3412</v>
      </c>
      <c r="W115" s="859" t="s">
        <v>3412</v>
      </c>
      <c r="X115" s="859" t="s">
        <v>3412</v>
      </c>
      <c r="Y115" s="859" t="s">
        <v>3412</v>
      </c>
      <c r="Z115" s="859" t="s">
        <v>3412</v>
      </c>
      <c r="AA115" s="859" t="s">
        <v>3412</v>
      </c>
      <c r="AB115" s="859" t="s">
        <v>3412</v>
      </c>
      <c r="AC115" s="859" t="s">
        <v>3412</v>
      </c>
      <c r="AD115" s="859" t="s">
        <v>3412</v>
      </c>
      <c r="AE115" s="859" t="s">
        <v>3412</v>
      </c>
      <c r="AF115" s="859" t="s">
        <v>3412</v>
      </c>
      <c r="AG115" s="859" t="s">
        <v>3412</v>
      </c>
      <c r="AH115" s="859" t="s">
        <v>3412</v>
      </c>
      <c r="AI115" s="859" t="s">
        <v>3412</v>
      </c>
      <c r="AJ115" s="859" t="s">
        <v>3412</v>
      </c>
      <c r="AK115" s="859" t="s">
        <v>3412</v>
      </c>
      <c r="AL115" s="859" t="s">
        <v>3412</v>
      </c>
      <c r="AM115" s="859" t="s">
        <v>3412</v>
      </c>
      <c r="AN115" s="859" t="s">
        <v>3412</v>
      </c>
      <c r="AO115" s="859" t="s">
        <v>3412</v>
      </c>
      <c r="AP115" s="859" t="s">
        <v>3412</v>
      </c>
      <c r="AQ115" s="859" t="s">
        <v>3412</v>
      </c>
      <c r="AR115" s="859" t="s">
        <v>3412</v>
      </c>
      <c r="AS115" s="859" t="s">
        <v>3412</v>
      </c>
      <c r="AT115" s="859" t="s">
        <v>3412</v>
      </c>
      <c r="AU115" s="859" t="s">
        <v>3412</v>
      </c>
      <c r="AV115" s="859" t="s">
        <v>3412</v>
      </c>
      <c r="AW115" s="859" t="s">
        <v>3412</v>
      </c>
      <c r="AX115" s="859" t="s">
        <v>3412</v>
      </c>
      <c r="AY115" s="859" t="s">
        <v>3412</v>
      </c>
      <c r="AZ115" s="859" t="s">
        <v>3412</v>
      </c>
      <c r="BA115" s="859" t="s">
        <v>3412</v>
      </c>
      <c r="BB115" s="859" t="s">
        <v>3412</v>
      </c>
      <c r="BC115" s="859" t="s">
        <v>3412</v>
      </c>
      <c r="BD115" s="859" t="s">
        <v>3412</v>
      </c>
      <c r="BE115" s="859" t="s">
        <v>3412</v>
      </c>
      <c r="BF115" s="859" t="s">
        <v>3412</v>
      </c>
      <c r="BG115" s="859" t="s">
        <v>3412</v>
      </c>
      <c r="BH115" s="859" t="s">
        <v>3412</v>
      </c>
      <c r="BI115" s="859" t="s">
        <v>3412</v>
      </c>
      <c r="BJ115" s="859" t="s">
        <v>3412</v>
      </c>
      <c r="BK115" s="859" t="s">
        <v>3412</v>
      </c>
      <c r="BL115" s="859" t="s">
        <v>3412</v>
      </c>
      <c r="BM115" s="859" t="s">
        <v>3412</v>
      </c>
      <c r="BN115" s="859" t="s">
        <v>3412</v>
      </c>
    </row>
    <row r="116" spans="1:66" ht="12.75">
      <c r="A116" s="860" t="s">
        <v>533</v>
      </c>
      <c r="B116" s="861" t="s">
        <v>3230</v>
      </c>
      <c r="C116" s="862" t="s">
        <v>6078</v>
      </c>
      <c r="D116" s="863">
        <v>237319934589</v>
      </c>
      <c r="E116" s="863">
        <v>0</v>
      </c>
      <c r="F116" s="863">
        <v>237319934589</v>
      </c>
      <c r="G116" s="863">
        <v>237319934589</v>
      </c>
      <c r="H116" s="863">
        <v>0</v>
      </c>
      <c r="I116" s="863" t="s">
        <v>3412</v>
      </c>
      <c r="J116" s="863" t="s">
        <v>3412</v>
      </c>
      <c r="K116" s="863" t="s">
        <v>3412</v>
      </c>
      <c r="L116" s="863" t="s">
        <v>3412</v>
      </c>
      <c r="M116" s="863" t="s">
        <v>3412</v>
      </c>
      <c r="N116" s="863" t="s">
        <v>3412</v>
      </c>
      <c r="O116" s="863" t="s">
        <v>3412</v>
      </c>
      <c r="P116" s="863" t="s">
        <v>3412</v>
      </c>
      <c r="Q116" s="863" t="s">
        <v>3412</v>
      </c>
      <c r="R116" s="863" t="s">
        <v>3412</v>
      </c>
      <c r="S116" s="863" t="s">
        <v>3412</v>
      </c>
      <c r="T116" s="863" t="s">
        <v>3412</v>
      </c>
      <c r="U116" s="863" t="s">
        <v>3412</v>
      </c>
      <c r="V116" s="863" t="s">
        <v>3412</v>
      </c>
      <c r="W116" s="863" t="s">
        <v>3412</v>
      </c>
      <c r="X116" s="863" t="s">
        <v>3412</v>
      </c>
      <c r="Y116" s="863" t="s">
        <v>3412</v>
      </c>
      <c r="Z116" s="863" t="s">
        <v>3412</v>
      </c>
      <c r="AA116" s="863" t="s">
        <v>3412</v>
      </c>
      <c r="AB116" s="863" t="s">
        <v>3412</v>
      </c>
      <c r="AC116" s="863" t="s">
        <v>3412</v>
      </c>
      <c r="AD116" s="863" t="s">
        <v>3412</v>
      </c>
      <c r="AE116" s="863" t="s">
        <v>3412</v>
      </c>
      <c r="AF116" s="863" t="s">
        <v>3412</v>
      </c>
      <c r="AG116" s="863" t="s">
        <v>3412</v>
      </c>
      <c r="AH116" s="863" t="s">
        <v>3412</v>
      </c>
      <c r="AI116" s="863" t="s">
        <v>3412</v>
      </c>
      <c r="AJ116" s="863" t="s">
        <v>3412</v>
      </c>
      <c r="AK116" s="863" t="s">
        <v>3412</v>
      </c>
      <c r="AL116" s="863" t="s">
        <v>3412</v>
      </c>
      <c r="AM116" s="863" t="s">
        <v>3412</v>
      </c>
      <c r="AN116" s="863" t="s">
        <v>3412</v>
      </c>
      <c r="AO116" s="863" t="s">
        <v>3412</v>
      </c>
      <c r="AP116" s="863" t="s">
        <v>3412</v>
      </c>
      <c r="AQ116" s="863" t="s">
        <v>3412</v>
      </c>
      <c r="AR116" s="863" t="s">
        <v>3412</v>
      </c>
      <c r="AS116" s="863" t="s">
        <v>3412</v>
      </c>
      <c r="AT116" s="863" t="s">
        <v>3412</v>
      </c>
      <c r="AU116" s="863" t="s">
        <v>3412</v>
      </c>
      <c r="AV116" s="863" t="s">
        <v>3412</v>
      </c>
      <c r="AW116" s="863" t="s">
        <v>3412</v>
      </c>
      <c r="AX116" s="863" t="s">
        <v>3412</v>
      </c>
      <c r="AY116" s="863" t="s">
        <v>3412</v>
      </c>
      <c r="AZ116" s="863" t="s">
        <v>3412</v>
      </c>
      <c r="BA116" s="863" t="s">
        <v>3412</v>
      </c>
      <c r="BB116" s="863" t="s">
        <v>3412</v>
      </c>
      <c r="BC116" s="863" t="s">
        <v>3412</v>
      </c>
      <c r="BD116" s="863" t="s">
        <v>3412</v>
      </c>
      <c r="BE116" s="863" t="s">
        <v>3412</v>
      </c>
      <c r="BF116" s="863" t="s">
        <v>3412</v>
      </c>
      <c r="BG116" s="863" t="s">
        <v>3412</v>
      </c>
      <c r="BH116" s="863" t="s">
        <v>3412</v>
      </c>
      <c r="BI116" s="863" t="s">
        <v>3412</v>
      </c>
      <c r="BJ116" s="863" t="s">
        <v>3412</v>
      </c>
      <c r="BK116" s="863" t="s">
        <v>3412</v>
      </c>
      <c r="BL116" s="863" t="s">
        <v>3412</v>
      </c>
      <c r="BM116" s="863" t="s">
        <v>3412</v>
      </c>
      <c r="BN116" s="863" t="s">
        <v>3412</v>
      </c>
    </row>
    <row r="117" spans="1:66" ht="12.75" hidden="1">
      <c r="A117" s="860"/>
      <c r="B117" s="861" t="s">
        <v>3232</v>
      </c>
      <c r="C117" s="862"/>
      <c r="D117" s="865">
        <v>237319934589</v>
      </c>
      <c r="E117" s="865">
        <v>0</v>
      </c>
      <c r="F117" s="865">
        <v>237319934589</v>
      </c>
      <c r="G117" s="865">
        <v>237319934589</v>
      </c>
      <c r="H117" s="865">
        <v>0</v>
      </c>
      <c r="I117" s="865" t="s">
        <v>3412</v>
      </c>
      <c r="J117" s="865" t="s">
        <v>3412</v>
      </c>
      <c r="K117" s="865" t="s">
        <v>3412</v>
      </c>
      <c r="L117" s="865" t="s">
        <v>3412</v>
      </c>
      <c r="M117" s="865" t="s">
        <v>3412</v>
      </c>
      <c r="N117" s="865" t="s">
        <v>3412</v>
      </c>
      <c r="O117" s="865" t="s">
        <v>3412</v>
      </c>
      <c r="P117" s="865" t="s">
        <v>3412</v>
      </c>
      <c r="Q117" s="865" t="s">
        <v>3412</v>
      </c>
      <c r="R117" s="865" t="s">
        <v>3412</v>
      </c>
      <c r="S117" s="865" t="s">
        <v>3412</v>
      </c>
      <c r="T117" s="865" t="s">
        <v>3412</v>
      </c>
      <c r="U117" s="865" t="s">
        <v>3412</v>
      </c>
      <c r="V117" s="865" t="s">
        <v>3412</v>
      </c>
      <c r="W117" s="865" t="s">
        <v>3412</v>
      </c>
      <c r="X117" s="865" t="s">
        <v>3412</v>
      </c>
      <c r="Y117" s="865" t="s">
        <v>3412</v>
      </c>
      <c r="Z117" s="865" t="s">
        <v>3412</v>
      </c>
      <c r="AA117" s="865" t="s">
        <v>3412</v>
      </c>
      <c r="AB117" s="865" t="s">
        <v>3412</v>
      </c>
      <c r="AC117" s="865" t="s">
        <v>3412</v>
      </c>
      <c r="AD117" s="865" t="s">
        <v>3412</v>
      </c>
      <c r="AE117" s="865" t="s">
        <v>3412</v>
      </c>
      <c r="AF117" s="865" t="s">
        <v>3412</v>
      </c>
      <c r="AG117" s="865" t="s">
        <v>3412</v>
      </c>
      <c r="AH117" s="865" t="s">
        <v>3412</v>
      </c>
      <c r="AI117" s="865" t="s">
        <v>3412</v>
      </c>
      <c r="AJ117" s="865" t="s">
        <v>3412</v>
      </c>
      <c r="AK117" s="865" t="s">
        <v>3412</v>
      </c>
      <c r="AL117" s="865" t="s">
        <v>3412</v>
      </c>
      <c r="AM117" s="865" t="s">
        <v>3412</v>
      </c>
      <c r="AN117" s="865" t="s">
        <v>3412</v>
      </c>
      <c r="AO117" s="865" t="s">
        <v>3412</v>
      </c>
      <c r="AP117" s="865" t="s">
        <v>3412</v>
      </c>
      <c r="AQ117" s="865" t="s">
        <v>3412</v>
      </c>
      <c r="AR117" s="865" t="s">
        <v>3412</v>
      </c>
      <c r="AS117" s="865" t="s">
        <v>3412</v>
      </c>
      <c r="AT117" s="865" t="s">
        <v>3412</v>
      </c>
      <c r="AU117" s="865" t="s">
        <v>3412</v>
      </c>
      <c r="AV117" s="865" t="s">
        <v>3412</v>
      </c>
      <c r="AW117" s="865" t="s">
        <v>3412</v>
      </c>
      <c r="AX117" s="865" t="s">
        <v>3412</v>
      </c>
      <c r="AY117" s="865" t="s">
        <v>3412</v>
      </c>
      <c r="AZ117" s="865" t="s">
        <v>3412</v>
      </c>
      <c r="BA117" s="865" t="s">
        <v>3412</v>
      </c>
      <c r="BB117" s="865" t="s">
        <v>3412</v>
      </c>
      <c r="BC117" s="865" t="s">
        <v>3412</v>
      </c>
      <c r="BD117" s="865" t="s">
        <v>3412</v>
      </c>
      <c r="BE117" s="865" t="s">
        <v>3412</v>
      </c>
      <c r="BF117" s="865" t="s">
        <v>3412</v>
      </c>
      <c r="BG117" s="865" t="s">
        <v>3412</v>
      </c>
      <c r="BH117" s="865" t="s">
        <v>3412</v>
      </c>
      <c r="BI117" s="865" t="s">
        <v>3412</v>
      </c>
      <c r="BJ117" s="865" t="s">
        <v>3412</v>
      </c>
      <c r="BK117" s="865" t="s">
        <v>3412</v>
      </c>
      <c r="BL117" s="865" t="s">
        <v>3412</v>
      </c>
      <c r="BM117" s="865" t="s">
        <v>3412</v>
      </c>
      <c r="BN117" s="865" t="s">
        <v>3412</v>
      </c>
    </row>
    <row r="118" spans="1:66" ht="12.75" hidden="1">
      <c r="A118" s="860"/>
      <c r="B118" s="861" t="s">
        <v>3233</v>
      </c>
      <c r="C118" s="862"/>
      <c r="D118" s="865">
        <v>0</v>
      </c>
      <c r="E118" s="865">
        <v>0</v>
      </c>
      <c r="F118" s="865">
        <v>0</v>
      </c>
      <c r="G118" s="865">
        <v>0</v>
      </c>
      <c r="H118" s="865">
        <v>0</v>
      </c>
      <c r="I118" s="865" t="s">
        <v>3412</v>
      </c>
      <c r="J118" s="865" t="s">
        <v>3412</v>
      </c>
      <c r="K118" s="865" t="s">
        <v>3412</v>
      </c>
      <c r="L118" s="865" t="s">
        <v>3412</v>
      </c>
      <c r="M118" s="865" t="s">
        <v>3412</v>
      </c>
      <c r="N118" s="865" t="s">
        <v>3412</v>
      </c>
      <c r="O118" s="865" t="s">
        <v>3412</v>
      </c>
      <c r="P118" s="865" t="s">
        <v>3412</v>
      </c>
      <c r="Q118" s="865" t="s">
        <v>3412</v>
      </c>
      <c r="R118" s="865" t="s">
        <v>3412</v>
      </c>
      <c r="S118" s="865" t="s">
        <v>3412</v>
      </c>
      <c r="T118" s="865" t="s">
        <v>3412</v>
      </c>
      <c r="U118" s="865" t="s">
        <v>3412</v>
      </c>
      <c r="V118" s="865" t="s">
        <v>3412</v>
      </c>
      <c r="W118" s="865" t="s">
        <v>3412</v>
      </c>
      <c r="X118" s="865" t="s">
        <v>3412</v>
      </c>
      <c r="Y118" s="865" t="s">
        <v>3412</v>
      </c>
      <c r="Z118" s="865" t="s">
        <v>3412</v>
      </c>
      <c r="AA118" s="865" t="s">
        <v>3412</v>
      </c>
      <c r="AB118" s="865" t="s">
        <v>3412</v>
      </c>
      <c r="AC118" s="865" t="s">
        <v>3412</v>
      </c>
      <c r="AD118" s="865" t="s">
        <v>3412</v>
      </c>
      <c r="AE118" s="865" t="s">
        <v>3412</v>
      </c>
      <c r="AF118" s="865" t="s">
        <v>3412</v>
      </c>
      <c r="AG118" s="865" t="s">
        <v>3412</v>
      </c>
      <c r="AH118" s="865" t="s">
        <v>3412</v>
      </c>
      <c r="AI118" s="865" t="s">
        <v>3412</v>
      </c>
      <c r="AJ118" s="865" t="s">
        <v>3412</v>
      </c>
      <c r="AK118" s="865" t="s">
        <v>3412</v>
      </c>
      <c r="AL118" s="865" t="s">
        <v>3412</v>
      </c>
      <c r="AM118" s="865" t="s">
        <v>3412</v>
      </c>
      <c r="AN118" s="865" t="s">
        <v>3412</v>
      </c>
      <c r="AO118" s="865" t="s">
        <v>3412</v>
      </c>
      <c r="AP118" s="865" t="s">
        <v>3412</v>
      </c>
      <c r="AQ118" s="865" t="s">
        <v>3412</v>
      </c>
      <c r="AR118" s="865" t="s">
        <v>3412</v>
      </c>
      <c r="AS118" s="865" t="s">
        <v>3412</v>
      </c>
      <c r="AT118" s="865" t="s">
        <v>3412</v>
      </c>
      <c r="AU118" s="865" t="s">
        <v>3412</v>
      </c>
      <c r="AV118" s="865" t="s">
        <v>3412</v>
      </c>
      <c r="AW118" s="865" t="s">
        <v>3412</v>
      </c>
      <c r="AX118" s="865" t="s">
        <v>3412</v>
      </c>
      <c r="AY118" s="865" t="s">
        <v>3412</v>
      </c>
      <c r="AZ118" s="865" t="s">
        <v>3412</v>
      </c>
      <c r="BA118" s="865" t="s">
        <v>3412</v>
      </c>
      <c r="BB118" s="865" t="s">
        <v>3412</v>
      </c>
      <c r="BC118" s="865" t="s">
        <v>3412</v>
      </c>
      <c r="BD118" s="865" t="s">
        <v>3412</v>
      </c>
      <c r="BE118" s="865" t="s">
        <v>3412</v>
      </c>
      <c r="BF118" s="865" t="s">
        <v>3412</v>
      </c>
      <c r="BG118" s="865" t="s">
        <v>3412</v>
      </c>
      <c r="BH118" s="865" t="s">
        <v>3412</v>
      </c>
      <c r="BI118" s="865" t="s">
        <v>3412</v>
      </c>
      <c r="BJ118" s="865" t="s">
        <v>3412</v>
      </c>
      <c r="BK118" s="865" t="s">
        <v>3412</v>
      </c>
      <c r="BL118" s="865" t="s">
        <v>3412</v>
      </c>
      <c r="BM118" s="865" t="s">
        <v>3412</v>
      </c>
      <c r="BN118" s="865" t="s">
        <v>3412</v>
      </c>
    </row>
    <row r="119" spans="1:66" ht="12.75">
      <c r="A119" s="860" t="s">
        <v>661</v>
      </c>
      <c r="B119" s="861" t="s">
        <v>3234</v>
      </c>
      <c r="C119" s="862" t="s">
        <v>6078</v>
      </c>
      <c r="D119" s="865">
        <v>165611212090</v>
      </c>
      <c r="E119" s="865">
        <v>0</v>
      </c>
      <c r="F119" s="865">
        <v>165611212090</v>
      </c>
      <c r="G119" s="865">
        <v>165611212090</v>
      </c>
      <c r="H119" s="865">
        <v>0</v>
      </c>
      <c r="I119" s="865" t="s">
        <v>3412</v>
      </c>
      <c r="J119" s="865" t="s">
        <v>3412</v>
      </c>
      <c r="K119" s="865" t="s">
        <v>3412</v>
      </c>
      <c r="L119" s="865" t="s">
        <v>3412</v>
      </c>
      <c r="M119" s="865" t="s">
        <v>3412</v>
      </c>
      <c r="N119" s="865" t="s">
        <v>3412</v>
      </c>
      <c r="O119" s="865" t="s">
        <v>3412</v>
      </c>
      <c r="P119" s="865" t="s">
        <v>3412</v>
      </c>
      <c r="Q119" s="865" t="s">
        <v>3412</v>
      </c>
      <c r="R119" s="865" t="s">
        <v>3412</v>
      </c>
      <c r="S119" s="865" t="s">
        <v>3412</v>
      </c>
      <c r="T119" s="865" t="s">
        <v>3412</v>
      </c>
      <c r="U119" s="865" t="s">
        <v>3412</v>
      </c>
      <c r="V119" s="865" t="s">
        <v>3412</v>
      </c>
      <c r="W119" s="865" t="s">
        <v>3412</v>
      </c>
      <c r="X119" s="865" t="s">
        <v>3412</v>
      </c>
      <c r="Y119" s="865" t="s">
        <v>3412</v>
      </c>
      <c r="Z119" s="865" t="s">
        <v>3412</v>
      </c>
      <c r="AA119" s="865" t="s">
        <v>3412</v>
      </c>
      <c r="AB119" s="865" t="s">
        <v>3412</v>
      </c>
      <c r="AC119" s="865" t="s">
        <v>3412</v>
      </c>
      <c r="AD119" s="865" t="s">
        <v>3412</v>
      </c>
      <c r="AE119" s="865" t="s">
        <v>3412</v>
      </c>
      <c r="AF119" s="865" t="s">
        <v>3412</v>
      </c>
      <c r="AG119" s="865" t="s">
        <v>3412</v>
      </c>
      <c r="AH119" s="865" t="s">
        <v>3412</v>
      </c>
      <c r="AI119" s="865" t="s">
        <v>3412</v>
      </c>
      <c r="AJ119" s="865" t="s">
        <v>3412</v>
      </c>
      <c r="AK119" s="865" t="s">
        <v>3412</v>
      </c>
      <c r="AL119" s="865" t="s">
        <v>3412</v>
      </c>
      <c r="AM119" s="865" t="s">
        <v>3412</v>
      </c>
      <c r="AN119" s="865" t="s">
        <v>3412</v>
      </c>
      <c r="AO119" s="865" t="s">
        <v>3412</v>
      </c>
      <c r="AP119" s="865" t="s">
        <v>3412</v>
      </c>
      <c r="AQ119" s="865" t="s">
        <v>3412</v>
      </c>
      <c r="AR119" s="865" t="s">
        <v>3412</v>
      </c>
      <c r="AS119" s="865" t="s">
        <v>3412</v>
      </c>
      <c r="AT119" s="865" t="s">
        <v>3412</v>
      </c>
      <c r="AU119" s="865" t="s">
        <v>3412</v>
      </c>
      <c r="AV119" s="865" t="s">
        <v>3412</v>
      </c>
      <c r="AW119" s="865" t="s">
        <v>3412</v>
      </c>
      <c r="AX119" s="865" t="s">
        <v>3412</v>
      </c>
      <c r="AY119" s="865" t="s">
        <v>3412</v>
      </c>
      <c r="AZ119" s="865" t="s">
        <v>3412</v>
      </c>
      <c r="BA119" s="865" t="s">
        <v>3412</v>
      </c>
      <c r="BB119" s="865" t="s">
        <v>3412</v>
      </c>
      <c r="BC119" s="865" t="s">
        <v>3412</v>
      </c>
      <c r="BD119" s="865" t="s">
        <v>3412</v>
      </c>
      <c r="BE119" s="865" t="s">
        <v>3412</v>
      </c>
      <c r="BF119" s="865" t="s">
        <v>3412</v>
      </c>
      <c r="BG119" s="865" t="s">
        <v>3412</v>
      </c>
      <c r="BH119" s="865" t="s">
        <v>3412</v>
      </c>
      <c r="BI119" s="865" t="s">
        <v>3412</v>
      </c>
      <c r="BJ119" s="865" t="s">
        <v>3412</v>
      </c>
      <c r="BK119" s="865" t="s">
        <v>3412</v>
      </c>
      <c r="BL119" s="865" t="s">
        <v>3412</v>
      </c>
      <c r="BM119" s="865" t="s">
        <v>3412</v>
      </c>
      <c r="BN119" s="865" t="s">
        <v>3412</v>
      </c>
    </row>
    <row r="120" spans="1:66" ht="12.75">
      <c r="A120" s="860" t="s">
        <v>12491</v>
      </c>
      <c r="B120" s="861" t="s">
        <v>3236</v>
      </c>
      <c r="C120" s="862" t="s">
        <v>6078</v>
      </c>
      <c r="D120" s="863">
        <v>1803434081</v>
      </c>
      <c r="E120" s="863">
        <v>0</v>
      </c>
      <c r="F120" s="863">
        <v>1803434081</v>
      </c>
      <c r="G120" s="863">
        <v>1803434081</v>
      </c>
      <c r="H120" s="863">
        <v>0</v>
      </c>
      <c r="I120" s="863" t="s">
        <v>3412</v>
      </c>
      <c r="J120" s="863" t="s">
        <v>3412</v>
      </c>
      <c r="K120" s="863" t="s">
        <v>3412</v>
      </c>
      <c r="L120" s="863" t="s">
        <v>3412</v>
      </c>
      <c r="M120" s="863" t="s">
        <v>3412</v>
      </c>
      <c r="N120" s="863" t="s">
        <v>3412</v>
      </c>
      <c r="O120" s="863" t="s">
        <v>3412</v>
      </c>
      <c r="P120" s="863" t="s">
        <v>3412</v>
      </c>
      <c r="Q120" s="863" t="s">
        <v>3412</v>
      </c>
      <c r="R120" s="863" t="s">
        <v>3412</v>
      </c>
      <c r="S120" s="863" t="s">
        <v>3412</v>
      </c>
      <c r="T120" s="863" t="s">
        <v>3412</v>
      </c>
      <c r="U120" s="863" t="s">
        <v>3412</v>
      </c>
      <c r="V120" s="863" t="s">
        <v>3412</v>
      </c>
      <c r="W120" s="863" t="s">
        <v>3412</v>
      </c>
      <c r="X120" s="863" t="s">
        <v>3412</v>
      </c>
      <c r="Y120" s="863" t="s">
        <v>3412</v>
      </c>
      <c r="Z120" s="863" t="s">
        <v>3412</v>
      </c>
      <c r="AA120" s="863" t="s">
        <v>3412</v>
      </c>
      <c r="AB120" s="863" t="s">
        <v>3412</v>
      </c>
      <c r="AC120" s="863" t="s">
        <v>3412</v>
      </c>
      <c r="AD120" s="863" t="s">
        <v>3412</v>
      </c>
      <c r="AE120" s="863" t="s">
        <v>3412</v>
      </c>
      <c r="AF120" s="863" t="s">
        <v>3412</v>
      </c>
      <c r="AG120" s="863" t="s">
        <v>3412</v>
      </c>
      <c r="AH120" s="863" t="s">
        <v>3412</v>
      </c>
      <c r="AI120" s="863" t="s">
        <v>3412</v>
      </c>
      <c r="AJ120" s="863" t="s">
        <v>3412</v>
      </c>
      <c r="AK120" s="863" t="s">
        <v>3412</v>
      </c>
      <c r="AL120" s="863" t="s">
        <v>3412</v>
      </c>
      <c r="AM120" s="863" t="s">
        <v>3412</v>
      </c>
      <c r="AN120" s="863" t="s">
        <v>3412</v>
      </c>
      <c r="AO120" s="863" t="s">
        <v>3412</v>
      </c>
      <c r="AP120" s="863" t="s">
        <v>3412</v>
      </c>
      <c r="AQ120" s="863" t="s">
        <v>3412</v>
      </c>
      <c r="AR120" s="863" t="s">
        <v>3412</v>
      </c>
      <c r="AS120" s="863" t="s">
        <v>3412</v>
      </c>
      <c r="AT120" s="863" t="s">
        <v>3412</v>
      </c>
      <c r="AU120" s="863" t="s">
        <v>3412</v>
      </c>
      <c r="AV120" s="863" t="s">
        <v>3412</v>
      </c>
      <c r="AW120" s="863" t="s">
        <v>3412</v>
      </c>
      <c r="AX120" s="863" t="s">
        <v>3412</v>
      </c>
      <c r="AY120" s="863" t="s">
        <v>3412</v>
      </c>
      <c r="AZ120" s="863" t="s">
        <v>3412</v>
      </c>
      <c r="BA120" s="863" t="s">
        <v>3412</v>
      </c>
      <c r="BB120" s="863" t="s">
        <v>3412</v>
      </c>
      <c r="BC120" s="863" t="s">
        <v>3412</v>
      </c>
      <c r="BD120" s="863" t="s">
        <v>3412</v>
      </c>
      <c r="BE120" s="863" t="s">
        <v>3412</v>
      </c>
      <c r="BF120" s="863" t="s">
        <v>3412</v>
      </c>
      <c r="BG120" s="863" t="s">
        <v>3412</v>
      </c>
      <c r="BH120" s="863" t="s">
        <v>3412</v>
      </c>
      <c r="BI120" s="863" t="s">
        <v>3412</v>
      </c>
      <c r="BJ120" s="863" t="s">
        <v>3412</v>
      </c>
      <c r="BK120" s="863" t="s">
        <v>3412</v>
      </c>
      <c r="BL120" s="863" t="s">
        <v>3412</v>
      </c>
      <c r="BM120" s="863" t="s">
        <v>3412</v>
      </c>
      <c r="BN120" s="863" t="s">
        <v>3412</v>
      </c>
    </row>
    <row r="121" spans="1:66" ht="12.75" hidden="1">
      <c r="A121" s="860"/>
      <c r="B121" s="861" t="s">
        <v>3237</v>
      </c>
      <c r="C121" s="862"/>
      <c r="D121" s="865">
        <v>1803434081</v>
      </c>
      <c r="E121" s="865">
        <v>0</v>
      </c>
      <c r="F121" s="865">
        <v>1803434081</v>
      </c>
      <c r="G121" s="865">
        <v>1803434081</v>
      </c>
      <c r="H121" s="865">
        <v>0</v>
      </c>
      <c r="I121" s="865" t="s">
        <v>3412</v>
      </c>
      <c r="J121" s="865" t="s">
        <v>3412</v>
      </c>
      <c r="K121" s="865" t="s">
        <v>3412</v>
      </c>
      <c r="L121" s="865" t="s">
        <v>3412</v>
      </c>
      <c r="M121" s="865" t="s">
        <v>3412</v>
      </c>
      <c r="N121" s="865" t="s">
        <v>3412</v>
      </c>
      <c r="O121" s="865" t="s">
        <v>3412</v>
      </c>
      <c r="P121" s="865" t="s">
        <v>3412</v>
      </c>
      <c r="Q121" s="865" t="s">
        <v>3412</v>
      </c>
      <c r="R121" s="865" t="s">
        <v>3412</v>
      </c>
      <c r="S121" s="865" t="s">
        <v>3412</v>
      </c>
      <c r="T121" s="865" t="s">
        <v>3412</v>
      </c>
      <c r="U121" s="865" t="s">
        <v>3412</v>
      </c>
      <c r="V121" s="865" t="s">
        <v>3412</v>
      </c>
      <c r="W121" s="865" t="s">
        <v>3412</v>
      </c>
      <c r="X121" s="865" t="s">
        <v>3412</v>
      </c>
      <c r="Y121" s="865" t="s">
        <v>3412</v>
      </c>
      <c r="Z121" s="865" t="s">
        <v>3412</v>
      </c>
      <c r="AA121" s="865" t="s">
        <v>3412</v>
      </c>
      <c r="AB121" s="865" t="s">
        <v>3412</v>
      </c>
      <c r="AC121" s="865" t="s">
        <v>3412</v>
      </c>
      <c r="AD121" s="865" t="s">
        <v>3412</v>
      </c>
      <c r="AE121" s="865" t="s">
        <v>3412</v>
      </c>
      <c r="AF121" s="865" t="s">
        <v>3412</v>
      </c>
      <c r="AG121" s="865" t="s">
        <v>3412</v>
      </c>
      <c r="AH121" s="865" t="s">
        <v>3412</v>
      </c>
      <c r="AI121" s="865" t="s">
        <v>3412</v>
      </c>
      <c r="AJ121" s="865" t="s">
        <v>3412</v>
      </c>
      <c r="AK121" s="865" t="s">
        <v>3412</v>
      </c>
      <c r="AL121" s="865" t="s">
        <v>3412</v>
      </c>
      <c r="AM121" s="865" t="s">
        <v>3412</v>
      </c>
      <c r="AN121" s="865" t="s">
        <v>3412</v>
      </c>
      <c r="AO121" s="865" t="s">
        <v>3412</v>
      </c>
      <c r="AP121" s="865" t="s">
        <v>3412</v>
      </c>
      <c r="AQ121" s="865" t="s">
        <v>3412</v>
      </c>
      <c r="AR121" s="865" t="s">
        <v>3412</v>
      </c>
      <c r="AS121" s="865" t="s">
        <v>3412</v>
      </c>
      <c r="AT121" s="865" t="s">
        <v>3412</v>
      </c>
      <c r="AU121" s="865" t="s">
        <v>3412</v>
      </c>
      <c r="AV121" s="865" t="s">
        <v>3412</v>
      </c>
      <c r="AW121" s="865" t="s">
        <v>3412</v>
      </c>
      <c r="AX121" s="865" t="s">
        <v>3412</v>
      </c>
      <c r="AY121" s="865" t="s">
        <v>3412</v>
      </c>
      <c r="AZ121" s="865" t="s">
        <v>3412</v>
      </c>
      <c r="BA121" s="865" t="s">
        <v>3412</v>
      </c>
      <c r="BB121" s="865" t="s">
        <v>3412</v>
      </c>
      <c r="BC121" s="865" t="s">
        <v>3412</v>
      </c>
      <c r="BD121" s="865" t="s">
        <v>3412</v>
      </c>
      <c r="BE121" s="865" t="s">
        <v>3412</v>
      </c>
      <c r="BF121" s="865" t="s">
        <v>3412</v>
      </c>
      <c r="BG121" s="865" t="s">
        <v>3412</v>
      </c>
      <c r="BH121" s="865" t="s">
        <v>3412</v>
      </c>
      <c r="BI121" s="865" t="s">
        <v>3412</v>
      </c>
      <c r="BJ121" s="865" t="s">
        <v>3412</v>
      </c>
      <c r="BK121" s="865" t="s">
        <v>3412</v>
      </c>
      <c r="BL121" s="865" t="s">
        <v>3412</v>
      </c>
      <c r="BM121" s="865" t="s">
        <v>3412</v>
      </c>
      <c r="BN121" s="865" t="s">
        <v>3412</v>
      </c>
    </row>
    <row r="122" spans="1:66" ht="12.75" hidden="1">
      <c r="A122" s="860"/>
      <c r="B122" s="861" t="s">
        <v>3238</v>
      </c>
      <c r="C122" s="862"/>
      <c r="D122" s="865">
        <v>0</v>
      </c>
      <c r="E122" s="865">
        <v>0</v>
      </c>
      <c r="F122" s="865">
        <v>0</v>
      </c>
      <c r="G122" s="865">
        <v>0</v>
      </c>
      <c r="H122" s="865">
        <v>0</v>
      </c>
      <c r="I122" s="865" t="s">
        <v>3412</v>
      </c>
      <c r="J122" s="865" t="s">
        <v>3412</v>
      </c>
      <c r="K122" s="865" t="s">
        <v>3412</v>
      </c>
      <c r="L122" s="865" t="s">
        <v>3412</v>
      </c>
      <c r="M122" s="865" t="s">
        <v>3412</v>
      </c>
      <c r="N122" s="865" t="s">
        <v>3412</v>
      </c>
      <c r="O122" s="865" t="s">
        <v>3412</v>
      </c>
      <c r="P122" s="865" t="s">
        <v>3412</v>
      </c>
      <c r="Q122" s="865" t="s">
        <v>3412</v>
      </c>
      <c r="R122" s="865" t="s">
        <v>3412</v>
      </c>
      <c r="S122" s="865" t="s">
        <v>3412</v>
      </c>
      <c r="T122" s="865" t="s">
        <v>3412</v>
      </c>
      <c r="U122" s="865" t="s">
        <v>3412</v>
      </c>
      <c r="V122" s="865" t="s">
        <v>3412</v>
      </c>
      <c r="W122" s="865" t="s">
        <v>3412</v>
      </c>
      <c r="X122" s="865" t="s">
        <v>3412</v>
      </c>
      <c r="Y122" s="865" t="s">
        <v>3412</v>
      </c>
      <c r="Z122" s="865" t="s">
        <v>3412</v>
      </c>
      <c r="AA122" s="865" t="s">
        <v>3412</v>
      </c>
      <c r="AB122" s="865" t="s">
        <v>3412</v>
      </c>
      <c r="AC122" s="865" t="s">
        <v>3412</v>
      </c>
      <c r="AD122" s="865" t="s">
        <v>3412</v>
      </c>
      <c r="AE122" s="865" t="s">
        <v>3412</v>
      </c>
      <c r="AF122" s="865" t="s">
        <v>3412</v>
      </c>
      <c r="AG122" s="865" t="s">
        <v>3412</v>
      </c>
      <c r="AH122" s="865" t="s">
        <v>3412</v>
      </c>
      <c r="AI122" s="865" t="s">
        <v>3412</v>
      </c>
      <c r="AJ122" s="865" t="s">
        <v>3412</v>
      </c>
      <c r="AK122" s="865" t="s">
        <v>3412</v>
      </c>
      <c r="AL122" s="865" t="s">
        <v>3412</v>
      </c>
      <c r="AM122" s="865" t="s">
        <v>3412</v>
      </c>
      <c r="AN122" s="865" t="s">
        <v>3412</v>
      </c>
      <c r="AO122" s="865" t="s">
        <v>3412</v>
      </c>
      <c r="AP122" s="865" t="s">
        <v>3412</v>
      </c>
      <c r="AQ122" s="865" t="s">
        <v>3412</v>
      </c>
      <c r="AR122" s="865" t="s">
        <v>3412</v>
      </c>
      <c r="AS122" s="865" t="s">
        <v>3412</v>
      </c>
      <c r="AT122" s="865" t="s">
        <v>3412</v>
      </c>
      <c r="AU122" s="865" t="s">
        <v>3412</v>
      </c>
      <c r="AV122" s="865" t="s">
        <v>3412</v>
      </c>
      <c r="AW122" s="865" t="s">
        <v>3412</v>
      </c>
      <c r="AX122" s="865" t="s">
        <v>3412</v>
      </c>
      <c r="AY122" s="865" t="s">
        <v>3412</v>
      </c>
      <c r="AZ122" s="865" t="s">
        <v>3412</v>
      </c>
      <c r="BA122" s="865" t="s">
        <v>3412</v>
      </c>
      <c r="BB122" s="865" t="s">
        <v>3412</v>
      </c>
      <c r="BC122" s="865" t="s">
        <v>3412</v>
      </c>
      <c r="BD122" s="865" t="s">
        <v>3412</v>
      </c>
      <c r="BE122" s="865" t="s">
        <v>3412</v>
      </c>
      <c r="BF122" s="865" t="s">
        <v>3412</v>
      </c>
      <c r="BG122" s="865" t="s">
        <v>3412</v>
      </c>
      <c r="BH122" s="865" t="s">
        <v>3412</v>
      </c>
      <c r="BI122" s="865" t="s">
        <v>3412</v>
      </c>
      <c r="BJ122" s="865" t="s">
        <v>3412</v>
      </c>
      <c r="BK122" s="865" t="s">
        <v>3412</v>
      </c>
      <c r="BL122" s="865" t="s">
        <v>3412</v>
      </c>
      <c r="BM122" s="865" t="s">
        <v>3412</v>
      </c>
      <c r="BN122" s="865" t="s">
        <v>3412</v>
      </c>
    </row>
    <row r="123" spans="1:66" ht="12.75">
      <c r="A123" s="860" t="s">
        <v>13295</v>
      </c>
      <c r="B123" s="861" t="s">
        <v>12253</v>
      </c>
      <c r="C123" s="862" t="s">
        <v>6078</v>
      </c>
      <c r="D123" s="863">
        <v>3285994870</v>
      </c>
      <c r="E123" s="863">
        <v>0</v>
      </c>
      <c r="F123" s="863">
        <v>3285994870</v>
      </c>
      <c r="G123" s="863">
        <v>3285994870</v>
      </c>
      <c r="H123" s="863">
        <v>0</v>
      </c>
      <c r="I123" s="863" t="s">
        <v>3412</v>
      </c>
      <c r="J123" s="863" t="s">
        <v>3412</v>
      </c>
      <c r="K123" s="863" t="s">
        <v>3412</v>
      </c>
      <c r="L123" s="863" t="s">
        <v>3412</v>
      </c>
      <c r="M123" s="863" t="s">
        <v>3412</v>
      </c>
      <c r="N123" s="863" t="s">
        <v>3412</v>
      </c>
      <c r="O123" s="863" t="s">
        <v>3412</v>
      </c>
      <c r="P123" s="863" t="s">
        <v>3412</v>
      </c>
      <c r="Q123" s="863" t="s">
        <v>3412</v>
      </c>
      <c r="R123" s="863" t="s">
        <v>3412</v>
      </c>
      <c r="S123" s="863" t="s">
        <v>3412</v>
      </c>
      <c r="T123" s="863" t="s">
        <v>3412</v>
      </c>
      <c r="U123" s="863" t="s">
        <v>3412</v>
      </c>
      <c r="V123" s="863" t="s">
        <v>3412</v>
      </c>
      <c r="W123" s="863" t="s">
        <v>3412</v>
      </c>
      <c r="X123" s="863" t="s">
        <v>3412</v>
      </c>
      <c r="Y123" s="863" t="s">
        <v>3412</v>
      </c>
      <c r="Z123" s="863" t="s">
        <v>3412</v>
      </c>
      <c r="AA123" s="863" t="s">
        <v>3412</v>
      </c>
      <c r="AB123" s="863" t="s">
        <v>3412</v>
      </c>
      <c r="AC123" s="863" t="s">
        <v>3412</v>
      </c>
      <c r="AD123" s="863" t="s">
        <v>3412</v>
      </c>
      <c r="AE123" s="863" t="s">
        <v>3412</v>
      </c>
      <c r="AF123" s="863" t="s">
        <v>3412</v>
      </c>
      <c r="AG123" s="863" t="s">
        <v>3412</v>
      </c>
      <c r="AH123" s="863" t="s">
        <v>3412</v>
      </c>
      <c r="AI123" s="863" t="s">
        <v>3412</v>
      </c>
      <c r="AJ123" s="863" t="s">
        <v>3412</v>
      </c>
      <c r="AK123" s="863" t="s">
        <v>3412</v>
      </c>
      <c r="AL123" s="863" t="s">
        <v>3412</v>
      </c>
      <c r="AM123" s="863" t="s">
        <v>3412</v>
      </c>
      <c r="AN123" s="863" t="s">
        <v>3412</v>
      </c>
      <c r="AO123" s="863" t="s">
        <v>3412</v>
      </c>
      <c r="AP123" s="863" t="s">
        <v>3412</v>
      </c>
      <c r="AQ123" s="863" t="s">
        <v>3412</v>
      </c>
      <c r="AR123" s="863" t="s">
        <v>3412</v>
      </c>
      <c r="AS123" s="863" t="s">
        <v>3412</v>
      </c>
      <c r="AT123" s="863" t="s">
        <v>3412</v>
      </c>
      <c r="AU123" s="863" t="s">
        <v>3412</v>
      </c>
      <c r="AV123" s="863" t="s">
        <v>3412</v>
      </c>
      <c r="AW123" s="863" t="s">
        <v>3412</v>
      </c>
      <c r="AX123" s="863" t="s">
        <v>3412</v>
      </c>
      <c r="AY123" s="863" t="s">
        <v>3412</v>
      </c>
      <c r="AZ123" s="863" t="s">
        <v>3412</v>
      </c>
      <c r="BA123" s="863" t="s">
        <v>3412</v>
      </c>
      <c r="BB123" s="863" t="s">
        <v>3412</v>
      </c>
      <c r="BC123" s="863" t="s">
        <v>3412</v>
      </c>
      <c r="BD123" s="863" t="s">
        <v>3412</v>
      </c>
      <c r="BE123" s="863" t="s">
        <v>3412</v>
      </c>
      <c r="BF123" s="863" t="s">
        <v>3412</v>
      </c>
      <c r="BG123" s="863" t="s">
        <v>3412</v>
      </c>
      <c r="BH123" s="863" t="s">
        <v>3412</v>
      </c>
      <c r="BI123" s="863" t="s">
        <v>3412</v>
      </c>
      <c r="BJ123" s="863" t="s">
        <v>3412</v>
      </c>
      <c r="BK123" s="863" t="s">
        <v>3412</v>
      </c>
      <c r="BL123" s="863" t="s">
        <v>3412</v>
      </c>
      <c r="BM123" s="863" t="s">
        <v>3412</v>
      </c>
      <c r="BN123" s="863" t="s">
        <v>3412</v>
      </c>
    </row>
    <row r="124" spans="1:66" ht="12.75" hidden="1">
      <c r="A124" s="860"/>
      <c r="B124" s="860" t="s">
        <v>2090</v>
      </c>
      <c r="C124" s="864"/>
      <c r="D124" s="865">
        <v>3141830285</v>
      </c>
      <c r="E124" s="865">
        <v>0</v>
      </c>
      <c r="F124" s="865">
        <v>3141830285</v>
      </c>
      <c r="G124" s="865">
        <v>3141830285</v>
      </c>
      <c r="H124" s="865">
        <v>0</v>
      </c>
      <c r="I124" s="865" t="s">
        <v>3412</v>
      </c>
      <c r="J124" s="865" t="s">
        <v>3412</v>
      </c>
      <c r="K124" s="865" t="s">
        <v>3412</v>
      </c>
      <c r="L124" s="865" t="s">
        <v>3412</v>
      </c>
      <c r="M124" s="865" t="s">
        <v>3412</v>
      </c>
      <c r="N124" s="865" t="s">
        <v>3412</v>
      </c>
      <c r="O124" s="865" t="s">
        <v>3412</v>
      </c>
      <c r="P124" s="865" t="s">
        <v>3412</v>
      </c>
      <c r="Q124" s="865" t="s">
        <v>3412</v>
      </c>
      <c r="R124" s="865" t="s">
        <v>3412</v>
      </c>
      <c r="S124" s="865" t="s">
        <v>3412</v>
      </c>
      <c r="T124" s="865" t="s">
        <v>3412</v>
      </c>
      <c r="U124" s="865" t="s">
        <v>3412</v>
      </c>
      <c r="V124" s="865" t="s">
        <v>3412</v>
      </c>
      <c r="W124" s="865" t="s">
        <v>3412</v>
      </c>
      <c r="X124" s="865" t="s">
        <v>3412</v>
      </c>
      <c r="Y124" s="865" t="s">
        <v>3412</v>
      </c>
      <c r="Z124" s="865" t="s">
        <v>3412</v>
      </c>
      <c r="AA124" s="865" t="s">
        <v>3412</v>
      </c>
      <c r="AB124" s="865" t="s">
        <v>3412</v>
      </c>
      <c r="AC124" s="865" t="s">
        <v>3412</v>
      </c>
      <c r="AD124" s="865" t="s">
        <v>3412</v>
      </c>
      <c r="AE124" s="865" t="s">
        <v>3412</v>
      </c>
      <c r="AF124" s="865" t="s">
        <v>3412</v>
      </c>
      <c r="AG124" s="865" t="s">
        <v>3412</v>
      </c>
      <c r="AH124" s="865" t="s">
        <v>3412</v>
      </c>
      <c r="AI124" s="865" t="s">
        <v>3412</v>
      </c>
      <c r="AJ124" s="865" t="s">
        <v>3412</v>
      </c>
      <c r="AK124" s="865" t="s">
        <v>3412</v>
      </c>
      <c r="AL124" s="865" t="s">
        <v>3412</v>
      </c>
      <c r="AM124" s="865" t="s">
        <v>3412</v>
      </c>
      <c r="AN124" s="865" t="s">
        <v>3412</v>
      </c>
      <c r="AO124" s="865" t="s">
        <v>3412</v>
      </c>
      <c r="AP124" s="865" t="s">
        <v>3412</v>
      </c>
      <c r="AQ124" s="865" t="s">
        <v>3412</v>
      </c>
      <c r="AR124" s="865" t="s">
        <v>3412</v>
      </c>
      <c r="AS124" s="865" t="s">
        <v>3412</v>
      </c>
      <c r="AT124" s="865" t="s">
        <v>3412</v>
      </c>
      <c r="AU124" s="865" t="s">
        <v>3412</v>
      </c>
      <c r="AV124" s="865" t="s">
        <v>3412</v>
      </c>
      <c r="AW124" s="865" t="s">
        <v>3412</v>
      </c>
      <c r="AX124" s="865" t="s">
        <v>3412</v>
      </c>
      <c r="AY124" s="865" t="s">
        <v>3412</v>
      </c>
      <c r="AZ124" s="865" t="s">
        <v>3412</v>
      </c>
      <c r="BA124" s="865" t="s">
        <v>3412</v>
      </c>
      <c r="BB124" s="865" t="s">
        <v>3412</v>
      </c>
      <c r="BC124" s="865" t="s">
        <v>3412</v>
      </c>
      <c r="BD124" s="865" t="s">
        <v>3412</v>
      </c>
      <c r="BE124" s="865" t="s">
        <v>3412</v>
      </c>
      <c r="BF124" s="865" t="s">
        <v>3412</v>
      </c>
      <c r="BG124" s="865" t="s">
        <v>3412</v>
      </c>
      <c r="BH124" s="865" t="s">
        <v>3412</v>
      </c>
      <c r="BI124" s="865" t="s">
        <v>3412</v>
      </c>
      <c r="BJ124" s="865" t="s">
        <v>3412</v>
      </c>
      <c r="BK124" s="865" t="s">
        <v>3412</v>
      </c>
      <c r="BL124" s="865" t="s">
        <v>3412</v>
      </c>
      <c r="BM124" s="865" t="s">
        <v>3412</v>
      </c>
      <c r="BN124" s="865" t="s">
        <v>3412</v>
      </c>
    </row>
    <row r="125" spans="1:66" ht="12.75" hidden="1">
      <c r="A125" s="860"/>
      <c r="B125" s="861" t="s">
        <v>2091</v>
      </c>
      <c r="C125" s="862"/>
      <c r="D125" s="865">
        <v>2977761991</v>
      </c>
      <c r="E125" s="865">
        <v>0</v>
      </c>
      <c r="F125" s="865">
        <v>2977761991</v>
      </c>
      <c r="G125" s="865">
        <v>2977761991</v>
      </c>
      <c r="H125" s="865">
        <v>0</v>
      </c>
      <c r="I125" s="865" t="s">
        <v>3412</v>
      </c>
      <c r="J125" s="865" t="s">
        <v>3412</v>
      </c>
      <c r="K125" s="865" t="s">
        <v>3412</v>
      </c>
      <c r="L125" s="865" t="s">
        <v>3412</v>
      </c>
      <c r="M125" s="865" t="s">
        <v>3412</v>
      </c>
      <c r="N125" s="865" t="s">
        <v>3412</v>
      </c>
      <c r="O125" s="865" t="s">
        <v>3412</v>
      </c>
      <c r="P125" s="865" t="s">
        <v>3412</v>
      </c>
      <c r="Q125" s="865" t="s">
        <v>3412</v>
      </c>
      <c r="R125" s="865" t="s">
        <v>3412</v>
      </c>
      <c r="S125" s="865" t="s">
        <v>3412</v>
      </c>
      <c r="T125" s="865" t="s">
        <v>3412</v>
      </c>
      <c r="U125" s="865" t="s">
        <v>3412</v>
      </c>
      <c r="V125" s="865" t="s">
        <v>3412</v>
      </c>
      <c r="W125" s="865" t="s">
        <v>3412</v>
      </c>
      <c r="X125" s="865" t="s">
        <v>3412</v>
      </c>
      <c r="Y125" s="865" t="s">
        <v>3412</v>
      </c>
      <c r="Z125" s="865" t="s">
        <v>3412</v>
      </c>
      <c r="AA125" s="865" t="s">
        <v>3412</v>
      </c>
      <c r="AB125" s="865" t="s">
        <v>3412</v>
      </c>
      <c r="AC125" s="865" t="s">
        <v>3412</v>
      </c>
      <c r="AD125" s="865" t="s">
        <v>3412</v>
      </c>
      <c r="AE125" s="865" t="s">
        <v>3412</v>
      </c>
      <c r="AF125" s="865" t="s">
        <v>3412</v>
      </c>
      <c r="AG125" s="865" t="s">
        <v>3412</v>
      </c>
      <c r="AH125" s="865" t="s">
        <v>3412</v>
      </c>
      <c r="AI125" s="865" t="s">
        <v>3412</v>
      </c>
      <c r="AJ125" s="865" t="s">
        <v>3412</v>
      </c>
      <c r="AK125" s="865" t="s">
        <v>3412</v>
      </c>
      <c r="AL125" s="865" t="s">
        <v>3412</v>
      </c>
      <c r="AM125" s="865" t="s">
        <v>3412</v>
      </c>
      <c r="AN125" s="865" t="s">
        <v>3412</v>
      </c>
      <c r="AO125" s="865" t="s">
        <v>3412</v>
      </c>
      <c r="AP125" s="865" t="s">
        <v>3412</v>
      </c>
      <c r="AQ125" s="865" t="s">
        <v>3412</v>
      </c>
      <c r="AR125" s="865" t="s">
        <v>3412</v>
      </c>
      <c r="AS125" s="865" t="s">
        <v>3412</v>
      </c>
      <c r="AT125" s="865" t="s">
        <v>3412</v>
      </c>
      <c r="AU125" s="865" t="s">
        <v>3412</v>
      </c>
      <c r="AV125" s="865" t="s">
        <v>3412</v>
      </c>
      <c r="AW125" s="865" t="s">
        <v>3412</v>
      </c>
      <c r="AX125" s="865" t="s">
        <v>3412</v>
      </c>
      <c r="AY125" s="865" t="s">
        <v>3412</v>
      </c>
      <c r="AZ125" s="865" t="s">
        <v>3412</v>
      </c>
      <c r="BA125" s="865" t="s">
        <v>3412</v>
      </c>
      <c r="BB125" s="865" t="s">
        <v>3412</v>
      </c>
      <c r="BC125" s="865" t="s">
        <v>3412</v>
      </c>
      <c r="BD125" s="865" t="s">
        <v>3412</v>
      </c>
      <c r="BE125" s="865" t="s">
        <v>3412</v>
      </c>
      <c r="BF125" s="865" t="s">
        <v>3412</v>
      </c>
      <c r="BG125" s="865" t="s">
        <v>3412</v>
      </c>
      <c r="BH125" s="865" t="s">
        <v>3412</v>
      </c>
      <c r="BI125" s="865" t="s">
        <v>3412</v>
      </c>
      <c r="BJ125" s="865" t="s">
        <v>3412</v>
      </c>
      <c r="BK125" s="865" t="s">
        <v>3412</v>
      </c>
      <c r="BL125" s="865" t="s">
        <v>3412</v>
      </c>
      <c r="BM125" s="865" t="s">
        <v>3412</v>
      </c>
      <c r="BN125" s="865" t="s">
        <v>3412</v>
      </c>
    </row>
    <row r="126" spans="1:66" ht="12.75" hidden="1">
      <c r="A126" s="860"/>
      <c r="B126" s="861" t="s">
        <v>2092</v>
      </c>
      <c r="C126" s="862"/>
      <c r="D126" s="865">
        <v>164068294</v>
      </c>
      <c r="E126" s="865">
        <v>0</v>
      </c>
      <c r="F126" s="865">
        <v>164068294</v>
      </c>
      <c r="G126" s="865">
        <v>164068294</v>
      </c>
      <c r="H126" s="865">
        <v>0</v>
      </c>
      <c r="I126" s="865" t="s">
        <v>3412</v>
      </c>
      <c r="J126" s="865" t="s">
        <v>3412</v>
      </c>
      <c r="K126" s="865" t="s">
        <v>3412</v>
      </c>
      <c r="L126" s="865" t="s">
        <v>3412</v>
      </c>
      <c r="M126" s="865" t="s">
        <v>3412</v>
      </c>
      <c r="N126" s="865" t="s">
        <v>3412</v>
      </c>
      <c r="O126" s="865" t="s">
        <v>3412</v>
      </c>
      <c r="P126" s="865" t="s">
        <v>3412</v>
      </c>
      <c r="Q126" s="865" t="s">
        <v>3412</v>
      </c>
      <c r="R126" s="865" t="s">
        <v>3412</v>
      </c>
      <c r="S126" s="865" t="s">
        <v>3412</v>
      </c>
      <c r="T126" s="865" t="s">
        <v>3412</v>
      </c>
      <c r="U126" s="865" t="s">
        <v>3412</v>
      </c>
      <c r="V126" s="865" t="s">
        <v>3412</v>
      </c>
      <c r="W126" s="865" t="s">
        <v>3412</v>
      </c>
      <c r="X126" s="865" t="s">
        <v>3412</v>
      </c>
      <c r="Y126" s="865" t="s">
        <v>3412</v>
      </c>
      <c r="Z126" s="865" t="s">
        <v>3412</v>
      </c>
      <c r="AA126" s="865" t="s">
        <v>3412</v>
      </c>
      <c r="AB126" s="865" t="s">
        <v>3412</v>
      </c>
      <c r="AC126" s="865" t="s">
        <v>3412</v>
      </c>
      <c r="AD126" s="865" t="s">
        <v>3412</v>
      </c>
      <c r="AE126" s="865" t="s">
        <v>3412</v>
      </c>
      <c r="AF126" s="865" t="s">
        <v>3412</v>
      </c>
      <c r="AG126" s="865" t="s">
        <v>3412</v>
      </c>
      <c r="AH126" s="865" t="s">
        <v>3412</v>
      </c>
      <c r="AI126" s="865" t="s">
        <v>3412</v>
      </c>
      <c r="AJ126" s="865" t="s">
        <v>3412</v>
      </c>
      <c r="AK126" s="865" t="s">
        <v>3412</v>
      </c>
      <c r="AL126" s="865" t="s">
        <v>3412</v>
      </c>
      <c r="AM126" s="865" t="s">
        <v>3412</v>
      </c>
      <c r="AN126" s="865" t="s">
        <v>3412</v>
      </c>
      <c r="AO126" s="865" t="s">
        <v>3412</v>
      </c>
      <c r="AP126" s="865" t="s">
        <v>3412</v>
      </c>
      <c r="AQ126" s="865" t="s">
        <v>3412</v>
      </c>
      <c r="AR126" s="865" t="s">
        <v>3412</v>
      </c>
      <c r="AS126" s="865" t="s">
        <v>3412</v>
      </c>
      <c r="AT126" s="865" t="s">
        <v>3412</v>
      </c>
      <c r="AU126" s="865" t="s">
        <v>3412</v>
      </c>
      <c r="AV126" s="865" t="s">
        <v>3412</v>
      </c>
      <c r="AW126" s="865" t="s">
        <v>3412</v>
      </c>
      <c r="AX126" s="865" t="s">
        <v>3412</v>
      </c>
      <c r="AY126" s="865" t="s">
        <v>3412</v>
      </c>
      <c r="AZ126" s="865" t="s">
        <v>3412</v>
      </c>
      <c r="BA126" s="865" t="s">
        <v>3412</v>
      </c>
      <c r="BB126" s="865" t="s">
        <v>3412</v>
      </c>
      <c r="BC126" s="865" t="s">
        <v>3412</v>
      </c>
      <c r="BD126" s="865" t="s">
        <v>3412</v>
      </c>
      <c r="BE126" s="865" t="s">
        <v>3412</v>
      </c>
      <c r="BF126" s="865" t="s">
        <v>3412</v>
      </c>
      <c r="BG126" s="865" t="s">
        <v>3412</v>
      </c>
      <c r="BH126" s="865" t="s">
        <v>3412</v>
      </c>
      <c r="BI126" s="865" t="s">
        <v>3412</v>
      </c>
      <c r="BJ126" s="865" t="s">
        <v>3412</v>
      </c>
      <c r="BK126" s="865" t="s">
        <v>3412</v>
      </c>
      <c r="BL126" s="865" t="s">
        <v>3412</v>
      </c>
      <c r="BM126" s="865" t="s">
        <v>3412</v>
      </c>
      <c r="BN126" s="865" t="s">
        <v>3412</v>
      </c>
    </row>
    <row r="127" spans="1:66" ht="12.75" hidden="1">
      <c r="A127" s="860"/>
      <c r="B127" s="861" t="s">
        <v>12781</v>
      </c>
      <c r="C127" s="862"/>
      <c r="D127" s="865">
        <v>0</v>
      </c>
      <c r="E127" s="865">
        <v>0</v>
      </c>
      <c r="F127" s="865">
        <v>0</v>
      </c>
      <c r="G127" s="865">
        <v>0</v>
      </c>
      <c r="H127" s="865">
        <v>0</v>
      </c>
      <c r="I127" s="865" t="s">
        <v>3412</v>
      </c>
      <c r="J127" s="865" t="s">
        <v>3412</v>
      </c>
      <c r="K127" s="865" t="s">
        <v>3412</v>
      </c>
      <c r="L127" s="865" t="s">
        <v>3412</v>
      </c>
      <c r="M127" s="865" t="s">
        <v>3412</v>
      </c>
      <c r="N127" s="865" t="s">
        <v>3412</v>
      </c>
      <c r="O127" s="865" t="s">
        <v>3412</v>
      </c>
      <c r="P127" s="865" t="s">
        <v>3412</v>
      </c>
      <c r="Q127" s="865" t="s">
        <v>3412</v>
      </c>
      <c r="R127" s="865" t="s">
        <v>3412</v>
      </c>
      <c r="S127" s="865" t="s">
        <v>3412</v>
      </c>
      <c r="T127" s="865" t="s">
        <v>3412</v>
      </c>
      <c r="U127" s="865" t="s">
        <v>3412</v>
      </c>
      <c r="V127" s="865" t="s">
        <v>3412</v>
      </c>
      <c r="W127" s="865" t="s">
        <v>3412</v>
      </c>
      <c r="X127" s="865" t="s">
        <v>3412</v>
      </c>
      <c r="Y127" s="865" t="s">
        <v>3412</v>
      </c>
      <c r="Z127" s="865" t="s">
        <v>3412</v>
      </c>
      <c r="AA127" s="865" t="s">
        <v>3412</v>
      </c>
      <c r="AB127" s="865" t="s">
        <v>3412</v>
      </c>
      <c r="AC127" s="865" t="s">
        <v>3412</v>
      </c>
      <c r="AD127" s="865" t="s">
        <v>3412</v>
      </c>
      <c r="AE127" s="865" t="s">
        <v>3412</v>
      </c>
      <c r="AF127" s="865" t="s">
        <v>3412</v>
      </c>
      <c r="AG127" s="865" t="s">
        <v>3412</v>
      </c>
      <c r="AH127" s="865" t="s">
        <v>3412</v>
      </c>
      <c r="AI127" s="865" t="s">
        <v>3412</v>
      </c>
      <c r="AJ127" s="865" t="s">
        <v>3412</v>
      </c>
      <c r="AK127" s="865" t="s">
        <v>3412</v>
      </c>
      <c r="AL127" s="865" t="s">
        <v>3412</v>
      </c>
      <c r="AM127" s="865" t="s">
        <v>3412</v>
      </c>
      <c r="AN127" s="865" t="s">
        <v>3412</v>
      </c>
      <c r="AO127" s="865" t="s">
        <v>3412</v>
      </c>
      <c r="AP127" s="865" t="s">
        <v>3412</v>
      </c>
      <c r="AQ127" s="865" t="s">
        <v>3412</v>
      </c>
      <c r="AR127" s="865" t="s">
        <v>3412</v>
      </c>
      <c r="AS127" s="865" t="s">
        <v>3412</v>
      </c>
      <c r="AT127" s="865" t="s">
        <v>3412</v>
      </c>
      <c r="AU127" s="865" t="s">
        <v>3412</v>
      </c>
      <c r="AV127" s="865" t="s">
        <v>3412</v>
      </c>
      <c r="AW127" s="865" t="s">
        <v>3412</v>
      </c>
      <c r="AX127" s="865" t="s">
        <v>3412</v>
      </c>
      <c r="AY127" s="865" t="s">
        <v>3412</v>
      </c>
      <c r="AZ127" s="865" t="s">
        <v>3412</v>
      </c>
      <c r="BA127" s="865" t="s">
        <v>3412</v>
      </c>
      <c r="BB127" s="865" t="s">
        <v>3412</v>
      </c>
      <c r="BC127" s="865" t="s">
        <v>3412</v>
      </c>
      <c r="BD127" s="865" t="s">
        <v>3412</v>
      </c>
      <c r="BE127" s="865" t="s">
        <v>3412</v>
      </c>
      <c r="BF127" s="865" t="s">
        <v>3412</v>
      </c>
      <c r="BG127" s="865" t="s">
        <v>3412</v>
      </c>
      <c r="BH127" s="865" t="s">
        <v>3412</v>
      </c>
      <c r="BI127" s="865" t="s">
        <v>3412</v>
      </c>
      <c r="BJ127" s="865" t="s">
        <v>3412</v>
      </c>
      <c r="BK127" s="865" t="s">
        <v>3412</v>
      </c>
      <c r="BL127" s="865" t="s">
        <v>3412</v>
      </c>
      <c r="BM127" s="865" t="s">
        <v>3412</v>
      </c>
      <c r="BN127" s="865" t="s">
        <v>3412</v>
      </c>
    </row>
    <row r="128" spans="1:66" ht="12.75" hidden="1">
      <c r="A128" s="860"/>
      <c r="B128" s="861" t="s">
        <v>12782</v>
      </c>
      <c r="C128" s="862"/>
      <c r="D128" s="865">
        <v>76746531</v>
      </c>
      <c r="E128" s="865">
        <v>0</v>
      </c>
      <c r="F128" s="865">
        <v>76746531</v>
      </c>
      <c r="G128" s="865">
        <v>76746531</v>
      </c>
      <c r="H128" s="865">
        <v>0</v>
      </c>
      <c r="I128" s="865" t="s">
        <v>3412</v>
      </c>
      <c r="J128" s="865" t="s">
        <v>3412</v>
      </c>
      <c r="K128" s="865" t="s">
        <v>3412</v>
      </c>
      <c r="L128" s="865" t="s">
        <v>3412</v>
      </c>
      <c r="M128" s="865" t="s">
        <v>3412</v>
      </c>
      <c r="N128" s="865" t="s">
        <v>3412</v>
      </c>
      <c r="O128" s="865" t="s">
        <v>3412</v>
      </c>
      <c r="P128" s="865" t="s">
        <v>3412</v>
      </c>
      <c r="Q128" s="865" t="s">
        <v>3412</v>
      </c>
      <c r="R128" s="865" t="s">
        <v>3412</v>
      </c>
      <c r="S128" s="865" t="s">
        <v>3412</v>
      </c>
      <c r="T128" s="865" t="s">
        <v>3412</v>
      </c>
      <c r="U128" s="865" t="s">
        <v>3412</v>
      </c>
      <c r="V128" s="865" t="s">
        <v>3412</v>
      </c>
      <c r="W128" s="865" t="s">
        <v>3412</v>
      </c>
      <c r="X128" s="865" t="s">
        <v>3412</v>
      </c>
      <c r="Y128" s="865" t="s">
        <v>3412</v>
      </c>
      <c r="Z128" s="865" t="s">
        <v>3412</v>
      </c>
      <c r="AA128" s="865" t="s">
        <v>3412</v>
      </c>
      <c r="AB128" s="865" t="s">
        <v>3412</v>
      </c>
      <c r="AC128" s="865" t="s">
        <v>3412</v>
      </c>
      <c r="AD128" s="865" t="s">
        <v>3412</v>
      </c>
      <c r="AE128" s="865" t="s">
        <v>3412</v>
      </c>
      <c r="AF128" s="865" t="s">
        <v>3412</v>
      </c>
      <c r="AG128" s="865" t="s">
        <v>3412</v>
      </c>
      <c r="AH128" s="865" t="s">
        <v>3412</v>
      </c>
      <c r="AI128" s="865" t="s">
        <v>3412</v>
      </c>
      <c r="AJ128" s="865" t="s">
        <v>3412</v>
      </c>
      <c r="AK128" s="865" t="s">
        <v>3412</v>
      </c>
      <c r="AL128" s="865" t="s">
        <v>3412</v>
      </c>
      <c r="AM128" s="865" t="s">
        <v>3412</v>
      </c>
      <c r="AN128" s="865" t="s">
        <v>3412</v>
      </c>
      <c r="AO128" s="865" t="s">
        <v>3412</v>
      </c>
      <c r="AP128" s="865" t="s">
        <v>3412</v>
      </c>
      <c r="AQ128" s="865" t="s">
        <v>3412</v>
      </c>
      <c r="AR128" s="865" t="s">
        <v>3412</v>
      </c>
      <c r="AS128" s="865" t="s">
        <v>3412</v>
      </c>
      <c r="AT128" s="865" t="s">
        <v>3412</v>
      </c>
      <c r="AU128" s="865" t="s">
        <v>3412</v>
      </c>
      <c r="AV128" s="865" t="s">
        <v>3412</v>
      </c>
      <c r="AW128" s="865" t="s">
        <v>3412</v>
      </c>
      <c r="AX128" s="865" t="s">
        <v>3412</v>
      </c>
      <c r="AY128" s="865" t="s">
        <v>3412</v>
      </c>
      <c r="AZ128" s="865" t="s">
        <v>3412</v>
      </c>
      <c r="BA128" s="865" t="s">
        <v>3412</v>
      </c>
      <c r="BB128" s="865" t="s">
        <v>3412</v>
      </c>
      <c r="BC128" s="865" t="s">
        <v>3412</v>
      </c>
      <c r="BD128" s="865" t="s">
        <v>3412</v>
      </c>
      <c r="BE128" s="865" t="s">
        <v>3412</v>
      </c>
      <c r="BF128" s="865" t="s">
        <v>3412</v>
      </c>
      <c r="BG128" s="865" t="s">
        <v>3412</v>
      </c>
      <c r="BH128" s="865" t="s">
        <v>3412</v>
      </c>
      <c r="BI128" s="865" t="s">
        <v>3412</v>
      </c>
      <c r="BJ128" s="865" t="s">
        <v>3412</v>
      </c>
      <c r="BK128" s="865" t="s">
        <v>3412</v>
      </c>
      <c r="BL128" s="865" t="s">
        <v>3412</v>
      </c>
      <c r="BM128" s="865" t="s">
        <v>3412</v>
      </c>
      <c r="BN128" s="865" t="s">
        <v>3412</v>
      </c>
    </row>
    <row r="129" spans="1:66" ht="12.75" hidden="1">
      <c r="A129" s="860"/>
      <c r="B129" s="861" t="s">
        <v>500</v>
      </c>
      <c r="C129" s="862"/>
      <c r="D129" s="865">
        <v>58301515</v>
      </c>
      <c r="E129" s="865">
        <v>0</v>
      </c>
      <c r="F129" s="865">
        <v>58301515</v>
      </c>
      <c r="G129" s="865">
        <v>58301515</v>
      </c>
      <c r="H129" s="865">
        <v>0</v>
      </c>
      <c r="I129" s="865" t="s">
        <v>3412</v>
      </c>
      <c r="J129" s="865" t="s">
        <v>3412</v>
      </c>
      <c r="K129" s="865" t="s">
        <v>3412</v>
      </c>
      <c r="L129" s="865" t="s">
        <v>3412</v>
      </c>
      <c r="M129" s="865" t="s">
        <v>3412</v>
      </c>
      <c r="N129" s="865" t="s">
        <v>3412</v>
      </c>
      <c r="O129" s="865" t="s">
        <v>3412</v>
      </c>
      <c r="P129" s="865" t="s">
        <v>3412</v>
      </c>
      <c r="Q129" s="865" t="s">
        <v>3412</v>
      </c>
      <c r="R129" s="865" t="s">
        <v>3412</v>
      </c>
      <c r="S129" s="865" t="s">
        <v>3412</v>
      </c>
      <c r="T129" s="865" t="s">
        <v>3412</v>
      </c>
      <c r="U129" s="865" t="s">
        <v>3412</v>
      </c>
      <c r="V129" s="865" t="s">
        <v>3412</v>
      </c>
      <c r="W129" s="865" t="s">
        <v>3412</v>
      </c>
      <c r="X129" s="865" t="s">
        <v>3412</v>
      </c>
      <c r="Y129" s="865" t="s">
        <v>3412</v>
      </c>
      <c r="Z129" s="865" t="s">
        <v>3412</v>
      </c>
      <c r="AA129" s="865" t="s">
        <v>3412</v>
      </c>
      <c r="AB129" s="865" t="s">
        <v>3412</v>
      </c>
      <c r="AC129" s="865" t="s">
        <v>3412</v>
      </c>
      <c r="AD129" s="865" t="s">
        <v>3412</v>
      </c>
      <c r="AE129" s="865" t="s">
        <v>3412</v>
      </c>
      <c r="AF129" s="865" t="s">
        <v>3412</v>
      </c>
      <c r="AG129" s="865" t="s">
        <v>3412</v>
      </c>
      <c r="AH129" s="865" t="s">
        <v>3412</v>
      </c>
      <c r="AI129" s="865" t="s">
        <v>3412</v>
      </c>
      <c r="AJ129" s="865" t="s">
        <v>3412</v>
      </c>
      <c r="AK129" s="865" t="s">
        <v>3412</v>
      </c>
      <c r="AL129" s="865" t="s">
        <v>3412</v>
      </c>
      <c r="AM129" s="865" t="s">
        <v>3412</v>
      </c>
      <c r="AN129" s="865" t="s">
        <v>3412</v>
      </c>
      <c r="AO129" s="865" t="s">
        <v>3412</v>
      </c>
      <c r="AP129" s="865" t="s">
        <v>3412</v>
      </c>
      <c r="AQ129" s="865" t="s">
        <v>3412</v>
      </c>
      <c r="AR129" s="865" t="s">
        <v>3412</v>
      </c>
      <c r="AS129" s="865" t="s">
        <v>3412</v>
      </c>
      <c r="AT129" s="865" t="s">
        <v>3412</v>
      </c>
      <c r="AU129" s="865" t="s">
        <v>3412</v>
      </c>
      <c r="AV129" s="865" t="s">
        <v>3412</v>
      </c>
      <c r="AW129" s="865" t="s">
        <v>3412</v>
      </c>
      <c r="AX129" s="865" t="s">
        <v>3412</v>
      </c>
      <c r="AY129" s="865" t="s">
        <v>3412</v>
      </c>
      <c r="AZ129" s="865" t="s">
        <v>3412</v>
      </c>
      <c r="BA129" s="865" t="s">
        <v>3412</v>
      </c>
      <c r="BB129" s="865" t="s">
        <v>3412</v>
      </c>
      <c r="BC129" s="865" t="s">
        <v>3412</v>
      </c>
      <c r="BD129" s="865" t="s">
        <v>3412</v>
      </c>
      <c r="BE129" s="865" t="s">
        <v>3412</v>
      </c>
      <c r="BF129" s="865" t="s">
        <v>3412</v>
      </c>
      <c r="BG129" s="865" t="s">
        <v>3412</v>
      </c>
      <c r="BH129" s="865" t="s">
        <v>3412</v>
      </c>
      <c r="BI129" s="865" t="s">
        <v>3412</v>
      </c>
      <c r="BJ129" s="865" t="s">
        <v>3412</v>
      </c>
      <c r="BK129" s="865" t="s">
        <v>3412</v>
      </c>
      <c r="BL129" s="865" t="s">
        <v>3412</v>
      </c>
      <c r="BM129" s="865" t="s">
        <v>3412</v>
      </c>
      <c r="BN129" s="865" t="s">
        <v>3412</v>
      </c>
    </row>
    <row r="130" spans="1:66" ht="12.75" hidden="1">
      <c r="A130" s="860"/>
      <c r="B130" s="861" t="s">
        <v>501</v>
      </c>
      <c r="C130" s="862"/>
      <c r="D130" s="865">
        <v>8024539</v>
      </c>
      <c r="E130" s="865">
        <v>0</v>
      </c>
      <c r="F130" s="865">
        <v>8024539</v>
      </c>
      <c r="G130" s="865">
        <v>8024539</v>
      </c>
      <c r="H130" s="865">
        <v>0</v>
      </c>
      <c r="I130" s="865" t="s">
        <v>3412</v>
      </c>
      <c r="J130" s="865" t="s">
        <v>3412</v>
      </c>
      <c r="K130" s="865" t="s">
        <v>3412</v>
      </c>
      <c r="L130" s="865" t="s">
        <v>3412</v>
      </c>
      <c r="M130" s="865" t="s">
        <v>3412</v>
      </c>
      <c r="N130" s="865" t="s">
        <v>3412</v>
      </c>
      <c r="O130" s="865" t="s">
        <v>3412</v>
      </c>
      <c r="P130" s="865" t="s">
        <v>3412</v>
      </c>
      <c r="Q130" s="865" t="s">
        <v>3412</v>
      </c>
      <c r="R130" s="865" t="s">
        <v>3412</v>
      </c>
      <c r="S130" s="865" t="s">
        <v>3412</v>
      </c>
      <c r="T130" s="865" t="s">
        <v>3412</v>
      </c>
      <c r="U130" s="865" t="s">
        <v>3412</v>
      </c>
      <c r="V130" s="865" t="s">
        <v>3412</v>
      </c>
      <c r="W130" s="865" t="s">
        <v>3412</v>
      </c>
      <c r="X130" s="865" t="s">
        <v>3412</v>
      </c>
      <c r="Y130" s="865" t="s">
        <v>3412</v>
      </c>
      <c r="Z130" s="865" t="s">
        <v>3412</v>
      </c>
      <c r="AA130" s="865" t="s">
        <v>3412</v>
      </c>
      <c r="AB130" s="865" t="s">
        <v>3412</v>
      </c>
      <c r="AC130" s="865" t="s">
        <v>3412</v>
      </c>
      <c r="AD130" s="865" t="s">
        <v>3412</v>
      </c>
      <c r="AE130" s="865" t="s">
        <v>3412</v>
      </c>
      <c r="AF130" s="865" t="s">
        <v>3412</v>
      </c>
      <c r="AG130" s="865" t="s">
        <v>3412</v>
      </c>
      <c r="AH130" s="865" t="s">
        <v>3412</v>
      </c>
      <c r="AI130" s="865" t="s">
        <v>3412</v>
      </c>
      <c r="AJ130" s="865" t="s">
        <v>3412</v>
      </c>
      <c r="AK130" s="865" t="s">
        <v>3412</v>
      </c>
      <c r="AL130" s="865" t="s">
        <v>3412</v>
      </c>
      <c r="AM130" s="865" t="s">
        <v>3412</v>
      </c>
      <c r="AN130" s="865" t="s">
        <v>3412</v>
      </c>
      <c r="AO130" s="865" t="s">
        <v>3412</v>
      </c>
      <c r="AP130" s="865" t="s">
        <v>3412</v>
      </c>
      <c r="AQ130" s="865" t="s">
        <v>3412</v>
      </c>
      <c r="AR130" s="865" t="s">
        <v>3412</v>
      </c>
      <c r="AS130" s="865" t="s">
        <v>3412</v>
      </c>
      <c r="AT130" s="865" t="s">
        <v>3412</v>
      </c>
      <c r="AU130" s="865" t="s">
        <v>3412</v>
      </c>
      <c r="AV130" s="865" t="s">
        <v>3412</v>
      </c>
      <c r="AW130" s="865" t="s">
        <v>3412</v>
      </c>
      <c r="AX130" s="865" t="s">
        <v>3412</v>
      </c>
      <c r="AY130" s="865" t="s">
        <v>3412</v>
      </c>
      <c r="AZ130" s="865" t="s">
        <v>3412</v>
      </c>
      <c r="BA130" s="865" t="s">
        <v>3412</v>
      </c>
      <c r="BB130" s="865" t="s">
        <v>3412</v>
      </c>
      <c r="BC130" s="865" t="s">
        <v>3412</v>
      </c>
      <c r="BD130" s="865" t="s">
        <v>3412</v>
      </c>
      <c r="BE130" s="865" t="s">
        <v>3412</v>
      </c>
      <c r="BF130" s="865" t="s">
        <v>3412</v>
      </c>
      <c r="BG130" s="865" t="s">
        <v>3412</v>
      </c>
      <c r="BH130" s="865" t="s">
        <v>3412</v>
      </c>
      <c r="BI130" s="865" t="s">
        <v>3412</v>
      </c>
      <c r="BJ130" s="865" t="s">
        <v>3412</v>
      </c>
      <c r="BK130" s="865" t="s">
        <v>3412</v>
      </c>
      <c r="BL130" s="865" t="s">
        <v>3412</v>
      </c>
      <c r="BM130" s="865" t="s">
        <v>3412</v>
      </c>
      <c r="BN130" s="865" t="s">
        <v>3412</v>
      </c>
    </row>
    <row r="131" spans="1:66" ht="12.75" hidden="1">
      <c r="A131" s="860"/>
      <c r="B131" s="861" t="s">
        <v>502</v>
      </c>
      <c r="C131" s="862"/>
      <c r="D131" s="865">
        <v>0</v>
      </c>
      <c r="E131" s="865">
        <v>0</v>
      </c>
      <c r="F131" s="865">
        <v>0</v>
      </c>
      <c r="G131" s="865">
        <v>0</v>
      </c>
      <c r="H131" s="865">
        <v>0</v>
      </c>
      <c r="I131" s="865" t="s">
        <v>3412</v>
      </c>
      <c r="J131" s="865" t="s">
        <v>3412</v>
      </c>
      <c r="K131" s="865" t="s">
        <v>3412</v>
      </c>
      <c r="L131" s="865" t="s">
        <v>3412</v>
      </c>
      <c r="M131" s="865" t="s">
        <v>3412</v>
      </c>
      <c r="N131" s="865" t="s">
        <v>3412</v>
      </c>
      <c r="O131" s="865" t="s">
        <v>3412</v>
      </c>
      <c r="P131" s="865" t="s">
        <v>3412</v>
      </c>
      <c r="Q131" s="865" t="s">
        <v>3412</v>
      </c>
      <c r="R131" s="865" t="s">
        <v>3412</v>
      </c>
      <c r="S131" s="865" t="s">
        <v>3412</v>
      </c>
      <c r="T131" s="865" t="s">
        <v>3412</v>
      </c>
      <c r="U131" s="865" t="s">
        <v>3412</v>
      </c>
      <c r="V131" s="865" t="s">
        <v>3412</v>
      </c>
      <c r="W131" s="865" t="s">
        <v>3412</v>
      </c>
      <c r="X131" s="865" t="s">
        <v>3412</v>
      </c>
      <c r="Y131" s="865" t="s">
        <v>3412</v>
      </c>
      <c r="Z131" s="865" t="s">
        <v>3412</v>
      </c>
      <c r="AA131" s="865" t="s">
        <v>3412</v>
      </c>
      <c r="AB131" s="865" t="s">
        <v>3412</v>
      </c>
      <c r="AC131" s="865" t="s">
        <v>3412</v>
      </c>
      <c r="AD131" s="865" t="s">
        <v>3412</v>
      </c>
      <c r="AE131" s="865" t="s">
        <v>3412</v>
      </c>
      <c r="AF131" s="865" t="s">
        <v>3412</v>
      </c>
      <c r="AG131" s="865" t="s">
        <v>3412</v>
      </c>
      <c r="AH131" s="865" t="s">
        <v>3412</v>
      </c>
      <c r="AI131" s="865" t="s">
        <v>3412</v>
      </c>
      <c r="AJ131" s="865" t="s">
        <v>3412</v>
      </c>
      <c r="AK131" s="865" t="s">
        <v>3412</v>
      </c>
      <c r="AL131" s="865" t="s">
        <v>3412</v>
      </c>
      <c r="AM131" s="865" t="s">
        <v>3412</v>
      </c>
      <c r="AN131" s="865" t="s">
        <v>3412</v>
      </c>
      <c r="AO131" s="865" t="s">
        <v>3412</v>
      </c>
      <c r="AP131" s="865" t="s">
        <v>3412</v>
      </c>
      <c r="AQ131" s="865" t="s">
        <v>3412</v>
      </c>
      <c r="AR131" s="865" t="s">
        <v>3412</v>
      </c>
      <c r="AS131" s="865" t="s">
        <v>3412</v>
      </c>
      <c r="AT131" s="865" t="s">
        <v>3412</v>
      </c>
      <c r="AU131" s="865" t="s">
        <v>3412</v>
      </c>
      <c r="AV131" s="865" t="s">
        <v>3412</v>
      </c>
      <c r="AW131" s="865" t="s">
        <v>3412</v>
      </c>
      <c r="AX131" s="865" t="s">
        <v>3412</v>
      </c>
      <c r="AY131" s="865" t="s">
        <v>3412</v>
      </c>
      <c r="AZ131" s="865" t="s">
        <v>3412</v>
      </c>
      <c r="BA131" s="865" t="s">
        <v>3412</v>
      </c>
      <c r="BB131" s="865" t="s">
        <v>3412</v>
      </c>
      <c r="BC131" s="865" t="s">
        <v>3412</v>
      </c>
      <c r="BD131" s="865" t="s">
        <v>3412</v>
      </c>
      <c r="BE131" s="865" t="s">
        <v>3412</v>
      </c>
      <c r="BF131" s="865" t="s">
        <v>3412</v>
      </c>
      <c r="BG131" s="865" t="s">
        <v>3412</v>
      </c>
      <c r="BH131" s="865" t="s">
        <v>3412</v>
      </c>
      <c r="BI131" s="865" t="s">
        <v>3412</v>
      </c>
      <c r="BJ131" s="865" t="s">
        <v>3412</v>
      </c>
      <c r="BK131" s="865" t="s">
        <v>3412</v>
      </c>
      <c r="BL131" s="865" t="s">
        <v>3412</v>
      </c>
      <c r="BM131" s="865" t="s">
        <v>3412</v>
      </c>
      <c r="BN131" s="865" t="s">
        <v>3412</v>
      </c>
    </row>
    <row r="132" spans="1:66" ht="12.75" hidden="1">
      <c r="A132" s="860"/>
      <c r="B132" s="861" t="s">
        <v>503</v>
      </c>
      <c r="C132" s="862"/>
      <c r="D132" s="865">
        <v>1092000</v>
      </c>
      <c r="E132" s="865">
        <v>0</v>
      </c>
      <c r="F132" s="865">
        <v>1092000</v>
      </c>
      <c r="G132" s="865">
        <v>1092000</v>
      </c>
      <c r="H132" s="865">
        <v>0</v>
      </c>
      <c r="I132" s="865" t="s">
        <v>3412</v>
      </c>
      <c r="J132" s="865" t="s">
        <v>3412</v>
      </c>
      <c r="K132" s="865" t="s">
        <v>3412</v>
      </c>
      <c r="L132" s="865" t="s">
        <v>3412</v>
      </c>
      <c r="M132" s="865" t="s">
        <v>3412</v>
      </c>
      <c r="N132" s="865" t="s">
        <v>3412</v>
      </c>
      <c r="O132" s="865" t="s">
        <v>3412</v>
      </c>
      <c r="P132" s="865" t="s">
        <v>3412</v>
      </c>
      <c r="Q132" s="865" t="s">
        <v>3412</v>
      </c>
      <c r="R132" s="865" t="s">
        <v>3412</v>
      </c>
      <c r="S132" s="865" t="s">
        <v>3412</v>
      </c>
      <c r="T132" s="865" t="s">
        <v>3412</v>
      </c>
      <c r="U132" s="865" t="s">
        <v>3412</v>
      </c>
      <c r="V132" s="865" t="s">
        <v>3412</v>
      </c>
      <c r="W132" s="865" t="s">
        <v>3412</v>
      </c>
      <c r="X132" s="865" t="s">
        <v>3412</v>
      </c>
      <c r="Y132" s="865" t="s">
        <v>3412</v>
      </c>
      <c r="Z132" s="865" t="s">
        <v>3412</v>
      </c>
      <c r="AA132" s="865" t="s">
        <v>3412</v>
      </c>
      <c r="AB132" s="865" t="s">
        <v>3412</v>
      </c>
      <c r="AC132" s="865" t="s">
        <v>3412</v>
      </c>
      <c r="AD132" s="865" t="s">
        <v>3412</v>
      </c>
      <c r="AE132" s="865" t="s">
        <v>3412</v>
      </c>
      <c r="AF132" s="865" t="s">
        <v>3412</v>
      </c>
      <c r="AG132" s="865" t="s">
        <v>3412</v>
      </c>
      <c r="AH132" s="865" t="s">
        <v>3412</v>
      </c>
      <c r="AI132" s="865" t="s">
        <v>3412</v>
      </c>
      <c r="AJ132" s="865" t="s">
        <v>3412</v>
      </c>
      <c r="AK132" s="865" t="s">
        <v>3412</v>
      </c>
      <c r="AL132" s="865" t="s">
        <v>3412</v>
      </c>
      <c r="AM132" s="865" t="s">
        <v>3412</v>
      </c>
      <c r="AN132" s="865" t="s">
        <v>3412</v>
      </c>
      <c r="AO132" s="865" t="s">
        <v>3412</v>
      </c>
      <c r="AP132" s="865" t="s">
        <v>3412</v>
      </c>
      <c r="AQ132" s="865" t="s">
        <v>3412</v>
      </c>
      <c r="AR132" s="865" t="s">
        <v>3412</v>
      </c>
      <c r="AS132" s="865" t="s">
        <v>3412</v>
      </c>
      <c r="AT132" s="865" t="s">
        <v>3412</v>
      </c>
      <c r="AU132" s="865" t="s">
        <v>3412</v>
      </c>
      <c r="AV132" s="865" t="s">
        <v>3412</v>
      </c>
      <c r="AW132" s="865" t="s">
        <v>3412</v>
      </c>
      <c r="AX132" s="865" t="s">
        <v>3412</v>
      </c>
      <c r="AY132" s="865" t="s">
        <v>3412</v>
      </c>
      <c r="AZ132" s="865" t="s">
        <v>3412</v>
      </c>
      <c r="BA132" s="865" t="s">
        <v>3412</v>
      </c>
      <c r="BB132" s="865" t="s">
        <v>3412</v>
      </c>
      <c r="BC132" s="865" t="s">
        <v>3412</v>
      </c>
      <c r="BD132" s="865" t="s">
        <v>3412</v>
      </c>
      <c r="BE132" s="865" t="s">
        <v>3412</v>
      </c>
      <c r="BF132" s="865" t="s">
        <v>3412</v>
      </c>
      <c r="BG132" s="865" t="s">
        <v>3412</v>
      </c>
      <c r="BH132" s="865" t="s">
        <v>3412</v>
      </c>
      <c r="BI132" s="865" t="s">
        <v>3412</v>
      </c>
      <c r="BJ132" s="865" t="s">
        <v>3412</v>
      </c>
      <c r="BK132" s="865" t="s">
        <v>3412</v>
      </c>
      <c r="BL132" s="865" t="s">
        <v>3412</v>
      </c>
      <c r="BM132" s="865" t="s">
        <v>3412</v>
      </c>
      <c r="BN132" s="865" t="s">
        <v>3412</v>
      </c>
    </row>
    <row r="133" spans="1:66" ht="12.75" hidden="1">
      <c r="A133" s="860"/>
      <c r="B133" s="861" t="s">
        <v>1561</v>
      </c>
      <c r="C133" s="862"/>
      <c r="D133" s="865">
        <v>0</v>
      </c>
      <c r="E133" s="865">
        <v>0</v>
      </c>
      <c r="F133" s="865">
        <v>0</v>
      </c>
      <c r="G133" s="865">
        <v>0</v>
      </c>
      <c r="H133" s="865">
        <v>0</v>
      </c>
      <c r="I133" s="865" t="s">
        <v>3412</v>
      </c>
      <c r="J133" s="865" t="s">
        <v>3412</v>
      </c>
      <c r="K133" s="865" t="s">
        <v>3412</v>
      </c>
      <c r="L133" s="865" t="s">
        <v>3412</v>
      </c>
      <c r="M133" s="865" t="s">
        <v>3412</v>
      </c>
      <c r="N133" s="865" t="s">
        <v>3412</v>
      </c>
      <c r="O133" s="865" t="s">
        <v>3412</v>
      </c>
      <c r="P133" s="865" t="s">
        <v>3412</v>
      </c>
      <c r="Q133" s="865" t="s">
        <v>3412</v>
      </c>
      <c r="R133" s="865" t="s">
        <v>3412</v>
      </c>
      <c r="S133" s="865" t="s">
        <v>3412</v>
      </c>
      <c r="T133" s="865" t="s">
        <v>3412</v>
      </c>
      <c r="U133" s="865" t="s">
        <v>3412</v>
      </c>
      <c r="V133" s="865" t="s">
        <v>3412</v>
      </c>
      <c r="W133" s="865" t="s">
        <v>3412</v>
      </c>
      <c r="X133" s="865" t="s">
        <v>3412</v>
      </c>
      <c r="Y133" s="865" t="s">
        <v>3412</v>
      </c>
      <c r="Z133" s="865" t="s">
        <v>3412</v>
      </c>
      <c r="AA133" s="865" t="s">
        <v>3412</v>
      </c>
      <c r="AB133" s="865" t="s">
        <v>3412</v>
      </c>
      <c r="AC133" s="865" t="s">
        <v>3412</v>
      </c>
      <c r="AD133" s="865" t="s">
        <v>3412</v>
      </c>
      <c r="AE133" s="865" t="s">
        <v>3412</v>
      </c>
      <c r="AF133" s="865" t="s">
        <v>3412</v>
      </c>
      <c r="AG133" s="865" t="s">
        <v>3412</v>
      </c>
      <c r="AH133" s="865" t="s">
        <v>3412</v>
      </c>
      <c r="AI133" s="865" t="s">
        <v>3412</v>
      </c>
      <c r="AJ133" s="865" t="s">
        <v>3412</v>
      </c>
      <c r="AK133" s="865" t="s">
        <v>3412</v>
      </c>
      <c r="AL133" s="865" t="s">
        <v>3412</v>
      </c>
      <c r="AM133" s="865" t="s">
        <v>3412</v>
      </c>
      <c r="AN133" s="865" t="s">
        <v>3412</v>
      </c>
      <c r="AO133" s="865" t="s">
        <v>3412</v>
      </c>
      <c r="AP133" s="865" t="s">
        <v>3412</v>
      </c>
      <c r="AQ133" s="865" t="s">
        <v>3412</v>
      </c>
      <c r="AR133" s="865" t="s">
        <v>3412</v>
      </c>
      <c r="AS133" s="865" t="s">
        <v>3412</v>
      </c>
      <c r="AT133" s="865" t="s">
        <v>3412</v>
      </c>
      <c r="AU133" s="865" t="s">
        <v>3412</v>
      </c>
      <c r="AV133" s="865" t="s">
        <v>3412</v>
      </c>
      <c r="AW133" s="865" t="s">
        <v>3412</v>
      </c>
      <c r="AX133" s="865" t="s">
        <v>3412</v>
      </c>
      <c r="AY133" s="865" t="s">
        <v>3412</v>
      </c>
      <c r="AZ133" s="865" t="s">
        <v>3412</v>
      </c>
      <c r="BA133" s="865" t="s">
        <v>3412</v>
      </c>
      <c r="BB133" s="865" t="s">
        <v>3412</v>
      </c>
      <c r="BC133" s="865" t="s">
        <v>3412</v>
      </c>
      <c r="BD133" s="865" t="s">
        <v>3412</v>
      </c>
      <c r="BE133" s="865" t="s">
        <v>3412</v>
      </c>
      <c r="BF133" s="865" t="s">
        <v>3412</v>
      </c>
      <c r="BG133" s="865" t="s">
        <v>3412</v>
      </c>
      <c r="BH133" s="865" t="s">
        <v>3412</v>
      </c>
      <c r="BI133" s="865" t="s">
        <v>3412</v>
      </c>
      <c r="BJ133" s="865" t="s">
        <v>3412</v>
      </c>
      <c r="BK133" s="865" t="s">
        <v>3412</v>
      </c>
      <c r="BL133" s="865" t="s">
        <v>3412</v>
      </c>
      <c r="BM133" s="865" t="s">
        <v>3412</v>
      </c>
      <c r="BN133" s="865" t="s">
        <v>3412</v>
      </c>
    </row>
    <row r="134" spans="1:66" ht="12.75" hidden="1">
      <c r="A134" s="860"/>
      <c r="B134" s="861" t="s">
        <v>11922</v>
      </c>
      <c r="C134" s="862"/>
      <c r="D134" s="865">
        <v>0</v>
      </c>
      <c r="E134" s="865">
        <v>0</v>
      </c>
      <c r="F134" s="865">
        <v>0</v>
      </c>
      <c r="G134" s="865">
        <v>0</v>
      </c>
      <c r="H134" s="865">
        <v>0</v>
      </c>
      <c r="I134" s="865" t="s">
        <v>3412</v>
      </c>
      <c r="J134" s="865" t="s">
        <v>3412</v>
      </c>
      <c r="K134" s="865" t="s">
        <v>3412</v>
      </c>
      <c r="L134" s="865" t="s">
        <v>3412</v>
      </c>
      <c r="M134" s="865" t="s">
        <v>3412</v>
      </c>
      <c r="N134" s="865" t="s">
        <v>3412</v>
      </c>
      <c r="O134" s="865" t="s">
        <v>3412</v>
      </c>
      <c r="P134" s="865" t="s">
        <v>3412</v>
      </c>
      <c r="Q134" s="865" t="s">
        <v>3412</v>
      </c>
      <c r="R134" s="865" t="s">
        <v>3412</v>
      </c>
      <c r="S134" s="865" t="s">
        <v>3412</v>
      </c>
      <c r="T134" s="865" t="s">
        <v>3412</v>
      </c>
      <c r="U134" s="865" t="s">
        <v>3412</v>
      </c>
      <c r="V134" s="865" t="s">
        <v>3412</v>
      </c>
      <c r="W134" s="865" t="s">
        <v>3412</v>
      </c>
      <c r="X134" s="865" t="s">
        <v>3412</v>
      </c>
      <c r="Y134" s="865" t="s">
        <v>3412</v>
      </c>
      <c r="Z134" s="865" t="s">
        <v>3412</v>
      </c>
      <c r="AA134" s="865" t="s">
        <v>3412</v>
      </c>
      <c r="AB134" s="865" t="s">
        <v>3412</v>
      </c>
      <c r="AC134" s="865" t="s">
        <v>3412</v>
      </c>
      <c r="AD134" s="865" t="s">
        <v>3412</v>
      </c>
      <c r="AE134" s="865" t="s">
        <v>3412</v>
      </c>
      <c r="AF134" s="865" t="s">
        <v>3412</v>
      </c>
      <c r="AG134" s="865" t="s">
        <v>3412</v>
      </c>
      <c r="AH134" s="865" t="s">
        <v>3412</v>
      </c>
      <c r="AI134" s="865" t="s">
        <v>3412</v>
      </c>
      <c r="AJ134" s="865" t="s">
        <v>3412</v>
      </c>
      <c r="AK134" s="865" t="s">
        <v>3412</v>
      </c>
      <c r="AL134" s="865" t="s">
        <v>3412</v>
      </c>
      <c r="AM134" s="865" t="s">
        <v>3412</v>
      </c>
      <c r="AN134" s="865" t="s">
        <v>3412</v>
      </c>
      <c r="AO134" s="865" t="s">
        <v>3412</v>
      </c>
      <c r="AP134" s="865" t="s">
        <v>3412</v>
      </c>
      <c r="AQ134" s="865" t="s">
        <v>3412</v>
      </c>
      <c r="AR134" s="865" t="s">
        <v>3412</v>
      </c>
      <c r="AS134" s="865" t="s">
        <v>3412</v>
      </c>
      <c r="AT134" s="865" t="s">
        <v>3412</v>
      </c>
      <c r="AU134" s="865" t="s">
        <v>3412</v>
      </c>
      <c r="AV134" s="865" t="s">
        <v>3412</v>
      </c>
      <c r="AW134" s="865" t="s">
        <v>3412</v>
      </c>
      <c r="AX134" s="865" t="s">
        <v>3412</v>
      </c>
      <c r="AY134" s="865" t="s">
        <v>3412</v>
      </c>
      <c r="AZ134" s="865" t="s">
        <v>3412</v>
      </c>
      <c r="BA134" s="865" t="s">
        <v>3412</v>
      </c>
      <c r="BB134" s="865" t="s">
        <v>3412</v>
      </c>
      <c r="BC134" s="865" t="s">
        <v>3412</v>
      </c>
      <c r="BD134" s="865" t="s">
        <v>3412</v>
      </c>
      <c r="BE134" s="865" t="s">
        <v>3412</v>
      </c>
      <c r="BF134" s="865" t="s">
        <v>3412</v>
      </c>
      <c r="BG134" s="865" t="s">
        <v>3412</v>
      </c>
      <c r="BH134" s="865" t="s">
        <v>3412</v>
      </c>
      <c r="BI134" s="865" t="s">
        <v>3412</v>
      </c>
      <c r="BJ134" s="865" t="s">
        <v>3412</v>
      </c>
      <c r="BK134" s="865" t="s">
        <v>3412</v>
      </c>
      <c r="BL134" s="865" t="s">
        <v>3412</v>
      </c>
      <c r="BM134" s="865" t="s">
        <v>3412</v>
      </c>
      <c r="BN134" s="865" t="s">
        <v>3412</v>
      </c>
    </row>
    <row r="135" spans="1:66" ht="12.75">
      <c r="A135" s="860" t="s">
        <v>13297</v>
      </c>
      <c r="B135" s="861" t="s">
        <v>11923</v>
      </c>
      <c r="C135" s="862" t="s">
        <v>6078</v>
      </c>
      <c r="D135" s="865">
        <v>3324065628</v>
      </c>
      <c r="E135" s="865">
        <v>0</v>
      </c>
      <c r="F135" s="865">
        <v>3324065628</v>
      </c>
      <c r="G135" s="865">
        <v>3324065628</v>
      </c>
      <c r="H135" s="865">
        <v>0</v>
      </c>
      <c r="I135" s="865" t="s">
        <v>3412</v>
      </c>
      <c r="J135" s="865" t="s">
        <v>3412</v>
      </c>
      <c r="K135" s="865" t="s">
        <v>3412</v>
      </c>
      <c r="L135" s="865" t="s">
        <v>3412</v>
      </c>
      <c r="M135" s="865" t="s">
        <v>3412</v>
      </c>
      <c r="N135" s="865" t="s">
        <v>3412</v>
      </c>
      <c r="O135" s="865" t="s">
        <v>3412</v>
      </c>
      <c r="P135" s="865" t="s">
        <v>3412</v>
      </c>
      <c r="Q135" s="865" t="s">
        <v>3412</v>
      </c>
      <c r="R135" s="865" t="s">
        <v>3412</v>
      </c>
      <c r="S135" s="865" t="s">
        <v>3412</v>
      </c>
      <c r="T135" s="865" t="s">
        <v>3412</v>
      </c>
      <c r="U135" s="865" t="s">
        <v>3412</v>
      </c>
      <c r="V135" s="865" t="s">
        <v>3412</v>
      </c>
      <c r="W135" s="865" t="s">
        <v>3412</v>
      </c>
      <c r="X135" s="865" t="s">
        <v>3412</v>
      </c>
      <c r="Y135" s="865" t="s">
        <v>3412</v>
      </c>
      <c r="Z135" s="865" t="s">
        <v>3412</v>
      </c>
      <c r="AA135" s="865" t="s">
        <v>3412</v>
      </c>
      <c r="AB135" s="865" t="s">
        <v>3412</v>
      </c>
      <c r="AC135" s="865" t="s">
        <v>3412</v>
      </c>
      <c r="AD135" s="865" t="s">
        <v>3412</v>
      </c>
      <c r="AE135" s="865" t="s">
        <v>3412</v>
      </c>
      <c r="AF135" s="865" t="s">
        <v>3412</v>
      </c>
      <c r="AG135" s="865" t="s">
        <v>3412</v>
      </c>
      <c r="AH135" s="865" t="s">
        <v>3412</v>
      </c>
      <c r="AI135" s="865" t="s">
        <v>3412</v>
      </c>
      <c r="AJ135" s="865" t="s">
        <v>3412</v>
      </c>
      <c r="AK135" s="865" t="s">
        <v>3412</v>
      </c>
      <c r="AL135" s="865" t="s">
        <v>3412</v>
      </c>
      <c r="AM135" s="865" t="s">
        <v>3412</v>
      </c>
      <c r="AN135" s="865" t="s">
        <v>3412</v>
      </c>
      <c r="AO135" s="865" t="s">
        <v>3412</v>
      </c>
      <c r="AP135" s="865" t="s">
        <v>3412</v>
      </c>
      <c r="AQ135" s="865" t="s">
        <v>3412</v>
      </c>
      <c r="AR135" s="865" t="s">
        <v>3412</v>
      </c>
      <c r="AS135" s="865" t="s">
        <v>3412</v>
      </c>
      <c r="AT135" s="865" t="s">
        <v>3412</v>
      </c>
      <c r="AU135" s="865" t="s">
        <v>3412</v>
      </c>
      <c r="AV135" s="865" t="s">
        <v>3412</v>
      </c>
      <c r="AW135" s="865" t="s">
        <v>3412</v>
      </c>
      <c r="AX135" s="865" t="s">
        <v>3412</v>
      </c>
      <c r="AY135" s="865" t="s">
        <v>3412</v>
      </c>
      <c r="AZ135" s="865" t="s">
        <v>3412</v>
      </c>
      <c r="BA135" s="865" t="s">
        <v>3412</v>
      </c>
      <c r="BB135" s="865" t="s">
        <v>3412</v>
      </c>
      <c r="BC135" s="865" t="s">
        <v>3412</v>
      </c>
      <c r="BD135" s="865" t="s">
        <v>3412</v>
      </c>
      <c r="BE135" s="865" t="s">
        <v>3412</v>
      </c>
      <c r="BF135" s="865" t="s">
        <v>3412</v>
      </c>
      <c r="BG135" s="865" t="s">
        <v>3412</v>
      </c>
      <c r="BH135" s="865" t="s">
        <v>3412</v>
      </c>
      <c r="BI135" s="865" t="s">
        <v>3412</v>
      </c>
      <c r="BJ135" s="865" t="s">
        <v>3412</v>
      </c>
      <c r="BK135" s="865" t="s">
        <v>3412</v>
      </c>
      <c r="BL135" s="865" t="s">
        <v>3412</v>
      </c>
      <c r="BM135" s="865" t="s">
        <v>3412</v>
      </c>
      <c r="BN135" s="865" t="s">
        <v>3412</v>
      </c>
    </row>
    <row r="136" spans="1:66" ht="12.75">
      <c r="A136" s="860" t="s">
        <v>13302</v>
      </c>
      <c r="B136" s="861" t="s">
        <v>11924</v>
      </c>
      <c r="C136" s="862" t="s">
        <v>6078</v>
      </c>
      <c r="D136" s="865">
        <v>3789854483</v>
      </c>
      <c r="E136" s="865">
        <v>0</v>
      </c>
      <c r="F136" s="865">
        <v>3789854483</v>
      </c>
      <c r="G136" s="865">
        <v>3789854483</v>
      </c>
      <c r="H136" s="865">
        <v>0</v>
      </c>
      <c r="I136" s="865" t="s">
        <v>3412</v>
      </c>
      <c r="J136" s="865" t="s">
        <v>3412</v>
      </c>
      <c r="K136" s="865" t="s">
        <v>3412</v>
      </c>
      <c r="L136" s="865" t="s">
        <v>3412</v>
      </c>
      <c r="M136" s="865" t="s">
        <v>3412</v>
      </c>
      <c r="N136" s="865" t="s">
        <v>3412</v>
      </c>
      <c r="O136" s="865" t="s">
        <v>3412</v>
      </c>
      <c r="P136" s="865" t="s">
        <v>3412</v>
      </c>
      <c r="Q136" s="865" t="s">
        <v>3412</v>
      </c>
      <c r="R136" s="865" t="s">
        <v>3412</v>
      </c>
      <c r="S136" s="865" t="s">
        <v>3412</v>
      </c>
      <c r="T136" s="865" t="s">
        <v>3412</v>
      </c>
      <c r="U136" s="865" t="s">
        <v>3412</v>
      </c>
      <c r="V136" s="865" t="s">
        <v>3412</v>
      </c>
      <c r="W136" s="865" t="s">
        <v>3412</v>
      </c>
      <c r="X136" s="865" t="s">
        <v>3412</v>
      </c>
      <c r="Y136" s="865" t="s">
        <v>3412</v>
      </c>
      <c r="Z136" s="865" t="s">
        <v>3412</v>
      </c>
      <c r="AA136" s="865" t="s">
        <v>3412</v>
      </c>
      <c r="AB136" s="865" t="s">
        <v>3412</v>
      </c>
      <c r="AC136" s="865" t="s">
        <v>3412</v>
      </c>
      <c r="AD136" s="865" t="s">
        <v>3412</v>
      </c>
      <c r="AE136" s="865" t="s">
        <v>3412</v>
      </c>
      <c r="AF136" s="865" t="s">
        <v>3412</v>
      </c>
      <c r="AG136" s="865" t="s">
        <v>3412</v>
      </c>
      <c r="AH136" s="865" t="s">
        <v>3412</v>
      </c>
      <c r="AI136" s="865" t="s">
        <v>3412</v>
      </c>
      <c r="AJ136" s="865" t="s">
        <v>3412</v>
      </c>
      <c r="AK136" s="865" t="s">
        <v>3412</v>
      </c>
      <c r="AL136" s="865" t="s">
        <v>3412</v>
      </c>
      <c r="AM136" s="865" t="s">
        <v>3412</v>
      </c>
      <c r="AN136" s="865" t="s">
        <v>3412</v>
      </c>
      <c r="AO136" s="865" t="s">
        <v>3412</v>
      </c>
      <c r="AP136" s="865" t="s">
        <v>3412</v>
      </c>
      <c r="AQ136" s="865" t="s">
        <v>3412</v>
      </c>
      <c r="AR136" s="865" t="s">
        <v>3412</v>
      </c>
      <c r="AS136" s="865" t="s">
        <v>3412</v>
      </c>
      <c r="AT136" s="865" t="s">
        <v>3412</v>
      </c>
      <c r="AU136" s="865" t="s">
        <v>3412</v>
      </c>
      <c r="AV136" s="865" t="s">
        <v>3412</v>
      </c>
      <c r="AW136" s="865" t="s">
        <v>3412</v>
      </c>
      <c r="AX136" s="865" t="s">
        <v>3412</v>
      </c>
      <c r="AY136" s="865" t="s">
        <v>3412</v>
      </c>
      <c r="AZ136" s="865" t="s">
        <v>3412</v>
      </c>
      <c r="BA136" s="865" t="s">
        <v>3412</v>
      </c>
      <c r="BB136" s="865" t="s">
        <v>3412</v>
      </c>
      <c r="BC136" s="865" t="s">
        <v>3412</v>
      </c>
      <c r="BD136" s="865" t="s">
        <v>3412</v>
      </c>
      <c r="BE136" s="865" t="s">
        <v>3412</v>
      </c>
      <c r="BF136" s="865" t="s">
        <v>3412</v>
      </c>
      <c r="BG136" s="865" t="s">
        <v>3412</v>
      </c>
      <c r="BH136" s="865" t="s">
        <v>3412</v>
      </c>
      <c r="BI136" s="865" t="s">
        <v>3412</v>
      </c>
      <c r="BJ136" s="865" t="s">
        <v>3412</v>
      </c>
      <c r="BK136" s="865" t="s">
        <v>3412</v>
      </c>
      <c r="BL136" s="865" t="s">
        <v>3412</v>
      </c>
      <c r="BM136" s="865" t="s">
        <v>3412</v>
      </c>
      <c r="BN136" s="865" t="s">
        <v>3412</v>
      </c>
    </row>
    <row r="137" spans="1:66" ht="12.75">
      <c r="A137" s="860" t="s">
        <v>11925</v>
      </c>
      <c r="B137" s="861" t="s">
        <v>11926</v>
      </c>
      <c r="C137" s="862" t="s">
        <v>6078</v>
      </c>
      <c r="D137" s="865">
        <v>0</v>
      </c>
      <c r="E137" s="865">
        <v>0</v>
      </c>
      <c r="F137" s="865">
        <v>0</v>
      </c>
      <c r="G137" s="865">
        <v>0</v>
      </c>
      <c r="H137" s="865">
        <v>0</v>
      </c>
      <c r="I137" s="865" t="s">
        <v>3412</v>
      </c>
      <c r="J137" s="865" t="s">
        <v>3412</v>
      </c>
      <c r="K137" s="865" t="s">
        <v>3412</v>
      </c>
      <c r="L137" s="865" t="s">
        <v>3412</v>
      </c>
      <c r="M137" s="865" t="s">
        <v>3412</v>
      </c>
      <c r="N137" s="865" t="s">
        <v>3412</v>
      </c>
      <c r="O137" s="865" t="s">
        <v>3412</v>
      </c>
      <c r="P137" s="865" t="s">
        <v>3412</v>
      </c>
      <c r="Q137" s="865" t="s">
        <v>3412</v>
      </c>
      <c r="R137" s="865" t="s">
        <v>3412</v>
      </c>
      <c r="S137" s="865" t="s">
        <v>3412</v>
      </c>
      <c r="T137" s="865" t="s">
        <v>3412</v>
      </c>
      <c r="U137" s="865" t="s">
        <v>3412</v>
      </c>
      <c r="V137" s="865" t="s">
        <v>3412</v>
      </c>
      <c r="W137" s="865" t="s">
        <v>3412</v>
      </c>
      <c r="X137" s="865" t="s">
        <v>3412</v>
      </c>
      <c r="Y137" s="865" t="s">
        <v>3412</v>
      </c>
      <c r="Z137" s="865" t="s">
        <v>3412</v>
      </c>
      <c r="AA137" s="865" t="s">
        <v>3412</v>
      </c>
      <c r="AB137" s="865" t="s">
        <v>3412</v>
      </c>
      <c r="AC137" s="865" t="s">
        <v>3412</v>
      </c>
      <c r="AD137" s="865" t="s">
        <v>3412</v>
      </c>
      <c r="AE137" s="865" t="s">
        <v>3412</v>
      </c>
      <c r="AF137" s="865" t="s">
        <v>3412</v>
      </c>
      <c r="AG137" s="865" t="s">
        <v>3412</v>
      </c>
      <c r="AH137" s="865" t="s">
        <v>3412</v>
      </c>
      <c r="AI137" s="865" t="s">
        <v>3412</v>
      </c>
      <c r="AJ137" s="865" t="s">
        <v>3412</v>
      </c>
      <c r="AK137" s="865" t="s">
        <v>3412</v>
      </c>
      <c r="AL137" s="865" t="s">
        <v>3412</v>
      </c>
      <c r="AM137" s="865" t="s">
        <v>3412</v>
      </c>
      <c r="AN137" s="865" t="s">
        <v>3412</v>
      </c>
      <c r="AO137" s="865" t="s">
        <v>3412</v>
      </c>
      <c r="AP137" s="865" t="s">
        <v>3412</v>
      </c>
      <c r="AQ137" s="865" t="s">
        <v>3412</v>
      </c>
      <c r="AR137" s="865" t="s">
        <v>3412</v>
      </c>
      <c r="AS137" s="865" t="s">
        <v>3412</v>
      </c>
      <c r="AT137" s="865" t="s">
        <v>3412</v>
      </c>
      <c r="AU137" s="865" t="s">
        <v>3412</v>
      </c>
      <c r="AV137" s="865" t="s">
        <v>3412</v>
      </c>
      <c r="AW137" s="865" t="s">
        <v>3412</v>
      </c>
      <c r="AX137" s="865" t="s">
        <v>3412</v>
      </c>
      <c r="AY137" s="865" t="s">
        <v>3412</v>
      </c>
      <c r="AZ137" s="865" t="s">
        <v>3412</v>
      </c>
      <c r="BA137" s="865" t="s">
        <v>3412</v>
      </c>
      <c r="BB137" s="865" t="s">
        <v>3412</v>
      </c>
      <c r="BC137" s="865" t="s">
        <v>3412</v>
      </c>
      <c r="BD137" s="865" t="s">
        <v>3412</v>
      </c>
      <c r="BE137" s="865" t="s">
        <v>3412</v>
      </c>
      <c r="BF137" s="865" t="s">
        <v>3412</v>
      </c>
      <c r="BG137" s="865" t="s">
        <v>3412</v>
      </c>
      <c r="BH137" s="865" t="s">
        <v>3412</v>
      </c>
      <c r="BI137" s="865" t="s">
        <v>3412</v>
      </c>
      <c r="BJ137" s="865" t="s">
        <v>3412</v>
      </c>
      <c r="BK137" s="865" t="s">
        <v>3412</v>
      </c>
      <c r="BL137" s="865" t="s">
        <v>3412</v>
      </c>
      <c r="BM137" s="865" t="s">
        <v>3412</v>
      </c>
      <c r="BN137" s="865" t="s">
        <v>3412</v>
      </c>
    </row>
    <row r="138" spans="1:66" ht="12.75">
      <c r="A138" s="860" t="s">
        <v>7589</v>
      </c>
      <c r="B138" s="861" t="s">
        <v>12124</v>
      </c>
      <c r="C138" s="862" t="s">
        <v>6078</v>
      </c>
      <c r="D138" s="865">
        <v>0</v>
      </c>
      <c r="E138" s="865">
        <v>0</v>
      </c>
      <c r="F138" s="865">
        <v>0</v>
      </c>
      <c r="G138" s="865">
        <v>0</v>
      </c>
      <c r="H138" s="865">
        <v>0</v>
      </c>
      <c r="I138" s="865" t="s">
        <v>3412</v>
      </c>
      <c r="J138" s="865" t="s">
        <v>3412</v>
      </c>
      <c r="K138" s="865" t="s">
        <v>3412</v>
      </c>
      <c r="L138" s="865" t="s">
        <v>3412</v>
      </c>
      <c r="M138" s="865" t="s">
        <v>3412</v>
      </c>
      <c r="N138" s="865" t="s">
        <v>3412</v>
      </c>
      <c r="O138" s="865" t="s">
        <v>3412</v>
      </c>
      <c r="P138" s="865" t="s">
        <v>3412</v>
      </c>
      <c r="Q138" s="865" t="s">
        <v>3412</v>
      </c>
      <c r="R138" s="865" t="s">
        <v>3412</v>
      </c>
      <c r="S138" s="865" t="s">
        <v>3412</v>
      </c>
      <c r="T138" s="865" t="s">
        <v>3412</v>
      </c>
      <c r="U138" s="865" t="s">
        <v>3412</v>
      </c>
      <c r="V138" s="865" t="s">
        <v>3412</v>
      </c>
      <c r="W138" s="865" t="s">
        <v>3412</v>
      </c>
      <c r="X138" s="865" t="s">
        <v>3412</v>
      </c>
      <c r="Y138" s="865" t="s">
        <v>3412</v>
      </c>
      <c r="Z138" s="865" t="s">
        <v>3412</v>
      </c>
      <c r="AA138" s="865" t="s">
        <v>3412</v>
      </c>
      <c r="AB138" s="865" t="s">
        <v>3412</v>
      </c>
      <c r="AC138" s="865" t="s">
        <v>3412</v>
      </c>
      <c r="AD138" s="865" t="s">
        <v>3412</v>
      </c>
      <c r="AE138" s="865" t="s">
        <v>3412</v>
      </c>
      <c r="AF138" s="865" t="s">
        <v>3412</v>
      </c>
      <c r="AG138" s="865" t="s">
        <v>3412</v>
      </c>
      <c r="AH138" s="865" t="s">
        <v>3412</v>
      </c>
      <c r="AI138" s="865" t="s">
        <v>3412</v>
      </c>
      <c r="AJ138" s="865" t="s">
        <v>3412</v>
      </c>
      <c r="AK138" s="865" t="s">
        <v>3412</v>
      </c>
      <c r="AL138" s="865" t="s">
        <v>3412</v>
      </c>
      <c r="AM138" s="865" t="s">
        <v>3412</v>
      </c>
      <c r="AN138" s="865" t="s">
        <v>3412</v>
      </c>
      <c r="AO138" s="865" t="s">
        <v>3412</v>
      </c>
      <c r="AP138" s="865" t="s">
        <v>3412</v>
      </c>
      <c r="AQ138" s="865" t="s">
        <v>3412</v>
      </c>
      <c r="AR138" s="865" t="s">
        <v>3412</v>
      </c>
      <c r="AS138" s="865" t="s">
        <v>3412</v>
      </c>
      <c r="AT138" s="865" t="s">
        <v>3412</v>
      </c>
      <c r="AU138" s="865" t="s">
        <v>3412</v>
      </c>
      <c r="AV138" s="865" t="s">
        <v>3412</v>
      </c>
      <c r="AW138" s="865" t="s">
        <v>3412</v>
      </c>
      <c r="AX138" s="865" t="s">
        <v>3412</v>
      </c>
      <c r="AY138" s="865" t="s">
        <v>3412</v>
      </c>
      <c r="AZ138" s="865" t="s">
        <v>3412</v>
      </c>
      <c r="BA138" s="865" t="s">
        <v>3412</v>
      </c>
      <c r="BB138" s="865" t="s">
        <v>3412</v>
      </c>
      <c r="BC138" s="865" t="s">
        <v>3412</v>
      </c>
      <c r="BD138" s="865" t="s">
        <v>3412</v>
      </c>
      <c r="BE138" s="865" t="s">
        <v>3412</v>
      </c>
      <c r="BF138" s="865" t="s">
        <v>3412</v>
      </c>
      <c r="BG138" s="865" t="s">
        <v>3412</v>
      </c>
      <c r="BH138" s="865" t="s">
        <v>3412</v>
      </c>
      <c r="BI138" s="865" t="s">
        <v>3412</v>
      </c>
      <c r="BJ138" s="865" t="s">
        <v>3412</v>
      </c>
      <c r="BK138" s="865" t="s">
        <v>3412</v>
      </c>
      <c r="BL138" s="865" t="s">
        <v>3412</v>
      </c>
      <c r="BM138" s="865" t="s">
        <v>3412</v>
      </c>
      <c r="BN138" s="865" t="s">
        <v>3412</v>
      </c>
    </row>
    <row r="139" spans="1:66" ht="12.75">
      <c r="A139" s="860" t="s">
        <v>12125</v>
      </c>
      <c r="B139" s="861" t="s">
        <v>12126</v>
      </c>
      <c r="C139" s="862" t="s">
        <v>6078</v>
      </c>
      <c r="D139" s="863">
        <v>2012537468</v>
      </c>
      <c r="E139" s="863">
        <v>0</v>
      </c>
      <c r="F139" s="863">
        <v>2012537468</v>
      </c>
      <c r="G139" s="863">
        <v>2012537468</v>
      </c>
      <c r="H139" s="863">
        <v>0</v>
      </c>
      <c r="I139" s="863" t="s">
        <v>3412</v>
      </c>
      <c r="J139" s="863" t="s">
        <v>3412</v>
      </c>
      <c r="K139" s="863" t="s">
        <v>3412</v>
      </c>
      <c r="L139" s="863" t="s">
        <v>3412</v>
      </c>
      <c r="M139" s="863" t="s">
        <v>3412</v>
      </c>
      <c r="N139" s="863" t="s">
        <v>3412</v>
      </c>
      <c r="O139" s="863" t="s">
        <v>3412</v>
      </c>
      <c r="P139" s="863" t="s">
        <v>3412</v>
      </c>
      <c r="Q139" s="863" t="s">
        <v>3412</v>
      </c>
      <c r="R139" s="863" t="s">
        <v>3412</v>
      </c>
      <c r="S139" s="863" t="s">
        <v>3412</v>
      </c>
      <c r="T139" s="863" t="s">
        <v>3412</v>
      </c>
      <c r="U139" s="863" t="s">
        <v>3412</v>
      </c>
      <c r="V139" s="863" t="s">
        <v>3412</v>
      </c>
      <c r="W139" s="863" t="s">
        <v>3412</v>
      </c>
      <c r="X139" s="863" t="s">
        <v>3412</v>
      </c>
      <c r="Y139" s="863" t="s">
        <v>3412</v>
      </c>
      <c r="Z139" s="863" t="s">
        <v>3412</v>
      </c>
      <c r="AA139" s="863" t="s">
        <v>3412</v>
      </c>
      <c r="AB139" s="863" t="s">
        <v>3412</v>
      </c>
      <c r="AC139" s="863" t="s">
        <v>3412</v>
      </c>
      <c r="AD139" s="863" t="s">
        <v>3412</v>
      </c>
      <c r="AE139" s="863" t="s">
        <v>3412</v>
      </c>
      <c r="AF139" s="863" t="s">
        <v>3412</v>
      </c>
      <c r="AG139" s="863" t="s">
        <v>3412</v>
      </c>
      <c r="AH139" s="863" t="s">
        <v>3412</v>
      </c>
      <c r="AI139" s="863" t="s">
        <v>3412</v>
      </c>
      <c r="AJ139" s="863" t="s">
        <v>3412</v>
      </c>
      <c r="AK139" s="863" t="s">
        <v>3412</v>
      </c>
      <c r="AL139" s="863" t="s">
        <v>3412</v>
      </c>
      <c r="AM139" s="863" t="s">
        <v>3412</v>
      </c>
      <c r="AN139" s="863" t="s">
        <v>3412</v>
      </c>
      <c r="AO139" s="863" t="s">
        <v>3412</v>
      </c>
      <c r="AP139" s="863" t="s">
        <v>3412</v>
      </c>
      <c r="AQ139" s="863" t="s">
        <v>3412</v>
      </c>
      <c r="AR139" s="863" t="s">
        <v>3412</v>
      </c>
      <c r="AS139" s="863" t="s">
        <v>3412</v>
      </c>
      <c r="AT139" s="863" t="s">
        <v>3412</v>
      </c>
      <c r="AU139" s="863" t="s">
        <v>3412</v>
      </c>
      <c r="AV139" s="863" t="s">
        <v>3412</v>
      </c>
      <c r="AW139" s="863" t="s">
        <v>3412</v>
      </c>
      <c r="AX139" s="863" t="s">
        <v>3412</v>
      </c>
      <c r="AY139" s="863" t="s">
        <v>3412</v>
      </c>
      <c r="AZ139" s="863" t="s">
        <v>3412</v>
      </c>
      <c r="BA139" s="863" t="s">
        <v>3412</v>
      </c>
      <c r="BB139" s="863" t="s">
        <v>3412</v>
      </c>
      <c r="BC139" s="863" t="s">
        <v>3412</v>
      </c>
      <c r="BD139" s="863" t="s">
        <v>3412</v>
      </c>
      <c r="BE139" s="863" t="s">
        <v>3412</v>
      </c>
      <c r="BF139" s="863" t="s">
        <v>3412</v>
      </c>
      <c r="BG139" s="863" t="s">
        <v>3412</v>
      </c>
      <c r="BH139" s="863" t="s">
        <v>3412</v>
      </c>
      <c r="BI139" s="863" t="s">
        <v>3412</v>
      </c>
      <c r="BJ139" s="863" t="s">
        <v>3412</v>
      </c>
      <c r="BK139" s="863" t="s">
        <v>3412</v>
      </c>
      <c r="BL139" s="863" t="s">
        <v>3412</v>
      </c>
      <c r="BM139" s="863" t="s">
        <v>3412</v>
      </c>
      <c r="BN139" s="863" t="s">
        <v>3412</v>
      </c>
    </row>
    <row r="140" spans="1:66" ht="12.75" hidden="1">
      <c r="A140" s="860"/>
      <c r="B140" s="861" t="s">
        <v>7767</v>
      </c>
      <c r="C140" s="862"/>
      <c r="D140" s="865">
        <v>3073885</v>
      </c>
      <c r="E140" s="865">
        <v>0</v>
      </c>
      <c r="F140" s="865">
        <v>3073885</v>
      </c>
      <c r="G140" s="865">
        <v>3073885</v>
      </c>
      <c r="H140" s="865">
        <v>0</v>
      </c>
      <c r="I140" s="865" t="s">
        <v>3412</v>
      </c>
      <c r="J140" s="865" t="s">
        <v>3412</v>
      </c>
      <c r="K140" s="865" t="s">
        <v>3412</v>
      </c>
      <c r="L140" s="865" t="s">
        <v>3412</v>
      </c>
      <c r="M140" s="865" t="s">
        <v>3412</v>
      </c>
      <c r="N140" s="865" t="s">
        <v>3412</v>
      </c>
      <c r="O140" s="865" t="s">
        <v>3412</v>
      </c>
      <c r="P140" s="865" t="s">
        <v>3412</v>
      </c>
      <c r="Q140" s="865" t="s">
        <v>3412</v>
      </c>
      <c r="R140" s="865" t="s">
        <v>3412</v>
      </c>
      <c r="S140" s="865" t="s">
        <v>3412</v>
      </c>
      <c r="T140" s="865" t="s">
        <v>3412</v>
      </c>
      <c r="U140" s="865" t="s">
        <v>3412</v>
      </c>
      <c r="V140" s="865" t="s">
        <v>3412</v>
      </c>
      <c r="W140" s="865" t="s">
        <v>3412</v>
      </c>
      <c r="X140" s="865" t="s">
        <v>3412</v>
      </c>
      <c r="Y140" s="865" t="s">
        <v>3412</v>
      </c>
      <c r="Z140" s="865" t="s">
        <v>3412</v>
      </c>
      <c r="AA140" s="865" t="s">
        <v>3412</v>
      </c>
      <c r="AB140" s="865" t="s">
        <v>3412</v>
      </c>
      <c r="AC140" s="865" t="s">
        <v>3412</v>
      </c>
      <c r="AD140" s="865" t="s">
        <v>3412</v>
      </c>
      <c r="AE140" s="865" t="s">
        <v>3412</v>
      </c>
      <c r="AF140" s="865" t="s">
        <v>3412</v>
      </c>
      <c r="AG140" s="865" t="s">
        <v>3412</v>
      </c>
      <c r="AH140" s="865" t="s">
        <v>3412</v>
      </c>
      <c r="AI140" s="865" t="s">
        <v>3412</v>
      </c>
      <c r="AJ140" s="865" t="s">
        <v>3412</v>
      </c>
      <c r="AK140" s="865" t="s">
        <v>3412</v>
      </c>
      <c r="AL140" s="865" t="s">
        <v>3412</v>
      </c>
      <c r="AM140" s="865" t="s">
        <v>3412</v>
      </c>
      <c r="AN140" s="865" t="s">
        <v>3412</v>
      </c>
      <c r="AO140" s="865" t="s">
        <v>3412</v>
      </c>
      <c r="AP140" s="865" t="s">
        <v>3412</v>
      </c>
      <c r="AQ140" s="865" t="s">
        <v>3412</v>
      </c>
      <c r="AR140" s="865" t="s">
        <v>3412</v>
      </c>
      <c r="AS140" s="865" t="s">
        <v>3412</v>
      </c>
      <c r="AT140" s="865" t="s">
        <v>3412</v>
      </c>
      <c r="AU140" s="865" t="s">
        <v>3412</v>
      </c>
      <c r="AV140" s="865" t="s">
        <v>3412</v>
      </c>
      <c r="AW140" s="865" t="s">
        <v>3412</v>
      </c>
      <c r="AX140" s="865" t="s">
        <v>3412</v>
      </c>
      <c r="AY140" s="865" t="s">
        <v>3412</v>
      </c>
      <c r="AZ140" s="865" t="s">
        <v>3412</v>
      </c>
      <c r="BA140" s="865" t="s">
        <v>3412</v>
      </c>
      <c r="BB140" s="865" t="s">
        <v>3412</v>
      </c>
      <c r="BC140" s="865" t="s">
        <v>3412</v>
      </c>
      <c r="BD140" s="865" t="s">
        <v>3412</v>
      </c>
      <c r="BE140" s="865" t="s">
        <v>3412</v>
      </c>
      <c r="BF140" s="865" t="s">
        <v>3412</v>
      </c>
      <c r="BG140" s="865" t="s">
        <v>3412</v>
      </c>
      <c r="BH140" s="865" t="s">
        <v>3412</v>
      </c>
      <c r="BI140" s="865" t="s">
        <v>3412</v>
      </c>
      <c r="BJ140" s="865" t="s">
        <v>3412</v>
      </c>
      <c r="BK140" s="865" t="s">
        <v>3412</v>
      </c>
      <c r="BL140" s="865" t="s">
        <v>3412</v>
      </c>
      <c r="BM140" s="865" t="s">
        <v>3412</v>
      </c>
      <c r="BN140" s="865" t="s">
        <v>3412</v>
      </c>
    </row>
    <row r="141" spans="1:66" ht="12.75" hidden="1">
      <c r="A141" s="860"/>
      <c r="B141" s="861" t="s">
        <v>9409</v>
      </c>
      <c r="C141" s="862"/>
      <c r="D141" s="865">
        <v>196911648</v>
      </c>
      <c r="E141" s="865">
        <v>0</v>
      </c>
      <c r="F141" s="865">
        <v>196911648</v>
      </c>
      <c r="G141" s="865">
        <v>196911648</v>
      </c>
      <c r="H141" s="865">
        <v>0</v>
      </c>
      <c r="I141" s="865" t="s">
        <v>3412</v>
      </c>
      <c r="J141" s="865" t="s">
        <v>3412</v>
      </c>
      <c r="K141" s="865" t="s">
        <v>3412</v>
      </c>
      <c r="L141" s="865" t="s">
        <v>3412</v>
      </c>
      <c r="M141" s="865" t="s">
        <v>3412</v>
      </c>
      <c r="N141" s="865" t="s">
        <v>3412</v>
      </c>
      <c r="O141" s="865" t="s">
        <v>3412</v>
      </c>
      <c r="P141" s="865" t="s">
        <v>3412</v>
      </c>
      <c r="Q141" s="865" t="s">
        <v>3412</v>
      </c>
      <c r="R141" s="865" t="s">
        <v>3412</v>
      </c>
      <c r="S141" s="865" t="s">
        <v>3412</v>
      </c>
      <c r="T141" s="865" t="s">
        <v>3412</v>
      </c>
      <c r="U141" s="865" t="s">
        <v>3412</v>
      </c>
      <c r="V141" s="865" t="s">
        <v>3412</v>
      </c>
      <c r="W141" s="865" t="s">
        <v>3412</v>
      </c>
      <c r="X141" s="865" t="s">
        <v>3412</v>
      </c>
      <c r="Y141" s="865" t="s">
        <v>3412</v>
      </c>
      <c r="Z141" s="865" t="s">
        <v>3412</v>
      </c>
      <c r="AA141" s="865" t="s">
        <v>3412</v>
      </c>
      <c r="AB141" s="865" t="s">
        <v>3412</v>
      </c>
      <c r="AC141" s="865" t="s">
        <v>3412</v>
      </c>
      <c r="AD141" s="865" t="s">
        <v>3412</v>
      </c>
      <c r="AE141" s="865" t="s">
        <v>3412</v>
      </c>
      <c r="AF141" s="865" t="s">
        <v>3412</v>
      </c>
      <c r="AG141" s="865" t="s">
        <v>3412</v>
      </c>
      <c r="AH141" s="865" t="s">
        <v>3412</v>
      </c>
      <c r="AI141" s="865" t="s">
        <v>3412</v>
      </c>
      <c r="AJ141" s="865" t="s">
        <v>3412</v>
      </c>
      <c r="AK141" s="865" t="s">
        <v>3412</v>
      </c>
      <c r="AL141" s="865" t="s">
        <v>3412</v>
      </c>
      <c r="AM141" s="865" t="s">
        <v>3412</v>
      </c>
      <c r="AN141" s="865" t="s">
        <v>3412</v>
      </c>
      <c r="AO141" s="865" t="s">
        <v>3412</v>
      </c>
      <c r="AP141" s="865" t="s">
        <v>3412</v>
      </c>
      <c r="AQ141" s="865" t="s">
        <v>3412</v>
      </c>
      <c r="AR141" s="865" t="s">
        <v>3412</v>
      </c>
      <c r="AS141" s="865" t="s">
        <v>3412</v>
      </c>
      <c r="AT141" s="865" t="s">
        <v>3412</v>
      </c>
      <c r="AU141" s="865" t="s">
        <v>3412</v>
      </c>
      <c r="AV141" s="865" t="s">
        <v>3412</v>
      </c>
      <c r="AW141" s="865" t="s">
        <v>3412</v>
      </c>
      <c r="AX141" s="865" t="s">
        <v>3412</v>
      </c>
      <c r="AY141" s="865" t="s">
        <v>3412</v>
      </c>
      <c r="AZ141" s="865" t="s">
        <v>3412</v>
      </c>
      <c r="BA141" s="865" t="s">
        <v>3412</v>
      </c>
      <c r="BB141" s="865" t="s">
        <v>3412</v>
      </c>
      <c r="BC141" s="865" t="s">
        <v>3412</v>
      </c>
      <c r="BD141" s="865" t="s">
        <v>3412</v>
      </c>
      <c r="BE141" s="865" t="s">
        <v>3412</v>
      </c>
      <c r="BF141" s="865" t="s">
        <v>3412</v>
      </c>
      <c r="BG141" s="865" t="s">
        <v>3412</v>
      </c>
      <c r="BH141" s="865" t="s">
        <v>3412</v>
      </c>
      <c r="BI141" s="865" t="s">
        <v>3412</v>
      </c>
      <c r="BJ141" s="865" t="s">
        <v>3412</v>
      </c>
      <c r="BK141" s="865" t="s">
        <v>3412</v>
      </c>
      <c r="BL141" s="865" t="s">
        <v>3412</v>
      </c>
      <c r="BM141" s="865" t="s">
        <v>3412</v>
      </c>
      <c r="BN141" s="865" t="s">
        <v>3412</v>
      </c>
    </row>
    <row r="142" spans="1:66" ht="12.75" hidden="1">
      <c r="A142" s="860"/>
      <c r="B142" s="861" t="s">
        <v>9410</v>
      </c>
      <c r="C142" s="862"/>
      <c r="D142" s="865">
        <v>26046000</v>
      </c>
      <c r="E142" s="865">
        <v>0</v>
      </c>
      <c r="F142" s="865">
        <v>26046000</v>
      </c>
      <c r="G142" s="865">
        <v>26046000</v>
      </c>
      <c r="H142" s="865">
        <v>0</v>
      </c>
      <c r="I142" s="865" t="s">
        <v>3412</v>
      </c>
      <c r="J142" s="865" t="s">
        <v>3412</v>
      </c>
      <c r="K142" s="865" t="s">
        <v>3412</v>
      </c>
      <c r="L142" s="865" t="s">
        <v>3412</v>
      </c>
      <c r="M142" s="865" t="s">
        <v>3412</v>
      </c>
      <c r="N142" s="865" t="s">
        <v>3412</v>
      </c>
      <c r="O142" s="865" t="s">
        <v>3412</v>
      </c>
      <c r="P142" s="865" t="s">
        <v>3412</v>
      </c>
      <c r="Q142" s="865" t="s">
        <v>3412</v>
      </c>
      <c r="R142" s="865" t="s">
        <v>3412</v>
      </c>
      <c r="S142" s="865" t="s">
        <v>3412</v>
      </c>
      <c r="T142" s="865" t="s">
        <v>3412</v>
      </c>
      <c r="U142" s="865" t="s">
        <v>3412</v>
      </c>
      <c r="V142" s="865" t="s">
        <v>3412</v>
      </c>
      <c r="W142" s="865" t="s">
        <v>3412</v>
      </c>
      <c r="X142" s="865" t="s">
        <v>3412</v>
      </c>
      <c r="Y142" s="865" t="s">
        <v>3412</v>
      </c>
      <c r="Z142" s="865" t="s">
        <v>3412</v>
      </c>
      <c r="AA142" s="865" t="s">
        <v>3412</v>
      </c>
      <c r="AB142" s="865" t="s">
        <v>3412</v>
      </c>
      <c r="AC142" s="865" t="s">
        <v>3412</v>
      </c>
      <c r="AD142" s="865" t="s">
        <v>3412</v>
      </c>
      <c r="AE142" s="865" t="s">
        <v>3412</v>
      </c>
      <c r="AF142" s="865" t="s">
        <v>3412</v>
      </c>
      <c r="AG142" s="865" t="s">
        <v>3412</v>
      </c>
      <c r="AH142" s="865" t="s">
        <v>3412</v>
      </c>
      <c r="AI142" s="865" t="s">
        <v>3412</v>
      </c>
      <c r="AJ142" s="865" t="s">
        <v>3412</v>
      </c>
      <c r="AK142" s="865" t="s">
        <v>3412</v>
      </c>
      <c r="AL142" s="865" t="s">
        <v>3412</v>
      </c>
      <c r="AM142" s="865" t="s">
        <v>3412</v>
      </c>
      <c r="AN142" s="865" t="s">
        <v>3412</v>
      </c>
      <c r="AO142" s="865" t="s">
        <v>3412</v>
      </c>
      <c r="AP142" s="865" t="s">
        <v>3412</v>
      </c>
      <c r="AQ142" s="865" t="s">
        <v>3412</v>
      </c>
      <c r="AR142" s="865" t="s">
        <v>3412</v>
      </c>
      <c r="AS142" s="865" t="s">
        <v>3412</v>
      </c>
      <c r="AT142" s="865" t="s">
        <v>3412</v>
      </c>
      <c r="AU142" s="865" t="s">
        <v>3412</v>
      </c>
      <c r="AV142" s="865" t="s">
        <v>3412</v>
      </c>
      <c r="AW142" s="865" t="s">
        <v>3412</v>
      </c>
      <c r="AX142" s="865" t="s">
        <v>3412</v>
      </c>
      <c r="AY142" s="865" t="s">
        <v>3412</v>
      </c>
      <c r="AZ142" s="865" t="s">
        <v>3412</v>
      </c>
      <c r="BA142" s="865" t="s">
        <v>3412</v>
      </c>
      <c r="BB142" s="865" t="s">
        <v>3412</v>
      </c>
      <c r="BC142" s="865" t="s">
        <v>3412</v>
      </c>
      <c r="BD142" s="865" t="s">
        <v>3412</v>
      </c>
      <c r="BE142" s="865" t="s">
        <v>3412</v>
      </c>
      <c r="BF142" s="865" t="s">
        <v>3412</v>
      </c>
      <c r="BG142" s="865" t="s">
        <v>3412</v>
      </c>
      <c r="BH142" s="865" t="s">
        <v>3412</v>
      </c>
      <c r="BI142" s="865" t="s">
        <v>3412</v>
      </c>
      <c r="BJ142" s="865" t="s">
        <v>3412</v>
      </c>
      <c r="BK142" s="865" t="s">
        <v>3412</v>
      </c>
      <c r="BL142" s="865" t="s">
        <v>3412</v>
      </c>
      <c r="BM142" s="865" t="s">
        <v>3412</v>
      </c>
      <c r="BN142" s="865" t="s">
        <v>3412</v>
      </c>
    </row>
    <row r="143" spans="1:66" ht="12.75" hidden="1">
      <c r="A143" s="860"/>
      <c r="B143" s="861" t="s">
        <v>9411</v>
      </c>
      <c r="C143" s="862"/>
      <c r="D143" s="865">
        <v>0</v>
      </c>
      <c r="E143" s="865">
        <v>0</v>
      </c>
      <c r="F143" s="865">
        <v>0</v>
      </c>
      <c r="G143" s="865">
        <v>0</v>
      </c>
      <c r="H143" s="865">
        <v>0</v>
      </c>
      <c r="I143" s="865" t="s">
        <v>3412</v>
      </c>
      <c r="J143" s="865" t="s">
        <v>3412</v>
      </c>
      <c r="K143" s="865" t="s">
        <v>3412</v>
      </c>
      <c r="L143" s="865" t="s">
        <v>3412</v>
      </c>
      <c r="M143" s="865" t="s">
        <v>3412</v>
      </c>
      <c r="N143" s="865" t="s">
        <v>3412</v>
      </c>
      <c r="O143" s="865" t="s">
        <v>3412</v>
      </c>
      <c r="P143" s="865" t="s">
        <v>3412</v>
      </c>
      <c r="Q143" s="865" t="s">
        <v>3412</v>
      </c>
      <c r="R143" s="865" t="s">
        <v>3412</v>
      </c>
      <c r="S143" s="865" t="s">
        <v>3412</v>
      </c>
      <c r="T143" s="865" t="s">
        <v>3412</v>
      </c>
      <c r="U143" s="865" t="s">
        <v>3412</v>
      </c>
      <c r="V143" s="865" t="s">
        <v>3412</v>
      </c>
      <c r="W143" s="865" t="s">
        <v>3412</v>
      </c>
      <c r="X143" s="865" t="s">
        <v>3412</v>
      </c>
      <c r="Y143" s="865" t="s">
        <v>3412</v>
      </c>
      <c r="Z143" s="865" t="s">
        <v>3412</v>
      </c>
      <c r="AA143" s="865" t="s">
        <v>3412</v>
      </c>
      <c r="AB143" s="865" t="s">
        <v>3412</v>
      </c>
      <c r="AC143" s="865" t="s">
        <v>3412</v>
      </c>
      <c r="AD143" s="865" t="s">
        <v>3412</v>
      </c>
      <c r="AE143" s="865" t="s">
        <v>3412</v>
      </c>
      <c r="AF143" s="865" t="s">
        <v>3412</v>
      </c>
      <c r="AG143" s="865" t="s">
        <v>3412</v>
      </c>
      <c r="AH143" s="865" t="s">
        <v>3412</v>
      </c>
      <c r="AI143" s="865" t="s">
        <v>3412</v>
      </c>
      <c r="AJ143" s="865" t="s">
        <v>3412</v>
      </c>
      <c r="AK143" s="865" t="s">
        <v>3412</v>
      </c>
      <c r="AL143" s="865" t="s">
        <v>3412</v>
      </c>
      <c r="AM143" s="865" t="s">
        <v>3412</v>
      </c>
      <c r="AN143" s="865" t="s">
        <v>3412</v>
      </c>
      <c r="AO143" s="865" t="s">
        <v>3412</v>
      </c>
      <c r="AP143" s="865" t="s">
        <v>3412</v>
      </c>
      <c r="AQ143" s="865" t="s">
        <v>3412</v>
      </c>
      <c r="AR143" s="865" t="s">
        <v>3412</v>
      </c>
      <c r="AS143" s="865" t="s">
        <v>3412</v>
      </c>
      <c r="AT143" s="865" t="s">
        <v>3412</v>
      </c>
      <c r="AU143" s="865" t="s">
        <v>3412</v>
      </c>
      <c r="AV143" s="865" t="s">
        <v>3412</v>
      </c>
      <c r="AW143" s="865" t="s">
        <v>3412</v>
      </c>
      <c r="AX143" s="865" t="s">
        <v>3412</v>
      </c>
      <c r="AY143" s="865" t="s">
        <v>3412</v>
      </c>
      <c r="AZ143" s="865" t="s">
        <v>3412</v>
      </c>
      <c r="BA143" s="865" t="s">
        <v>3412</v>
      </c>
      <c r="BB143" s="865" t="s">
        <v>3412</v>
      </c>
      <c r="BC143" s="865" t="s">
        <v>3412</v>
      </c>
      <c r="BD143" s="865" t="s">
        <v>3412</v>
      </c>
      <c r="BE143" s="865" t="s">
        <v>3412</v>
      </c>
      <c r="BF143" s="865" t="s">
        <v>3412</v>
      </c>
      <c r="BG143" s="865" t="s">
        <v>3412</v>
      </c>
      <c r="BH143" s="865" t="s">
        <v>3412</v>
      </c>
      <c r="BI143" s="865" t="s">
        <v>3412</v>
      </c>
      <c r="BJ143" s="865" t="s">
        <v>3412</v>
      </c>
      <c r="BK143" s="865" t="s">
        <v>3412</v>
      </c>
      <c r="BL143" s="865" t="s">
        <v>3412</v>
      </c>
      <c r="BM143" s="865" t="s">
        <v>3412</v>
      </c>
      <c r="BN143" s="865" t="s">
        <v>3412</v>
      </c>
    </row>
    <row r="144" spans="1:66" ht="12.75" hidden="1">
      <c r="A144" s="860"/>
      <c r="B144" s="861" t="s">
        <v>9412</v>
      </c>
      <c r="C144" s="862"/>
      <c r="D144" s="865">
        <v>0</v>
      </c>
      <c r="E144" s="865">
        <v>0</v>
      </c>
      <c r="F144" s="865">
        <v>0</v>
      </c>
      <c r="G144" s="865">
        <v>0</v>
      </c>
      <c r="H144" s="865">
        <v>0</v>
      </c>
      <c r="I144" s="865" t="s">
        <v>3412</v>
      </c>
      <c r="J144" s="865" t="s">
        <v>3412</v>
      </c>
      <c r="K144" s="865" t="s">
        <v>3412</v>
      </c>
      <c r="L144" s="865" t="s">
        <v>3412</v>
      </c>
      <c r="M144" s="865" t="s">
        <v>3412</v>
      </c>
      <c r="N144" s="865" t="s">
        <v>3412</v>
      </c>
      <c r="O144" s="865" t="s">
        <v>3412</v>
      </c>
      <c r="P144" s="865" t="s">
        <v>3412</v>
      </c>
      <c r="Q144" s="865" t="s">
        <v>3412</v>
      </c>
      <c r="R144" s="865" t="s">
        <v>3412</v>
      </c>
      <c r="S144" s="865" t="s">
        <v>3412</v>
      </c>
      <c r="T144" s="865" t="s">
        <v>3412</v>
      </c>
      <c r="U144" s="865" t="s">
        <v>3412</v>
      </c>
      <c r="V144" s="865" t="s">
        <v>3412</v>
      </c>
      <c r="W144" s="865" t="s">
        <v>3412</v>
      </c>
      <c r="X144" s="865" t="s">
        <v>3412</v>
      </c>
      <c r="Y144" s="865" t="s">
        <v>3412</v>
      </c>
      <c r="Z144" s="865" t="s">
        <v>3412</v>
      </c>
      <c r="AA144" s="865" t="s">
        <v>3412</v>
      </c>
      <c r="AB144" s="865" t="s">
        <v>3412</v>
      </c>
      <c r="AC144" s="865" t="s">
        <v>3412</v>
      </c>
      <c r="AD144" s="865" t="s">
        <v>3412</v>
      </c>
      <c r="AE144" s="865" t="s">
        <v>3412</v>
      </c>
      <c r="AF144" s="865" t="s">
        <v>3412</v>
      </c>
      <c r="AG144" s="865" t="s">
        <v>3412</v>
      </c>
      <c r="AH144" s="865" t="s">
        <v>3412</v>
      </c>
      <c r="AI144" s="865" t="s">
        <v>3412</v>
      </c>
      <c r="AJ144" s="865" t="s">
        <v>3412</v>
      </c>
      <c r="AK144" s="865" t="s">
        <v>3412</v>
      </c>
      <c r="AL144" s="865" t="s">
        <v>3412</v>
      </c>
      <c r="AM144" s="865" t="s">
        <v>3412</v>
      </c>
      <c r="AN144" s="865" t="s">
        <v>3412</v>
      </c>
      <c r="AO144" s="865" t="s">
        <v>3412</v>
      </c>
      <c r="AP144" s="865" t="s">
        <v>3412</v>
      </c>
      <c r="AQ144" s="865" t="s">
        <v>3412</v>
      </c>
      <c r="AR144" s="865" t="s">
        <v>3412</v>
      </c>
      <c r="AS144" s="865" t="s">
        <v>3412</v>
      </c>
      <c r="AT144" s="865" t="s">
        <v>3412</v>
      </c>
      <c r="AU144" s="865" t="s">
        <v>3412</v>
      </c>
      <c r="AV144" s="865" t="s">
        <v>3412</v>
      </c>
      <c r="AW144" s="865" t="s">
        <v>3412</v>
      </c>
      <c r="AX144" s="865" t="s">
        <v>3412</v>
      </c>
      <c r="AY144" s="865" t="s">
        <v>3412</v>
      </c>
      <c r="AZ144" s="865" t="s">
        <v>3412</v>
      </c>
      <c r="BA144" s="865" t="s">
        <v>3412</v>
      </c>
      <c r="BB144" s="865" t="s">
        <v>3412</v>
      </c>
      <c r="BC144" s="865" t="s">
        <v>3412</v>
      </c>
      <c r="BD144" s="865" t="s">
        <v>3412</v>
      </c>
      <c r="BE144" s="865" t="s">
        <v>3412</v>
      </c>
      <c r="BF144" s="865" t="s">
        <v>3412</v>
      </c>
      <c r="BG144" s="865" t="s">
        <v>3412</v>
      </c>
      <c r="BH144" s="865" t="s">
        <v>3412</v>
      </c>
      <c r="BI144" s="865" t="s">
        <v>3412</v>
      </c>
      <c r="BJ144" s="865" t="s">
        <v>3412</v>
      </c>
      <c r="BK144" s="865" t="s">
        <v>3412</v>
      </c>
      <c r="BL144" s="865" t="s">
        <v>3412</v>
      </c>
      <c r="BM144" s="865" t="s">
        <v>3412</v>
      </c>
      <c r="BN144" s="865" t="s">
        <v>3412</v>
      </c>
    </row>
    <row r="145" spans="1:66" ht="12.75" hidden="1">
      <c r="A145" s="860"/>
      <c r="B145" s="861" t="s">
        <v>8146</v>
      </c>
      <c r="C145" s="862"/>
      <c r="D145" s="865">
        <v>0</v>
      </c>
      <c r="E145" s="865">
        <v>0</v>
      </c>
      <c r="F145" s="865">
        <v>0</v>
      </c>
      <c r="G145" s="865">
        <v>0</v>
      </c>
      <c r="H145" s="865">
        <v>0</v>
      </c>
      <c r="I145" s="865" t="s">
        <v>3412</v>
      </c>
      <c r="J145" s="865" t="s">
        <v>3412</v>
      </c>
      <c r="K145" s="865" t="s">
        <v>3412</v>
      </c>
      <c r="L145" s="865" t="s">
        <v>3412</v>
      </c>
      <c r="M145" s="865" t="s">
        <v>3412</v>
      </c>
      <c r="N145" s="865" t="s">
        <v>3412</v>
      </c>
      <c r="O145" s="865" t="s">
        <v>3412</v>
      </c>
      <c r="P145" s="865" t="s">
        <v>3412</v>
      </c>
      <c r="Q145" s="865" t="s">
        <v>3412</v>
      </c>
      <c r="R145" s="865" t="s">
        <v>3412</v>
      </c>
      <c r="S145" s="865" t="s">
        <v>3412</v>
      </c>
      <c r="T145" s="865" t="s">
        <v>3412</v>
      </c>
      <c r="U145" s="865" t="s">
        <v>3412</v>
      </c>
      <c r="V145" s="865" t="s">
        <v>3412</v>
      </c>
      <c r="W145" s="865" t="s">
        <v>3412</v>
      </c>
      <c r="X145" s="865" t="s">
        <v>3412</v>
      </c>
      <c r="Y145" s="865" t="s">
        <v>3412</v>
      </c>
      <c r="Z145" s="865" t="s">
        <v>3412</v>
      </c>
      <c r="AA145" s="865" t="s">
        <v>3412</v>
      </c>
      <c r="AB145" s="865" t="s">
        <v>3412</v>
      </c>
      <c r="AC145" s="865" t="s">
        <v>3412</v>
      </c>
      <c r="AD145" s="865" t="s">
        <v>3412</v>
      </c>
      <c r="AE145" s="865" t="s">
        <v>3412</v>
      </c>
      <c r="AF145" s="865" t="s">
        <v>3412</v>
      </c>
      <c r="AG145" s="865" t="s">
        <v>3412</v>
      </c>
      <c r="AH145" s="865" t="s">
        <v>3412</v>
      </c>
      <c r="AI145" s="865" t="s">
        <v>3412</v>
      </c>
      <c r="AJ145" s="865" t="s">
        <v>3412</v>
      </c>
      <c r="AK145" s="865" t="s">
        <v>3412</v>
      </c>
      <c r="AL145" s="865" t="s">
        <v>3412</v>
      </c>
      <c r="AM145" s="865" t="s">
        <v>3412</v>
      </c>
      <c r="AN145" s="865" t="s">
        <v>3412</v>
      </c>
      <c r="AO145" s="865" t="s">
        <v>3412</v>
      </c>
      <c r="AP145" s="865" t="s">
        <v>3412</v>
      </c>
      <c r="AQ145" s="865" t="s">
        <v>3412</v>
      </c>
      <c r="AR145" s="865" t="s">
        <v>3412</v>
      </c>
      <c r="AS145" s="865" t="s">
        <v>3412</v>
      </c>
      <c r="AT145" s="865" t="s">
        <v>3412</v>
      </c>
      <c r="AU145" s="865" t="s">
        <v>3412</v>
      </c>
      <c r="AV145" s="865" t="s">
        <v>3412</v>
      </c>
      <c r="AW145" s="865" t="s">
        <v>3412</v>
      </c>
      <c r="AX145" s="865" t="s">
        <v>3412</v>
      </c>
      <c r="AY145" s="865" t="s">
        <v>3412</v>
      </c>
      <c r="AZ145" s="865" t="s">
        <v>3412</v>
      </c>
      <c r="BA145" s="865" t="s">
        <v>3412</v>
      </c>
      <c r="BB145" s="865" t="s">
        <v>3412</v>
      </c>
      <c r="BC145" s="865" t="s">
        <v>3412</v>
      </c>
      <c r="BD145" s="865" t="s">
        <v>3412</v>
      </c>
      <c r="BE145" s="865" t="s">
        <v>3412</v>
      </c>
      <c r="BF145" s="865" t="s">
        <v>3412</v>
      </c>
      <c r="BG145" s="865" t="s">
        <v>3412</v>
      </c>
      <c r="BH145" s="865" t="s">
        <v>3412</v>
      </c>
      <c r="BI145" s="865" t="s">
        <v>3412</v>
      </c>
      <c r="BJ145" s="865" t="s">
        <v>3412</v>
      </c>
      <c r="BK145" s="865" t="s">
        <v>3412</v>
      </c>
      <c r="BL145" s="865" t="s">
        <v>3412</v>
      </c>
      <c r="BM145" s="865" t="s">
        <v>3412</v>
      </c>
      <c r="BN145" s="865" t="s">
        <v>3412</v>
      </c>
    </row>
    <row r="146" spans="1:66" ht="12.75" hidden="1">
      <c r="A146" s="860"/>
      <c r="B146" s="861" t="s">
        <v>9018</v>
      </c>
      <c r="C146" s="862"/>
      <c r="D146" s="865">
        <v>0</v>
      </c>
      <c r="E146" s="865">
        <v>0</v>
      </c>
      <c r="F146" s="865">
        <v>0</v>
      </c>
      <c r="G146" s="865">
        <v>0</v>
      </c>
      <c r="H146" s="865">
        <v>0</v>
      </c>
      <c r="I146" s="865" t="s">
        <v>3412</v>
      </c>
      <c r="J146" s="865" t="s">
        <v>3412</v>
      </c>
      <c r="K146" s="865" t="s">
        <v>3412</v>
      </c>
      <c r="L146" s="865" t="s">
        <v>3412</v>
      </c>
      <c r="M146" s="865" t="s">
        <v>3412</v>
      </c>
      <c r="N146" s="865" t="s">
        <v>3412</v>
      </c>
      <c r="O146" s="865" t="s">
        <v>3412</v>
      </c>
      <c r="P146" s="865" t="s">
        <v>3412</v>
      </c>
      <c r="Q146" s="865" t="s">
        <v>3412</v>
      </c>
      <c r="R146" s="865" t="s">
        <v>3412</v>
      </c>
      <c r="S146" s="865" t="s">
        <v>3412</v>
      </c>
      <c r="T146" s="865" t="s">
        <v>3412</v>
      </c>
      <c r="U146" s="865" t="s">
        <v>3412</v>
      </c>
      <c r="V146" s="865" t="s">
        <v>3412</v>
      </c>
      <c r="W146" s="865" t="s">
        <v>3412</v>
      </c>
      <c r="X146" s="865" t="s">
        <v>3412</v>
      </c>
      <c r="Y146" s="865" t="s">
        <v>3412</v>
      </c>
      <c r="Z146" s="865" t="s">
        <v>3412</v>
      </c>
      <c r="AA146" s="865" t="s">
        <v>3412</v>
      </c>
      <c r="AB146" s="865" t="s">
        <v>3412</v>
      </c>
      <c r="AC146" s="865" t="s">
        <v>3412</v>
      </c>
      <c r="AD146" s="865" t="s">
        <v>3412</v>
      </c>
      <c r="AE146" s="865" t="s">
        <v>3412</v>
      </c>
      <c r="AF146" s="865" t="s">
        <v>3412</v>
      </c>
      <c r="AG146" s="865" t="s">
        <v>3412</v>
      </c>
      <c r="AH146" s="865" t="s">
        <v>3412</v>
      </c>
      <c r="AI146" s="865" t="s">
        <v>3412</v>
      </c>
      <c r="AJ146" s="865" t="s">
        <v>3412</v>
      </c>
      <c r="AK146" s="865" t="s">
        <v>3412</v>
      </c>
      <c r="AL146" s="865" t="s">
        <v>3412</v>
      </c>
      <c r="AM146" s="865" t="s">
        <v>3412</v>
      </c>
      <c r="AN146" s="865" t="s">
        <v>3412</v>
      </c>
      <c r="AO146" s="865" t="s">
        <v>3412</v>
      </c>
      <c r="AP146" s="865" t="s">
        <v>3412</v>
      </c>
      <c r="AQ146" s="865" t="s">
        <v>3412</v>
      </c>
      <c r="AR146" s="865" t="s">
        <v>3412</v>
      </c>
      <c r="AS146" s="865" t="s">
        <v>3412</v>
      </c>
      <c r="AT146" s="865" t="s">
        <v>3412</v>
      </c>
      <c r="AU146" s="865" t="s">
        <v>3412</v>
      </c>
      <c r="AV146" s="865" t="s">
        <v>3412</v>
      </c>
      <c r="AW146" s="865" t="s">
        <v>3412</v>
      </c>
      <c r="AX146" s="865" t="s">
        <v>3412</v>
      </c>
      <c r="AY146" s="865" t="s">
        <v>3412</v>
      </c>
      <c r="AZ146" s="865" t="s">
        <v>3412</v>
      </c>
      <c r="BA146" s="865" t="s">
        <v>3412</v>
      </c>
      <c r="BB146" s="865" t="s">
        <v>3412</v>
      </c>
      <c r="BC146" s="865" t="s">
        <v>3412</v>
      </c>
      <c r="BD146" s="865" t="s">
        <v>3412</v>
      </c>
      <c r="BE146" s="865" t="s">
        <v>3412</v>
      </c>
      <c r="BF146" s="865" t="s">
        <v>3412</v>
      </c>
      <c r="BG146" s="865" t="s">
        <v>3412</v>
      </c>
      <c r="BH146" s="865" t="s">
        <v>3412</v>
      </c>
      <c r="BI146" s="865" t="s">
        <v>3412</v>
      </c>
      <c r="BJ146" s="865" t="s">
        <v>3412</v>
      </c>
      <c r="BK146" s="865" t="s">
        <v>3412</v>
      </c>
      <c r="BL146" s="865" t="s">
        <v>3412</v>
      </c>
      <c r="BM146" s="865" t="s">
        <v>3412</v>
      </c>
      <c r="BN146" s="865" t="s">
        <v>3412</v>
      </c>
    </row>
    <row r="147" spans="1:66" ht="12.75" hidden="1">
      <c r="A147" s="860"/>
      <c r="B147" s="861" t="s">
        <v>9019</v>
      </c>
      <c r="C147" s="862"/>
      <c r="D147" s="865">
        <v>1786505935</v>
      </c>
      <c r="E147" s="865">
        <v>0</v>
      </c>
      <c r="F147" s="865">
        <v>1786505935</v>
      </c>
      <c r="G147" s="865">
        <v>1786505935</v>
      </c>
      <c r="H147" s="865">
        <v>0</v>
      </c>
      <c r="I147" s="865" t="s">
        <v>3412</v>
      </c>
      <c r="J147" s="865" t="s">
        <v>3412</v>
      </c>
      <c r="K147" s="865" t="s">
        <v>3412</v>
      </c>
      <c r="L147" s="865" t="s">
        <v>3412</v>
      </c>
      <c r="M147" s="865" t="s">
        <v>3412</v>
      </c>
      <c r="N147" s="865" t="s">
        <v>3412</v>
      </c>
      <c r="O147" s="865" t="s">
        <v>3412</v>
      </c>
      <c r="P147" s="865" t="s">
        <v>3412</v>
      </c>
      <c r="Q147" s="865" t="s">
        <v>3412</v>
      </c>
      <c r="R147" s="865" t="s">
        <v>3412</v>
      </c>
      <c r="S147" s="865" t="s">
        <v>3412</v>
      </c>
      <c r="T147" s="865" t="s">
        <v>3412</v>
      </c>
      <c r="U147" s="865" t="s">
        <v>3412</v>
      </c>
      <c r="V147" s="865" t="s">
        <v>3412</v>
      </c>
      <c r="W147" s="865" t="s">
        <v>3412</v>
      </c>
      <c r="X147" s="865" t="s">
        <v>3412</v>
      </c>
      <c r="Y147" s="865" t="s">
        <v>3412</v>
      </c>
      <c r="Z147" s="865" t="s">
        <v>3412</v>
      </c>
      <c r="AA147" s="865" t="s">
        <v>3412</v>
      </c>
      <c r="AB147" s="865" t="s">
        <v>3412</v>
      </c>
      <c r="AC147" s="865" t="s">
        <v>3412</v>
      </c>
      <c r="AD147" s="865" t="s">
        <v>3412</v>
      </c>
      <c r="AE147" s="865" t="s">
        <v>3412</v>
      </c>
      <c r="AF147" s="865" t="s">
        <v>3412</v>
      </c>
      <c r="AG147" s="865" t="s">
        <v>3412</v>
      </c>
      <c r="AH147" s="865" t="s">
        <v>3412</v>
      </c>
      <c r="AI147" s="865" t="s">
        <v>3412</v>
      </c>
      <c r="AJ147" s="865" t="s">
        <v>3412</v>
      </c>
      <c r="AK147" s="865" t="s">
        <v>3412</v>
      </c>
      <c r="AL147" s="865" t="s">
        <v>3412</v>
      </c>
      <c r="AM147" s="865" t="s">
        <v>3412</v>
      </c>
      <c r="AN147" s="865" t="s">
        <v>3412</v>
      </c>
      <c r="AO147" s="865" t="s">
        <v>3412</v>
      </c>
      <c r="AP147" s="865" t="s">
        <v>3412</v>
      </c>
      <c r="AQ147" s="865" t="s">
        <v>3412</v>
      </c>
      <c r="AR147" s="865" t="s">
        <v>3412</v>
      </c>
      <c r="AS147" s="865" t="s">
        <v>3412</v>
      </c>
      <c r="AT147" s="865" t="s">
        <v>3412</v>
      </c>
      <c r="AU147" s="865" t="s">
        <v>3412</v>
      </c>
      <c r="AV147" s="865" t="s">
        <v>3412</v>
      </c>
      <c r="AW147" s="865" t="s">
        <v>3412</v>
      </c>
      <c r="AX147" s="865" t="s">
        <v>3412</v>
      </c>
      <c r="AY147" s="865" t="s">
        <v>3412</v>
      </c>
      <c r="AZ147" s="865" t="s">
        <v>3412</v>
      </c>
      <c r="BA147" s="865" t="s">
        <v>3412</v>
      </c>
      <c r="BB147" s="865" t="s">
        <v>3412</v>
      </c>
      <c r="BC147" s="865" t="s">
        <v>3412</v>
      </c>
      <c r="BD147" s="865" t="s">
        <v>3412</v>
      </c>
      <c r="BE147" s="865" t="s">
        <v>3412</v>
      </c>
      <c r="BF147" s="865" t="s">
        <v>3412</v>
      </c>
      <c r="BG147" s="865" t="s">
        <v>3412</v>
      </c>
      <c r="BH147" s="865" t="s">
        <v>3412</v>
      </c>
      <c r="BI147" s="865" t="s">
        <v>3412</v>
      </c>
      <c r="BJ147" s="865" t="s">
        <v>3412</v>
      </c>
      <c r="BK147" s="865" t="s">
        <v>3412</v>
      </c>
      <c r="BL147" s="865" t="s">
        <v>3412</v>
      </c>
      <c r="BM147" s="865" t="s">
        <v>3412</v>
      </c>
      <c r="BN147" s="865" t="s">
        <v>3412</v>
      </c>
    </row>
    <row r="148" spans="1:66" ht="12.75">
      <c r="A148" s="868" t="s">
        <v>9020</v>
      </c>
      <c r="B148" s="861" t="s">
        <v>9021</v>
      </c>
      <c r="C148" s="862" t="s">
        <v>6078</v>
      </c>
      <c r="D148" s="865">
        <v>0</v>
      </c>
      <c r="E148" s="865">
        <v>0</v>
      </c>
      <c r="F148" s="865">
        <v>0</v>
      </c>
      <c r="G148" s="865">
        <v>0</v>
      </c>
      <c r="H148" s="865">
        <v>0</v>
      </c>
      <c r="I148" s="865" t="s">
        <v>3412</v>
      </c>
      <c r="J148" s="865" t="s">
        <v>3412</v>
      </c>
      <c r="K148" s="865" t="s">
        <v>3412</v>
      </c>
      <c r="L148" s="865" t="s">
        <v>3412</v>
      </c>
      <c r="M148" s="865" t="s">
        <v>3412</v>
      </c>
      <c r="N148" s="865" t="s">
        <v>3412</v>
      </c>
      <c r="O148" s="865" t="s">
        <v>3412</v>
      </c>
      <c r="P148" s="865" t="s">
        <v>3412</v>
      </c>
      <c r="Q148" s="865" t="s">
        <v>3412</v>
      </c>
      <c r="R148" s="865" t="s">
        <v>3412</v>
      </c>
      <c r="S148" s="865" t="s">
        <v>3412</v>
      </c>
      <c r="T148" s="865" t="s">
        <v>3412</v>
      </c>
      <c r="U148" s="865" t="s">
        <v>3412</v>
      </c>
      <c r="V148" s="865" t="s">
        <v>3412</v>
      </c>
      <c r="W148" s="865" t="s">
        <v>3412</v>
      </c>
      <c r="X148" s="865" t="s">
        <v>3412</v>
      </c>
      <c r="Y148" s="865" t="s">
        <v>3412</v>
      </c>
      <c r="Z148" s="865" t="s">
        <v>3412</v>
      </c>
      <c r="AA148" s="865" t="s">
        <v>3412</v>
      </c>
      <c r="AB148" s="865" t="s">
        <v>3412</v>
      </c>
      <c r="AC148" s="865" t="s">
        <v>3412</v>
      </c>
      <c r="AD148" s="865" t="s">
        <v>3412</v>
      </c>
      <c r="AE148" s="865" t="s">
        <v>3412</v>
      </c>
      <c r="AF148" s="865" t="s">
        <v>3412</v>
      </c>
      <c r="AG148" s="865" t="s">
        <v>3412</v>
      </c>
      <c r="AH148" s="865" t="s">
        <v>3412</v>
      </c>
      <c r="AI148" s="865" t="s">
        <v>3412</v>
      </c>
      <c r="AJ148" s="865" t="s">
        <v>3412</v>
      </c>
      <c r="AK148" s="865" t="s">
        <v>3412</v>
      </c>
      <c r="AL148" s="865" t="s">
        <v>3412</v>
      </c>
      <c r="AM148" s="865" t="s">
        <v>3412</v>
      </c>
      <c r="AN148" s="865" t="s">
        <v>3412</v>
      </c>
      <c r="AO148" s="865" t="s">
        <v>3412</v>
      </c>
      <c r="AP148" s="865" t="s">
        <v>3412</v>
      </c>
      <c r="AQ148" s="865" t="s">
        <v>3412</v>
      </c>
      <c r="AR148" s="865" t="s">
        <v>3412</v>
      </c>
      <c r="AS148" s="865" t="s">
        <v>3412</v>
      </c>
      <c r="AT148" s="865" t="s">
        <v>3412</v>
      </c>
      <c r="AU148" s="865" t="s">
        <v>3412</v>
      </c>
      <c r="AV148" s="865" t="s">
        <v>3412</v>
      </c>
      <c r="AW148" s="865" t="s">
        <v>3412</v>
      </c>
      <c r="AX148" s="865" t="s">
        <v>3412</v>
      </c>
      <c r="AY148" s="865" t="s">
        <v>3412</v>
      </c>
      <c r="AZ148" s="865" t="s">
        <v>3412</v>
      </c>
      <c r="BA148" s="865" t="s">
        <v>3412</v>
      </c>
      <c r="BB148" s="865" t="s">
        <v>3412</v>
      </c>
      <c r="BC148" s="865" t="s">
        <v>3412</v>
      </c>
      <c r="BD148" s="865" t="s">
        <v>3412</v>
      </c>
      <c r="BE148" s="865" t="s">
        <v>3412</v>
      </c>
      <c r="BF148" s="865" t="s">
        <v>3412</v>
      </c>
      <c r="BG148" s="865" t="s">
        <v>3412</v>
      </c>
      <c r="BH148" s="865" t="s">
        <v>3412</v>
      </c>
      <c r="BI148" s="865" t="s">
        <v>3412</v>
      </c>
      <c r="BJ148" s="865" t="s">
        <v>3412</v>
      </c>
      <c r="BK148" s="865" t="s">
        <v>3412</v>
      </c>
      <c r="BL148" s="865" t="s">
        <v>3412</v>
      </c>
      <c r="BM148" s="865" t="s">
        <v>3412</v>
      </c>
      <c r="BN148" s="865" t="s">
        <v>3412</v>
      </c>
    </row>
    <row r="149" spans="1:66" ht="12.75">
      <c r="A149" s="858" t="s">
        <v>657</v>
      </c>
      <c r="B149" s="858" t="s">
        <v>9023</v>
      </c>
      <c r="C149" s="855" t="s">
        <v>6078</v>
      </c>
      <c r="D149" s="859">
        <v>8326598121</v>
      </c>
      <c r="E149" s="859">
        <v>0</v>
      </c>
      <c r="F149" s="859">
        <v>8326598121</v>
      </c>
      <c r="G149" s="859">
        <v>8326598121</v>
      </c>
      <c r="H149" s="859">
        <v>0</v>
      </c>
      <c r="I149" s="859" t="s">
        <v>3412</v>
      </c>
      <c r="J149" s="859" t="s">
        <v>3412</v>
      </c>
      <c r="K149" s="859" t="s">
        <v>3412</v>
      </c>
      <c r="L149" s="859" t="s">
        <v>3412</v>
      </c>
      <c r="M149" s="859" t="s">
        <v>3412</v>
      </c>
      <c r="N149" s="859" t="s">
        <v>3412</v>
      </c>
      <c r="O149" s="859" t="s">
        <v>3412</v>
      </c>
      <c r="P149" s="859" t="s">
        <v>3412</v>
      </c>
      <c r="Q149" s="859" t="s">
        <v>3412</v>
      </c>
      <c r="R149" s="859" t="s">
        <v>3412</v>
      </c>
      <c r="S149" s="859" t="s">
        <v>3412</v>
      </c>
      <c r="T149" s="859" t="s">
        <v>3412</v>
      </c>
      <c r="U149" s="859" t="s">
        <v>3412</v>
      </c>
      <c r="V149" s="859" t="s">
        <v>3412</v>
      </c>
      <c r="W149" s="859" t="s">
        <v>3412</v>
      </c>
      <c r="X149" s="859" t="s">
        <v>3412</v>
      </c>
      <c r="Y149" s="859" t="s">
        <v>3412</v>
      </c>
      <c r="Z149" s="859" t="s">
        <v>3412</v>
      </c>
      <c r="AA149" s="859" t="s">
        <v>3412</v>
      </c>
      <c r="AB149" s="859" t="s">
        <v>3412</v>
      </c>
      <c r="AC149" s="859" t="s">
        <v>3412</v>
      </c>
      <c r="AD149" s="859" t="s">
        <v>3412</v>
      </c>
      <c r="AE149" s="859" t="s">
        <v>3412</v>
      </c>
      <c r="AF149" s="859" t="s">
        <v>3412</v>
      </c>
      <c r="AG149" s="859" t="s">
        <v>3412</v>
      </c>
      <c r="AH149" s="859" t="s">
        <v>3412</v>
      </c>
      <c r="AI149" s="859" t="s">
        <v>3412</v>
      </c>
      <c r="AJ149" s="859" t="s">
        <v>3412</v>
      </c>
      <c r="AK149" s="859" t="s">
        <v>3412</v>
      </c>
      <c r="AL149" s="859" t="s">
        <v>3412</v>
      </c>
      <c r="AM149" s="859" t="s">
        <v>3412</v>
      </c>
      <c r="AN149" s="859" t="s">
        <v>3412</v>
      </c>
      <c r="AO149" s="859" t="s">
        <v>3412</v>
      </c>
      <c r="AP149" s="859" t="s">
        <v>3412</v>
      </c>
      <c r="AQ149" s="859" t="s">
        <v>3412</v>
      </c>
      <c r="AR149" s="859" t="s">
        <v>3412</v>
      </c>
      <c r="AS149" s="859" t="s">
        <v>3412</v>
      </c>
      <c r="AT149" s="859" t="s">
        <v>3412</v>
      </c>
      <c r="AU149" s="859" t="s">
        <v>3412</v>
      </c>
      <c r="AV149" s="859" t="s">
        <v>3412</v>
      </c>
      <c r="AW149" s="859" t="s">
        <v>3412</v>
      </c>
      <c r="AX149" s="859" t="s">
        <v>3412</v>
      </c>
      <c r="AY149" s="859" t="s">
        <v>3412</v>
      </c>
      <c r="AZ149" s="859" t="s">
        <v>3412</v>
      </c>
      <c r="BA149" s="859" t="s">
        <v>3412</v>
      </c>
      <c r="BB149" s="859" t="s">
        <v>3412</v>
      </c>
      <c r="BC149" s="859" t="s">
        <v>3412</v>
      </c>
      <c r="BD149" s="859" t="s">
        <v>3412</v>
      </c>
      <c r="BE149" s="859" t="s">
        <v>3412</v>
      </c>
      <c r="BF149" s="859" t="s">
        <v>3412</v>
      </c>
      <c r="BG149" s="859" t="s">
        <v>3412</v>
      </c>
      <c r="BH149" s="859" t="s">
        <v>3412</v>
      </c>
      <c r="BI149" s="859" t="s">
        <v>3412</v>
      </c>
      <c r="BJ149" s="859" t="s">
        <v>3412</v>
      </c>
      <c r="BK149" s="859" t="s">
        <v>3412</v>
      </c>
      <c r="BL149" s="859" t="s">
        <v>3412</v>
      </c>
      <c r="BM149" s="859" t="s">
        <v>3412</v>
      </c>
      <c r="BN149" s="859" t="s">
        <v>3412</v>
      </c>
    </row>
    <row r="150" spans="1:66" ht="12.75">
      <c r="A150" s="860" t="s">
        <v>533</v>
      </c>
      <c r="B150" s="861" t="s">
        <v>9025</v>
      </c>
      <c r="C150" s="862" t="s">
        <v>6078</v>
      </c>
      <c r="D150" s="865">
        <v>0</v>
      </c>
      <c r="E150" s="865">
        <v>0</v>
      </c>
      <c r="F150" s="865">
        <v>0</v>
      </c>
      <c r="G150" s="865">
        <v>0</v>
      </c>
      <c r="H150" s="865">
        <v>0</v>
      </c>
      <c r="I150" s="865" t="s">
        <v>3412</v>
      </c>
      <c r="J150" s="865" t="s">
        <v>3412</v>
      </c>
      <c r="K150" s="865" t="s">
        <v>3412</v>
      </c>
      <c r="L150" s="865" t="s">
        <v>3412</v>
      </c>
      <c r="M150" s="865" t="s">
        <v>3412</v>
      </c>
      <c r="N150" s="865" t="s">
        <v>3412</v>
      </c>
      <c r="O150" s="865" t="s">
        <v>3412</v>
      </c>
      <c r="P150" s="865" t="s">
        <v>3412</v>
      </c>
      <c r="Q150" s="865" t="s">
        <v>3412</v>
      </c>
      <c r="R150" s="865" t="s">
        <v>3412</v>
      </c>
      <c r="S150" s="865" t="s">
        <v>3412</v>
      </c>
      <c r="T150" s="865" t="s">
        <v>3412</v>
      </c>
      <c r="U150" s="865" t="s">
        <v>3412</v>
      </c>
      <c r="V150" s="865" t="s">
        <v>3412</v>
      </c>
      <c r="W150" s="865" t="s">
        <v>3412</v>
      </c>
      <c r="X150" s="865" t="s">
        <v>3412</v>
      </c>
      <c r="Y150" s="865" t="s">
        <v>3412</v>
      </c>
      <c r="Z150" s="865" t="s">
        <v>3412</v>
      </c>
      <c r="AA150" s="865" t="s">
        <v>3412</v>
      </c>
      <c r="AB150" s="865" t="s">
        <v>3412</v>
      </c>
      <c r="AC150" s="865" t="s">
        <v>3412</v>
      </c>
      <c r="AD150" s="865" t="s">
        <v>3412</v>
      </c>
      <c r="AE150" s="865" t="s">
        <v>3412</v>
      </c>
      <c r="AF150" s="865" t="s">
        <v>3412</v>
      </c>
      <c r="AG150" s="865" t="s">
        <v>3412</v>
      </c>
      <c r="AH150" s="865" t="s">
        <v>3412</v>
      </c>
      <c r="AI150" s="865" t="s">
        <v>3412</v>
      </c>
      <c r="AJ150" s="865" t="s">
        <v>3412</v>
      </c>
      <c r="AK150" s="865" t="s">
        <v>3412</v>
      </c>
      <c r="AL150" s="865" t="s">
        <v>3412</v>
      </c>
      <c r="AM150" s="865" t="s">
        <v>3412</v>
      </c>
      <c r="AN150" s="865" t="s">
        <v>3412</v>
      </c>
      <c r="AO150" s="865" t="s">
        <v>3412</v>
      </c>
      <c r="AP150" s="865" t="s">
        <v>3412</v>
      </c>
      <c r="AQ150" s="865" t="s">
        <v>3412</v>
      </c>
      <c r="AR150" s="865" t="s">
        <v>3412</v>
      </c>
      <c r="AS150" s="865" t="s">
        <v>3412</v>
      </c>
      <c r="AT150" s="865" t="s">
        <v>3412</v>
      </c>
      <c r="AU150" s="865" t="s">
        <v>3412</v>
      </c>
      <c r="AV150" s="865" t="s">
        <v>3412</v>
      </c>
      <c r="AW150" s="865" t="s">
        <v>3412</v>
      </c>
      <c r="AX150" s="865" t="s">
        <v>3412</v>
      </c>
      <c r="AY150" s="865" t="s">
        <v>3412</v>
      </c>
      <c r="AZ150" s="865" t="s">
        <v>3412</v>
      </c>
      <c r="BA150" s="865" t="s">
        <v>3412</v>
      </c>
      <c r="BB150" s="865" t="s">
        <v>3412</v>
      </c>
      <c r="BC150" s="865" t="s">
        <v>3412</v>
      </c>
      <c r="BD150" s="865" t="s">
        <v>3412</v>
      </c>
      <c r="BE150" s="865" t="s">
        <v>3412</v>
      </c>
      <c r="BF150" s="865" t="s">
        <v>3412</v>
      </c>
      <c r="BG150" s="865" t="s">
        <v>3412</v>
      </c>
      <c r="BH150" s="865" t="s">
        <v>3412</v>
      </c>
      <c r="BI150" s="865" t="s">
        <v>3412</v>
      </c>
      <c r="BJ150" s="865" t="s">
        <v>3412</v>
      </c>
      <c r="BK150" s="865" t="s">
        <v>3412</v>
      </c>
      <c r="BL150" s="865" t="s">
        <v>3412</v>
      </c>
      <c r="BM150" s="865" t="s">
        <v>3412</v>
      </c>
      <c r="BN150" s="865" t="s">
        <v>3412</v>
      </c>
    </row>
    <row r="151" spans="1:66" ht="12.75">
      <c r="A151" s="860" t="s">
        <v>661</v>
      </c>
      <c r="B151" s="861" t="s">
        <v>9027</v>
      </c>
      <c r="C151" s="862" t="s">
        <v>6078</v>
      </c>
      <c r="D151" s="863">
        <v>0</v>
      </c>
      <c r="E151" s="863">
        <v>0</v>
      </c>
      <c r="F151" s="863">
        <v>0</v>
      </c>
      <c r="G151" s="863">
        <v>0</v>
      </c>
      <c r="H151" s="863">
        <v>0</v>
      </c>
      <c r="I151" s="863" t="s">
        <v>3412</v>
      </c>
      <c r="J151" s="863" t="s">
        <v>3412</v>
      </c>
      <c r="K151" s="863" t="s">
        <v>3412</v>
      </c>
      <c r="L151" s="863" t="s">
        <v>3412</v>
      </c>
      <c r="M151" s="863" t="s">
        <v>3412</v>
      </c>
      <c r="N151" s="863" t="s">
        <v>3412</v>
      </c>
      <c r="O151" s="863" t="s">
        <v>3412</v>
      </c>
      <c r="P151" s="863" t="s">
        <v>3412</v>
      </c>
      <c r="Q151" s="863" t="s">
        <v>3412</v>
      </c>
      <c r="R151" s="863" t="s">
        <v>3412</v>
      </c>
      <c r="S151" s="863" t="s">
        <v>3412</v>
      </c>
      <c r="T151" s="863" t="s">
        <v>3412</v>
      </c>
      <c r="U151" s="863" t="s">
        <v>3412</v>
      </c>
      <c r="V151" s="863" t="s">
        <v>3412</v>
      </c>
      <c r="W151" s="863" t="s">
        <v>3412</v>
      </c>
      <c r="X151" s="863" t="s">
        <v>3412</v>
      </c>
      <c r="Y151" s="863" t="s">
        <v>3412</v>
      </c>
      <c r="Z151" s="863" t="s">
        <v>3412</v>
      </c>
      <c r="AA151" s="863" t="s">
        <v>3412</v>
      </c>
      <c r="AB151" s="863" t="s">
        <v>3412</v>
      </c>
      <c r="AC151" s="863" t="s">
        <v>3412</v>
      </c>
      <c r="AD151" s="863" t="s">
        <v>3412</v>
      </c>
      <c r="AE151" s="863" t="s">
        <v>3412</v>
      </c>
      <c r="AF151" s="863" t="s">
        <v>3412</v>
      </c>
      <c r="AG151" s="863" t="s">
        <v>3412</v>
      </c>
      <c r="AH151" s="863" t="s">
        <v>3412</v>
      </c>
      <c r="AI151" s="863" t="s">
        <v>3412</v>
      </c>
      <c r="AJ151" s="863" t="s">
        <v>3412</v>
      </c>
      <c r="AK151" s="863" t="s">
        <v>3412</v>
      </c>
      <c r="AL151" s="863" t="s">
        <v>3412</v>
      </c>
      <c r="AM151" s="863" t="s">
        <v>3412</v>
      </c>
      <c r="AN151" s="863" t="s">
        <v>3412</v>
      </c>
      <c r="AO151" s="863" t="s">
        <v>3412</v>
      </c>
      <c r="AP151" s="863" t="s">
        <v>3412</v>
      </c>
      <c r="AQ151" s="863" t="s">
        <v>3412</v>
      </c>
      <c r="AR151" s="863" t="s">
        <v>3412</v>
      </c>
      <c r="AS151" s="863" t="s">
        <v>3412</v>
      </c>
      <c r="AT151" s="863" t="s">
        <v>3412</v>
      </c>
      <c r="AU151" s="863" t="s">
        <v>3412</v>
      </c>
      <c r="AV151" s="863" t="s">
        <v>3412</v>
      </c>
      <c r="AW151" s="863" t="s">
        <v>3412</v>
      </c>
      <c r="AX151" s="863" t="s">
        <v>3412</v>
      </c>
      <c r="AY151" s="863" t="s">
        <v>3412</v>
      </c>
      <c r="AZ151" s="863" t="s">
        <v>3412</v>
      </c>
      <c r="BA151" s="863" t="s">
        <v>3412</v>
      </c>
      <c r="BB151" s="863" t="s">
        <v>3412</v>
      </c>
      <c r="BC151" s="863" t="s">
        <v>3412</v>
      </c>
      <c r="BD151" s="863" t="s">
        <v>3412</v>
      </c>
      <c r="BE151" s="863" t="s">
        <v>3412</v>
      </c>
      <c r="BF151" s="863" t="s">
        <v>3412</v>
      </c>
      <c r="BG151" s="863" t="s">
        <v>3412</v>
      </c>
      <c r="BH151" s="863" t="s">
        <v>3412</v>
      </c>
      <c r="BI151" s="863" t="s">
        <v>3412</v>
      </c>
      <c r="BJ151" s="863" t="s">
        <v>3412</v>
      </c>
      <c r="BK151" s="863" t="s">
        <v>3412</v>
      </c>
      <c r="BL151" s="863" t="s">
        <v>3412</v>
      </c>
      <c r="BM151" s="863" t="s">
        <v>3412</v>
      </c>
      <c r="BN151" s="863" t="s">
        <v>3412</v>
      </c>
    </row>
    <row r="152" spans="1:66" ht="12.75" hidden="1">
      <c r="A152" s="860"/>
      <c r="B152" s="866" t="s">
        <v>12182</v>
      </c>
      <c r="C152" s="867"/>
      <c r="D152" s="865">
        <v>0</v>
      </c>
      <c r="E152" s="865">
        <v>0</v>
      </c>
      <c r="F152" s="865">
        <v>0</v>
      </c>
      <c r="G152" s="865">
        <v>0</v>
      </c>
      <c r="H152" s="865">
        <v>0</v>
      </c>
      <c r="I152" s="865" t="s">
        <v>3412</v>
      </c>
      <c r="J152" s="865" t="s">
        <v>3412</v>
      </c>
      <c r="K152" s="865" t="s">
        <v>3412</v>
      </c>
      <c r="L152" s="865" t="s">
        <v>3412</v>
      </c>
      <c r="M152" s="865" t="s">
        <v>3412</v>
      </c>
      <c r="N152" s="865" t="s">
        <v>3412</v>
      </c>
      <c r="O152" s="865" t="s">
        <v>3412</v>
      </c>
      <c r="P152" s="865" t="s">
        <v>3412</v>
      </c>
      <c r="Q152" s="865" t="s">
        <v>3412</v>
      </c>
      <c r="R152" s="865" t="s">
        <v>3412</v>
      </c>
      <c r="S152" s="865" t="s">
        <v>3412</v>
      </c>
      <c r="T152" s="865" t="s">
        <v>3412</v>
      </c>
      <c r="U152" s="865" t="s">
        <v>3412</v>
      </c>
      <c r="V152" s="865" t="s">
        <v>3412</v>
      </c>
      <c r="W152" s="865" t="s">
        <v>3412</v>
      </c>
      <c r="X152" s="865" t="s">
        <v>3412</v>
      </c>
      <c r="Y152" s="865" t="s">
        <v>3412</v>
      </c>
      <c r="Z152" s="865" t="s">
        <v>3412</v>
      </c>
      <c r="AA152" s="865" t="s">
        <v>3412</v>
      </c>
      <c r="AB152" s="865" t="s">
        <v>3412</v>
      </c>
      <c r="AC152" s="865" t="s">
        <v>3412</v>
      </c>
      <c r="AD152" s="865" t="s">
        <v>3412</v>
      </c>
      <c r="AE152" s="865" t="s">
        <v>3412</v>
      </c>
      <c r="AF152" s="865" t="s">
        <v>3412</v>
      </c>
      <c r="AG152" s="865" t="s">
        <v>3412</v>
      </c>
      <c r="AH152" s="865" t="s">
        <v>3412</v>
      </c>
      <c r="AI152" s="865" t="s">
        <v>3412</v>
      </c>
      <c r="AJ152" s="865" t="s">
        <v>3412</v>
      </c>
      <c r="AK152" s="865" t="s">
        <v>3412</v>
      </c>
      <c r="AL152" s="865" t="s">
        <v>3412</v>
      </c>
      <c r="AM152" s="865" t="s">
        <v>3412</v>
      </c>
      <c r="AN152" s="865" t="s">
        <v>3412</v>
      </c>
      <c r="AO152" s="865" t="s">
        <v>3412</v>
      </c>
      <c r="AP152" s="865" t="s">
        <v>3412</v>
      </c>
      <c r="AQ152" s="865" t="s">
        <v>3412</v>
      </c>
      <c r="AR152" s="865" t="s">
        <v>3412</v>
      </c>
      <c r="AS152" s="865" t="s">
        <v>3412</v>
      </c>
      <c r="AT152" s="865" t="s">
        <v>3412</v>
      </c>
      <c r="AU152" s="865" t="s">
        <v>3412</v>
      </c>
      <c r="AV152" s="865" t="s">
        <v>3412</v>
      </c>
      <c r="AW152" s="865" t="s">
        <v>3412</v>
      </c>
      <c r="AX152" s="865" t="s">
        <v>3412</v>
      </c>
      <c r="AY152" s="865" t="s">
        <v>3412</v>
      </c>
      <c r="AZ152" s="865" t="s">
        <v>3412</v>
      </c>
      <c r="BA152" s="865" t="s">
        <v>3412</v>
      </c>
      <c r="BB152" s="865" t="s">
        <v>3412</v>
      </c>
      <c r="BC152" s="865" t="s">
        <v>3412</v>
      </c>
      <c r="BD152" s="865" t="s">
        <v>3412</v>
      </c>
      <c r="BE152" s="865" t="s">
        <v>3412</v>
      </c>
      <c r="BF152" s="865" t="s">
        <v>3412</v>
      </c>
      <c r="BG152" s="865" t="s">
        <v>3412</v>
      </c>
      <c r="BH152" s="865" t="s">
        <v>3412</v>
      </c>
      <c r="BI152" s="865" t="s">
        <v>3412</v>
      </c>
      <c r="BJ152" s="865" t="s">
        <v>3412</v>
      </c>
      <c r="BK152" s="865" t="s">
        <v>3412</v>
      </c>
      <c r="BL152" s="865" t="s">
        <v>3412</v>
      </c>
      <c r="BM152" s="865" t="s">
        <v>3412</v>
      </c>
      <c r="BN152" s="865" t="s">
        <v>3412</v>
      </c>
    </row>
    <row r="153" spans="1:66" ht="12.75" hidden="1">
      <c r="A153" s="860"/>
      <c r="B153" s="866" t="s">
        <v>12183</v>
      </c>
      <c r="C153" s="867"/>
      <c r="D153" s="865">
        <v>0</v>
      </c>
      <c r="E153" s="865">
        <v>0</v>
      </c>
      <c r="F153" s="865">
        <v>0</v>
      </c>
      <c r="G153" s="865">
        <v>0</v>
      </c>
      <c r="H153" s="865">
        <v>0</v>
      </c>
      <c r="I153" s="865" t="s">
        <v>3412</v>
      </c>
      <c r="J153" s="865" t="s">
        <v>3412</v>
      </c>
      <c r="K153" s="865" t="s">
        <v>3412</v>
      </c>
      <c r="L153" s="865" t="s">
        <v>3412</v>
      </c>
      <c r="M153" s="865" t="s">
        <v>3412</v>
      </c>
      <c r="N153" s="865" t="s">
        <v>3412</v>
      </c>
      <c r="O153" s="865" t="s">
        <v>3412</v>
      </c>
      <c r="P153" s="865" t="s">
        <v>3412</v>
      </c>
      <c r="Q153" s="865" t="s">
        <v>3412</v>
      </c>
      <c r="R153" s="865" t="s">
        <v>3412</v>
      </c>
      <c r="S153" s="865" t="s">
        <v>3412</v>
      </c>
      <c r="T153" s="865" t="s">
        <v>3412</v>
      </c>
      <c r="U153" s="865" t="s">
        <v>3412</v>
      </c>
      <c r="V153" s="865" t="s">
        <v>3412</v>
      </c>
      <c r="W153" s="865" t="s">
        <v>3412</v>
      </c>
      <c r="X153" s="865" t="s">
        <v>3412</v>
      </c>
      <c r="Y153" s="865" t="s">
        <v>3412</v>
      </c>
      <c r="Z153" s="865" t="s">
        <v>3412</v>
      </c>
      <c r="AA153" s="865" t="s">
        <v>3412</v>
      </c>
      <c r="AB153" s="865" t="s">
        <v>3412</v>
      </c>
      <c r="AC153" s="865" t="s">
        <v>3412</v>
      </c>
      <c r="AD153" s="865" t="s">
        <v>3412</v>
      </c>
      <c r="AE153" s="865" t="s">
        <v>3412</v>
      </c>
      <c r="AF153" s="865" t="s">
        <v>3412</v>
      </c>
      <c r="AG153" s="865" t="s">
        <v>3412</v>
      </c>
      <c r="AH153" s="865" t="s">
        <v>3412</v>
      </c>
      <c r="AI153" s="865" t="s">
        <v>3412</v>
      </c>
      <c r="AJ153" s="865" t="s">
        <v>3412</v>
      </c>
      <c r="AK153" s="865" t="s">
        <v>3412</v>
      </c>
      <c r="AL153" s="865" t="s">
        <v>3412</v>
      </c>
      <c r="AM153" s="865" t="s">
        <v>3412</v>
      </c>
      <c r="AN153" s="865" t="s">
        <v>3412</v>
      </c>
      <c r="AO153" s="865" t="s">
        <v>3412</v>
      </c>
      <c r="AP153" s="865" t="s">
        <v>3412</v>
      </c>
      <c r="AQ153" s="865" t="s">
        <v>3412</v>
      </c>
      <c r="AR153" s="865" t="s">
        <v>3412</v>
      </c>
      <c r="AS153" s="865" t="s">
        <v>3412</v>
      </c>
      <c r="AT153" s="865" t="s">
        <v>3412</v>
      </c>
      <c r="AU153" s="865" t="s">
        <v>3412</v>
      </c>
      <c r="AV153" s="865" t="s">
        <v>3412</v>
      </c>
      <c r="AW153" s="865" t="s">
        <v>3412</v>
      </c>
      <c r="AX153" s="865" t="s">
        <v>3412</v>
      </c>
      <c r="AY153" s="865" t="s">
        <v>3412</v>
      </c>
      <c r="AZ153" s="865" t="s">
        <v>3412</v>
      </c>
      <c r="BA153" s="865" t="s">
        <v>3412</v>
      </c>
      <c r="BB153" s="865" t="s">
        <v>3412</v>
      </c>
      <c r="BC153" s="865" t="s">
        <v>3412</v>
      </c>
      <c r="BD153" s="865" t="s">
        <v>3412</v>
      </c>
      <c r="BE153" s="865" t="s">
        <v>3412</v>
      </c>
      <c r="BF153" s="865" t="s">
        <v>3412</v>
      </c>
      <c r="BG153" s="865" t="s">
        <v>3412</v>
      </c>
      <c r="BH153" s="865" t="s">
        <v>3412</v>
      </c>
      <c r="BI153" s="865" t="s">
        <v>3412</v>
      </c>
      <c r="BJ153" s="865" t="s">
        <v>3412</v>
      </c>
      <c r="BK153" s="865" t="s">
        <v>3412</v>
      </c>
      <c r="BL153" s="865" t="s">
        <v>3412</v>
      </c>
      <c r="BM153" s="865" t="s">
        <v>3412</v>
      </c>
      <c r="BN153" s="865" t="s">
        <v>3412</v>
      </c>
    </row>
    <row r="154" spans="1:66" ht="12.75">
      <c r="A154" s="860" t="s">
        <v>12491</v>
      </c>
      <c r="B154" s="861" t="s">
        <v>9029</v>
      </c>
      <c r="C154" s="862" t="s">
        <v>6078</v>
      </c>
      <c r="D154" s="863">
        <v>938500000</v>
      </c>
      <c r="E154" s="863">
        <v>0</v>
      </c>
      <c r="F154" s="863">
        <v>938500000</v>
      </c>
      <c r="G154" s="863">
        <v>938500000</v>
      </c>
      <c r="H154" s="863">
        <v>0</v>
      </c>
      <c r="I154" s="863" t="s">
        <v>3412</v>
      </c>
      <c r="J154" s="863" t="s">
        <v>3412</v>
      </c>
      <c r="K154" s="863" t="s">
        <v>3412</v>
      </c>
      <c r="L154" s="863" t="s">
        <v>3412</v>
      </c>
      <c r="M154" s="863" t="s">
        <v>3412</v>
      </c>
      <c r="N154" s="863" t="s">
        <v>3412</v>
      </c>
      <c r="O154" s="863" t="s">
        <v>3412</v>
      </c>
      <c r="P154" s="863" t="s">
        <v>3412</v>
      </c>
      <c r="Q154" s="863" t="s">
        <v>3412</v>
      </c>
      <c r="R154" s="863" t="s">
        <v>3412</v>
      </c>
      <c r="S154" s="863" t="s">
        <v>3412</v>
      </c>
      <c r="T154" s="863" t="s">
        <v>3412</v>
      </c>
      <c r="U154" s="863" t="s">
        <v>3412</v>
      </c>
      <c r="V154" s="863" t="s">
        <v>3412</v>
      </c>
      <c r="W154" s="863" t="s">
        <v>3412</v>
      </c>
      <c r="X154" s="863" t="s">
        <v>3412</v>
      </c>
      <c r="Y154" s="863" t="s">
        <v>3412</v>
      </c>
      <c r="Z154" s="863" t="s">
        <v>3412</v>
      </c>
      <c r="AA154" s="863" t="s">
        <v>3412</v>
      </c>
      <c r="AB154" s="863" t="s">
        <v>3412</v>
      </c>
      <c r="AC154" s="863" t="s">
        <v>3412</v>
      </c>
      <c r="AD154" s="863" t="s">
        <v>3412</v>
      </c>
      <c r="AE154" s="863" t="s">
        <v>3412</v>
      </c>
      <c r="AF154" s="863" t="s">
        <v>3412</v>
      </c>
      <c r="AG154" s="863" t="s">
        <v>3412</v>
      </c>
      <c r="AH154" s="863" t="s">
        <v>3412</v>
      </c>
      <c r="AI154" s="863" t="s">
        <v>3412</v>
      </c>
      <c r="AJ154" s="863" t="s">
        <v>3412</v>
      </c>
      <c r="AK154" s="863" t="s">
        <v>3412</v>
      </c>
      <c r="AL154" s="863" t="s">
        <v>3412</v>
      </c>
      <c r="AM154" s="863" t="s">
        <v>3412</v>
      </c>
      <c r="AN154" s="863" t="s">
        <v>3412</v>
      </c>
      <c r="AO154" s="863" t="s">
        <v>3412</v>
      </c>
      <c r="AP154" s="863" t="s">
        <v>3412</v>
      </c>
      <c r="AQ154" s="863" t="s">
        <v>3412</v>
      </c>
      <c r="AR154" s="863" t="s">
        <v>3412</v>
      </c>
      <c r="AS154" s="863" t="s">
        <v>3412</v>
      </c>
      <c r="AT154" s="863" t="s">
        <v>3412</v>
      </c>
      <c r="AU154" s="863" t="s">
        <v>3412</v>
      </c>
      <c r="AV154" s="863" t="s">
        <v>3412</v>
      </c>
      <c r="AW154" s="863" t="s">
        <v>3412</v>
      </c>
      <c r="AX154" s="863" t="s">
        <v>3412</v>
      </c>
      <c r="AY154" s="863" t="s">
        <v>3412</v>
      </c>
      <c r="AZ154" s="863" t="s">
        <v>3412</v>
      </c>
      <c r="BA154" s="863" t="s">
        <v>3412</v>
      </c>
      <c r="BB154" s="863" t="s">
        <v>3412</v>
      </c>
      <c r="BC154" s="863" t="s">
        <v>3412</v>
      </c>
      <c r="BD154" s="863" t="s">
        <v>3412</v>
      </c>
      <c r="BE154" s="863" t="s">
        <v>3412</v>
      </c>
      <c r="BF154" s="863" t="s">
        <v>3412</v>
      </c>
      <c r="BG154" s="863" t="s">
        <v>3412</v>
      </c>
      <c r="BH154" s="863" t="s">
        <v>3412</v>
      </c>
      <c r="BI154" s="863" t="s">
        <v>3412</v>
      </c>
      <c r="BJ154" s="863" t="s">
        <v>3412</v>
      </c>
      <c r="BK154" s="863" t="s">
        <v>3412</v>
      </c>
      <c r="BL154" s="863" t="s">
        <v>3412</v>
      </c>
      <c r="BM154" s="863" t="s">
        <v>3412</v>
      </c>
      <c r="BN154" s="863" t="s">
        <v>3412</v>
      </c>
    </row>
    <row r="155" spans="1:66" ht="12.75" hidden="1">
      <c r="A155" s="860"/>
      <c r="B155" s="861" t="s">
        <v>12735</v>
      </c>
      <c r="C155" s="862"/>
      <c r="D155" s="865">
        <v>938500000</v>
      </c>
      <c r="E155" s="865">
        <v>0</v>
      </c>
      <c r="F155" s="865">
        <v>938500000</v>
      </c>
      <c r="G155" s="865">
        <v>938500000</v>
      </c>
      <c r="H155" s="865">
        <v>0</v>
      </c>
      <c r="I155" s="865" t="s">
        <v>3412</v>
      </c>
      <c r="J155" s="865" t="s">
        <v>3412</v>
      </c>
      <c r="K155" s="865" t="s">
        <v>3412</v>
      </c>
      <c r="L155" s="865" t="s">
        <v>3412</v>
      </c>
      <c r="M155" s="865" t="s">
        <v>3412</v>
      </c>
      <c r="N155" s="865" t="s">
        <v>3412</v>
      </c>
      <c r="O155" s="865" t="s">
        <v>3412</v>
      </c>
      <c r="P155" s="865" t="s">
        <v>3412</v>
      </c>
      <c r="Q155" s="865" t="s">
        <v>3412</v>
      </c>
      <c r="R155" s="865" t="s">
        <v>3412</v>
      </c>
      <c r="S155" s="865" t="s">
        <v>3412</v>
      </c>
      <c r="T155" s="865" t="s">
        <v>3412</v>
      </c>
      <c r="U155" s="865" t="s">
        <v>3412</v>
      </c>
      <c r="V155" s="865" t="s">
        <v>3412</v>
      </c>
      <c r="W155" s="865" t="s">
        <v>3412</v>
      </c>
      <c r="X155" s="865" t="s">
        <v>3412</v>
      </c>
      <c r="Y155" s="865" t="s">
        <v>3412</v>
      </c>
      <c r="Z155" s="865" t="s">
        <v>3412</v>
      </c>
      <c r="AA155" s="865" t="s">
        <v>3412</v>
      </c>
      <c r="AB155" s="865" t="s">
        <v>3412</v>
      </c>
      <c r="AC155" s="865" t="s">
        <v>3412</v>
      </c>
      <c r="AD155" s="865" t="s">
        <v>3412</v>
      </c>
      <c r="AE155" s="865" t="s">
        <v>3412</v>
      </c>
      <c r="AF155" s="865" t="s">
        <v>3412</v>
      </c>
      <c r="AG155" s="865" t="s">
        <v>3412</v>
      </c>
      <c r="AH155" s="865" t="s">
        <v>3412</v>
      </c>
      <c r="AI155" s="865" t="s">
        <v>3412</v>
      </c>
      <c r="AJ155" s="865" t="s">
        <v>3412</v>
      </c>
      <c r="AK155" s="865" t="s">
        <v>3412</v>
      </c>
      <c r="AL155" s="865" t="s">
        <v>3412</v>
      </c>
      <c r="AM155" s="865" t="s">
        <v>3412</v>
      </c>
      <c r="AN155" s="865" t="s">
        <v>3412</v>
      </c>
      <c r="AO155" s="865" t="s">
        <v>3412</v>
      </c>
      <c r="AP155" s="865" t="s">
        <v>3412</v>
      </c>
      <c r="AQ155" s="865" t="s">
        <v>3412</v>
      </c>
      <c r="AR155" s="865" t="s">
        <v>3412</v>
      </c>
      <c r="AS155" s="865" t="s">
        <v>3412</v>
      </c>
      <c r="AT155" s="865" t="s">
        <v>3412</v>
      </c>
      <c r="AU155" s="865" t="s">
        <v>3412</v>
      </c>
      <c r="AV155" s="865" t="s">
        <v>3412</v>
      </c>
      <c r="AW155" s="865" t="s">
        <v>3412</v>
      </c>
      <c r="AX155" s="865" t="s">
        <v>3412</v>
      </c>
      <c r="AY155" s="865" t="s">
        <v>3412</v>
      </c>
      <c r="AZ155" s="865" t="s">
        <v>3412</v>
      </c>
      <c r="BA155" s="865" t="s">
        <v>3412</v>
      </c>
      <c r="BB155" s="865" t="s">
        <v>3412</v>
      </c>
      <c r="BC155" s="865" t="s">
        <v>3412</v>
      </c>
      <c r="BD155" s="865" t="s">
        <v>3412</v>
      </c>
      <c r="BE155" s="865" t="s">
        <v>3412</v>
      </c>
      <c r="BF155" s="865" t="s">
        <v>3412</v>
      </c>
      <c r="BG155" s="865" t="s">
        <v>3412</v>
      </c>
      <c r="BH155" s="865" t="s">
        <v>3412</v>
      </c>
      <c r="BI155" s="865" t="s">
        <v>3412</v>
      </c>
      <c r="BJ155" s="865" t="s">
        <v>3412</v>
      </c>
      <c r="BK155" s="865" t="s">
        <v>3412</v>
      </c>
      <c r="BL155" s="865" t="s">
        <v>3412</v>
      </c>
      <c r="BM155" s="865" t="s">
        <v>3412</v>
      </c>
      <c r="BN155" s="865" t="s">
        <v>3412</v>
      </c>
    </row>
    <row r="156" spans="1:66" ht="12.75" hidden="1">
      <c r="A156" s="860"/>
      <c r="B156" s="861" t="s">
        <v>12736</v>
      </c>
      <c r="C156" s="862"/>
      <c r="D156" s="865">
        <v>0</v>
      </c>
      <c r="E156" s="865">
        <v>0</v>
      </c>
      <c r="F156" s="865">
        <v>0</v>
      </c>
      <c r="G156" s="865">
        <v>0</v>
      </c>
      <c r="H156" s="865">
        <v>0</v>
      </c>
      <c r="I156" s="865" t="s">
        <v>3412</v>
      </c>
      <c r="J156" s="865" t="s">
        <v>3412</v>
      </c>
      <c r="K156" s="865" t="s">
        <v>3412</v>
      </c>
      <c r="L156" s="865" t="s">
        <v>3412</v>
      </c>
      <c r="M156" s="865" t="s">
        <v>3412</v>
      </c>
      <c r="N156" s="865" t="s">
        <v>3412</v>
      </c>
      <c r="O156" s="865" t="s">
        <v>3412</v>
      </c>
      <c r="P156" s="865" t="s">
        <v>3412</v>
      </c>
      <c r="Q156" s="865" t="s">
        <v>3412</v>
      </c>
      <c r="R156" s="865" t="s">
        <v>3412</v>
      </c>
      <c r="S156" s="865" t="s">
        <v>3412</v>
      </c>
      <c r="T156" s="865" t="s">
        <v>3412</v>
      </c>
      <c r="U156" s="865" t="s">
        <v>3412</v>
      </c>
      <c r="V156" s="865" t="s">
        <v>3412</v>
      </c>
      <c r="W156" s="865" t="s">
        <v>3412</v>
      </c>
      <c r="X156" s="865" t="s">
        <v>3412</v>
      </c>
      <c r="Y156" s="865" t="s">
        <v>3412</v>
      </c>
      <c r="Z156" s="865" t="s">
        <v>3412</v>
      </c>
      <c r="AA156" s="865" t="s">
        <v>3412</v>
      </c>
      <c r="AB156" s="865" t="s">
        <v>3412</v>
      </c>
      <c r="AC156" s="865" t="s">
        <v>3412</v>
      </c>
      <c r="AD156" s="865" t="s">
        <v>3412</v>
      </c>
      <c r="AE156" s="865" t="s">
        <v>3412</v>
      </c>
      <c r="AF156" s="865" t="s">
        <v>3412</v>
      </c>
      <c r="AG156" s="865" t="s">
        <v>3412</v>
      </c>
      <c r="AH156" s="865" t="s">
        <v>3412</v>
      </c>
      <c r="AI156" s="865" t="s">
        <v>3412</v>
      </c>
      <c r="AJ156" s="865" t="s">
        <v>3412</v>
      </c>
      <c r="AK156" s="865" t="s">
        <v>3412</v>
      </c>
      <c r="AL156" s="865" t="s">
        <v>3412</v>
      </c>
      <c r="AM156" s="865" t="s">
        <v>3412</v>
      </c>
      <c r="AN156" s="865" t="s">
        <v>3412</v>
      </c>
      <c r="AO156" s="865" t="s">
        <v>3412</v>
      </c>
      <c r="AP156" s="865" t="s">
        <v>3412</v>
      </c>
      <c r="AQ156" s="865" t="s">
        <v>3412</v>
      </c>
      <c r="AR156" s="865" t="s">
        <v>3412</v>
      </c>
      <c r="AS156" s="865" t="s">
        <v>3412</v>
      </c>
      <c r="AT156" s="865" t="s">
        <v>3412</v>
      </c>
      <c r="AU156" s="865" t="s">
        <v>3412</v>
      </c>
      <c r="AV156" s="865" t="s">
        <v>3412</v>
      </c>
      <c r="AW156" s="865" t="s">
        <v>3412</v>
      </c>
      <c r="AX156" s="865" t="s">
        <v>3412</v>
      </c>
      <c r="AY156" s="865" t="s">
        <v>3412</v>
      </c>
      <c r="AZ156" s="865" t="s">
        <v>3412</v>
      </c>
      <c r="BA156" s="865" t="s">
        <v>3412</v>
      </c>
      <c r="BB156" s="865" t="s">
        <v>3412</v>
      </c>
      <c r="BC156" s="865" t="s">
        <v>3412</v>
      </c>
      <c r="BD156" s="865" t="s">
        <v>3412</v>
      </c>
      <c r="BE156" s="865" t="s">
        <v>3412</v>
      </c>
      <c r="BF156" s="865" t="s">
        <v>3412</v>
      </c>
      <c r="BG156" s="865" t="s">
        <v>3412</v>
      </c>
      <c r="BH156" s="865" t="s">
        <v>3412</v>
      </c>
      <c r="BI156" s="865" t="s">
        <v>3412</v>
      </c>
      <c r="BJ156" s="865" t="s">
        <v>3412</v>
      </c>
      <c r="BK156" s="865" t="s">
        <v>3412</v>
      </c>
      <c r="BL156" s="865" t="s">
        <v>3412</v>
      </c>
      <c r="BM156" s="865" t="s">
        <v>3412</v>
      </c>
      <c r="BN156" s="865" t="s">
        <v>3412</v>
      </c>
    </row>
    <row r="157" spans="1:66" ht="12.75" hidden="1">
      <c r="A157" s="860"/>
      <c r="B157" s="866" t="s">
        <v>4783</v>
      </c>
      <c r="C157" s="867"/>
      <c r="D157" s="865">
        <v>0</v>
      </c>
      <c r="E157" s="865">
        <v>0</v>
      </c>
      <c r="F157" s="865">
        <v>0</v>
      </c>
      <c r="G157" s="865">
        <v>0</v>
      </c>
      <c r="H157" s="865">
        <v>0</v>
      </c>
      <c r="I157" s="865" t="s">
        <v>3412</v>
      </c>
      <c r="J157" s="865" t="s">
        <v>3412</v>
      </c>
      <c r="K157" s="865" t="s">
        <v>3412</v>
      </c>
      <c r="L157" s="865" t="s">
        <v>3412</v>
      </c>
      <c r="M157" s="865" t="s">
        <v>3412</v>
      </c>
      <c r="N157" s="865" t="s">
        <v>3412</v>
      </c>
      <c r="O157" s="865" t="s">
        <v>3412</v>
      </c>
      <c r="P157" s="865" t="s">
        <v>3412</v>
      </c>
      <c r="Q157" s="865" t="s">
        <v>3412</v>
      </c>
      <c r="R157" s="865" t="s">
        <v>3412</v>
      </c>
      <c r="S157" s="865" t="s">
        <v>3412</v>
      </c>
      <c r="T157" s="865" t="s">
        <v>3412</v>
      </c>
      <c r="U157" s="865" t="s">
        <v>3412</v>
      </c>
      <c r="V157" s="865" t="s">
        <v>3412</v>
      </c>
      <c r="W157" s="865" t="s">
        <v>3412</v>
      </c>
      <c r="X157" s="865" t="s">
        <v>3412</v>
      </c>
      <c r="Y157" s="865" t="s">
        <v>3412</v>
      </c>
      <c r="Z157" s="865" t="s">
        <v>3412</v>
      </c>
      <c r="AA157" s="865" t="s">
        <v>3412</v>
      </c>
      <c r="AB157" s="865" t="s">
        <v>3412</v>
      </c>
      <c r="AC157" s="865" t="s">
        <v>3412</v>
      </c>
      <c r="AD157" s="865" t="s">
        <v>3412</v>
      </c>
      <c r="AE157" s="865" t="s">
        <v>3412</v>
      </c>
      <c r="AF157" s="865" t="s">
        <v>3412</v>
      </c>
      <c r="AG157" s="865" t="s">
        <v>3412</v>
      </c>
      <c r="AH157" s="865" t="s">
        <v>3412</v>
      </c>
      <c r="AI157" s="865" t="s">
        <v>3412</v>
      </c>
      <c r="AJ157" s="865" t="s">
        <v>3412</v>
      </c>
      <c r="AK157" s="865" t="s">
        <v>3412</v>
      </c>
      <c r="AL157" s="865" t="s">
        <v>3412</v>
      </c>
      <c r="AM157" s="865" t="s">
        <v>3412</v>
      </c>
      <c r="AN157" s="865" t="s">
        <v>3412</v>
      </c>
      <c r="AO157" s="865" t="s">
        <v>3412</v>
      </c>
      <c r="AP157" s="865" t="s">
        <v>3412</v>
      </c>
      <c r="AQ157" s="865" t="s">
        <v>3412</v>
      </c>
      <c r="AR157" s="865" t="s">
        <v>3412</v>
      </c>
      <c r="AS157" s="865" t="s">
        <v>3412</v>
      </c>
      <c r="AT157" s="865" t="s">
        <v>3412</v>
      </c>
      <c r="AU157" s="865" t="s">
        <v>3412</v>
      </c>
      <c r="AV157" s="865" t="s">
        <v>3412</v>
      </c>
      <c r="AW157" s="865" t="s">
        <v>3412</v>
      </c>
      <c r="AX157" s="865" t="s">
        <v>3412</v>
      </c>
      <c r="AY157" s="865" t="s">
        <v>3412</v>
      </c>
      <c r="AZ157" s="865" t="s">
        <v>3412</v>
      </c>
      <c r="BA157" s="865" t="s">
        <v>3412</v>
      </c>
      <c r="BB157" s="865" t="s">
        <v>3412</v>
      </c>
      <c r="BC157" s="865" t="s">
        <v>3412</v>
      </c>
      <c r="BD157" s="865" t="s">
        <v>3412</v>
      </c>
      <c r="BE157" s="865" t="s">
        <v>3412</v>
      </c>
      <c r="BF157" s="865" t="s">
        <v>3412</v>
      </c>
      <c r="BG157" s="865" t="s">
        <v>3412</v>
      </c>
      <c r="BH157" s="865" t="s">
        <v>3412</v>
      </c>
      <c r="BI157" s="865" t="s">
        <v>3412</v>
      </c>
      <c r="BJ157" s="865" t="s">
        <v>3412</v>
      </c>
      <c r="BK157" s="865" t="s">
        <v>3412</v>
      </c>
      <c r="BL157" s="865" t="s">
        <v>3412</v>
      </c>
      <c r="BM157" s="865" t="s">
        <v>3412</v>
      </c>
      <c r="BN157" s="865" t="s">
        <v>3412</v>
      </c>
    </row>
    <row r="158" spans="1:66" ht="12.75">
      <c r="A158" s="860" t="s">
        <v>13295</v>
      </c>
      <c r="B158" s="861" t="s">
        <v>12737</v>
      </c>
      <c r="C158" s="862" t="s">
        <v>6078</v>
      </c>
      <c r="D158" s="863">
        <v>7122488200</v>
      </c>
      <c r="E158" s="863">
        <v>0</v>
      </c>
      <c r="F158" s="863">
        <v>7122488200</v>
      </c>
      <c r="G158" s="863">
        <v>7122488200</v>
      </c>
      <c r="H158" s="863">
        <v>0</v>
      </c>
      <c r="I158" s="863" t="s">
        <v>3412</v>
      </c>
      <c r="J158" s="863" t="s">
        <v>3412</v>
      </c>
      <c r="K158" s="863" t="s">
        <v>3412</v>
      </c>
      <c r="L158" s="863" t="s">
        <v>3412</v>
      </c>
      <c r="M158" s="863" t="s">
        <v>3412</v>
      </c>
      <c r="N158" s="863" t="s">
        <v>3412</v>
      </c>
      <c r="O158" s="863" t="s">
        <v>3412</v>
      </c>
      <c r="P158" s="863" t="s">
        <v>3412</v>
      </c>
      <c r="Q158" s="863" t="s">
        <v>3412</v>
      </c>
      <c r="R158" s="863" t="s">
        <v>3412</v>
      </c>
      <c r="S158" s="863" t="s">
        <v>3412</v>
      </c>
      <c r="T158" s="863" t="s">
        <v>3412</v>
      </c>
      <c r="U158" s="863" t="s">
        <v>3412</v>
      </c>
      <c r="V158" s="863" t="s">
        <v>3412</v>
      </c>
      <c r="W158" s="863" t="s">
        <v>3412</v>
      </c>
      <c r="X158" s="863" t="s">
        <v>3412</v>
      </c>
      <c r="Y158" s="863" t="s">
        <v>3412</v>
      </c>
      <c r="Z158" s="863" t="s">
        <v>3412</v>
      </c>
      <c r="AA158" s="863" t="s">
        <v>3412</v>
      </c>
      <c r="AB158" s="863" t="s">
        <v>3412</v>
      </c>
      <c r="AC158" s="863" t="s">
        <v>3412</v>
      </c>
      <c r="AD158" s="863" t="s">
        <v>3412</v>
      </c>
      <c r="AE158" s="863" t="s">
        <v>3412</v>
      </c>
      <c r="AF158" s="863" t="s">
        <v>3412</v>
      </c>
      <c r="AG158" s="863" t="s">
        <v>3412</v>
      </c>
      <c r="AH158" s="863" t="s">
        <v>3412</v>
      </c>
      <c r="AI158" s="863" t="s">
        <v>3412</v>
      </c>
      <c r="AJ158" s="863" t="s">
        <v>3412</v>
      </c>
      <c r="AK158" s="863" t="s">
        <v>3412</v>
      </c>
      <c r="AL158" s="863" t="s">
        <v>3412</v>
      </c>
      <c r="AM158" s="863" t="s">
        <v>3412</v>
      </c>
      <c r="AN158" s="863" t="s">
        <v>3412</v>
      </c>
      <c r="AO158" s="863" t="s">
        <v>3412</v>
      </c>
      <c r="AP158" s="863" t="s">
        <v>3412</v>
      </c>
      <c r="AQ158" s="863" t="s">
        <v>3412</v>
      </c>
      <c r="AR158" s="863" t="s">
        <v>3412</v>
      </c>
      <c r="AS158" s="863" t="s">
        <v>3412</v>
      </c>
      <c r="AT158" s="863" t="s">
        <v>3412</v>
      </c>
      <c r="AU158" s="863" t="s">
        <v>3412</v>
      </c>
      <c r="AV158" s="863" t="s">
        <v>3412</v>
      </c>
      <c r="AW158" s="863" t="s">
        <v>3412</v>
      </c>
      <c r="AX158" s="863" t="s">
        <v>3412</v>
      </c>
      <c r="AY158" s="863" t="s">
        <v>3412</v>
      </c>
      <c r="AZ158" s="863" t="s">
        <v>3412</v>
      </c>
      <c r="BA158" s="863" t="s">
        <v>3412</v>
      </c>
      <c r="BB158" s="863" t="s">
        <v>3412</v>
      </c>
      <c r="BC158" s="863" t="s">
        <v>3412</v>
      </c>
      <c r="BD158" s="863" t="s">
        <v>3412</v>
      </c>
      <c r="BE158" s="863" t="s">
        <v>3412</v>
      </c>
      <c r="BF158" s="863" t="s">
        <v>3412</v>
      </c>
      <c r="BG158" s="863" t="s">
        <v>3412</v>
      </c>
      <c r="BH158" s="863" t="s">
        <v>3412</v>
      </c>
      <c r="BI158" s="863" t="s">
        <v>3412</v>
      </c>
      <c r="BJ158" s="863" t="s">
        <v>3412</v>
      </c>
      <c r="BK158" s="863" t="s">
        <v>3412</v>
      </c>
      <c r="BL158" s="863" t="s">
        <v>3412</v>
      </c>
      <c r="BM158" s="863" t="s">
        <v>3412</v>
      </c>
      <c r="BN158" s="863" t="s">
        <v>3412</v>
      </c>
    </row>
    <row r="159" spans="1:66" ht="12.75" hidden="1">
      <c r="A159" s="860"/>
      <c r="B159" s="861" t="s">
        <v>12739</v>
      </c>
      <c r="C159" s="862"/>
      <c r="D159" s="865">
        <v>7122488200</v>
      </c>
      <c r="E159" s="865">
        <v>0</v>
      </c>
      <c r="F159" s="865">
        <v>7122488200</v>
      </c>
      <c r="G159" s="865">
        <v>7122488200</v>
      </c>
      <c r="H159" s="865">
        <v>0</v>
      </c>
      <c r="I159" s="865" t="s">
        <v>3412</v>
      </c>
      <c r="J159" s="865" t="s">
        <v>3412</v>
      </c>
      <c r="K159" s="865" t="s">
        <v>3412</v>
      </c>
      <c r="L159" s="865" t="s">
        <v>3412</v>
      </c>
      <c r="M159" s="865" t="s">
        <v>3412</v>
      </c>
      <c r="N159" s="865" t="s">
        <v>3412</v>
      </c>
      <c r="O159" s="865" t="s">
        <v>3412</v>
      </c>
      <c r="P159" s="865" t="s">
        <v>3412</v>
      </c>
      <c r="Q159" s="865" t="s">
        <v>3412</v>
      </c>
      <c r="R159" s="865" t="s">
        <v>3412</v>
      </c>
      <c r="S159" s="865" t="s">
        <v>3412</v>
      </c>
      <c r="T159" s="865" t="s">
        <v>3412</v>
      </c>
      <c r="U159" s="865" t="s">
        <v>3412</v>
      </c>
      <c r="V159" s="865" t="s">
        <v>3412</v>
      </c>
      <c r="W159" s="865" t="s">
        <v>3412</v>
      </c>
      <c r="X159" s="865" t="s">
        <v>3412</v>
      </c>
      <c r="Y159" s="865" t="s">
        <v>3412</v>
      </c>
      <c r="Z159" s="865" t="s">
        <v>3412</v>
      </c>
      <c r="AA159" s="865" t="s">
        <v>3412</v>
      </c>
      <c r="AB159" s="865" t="s">
        <v>3412</v>
      </c>
      <c r="AC159" s="865" t="s">
        <v>3412</v>
      </c>
      <c r="AD159" s="865" t="s">
        <v>3412</v>
      </c>
      <c r="AE159" s="865" t="s">
        <v>3412</v>
      </c>
      <c r="AF159" s="865" t="s">
        <v>3412</v>
      </c>
      <c r="AG159" s="865" t="s">
        <v>3412</v>
      </c>
      <c r="AH159" s="865" t="s">
        <v>3412</v>
      </c>
      <c r="AI159" s="865" t="s">
        <v>3412</v>
      </c>
      <c r="AJ159" s="865" t="s">
        <v>3412</v>
      </c>
      <c r="AK159" s="865" t="s">
        <v>3412</v>
      </c>
      <c r="AL159" s="865" t="s">
        <v>3412</v>
      </c>
      <c r="AM159" s="865" t="s">
        <v>3412</v>
      </c>
      <c r="AN159" s="865" t="s">
        <v>3412</v>
      </c>
      <c r="AO159" s="865" t="s">
        <v>3412</v>
      </c>
      <c r="AP159" s="865" t="s">
        <v>3412</v>
      </c>
      <c r="AQ159" s="865" t="s">
        <v>3412</v>
      </c>
      <c r="AR159" s="865" t="s">
        <v>3412</v>
      </c>
      <c r="AS159" s="865" t="s">
        <v>3412</v>
      </c>
      <c r="AT159" s="865" t="s">
        <v>3412</v>
      </c>
      <c r="AU159" s="865" t="s">
        <v>3412</v>
      </c>
      <c r="AV159" s="865" t="s">
        <v>3412</v>
      </c>
      <c r="AW159" s="865" t="s">
        <v>3412</v>
      </c>
      <c r="AX159" s="865" t="s">
        <v>3412</v>
      </c>
      <c r="AY159" s="865" t="s">
        <v>3412</v>
      </c>
      <c r="AZ159" s="865" t="s">
        <v>3412</v>
      </c>
      <c r="BA159" s="865" t="s">
        <v>3412</v>
      </c>
      <c r="BB159" s="865" t="s">
        <v>3412</v>
      </c>
      <c r="BC159" s="865" t="s">
        <v>3412</v>
      </c>
      <c r="BD159" s="865" t="s">
        <v>3412</v>
      </c>
      <c r="BE159" s="865" t="s">
        <v>3412</v>
      </c>
      <c r="BF159" s="865" t="s">
        <v>3412</v>
      </c>
      <c r="BG159" s="865" t="s">
        <v>3412</v>
      </c>
      <c r="BH159" s="865" t="s">
        <v>3412</v>
      </c>
      <c r="BI159" s="865" t="s">
        <v>3412</v>
      </c>
      <c r="BJ159" s="865" t="s">
        <v>3412</v>
      </c>
      <c r="BK159" s="865" t="s">
        <v>3412</v>
      </c>
      <c r="BL159" s="865" t="s">
        <v>3412</v>
      </c>
      <c r="BM159" s="865" t="s">
        <v>3412</v>
      </c>
      <c r="BN159" s="865" t="s">
        <v>3412</v>
      </c>
    </row>
    <row r="160" spans="1:66" ht="12.75" hidden="1">
      <c r="A160" s="860"/>
      <c r="B160" s="861" t="s">
        <v>12740</v>
      </c>
      <c r="C160" s="862"/>
      <c r="D160" s="865">
        <v>0</v>
      </c>
      <c r="E160" s="865">
        <v>0</v>
      </c>
      <c r="F160" s="865">
        <v>0</v>
      </c>
      <c r="G160" s="865">
        <v>0</v>
      </c>
      <c r="H160" s="865">
        <v>0</v>
      </c>
      <c r="I160" s="865" t="s">
        <v>3412</v>
      </c>
      <c r="J160" s="865" t="s">
        <v>3412</v>
      </c>
      <c r="K160" s="865" t="s">
        <v>3412</v>
      </c>
      <c r="L160" s="865" t="s">
        <v>3412</v>
      </c>
      <c r="M160" s="865" t="s">
        <v>3412</v>
      </c>
      <c r="N160" s="865" t="s">
        <v>3412</v>
      </c>
      <c r="O160" s="865" t="s">
        <v>3412</v>
      </c>
      <c r="P160" s="865" t="s">
        <v>3412</v>
      </c>
      <c r="Q160" s="865" t="s">
        <v>3412</v>
      </c>
      <c r="R160" s="865" t="s">
        <v>3412</v>
      </c>
      <c r="S160" s="865" t="s">
        <v>3412</v>
      </c>
      <c r="T160" s="865" t="s">
        <v>3412</v>
      </c>
      <c r="U160" s="865" t="s">
        <v>3412</v>
      </c>
      <c r="V160" s="865" t="s">
        <v>3412</v>
      </c>
      <c r="W160" s="865" t="s">
        <v>3412</v>
      </c>
      <c r="X160" s="865" t="s">
        <v>3412</v>
      </c>
      <c r="Y160" s="865" t="s">
        <v>3412</v>
      </c>
      <c r="Z160" s="865" t="s">
        <v>3412</v>
      </c>
      <c r="AA160" s="865" t="s">
        <v>3412</v>
      </c>
      <c r="AB160" s="865" t="s">
        <v>3412</v>
      </c>
      <c r="AC160" s="865" t="s">
        <v>3412</v>
      </c>
      <c r="AD160" s="865" t="s">
        <v>3412</v>
      </c>
      <c r="AE160" s="865" t="s">
        <v>3412</v>
      </c>
      <c r="AF160" s="865" t="s">
        <v>3412</v>
      </c>
      <c r="AG160" s="865" t="s">
        <v>3412</v>
      </c>
      <c r="AH160" s="865" t="s">
        <v>3412</v>
      </c>
      <c r="AI160" s="865" t="s">
        <v>3412</v>
      </c>
      <c r="AJ160" s="865" t="s">
        <v>3412</v>
      </c>
      <c r="AK160" s="865" t="s">
        <v>3412</v>
      </c>
      <c r="AL160" s="865" t="s">
        <v>3412</v>
      </c>
      <c r="AM160" s="865" t="s">
        <v>3412</v>
      </c>
      <c r="AN160" s="865" t="s">
        <v>3412</v>
      </c>
      <c r="AO160" s="865" t="s">
        <v>3412</v>
      </c>
      <c r="AP160" s="865" t="s">
        <v>3412</v>
      </c>
      <c r="AQ160" s="865" t="s">
        <v>3412</v>
      </c>
      <c r="AR160" s="865" t="s">
        <v>3412</v>
      </c>
      <c r="AS160" s="865" t="s">
        <v>3412</v>
      </c>
      <c r="AT160" s="865" t="s">
        <v>3412</v>
      </c>
      <c r="AU160" s="865" t="s">
        <v>3412</v>
      </c>
      <c r="AV160" s="865" t="s">
        <v>3412</v>
      </c>
      <c r="AW160" s="865" t="s">
        <v>3412</v>
      </c>
      <c r="AX160" s="865" t="s">
        <v>3412</v>
      </c>
      <c r="AY160" s="865" t="s">
        <v>3412</v>
      </c>
      <c r="AZ160" s="865" t="s">
        <v>3412</v>
      </c>
      <c r="BA160" s="865" t="s">
        <v>3412</v>
      </c>
      <c r="BB160" s="865" t="s">
        <v>3412</v>
      </c>
      <c r="BC160" s="865" t="s">
        <v>3412</v>
      </c>
      <c r="BD160" s="865" t="s">
        <v>3412</v>
      </c>
      <c r="BE160" s="865" t="s">
        <v>3412</v>
      </c>
      <c r="BF160" s="865" t="s">
        <v>3412</v>
      </c>
      <c r="BG160" s="865" t="s">
        <v>3412</v>
      </c>
      <c r="BH160" s="865" t="s">
        <v>3412</v>
      </c>
      <c r="BI160" s="865" t="s">
        <v>3412</v>
      </c>
      <c r="BJ160" s="865" t="s">
        <v>3412</v>
      </c>
      <c r="BK160" s="865" t="s">
        <v>3412</v>
      </c>
      <c r="BL160" s="865" t="s">
        <v>3412</v>
      </c>
      <c r="BM160" s="865" t="s">
        <v>3412</v>
      </c>
      <c r="BN160" s="865" t="s">
        <v>3412</v>
      </c>
    </row>
    <row r="161" spans="1:66" ht="12.75" hidden="1">
      <c r="A161" s="860"/>
      <c r="B161" s="860" t="s">
        <v>12741</v>
      </c>
      <c r="C161" s="864"/>
      <c r="D161" s="863">
        <v>0</v>
      </c>
      <c r="E161" s="863">
        <v>0</v>
      </c>
      <c r="F161" s="863">
        <v>0</v>
      </c>
      <c r="G161" s="863">
        <v>0</v>
      </c>
      <c r="H161" s="863">
        <v>0</v>
      </c>
      <c r="I161" s="863" t="s">
        <v>3412</v>
      </c>
      <c r="J161" s="863" t="s">
        <v>3412</v>
      </c>
      <c r="K161" s="863" t="s">
        <v>3412</v>
      </c>
      <c r="L161" s="863" t="s">
        <v>3412</v>
      </c>
      <c r="M161" s="863" t="s">
        <v>3412</v>
      </c>
      <c r="N161" s="863" t="s">
        <v>3412</v>
      </c>
      <c r="O161" s="863" t="s">
        <v>3412</v>
      </c>
      <c r="P161" s="863" t="s">
        <v>3412</v>
      </c>
      <c r="Q161" s="863" t="s">
        <v>3412</v>
      </c>
      <c r="R161" s="863" t="s">
        <v>3412</v>
      </c>
      <c r="S161" s="863" t="s">
        <v>3412</v>
      </c>
      <c r="T161" s="863" t="s">
        <v>3412</v>
      </c>
      <c r="U161" s="863" t="s">
        <v>3412</v>
      </c>
      <c r="V161" s="863" t="s">
        <v>3412</v>
      </c>
      <c r="W161" s="863" t="s">
        <v>3412</v>
      </c>
      <c r="X161" s="863" t="s">
        <v>3412</v>
      </c>
      <c r="Y161" s="863" t="s">
        <v>3412</v>
      </c>
      <c r="Z161" s="863" t="s">
        <v>3412</v>
      </c>
      <c r="AA161" s="863" t="s">
        <v>3412</v>
      </c>
      <c r="AB161" s="863" t="s">
        <v>3412</v>
      </c>
      <c r="AC161" s="863" t="s">
        <v>3412</v>
      </c>
      <c r="AD161" s="863" t="s">
        <v>3412</v>
      </c>
      <c r="AE161" s="863" t="s">
        <v>3412</v>
      </c>
      <c r="AF161" s="863" t="s">
        <v>3412</v>
      </c>
      <c r="AG161" s="863" t="s">
        <v>3412</v>
      </c>
      <c r="AH161" s="863" t="s">
        <v>3412</v>
      </c>
      <c r="AI161" s="863" t="s">
        <v>3412</v>
      </c>
      <c r="AJ161" s="863" t="s">
        <v>3412</v>
      </c>
      <c r="AK161" s="863" t="s">
        <v>3412</v>
      </c>
      <c r="AL161" s="863" t="s">
        <v>3412</v>
      </c>
      <c r="AM161" s="863" t="s">
        <v>3412</v>
      </c>
      <c r="AN161" s="863" t="s">
        <v>3412</v>
      </c>
      <c r="AO161" s="863" t="s">
        <v>3412</v>
      </c>
      <c r="AP161" s="863" t="s">
        <v>3412</v>
      </c>
      <c r="AQ161" s="863" t="s">
        <v>3412</v>
      </c>
      <c r="AR161" s="863" t="s">
        <v>3412</v>
      </c>
      <c r="AS161" s="863" t="s">
        <v>3412</v>
      </c>
      <c r="AT161" s="863" t="s">
        <v>3412</v>
      </c>
      <c r="AU161" s="863" t="s">
        <v>3412</v>
      </c>
      <c r="AV161" s="863" t="s">
        <v>3412</v>
      </c>
      <c r="AW161" s="863" t="s">
        <v>3412</v>
      </c>
      <c r="AX161" s="863" t="s">
        <v>3412</v>
      </c>
      <c r="AY161" s="863" t="s">
        <v>3412</v>
      </c>
      <c r="AZ161" s="863" t="s">
        <v>3412</v>
      </c>
      <c r="BA161" s="863" t="s">
        <v>3412</v>
      </c>
      <c r="BB161" s="863" t="s">
        <v>3412</v>
      </c>
      <c r="BC161" s="863" t="s">
        <v>3412</v>
      </c>
      <c r="BD161" s="863" t="s">
        <v>3412</v>
      </c>
      <c r="BE161" s="863" t="s">
        <v>3412</v>
      </c>
      <c r="BF161" s="863" t="s">
        <v>3412</v>
      </c>
      <c r="BG161" s="863" t="s">
        <v>3412</v>
      </c>
      <c r="BH161" s="863" t="s">
        <v>3412</v>
      </c>
      <c r="BI161" s="863" t="s">
        <v>3412</v>
      </c>
      <c r="BJ161" s="863" t="s">
        <v>3412</v>
      </c>
      <c r="BK161" s="863" t="s">
        <v>3412</v>
      </c>
      <c r="BL161" s="863" t="s">
        <v>3412</v>
      </c>
      <c r="BM161" s="863" t="s">
        <v>3412</v>
      </c>
      <c r="BN161" s="863" t="s">
        <v>3412</v>
      </c>
    </row>
    <row r="162" spans="1:66" ht="12.75" hidden="1">
      <c r="A162" s="860"/>
      <c r="B162" s="861" t="s">
        <v>12742</v>
      </c>
      <c r="C162" s="862"/>
      <c r="D162" s="865">
        <v>0</v>
      </c>
      <c r="E162" s="865">
        <v>0</v>
      </c>
      <c r="F162" s="865">
        <v>0</v>
      </c>
      <c r="G162" s="865">
        <v>0</v>
      </c>
      <c r="H162" s="865">
        <v>0</v>
      </c>
      <c r="I162" s="865" t="s">
        <v>3412</v>
      </c>
      <c r="J162" s="865" t="s">
        <v>3412</v>
      </c>
      <c r="K162" s="865" t="s">
        <v>3412</v>
      </c>
      <c r="L162" s="865" t="s">
        <v>3412</v>
      </c>
      <c r="M162" s="865" t="s">
        <v>3412</v>
      </c>
      <c r="N162" s="865" t="s">
        <v>3412</v>
      </c>
      <c r="O162" s="865" t="s">
        <v>3412</v>
      </c>
      <c r="P162" s="865" t="s">
        <v>3412</v>
      </c>
      <c r="Q162" s="865" t="s">
        <v>3412</v>
      </c>
      <c r="R162" s="865" t="s">
        <v>3412</v>
      </c>
      <c r="S162" s="865" t="s">
        <v>3412</v>
      </c>
      <c r="T162" s="865" t="s">
        <v>3412</v>
      </c>
      <c r="U162" s="865" t="s">
        <v>3412</v>
      </c>
      <c r="V162" s="865" t="s">
        <v>3412</v>
      </c>
      <c r="W162" s="865" t="s">
        <v>3412</v>
      </c>
      <c r="X162" s="865" t="s">
        <v>3412</v>
      </c>
      <c r="Y162" s="865" t="s">
        <v>3412</v>
      </c>
      <c r="Z162" s="865" t="s">
        <v>3412</v>
      </c>
      <c r="AA162" s="865" t="s">
        <v>3412</v>
      </c>
      <c r="AB162" s="865" t="s">
        <v>3412</v>
      </c>
      <c r="AC162" s="865" t="s">
        <v>3412</v>
      </c>
      <c r="AD162" s="865" t="s">
        <v>3412</v>
      </c>
      <c r="AE162" s="865" t="s">
        <v>3412</v>
      </c>
      <c r="AF162" s="865" t="s">
        <v>3412</v>
      </c>
      <c r="AG162" s="865" t="s">
        <v>3412</v>
      </c>
      <c r="AH162" s="865" t="s">
        <v>3412</v>
      </c>
      <c r="AI162" s="865" t="s">
        <v>3412</v>
      </c>
      <c r="AJ162" s="865" t="s">
        <v>3412</v>
      </c>
      <c r="AK162" s="865" t="s">
        <v>3412</v>
      </c>
      <c r="AL162" s="865" t="s">
        <v>3412</v>
      </c>
      <c r="AM162" s="865" t="s">
        <v>3412</v>
      </c>
      <c r="AN162" s="865" t="s">
        <v>3412</v>
      </c>
      <c r="AO162" s="865" t="s">
        <v>3412</v>
      </c>
      <c r="AP162" s="865" t="s">
        <v>3412</v>
      </c>
      <c r="AQ162" s="865" t="s">
        <v>3412</v>
      </c>
      <c r="AR162" s="865" t="s">
        <v>3412</v>
      </c>
      <c r="AS162" s="865" t="s">
        <v>3412</v>
      </c>
      <c r="AT162" s="865" t="s">
        <v>3412</v>
      </c>
      <c r="AU162" s="865" t="s">
        <v>3412</v>
      </c>
      <c r="AV162" s="865" t="s">
        <v>3412</v>
      </c>
      <c r="AW162" s="865" t="s">
        <v>3412</v>
      </c>
      <c r="AX162" s="865" t="s">
        <v>3412</v>
      </c>
      <c r="AY162" s="865" t="s">
        <v>3412</v>
      </c>
      <c r="AZ162" s="865" t="s">
        <v>3412</v>
      </c>
      <c r="BA162" s="865" t="s">
        <v>3412</v>
      </c>
      <c r="BB162" s="865" t="s">
        <v>3412</v>
      </c>
      <c r="BC162" s="865" t="s">
        <v>3412</v>
      </c>
      <c r="BD162" s="865" t="s">
        <v>3412</v>
      </c>
      <c r="BE162" s="865" t="s">
        <v>3412</v>
      </c>
      <c r="BF162" s="865" t="s">
        <v>3412</v>
      </c>
      <c r="BG162" s="865" t="s">
        <v>3412</v>
      </c>
      <c r="BH162" s="865" t="s">
        <v>3412</v>
      </c>
      <c r="BI162" s="865" t="s">
        <v>3412</v>
      </c>
      <c r="BJ162" s="865" t="s">
        <v>3412</v>
      </c>
      <c r="BK162" s="865" t="s">
        <v>3412</v>
      </c>
      <c r="BL162" s="865" t="s">
        <v>3412</v>
      </c>
      <c r="BM162" s="865" t="s">
        <v>3412</v>
      </c>
      <c r="BN162" s="865" t="s">
        <v>3412</v>
      </c>
    </row>
    <row r="163" spans="1:66" ht="12.75" hidden="1">
      <c r="A163" s="860"/>
      <c r="B163" s="861" t="s">
        <v>12743</v>
      </c>
      <c r="C163" s="862"/>
      <c r="D163" s="865">
        <v>0</v>
      </c>
      <c r="E163" s="865">
        <v>0</v>
      </c>
      <c r="F163" s="865">
        <v>0</v>
      </c>
      <c r="G163" s="865">
        <v>0</v>
      </c>
      <c r="H163" s="865">
        <v>0</v>
      </c>
      <c r="I163" s="865" t="s">
        <v>3412</v>
      </c>
      <c r="J163" s="865" t="s">
        <v>3412</v>
      </c>
      <c r="K163" s="865" t="s">
        <v>3412</v>
      </c>
      <c r="L163" s="865" t="s">
        <v>3412</v>
      </c>
      <c r="M163" s="865" t="s">
        <v>3412</v>
      </c>
      <c r="N163" s="865" t="s">
        <v>3412</v>
      </c>
      <c r="O163" s="865" t="s">
        <v>3412</v>
      </c>
      <c r="P163" s="865" t="s">
        <v>3412</v>
      </c>
      <c r="Q163" s="865" t="s">
        <v>3412</v>
      </c>
      <c r="R163" s="865" t="s">
        <v>3412</v>
      </c>
      <c r="S163" s="865" t="s">
        <v>3412</v>
      </c>
      <c r="T163" s="865" t="s">
        <v>3412</v>
      </c>
      <c r="U163" s="865" t="s">
        <v>3412</v>
      </c>
      <c r="V163" s="865" t="s">
        <v>3412</v>
      </c>
      <c r="W163" s="865" t="s">
        <v>3412</v>
      </c>
      <c r="X163" s="865" t="s">
        <v>3412</v>
      </c>
      <c r="Y163" s="865" t="s">
        <v>3412</v>
      </c>
      <c r="Z163" s="865" t="s">
        <v>3412</v>
      </c>
      <c r="AA163" s="865" t="s">
        <v>3412</v>
      </c>
      <c r="AB163" s="865" t="s">
        <v>3412</v>
      </c>
      <c r="AC163" s="865" t="s">
        <v>3412</v>
      </c>
      <c r="AD163" s="865" t="s">
        <v>3412</v>
      </c>
      <c r="AE163" s="865" t="s">
        <v>3412</v>
      </c>
      <c r="AF163" s="865" t="s">
        <v>3412</v>
      </c>
      <c r="AG163" s="865" t="s">
        <v>3412</v>
      </c>
      <c r="AH163" s="865" t="s">
        <v>3412</v>
      </c>
      <c r="AI163" s="865" t="s">
        <v>3412</v>
      </c>
      <c r="AJ163" s="865" t="s">
        <v>3412</v>
      </c>
      <c r="AK163" s="865" t="s">
        <v>3412</v>
      </c>
      <c r="AL163" s="865" t="s">
        <v>3412</v>
      </c>
      <c r="AM163" s="865" t="s">
        <v>3412</v>
      </c>
      <c r="AN163" s="865" t="s">
        <v>3412</v>
      </c>
      <c r="AO163" s="865" t="s">
        <v>3412</v>
      </c>
      <c r="AP163" s="865" t="s">
        <v>3412</v>
      </c>
      <c r="AQ163" s="865" t="s">
        <v>3412</v>
      </c>
      <c r="AR163" s="865" t="s">
        <v>3412</v>
      </c>
      <c r="AS163" s="865" t="s">
        <v>3412</v>
      </c>
      <c r="AT163" s="865" t="s">
        <v>3412</v>
      </c>
      <c r="AU163" s="865" t="s">
        <v>3412</v>
      </c>
      <c r="AV163" s="865" t="s">
        <v>3412</v>
      </c>
      <c r="AW163" s="865" t="s">
        <v>3412</v>
      </c>
      <c r="AX163" s="865" t="s">
        <v>3412</v>
      </c>
      <c r="AY163" s="865" t="s">
        <v>3412</v>
      </c>
      <c r="AZ163" s="865" t="s">
        <v>3412</v>
      </c>
      <c r="BA163" s="865" t="s">
        <v>3412</v>
      </c>
      <c r="BB163" s="865" t="s">
        <v>3412</v>
      </c>
      <c r="BC163" s="865" t="s">
        <v>3412</v>
      </c>
      <c r="BD163" s="865" t="s">
        <v>3412</v>
      </c>
      <c r="BE163" s="865" t="s">
        <v>3412</v>
      </c>
      <c r="BF163" s="865" t="s">
        <v>3412</v>
      </c>
      <c r="BG163" s="865" t="s">
        <v>3412</v>
      </c>
      <c r="BH163" s="865" t="s">
        <v>3412</v>
      </c>
      <c r="BI163" s="865" t="s">
        <v>3412</v>
      </c>
      <c r="BJ163" s="865" t="s">
        <v>3412</v>
      </c>
      <c r="BK163" s="865" t="s">
        <v>3412</v>
      </c>
      <c r="BL163" s="865" t="s">
        <v>3412</v>
      </c>
      <c r="BM163" s="865" t="s">
        <v>3412</v>
      </c>
      <c r="BN163" s="865" t="s">
        <v>3412</v>
      </c>
    </row>
    <row r="164" spans="1:66" ht="12.75" hidden="1">
      <c r="A164" s="860"/>
      <c r="B164" s="861" t="s">
        <v>12744</v>
      </c>
      <c r="C164" s="862"/>
      <c r="D164" s="865">
        <v>0</v>
      </c>
      <c r="E164" s="865">
        <v>0</v>
      </c>
      <c r="F164" s="865">
        <v>0</v>
      </c>
      <c r="G164" s="865">
        <v>0</v>
      </c>
      <c r="H164" s="865">
        <v>0</v>
      </c>
      <c r="I164" s="865" t="s">
        <v>3412</v>
      </c>
      <c r="J164" s="865" t="s">
        <v>3412</v>
      </c>
      <c r="K164" s="865" t="s">
        <v>3412</v>
      </c>
      <c r="L164" s="865" t="s">
        <v>3412</v>
      </c>
      <c r="M164" s="865" t="s">
        <v>3412</v>
      </c>
      <c r="N164" s="865" t="s">
        <v>3412</v>
      </c>
      <c r="O164" s="865" t="s">
        <v>3412</v>
      </c>
      <c r="P164" s="865" t="s">
        <v>3412</v>
      </c>
      <c r="Q164" s="865" t="s">
        <v>3412</v>
      </c>
      <c r="R164" s="865" t="s">
        <v>3412</v>
      </c>
      <c r="S164" s="865" t="s">
        <v>3412</v>
      </c>
      <c r="T164" s="865" t="s">
        <v>3412</v>
      </c>
      <c r="U164" s="865" t="s">
        <v>3412</v>
      </c>
      <c r="V164" s="865" t="s">
        <v>3412</v>
      </c>
      <c r="W164" s="865" t="s">
        <v>3412</v>
      </c>
      <c r="X164" s="865" t="s">
        <v>3412</v>
      </c>
      <c r="Y164" s="865" t="s">
        <v>3412</v>
      </c>
      <c r="Z164" s="865" t="s">
        <v>3412</v>
      </c>
      <c r="AA164" s="865" t="s">
        <v>3412</v>
      </c>
      <c r="AB164" s="865" t="s">
        <v>3412</v>
      </c>
      <c r="AC164" s="865" t="s">
        <v>3412</v>
      </c>
      <c r="AD164" s="865" t="s">
        <v>3412</v>
      </c>
      <c r="AE164" s="865" t="s">
        <v>3412</v>
      </c>
      <c r="AF164" s="865" t="s">
        <v>3412</v>
      </c>
      <c r="AG164" s="865" t="s">
        <v>3412</v>
      </c>
      <c r="AH164" s="865" t="s">
        <v>3412</v>
      </c>
      <c r="AI164" s="865" t="s">
        <v>3412</v>
      </c>
      <c r="AJ164" s="865" t="s">
        <v>3412</v>
      </c>
      <c r="AK164" s="865" t="s">
        <v>3412</v>
      </c>
      <c r="AL164" s="865" t="s">
        <v>3412</v>
      </c>
      <c r="AM164" s="865" t="s">
        <v>3412</v>
      </c>
      <c r="AN164" s="865" t="s">
        <v>3412</v>
      </c>
      <c r="AO164" s="865" t="s">
        <v>3412</v>
      </c>
      <c r="AP164" s="865" t="s">
        <v>3412</v>
      </c>
      <c r="AQ164" s="865" t="s">
        <v>3412</v>
      </c>
      <c r="AR164" s="865" t="s">
        <v>3412</v>
      </c>
      <c r="AS164" s="865" t="s">
        <v>3412</v>
      </c>
      <c r="AT164" s="865" t="s">
        <v>3412</v>
      </c>
      <c r="AU164" s="865" t="s">
        <v>3412</v>
      </c>
      <c r="AV164" s="865" t="s">
        <v>3412</v>
      </c>
      <c r="AW164" s="865" t="s">
        <v>3412</v>
      </c>
      <c r="AX164" s="865" t="s">
        <v>3412</v>
      </c>
      <c r="AY164" s="865" t="s">
        <v>3412</v>
      </c>
      <c r="AZ164" s="865" t="s">
        <v>3412</v>
      </c>
      <c r="BA164" s="865" t="s">
        <v>3412</v>
      </c>
      <c r="BB164" s="865" t="s">
        <v>3412</v>
      </c>
      <c r="BC164" s="865" t="s">
        <v>3412</v>
      </c>
      <c r="BD164" s="865" t="s">
        <v>3412</v>
      </c>
      <c r="BE164" s="865" t="s">
        <v>3412</v>
      </c>
      <c r="BF164" s="865" t="s">
        <v>3412</v>
      </c>
      <c r="BG164" s="865" t="s">
        <v>3412</v>
      </c>
      <c r="BH164" s="865" t="s">
        <v>3412</v>
      </c>
      <c r="BI164" s="865" t="s">
        <v>3412</v>
      </c>
      <c r="BJ164" s="865" t="s">
        <v>3412</v>
      </c>
      <c r="BK164" s="865" t="s">
        <v>3412</v>
      </c>
      <c r="BL164" s="865" t="s">
        <v>3412</v>
      </c>
      <c r="BM164" s="865" t="s">
        <v>3412</v>
      </c>
      <c r="BN164" s="865" t="s">
        <v>3412</v>
      </c>
    </row>
    <row r="165" spans="1:66" ht="12.75">
      <c r="A165" s="860" t="s">
        <v>13297</v>
      </c>
      <c r="B165" s="861" t="s">
        <v>12745</v>
      </c>
      <c r="C165" s="862" t="s">
        <v>6078</v>
      </c>
      <c r="D165" s="865">
        <v>0</v>
      </c>
      <c r="E165" s="865">
        <v>0</v>
      </c>
      <c r="F165" s="865">
        <v>0</v>
      </c>
      <c r="G165" s="865">
        <v>0</v>
      </c>
      <c r="H165" s="865">
        <v>0</v>
      </c>
      <c r="I165" s="865" t="s">
        <v>3412</v>
      </c>
      <c r="J165" s="865" t="s">
        <v>3412</v>
      </c>
      <c r="K165" s="865" t="s">
        <v>3412</v>
      </c>
      <c r="L165" s="865" t="s">
        <v>3412</v>
      </c>
      <c r="M165" s="865" t="s">
        <v>3412</v>
      </c>
      <c r="N165" s="865" t="s">
        <v>3412</v>
      </c>
      <c r="O165" s="865" t="s">
        <v>3412</v>
      </c>
      <c r="P165" s="865" t="s">
        <v>3412</v>
      </c>
      <c r="Q165" s="865" t="s">
        <v>3412</v>
      </c>
      <c r="R165" s="865" t="s">
        <v>3412</v>
      </c>
      <c r="S165" s="865" t="s">
        <v>3412</v>
      </c>
      <c r="T165" s="865" t="s">
        <v>3412</v>
      </c>
      <c r="U165" s="865" t="s">
        <v>3412</v>
      </c>
      <c r="V165" s="865" t="s">
        <v>3412</v>
      </c>
      <c r="W165" s="865" t="s">
        <v>3412</v>
      </c>
      <c r="X165" s="865" t="s">
        <v>3412</v>
      </c>
      <c r="Y165" s="865" t="s">
        <v>3412</v>
      </c>
      <c r="Z165" s="865" t="s">
        <v>3412</v>
      </c>
      <c r="AA165" s="865" t="s">
        <v>3412</v>
      </c>
      <c r="AB165" s="865" t="s">
        <v>3412</v>
      </c>
      <c r="AC165" s="865" t="s">
        <v>3412</v>
      </c>
      <c r="AD165" s="865" t="s">
        <v>3412</v>
      </c>
      <c r="AE165" s="865" t="s">
        <v>3412</v>
      </c>
      <c r="AF165" s="865" t="s">
        <v>3412</v>
      </c>
      <c r="AG165" s="865" t="s">
        <v>3412</v>
      </c>
      <c r="AH165" s="865" t="s">
        <v>3412</v>
      </c>
      <c r="AI165" s="865" t="s">
        <v>3412</v>
      </c>
      <c r="AJ165" s="865" t="s">
        <v>3412</v>
      </c>
      <c r="AK165" s="865" t="s">
        <v>3412</v>
      </c>
      <c r="AL165" s="865" t="s">
        <v>3412</v>
      </c>
      <c r="AM165" s="865" t="s">
        <v>3412</v>
      </c>
      <c r="AN165" s="865" t="s">
        <v>3412</v>
      </c>
      <c r="AO165" s="865" t="s">
        <v>3412</v>
      </c>
      <c r="AP165" s="865" t="s">
        <v>3412</v>
      </c>
      <c r="AQ165" s="865" t="s">
        <v>3412</v>
      </c>
      <c r="AR165" s="865" t="s">
        <v>3412</v>
      </c>
      <c r="AS165" s="865" t="s">
        <v>3412</v>
      </c>
      <c r="AT165" s="865" t="s">
        <v>3412</v>
      </c>
      <c r="AU165" s="865" t="s">
        <v>3412</v>
      </c>
      <c r="AV165" s="865" t="s">
        <v>3412</v>
      </c>
      <c r="AW165" s="865" t="s">
        <v>3412</v>
      </c>
      <c r="AX165" s="865" t="s">
        <v>3412</v>
      </c>
      <c r="AY165" s="865" t="s">
        <v>3412</v>
      </c>
      <c r="AZ165" s="865" t="s">
        <v>3412</v>
      </c>
      <c r="BA165" s="865" t="s">
        <v>3412</v>
      </c>
      <c r="BB165" s="865" t="s">
        <v>3412</v>
      </c>
      <c r="BC165" s="865" t="s">
        <v>3412</v>
      </c>
      <c r="BD165" s="865" t="s">
        <v>3412</v>
      </c>
      <c r="BE165" s="865" t="s">
        <v>3412</v>
      </c>
      <c r="BF165" s="865" t="s">
        <v>3412</v>
      </c>
      <c r="BG165" s="865" t="s">
        <v>3412</v>
      </c>
      <c r="BH165" s="865" t="s">
        <v>3412</v>
      </c>
      <c r="BI165" s="865" t="s">
        <v>3412</v>
      </c>
      <c r="BJ165" s="865" t="s">
        <v>3412</v>
      </c>
      <c r="BK165" s="865" t="s">
        <v>3412</v>
      </c>
      <c r="BL165" s="865" t="s">
        <v>3412</v>
      </c>
      <c r="BM165" s="865" t="s">
        <v>3412</v>
      </c>
      <c r="BN165" s="865" t="s">
        <v>3412</v>
      </c>
    </row>
    <row r="166" spans="1:66" ht="12.75">
      <c r="A166" s="868" t="s">
        <v>13302</v>
      </c>
      <c r="B166" s="861" t="s">
        <v>12747</v>
      </c>
      <c r="C166" s="862" t="s">
        <v>6078</v>
      </c>
      <c r="D166" s="865">
        <v>265609921</v>
      </c>
      <c r="E166" s="865">
        <v>0</v>
      </c>
      <c r="F166" s="865">
        <v>265609921</v>
      </c>
      <c r="G166" s="865">
        <v>265609921</v>
      </c>
      <c r="H166" s="865">
        <v>0</v>
      </c>
      <c r="I166" s="865" t="s">
        <v>3412</v>
      </c>
      <c r="J166" s="865" t="s">
        <v>3412</v>
      </c>
      <c r="K166" s="865" t="s">
        <v>3412</v>
      </c>
      <c r="L166" s="865" t="s">
        <v>3412</v>
      </c>
      <c r="M166" s="865" t="s">
        <v>3412</v>
      </c>
      <c r="N166" s="865" t="s">
        <v>3412</v>
      </c>
      <c r="O166" s="865" t="s">
        <v>3412</v>
      </c>
      <c r="P166" s="865" t="s">
        <v>3412</v>
      </c>
      <c r="Q166" s="865" t="s">
        <v>3412</v>
      </c>
      <c r="R166" s="865" t="s">
        <v>3412</v>
      </c>
      <c r="S166" s="865" t="s">
        <v>3412</v>
      </c>
      <c r="T166" s="865" t="s">
        <v>3412</v>
      </c>
      <c r="U166" s="865" t="s">
        <v>3412</v>
      </c>
      <c r="V166" s="865" t="s">
        <v>3412</v>
      </c>
      <c r="W166" s="865" t="s">
        <v>3412</v>
      </c>
      <c r="X166" s="865" t="s">
        <v>3412</v>
      </c>
      <c r="Y166" s="865" t="s">
        <v>3412</v>
      </c>
      <c r="Z166" s="865" t="s">
        <v>3412</v>
      </c>
      <c r="AA166" s="865" t="s">
        <v>3412</v>
      </c>
      <c r="AB166" s="865" t="s">
        <v>3412</v>
      </c>
      <c r="AC166" s="865" t="s">
        <v>3412</v>
      </c>
      <c r="AD166" s="865" t="s">
        <v>3412</v>
      </c>
      <c r="AE166" s="865" t="s">
        <v>3412</v>
      </c>
      <c r="AF166" s="865" t="s">
        <v>3412</v>
      </c>
      <c r="AG166" s="865" t="s">
        <v>3412</v>
      </c>
      <c r="AH166" s="865" t="s">
        <v>3412</v>
      </c>
      <c r="AI166" s="865" t="s">
        <v>3412</v>
      </c>
      <c r="AJ166" s="865" t="s">
        <v>3412</v>
      </c>
      <c r="AK166" s="865" t="s">
        <v>3412</v>
      </c>
      <c r="AL166" s="865" t="s">
        <v>3412</v>
      </c>
      <c r="AM166" s="865" t="s">
        <v>3412</v>
      </c>
      <c r="AN166" s="865" t="s">
        <v>3412</v>
      </c>
      <c r="AO166" s="865" t="s">
        <v>3412</v>
      </c>
      <c r="AP166" s="865" t="s">
        <v>3412</v>
      </c>
      <c r="AQ166" s="865" t="s">
        <v>3412</v>
      </c>
      <c r="AR166" s="865" t="s">
        <v>3412</v>
      </c>
      <c r="AS166" s="865" t="s">
        <v>3412</v>
      </c>
      <c r="AT166" s="865" t="s">
        <v>3412</v>
      </c>
      <c r="AU166" s="865" t="s">
        <v>3412</v>
      </c>
      <c r="AV166" s="865" t="s">
        <v>3412</v>
      </c>
      <c r="AW166" s="865" t="s">
        <v>3412</v>
      </c>
      <c r="AX166" s="865" t="s">
        <v>3412</v>
      </c>
      <c r="AY166" s="865" t="s">
        <v>3412</v>
      </c>
      <c r="AZ166" s="865" t="s">
        <v>3412</v>
      </c>
      <c r="BA166" s="865" t="s">
        <v>3412</v>
      </c>
      <c r="BB166" s="865" t="s">
        <v>3412</v>
      </c>
      <c r="BC166" s="865" t="s">
        <v>3412</v>
      </c>
      <c r="BD166" s="865" t="s">
        <v>3412</v>
      </c>
      <c r="BE166" s="865" t="s">
        <v>3412</v>
      </c>
      <c r="BF166" s="865" t="s">
        <v>3412</v>
      </c>
      <c r="BG166" s="865" t="s">
        <v>3412</v>
      </c>
      <c r="BH166" s="865" t="s">
        <v>3412</v>
      </c>
      <c r="BI166" s="865" t="s">
        <v>3412</v>
      </c>
      <c r="BJ166" s="865" t="s">
        <v>3412</v>
      </c>
      <c r="BK166" s="865" t="s">
        <v>3412</v>
      </c>
      <c r="BL166" s="865" t="s">
        <v>3412</v>
      </c>
      <c r="BM166" s="865" t="s">
        <v>3412</v>
      </c>
      <c r="BN166" s="865" t="s">
        <v>3412</v>
      </c>
    </row>
    <row r="167" spans="1:66" ht="12.75">
      <c r="A167" s="868" t="s">
        <v>11925</v>
      </c>
      <c r="B167" s="861" t="s">
        <v>12749</v>
      </c>
      <c r="C167" s="862" t="s">
        <v>6078</v>
      </c>
      <c r="D167" s="865">
        <v>0</v>
      </c>
      <c r="E167" s="865">
        <v>0</v>
      </c>
      <c r="F167" s="865">
        <v>0</v>
      </c>
      <c r="G167" s="865">
        <v>0</v>
      </c>
      <c r="H167" s="865">
        <v>0</v>
      </c>
      <c r="I167" s="865" t="s">
        <v>3412</v>
      </c>
      <c r="J167" s="865" t="s">
        <v>3412</v>
      </c>
      <c r="K167" s="865" t="s">
        <v>3412</v>
      </c>
      <c r="L167" s="865" t="s">
        <v>3412</v>
      </c>
      <c r="M167" s="865" t="s">
        <v>3412</v>
      </c>
      <c r="N167" s="865" t="s">
        <v>3412</v>
      </c>
      <c r="O167" s="865" t="s">
        <v>3412</v>
      </c>
      <c r="P167" s="865" t="s">
        <v>3412</v>
      </c>
      <c r="Q167" s="865" t="s">
        <v>3412</v>
      </c>
      <c r="R167" s="865" t="s">
        <v>3412</v>
      </c>
      <c r="S167" s="865" t="s">
        <v>3412</v>
      </c>
      <c r="T167" s="865" t="s">
        <v>3412</v>
      </c>
      <c r="U167" s="865" t="s">
        <v>3412</v>
      </c>
      <c r="V167" s="865" t="s">
        <v>3412</v>
      </c>
      <c r="W167" s="865" t="s">
        <v>3412</v>
      </c>
      <c r="X167" s="865" t="s">
        <v>3412</v>
      </c>
      <c r="Y167" s="865" t="s">
        <v>3412</v>
      </c>
      <c r="Z167" s="865" t="s">
        <v>3412</v>
      </c>
      <c r="AA167" s="865" t="s">
        <v>3412</v>
      </c>
      <c r="AB167" s="865" t="s">
        <v>3412</v>
      </c>
      <c r="AC167" s="865" t="s">
        <v>3412</v>
      </c>
      <c r="AD167" s="865" t="s">
        <v>3412</v>
      </c>
      <c r="AE167" s="865" t="s">
        <v>3412</v>
      </c>
      <c r="AF167" s="865" t="s">
        <v>3412</v>
      </c>
      <c r="AG167" s="865" t="s">
        <v>3412</v>
      </c>
      <c r="AH167" s="865" t="s">
        <v>3412</v>
      </c>
      <c r="AI167" s="865" t="s">
        <v>3412</v>
      </c>
      <c r="AJ167" s="865" t="s">
        <v>3412</v>
      </c>
      <c r="AK167" s="865" t="s">
        <v>3412</v>
      </c>
      <c r="AL167" s="865" t="s">
        <v>3412</v>
      </c>
      <c r="AM167" s="865" t="s">
        <v>3412</v>
      </c>
      <c r="AN167" s="865" t="s">
        <v>3412</v>
      </c>
      <c r="AO167" s="865" t="s">
        <v>3412</v>
      </c>
      <c r="AP167" s="865" t="s">
        <v>3412</v>
      </c>
      <c r="AQ167" s="865" t="s">
        <v>3412</v>
      </c>
      <c r="AR167" s="865" t="s">
        <v>3412</v>
      </c>
      <c r="AS167" s="865" t="s">
        <v>3412</v>
      </c>
      <c r="AT167" s="865" t="s">
        <v>3412</v>
      </c>
      <c r="AU167" s="865" t="s">
        <v>3412</v>
      </c>
      <c r="AV167" s="865" t="s">
        <v>3412</v>
      </c>
      <c r="AW167" s="865" t="s">
        <v>3412</v>
      </c>
      <c r="AX167" s="865" t="s">
        <v>3412</v>
      </c>
      <c r="AY167" s="865" t="s">
        <v>3412</v>
      </c>
      <c r="AZ167" s="865" t="s">
        <v>3412</v>
      </c>
      <c r="BA167" s="865" t="s">
        <v>3412</v>
      </c>
      <c r="BB167" s="865" t="s">
        <v>3412</v>
      </c>
      <c r="BC167" s="865" t="s">
        <v>3412</v>
      </c>
      <c r="BD167" s="865" t="s">
        <v>3412</v>
      </c>
      <c r="BE167" s="865" t="s">
        <v>3412</v>
      </c>
      <c r="BF167" s="865" t="s">
        <v>3412</v>
      </c>
      <c r="BG167" s="865" t="s">
        <v>3412</v>
      </c>
      <c r="BH167" s="865" t="s">
        <v>3412</v>
      </c>
      <c r="BI167" s="865" t="s">
        <v>3412</v>
      </c>
      <c r="BJ167" s="865" t="s">
        <v>3412</v>
      </c>
      <c r="BK167" s="865" t="s">
        <v>3412</v>
      </c>
      <c r="BL167" s="865" t="s">
        <v>3412</v>
      </c>
      <c r="BM167" s="865" t="s">
        <v>3412</v>
      </c>
      <c r="BN167" s="865" t="s">
        <v>3412</v>
      </c>
    </row>
    <row r="168" spans="1:66" ht="12.75" hidden="1">
      <c r="A168" s="860"/>
      <c r="B168" s="868"/>
      <c r="C168" s="869"/>
      <c r="D168" s="879"/>
      <c r="E168" s="879">
        <v>0</v>
      </c>
      <c r="F168" s="879"/>
      <c r="G168" s="879">
        <v>0</v>
      </c>
      <c r="H168" s="879">
        <v>0</v>
      </c>
      <c r="I168" s="879" t="s">
        <v>3412</v>
      </c>
      <c r="J168" s="879" t="s">
        <v>3412</v>
      </c>
      <c r="K168" s="879" t="s">
        <v>3412</v>
      </c>
      <c r="L168" s="879" t="s">
        <v>3412</v>
      </c>
      <c r="M168" s="879" t="s">
        <v>3412</v>
      </c>
      <c r="N168" s="879" t="s">
        <v>3412</v>
      </c>
      <c r="O168" s="879" t="s">
        <v>3412</v>
      </c>
      <c r="P168" s="879" t="s">
        <v>3412</v>
      </c>
      <c r="Q168" s="879" t="s">
        <v>3412</v>
      </c>
      <c r="R168" s="879" t="s">
        <v>3412</v>
      </c>
      <c r="S168" s="879" t="s">
        <v>3412</v>
      </c>
      <c r="T168" s="879" t="s">
        <v>3412</v>
      </c>
      <c r="U168" s="879" t="s">
        <v>3412</v>
      </c>
      <c r="V168" s="879" t="s">
        <v>3412</v>
      </c>
      <c r="W168" s="879" t="s">
        <v>3412</v>
      </c>
      <c r="X168" s="879" t="s">
        <v>3412</v>
      </c>
      <c r="Y168" s="879" t="s">
        <v>3412</v>
      </c>
      <c r="Z168" s="879" t="s">
        <v>3412</v>
      </c>
      <c r="AA168" s="879" t="s">
        <v>3412</v>
      </c>
      <c r="AB168" s="879" t="s">
        <v>3412</v>
      </c>
      <c r="AC168" s="879" t="s">
        <v>3412</v>
      </c>
      <c r="AD168" s="879" t="s">
        <v>3412</v>
      </c>
      <c r="AE168" s="879" t="s">
        <v>3412</v>
      </c>
      <c r="AF168" s="879" t="s">
        <v>3412</v>
      </c>
      <c r="AG168" s="879" t="s">
        <v>3412</v>
      </c>
      <c r="AH168" s="879" t="s">
        <v>3412</v>
      </c>
      <c r="AI168" s="879" t="s">
        <v>3412</v>
      </c>
      <c r="AJ168" s="879" t="s">
        <v>3412</v>
      </c>
      <c r="AK168" s="879" t="s">
        <v>3412</v>
      </c>
      <c r="AL168" s="879" t="s">
        <v>3412</v>
      </c>
      <c r="AM168" s="879" t="s">
        <v>3412</v>
      </c>
      <c r="AN168" s="879" t="s">
        <v>3412</v>
      </c>
      <c r="AO168" s="879" t="s">
        <v>3412</v>
      </c>
      <c r="AP168" s="879" t="s">
        <v>3412</v>
      </c>
      <c r="AQ168" s="879" t="s">
        <v>3412</v>
      </c>
      <c r="AR168" s="879" t="s">
        <v>3412</v>
      </c>
      <c r="AS168" s="879" t="s">
        <v>3412</v>
      </c>
      <c r="AT168" s="879" t="s">
        <v>3412</v>
      </c>
      <c r="AU168" s="879" t="s">
        <v>3412</v>
      </c>
      <c r="AV168" s="879" t="s">
        <v>3412</v>
      </c>
      <c r="AW168" s="879" t="s">
        <v>3412</v>
      </c>
      <c r="AX168" s="879" t="s">
        <v>3412</v>
      </c>
      <c r="AY168" s="879" t="s">
        <v>3412</v>
      </c>
      <c r="AZ168" s="879" t="s">
        <v>3412</v>
      </c>
      <c r="BA168" s="879" t="s">
        <v>3412</v>
      </c>
      <c r="BB168" s="879" t="s">
        <v>3412</v>
      </c>
      <c r="BC168" s="879" t="s">
        <v>3412</v>
      </c>
      <c r="BD168" s="879" t="s">
        <v>3412</v>
      </c>
      <c r="BE168" s="879" t="s">
        <v>3412</v>
      </c>
      <c r="BF168" s="879" t="s">
        <v>3412</v>
      </c>
      <c r="BG168" s="879" t="s">
        <v>3412</v>
      </c>
      <c r="BH168" s="879" t="s">
        <v>3412</v>
      </c>
      <c r="BI168" s="879" t="s">
        <v>3412</v>
      </c>
      <c r="BJ168" s="879" t="s">
        <v>3412</v>
      </c>
      <c r="BK168" s="879" t="s">
        <v>3412</v>
      </c>
      <c r="BL168" s="879" t="s">
        <v>3412</v>
      </c>
      <c r="BM168" s="879" t="s">
        <v>3412</v>
      </c>
      <c r="BN168" s="879" t="s">
        <v>3412</v>
      </c>
    </row>
    <row r="169" spans="1:66" ht="12.75">
      <c r="A169" s="858" t="s">
        <v>1727</v>
      </c>
      <c r="B169" s="858" t="s">
        <v>12751</v>
      </c>
      <c r="C169" s="855" t="s">
        <v>6078</v>
      </c>
      <c r="D169" s="859">
        <v>176616252966</v>
      </c>
      <c r="E169" s="859">
        <v>0</v>
      </c>
      <c r="F169" s="859">
        <v>176616252966</v>
      </c>
      <c r="G169" s="859">
        <v>176616252966</v>
      </c>
      <c r="H169" s="859">
        <v>0</v>
      </c>
      <c r="I169" s="859" t="s">
        <v>3412</v>
      </c>
      <c r="J169" s="859" t="s">
        <v>3412</v>
      </c>
      <c r="K169" s="859" t="s">
        <v>3412</v>
      </c>
      <c r="L169" s="859" t="s">
        <v>3412</v>
      </c>
      <c r="M169" s="859" t="s">
        <v>3412</v>
      </c>
      <c r="N169" s="859" t="s">
        <v>3412</v>
      </c>
      <c r="O169" s="859" t="s">
        <v>3412</v>
      </c>
      <c r="P169" s="859" t="s">
        <v>3412</v>
      </c>
      <c r="Q169" s="859" t="s">
        <v>3412</v>
      </c>
      <c r="R169" s="859" t="s">
        <v>3412</v>
      </c>
      <c r="S169" s="859" t="s">
        <v>3412</v>
      </c>
      <c r="T169" s="859" t="s">
        <v>3412</v>
      </c>
      <c r="U169" s="859" t="s">
        <v>3412</v>
      </c>
      <c r="V169" s="859" t="s">
        <v>3412</v>
      </c>
      <c r="W169" s="859" t="s">
        <v>3412</v>
      </c>
      <c r="X169" s="859" t="s">
        <v>3412</v>
      </c>
      <c r="Y169" s="859" t="s">
        <v>3412</v>
      </c>
      <c r="Z169" s="859" t="s">
        <v>3412</v>
      </c>
      <c r="AA169" s="859" t="s">
        <v>3412</v>
      </c>
      <c r="AB169" s="859" t="s">
        <v>3412</v>
      </c>
      <c r="AC169" s="859" t="s">
        <v>3412</v>
      </c>
      <c r="AD169" s="859" t="s">
        <v>3412</v>
      </c>
      <c r="AE169" s="859" t="s">
        <v>3412</v>
      </c>
      <c r="AF169" s="859" t="s">
        <v>3412</v>
      </c>
      <c r="AG169" s="859" t="s">
        <v>3412</v>
      </c>
      <c r="AH169" s="859" t="s">
        <v>3412</v>
      </c>
      <c r="AI169" s="859" t="s">
        <v>3412</v>
      </c>
      <c r="AJ169" s="859" t="s">
        <v>3412</v>
      </c>
      <c r="AK169" s="859" t="s">
        <v>3412</v>
      </c>
      <c r="AL169" s="859" t="s">
        <v>3412</v>
      </c>
      <c r="AM169" s="859" t="s">
        <v>3412</v>
      </c>
      <c r="AN169" s="859" t="s">
        <v>3412</v>
      </c>
      <c r="AO169" s="859" t="s">
        <v>3412</v>
      </c>
      <c r="AP169" s="859" t="s">
        <v>3412</v>
      </c>
      <c r="AQ169" s="859" t="s">
        <v>3412</v>
      </c>
      <c r="AR169" s="859" t="s">
        <v>3412</v>
      </c>
      <c r="AS169" s="859" t="s">
        <v>3412</v>
      </c>
      <c r="AT169" s="859" t="s">
        <v>3412</v>
      </c>
      <c r="AU169" s="859" t="s">
        <v>3412</v>
      </c>
      <c r="AV169" s="859" t="s">
        <v>3412</v>
      </c>
      <c r="AW169" s="859" t="s">
        <v>3412</v>
      </c>
      <c r="AX169" s="859" t="s">
        <v>3412</v>
      </c>
      <c r="AY169" s="859" t="s">
        <v>3412</v>
      </c>
      <c r="AZ169" s="859" t="s">
        <v>3412</v>
      </c>
      <c r="BA169" s="859" t="s">
        <v>3412</v>
      </c>
      <c r="BB169" s="859" t="s">
        <v>3412</v>
      </c>
      <c r="BC169" s="859" t="s">
        <v>3412</v>
      </c>
      <c r="BD169" s="859" t="s">
        <v>3412</v>
      </c>
      <c r="BE169" s="859" t="s">
        <v>3412</v>
      </c>
      <c r="BF169" s="859" t="s">
        <v>3412</v>
      </c>
      <c r="BG169" s="859" t="s">
        <v>3412</v>
      </c>
      <c r="BH169" s="859" t="s">
        <v>3412</v>
      </c>
      <c r="BI169" s="859" t="s">
        <v>3412</v>
      </c>
      <c r="BJ169" s="859" t="s">
        <v>3412</v>
      </c>
      <c r="BK169" s="859" t="s">
        <v>3412</v>
      </c>
      <c r="BL169" s="859" t="s">
        <v>3412</v>
      </c>
      <c r="BM169" s="859" t="s">
        <v>3412</v>
      </c>
      <c r="BN169" s="859" t="s">
        <v>3412</v>
      </c>
    </row>
    <row r="170" spans="1:66" ht="12.75">
      <c r="A170" s="858" t="s">
        <v>531</v>
      </c>
      <c r="B170" s="858" t="s">
        <v>12752</v>
      </c>
      <c r="C170" s="855" t="s">
        <v>6078</v>
      </c>
      <c r="D170" s="859">
        <v>176616252966</v>
      </c>
      <c r="E170" s="859">
        <v>0</v>
      </c>
      <c r="F170" s="859">
        <v>176616252966</v>
      </c>
      <c r="G170" s="859">
        <v>176616252966</v>
      </c>
      <c r="H170" s="859">
        <v>0</v>
      </c>
      <c r="I170" s="859" t="s">
        <v>3412</v>
      </c>
      <c r="J170" s="859" t="s">
        <v>3412</v>
      </c>
      <c r="K170" s="859" t="s">
        <v>3412</v>
      </c>
      <c r="L170" s="859" t="s">
        <v>3412</v>
      </c>
      <c r="M170" s="859" t="s">
        <v>3412</v>
      </c>
      <c r="N170" s="859" t="s">
        <v>3412</v>
      </c>
      <c r="O170" s="859" t="s">
        <v>3412</v>
      </c>
      <c r="P170" s="859" t="s">
        <v>3412</v>
      </c>
      <c r="Q170" s="859" t="s">
        <v>3412</v>
      </c>
      <c r="R170" s="859" t="s">
        <v>3412</v>
      </c>
      <c r="S170" s="859" t="s">
        <v>3412</v>
      </c>
      <c r="T170" s="859" t="s">
        <v>3412</v>
      </c>
      <c r="U170" s="859" t="s">
        <v>3412</v>
      </c>
      <c r="V170" s="859" t="s">
        <v>3412</v>
      </c>
      <c r="W170" s="859" t="s">
        <v>3412</v>
      </c>
      <c r="X170" s="859" t="s">
        <v>3412</v>
      </c>
      <c r="Y170" s="859" t="s">
        <v>3412</v>
      </c>
      <c r="Z170" s="859" t="s">
        <v>3412</v>
      </c>
      <c r="AA170" s="859" t="s">
        <v>3412</v>
      </c>
      <c r="AB170" s="859" t="s">
        <v>3412</v>
      </c>
      <c r="AC170" s="859" t="s">
        <v>3412</v>
      </c>
      <c r="AD170" s="859" t="s">
        <v>3412</v>
      </c>
      <c r="AE170" s="859" t="s">
        <v>3412</v>
      </c>
      <c r="AF170" s="859" t="s">
        <v>3412</v>
      </c>
      <c r="AG170" s="859" t="s">
        <v>3412</v>
      </c>
      <c r="AH170" s="859" t="s">
        <v>3412</v>
      </c>
      <c r="AI170" s="859" t="s">
        <v>3412</v>
      </c>
      <c r="AJ170" s="859" t="s">
        <v>3412</v>
      </c>
      <c r="AK170" s="859" t="s">
        <v>3412</v>
      </c>
      <c r="AL170" s="859" t="s">
        <v>3412</v>
      </c>
      <c r="AM170" s="859" t="s">
        <v>3412</v>
      </c>
      <c r="AN170" s="859" t="s">
        <v>3412</v>
      </c>
      <c r="AO170" s="859" t="s">
        <v>3412</v>
      </c>
      <c r="AP170" s="859" t="s">
        <v>3412</v>
      </c>
      <c r="AQ170" s="859" t="s">
        <v>3412</v>
      </c>
      <c r="AR170" s="859" t="s">
        <v>3412</v>
      </c>
      <c r="AS170" s="859" t="s">
        <v>3412</v>
      </c>
      <c r="AT170" s="859" t="s">
        <v>3412</v>
      </c>
      <c r="AU170" s="859" t="s">
        <v>3412</v>
      </c>
      <c r="AV170" s="859" t="s">
        <v>3412</v>
      </c>
      <c r="AW170" s="859" t="s">
        <v>3412</v>
      </c>
      <c r="AX170" s="859" t="s">
        <v>3412</v>
      </c>
      <c r="AY170" s="859" t="s">
        <v>3412</v>
      </c>
      <c r="AZ170" s="859" t="s">
        <v>3412</v>
      </c>
      <c r="BA170" s="859" t="s">
        <v>3412</v>
      </c>
      <c r="BB170" s="859" t="s">
        <v>3412</v>
      </c>
      <c r="BC170" s="859" t="s">
        <v>3412</v>
      </c>
      <c r="BD170" s="859" t="s">
        <v>3412</v>
      </c>
      <c r="BE170" s="859" t="s">
        <v>3412</v>
      </c>
      <c r="BF170" s="859" t="s">
        <v>3412</v>
      </c>
      <c r="BG170" s="859" t="s">
        <v>3412</v>
      </c>
      <c r="BH170" s="859" t="s">
        <v>3412</v>
      </c>
      <c r="BI170" s="859" t="s">
        <v>3412</v>
      </c>
      <c r="BJ170" s="859" t="s">
        <v>3412</v>
      </c>
      <c r="BK170" s="859" t="s">
        <v>3412</v>
      </c>
      <c r="BL170" s="859" t="s">
        <v>3412</v>
      </c>
      <c r="BM170" s="859" t="s">
        <v>3412</v>
      </c>
      <c r="BN170" s="859" t="s">
        <v>3412</v>
      </c>
    </row>
    <row r="171" spans="1:66" ht="12.75">
      <c r="A171" s="860" t="s">
        <v>533</v>
      </c>
      <c r="B171" s="861" t="s">
        <v>12753</v>
      </c>
      <c r="C171" s="862" t="s">
        <v>6078</v>
      </c>
      <c r="D171" s="865">
        <v>199825298587</v>
      </c>
      <c r="E171" s="865">
        <v>0</v>
      </c>
      <c r="F171" s="865">
        <v>199825298587</v>
      </c>
      <c r="G171" s="865">
        <v>199825298587</v>
      </c>
      <c r="H171" s="865">
        <v>0</v>
      </c>
      <c r="I171" s="865" t="s">
        <v>3412</v>
      </c>
      <c r="J171" s="865" t="s">
        <v>3412</v>
      </c>
      <c r="K171" s="865" t="s">
        <v>3412</v>
      </c>
      <c r="L171" s="865" t="s">
        <v>3412</v>
      </c>
      <c r="M171" s="865" t="s">
        <v>3412</v>
      </c>
      <c r="N171" s="865" t="s">
        <v>3412</v>
      </c>
      <c r="O171" s="865" t="s">
        <v>3412</v>
      </c>
      <c r="P171" s="865" t="s">
        <v>3412</v>
      </c>
      <c r="Q171" s="865" t="s">
        <v>3412</v>
      </c>
      <c r="R171" s="865" t="s">
        <v>3412</v>
      </c>
      <c r="S171" s="865" t="s">
        <v>3412</v>
      </c>
      <c r="T171" s="865" t="s">
        <v>3412</v>
      </c>
      <c r="U171" s="865" t="s">
        <v>3412</v>
      </c>
      <c r="V171" s="865" t="s">
        <v>3412</v>
      </c>
      <c r="W171" s="865" t="s">
        <v>3412</v>
      </c>
      <c r="X171" s="865" t="s">
        <v>3412</v>
      </c>
      <c r="Y171" s="865" t="s">
        <v>3412</v>
      </c>
      <c r="Z171" s="865" t="s">
        <v>3412</v>
      </c>
      <c r="AA171" s="865" t="s">
        <v>3412</v>
      </c>
      <c r="AB171" s="865" t="s">
        <v>3412</v>
      </c>
      <c r="AC171" s="865" t="s">
        <v>3412</v>
      </c>
      <c r="AD171" s="865" t="s">
        <v>3412</v>
      </c>
      <c r="AE171" s="865" t="s">
        <v>3412</v>
      </c>
      <c r="AF171" s="865" t="s">
        <v>3412</v>
      </c>
      <c r="AG171" s="865" t="s">
        <v>3412</v>
      </c>
      <c r="AH171" s="865" t="s">
        <v>3412</v>
      </c>
      <c r="AI171" s="865" t="s">
        <v>3412</v>
      </c>
      <c r="AJ171" s="865" t="s">
        <v>3412</v>
      </c>
      <c r="AK171" s="865" t="s">
        <v>3412</v>
      </c>
      <c r="AL171" s="865" t="s">
        <v>3412</v>
      </c>
      <c r="AM171" s="865" t="s">
        <v>3412</v>
      </c>
      <c r="AN171" s="865" t="s">
        <v>3412</v>
      </c>
      <c r="AO171" s="865" t="s">
        <v>3412</v>
      </c>
      <c r="AP171" s="865" t="s">
        <v>3412</v>
      </c>
      <c r="AQ171" s="865" t="s">
        <v>3412</v>
      </c>
      <c r="AR171" s="865" t="s">
        <v>3412</v>
      </c>
      <c r="AS171" s="865" t="s">
        <v>3412</v>
      </c>
      <c r="AT171" s="865" t="s">
        <v>3412</v>
      </c>
      <c r="AU171" s="865" t="s">
        <v>3412</v>
      </c>
      <c r="AV171" s="865" t="s">
        <v>3412</v>
      </c>
      <c r="AW171" s="865" t="s">
        <v>3412</v>
      </c>
      <c r="AX171" s="865" t="s">
        <v>3412</v>
      </c>
      <c r="AY171" s="865" t="s">
        <v>3412</v>
      </c>
      <c r="AZ171" s="865" t="s">
        <v>3412</v>
      </c>
      <c r="BA171" s="865" t="s">
        <v>3412</v>
      </c>
      <c r="BB171" s="865" t="s">
        <v>3412</v>
      </c>
      <c r="BC171" s="865" t="s">
        <v>3412</v>
      </c>
      <c r="BD171" s="865" t="s">
        <v>3412</v>
      </c>
      <c r="BE171" s="865" t="s">
        <v>3412</v>
      </c>
      <c r="BF171" s="865" t="s">
        <v>3412</v>
      </c>
      <c r="BG171" s="865" t="s">
        <v>3412</v>
      </c>
      <c r="BH171" s="865" t="s">
        <v>3412</v>
      </c>
      <c r="BI171" s="865" t="s">
        <v>3412</v>
      </c>
      <c r="BJ171" s="865" t="s">
        <v>3412</v>
      </c>
      <c r="BK171" s="865" t="s">
        <v>3412</v>
      </c>
      <c r="BL171" s="865" t="s">
        <v>3412</v>
      </c>
      <c r="BM171" s="865" t="s">
        <v>3412</v>
      </c>
      <c r="BN171" s="865" t="s">
        <v>3412</v>
      </c>
    </row>
    <row r="172" spans="1:66" ht="12.75">
      <c r="A172" s="860" t="s">
        <v>661</v>
      </c>
      <c r="B172" s="861" t="s">
        <v>12755</v>
      </c>
      <c r="C172" s="862" t="s">
        <v>6078</v>
      </c>
      <c r="D172" s="865">
        <v>0</v>
      </c>
      <c r="E172" s="865">
        <v>0</v>
      </c>
      <c r="F172" s="865">
        <v>0</v>
      </c>
      <c r="G172" s="865">
        <v>0</v>
      </c>
      <c r="H172" s="865">
        <v>0</v>
      </c>
      <c r="I172" s="865" t="s">
        <v>3412</v>
      </c>
      <c r="J172" s="865" t="s">
        <v>3412</v>
      </c>
      <c r="K172" s="865" t="s">
        <v>3412</v>
      </c>
      <c r="L172" s="865" t="s">
        <v>3412</v>
      </c>
      <c r="M172" s="865" t="s">
        <v>3412</v>
      </c>
      <c r="N172" s="865" t="s">
        <v>3412</v>
      </c>
      <c r="O172" s="865" t="s">
        <v>3412</v>
      </c>
      <c r="P172" s="865" t="s">
        <v>3412</v>
      </c>
      <c r="Q172" s="865" t="s">
        <v>3412</v>
      </c>
      <c r="R172" s="865" t="s">
        <v>3412</v>
      </c>
      <c r="S172" s="865" t="s">
        <v>3412</v>
      </c>
      <c r="T172" s="865" t="s">
        <v>3412</v>
      </c>
      <c r="U172" s="865" t="s">
        <v>3412</v>
      </c>
      <c r="V172" s="865" t="s">
        <v>3412</v>
      </c>
      <c r="W172" s="865" t="s">
        <v>3412</v>
      </c>
      <c r="X172" s="865" t="s">
        <v>3412</v>
      </c>
      <c r="Y172" s="865" t="s">
        <v>3412</v>
      </c>
      <c r="Z172" s="865" t="s">
        <v>3412</v>
      </c>
      <c r="AA172" s="865" t="s">
        <v>3412</v>
      </c>
      <c r="AB172" s="865" t="s">
        <v>3412</v>
      </c>
      <c r="AC172" s="865" t="s">
        <v>3412</v>
      </c>
      <c r="AD172" s="865" t="s">
        <v>3412</v>
      </c>
      <c r="AE172" s="865" t="s">
        <v>3412</v>
      </c>
      <c r="AF172" s="865" t="s">
        <v>3412</v>
      </c>
      <c r="AG172" s="865" t="s">
        <v>3412</v>
      </c>
      <c r="AH172" s="865" t="s">
        <v>3412</v>
      </c>
      <c r="AI172" s="865" t="s">
        <v>3412</v>
      </c>
      <c r="AJ172" s="865" t="s">
        <v>3412</v>
      </c>
      <c r="AK172" s="865" t="s">
        <v>3412</v>
      </c>
      <c r="AL172" s="865" t="s">
        <v>3412</v>
      </c>
      <c r="AM172" s="865" t="s">
        <v>3412</v>
      </c>
      <c r="AN172" s="865" t="s">
        <v>3412</v>
      </c>
      <c r="AO172" s="865" t="s">
        <v>3412</v>
      </c>
      <c r="AP172" s="865" t="s">
        <v>3412</v>
      </c>
      <c r="AQ172" s="865" t="s">
        <v>3412</v>
      </c>
      <c r="AR172" s="865" t="s">
        <v>3412</v>
      </c>
      <c r="AS172" s="865" t="s">
        <v>3412</v>
      </c>
      <c r="AT172" s="865" t="s">
        <v>3412</v>
      </c>
      <c r="AU172" s="865" t="s">
        <v>3412</v>
      </c>
      <c r="AV172" s="865" t="s">
        <v>3412</v>
      </c>
      <c r="AW172" s="865" t="s">
        <v>3412</v>
      </c>
      <c r="AX172" s="865" t="s">
        <v>3412</v>
      </c>
      <c r="AY172" s="865" t="s">
        <v>3412</v>
      </c>
      <c r="AZ172" s="865" t="s">
        <v>3412</v>
      </c>
      <c r="BA172" s="865" t="s">
        <v>3412</v>
      </c>
      <c r="BB172" s="865" t="s">
        <v>3412</v>
      </c>
      <c r="BC172" s="865" t="s">
        <v>3412</v>
      </c>
      <c r="BD172" s="865" t="s">
        <v>3412</v>
      </c>
      <c r="BE172" s="865" t="s">
        <v>3412</v>
      </c>
      <c r="BF172" s="865" t="s">
        <v>3412</v>
      </c>
      <c r="BG172" s="865" t="s">
        <v>3412</v>
      </c>
      <c r="BH172" s="865" t="s">
        <v>3412</v>
      </c>
      <c r="BI172" s="865" t="s">
        <v>3412</v>
      </c>
      <c r="BJ172" s="865" t="s">
        <v>3412</v>
      </c>
      <c r="BK172" s="865" t="s">
        <v>3412</v>
      </c>
      <c r="BL172" s="865" t="s">
        <v>3412</v>
      </c>
      <c r="BM172" s="865" t="s">
        <v>3412</v>
      </c>
      <c r="BN172" s="865" t="s">
        <v>3412</v>
      </c>
    </row>
    <row r="173" spans="1:66" ht="12.75">
      <c r="A173" s="860" t="s">
        <v>12491</v>
      </c>
      <c r="B173" s="861" t="s">
        <v>12756</v>
      </c>
      <c r="C173" s="862" t="s">
        <v>6078</v>
      </c>
      <c r="D173" s="865">
        <v>0</v>
      </c>
      <c r="E173" s="865">
        <v>0</v>
      </c>
      <c r="F173" s="865">
        <v>0</v>
      </c>
      <c r="G173" s="865">
        <v>0</v>
      </c>
      <c r="H173" s="865">
        <v>0</v>
      </c>
      <c r="I173" s="865" t="s">
        <v>3412</v>
      </c>
      <c r="J173" s="865" t="s">
        <v>3412</v>
      </c>
      <c r="K173" s="865" t="s">
        <v>3412</v>
      </c>
      <c r="L173" s="865" t="s">
        <v>3412</v>
      </c>
      <c r="M173" s="865" t="s">
        <v>3412</v>
      </c>
      <c r="N173" s="865" t="s">
        <v>3412</v>
      </c>
      <c r="O173" s="865" t="s">
        <v>3412</v>
      </c>
      <c r="P173" s="865" t="s">
        <v>3412</v>
      </c>
      <c r="Q173" s="865" t="s">
        <v>3412</v>
      </c>
      <c r="R173" s="865" t="s">
        <v>3412</v>
      </c>
      <c r="S173" s="865" t="s">
        <v>3412</v>
      </c>
      <c r="T173" s="865" t="s">
        <v>3412</v>
      </c>
      <c r="U173" s="865" t="s">
        <v>3412</v>
      </c>
      <c r="V173" s="865" t="s">
        <v>3412</v>
      </c>
      <c r="W173" s="865" t="s">
        <v>3412</v>
      </c>
      <c r="X173" s="865" t="s">
        <v>3412</v>
      </c>
      <c r="Y173" s="865" t="s">
        <v>3412</v>
      </c>
      <c r="Z173" s="865" t="s">
        <v>3412</v>
      </c>
      <c r="AA173" s="865" t="s">
        <v>3412</v>
      </c>
      <c r="AB173" s="865" t="s">
        <v>3412</v>
      </c>
      <c r="AC173" s="865" t="s">
        <v>3412</v>
      </c>
      <c r="AD173" s="865" t="s">
        <v>3412</v>
      </c>
      <c r="AE173" s="865" t="s">
        <v>3412</v>
      </c>
      <c r="AF173" s="865" t="s">
        <v>3412</v>
      </c>
      <c r="AG173" s="865" t="s">
        <v>3412</v>
      </c>
      <c r="AH173" s="865" t="s">
        <v>3412</v>
      </c>
      <c r="AI173" s="865" t="s">
        <v>3412</v>
      </c>
      <c r="AJ173" s="865" t="s">
        <v>3412</v>
      </c>
      <c r="AK173" s="865" t="s">
        <v>3412</v>
      </c>
      <c r="AL173" s="865" t="s">
        <v>3412</v>
      </c>
      <c r="AM173" s="865" t="s">
        <v>3412</v>
      </c>
      <c r="AN173" s="865" t="s">
        <v>3412</v>
      </c>
      <c r="AO173" s="865" t="s">
        <v>3412</v>
      </c>
      <c r="AP173" s="865" t="s">
        <v>3412</v>
      </c>
      <c r="AQ173" s="865" t="s">
        <v>3412</v>
      </c>
      <c r="AR173" s="865" t="s">
        <v>3412</v>
      </c>
      <c r="AS173" s="865" t="s">
        <v>3412</v>
      </c>
      <c r="AT173" s="865" t="s">
        <v>3412</v>
      </c>
      <c r="AU173" s="865" t="s">
        <v>3412</v>
      </c>
      <c r="AV173" s="865" t="s">
        <v>3412</v>
      </c>
      <c r="AW173" s="865" t="s">
        <v>3412</v>
      </c>
      <c r="AX173" s="865" t="s">
        <v>3412</v>
      </c>
      <c r="AY173" s="865" t="s">
        <v>3412</v>
      </c>
      <c r="AZ173" s="865" t="s">
        <v>3412</v>
      </c>
      <c r="BA173" s="865" t="s">
        <v>3412</v>
      </c>
      <c r="BB173" s="865" t="s">
        <v>3412</v>
      </c>
      <c r="BC173" s="865" t="s">
        <v>3412</v>
      </c>
      <c r="BD173" s="865" t="s">
        <v>3412</v>
      </c>
      <c r="BE173" s="865" t="s">
        <v>3412</v>
      </c>
      <c r="BF173" s="865" t="s">
        <v>3412</v>
      </c>
      <c r="BG173" s="865" t="s">
        <v>3412</v>
      </c>
      <c r="BH173" s="865" t="s">
        <v>3412</v>
      </c>
      <c r="BI173" s="865" t="s">
        <v>3412</v>
      </c>
      <c r="BJ173" s="865" t="s">
        <v>3412</v>
      </c>
      <c r="BK173" s="865" t="s">
        <v>3412</v>
      </c>
      <c r="BL173" s="865" t="s">
        <v>3412</v>
      </c>
      <c r="BM173" s="865" t="s">
        <v>3412</v>
      </c>
      <c r="BN173" s="865" t="s">
        <v>3412</v>
      </c>
    </row>
    <row r="174" spans="1:66" ht="12.75">
      <c r="A174" s="860" t="s">
        <v>13295</v>
      </c>
      <c r="B174" s="861" t="s">
        <v>7075</v>
      </c>
      <c r="C174" s="862" t="s">
        <v>6078</v>
      </c>
      <c r="D174" s="865">
        <v>0</v>
      </c>
      <c r="E174" s="865">
        <v>0</v>
      </c>
      <c r="F174" s="865">
        <v>0</v>
      </c>
      <c r="G174" s="865">
        <v>0</v>
      </c>
      <c r="H174" s="865">
        <v>0</v>
      </c>
      <c r="I174" s="865" t="s">
        <v>3412</v>
      </c>
      <c r="J174" s="865" t="s">
        <v>3412</v>
      </c>
      <c r="K174" s="865" t="s">
        <v>3412</v>
      </c>
      <c r="L174" s="865" t="s">
        <v>3412</v>
      </c>
      <c r="M174" s="865" t="s">
        <v>3412</v>
      </c>
      <c r="N174" s="865" t="s">
        <v>3412</v>
      </c>
      <c r="O174" s="865" t="s">
        <v>3412</v>
      </c>
      <c r="P174" s="865" t="s">
        <v>3412</v>
      </c>
      <c r="Q174" s="865" t="s">
        <v>3412</v>
      </c>
      <c r="R174" s="865" t="s">
        <v>3412</v>
      </c>
      <c r="S174" s="865" t="s">
        <v>3412</v>
      </c>
      <c r="T174" s="865" t="s">
        <v>3412</v>
      </c>
      <c r="U174" s="865" t="s">
        <v>3412</v>
      </c>
      <c r="V174" s="865" t="s">
        <v>3412</v>
      </c>
      <c r="W174" s="865" t="s">
        <v>3412</v>
      </c>
      <c r="X174" s="865" t="s">
        <v>3412</v>
      </c>
      <c r="Y174" s="865" t="s">
        <v>3412</v>
      </c>
      <c r="Z174" s="865" t="s">
        <v>3412</v>
      </c>
      <c r="AA174" s="865" t="s">
        <v>3412</v>
      </c>
      <c r="AB174" s="865" t="s">
        <v>3412</v>
      </c>
      <c r="AC174" s="865" t="s">
        <v>3412</v>
      </c>
      <c r="AD174" s="865" t="s">
        <v>3412</v>
      </c>
      <c r="AE174" s="865" t="s">
        <v>3412</v>
      </c>
      <c r="AF174" s="865" t="s">
        <v>3412</v>
      </c>
      <c r="AG174" s="865" t="s">
        <v>3412</v>
      </c>
      <c r="AH174" s="865" t="s">
        <v>3412</v>
      </c>
      <c r="AI174" s="865" t="s">
        <v>3412</v>
      </c>
      <c r="AJ174" s="865" t="s">
        <v>3412</v>
      </c>
      <c r="AK174" s="865" t="s">
        <v>3412</v>
      </c>
      <c r="AL174" s="865" t="s">
        <v>3412</v>
      </c>
      <c r="AM174" s="865" t="s">
        <v>3412</v>
      </c>
      <c r="AN174" s="865" t="s">
        <v>3412</v>
      </c>
      <c r="AO174" s="865" t="s">
        <v>3412</v>
      </c>
      <c r="AP174" s="865" t="s">
        <v>3412</v>
      </c>
      <c r="AQ174" s="865" t="s">
        <v>3412</v>
      </c>
      <c r="AR174" s="865" t="s">
        <v>3412</v>
      </c>
      <c r="AS174" s="865" t="s">
        <v>3412</v>
      </c>
      <c r="AT174" s="865" t="s">
        <v>3412</v>
      </c>
      <c r="AU174" s="865" t="s">
        <v>3412</v>
      </c>
      <c r="AV174" s="865" t="s">
        <v>3412</v>
      </c>
      <c r="AW174" s="865" t="s">
        <v>3412</v>
      </c>
      <c r="AX174" s="865" t="s">
        <v>3412</v>
      </c>
      <c r="AY174" s="865" t="s">
        <v>3412</v>
      </c>
      <c r="AZ174" s="865" t="s">
        <v>3412</v>
      </c>
      <c r="BA174" s="865" t="s">
        <v>3412</v>
      </c>
      <c r="BB174" s="865" t="s">
        <v>3412</v>
      </c>
      <c r="BC174" s="865" t="s">
        <v>3412</v>
      </c>
      <c r="BD174" s="865" t="s">
        <v>3412</v>
      </c>
      <c r="BE174" s="865" t="s">
        <v>3412</v>
      </c>
      <c r="BF174" s="865" t="s">
        <v>3412</v>
      </c>
      <c r="BG174" s="865" t="s">
        <v>3412</v>
      </c>
      <c r="BH174" s="865" t="s">
        <v>3412</v>
      </c>
      <c r="BI174" s="865" t="s">
        <v>3412</v>
      </c>
      <c r="BJ174" s="865" t="s">
        <v>3412</v>
      </c>
      <c r="BK174" s="865" t="s">
        <v>3412</v>
      </c>
      <c r="BL174" s="865" t="s">
        <v>3412</v>
      </c>
      <c r="BM174" s="865" t="s">
        <v>3412</v>
      </c>
      <c r="BN174" s="865" t="s">
        <v>3412</v>
      </c>
    </row>
    <row r="175" spans="1:66" ht="12.75">
      <c r="A175" s="860" t="s">
        <v>13297</v>
      </c>
      <c r="B175" s="861" t="s">
        <v>410</v>
      </c>
      <c r="C175" s="862" t="s">
        <v>6078</v>
      </c>
      <c r="D175" s="865">
        <v>0</v>
      </c>
      <c r="E175" s="865">
        <v>0</v>
      </c>
      <c r="F175" s="865">
        <v>0</v>
      </c>
      <c r="G175" s="865">
        <v>0</v>
      </c>
      <c r="H175" s="865">
        <v>0</v>
      </c>
      <c r="I175" s="865" t="s">
        <v>3412</v>
      </c>
      <c r="J175" s="865" t="s">
        <v>3412</v>
      </c>
      <c r="K175" s="865" t="s">
        <v>3412</v>
      </c>
      <c r="L175" s="865" t="s">
        <v>3412</v>
      </c>
      <c r="M175" s="865" t="s">
        <v>3412</v>
      </c>
      <c r="N175" s="865" t="s">
        <v>3412</v>
      </c>
      <c r="O175" s="865" t="s">
        <v>3412</v>
      </c>
      <c r="P175" s="865" t="s">
        <v>3412</v>
      </c>
      <c r="Q175" s="865" t="s">
        <v>3412</v>
      </c>
      <c r="R175" s="865" t="s">
        <v>3412</v>
      </c>
      <c r="S175" s="865" t="s">
        <v>3412</v>
      </c>
      <c r="T175" s="865" t="s">
        <v>3412</v>
      </c>
      <c r="U175" s="865" t="s">
        <v>3412</v>
      </c>
      <c r="V175" s="865" t="s">
        <v>3412</v>
      </c>
      <c r="W175" s="865" t="s">
        <v>3412</v>
      </c>
      <c r="X175" s="865" t="s">
        <v>3412</v>
      </c>
      <c r="Y175" s="865" t="s">
        <v>3412</v>
      </c>
      <c r="Z175" s="865" t="s">
        <v>3412</v>
      </c>
      <c r="AA175" s="865" t="s">
        <v>3412</v>
      </c>
      <c r="AB175" s="865" t="s">
        <v>3412</v>
      </c>
      <c r="AC175" s="865" t="s">
        <v>3412</v>
      </c>
      <c r="AD175" s="865" t="s">
        <v>3412</v>
      </c>
      <c r="AE175" s="865" t="s">
        <v>3412</v>
      </c>
      <c r="AF175" s="865" t="s">
        <v>3412</v>
      </c>
      <c r="AG175" s="865" t="s">
        <v>3412</v>
      </c>
      <c r="AH175" s="865" t="s">
        <v>3412</v>
      </c>
      <c r="AI175" s="865" t="s">
        <v>3412</v>
      </c>
      <c r="AJ175" s="865" t="s">
        <v>3412</v>
      </c>
      <c r="AK175" s="865" t="s">
        <v>3412</v>
      </c>
      <c r="AL175" s="865" t="s">
        <v>3412</v>
      </c>
      <c r="AM175" s="865" t="s">
        <v>3412</v>
      </c>
      <c r="AN175" s="865" t="s">
        <v>3412</v>
      </c>
      <c r="AO175" s="865" t="s">
        <v>3412</v>
      </c>
      <c r="AP175" s="865" t="s">
        <v>3412</v>
      </c>
      <c r="AQ175" s="865" t="s">
        <v>3412</v>
      </c>
      <c r="AR175" s="865" t="s">
        <v>3412</v>
      </c>
      <c r="AS175" s="865" t="s">
        <v>3412</v>
      </c>
      <c r="AT175" s="865" t="s">
        <v>3412</v>
      </c>
      <c r="AU175" s="865" t="s">
        <v>3412</v>
      </c>
      <c r="AV175" s="865" t="s">
        <v>3412</v>
      </c>
      <c r="AW175" s="865" t="s">
        <v>3412</v>
      </c>
      <c r="AX175" s="865" t="s">
        <v>3412</v>
      </c>
      <c r="AY175" s="865" t="s">
        <v>3412</v>
      </c>
      <c r="AZ175" s="865" t="s">
        <v>3412</v>
      </c>
      <c r="BA175" s="865" t="s">
        <v>3412</v>
      </c>
      <c r="BB175" s="865" t="s">
        <v>3412</v>
      </c>
      <c r="BC175" s="865" t="s">
        <v>3412</v>
      </c>
      <c r="BD175" s="865" t="s">
        <v>3412</v>
      </c>
      <c r="BE175" s="865" t="s">
        <v>3412</v>
      </c>
      <c r="BF175" s="865" t="s">
        <v>3412</v>
      </c>
      <c r="BG175" s="865" t="s">
        <v>3412</v>
      </c>
      <c r="BH175" s="865" t="s">
        <v>3412</v>
      </c>
      <c r="BI175" s="865" t="s">
        <v>3412</v>
      </c>
      <c r="BJ175" s="865" t="s">
        <v>3412</v>
      </c>
      <c r="BK175" s="865" t="s">
        <v>3412</v>
      </c>
      <c r="BL175" s="865" t="s">
        <v>3412</v>
      </c>
      <c r="BM175" s="865" t="s">
        <v>3412</v>
      </c>
      <c r="BN175" s="865" t="s">
        <v>3412</v>
      </c>
    </row>
    <row r="176" spans="1:66" ht="12.75">
      <c r="A176" s="860" t="s">
        <v>13302</v>
      </c>
      <c r="B176" s="861" t="s">
        <v>6453</v>
      </c>
      <c r="C176" s="862" t="s">
        <v>6078</v>
      </c>
      <c r="D176" s="865">
        <v>0</v>
      </c>
      <c r="E176" s="865">
        <v>0</v>
      </c>
      <c r="F176" s="865">
        <v>0</v>
      </c>
      <c r="G176" s="865">
        <v>0</v>
      </c>
      <c r="H176" s="865">
        <v>0</v>
      </c>
      <c r="I176" s="865" t="s">
        <v>3412</v>
      </c>
      <c r="J176" s="865" t="s">
        <v>3412</v>
      </c>
      <c r="K176" s="865" t="s">
        <v>3412</v>
      </c>
      <c r="L176" s="865" t="s">
        <v>3412</v>
      </c>
      <c r="M176" s="865" t="s">
        <v>3412</v>
      </c>
      <c r="N176" s="865" t="s">
        <v>3412</v>
      </c>
      <c r="O176" s="865" t="s">
        <v>3412</v>
      </c>
      <c r="P176" s="865" t="s">
        <v>3412</v>
      </c>
      <c r="Q176" s="865" t="s">
        <v>3412</v>
      </c>
      <c r="R176" s="865" t="s">
        <v>3412</v>
      </c>
      <c r="S176" s="865" t="s">
        <v>3412</v>
      </c>
      <c r="T176" s="865" t="s">
        <v>3412</v>
      </c>
      <c r="U176" s="865" t="s">
        <v>3412</v>
      </c>
      <c r="V176" s="865" t="s">
        <v>3412</v>
      </c>
      <c r="W176" s="865" t="s">
        <v>3412</v>
      </c>
      <c r="X176" s="865" t="s">
        <v>3412</v>
      </c>
      <c r="Y176" s="865" t="s">
        <v>3412</v>
      </c>
      <c r="Z176" s="865" t="s">
        <v>3412</v>
      </c>
      <c r="AA176" s="865" t="s">
        <v>3412</v>
      </c>
      <c r="AB176" s="865" t="s">
        <v>3412</v>
      </c>
      <c r="AC176" s="865" t="s">
        <v>3412</v>
      </c>
      <c r="AD176" s="865" t="s">
        <v>3412</v>
      </c>
      <c r="AE176" s="865" t="s">
        <v>3412</v>
      </c>
      <c r="AF176" s="865" t="s">
        <v>3412</v>
      </c>
      <c r="AG176" s="865" t="s">
        <v>3412</v>
      </c>
      <c r="AH176" s="865" t="s">
        <v>3412</v>
      </c>
      <c r="AI176" s="865" t="s">
        <v>3412</v>
      </c>
      <c r="AJ176" s="865" t="s">
        <v>3412</v>
      </c>
      <c r="AK176" s="865" t="s">
        <v>3412</v>
      </c>
      <c r="AL176" s="865" t="s">
        <v>3412</v>
      </c>
      <c r="AM176" s="865" t="s">
        <v>3412</v>
      </c>
      <c r="AN176" s="865" t="s">
        <v>3412</v>
      </c>
      <c r="AO176" s="865" t="s">
        <v>3412</v>
      </c>
      <c r="AP176" s="865" t="s">
        <v>3412</v>
      </c>
      <c r="AQ176" s="865" t="s">
        <v>3412</v>
      </c>
      <c r="AR176" s="865" t="s">
        <v>3412</v>
      </c>
      <c r="AS176" s="865" t="s">
        <v>3412</v>
      </c>
      <c r="AT176" s="865" t="s">
        <v>3412</v>
      </c>
      <c r="AU176" s="865" t="s">
        <v>3412</v>
      </c>
      <c r="AV176" s="865" t="s">
        <v>3412</v>
      </c>
      <c r="AW176" s="865" t="s">
        <v>3412</v>
      </c>
      <c r="AX176" s="865" t="s">
        <v>3412</v>
      </c>
      <c r="AY176" s="865" t="s">
        <v>3412</v>
      </c>
      <c r="AZ176" s="865" t="s">
        <v>3412</v>
      </c>
      <c r="BA176" s="865" t="s">
        <v>3412</v>
      </c>
      <c r="BB176" s="865" t="s">
        <v>3412</v>
      </c>
      <c r="BC176" s="865" t="s">
        <v>3412</v>
      </c>
      <c r="BD176" s="865" t="s">
        <v>3412</v>
      </c>
      <c r="BE176" s="865" t="s">
        <v>3412</v>
      </c>
      <c r="BF176" s="865" t="s">
        <v>3412</v>
      </c>
      <c r="BG176" s="865" t="s">
        <v>3412</v>
      </c>
      <c r="BH176" s="865" t="s">
        <v>3412</v>
      </c>
      <c r="BI176" s="865" t="s">
        <v>3412</v>
      </c>
      <c r="BJ176" s="865" t="s">
        <v>3412</v>
      </c>
      <c r="BK176" s="865" t="s">
        <v>3412</v>
      </c>
      <c r="BL176" s="865" t="s">
        <v>3412</v>
      </c>
      <c r="BM176" s="865" t="s">
        <v>3412</v>
      </c>
      <c r="BN176" s="865" t="s">
        <v>3412</v>
      </c>
    </row>
    <row r="177" spans="1:66" ht="12.75">
      <c r="A177" s="860" t="s">
        <v>11925</v>
      </c>
      <c r="B177" s="861" t="s">
        <v>2732</v>
      </c>
      <c r="C177" s="862" t="s">
        <v>6078</v>
      </c>
      <c r="D177" s="865">
        <v>0</v>
      </c>
      <c r="E177" s="865">
        <v>0</v>
      </c>
      <c r="F177" s="865">
        <v>0</v>
      </c>
      <c r="G177" s="865">
        <v>0</v>
      </c>
      <c r="H177" s="865">
        <v>0</v>
      </c>
      <c r="I177" s="865" t="s">
        <v>3412</v>
      </c>
      <c r="J177" s="865" t="s">
        <v>3412</v>
      </c>
      <c r="K177" s="865" t="s">
        <v>3412</v>
      </c>
      <c r="L177" s="865" t="s">
        <v>3412</v>
      </c>
      <c r="M177" s="865" t="s">
        <v>3412</v>
      </c>
      <c r="N177" s="865" t="s">
        <v>3412</v>
      </c>
      <c r="O177" s="865" t="s">
        <v>3412</v>
      </c>
      <c r="P177" s="865" t="s">
        <v>3412</v>
      </c>
      <c r="Q177" s="865" t="s">
        <v>3412</v>
      </c>
      <c r="R177" s="865" t="s">
        <v>3412</v>
      </c>
      <c r="S177" s="865" t="s">
        <v>3412</v>
      </c>
      <c r="T177" s="865" t="s">
        <v>3412</v>
      </c>
      <c r="U177" s="865" t="s">
        <v>3412</v>
      </c>
      <c r="V177" s="865" t="s">
        <v>3412</v>
      </c>
      <c r="W177" s="865" t="s">
        <v>3412</v>
      </c>
      <c r="X177" s="865" t="s">
        <v>3412</v>
      </c>
      <c r="Y177" s="865" t="s">
        <v>3412</v>
      </c>
      <c r="Z177" s="865" t="s">
        <v>3412</v>
      </c>
      <c r="AA177" s="865" t="s">
        <v>3412</v>
      </c>
      <c r="AB177" s="865" t="s">
        <v>3412</v>
      </c>
      <c r="AC177" s="865" t="s">
        <v>3412</v>
      </c>
      <c r="AD177" s="865" t="s">
        <v>3412</v>
      </c>
      <c r="AE177" s="865" t="s">
        <v>3412</v>
      </c>
      <c r="AF177" s="865" t="s">
        <v>3412</v>
      </c>
      <c r="AG177" s="865" t="s">
        <v>3412</v>
      </c>
      <c r="AH177" s="865" t="s">
        <v>3412</v>
      </c>
      <c r="AI177" s="865" t="s">
        <v>3412</v>
      </c>
      <c r="AJ177" s="865" t="s">
        <v>3412</v>
      </c>
      <c r="AK177" s="865" t="s">
        <v>3412</v>
      </c>
      <c r="AL177" s="865" t="s">
        <v>3412</v>
      </c>
      <c r="AM177" s="865" t="s">
        <v>3412</v>
      </c>
      <c r="AN177" s="865" t="s">
        <v>3412</v>
      </c>
      <c r="AO177" s="865" t="s">
        <v>3412</v>
      </c>
      <c r="AP177" s="865" t="s">
        <v>3412</v>
      </c>
      <c r="AQ177" s="865" t="s">
        <v>3412</v>
      </c>
      <c r="AR177" s="865" t="s">
        <v>3412</v>
      </c>
      <c r="AS177" s="865" t="s">
        <v>3412</v>
      </c>
      <c r="AT177" s="865" t="s">
        <v>3412</v>
      </c>
      <c r="AU177" s="865" t="s">
        <v>3412</v>
      </c>
      <c r="AV177" s="865" t="s">
        <v>3412</v>
      </c>
      <c r="AW177" s="865" t="s">
        <v>3412</v>
      </c>
      <c r="AX177" s="865" t="s">
        <v>3412</v>
      </c>
      <c r="AY177" s="865" t="s">
        <v>3412</v>
      </c>
      <c r="AZ177" s="865" t="s">
        <v>3412</v>
      </c>
      <c r="BA177" s="865" t="s">
        <v>3412</v>
      </c>
      <c r="BB177" s="865" t="s">
        <v>3412</v>
      </c>
      <c r="BC177" s="865" t="s">
        <v>3412</v>
      </c>
      <c r="BD177" s="865" t="s">
        <v>3412</v>
      </c>
      <c r="BE177" s="865" t="s">
        <v>3412</v>
      </c>
      <c r="BF177" s="865" t="s">
        <v>3412</v>
      </c>
      <c r="BG177" s="865" t="s">
        <v>3412</v>
      </c>
      <c r="BH177" s="865" t="s">
        <v>3412</v>
      </c>
      <c r="BI177" s="865" t="s">
        <v>3412</v>
      </c>
      <c r="BJ177" s="865" t="s">
        <v>3412</v>
      </c>
      <c r="BK177" s="865" t="s">
        <v>3412</v>
      </c>
      <c r="BL177" s="865" t="s">
        <v>3412</v>
      </c>
      <c r="BM177" s="865" t="s">
        <v>3412</v>
      </c>
      <c r="BN177" s="865" t="s">
        <v>3412</v>
      </c>
    </row>
    <row r="178" spans="1:66" ht="12.75">
      <c r="A178" s="860" t="s">
        <v>7589</v>
      </c>
      <c r="B178" s="861" t="s">
        <v>2733</v>
      </c>
      <c r="C178" s="862" t="s">
        <v>6078</v>
      </c>
      <c r="D178" s="865">
        <v>0</v>
      </c>
      <c r="E178" s="865">
        <v>0</v>
      </c>
      <c r="F178" s="865">
        <v>0</v>
      </c>
      <c r="G178" s="865">
        <v>0</v>
      </c>
      <c r="H178" s="865">
        <v>0</v>
      </c>
      <c r="I178" s="865" t="s">
        <v>3412</v>
      </c>
      <c r="J178" s="865" t="s">
        <v>3412</v>
      </c>
      <c r="K178" s="865" t="s">
        <v>3412</v>
      </c>
      <c r="L178" s="865" t="s">
        <v>3412</v>
      </c>
      <c r="M178" s="865" t="s">
        <v>3412</v>
      </c>
      <c r="N178" s="865" t="s">
        <v>3412</v>
      </c>
      <c r="O178" s="865" t="s">
        <v>3412</v>
      </c>
      <c r="P178" s="865" t="s">
        <v>3412</v>
      </c>
      <c r="Q178" s="865" t="s">
        <v>3412</v>
      </c>
      <c r="R178" s="865" t="s">
        <v>3412</v>
      </c>
      <c r="S178" s="865" t="s">
        <v>3412</v>
      </c>
      <c r="T178" s="865" t="s">
        <v>3412</v>
      </c>
      <c r="U178" s="865" t="s">
        <v>3412</v>
      </c>
      <c r="V178" s="865" t="s">
        <v>3412</v>
      </c>
      <c r="W178" s="865" t="s">
        <v>3412</v>
      </c>
      <c r="X178" s="865" t="s">
        <v>3412</v>
      </c>
      <c r="Y178" s="865" t="s">
        <v>3412</v>
      </c>
      <c r="Z178" s="865" t="s">
        <v>3412</v>
      </c>
      <c r="AA178" s="865" t="s">
        <v>3412</v>
      </c>
      <c r="AB178" s="865" t="s">
        <v>3412</v>
      </c>
      <c r="AC178" s="865" t="s">
        <v>3412</v>
      </c>
      <c r="AD178" s="865" t="s">
        <v>3412</v>
      </c>
      <c r="AE178" s="865" t="s">
        <v>3412</v>
      </c>
      <c r="AF178" s="865" t="s">
        <v>3412</v>
      </c>
      <c r="AG178" s="865" t="s">
        <v>3412</v>
      </c>
      <c r="AH178" s="865" t="s">
        <v>3412</v>
      </c>
      <c r="AI178" s="865" t="s">
        <v>3412</v>
      </c>
      <c r="AJ178" s="865" t="s">
        <v>3412</v>
      </c>
      <c r="AK178" s="865" t="s">
        <v>3412</v>
      </c>
      <c r="AL178" s="865" t="s">
        <v>3412</v>
      </c>
      <c r="AM178" s="865" t="s">
        <v>3412</v>
      </c>
      <c r="AN178" s="865" t="s">
        <v>3412</v>
      </c>
      <c r="AO178" s="865" t="s">
        <v>3412</v>
      </c>
      <c r="AP178" s="865" t="s">
        <v>3412</v>
      </c>
      <c r="AQ178" s="865" t="s">
        <v>3412</v>
      </c>
      <c r="AR178" s="865" t="s">
        <v>3412</v>
      </c>
      <c r="AS178" s="865" t="s">
        <v>3412</v>
      </c>
      <c r="AT178" s="865" t="s">
        <v>3412</v>
      </c>
      <c r="AU178" s="865" t="s">
        <v>3412</v>
      </c>
      <c r="AV178" s="865" t="s">
        <v>3412</v>
      </c>
      <c r="AW178" s="865" t="s">
        <v>3412</v>
      </c>
      <c r="AX178" s="865" t="s">
        <v>3412</v>
      </c>
      <c r="AY178" s="865" t="s">
        <v>3412</v>
      </c>
      <c r="AZ178" s="865" t="s">
        <v>3412</v>
      </c>
      <c r="BA178" s="865" t="s">
        <v>3412</v>
      </c>
      <c r="BB178" s="865" t="s">
        <v>3412</v>
      </c>
      <c r="BC178" s="865" t="s">
        <v>3412</v>
      </c>
      <c r="BD178" s="865" t="s">
        <v>3412</v>
      </c>
      <c r="BE178" s="865" t="s">
        <v>3412</v>
      </c>
      <c r="BF178" s="865" t="s">
        <v>3412</v>
      </c>
      <c r="BG178" s="865" t="s">
        <v>3412</v>
      </c>
      <c r="BH178" s="865" t="s">
        <v>3412</v>
      </c>
      <c r="BI178" s="865" t="s">
        <v>3412</v>
      </c>
      <c r="BJ178" s="865" t="s">
        <v>3412</v>
      </c>
      <c r="BK178" s="865" t="s">
        <v>3412</v>
      </c>
      <c r="BL178" s="865" t="s">
        <v>3412</v>
      </c>
      <c r="BM178" s="865" t="s">
        <v>3412</v>
      </c>
      <c r="BN178" s="865" t="s">
        <v>3412</v>
      </c>
    </row>
    <row r="179" spans="1:66" ht="12.75">
      <c r="A179" s="860" t="s">
        <v>12125</v>
      </c>
      <c r="B179" s="861" t="s">
        <v>7079</v>
      </c>
      <c r="C179" s="862" t="s">
        <v>6078</v>
      </c>
      <c r="D179" s="865">
        <v>0</v>
      </c>
      <c r="E179" s="865">
        <v>0</v>
      </c>
      <c r="F179" s="865">
        <v>0</v>
      </c>
      <c r="G179" s="865">
        <v>0</v>
      </c>
      <c r="H179" s="865">
        <v>0</v>
      </c>
      <c r="I179" s="865" t="s">
        <v>3412</v>
      </c>
      <c r="J179" s="865" t="s">
        <v>3412</v>
      </c>
      <c r="K179" s="865" t="s">
        <v>3412</v>
      </c>
      <c r="L179" s="865" t="s">
        <v>3412</v>
      </c>
      <c r="M179" s="865" t="s">
        <v>3412</v>
      </c>
      <c r="N179" s="865" t="s">
        <v>3412</v>
      </c>
      <c r="O179" s="865" t="s">
        <v>3412</v>
      </c>
      <c r="P179" s="865" t="s">
        <v>3412</v>
      </c>
      <c r="Q179" s="865" t="s">
        <v>3412</v>
      </c>
      <c r="R179" s="865" t="s">
        <v>3412</v>
      </c>
      <c r="S179" s="865" t="s">
        <v>3412</v>
      </c>
      <c r="T179" s="865" t="s">
        <v>3412</v>
      </c>
      <c r="U179" s="865" t="s">
        <v>3412</v>
      </c>
      <c r="V179" s="865" t="s">
        <v>3412</v>
      </c>
      <c r="W179" s="865" t="s">
        <v>3412</v>
      </c>
      <c r="X179" s="865" t="s">
        <v>3412</v>
      </c>
      <c r="Y179" s="865" t="s">
        <v>3412</v>
      </c>
      <c r="Z179" s="865" t="s">
        <v>3412</v>
      </c>
      <c r="AA179" s="865" t="s">
        <v>3412</v>
      </c>
      <c r="AB179" s="865" t="s">
        <v>3412</v>
      </c>
      <c r="AC179" s="865" t="s">
        <v>3412</v>
      </c>
      <c r="AD179" s="865" t="s">
        <v>3412</v>
      </c>
      <c r="AE179" s="865" t="s">
        <v>3412</v>
      </c>
      <c r="AF179" s="865" t="s">
        <v>3412</v>
      </c>
      <c r="AG179" s="865" t="s">
        <v>3412</v>
      </c>
      <c r="AH179" s="865" t="s">
        <v>3412</v>
      </c>
      <c r="AI179" s="865" t="s">
        <v>3412</v>
      </c>
      <c r="AJ179" s="865" t="s">
        <v>3412</v>
      </c>
      <c r="AK179" s="865" t="s">
        <v>3412</v>
      </c>
      <c r="AL179" s="865" t="s">
        <v>3412</v>
      </c>
      <c r="AM179" s="865" t="s">
        <v>3412</v>
      </c>
      <c r="AN179" s="865" t="s">
        <v>3412</v>
      </c>
      <c r="AO179" s="865" t="s">
        <v>3412</v>
      </c>
      <c r="AP179" s="865" t="s">
        <v>3412</v>
      </c>
      <c r="AQ179" s="865" t="s">
        <v>3412</v>
      </c>
      <c r="AR179" s="865" t="s">
        <v>3412</v>
      </c>
      <c r="AS179" s="865" t="s">
        <v>3412</v>
      </c>
      <c r="AT179" s="865" t="s">
        <v>3412</v>
      </c>
      <c r="AU179" s="865" t="s">
        <v>3412</v>
      </c>
      <c r="AV179" s="865" t="s">
        <v>3412</v>
      </c>
      <c r="AW179" s="865" t="s">
        <v>3412</v>
      </c>
      <c r="AX179" s="865" t="s">
        <v>3412</v>
      </c>
      <c r="AY179" s="865" t="s">
        <v>3412</v>
      </c>
      <c r="AZ179" s="865" t="s">
        <v>3412</v>
      </c>
      <c r="BA179" s="865" t="s">
        <v>3412</v>
      </c>
      <c r="BB179" s="865" t="s">
        <v>3412</v>
      </c>
      <c r="BC179" s="865" t="s">
        <v>3412</v>
      </c>
      <c r="BD179" s="865" t="s">
        <v>3412</v>
      </c>
      <c r="BE179" s="865" t="s">
        <v>3412</v>
      </c>
      <c r="BF179" s="865" t="s">
        <v>3412</v>
      </c>
      <c r="BG179" s="865" t="s">
        <v>3412</v>
      </c>
      <c r="BH179" s="865" t="s">
        <v>3412</v>
      </c>
      <c r="BI179" s="865" t="s">
        <v>3412</v>
      </c>
      <c r="BJ179" s="865" t="s">
        <v>3412</v>
      </c>
      <c r="BK179" s="865" t="s">
        <v>3412</v>
      </c>
      <c r="BL179" s="865" t="s">
        <v>3412</v>
      </c>
      <c r="BM179" s="865" t="s">
        <v>3412</v>
      </c>
      <c r="BN179" s="865" t="s">
        <v>3412</v>
      </c>
    </row>
    <row r="180" spans="1:66" ht="12.75">
      <c r="A180" s="868" t="s">
        <v>9020</v>
      </c>
      <c r="B180" s="861" t="s">
        <v>7080</v>
      </c>
      <c r="C180" s="862" t="s">
        <v>6078</v>
      </c>
      <c r="D180" s="863">
        <v>-23209045621</v>
      </c>
      <c r="E180" s="863">
        <v>0</v>
      </c>
      <c r="F180" s="863">
        <v>-23209045621</v>
      </c>
      <c r="G180" s="863">
        <v>-23209045621</v>
      </c>
      <c r="H180" s="863">
        <v>0</v>
      </c>
      <c r="I180" s="863" t="s">
        <v>3412</v>
      </c>
      <c r="J180" s="863" t="s">
        <v>3412</v>
      </c>
      <c r="K180" s="863" t="s">
        <v>3412</v>
      </c>
      <c r="L180" s="863" t="s">
        <v>3412</v>
      </c>
      <c r="M180" s="863" t="s">
        <v>3412</v>
      </c>
      <c r="N180" s="863" t="s">
        <v>3412</v>
      </c>
      <c r="O180" s="863" t="s">
        <v>3412</v>
      </c>
      <c r="P180" s="863" t="s">
        <v>3412</v>
      </c>
      <c r="Q180" s="863" t="s">
        <v>3412</v>
      </c>
      <c r="R180" s="863" t="s">
        <v>3412</v>
      </c>
      <c r="S180" s="863" t="s">
        <v>3412</v>
      </c>
      <c r="T180" s="863" t="s">
        <v>3412</v>
      </c>
      <c r="U180" s="863" t="s">
        <v>3412</v>
      </c>
      <c r="V180" s="863" t="s">
        <v>3412</v>
      </c>
      <c r="W180" s="863" t="s">
        <v>3412</v>
      </c>
      <c r="X180" s="863" t="s">
        <v>3412</v>
      </c>
      <c r="Y180" s="863" t="s">
        <v>3412</v>
      </c>
      <c r="Z180" s="863" t="s">
        <v>3412</v>
      </c>
      <c r="AA180" s="863" t="s">
        <v>3412</v>
      </c>
      <c r="AB180" s="863" t="s">
        <v>3412</v>
      </c>
      <c r="AC180" s="863" t="s">
        <v>3412</v>
      </c>
      <c r="AD180" s="863" t="s">
        <v>3412</v>
      </c>
      <c r="AE180" s="863" t="s">
        <v>3412</v>
      </c>
      <c r="AF180" s="863" t="s">
        <v>3412</v>
      </c>
      <c r="AG180" s="863" t="s">
        <v>3412</v>
      </c>
      <c r="AH180" s="863" t="s">
        <v>3412</v>
      </c>
      <c r="AI180" s="863" t="s">
        <v>3412</v>
      </c>
      <c r="AJ180" s="863" t="s">
        <v>3412</v>
      </c>
      <c r="AK180" s="863" t="s">
        <v>3412</v>
      </c>
      <c r="AL180" s="863" t="s">
        <v>3412</v>
      </c>
      <c r="AM180" s="863" t="s">
        <v>3412</v>
      </c>
      <c r="AN180" s="863" t="s">
        <v>3412</v>
      </c>
      <c r="AO180" s="863" t="s">
        <v>3412</v>
      </c>
      <c r="AP180" s="863" t="s">
        <v>3412</v>
      </c>
      <c r="AQ180" s="863" t="s">
        <v>3412</v>
      </c>
      <c r="AR180" s="863" t="s">
        <v>3412</v>
      </c>
      <c r="AS180" s="863" t="s">
        <v>3412</v>
      </c>
      <c r="AT180" s="863" t="s">
        <v>3412</v>
      </c>
      <c r="AU180" s="863" t="s">
        <v>3412</v>
      </c>
      <c r="AV180" s="863" t="s">
        <v>3412</v>
      </c>
      <c r="AW180" s="863" t="s">
        <v>3412</v>
      </c>
      <c r="AX180" s="863" t="s">
        <v>3412</v>
      </c>
      <c r="AY180" s="863" t="s">
        <v>3412</v>
      </c>
      <c r="AZ180" s="863" t="s">
        <v>3412</v>
      </c>
      <c r="BA180" s="863" t="s">
        <v>3412</v>
      </c>
      <c r="BB180" s="863" t="s">
        <v>3412</v>
      </c>
      <c r="BC180" s="863" t="s">
        <v>3412</v>
      </c>
      <c r="BD180" s="863" t="s">
        <v>3412</v>
      </c>
      <c r="BE180" s="863" t="s">
        <v>3412</v>
      </c>
      <c r="BF180" s="863" t="s">
        <v>3412</v>
      </c>
      <c r="BG180" s="863" t="s">
        <v>3412</v>
      </c>
      <c r="BH180" s="863" t="s">
        <v>3412</v>
      </c>
      <c r="BI180" s="863" t="s">
        <v>3412</v>
      </c>
      <c r="BJ180" s="863" t="s">
        <v>3412</v>
      </c>
      <c r="BK180" s="863" t="s">
        <v>3412</v>
      </c>
      <c r="BL180" s="863" t="s">
        <v>3412</v>
      </c>
      <c r="BM180" s="863" t="s">
        <v>3412</v>
      </c>
      <c r="BN180" s="863" t="s">
        <v>3412</v>
      </c>
    </row>
    <row r="181" spans="1:66" ht="12.75" hidden="1">
      <c r="A181" s="868"/>
      <c r="B181" s="861" t="s">
        <v>10490</v>
      </c>
      <c r="C181" s="862"/>
      <c r="D181" s="865">
        <v>0</v>
      </c>
      <c r="E181" s="865">
        <v>0</v>
      </c>
      <c r="F181" s="865">
        <v>0</v>
      </c>
      <c r="G181" s="865">
        <v>0</v>
      </c>
      <c r="H181" s="865">
        <v>0</v>
      </c>
      <c r="I181" s="865" t="s">
        <v>3412</v>
      </c>
      <c r="J181" s="865" t="s">
        <v>3412</v>
      </c>
      <c r="K181" s="865" t="s">
        <v>3412</v>
      </c>
      <c r="L181" s="865" t="s">
        <v>3412</v>
      </c>
      <c r="M181" s="865" t="s">
        <v>3412</v>
      </c>
      <c r="N181" s="865" t="s">
        <v>3412</v>
      </c>
      <c r="O181" s="865" t="s">
        <v>3412</v>
      </c>
      <c r="P181" s="865" t="s">
        <v>3412</v>
      </c>
      <c r="Q181" s="865" t="s">
        <v>3412</v>
      </c>
      <c r="R181" s="865" t="s">
        <v>3412</v>
      </c>
      <c r="S181" s="865" t="s">
        <v>3412</v>
      </c>
      <c r="T181" s="865" t="s">
        <v>3412</v>
      </c>
      <c r="U181" s="865" t="s">
        <v>3412</v>
      </c>
      <c r="V181" s="865" t="s">
        <v>3412</v>
      </c>
      <c r="W181" s="865" t="s">
        <v>3412</v>
      </c>
      <c r="X181" s="865" t="s">
        <v>3412</v>
      </c>
      <c r="Y181" s="865" t="s">
        <v>3412</v>
      </c>
      <c r="Z181" s="865" t="s">
        <v>3412</v>
      </c>
      <c r="AA181" s="865" t="s">
        <v>3412</v>
      </c>
      <c r="AB181" s="865" t="s">
        <v>3412</v>
      </c>
      <c r="AC181" s="865" t="s">
        <v>3412</v>
      </c>
      <c r="AD181" s="865" t="s">
        <v>3412</v>
      </c>
      <c r="AE181" s="865" t="s">
        <v>3412</v>
      </c>
      <c r="AF181" s="865" t="s">
        <v>3412</v>
      </c>
      <c r="AG181" s="865" t="s">
        <v>3412</v>
      </c>
      <c r="AH181" s="865" t="s">
        <v>3412</v>
      </c>
      <c r="AI181" s="865" t="s">
        <v>3412</v>
      </c>
      <c r="AJ181" s="865" t="s">
        <v>3412</v>
      </c>
      <c r="AK181" s="865" t="s">
        <v>3412</v>
      </c>
      <c r="AL181" s="865" t="s">
        <v>3412</v>
      </c>
      <c r="AM181" s="865" t="s">
        <v>3412</v>
      </c>
      <c r="AN181" s="865" t="s">
        <v>3412</v>
      </c>
      <c r="AO181" s="865" t="s">
        <v>3412</v>
      </c>
      <c r="AP181" s="865" t="s">
        <v>3412</v>
      </c>
      <c r="AQ181" s="865" t="s">
        <v>3412</v>
      </c>
      <c r="AR181" s="865" t="s">
        <v>3412</v>
      </c>
      <c r="AS181" s="865" t="s">
        <v>3412</v>
      </c>
      <c r="AT181" s="865" t="s">
        <v>3412</v>
      </c>
      <c r="AU181" s="865" t="s">
        <v>3412</v>
      </c>
      <c r="AV181" s="865" t="s">
        <v>3412</v>
      </c>
      <c r="AW181" s="865" t="s">
        <v>3412</v>
      </c>
      <c r="AX181" s="865" t="s">
        <v>3412</v>
      </c>
      <c r="AY181" s="865" t="s">
        <v>3412</v>
      </c>
      <c r="AZ181" s="865" t="s">
        <v>3412</v>
      </c>
      <c r="BA181" s="865" t="s">
        <v>3412</v>
      </c>
      <c r="BB181" s="865" t="s">
        <v>3412</v>
      </c>
      <c r="BC181" s="865" t="s">
        <v>3412</v>
      </c>
      <c r="BD181" s="865" t="s">
        <v>3412</v>
      </c>
      <c r="BE181" s="865" t="s">
        <v>3412</v>
      </c>
      <c r="BF181" s="865" t="s">
        <v>3412</v>
      </c>
      <c r="BG181" s="865" t="s">
        <v>3412</v>
      </c>
      <c r="BH181" s="865" t="s">
        <v>3412</v>
      </c>
      <c r="BI181" s="865" t="s">
        <v>3412</v>
      </c>
      <c r="BJ181" s="865" t="s">
        <v>3412</v>
      </c>
      <c r="BK181" s="865" t="s">
        <v>3412</v>
      </c>
      <c r="BL181" s="865" t="s">
        <v>3412</v>
      </c>
      <c r="BM181" s="865" t="s">
        <v>3412</v>
      </c>
      <c r="BN181" s="865" t="s">
        <v>3412</v>
      </c>
    </row>
    <row r="182" spans="1:66" ht="12.75" hidden="1">
      <c r="A182" s="868"/>
      <c r="B182" s="861" t="s">
        <v>6105</v>
      </c>
      <c r="C182" s="862"/>
      <c r="D182" s="865">
        <v>-23209045621</v>
      </c>
      <c r="E182" s="865">
        <v>0</v>
      </c>
      <c r="F182" s="865">
        <v>-23209045621</v>
      </c>
      <c r="G182" s="865">
        <v>-23209045621</v>
      </c>
      <c r="H182" s="865">
        <v>0</v>
      </c>
      <c r="I182" s="865" t="s">
        <v>3412</v>
      </c>
      <c r="J182" s="865" t="s">
        <v>3412</v>
      </c>
      <c r="K182" s="865" t="s">
        <v>3412</v>
      </c>
      <c r="L182" s="865" t="s">
        <v>3412</v>
      </c>
      <c r="M182" s="865" t="s">
        <v>3412</v>
      </c>
      <c r="N182" s="865" t="s">
        <v>3412</v>
      </c>
      <c r="O182" s="865" t="s">
        <v>3412</v>
      </c>
      <c r="P182" s="865" t="s">
        <v>3412</v>
      </c>
      <c r="Q182" s="865" t="s">
        <v>3412</v>
      </c>
      <c r="R182" s="865" t="s">
        <v>3412</v>
      </c>
      <c r="S182" s="865" t="s">
        <v>3412</v>
      </c>
      <c r="T182" s="865" t="s">
        <v>3412</v>
      </c>
      <c r="U182" s="865" t="s">
        <v>3412</v>
      </c>
      <c r="V182" s="865" t="s">
        <v>3412</v>
      </c>
      <c r="W182" s="865" t="s">
        <v>3412</v>
      </c>
      <c r="X182" s="865" t="s">
        <v>3412</v>
      </c>
      <c r="Y182" s="865" t="s">
        <v>3412</v>
      </c>
      <c r="Z182" s="865" t="s">
        <v>3412</v>
      </c>
      <c r="AA182" s="865" t="s">
        <v>3412</v>
      </c>
      <c r="AB182" s="865" t="s">
        <v>3412</v>
      </c>
      <c r="AC182" s="865" t="s">
        <v>3412</v>
      </c>
      <c r="AD182" s="865" t="s">
        <v>3412</v>
      </c>
      <c r="AE182" s="865" t="s">
        <v>3412</v>
      </c>
      <c r="AF182" s="865" t="s">
        <v>3412</v>
      </c>
      <c r="AG182" s="865" t="s">
        <v>3412</v>
      </c>
      <c r="AH182" s="865" t="s">
        <v>3412</v>
      </c>
      <c r="AI182" s="865" t="s">
        <v>3412</v>
      </c>
      <c r="AJ182" s="865" t="s">
        <v>3412</v>
      </c>
      <c r="AK182" s="865" t="s">
        <v>3412</v>
      </c>
      <c r="AL182" s="865" t="s">
        <v>3412</v>
      </c>
      <c r="AM182" s="865" t="s">
        <v>3412</v>
      </c>
      <c r="AN182" s="865" t="s">
        <v>3412</v>
      </c>
      <c r="AO182" s="865" t="s">
        <v>3412</v>
      </c>
      <c r="AP182" s="865" t="s">
        <v>3412</v>
      </c>
      <c r="AQ182" s="865" t="s">
        <v>3412</v>
      </c>
      <c r="AR182" s="865" t="s">
        <v>3412</v>
      </c>
      <c r="AS182" s="865" t="s">
        <v>3412</v>
      </c>
      <c r="AT182" s="865" t="s">
        <v>3412</v>
      </c>
      <c r="AU182" s="865" t="s">
        <v>3412</v>
      </c>
      <c r="AV182" s="865" t="s">
        <v>3412</v>
      </c>
      <c r="AW182" s="865" t="s">
        <v>3412</v>
      </c>
      <c r="AX182" s="865" t="s">
        <v>3412</v>
      </c>
      <c r="AY182" s="865" t="s">
        <v>3412</v>
      </c>
      <c r="AZ182" s="865" t="s">
        <v>3412</v>
      </c>
      <c r="BA182" s="865" t="s">
        <v>3412</v>
      </c>
      <c r="BB182" s="865" t="s">
        <v>3412</v>
      </c>
      <c r="BC182" s="865" t="s">
        <v>3412</v>
      </c>
      <c r="BD182" s="865" t="s">
        <v>3412</v>
      </c>
      <c r="BE182" s="865" t="s">
        <v>3412</v>
      </c>
      <c r="BF182" s="865" t="s">
        <v>3412</v>
      </c>
      <c r="BG182" s="865" t="s">
        <v>3412</v>
      </c>
      <c r="BH182" s="865" t="s">
        <v>3412</v>
      </c>
      <c r="BI182" s="865" t="s">
        <v>3412</v>
      </c>
      <c r="BJ182" s="865" t="s">
        <v>3412</v>
      </c>
      <c r="BK182" s="865" t="s">
        <v>3412</v>
      </c>
      <c r="BL182" s="865" t="s">
        <v>3412</v>
      </c>
      <c r="BM182" s="865" t="s">
        <v>3412</v>
      </c>
      <c r="BN182" s="865" t="s">
        <v>3412</v>
      </c>
    </row>
    <row r="183" spans="1:66" ht="12.75">
      <c r="A183" s="868" t="s">
        <v>6106</v>
      </c>
      <c r="B183" s="861" t="s">
        <v>6107</v>
      </c>
      <c r="C183" s="862" t="s">
        <v>6078</v>
      </c>
      <c r="D183" s="865">
        <v>0</v>
      </c>
      <c r="E183" s="865">
        <v>0</v>
      </c>
      <c r="F183" s="865">
        <v>0</v>
      </c>
      <c r="G183" s="865">
        <v>0</v>
      </c>
      <c r="H183" s="865">
        <v>0</v>
      </c>
      <c r="I183" s="865" t="s">
        <v>3412</v>
      </c>
      <c r="J183" s="865" t="s">
        <v>3412</v>
      </c>
      <c r="K183" s="865" t="s">
        <v>3412</v>
      </c>
      <c r="L183" s="865" t="s">
        <v>3412</v>
      </c>
      <c r="M183" s="865" t="s">
        <v>3412</v>
      </c>
      <c r="N183" s="865" t="s">
        <v>3412</v>
      </c>
      <c r="O183" s="865" t="s">
        <v>3412</v>
      </c>
      <c r="P183" s="865" t="s">
        <v>3412</v>
      </c>
      <c r="Q183" s="865" t="s">
        <v>3412</v>
      </c>
      <c r="R183" s="865" t="s">
        <v>3412</v>
      </c>
      <c r="S183" s="865" t="s">
        <v>3412</v>
      </c>
      <c r="T183" s="865" t="s">
        <v>3412</v>
      </c>
      <c r="U183" s="865" t="s">
        <v>3412</v>
      </c>
      <c r="V183" s="865" t="s">
        <v>3412</v>
      </c>
      <c r="W183" s="865" t="s">
        <v>3412</v>
      </c>
      <c r="X183" s="865" t="s">
        <v>3412</v>
      </c>
      <c r="Y183" s="865" t="s">
        <v>3412</v>
      </c>
      <c r="Z183" s="865" t="s">
        <v>3412</v>
      </c>
      <c r="AA183" s="865" t="s">
        <v>3412</v>
      </c>
      <c r="AB183" s="865" t="s">
        <v>3412</v>
      </c>
      <c r="AC183" s="865" t="s">
        <v>3412</v>
      </c>
      <c r="AD183" s="865" t="s">
        <v>3412</v>
      </c>
      <c r="AE183" s="865" t="s">
        <v>3412</v>
      </c>
      <c r="AF183" s="865" t="s">
        <v>3412</v>
      </c>
      <c r="AG183" s="865" t="s">
        <v>3412</v>
      </c>
      <c r="AH183" s="865" t="s">
        <v>3412</v>
      </c>
      <c r="AI183" s="865" t="s">
        <v>3412</v>
      </c>
      <c r="AJ183" s="865" t="s">
        <v>3412</v>
      </c>
      <c r="AK183" s="865" t="s">
        <v>3412</v>
      </c>
      <c r="AL183" s="865" t="s">
        <v>3412</v>
      </c>
      <c r="AM183" s="865" t="s">
        <v>3412</v>
      </c>
      <c r="AN183" s="865" t="s">
        <v>3412</v>
      </c>
      <c r="AO183" s="865" t="s">
        <v>3412</v>
      </c>
      <c r="AP183" s="865" t="s">
        <v>3412</v>
      </c>
      <c r="AQ183" s="865" t="s">
        <v>3412</v>
      </c>
      <c r="AR183" s="865" t="s">
        <v>3412</v>
      </c>
      <c r="AS183" s="865" t="s">
        <v>3412</v>
      </c>
      <c r="AT183" s="865" t="s">
        <v>3412</v>
      </c>
      <c r="AU183" s="865" t="s">
        <v>3412</v>
      </c>
      <c r="AV183" s="865" t="s">
        <v>3412</v>
      </c>
      <c r="AW183" s="865" t="s">
        <v>3412</v>
      </c>
      <c r="AX183" s="865" t="s">
        <v>3412</v>
      </c>
      <c r="AY183" s="865" t="s">
        <v>3412</v>
      </c>
      <c r="AZ183" s="865" t="s">
        <v>3412</v>
      </c>
      <c r="BA183" s="865" t="s">
        <v>3412</v>
      </c>
      <c r="BB183" s="865" t="s">
        <v>3412</v>
      </c>
      <c r="BC183" s="865" t="s">
        <v>3412</v>
      </c>
      <c r="BD183" s="865" t="s">
        <v>3412</v>
      </c>
      <c r="BE183" s="865" t="s">
        <v>3412</v>
      </c>
      <c r="BF183" s="865" t="s">
        <v>3412</v>
      </c>
      <c r="BG183" s="865" t="s">
        <v>3412</v>
      </c>
      <c r="BH183" s="865" t="s">
        <v>3412</v>
      </c>
      <c r="BI183" s="865" t="s">
        <v>3412</v>
      </c>
      <c r="BJ183" s="865" t="s">
        <v>3412</v>
      </c>
      <c r="BK183" s="865" t="s">
        <v>3412</v>
      </c>
      <c r="BL183" s="865" t="s">
        <v>3412</v>
      </c>
      <c r="BM183" s="865" t="s">
        <v>3412</v>
      </c>
      <c r="BN183" s="865" t="s">
        <v>3412</v>
      </c>
    </row>
    <row r="184" spans="1:66" ht="12.75">
      <c r="A184" s="858" t="s">
        <v>657</v>
      </c>
      <c r="B184" s="858" t="s">
        <v>6109</v>
      </c>
      <c r="C184" s="855" t="s">
        <v>6078</v>
      </c>
      <c r="D184" s="859">
        <v>0</v>
      </c>
      <c r="E184" s="859">
        <v>0</v>
      </c>
      <c r="F184" s="859">
        <v>0</v>
      </c>
      <c r="G184" s="859">
        <v>0</v>
      </c>
      <c r="H184" s="859">
        <v>0</v>
      </c>
      <c r="I184" s="859" t="s">
        <v>3412</v>
      </c>
      <c r="J184" s="859" t="s">
        <v>3412</v>
      </c>
      <c r="K184" s="859" t="s">
        <v>3412</v>
      </c>
      <c r="L184" s="859" t="s">
        <v>3412</v>
      </c>
      <c r="M184" s="859" t="s">
        <v>3412</v>
      </c>
      <c r="N184" s="859" t="s">
        <v>3412</v>
      </c>
      <c r="O184" s="859" t="s">
        <v>3412</v>
      </c>
      <c r="P184" s="859" t="s">
        <v>3412</v>
      </c>
      <c r="Q184" s="859" t="s">
        <v>3412</v>
      </c>
      <c r="R184" s="859" t="s">
        <v>3412</v>
      </c>
      <c r="S184" s="859" t="s">
        <v>3412</v>
      </c>
      <c r="T184" s="859" t="s">
        <v>3412</v>
      </c>
      <c r="U184" s="859" t="s">
        <v>3412</v>
      </c>
      <c r="V184" s="859" t="s">
        <v>3412</v>
      </c>
      <c r="W184" s="859" t="s">
        <v>3412</v>
      </c>
      <c r="X184" s="859" t="s">
        <v>3412</v>
      </c>
      <c r="Y184" s="859" t="s">
        <v>3412</v>
      </c>
      <c r="Z184" s="859" t="s">
        <v>3412</v>
      </c>
      <c r="AA184" s="859" t="s">
        <v>3412</v>
      </c>
      <c r="AB184" s="859" t="s">
        <v>3412</v>
      </c>
      <c r="AC184" s="859" t="s">
        <v>3412</v>
      </c>
      <c r="AD184" s="859" t="s">
        <v>3412</v>
      </c>
      <c r="AE184" s="859" t="s">
        <v>3412</v>
      </c>
      <c r="AF184" s="859" t="s">
        <v>3412</v>
      </c>
      <c r="AG184" s="859" t="s">
        <v>3412</v>
      </c>
      <c r="AH184" s="859" t="s">
        <v>3412</v>
      </c>
      <c r="AI184" s="859" t="s">
        <v>3412</v>
      </c>
      <c r="AJ184" s="859" t="s">
        <v>3412</v>
      </c>
      <c r="AK184" s="859" t="s">
        <v>3412</v>
      </c>
      <c r="AL184" s="859" t="s">
        <v>3412</v>
      </c>
      <c r="AM184" s="859" t="s">
        <v>3412</v>
      </c>
      <c r="AN184" s="859" t="s">
        <v>3412</v>
      </c>
      <c r="AO184" s="859" t="s">
        <v>3412</v>
      </c>
      <c r="AP184" s="859" t="s">
        <v>3412</v>
      </c>
      <c r="AQ184" s="859" t="s">
        <v>3412</v>
      </c>
      <c r="AR184" s="859" t="s">
        <v>3412</v>
      </c>
      <c r="AS184" s="859" t="s">
        <v>3412</v>
      </c>
      <c r="AT184" s="859" t="s">
        <v>3412</v>
      </c>
      <c r="AU184" s="859" t="s">
        <v>3412</v>
      </c>
      <c r="AV184" s="859" t="s">
        <v>3412</v>
      </c>
      <c r="AW184" s="859" t="s">
        <v>3412</v>
      </c>
      <c r="AX184" s="859" t="s">
        <v>3412</v>
      </c>
      <c r="AY184" s="859" t="s">
        <v>3412</v>
      </c>
      <c r="AZ184" s="859" t="s">
        <v>3412</v>
      </c>
      <c r="BA184" s="859" t="s">
        <v>3412</v>
      </c>
      <c r="BB184" s="859" t="s">
        <v>3412</v>
      </c>
      <c r="BC184" s="859" t="s">
        <v>3412</v>
      </c>
      <c r="BD184" s="859" t="s">
        <v>3412</v>
      </c>
      <c r="BE184" s="859" t="s">
        <v>3412</v>
      </c>
      <c r="BF184" s="859" t="s">
        <v>3412</v>
      </c>
      <c r="BG184" s="859" t="s">
        <v>3412</v>
      </c>
      <c r="BH184" s="859" t="s">
        <v>3412</v>
      </c>
      <c r="BI184" s="859" t="s">
        <v>3412</v>
      </c>
      <c r="BJ184" s="859" t="s">
        <v>3412</v>
      </c>
      <c r="BK184" s="859" t="s">
        <v>3412</v>
      </c>
      <c r="BL184" s="859" t="s">
        <v>3412</v>
      </c>
      <c r="BM184" s="859" t="s">
        <v>3412</v>
      </c>
      <c r="BN184" s="859" t="s">
        <v>3412</v>
      </c>
    </row>
    <row r="185" spans="1:66" ht="12.75">
      <c r="A185" s="860" t="s">
        <v>533</v>
      </c>
      <c r="B185" s="861" t="s">
        <v>11620</v>
      </c>
      <c r="C185" s="862" t="s">
        <v>6078</v>
      </c>
      <c r="D185" s="863">
        <v>0</v>
      </c>
      <c r="E185" s="863">
        <v>0</v>
      </c>
      <c r="F185" s="863">
        <v>0</v>
      </c>
      <c r="G185" s="863">
        <v>0</v>
      </c>
      <c r="H185" s="863">
        <v>0</v>
      </c>
      <c r="I185" s="863" t="s">
        <v>3412</v>
      </c>
      <c r="J185" s="863" t="s">
        <v>3412</v>
      </c>
      <c r="K185" s="863" t="s">
        <v>3412</v>
      </c>
      <c r="L185" s="863" t="s">
        <v>3412</v>
      </c>
      <c r="M185" s="863" t="s">
        <v>3412</v>
      </c>
      <c r="N185" s="863" t="s">
        <v>3412</v>
      </c>
      <c r="O185" s="863" t="s">
        <v>3412</v>
      </c>
      <c r="P185" s="863" t="s">
        <v>3412</v>
      </c>
      <c r="Q185" s="863" t="s">
        <v>3412</v>
      </c>
      <c r="R185" s="863" t="s">
        <v>3412</v>
      </c>
      <c r="S185" s="863" t="s">
        <v>3412</v>
      </c>
      <c r="T185" s="863" t="s">
        <v>3412</v>
      </c>
      <c r="U185" s="863" t="s">
        <v>3412</v>
      </c>
      <c r="V185" s="863" t="s">
        <v>3412</v>
      </c>
      <c r="W185" s="863" t="s">
        <v>3412</v>
      </c>
      <c r="X185" s="863" t="s">
        <v>3412</v>
      </c>
      <c r="Y185" s="863" t="s">
        <v>3412</v>
      </c>
      <c r="Z185" s="863" t="s">
        <v>3412</v>
      </c>
      <c r="AA185" s="863" t="s">
        <v>3412</v>
      </c>
      <c r="AB185" s="863" t="s">
        <v>3412</v>
      </c>
      <c r="AC185" s="863" t="s">
        <v>3412</v>
      </c>
      <c r="AD185" s="863" t="s">
        <v>3412</v>
      </c>
      <c r="AE185" s="863" t="s">
        <v>3412</v>
      </c>
      <c r="AF185" s="863" t="s">
        <v>3412</v>
      </c>
      <c r="AG185" s="863" t="s">
        <v>3412</v>
      </c>
      <c r="AH185" s="863" t="s">
        <v>3412</v>
      </c>
      <c r="AI185" s="863" t="s">
        <v>3412</v>
      </c>
      <c r="AJ185" s="863" t="s">
        <v>3412</v>
      </c>
      <c r="AK185" s="863" t="s">
        <v>3412</v>
      </c>
      <c r="AL185" s="863" t="s">
        <v>3412</v>
      </c>
      <c r="AM185" s="863" t="s">
        <v>3412</v>
      </c>
      <c r="AN185" s="863" t="s">
        <v>3412</v>
      </c>
      <c r="AO185" s="863" t="s">
        <v>3412</v>
      </c>
      <c r="AP185" s="863" t="s">
        <v>3412</v>
      </c>
      <c r="AQ185" s="863" t="s">
        <v>3412</v>
      </c>
      <c r="AR185" s="863" t="s">
        <v>3412</v>
      </c>
      <c r="AS185" s="863" t="s">
        <v>3412</v>
      </c>
      <c r="AT185" s="863" t="s">
        <v>3412</v>
      </c>
      <c r="AU185" s="863" t="s">
        <v>3412</v>
      </c>
      <c r="AV185" s="863" t="s">
        <v>3412</v>
      </c>
      <c r="AW185" s="863" t="s">
        <v>3412</v>
      </c>
      <c r="AX185" s="863" t="s">
        <v>3412</v>
      </c>
      <c r="AY185" s="863" t="s">
        <v>3412</v>
      </c>
      <c r="AZ185" s="863" t="s">
        <v>3412</v>
      </c>
      <c r="BA185" s="863" t="s">
        <v>3412</v>
      </c>
      <c r="BB185" s="863" t="s">
        <v>3412</v>
      </c>
      <c r="BC185" s="863" t="s">
        <v>3412</v>
      </c>
      <c r="BD185" s="863" t="s">
        <v>3412</v>
      </c>
      <c r="BE185" s="863" t="s">
        <v>3412</v>
      </c>
      <c r="BF185" s="863" t="s">
        <v>3412</v>
      </c>
      <c r="BG185" s="863" t="s">
        <v>3412</v>
      </c>
      <c r="BH185" s="863" t="s">
        <v>3412</v>
      </c>
      <c r="BI185" s="863" t="s">
        <v>3412</v>
      </c>
      <c r="BJ185" s="863" t="s">
        <v>3412</v>
      </c>
      <c r="BK185" s="863" t="s">
        <v>3412</v>
      </c>
      <c r="BL185" s="863" t="s">
        <v>3412</v>
      </c>
      <c r="BM185" s="863" t="s">
        <v>3412</v>
      </c>
      <c r="BN185" s="863" t="s">
        <v>3412</v>
      </c>
    </row>
    <row r="186" spans="1:66" ht="12.75" hidden="1">
      <c r="A186" s="860"/>
      <c r="B186" s="861" t="s">
        <v>11169</v>
      </c>
      <c r="C186" s="862"/>
      <c r="D186" s="865">
        <v>0</v>
      </c>
      <c r="E186" s="865">
        <v>0</v>
      </c>
      <c r="F186" s="865">
        <v>0</v>
      </c>
      <c r="G186" s="865">
        <v>0</v>
      </c>
      <c r="H186" s="865">
        <v>0</v>
      </c>
      <c r="I186" s="865" t="s">
        <v>3412</v>
      </c>
      <c r="J186" s="865" t="s">
        <v>3412</v>
      </c>
      <c r="K186" s="865" t="s">
        <v>3412</v>
      </c>
      <c r="L186" s="865" t="s">
        <v>3412</v>
      </c>
      <c r="M186" s="865" t="s">
        <v>3412</v>
      </c>
      <c r="N186" s="865" t="s">
        <v>3412</v>
      </c>
      <c r="O186" s="865" t="s">
        <v>3412</v>
      </c>
      <c r="P186" s="865" t="s">
        <v>3412</v>
      </c>
      <c r="Q186" s="865" t="s">
        <v>3412</v>
      </c>
      <c r="R186" s="865" t="s">
        <v>3412</v>
      </c>
      <c r="S186" s="865" t="s">
        <v>3412</v>
      </c>
      <c r="T186" s="865" t="s">
        <v>3412</v>
      </c>
      <c r="U186" s="865" t="s">
        <v>3412</v>
      </c>
      <c r="V186" s="865" t="s">
        <v>3412</v>
      </c>
      <c r="W186" s="865" t="s">
        <v>3412</v>
      </c>
      <c r="X186" s="865" t="s">
        <v>3412</v>
      </c>
      <c r="Y186" s="865" t="s">
        <v>3412</v>
      </c>
      <c r="Z186" s="865" t="s">
        <v>3412</v>
      </c>
      <c r="AA186" s="865" t="s">
        <v>3412</v>
      </c>
      <c r="AB186" s="865" t="s">
        <v>3412</v>
      </c>
      <c r="AC186" s="865" t="s">
        <v>3412</v>
      </c>
      <c r="AD186" s="865" t="s">
        <v>3412</v>
      </c>
      <c r="AE186" s="865" t="s">
        <v>3412</v>
      </c>
      <c r="AF186" s="865" t="s">
        <v>3412</v>
      </c>
      <c r="AG186" s="865" t="s">
        <v>3412</v>
      </c>
      <c r="AH186" s="865" t="s">
        <v>3412</v>
      </c>
      <c r="AI186" s="865" t="s">
        <v>3412</v>
      </c>
      <c r="AJ186" s="865" t="s">
        <v>3412</v>
      </c>
      <c r="AK186" s="865" t="s">
        <v>3412</v>
      </c>
      <c r="AL186" s="865" t="s">
        <v>3412</v>
      </c>
      <c r="AM186" s="865" t="s">
        <v>3412</v>
      </c>
      <c r="AN186" s="865" t="s">
        <v>3412</v>
      </c>
      <c r="AO186" s="865" t="s">
        <v>3412</v>
      </c>
      <c r="AP186" s="865" t="s">
        <v>3412</v>
      </c>
      <c r="AQ186" s="865" t="s">
        <v>3412</v>
      </c>
      <c r="AR186" s="865" t="s">
        <v>3412</v>
      </c>
      <c r="AS186" s="865" t="s">
        <v>3412</v>
      </c>
      <c r="AT186" s="865" t="s">
        <v>3412</v>
      </c>
      <c r="AU186" s="865" t="s">
        <v>3412</v>
      </c>
      <c r="AV186" s="865" t="s">
        <v>3412</v>
      </c>
      <c r="AW186" s="865" t="s">
        <v>3412</v>
      </c>
      <c r="AX186" s="865" t="s">
        <v>3412</v>
      </c>
      <c r="AY186" s="865" t="s">
        <v>3412</v>
      </c>
      <c r="AZ186" s="865" t="s">
        <v>3412</v>
      </c>
      <c r="BA186" s="865" t="s">
        <v>3412</v>
      </c>
      <c r="BB186" s="865" t="s">
        <v>3412</v>
      </c>
      <c r="BC186" s="865" t="s">
        <v>3412</v>
      </c>
      <c r="BD186" s="865" t="s">
        <v>3412</v>
      </c>
      <c r="BE186" s="865" t="s">
        <v>3412</v>
      </c>
      <c r="BF186" s="865" t="s">
        <v>3412</v>
      </c>
      <c r="BG186" s="865" t="s">
        <v>3412</v>
      </c>
      <c r="BH186" s="865" t="s">
        <v>3412</v>
      </c>
      <c r="BI186" s="865" t="s">
        <v>3412</v>
      </c>
      <c r="BJ186" s="865" t="s">
        <v>3412</v>
      </c>
      <c r="BK186" s="865" t="s">
        <v>3412</v>
      </c>
      <c r="BL186" s="865" t="s">
        <v>3412</v>
      </c>
      <c r="BM186" s="865" t="s">
        <v>3412</v>
      </c>
      <c r="BN186" s="865" t="s">
        <v>3412</v>
      </c>
    </row>
    <row r="187" spans="1:66" ht="12.75" hidden="1">
      <c r="A187" s="860"/>
      <c r="B187" s="861" t="s">
        <v>11170</v>
      </c>
      <c r="C187" s="862"/>
      <c r="D187" s="865">
        <v>0</v>
      </c>
      <c r="E187" s="865">
        <v>0</v>
      </c>
      <c r="F187" s="865">
        <v>0</v>
      </c>
      <c r="G187" s="865">
        <v>0</v>
      </c>
      <c r="H187" s="865">
        <v>0</v>
      </c>
      <c r="I187" s="865" t="s">
        <v>3412</v>
      </c>
      <c r="J187" s="865" t="s">
        <v>3412</v>
      </c>
      <c r="K187" s="865" t="s">
        <v>3412</v>
      </c>
      <c r="L187" s="865" t="s">
        <v>3412</v>
      </c>
      <c r="M187" s="865" t="s">
        <v>3412</v>
      </c>
      <c r="N187" s="865" t="s">
        <v>3412</v>
      </c>
      <c r="O187" s="865" t="s">
        <v>3412</v>
      </c>
      <c r="P187" s="865" t="s">
        <v>3412</v>
      </c>
      <c r="Q187" s="865" t="s">
        <v>3412</v>
      </c>
      <c r="R187" s="865" t="s">
        <v>3412</v>
      </c>
      <c r="S187" s="865" t="s">
        <v>3412</v>
      </c>
      <c r="T187" s="865" t="s">
        <v>3412</v>
      </c>
      <c r="U187" s="865" t="s">
        <v>3412</v>
      </c>
      <c r="V187" s="865" t="s">
        <v>3412</v>
      </c>
      <c r="W187" s="865" t="s">
        <v>3412</v>
      </c>
      <c r="X187" s="865" t="s">
        <v>3412</v>
      </c>
      <c r="Y187" s="865" t="s">
        <v>3412</v>
      </c>
      <c r="Z187" s="865" t="s">
        <v>3412</v>
      </c>
      <c r="AA187" s="865" t="s">
        <v>3412</v>
      </c>
      <c r="AB187" s="865" t="s">
        <v>3412</v>
      </c>
      <c r="AC187" s="865" t="s">
        <v>3412</v>
      </c>
      <c r="AD187" s="865" t="s">
        <v>3412</v>
      </c>
      <c r="AE187" s="865" t="s">
        <v>3412</v>
      </c>
      <c r="AF187" s="865" t="s">
        <v>3412</v>
      </c>
      <c r="AG187" s="865" t="s">
        <v>3412</v>
      </c>
      <c r="AH187" s="865" t="s">
        <v>3412</v>
      </c>
      <c r="AI187" s="865" t="s">
        <v>3412</v>
      </c>
      <c r="AJ187" s="865" t="s">
        <v>3412</v>
      </c>
      <c r="AK187" s="865" t="s">
        <v>3412</v>
      </c>
      <c r="AL187" s="865" t="s">
        <v>3412</v>
      </c>
      <c r="AM187" s="865" t="s">
        <v>3412</v>
      </c>
      <c r="AN187" s="865" t="s">
        <v>3412</v>
      </c>
      <c r="AO187" s="865" t="s">
        <v>3412</v>
      </c>
      <c r="AP187" s="865" t="s">
        <v>3412</v>
      </c>
      <c r="AQ187" s="865" t="s">
        <v>3412</v>
      </c>
      <c r="AR187" s="865" t="s">
        <v>3412</v>
      </c>
      <c r="AS187" s="865" t="s">
        <v>3412</v>
      </c>
      <c r="AT187" s="865" t="s">
        <v>3412</v>
      </c>
      <c r="AU187" s="865" t="s">
        <v>3412</v>
      </c>
      <c r="AV187" s="865" t="s">
        <v>3412</v>
      </c>
      <c r="AW187" s="865" t="s">
        <v>3412</v>
      </c>
      <c r="AX187" s="865" t="s">
        <v>3412</v>
      </c>
      <c r="AY187" s="865" t="s">
        <v>3412</v>
      </c>
      <c r="AZ187" s="865" t="s">
        <v>3412</v>
      </c>
      <c r="BA187" s="865" t="s">
        <v>3412</v>
      </c>
      <c r="BB187" s="865" t="s">
        <v>3412</v>
      </c>
      <c r="BC187" s="865" t="s">
        <v>3412</v>
      </c>
      <c r="BD187" s="865" t="s">
        <v>3412</v>
      </c>
      <c r="BE187" s="865" t="s">
        <v>3412</v>
      </c>
      <c r="BF187" s="865" t="s">
        <v>3412</v>
      </c>
      <c r="BG187" s="865" t="s">
        <v>3412</v>
      </c>
      <c r="BH187" s="865" t="s">
        <v>3412</v>
      </c>
      <c r="BI187" s="865" t="s">
        <v>3412</v>
      </c>
      <c r="BJ187" s="865" t="s">
        <v>3412</v>
      </c>
      <c r="BK187" s="865" t="s">
        <v>3412</v>
      </c>
      <c r="BL187" s="865" t="s">
        <v>3412</v>
      </c>
      <c r="BM187" s="865" t="s">
        <v>3412</v>
      </c>
      <c r="BN187" s="865" t="s">
        <v>3412</v>
      </c>
    </row>
    <row r="188" spans="1:66" ht="12.75" hidden="1">
      <c r="A188" s="860"/>
      <c r="B188" s="861" t="s">
        <v>11171</v>
      </c>
      <c r="C188" s="862"/>
      <c r="D188" s="865">
        <v>0</v>
      </c>
      <c r="E188" s="865">
        <v>0</v>
      </c>
      <c r="F188" s="865">
        <v>0</v>
      </c>
      <c r="G188" s="865">
        <v>0</v>
      </c>
      <c r="H188" s="865">
        <v>0</v>
      </c>
      <c r="I188" s="865" t="s">
        <v>3412</v>
      </c>
      <c r="J188" s="865" t="s">
        <v>3412</v>
      </c>
      <c r="K188" s="865" t="s">
        <v>3412</v>
      </c>
      <c r="L188" s="865" t="s">
        <v>3412</v>
      </c>
      <c r="M188" s="865" t="s">
        <v>3412</v>
      </c>
      <c r="N188" s="865" t="s">
        <v>3412</v>
      </c>
      <c r="O188" s="865" t="s">
        <v>3412</v>
      </c>
      <c r="P188" s="865" t="s">
        <v>3412</v>
      </c>
      <c r="Q188" s="865" t="s">
        <v>3412</v>
      </c>
      <c r="R188" s="865" t="s">
        <v>3412</v>
      </c>
      <c r="S188" s="865" t="s">
        <v>3412</v>
      </c>
      <c r="T188" s="865" t="s">
        <v>3412</v>
      </c>
      <c r="U188" s="865" t="s">
        <v>3412</v>
      </c>
      <c r="V188" s="865" t="s">
        <v>3412</v>
      </c>
      <c r="W188" s="865" t="s">
        <v>3412</v>
      </c>
      <c r="X188" s="865" t="s">
        <v>3412</v>
      </c>
      <c r="Y188" s="865" t="s">
        <v>3412</v>
      </c>
      <c r="Z188" s="865" t="s">
        <v>3412</v>
      </c>
      <c r="AA188" s="865" t="s">
        <v>3412</v>
      </c>
      <c r="AB188" s="865" t="s">
        <v>3412</v>
      </c>
      <c r="AC188" s="865" t="s">
        <v>3412</v>
      </c>
      <c r="AD188" s="865" t="s">
        <v>3412</v>
      </c>
      <c r="AE188" s="865" t="s">
        <v>3412</v>
      </c>
      <c r="AF188" s="865" t="s">
        <v>3412</v>
      </c>
      <c r="AG188" s="865" t="s">
        <v>3412</v>
      </c>
      <c r="AH188" s="865" t="s">
        <v>3412</v>
      </c>
      <c r="AI188" s="865" t="s">
        <v>3412</v>
      </c>
      <c r="AJ188" s="865" t="s">
        <v>3412</v>
      </c>
      <c r="AK188" s="865" t="s">
        <v>3412</v>
      </c>
      <c r="AL188" s="865" t="s">
        <v>3412</v>
      </c>
      <c r="AM188" s="865" t="s">
        <v>3412</v>
      </c>
      <c r="AN188" s="865" t="s">
        <v>3412</v>
      </c>
      <c r="AO188" s="865" t="s">
        <v>3412</v>
      </c>
      <c r="AP188" s="865" t="s">
        <v>3412</v>
      </c>
      <c r="AQ188" s="865" t="s">
        <v>3412</v>
      </c>
      <c r="AR188" s="865" t="s">
        <v>3412</v>
      </c>
      <c r="AS188" s="865" t="s">
        <v>3412</v>
      </c>
      <c r="AT188" s="865" t="s">
        <v>3412</v>
      </c>
      <c r="AU188" s="865" t="s">
        <v>3412</v>
      </c>
      <c r="AV188" s="865" t="s">
        <v>3412</v>
      </c>
      <c r="AW188" s="865" t="s">
        <v>3412</v>
      </c>
      <c r="AX188" s="865" t="s">
        <v>3412</v>
      </c>
      <c r="AY188" s="865" t="s">
        <v>3412</v>
      </c>
      <c r="AZ188" s="865" t="s">
        <v>3412</v>
      </c>
      <c r="BA188" s="865" t="s">
        <v>3412</v>
      </c>
      <c r="BB188" s="865" t="s">
        <v>3412</v>
      </c>
      <c r="BC188" s="865" t="s">
        <v>3412</v>
      </c>
      <c r="BD188" s="865" t="s">
        <v>3412</v>
      </c>
      <c r="BE188" s="865" t="s">
        <v>3412</v>
      </c>
      <c r="BF188" s="865" t="s">
        <v>3412</v>
      </c>
      <c r="BG188" s="865" t="s">
        <v>3412</v>
      </c>
      <c r="BH188" s="865" t="s">
        <v>3412</v>
      </c>
      <c r="BI188" s="865" t="s">
        <v>3412</v>
      </c>
      <c r="BJ188" s="865" t="s">
        <v>3412</v>
      </c>
      <c r="BK188" s="865" t="s">
        <v>3412</v>
      </c>
      <c r="BL188" s="865" t="s">
        <v>3412</v>
      </c>
      <c r="BM188" s="865" t="s">
        <v>3412</v>
      </c>
      <c r="BN188" s="865" t="s">
        <v>3412</v>
      </c>
    </row>
    <row r="189" spans="1:66" ht="12.75">
      <c r="A189" s="860" t="s">
        <v>661</v>
      </c>
      <c r="B189" s="861" t="s">
        <v>11172</v>
      </c>
      <c r="C189" s="862" t="s">
        <v>6078</v>
      </c>
      <c r="D189" s="863">
        <v>0</v>
      </c>
      <c r="E189" s="863">
        <v>0</v>
      </c>
      <c r="F189" s="863">
        <v>0</v>
      </c>
      <c r="G189" s="863">
        <v>0</v>
      </c>
      <c r="H189" s="863">
        <v>0</v>
      </c>
      <c r="I189" s="863" t="s">
        <v>3412</v>
      </c>
      <c r="J189" s="863" t="s">
        <v>3412</v>
      </c>
      <c r="K189" s="863" t="s">
        <v>3412</v>
      </c>
      <c r="L189" s="863" t="s">
        <v>3412</v>
      </c>
      <c r="M189" s="863" t="s">
        <v>3412</v>
      </c>
      <c r="N189" s="863" t="s">
        <v>3412</v>
      </c>
      <c r="O189" s="863" t="s">
        <v>3412</v>
      </c>
      <c r="P189" s="863" t="s">
        <v>3412</v>
      </c>
      <c r="Q189" s="863" t="s">
        <v>3412</v>
      </c>
      <c r="R189" s="863" t="s">
        <v>3412</v>
      </c>
      <c r="S189" s="863" t="s">
        <v>3412</v>
      </c>
      <c r="T189" s="863" t="s">
        <v>3412</v>
      </c>
      <c r="U189" s="863" t="s">
        <v>3412</v>
      </c>
      <c r="V189" s="863" t="s">
        <v>3412</v>
      </c>
      <c r="W189" s="863" t="s">
        <v>3412</v>
      </c>
      <c r="X189" s="863" t="s">
        <v>3412</v>
      </c>
      <c r="Y189" s="863" t="s">
        <v>3412</v>
      </c>
      <c r="Z189" s="863" t="s">
        <v>3412</v>
      </c>
      <c r="AA189" s="863" t="s">
        <v>3412</v>
      </c>
      <c r="AB189" s="863" t="s">
        <v>3412</v>
      </c>
      <c r="AC189" s="863" t="s">
        <v>3412</v>
      </c>
      <c r="AD189" s="863" t="s">
        <v>3412</v>
      </c>
      <c r="AE189" s="863" t="s">
        <v>3412</v>
      </c>
      <c r="AF189" s="863" t="s">
        <v>3412</v>
      </c>
      <c r="AG189" s="863" t="s">
        <v>3412</v>
      </c>
      <c r="AH189" s="863" t="s">
        <v>3412</v>
      </c>
      <c r="AI189" s="863" t="s">
        <v>3412</v>
      </c>
      <c r="AJ189" s="863" t="s">
        <v>3412</v>
      </c>
      <c r="AK189" s="863" t="s">
        <v>3412</v>
      </c>
      <c r="AL189" s="863" t="s">
        <v>3412</v>
      </c>
      <c r="AM189" s="863" t="s">
        <v>3412</v>
      </c>
      <c r="AN189" s="863" t="s">
        <v>3412</v>
      </c>
      <c r="AO189" s="863" t="s">
        <v>3412</v>
      </c>
      <c r="AP189" s="863" t="s">
        <v>3412</v>
      </c>
      <c r="AQ189" s="863" t="s">
        <v>3412</v>
      </c>
      <c r="AR189" s="863" t="s">
        <v>3412</v>
      </c>
      <c r="AS189" s="863" t="s">
        <v>3412</v>
      </c>
      <c r="AT189" s="863" t="s">
        <v>3412</v>
      </c>
      <c r="AU189" s="863" t="s">
        <v>3412</v>
      </c>
      <c r="AV189" s="863" t="s">
        <v>3412</v>
      </c>
      <c r="AW189" s="863" t="s">
        <v>3412</v>
      </c>
      <c r="AX189" s="863" t="s">
        <v>3412</v>
      </c>
      <c r="AY189" s="863" t="s">
        <v>3412</v>
      </c>
      <c r="AZ189" s="863" t="s">
        <v>3412</v>
      </c>
      <c r="BA189" s="863" t="s">
        <v>3412</v>
      </c>
      <c r="BB189" s="863" t="s">
        <v>3412</v>
      </c>
      <c r="BC189" s="863" t="s">
        <v>3412</v>
      </c>
      <c r="BD189" s="863" t="s">
        <v>3412</v>
      </c>
      <c r="BE189" s="863" t="s">
        <v>3412</v>
      </c>
      <c r="BF189" s="863" t="s">
        <v>3412</v>
      </c>
      <c r="BG189" s="863" t="s">
        <v>3412</v>
      </c>
      <c r="BH189" s="863" t="s">
        <v>3412</v>
      </c>
      <c r="BI189" s="863" t="s">
        <v>3412</v>
      </c>
      <c r="BJ189" s="863" t="s">
        <v>3412</v>
      </c>
      <c r="BK189" s="863" t="s">
        <v>3412</v>
      </c>
      <c r="BL189" s="863" t="s">
        <v>3412</v>
      </c>
      <c r="BM189" s="863" t="s">
        <v>3412</v>
      </c>
      <c r="BN189" s="863" t="s">
        <v>3412</v>
      </c>
    </row>
    <row r="190" spans="1:66" ht="12.75" hidden="1">
      <c r="A190" s="860"/>
      <c r="B190" s="860" t="s">
        <v>9647</v>
      </c>
      <c r="C190" s="864"/>
      <c r="D190" s="865">
        <v>0</v>
      </c>
      <c r="E190" s="865">
        <v>0</v>
      </c>
      <c r="F190" s="865">
        <v>0</v>
      </c>
      <c r="G190" s="865">
        <v>0</v>
      </c>
      <c r="H190" s="865">
        <v>0</v>
      </c>
      <c r="I190" s="865" t="s">
        <v>3412</v>
      </c>
      <c r="J190" s="865" t="s">
        <v>3412</v>
      </c>
      <c r="K190" s="865" t="s">
        <v>3412</v>
      </c>
      <c r="L190" s="865" t="s">
        <v>3412</v>
      </c>
      <c r="M190" s="865" t="s">
        <v>3412</v>
      </c>
      <c r="N190" s="865" t="s">
        <v>3412</v>
      </c>
      <c r="O190" s="865" t="s">
        <v>3412</v>
      </c>
      <c r="P190" s="865" t="s">
        <v>3412</v>
      </c>
      <c r="Q190" s="865" t="s">
        <v>3412</v>
      </c>
      <c r="R190" s="865" t="s">
        <v>3412</v>
      </c>
      <c r="S190" s="865" t="s">
        <v>3412</v>
      </c>
      <c r="T190" s="865" t="s">
        <v>3412</v>
      </c>
      <c r="U190" s="865" t="s">
        <v>3412</v>
      </c>
      <c r="V190" s="865" t="s">
        <v>3412</v>
      </c>
      <c r="W190" s="865" t="s">
        <v>3412</v>
      </c>
      <c r="X190" s="865" t="s">
        <v>3412</v>
      </c>
      <c r="Y190" s="865" t="s">
        <v>3412</v>
      </c>
      <c r="Z190" s="865" t="s">
        <v>3412</v>
      </c>
      <c r="AA190" s="865" t="s">
        <v>3412</v>
      </c>
      <c r="AB190" s="865" t="s">
        <v>3412</v>
      </c>
      <c r="AC190" s="865" t="s">
        <v>3412</v>
      </c>
      <c r="AD190" s="865" t="s">
        <v>3412</v>
      </c>
      <c r="AE190" s="865" t="s">
        <v>3412</v>
      </c>
      <c r="AF190" s="865" t="s">
        <v>3412</v>
      </c>
      <c r="AG190" s="865" t="s">
        <v>3412</v>
      </c>
      <c r="AH190" s="865" t="s">
        <v>3412</v>
      </c>
      <c r="AI190" s="865" t="s">
        <v>3412</v>
      </c>
      <c r="AJ190" s="865" t="s">
        <v>3412</v>
      </c>
      <c r="AK190" s="865" t="s">
        <v>3412</v>
      </c>
      <c r="AL190" s="865" t="s">
        <v>3412</v>
      </c>
      <c r="AM190" s="865" t="s">
        <v>3412</v>
      </c>
      <c r="AN190" s="865" t="s">
        <v>3412</v>
      </c>
      <c r="AO190" s="865" t="s">
        <v>3412</v>
      </c>
      <c r="AP190" s="865" t="s">
        <v>3412</v>
      </c>
      <c r="AQ190" s="865" t="s">
        <v>3412</v>
      </c>
      <c r="AR190" s="865" t="s">
        <v>3412</v>
      </c>
      <c r="AS190" s="865" t="s">
        <v>3412</v>
      </c>
      <c r="AT190" s="865" t="s">
        <v>3412</v>
      </c>
      <c r="AU190" s="865" t="s">
        <v>3412</v>
      </c>
      <c r="AV190" s="865" t="s">
        <v>3412</v>
      </c>
      <c r="AW190" s="865" t="s">
        <v>3412</v>
      </c>
      <c r="AX190" s="865" t="s">
        <v>3412</v>
      </c>
      <c r="AY190" s="865" t="s">
        <v>3412</v>
      </c>
      <c r="AZ190" s="865" t="s">
        <v>3412</v>
      </c>
      <c r="BA190" s="865" t="s">
        <v>3412</v>
      </c>
      <c r="BB190" s="865" t="s">
        <v>3412</v>
      </c>
      <c r="BC190" s="865" t="s">
        <v>3412</v>
      </c>
      <c r="BD190" s="865" t="s">
        <v>3412</v>
      </c>
      <c r="BE190" s="865" t="s">
        <v>3412</v>
      </c>
      <c r="BF190" s="865" t="s">
        <v>3412</v>
      </c>
      <c r="BG190" s="865" t="s">
        <v>3412</v>
      </c>
      <c r="BH190" s="865" t="s">
        <v>3412</v>
      </c>
      <c r="BI190" s="865" t="s">
        <v>3412</v>
      </c>
      <c r="BJ190" s="865" t="s">
        <v>3412</v>
      </c>
      <c r="BK190" s="865" t="s">
        <v>3412</v>
      </c>
      <c r="BL190" s="865" t="s">
        <v>3412</v>
      </c>
      <c r="BM190" s="865" t="s">
        <v>3412</v>
      </c>
      <c r="BN190" s="865" t="s">
        <v>3412</v>
      </c>
    </row>
    <row r="191" spans="1:66" ht="12.75" hidden="1">
      <c r="A191" s="860"/>
      <c r="B191" s="861" t="s">
        <v>9648</v>
      </c>
      <c r="C191" s="862"/>
      <c r="D191" s="865">
        <v>0</v>
      </c>
      <c r="E191" s="865">
        <v>0</v>
      </c>
      <c r="F191" s="865">
        <v>0</v>
      </c>
      <c r="G191" s="865">
        <v>0</v>
      </c>
      <c r="H191" s="865">
        <v>0</v>
      </c>
      <c r="I191" s="865" t="s">
        <v>3412</v>
      </c>
      <c r="J191" s="865" t="s">
        <v>3412</v>
      </c>
      <c r="K191" s="865" t="s">
        <v>3412</v>
      </c>
      <c r="L191" s="865" t="s">
        <v>3412</v>
      </c>
      <c r="M191" s="865" t="s">
        <v>3412</v>
      </c>
      <c r="N191" s="865" t="s">
        <v>3412</v>
      </c>
      <c r="O191" s="865" t="s">
        <v>3412</v>
      </c>
      <c r="P191" s="865" t="s">
        <v>3412</v>
      </c>
      <c r="Q191" s="865" t="s">
        <v>3412</v>
      </c>
      <c r="R191" s="865" t="s">
        <v>3412</v>
      </c>
      <c r="S191" s="865" t="s">
        <v>3412</v>
      </c>
      <c r="T191" s="865" t="s">
        <v>3412</v>
      </c>
      <c r="U191" s="865" t="s">
        <v>3412</v>
      </c>
      <c r="V191" s="865" t="s">
        <v>3412</v>
      </c>
      <c r="W191" s="865" t="s">
        <v>3412</v>
      </c>
      <c r="X191" s="865" t="s">
        <v>3412</v>
      </c>
      <c r="Y191" s="865" t="s">
        <v>3412</v>
      </c>
      <c r="Z191" s="865" t="s">
        <v>3412</v>
      </c>
      <c r="AA191" s="865" t="s">
        <v>3412</v>
      </c>
      <c r="AB191" s="865" t="s">
        <v>3412</v>
      </c>
      <c r="AC191" s="865" t="s">
        <v>3412</v>
      </c>
      <c r="AD191" s="865" t="s">
        <v>3412</v>
      </c>
      <c r="AE191" s="865" t="s">
        <v>3412</v>
      </c>
      <c r="AF191" s="865" t="s">
        <v>3412</v>
      </c>
      <c r="AG191" s="865" t="s">
        <v>3412</v>
      </c>
      <c r="AH191" s="865" t="s">
        <v>3412</v>
      </c>
      <c r="AI191" s="865" t="s">
        <v>3412</v>
      </c>
      <c r="AJ191" s="865" t="s">
        <v>3412</v>
      </c>
      <c r="AK191" s="865" t="s">
        <v>3412</v>
      </c>
      <c r="AL191" s="865" t="s">
        <v>3412</v>
      </c>
      <c r="AM191" s="865" t="s">
        <v>3412</v>
      </c>
      <c r="AN191" s="865" t="s">
        <v>3412</v>
      </c>
      <c r="AO191" s="865" t="s">
        <v>3412</v>
      </c>
      <c r="AP191" s="865" t="s">
        <v>3412</v>
      </c>
      <c r="AQ191" s="865" t="s">
        <v>3412</v>
      </c>
      <c r="AR191" s="865" t="s">
        <v>3412</v>
      </c>
      <c r="AS191" s="865" t="s">
        <v>3412</v>
      </c>
      <c r="AT191" s="865" t="s">
        <v>3412</v>
      </c>
      <c r="AU191" s="865" t="s">
        <v>3412</v>
      </c>
      <c r="AV191" s="865" t="s">
        <v>3412</v>
      </c>
      <c r="AW191" s="865" t="s">
        <v>3412</v>
      </c>
      <c r="AX191" s="865" t="s">
        <v>3412</v>
      </c>
      <c r="AY191" s="865" t="s">
        <v>3412</v>
      </c>
      <c r="AZ191" s="865" t="s">
        <v>3412</v>
      </c>
      <c r="BA191" s="865" t="s">
        <v>3412</v>
      </c>
      <c r="BB191" s="865" t="s">
        <v>3412</v>
      </c>
      <c r="BC191" s="865" t="s">
        <v>3412</v>
      </c>
      <c r="BD191" s="865" t="s">
        <v>3412</v>
      </c>
      <c r="BE191" s="865" t="s">
        <v>3412</v>
      </c>
      <c r="BF191" s="865" t="s">
        <v>3412</v>
      </c>
      <c r="BG191" s="865" t="s">
        <v>3412</v>
      </c>
      <c r="BH191" s="865" t="s">
        <v>3412</v>
      </c>
      <c r="BI191" s="865" t="s">
        <v>3412</v>
      </c>
      <c r="BJ191" s="865" t="s">
        <v>3412</v>
      </c>
      <c r="BK191" s="865" t="s">
        <v>3412</v>
      </c>
      <c r="BL191" s="865" t="s">
        <v>3412</v>
      </c>
      <c r="BM191" s="865" t="s">
        <v>3412</v>
      </c>
      <c r="BN191" s="865" t="s">
        <v>3412</v>
      </c>
    </row>
    <row r="192" spans="1:66" ht="12.75" hidden="1">
      <c r="A192" s="860"/>
      <c r="B192" s="861" t="s">
        <v>12077</v>
      </c>
      <c r="C192" s="862"/>
      <c r="D192" s="865">
        <v>0</v>
      </c>
      <c r="E192" s="865">
        <v>0</v>
      </c>
      <c r="F192" s="865">
        <v>0</v>
      </c>
      <c r="G192" s="865">
        <v>0</v>
      </c>
      <c r="H192" s="865">
        <v>0</v>
      </c>
      <c r="I192" s="865" t="s">
        <v>3412</v>
      </c>
      <c r="J192" s="865" t="s">
        <v>3412</v>
      </c>
      <c r="K192" s="865" t="s">
        <v>3412</v>
      </c>
      <c r="L192" s="865" t="s">
        <v>3412</v>
      </c>
      <c r="M192" s="865" t="s">
        <v>3412</v>
      </c>
      <c r="N192" s="865" t="s">
        <v>3412</v>
      </c>
      <c r="O192" s="865" t="s">
        <v>3412</v>
      </c>
      <c r="P192" s="865" t="s">
        <v>3412</v>
      </c>
      <c r="Q192" s="865" t="s">
        <v>3412</v>
      </c>
      <c r="R192" s="865" t="s">
        <v>3412</v>
      </c>
      <c r="S192" s="865" t="s">
        <v>3412</v>
      </c>
      <c r="T192" s="865" t="s">
        <v>3412</v>
      </c>
      <c r="U192" s="865" t="s">
        <v>3412</v>
      </c>
      <c r="V192" s="865" t="s">
        <v>3412</v>
      </c>
      <c r="W192" s="865" t="s">
        <v>3412</v>
      </c>
      <c r="X192" s="865" t="s">
        <v>3412</v>
      </c>
      <c r="Y192" s="865" t="s">
        <v>3412</v>
      </c>
      <c r="Z192" s="865" t="s">
        <v>3412</v>
      </c>
      <c r="AA192" s="865" t="s">
        <v>3412</v>
      </c>
      <c r="AB192" s="865" t="s">
        <v>3412</v>
      </c>
      <c r="AC192" s="865" t="s">
        <v>3412</v>
      </c>
      <c r="AD192" s="865" t="s">
        <v>3412</v>
      </c>
      <c r="AE192" s="865" t="s">
        <v>3412</v>
      </c>
      <c r="AF192" s="865" t="s">
        <v>3412</v>
      </c>
      <c r="AG192" s="865" t="s">
        <v>3412</v>
      </c>
      <c r="AH192" s="865" t="s">
        <v>3412</v>
      </c>
      <c r="AI192" s="865" t="s">
        <v>3412</v>
      </c>
      <c r="AJ192" s="865" t="s">
        <v>3412</v>
      </c>
      <c r="AK192" s="865" t="s">
        <v>3412</v>
      </c>
      <c r="AL192" s="865" t="s">
        <v>3412</v>
      </c>
      <c r="AM192" s="865" t="s">
        <v>3412</v>
      </c>
      <c r="AN192" s="865" t="s">
        <v>3412</v>
      </c>
      <c r="AO192" s="865" t="s">
        <v>3412</v>
      </c>
      <c r="AP192" s="865" t="s">
        <v>3412</v>
      </c>
      <c r="AQ192" s="865" t="s">
        <v>3412</v>
      </c>
      <c r="AR192" s="865" t="s">
        <v>3412</v>
      </c>
      <c r="AS192" s="865" t="s">
        <v>3412</v>
      </c>
      <c r="AT192" s="865" t="s">
        <v>3412</v>
      </c>
      <c r="AU192" s="865" t="s">
        <v>3412</v>
      </c>
      <c r="AV192" s="865" t="s">
        <v>3412</v>
      </c>
      <c r="AW192" s="865" t="s">
        <v>3412</v>
      </c>
      <c r="AX192" s="865" t="s">
        <v>3412</v>
      </c>
      <c r="AY192" s="865" t="s">
        <v>3412</v>
      </c>
      <c r="AZ192" s="865" t="s">
        <v>3412</v>
      </c>
      <c r="BA192" s="865" t="s">
        <v>3412</v>
      </c>
      <c r="BB192" s="865" t="s">
        <v>3412</v>
      </c>
      <c r="BC192" s="865" t="s">
        <v>3412</v>
      </c>
      <c r="BD192" s="865" t="s">
        <v>3412</v>
      </c>
      <c r="BE192" s="865" t="s">
        <v>3412</v>
      </c>
      <c r="BF192" s="865" t="s">
        <v>3412</v>
      </c>
      <c r="BG192" s="865" t="s">
        <v>3412</v>
      </c>
      <c r="BH192" s="865" t="s">
        <v>3412</v>
      </c>
      <c r="BI192" s="865" t="s">
        <v>3412</v>
      </c>
      <c r="BJ192" s="865" t="s">
        <v>3412</v>
      </c>
      <c r="BK192" s="865" t="s">
        <v>3412</v>
      </c>
      <c r="BL192" s="865" t="s">
        <v>3412</v>
      </c>
      <c r="BM192" s="865" t="s">
        <v>3412</v>
      </c>
      <c r="BN192" s="865" t="s">
        <v>3412</v>
      </c>
    </row>
    <row r="193" spans="1:66" ht="12.75" hidden="1">
      <c r="A193" s="860"/>
      <c r="B193" s="860" t="s">
        <v>8024</v>
      </c>
      <c r="C193" s="864"/>
      <c r="D193" s="865">
        <v>0</v>
      </c>
      <c r="E193" s="865">
        <v>0</v>
      </c>
      <c r="F193" s="865">
        <v>0</v>
      </c>
      <c r="G193" s="865">
        <v>0</v>
      </c>
      <c r="H193" s="865">
        <v>0</v>
      </c>
      <c r="I193" s="865" t="s">
        <v>3412</v>
      </c>
      <c r="J193" s="865" t="s">
        <v>3412</v>
      </c>
      <c r="K193" s="865" t="s">
        <v>3412</v>
      </c>
      <c r="L193" s="865" t="s">
        <v>3412</v>
      </c>
      <c r="M193" s="865" t="s">
        <v>3412</v>
      </c>
      <c r="N193" s="865" t="s">
        <v>3412</v>
      </c>
      <c r="O193" s="865" t="s">
        <v>3412</v>
      </c>
      <c r="P193" s="865" t="s">
        <v>3412</v>
      </c>
      <c r="Q193" s="865" t="s">
        <v>3412</v>
      </c>
      <c r="R193" s="865" t="s">
        <v>3412</v>
      </c>
      <c r="S193" s="865" t="s">
        <v>3412</v>
      </c>
      <c r="T193" s="865" t="s">
        <v>3412</v>
      </c>
      <c r="U193" s="865" t="s">
        <v>3412</v>
      </c>
      <c r="V193" s="865" t="s">
        <v>3412</v>
      </c>
      <c r="W193" s="865" t="s">
        <v>3412</v>
      </c>
      <c r="X193" s="865" t="s">
        <v>3412</v>
      </c>
      <c r="Y193" s="865" t="s">
        <v>3412</v>
      </c>
      <c r="Z193" s="865" t="s">
        <v>3412</v>
      </c>
      <c r="AA193" s="865" t="s">
        <v>3412</v>
      </c>
      <c r="AB193" s="865" t="s">
        <v>3412</v>
      </c>
      <c r="AC193" s="865" t="s">
        <v>3412</v>
      </c>
      <c r="AD193" s="865" t="s">
        <v>3412</v>
      </c>
      <c r="AE193" s="865" t="s">
        <v>3412</v>
      </c>
      <c r="AF193" s="865" t="s">
        <v>3412</v>
      </c>
      <c r="AG193" s="865" t="s">
        <v>3412</v>
      </c>
      <c r="AH193" s="865" t="s">
        <v>3412</v>
      </c>
      <c r="AI193" s="865" t="s">
        <v>3412</v>
      </c>
      <c r="AJ193" s="865" t="s">
        <v>3412</v>
      </c>
      <c r="AK193" s="865" t="s">
        <v>3412</v>
      </c>
      <c r="AL193" s="865" t="s">
        <v>3412</v>
      </c>
      <c r="AM193" s="865" t="s">
        <v>3412</v>
      </c>
      <c r="AN193" s="865" t="s">
        <v>3412</v>
      </c>
      <c r="AO193" s="865" t="s">
        <v>3412</v>
      </c>
      <c r="AP193" s="865" t="s">
        <v>3412</v>
      </c>
      <c r="AQ193" s="865" t="s">
        <v>3412</v>
      </c>
      <c r="AR193" s="865" t="s">
        <v>3412</v>
      </c>
      <c r="AS193" s="865" t="s">
        <v>3412</v>
      </c>
      <c r="AT193" s="865" t="s">
        <v>3412</v>
      </c>
      <c r="AU193" s="865" t="s">
        <v>3412</v>
      </c>
      <c r="AV193" s="865" t="s">
        <v>3412</v>
      </c>
      <c r="AW193" s="865" t="s">
        <v>3412</v>
      </c>
      <c r="AX193" s="865" t="s">
        <v>3412</v>
      </c>
      <c r="AY193" s="865" t="s">
        <v>3412</v>
      </c>
      <c r="AZ193" s="865" t="s">
        <v>3412</v>
      </c>
      <c r="BA193" s="865" t="s">
        <v>3412</v>
      </c>
      <c r="BB193" s="865" t="s">
        <v>3412</v>
      </c>
      <c r="BC193" s="865" t="s">
        <v>3412</v>
      </c>
      <c r="BD193" s="865" t="s">
        <v>3412</v>
      </c>
      <c r="BE193" s="865" t="s">
        <v>3412</v>
      </c>
      <c r="BF193" s="865" t="s">
        <v>3412</v>
      </c>
      <c r="BG193" s="865" t="s">
        <v>3412</v>
      </c>
      <c r="BH193" s="865" t="s">
        <v>3412</v>
      </c>
      <c r="BI193" s="865" t="s">
        <v>3412</v>
      </c>
      <c r="BJ193" s="865" t="s">
        <v>3412</v>
      </c>
      <c r="BK193" s="865" t="s">
        <v>3412</v>
      </c>
      <c r="BL193" s="865" t="s">
        <v>3412</v>
      </c>
      <c r="BM193" s="865" t="s">
        <v>3412</v>
      </c>
      <c r="BN193" s="865" t="s">
        <v>3412</v>
      </c>
    </row>
    <row r="194" spans="1:66" ht="12.75" hidden="1">
      <c r="A194" s="860"/>
      <c r="B194" s="861" t="s">
        <v>8025</v>
      </c>
      <c r="C194" s="862"/>
      <c r="D194" s="865">
        <v>0</v>
      </c>
      <c r="E194" s="865">
        <v>0</v>
      </c>
      <c r="F194" s="865">
        <v>0</v>
      </c>
      <c r="G194" s="865">
        <v>0</v>
      </c>
      <c r="H194" s="865">
        <v>0</v>
      </c>
      <c r="I194" s="865" t="s">
        <v>3412</v>
      </c>
      <c r="J194" s="865" t="s">
        <v>3412</v>
      </c>
      <c r="K194" s="865" t="s">
        <v>3412</v>
      </c>
      <c r="L194" s="865" t="s">
        <v>3412</v>
      </c>
      <c r="M194" s="865" t="s">
        <v>3412</v>
      </c>
      <c r="N194" s="865" t="s">
        <v>3412</v>
      </c>
      <c r="O194" s="865" t="s">
        <v>3412</v>
      </c>
      <c r="P194" s="865" t="s">
        <v>3412</v>
      </c>
      <c r="Q194" s="865" t="s">
        <v>3412</v>
      </c>
      <c r="R194" s="865" t="s">
        <v>3412</v>
      </c>
      <c r="S194" s="865" t="s">
        <v>3412</v>
      </c>
      <c r="T194" s="865" t="s">
        <v>3412</v>
      </c>
      <c r="U194" s="865" t="s">
        <v>3412</v>
      </c>
      <c r="V194" s="865" t="s">
        <v>3412</v>
      </c>
      <c r="W194" s="865" t="s">
        <v>3412</v>
      </c>
      <c r="X194" s="865" t="s">
        <v>3412</v>
      </c>
      <c r="Y194" s="865" t="s">
        <v>3412</v>
      </c>
      <c r="Z194" s="865" t="s">
        <v>3412</v>
      </c>
      <c r="AA194" s="865" t="s">
        <v>3412</v>
      </c>
      <c r="AB194" s="865" t="s">
        <v>3412</v>
      </c>
      <c r="AC194" s="865" t="s">
        <v>3412</v>
      </c>
      <c r="AD194" s="865" t="s">
        <v>3412</v>
      </c>
      <c r="AE194" s="865" t="s">
        <v>3412</v>
      </c>
      <c r="AF194" s="865" t="s">
        <v>3412</v>
      </c>
      <c r="AG194" s="865" t="s">
        <v>3412</v>
      </c>
      <c r="AH194" s="865" t="s">
        <v>3412</v>
      </c>
      <c r="AI194" s="865" t="s">
        <v>3412</v>
      </c>
      <c r="AJ194" s="865" t="s">
        <v>3412</v>
      </c>
      <c r="AK194" s="865" t="s">
        <v>3412</v>
      </c>
      <c r="AL194" s="865" t="s">
        <v>3412</v>
      </c>
      <c r="AM194" s="865" t="s">
        <v>3412</v>
      </c>
      <c r="AN194" s="865" t="s">
        <v>3412</v>
      </c>
      <c r="AO194" s="865" t="s">
        <v>3412</v>
      </c>
      <c r="AP194" s="865" t="s">
        <v>3412</v>
      </c>
      <c r="AQ194" s="865" t="s">
        <v>3412</v>
      </c>
      <c r="AR194" s="865" t="s">
        <v>3412</v>
      </c>
      <c r="AS194" s="865" t="s">
        <v>3412</v>
      </c>
      <c r="AT194" s="865" t="s">
        <v>3412</v>
      </c>
      <c r="AU194" s="865" t="s">
        <v>3412</v>
      </c>
      <c r="AV194" s="865" t="s">
        <v>3412</v>
      </c>
      <c r="AW194" s="865" t="s">
        <v>3412</v>
      </c>
      <c r="AX194" s="865" t="s">
        <v>3412</v>
      </c>
      <c r="AY194" s="865" t="s">
        <v>3412</v>
      </c>
      <c r="AZ194" s="865" t="s">
        <v>3412</v>
      </c>
      <c r="BA194" s="865" t="s">
        <v>3412</v>
      </c>
      <c r="BB194" s="865" t="s">
        <v>3412</v>
      </c>
      <c r="BC194" s="865" t="s">
        <v>3412</v>
      </c>
      <c r="BD194" s="865" t="s">
        <v>3412</v>
      </c>
      <c r="BE194" s="865" t="s">
        <v>3412</v>
      </c>
      <c r="BF194" s="865" t="s">
        <v>3412</v>
      </c>
      <c r="BG194" s="865" t="s">
        <v>3412</v>
      </c>
      <c r="BH194" s="865" t="s">
        <v>3412</v>
      </c>
      <c r="BI194" s="865" t="s">
        <v>3412</v>
      </c>
      <c r="BJ194" s="865" t="s">
        <v>3412</v>
      </c>
      <c r="BK194" s="865" t="s">
        <v>3412</v>
      </c>
      <c r="BL194" s="865" t="s">
        <v>3412</v>
      </c>
      <c r="BM194" s="865" t="s">
        <v>3412</v>
      </c>
      <c r="BN194" s="865" t="s">
        <v>3412</v>
      </c>
    </row>
    <row r="195" spans="1:66" ht="12.75" hidden="1">
      <c r="A195" s="860"/>
      <c r="B195" s="861" t="s">
        <v>8026</v>
      </c>
      <c r="C195" s="862"/>
      <c r="D195" s="865">
        <v>0</v>
      </c>
      <c r="E195" s="865">
        <v>0</v>
      </c>
      <c r="F195" s="865">
        <v>0</v>
      </c>
      <c r="G195" s="865">
        <v>0</v>
      </c>
      <c r="H195" s="865">
        <v>0</v>
      </c>
      <c r="I195" s="865" t="s">
        <v>3412</v>
      </c>
      <c r="J195" s="865" t="s">
        <v>3412</v>
      </c>
      <c r="K195" s="865" t="s">
        <v>3412</v>
      </c>
      <c r="L195" s="865" t="s">
        <v>3412</v>
      </c>
      <c r="M195" s="865" t="s">
        <v>3412</v>
      </c>
      <c r="N195" s="865" t="s">
        <v>3412</v>
      </c>
      <c r="O195" s="865" t="s">
        <v>3412</v>
      </c>
      <c r="P195" s="865" t="s">
        <v>3412</v>
      </c>
      <c r="Q195" s="865" t="s">
        <v>3412</v>
      </c>
      <c r="R195" s="865" t="s">
        <v>3412</v>
      </c>
      <c r="S195" s="865" t="s">
        <v>3412</v>
      </c>
      <c r="T195" s="865" t="s">
        <v>3412</v>
      </c>
      <c r="U195" s="865" t="s">
        <v>3412</v>
      </c>
      <c r="V195" s="865" t="s">
        <v>3412</v>
      </c>
      <c r="W195" s="865" t="s">
        <v>3412</v>
      </c>
      <c r="X195" s="865" t="s">
        <v>3412</v>
      </c>
      <c r="Y195" s="865" t="s">
        <v>3412</v>
      </c>
      <c r="Z195" s="865" t="s">
        <v>3412</v>
      </c>
      <c r="AA195" s="865" t="s">
        <v>3412</v>
      </c>
      <c r="AB195" s="865" t="s">
        <v>3412</v>
      </c>
      <c r="AC195" s="865" t="s">
        <v>3412</v>
      </c>
      <c r="AD195" s="865" t="s">
        <v>3412</v>
      </c>
      <c r="AE195" s="865" t="s">
        <v>3412</v>
      </c>
      <c r="AF195" s="865" t="s">
        <v>3412</v>
      </c>
      <c r="AG195" s="865" t="s">
        <v>3412</v>
      </c>
      <c r="AH195" s="865" t="s">
        <v>3412</v>
      </c>
      <c r="AI195" s="865" t="s">
        <v>3412</v>
      </c>
      <c r="AJ195" s="865" t="s">
        <v>3412</v>
      </c>
      <c r="AK195" s="865" t="s">
        <v>3412</v>
      </c>
      <c r="AL195" s="865" t="s">
        <v>3412</v>
      </c>
      <c r="AM195" s="865" t="s">
        <v>3412</v>
      </c>
      <c r="AN195" s="865" t="s">
        <v>3412</v>
      </c>
      <c r="AO195" s="865" t="s">
        <v>3412</v>
      </c>
      <c r="AP195" s="865" t="s">
        <v>3412</v>
      </c>
      <c r="AQ195" s="865" t="s">
        <v>3412</v>
      </c>
      <c r="AR195" s="865" t="s">
        <v>3412</v>
      </c>
      <c r="AS195" s="865" t="s">
        <v>3412</v>
      </c>
      <c r="AT195" s="865" t="s">
        <v>3412</v>
      </c>
      <c r="AU195" s="865" t="s">
        <v>3412</v>
      </c>
      <c r="AV195" s="865" t="s">
        <v>3412</v>
      </c>
      <c r="AW195" s="865" t="s">
        <v>3412</v>
      </c>
      <c r="AX195" s="865" t="s">
        <v>3412</v>
      </c>
      <c r="AY195" s="865" t="s">
        <v>3412</v>
      </c>
      <c r="AZ195" s="865" t="s">
        <v>3412</v>
      </c>
      <c r="BA195" s="865" t="s">
        <v>3412</v>
      </c>
      <c r="BB195" s="865" t="s">
        <v>3412</v>
      </c>
      <c r="BC195" s="865" t="s">
        <v>3412</v>
      </c>
      <c r="BD195" s="865" t="s">
        <v>3412</v>
      </c>
      <c r="BE195" s="865" t="s">
        <v>3412</v>
      </c>
      <c r="BF195" s="865" t="s">
        <v>3412</v>
      </c>
      <c r="BG195" s="865" t="s">
        <v>3412</v>
      </c>
      <c r="BH195" s="865" t="s">
        <v>3412</v>
      </c>
      <c r="BI195" s="865" t="s">
        <v>3412</v>
      </c>
      <c r="BJ195" s="865" t="s">
        <v>3412</v>
      </c>
      <c r="BK195" s="865" t="s">
        <v>3412</v>
      </c>
      <c r="BL195" s="865" t="s">
        <v>3412</v>
      </c>
      <c r="BM195" s="865" t="s">
        <v>3412</v>
      </c>
      <c r="BN195" s="865" t="s">
        <v>3412</v>
      </c>
    </row>
    <row r="196" spans="1:66" ht="12.75">
      <c r="A196" s="860" t="s">
        <v>12491</v>
      </c>
      <c r="B196" s="861" t="s">
        <v>1310</v>
      </c>
      <c r="C196" s="862" t="s">
        <v>6078</v>
      </c>
      <c r="D196" s="865">
        <v>0</v>
      </c>
      <c r="E196" s="865">
        <v>0</v>
      </c>
      <c r="F196" s="865">
        <v>0</v>
      </c>
      <c r="G196" s="865">
        <v>0</v>
      </c>
      <c r="H196" s="865">
        <v>0</v>
      </c>
      <c r="I196" s="865" t="s">
        <v>3412</v>
      </c>
      <c r="J196" s="865" t="s">
        <v>3412</v>
      </c>
      <c r="K196" s="865" t="s">
        <v>3412</v>
      </c>
      <c r="L196" s="865" t="s">
        <v>3412</v>
      </c>
      <c r="M196" s="865" t="s">
        <v>3412</v>
      </c>
      <c r="N196" s="865" t="s">
        <v>3412</v>
      </c>
      <c r="O196" s="865" t="s">
        <v>3412</v>
      </c>
      <c r="P196" s="865" t="s">
        <v>3412</v>
      </c>
      <c r="Q196" s="865" t="s">
        <v>3412</v>
      </c>
      <c r="R196" s="865" t="s">
        <v>3412</v>
      </c>
      <c r="S196" s="865" t="s">
        <v>3412</v>
      </c>
      <c r="T196" s="865" t="s">
        <v>3412</v>
      </c>
      <c r="U196" s="865" t="s">
        <v>3412</v>
      </c>
      <c r="V196" s="865" t="s">
        <v>3412</v>
      </c>
      <c r="W196" s="865" t="s">
        <v>3412</v>
      </c>
      <c r="X196" s="865" t="s">
        <v>3412</v>
      </c>
      <c r="Y196" s="865" t="s">
        <v>3412</v>
      </c>
      <c r="Z196" s="865" t="s">
        <v>3412</v>
      </c>
      <c r="AA196" s="865" t="s">
        <v>3412</v>
      </c>
      <c r="AB196" s="865" t="s">
        <v>3412</v>
      </c>
      <c r="AC196" s="865" t="s">
        <v>3412</v>
      </c>
      <c r="AD196" s="865" t="s">
        <v>3412</v>
      </c>
      <c r="AE196" s="865" t="s">
        <v>3412</v>
      </c>
      <c r="AF196" s="865" t="s">
        <v>3412</v>
      </c>
      <c r="AG196" s="865" t="s">
        <v>3412</v>
      </c>
      <c r="AH196" s="865" t="s">
        <v>3412</v>
      </c>
      <c r="AI196" s="865" t="s">
        <v>3412</v>
      </c>
      <c r="AJ196" s="865" t="s">
        <v>3412</v>
      </c>
      <c r="AK196" s="865" t="s">
        <v>3412</v>
      </c>
      <c r="AL196" s="865" t="s">
        <v>3412</v>
      </c>
      <c r="AM196" s="865" t="s">
        <v>3412</v>
      </c>
      <c r="AN196" s="865" t="s">
        <v>3412</v>
      </c>
      <c r="AO196" s="865" t="s">
        <v>3412</v>
      </c>
      <c r="AP196" s="865" t="s">
        <v>3412</v>
      </c>
      <c r="AQ196" s="865" t="s">
        <v>3412</v>
      </c>
      <c r="AR196" s="865" t="s">
        <v>3412</v>
      </c>
      <c r="AS196" s="865" t="s">
        <v>3412</v>
      </c>
      <c r="AT196" s="865" t="s">
        <v>3412</v>
      </c>
      <c r="AU196" s="865" t="s">
        <v>3412</v>
      </c>
      <c r="AV196" s="865" t="s">
        <v>3412</v>
      </c>
      <c r="AW196" s="865" t="s">
        <v>3412</v>
      </c>
      <c r="AX196" s="865" t="s">
        <v>3412</v>
      </c>
      <c r="AY196" s="865" t="s">
        <v>3412</v>
      </c>
      <c r="AZ196" s="865" t="s">
        <v>3412</v>
      </c>
      <c r="BA196" s="865" t="s">
        <v>3412</v>
      </c>
      <c r="BB196" s="865" t="s">
        <v>3412</v>
      </c>
      <c r="BC196" s="865" t="s">
        <v>3412</v>
      </c>
      <c r="BD196" s="865" t="s">
        <v>3412</v>
      </c>
      <c r="BE196" s="865" t="s">
        <v>3412</v>
      </c>
      <c r="BF196" s="865" t="s">
        <v>3412</v>
      </c>
      <c r="BG196" s="865" t="s">
        <v>3412</v>
      </c>
      <c r="BH196" s="865" t="s">
        <v>3412</v>
      </c>
      <c r="BI196" s="865" t="s">
        <v>3412</v>
      </c>
      <c r="BJ196" s="865" t="s">
        <v>3412</v>
      </c>
      <c r="BK196" s="865" t="s">
        <v>3412</v>
      </c>
      <c r="BL196" s="865" t="s">
        <v>3412</v>
      </c>
      <c r="BM196" s="865" t="s">
        <v>3412</v>
      </c>
      <c r="BN196" s="865" t="s">
        <v>3412</v>
      </c>
    </row>
    <row r="197" spans="1:66" ht="12.75">
      <c r="A197" s="858" t="s">
        <v>4501</v>
      </c>
      <c r="B197" s="872" t="s">
        <v>4502</v>
      </c>
      <c r="C197" s="873" t="s">
        <v>6078</v>
      </c>
      <c r="D197" s="859">
        <v>0</v>
      </c>
      <c r="E197" s="859">
        <v>0</v>
      </c>
      <c r="F197" s="859">
        <v>0</v>
      </c>
      <c r="G197" s="859">
        <v>0</v>
      </c>
      <c r="H197" s="859">
        <v>0</v>
      </c>
      <c r="I197" s="859" t="s">
        <v>3412</v>
      </c>
      <c r="J197" s="859" t="s">
        <v>3412</v>
      </c>
      <c r="K197" s="859" t="s">
        <v>3412</v>
      </c>
      <c r="L197" s="859" t="s">
        <v>3412</v>
      </c>
      <c r="M197" s="859" t="s">
        <v>3412</v>
      </c>
      <c r="N197" s="859" t="s">
        <v>3412</v>
      </c>
      <c r="O197" s="859" t="s">
        <v>3412</v>
      </c>
      <c r="P197" s="859" t="s">
        <v>3412</v>
      </c>
      <c r="Q197" s="859" t="s">
        <v>3412</v>
      </c>
      <c r="R197" s="859" t="s">
        <v>3412</v>
      </c>
      <c r="S197" s="859" t="s">
        <v>3412</v>
      </c>
      <c r="T197" s="859" t="s">
        <v>3412</v>
      </c>
      <c r="U197" s="859" t="s">
        <v>3412</v>
      </c>
      <c r="V197" s="859" t="s">
        <v>3412</v>
      </c>
      <c r="W197" s="859" t="s">
        <v>3412</v>
      </c>
      <c r="X197" s="859" t="s">
        <v>3412</v>
      </c>
      <c r="Y197" s="859" t="s">
        <v>3412</v>
      </c>
      <c r="Z197" s="859" t="s">
        <v>3412</v>
      </c>
      <c r="AA197" s="859" t="s">
        <v>3412</v>
      </c>
      <c r="AB197" s="859" t="s">
        <v>3412</v>
      </c>
      <c r="AC197" s="859" t="s">
        <v>3412</v>
      </c>
      <c r="AD197" s="859" t="s">
        <v>3412</v>
      </c>
      <c r="AE197" s="859" t="s">
        <v>3412</v>
      </c>
      <c r="AF197" s="859" t="s">
        <v>3412</v>
      </c>
      <c r="AG197" s="859" t="s">
        <v>3412</v>
      </c>
      <c r="AH197" s="859" t="s">
        <v>3412</v>
      </c>
      <c r="AI197" s="859" t="s">
        <v>3412</v>
      </c>
      <c r="AJ197" s="859" t="s">
        <v>3412</v>
      </c>
      <c r="AK197" s="859" t="s">
        <v>3412</v>
      </c>
      <c r="AL197" s="859" t="s">
        <v>3412</v>
      </c>
      <c r="AM197" s="859" t="s">
        <v>3412</v>
      </c>
      <c r="AN197" s="859" t="s">
        <v>3412</v>
      </c>
      <c r="AO197" s="859" t="s">
        <v>3412</v>
      </c>
      <c r="AP197" s="859" t="s">
        <v>3412</v>
      </c>
      <c r="AQ197" s="859" t="s">
        <v>3412</v>
      </c>
      <c r="AR197" s="859" t="s">
        <v>3412</v>
      </c>
      <c r="AS197" s="859" t="s">
        <v>3412</v>
      </c>
      <c r="AT197" s="859" t="s">
        <v>3412</v>
      </c>
      <c r="AU197" s="859" t="s">
        <v>3412</v>
      </c>
      <c r="AV197" s="859" t="s">
        <v>3412</v>
      </c>
      <c r="AW197" s="859" t="s">
        <v>3412</v>
      </c>
      <c r="AX197" s="859" t="s">
        <v>3412</v>
      </c>
      <c r="AY197" s="859" t="s">
        <v>3412</v>
      </c>
      <c r="AZ197" s="859" t="s">
        <v>3412</v>
      </c>
      <c r="BA197" s="859" t="s">
        <v>3412</v>
      </c>
      <c r="BB197" s="859" t="s">
        <v>3412</v>
      </c>
      <c r="BC197" s="859" t="s">
        <v>3412</v>
      </c>
      <c r="BD197" s="859" t="s">
        <v>3412</v>
      </c>
      <c r="BE197" s="859" t="s">
        <v>3412</v>
      </c>
      <c r="BF197" s="859" t="s">
        <v>3412</v>
      </c>
      <c r="BG197" s="859" t="s">
        <v>3412</v>
      </c>
      <c r="BH197" s="859" t="s">
        <v>3412</v>
      </c>
      <c r="BI197" s="859" t="s">
        <v>3412</v>
      </c>
      <c r="BJ197" s="859" t="s">
        <v>3412</v>
      </c>
      <c r="BK197" s="859" t="s">
        <v>3412</v>
      </c>
      <c r="BL197" s="859" t="s">
        <v>3412</v>
      </c>
      <c r="BM197" s="859" t="s">
        <v>3412</v>
      </c>
      <c r="BN197" s="859" t="s">
        <v>3412</v>
      </c>
    </row>
    <row r="198" spans="1:66" ht="12.75" hidden="1">
      <c r="A198" s="860"/>
      <c r="B198" s="868"/>
      <c r="C198" s="869"/>
      <c r="D198" s="865"/>
      <c r="E198" s="865">
        <v>0</v>
      </c>
      <c r="F198" s="865"/>
      <c r="G198" s="865">
        <v>0</v>
      </c>
      <c r="H198" s="865">
        <v>0</v>
      </c>
      <c r="I198" s="865" t="s">
        <v>3412</v>
      </c>
      <c r="J198" s="865" t="s">
        <v>3412</v>
      </c>
      <c r="K198" s="865" t="s">
        <v>3412</v>
      </c>
      <c r="L198" s="865" t="s">
        <v>3412</v>
      </c>
      <c r="M198" s="865" t="s">
        <v>3412</v>
      </c>
      <c r="N198" s="865" t="s">
        <v>3412</v>
      </c>
      <c r="O198" s="865" t="s">
        <v>3412</v>
      </c>
      <c r="P198" s="865" t="s">
        <v>3412</v>
      </c>
      <c r="Q198" s="865" t="s">
        <v>3412</v>
      </c>
      <c r="R198" s="865" t="s">
        <v>3412</v>
      </c>
      <c r="S198" s="865" t="s">
        <v>3412</v>
      </c>
      <c r="T198" s="865" t="s">
        <v>3412</v>
      </c>
      <c r="U198" s="865" t="s">
        <v>3412</v>
      </c>
      <c r="V198" s="865" t="s">
        <v>3412</v>
      </c>
      <c r="W198" s="865" t="s">
        <v>3412</v>
      </c>
      <c r="X198" s="865" t="s">
        <v>3412</v>
      </c>
      <c r="Y198" s="865" t="s">
        <v>3412</v>
      </c>
      <c r="Z198" s="865" t="s">
        <v>3412</v>
      </c>
      <c r="AA198" s="865" t="s">
        <v>3412</v>
      </c>
      <c r="AB198" s="865" t="s">
        <v>3412</v>
      </c>
      <c r="AC198" s="865" t="s">
        <v>3412</v>
      </c>
      <c r="AD198" s="865" t="s">
        <v>3412</v>
      </c>
      <c r="AE198" s="865" t="s">
        <v>3412</v>
      </c>
      <c r="AF198" s="865" t="s">
        <v>3412</v>
      </c>
      <c r="AG198" s="865" t="s">
        <v>3412</v>
      </c>
      <c r="AH198" s="865" t="s">
        <v>3412</v>
      </c>
      <c r="AI198" s="865" t="s">
        <v>3412</v>
      </c>
      <c r="AJ198" s="865" t="s">
        <v>3412</v>
      </c>
      <c r="AK198" s="865" t="s">
        <v>3412</v>
      </c>
      <c r="AL198" s="865" t="s">
        <v>3412</v>
      </c>
      <c r="AM198" s="865" t="s">
        <v>3412</v>
      </c>
      <c r="AN198" s="865" t="s">
        <v>3412</v>
      </c>
      <c r="AO198" s="865" t="s">
        <v>3412</v>
      </c>
      <c r="AP198" s="865" t="s">
        <v>3412</v>
      </c>
      <c r="AQ198" s="865" t="s">
        <v>3412</v>
      </c>
      <c r="AR198" s="865" t="s">
        <v>3412</v>
      </c>
      <c r="AS198" s="865" t="s">
        <v>3412</v>
      </c>
      <c r="AT198" s="865" t="s">
        <v>3412</v>
      </c>
      <c r="AU198" s="865" t="s">
        <v>3412</v>
      </c>
      <c r="AV198" s="865" t="s">
        <v>3412</v>
      </c>
      <c r="AW198" s="865" t="s">
        <v>3412</v>
      </c>
      <c r="AX198" s="865" t="s">
        <v>3412</v>
      </c>
      <c r="AY198" s="865" t="s">
        <v>3412</v>
      </c>
      <c r="AZ198" s="865" t="s">
        <v>3412</v>
      </c>
      <c r="BA198" s="865" t="s">
        <v>3412</v>
      </c>
      <c r="BB198" s="865" t="s">
        <v>3412</v>
      </c>
      <c r="BC198" s="865" t="s">
        <v>3412</v>
      </c>
      <c r="BD198" s="865" t="s">
        <v>3412</v>
      </c>
      <c r="BE198" s="865" t="s">
        <v>3412</v>
      </c>
      <c r="BF198" s="865" t="s">
        <v>3412</v>
      </c>
      <c r="BG198" s="865" t="s">
        <v>3412</v>
      </c>
      <c r="BH198" s="865" t="s">
        <v>3412</v>
      </c>
      <c r="BI198" s="865" t="s">
        <v>3412</v>
      </c>
      <c r="BJ198" s="865" t="s">
        <v>3412</v>
      </c>
      <c r="BK198" s="865" t="s">
        <v>3412</v>
      </c>
      <c r="BL198" s="865" t="s">
        <v>3412</v>
      </c>
      <c r="BM198" s="865" t="s">
        <v>3412</v>
      </c>
      <c r="BN198" s="865" t="s">
        <v>3412</v>
      </c>
    </row>
    <row r="199" spans="1:66" ht="13.5" thickBot="1">
      <c r="A199" s="858"/>
      <c r="B199" s="858" t="s">
        <v>4504</v>
      </c>
      <c r="C199" s="855" t="s">
        <v>6078</v>
      </c>
      <c r="D199" s="875">
        <v>602089884296</v>
      </c>
      <c r="E199" s="875">
        <v>0</v>
      </c>
      <c r="F199" s="875">
        <v>602089884296</v>
      </c>
      <c r="G199" s="875">
        <v>602089884296</v>
      </c>
      <c r="H199" s="875">
        <v>0</v>
      </c>
      <c r="I199" s="875" t="s">
        <v>3412</v>
      </c>
      <c r="J199" s="875" t="s">
        <v>3412</v>
      </c>
      <c r="K199" s="875" t="s">
        <v>3412</v>
      </c>
      <c r="L199" s="875" t="s">
        <v>3412</v>
      </c>
      <c r="M199" s="875" t="s">
        <v>3412</v>
      </c>
      <c r="N199" s="875" t="s">
        <v>3412</v>
      </c>
      <c r="O199" s="875" t="s">
        <v>3412</v>
      </c>
      <c r="P199" s="875" t="s">
        <v>3412</v>
      </c>
      <c r="Q199" s="875" t="s">
        <v>3412</v>
      </c>
      <c r="R199" s="875" t="s">
        <v>3412</v>
      </c>
      <c r="S199" s="875" t="s">
        <v>3412</v>
      </c>
      <c r="T199" s="875" t="s">
        <v>3412</v>
      </c>
      <c r="U199" s="875" t="s">
        <v>3412</v>
      </c>
      <c r="V199" s="875" t="s">
        <v>3412</v>
      </c>
      <c r="W199" s="875" t="s">
        <v>3412</v>
      </c>
      <c r="X199" s="875" t="s">
        <v>3412</v>
      </c>
      <c r="Y199" s="875" t="s">
        <v>3412</v>
      </c>
      <c r="Z199" s="875" t="s">
        <v>3412</v>
      </c>
      <c r="AA199" s="875" t="s">
        <v>3412</v>
      </c>
      <c r="AB199" s="875" t="s">
        <v>3412</v>
      </c>
      <c r="AC199" s="875" t="s">
        <v>3412</v>
      </c>
      <c r="AD199" s="875" t="s">
        <v>3412</v>
      </c>
      <c r="AE199" s="875" t="s">
        <v>3412</v>
      </c>
      <c r="AF199" s="875" t="s">
        <v>3412</v>
      </c>
      <c r="AG199" s="875" t="s">
        <v>3412</v>
      </c>
      <c r="AH199" s="875" t="s">
        <v>3412</v>
      </c>
      <c r="AI199" s="875" t="s">
        <v>3412</v>
      </c>
      <c r="AJ199" s="875" t="s">
        <v>3412</v>
      </c>
      <c r="AK199" s="875" t="s">
        <v>3412</v>
      </c>
      <c r="AL199" s="875" t="s">
        <v>3412</v>
      </c>
      <c r="AM199" s="875" t="s">
        <v>3412</v>
      </c>
      <c r="AN199" s="875" t="s">
        <v>3412</v>
      </c>
      <c r="AO199" s="875" t="s">
        <v>3412</v>
      </c>
      <c r="AP199" s="875" t="s">
        <v>3412</v>
      </c>
      <c r="AQ199" s="875" t="s">
        <v>3412</v>
      </c>
      <c r="AR199" s="875" t="s">
        <v>3412</v>
      </c>
      <c r="AS199" s="875" t="s">
        <v>3412</v>
      </c>
      <c r="AT199" s="875" t="s">
        <v>3412</v>
      </c>
      <c r="AU199" s="875" t="s">
        <v>3412</v>
      </c>
      <c r="AV199" s="875" t="s">
        <v>3412</v>
      </c>
      <c r="AW199" s="875" t="s">
        <v>3412</v>
      </c>
      <c r="AX199" s="875" t="s">
        <v>3412</v>
      </c>
      <c r="AY199" s="875" t="s">
        <v>3412</v>
      </c>
      <c r="AZ199" s="875" t="s">
        <v>3412</v>
      </c>
      <c r="BA199" s="875" t="s">
        <v>3412</v>
      </c>
      <c r="BB199" s="875" t="s">
        <v>3412</v>
      </c>
      <c r="BC199" s="875" t="s">
        <v>3412</v>
      </c>
      <c r="BD199" s="875" t="s">
        <v>3412</v>
      </c>
      <c r="BE199" s="875" t="s">
        <v>3412</v>
      </c>
      <c r="BF199" s="875" t="s">
        <v>3412</v>
      </c>
      <c r="BG199" s="875" t="s">
        <v>3412</v>
      </c>
      <c r="BH199" s="875" t="s">
        <v>3412</v>
      </c>
      <c r="BI199" s="875" t="s">
        <v>3412</v>
      </c>
      <c r="BJ199" s="875" t="s">
        <v>3412</v>
      </c>
      <c r="BK199" s="875" t="s">
        <v>3412</v>
      </c>
      <c r="BL199" s="875" t="s">
        <v>3412</v>
      </c>
      <c r="BM199" s="875" t="s">
        <v>3412</v>
      </c>
      <c r="BN199" s="875" t="s">
        <v>3412</v>
      </c>
    </row>
    <row r="200" spans="1:66" ht="8.25" customHeight="1" thickTop="1">
      <c r="A200" s="868"/>
      <c r="B200" s="868"/>
      <c r="C200" s="869" t="s">
        <v>6078</v>
      </c>
      <c r="D200" s="865">
        <v>0</v>
      </c>
      <c r="E200" s="865">
        <v>0</v>
      </c>
      <c r="F200" s="865">
        <v>0</v>
      </c>
      <c r="G200" s="865">
        <v>0</v>
      </c>
      <c r="H200" s="865">
        <v>0</v>
      </c>
      <c r="I200" s="865" t="s">
        <v>3412</v>
      </c>
      <c r="J200" s="865" t="s">
        <v>3412</v>
      </c>
      <c r="K200" s="865" t="s">
        <v>3412</v>
      </c>
      <c r="L200" s="865" t="s">
        <v>3412</v>
      </c>
      <c r="M200" s="865" t="s">
        <v>3412</v>
      </c>
      <c r="N200" s="865" t="s">
        <v>3412</v>
      </c>
      <c r="O200" s="865" t="s">
        <v>3412</v>
      </c>
      <c r="P200" s="865" t="s">
        <v>3412</v>
      </c>
      <c r="Q200" s="865" t="s">
        <v>3412</v>
      </c>
      <c r="R200" s="865" t="s">
        <v>3412</v>
      </c>
      <c r="S200" s="865" t="s">
        <v>3412</v>
      </c>
      <c r="T200" s="865" t="s">
        <v>3412</v>
      </c>
      <c r="U200" s="865" t="s">
        <v>3412</v>
      </c>
      <c r="V200" s="865" t="s">
        <v>3412</v>
      </c>
      <c r="W200" s="865" t="s">
        <v>3412</v>
      </c>
      <c r="X200" s="865" t="s">
        <v>3412</v>
      </c>
      <c r="Y200" s="865" t="s">
        <v>3412</v>
      </c>
      <c r="Z200" s="865" t="s">
        <v>3412</v>
      </c>
      <c r="AA200" s="865" t="s">
        <v>3412</v>
      </c>
      <c r="AB200" s="865" t="s">
        <v>3412</v>
      </c>
      <c r="AC200" s="865" t="s">
        <v>3412</v>
      </c>
      <c r="AD200" s="865" t="s">
        <v>3412</v>
      </c>
      <c r="AE200" s="865" t="s">
        <v>3412</v>
      </c>
      <c r="AF200" s="865" t="s">
        <v>3412</v>
      </c>
      <c r="AG200" s="865" t="s">
        <v>3412</v>
      </c>
      <c r="AH200" s="865" t="s">
        <v>3412</v>
      </c>
      <c r="AI200" s="865" t="s">
        <v>3412</v>
      </c>
      <c r="AJ200" s="865" t="s">
        <v>3412</v>
      </c>
      <c r="AK200" s="865" t="s">
        <v>3412</v>
      </c>
      <c r="AL200" s="865" t="s">
        <v>3412</v>
      </c>
      <c r="AM200" s="865" t="s">
        <v>3412</v>
      </c>
      <c r="AN200" s="865" t="s">
        <v>3412</v>
      </c>
      <c r="AO200" s="865" t="s">
        <v>3412</v>
      </c>
      <c r="AP200" s="865" t="s">
        <v>3412</v>
      </c>
      <c r="AQ200" s="865" t="s">
        <v>3412</v>
      </c>
      <c r="AR200" s="865" t="s">
        <v>3412</v>
      </c>
      <c r="AS200" s="865" t="s">
        <v>3412</v>
      </c>
      <c r="AT200" s="865" t="s">
        <v>3412</v>
      </c>
      <c r="AU200" s="865" t="s">
        <v>3412</v>
      </c>
      <c r="AV200" s="865" t="s">
        <v>3412</v>
      </c>
      <c r="AW200" s="865" t="s">
        <v>3412</v>
      </c>
      <c r="AX200" s="865" t="s">
        <v>3412</v>
      </c>
      <c r="AY200" s="865" t="s">
        <v>3412</v>
      </c>
      <c r="AZ200" s="865" t="s">
        <v>3412</v>
      </c>
      <c r="BA200" s="865" t="s">
        <v>3412</v>
      </c>
      <c r="BB200" s="865" t="s">
        <v>3412</v>
      </c>
      <c r="BC200" s="865" t="s">
        <v>3412</v>
      </c>
      <c r="BD200" s="865" t="s">
        <v>3412</v>
      </c>
      <c r="BE200" s="865" t="s">
        <v>3412</v>
      </c>
      <c r="BF200" s="865" t="s">
        <v>3412</v>
      </c>
      <c r="BG200" s="865" t="s">
        <v>3412</v>
      </c>
      <c r="BH200" s="865" t="s">
        <v>3412</v>
      </c>
      <c r="BI200" s="865" t="s">
        <v>3412</v>
      </c>
      <c r="BJ200" s="865" t="s">
        <v>3412</v>
      </c>
      <c r="BK200" s="865" t="s">
        <v>3412</v>
      </c>
      <c r="BL200" s="865" t="s">
        <v>3412</v>
      </c>
      <c r="BM200" s="865" t="s">
        <v>3412</v>
      </c>
      <c r="BN200" s="865" t="s">
        <v>3412</v>
      </c>
    </row>
    <row r="201" spans="1:66" ht="12.75">
      <c r="A201" s="877" t="s">
        <v>12469</v>
      </c>
      <c r="B201" s="877"/>
      <c r="C201" s="873" t="s">
        <v>6078</v>
      </c>
      <c r="D201" s="880"/>
      <c r="E201" s="880">
        <v>0</v>
      </c>
      <c r="F201" s="880"/>
      <c r="G201" s="880">
        <v>0</v>
      </c>
      <c r="H201" s="880">
        <v>0</v>
      </c>
      <c r="I201" s="880" t="s">
        <v>3412</v>
      </c>
      <c r="J201" s="880" t="s">
        <v>3412</v>
      </c>
      <c r="K201" s="880" t="s">
        <v>3412</v>
      </c>
      <c r="L201" s="880" t="s">
        <v>3412</v>
      </c>
      <c r="M201" s="880" t="s">
        <v>3412</v>
      </c>
      <c r="N201" s="880" t="s">
        <v>3412</v>
      </c>
      <c r="O201" s="880" t="s">
        <v>3412</v>
      </c>
      <c r="P201" s="880" t="s">
        <v>3412</v>
      </c>
      <c r="Q201" s="880" t="s">
        <v>3412</v>
      </c>
      <c r="R201" s="880" t="s">
        <v>3412</v>
      </c>
      <c r="S201" s="880" t="s">
        <v>3412</v>
      </c>
      <c r="T201" s="880" t="s">
        <v>3412</v>
      </c>
      <c r="U201" s="880" t="s">
        <v>3412</v>
      </c>
      <c r="V201" s="880" t="s">
        <v>3412</v>
      </c>
      <c r="W201" s="880" t="s">
        <v>3412</v>
      </c>
      <c r="X201" s="880" t="s">
        <v>3412</v>
      </c>
      <c r="Y201" s="880" t="s">
        <v>3412</v>
      </c>
      <c r="Z201" s="880" t="s">
        <v>3412</v>
      </c>
      <c r="AA201" s="880" t="s">
        <v>3412</v>
      </c>
      <c r="AB201" s="880" t="s">
        <v>3412</v>
      </c>
      <c r="AC201" s="880" t="s">
        <v>3412</v>
      </c>
      <c r="AD201" s="880" t="s">
        <v>3412</v>
      </c>
      <c r="AE201" s="880" t="s">
        <v>3412</v>
      </c>
      <c r="AF201" s="880" t="s">
        <v>3412</v>
      </c>
      <c r="AG201" s="880" t="s">
        <v>3412</v>
      </c>
      <c r="AH201" s="880" t="s">
        <v>3412</v>
      </c>
      <c r="AI201" s="880" t="s">
        <v>3412</v>
      </c>
      <c r="AJ201" s="880" t="s">
        <v>3412</v>
      </c>
      <c r="AK201" s="880" t="s">
        <v>3412</v>
      </c>
      <c r="AL201" s="880" t="s">
        <v>3412</v>
      </c>
      <c r="AM201" s="880" t="s">
        <v>3412</v>
      </c>
      <c r="AN201" s="880" t="s">
        <v>3412</v>
      </c>
      <c r="AO201" s="880" t="s">
        <v>3412</v>
      </c>
      <c r="AP201" s="880" t="s">
        <v>3412</v>
      </c>
      <c r="AQ201" s="880" t="s">
        <v>3412</v>
      </c>
      <c r="AR201" s="880" t="s">
        <v>3412</v>
      </c>
      <c r="AS201" s="880" t="s">
        <v>3412</v>
      </c>
      <c r="AT201" s="880" t="s">
        <v>3412</v>
      </c>
      <c r="AU201" s="880" t="s">
        <v>3412</v>
      </c>
      <c r="AV201" s="880" t="s">
        <v>3412</v>
      </c>
      <c r="AW201" s="880" t="s">
        <v>3412</v>
      </c>
      <c r="AX201" s="880" t="s">
        <v>3412</v>
      </c>
      <c r="AY201" s="880" t="s">
        <v>3412</v>
      </c>
      <c r="AZ201" s="880" t="s">
        <v>3412</v>
      </c>
      <c r="BA201" s="880" t="s">
        <v>3412</v>
      </c>
      <c r="BB201" s="880" t="s">
        <v>3412</v>
      </c>
      <c r="BC201" s="880" t="s">
        <v>3412</v>
      </c>
      <c r="BD201" s="880" t="s">
        <v>3412</v>
      </c>
      <c r="BE201" s="880" t="s">
        <v>3412</v>
      </c>
      <c r="BF201" s="880" t="s">
        <v>3412</v>
      </c>
      <c r="BG201" s="880" t="s">
        <v>3412</v>
      </c>
      <c r="BH201" s="880" t="s">
        <v>3412</v>
      </c>
      <c r="BI201" s="880" t="s">
        <v>3412</v>
      </c>
      <c r="BJ201" s="880" t="s">
        <v>3412</v>
      </c>
      <c r="BK201" s="880" t="s">
        <v>3412</v>
      </c>
      <c r="BL201" s="880" t="s">
        <v>3412</v>
      </c>
      <c r="BM201" s="880" t="s">
        <v>3412</v>
      </c>
      <c r="BN201" s="880" t="s">
        <v>3412</v>
      </c>
    </row>
    <row r="202" spans="1:66" ht="6" customHeight="1">
      <c r="A202" s="858"/>
      <c r="B202" s="858"/>
      <c r="C202" s="855" t="s">
        <v>6078</v>
      </c>
      <c r="D202" s="879">
        <v>0</v>
      </c>
      <c r="E202" s="879">
        <v>0</v>
      </c>
      <c r="F202" s="879"/>
      <c r="G202" s="879">
        <v>0</v>
      </c>
      <c r="H202" s="879">
        <v>0</v>
      </c>
      <c r="I202" s="879" t="s">
        <v>3412</v>
      </c>
      <c r="J202" s="879" t="s">
        <v>3412</v>
      </c>
      <c r="K202" s="879" t="s">
        <v>3412</v>
      </c>
      <c r="L202" s="879" t="s">
        <v>3412</v>
      </c>
      <c r="M202" s="879" t="s">
        <v>3412</v>
      </c>
      <c r="N202" s="879" t="s">
        <v>3412</v>
      </c>
      <c r="O202" s="879" t="s">
        <v>3412</v>
      </c>
      <c r="P202" s="879" t="s">
        <v>3412</v>
      </c>
      <c r="Q202" s="879" t="s">
        <v>3412</v>
      </c>
      <c r="R202" s="879" t="s">
        <v>3412</v>
      </c>
      <c r="S202" s="879" t="s">
        <v>3412</v>
      </c>
      <c r="T202" s="879" t="s">
        <v>3412</v>
      </c>
      <c r="U202" s="879" t="s">
        <v>3412</v>
      </c>
      <c r="V202" s="879" t="s">
        <v>3412</v>
      </c>
      <c r="W202" s="879" t="s">
        <v>3412</v>
      </c>
      <c r="X202" s="879" t="s">
        <v>3412</v>
      </c>
      <c r="Y202" s="879" t="s">
        <v>3412</v>
      </c>
      <c r="Z202" s="879" t="s">
        <v>3412</v>
      </c>
      <c r="AA202" s="879" t="s">
        <v>3412</v>
      </c>
      <c r="AB202" s="879" t="s">
        <v>3412</v>
      </c>
      <c r="AC202" s="879" t="s">
        <v>3412</v>
      </c>
      <c r="AD202" s="879" t="s">
        <v>3412</v>
      </c>
      <c r="AE202" s="879" t="s">
        <v>3412</v>
      </c>
      <c r="AF202" s="879" t="s">
        <v>3412</v>
      </c>
      <c r="AG202" s="879" t="s">
        <v>3412</v>
      </c>
      <c r="AH202" s="879" t="s">
        <v>3412</v>
      </c>
      <c r="AI202" s="879" t="s">
        <v>3412</v>
      </c>
      <c r="AJ202" s="879" t="s">
        <v>3412</v>
      </c>
      <c r="AK202" s="879" t="s">
        <v>3412</v>
      </c>
      <c r="AL202" s="879" t="s">
        <v>3412</v>
      </c>
      <c r="AM202" s="879" t="s">
        <v>3412</v>
      </c>
      <c r="AN202" s="879" t="s">
        <v>3412</v>
      </c>
      <c r="AO202" s="879" t="s">
        <v>3412</v>
      </c>
      <c r="AP202" s="879" t="s">
        <v>3412</v>
      </c>
      <c r="AQ202" s="879" t="s">
        <v>3412</v>
      </c>
      <c r="AR202" s="879" t="s">
        <v>3412</v>
      </c>
      <c r="AS202" s="879" t="s">
        <v>3412</v>
      </c>
      <c r="AT202" s="879" t="s">
        <v>3412</v>
      </c>
      <c r="AU202" s="879" t="s">
        <v>3412</v>
      </c>
      <c r="AV202" s="879" t="s">
        <v>3412</v>
      </c>
      <c r="AW202" s="879" t="s">
        <v>3412</v>
      </c>
      <c r="AX202" s="879" t="s">
        <v>3412</v>
      </c>
      <c r="AY202" s="879" t="s">
        <v>3412</v>
      </c>
      <c r="AZ202" s="879" t="s">
        <v>3412</v>
      </c>
      <c r="BA202" s="879" t="s">
        <v>3412</v>
      </c>
      <c r="BB202" s="879" t="s">
        <v>3412</v>
      </c>
      <c r="BC202" s="879" t="s">
        <v>3412</v>
      </c>
      <c r="BD202" s="879" t="s">
        <v>3412</v>
      </c>
      <c r="BE202" s="879" t="s">
        <v>3412</v>
      </c>
      <c r="BF202" s="879" t="s">
        <v>3412</v>
      </c>
      <c r="BG202" s="879" t="s">
        <v>3412</v>
      </c>
      <c r="BH202" s="879" t="s">
        <v>3412</v>
      </c>
      <c r="BI202" s="879" t="s">
        <v>3412</v>
      </c>
      <c r="BJ202" s="879" t="s">
        <v>3412</v>
      </c>
      <c r="BK202" s="879" t="s">
        <v>3412</v>
      </c>
      <c r="BL202" s="879" t="s">
        <v>3412</v>
      </c>
      <c r="BM202" s="879" t="s">
        <v>3412</v>
      </c>
      <c r="BN202" s="879" t="s">
        <v>3412</v>
      </c>
    </row>
    <row r="203" spans="1:66" ht="12.75">
      <c r="A203" s="860" t="s">
        <v>533</v>
      </c>
      <c r="B203" s="868" t="s">
        <v>12471</v>
      </c>
      <c r="C203" s="869" t="s">
        <v>6078</v>
      </c>
      <c r="D203" s="865">
        <v>0</v>
      </c>
      <c r="E203" s="865">
        <v>0</v>
      </c>
      <c r="F203" s="865">
        <v>0</v>
      </c>
      <c r="G203" s="865">
        <v>0</v>
      </c>
      <c r="H203" s="865">
        <v>0</v>
      </c>
      <c r="I203" s="865" t="s">
        <v>3412</v>
      </c>
      <c r="J203" s="865" t="s">
        <v>3412</v>
      </c>
      <c r="K203" s="865" t="s">
        <v>3412</v>
      </c>
      <c r="L203" s="865" t="s">
        <v>3412</v>
      </c>
      <c r="M203" s="865" t="s">
        <v>3412</v>
      </c>
      <c r="N203" s="865" t="s">
        <v>3412</v>
      </c>
      <c r="O203" s="865" t="s">
        <v>3412</v>
      </c>
      <c r="P203" s="865" t="s">
        <v>3412</v>
      </c>
      <c r="Q203" s="865" t="s">
        <v>3412</v>
      </c>
      <c r="R203" s="865" t="s">
        <v>3412</v>
      </c>
      <c r="S203" s="865" t="s">
        <v>3412</v>
      </c>
      <c r="T203" s="865" t="s">
        <v>3412</v>
      </c>
      <c r="U203" s="865" t="s">
        <v>3412</v>
      </c>
      <c r="V203" s="865" t="s">
        <v>3412</v>
      </c>
      <c r="W203" s="865" t="s">
        <v>3412</v>
      </c>
      <c r="X203" s="865" t="s">
        <v>3412</v>
      </c>
      <c r="Y203" s="865" t="s">
        <v>3412</v>
      </c>
      <c r="Z203" s="865" t="s">
        <v>3412</v>
      </c>
      <c r="AA203" s="865" t="s">
        <v>3412</v>
      </c>
      <c r="AB203" s="865" t="s">
        <v>3412</v>
      </c>
      <c r="AC203" s="865" t="s">
        <v>3412</v>
      </c>
      <c r="AD203" s="865" t="s">
        <v>3412</v>
      </c>
      <c r="AE203" s="865" t="s">
        <v>3412</v>
      </c>
      <c r="AF203" s="865" t="s">
        <v>3412</v>
      </c>
      <c r="AG203" s="865" t="s">
        <v>3412</v>
      </c>
      <c r="AH203" s="865" t="s">
        <v>3412</v>
      </c>
      <c r="AI203" s="865" t="s">
        <v>3412</v>
      </c>
      <c r="AJ203" s="865" t="s">
        <v>3412</v>
      </c>
      <c r="AK203" s="865" t="s">
        <v>3412</v>
      </c>
      <c r="AL203" s="865" t="s">
        <v>3412</v>
      </c>
      <c r="AM203" s="865" t="s">
        <v>3412</v>
      </c>
      <c r="AN203" s="865" t="s">
        <v>3412</v>
      </c>
      <c r="AO203" s="865" t="s">
        <v>3412</v>
      </c>
      <c r="AP203" s="865" t="s">
        <v>3412</v>
      </c>
      <c r="AQ203" s="865" t="s">
        <v>3412</v>
      </c>
      <c r="AR203" s="865" t="s">
        <v>3412</v>
      </c>
      <c r="AS203" s="865" t="s">
        <v>3412</v>
      </c>
      <c r="AT203" s="865" t="s">
        <v>3412</v>
      </c>
      <c r="AU203" s="865" t="s">
        <v>3412</v>
      </c>
      <c r="AV203" s="865" t="s">
        <v>3412</v>
      </c>
      <c r="AW203" s="865" t="s">
        <v>3412</v>
      </c>
      <c r="AX203" s="865" t="s">
        <v>3412</v>
      </c>
      <c r="AY203" s="865" t="s">
        <v>3412</v>
      </c>
      <c r="AZ203" s="865" t="s">
        <v>3412</v>
      </c>
      <c r="BA203" s="865" t="s">
        <v>3412</v>
      </c>
      <c r="BB203" s="865" t="s">
        <v>3412</v>
      </c>
      <c r="BC203" s="865" t="s">
        <v>3412</v>
      </c>
      <c r="BD203" s="865" t="s">
        <v>3412</v>
      </c>
      <c r="BE203" s="865" t="s">
        <v>3412</v>
      </c>
      <c r="BF203" s="865" t="s">
        <v>3412</v>
      </c>
      <c r="BG203" s="865" t="s">
        <v>3412</v>
      </c>
      <c r="BH203" s="865" t="s">
        <v>3412</v>
      </c>
      <c r="BI203" s="865" t="s">
        <v>3412</v>
      </c>
      <c r="BJ203" s="865" t="s">
        <v>3412</v>
      </c>
      <c r="BK203" s="865" t="s">
        <v>3412</v>
      </c>
      <c r="BL203" s="865" t="s">
        <v>3412</v>
      </c>
      <c r="BM203" s="865" t="s">
        <v>3412</v>
      </c>
      <c r="BN203" s="865" t="s">
        <v>3412</v>
      </c>
    </row>
    <row r="204" spans="1:66" ht="12.75">
      <c r="A204" s="860" t="s">
        <v>661</v>
      </c>
      <c r="B204" s="868" t="s">
        <v>7811</v>
      </c>
      <c r="C204" s="869" t="s">
        <v>6078</v>
      </c>
      <c r="D204" s="865">
        <v>0</v>
      </c>
      <c r="E204" s="865">
        <v>0</v>
      </c>
      <c r="F204" s="865">
        <v>0</v>
      </c>
      <c r="G204" s="865">
        <v>0</v>
      </c>
      <c r="H204" s="865">
        <v>0</v>
      </c>
      <c r="I204" s="865" t="s">
        <v>3412</v>
      </c>
      <c r="J204" s="865" t="s">
        <v>3412</v>
      </c>
      <c r="K204" s="865" t="s">
        <v>3412</v>
      </c>
      <c r="L204" s="865" t="s">
        <v>3412</v>
      </c>
      <c r="M204" s="865" t="s">
        <v>3412</v>
      </c>
      <c r="N204" s="865" t="s">
        <v>3412</v>
      </c>
      <c r="O204" s="865" t="s">
        <v>3412</v>
      </c>
      <c r="P204" s="865" t="s">
        <v>3412</v>
      </c>
      <c r="Q204" s="865" t="s">
        <v>3412</v>
      </c>
      <c r="R204" s="865" t="s">
        <v>3412</v>
      </c>
      <c r="S204" s="865" t="s">
        <v>3412</v>
      </c>
      <c r="T204" s="865" t="s">
        <v>3412</v>
      </c>
      <c r="U204" s="865" t="s">
        <v>3412</v>
      </c>
      <c r="V204" s="865" t="s">
        <v>3412</v>
      </c>
      <c r="W204" s="865" t="s">
        <v>3412</v>
      </c>
      <c r="X204" s="865" t="s">
        <v>3412</v>
      </c>
      <c r="Y204" s="865" t="s">
        <v>3412</v>
      </c>
      <c r="Z204" s="865" t="s">
        <v>3412</v>
      </c>
      <c r="AA204" s="865" t="s">
        <v>3412</v>
      </c>
      <c r="AB204" s="865" t="s">
        <v>3412</v>
      </c>
      <c r="AC204" s="865" t="s">
        <v>3412</v>
      </c>
      <c r="AD204" s="865" t="s">
        <v>3412</v>
      </c>
      <c r="AE204" s="865" t="s">
        <v>3412</v>
      </c>
      <c r="AF204" s="865" t="s">
        <v>3412</v>
      </c>
      <c r="AG204" s="865" t="s">
        <v>3412</v>
      </c>
      <c r="AH204" s="865" t="s">
        <v>3412</v>
      </c>
      <c r="AI204" s="865" t="s">
        <v>3412</v>
      </c>
      <c r="AJ204" s="865" t="s">
        <v>3412</v>
      </c>
      <c r="AK204" s="865" t="s">
        <v>3412</v>
      </c>
      <c r="AL204" s="865" t="s">
        <v>3412</v>
      </c>
      <c r="AM204" s="865" t="s">
        <v>3412</v>
      </c>
      <c r="AN204" s="865" t="s">
        <v>3412</v>
      </c>
      <c r="AO204" s="865" t="s">
        <v>3412</v>
      </c>
      <c r="AP204" s="865" t="s">
        <v>3412</v>
      </c>
      <c r="AQ204" s="865" t="s">
        <v>3412</v>
      </c>
      <c r="AR204" s="865" t="s">
        <v>3412</v>
      </c>
      <c r="AS204" s="865" t="s">
        <v>3412</v>
      </c>
      <c r="AT204" s="865" t="s">
        <v>3412</v>
      </c>
      <c r="AU204" s="865" t="s">
        <v>3412</v>
      </c>
      <c r="AV204" s="865" t="s">
        <v>3412</v>
      </c>
      <c r="AW204" s="865" t="s">
        <v>3412</v>
      </c>
      <c r="AX204" s="865" t="s">
        <v>3412</v>
      </c>
      <c r="AY204" s="865" t="s">
        <v>3412</v>
      </c>
      <c r="AZ204" s="865" t="s">
        <v>3412</v>
      </c>
      <c r="BA204" s="865" t="s">
        <v>3412</v>
      </c>
      <c r="BB204" s="865" t="s">
        <v>3412</v>
      </c>
      <c r="BC204" s="865" t="s">
        <v>3412</v>
      </c>
      <c r="BD204" s="865" t="s">
        <v>3412</v>
      </c>
      <c r="BE204" s="865" t="s">
        <v>3412</v>
      </c>
      <c r="BF204" s="865" t="s">
        <v>3412</v>
      </c>
      <c r="BG204" s="865" t="s">
        <v>3412</v>
      </c>
      <c r="BH204" s="865" t="s">
        <v>3412</v>
      </c>
      <c r="BI204" s="865" t="s">
        <v>3412</v>
      </c>
      <c r="BJ204" s="865" t="s">
        <v>3412</v>
      </c>
      <c r="BK204" s="865" t="s">
        <v>3412</v>
      </c>
      <c r="BL204" s="865" t="s">
        <v>3412</v>
      </c>
      <c r="BM204" s="865" t="s">
        <v>3412</v>
      </c>
      <c r="BN204" s="865" t="s">
        <v>3412</v>
      </c>
    </row>
    <row r="205" spans="1:66" ht="12.75">
      <c r="A205" s="860" t="s">
        <v>12491</v>
      </c>
      <c r="B205" s="868" t="s">
        <v>11859</v>
      </c>
      <c r="C205" s="869" t="s">
        <v>6078</v>
      </c>
      <c r="D205" s="865">
        <v>0</v>
      </c>
      <c r="E205" s="865">
        <v>0</v>
      </c>
      <c r="F205" s="865">
        <v>0</v>
      </c>
      <c r="G205" s="865">
        <v>0</v>
      </c>
      <c r="H205" s="865">
        <v>0</v>
      </c>
      <c r="I205" s="865" t="s">
        <v>3412</v>
      </c>
      <c r="J205" s="865" t="s">
        <v>3412</v>
      </c>
      <c r="K205" s="865" t="s">
        <v>3412</v>
      </c>
      <c r="L205" s="865" t="s">
        <v>3412</v>
      </c>
      <c r="M205" s="865" t="s">
        <v>3412</v>
      </c>
      <c r="N205" s="865" t="s">
        <v>3412</v>
      </c>
      <c r="O205" s="865" t="s">
        <v>3412</v>
      </c>
      <c r="P205" s="865" t="s">
        <v>3412</v>
      </c>
      <c r="Q205" s="865" t="s">
        <v>3412</v>
      </c>
      <c r="R205" s="865" t="s">
        <v>3412</v>
      </c>
      <c r="S205" s="865" t="s">
        <v>3412</v>
      </c>
      <c r="T205" s="865" t="s">
        <v>3412</v>
      </c>
      <c r="U205" s="865" t="s">
        <v>3412</v>
      </c>
      <c r="V205" s="865" t="s">
        <v>3412</v>
      </c>
      <c r="W205" s="865" t="s">
        <v>3412</v>
      </c>
      <c r="X205" s="865" t="s">
        <v>3412</v>
      </c>
      <c r="Y205" s="865" t="s">
        <v>3412</v>
      </c>
      <c r="Z205" s="865" t="s">
        <v>3412</v>
      </c>
      <c r="AA205" s="865" t="s">
        <v>3412</v>
      </c>
      <c r="AB205" s="865" t="s">
        <v>3412</v>
      </c>
      <c r="AC205" s="865" t="s">
        <v>3412</v>
      </c>
      <c r="AD205" s="865" t="s">
        <v>3412</v>
      </c>
      <c r="AE205" s="865" t="s">
        <v>3412</v>
      </c>
      <c r="AF205" s="865" t="s">
        <v>3412</v>
      </c>
      <c r="AG205" s="865" t="s">
        <v>3412</v>
      </c>
      <c r="AH205" s="865" t="s">
        <v>3412</v>
      </c>
      <c r="AI205" s="865" t="s">
        <v>3412</v>
      </c>
      <c r="AJ205" s="865" t="s">
        <v>3412</v>
      </c>
      <c r="AK205" s="865" t="s">
        <v>3412</v>
      </c>
      <c r="AL205" s="865" t="s">
        <v>3412</v>
      </c>
      <c r="AM205" s="865" t="s">
        <v>3412</v>
      </c>
      <c r="AN205" s="865" t="s">
        <v>3412</v>
      </c>
      <c r="AO205" s="865" t="s">
        <v>3412</v>
      </c>
      <c r="AP205" s="865" t="s">
        <v>3412</v>
      </c>
      <c r="AQ205" s="865" t="s">
        <v>3412</v>
      </c>
      <c r="AR205" s="865" t="s">
        <v>3412</v>
      </c>
      <c r="AS205" s="865" t="s">
        <v>3412</v>
      </c>
      <c r="AT205" s="865" t="s">
        <v>3412</v>
      </c>
      <c r="AU205" s="865" t="s">
        <v>3412</v>
      </c>
      <c r="AV205" s="865" t="s">
        <v>3412</v>
      </c>
      <c r="AW205" s="865" t="s">
        <v>3412</v>
      </c>
      <c r="AX205" s="865" t="s">
        <v>3412</v>
      </c>
      <c r="AY205" s="865" t="s">
        <v>3412</v>
      </c>
      <c r="AZ205" s="865" t="s">
        <v>3412</v>
      </c>
      <c r="BA205" s="865" t="s">
        <v>3412</v>
      </c>
      <c r="BB205" s="865" t="s">
        <v>3412</v>
      </c>
      <c r="BC205" s="865" t="s">
        <v>3412</v>
      </c>
      <c r="BD205" s="865" t="s">
        <v>3412</v>
      </c>
      <c r="BE205" s="865" t="s">
        <v>3412</v>
      </c>
      <c r="BF205" s="865" t="s">
        <v>3412</v>
      </c>
      <c r="BG205" s="865" t="s">
        <v>3412</v>
      </c>
      <c r="BH205" s="865" t="s">
        <v>3412</v>
      </c>
      <c r="BI205" s="865" t="s">
        <v>3412</v>
      </c>
      <c r="BJ205" s="865" t="s">
        <v>3412</v>
      </c>
      <c r="BK205" s="865" t="s">
        <v>3412</v>
      </c>
      <c r="BL205" s="865" t="s">
        <v>3412</v>
      </c>
      <c r="BM205" s="865" t="s">
        <v>3412</v>
      </c>
      <c r="BN205" s="865" t="s">
        <v>3412</v>
      </c>
    </row>
    <row r="206" spans="1:66" ht="12.75">
      <c r="A206" s="860" t="s">
        <v>13295</v>
      </c>
      <c r="B206" s="868" t="s">
        <v>11860</v>
      </c>
      <c r="C206" s="869" t="s">
        <v>6078</v>
      </c>
      <c r="D206" s="865">
        <v>0</v>
      </c>
      <c r="E206" s="865">
        <v>0</v>
      </c>
      <c r="F206" s="865">
        <v>0</v>
      </c>
      <c r="G206" s="865">
        <v>0</v>
      </c>
      <c r="H206" s="865">
        <v>0</v>
      </c>
      <c r="I206" s="865" t="s">
        <v>3412</v>
      </c>
      <c r="J206" s="865" t="s">
        <v>3412</v>
      </c>
      <c r="K206" s="865" t="s">
        <v>3412</v>
      </c>
      <c r="L206" s="865" t="s">
        <v>3412</v>
      </c>
      <c r="M206" s="865" t="s">
        <v>3412</v>
      </c>
      <c r="N206" s="865" t="s">
        <v>3412</v>
      </c>
      <c r="O206" s="865" t="s">
        <v>3412</v>
      </c>
      <c r="P206" s="865" t="s">
        <v>3412</v>
      </c>
      <c r="Q206" s="865" t="s">
        <v>3412</v>
      </c>
      <c r="R206" s="865" t="s">
        <v>3412</v>
      </c>
      <c r="S206" s="865" t="s">
        <v>3412</v>
      </c>
      <c r="T206" s="865" t="s">
        <v>3412</v>
      </c>
      <c r="U206" s="865" t="s">
        <v>3412</v>
      </c>
      <c r="V206" s="865" t="s">
        <v>3412</v>
      </c>
      <c r="W206" s="865" t="s">
        <v>3412</v>
      </c>
      <c r="X206" s="865" t="s">
        <v>3412</v>
      </c>
      <c r="Y206" s="865" t="s">
        <v>3412</v>
      </c>
      <c r="Z206" s="865" t="s">
        <v>3412</v>
      </c>
      <c r="AA206" s="865" t="s">
        <v>3412</v>
      </c>
      <c r="AB206" s="865" t="s">
        <v>3412</v>
      </c>
      <c r="AC206" s="865" t="s">
        <v>3412</v>
      </c>
      <c r="AD206" s="865" t="s">
        <v>3412</v>
      </c>
      <c r="AE206" s="865" t="s">
        <v>3412</v>
      </c>
      <c r="AF206" s="865" t="s">
        <v>3412</v>
      </c>
      <c r="AG206" s="865" t="s">
        <v>3412</v>
      </c>
      <c r="AH206" s="865" t="s">
        <v>3412</v>
      </c>
      <c r="AI206" s="865" t="s">
        <v>3412</v>
      </c>
      <c r="AJ206" s="865" t="s">
        <v>3412</v>
      </c>
      <c r="AK206" s="865" t="s">
        <v>3412</v>
      </c>
      <c r="AL206" s="865" t="s">
        <v>3412</v>
      </c>
      <c r="AM206" s="865" t="s">
        <v>3412</v>
      </c>
      <c r="AN206" s="865" t="s">
        <v>3412</v>
      </c>
      <c r="AO206" s="865" t="s">
        <v>3412</v>
      </c>
      <c r="AP206" s="865" t="s">
        <v>3412</v>
      </c>
      <c r="AQ206" s="865" t="s">
        <v>3412</v>
      </c>
      <c r="AR206" s="865" t="s">
        <v>3412</v>
      </c>
      <c r="AS206" s="865" t="s">
        <v>3412</v>
      </c>
      <c r="AT206" s="865" t="s">
        <v>3412</v>
      </c>
      <c r="AU206" s="865" t="s">
        <v>3412</v>
      </c>
      <c r="AV206" s="865" t="s">
        <v>3412</v>
      </c>
      <c r="AW206" s="865" t="s">
        <v>3412</v>
      </c>
      <c r="AX206" s="865" t="s">
        <v>3412</v>
      </c>
      <c r="AY206" s="865" t="s">
        <v>3412</v>
      </c>
      <c r="AZ206" s="865" t="s">
        <v>3412</v>
      </c>
      <c r="BA206" s="865" t="s">
        <v>3412</v>
      </c>
      <c r="BB206" s="865" t="s">
        <v>3412</v>
      </c>
      <c r="BC206" s="865" t="s">
        <v>3412</v>
      </c>
      <c r="BD206" s="865" t="s">
        <v>3412</v>
      </c>
      <c r="BE206" s="865" t="s">
        <v>3412</v>
      </c>
      <c r="BF206" s="865" t="s">
        <v>3412</v>
      </c>
      <c r="BG206" s="865" t="s">
        <v>3412</v>
      </c>
      <c r="BH206" s="865" t="s">
        <v>3412</v>
      </c>
      <c r="BI206" s="865" t="s">
        <v>3412</v>
      </c>
      <c r="BJ206" s="865" t="s">
        <v>3412</v>
      </c>
      <c r="BK206" s="865" t="s">
        <v>3412</v>
      </c>
      <c r="BL206" s="865" t="s">
        <v>3412</v>
      </c>
      <c r="BM206" s="865" t="s">
        <v>3412</v>
      </c>
      <c r="BN206" s="865" t="s">
        <v>3412</v>
      </c>
    </row>
    <row r="207" spans="1:66" ht="12.75">
      <c r="A207" s="860" t="s">
        <v>13297</v>
      </c>
      <c r="B207" s="868" t="s">
        <v>11861</v>
      </c>
      <c r="C207" s="869" t="s">
        <v>6078</v>
      </c>
      <c r="D207" s="879">
        <v>0</v>
      </c>
      <c r="E207" s="879">
        <v>0</v>
      </c>
      <c r="F207" s="879"/>
      <c r="G207" s="879">
        <v>0</v>
      </c>
      <c r="H207" s="879">
        <v>0</v>
      </c>
      <c r="I207" s="879" t="s">
        <v>3412</v>
      </c>
      <c r="J207" s="879" t="s">
        <v>3412</v>
      </c>
      <c r="K207" s="879" t="s">
        <v>3412</v>
      </c>
      <c r="L207" s="879" t="s">
        <v>3412</v>
      </c>
      <c r="M207" s="879" t="s">
        <v>3412</v>
      </c>
      <c r="N207" s="879" t="s">
        <v>3412</v>
      </c>
      <c r="O207" s="879" t="s">
        <v>3412</v>
      </c>
      <c r="P207" s="879" t="s">
        <v>3412</v>
      </c>
      <c r="Q207" s="879" t="s">
        <v>3412</v>
      </c>
      <c r="R207" s="879" t="s">
        <v>3412</v>
      </c>
      <c r="S207" s="879" t="s">
        <v>3412</v>
      </c>
      <c r="T207" s="879" t="s">
        <v>3412</v>
      </c>
      <c r="U207" s="879" t="s">
        <v>3412</v>
      </c>
      <c r="V207" s="879" t="s">
        <v>3412</v>
      </c>
      <c r="W207" s="879" t="s">
        <v>3412</v>
      </c>
      <c r="X207" s="879" t="s">
        <v>3412</v>
      </c>
      <c r="Y207" s="879" t="s">
        <v>3412</v>
      </c>
      <c r="Z207" s="879" t="s">
        <v>3412</v>
      </c>
      <c r="AA207" s="879" t="s">
        <v>3412</v>
      </c>
      <c r="AB207" s="879" t="s">
        <v>3412</v>
      </c>
      <c r="AC207" s="879" t="s">
        <v>3412</v>
      </c>
      <c r="AD207" s="879" t="s">
        <v>3412</v>
      </c>
      <c r="AE207" s="879" t="s">
        <v>3412</v>
      </c>
      <c r="AF207" s="879" t="s">
        <v>3412</v>
      </c>
      <c r="AG207" s="879" t="s">
        <v>3412</v>
      </c>
      <c r="AH207" s="879" t="s">
        <v>3412</v>
      </c>
      <c r="AI207" s="879" t="s">
        <v>3412</v>
      </c>
      <c r="AJ207" s="879" t="s">
        <v>3412</v>
      </c>
      <c r="AK207" s="879" t="s">
        <v>3412</v>
      </c>
      <c r="AL207" s="879" t="s">
        <v>3412</v>
      </c>
      <c r="AM207" s="879" t="s">
        <v>3412</v>
      </c>
      <c r="AN207" s="879" t="s">
        <v>3412</v>
      </c>
      <c r="AO207" s="879" t="s">
        <v>3412</v>
      </c>
      <c r="AP207" s="879" t="s">
        <v>3412</v>
      </c>
      <c r="AQ207" s="879" t="s">
        <v>3412</v>
      </c>
      <c r="AR207" s="879" t="s">
        <v>3412</v>
      </c>
      <c r="AS207" s="879" t="s">
        <v>3412</v>
      </c>
      <c r="AT207" s="879" t="s">
        <v>3412</v>
      </c>
      <c r="AU207" s="879" t="s">
        <v>3412</v>
      </c>
      <c r="AV207" s="879" t="s">
        <v>3412</v>
      </c>
      <c r="AW207" s="879" t="s">
        <v>3412</v>
      </c>
      <c r="AX207" s="879" t="s">
        <v>3412</v>
      </c>
      <c r="AY207" s="879" t="s">
        <v>3412</v>
      </c>
      <c r="AZ207" s="879" t="s">
        <v>3412</v>
      </c>
      <c r="BA207" s="879" t="s">
        <v>3412</v>
      </c>
      <c r="BB207" s="879" t="s">
        <v>3412</v>
      </c>
      <c r="BC207" s="879" t="s">
        <v>3412</v>
      </c>
      <c r="BD207" s="879" t="s">
        <v>3412</v>
      </c>
      <c r="BE207" s="879" t="s">
        <v>3412</v>
      </c>
      <c r="BF207" s="879" t="s">
        <v>3412</v>
      </c>
      <c r="BG207" s="879" t="s">
        <v>3412</v>
      </c>
      <c r="BH207" s="879" t="s">
        <v>3412</v>
      </c>
      <c r="BI207" s="879" t="s">
        <v>3412</v>
      </c>
      <c r="BJ207" s="879" t="s">
        <v>3412</v>
      </c>
      <c r="BK207" s="879" t="s">
        <v>3412</v>
      </c>
      <c r="BL207" s="879" t="s">
        <v>3412</v>
      </c>
      <c r="BM207" s="879" t="s">
        <v>3412</v>
      </c>
      <c r="BN207" s="879" t="s">
        <v>3412</v>
      </c>
    </row>
    <row r="208" spans="1:66" ht="12.75">
      <c r="A208" s="860"/>
      <c r="B208" s="868" t="s">
        <v>11862</v>
      </c>
      <c r="C208" s="869" t="s">
        <v>6078</v>
      </c>
      <c r="D208" s="865">
        <v>0</v>
      </c>
      <c r="E208" s="865">
        <v>0</v>
      </c>
      <c r="F208" s="865">
        <v>0</v>
      </c>
      <c r="G208" s="865">
        <v>0</v>
      </c>
      <c r="H208" s="865">
        <v>0</v>
      </c>
      <c r="I208" s="865" t="s">
        <v>3412</v>
      </c>
      <c r="J208" s="865" t="s">
        <v>3412</v>
      </c>
      <c r="K208" s="865" t="s">
        <v>3412</v>
      </c>
      <c r="L208" s="865" t="s">
        <v>3412</v>
      </c>
      <c r="M208" s="865" t="s">
        <v>3412</v>
      </c>
      <c r="N208" s="865" t="s">
        <v>3412</v>
      </c>
      <c r="O208" s="865" t="s">
        <v>3412</v>
      </c>
      <c r="P208" s="865" t="s">
        <v>3412</v>
      </c>
      <c r="Q208" s="865" t="s">
        <v>3412</v>
      </c>
      <c r="R208" s="865" t="s">
        <v>3412</v>
      </c>
      <c r="S208" s="865" t="s">
        <v>3412</v>
      </c>
      <c r="T208" s="865" t="s">
        <v>3412</v>
      </c>
      <c r="U208" s="865" t="s">
        <v>3412</v>
      </c>
      <c r="V208" s="865" t="s">
        <v>3412</v>
      </c>
      <c r="W208" s="865" t="s">
        <v>3412</v>
      </c>
      <c r="X208" s="865" t="s">
        <v>3412</v>
      </c>
      <c r="Y208" s="865" t="s">
        <v>3412</v>
      </c>
      <c r="Z208" s="865" t="s">
        <v>3412</v>
      </c>
      <c r="AA208" s="865" t="s">
        <v>3412</v>
      </c>
      <c r="AB208" s="865" t="s">
        <v>3412</v>
      </c>
      <c r="AC208" s="865" t="s">
        <v>3412</v>
      </c>
      <c r="AD208" s="865" t="s">
        <v>3412</v>
      </c>
      <c r="AE208" s="865" t="s">
        <v>3412</v>
      </c>
      <c r="AF208" s="865" t="s">
        <v>3412</v>
      </c>
      <c r="AG208" s="865" t="s">
        <v>3412</v>
      </c>
      <c r="AH208" s="865" t="s">
        <v>3412</v>
      </c>
      <c r="AI208" s="865" t="s">
        <v>3412</v>
      </c>
      <c r="AJ208" s="865" t="s">
        <v>3412</v>
      </c>
      <c r="AK208" s="865" t="s">
        <v>3412</v>
      </c>
      <c r="AL208" s="865" t="s">
        <v>3412</v>
      </c>
      <c r="AM208" s="865" t="s">
        <v>3412</v>
      </c>
      <c r="AN208" s="865" t="s">
        <v>3412</v>
      </c>
      <c r="AO208" s="865" t="s">
        <v>3412</v>
      </c>
      <c r="AP208" s="865" t="s">
        <v>3412</v>
      </c>
      <c r="AQ208" s="865" t="s">
        <v>3412</v>
      </c>
      <c r="AR208" s="865" t="s">
        <v>3412</v>
      </c>
      <c r="AS208" s="865" t="s">
        <v>3412</v>
      </c>
      <c r="AT208" s="865" t="s">
        <v>3412</v>
      </c>
      <c r="AU208" s="865" t="s">
        <v>3412</v>
      </c>
      <c r="AV208" s="865" t="s">
        <v>3412</v>
      </c>
      <c r="AW208" s="865" t="s">
        <v>3412</v>
      </c>
      <c r="AX208" s="865" t="s">
        <v>3412</v>
      </c>
      <c r="AY208" s="865" t="s">
        <v>3412</v>
      </c>
      <c r="AZ208" s="865" t="s">
        <v>3412</v>
      </c>
      <c r="BA208" s="865" t="s">
        <v>3412</v>
      </c>
      <c r="BB208" s="865" t="s">
        <v>3412</v>
      </c>
      <c r="BC208" s="865" t="s">
        <v>3412</v>
      </c>
      <c r="BD208" s="865" t="s">
        <v>3412</v>
      </c>
      <c r="BE208" s="865" t="s">
        <v>3412</v>
      </c>
      <c r="BF208" s="865" t="s">
        <v>3412</v>
      </c>
      <c r="BG208" s="865" t="s">
        <v>3412</v>
      </c>
      <c r="BH208" s="865" t="s">
        <v>3412</v>
      </c>
      <c r="BI208" s="865" t="s">
        <v>3412</v>
      </c>
      <c r="BJ208" s="865" t="s">
        <v>3412</v>
      </c>
      <c r="BK208" s="865" t="s">
        <v>3412</v>
      </c>
      <c r="BL208" s="865" t="s">
        <v>3412</v>
      </c>
      <c r="BM208" s="865" t="s">
        <v>3412</v>
      </c>
      <c r="BN208" s="865" t="s">
        <v>3412</v>
      </c>
    </row>
    <row r="209" spans="1:66" ht="12.75">
      <c r="A209" s="860"/>
      <c r="B209" s="868" t="s">
        <v>11863</v>
      </c>
      <c r="C209" s="869" t="s">
        <v>6078</v>
      </c>
      <c r="D209" s="865">
        <v>0</v>
      </c>
      <c r="E209" s="865">
        <v>0</v>
      </c>
      <c r="F209" s="865">
        <v>0</v>
      </c>
      <c r="G209" s="865">
        <v>0</v>
      </c>
      <c r="H209" s="865">
        <v>0</v>
      </c>
      <c r="I209" s="865" t="s">
        <v>3412</v>
      </c>
      <c r="J209" s="865" t="s">
        <v>3412</v>
      </c>
      <c r="K209" s="865" t="s">
        <v>3412</v>
      </c>
      <c r="L209" s="865" t="s">
        <v>3412</v>
      </c>
      <c r="M209" s="865" t="s">
        <v>3412</v>
      </c>
      <c r="N209" s="865" t="s">
        <v>3412</v>
      </c>
      <c r="O209" s="865" t="s">
        <v>3412</v>
      </c>
      <c r="P209" s="865" t="s">
        <v>3412</v>
      </c>
      <c r="Q209" s="865" t="s">
        <v>3412</v>
      </c>
      <c r="R209" s="865" t="s">
        <v>3412</v>
      </c>
      <c r="S209" s="865" t="s">
        <v>3412</v>
      </c>
      <c r="T209" s="865" t="s">
        <v>3412</v>
      </c>
      <c r="U209" s="865" t="s">
        <v>3412</v>
      </c>
      <c r="V209" s="865" t="s">
        <v>3412</v>
      </c>
      <c r="W209" s="865" t="s">
        <v>3412</v>
      </c>
      <c r="X209" s="865" t="s">
        <v>3412</v>
      </c>
      <c r="Y209" s="865" t="s">
        <v>3412</v>
      </c>
      <c r="Z209" s="865" t="s">
        <v>3412</v>
      </c>
      <c r="AA209" s="865" t="s">
        <v>3412</v>
      </c>
      <c r="AB209" s="865" t="s">
        <v>3412</v>
      </c>
      <c r="AC209" s="865" t="s">
        <v>3412</v>
      </c>
      <c r="AD209" s="865" t="s">
        <v>3412</v>
      </c>
      <c r="AE209" s="865" t="s">
        <v>3412</v>
      </c>
      <c r="AF209" s="865" t="s">
        <v>3412</v>
      </c>
      <c r="AG209" s="865" t="s">
        <v>3412</v>
      </c>
      <c r="AH209" s="865" t="s">
        <v>3412</v>
      </c>
      <c r="AI209" s="865" t="s">
        <v>3412</v>
      </c>
      <c r="AJ209" s="865" t="s">
        <v>3412</v>
      </c>
      <c r="AK209" s="865" t="s">
        <v>3412</v>
      </c>
      <c r="AL209" s="865" t="s">
        <v>3412</v>
      </c>
      <c r="AM209" s="865" t="s">
        <v>3412</v>
      </c>
      <c r="AN209" s="865" t="s">
        <v>3412</v>
      </c>
      <c r="AO209" s="865" t="s">
        <v>3412</v>
      </c>
      <c r="AP209" s="865" t="s">
        <v>3412</v>
      </c>
      <c r="AQ209" s="865" t="s">
        <v>3412</v>
      </c>
      <c r="AR209" s="865" t="s">
        <v>3412</v>
      </c>
      <c r="AS209" s="865" t="s">
        <v>3412</v>
      </c>
      <c r="AT209" s="865" t="s">
        <v>3412</v>
      </c>
      <c r="AU209" s="865" t="s">
        <v>3412</v>
      </c>
      <c r="AV209" s="865" t="s">
        <v>3412</v>
      </c>
      <c r="AW209" s="865" t="s">
        <v>3412</v>
      </c>
      <c r="AX209" s="865" t="s">
        <v>3412</v>
      </c>
      <c r="AY209" s="865" t="s">
        <v>3412</v>
      </c>
      <c r="AZ209" s="865" t="s">
        <v>3412</v>
      </c>
      <c r="BA209" s="865" t="s">
        <v>3412</v>
      </c>
      <c r="BB209" s="865" t="s">
        <v>3412</v>
      </c>
      <c r="BC209" s="865" t="s">
        <v>3412</v>
      </c>
      <c r="BD209" s="865" t="s">
        <v>3412</v>
      </c>
      <c r="BE209" s="865" t="s">
        <v>3412</v>
      </c>
      <c r="BF209" s="865" t="s">
        <v>3412</v>
      </c>
      <c r="BG209" s="865" t="s">
        <v>3412</v>
      </c>
      <c r="BH209" s="865" t="s">
        <v>3412</v>
      </c>
      <c r="BI209" s="865" t="s">
        <v>3412</v>
      </c>
      <c r="BJ209" s="865" t="s">
        <v>3412</v>
      </c>
      <c r="BK209" s="865" t="s">
        <v>3412</v>
      </c>
      <c r="BL209" s="865" t="s">
        <v>3412</v>
      </c>
      <c r="BM209" s="865" t="s">
        <v>3412</v>
      </c>
      <c r="BN209" s="865" t="s">
        <v>3412</v>
      </c>
    </row>
    <row r="210" spans="1:66" ht="12.75">
      <c r="A210" s="860"/>
      <c r="B210" s="868" t="s">
        <v>11864</v>
      </c>
      <c r="C210" s="869" t="s">
        <v>6078</v>
      </c>
      <c r="D210" s="865">
        <v>0</v>
      </c>
      <c r="E210" s="865">
        <v>0</v>
      </c>
      <c r="F210" s="865">
        <v>0</v>
      </c>
      <c r="G210" s="865">
        <v>0</v>
      </c>
      <c r="H210" s="865">
        <v>0</v>
      </c>
      <c r="I210" s="865" t="s">
        <v>3412</v>
      </c>
      <c r="J210" s="865" t="s">
        <v>3412</v>
      </c>
      <c r="K210" s="865" t="s">
        <v>3412</v>
      </c>
      <c r="L210" s="865" t="s">
        <v>3412</v>
      </c>
      <c r="M210" s="865" t="s">
        <v>3412</v>
      </c>
      <c r="N210" s="865" t="s">
        <v>3412</v>
      </c>
      <c r="O210" s="865" t="s">
        <v>3412</v>
      </c>
      <c r="P210" s="865" t="s">
        <v>3412</v>
      </c>
      <c r="Q210" s="865" t="s">
        <v>3412</v>
      </c>
      <c r="R210" s="865" t="s">
        <v>3412</v>
      </c>
      <c r="S210" s="865" t="s">
        <v>3412</v>
      </c>
      <c r="T210" s="865" t="s">
        <v>3412</v>
      </c>
      <c r="U210" s="865" t="s">
        <v>3412</v>
      </c>
      <c r="V210" s="865" t="s">
        <v>3412</v>
      </c>
      <c r="W210" s="865" t="s">
        <v>3412</v>
      </c>
      <c r="X210" s="865" t="s">
        <v>3412</v>
      </c>
      <c r="Y210" s="865" t="s">
        <v>3412</v>
      </c>
      <c r="Z210" s="865" t="s">
        <v>3412</v>
      </c>
      <c r="AA210" s="865" t="s">
        <v>3412</v>
      </c>
      <c r="AB210" s="865" t="s">
        <v>3412</v>
      </c>
      <c r="AC210" s="865" t="s">
        <v>3412</v>
      </c>
      <c r="AD210" s="865" t="s">
        <v>3412</v>
      </c>
      <c r="AE210" s="865" t="s">
        <v>3412</v>
      </c>
      <c r="AF210" s="865" t="s">
        <v>3412</v>
      </c>
      <c r="AG210" s="865" t="s">
        <v>3412</v>
      </c>
      <c r="AH210" s="865" t="s">
        <v>3412</v>
      </c>
      <c r="AI210" s="865" t="s">
        <v>3412</v>
      </c>
      <c r="AJ210" s="865" t="s">
        <v>3412</v>
      </c>
      <c r="AK210" s="865" t="s">
        <v>3412</v>
      </c>
      <c r="AL210" s="865" t="s">
        <v>3412</v>
      </c>
      <c r="AM210" s="865" t="s">
        <v>3412</v>
      </c>
      <c r="AN210" s="865" t="s">
        <v>3412</v>
      </c>
      <c r="AO210" s="865" t="s">
        <v>3412</v>
      </c>
      <c r="AP210" s="865" t="s">
        <v>3412</v>
      </c>
      <c r="AQ210" s="865" t="s">
        <v>3412</v>
      </c>
      <c r="AR210" s="865" t="s">
        <v>3412</v>
      </c>
      <c r="AS210" s="865" t="s">
        <v>3412</v>
      </c>
      <c r="AT210" s="865" t="s">
        <v>3412</v>
      </c>
      <c r="AU210" s="865" t="s">
        <v>3412</v>
      </c>
      <c r="AV210" s="865" t="s">
        <v>3412</v>
      </c>
      <c r="AW210" s="865" t="s">
        <v>3412</v>
      </c>
      <c r="AX210" s="865" t="s">
        <v>3412</v>
      </c>
      <c r="AY210" s="865" t="s">
        <v>3412</v>
      </c>
      <c r="AZ210" s="865" t="s">
        <v>3412</v>
      </c>
      <c r="BA210" s="865" t="s">
        <v>3412</v>
      </c>
      <c r="BB210" s="865" t="s">
        <v>3412</v>
      </c>
      <c r="BC210" s="865" t="s">
        <v>3412</v>
      </c>
      <c r="BD210" s="865" t="s">
        <v>3412</v>
      </c>
      <c r="BE210" s="865" t="s">
        <v>3412</v>
      </c>
      <c r="BF210" s="865" t="s">
        <v>3412</v>
      </c>
      <c r="BG210" s="865" t="s">
        <v>3412</v>
      </c>
      <c r="BH210" s="865" t="s">
        <v>3412</v>
      </c>
      <c r="BI210" s="865" t="s">
        <v>3412</v>
      </c>
      <c r="BJ210" s="865" t="s">
        <v>3412</v>
      </c>
      <c r="BK210" s="865" t="s">
        <v>3412</v>
      </c>
      <c r="BL210" s="865" t="s">
        <v>3412</v>
      </c>
      <c r="BM210" s="865" t="s">
        <v>3412</v>
      </c>
      <c r="BN210" s="865" t="s">
        <v>3412</v>
      </c>
    </row>
    <row r="211" spans="1:66" ht="12.75">
      <c r="A211" s="860"/>
      <c r="B211" s="868" t="s">
        <v>5850</v>
      </c>
      <c r="C211" s="869" t="s">
        <v>6078</v>
      </c>
      <c r="D211" s="865">
        <v>0</v>
      </c>
      <c r="E211" s="865">
        <v>0</v>
      </c>
      <c r="F211" s="865">
        <v>0</v>
      </c>
      <c r="G211" s="865">
        <v>0</v>
      </c>
      <c r="H211" s="865">
        <v>0</v>
      </c>
      <c r="I211" s="865" t="s">
        <v>3412</v>
      </c>
      <c r="J211" s="865" t="s">
        <v>3412</v>
      </c>
      <c r="K211" s="865" t="s">
        <v>3412</v>
      </c>
      <c r="L211" s="865" t="s">
        <v>3412</v>
      </c>
      <c r="M211" s="865" t="s">
        <v>3412</v>
      </c>
      <c r="N211" s="865" t="s">
        <v>3412</v>
      </c>
      <c r="O211" s="865" t="s">
        <v>3412</v>
      </c>
      <c r="P211" s="865" t="s">
        <v>3412</v>
      </c>
      <c r="Q211" s="865" t="s">
        <v>3412</v>
      </c>
      <c r="R211" s="865" t="s">
        <v>3412</v>
      </c>
      <c r="S211" s="865" t="s">
        <v>3412</v>
      </c>
      <c r="T211" s="865" t="s">
        <v>3412</v>
      </c>
      <c r="U211" s="865" t="s">
        <v>3412</v>
      </c>
      <c r="V211" s="865" t="s">
        <v>3412</v>
      </c>
      <c r="W211" s="865" t="s">
        <v>3412</v>
      </c>
      <c r="X211" s="865" t="s">
        <v>3412</v>
      </c>
      <c r="Y211" s="865" t="s">
        <v>3412</v>
      </c>
      <c r="Z211" s="865" t="s">
        <v>3412</v>
      </c>
      <c r="AA211" s="865" t="s">
        <v>3412</v>
      </c>
      <c r="AB211" s="865" t="s">
        <v>3412</v>
      </c>
      <c r="AC211" s="865" t="s">
        <v>3412</v>
      </c>
      <c r="AD211" s="865" t="s">
        <v>3412</v>
      </c>
      <c r="AE211" s="865" t="s">
        <v>3412</v>
      </c>
      <c r="AF211" s="865" t="s">
        <v>3412</v>
      </c>
      <c r="AG211" s="865" t="s">
        <v>3412</v>
      </c>
      <c r="AH211" s="865" t="s">
        <v>3412</v>
      </c>
      <c r="AI211" s="865" t="s">
        <v>3412</v>
      </c>
      <c r="AJ211" s="865" t="s">
        <v>3412</v>
      </c>
      <c r="AK211" s="865" t="s">
        <v>3412</v>
      </c>
      <c r="AL211" s="865" t="s">
        <v>3412</v>
      </c>
      <c r="AM211" s="865" t="s">
        <v>3412</v>
      </c>
      <c r="AN211" s="865" t="s">
        <v>3412</v>
      </c>
      <c r="AO211" s="865" t="s">
        <v>3412</v>
      </c>
      <c r="AP211" s="865" t="s">
        <v>3412</v>
      </c>
      <c r="AQ211" s="865" t="s">
        <v>3412</v>
      </c>
      <c r="AR211" s="865" t="s">
        <v>3412</v>
      </c>
      <c r="AS211" s="865" t="s">
        <v>3412</v>
      </c>
      <c r="AT211" s="865" t="s">
        <v>3412</v>
      </c>
      <c r="AU211" s="865" t="s">
        <v>3412</v>
      </c>
      <c r="AV211" s="865" t="s">
        <v>3412</v>
      </c>
      <c r="AW211" s="865" t="s">
        <v>3412</v>
      </c>
      <c r="AX211" s="865" t="s">
        <v>3412</v>
      </c>
      <c r="AY211" s="865" t="s">
        <v>3412</v>
      </c>
      <c r="AZ211" s="865" t="s">
        <v>3412</v>
      </c>
      <c r="BA211" s="865" t="s">
        <v>3412</v>
      </c>
      <c r="BB211" s="865" t="s">
        <v>3412</v>
      </c>
      <c r="BC211" s="865" t="s">
        <v>3412</v>
      </c>
      <c r="BD211" s="865" t="s">
        <v>3412</v>
      </c>
      <c r="BE211" s="865" t="s">
        <v>3412</v>
      </c>
      <c r="BF211" s="865" t="s">
        <v>3412</v>
      </c>
      <c r="BG211" s="865" t="s">
        <v>3412</v>
      </c>
      <c r="BH211" s="865" t="s">
        <v>3412</v>
      </c>
      <c r="BI211" s="865" t="s">
        <v>3412</v>
      </c>
      <c r="BJ211" s="865" t="s">
        <v>3412</v>
      </c>
      <c r="BK211" s="865" t="s">
        <v>3412</v>
      </c>
      <c r="BL211" s="865" t="s">
        <v>3412</v>
      </c>
      <c r="BM211" s="865" t="s">
        <v>3412</v>
      </c>
      <c r="BN211" s="865" t="s">
        <v>3412</v>
      </c>
    </row>
    <row r="212" spans="1:66" ht="12.75">
      <c r="A212" s="860"/>
      <c r="B212" s="868" t="s">
        <v>5851</v>
      </c>
      <c r="C212" s="869" t="s">
        <v>6078</v>
      </c>
      <c r="D212" s="865">
        <v>0</v>
      </c>
      <c r="E212" s="865">
        <v>0</v>
      </c>
      <c r="F212" s="865">
        <v>0</v>
      </c>
      <c r="G212" s="865">
        <v>0</v>
      </c>
      <c r="H212" s="865">
        <v>0</v>
      </c>
      <c r="I212" s="865" t="s">
        <v>3412</v>
      </c>
      <c r="J212" s="865" t="s">
        <v>3412</v>
      </c>
      <c r="K212" s="865" t="s">
        <v>3412</v>
      </c>
      <c r="L212" s="865" t="s">
        <v>3412</v>
      </c>
      <c r="M212" s="865" t="s">
        <v>3412</v>
      </c>
      <c r="N212" s="865" t="s">
        <v>3412</v>
      </c>
      <c r="O212" s="865" t="s">
        <v>3412</v>
      </c>
      <c r="P212" s="865" t="s">
        <v>3412</v>
      </c>
      <c r="Q212" s="865" t="s">
        <v>3412</v>
      </c>
      <c r="R212" s="865" t="s">
        <v>3412</v>
      </c>
      <c r="S212" s="865" t="s">
        <v>3412</v>
      </c>
      <c r="T212" s="865" t="s">
        <v>3412</v>
      </c>
      <c r="U212" s="865" t="s">
        <v>3412</v>
      </c>
      <c r="V212" s="865" t="s">
        <v>3412</v>
      </c>
      <c r="W212" s="865" t="s">
        <v>3412</v>
      </c>
      <c r="X212" s="865" t="s">
        <v>3412</v>
      </c>
      <c r="Y212" s="865" t="s">
        <v>3412</v>
      </c>
      <c r="Z212" s="865" t="s">
        <v>3412</v>
      </c>
      <c r="AA212" s="865" t="s">
        <v>3412</v>
      </c>
      <c r="AB212" s="865" t="s">
        <v>3412</v>
      </c>
      <c r="AC212" s="865" t="s">
        <v>3412</v>
      </c>
      <c r="AD212" s="865" t="s">
        <v>3412</v>
      </c>
      <c r="AE212" s="865" t="s">
        <v>3412</v>
      </c>
      <c r="AF212" s="865" t="s">
        <v>3412</v>
      </c>
      <c r="AG212" s="865" t="s">
        <v>3412</v>
      </c>
      <c r="AH212" s="865" t="s">
        <v>3412</v>
      </c>
      <c r="AI212" s="865" t="s">
        <v>3412</v>
      </c>
      <c r="AJ212" s="865" t="s">
        <v>3412</v>
      </c>
      <c r="AK212" s="865" t="s">
        <v>3412</v>
      </c>
      <c r="AL212" s="865" t="s">
        <v>3412</v>
      </c>
      <c r="AM212" s="865" t="s">
        <v>3412</v>
      </c>
      <c r="AN212" s="865" t="s">
        <v>3412</v>
      </c>
      <c r="AO212" s="865" t="s">
        <v>3412</v>
      </c>
      <c r="AP212" s="865" t="s">
        <v>3412</v>
      </c>
      <c r="AQ212" s="865" t="s">
        <v>3412</v>
      </c>
      <c r="AR212" s="865" t="s">
        <v>3412</v>
      </c>
      <c r="AS212" s="865" t="s">
        <v>3412</v>
      </c>
      <c r="AT212" s="865" t="s">
        <v>3412</v>
      </c>
      <c r="AU212" s="865" t="s">
        <v>3412</v>
      </c>
      <c r="AV212" s="865" t="s">
        <v>3412</v>
      </c>
      <c r="AW212" s="865" t="s">
        <v>3412</v>
      </c>
      <c r="AX212" s="865" t="s">
        <v>3412</v>
      </c>
      <c r="AY212" s="865" t="s">
        <v>3412</v>
      </c>
      <c r="AZ212" s="865" t="s">
        <v>3412</v>
      </c>
      <c r="BA212" s="865" t="s">
        <v>3412</v>
      </c>
      <c r="BB212" s="865" t="s">
        <v>3412</v>
      </c>
      <c r="BC212" s="865" t="s">
        <v>3412</v>
      </c>
      <c r="BD212" s="865" t="s">
        <v>3412</v>
      </c>
      <c r="BE212" s="865" t="s">
        <v>3412</v>
      </c>
      <c r="BF212" s="865" t="s">
        <v>3412</v>
      </c>
      <c r="BG212" s="865" t="s">
        <v>3412</v>
      </c>
      <c r="BH212" s="865" t="s">
        <v>3412</v>
      </c>
      <c r="BI212" s="865" t="s">
        <v>3412</v>
      </c>
      <c r="BJ212" s="865" t="s">
        <v>3412</v>
      </c>
      <c r="BK212" s="865" t="s">
        <v>3412</v>
      </c>
      <c r="BL212" s="865" t="s">
        <v>3412</v>
      </c>
      <c r="BM212" s="865" t="s">
        <v>3412</v>
      </c>
      <c r="BN212" s="865" t="s">
        <v>3412</v>
      </c>
    </row>
    <row r="213" spans="1:66" ht="12.75">
      <c r="A213" s="860"/>
      <c r="B213" s="868" t="s">
        <v>5852</v>
      </c>
      <c r="C213" s="869" t="s">
        <v>6078</v>
      </c>
      <c r="D213" s="865">
        <v>0</v>
      </c>
      <c r="E213" s="865">
        <v>0</v>
      </c>
      <c r="F213" s="865">
        <v>0</v>
      </c>
      <c r="G213" s="865">
        <v>0</v>
      </c>
      <c r="H213" s="865">
        <v>0</v>
      </c>
      <c r="I213" s="865" t="s">
        <v>3412</v>
      </c>
      <c r="J213" s="865" t="s">
        <v>3412</v>
      </c>
      <c r="K213" s="865" t="s">
        <v>3412</v>
      </c>
      <c r="L213" s="865" t="s">
        <v>3412</v>
      </c>
      <c r="M213" s="865" t="s">
        <v>3412</v>
      </c>
      <c r="N213" s="865" t="s">
        <v>3412</v>
      </c>
      <c r="O213" s="865" t="s">
        <v>3412</v>
      </c>
      <c r="P213" s="865" t="s">
        <v>3412</v>
      </c>
      <c r="Q213" s="865" t="s">
        <v>3412</v>
      </c>
      <c r="R213" s="865" t="s">
        <v>3412</v>
      </c>
      <c r="S213" s="865" t="s">
        <v>3412</v>
      </c>
      <c r="T213" s="865" t="s">
        <v>3412</v>
      </c>
      <c r="U213" s="865" t="s">
        <v>3412</v>
      </c>
      <c r="V213" s="865" t="s">
        <v>3412</v>
      </c>
      <c r="W213" s="865" t="s">
        <v>3412</v>
      </c>
      <c r="X213" s="865" t="s">
        <v>3412</v>
      </c>
      <c r="Y213" s="865" t="s">
        <v>3412</v>
      </c>
      <c r="Z213" s="865" t="s">
        <v>3412</v>
      </c>
      <c r="AA213" s="865" t="s">
        <v>3412</v>
      </c>
      <c r="AB213" s="865" t="s">
        <v>3412</v>
      </c>
      <c r="AC213" s="865" t="s">
        <v>3412</v>
      </c>
      <c r="AD213" s="865" t="s">
        <v>3412</v>
      </c>
      <c r="AE213" s="865" t="s">
        <v>3412</v>
      </c>
      <c r="AF213" s="865" t="s">
        <v>3412</v>
      </c>
      <c r="AG213" s="865" t="s">
        <v>3412</v>
      </c>
      <c r="AH213" s="865" t="s">
        <v>3412</v>
      </c>
      <c r="AI213" s="865" t="s">
        <v>3412</v>
      </c>
      <c r="AJ213" s="865" t="s">
        <v>3412</v>
      </c>
      <c r="AK213" s="865" t="s">
        <v>3412</v>
      </c>
      <c r="AL213" s="865" t="s">
        <v>3412</v>
      </c>
      <c r="AM213" s="865" t="s">
        <v>3412</v>
      </c>
      <c r="AN213" s="865" t="s">
        <v>3412</v>
      </c>
      <c r="AO213" s="865" t="s">
        <v>3412</v>
      </c>
      <c r="AP213" s="865" t="s">
        <v>3412</v>
      </c>
      <c r="AQ213" s="865" t="s">
        <v>3412</v>
      </c>
      <c r="AR213" s="865" t="s">
        <v>3412</v>
      </c>
      <c r="AS213" s="865" t="s">
        <v>3412</v>
      </c>
      <c r="AT213" s="865" t="s">
        <v>3412</v>
      </c>
      <c r="AU213" s="865" t="s">
        <v>3412</v>
      </c>
      <c r="AV213" s="865" t="s">
        <v>3412</v>
      </c>
      <c r="AW213" s="865" t="s">
        <v>3412</v>
      </c>
      <c r="AX213" s="865" t="s">
        <v>3412</v>
      </c>
      <c r="AY213" s="865" t="s">
        <v>3412</v>
      </c>
      <c r="AZ213" s="865" t="s">
        <v>3412</v>
      </c>
      <c r="BA213" s="865" t="s">
        <v>3412</v>
      </c>
      <c r="BB213" s="865" t="s">
        <v>3412</v>
      </c>
      <c r="BC213" s="865" t="s">
        <v>3412</v>
      </c>
      <c r="BD213" s="865" t="s">
        <v>3412</v>
      </c>
      <c r="BE213" s="865" t="s">
        <v>3412</v>
      </c>
      <c r="BF213" s="865" t="s">
        <v>3412</v>
      </c>
      <c r="BG213" s="865" t="s">
        <v>3412</v>
      </c>
      <c r="BH213" s="865" t="s">
        <v>3412</v>
      </c>
      <c r="BI213" s="865" t="s">
        <v>3412</v>
      </c>
      <c r="BJ213" s="865" t="s">
        <v>3412</v>
      </c>
      <c r="BK213" s="865" t="s">
        <v>3412</v>
      </c>
      <c r="BL213" s="865" t="s">
        <v>3412</v>
      </c>
      <c r="BM213" s="865" t="s">
        <v>3412</v>
      </c>
      <c r="BN213" s="865" t="s">
        <v>3412</v>
      </c>
    </row>
    <row r="214" spans="1:66" ht="12.75">
      <c r="A214" s="860"/>
      <c r="B214" s="868" t="s">
        <v>5853</v>
      </c>
      <c r="C214" s="869" t="s">
        <v>6078</v>
      </c>
      <c r="D214" s="865">
        <v>0</v>
      </c>
      <c r="E214" s="865">
        <v>0</v>
      </c>
      <c r="F214" s="865">
        <v>0</v>
      </c>
      <c r="G214" s="865">
        <v>0</v>
      </c>
      <c r="H214" s="865">
        <v>0</v>
      </c>
      <c r="I214" s="865" t="s">
        <v>3412</v>
      </c>
      <c r="J214" s="865" t="s">
        <v>3412</v>
      </c>
      <c r="K214" s="865" t="s">
        <v>3412</v>
      </c>
      <c r="L214" s="865" t="s">
        <v>3412</v>
      </c>
      <c r="M214" s="865" t="s">
        <v>3412</v>
      </c>
      <c r="N214" s="865" t="s">
        <v>3412</v>
      </c>
      <c r="O214" s="865" t="s">
        <v>3412</v>
      </c>
      <c r="P214" s="865" t="s">
        <v>3412</v>
      </c>
      <c r="Q214" s="865" t="s">
        <v>3412</v>
      </c>
      <c r="R214" s="865" t="s">
        <v>3412</v>
      </c>
      <c r="S214" s="865" t="s">
        <v>3412</v>
      </c>
      <c r="T214" s="865" t="s">
        <v>3412</v>
      </c>
      <c r="U214" s="865" t="s">
        <v>3412</v>
      </c>
      <c r="V214" s="865" t="s">
        <v>3412</v>
      </c>
      <c r="W214" s="865" t="s">
        <v>3412</v>
      </c>
      <c r="X214" s="865" t="s">
        <v>3412</v>
      </c>
      <c r="Y214" s="865" t="s">
        <v>3412</v>
      </c>
      <c r="Z214" s="865" t="s">
        <v>3412</v>
      </c>
      <c r="AA214" s="865" t="s">
        <v>3412</v>
      </c>
      <c r="AB214" s="865" t="s">
        <v>3412</v>
      </c>
      <c r="AC214" s="865" t="s">
        <v>3412</v>
      </c>
      <c r="AD214" s="865" t="s">
        <v>3412</v>
      </c>
      <c r="AE214" s="865" t="s">
        <v>3412</v>
      </c>
      <c r="AF214" s="865" t="s">
        <v>3412</v>
      </c>
      <c r="AG214" s="865" t="s">
        <v>3412</v>
      </c>
      <c r="AH214" s="865" t="s">
        <v>3412</v>
      </c>
      <c r="AI214" s="865" t="s">
        <v>3412</v>
      </c>
      <c r="AJ214" s="865" t="s">
        <v>3412</v>
      </c>
      <c r="AK214" s="865" t="s">
        <v>3412</v>
      </c>
      <c r="AL214" s="865" t="s">
        <v>3412</v>
      </c>
      <c r="AM214" s="865" t="s">
        <v>3412</v>
      </c>
      <c r="AN214" s="865" t="s">
        <v>3412</v>
      </c>
      <c r="AO214" s="865" t="s">
        <v>3412</v>
      </c>
      <c r="AP214" s="865" t="s">
        <v>3412</v>
      </c>
      <c r="AQ214" s="865" t="s">
        <v>3412</v>
      </c>
      <c r="AR214" s="865" t="s">
        <v>3412</v>
      </c>
      <c r="AS214" s="865" t="s">
        <v>3412</v>
      </c>
      <c r="AT214" s="865" t="s">
        <v>3412</v>
      </c>
      <c r="AU214" s="865" t="s">
        <v>3412</v>
      </c>
      <c r="AV214" s="865" t="s">
        <v>3412</v>
      </c>
      <c r="AW214" s="865" t="s">
        <v>3412</v>
      </c>
      <c r="AX214" s="865" t="s">
        <v>3412</v>
      </c>
      <c r="AY214" s="865" t="s">
        <v>3412</v>
      </c>
      <c r="AZ214" s="865" t="s">
        <v>3412</v>
      </c>
      <c r="BA214" s="865" t="s">
        <v>3412</v>
      </c>
      <c r="BB214" s="865" t="s">
        <v>3412</v>
      </c>
      <c r="BC214" s="865" t="s">
        <v>3412</v>
      </c>
      <c r="BD214" s="865" t="s">
        <v>3412</v>
      </c>
      <c r="BE214" s="865" t="s">
        <v>3412</v>
      </c>
      <c r="BF214" s="865" t="s">
        <v>3412</v>
      </c>
      <c r="BG214" s="865" t="s">
        <v>3412</v>
      </c>
      <c r="BH214" s="865" t="s">
        <v>3412</v>
      </c>
      <c r="BI214" s="865" t="s">
        <v>3412</v>
      </c>
      <c r="BJ214" s="865" t="s">
        <v>3412</v>
      </c>
      <c r="BK214" s="865" t="s">
        <v>3412</v>
      </c>
      <c r="BL214" s="865" t="s">
        <v>3412</v>
      </c>
      <c r="BM214" s="865" t="s">
        <v>3412</v>
      </c>
      <c r="BN214" s="865" t="s">
        <v>3412</v>
      </c>
    </row>
    <row r="215" spans="1:66" ht="8.25" customHeight="1">
      <c r="A215" s="860"/>
      <c r="B215" s="868" t="s">
        <v>5854</v>
      </c>
      <c r="C215" s="869" t="s">
        <v>6078</v>
      </c>
      <c r="D215" s="865">
        <v>0</v>
      </c>
      <c r="E215" s="865">
        <v>0</v>
      </c>
      <c r="F215" s="865">
        <v>0</v>
      </c>
      <c r="G215" s="865">
        <v>0</v>
      </c>
      <c r="H215" s="865">
        <v>0</v>
      </c>
      <c r="I215" s="865" t="s">
        <v>3412</v>
      </c>
      <c r="J215" s="865" t="s">
        <v>3412</v>
      </c>
      <c r="K215" s="865" t="s">
        <v>3412</v>
      </c>
      <c r="L215" s="865" t="s">
        <v>3412</v>
      </c>
      <c r="M215" s="865" t="s">
        <v>3412</v>
      </c>
      <c r="N215" s="865" t="s">
        <v>3412</v>
      </c>
      <c r="O215" s="865" t="s">
        <v>3412</v>
      </c>
      <c r="P215" s="865" t="s">
        <v>3412</v>
      </c>
      <c r="Q215" s="865" t="s">
        <v>3412</v>
      </c>
      <c r="R215" s="865" t="s">
        <v>3412</v>
      </c>
      <c r="S215" s="865" t="s">
        <v>3412</v>
      </c>
      <c r="T215" s="865" t="s">
        <v>3412</v>
      </c>
      <c r="U215" s="865" t="s">
        <v>3412</v>
      </c>
      <c r="V215" s="865" t="s">
        <v>3412</v>
      </c>
      <c r="W215" s="865" t="s">
        <v>3412</v>
      </c>
      <c r="X215" s="865" t="s">
        <v>3412</v>
      </c>
      <c r="Y215" s="865" t="s">
        <v>3412</v>
      </c>
      <c r="Z215" s="865" t="s">
        <v>3412</v>
      </c>
      <c r="AA215" s="865" t="s">
        <v>3412</v>
      </c>
      <c r="AB215" s="865" t="s">
        <v>3412</v>
      </c>
      <c r="AC215" s="865" t="s">
        <v>3412</v>
      </c>
      <c r="AD215" s="865" t="s">
        <v>3412</v>
      </c>
      <c r="AE215" s="865" t="s">
        <v>3412</v>
      </c>
      <c r="AF215" s="865" t="s">
        <v>3412</v>
      </c>
      <c r="AG215" s="865" t="s">
        <v>3412</v>
      </c>
      <c r="AH215" s="865" t="s">
        <v>3412</v>
      </c>
      <c r="AI215" s="865" t="s">
        <v>3412</v>
      </c>
      <c r="AJ215" s="865" t="s">
        <v>3412</v>
      </c>
      <c r="AK215" s="865" t="s">
        <v>3412</v>
      </c>
      <c r="AL215" s="865" t="s">
        <v>3412</v>
      </c>
      <c r="AM215" s="865" t="s">
        <v>3412</v>
      </c>
      <c r="AN215" s="865" t="s">
        <v>3412</v>
      </c>
      <c r="AO215" s="865" t="s">
        <v>3412</v>
      </c>
      <c r="AP215" s="865" t="s">
        <v>3412</v>
      </c>
      <c r="AQ215" s="865" t="s">
        <v>3412</v>
      </c>
      <c r="AR215" s="865" t="s">
        <v>3412</v>
      </c>
      <c r="AS215" s="865" t="s">
        <v>3412</v>
      </c>
      <c r="AT215" s="865" t="s">
        <v>3412</v>
      </c>
      <c r="AU215" s="865" t="s">
        <v>3412</v>
      </c>
      <c r="AV215" s="865" t="s">
        <v>3412</v>
      </c>
      <c r="AW215" s="865" t="s">
        <v>3412</v>
      </c>
      <c r="AX215" s="865" t="s">
        <v>3412</v>
      </c>
      <c r="AY215" s="865" t="s">
        <v>3412</v>
      </c>
      <c r="AZ215" s="865" t="s">
        <v>3412</v>
      </c>
      <c r="BA215" s="865" t="s">
        <v>3412</v>
      </c>
      <c r="BB215" s="865" t="s">
        <v>3412</v>
      </c>
      <c r="BC215" s="865" t="s">
        <v>3412</v>
      </c>
      <c r="BD215" s="865" t="s">
        <v>3412</v>
      </c>
      <c r="BE215" s="865" t="s">
        <v>3412</v>
      </c>
      <c r="BF215" s="865" t="s">
        <v>3412</v>
      </c>
      <c r="BG215" s="865" t="s">
        <v>3412</v>
      </c>
      <c r="BH215" s="865" t="s">
        <v>3412</v>
      </c>
      <c r="BI215" s="865" t="s">
        <v>3412</v>
      </c>
      <c r="BJ215" s="865" t="s">
        <v>3412</v>
      </c>
      <c r="BK215" s="865" t="s">
        <v>3412</v>
      </c>
      <c r="BL215" s="865" t="s">
        <v>3412</v>
      </c>
      <c r="BM215" s="865" t="s">
        <v>3412</v>
      </c>
      <c r="BN215" s="865" t="s">
        <v>3412</v>
      </c>
    </row>
    <row r="216" spans="1:66" ht="12.75">
      <c r="A216" s="860" t="s">
        <v>13302</v>
      </c>
      <c r="B216" s="868" t="s">
        <v>3246</v>
      </c>
      <c r="C216" s="869" t="s">
        <v>6078</v>
      </c>
      <c r="D216" s="865">
        <v>0</v>
      </c>
      <c r="E216" s="865">
        <v>0</v>
      </c>
      <c r="F216" s="865">
        <v>0</v>
      </c>
      <c r="G216" s="865">
        <v>0</v>
      </c>
      <c r="H216" s="865">
        <v>0</v>
      </c>
      <c r="I216" s="865" t="s">
        <v>3412</v>
      </c>
      <c r="J216" s="865" t="s">
        <v>3412</v>
      </c>
      <c r="K216" s="865" t="s">
        <v>3412</v>
      </c>
      <c r="L216" s="865" t="s">
        <v>3412</v>
      </c>
      <c r="M216" s="865" t="s">
        <v>3412</v>
      </c>
      <c r="N216" s="865" t="s">
        <v>3412</v>
      </c>
      <c r="O216" s="865" t="s">
        <v>3412</v>
      </c>
      <c r="P216" s="865" t="s">
        <v>3412</v>
      </c>
      <c r="Q216" s="865" t="s">
        <v>3412</v>
      </c>
      <c r="R216" s="865" t="s">
        <v>3412</v>
      </c>
      <c r="S216" s="865" t="s">
        <v>3412</v>
      </c>
      <c r="T216" s="865" t="s">
        <v>3412</v>
      </c>
      <c r="U216" s="865" t="s">
        <v>3412</v>
      </c>
      <c r="V216" s="865" t="s">
        <v>3412</v>
      </c>
      <c r="W216" s="865" t="s">
        <v>3412</v>
      </c>
      <c r="X216" s="865" t="s">
        <v>3412</v>
      </c>
      <c r="Y216" s="865" t="s">
        <v>3412</v>
      </c>
      <c r="Z216" s="865" t="s">
        <v>3412</v>
      </c>
      <c r="AA216" s="865" t="s">
        <v>3412</v>
      </c>
      <c r="AB216" s="865" t="s">
        <v>3412</v>
      </c>
      <c r="AC216" s="865" t="s">
        <v>3412</v>
      </c>
      <c r="AD216" s="865" t="s">
        <v>3412</v>
      </c>
      <c r="AE216" s="865" t="s">
        <v>3412</v>
      </c>
      <c r="AF216" s="865" t="s">
        <v>3412</v>
      </c>
      <c r="AG216" s="865" t="s">
        <v>3412</v>
      </c>
      <c r="AH216" s="865" t="s">
        <v>3412</v>
      </c>
      <c r="AI216" s="865" t="s">
        <v>3412</v>
      </c>
      <c r="AJ216" s="865" t="s">
        <v>3412</v>
      </c>
      <c r="AK216" s="865" t="s">
        <v>3412</v>
      </c>
      <c r="AL216" s="865" t="s">
        <v>3412</v>
      </c>
      <c r="AM216" s="865" t="s">
        <v>3412</v>
      </c>
      <c r="AN216" s="865" t="s">
        <v>3412</v>
      </c>
      <c r="AO216" s="865" t="s">
        <v>3412</v>
      </c>
      <c r="AP216" s="865" t="s">
        <v>3412</v>
      </c>
      <c r="AQ216" s="865" t="s">
        <v>3412</v>
      </c>
      <c r="AR216" s="865" t="s">
        <v>3412</v>
      </c>
      <c r="AS216" s="865" t="s">
        <v>3412</v>
      </c>
      <c r="AT216" s="865" t="s">
        <v>3412</v>
      </c>
      <c r="AU216" s="865" t="s">
        <v>3412</v>
      </c>
      <c r="AV216" s="865" t="s">
        <v>3412</v>
      </c>
      <c r="AW216" s="865" t="s">
        <v>3412</v>
      </c>
      <c r="AX216" s="865" t="s">
        <v>3412</v>
      </c>
      <c r="AY216" s="865" t="s">
        <v>3412</v>
      </c>
      <c r="AZ216" s="865" t="s">
        <v>3412</v>
      </c>
      <c r="BA216" s="865" t="s">
        <v>3412</v>
      </c>
      <c r="BB216" s="865" t="s">
        <v>3412</v>
      </c>
      <c r="BC216" s="865" t="s">
        <v>3412</v>
      </c>
      <c r="BD216" s="865" t="s">
        <v>3412</v>
      </c>
      <c r="BE216" s="865" t="s">
        <v>3412</v>
      </c>
      <c r="BF216" s="865" t="s">
        <v>3412</v>
      </c>
      <c r="BG216" s="865" t="s">
        <v>3412</v>
      </c>
      <c r="BH216" s="865" t="s">
        <v>3412</v>
      </c>
      <c r="BI216" s="865" t="s">
        <v>3412</v>
      </c>
      <c r="BJ216" s="865" t="s">
        <v>3412</v>
      </c>
      <c r="BK216" s="865" t="s">
        <v>3412</v>
      </c>
      <c r="BL216" s="865" t="s">
        <v>3412</v>
      </c>
      <c r="BM216" s="865" t="s">
        <v>3412</v>
      </c>
      <c r="BN216" s="865" t="s">
        <v>3412</v>
      </c>
    </row>
    <row r="217" spans="1:66" ht="5.25" customHeight="1">
      <c r="A217" s="868"/>
      <c r="B217" s="868"/>
      <c r="C217" s="869" t="s">
        <v>6078</v>
      </c>
      <c r="D217" s="879"/>
      <c r="E217" s="879">
        <v>0</v>
      </c>
      <c r="F217" s="879"/>
      <c r="G217" s="879">
        <v>0</v>
      </c>
      <c r="H217" s="879">
        <v>0</v>
      </c>
      <c r="I217" s="879" t="s">
        <v>3412</v>
      </c>
      <c r="J217" s="879" t="s">
        <v>3412</v>
      </c>
      <c r="K217" s="879" t="s">
        <v>3412</v>
      </c>
      <c r="L217" s="879" t="s">
        <v>3412</v>
      </c>
      <c r="M217" s="879" t="s">
        <v>3412</v>
      </c>
      <c r="N217" s="879" t="s">
        <v>3412</v>
      </c>
      <c r="O217" s="879" t="s">
        <v>3412</v>
      </c>
      <c r="P217" s="879" t="s">
        <v>3412</v>
      </c>
      <c r="Q217" s="879" t="s">
        <v>3412</v>
      </c>
      <c r="R217" s="879" t="s">
        <v>3412</v>
      </c>
      <c r="S217" s="879" t="s">
        <v>3412</v>
      </c>
      <c r="T217" s="879" t="s">
        <v>3412</v>
      </c>
      <c r="U217" s="879" t="s">
        <v>3412</v>
      </c>
      <c r="V217" s="879" t="s">
        <v>3412</v>
      </c>
      <c r="W217" s="879" t="s">
        <v>3412</v>
      </c>
      <c r="X217" s="879" t="s">
        <v>3412</v>
      </c>
      <c r="Y217" s="879" t="s">
        <v>3412</v>
      </c>
      <c r="Z217" s="879" t="s">
        <v>3412</v>
      </c>
      <c r="AA217" s="879" t="s">
        <v>3412</v>
      </c>
      <c r="AB217" s="879" t="s">
        <v>3412</v>
      </c>
      <c r="AC217" s="879" t="s">
        <v>3412</v>
      </c>
      <c r="AD217" s="879" t="s">
        <v>3412</v>
      </c>
      <c r="AE217" s="879" t="s">
        <v>3412</v>
      </c>
      <c r="AF217" s="879" t="s">
        <v>3412</v>
      </c>
      <c r="AG217" s="879" t="s">
        <v>3412</v>
      </c>
      <c r="AH217" s="879" t="s">
        <v>3412</v>
      </c>
      <c r="AI217" s="879" t="s">
        <v>3412</v>
      </c>
      <c r="AJ217" s="879" t="s">
        <v>3412</v>
      </c>
      <c r="AK217" s="879" t="s">
        <v>3412</v>
      </c>
      <c r="AL217" s="879" t="s">
        <v>3412</v>
      </c>
      <c r="AM217" s="879" t="s">
        <v>3412</v>
      </c>
      <c r="AN217" s="879" t="s">
        <v>3412</v>
      </c>
      <c r="AO217" s="879" t="s">
        <v>3412</v>
      </c>
      <c r="AP217" s="879" t="s">
        <v>3412</v>
      </c>
      <c r="AQ217" s="879" t="s">
        <v>3412</v>
      </c>
      <c r="AR217" s="879" t="s">
        <v>3412</v>
      </c>
      <c r="AS217" s="879" t="s">
        <v>3412</v>
      </c>
      <c r="AT217" s="879" t="s">
        <v>3412</v>
      </c>
      <c r="AU217" s="879" t="s">
        <v>3412</v>
      </c>
      <c r="AV217" s="879" t="s">
        <v>3412</v>
      </c>
      <c r="AW217" s="879" t="s">
        <v>3412</v>
      </c>
      <c r="AX217" s="879" t="s">
        <v>3412</v>
      </c>
      <c r="AY217" s="879" t="s">
        <v>3412</v>
      </c>
      <c r="AZ217" s="879" t="s">
        <v>3412</v>
      </c>
      <c r="BA217" s="879" t="s">
        <v>3412</v>
      </c>
      <c r="BB217" s="879" t="s">
        <v>3412</v>
      </c>
      <c r="BC217" s="879" t="s">
        <v>3412</v>
      </c>
      <c r="BD217" s="879" t="s">
        <v>3412</v>
      </c>
      <c r="BE217" s="879" t="s">
        <v>3412</v>
      </c>
      <c r="BF217" s="879" t="s">
        <v>3412</v>
      </c>
      <c r="BG217" s="879" t="s">
        <v>3412</v>
      </c>
      <c r="BH217" s="879" t="s">
        <v>3412</v>
      </c>
      <c r="BI217" s="879" t="s">
        <v>3412</v>
      </c>
      <c r="BJ217" s="879" t="s">
        <v>3412</v>
      </c>
      <c r="BK217" s="879" t="s">
        <v>3412</v>
      </c>
      <c r="BL217" s="879" t="s">
        <v>3412</v>
      </c>
      <c r="BM217" s="879" t="s">
        <v>3412</v>
      </c>
      <c r="BN217" s="879" t="s">
        <v>3412</v>
      </c>
    </row>
    <row r="218" spans="1:66" ht="12.75">
      <c r="A218" s="877" t="s">
        <v>3249</v>
      </c>
      <c r="B218" s="877"/>
      <c r="C218" s="873" t="s">
        <v>6078</v>
      </c>
      <c r="D218" s="880"/>
      <c r="E218" s="880">
        <v>0</v>
      </c>
      <c r="F218" s="880"/>
      <c r="G218" s="880">
        <v>0</v>
      </c>
      <c r="H218" s="880">
        <v>0</v>
      </c>
      <c r="I218" s="880" t="s">
        <v>3412</v>
      </c>
      <c r="J218" s="880" t="s">
        <v>3412</v>
      </c>
      <c r="K218" s="880" t="s">
        <v>3412</v>
      </c>
      <c r="L218" s="880" t="s">
        <v>3412</v>
      </c>
      <c r="M218" s="880" t="s">
        <v>3412</v>
      </c>
      <c r="N218" s="880" t="s">
        <v>3412</v>
      </c>
      <c r="O218" s="880" t="s">
        <v>3412</v>
      </c>
      <c r="P218" s="880" t="s">
        <v>3412</v>
      </c>
      <c r="Q218" s="880" t="s">
        <v>3412</v>
      </c>
      <c r="R218" s="880" t="s">
        <v>3412</v>
      </c>
      <c r="S218" s="880" t="s">
        <v>3412</v>
      </c>
      <c r="T218" s="880" t="s">
        <v>3412</v>
      </c>
      <c r="U218" s="880" t="s">
        <v>3412</v>
      </c>
      <c r="V218" s="880" t="s">
        <v>3412</v>
      </c>
      <c r="W218" s="880" t="s">
        <v>3412</v>
      </c>
      <c r="X218" s="880" t="s">
        <v>3412</v>
      </c>
      <c r="Y218" s="880" t="s">
        <v>3412</v>
      </c>
      <c r="Z218" s="880" t="s">
        <v>3412</v>
      </c>
      <c r="AA218" s="880" t="s">
        <v>3412</v>
      </c>
      <c r="AB218" s="880" t="s">
        <v>3412</v>
      </c>
      <c r="AC218" s="880" t="s">
        <v>3412</v>
      </c>
      <c r="AD218" s="880" t="s">
        <v>3412</v>
      </c>
      <c r="AE218" s="880" t="s">
        <v>3412</v>
      </c>
      <c r="AF218" s="880" t="s">
        <v>3412</v>
      </c>
      <c r="AG218" s="880" t="s">
        <v>3412</v>
      </c>
      <c r="AH218" s="880" t="s">
        <v>3412</v>
      </c>
      <c r="AI218" s="880" t="s">
        <v>3412</v>
      </c>
      <c r="AJ218" s="880" t="s">
        <v>3412</v>
      </c>
      <c r="AK218" s="880" t="s">
        <v>3412</v>
      </c>
      <c r="AL218" s="880" t="s">
        <v>3412</v>
      </c>
      <c r="AM218" s="880" t="s">
        <v>3412</v>
      </c>
      <c r="AN218" s="880" t="s">
        <v>3412</v>
      </c>
      <c r="AO218" s="880" t="s">
        <v>3412</v>
      </c>
      <c r="AP218" s="880" t="s">
        <v>3412</v>
      </c>
      <c r="AQ218" s="880" t="s">
        <v>3412</v>
      </c>
      <c r="AR218" s="880" t="s">
        <v>3412</v>
      </c>
      <c r="AS218" s="880" t="s">
        <v>3412</v>
      </c>
      <c r="AT218" s="880" t="s">
        <v>3412</v>
      </c>
      <c r="AU218" s="880" t="s">
        <v>3412</v>
      </c>
      <c r="AV218" s="880" t="s">
        <v>3412</v>
      </c>
      <c r="AW218" s="880" t="s">
        <v>3412</v>
      </c>
      <c r="AX218" s="880" t="s">
        <v>3412</v>
      </c>
      <c r="AY218" s="880" t="s">
        <v>3412</v>
      </c>
      <c r="AZ218" s="880" t="s">
        <v>3412</v>
      </c>
      <c r="BA218" s="880" t="s">
        <v>3412</v>
      </c>
      <c r="BB218" s="880" t="s">
        <v>3412</v>
      </c>
      <c r="BC218" s="880" t="s">
        <v>3412</v>
      </c>
      <c r="BD218" s="880" t="s">
        <v>3412</v>
      </c>
      <c r="BE218" s="880" t="s">
        <v>3412</v>
      </c>
      <c r="BF218" s="880" t="s">
        <v>3412</v>
      </c>
      <c r="BG218" s="880" t="s">
        <v>3412</v>
      </c>
      <c r="BH218" s="880" t="s">
        <v>3412</v>
      </c>
      <c r="BI218" s="880" t="s">
        <v>3412</v>
      </c>
      <c r="BJ218" s="880" t="s">
        <v>3412</v>
      </c>
      <c r="BK218" s="880" t="s">
        <v>3412</v>
      </c>
      <c r="BL218" s="880" t="s">
        <v>3412</v>
      </c>
      <c r="BM218" s="880" t="s">
        <v>3412</v>
      </c>
      <c r="BN218" s="880" t="s">
        <v>3412</v>
      </c>
    </row>
    <row r="219" spans="1:66" ht="12.75">
      <c r="A219" s="877" t="s">
        <v>11102</v>
      </c>
      <c r="B219" s="877"/>
      <c r="C219" s="873" t="s">
        <v>6078</v>
      </c>
      <c r="D219" s="880"/>
      <c r="E219" s="880">
        <v>0</v>
      </c>
      <c r="F219" s="880"/>
      <c r="G219" s="880">
        <v>0</v>
      </c>
      <c r="H219" s="880">
        <v>0</v>
      </c>
      <c r="I219" s="880" t="s">
        <v>3412</v>
      </c>
      <c r="J219" s="880" t="s">
        <v>3412</v>
      </c>
      <c r="K219" s="880" t="s">
        <v>3412</v>
      </c>
      <c r="L219" s="880" t="s">
        <v>3412</v>
      </c>
      <c r="M219" s="880" t="s">
        <v>3412</v>
      </c>
      <c r="N219" s="880" t="s">
        <v>3412</v>
      </c>
      <c r="O219" s="880" t="s">
        <v>3412</v>
      </c>
      <c r="P219" s="880" t="s">
        <v>3412</v>
      </c>
      <c r="Q219" s="880" t="s">
        <v>3412</v>
      </c>
      <c r="R219" s="880" t="s">
        <v>3412</v>
      </c>
      <c r="S219" s="880" t="s">
        <v>3412</v>
      </c>
      <c r="T219" s="880" t="s">
        <v>3412</v>
      </c>
      <c r="U219" s="880" t="s">
        <v>3412</v>
      </c>
      <c r="V219" s="880" t="s">
        <v>3412</v>
      </c>
      <c r="W219" s="880" t="s">
        <v>3412</v>
      </c>
      <c r="X219" s="880" t="s">
        <v>3412</v>
      </c>
      <c r="Y219" s="880" t="s">
        <v>3412</v>
      </c>
      <c r="Z219" s="880" t="s">
        <v>3412</v>
      </c>
      <c r="AA219" s="880" t="s">
        <v>3412</v>
      </c>
      <c r="AB219" s="880" t="s">
        <v>3412</v>
      </c>
      <c r="AC219" s="880" t="s">
        <v>3412</v>
      </c>
      <c r="AD219" s="880" t="s">
        <v>3412</v>
      </c>
      <c r="AE219" s="880" t="s">
        <v>3412</v>
      </c>
      <c r="AF219" s="880" t="s">
        <v>3412</v>
      </c>
      <c r="AG219" s="880" t="s">
        <v>3412</v>
      </c>
      <c r="AH219" s="880" t="s">
        <v>3412</v>
      </c>
      <c r="AI219" s="880" t="s">
        <v>3412</v>
      </c>
      <c r="AJ219" s="880" t="s">
        <v>3412</v>
      </c>
      <c r="AK219" s="880" t="s">
        <v>3412</v>
      </c>
      <c r="AL219" s="880" t="s">
        <v>3412</v>
      </c>
      <c r="AM219" s="880" t="s">
        <v>3412</v>
      </c>
      <c r="AN219" s="880" t="s">
        <v>3412</v>
      </c>
      <c r="AO219" s="880" t="s">
        <v>3412</v>
      </c>
      <c r="AP219" s="880" t="s">
        <v>3412</v>
      </c>
      <c r="AQ219" s="880" t="s">
        <v>3412</v>
      </c>
      <c r="AR219" s="880" t="s">
        <v>3412</v>
      </c>
      <c r="AS219" s="880" t="s">
        <v>3412</v>
      </c>
      <c r="AT219" s="880" t="s">
        <v>3412</v>
      </c>
      <c r="AU219" s="880" t="s">
        <v>3412</v>
      </c>
      <c r="AV219" s="880" t="s">
        <v>3412</v>
      </c>
      <c r="AW219" s="880" t="s">
        <v>3412</v>
      </c>
      <c r="AX219" s="880" t="s">
        <v>3412</v>
      </c>
      <c r="AY219" s="880" t="s">
        <v>3412</v>
      </c>
      <c r="AZ219" s="880" t="s">
        <v>3412</v>
      </c>
      <c r="BA219" s="880" t="s">
        <v>3412</v>
      </c>
      <c r="BB219" s="880" t="s">
        <v>3412</v>
      </c>
      <c r="BC219" s="880" t="s">
        <v>3412</v>
      </c>
      <c r="BD219" s="880" t="s">
        <v>3412</v>
      </c>
      <c r="BE219" s="880" t="s">
        <v>3412</v>
      </c>
      <c r="BF219" s="880" t="s">
        <v>3412</v>
      </c>
      <c r="BG219" s="880" t="s">
        <v>3412</v>
      </c>
      <c r="BH219" s="880" t="s">
        <v>3412</v>
      </c>
      <c r="BI219" s="880" t="s">
        <v>3412</v>
      </c>
      <c r="BJ219" s="880" t="s">
        <v>3412</v>
      </c>
      <c r="BK219" s="880" t="s">
        <v>3412</v>
      </c>
      <c r="BL219" s="880" t="s">
        <v>3412</v>
      </c>
      <c r="BM219" s="880" t="s">
        <v>3412</v>
      </c>
      <c r="BN219" s="880" t="s">
        <v>3412</v>
      </c>
    </row>
    <row r="220" spans="1:66" ht="12.75">
      <c r="A220" s="881"/>
      <c r="B220" s="881"/>
      <c r="C220" s="882" t="s">
        <v>6078</v>
      </c>
      <c r="D220" s="883"/>
      <c r="E220" s="883">
        <v>0</v>
      </c>
      <c r="F220" s="883"/>
      <c r="G220" s="883">
        <v>0</v>
      </c>
      <c r="H220" s="883">
        <v>0</v>
      </c>
      <c r="I220" s="883" t="s">
        <v>3412</v>
      </c>
      <c r="J220" s="883" t="s">
        <v>3412</v>
      </c>
      <c r="K220" s="883" t="s">
        <v>3412</v>
      </c>
      <c r="L220" s="883" t="s">
        <v>3412</v>
      </c>
      <c r="M220" s="883" t="s">
        <v>3412</v>
      </c>
      <c r="N220" s="883" t="s">
        <v>3412</v>
      </c>
      <c r="O220" s="883" t="s">
        <v>3412</v>
      </c>
      <c r="P220" s="883" t="s">
        <v>3412</v>
      </c>
      <c r="Q220" s="883" t="s">
        <v>3412</v>
      </c>
      <c r="R220" s="883" t="s">
        <v>3412</v>
      </c>
      <c r="S220" s="883" t="s">
        <v>3412</v>
      </c>
      <c r="T220" s="883" t="s">
        <v>3412</v>
      </c>
      <c r="U220" s="883" t="s">
        <v>3412</v>
      </c>
      <c r="V220" s="883" t="s">
        <v>3412</v>
      </c>
      <c r="W220" s="883" t="s">
        <v>3412</v>
      </c>
      <c r="X220" s="883" t="s">
        <v>3412</v>
      </c>
      <c r="Y220" s="883" t="s">
        <v>3412</v>
      </c>
      <c r="Z220" s="883" t="s">
        <v>3412</v>
      </c>
      <c r="AA220" s="883" t="s">
        <v>3412</v>
      </c>
      <c r="AB220" s="883" t="s">
        <v>3412</v>
      </c>
      <c r="AC220" s="883" t="s">
        <v>3412</v>
      </c>
      <c r="AD220" s="883" t="s">
        <v>3412</v>
      </c>
      <c r="AE220" s="883" t="s">
        <v>3412</v>
      </c>
      <c r="AF220" s="883" t="s">
        <v>3412</v>
      </c>
      <c r="AG220" s="883" t="s">
        <v>3412</v>
      </c>
      <c r="AH220" s="883" t="s">
        <v>3412</v>
      </c>
      <c r="AI220" s="883" t="s">
        <v>3412</v>
      </c>
      <c r="AJ220" s="883" t="s">
        <v>3412</v>
      </c>
      <c r="AK220" s="883" t="s">
        <v>3412</v>
      </c>
      <c r="AL220" s="883" t="s">
        <v>3412</v>
      </c>
      <c r="AM220" s="883" t="s">
        <v>3412</v>
      </c>
      <c r="AN220" s="883" t="s">
        <v>3412</v>
      </c>
      <c r="AO220" s="883" t="s">
        <v>3412</v>
      </c>
      <c r="AP220" s="883" t="s">
        <v>3412</v>
      </c>
      <c r="AQ220" s="883" t="s">
        <v>3412</v>
      </c>
      <c r="AR220" s="883" t="s">
        <v>3412</v>
      </c>
      <c r="AS220" s="883" t="s">
        <v>3412</v>
      </c>
      <c r="AT220" s="883" t="s">
        <v>3412</v>
      </c>
      <c r="AU220" s="883" t="s">
        <v>3412</v>
      </c>
      <c r="AV220" s="883" t="s">
        <v>3412</v>
      </c>
      <c r="AW220" s="883" t="s">
        <v>3412</v>
      </c>
      <c r="AX220" s="883" t="s">
        <v>3412</v>
      </c>
      <c r="AY220" s="883" t="s">
        <v>3412</v>
      </c>
      <c r="AZ220" s="883" t="s">
        <v>3412</v>
      </c>
      <c r="BA220" s="883" t="s">
        <v>3412</v>
      </c>
      <c r="BB220" s="883" t="s">
        <v>3412</v>
      </c>
      <c r="BC220" s="883" t="s">
        <v>3412</v>
      </c>
      <c r="BD220" s="883" t="s">
        <v>3412</v>
      </c>
      <c r="BE220" s="883" t="s">
        <v>3412</v>
      </c>
      <c r="BF220" s="883" t="s">
        <v>3412</v>
      </c>
      <c r="BG220" s="883" t="s">
        <v>3412</v>
      </c>
      <c r="BH220" s="883" t="s">
        <v>3412</v>
      </c>
      <c r="BI220" s="883" t="s">
        <v>3412</v>
      </c>
      <c r="BJ220" s="883" t="s">
        <v>3412</v>
      </c>
      <c r="BK220" s="883" t="s">
        <v>3412</v>
      </c>
      <c r="BL220" s="883" t="s">
        <v>3412</v>
      </c>
      <c r="BM220" s="883" t="s">
        <v>3412</v>
      </c>
      <c r="BN220" s="883" t="s">
        <v>3412</v>
      </c>
    </row>
    <row r="221" spans="1:66" ht="12.75">
      <c r="A221" s="884" t="s">
        <v>533</v>
      </c>
      <c r="B221" s="872" t="s">
        <v>952</v>
      </c>
      <c r="C221" s="873" t="s">
        <v>6078</v>
      </c>
      <c r="D221" s="885">
        <v>575043357376</v>
      </c>
      <c r="E221" s="885">
        <v>0</v>
      </c>
      <c r="F221" s="885">
        <v>575043357376</v>
      </c>
      <c r="G221" s="885">
        <v>575043357376</v>
      </c>
      <c r="H221" s="885">
        <v>0</v>
      </c>
      <c r="I221" s="885" t="s">
        <v>3412</v>
      </c>
      <c r="J221" s="885" t="s">
        <v>3412</v>
      </c>
      <c r="K221" s="885" t="s">
        <v>3412</v>
      </c>
      <c r="L221" s="885" t="s">
        <v>3412</v>
      </c>
      <c r="M221" s="885" t="s">
        <v>3412</v>
      </c>
      <c r="N221" s="885" t="s">
        <v>3412</v>
      </c>
      <c r="O221" s="885" t="s">
        <v>3412</v>
      </c>
      <c r="P221" s="885" t="s">
        <v>3412</v>
      </c>
      <c r="Q221" s="885" t="s">
        <v>3412</v>
      </c>
      <c r="R221" s="885" t="s">
        <v>3412</v>
      </c>
      <c r="S221" s="885" t="s">
        <v>3412</v>
      </c>
      <c r="T221" s="885" t="s">
        <v>3412</v>
      </c>
      <c r="U221" s="885" t="s">
        <v>3412</v>
      </c>
      <c r="V221" s="885" t="s">
        <v>3412</v>
      </c>
      <c r="W221" s="885" t="s">
        <v>3412</v>
      </c>
      <c r="X221" s="885" t="s">
        <v>3412</v>
      </c>
      <c r="Y221" s="885" t="s">
        <v>3412</v>
      </c>
      <c r="Z221" s="885" t="s">
        <v>3412</v>
      </c>
      <c r="AA221" s="885" t="s">
        <v>3412</v>
      </c>
      <c r="AB221" s="885" t="s">
        <v>3412</v>
      </c>
      <c r="AC221" s="885" t="s">
        <v>3412</v>
      </c>
      <c r="AD221" s="885" t="s">
        <v>3412</v>
      </c>
      <c r="AE221" s="885" t="s">
        <v>3412</v>
      </c>
      <c r="AF221" s="885" t="s">
        <v>3412</v>
      </c>
      <c r="AG221" s="885" t="s">
        <v>3412</v>
      </c>
      <c r="AH221" s="885" t="s">
        <v>3412</v>
      </c>
      <c r="AI221" s="885" t="s">
        <v>3412</v>
      </c>
      <c r="AJ221" s="885" t="s">
        <v>3412</v>
      </c>
      <c r="AK221" s="885" t="s">
        <v>3412</v>
      </c>
      <c r="AL221" s="885" t="s">
        <v>3412</v>
      </c>
      <c r="AM221" s="885" t="s">
        <v>3412</v>
      </c>
      <c r="AN221" s="885" t="s">
        <v>3412</v>
      </c>
      <c r="AO221" s="885" t="s">
        <v>3412</v>
      </c>
      <c r="AP221" s="885" t="s">
        <v>3412</v>
      </c>
      <c r="AQ221" s="885" t="s">
        <v>3412</v>
      </c>
      <c r="AR221" s="885" t="s">
        <v>3412</v>
      </c>
      <c r="AS221" s="885" t="s">
        <v>3412</v>
      </c>
      <c r="AT221" s="885" t="s">
        <v>3412</v>
      </c>
      <c r="AU221" s="885" t="s">
        <v>3412</v>
      </c>
      <c r="AV221" s="885" t="s">
        <v>3412</v>
      </c>
      <c r="AW221" s="885" t="s">
        <v>3412</v>
      </c>
      <c r="AX221" s="885" t="s">
        <v>3412</v>
      </c>
      <c r="AY221" s="885" t="s">
        <v>3412</v>
      </c>
      <c r="AZ221" s="885" t="s">
        <v>3412</v>
      </c>
      <c r="BA221" s="885" t="s">
        <v>3412</v>
      </c>
      <c r="BB221" s="885" t="s">
        <v>3412</v>
      </c>
      <c r="BC221" s="885" t="s">
        <v>3412</v>
      </c>
      <c r="BD221" s="885" t="s">
        <v>3412</v>
      </c>
      <c r="BE221" s="885" t="s">
        <v>3412</v>
      </c>
      <c r="BF221" s="885" t="s">
        <v>3412</v>
      </c>
      <c r="BG221" s="885" t="s">
        <v>3412</v>
      </c>
      <c r="BH221" s="885" t="s">
        <v>3412</v>
      </c>
      <c r="BI221" s="885" t="s">
        <v>3412</v>
      </c>
      <c r="BJ221" s="885" t="s">
        <v>3412</v>
      </c>
      <c r="BK221" s="885" t="s">
        <v>3412</v>
      </c>
      <c r="BL221" s="885" t="s">
        <v>3412</v>
      </c>
      <c r="BM221" s="885" t="s">
        <v>3412</v>
      </c>
      <c r="BN221" s="885" t="s">
        <v>3412</v>
      </c>
    </row>
    <row r="222" spans="1:66" ht="12.75" hidden="1">
      <c r="A222" s="884"/>
      <c r="B222" s="866" t="s">
        <v>5954</v>
      </c>
      <c r="C222" s="867"/>
      <c r="D222" s="886">
        <v>575043357376</v>
      </c>
      <c r="E222" s="886">
        <v>0</v>
      </c>
      <c r="F222" s="886">
        <v>575043357376</v>
      </c>
      <c r="G222" s="886">
        <v>575043357376</v>
      </c>
      <c r="H222" s="886">
        <v>0</v>
      </c>
      <c r="I222" s="886" t="s">
        <v>3412</v>
      </c>
      <c r="J222" s="886" t="s">
        <v>3412</v>
      </c>
      <c r="K222" s="886" t="s">
        <v>3412</v>
      </c>
      <c r="L222" s="886" t="s">
        <v>3412</v>
      </c>
      <c r="M222" s="886" t="s">
        <v>3412</v>
      </c>
      <c r="N222" s="886" t="s">
        <v>3412</v>
      </c>
      <c r="O222" s="886" t="s">
        <v>3412</v>
      </c>
      <c r="P222" s="886" t="s">
        <v>3412</v>
      </c>
      <c r="Q222" s="886" t="s">
        <v>3412</v>
      </c>
      <c r="R222" s="886" t="s">
        <v>3412</v>
      </c>
      <c r="S222" s="886" t="s">
        <v>3412</v>
      </c>
      <c r="T222" s="886" t="s">
        <v>3412</v>
      </c>
      <c r="U222" s="886" t="s">
        <v>3412</v>
      </c>
      <c r="V222" s="886" t="s">
        <v>3412</v>
      </c>
      <c r="W222" s="886" t="s">
        <v>3412</v>
      </c>
      <c r="X222" s="886" t="s">
        <v>3412</v>
      </c>
      <c r="Y222" s="886" t="s">
        <v>3412</v>
      </c>
      <c r="Z222" s="886" t="s">
        <v>3412</v>
      </c>
      <c r="AA222" s="886" t="s">
        <v>3412</v>
      </c>
      <c r="AB222" s="886" t="s">
        <v>3412</v>
      </c>
      <c r="AC222" s="886" t="s">
        <v>3412</v>
      </c>
      <c r="AD222" s="886" t="s">
        <v>3412</v>
      </c>
      <c r="AE222" s="886" t="s">
        <v>3412</v>
      </c>
      <c r="AF222" s="886" t="s">
        <v>3412</v>
      </c>
      <c r="AG222" s="886" t="s">
        <v>3412</v>
      </c>
      <c r="AH222" s="886" t="s">
        <v>3412</v>
      </c>
      <c r="AI222" s="886" t="s">
        <v>3412</v>
      </c>
      <c r="AJ222" s="886" t="s">
        <v>3412</v>
      </c>
      <c r="AK222" s="886" t="s">
        <v>3412</v>
      </c>
      <c r="AL222" s="886" t="s">
        <v>3412</v>
      </c>
      <c r="AM222" s="886" t="s">
        <v>3412</v>
      </c>
      <c r="AN222" s="886" t="s">
        <v>3412</v>
      </c>
      <c r="AO222" s="886" t="s">
        <v>3412</v>
      </c>
      <c r="AP222" s="886" t="s">
        <v>3412</v>
      </c>
      <c r="AQ222" s="886" t="s">
        <v>3412</v>
      </c>
      <c r="AR222" s="886" t="s">
        <v>3412</v>
      </c>
      <c r="AS222" s="886" t="s">
        <v>3412</v>
      </c>
      <c r="AT222" s="886" t="s">
        <v>3412</v>
      </c>
      <c r="AU222" s="886" t="s">
        <v>3412</v>
      </c>
      <c r="AV222" s="886" t="s">
        <v>3412</v>
      </c>
      <c r="AW222" s="886" t="s">
        <v>3412</v>
      </c>
      <c r="AX222" s="886" t="s">
        <v>3412</v>
      </c>
      <c r="AY222" s="886" t="s">
        <v>3412</v>
      </c>
      <c r="AZ222" s="886" t="s">
        <v>3412</v>
      </c>
      <c r="BA222" s="886" t="s">
        <v>3412</v>
      </c>
      <c r="BB222" s="886" t="s">
        <v>3412</v>
      </c>
      <c r="BC222" s="886" t="s">
        <v>3412</v>
      </c>
      <c r="BD222" s="886" t="s">
        <v>3412</v>
      </c>
      <c r="BE222" s="886" t="s">
        <v>3412</v>
      </c>
      <c r="BF222" s="886" t="s">
        <v>3412</v>
      </c>
      <c r="BG222" s="886" t="s">
        <v>3412</v>
      </c>
      <c r="BH222" s="886" t="s">
        <v>3412</v>
      </c>
      <c r="BI222" s="886" t="s">
        <v>3412</v>
      </c>
      <c r="BJ222" s="886" t="s">
        <v>3412</v>
      </c>
      <c r="BK222" s="886" t="s">
        <v>3412</v>
      </c>
      <c r="BL222" s="886" t="s">
        <v>3412</v>
      </c>
      <c r="BM222" s="886" t="s">
        <v>3412</v>
      </c>
      <c r="BN222" s="886" t="s">
        <v>3412</v>
      </c>
    </row>
    <row r="223" spans="1:66" ht="12.75" hidden="1">
      <c r="A223" s="884"/>
      <c r="B223" s="866" t="s">
        <v>5955</v>
      </c>
      <c r="C223" s="867"/>
      <c r="D223" s="886">
        <v>0</v>
      </c>
      <c r="E223" s="886">
        <v>0</v>
      </c>
      <c r="F223" s="886">
        <v>0</v>
      </c>
      <c r="G223" s="886">
        <v>0</v>
      </c>
      <c r="H223" s="886">
        <v>0</v>
      </c>
      <c r="I223" s="886" t="s">
        <v>3412</v>
      </c>
      <c r="J223" s="886" t="s">
        <v>3412</v>
      </c>
      <c r="K223" s="886" t="s">
        <v>3412</v>
      </c>
      <c r="L223" s="886" t="s">
        <v>3412</v>
      </c>
      <c r="M223" s="886" t="s">
        <v>3412</v>
      </c>
      <c r="N223" s="886" t="s">
        <v>3412</v>
      </c>
      <c r="O223" s="886" t="s">
        <v>3412</v>
      </c>
      <c r="P223" s="886" t="s">
        <v>3412</v>
      </c>
      <c r="Q223" s="886" t="s">
        <v>3412</v>
      </c>
      <c r="R223" s="886" t="s">
        <v>3412</v>
      </c>
      <c r="S223" s="886" t="s">
        <v>3412</v>
      </c>
      <c r="T223" s="886" t="s">
        <v>3412</v>
      </c>
      <c r="U223" s="886" t="s">
        <v>3412</v>
      </c>
      <c r="V223" s="886" t="s">
        <v>3412</v>
      </c>
      <c r="W223" s="886" t="s">
        <v>3412</v>
      </c>
      <c r="X223" s="886" t="s">
        <v>3412</v>
      </c>
      <c r="Y223" s="886" t="s">
        <v>3412</v>
      </c>
      <c r="Z223" s="886" t="s">
        <v>3412</v>
      </c>
      <c r="AA223" s="886" t="s">
        <v>3412</v>
      </c>
      <c r="AB223" s="886" t="s">
        <v>3412</v>
      </c>
      <c r="AC223" s="886" t="s">
        <v>3412</v>
      </c>
      <c r="AD223" s="886" t="s">
        <v>3412</v>
      </c>
      <c r="AE223" s="886" t="s">
        <v>3412</v>
      </c>
      <c r="AF223" s="886" t="s">
        <v>3412</v>
      </c>
      <c r="AG223" s="886" t="s">
        <v>3412</v>
      </c>
      <c r="AH223" s="886" t="s">
        <v>3412</v>
      </c>
      <c r="AI223" s="886" t="s">
        <v>3412</v>
      </c>
      <c r="AJ223" s="886" t="s">
        <v>3412</v>
      </c>
      <c r="AK223" s="886" t="s">
        <v>3412</v>
      </c>
      <c r="AL223" s="886" t="s">
        <v>3412</v>
      </c>
      <c r="AM223" s="886" t="s">
        <v>3412</v>
      </c>
      <c r="AN223" s="886" t="s">
        <v>3412</v>
      </c>
      <c r="AO223" s="886" t="s">
        <v>3412</v>
      </c>
      <c r="AP223" s="886" t="s">
        <v>3412</v>
      </c>
      <c r="AQ223" s="886" t="s">
        <v>3412</v>
      </c>
      <c r="AR223" s="886" t="s">
        <v>3412</v>
      </c>
      <c r="AS223" s="886" t="s">
        <v>3412</v>
      </c>
      <c r="AT223" s="886" t="s">
        <v>3412</v>
      </c>
      <c r="AU223" s="886" t="s">
        <v>3412</v>
      </c>
      <c r="AV223" s="886" t="s">
        <v>3412</v>
      </c>
      <c r="AW223" s="886" t="s">
        <v>3412</v>
      </c>
      <c r="AX223" s="886" t="s">
        <v>3412</v>
      </c>
      <c r="AY223" s="886" t="s">
        <v>3412</v>
      </c>
      <c r="AZ223" s="886" t="s">
        <v>3412</v>
      </c>
      <c r="BA223" s="886" t="s">
        <v>3412</v>
      </c>
      <c r="BB223" s="886" t="s">
        <v>3412</v>
      </c>
      <c r="BC223" s="886" t="s">
        <v>3412</v>
      </c>
      <c r="BD223" s="886" t="s">
        <v>3412</v>
      </c>
      <c r="BE223" s="886" t="s">
        <v>3412</v>
      </c>
      <c r="BF223" s="886" t="s">
        <v>3412</v>
      </c>
      <c r="BG223" s="886" t="s">
        <v>3412</v>
      </c>
      <c r="BH223" s="886" t="s">
        <v>3412</v>
      </c>
      <c r="BI223" s="886" t="s">
        <v>3412</v>
      </c>
      <c r="BJ223" s="886" t="s">
        <v>3412</v>
      </c>
      <c r="BK223" s="886" t="s">
        <v>3412</v>
      </c>
      <c r="BL223" s="886" t="s">
        <v>3412</v>
      </c>
      <c r="BM223" s="886" t="s">
        <v>3412</v>
      </c>
      <c r="BN223" s="886" t="s">
        <v>3412</v>
      </c>
    </row>
    <row r="224" spans="1:66" ht="12.75" hidden="1">
      <c r="A224" s="884"/>
      <c r="B224" s="866" t="s">
        <v>3358</v>
      </c>
      <c r="C224" s="867"/>
      <c r="D224" s="886">
        <v>0</v>
      </c>
      <c r="E224" s="886">
        <v>0</v>
      </c>
      <c r="F224" s="886">
        <v>0</v>
      </c>
      <c r="G224" s="886">
        <v>0</v>
      </c>
      <c r="H224" s="886">
        <v>0</v>
      </c>
      <c r="I224" s="886" t="s">
        <v>3412</v>
      </c>
      <c r="J224" s="886" t="s">
        <v>3412</v>
      </c>
      <c r="K224" s="886" t="s">
        <v>3412</v>
      </c>
      <c r="L224" s="886" t="s">
        <v>3412</v>
      </c>
      <c r="M224" s="886" t="s">
        <v>3412</v>
      </c>
      <c r="N224" s="886" t="s">
        <v>3412</v>
      </c>
      <c r="O224" s="886" t="s">
        <v>3412</v>
      </c>
      <c r="P224" s="886" t="s">
        <v>3412</v>
      </c>
      <c r="Q224" s="886" t="s">
        <v>3412</v>
      </c>
      <c r="R224" s="886" t="s">
        <v>3412</v>
      </c>
      <c r="S224" s="886" t="s">
        <v>3412</v>
      </c>
      <c r="T224" s="886" t="s">
        <v>3412</v>
      </c>
      <c r="U224" s="886" t="s">
        <v>3412</v>
      </c>
      <c r="V224" s="886" t="s">
        <v>3412</v>
      </c>
      <c r="W224" s="886" t="s">
        <v>3412</v>
      </c>
      <c r="X224" s="886" t="s">
        <v>3412</v>
      </c>
      <c r="Y224" s="886" t="s">
        <v>3412</v>
      </c>
      <c r="Z224" s="886" t="s">
        <v>3412</v>
      </c>
      <c r="AA224" s="886" t="s">
        <v>3412</v>
      </c>
      <c r="AB224" s="886" t="s">
        <v>3412</v>
      </c>
      <c r="AC224" s="886" t="s">
        <v>3412</v>
      </c>
      <c r="AD224" s="886" t="s">
        <v>3412</v>
      </c>
      <c r="AE224" s="886" t="s">
        <v>3412</v>
      </c>
      <c r="AF224" s="886" t="s">
        <v>3412</v>
      </c>
      <c r="AG224" s="886" t="s">
        <v>3412</v>
      </c>
      <c r="AH224" s="886" t="s">
        <v>3412</v>
      </c>
      <c r="AI224" s="886" t="s">
        <v>3412</v>
      </c>
      <c r="AJ224" s="886" t="s">
        <v>3412</v>
      </c>
      <c r="AK224" s="886" t="s">
        <v>3412</v>
      </c>
      <c r="AL224" s="886" t="s">
        <v>3412</v>
      </c>
      <c r="AM224" s="886" t="s">
        <v>3412</v>
      </c>
      <c r="AN224" s="886" t="s">
        <v>3412</v>
      </c>
      <c r="AO224" s="886" t="s">
        <v>3412</v>
      </c>
      <c r="AP224" s="886" t="s">
        <v>3412</v>
      </c>
      <c r="AQ224" s="886" t="s">
        <v>3412</v>
      </c>
      <c r="AR224" s="886" t="s">
        <v>3412</v>
      </c>
      <c r="AS224" s="886" t="s">
        <v>3412</v>
      </c>
      <c r="AT224" s="886" t="s">
        <v>3412</v>
      </c>
      <c r="AU224" s="886" t="s">
        <v>3412</v>
      </c>
      <c r="AV224" s="886" t="s">
        <v>3412</v>
      </c>
      <c r="AW224" s="886" t="s">
        <v>3412</v>
      </c>
      <c r="AX224" s="886" t="s">
        <v>3412</v>
      </c>
      <c r="AY224" s="886" t="s">
        <v>3412</v>
      </c>
      <c r="AZ224" s="886" t="s">
        <v>3412</v>
      </c>
      <c r="BA224" s="886" t="s">
        <v>3412</v>
      </c>
      <c r="BB224" s="886" t="s">
        <v>3412</v>
      </c>
      <c r="BC224" s="886" t="s">
        <v>3412</v>
      </c>
      <c r="BD224" s="886" t="s">
        <v>3412</v>
      </c>
      <c r="BE224" s="886" t="s">
        <v>3412</v>
      </c>
      <c r="BF224" s="886" t="s">
        <v>3412</v>
      </c>
      <c r="BG224" s="886" t="s">
        <v>3412</v>
      </c>
      <c r="BH224" s="886" t="s">
        <v>3412</v>
      </c>
      <c r="BI224" s="886" t="s">
        <v>3412</v>
      </c>
      <c r="BJ224" s="886" t="s">
        <v>3412</v>
      </c>
      <c r="BK224" s="886" t="s">
        <v>3412</v>
      </c>
      <c r="BL224" s="886" t="s">
        <v>3412</v>
      </c>
      <c r="BM224" s="886" t="s">
        <v>3412</v>
      </c>
      <c r="BN224" s="886" t="s">
        <v>3412</v>
      </c>
    </row>
    <row r="225" spans="1:66" ht="12.75" hidden="1">
      <c r="A225" s="884"/>
      <c r="B225" s="866" t="s">
        <v>3362</v>
      </c>
      <c r="C225" s="867"/>
      <c r="D225" s="886">
        <v>0</v>
      </c>
      <c r="E225" s="886">
        <v>0</v>
      </c>
      <c r="F225" s="886">
        <v>0</v>
      </c>
      <c r="G225" s="886">
        <v>0</v>
      </c>
      <c r="H225" s="886">
        <v>0</v>
      </c>
      <c r="I225" s="886" t="s">
        <v>3412</v>
      </c>
      <c r="J225" s="886" t="s">
        <v>3412</v>
      </c>
      <c r="K225" s="886" t="s">
        <v>3412</v>
      </c>
      <c r="L225" s="886" t="s">
        <v>3412</v>
      </c>
      <c r="M225" s="886" t="s">
        <v>3412</v>
      </c>
      <c r="N225" s="886" t="s">
        <v>3412</v>
      </c>
      <c r="O225" s="886" t="s">
        <v>3412</v>
      </c>
      <c r="P225" s="886" t="s">
        <v>3412</v>
      </c>
      <c r="Q225" s="886" t="s">
        <v>3412</v>
      </c>
      <c r="R225" s="886" t="s">
        <v>3412</v>
      </c>
      <c r="S225" s="886" t="s">
        <v>3412</v>
      </c>
      <c r="T225" s="886" t="s">
        <v>3412</v>
      </c>
      <c r="U225" s="886" t="s">
        <v>3412</v>
      </c>
      <c r="V225" s="886" t="s">
        <v>3412</v>
      </c>
      <c r="W225" s="886" t="s">
        <v>3412</v>
      </c>
      <c r="X225" s="886" t="s">
        <v>3412</v>
      </c>
      <c r="Y225" s="886" t="s">
        <v>3412</v>
      </c>
      <c r="Z225" s="886" t="s">
        <v>3412</v>
      </c>
      <c r="AA225" s="886" t="s">
        <v>3412</v>
      </c>
      <c r="AB225" s="886" t="s">
        <v>3412</v>
      </c>
      <c r="AC225" s="886" t="s">
        <v>3412</v>
      </c>
      <c r="AD225" s="886" t="s">
        <v>3412</v>
      </c>
      <c r="AE225" s="886" t="s">
        <v>3412</v>
      </c>
      <c r="AF225" s="886" t="s">
        <v>3412</v>
      </c>
      <c r="AG225" s="886" t="s">
        <v>3412</v>
      </c>
      <c r="AH225" s="886" t="s">
        <v>3412</v>
      </c>
      <c r="AI225" s="886" t="s">
        <v>3412</v>
      </c>
      <c r="AJ225" s="886" t="s">
        <v>3412</v>
      </c>
      <c r="AK225" s="886" t="s">
        <v>3412</v>
      </c>
      <c r="AL225" s="886" t="s">
        <v>3412</v>
      </c>
      <c r="AM225" s="886" t="s">
        <v>3412</v>
      </c>
      <c r="AN225" s="886" t="s">
        <v>3412</v>
      </c>
      <c r="AO225" s="886" t="s">
        <v>3412</v>
      </c>
      <c r="AP225" s="886" t="s">
        <v>3412</v>
      </c>
      <c r="AQ225" s="886" t="s">
        <v>3412</v>
      </c>
      <c r="AR225" s="886" t="s">
        <v>3412</v>
      </c>
      <c r="AS225" s="886" t="s">
        <v>3412</v>
      </c>
      <c r="AT225" s="886" t="s">
        <v>3412</v>
      </c>
      <c r="AU225" s="886" t="s">
        <v>3412</v>
      </c>
      <c r="AV225" s="886" t="s">
        <v>3412</v>
      </c>
      <c r="AW225" s="886" t="s">
        <v>3412</v>
      </c>
      <c r="AX225" s="886" t="s">
        <v>3412</v>
      </c>
      <c r="AY225" s="886" t="s">
        <v>3412</v>
      </c>
      <c r="AZ225" s="886" t="s">
        <v>3412</v>
      </c>
      <c r="BA225" s="886" t="s">
        <v>3412</v>
      </c>
      <c r="BB225" s="886" t="s">
        <v>3412</v>
      </c>
      <c r="BC225" s="886" t="s">
        <v>3412</v>
      </c>
      <c r="BD225" s="886" t="s">
        <v>3412</v>
      </c>
      <c r="BE225" s="886" t="s">
        <v>3412</v>
      </c>
      <c r="BF225" s="886" t="s">
        <v>3412</v>
      </c>
      <c r="BG225" s="886" t="s">
        <v>3412</v>
      </c>
      <c r="BH225" s="886" t="s">
        <v>3412</v>
      </c>
      <c r="BI225" s="886" t="s">
        <v>3412</v>
      </c>
      <c r="BJ225" s="886" t="s">
        <v>3412</v>
      </c>
      <c r="BK225" s="886" t="s">
        <v>3412</v>
      </c>
      <c r="BL225" s="886" t="s">
        <v>3412</v>
      </c>
      <c r="BM225" s="886" t="s">
        <v>3412</v>
      </c>
      <c r="BN225" s="886" t="s">
        <v>3412</v>
      </c>
    </row>
    <row r="226" spans="1:66" ht="12.75" hidden="1">
      <c r="A226" s="884"/>
      <c r="B226" s="866" t="s">
        <v>3359</v>
      </c>
      <c r="C226" s="867"/>
      <c r="D226" s="886">
        <v>0</v>
      </c>
      <c r="E226" s="886">
        <v>0</v>
      </c>
      <c r="F226" s="886">
        <v>0</v>
      </c>
      <c r="G226" s="886">
        <v>0</v>
      </c>
      <c r="H226" s="886">
        <v>0</v>
      </c>
      <c r="I226" s="886" t="s">
        <v>3412</v>
      </c>
      <c r="J226" s="886" t="s">
        <v>3412</v>
      </c>
      <c r="K226" s="886" t="s">
        <v>3412</v>
      </c>
      <c r="L226" s="886" t="s">
        <v>3412</v>
      </c>
      <c r="M226" s="886" t="s">
        <v>3412</v>
      </c>
      <c r="N226" s="886" t="s">
        <v>3412</v>
      </c>
      <c r="O226" s="886" t="s">
        <v>3412</v>
      </c>
      <c r="P226" s="886" t="s">
        <v>3412</v>
      </c>
      <c r="Q226" s="886" t="s">
        <v>3412</v>
      </c>
      <c r="R226" s="886" t="s">
        <v>3412</v>
      </c>
      <c r="S226" s="886" t="s">
        <v>3412</v>
      </c>
      <c r="T226" s="886" t="s">
        <v>3412</v>
      </c>
      <c r="U226" s="886" t="s">
        <v>3412</v>
      </c>
      <c r="V226" s="886" t="s">
        <v>3412</v>
      </c>
      <c r="W226" s="886" t="s">
        <v>3412</v>
      </c>
      <c r="X226" s="886" t="s">
        <v>3412</v>
      </c>
      <c r="Y226" s="886" t="s">
        <v>3412</v>
      </c>
      <c r="Z226" s="886" t="s">
        <v>3412</v>
      </c>
      <c r="AA226" s="886" t="s">
        <v>3412</v>
      </c>
      <c r="AB226" s="886" t="s">
        <v>3412</v>
      </c>
      <c r="AC226" s="886" t="s">
        <v>3412</v>
      </c>
      <c r="AD226" s="886" t="s">
        <v>3412</v>
      </c>
      <c r="AE226" s="886" t="s">
        <v>3412</v>
      </c>
      <c r="AF226" s="886" t="s">
        <v>3412</v>
      </c>
      <c r="AG226" s="886" t="s">
        <v>3412</v>
      </c>
      <c r="AH226" s="886" t="s">
        <v>3412</v>
      </c>
      <c r="AI226" s="886" t="s">
        <v>3412</v>
      </c>
      <c r="AJ226" s="886" t="s">
        <v>3412</v>
      </c>
      <c r="AK226" s="886" t="s">
        <v>3412</v>
      </c>
      <c r="AL226" s="886" t="s">
        <v>3412</v>
      </c>
      <c r="AM226" s="886" t="s">
        <v>3412</v>
      </c>
      <c r="AN226" s="886" t="s">
        <v>3412</v>
      </c>
      <c r="AO226" s="886" t="s">
        <v>3412</v>
      </c>
      <c r="AP226" s="886" t="s">
        <v>3412</v>
      </c>
      <c r="AQ226" s="886" t="s">
        <v>3412</v>
      </c>
      <c r="AR226" s="886" t="s">
        <v>3412</v>
      </c>
      <c r="AS226" s="886" t="s">
        <v>3412</v>
      </c>
      <c r="AT226" s="886" t="s">
        <v>3412</v>
      </c>
      <c r="AU226" s="886" t="s">
        <v>3412</v>
      </c>
      <c r="AV226" s="886" t="s">
        <v>3412</v>
      </c>
      <c r="AW226" s="886" t="s">
        <v>3412</v>
      </c>
      <c r="AX226" s="886" t="s">
        <v>3412</v>
      </c>
      <c r="AY226" s="886" t="s">
        <v>3412</v>
      </c>
      <c r="AZ226" s="886" t="s">
        <v>3412</v>
      </c>
      <c r="BA226" s="886" t="s">
        <v>3412</v>
      </c>
      <c r="BB226" s="886" t="s">
        <v>3412</v>
      </c>
      <c r="BC226" s="886" t="s">
        <v>3412</v>
      </c>
      <c r="BD226" s="886" t="s">
        <v>3412</v>
      </c>
      <c r="BE226" s="886" t="s">
        <v>3412</v>
      </c>
      <c r="BF226" s="886" t="s">
        <v>3412</v>
      </c>
      <c r="BG226" s="886" t="s">
        <v>3412</v>
      </c>
      <c r="BH226" s="886" t="s">
        <v>3412</v>
      </c>
      <c r="BI226" s="886" t="s">
        <v>3412</v>
      </c>
      <c r="BJ226" s="886" t="s">
        <v>3412</v>
      </c>
      <c r="BK226" s="886" t="s">
        <v>3412</v>
      </c>
      <c r="BL226" s="886" t="s">
        <v>3412</v>
      </c>
      <c r="BM226" s="886" t="s">
        <v>3412</v>
      </c>
      <c r="BN226" s="886" t="s">
        <v>3412</v>
      </c>
    </row>
    <row r="227" spans="1:66" ht="12.75" hidden="1">
      <c r="A227" s="884"/>
      <c r="B227" s="866" t="s">
        <v>3361</v>
      </c>
      <c r="C227" s="867"/>
      <c r="D227" s="886">
        <v>0</v>
      </c>
      <c r="E227" s="886">
        <v>0</v>
      </c>
      <c r="F227" s="886">
        <v>0</v>
      </c>
      <c r="G227" s="886">
        <v>0</v>
      </c>
      <c r="H227" s="886">
        <v>0</v>
      </c>
      <c r="I227" s="886" t="s">
        <v>3412</v>
      </c>
      <c r="J227" s="886" t="s">
        <v>3412</v>
      </c>
      <c r="K227" s="886" t="s">
        <v>3412</v>
      </c>
      <c r="L227" s="886" t="s">
        <v>3412</v>
      </c>
      <c r="M227" s="886" t="s">
        <v>3412</v>
      </c>
      <c r="N227" s="886" t="s">
        <v>3412</v>
      </c>
      <c r="O227" s="886" t="s">
        <v>3412</v>
      </c>
      <c r="P227" s="886" t="s">
        <v>3412</v>
      </c>
      <c r="Q227" s="886" t="s">
        <v>3412</v>
      </c>
      <c r="R227" s="886" t="s">
        <v>3412</v>
      </c>
      <c r="S227" s="886" t="s">
        <v>3412</v>
      </c>
      <c r="T227" s="886" t="s">
        <v>3412</v>
      </c>
      <c r="U227" s="886" t="s">
        <v>3412</v>
      </c>
      <c r="V227" s="886" t="s">
        <v>3412</v>
      </c>
      <c r="W227" s="886" t="s">
        <v>3412</v>
      </c>
      <c r="X227" s="886" t="s">
        <v>3412</v>
      </c>
      <c r="Y227" s="886" t="s">
        <v>3412</v>
      </c>
      <c r="Z227" s="886" t="s">
        <v>3412</v>
      </c>
      <c r="AA227" s="886" t="s">
        <v>3412</v>
      </c>
      <c r="AB227" s="886" t="s">
        <v>3412</v>
      </c>
      <c r="AC227" s="886" t="s">
        <v>3412</v>
      </c>
      <c r="AD227" s="886" t="s">
        <v>3412</v>
      </c>
      <c r="AE227" s="886" t="s">
        <v>3412</v>
      </c>
      <c r="AF227" s="886" t="s">
        <v>3412</v>
      </c>
      <c r="AG227" s="886" t="s">
        <v>3412</v>
      </c>
      <c r="AH227" s="886" t="s">
        <v>3412</v>
      </c>
      <c r="AI227" s="886" t="s">
        <v>3412</v>
      </c>
      <c r="AJ227" s="886" t="s">
        <v>3412</v>
      </c>
      <c r="AK227" s="886" t="s">
        <v>3412</v>
      </c>
      <c r="AL227" s="886" t="s">
        <v>3412</v>
      </c>
      <c r="AM227" s="886" t="s">
        <v>3412</v>
      </c>
      <c r="AN227" s="886" t="s">
        <v>3412</v>
      </c>
      <c r="AO227" s="886" t="s">
        <v>3412</v>
      </c>
      <c r="AP227" s="886" t="s">
        <v>3412</v>
      </c>
      <c r="AQ227" s="886" t="s">
        <v>3412</v>
      </c>
      <c r="AR227" s="886" t="s">
        <v>3412</v>
      </c>
      <c r="AS227" s="886" t="s">
        <v>3412</v>
      </c>
      <c r="AT227" s="886" t="s">
        <v>3412</v>
      </c>
      <c r="AU227" s="886" t="s">
        <v>3412</v>
      </c>
      <c r="AV227" s="886" t="s">
        <v>3412</v>
      </c>
      <c r="AW227" s="886" t="s">
        <v>3412</v>
      </c>
      <c r="AX227" s="886" t="s">
        <v>3412</v>
      </c>
      <c r="AY227" s="886" t="s">
        <v>3412</v>
      </c>
      <c r="AZ227" s="886" t="s">
        <v>3412</v>
      </c>
      <c r="BA227" s="886" t="s">
        <v>3412</v>
      </c>
      <c r="BB227" s="886" t="s">
        <v>3412</v>
      </c>
      <c r="BC227" s="886" t="s">
        <v>3412</v>
      </c>
      <c r="BD227" s="886" t="s">
        <v>3412</v>
      </c>
      <c r="BE227" s="886" t="s">
        <v>3412</v>
      </c>
      <c r="BF227" s="886" t="s">
        <v>3412</v>
      </c>
      <c r="BG227" s="886" t="s">
        <v>3412</v>
      </c>
      <c r="BH227" s="886" t="s">
        <v>3412</v>
      </c>
      <c r="BI227" s="886" t="s">
        <v>3412</v>
      </c>
      <c r="BJ227" s="886" t="s">
        <v>3412</v>
      </c>
      <c r="BK227" s="886" t="s">
        <v>3412</v>
      </c>
      <c r="BL227" s="886" t="s">
        <v>3412</v>
      </c>
      <c r="BM227" s="886" t="s">
        <v>3412</v>
      </c>
      <c r="BN227" s="886" t="s">
        <v>3412</v>
      </c>
    </row>
    <row r="228" spans="1:66" ht="12.75" hidden="1">
      <c r="A228" s="884"/>
      <c r="B228" s="866" t="s">
        <v>3360</v>
      </c>
      <c r="C228" s="867"/>
      <c r="D228" s="886">
        <v>0</v>
      </c>
      <c r="E228" s="886">
        <v>0</v>
      </c>
      <c r="F228" s="886">
        <v>0</v>
      </c>
      <c r="G228" s="886">
        <v>0</v>
      </c>
      <c r="H228" s="886">
        <v>0</v>
      </c>
      <c r="I228" s="886" t="s">
        <v>3412</v>
      </c>
      <c r="J228" s="886" t="s">
        <v>3412</v>
      </c>
      <c r="K228" s="886" t="s">
        <v>3412</v>
      </c>
      <c r="L228" s="886" t="s">
        <v>3412</v>
      </c>
      <c r="M228" s="886" t="s">
        <v>3412</v>
      </c>
      <c r="N228" s="886" t="s">
        <v>3412</v>
      </c>
      <c r="O228" s="886" t="s">
        <v>3412</v>
      </c>
      <c r="P228" s="886" t="s">
        <v>3412</v>
      </c>
      <c r="Q228" s="886" t="s">
        <v>3412</v>
      </c>
      <c r="R228" s="886" t="s">
        <v>3412</v>
      </c>
      <c r="S228" s="886" t="s">
        <v>3412</v>
      </c>
      <c r="T228" s="886" t="s">
        <v>3412</v>
      </c>
      <c r="U228" s="886" t="s">
        <v>3412</v>
      </c>
      <c r="V228" s="886" t="s">
        <v>3412</v>
      </c>
      <c r="W228" s="886" t="s">
        <v>3412</v>
      </c>
      <c r="X228" s="886" t="s">
        <v>3412</v>
      </c>
      <c r="Y228" s="886" t="s">
        <v>3412</v>
      </c>
      <c r="Z228" s="886" t="s">
        <v>3412</v>
      </c>
      <c r="AA228" s="886" t="s">
        <v>3412</v>
      </c>
      <c r="AB228" s="886" t="s">
        <v>3412</v>
      </c>
      <c r="AC228" s="886" t="s">
        <v>3412</v>
      </c>
      <c r="AD228" s="886" t="s">
        <v>3412</v>
      </c>
      <c r="AE228" s="886" t="s">
        <v>3412</v>
      </c>
      <c r="AF228" s="886" t="s">
        <v>3412</v>
      </c>
      <c r="AG228" s="886" t="s">
        <v>3412</v>
      </c>
      <c r="AH228" s="886" t="s">
        <v>3412</v>
      </c>
      <c r="AI228" s="886" t="s">
        <v>3412</v>
      </c>
      <c r="AJ228" s="886" t="s">
        <v>3412</v>
      </c>
      <c r="AK228" s="886" t="s">
        <v>3412</v>
      </c>
      <c r="AL228" s="886" t="s">
        <v>3412</v>
      </c>
      <c r="AM228" s="886" t="s">
        <v>3412</v>
      </c>
      <c r="AN228" s="886" t="s">
        <v>3412</v>
      </c>
      <c r="AO228" s="886" t="s">
        <v>3412</v>
      </c>
      <c r="AP228" s="886" t="s">
        <v>3412</v>
      </c>
      <c r="AQ228" s="886" t="s">
        <v>3412</v>
      </c>
      <c r="AR228" s="886" t="s">
        <v>3412</v>
      </c>
      <c r="AS228" s="886" t="s">
        <v>3412</v>
      </c>
      <c r="AT228" s="886" t="s">
        <v>3412</v>
      </c>
      <c r="AU228" s="886" t="s">
        <v>3412</v>
      </c>
      <c r="AV228" s="886" t="s">
        <v>3412</v>
      </c>
      <c r="AW228" s="886" t="s">
        <v>3412</v>
      </c>
      <c r="AX228" s="886" t="s">
        <v>3412</v>
      </c>
      <c r="AY228" s="886" t="s">
        <v>3412</v>
      </c>
      <c r="AZ228" s="886" t="s">
        <v>3412</v>
      </c>
      <c r="BA228" s="886" t="s">
        <v>3412</v>
      </c>
      <c r="BB228" s="886" t="s">
        <v>3412</v>
      </c>
      <c r="BC228" s="886" t="s">
        <v>3412</v>
      </c>
      <c r="BD228" s="886" t="s">
        <v>3412</v>
      </c>
      <c r="BE228" s="886" t="s">
        <v>3412</v>
      </c>
      <c r="BF228" s="886" t="s">
        <v>3412</v>
      </c>
      <c r="BG228" s="886" t="s">
        <v>3412</v>
      </c>
      <c r="BH228" s="886" t="s">
        <v>3412</v>
      </c>
      <c r="BI228" s="886" t="s">
        <v>3412</v>
      </c>
      <c r="BJ228" s="886" t="s">
        <v>3412</v>
      </c>
      <c r="BK228" s="886" t="s">
        <v>3412</v>
      </c>
      <c r="BL228" s="886" t="s">
        <v>3412</v>
      </c>
      <c r="BM228" s="886" t="s">
        <v>3412</v>
      </c>
      <c r="BN228" s="886" t="s">
        <v>3412</v>
      </c>
    </row>
    <row r="229" spans="1:66" ht="12.75" hidden="1">
      <c r="A229" s="884"/>
      <c r="B229" s="861" t="s">
        <v>953</v>
      </c>
      <c r="C229" s="862"/>
      <c r="D229" s="886">
        <v>0</v>
      </c>
      <c r="E229" s="886">
        <v>0</v>
      </c>
      <c r="F229" s="886">
        <v>0</v>
      </c>
      <c r="G229" s="886">
        <v>0</v>
      </c>
      <c r="H229" s="886">
        <v>0</v>
      </c>
      <c r="I229" s="886" t="s">
        <v>3412</v>
      </c>
      <c r="J229" s="886" t="s">
        <v>3412</v>
      </c>
      <c r="K229" s="886" t="s">
        <v>3412</v>
      </c>
      <c r="L229" s="886" t="s">
        <v>3412</v>
      </c>
      <c r="M229" s="886" t="s">
        <v>3412</v>
      </c>
      <c r="N229" s="886" t="s">
        <v>3412</v>
      </c>
      <c r="O229" s="886" t="s">
        <v>3412</v>
      </c>
      <c r="P229" s="886" t="s">
        <v>3412</v>
      </c>
      <c r="Q229" s="886" t="s">
        <v>3412</v>
      </c>
      <c r="R229" s="886" t="s">
        <v>3412</v>
      </c>
      <c r="S229" s="886" t="s">
        <v>3412</v>
      </c>
      <c r="T229" s="886" t="s">
        <v>3412</v>
      </c>
      <c r="U229" s="886" t="s">
        <v>3412</v>
      </c>
      <c r="V229" s="886" t="s">
        <v>3412</v>
      </c>
      <c r="W229" s="886" t="s">
        <v>3412</v>
      </c>
      <c r="X229" s="886" t="s">
        <v>3412</v>
      </c>
      <c r="Y229" s="886" t="s">
        <v>3412</v>
      </c>
      <c r="Z229" s="886" t="s">
        <v>3412</v>
      </c>
      <c r="AA229" s="886" t="s">
        <v>3412</v>
      </c>
      <c r="AB229" s="886" t="s">
        <v>3412</v>
      </c>
      <c r="AC229" s="886" t="s">
        <v>3412</v>
      </c>
      <c r="AD229" s="886" t="s">
        <v>3412</v>
      </c>
      <c r="AE229" s="886" t="s">
        <v>3412</v>
      </c>
      <c r="AF229" s="886" t="s">
        <v>3412</v>
      </c>
      <c r="AG229" s="886" t="s">
        <v>3412</v>
      </c>
      <c r="AH229" s="886" t="s">
        <v>3412</v>
      </c>
      <c r="AI229" s="886" t="s">
        <v>3412</v>
      </c>
      <c r="AJ229" s="886" t="s">
        <v>3412</v>
      </c>
      <c r="AK229" s="886" t="s">
        <v>3412</v>
      </c>
      <c r="AL229" s="886" t="s">
        <v>3412</v>
      </c>
      <c r="AM229" s="886" t="s">
        <v>3412</v>
      </c>
      <c r="AN229" s="886" t="s">
        <v>3412</v>
      </c>
      <c r="AO229" s="886" t="s">
        <v>3412</v>
      </c>
      <c r="AP229" s="886" t="s">
        <v>3412</v>
      </c>
      <c r="AQ229" s="886" t="s">
        <v>3412</v>
      </c>
      <c r="AR229" s="886" t="s">
        <v>3412</v>
      </c>
      <c r="AS229" s="886" t="s">
        <v>3412</v>
      </c>
      <c r="AT229" s="886" t="s">
        <v>3412</v>
      </c>
      <c r="AU229" s="886" t="s">
        <v>3412</v>
      </c>
      <c r="AV229" s="886" t="s">
        <v>3412</v>
      </c>
      <c r="AW229" s="886" t="s">
        <v>3412</v>
      </c>
      <c r="AX229" s="886" t="s">
        <v>3412</v>
      </c>
      <c r="AY229" s="886" t="s">
        <v>3412</v>
      </c>
      <c r="AZ229" s="886" t="s">
        <v>3412</v>
      </c>
      <c r="BA229" s="886" t="s">
        <v>3412</v>
      </c>
      <c r="BB229" s="886" t="s">
        <v>3412</v>
      </c>
      <c r="BC229" s="886" t="s">
        <v>3412</v>
      </c>
      <c r="BD229" s="886" t="s">
        <v>3412</v>
      </c>
      <c r="BE229" s="886" t="s">
        <v>3412</v>
      </c>
      <c r="BF229" s="886" t="s">
        <v>3412</v>
      </c>
      <c r="BG229" s="886" t="s">
        <v>3412</v>
      </c>
      <c r="BH229" s="886" t="s">
        <v>3412</v>
      </c>
      <c r="BI229" s="886" t="s">
        <v>3412</v>
      </c>
      <c r="BJ229" s="886" t="s">
        <v>3412</v>
      </c>
      <c r="BK229" s="886" t="s">
        <v>3412</v>
      </c>
      <c r="BL229" s="886" t="s">
        <v>3412</v>
      </c>
      <c r="BM229" s="886" t="s">
        <v>3412</v>
      </c>
      <c r="BN229" s="886" t="s">
        <v>3412</v>
      </c>
    </row>
    <row r="230" spans="1:66" ht="12.75">
      <c r="A230" s="884" t="s">
        <v>661</v>
      </c>
      <c r="B230" s="872" t="s">
        <v>954</v>
      </c>
      <c r="C230" s="873" t="s">
        <v>6078</v>
      </c>
      <c r="D230" s="885">
        <v>731888524</v>
      </c>
      <c r="E230" s="885">
        <v>0</v>
      </c>
      <c r="F230" s="885">
        <v>731888524</v>
      </c>
      <c r="G230" s="885">
        <v>731888524</v>
      </c>
      <c r="H230" s="885">
        <v>0</v>
      </c>
      <c r="I230" s="885" t="s">
        <v>3412</v>
      </c>
      <c r="J230" s="885" t="s">
        <v>3412</v>
      </c>
      <c r="K230" s="885" t="s">
        <v>3412</v>
      </c>
      <c r="L230" s="885" t="s">
        <v>3412</v>
      </c>
      <c r="M230" s="885" t="s">
        <v>3412</v>
      </c>
      <c r="N230" s="885" t="s">
        <v>3412</v>
      </c>
      <c r="O230" s="885" t="s">
        <v>3412</v>
      </c>
      <c r="P230" s="885" t="s">
        <v>3412</v>
      </c>
      <c r="Q230" s="885" t="s">
        <v>3412</v>
      </c>
      <c r="R230" s="885" t="s">
        <v>3412</v>
      </c>
      <c r="S230" s="885" t="s">
        <v>3412</v>
      </c>
      <c r="T230" s="885" t="s">
        <v>3412</v>
      </c>
      <c r="U230" s="885" t="s">
        <v>3412</v>
      </c>
      <c r="V230" s="885" t="s">
        <v>3412</v>
      </c>
      <c r="W230" s="885" t="s">
        <v>3412</v>
      </c>
      <c r="X230" s="885" t="s">
        <v>3412</v>
      </c>
      <c r="Y230" s="885" t="s">
        <v>3412</v>
      </c>
      <c r="Z230" s="885" t="s">
        <v>3412</v>
      </c>
      <c r="AA230" s="885" t="s">
        <v>3412</v>
      </c>
      <c r="AB230" s="885" t="s">
        <v>3412</v>
      </c>
      <c r="AC230" s="885" t="s">
        <v>3412</v>
      </c>
      <c r="AD230" s="885" t="s">
        <v>3412</v>
      </c>
      <c r="AE230" s="885" t="s">
        <v>3412</v>
      </c>
      <c r="AF230" s="885" t="s">
        <v>3412</v>
      </c>
      <c r="AG230" s="885" t="s">
        <v>3412</v>
      </c>
      <c r="AH230" s="885" t="s">
        <v>3412</v>
      </c>
      <c r="AI230" s="885" t="s">
        <v>3412</v>
      </c>
      <c r="AJ230" s="885" t="s">
        <v>3412</v>
      </c>
      <c r="AK230" s="885" t="s">
        <v>3412</v>
      </c>
      <c r="AL230" s="885" t="s">
        <v>3412</v>
      </c>
      <c r="AM230" s="885" t="s">
        <v>3412</v>
      </c>
      <c r="AN230" s="885" t="s">
        <v>3412</v>
      </c>
      <c r="AO230" s="885" t="s">
        <v>3412</v>
      </c>
      <c r="AP230" s="885" t="s">
        <v>3412</v>
      </c>
      <c r="AQ230" s="885" t="s">
        <v>3412</v>
      </c>
      <c r="AR230" s="885" t="s">
        <v>3412</v>
      </c>
      <c r="AS230" s="885" t="s">
        <v>3412</v>
      </c>
      <c r="AT230" s="885" t="s">
        <v>3412</v>
      </c>
      <c r="AU230" s="885" t="s">
        <v>3412</v>
      </c>
      <c r="AV230" s="885" t="s">
        <v>3412</v>
      </c>
      <c r="AW230" s="885" t="s">
        <v>3412</v>
      </c>
      <c r="AX230" s="885" t="s">
        <v>3412</v>
      </c>
      <c r="AY230" s="885" t="s">
        <v>3412</v>
      </c>
      <c r="AZ230" s="885" t="s">
        <v>3412</v>
      </c>
      <c r="BA230" s="885" t="s">
        <v>3412</v>
      </c>
      <c r="BB230" s="885" t="s">
        <v>3412</v>
      </c>
      <c r="BC230" s="885" t="s">
        <v>3412</v>
      </c>
      <c r="BD230" s="885" t="s">
        <v>3412</v>
      </c>
      <c r="BE230" s="885" t="s">
        <v>3412</v>
      </c>
      <c r="BF230" s="885" t="s">
        <v>3412</v>
      </c>
      <c r="BG230" s="885" t="s">
        <v>3412</v>
      </c>
      <c r="BH230" s="885" t="s">
        <v>3412</v>
      </c>
      <c r="BI230" s="885" t="s">
        <v>3412</v>
      </c>
      <c r="BJ230" s="885" t="s">
        <v>3412</v>
      </c>
      <c r="BK230" s="885" t="s">
        <v>3412</v>
      </c>
      <c r="BL230" s="885" t="s">
        <v>3412</v>
      </c>
      <c r="BM230" s="885" t="s">
        <v>3412</v>
      </c>
      <c r="BN230" s="885" t="s">
        <v>3412</v>
      </c>
    </row>
    <row r="231" spans="1:66" ht="12.75" hidden="1">
      <c r="A231" s="884"/>
      <c r="B231" s="861" t="s">
        <v>955</v>
      </c>
      <c r="C231" s="862"/>
      <c r="D231" s="886">
        <v>0</v>
      </c>
      <c r="E231" s="886">
        <v>0</v>
      </c>
      <c r="F231" s="886">
        <v>0</v>
      </c>
      <c r="G231" s="886">
        <v>0</v>
      </c>
      <c r="H231" s="886">
        <v>0</v>
      </c>
      <c r="I231" s="886" t="s">
        <v>3412</v>
      </c>
      <c r="J231" s="886" t="s">
        <v>3412</v>
      </c>
      <c r="K231" s="886" t="s">
        <v>3412</v>
      </c>
      <c r="L231" s="886" t="s">
        <v>3412</v>
      </c>
      <c r="M231" s="886" t="s">
        <v>3412</v>
      </c>
      <c r="N231" s="886" t="s">
        <v>3412</v>
      </c>
      <c r="O231" s="886" t="s">
        <v>3412</v>
      </c>
      <c r="P231" s="886" t="s">
        <v>3412</v>
      </c>
      <c r="Q231" s="886" t="s">
        <v>3412</v>
      </c>
      <c r="R231" s="886" t="s">
        <v>3412</v>
      </c>
      <c r="S231" s="886" t="s">
        <v>3412</v>
      </c>
      <c r="T231" s="886" t="s">
        <v>3412</v>
      </c>
      <c r="U231" s="886" t="s">
        <v>3412</v>
      </c>
      <c r="V231" s="886" t="s">
        <v>3412</v>
      </c>
      <c r="W231" s="886" t="s">
        <v>3412</v>
      </c>
      <c r="X231" s="886" t="s">
        <v>3412</v>
      </c>
      <c r="Y231" s="886" t="s">
        <v>3412</v>
      </c>
      <c r="Z231" s="886" t="s">
        <v>3412</v>
      </c>
      <c r="AA231" s="886" t="s">
        <v>3412</v>
      </c>
      <c r="AB231" s="886" t="s">
        <v>3412</v>
      </c>
      <c r="AC231" s="886" t="s">
        <v>3412</v>
      </c>
      <c r="AD231" s="886" t="s">
        <v>3412</v>
      </c>
      <c r="AE231" s="886" t="s">
        <v>3412</v>
      </c>
      <c r="AF231" s="886" t="s">
        <v>3412</v>
      </c>
      <c r="AG231" s="886" t="s">
        <v>3412</v>
      </c>
      <c r="AH231" s="886" t="s">
        <v>3412</v>
      </c>
      <c r="AI231" s="886" t="s">
        <v>3412</v>
      </c>
      <c r="AJ231" s="886" t="s">
        <v>3412</v>
      </c>
      <c r="AK231" s="886" t="s">
        <v>3412</v>
      </c>
      <c r="AL231" s="886" t="s">
        <v>3412</v>
      </c>
      <c r="AM231" s="886" t="s">
        <v>3412</v>
      </c>
      <c r="AN231" s="886" t="s">
        <v>3412</v>
      </c>
      <c r="AO231" s="886" t="s">
        <v>3412</v>
      </c>
      <c r="AP231" s="886" t="s">
        <v>3412</v>
      </c>
      <c r="AQ231" s="886" t="s">
        <v>3412</v>
      </c>
      <c r="AR231" s="886" t="s">
        <v>3412</v>
      </c>
      <c r="AS231" s="886" t="s">
        <v>3412</v>
      </c>
      <c r="AT231" s="886" t="s">
        <v>3412</v>
      </c>
      <c r="AU231" s="886" t="s">
        <v>3412</v>
      </c>
      <c r="AV231" s="886" t="s">
        <v>3412</v>
      </c>
      <c r="AW231" s="886" t="s">
        <v>3412</v>
      </c>
      <c r="AX231" s="886" t="s">
        <v>3412</v>
      </c>
      <c r="AY231" s="886" t="s">
        <v>3412</v>
      </c>
      <c r="AZ231" s="886" t="s">
        <v>3412</v>
      </c>
      <c r="BA231" s="886" t="s">
        <v>3412</v>
      </c>
      <c r="BB231" s="886" t="s">
        <v>3412</v>
      </c>
      <c r="BC231" s="886" t="s">
        <v>3412</v>
      </c>
      <c r="BD231" s="886" t="s">
        <v>3412</v>
      </c>
      <c r="BE231" s="886" t="s">
        <v>3412</v>
      </c>
      <c r="BF231" s="886" t="s">
        <v>3412</v>
      </c>
      <c r="BG231" s="886" t="s">
        <v>3412</v>
      </c>
      <c r="BH231" s="886" t="s">
        <v>3412</v>
      </c>
      <c r="BI231" s="886" t="s">
        <v>3412</v>
      </c>
      <c r="BJ231" s="886" t="s">
        <v>3412</v>
      </c>
      <c r="BK231" s="886" t="s">
        <v>3412</v>
      </c>
      <c r="BL231" s="886" t="s">
        <v>3412</v>
      </c>
      <c r="BM231" s="886" t="s">
        <v>3412</v>
      </c>
      <c r="BN231" s="886" t="s">
        <v>3412</v>
      </c>
    </row>
    <row r="232" spans="1:66" ht="12.75" hidden="1">
      <c r="A232" s="884"/>
      <c r="B232" s="861" t="s">
        <v>956</v>
      </c>
      <c r="C232" s="862"/>
      <c r="D232" s="886">
        <v>731888524</v>
      </c>
      <c r="E232" s="886">
        <v>0</v>
      </c>
      <c r="F232" s="886">
        <v>731888524</v>
      </c>
      <c r="G232" s="886">
        <v>731888524</v>
      </c>
      <c r="H232" s="886">
        <v>0</v>
      </c>
      <c r="I232" s="886" t="s">
        <v>3412</v>
      </c>
      <c r="J232" s="886" t="s">
        <v>3412</v>
      </c>
      <c r="K232" s="886" t="s">
        <v>3412</v>
      </c>
      <c r="L232" s="886" t="s">
        <v>3412</v>
      </c>
      <c r="M232" s="886" t="s">
        <v>3412</v>
      </c>
      <c r="N232" s="886" t="s">
        <v>3412</v>
      </c>
      <c r="O232" s="886" t="s">
        <v>3412</v>
      </c>
      <c r="P232" s="886" t="s">
        <v>3412</v>
      </c>
      <c r="Q232" s="886" t="s">
        <v>3412</v>
      </c>
      <c r="R232" s="886" t="s">
        <v>3412</v>
      </c>
      <c r="S232" s="886" t="s">
        <v>3412</v>
      </c>
      <c r="T232" s="886" t="s">
        <v>3412</v>
      </c>
      <c r="U232" s="886" t="s">
        <v>3412</v>
      </c>
      <c r="V232" s="886" t="s">
        <v>3412</v>
      </c>
      <c r="W232" s="886" t="s">
        <v>3412</v>
      </c>
      <c r="X232" s="886" t="s">
        <v>3412</v>
      </c>
      <c r="Y232" s="886" t="s">
        <v>3412</v>
      </c>
      <c r="Z232" s="886" t="s">
        <v>3412</v>
      </c>
      <c r="AA232" s="886" t="s">
        <v>3412</v>
      </c>
      <c r="AB232" s="886" t="s">
        <v>3412</v>
      </c>
      <c r="AC232" s="886" t="s">
        <v>3412</v>
      </c>
      <c r="AD232" s="886" t="s">
        <v>3412</v>
      </c>
      <c r="AE232" s="886" t="s">
        <v>3412</v>
      </c>
      <c r="AF232" s="886" t="s">
        <v>3412</v>
      </c>
      <c r="AG232" s="886" t="s">
        <v>3412</v>
      </c>
      <c r="AH232" s="886" t="s">
        <v>3412</v>
      </c>
      <c r="AI232" s="886" t="s">
        <v>3412</v>
      </c>
      <c r="AJ232" s="886" t="s">
        <v>3412</v>
      </c>
      <c r="AK232" s="886" t="s">
        <v>3412</v>
      </c>
      <c r="AL232" s="886" t="s">
        <v>3412</v>
      </c>
      <c r="AM232" s="886" t="s">
        <v>3412</v>
      </c>
      <c r="AN232" s="886" t="s">
        <v>3412</v>
      </c>
      <c r="AO232" s="886" t="s">
        <v>3412</v>
      </c>
      <c r="AP232" s="886" t="s">
        <v>3412</v>
      </c>
      <c r="AQ232" s="886" t="s">
        <v>3412</v>
      </c>
      <c r="AR232" s="886" t="s">
        <v>3412</v>
      </c>
      <c r="AS232" s="886" t="s">
        <v>3412</v>
      </c>
      <c r="AT232" s="886" t="s">
        <v>3412</v>
      </c>
      <c r="AU232" s="886" t="s">
        <v>3412</v>
      </c>
      <c r="AV232" s="886" t="s">
        <v>3412</v>
      </c>
      <c r="AW232" s="886" t="s">
        <v>3412</v>
      </c>
      <c r="AX232" s="886" t="s">
        <v>3412</v>
      </c>
      <c r="AY232" s="886" t="s">
        <v>3412</v>
      </c>
      <c r="AZ232" s="886" t="s">
        <v>3412</v>
      </c>
      <c r="BA232" s="886" t="s">
        <v>3412</v>
      </c>
      <c r="BB232" s="886" t="s">
        <v>3412</v>
      </c>
      <c r="BC232" s="886" t="s">
        <v>3412</v>
      </c>
      <c r="BD232" s="886" t="s">
        <v>3412</v>
      </c>
      <c r="BE232" s="886" t="s">
        <v>3412</v>
      </c>
      <c r="BF232" s="886" t="s">
        <v>3412</v>
      </c>
      <c r="BG232" s="886" t="s">
        <v>3412</v>
      </c>
      <c r="BH232" s="886" t="s">
        <v>3412</v>
      </c>
      <c r="BI232" s="886" t="s">
        <v>3412</v>
      </c>
      <c r="BJ232" s="886" t="s">
        <v>3412</v>
      </c>
      <c r="BK232" s="886" t="s">
        <v>3412</v>
      </c>
      <c r="BL232" s="886" t="s">
        <v>3412</v>
      </c>
      <c r="BM232" s="886" t="s">
        <v>3412</v>
      </c>
      <c r="BN232" s="886" t="s">
        <v>3412</v>
      </c>
    </row>
    <row r="233" spans="1:66" ht="12.75" hidden="1">
      <c r="A233" s="884"/>
      <c r="B233" s="861" t="s">
        <v>12022</v>
      </c>
      <c r="C233" s="862"/>
      <c r="D233" s="886">
        <v>0</v>
      </c>
      <c r="E233" s="886">
        <v>0</v>
      </c>
      <c r="F233" s="886">
        <v>0</v>
      </c>
      <c r="G233" s="886">
        <v>0</v>
      </c>
      <c r="H233" s="886">
        <v>0</v>
      </c>
      <c r="I233" s="886" t="s">
        <v>3412</v>
      </c>
      <c r="J233" s="886" t="s">
        <v>3412</v>
      </c>
      <c r="K233" s="886" t="s">
        <v>3412</v>
      </c>
      <c r="L233" s="886" t="s">
        <v>3412</v>
      </c>
      <c r="M233" s="886" t="s">
        <v>3412</v>
      </c>
      <c r="N233" s="886" t="s">
        <v>3412</v>
      </c>
      <c r="O233" s="886" t="s">
        <v>3412</v>
      </c>
      <c r="P233" s="886" t="s">
        <v>3412</v>
      </c>
      <c r="Q233" s="886" t="s">
        <v>3412</v>
      </c>
      <c r="R233" s="886" t="s">
        <v>3412</v>
      </c>
      <c r="S233" s="886" t="s">
        <v>3412</v>
      </c>
      <c r="T233" s="886" t="s">
        <v>3412</v>
      </c>
      <c r="U233" s="886" t="s">
        <v>3412</v>
      </c>
      <c r="V233" s="886" t="s">
        <v>3412</v>
      </c>
      <c r="W233" s="886" t="s">
        <v>3412</v>
      </c>
      <c r="X233" s="886" t="s">
        <v>3412</v>
      </c>
      <c r="Y233" s="886" t="s">
        <v>3412</v>
      </c>
      <c r="Z233" s="886" t="s">
        <v>3412</v>
      </c>
      <c r="AA233" s="886" t="s">
        <v>3412</v>
      </c>
      <c r="AB233" s="886" t="s">
        <v>3412</v>
      </c>
      <c r="AC233" s="886" t="s">
        <v>3412</v>
      </c>
      <c r="AD233" s="886" t="s">
        <v>3412</v>
      </c>
      <c r="AE233" s="886" t="s">
        <v>3412</v>
      </c>
      <c r="AF233" s="886" t="s">
        <v>3412</v>
      </c>
      <c r="AG233" s="886" t="s">
        <v>3412</v>
      </c>
      <c r="AH233" s="886" t="s">
        <v>3412</v>
      </c>
      <c r="AI233" s="886" t="s">
        <v>3412</v>
      </c>
      <c r="AJ233" s="886" t="s">
        <v>3412</v>
      </c>
      <c r="AK233" s="886" t="s">
        <v>3412</v>
      </c>
      <c r="AL233" s="886" t="s">
        <v>3412</v>
      </c>
      <c r="AM233" s="886" t="s">
        <v>3412</v>
      </c>
      <c r="AN233" s="886" t="s">
        <v>3412</v>
      </c>
      <c r="AO233" s="886" t="s">
        <v>3412</v>
      </c>
      <c r="AP233" s="886" t="s">
        <v>3412</v>
      </c>
      <c r="AQ233" s="886" t="s">
        <v>3412</v>
      </c>
      <c r="AR233" s="886" t="s">
        <v>3412</v>
      </c>
      <c r="AS233" s="886" t="s">
        <v>3412</v>
      </c>
      <c r="AT233" s="886" t="s">
        <v>3412</v>
      </c>
      <c r="AU233" s="886" t="s">
        <v>3412</v>
      </c>
      <c r="AV233" s="886" t="s">
        <v>3412</v>
      </c>
      <c r="AW233" s="886" t="s">
        <v>3412</v>
      </c>
      <c r="AX233" s="886" t="s">
        <v>3412</v>
      </c>
      <c r="AY233" s="886" t="s">
        <v>3412</v>
      </c>
      <c r="AZ233" s="886" t="s">
        <v>3412</v>
      </c>
      <c r="BA233" s="886" t="s">
        <v>3412</v>
      </c>
      <c r="BB233" s="886" t="s">
        <v>3412</v>
      </c>
      <c r="BC233" s="886" t="s">
        <v>3412</v>
      </c>
      <c r="BD233" s="886" t="s">
        <v>3412</v>
      </c>
      <c r="BE233" s="886" t="s">
        <v>3412</v>
      </c>
      <c r="BF233" s="886" t="s">
        <v>3412</v>
      </c>
      <c r="BG233" s="886" t="s">
        <v>3412</v>
      </c>
      <c r="BH233" s="886" t="s">
        <v>3412</v>
      </c>
      <c r="BI233" s="886" t="s">
        <v>3412</v>
      </c>
      <c r="BJ233" s="886" t="s">
        <v>3412</v>
      </c>
      <c r="BK233" s="886" t="s">
        <v>3412</v>
      </c>
      <c r="BL233" s="886" t="s">
        <v>3412</v>
      </c>
      <c r="BM233" s="886" t="s">
        <v>3412</v>
      </c>
      <c r="BN233" s="886" t="s">
        <v>3412</v>
      </c>
    </row>
    <row r="234" spans="1:66" ht="12.75" hidden="1">
      <c r="A234" s="884"/>
      <c r="B234" s="861" t="s">
        <v>12023</v>
      </c>
      <c r="C234" s="862"/>
      <c r="D234" s="886">
        <v>0</v>
      </c>
      <c r="E234" s="886">
        <v>0</v>
      </c>
      <c r="F234" s="886">
        <v>0</v>
      </c>
      <c r="G234" s="886">
        <v>0</v>
      </c>
      <c r="H234" s="886">
        <v>0</v>
      </c>
      <c r="I234" s="886" t="s">
        <v>3412</v>
      </c>
      <c r="J234" s="886" t="s">
        <v>3412</v>
      </c>
      <c r="K234" s="886" t="s">
        <v>3412</v>
      </c>
      <c r="L234" s="886" t="s">
        <v>3412</v>
      </c>
      <c r="M234" s="886" t="s">
        <v>3412</v>
      </c>
      <c r="N234" s="886" t="s">
        <v>3412</v>
      </c>
      <c r="O234" s="886" t="s">
        <v>3412</v>
      </c>
      <c r="P234" s="886" t="s">
        <v>3412</v>
      </c>
      <c r="Q234" s="886" t="s">
        <v>3412</v>
      </c>
      <c r="R234" s="886" t="s">
        <v>3412</v>
      </c>
      <c r="S234" s="886" t="s">
        <v>3412</v>
      </c>
      <c r="T234" s="886" t="s">
        <v>3412</v>
      </c>
      <c r="U234" s="886" t="s">
        <v>3412</v>
      </c>
      <c r="V234" s="886" t="s">
        <v>3412</v>
      </c>
      <c r="W234" s="886" t="s">
        <v>3412</v>
      </c>
      <c r="X234" s="886" t="s">
        <v>3412</v>
      </c>
      <c r="Y234" s="886" t="s">
        <v>3412</v>
      </c>
      <c r="Z234" s="886" t="s">
        <v>3412</v>
      </c>
      <c r="AA234" s="886" t="s">
        <v>3412</v>
      </c>
      <c r="AB234" s="886" t="s">
        <v>3412</v>
      </c>
      <c r="AC234" s="886" t="s">
        <v>3412</v>
      </c>
      <c r="AD234" s="886" t="s">
        <v>3412</v>
      </c>
      <c r="AE234" s="886" t="s">
        <v>3412</v>
      </c>
      <c r="AF234" s="886" t="s">
        <v>3412</v>
      </c>
      <c r="AG234" s="886" t="s">
        <v>3412</v>
      </c>
      <c r="AH234" s="886" t="s">
        <v>3412</v>
      </c>
      <c r="AI234" s="886" t="s">
        <v>3412</v>
      </c>
      <c r="AJ234" s="886" t="s">
        <v>3412</v>
      </c>
      <c r="AK234" s="886" t="s">
        <v>3412</v>
      </c>
      <c r="AL234" s="886" t="s">
        <v>3412</v>
      </c>
      <c r="AM234" s="886" t="s">
        <v>3412</v>
      </c>
      <c r="AN234" s="886" t="s">
        <v>3412</v>
      </c>
      <c r="AO234" s="886" t="s">
        <v>3412</v>
      </c>
      <c r="AP234" s="886" t="s">
        <v>3412</v>
      </c>
      <c r="AQ234" s="886" t="s">
        <v>3412</v>
      </c>
      <c r="AR234" s="886" t="s">
        <v>3412</v>
      </c>
      <c r="AS234" s="886" t="s">
        <v>3412</v>
      </c>
      <c r="AT234" s="886" t="s">
        <v>3412</v>
      </c>
      <c r="AU234" s="886" t="s">
        <v>3412</v>
      </c>
      <c r="AV234" s="886" t="s">
        <v>3412</v>
      </c>
      <c r="AW234" s="886" t="s">
        <v>3412</v>
      </c>
      <c r="AX234" s="886" t="s">
        <v>3412</v>
      </c>
      <c r="AY234" s="886" t="s">
        <v>3412</v>
      </c>
      <c r="AZ234" s="886" t="s">
        <v>3412</v>
      </c>
      <c r="BA234" s="886" t="s">
        <v>3412</v>
      </c>
      <c r="BB234" s="886" t="s">
        <v>3412</v>
      </c>
      <c r="BC234" s="886" t="s">
        <v>3412</v>
      </c>
      <c r="BD234" s="886" t="s">
        <v>3412</v>
      </c>
      <c r="BE234" s="886" t="s">
        <v>3412</v>
      </c>
      <c r="BF234" s="886" t="s">
        <v>3412</v>
      </c>
      <c r="BG234" s="886" t="s">
        <v>3412</v>
      </c>
      <c r="BH234" s="886" t="s">
        <v>3412</v>
      </c>
      <c r="BI234" s="886" t="s">
        <v>3412</v>
      </c>
      <c r="BJ234" s="886" t="s">
        <v>3412</v>
      </c>
      <c r="BK234" s="886" t="s">
        <v>3412</v>
      </c>
      <c r="BL234" s="886" t="s">
        <v>3412</v>
      </c>
      <c r="BM234" s="886" t="s">
        <v>3412</v>
      </c>
      <c r="BN234" s="886" t="s">
        <v>3412</v>
      </c>
    </row>
    <row r="235" spans="1:66" ht="12.75" hidden="1">
      <c r="A235" s="884"/>
      <c r="B235" s="861" t="s">
        <v>12024</v>
      </c>
      <c r="C235" s="862"/>
      <c r="D235" s="886">
        <v>0</v>
      </c>
      <c r="E235" s="886">
        <v>0</v>
      </c>
      <c r="F235" s="886">
        <v>0</v>
      </c>
      <c r="G235" s="886">
        <v>0</v>
      </c>
      <c r="H235" s="886">
        <v>0</v>
      </c>
      <c r="I235" s="886" t="s">
        <v>3412</v>
      </c>
      <c r="J235" s="886" t="s">
        <v>3412</v>
      </c>
      <c r="K235" s="886" t="s">
        <v>3412</v>
      </c>
      <c r="L235" s="886" t="s">
        <v>3412</v>
      </c>
      <c r="M235" s="886" t="s">
        <v>3412</v>
      </c>
      <c r="N235" s="886" t="s">
        <v>3412</v>
      </c>
      <c r="O235" s="886" t="s">
        <v>3412</v>
      </c>
      <c r="P235" s="886" t="s">
        <v>3412</v>
      </c>
      <c r="Q235" s="886" t="s">
        <v>3412</v>
      </c>
      <c r="R235" s="886" t="s">
        <v>3412</v>
      </c>
      <c r="S235" s="886" t="s">
        <v>3412</v>
      </c>
      <c r="T235" s="886" t="s">
        <v>3412</v>
      </c>
      <c r="U235" s="886" t="s">
        <v>3412</v>
      </c>
      <c r="V235" s="886" t="s">
        <v>3412</v>
      </c>
      <c r="W235" s="886" t="s">
        <v>3412</v>
      </c>
      <c r="X235" s="886" t="s">
        <v>3412</v>
      </c>
      <c r="Y235" s="886" t="s">
        <v>3412</v>
      </c>
      <c r="Z235" s="886" t="s">
        <v>3412</v>
      </c>
      <c r="AA235" s="886" t="s">
        <v>3412</v>
      </c>
      <c r="AB235" s="886" t="s">
        <v>3412</v>
      </c>
      <c r="AC235" s="886" t="s">
        <v>3412</v>
      </c>
      <c r="AD235" s="886" t="s">
        <v>3412</v>
      </c>
      <c r="AE235" s="886" t="s">
        <v>3412</v>
      </c>
      <c r="AF235" s="886" t="s">
        <v>3412</v>
      </c>
      <c r="AG235" s="886" t="s">
        <v>3412</v>
      </c>
      <c r="AH235" s="886" t="s">
        <v>3412</v>
      </c>
      <c r="AI235" s="886" t="s">
        <v>3412</v>
      </c>
      <c r="AJ235" s="886" t="s">
        <v>3412</v>
      </c>
      <c r="AK235" s="886" t="s">
        <v>3412</v>
      </c>
      <c r="AL235" s="886" t="s">
        <v>3412</v>
      </c>
      <c r="AM235" s="886" t="s">
        <v>3412</v>
      </c>
      <c r="AN235" s="886" t="s">
        <v>3412</v>
      </c>
      <c r="AO235" s="886" t="s">
        <v>3412</v>
      </c>
      <c r="AP235" s="886" t="s">
        <v>3412</v>
      </c>
      <c r="AQ235" s="886" t="s">
        <v>3412</v>
      </c>
      <c r="AR235" s="886" t="s">
        <v>3412</v>
      </c>
      <c r="AS235" s="886" t="s">
        <v>3412</v>
      </c>
      <c r="AT235" s="886" t="s">
        <v>3412</v>
      </c>
      <c r="AU235" s="886" t="s">
        <v>3412</v>
      </c>
      <c r="AV235" s="886" t="s">
        <v>3412</v>
      </c>
      <c r="AW235" s="886" t="s">
        <v>3412</v>
      </c>
      <c r="AX235" s="886" t="s">
        <v>3412</v>
      </c>
      <c r="AY235" s="886" t="s">
        <v>3412</v>
      </c>
      <c r="AZ235" s="886" t="s">
        <v>3412</v>
      </c>
      <c r="BA235" s="886" t="s">
        <v>3412</v>
      </c>
      <c r="BB235" s="886" t="s">
        <v>3412</v>
      </c>
      <c r="BC235" s="886" t="s">
        <v>3412</v>
      </c>
      <c r="BD235" s="886" t="s">
        <v>3412</v>
      </c>
      <c r="BE235" s="886" t="s">
        <v>3412</v>
      </c>
      <c r="BF235" s="886" t="s">
        <v>3412</v>
      </c>
      <c r="BG235" s="886" t="s">
        <v>3412</v>
      </c>
      <c r="BH235" s="886" t="s">
        <v>3412</v>
      </c>
      <c r="BI235" s="886" t="s">
        <v>3412</v>
      </c>
      <c r="BJ235" s="886" t="s">
        <v>3412</v>
      </c>
      <c r="BK235" s="886" t="s">
        <v>3412</v>
      </c>
      <c r="BL235" s="886" t="s">
        <v>3412</v>
      </c>
      <c r="BM235" s="886" t="s">
        <v>3412</v>
      </c>
      <c r="BN235" s="886" t="s">
        <v>3412</v>
      </c>
    </row>
    <row r="236" spans="1:66" ht="12.75" hidden="1">
      <c r="A236" s="884"/>
      <c r="B236" s="861" t="s">
        <v>12025</v>
      </c>
      <c r="C236" s="862"/>
      <c r="D236" s="886">
        <v>0</v>
      </c>
      <c r="E236" s="886">
        <v>0</v>
      </c>
      <c r="F236" s="886">
        <v>0</v>
      </c>
      <c r="G236" s="886">
        <v>0</v>
      </c>
      <c r="H236" s="886">
        <v>0</v>
      </c>
      <c r="I236" s="886" t="s">
        <v>3412</v>
      </c>
      <c r="J236" s="886" t="s">
        <v>3412</v>
      </c>
      <c r="K236" s="886" t="s">
        <v>3412</v>
      </c>
      <c r="L236" s="886" t="s">
        <v>3412</v>
      </c>
      <c r="M236" s="886" t="s">
        <v>3412</v>
      </c>
      <c r="N236" s="886" t="s">
        <v>3412</v>
      </c>
      <c r="O236" s="886" t="s">
        <v>3412</v>
      </c>
      <c r="P236" s="886" t="s">
        <v>3412</v>
      </c>
      <c r="Q236" s="886" t="s">
        <v>3412</v>
      </c>
      <c r="R236" s="886" t="s">
        <v>3412</v>
      </c>
      <c r="S236" s="886" t="s">
        <v>3412</v>
      </c>
      <c r="T236" s="886" t="s">
        <v>3412</v>
      </c>
      <c r="U236" s="886" t="s">
        <v>3412</v>
      </c>
      <c r="V236" s="886" t="s">
        <v>3412</v>
      </c>
      <c r="W236" s="886" t="s">
        <v>3412</v>
      </c>
      <c r="X236" s="886" t="s">
        <v>3412</v>
      </c>
      <c r="Y236" s="886" t="s">
        <v>3412</v>
      </c>
      <c r="Z236" s="886" t="s">
        <v>3412</v>
      </c>
      <c r="AA236" s="886" t="s">
        <v>3412</v>
      </c>
      <c r="AB236" s="886" t="s">
        <v>3412</v>
      </c>
      <c r="AC236" s="886" t="s">
        <v>3412</v>
      </c>
      <c r="AD236" s="886" t="s">
        <v>3412</v>
      </c>
      <c r="AE236" s="886" t="s">
        <v>3412</v>
      </c>
      <c r="AF236" s="886" t="s">
        <v>3412</v>
      </c>
      <c r="AG236" s="886" t="s">
        <v>3412</v>
      </c>
      <c r="AH236" s="886" t="s">
        <v>3412</v>
      </c>
      <c r="AI236" s="886" t="s">
        <v>3412</v>
      </c>
      <c r="AJ236" s="886" t="s">
        <v>3412</v>
      </c>
      <c r="AK236" s="886" t="s">
        <v>3412</v>
      </c>
      <c r="AL236" s="886" t="s">
        <v>3412</v>
      </c>
      <c r="AM236" s="886" t="s">
        <v>3412</v>
      </c>
      <c r="AN236" s="886" t="s">
        <v>3412</v>
      </c>
      <c r="AO236" s="886" t="s">
        <v>3412</v>
      </c>
      <c r="AP236" s="886" t="s">
        <v>3412</v>
      </c>
      <c r="AQ236" s="886" t="s">
        <v>3412</v>
      </c>
      <c r="AR236" s="886" t="s">
        <v>3412</v>
      </c>
      <c r="AS236" s="886" t="s">
        <v>3412</v>
      </c>
      <c r="AT236" s="886" t="s">
        <v>3412</v>
      </c>
      <c r="AU236" s="886" t="s">
        <v>3412</v>
      </c>
      <c r="AV236" s="886" t="s">
        <v>3412</v>
      </c>
      <c r="AW236" s="886" t="s">
        <v>3412</v>
      </c>
      <c r="AX236" s="886" t="s">
        <v>3412</v>
      </c>
      <c r="AY236" s="886" t="s">
        <v>3412</v>
      </c>
      <c r="AZ236" s="886" t="s">
        <v>3412</v>
      </c>
      <c r="BA236" s="886" t="s">
        <v>3412</v>
      </c>
      <c r="BB236" s="886" t="s">
        <v>3412</v>
      </c>
      <c r="BC236" s="886" t="s">
        <v>3412</v>
      </c>
      <c r="BD236" s="886" t="s">
        <v>3412</v>
      </c>
      <c r="BE236" s="886" t="s">
        <v>3412</v>
      </c>
      <c r="BF236" s="886" t="s">
        <v>3412</v>
      </c>
      <c r="BG236" s="886" t="s">
        <v>3412</v>
      </c>
      <c r="BH236" s="886" t="s">
        <v>3412</v>
      </c>
      <c r="BI236" s="886" t="s">
        <v>3412</v>
      </c>
      <c r="BJ236" s="886" t="s">
        <v>3412</v>
      </c>
      <c r="BK236" s="886" t="s">
        <v>3412</v>
      </c>
      <c r="BL236" s="886" t="s">
        <v>3412</v>
      </c>
      <c r="BM236" s="886" t="s">
        <v>3412</v>
      </c>
      <c r="BN236" s="886" t="s">
        <v>3412</v>
      </c>
    </row>
    <row r="237" spans="1:66" ht="12.75">
      <c r="A237" s="884" t="s">
        <v>12491</v>
      </c>
      <c r="B237" s="887" t="s">
        <v>12026</v>
      </c>
      <c r="C237" s="882" t="s">
        <v>6078</v>
      </c>
      <c r="D237" s="888">
        <v>574311468852</v>
      </c>
      <c r="E237" s="888">
        <v>0</v>
      </c>
      <c r="F237" s="888">
        <v>574311468852</v>
      </c>
      <c r="G237" s="888">
        <v>574311468852</v>
      </c>
      <c r="H237" s="888">
        <v>0</v>
      </c>
      <c r="I237" s="888" t="s">
        <v>3412</v>
      </c>
      <c r="J237" s="888" t="s">
        <v>3412</v>
      </c>
      <c r="K237" s="888" t="s">
        <v>3412</v>
      </c>
      <c r="L237" s="888" t="s">
        <v>3412</v>
      </c>
      <c r="M237" s="888" t="s">
        <v>3412</v>
      </c>
      <c r="N237" s="888" t="s">
        <v>3412</v>
      </c>
      <c r="O237" s="888" t="s">
        <v>3412</v>
      </c>
      <c r="P237" s="888" t="s">
        <v>3412</v>
      </c>
      <c r="Q237" s="888" t="s">
        <v>3412</v>
      </c>
      <c r="R237" s="888" t="s">
        <v>3412</v>
      </c>
      <c r="S237" s="888" t="s">
        <v>3412</v>
      </c>
      <c r="T237" s="888" t="s">
        <v>3412</v>
      </c>
      <c r="U237" s="888" t="s">
        <v>3412</v>
      </c>
      <c r="V237" s="888" t="s">
        <v>3412</v>
      </c>
      <c r="W237" s="888" t="s">
        <v>3412</v>
      </c>
      <c r="X237" s="888" t="s">
        <v>3412</v>
      </c>
      <c r="Y237" s="888" t="s">
        <v>3412</v>
      </c>
      <c r="Z237" s="888" t="s">
        <v>3412</v>
      </c>
      <c r="AA237" s="888" t="s">
        <v>3412</v>
      </c>
      <c r="AB237" s="888" t="s">
        <v>3412</v>
      </c>
      <c r="AC237" s="888" t="s">
        <v>3412</v>
      </c>
      <c r="AD237" s="888" t="s">
        <v>3412</v>
      </c>
      <c r="AE237" s="888" t="s">
        <v>3412</v>
      </c>
      <c r="AF237" s="888" t="s">
        <v>3412</v>
      </c>
      <c r="AG237" s="888" t="s">
        <v>3412</v>
      </c>
      <c r="AH237" s="888" t="s">
        <v>3412</v>
      </c>
      <c r="AI237" s="888" t="s">
        <v>3412</v>
      </c>
      <c r="AJ237" s="888" t="s">
        <v>3412</v>
      </c>
      <c r="AK237" s="888" t="s">
        <v>3412</v>
      </c>
      <c r="AL237" s="888" t="s">
        <v>3412</v>
      </c>
      <c r="AM237" s="888" t="s">
        <v>3412</v>
      </c>
      <c r="AN237" s="888" t="s">
        <v>3412</v>
      </c>
      <c r="AO237" s="888" t="s">
        <v>3412</v>
      </c>
      <c r="AP237" s="888" t="s">
        <v>3412</v>
      </c>
      <c r="AQ237" s="888" t="s">
        <v>3412</v>
      </c>
      <c r="AR237" s="888" t="s">
        <v>3412</v>
      </c>
      <c r="AS237" s="888" t="s">
        <v>3412</v>
      </c>
      <c r="AT237" s="888" t="s">
        <v>3412</v>
      </c>
      <c r="AU237" s="888" t="s">
        <v>3412</v>
      </c>
      <c r="AV237" s="888" t="s">
        <v>3412</v>
      </c>
      <c r="AW237" s="888" t="s">
        <v>3412</v>
      </c>
      <c r="AX237" s="888" t="s">
        <v>3412</v>
      </c>
      <c r="AY237" s="888" t="s">
        <v>3412</v>
      </c>
      <c r="AZ237" s="888" t="s">
        <v>3412</v>
      </c>
      <c r="BA237" s="888" t="s">
        <v>3412</v>
      </c>
      <c r="BB237" s="888" t="s">
        <v>3412</v>
      </c>
      <c r="BC237" s="888" t="s">
        <v>3412</v>
      </c>
      <c r="BD237" s="888" t="s">
        <v>3412</v>
      </c>
      <c r="BE237" s="888" t="s">
        <v>3412</v>
      </c>
      <c r="BF237" s="888" t="s">
        <v>3412</v>
      </c>
      <c r="BG237" s="888" t="s">
        <v>3412</v>
      </c>
      <c r="BH237" s="888" t="s">
        <v>3412</v>
      </c>
      <c r="BI237" s="888" t="s">
        <v>3412</v>
      </c>
      <c r="BJ237" s="888" t="s">
        <v>3412</v>
      </c>
      <c r="BK237" s="888" t="s">
        <v>3412</v>
      </c>
      <c r="BL237" s="888" t="s">
        <v>3412</v>
      </c>
      <c r="BM237" s="888" t="s">
        <v>3412</v>
      </c>
      <c r="BN237" s="888" t="s">
        <v>3412</v>
      </c>
    </row>
    <row r="238" spans="1:66" ht="12.75">
      <c r="A238" s="884" t="s">
        <v>13295</v>
      </c>
      <c r="B238" s="872" t="s">
        <v>12027</v>
      </c>
      <c r="C238" s="873" t="s">
        <v>6078</v>
      </c>
      <c r="D238" s="885">
        <v>522619804818.40002</v>
      </c>
      <c r="E238" s="885">
        <v>0</v>
      </c>
      <c r="F238" s="885">
        <v>522619804818.40002</v>
      </c>
      <c r="G238" s="885">
        <v>522619804818.40002</v>
      </c>
      <c r="H238" s="885">
        <v>0</v>
      </c>
      <c r="I238" s="885" t="s">
        <v>3412</v>
      </c>
      <c r="J238" s="885" t="s">
        <v>3412</v>
      </c>
      <c r="K238" s="885" t="s">
        <v>3412</v>
      </c>
      <c r="L238" s="885" t="s">
        <v>3412</v>
      </c>
      <c r="M238" s="885" t="s">
        <v>3412</v>
      </c>
      <c r="N238" s="885" t="s">
        <v>3412</v>
      </c>
      <c r="O238" s="885" t="s">
        <v>3412</v>
      </c>
      <c r="P238" s="885" t="s">
        <v>3412</v>
      </c>
      <c r="Q238" s="885" t="s">
        <v>3412</v>
      </c>
      <c r="R238" s="885" t="s">
        <v>3412</v>
      </c>
      <c r="S238" s="885" t="s">
        <v>3412</v>
      </c>
      <c r="T238" s="885" t="s">
        <v>3412</v>
      </c>
      <c r="U238" s="885" t="s">
        <v>3412</v>
      </c>
      <c r="V238" s="885" t="s">
        <v>3412</v>
      </c>
      <c r="W238" s="885" t="s">
        <v>3412</v>
      </c>
      <c r="X238" s="885" t="s">
        <v>3412</v>
      </c>
      <c r="Y238" s="885" t="s">
        <v>3412</v>
      </c>
      <c r="Z238" s="885" t="s">
        <v>3412</v>
      </c>
      <c r="AA238" s="885" t="s">
        <v>3412</v>
      </c>
      <c r="AB238" s="885" t="s">
        <v>3412</v>
      </c>
      <c r="AC238" s="885" t="s">
        <v>3412</v>
      </c>
      <c r="AD238" s="885" t="s">
        <v>3412</v>
      </c>
      <c r="AE238" s="885" t="s">
        <v>3412</v>
      </c>
      <c r="AF238" s="885" t="s">
        <v>3412</v>
      </c>
      <c r="AG238" s="885" t="s">
        <v>3412</v>
      </c>
      <c r="AH238" s="885" t="s">
        <v>3412</v>
      </c>
      <c r="AI238" s="885" t="s">
        <v>3412</v>
      </c>
      <c r="AJ238" s="885" t="s">
        <v>3412</v>
      </c>
      <c r="AK238" s="885" t="s">
        <v>3412</v>
      </c>
      <c r="AL238" s="885" t="s">
        <v>3412</v>
      </c>
      <c r="AM238" s="885" t="s">
        <v>3412</v>
      </c>
      <c r="AN238" s="885" t="s">
        <v>3412</v>
      </c>
      <c r="AO238" s="885" t="s">
        <v>3412</v>
      </c>
      <c r="AP238" s="885" t="s">
        <v>3412</v>
      </c>
      <c r="AQ238" s="885" t="s">
        <v>3412</v>
      </c>
      <c r="AR238" s="885" t="s">
        <v>3412</v>
      </c>
      <c r="AS238" s="885" t="s">
        <v>3412</v>
      </c>
      <c r="AT238" s="885" t="s">
        <v>3412</v>
      </c>
      <c r="AU238" s="885" t="s">
        <v>3412</v>
      </c>
      <c r="AV238" s="885" t="s">
        <v>3412</v>
      </c>
      <c r="AW238" s="885" t="s">
        <v>3412</v>
      </c>
      <c r="AX238" s="885" t="s">
        <v>3412</v>
      </c>
      <c r="AY238" s="885" t="s">
        <v>3412</v>
      </c>
      <c r="AZ238" s="885" t="s">
        <v>3412</v>
      </c>
      <c r="BA238" s="885" t="s">
        <v>3412</v>
      </c>
      <c r="BB238" s="885" t="s">
        <v>3412</v>
      </c>
      <c r="BC238" s="885" t="s">
        <v>3412</v>
      </c>
      <c r="BD238" s="885" t="s">
        <v>3412</v>
      </c>
      <c r="BE238" s="885" t="s">
        <v>3412</v>
      </c>
      <c r="BF238" s="885" t="s">
        <v>3412</v>
      </c>
      <c r="BG238" s="885" t="s">
        <v>3412</v>
      </c>
      <c r="BH238" s="885" t="s">
        <v>3412</v>
      </c>
      <c r="BI238" s="885" t="s">
        <v>3412</v>
      </c>
      <c r="BJ238" s="885" t="s">
        <v>3412</v>
      </c>
      <c r="BK238" s="885" t="s">
        <v>3412</v>
      </c>
      <c r="BL238" s="885" t="s">
        <v>3412</v>
      </c>
      <c r="BM238" s="885" t="s">
        <v>3412</v>
      </c>
      <c r="BN238" s="885" t="s">
        <v>3412</v>
      </c>
    </row>
    <row r="239" spans="1:66" ht="12.75" hidden="1">
      <c r="A239" s="884"/>
      <c r="B239" s="866" t="s">
        <v>1096</v>
      </c>
      <c r="C239" s="867"/>
      <c r="D239" s="889">
        <v>522619804818.40002</v>
      </c>
      <c r="E239" s="889">
        <v>0</v>
      </c>
      <c r="F239" s="889">
        <v>522619804818.40002</v>
      </c>
      <c r="G239" s="889">
        <v>522619804818.40002</v>
      </c>
      <c r="H239" s="889">
        <v>0</v>
      </c>
      <c r="I239" s="889" t="s">
        <v>3412</v>
      </c>
      <c r="J239" s="889" t="s">
        <v>3412</v>
      </c>
      <c r="K239" s="889" t="s">
        <v>3412</v>
      </c>
      <c r="L239" s="889" t="s">
        <v>3412</v>
      </c>
      <c r="M239" s="889" t="s">
        <v>3412</v>
      </c>
      <c r="N239" s="889" t="s">
        <v>3412</v>
      </c>
      <c r="O239" s="889" t="s">
        <v>3412</v>
      </c>
      <c r="P239" s="889" t="s">
        <v>3412</v>
      </c>
      <c r="Q239" s="889" t="s">
        <v>3412</v>
      </c>
      <c r="R239" s="889" t="s">
        <v>3412</v>
      </c>
      <c r="S239" s="889" t="s">
        <v>3412</v>
      </c>
      <c r="T239" s="889" t="s">
        <v>3412</v>
      </c>
      <c r="U239" s="889" t="s">
        <v>3412</v>
      </c>
      <c r="V239" s="889" t="s">
        <v>3412</v>
      </c>
      <c r="W239" s="889" t="s">
        <v>3412</v>
      </c>
      <c r="X239" s="889" t="s">
        <v>3412</v>
      </c>
      <c r="Y239" s="889" t="s">
        <v>3412</v>
      </c>
      <c r="Z239" s="889" t="s">
        <v>3412</v>
      </c>
      <c r="AA239" s="889" t="s">
        <v>3412</v>
      </c>
      <c r="AB239" s="889" t="s">
        <v>3412</v>
      </c>
      <c r="AC239" s="889" t="s">
        <v>3412</v>
      </c>
      <c r="AD239" s="889" t="s">
        <v>3412</v>
      </c>
      <c r="AE239" s="889" t="s">
        <v>3412</v>
      </c>
      <c r="AF239" s="889" t="s">
        <v>3412</v>
      </c>
      <c r="AG239" s="889" t="s">
        <v>3412</v>
      </c>
      <c r="AH239" s="889" t="s">
        <v>3412</v>
      </c>
      <c r="AI239" s="889" t="s">
        <v>3412</v>
      </c>
      <c r="AJ239" s="889" t="s">
        <v>3412</v>
      </c>
      <c r="AK239" s="889" t="s">
        <v>3412</v>
      </c>
      <c r="AL239" s="889" t="s">
        <v>3412</v>
      </c>
      <c r="AM239" s="889" t="s">
        <v>3412</v>
      </c>
      <c r="AN239" s="889" t="s">
        <v>3412</v>
      </c>
      <c r="AO239" s="889" t="s">
        <v>3412</v>
      </c>
      <c r="AP239" s="889" t="s">
        <v>3412</v>
      </c>
      <c r="AQ239" s="889" t="s">
        <v>3412</v>
      </c>
      <c r="AR239" s="889" t="s">
        <v>3412</v>
      </c>
      <c r="AS239" s="889" t="s">
        <v>3412</v>
      </c>
      <c r="AT239" s="889" t="s">
        <v>3412</v>
      </c>
      <c r="AU239" s="889" t="s">
        <v>3412</v>
      </c>
      <c r="AV239" s="889" t="s">
        <v>3412</v>
      </c>
      <c r="AW239" s="889" t="s">
        <v>3412</v>
      </c>
      <c r="AX239" s="889" t="s">
        <v>3412</v>
      </c>
      <c r="AY239" s="889" t="s">
        <v>3412</v>
      </c>
      <c r="AZ239" s="889" t="s">
        <v>3412</v>
      </c>
      <c r="BA239" s="889" t="s">
        <v>3412</v>
      </c>
      <c r="BB239" s="889" t="s">
        <v>3412</v>
      </c>
      <c r="BC239" s="889" t="s">
        <v>3412</v>
      </c>
      <c r="BD239" s="889" t="s">
        <v>3412</v>
      </c>
      <c r="BE239" s="889" t="s">
        <v>3412</v>
      </c>
      <c r="BF239" s="889" t="s">
        <v>3412</v>
      </c>
      <c r="BG239" s="889" t="s">
        <v>3412</v>
      </c>
      <c r="BH239" s="889" t="s">
        <v>3412</v>
      </c>
      <c r="BI239" s="889" t="s">
        <v>3412</v>
      </c>
      <c r="BJ239" s="889" t="s">
        <v>3412</v>
      </c>
      <c r="BK239" s="889" t="s">
        <v>3412</v>
      </c>
      <c r="BL239" s="889" t="s">
        <v>3412</v>
      </c>
      <c r="BM239" s="889" t="s">
        <v>3412</v>
      </c>
      <c r="BN239" s="889" t="s">
        <v>3412</v>
      </c>
    </row>
    <row r="240" spans="1:66" ht="12.75" hidden="1">
      <c r="A240" s="884"/>
      <c r="B240" s="866" t="s">
        <v>7849</v>
      </c>
      <c r="C240" s="867"/>
      <c r="D240" s="889">
        <v>0</v>
      </c>
      <c r="E240" s="889">
        <v>0</v>
      </c>
      <c r="F240" s="889">
        <v>0</v>
      </c>
      <c r="G240" s="889">
        <v>0</v>
      </c>
      <c r="H240" s="889">
        <v>0</v>
      </c>
      <c r="I240" s="889" t="s">
        <v>3412</v>
      </c>
      <c r="J240" s="889" t="s">
        <v>3412</v>
      </c>
      <c r="K240" s="889" t="s">
        <v>3412</v>
      </c>
      <c r="L240" s="889" t="s">
        <v>3412</v>
      </c>
      <c r="M240" s="889" t="s">
        <v>3412</v>
      </c>
      <c r="N240" s="889" t="s">
        <v>3412</v>
      </c>
      <c r="O240" s="889" t="s">
        <v>3412</v>
      </c>
      <c r="P240" s="889" t="s">
        <v>3412</v>
      </c>
      <c r="Q240" s="889" t="s">
        <v>3412</v>
      </c>
      <c r="R240" s="889" t="s">
        <v>3412</v>
      </c>
      <c r="S240" s="889" t="s">
        <v>3412</v>
      </c>
      <c r="T240" s="889" t="s">
        <v>3412</v>
      </c>
      <c r="U240" s="889" t="s">
        <v>3412</v>
      </c>
      <c r="V240" s="889" t="s">
        <v>3412</v>
      </c>
      <c r="W240" s="889" t="s">
        <v>3412</v>
      </c>
      <c r="X240" s="889" t="s">
        <v>3412</v>
      </c>
      <c r="Y240" s="889" t="s">
        <v>3412</v>
      </c>
      <c r="Z240" s="889" t="s">
        <v>3412</v>
      </c>
      <c r="AA240" s="889" t="s">
        <v>3412</v>
      </c>
      <c r="AB240" s="889" t="s">
        <v>3412</v>
      </c>
      <c r="AC240" s="889" t="s">
        <v>3412</v>
      </c>
      <c r="AD240" s="889" t="s">
        <v>3412</v>
      </c>
      <c r="AE240" s="889" t="s">
        <v>3412</v>
      </c>
      <c r="AF240" s="889" t="s">
        <v>3412</v>
      </c>
      <c r="AG240" s="889" t="s">
        <v>3412</v>
      </c>
      <c r="AH240" s="889" t="s">
        <v>3412</v>
      </c>
      <c r="AI240" s="889" t="s">
        <v>3412</v>
      </c>
      <c r="AJ240" s="889" t="s">
        <v>3412</v>
      </c>
      <c r="AK240" s="889" t="s">
        <v>3412</v>
      </c>
      <c r="AL240" s="889" t="s">
        <v>3412</v>
      </c>
      <c r="AM240" s="889" t="s">
        <v>3412</v>
      </c>
      <c r="AN240" s="889" t="s">
        <v>3412</v>
      </c>
      <c r="AO240" s="889" t="s">
        <v>3412</v>
      </c>
      <c r="AP240" s="889" t="s">
        <v>3412</v>
      </c>
      <c r="AQ240" s="889" t="s">
        <v>3412</v>
      </c>
      <c r="AR240" s="889" t="s">
        <v>3412</v>
      </c>
      <c r="AS240" s="889" t="s">
        <v>3412</v>
      </c>
      <c r="AT240" s="889" t="s">
        <v>3412</v>
      </c>
      <c r="AU240" s="889" t="s">
        <v>3412</v>
      </c>
      <c r="AV240" s="889" t="s">
        <v>3412</v>
      </c>
      <c r="AW240" s="889" t="s">
        <v>3412</v>
      </c>
      <c r="AX240" s="889" t="s">
        <v>3412</v>
      </c>
      <c r="AY240" s="889" t="s">
        <v>3412</v>
      </c>
      <c r="AZ240" s="889" t="s">
        <v>3412</v>
      </c>
      <c r="BA240" s="889" t="s">
        <v>3412</v>
      </c>
      <c r="BB240" s="889" t="s">
        <v>3412</v>
      </c>
      <c r="BC240" s="889" t="s">
        <v>3412</v>
      </c>
      <c r="BD240" s="889" t="s">
        <v>3412</v>
      </c>
      <c r="BE240" s="889" t="s">
        <v>3412</v>
      </c>
      <c r="BF240" s="889" t="s">
        <v>3412</v>
      </c>
      <c r="BG240" s="889" t="s">
        <v>3412</v>
      </c>
      <c r="BH240" s="889" t="s">
        <v>3412</v>
      </c>
      <c r="BI240" s="889" t="s">
        <v>3412</v>
      </c>
      <c r="BJ240" s="889" t="s">
        <v>3412</v>
      </c>
      <c r="BK240" s="889" t="s">
        <v>3412</v>
      </c>
      <c r="BL240" s="889" t="s">
        <v>3412</v>
      </c>
      <c r="BM240" s="889" t="s">
        <v>3412</v>
      </c>
      <c r="BN240" s="889" t="s">
        <v>3412</v>
      </c>
    </row>
    <row r="241" spans="1:66" ht="12.75" hidden="1">
      <c r="A241" s="884"/>
      <c r="B241" s="866" t="s">
        <v>7850</v>
      </c>
      <c r="C241" s="867"/>
      <c r="D241" s="889">
        <v>0</v>
      </c>
      <c r="E241" s="889">
        <v>0</v>
      </c>
      <c r="F241" s="889">
        <v>0</v>
      </c>
      <c r="G241" s="889">
        <v>0</v>
      </c>
      <c r="H241" s="889">
        <v>0</v>
      </c>
      <c r="I241" s="889" t="s">
        <v>3412</v>
      </c>
      <c r="J241" s="889" t="s">
        <v>3412</v>
      </c>
      <c r="K241" s="889" t="s">
        <v>3412</v>
      </c>
      <c r="L241" s="889" t="s">
        <v>3412</v>
      </c>
      <c r="M241" s="889" t="s">
        <v>3412</v>
      </c>
      <c r="N241" s="889" t="s">
        <v>3412</v>
      </c>
      <c r="O241" s="889" t="s">
        <v>3412</v>
      </c>
      <c r="P241" s="889" t="s">
        <v>3412</v>
      </c>
      <c r="Q241" s="889" t="s">
        <v>3412</v>
      </c>
      <c r="R241" s="889" t="s">
        <v>3412</v>
      </c>
      <c r="S241" s="889" t="s">
        <v>3412</v>
      </c>
      <c r="T241" s="889" t="s">
        <v>3412</v>
      </c>
      <c r="U241" s="889" t="s">
        <v>3412</v>
      </c>
      <c r="V241" s="889" t="s">
        <v>3412</v>
      </c>
      <c r="W241" s="889" t="s">
        <v>3412</v>
      </c>
      <c r="X241" s="889" t="s">
        <v>3412</v>
      </c>
      <c r="Y241" s="889" t="s">
        <v>3412</v>
      </c>
      <c r="Z241" s="889" t="s">
        <v>3412</v>
      </c>
      <c r="AA241" s="889" t="s">
        <v>3412</v>
      </c>
      <c r="AB241" s="889" t="s">
        <v>3412</v>
      </c>
      <c r="AC241" s="889" t="s">
        <v>3412</v>
      </c>
      <c r="AD241" s="889" t="s">
        <v>3412</v>
      </c>
      <c r="AE241" s="889" t="s">
        <v>3412</v>
      </c>
      <c r="AF241" s="889" t="s">
        <v>3412</v>
      </c>
      <c r="AG241" s="889" t="s">
        <v>3412</v>
      </c>
      <c r="AH241" s="889" t="s">
        <v>3412</v>
      </c>
      <c r="AI241" s="889" t="s">
        <v>3412</v>
      </c>
      <c r="AJ241" s="889" t="s">
        <v>3412</v>
      </c>
      <c r="AK241" s="889" t="s">
        <v>3412</v>
      </c>
      <c r="AL241" s="889" t="s">
        <v>3412</v>
      </c>
      <c r="AM241" s="889" t="s">
        <v>3412</v>
      </c>
      <c r="AN241" s="889" t="s">
        <v>3412</v>
      </c>
      <c r="AO241" s="889" t="s">
        <v>3412</v>
      </c>
      <c r="AP241" s="889" t="s">
        <v>3412</v>
      </c>
      <c r="AQ241" s="889" t="s">
        <v>3412</v>
      </c>
      <c r="AR241" s="889" t="s">
        <v>3412</v>
      </c>
      <c r="AS241" s="889" t="s">
        <v>3412</v>
      </c>
      <c r="AT241" s="889" t="s">
        <v>3412</v>
      </c>
      <c r="AU241" s="889" t="s">
        <v>3412</v>
      </c>
      <c r="AV241" s="889" t="s">
        <v>3412</v>
      </c>
      <c r="AW241" s="889" t="s">
        <v>3412</v>
      </c>
      <c r="AX241" s="889" t="s">
        <v>3412</v>
      </c>
      <c r="AY241" s="889" t="s">
        <v>3412</v>
      </c>
      <c r="AZ241" s="889" t="s">
        <v>3412</v>
      </c>
      <c r="BA241" s="889" t="s">
        <v>3412</v>
      </c>
      <c r="BB241" s="889" t="s">
        <v>3412</v>
      </c>
      <c r="BC241" s="889" t="s">
        <v>3412</v>
      </c>
      <c r="BD241" s="889" t="s">
        <v>3412</v>
      </c>
      <c r="BE241" s="889" t="s">
        <v>3412</v>
      </c>
      <c r="BF241" s="889" t="s">
        <v>3412</v>
      </c>
      <c r="BG241" s="889" t="s">
        <v>3412</v>
      </c>
      <c r="BH241" s="889" t="s">
        <v>3412</v>
      </c>
      <c r="BI241" s="889" t="s">
        <v>3412</v>
      </c>
      <c r="BJ241" s="889" t="s">
        <v>3412</v>
      </c>
      <c r="BK241" s="889" t="s">
        <v>3412</v>
      </c>
      <c r="BL241" s="889" t="s">
        <v>3412</v>
      </c>
      <c r="BM241" s="889" t="s">
        <v>3412</v>
      </c>
      <c r="BN241" s="889" t="s">
        <v>3412</v>
      </c>
    </row>
    <row r="242" spans="1:66" ht="12.75" hidden="1">
      <c r="A242" s="884"/>
      <c r="B242" s="866" t="s">
        <v>7220</v>
      </c>
      <c r="C242" s="867"/>
      <c r="D242" s="889">
        <v>0</v>
      </c>
      <c r="E242" s="889">
        <v>0</v>
      </c>
      <c r="F242" s="889">
        <v>0</v>
      </c>
      <c r="G242" s="889">
        <v>0</v>
      </c>
      <c r="H242" s="889">
        <v>0</v>
      </c>
      <c r="I242" s="889" t="s">
        <v>3412</v>
      </c>
      <c r="J242" s="889" t="s">
        <v>3412</v>
      </c>
      <c r="K242" s="889" t="s">
        <v>3412</v>
      </c>
      <c r="L242" s="889" t="s">
        <v>3412</v>
      </c>
      <c r="M242" s="889" t="s">
        <v>3412</v>
      </c>
      <c r="N242" s="889" t="s">
        <v>3412</v>
      </c>
      <c r="O242" s="889" t="s">
        <v>3412</v>
      </c>
      <c r="P242" s="889" t="s">
        <v>3412</v>
      </c>
      <c r="Q242" s="889" t="s">
        <v>3412</v>
      </c>
      <c r="R242" s="889" t="s">
        <v>3412</v>
      </c>
      <c r="S242" s="889" t="s">
        <v>3412</v>
      </c>
      <c r="T242" s="889" t="s">
        <v>3412</v>
      </c>
      <c r="U242" s="889" t="s">
        <v>3412</v>
      </c>
      <c r="V242" s="889" t="s">
        <v>3412</v>
      </c>
      <c r="W242" s="889" t="s">
        <v>3412</v>
      </c>
      <c r="X242" s="889" t="s">
        <v>3412</v>
      </c>
      <c r="Y242" s="889" t="s">
        <v>3412</v>
      </c>
      <c r="Z242" s="889" t="s">
        <v>3412</v>
      </c>
      <c r="AA242" s="889" t="s">
        <v>3412</v>
      </c>
      <c r="AB242" s="889" t="s">
        <v>3412</v>
      </c>
      <c r="AC242" s="889" t="s">
        <v>3412</v>
      </c>
      <c r="AD242" s="889" t="s">
        <v>3412</v>
      </c>
      <c r="AE242" s="889" t="s">
        <v>3412</v>
      </c>
      <c r="AF242" s="889" t="s">
        <v>3412</v>
      </c>
      <c r="AG242" s="889" t="s">
        <v>3412</v>
      </c>
      <c r="AH242" s="889" t="s">
        <v>3412</v>
      </c>
      <c r="AI242" s="889" t="s">
        <v>3412</v>
      </c>
      <c r="AJ242" s="889" t="s">
        <v>3412</v>
      </c>
      <c r="AK242" s="889" t="s">
        <v>3412</v>
      </c>
      <c r="AL242" s="889" t="s">
        <v>3412</v>
      </c>
      <c r="AM242" s="889" t="s">
        <v>3412</v>
      </c>
      <c r="AN242" s="889" t="s">
        <v>3412</v>
      </c>
      <c r="AO242" s="889" t="s">
        <v>3412</v>
      </c>
      <c r="AP242" s="889" t="s">
        <v>3412</v>
      </c>
      <c r="AQ242" s="889" t="s">
        <v>3412</v>
      </c>
      <c r="AR242" s="889" t="s">
        <v>3412</v>
      </c>
      <c r="AS242" s="889" t="s">
        <v>3412</v>
      </c>
      <c r="AT242" s="889" t="s">
        <v>3412</v>
      </c>
      <c r="AU242" s="889" t="s">
        <v>3412</v>
      </c>
      <c r="AV242" s="889" t="s">
        <v>3412</v>
      </c>
      <c r="AW242" s="889" t="s">
        <v>3412</v>
      </c>
      <c r="AX242" s="889" t="s">
        <v>3412</v>
      </c>
      <c r="AY242" s="889" t="s">
        <v>3412</v>
      </c>
      <c r="AZ242" s="889" t="s">
        <v>3412</v>
      </c>
      <c r="BA242" s="889" t="s">
        <v>3412</v>
      </c>
      <c r="BB242" s="889" t="s">
        <v>3412</v>
      </c>
      <c r="BC242" s="889" t="s">
        <v>3412</v>
      </c>
      <c r="BD242" s="889" t="s">
        <v>3412</v>
      </c>
      <c r="BE242" s="889" t="s">
        <v>3412</v>
      </c>
      <c r="BF242" s="889" t="s">
        <v>3412</v>
      </c>
      <c r="BG242" s="889" t="s">
        <v>3412</v>
      </c>
      <c r="BH242" s="889" t="s">
        <v>3412</v>
      </c>
      <c r="BI242" s="889" t="s">
        <v>3412</v>
      </c>
      <c r="BJ242" s="889" t="s">
        <v>3412</v>
      </c>
      <c r="BK242" s="889" t="s">
        <v>3412</v>
      </c>
      <c r="BL242" s="889" t="s">
        <v>3412</v>
      </c>
      <c r="BM242" s="889" t="s">
        <v>3412</v>
      </c>
      <c r="BN242" s="889" t="s">
        <v>3412</v>
      </c>
    </row>
    <row r="243" spans="1:66" ht="12.75" hidden="1">
      <c r="A243" s="884"/>
      <c r="B243" s="866" t="s">
        <v>9223</v>
      </c>
      <c r="C243" s="867"/>
      <c r="D243" s="889">
        <v>0</v>
      </c>
      <c r="E243" s="889">
        <v>0</v>
      </c>
      <c r="F243" s="889">
        <v>0</v>
      </c>
      <c r="G243" s="889">
        <v>0</v>
      </c>
      <c r="H243" s="889">
        <v>0</v>
      </c>
      <c r="I243" s="889" t="s">
        <v>3412</v>
      </c>
      <c r="J243" s="889" t="s">
        <v>3412</v>
      </c>
      <c r="K243" s="889" t="s">
        <v>3412</v>
      </c>
      <c r="L243" s="889" t="s">
        <v>3412</v>
      </c>
      <c r="M243" s="889" t="s">
        <v>3412</v>
      </c>
      <c r="N243" s="889" t="s">
        <v>3412</v>
      </c>
      <c r="O243" s="889" t="s">
        <v>3412</v>
      </c>
      <c r="P243" s="889" t="s">
        <v>3412</v>
      </c>
      <c r="Q243" s="889" t="s">
        <v>3412</v>
      </c>
      <c r="R243" s="889" t="s">
        <v>3412</v>
      </c>
      <c r="S243" s="889" t="s">
        <v>3412</v>
      </c>
      <c r="T243" s="889" t="s">
        <v>3412</v>
      </c>
      <c r="U243" s="889" t="s">
        <v>3412</v>
      </c>
      <c r="V243" s="889" t="s">
        <v>3412</v>
      </c>
      <c r="W243" s="889" t="s">
        <v>3412</v>
      </c>
      <c r="X243" s="889" t="s">
        <v>3412</v>
      </c>
      <c r="Y243" s="889" t="s">
        <v>3412</v>
      </c>
      <c r="Z243" s="889" t="s">
        <v>3412</v>
      </c>
      <c r="AA243" s="889" t="s">
        <v>3412</v>
      </c>
      <c r="AB243" s="889" t="s">
        <v>3412</v>
      </c>
      <c r="AC243" s="889" t="s">
        <v>3412</v>
      </c>
      <c r="AD243" s="889" t="s">
        <v>3412</v>
      </c>
      <c r="AE243" s="889" t="s">
        <v>3412</v>
      </c>
      <c r="AF243" s="889" t="s">
        <v>3412</v>
      </c>
      <c r="AG243" s="889" t="s">
        <v>3412</v>
      </c>
      <c r="AH243" s="889" t="s">
        <v>3412</v>
      </c>
      <c r="AI243" s="889" t="s">
        <v>3412</v>
      </c>
      <c r="AJ243" s="889" t="s">
        <v>3412</v>
      </c>
      <c r="AK243" s="889" t="s">
        <v>3412</v>
      </c>
      <c r="AL243" s="889" t="s">
        <v>3412</v>
      </c>
      <c r="AM243" s="889" t="s">
        <v>3412</v>
      </c>
      <c r="AN243" s="889" t="s">
        <v>3412</v>
      </c>
      <c r="AO243" s="889" t="s">
        <v>3412</v>
      </c>
      <c r="AP243" s="889" t="s">
        <v>3412</v>
      </c>
      <c r="AQ243" s="889" t="s">
        <v>3412</v>
      </c>
      <c r="AR243" s="889" t="s">
        <v>3412</v>
      </c>
      <c r="AS243" s="889" t="s">
        <v>3412</v>
      </c>
      <c r="AT243" s="889" t="s">
        <v>3412</v>
      </c>
      <c r="AU243" s="889" t="s">
        <v>3412</v>
      </c>
      <c r="AV243" s="889" t="s">
        <v>3412</v>
      </c>
      <c r="AW243" s="889" t="s">
        <v>3412</v>
      </c>
      <c r="AX243" s="889" t="s">
        <v>3412</v>
      </c>
      <c r="AY243" s="889" t="s">
        <v>3412</v>
      </c>
      <c r="AZ243" s="889" t="s">
        <v>3412</v>
      </c>
      <c r="BA243" s="889" t="s">
        <v>3412</v>
      </c>
      <c r="BB243" s="889" t="s">
        <v>3412</v>
      </c>
      <c r="BC243" s="889" t="s">
        <v>3412</v>
      </c>
      <c r="BD243" s="889" t="s">
        <v>3412</v>
      </c>
      <c r="BE243" s="889" t="s">
        <v>3412</v>
      </c>
      <c r="BF243" s="889" t="s">
        <v>3412</v>
      </c>
      <c r="BG243" s="889" t="s">
        <v>3412</v>
      </c>
      <c r="BH243" s="889" t="s">
        <v>3412</v>
      </c>
      <c r="BI243" s="889" t="s">
        <v>3412</v>
      </c>
      <c r="BJ243" s="889" t="s">
        <v>3412</v>
      </c>
      <c r="BK243" s="889" t="s">
        <v>3412</v>
      </c>
      <c r="BL243" s="889" t="s">
        <v>3412</v>
      </c>
      <c r="BM243" s="889" t="s">
        <v>3412</v>
      </c>
      <c r="BN243" s="889" t="s">
        <v>3412</v>
      </c>
    </row>
    <row r="244" spans="1:66" ht="12.75" hidden="1">
      <c r="A244" s="884"/>
      <c r="B244" s="866" t="s">
        <v>7851</v>
      </c>
      <c r="C244" s="867"/>
      <c r="D244" s="889">
        <v>0</v>
      </c>
      <c r="E244" s="889">
        <v>0</v>
      </c>
      <c r="F244" s="889">
        <v>0</v>
      </c>
      <c r="G244" s="889">
        <v>0</v>
      </c>
      <c r="H244" s="889">
        <v>0</v>
      </c>
      <c r="I244" s="889" t="s">
        <v>3412</v>
      </c>
      <c r="J244" s="889" t="s">
        <v>3412</v>
      </c>
      <c r="K244" s="889" t="s">
        <v>3412</v>
      </c>
      <c r="L244" s="889" t="s">
        <v>3412</v>
      </c>
      <c r="M244" s="889" t="s">
        <v>3412</v>
      </c>
      <c r="N244" s="889" t="s">
        <v>3412</v>
      </c>
      <c r="O244" s="889" t="s">
        <v>3412</v>
      </c>
      <c r="P244" s="889" t="s">
        <v>3412</v>
      </c>
      <c r="Q244" s="889" t="s">
        <v>3412</v>
      </c>
      <c r="R244" s="889" t="s">
        <v>3412</v>
      </c>
      <c r="S244" s="889" t="s">
        <v>3412</v>
      </c>
      <c r="T244" s="889" t="s">
        <v>3412</v>
      </c>
      <c r="U244" s="889" t="s">
        <v>3412</v>
      </c>
      <c r="V244" s="889" t="s">
        <v>3412</v>
      </c>
      <c r="W244" s="889" t="s">
        <v>3412</v>
      </c>
      <c r="X244" s="889" t="s">
        <v>3412</v>
      </c>
      <c r="Y244" s="889" t="s">
        <v>3412</v>
      </c>
      <c r="Z244" s="889" t="s">
        <v>3412</v>
      </c>
      <c r="AA244" s="889" t="s">
        <v>3412</v>
      </c>
      <c r="AB244" s="889" t="s">
        <v>3412</v>
      </c>
      <c r="AC244" s="889" t="s">
        <v>3412</v>
      </c>
      <c r="AD244" s="889" t="s">
        <v>3412</v>
      </c>
      <c r="AE244" s="889" t="s">
        <v>3412</v>
      </c>
      <c r="AF244" s="889" t="s">
        <v>3412</v>
      </c>
      <c r="AG244" s="889" t="s">
        <v>3412</v>
      </c>
      <c r="AH244" s="889" t="s">
        <v>3412</v>
      </c>
      <c r="AI244" s="889" t="s">
        <v>3412</v>
      </c>
      <c r="AJ244" s="889" t="s">
        <v>3412</v>
      </c>
      <c r="AK244" s="889" t="s">
        <v>3412</v>
      </c>
      <c r="AL244" s="889" t="s">
        <v>3412</v>
      </c>
      <c r="AM244" s="889" t="s">
        <v>3412</v>
      </c>
      <c r="AN244" s="889" t="s">
        <v>3412</v>
      </c>
      <c r="AO244" s="889" t="s">
        <v>3412</v>
      </c>
      <c r="AP244" s="889" t="s">
        <v>3412</v>
      </c>
      <c r="AQ244" s="889" t="s">
        <v>3412</v>
      </c>
      <c r="AR244" s="889" t="s">
        <v>3412</v>
      </c>
      <c r="AS244" s="889" t="s">
        <v>3412</v>
      </c>
      <c r="AT244" s="889" t="s">
        <v>3412</v>
      </c>
      <c r="AU244" s="889" t="s">
        <v>3412</v>
      </c>
      <c r="AV244" s="889" t="s">
        <v>3412</v>
      </c>
      <c r="AW244" s="889" t="s">
        <v>3412</v>
      </c>
      <c r="AX244" s="889" t="s">
        <v>3412</v>
      </c>
      <c r="AY244" s="889" t="s">
        <v>3412</v>
      </c>
      <c r="AZ244" s="889" t="s">
        <v>3412</v>
      </c>
      <c r="BA244" s="889" t="s">
        <v>3412</v>
      </c>
      <c r="BB244" s="889" t="s">
        <v>3412</v>
      </c>
      <c r="BC244" s="889" t="s">
        <v>3412</v>
      </c>
      <c r="BD244" s="889" t="s">
        <v>3412</v>
      </c>
      <c r="BE244" s="889" t="s">
        <v>3412</v>
      </c>
      <c r="BF244" s="889" t="s">
        <v>3412</v>
      </c>
      <c r="BG244" s="889" t="s">
        <v>3412</v>
      </c>
      <c r="BH244" s="889" t="s">
        <v>3412</v>
      </c>
      <c r="BI244" s="889" t="s">
        <v>3412</v>
      </c>
      <c r="BJ244" s="889" t="s">
        <v>3412</v>
      </c>
      <c r="BK244" s="889" t="s">
        <v>3412</v>
      </c>
      <c r="BL244" s="889" t="s">
        <v>3412</v>
      </c>
      <c r="BM244" s="889" t="s">
        <v>3412</v>
      </c>
      <c r="BN244" s="889" t="s">
        <v>3412</v>
      </c>
    </row>
    <row r="245" spans="1:66" ht="12.75" hidden="1">
      <c r="A245" s="884"/>
      <c r="B245" s="866" t="s">
        <v>7852</v>
      </c>
      <c r="C245" s="867"/>
      <c r="D245" s="889">
        <v>0</v>
      </c>
      <c r="E245" s="889">
        <v>0</v>
      </c>
      <c r="F245" s="889">
        <v>0</v>
      </c>
      <c r="G245" s="889">
        <v>0</v>
      </c>
      <c r="H245" s="889">
        <v>0</v>
      </c>
      <c r="I245" s="889" t="s">
        <v>3412</v>
      </c>
      <c r="J245" s="889" t="s">
        <v>3412</v>
      </c>
      <c r="K245" s="889" t="s">
        <v>3412</v>
      </c>
      <c r="L245" s="889" t="s">
        <v>3412</v>
      </c>
      <c r="M245" s="889" t="s">
        <v>3412</v>
      </c>
      <c r="N245" s="889" t="s">
        <v>3412</v>
      </c>
      <c r="O245" s="889" t="s">
        <v>3412</v>
      </c>
      <c r="P245" s="889" t="s">
        <v>3412</v>
      </c>
      <c r="Q245" s="889" t="s">
        <v>3412</v>
      </c>
      <c r="R245" s="889" t="s">
        <v>3412</v>
      </c>
      <c r="S245" s="889" t="s">
        <v>3412</v>
      </c>
      <c r="T245" s="889" t="s">
        <v>3412</v>
      </c>
      <c r="U245" s="889" t="s">
        <v>3412</v>
      </c>
      <c r="V245" s="889" t="s">
        <v>3412</v>
      </c>
      <c r="W245" s="889" t="s">
        <v>3412</v>
      </c>
      <c r="X245" s="889" t="s">
        <v>3412</v>
      </c>
      <c r="Y245" s="889" t="s">
        <v>3412</v>
      </c>
      <c r="Z245" s="889" t="s">
        <v>3412</v>
      </c>
      <c r="AA245" s="889" t="s">
        <v>3412</v>
      </c>
      <c r="AB245" s="889" t="s">
        <v>3412</v>
      </c>
      <c r="AC245" s="889" t="s">
        <v>3412</v>
      </c>
      <c r="AD245" s="889" t="s">
        <v>3412</v>
      </c>
      <c r="AE245" s="889" t="s">
        <v>3412</v>
      </c>
      <c r="AF245" s="889" t="s">
        <v>3412</v>
      </c>
      <c r="AG245" s="889" t="s">
        <v>3412</v>
      </c>
      <c r="AH245" s="889" t="s">
        <v>3412</v>
      </c>
      <c r="AI245" s="889" t="s">
        <v>3412</v>
      </c>
      <c r="AJ245" s="889" t="s">
        <v>3412</v>
      </c>
      <c r="AK245" s="889" t="s">
        <v>3412</v>
      </c>
      <c r="AL245" s="889" t="s">
        <v>3412</v>
      </c>
      <c r="AM245" s="889" t="s">
        <v>3412</v>
      </c>
      <c r="AN245" s="889" t="s">
        <v>3412</v>
      </c>
      <c r="AO245" s="889" t="s">
        <v>3412</v>
      </c>
      <c r="AP245" s="889" t="s">
        <v>3412</v>
      </c>
      <c r="AQ245" s="889" t="s">
        <v>3412</v>
      </c>
      <c r="AR245" s="889" t="s">
        <v>3412</v>
      </c>
      <c r="AS245" s="889" t="s">
        <v>3412</v>
      </c>
      <c r="AT245" s="889" t="s">
        <v>3412</v>
      </c>
      <c r="AU245" s="889" t="s">
        <v>3412</v>
      </c>
      <c r="AV245" s="889" t="s">
        <v>3412</v>
      </c>
      <c r="AW245" s="889" t="s">
        <v>3412</v>
      </c>
      <c r="AX245" s="889" t="s">
        <v>3412</v>
      </c>
      <c r="AY245" s="889" t="s">
        <v>3412</v>
      </c>
      <c r="AZ245" s="889" t="s">
        <v>3412</v>
      </c>
      <c r="BA245" s="889" t="s">
        <v>3412</v>
      </c>
      <c r="BB245" s="889" t="s">
        <v>3412</v>
      </c>
      <c r="BC245" s="889" t="s">
        <v>3412</v>
      </c>
      <c r="BD245" s="889" t="s">
        <v>3412</v>
      </c>
      <c r="BE245" s="889" t="s">
        <v>3412</v>
      </c>
      <c r="BF245" s="889" t="s">
        <v>3412</v>
      </c>
      <c r="BG245" s="889" t="s">
        <v>3412</v>
      </c>
      <c r="BH245" s="889" t="s">
        <v>3412</v>
      </c>
      <c r="BI245" s="889" t="s">
        <v>3412</v>
      </c>
      <c r="BJ245" s="889" t="s">
        <v>3412</v>
      </c>
      <c r="BK245" s="889" t="s">
        <v>3412</v>
      </c>
      <c r="BL245" s="889" t="s">
        <v>3412</v>
      </c>
      <c r="BM245" s="889" t="s">
        <v>3412</v>
      </c>
      <c r="BN245" s="889" t="s">
        <v>3412</v>
      </c>
    </row>
    <row r="246" spans="1:66" ht="12.75" hidden="1">
      <c r="A246" s="884"/>
      <c r="B246" s="866" t="s">
        <v>7854</v>
      </c>
      <c r="C246" s="867"/>
      <c r="D246" s="889">
        <v>0</v>
      </c>
      <c r="E246" s="889">
        <v>0</v>
      </c>
      <c r="F246" s="889">
        <v>0</v>
      </c>
      <c r="G246" s="889">
        <v>0</v>
      </c>
      <c r="H246" s="889">
        <v>0</v>
      </c>
      <c r="I246" s="889" t="s">
        <v>3412</v>
      </c>
      <c r="J246" s="889" t="s">
        <v>3412</v>
      </c>
      <c r="K246" s="889" t="s">
        <v>3412</v>
      </c>
      <c r="L246" s="889" t="s">
        <v>3412</v>
      </c>
      <c r="M246" s="889" t="s">
        <v>3412</v>
      </c>
      <c r="N246" s="889" t="s">
        <v>3412</v>
      </c>
      <c r="O246" s="889" t="s">
        <v>3412</v>
      </c>
      <c r="P246" s="889" t="s">
        <v>3412</v>
      </c>
      <c r="Q246" s="889" t="s">
        <v>3412</v>
      </c>
      <c r="R246" s="889" t="s">
        <v>3412</v>
      </c>
      <c r="S246" s="889" t="s">
        <v>3412</v>
      </c>
      <c r="T246" s="889" t="s">
        <v>3412</v>
      </c>
      <c r="U246" s="889" t="s">
        <v>3412</v>
      </c>
      <c r="V246" s="889" t="s">
        <v>3412</v>
      </c>
      <c r="W246" s="889" t="s">
        <v>3412</v>
      </c>
      <c r="X246" s="889" t="s">
        <v>3412</v>
      </c>
      <c r="Y246" s="889" t="s">
        <v>3412</v>
      </c>
      <c r="Z246" s="889" t="s">
        <v>3412</v>
      </c>
      <c r="AA246" s="889" t="s">
        <v>3412</v>
      </c>
      <c r="AB246" s="889" t="s">
        <v>3412</v>
      </c>
      <c r="AC246" s="889" t="s">
        <v>3412</v>
      </c>
      <c r="AD246" s="889" t="s">
        <v>3412</v>
      </c>
      <c r="AE246" s="889" t="s">
        <v>3412</v>
      </c>
      <c r="AF246" s="889" t="s">
        <v>3412</v>
      </c>
      <c r="AG246" s="889" t="s">
        <v>3412</v>
      </c>
      <c r="AH246" s="889" t="s">
        <v>3412</v>
      </c>
      <c r="AI246" s="889" t="s">
        <v>3412</v>
      </c>
      <c r="AJ246" s="889" t="s">
        <v>3412</v>
      </c>
      <c r="AK246" s="889" t="s">
        <v>3412</v>
      </c>
      <c r="AL246" s="889" t="s">
        <v>3412</v>
      </c>
      <c r="AM246" s="889" t="s">
        <v>3412</v>
      </c>
      <c r="AN246" s="889" t="s">
        <v>3412</v>
      </c>
      <c r="AO246" s="889" t="s">
        <v>3412</v>
      </c>
      <c r="AP246" s="889" t="s">
        <v>3412</v>
      </c>
      <c r="AQ246" s="889" t="s">
        <v>3412</v>
      </c>
      <c r="AR246" s="889" t="s">
        <v>3412</v>
      </c>
      <c r="AS246" s="889" t="s">
        <v>3412</v>
      </c>
      <c r="AT246" s="889" t="s">
        <v>3412</v>
      </c>
      <c r="AU246" s="889" t="s">
        <v>3412</v>
      </c>
      <c r="AV246" s="889" t="s">
        <v>3412</v>
      </c>
      <c r="AW246" s="889" t="s">
        <v>3412</v>
      </c>
      <c r="AX246" s="889" t="s">
        <v>3412</v>
      </c>
      <c r="AY246" s="889" t="s">
        <v>3412</v>
      </c>
      <c r="AZ246" s="889" t="s">
        <v>3412</v>
      </c>
      <c r="BA246" s="889" t="s">
        <v>3412</v>
      </c>
      <c r="BB246" s="889" t="s">
        <v>3412</v>
      </c>
      <c r="BC246" s="889" t="s">
        <v>3412</v>
      </c>
      <c r="BD246" s="889" t="s">
        <v>3412</v>
      </c>
      <c r="BE246" s="889" t="s">
        <v>3412</v>
      </c>
      <c r="BF246" s="889" t="s">
        <v>3412</v>
      </c>
      <c r="BG246" s="889" t="s">
        <v>3412</v>
      </c>
      <c r="BH246" s="889" t="s">
        <v>3412</v>
      </c>
      <c r="BI246" s="889" t="s">
        <v>3412</v>
      </c>
      <c r="BJ246" s="889" t="s">
        <v>3412</v>
      </c>
      <c r="BK246" s="889" t="s">
        <v>3412</v>
      </c>
      <c r="BL246" s="889" t="s">
        <v>3412</v>
      </c>
      <c r="BM246" s="889" t="s">
        <v>3412</v>
      </c>
      <c r="BN246" s="889" t="s">
        <v>3412</v>
      </c>
    </row>
    <row r="247" spans="1:66" ht="12.75" hidden="1">
      <c r="A247" s="884"/>
      <c r="B247" s="866" t="s">
        <v>7853</v>
      </c>
      <c r="C247" s="867"/>
      <c r="D247" s="889">
        <v>0</v>
      </c>
      <c r="E247" s="889">
        <v>0</v>
      </c>
      <c r="F247" s="889">
        <v>0</v>
      </c>
      <c r="G247" s="889">
        <v>0</v>
      </c>
      <c r="H247" s="889">
        <v>0</v>
      </c>
      <c r="I247" s="889" t="s">
        <v>3412</v>
      </c>
      <c r="J247" s="889" t="s">
        <v>3412</v>
      </c>
      <c r="K247" s="889" t="s">
        <v>3412</v>
      </c>
      <c r="L247" s="889" t="s">
        <v>3412</v>
      </c>
      <c r="M247" s="889" t="s">
        <v>3412</v>
      </c>
      <c r="N247" s="889" t="s">
        <v>3412</v>
      </c>
      <c r="O247" s="889" t="s">
        <v>3412</v>
      </c>
      <c r="P247" s="889" t="s">
        <v>3412</v>
      </c>
      <c r="Q247" s="889" t="s">
        <v>3412</v>
      </c>
      <c r="R247" s="889" t="s">
        <v>3412</v>
      </c>
      <c r="S247" s="889" t="s">
        <v>3412</v>
      </c>
      <c r="T247" s="889" t="s">
        <v>3412</v>
      </c>
      <c r="U247" s="889" t="s">
        <v>3412</v>
      </c>
      <c r="V247" s="889" t="s">
        <v>3412</v>
      </c>
      <c r="W247" s="889" t="s">
        <v>3412</v>
      </c>
      <c r="X247" s="889" t="s">
        <v>3412</v>
      </c>
      <c r="Y247" s="889" t="s">
        <v>3412</v>
      </c>
      <c r="Z247" s="889" t="s">
        <v>3412</v>
      </c>
      <c r="AA247" s="889" t="s">
        <v>3412</v>
      </c>
      <c r="AB247" s="889" t="s">
        <v>3412</v>
      </c>
      <c r="AC247" s="889" t="s">
        <v>3412</v>
      </c>
      <c r="AD247" s="889" t="s">
        <v>3412</v>
      </c>
      <c r="AE247" s="889" t="s">
        <v>3412</v>
      </c>
      <c r="AF247" s="889" t="s">
        <v>3412</v>
      </c>
      <c r="AG247" s="889" t="s">
        <v>3412</v>
      </c>
      <c r="AH247" s="889" t="s">
        <v>3412</v>
      </c>
      <c r="AI247" s="889" t="s">
        <v>3412</v>
      </c>
      <c r="AJ247" s="889" t="s">
        <v>3412</v>
      </c>
      <c r="AK247" s="889" t="s">
        <v>3412</v>
      </c>
      <c r="AL247" s="889" t="s">
        <v>3412</v>
      </c>
      <c r="AM247" s="889" t="s">
        <v>3412</v>
      </c>
      <c r="AN247" s="889" t="s">
        <v>3412</v>
      </c>
      <c r="AO247" s="889" t="s">
        <v>3412</v>
      </c>
      <c r="AP247" s="889" t="s">
        <v>3412</v>
      </c>
      <c r="AQ247" s="889" t="s">
        <v>3412</v>
      </c>
      <c r="AR247" s="889" t="s">
        <v>3412</v>
      </c>
      <c r="AS247" s="889" t="s">
        <v>3412</v>
      </c>
      <c r="AT247" s="889" t="s">
        <v>3412</v>
      </c>
      <c r="AU247" s="889" t="s">
        <v>3412</v>
      </c>
      <c r="AV247" s="889" t="s">
        <v>3412</v>
      </c>
      <c r="AW247" s="889" t="s">
        <v>3412</v>
      </c>
      <c r="AX247" s="889" t="s">
        <v>3412</v>
      </c>
      <c r="AY247" s="889" t="s">
        <v>3412</v>
      </c>
      <c r="AZ247" s="889" t="s">
        <v>3412</v>
      </c>
      <c r="BA247" s="889" t="s">
        <v>3412</v>
      </c>
      <c r="BB247" s="889" t="s">
        <v>3412</v>
      </c>
      <c r="BC247" s="889" t="s">
        <v>3412</v>
      </c>
      <c r="BD247" s="889" t="s">
        <v>3412</v>
      </c>
      <c r="BE247" s="889" t="s">
        <v>3412</v>
      </c>
      <c r="BF247" s="889" t="s">
        <v>3412</v>
      </c>
      <c r="BG247" s="889" t="s">
        <v>3412</v>
      </c>
      <c r="BH247" s="889" t="s">
        <v>3412</v>
      </c>
      <c r="BI247" s="889" t="s">
        <v>3412</v>
      </c>
      <c r="BJ247" s="889" t="s">
        <v>3412</v>
      </c>
      <c r="BK247" s="889" t="s">
        <v>3412</v>
      </c>
      <c r="BL247" s="889" t="s">
        <v>3412</v>
      </c>
      <c r="BM247" s="889" t="s">
        <v>3412</v>
      </c>
      <c r="BN247" s="889" t="s">
        <v>3412</v>
      </c>
    </row>
    <row r="248" spans="1:66" ht="12.75">
      <c r="A248" s="884" t="s">
        <v>13297</v>
      </c>
      <c r="B248" s="887" t="s">
        <v>10330</v>
      </c>
      <c r="C248" s="882" t="s">
        <v>6078</v>
      </c>
      <c r="D248" s="888">
        <v>51691664033.599976</v>
      </c>
      <c r="E248" s="888">
        <v>0</v>
      </c>
      <c r="F248" s="888">
        <v>51691664033.599976</v>
      </c>
      <c r="G248" s="888">
        <v>51691664033.599976</v>
      </c>
      <c r="H248" s="888">
        <v>0</v>
      </c>
      <c r="I248" s="888" t="s">
        <v>3412</v>
      </c>
      <c r="J248" s="888" t="s">
        <v>3412</v>
      </c>
      <c r="K248" s="888" t="s">
        <v>3412</v>
      </c>
      <c r="L248" s="888" t="s">
        <v>3412</v>
      </c>
      <c r="M248" s="888" t="s">
        <v>3412</v>
      </c>
      <c r="N248" s="888" t="s">
        <v>3412</v>
      </c>
      <c r="O248" s="888" t="s">
        <v>3412</v>
      </c>
      <c r="P248" s="888" t="s">
        <v>3412</v>
      </c>
      <c r="Q248" s="888" t="s">
        <v>3412</v>
      </c>
      <c r="R248" s="888" t="s">
        <v>3412</v>
      </c>
      <c r="S248" s="888" t="s">
        <v>3412</v>
      </c>
      <c r="T248" s="888" t="s">
        <v>3412</v>
      </c>
      <c r="U248" s="888" t="s">
        <v>3412</v>
      </c>
      <c r="V248" s="888" t="s">
        <v>3412</v>
      </c>
      <c r="W248" s="888" t="s">
        <v>3412</v>
      </c>
      <c r="X248" s="888" t="s">
        <v>3412</v>
      </c>
      <c r="Y248" s="888" t="s">
        <v>3412</v>
      </c>
      <c r="Z248" s="888" t="s">
        <v>3412</v>
      </c>
      <c r="AA248" s="888" t="s">
        <v>3412</v>
      </c>
      <c r="AB248" s="888" t="s">
        <v>3412</v>
      </c>
      <c r="AC248" s="888" t="s">
        <v>3412</v>
      </c>
      <c r="AD248" s="888" t="s">
        <v>3412</v>
      </c>
      <c r="AE248" s="888" t="s">
        <v>3412</v>
      </c>
      <c r="AF248" s="888" t="s">
        <v>3412</v>
      </c>
      <c r="AG248" s="888" t="s">
        <v>3412</v>
      </c>
      <c r="AH248" s="888" t="s">
        <v>3412</v>
      </c>
      <c r="AI248" s="888" t="s">
        <v>3412</v>
      </c>
      <c r="AJ248" s="888" t="s">
        <v>3412</v>
      </c>
      <c r="AK248" s="888" t="s">
        <v>3412</v>
      </c>
      <c r="AL248" s="888" t="s">
        <v>3412</v>
      </c>
      <c r="AM248" s="888" t="s">
        <v>3412</v>
      </c>
      <c r="AN248" s="888" t="s">
        <v>3412</v>
      </c>
      <c r="AO248" s="888" t="s">
        <v>3412</v>
      </c>
      <c r="AP248" s="888" t="s">
        <v>3412</v>
      </c>
      <c r="AQ248" s="888" t="s">
        <v>3412</v>
      </c>
      <c r="AR248" s="888" t="s">
        <v>3412</v>
      </c>
      <c r="AS248" s="888" t="s">
        <v>3412</v>
      </c>
      <c r="AT248" s="888" t="s">
        <v>3412</v>
      </c>
      <c r="AU248" s="888" t="s">
        <v>3412</v>
      </c>
      <c r="AV248" s="888" t="s">
        <v>3412</v>
      </c>
      <c r="AW248" s="888" t="s">
        <v>3412</v>
      </c>
      <c r="AX248" s="888" t="s">
        <v>3412</v>
      </c>
      <c r="AY248" s="888" t="s">
        <v>3412</v>
      </c>
      <c r="AZ248" s="888" t="s">
        <v>3412</v>
      </c>
      <c r="BA248" s="888" t="s">
        <v>3412</v>
      </c>
      <c r="BB248" s="888" t="s">
        <v>3412</v>
      </c>
      <c r="BC248" s="888" t="s">
        <v>3412</v>
      </c>
      <c r="BD248" s="888" t="s">
        <v>3412</v>
      </c>
      <c r="BE248" s="888" t="s">
        <v>3412</v>
      </c>
      <c r="BF248" s="888" t="s">
        <v>3412</v>
      </c>
      <c r="BG248" s="888" t="s">
        <v>3412</v>
      </c>
      <c r="BH248" s="888" t="s">
        <v>3412</v>
      </c>
      <c r="BI248" s="888" t="s">
        <v>3412</v>
      </c>
      <c r="BJ248" s="888" t="s">
        <v>3412</v>
      </c>
      <c r="BK248" s="888" t="s">
        <v>3412</v>
      </c>
      <c r="BL248" s="888" t="s">
        <v>3412</v>
      </c>
      <c r="BM248" s="888" t="s">
        <v>3412</v>
      </c>
      <c r="BN248" s="888" t="s">
        <v>3412</v>
      </c>
    </row>
    <row r="249" spans="1:66" ht="12.75">
      <c r="A249" s="884" t="s">
        <v>13302</v>
      </c>
      <c r="B249" s="872" t="s">
        <v>10331</v>
      </c>
      <c r="C249" s="873" t="s">
        <v>6078</v>
      </c>
      <c r="D249" s="885">
        <v>5877181027</v>
      </c>
      <c r="E249" s="885">
        <v>0</v>
      </c>
      <c r="F249" s="885">
        <v>5877181027</v>
      </c>
      <c r="G249" s="885">
        <v>5877181027</v>
      </c>
      <c r="H249" s="885">
        <v>0</v>
      </c>
      <c r="I249" s="885" t="s">
        <v>3412</v>
      </c>
      <c r="J249" s="885" t="s">
        <v>3412</v>
      </c>
      <c r="K249" s="885" t="s">
        <v>3412</v>
      </c>
      <c r="L249" s="885" t="s">
        <v>3412</v>
      </c>
      <c r="M249" s="885" t="s">
        <v>3412</v>
      </c>
      <c r="N249" s="885" t="s">
        <v>3412</v>
      </c>
      <c r="O249" s="885" t="s">
        <v>3412</v>
      </c>
      <c r="P249" s="885" t="s">
        <v>3412</v>
      </c>
      <c r="Q249" s="885" t="s">
        <v>3412</v>
      </c>
      <c r="R249" s="885" t="s">
        <v>3412</v>
      </c>
      <c r="S249" s="885" t="s">
        <v>3412</v>
      </c>
      <c r="T249" s="885" t="s">
        <v>3412</v>
      </c>
      <c r="U249" s="885" t="s">
        <v>3412</v>
      </c>
      <c r="V249" s="885" t="s">
        <v>3412</v>
      </c>
      <c r="W249" s="885" t="s">
        <v>3412</v>
      </c>
      <c r="X249" s="885" t="s">
        <v>3412</v>
      </c>
      <c r="Y249" s="885" t="s">
        <v>3412</v>
      </c>
      <c r="Z249" s="885" t="s">
        <v>3412</v>
      </c>
      <c r="AA249" s="885" t="s">
        <v>3412</v>
      </c>
      <c r="AB249" s="885" t="s">
        <v>3412</v>
      </c>
      <c r="AC249" s="885" t="s">
        <v>3412</v>
      </c>
      <c r="AD249" s="885" t="s">
        <v>3412</v>
      </c>
      <c r="AE249" s="885" t="s">
        <v>3412</v>
      </c>
      <c r="AF249" s="885" t="s">
        <v>3412</v>
      </c>
      <c r="AG249" s="885" t="s">
        <v>3412</v>
      </c>
      <c r="AH249" s="885" t="s">
        <v>3412</v>
      </c>
      <c r="AI249" s="885" t="s">
        <v>3412</v>
      </c>
      <c r="AJ249" s="885" t="s">
        <v>3412</v>
      </c>
      <c r="AK249" s="885" t="s">
        <v>3412</v>
      </c>
      <c r="AL249" s="885" t="s">
        <v>3412</v>
      </c>
      <c r="AM249" s="885" t="s">
        <v>3412</v>
      </c>
      <c r="AN249" s="885" t="s">
        <v>3412</v>
      </c>
      <c r="AO249" s="885" t="s">
        <v>3412</v>
      </c>
      <c r="AP249" s="885" t="s">
        <v>3412</v>
      </c>
      <c r="AQ249" s="885" t="s">
        <v>3412</v>
      </c>
      <c r="AR249" s="885" t="s">
        <v>3412</v>
      </c>
      <c r="AS249" s="885" t="s">
        <v>3412</v>
      </c>
      <c r="AT249" s="885" t="s">
        <v>3412</v>
      </c>
      <c r="AU249" s="885" t="s">
        <v>3412</v>
      </c>
      <c r="AV249" s="885" t="s">
        <v>3412</v>
      </c>
      <c r="AW249" s="885" t="s">
        <v>3412</v>
      </c>
      <c r="AX249" s="885" t="s">
        <v>3412</v>
      </c>
      <c r="AY249" s="885" t="s">
        <v>3412</v>
      </c>
      <c r="AZ249" s="885" t="s">
        <v>3412</v>
      </c>
      <c r="BA249" s="885" t="s">
        <v>3412</v>
      </c>
      <c r="BB249" s="885" t="s">
        <v>3412</v>
      </c>
      <c r="BC249" s="885" t="s">
        <v>3412</v>
      </c>
      <c r="BD249" s="885" t="s">
        <v>3412</v>
      </c>
      <c r="BE249" s="885" t="s">
        <v>3412</v>
      </c>
      <c r="BF249" s="885" t="s">
        <v>3412</v>
      </c>
      <c r="BG249" s="885" t="s">
        <v>3412</v>
      </c>
      <c r="BH249" s="885" t="s">
        <v>3412</v>
      </c>
      <c r="BI249" s="885" t="s">
        <v>3412</v>
      </c>
      <c r="BJ249" s="885" t="s">
        <v>3412</v>
      </c>
      <c r="BK249" s="885" t="s">
        <v>3412</v>
      </c>
      <c r="BL249" s="885" t="s">
        <v>3412</v>
      </c>
      <c r="BM249" s="885" t="s">
        <v>3412</v>
      </c>
      <c r="BN249" s="885" t="s">
        <v>3412</v>
      </c>
    </row>
    <row r="250" spans="1:66" ht="12.75" hidden="1">
      <c r="A250" s="884"/>
      <c r="B250" s="866" t="s">
        <v>5628</v>
      </c>
      <c r="C250" s="867"/>
      <c r="D250" s="889">
        <v>5877181027</v>
      </c>
      <c r="E250" s="889">
        <v>0</v>
      </c>
      <c r="F250" s="889">
        <v>5877181027</v>
      </c>
      <c r="G250" s="889">
        <v>5877181027</v>
      </c>
      <c r="H250" s="889">
        <v>0</v>
      </c>
      <c r="I250" s="889" t="s">
        <v>3412</v>
      </c>
      <c r="J250" s="889" t="s">
        <v>3412</v>
      </c>
      <c r="K250" s="889" t="s">
        <v>3412</v>
      </c>
      <c r="L250" s="889" t="s">
        <v>3412</v>
      </c>
      <c r="M250" s="889" t="s">
        <v>3412</v>
      </c>
      <c r="N250" s="889" t="s">
        <v>3412</v>
      </c>
      <c r="O250" s="889" t="s">
        <v>3412</v>
      </c>
      <c r="P250" s="889" t="s">
        <v>3412</v>
      </c>
      <c r="Q250" s="889" t="s">
        <v>3412</v>
      </c>
      <c r="R250" s="889" t="s">
        <v>3412</v>
      </c>
      <c r="S250" s="889" t="s">
        <v>3412</v>
      </c>
      <c r="T250" s="889" t="s">
        <v>3412</v>
      </c>
      <c r="U250" s="889" t="s">
        <v>3412</v>
      </c>
      <c r="V250" s="889" t="s">
        <v>3412</v>
      </c>
      <c r="W250" s="889" t="s">
        <v>3412</v>
      </c>
      <c r="X250" s="889" t="s">
        <v>3412</v>
      </c>
      <c r="Y250" s="889" t="s">
        <v>3412</v>
      </c>
      <c r="Z250" s="889" t="s">
        <v>3412</v>
      </c>
      <c r="AA250" s="889" t="s">
        <v>3412</v>
      </c>
      <c r="AB250" s="889" t="s">
        <v>3412</v>
      </c>
      <c r="AC250" s="889" t="s">
        <v>3412</v>
      </c>
      <c r="AD250" s="889" t="s">
        <v>3412</v>
      </c>
      <c r="AE250" s="889" t="s">
        <v>3412</v>
      </c>
      <c r="AF250" s="889" t="s">
        <v>3412</v>
      </c>
      <c r="AG250" s="889" t="s">
        <v>3412</v>
      </c>
      <c r="AH250" s="889" t="s">
        <v>3412</v>
      </c>
      <c r="AI250" s="889" t="s">
        <v>3412</v>
      </c>
      <c r="AJ250" s="889" t="s">
        <v>3412</v>
      </c>
      <c r="AK250" s="889" t="s">
        <v>3412</v>
      </c>
      <c r="AL250" s="889" t="s">
        <v>3412</v>
      </c>
      <c r="AM250" s="889" t="s">
        <v>3412</v>
      </c>
      <c r="AN250" s="889" t="s">
        <v>3412</v>
      </c>
      <c r="AO250" s="889" t="s">
        <v>3412</v>
      </c>
      <c r="AP250" s="889" t="s">
        <v>3412</v>
      </c>
      <c r="AQ250" s="889" t="s">
        <v>3412</v>
      </c>
      <c r="AR250" s="889" t="s">
        <v>3412</v>
      </c>
      <c r="AS250" s="889" t="s">
        <v>3412</v>
      </c>
      <c r="AT250" s="889" t="s">
        <v>3412</v>
      </c>
      <c r="AU250" s="889" t="s">
        <v>3412</v>
      </c>
      <c r="AV250" s="889" t="s">
        <v>3412</v>
      </c>
      <c r="AW250" s="889" t="s">
        <v>3412</v>
      </c>
      <c r="AX250" s="889" t="s">
        <v>3412</v>
      </c>
      <c r="AY250" s="889" t="s">
        <v>3412</v>
      </c>
      <c r="AZ250" s="889" t="s">
        <v>3412</v>
      </c>
      <c r="BA250" s="889" t="s">
        <v>3412</v>
      </c>
      <c r="BB250" s="889" t="s">
        <v>3412</v>
      </c>
      <c r="BC250" s="889" t="s">
        <v>3412</v>
      </c>
      <c r="BD250" s="889" t="s">
        <v>3412</v>
      </c>
      <c r="BE250" s="889" t="s">
        <v>3412</v>
      </c>
      <c r="BF250" s="889" t="s">
        <v>3412</v>
      </c>
      <c r="BG250" s="889" t="s">
        <v>3412</v>
      </c>
      <c r="BH250" s="889" t="s">
        <v>3412</v>
      </c>
      <c r="BI250" s="889" t="s">
        <v>3412</v>
      </c>
      <c r="BJ250" s="889" t="s">
        <v>3412</v>
      </c>
      <c r="BK250" s="889" t="s">
        <v>3412</v>
      </c>
      <c r="BL250" s="889" t="s">
        <v>3412</v>
      </c>
      <c r="BM250" s="889" t="s">
        <v>3412</v>
      </c>
      <c r="BN250" s="889" t="s">
        <v>3412</v>
      </c>
    </row>
    <row r="251" spans="1:66" ht="12.75" hidden="1">
      <c r="A251" s="884"/>
      <c r="B251" s="866" t="s">
        <v>5629</v>
      </c>
      <c r="C251" s="867"/>
      <c r="D251" s="889">
        <v>0</v>
      </c>
      <c r="E251" s="889">
        <v>0</v>
      </c>
      <c r="F251" s="889">
        <v>0</v>
      </c>
      <c r="G251" s="889">
        <v>0</v>
      </c>
      <c r="H251" s="889">
        <v>0</v>
      </c>
      <c r="I251" s="889" t="s">
        <v>3412</v>
      </c>
      <c r="J251" s="889" t="s">
        <v>3412</v>
      </c>
      <c r="K251" s="889" t="s">
        <v>3412</v>
      </c>
      <c r="L251" s="889" t="s">
        <v>3412</v>
      </c>
      <c r="M251" s="889" t="s">
        <v>3412</v>
      </c>
      <c r="N251" s="889" t="s">
        <v>3412</v>
      </c>
      <c r="O251" s="889" t="s">
        <v>3412</v>
      </c>
      <c r="P251" s="889" t="s">
        <v>3412</v>
      </c>
      <c r="Q251" s="889" t="s">
        <v>3412</v>
      </c>
      <c r="R251" s="889" t="s">
        <v>3412</v>
      </c>
      <c r="S251" s="889" t="s">
        <v>3412</v>
      </c>
      <c r="T251" s="889" t="s">
        <v>3412</v>
      </c>
      <c r="U251" s="889" t="s">
        <v>3412</v>
      </c>
      <c r="V251" s="889" t="s">
        <v>3412</v>
      </c>
      <c r="W251" s="889" t="s">
        <v>3412</v>
      </c>
      <c r="X251" s="889" t="s">
        <v>3412</v>
      </c>
      <c r="Y251" s="889" t="s">
        <v>3412</v>
      </c>
      <c r="Z251" s="889" t="s">
        <v>3412</v>
      </c>
      <c r="AA251" s="889" t="s">
        <v>3412</v>
      </c>
      <c r="AB251" s="889" t="s">
        <v>3412</v>
      </c>
      <c r="AC251" s="889" t="s">
        <v>3412</v>
      </c>
      <c r="AD251" s="889" t="s">
        <v>3412</v>
      </c>
      <c r="AE251" s="889" t="s">
        <v>3412</v>
      </c>
      <c r="AF251" s="889" t="s">
        <v>3412</v>
      </c>
      <c r="AG251" s="889" t="s">
        <v>3412</v>
      </c>
      <c r="AH251" s="889" t="s">
        <v>3412</v>
      </c>
      <c r="AI251" s="889" t="s">
        <v>3412</v>
      </c>
      <c r="AJ251" s="889" t="s">
        <v>3412</v>
      </c>
      <c r="AK251" s="889" t="s">
        <v>3412</v>
      </c>
      <c r="AL251" s="889" t="s">
        <v>3412</v>
      </c>
      <c r="AM251" s="889" t="s">
        <v>3412</v>
      </c>
      <c r="AN251" s="889" t="s">
        <v>3412</v>
      </c>
      <c r="AO251" s="889" t="s">
        <v>3412</v>
      </c>
      <c r="AP251" s="889" t="s">
        <v>3412</v>
      </c>
      <c r="AQ251" s="889" t="s">
        <v>3412</v>
      </c>
      <c r="AR251" s="889" t="s">
        <v>3412</v>
      </c>
      <c r="AS251" s="889" t="s">
        <v>3412</v>
      </c>
      <c r="AT251" s="889" t="s">
        <v>3412</v>
      </c>
      <c r="AU251" s="889" t="s">
        <v>3412</v>
      </c>
      <c r="AV251" s="889" t="s">
        <v>3412</v>
      </c>
      <c r="AW251" s="889" t="s">
        <v>3412</v>
      </c>
      <c r="AX251" s="889" t="s">
        <v>3412</v>
      </c>
      <c r="AY251" s="889" t="s">
        <v>3412</v>
      </c>
      <c r="AZ251" s="889" t="s">
        <v>3412</v>
      </c>
      <c r="BA251" s="889" t="s">
        <v>3412</v>
      </c>
      <c r="BB251" s="889" t="s">
        <v>3412</v>
      </c>
      <c r="BC251" s="889" t="s">
        <v>3412</v>
      </c>
      <c r="BD251" s="889" t="s">
        <v>3412</v>
      </c>
      <c r="BE251" s="889" t="s">
        <v>3412</v>
      </c>
      <c r="BF251" s="889" t="s">
        <v>3412</v>
      </c>
      <c r="BG251" s="889" t="s">
        <v>3412</v>
      </c>
      <c r="BH251" s="889" t="s">
        <v>3412</v>
      </c>
      <c r="BI251" s="889" t="s">
        <v>3412</v>
      </c>
      <c r="BJ251" s="889" t="s">
        <v>3412</v>
      </c>
      <c r="BK251" s="889" t="s">
        <v>3412</v>
      </c>
      <c r="BL251" s="889" t="s">
        <v>3412</v>
      </c>
      <c r="BM251" s="889" t="s">
        <v>3412</v>
      </c>
      <c r="BN251" s="889" t="s">
        <v>3412</v>
      </c>
    </row>
    <row r="252" spans="1:66" ht="12.75" hidden="1">
      <c r="A252" s="884"/>
      <c r="B252" s="866" t="s">
        <v>5630</v>
      </c>
      <c r="C252" s="867"/>
      <c r="D252" s="889">
        <v>0</v>
      </c>
      <c r="E252" s="889">
        <v>0</v>
      </c>
      <c r="F252" s="889">
        <v>0</v>
      </c>
      <c r="G252" s="889">
        <v>0</v>
      </c>
      <c r="H252" s="889">
        <v>0</v>
      </c>
      <c r="I252" s="889" t="s">
        <v>3412</v>
      </c>
      <c r="J252" s="889" t="s">
        <v>3412</v>
      </c>
      <c r="K252" s="889" t="s">
        <v>3412</v>
      </c>
      <c r="L252" s="889" t="s">
        <v>3412</v>
      </c>
      <c r="M252" s="889" t="s">
        <v>3412</v>
      </c>
      <c r="N252" s="889" t="s">
        <v>3412</v>
      </c>
      <c r="O252" s="889" t="s">
        <v>3412</v>
      </c>
      <c r="P252" s="889" t="s">
        <v>3412</v>
      </c>
      <c r="Q252" s="889" t="s">
        <v>3412</v>
      </c>
      <c r="R252" s="889" t="s">
        <v>3412</v>
      </c>
      <c r="S252" s="889" t="s">
        <v>3412</v>
      </c>
      <c r="T252" s="889" t="s">
        <v>3412</v>
      </c>
      <c r="U252" s="889" t="s">
        <v>3412</v>
      </c>
      <c r="V252" s="889" t="s">
        <v>3412</v>
      </c>
      <c r="W252" s="889" t="s">
        <v>3412</v>
      </c>
      <c r="X252" s="889" t="s">
        <v>3412</v>
      </c>
      <c r="Y252" s="889" t="s">
        <v>3412</v>
      </c>
      <c r="Z252" s="889" t="s">
        <v>3412</v>
      </c>
      <c r="AA252" s="889" t="s">
        <v>3412</v>
      </c>
      <c r="AB252" s="889" t="s">
        <v>3412</v>
      </c>
      <c r="AC252" s="889" t="s">
        <v>3412</v>
      </c>
      <c r="AD252" s="889" t="s">
        <v>3412</v>
      </c>
      <c r="AE252" s="889" t="s">
        <v>3412</v>
      </c>
      <c r="AF252" s="889" t="s">
        <v>3412</v>
      </c>
      <c r="AG252" s="889" t="s">
        <v>3412</v>
      </c>
      <c r="AH252" s="889" t="s">
        <v>3412</v>
      </c>
      <c r="AI252" s="889" t="s">
        <v>3412</v>
      </c>
      <c r="AJ252" s="889" t="s">
        <v>3412</v>
      </c>
      <c r="AK252" s="889" t="s">
        <v>3412</v>
      </c>
      <c r="AL252" s="889" t="s">
        <v>3412</v>
      </c>
      <c r="AM252" s="889" t="s">
        <v>3412</v>
      </c>
      <c r="AN252" s="889" t="s">
        <v>3412</v>
      </c>
      <c r="AO252" s="889" t="s">
        <v>3412</v>
      </c>
      <c r="AP252" s="889" t="s">
        <v>3412</v>
      </c>
      <c r="AQ252" s="889" t="s">
        <v>3412</v>
      </c>
      <c r="AR252" s="889" t="s">
        <v>3412</v>
      </c>
      <c r="AS252" s="889" t="s">
        <v>3412</v>
      </c>
      <c r="AT252" s="889" t="s">
        <v>3412</v>
      </c>
      <c r="AU252" s="889" t="s">
        <v>3412</v>
      </c>
      <c r="AV252" s="889" t="s">
        <v>3412</v>
      </c>
      <c r="AW252" s="889" t="s">
        <v>3412</v>
      </c>
      <c r="AX252" s="889" t="s">
        <v>3412</v>
      </c>
      <c r="AY252" s="889" t="s">
        <v>3412</v>
      </c>
      <c r="AZ252" s="889" t="s">
        <v>3412</v>
      </c>
      <c r="BA252" s="889" t="s">
        <v>3412</v>
      </c>
      <c r="BB252" s="889" t="s">
        <v>3412</v>
      </c>
      <c r="BC252" s="889" t="s">
        <v>3412</v>
      </c>
      <c r="BD252" s="889" t="s">
        <v>3412</v>
      </c>
      <c r="BE252" s="889" t="s">
        <v>3412</v>
      </c>
      <c r="BF252" s="889" t="s">
        <v>3412</v>
      </c>
      <c r="BG252" s="889" t="s">
        <v>3412</v>
      </c>
      <c r="BH252" s="889" t="s">
        <v>3412</v>
      </c>
      <c r="BI252" s="889" t="s">
        <v>3412</v>
      </c>
      <c r="BJ252" s="889" t="s">
        <v>3412</v>
      </c>
      <c r="BK252" s="889" t="s">
        <v>3412</v>
      </c>
      <c r="BL252" s="889" t="s">
        <v>3412</v>
      </c>
      <c r="BM252" s="889" t="s">
        <v>3412</v>
      </c>
      <c r="BN252" s="889" t="s">
        <v>3412</v>
      </c>
    </row>
    <row r="253" spans="1:66" ht="12.75" hidden="1">
      <c r="A253" s="884"/>
      <c r="B253" s="866" t="s">
        <v>5631</v>
      </c>
      <c r="C253" s="867"/>
      <c r="D253" s="889">
        <v>0</v>
      </c>
      <c r="E253" s="889">
        <v>0</v>
      </c>
      <c r="F253" s="889">
        <v>0</v>
      </c>
      <c r="G253" s="889">
        <v>0</v>
      </c>
      <c r="H253" s="889">
        <v>0</v>
      </c>
      <c r="I253" s="889" t="s">
        <v>3412</v>
      </c>
      <c r="J253" s="889" t="s">
        <v>3412</v>
      </c>
      <c r="K253" s="889" t="s">
        <v>3412</v>
      </c>
      <c r="L253" s="889" t="s">
        <v>3412</v>
      </c>
      <c r="M253" s="889" t="s">
        <v>3412</v>
      </c>
      <c r="N253" s="889" t="s">
        <v>3412</v>
      </c>
      <c r="O253" s="889" t="s">
        <v>3412</v>
      </c>
      <c r="P253" s="889" t="s">
        <v>3412</v>
      </c>
      <c r="Q253" s="889" t="s">
        <v>3412</v>
      </c>
      <c r="R253" s="889" t="s">
        <v>3412</v>
      </c>
      <c r="S253" s="889" t="s">
        <v>3412</v>
      </c>
      <c r="T253" s="889" t="s">
        <v>3412</v>
      </c>
      <c r="U253" s="889" t="s">
        <v>3412</v>
      </c>
      <c r="V253" s="889" t="s">
        <v>3412</v>
      </c>
      <c r="W253" s="889" t="s">
        <v>3412</v>
      </c>
      <c r="X253" s="889" t="s">
        <v>3412</v>
      </c>
      <c r="Y253" s="889" t="s">
        <v>3412</v>
      </c>
      <c r="Z253" s="889" t="s">
        <v>3412</v>
      </c>
      <c r="AA253" s="889" t="s">
        <v>3412</v>
      </c>
      <c r="AB253" s="889" t="s">
        <v>3412</v>
      </c>
      <c r="AC253" s="889" t="s">
        <v>3412</v>
      </c>
      <c r="AD253" s="889" t="s">
        <v>3412</v>
      </c>
      <c r="AE253" s="889" t="s">
        <v>3412</v>
      </c>
      <c r="AF253" s="889" t="s">
        <v>3412</v>
      </c>
      <c r="AG253" s="889" t="s">
        <v>3412</v>
      </c>
      <c r="AH253" s="889" t="s">
        <v>3412</v>
      </c>
      <c r="AI253" s="889" t="s">
        <v>3412</v>
      </c>
      <c r="AJ253" s="889" t="s">
        <v>3412</v>
      </c>
      <c r="AK253" s="889" t="s">
        <v>3412</v>
      </c>
      <c r="AL253" s="889" t="s">
        <v>3412</v>
      </c>
      <c r="AM253" s="889" t="s">
        <v>3412</v>
      </c>
      <c r="AN253" s="889" t="s">
        <v>3412</v>
      </c>
      <c r="AO253" s="889" t="s">
        <v>3412</v>
      </c>
      <c r="AP253" s="889" t="s">
        <v>3412</v>
      </c>
      <c r="AQ253" s="889" t="s">
        <v>3412</v>
      </c>
      <c r="AR253" s="889" t="s">
        <v>3412</v>
      </c>
      <c r="AS253" s="889" t="s">
        <v>3412</v>
      </c>
      <c r="AT253" s="889" t="s">
        <v>3412</v>
      </c>
      <c r="AU253" s="889" t="s">
        <v>3412</v>
      </c>
      <c r="AV253" s="889" t="s">
        <v>3412</v>
      </c>
      <c r="AW253" s="889" t="s">
        <v>3412</v>
      </c>
      <c r="AX253" s="889" t="s">
        <v>3412</v>
      </c>
      <c r="AY253" s="889" t="s">
        <v>3412</v>
      </c>
      <c r="AZ253" s="889" t="s">
        <v>3412</v>
      </c>
      <c r="BA253" s="889" t="s">
        <v>3412</v>
      </c>
      <c r="BB253" s="889" t="s">
        <v>3412</v>
      </c>
      <c r="BC253" s="889" t="s">
        <v>3412</v>
      </c>
      <c r="BD253" s="889" t="s">
        <v>3412</v>
      </c>
      <c r="BE253" s="889" t="s">
        <v>3412</v>
      </c>
      <c r="BF253" s="889" t="s">
        <v>3412</v>
      </c>
      <c r="BG253" s="889" t="s">
        <v>3412</v>
      </c>
      <c r="BH253" s="889" t="s">
        <v>3412</v>
      </c>
      <c r="BI253" s="889" t="s">
        <v>3412</v>
      </c>
      <c r="BJ253" s="889" t="s">
        <v>3412</v>
      </c>
      <c r="BK253" s="889" t="s">
        <v>3412</v>
      </c>
      <c r="BL253" s="889" t="s">
        <v>3412</v>
      </c>
      <c r="BM253" s="889" t="s">
        <v>3412</v>
      </c>
      <c r="BN253" s="889" t="s">
        <v>3412</v>
      </c>
    </row>
    <row r="254" spans="1:66" ht="12.75" hidden="1">
      <c r="A254" s="884"/>
      <c r="B254" s="866" t="s">
        <v>1116</v>
      </c>
      <c r="C254" s="867"/>
      <c r="D254" s="889">
        <v>0</v>
      </c>
      <c r="E254" s="889">
        <v>0</v>
      </c>
      <c r="F254" s="889">
        <v>0</v>
      </c>
      <c r="G254" s="889">
        <v>0</v>
      </c>
      <c r="H254" s="889">
        <v>0</v>
      </c>
      <c r="I254" s="889" t="s">
        <v>3412</v>
      </c>
      <c r="J254" s="889" t="s">
        <v>3412</v>
      </c>
      <c r="K254" s="889" t="s">
        <v>3412</v>
      </c>
      <c r="L254" s="889" t="s">
        <v>3412</v>
      </c>
      <c r="M254" s="889" t="s">
        <v>3412</v>
      </c>
      <c r="N254" s="889" t="s">
        <v>3412</v>
      </c>
      <c r="O254" s="889" t="s">
        <v>3412</v>
      </c>
      <c r="P254" s="889" t="s">
        <v>3412</v>
      </c>
      <c r="Q254" s="889" t="s">
        <v>3412</v>
      </c>
      <c r="R254" s="889" t="s">
        <v>3412</v>
      </c>
      <c r="S254" s="889" t="s">
        <v>3412</v>
      </c>
      <c r="T254" s="889" t="s">
        <v>3412</v>
      </c>
      <c r="U254" s="889" t="s">
        <v>3412</v>
      </c>
      <c r="V254" s="889" t="s">
        <v>3412</v>
      </c>
      <c r="W254" s="889" t="s">
        <v>3412</v>
      </c>
      <c r="X254" s="889" t="s">
        <v>3412</v>
      </c>
      <c r="Y254" s="889" t="s">
        <v>3412</v>
      </c>
      <c r="Z254" s="889" t="s">
        <v>3412</v>
      </c>
      <c r="AA254" s="889" t="s">
        <v>3412</v>
      </c>
      <c r="AB254" s="889" t="s">
        <v>3412</v>
      </c>
      <c r="AC254" s="889" t="s">
        <v>3412</v>
      </c>
      <c r="AD254" s="889" t="s">
        <v>3412</v>
      </c>
      <c r="AE254" s="889" t="s">
        <v>3412</v>
      </c>
      <c r="AF254" s="889" t="s">
        <v>3412</v>
      </c>
      <c r="AG254" s="889" t="s">
        <v>3412</v>
      </c>
      <c r="AH254" s="889" t="s">
        <v>3412</v>
      </c>
      <c r="AI254" s="889" t="s">
        <v>3412</v>
      </c>
      <c r="AJ254" s="889" t="s">
        <v>3412</v>
      </c>
      <c r="AK254" s="889" t="s">
        <v>3412</v>
      </c>
      <c r="AL254" s="889" t="s">
        <v>3412</v>
      </c>
      <c r="AM254" s="889" t="s">
        <v>3412</v>
      </c>
      <c r="AN254" s="889" t="s">
        <v>3412</v>
      </c>
      <c r="AO254" s="889" t="s">
        <v>3412</v>
      </c>
      <c r="AP254" s="889" t="s">
        <v>3412</v>
      </c>
      <c r="AQ254" s="889" t="s">
        <v>3412</v>
      </c>
      <c r="AR254" s="889" t="s">
        <v>3412</v>
      </c>
      <c r="AS254" s="889" t="s">
        <v>3412</v>
      </c>
      <c r="AT254" s="889" t="s">
        <v>3412</v>
      </c>
      <c r="AU254" s="889" t="s">
        <v>3412</v>
      </c>
      <c r="AV254" s="889" t="s">
        <v>3412</v>
      </c>
      <c r="AW254" s="889" t="s">
        <v>3412</v>
      </c>
      <c r="AX254" s="889" t="s">
        <v>3412</v>
      </c>
      <c r="AY254" s="889" t="s">
        <v>3412</v>
      </c>
      <c r="AZ254" s="889" t="s">
        <v>3412</v>
      </c>
      <c r="BA254" s="889" t="s">
        <v>3412</v>
      </c>
      <c r="BB254" s="889" t="s">
        <v>3412</v>
      </c>
      <c r="BC254" s="889" t="s">
        <v>3412</v>
      </c>
      <c r="BD254" s="889" t="s">
        <v>3412</v>
      </c>
      <c r="BE254" s="889" t="s">
        <v>3412</v>
      </c>
      <c r="BF254" s="889" t="s">
        <v>3412</v>
      </c>
      <c r="BG254" s="889" t="s">
        <v>3412</v>
      </c>
      <c r="BH254" s="889" t="s">
        <v>3412</v>
      </c>
      <c r="BI254" s="889" t="s">
        <v>3412</v>
      </c>
      <c r="BJ254" s="889" t="s">
        <v>3412</v>
      </c>
      <c r="BK254" s="889" t="s">
        <v>3412</v>
      </c>
      <c r="BL254" s="889" t="s">
        <v>3412</v>
      </c>
      <c r="BM254" s="889" t="s">
        <v>3412</v>
      </c>
      <c r="BN254" s="889" t="s">
        <v>3412</v>
      </c>
    </row>
    <row r="255" spans="1:66" ht="12.75" hidden="1">
      <c r="A255" s="884"/>
      <c r="B255" s="866" t="s">
        <v>1117</v>
      </c>
      <c r="C255" s="867"/>
      <c r="D255" s="889">
        <v>0</v>
      </c>
      <c r="E255" s="889">
        <v>0</v>
      </c>
      <c r="F255" s="889">
        <v>0</v>
      </c>
      <c r="G255" s="889">
        <v>0</v>
      </c>
      <c r="H255" s="889">
        <v>0</v>
      </c>
      <c r="I255" s="889" t="s">
        <v>3412</v>
      </c>
      <c r="J255" s="889" t="s">
        <v>3412</v>
      </c>
      <c r="K255" s="889" t="s">
        <v>3412</v>
      </c>
      <c r="L255" s="889" t="s">
        <v>3412</v>
      </c>
      <c r="M255" s="889" t="s">
        <v>3412</v>
      </c>
      <c r="N255" s="889" t="s">
        <v>3412</v>
      </c>
      <c r="O255" s="889" t="s">
        <v>3412</v>
      </c>
      <c r="P255" s="889" t="s">
        <v>3412</v>
      </c>
      <c r="Q255" s="889" t="s">
        <v>3412</v>
      </c>
      <c r="R255" s="889" t="s">
        <v>3412</v>
      </c>
      <c r="S255" s="889" t="s">
        <v>3412</v>
      </c>
      <c r="T255" s="889" t="s">
        <v>3412</v>
      </c>
      <c r="U255" s="889" t="s">
        <v>3412</v>
      </c>
      <c r="V255" s="889" t="s">
        <v>3412</v>
      </c>
      <c r="W255" s="889" t="s">
        <v>3412</v>
      </c>
      <c r="X255" s="889" t="s">
        <v>3412</v>
      </c>
      <c r="Y255" s="889" t="s">
        <v>3412</v>
      </c>
      <c r="Z255" s="889" t="s">
        <v>3412</v>
      </c>
      <c r="AA255" s="889" t="s">
        <v>3412</v>
      </c>
      <c r="AB255" s="889" t="s">
        <v>3412</v>
      </c>
      <c r="AC255" s="889" t="s">
        <v>3412</v>
      </c>
      <c r="AD255" s="889" t="s">
        <v>3412</v>
      </c>
      <c r="AE255" s="889" t="s">
        <v>3412</v>
      </c>
      <c r="AF255" s="889" t="s">
        <v>3412</v>
      </c>
      <c r="AG255" s="889" t="s">
        <v>3412</v>
      </c>
      <c r="AH255" s="889" t="s">
        <v>3412</v>
      </c>
      <c r="AI255" s="889" t="s">
        <v>3412</v>
      </c>
      <c r="AJ255" s="889" t="s">
        <v>3412</v>
      </c>
      <c r="AK255" s="889" t="s">
        <v>3412</v>
      </c>
      <c r="AL255" s="889" t="s">
        <v>3412</v>
      </c>
      <c r="AM255" s="889" t="s">
        <v>3412</v>
      </c>
      <c r="AN255" s="889" t="s">
        <v>3412</v>
      </c>
      <c r="AO255" s="889" t="s">
        <v>3412</v>
      </c>
      <c r="AP255" s="889" t="s">
        <v>3412</v>
      </c>
      <c r="AQ255" s="889" t="s">
        <v>3412</v>
      </c>
      <c r="AR255" s="889" t="s">
        <v>3412</v>
      </c>
      <c r="AS255" s="889" t="s">
        <v>3412</v>
      </c>
      <c r="AT255" s="889" t="s">
        <v>3412</v>
      </c>
      <c r="AU255" s="889" t="s">
        <v>3412</v>
      </c>
      <c r="AV255" s="889" t="s">
        <v>3412</v>
      </c>
      <c r="AW255" s="889" t="s">
        <v>3412</v>
      </c>
      <c r="AX255" s="889" t="s">
        <v>3412</v>
      </c>
      <c r="AY255" s="889" t="s">
        <v>3412</v>
      </c>
      <c r="AZ255" s="889" t="s">
        <v>3412</v>
      </c>
      <c r="BA255" s="889" t="s">
        <v>3412</v>
      </c>
      <c r="BB255" s="889" t="s">
        <v>3412</v>
      </c>
      <c r="BC255" s="889" t="s">
        <v>3412</v>
      </c>
      <c r="BD255" s="889" t="s">
        <v>3412</v>
      </c>
      <c r="BE255" s="889" t="s">
        <v>3412</v>
      </c>
      <c r="BF255" s="889" t="s">
        <v>3412</v>
      </c>
      <c r="BG255" s="889" t="s">
        <v>3412</v>
      </c>
      <c r="BH255" s="889" t="s">
        <v>3412</v>
      </c>
      <c r="BI255" s="889" t="s">
        <v>3412</v>
      </c>
      <c r="BJ255" s="889" t="s">
        <v>3412</v>
      </c>
      <c r="BK255" s="889" t="s">
        <v>3412</v>
      </c>
      <c r="BL255" s="889" t="s">
        <v>3412</v>
      </c>
      <c r="BM255" s="889" t="s">
        <v>3412</v>
      </c>
      <c r="BN255" s="889" t="s">
        <v>3412</v>
      </c>
    </row>
    <row r="256" spans="1:66" ht="12.75" hidden="1">
      <c r="A256" s="884"/>
      <c r="B256" s="866" t="s">
        <v>1118</v>
      </c>
      <c r="C256" s="867"/>
      <c r="D256" s="889">
        <v>0</v>
      </c>
      <c r="E256" s="889">
        <v>0</v>
      </c>
      <c r="F256" s="889">
        <v>0</v>
      </c>
      <c r="G256" s="889">
        <v>0</v>
      </c>
      <c r="H256" s="889">
        <v>0</v>
      </c>
      <c r="I256" s="889" t="s">
        <v>3412</v>
      </c>
      <c r="J256" s="889" t="s">
        <v>3412</v>
      </c>
      <c r="K256" s="889" t="s">
        <v>3412</v>
      </c>
      <c r="L256" s="889" t="s">
        <v>3412</v>
      </c>
      <c r="M256" s="889" t="s">
        <v>3412</v>
      </c>
      <c r="N256" s="889" t="s">
        <v>3412</v>
      </c>
      <c r="O256" s="889" t="s">
        <v>3412</v>
      </c>
      <c r="P256" s="889" t="s">
        <v>3412</v>
      </c>
      <c r="Q256" s="889" t="s">
        <v>3412</v>
      </c>
      <c r="R256" s="889" t="s">
        <v>3412</v>
      </c>
      <c r="S256" s="889" t="s">
        <v>3412</v>
      </c>
      <c r="T256" s="889" t="s">
        <v>3412</v>
      </c>
      <c r="U256" s="889" t="s">
        <v>3412</v>
      </c>
      <c r="V256" s="889" t="s">
        <v>3412</v>
      </c>
      <c r="W256" s="889" t="s">
        <v>3412</v>
      </c>
      <c r="X256" s="889" t="s">
        <v>3412</v>
      </c>
      <c r="Y256" s="889" t="s">
        <v>3412</v>
      </c>
      <c r="Z256" s="889" t="s">
        <v>3412</v>
      </c>
      <c r="AA256" s="889" t="s">
        <v>3412</v>
      </c>
      <c r="AB256" s="889" t="s">
        <v>3412</v>
      </c>
      <c r="AC256" s="889" t="s">
        <v>3412</v>
      </c>
      <c r="AD256" s="889" t="s">
        <v>3412</v>
      </c>
      <c r="AE256" s="889" t="s">
        <v>3412</v>
      </c>
      <c r="AF256" s="889" t="s">
        <v>3412</v>
      </c>
      <c r="AG256" s="889" t="s">
        <v>3412</v>
      </c>
      <c r="AH256" s="889" t="s">
        <v>3412</v>
      </c>
      <c r="AI256" s="889" t="s">
        <v>3412</v>
      </c>
      <c r="AJ256" s="889" t="s">
        <v>3412</v>
      </c>
      <c r="AK256" s="889" t="s">
        <v>3412</v>
      </c>
      <c r="AL256" s="889" t="s">
        <v>3412</v>
      </c>
      <c r="AM256" s="889" t="s">
        <v>3412</v>
      </c>
      <c r="AN256" s="889" t="s">
        <v>3412</v>
      </c>
      <c r="AO256" s="889" t="s">
        <v>3412</v>
      </c>
      <c r="AP256" s="889" t="s">
        <v>3412</v>
      </c>
      <c r="AQ256" s="889" t="s">
        <v>3412</v>
      </c>
      <c r="AR256" s="889" t="s">
        <v>3412</v>
      </c>
      <c r="AS256" s="889" t="s">
        <v>3412</v>
      </c>
      <c r="AT256" s="889" t="s">
        <v>3412</v>
      </c>
      <c r="AU256" s="889" t="s">
        <v>3412</v>
      </c>
      <c r="AV256" s="889" t="s">
        <v>3412</v>
      </c>
      <c r="AW256" s="889" t="s">
        <v>3412</v>
      </c>
      <c r="AX256" s="889" t="s">
        <v>3412</v>
      </c>
      <c r="AY256" s="889" t="s">
        <v>3412</v>
      </c>
      <c r="AZ256" s="889" t="s">
        <v>3412</v>
      </c>
      <c r="BA256" s="889" t="s">
        <v>3412</v>
      </c>
      <c r="BB256" s="889" t="s">
        <v>3412</v>
      </c>
      <c r="BC256" s="889" t="s">
        <v>3412</v>
      </c>
      <c r="BD256" s="889" t="s">
        <v>3412</v>
      </c>
      <c r="BE256" s="889" t="s">
        <v>3412</v>
      </c>
      <c r="BF256" s="889" t="s">
        <v>3412</v>
      </c>
      <c r="BG256" s="889" t="s">
        <v>3412</v>
      </c>
      <c r="BH256" s="889" t="s">
        <v>3412</v>
      </c>
      <c r="BI256" s="889" t="s">
        <v>3412</v>
      </c>
      <c r="BJ256" s="889" t="s">
        <v>3412</v>
      </c>
      <c r="BK256" s="889" t="s">
        <v>3412</v>
      </c>
      <c r="BL256" s="889" t="s">
        <v>3412</v>
      </c>
      <c r="BM256" s="889" t="s">
        <v>3412</v>
      </c>
      <c r="BN256" s="889" t="s">
        <v>3412</v>
      </c>
    </row>
    <row r="257" spans="1:66" ht="12.75" hidden="1">
      <c r="A257" s="884"/>
      <c r="B257" s="866" t="s">
        <v>1119</v>
      </c>
      <c r="C257" s="867"/>
      <c r="D257" s="889">
        <v>0</v>
      </c>
      <c r="E257" s="889">
        <v>0</v>
      </c>
      <c r="F257" s="889">
        <v>0</v>
      </c>
      <c r="G257" s="889">
        <v>0</v>
      </c>
      <c r="H257" s="889">
        <v>0</v>
      </c>
      <c r="I257" s="889" t="s">
        <v>3412</v>
      </c>
      <c r="J257" s="889" t="s">
        <v>3412</v>
      </c>
      <c r="K257" s="889" t="s">
        <v>3412</v>
      </c>
      <c r="L257" s="889" t="s">
        <v>3412</v>
      </c>
      <c r="M257" s="889" t="s">
        <v>3412</v>
      </c>
      <c r="N257" s="889" t="s">
        <v>3412</v>
      </c>
      <c r="O257" s="889" t="s">
        <v>3412</v>
      </c>
      <c r="P257" s="889" t="s">
        <v>3412</v>
      </c>
      <c r="Q257" s="889" t="s">
        <v>3412</v>
      </c>
      <c r="R257" s="889" t="s">
        <v>3412</v>
      </c>
      <c r="S257" s="889" t="s">
        <v>3412</v>
      </c>
      <c r="T257" s="889" t="s">
        <v>3412</v>
      </c>
      <c r="U257" s="889" t="s">
        <v>3412</v>
      </c>
      <c r="V257" s="889" t="s">
        <v>3412</v>
      </c>
      <c r="W257" s="889" t="s">
        <v>3412</v>
      </c>
      <c r="X257" s="889" t="s">
        <v>3412</v>
      </c>
      <c r="Y257" s="889" t="s">
        <v>3412</v>
      </c>
      <c r="Z257" s="889" t="s">
        <v>3412</v>
      </c>
      <c r="AA257" s="889" t="s">
        <v>3412</v>
      </c>
      <c r="AB257" s="889" t="s">
        <v>3412</v>
      </c>
      <c r="AC257" s="889" t="s">
        <v>3412</v>
      </c>
      <c r="AD257" s="889" t="s">
        <v>3412</v>
      </c>
      <c r="AE257" s="889" t="s">
        <v>3412</v>
      </c>
      <c r="AF257" s="889" t="s">
        <v>3412</v>
      </c>
      <c r="AG257" s="889" t="s">
        <v>3412</v>
      </c>
      <c r="AH257" s="889" t="s">
        <v>3412</v>
      </c>
      <c r="AI257" s="889" t="s">
        <v>3412</v>
      </c>
      <c r="AJ257" s="889" t="s">
        <v>3412</v>
      </c>
      <c r="AK257" s="889" t="s">
        <v>3412</v>
      </c>
      <c r="AL257" s="889" t="s">
        <v>3412</v>
      </c>
      <c r="AM257" s="889" t="s">
        <v>3412</v>
      </c>
      <c r="AN257" s="889" t="s">
        <v>3412</v>
      </c>
      <c r="AO257" s="889" t="s">
        <v>3412</v>
      </c>
      <c r="AP257" s="889" t="s">
        <v>3412</v>
      </c>
      <c r="AQ257" s="889" t="s">
        <v>3412</v>
      </c>
      <c r="AR257" s="889" t="s">
        <v>3412</v>
      </c>
      <c r="AS257" s="889" t="s">
        <v>3412</v>
      </c>
      <c r="AT257" s="889" t="s">
        <v>3412</v>
      </c>
      <c r="AU257" s="889" t="s">
        <v>3412</v>
      </c>
      <c r="AV257" s="889" t="s">
        <v>3412</v>
      </c>
      <c r="AW257" s="889" t="s">
        <v>3412</v>
      </c>
      <c r="AX257" s="889" t="s">
        <v>3412</v>
      </c>
      <c r="AY257" s="889" t="s">
        <v>3412</v>
      </c>
      <c r="AZ257" s="889" t="s">
        <v>3412</v>
      </c>
      <c r="BA257" s="889" t="s">
        <v>3412</v>
      </c>
      <c r="BB257" s="889" t="s">
        <v>3412</v>
      </c>
      <c r="BC257" s="889" t="s">
        <v>3412</v>
      </c>
      <c r="BD257" s="889" t="s">
        <v>3412</v>
      </c>
      <c r="BE257" s="889" t="s">
        <v>3412</v>
      </c>
      <c r="BF257" s="889" t="s">
        <v>3412</v>
      </c>
      <c r="BG257" s="889" t="s">
        <v>3412</v>
      </c>
      <c r="BH257" s="889" t="s">
        <v>3412</v>
      </c>
      <c r="BI257" s="889" t="s">
        <v>3412</v>
      </c>
      <c r="BJ257" s="889" t="s">
        <v>3412</v>
      </c>
      <c r="BK257" s="889" t="s">
        <v>3412</v>
      </c>
      <c r="BL257" s="889" t="s">
        <v>3412</v>
      </c>
      <c r="BM257" s="889" t="s">
        <v>3412</v>
      </c>
      <c r="BN257" s="889" t="s">
        <v>3412</v>
      </c>
    </row>
    <row r="258" spans="1:66" ht="12.75">
      <c r="A258" s="884" t="s">
        <v>11925</v>
      </c>
      <c r="B258" s="872" t="s">
        <v>10332</v>
      </c>
      <c r="C258" s="873" t="s">
        <v>6078</v>
      </c>
      <c r="D258" s="885">
        <v>17243642164.400002</v>
      </c>
      <c r="E258" s="885">
        <v>0</v>
      </c>
      <c r="F258" s="885">
        <v>17243642164.400002</v>
      </c>
      <c r="G258" s="885">
        <v>17243642164.400002</v>
      </c>
      <c r="H258" s="885">
        <v>0</v>
      </c>
      <c r="I258" s="885" t="s">
        <v>3412</v>
      </c>
      <c r="J258" s="885" t="s">
        <v>3412</v>
      </c>
      <c r="K258" s="885" t="s">
        <v>3412</v>
      </c>
      <c r="L258" s="885" t="s">
        <v>3412</v>
      </c>
      <c r="M258" s="885" t="s">
        <v>3412</v>
      </c>
      <c r="N258" s="885" t="s">
        <v>3412</v>
      </c>
      <c r="O258" s="885" t="s">
        <v>3412</v>
      </c>
      <c r="P258" s="885" t="s">
        <v>3412</v>
      </c>
      <c r="Q258" s="885" t="s">
        <v>3412</v>
      </c>
      <c r="R258" s="885" t="s">
        <v>3412</v>
      </c>
      <c r="S258" s="885" t="s">
        <v>3412</v>
      </c>
      <c r="T258" s="885" t="s">
        <v>3412</v>
      </c>
      <c r="U258" s="885" t="s">
        <v>3412</v>
      </c>
      <c r="V258" s="885" t="s">
        <v>3412</v>
      </c>
      <c r="W258" s="885" t="s">
        <v>3412</v>
      </c>
      <c r="X258" s="885" t="s">
        <v>3412</v>
      </c>
      <c r="Y258" s="885" t="s">
        <v>3412</v>
      </c>
      <c r="Z258" s="885" t="s">
        <v>3412</v>
      </c>
      <c r="AA258" s="885" t="s">
        <v>3412</v>
      </c>
      <c r="AB258" s="885" t="s">
        <v>3412</v>
      </c>
      <c r="AC258" s="885" t="s">
        <v>3412</v>
      </c>
      <c r="AD258" s="885" t="s">
        <v>3412</v>
      </c>
      <c r="AE258" s="885" t="s">
        <v>3412</v>
      </c>
      <c r="AF258" s="885" t="s">
        <v>3412</v>
      </c>
      <c r="AG258" s="885" t="s">
        <v>3412</v>
      </c>
      <c r="AH258" s="885" t="s">
        <v>3412</v>
      </c>
      <c r="AI258" s="885" t="s">
        <v>3412</v>
      </c>
      <c r="AJ258" s="885" t="s">
        <v>3412</v>
      </c>
      <c r="AK258" s="885" t="s">
        <v>3412</v>
      </c>
      <c r="AL258" s="885" t="s">
        <v>3412</v>
      </c>
      <c r="AM258" s="885" t="s">
        <v>3412</v>
      </c>
      <c r="AN258" s="885" t="s">
        <v>3412</v>
      </c>
      <c r="AO258" s="885" t="s">
        <v>3412</v>
      </c>
      <c r="AP258" s="885" t="s">
        <v>3412</v>
      </c>
      <c r="AQ258" s="885" t="s">
        <v>3412</v>
      </c>
      <c r="AR258" s="885" t="s">
        <v>3412</v>
      </c>
      <c r="AS258" s="885" t="s">
        <v>3412</v>
      </c>
      <c r="AT258" s="885" t="s">
        <v>3412</v>
      </c>
      <c r="AU258" s="885" t="s">
        <v>3412</v>
      </c>
      <c r="AV258" s="885" t="s">
        <v>3412</v>
      </c>
      <c r="AW258" s="885" t="s">
        <v>3412</v>
      </c>
      <c r="AX258" s="885" t="s">
        <v>3412</v>
      </c>
      <c r="AY258" s="885" t="s">
        <v>3412</v>
      </c>
      <c r="AZ258" s="885" t="s">
        <v>3412</v>
      </c>
      <c r="BA258" s="885" t="s">
        <v>3412</v>
      </c>
      <c r="BB258" s="885" t="s">
        <v>3412</v>
      </c>
      <c r="BC258" s="885" t="s">
        <v>3412</v>
      </c>
      <c r="BD258" s="885" t="s">
        <v>3412</v>
      </c>
      <c r="BE258" s="885" t="s">
        <v>3412</v>
      </c>
      <c r="BF258" s="885" t="s">
        <v>3412</v>
      </c>
      <c r="BG258" s="885" t="s">
        <v>3412</v>
      </c>
      <c r="BH258" s="885" t="s">
        <v>3412</v>
      </c>
      <c r="BI258" s="885" t="s">
        <v>3412</v>
      </c>
      <c r="BJ258" s="885" t="s">
        <v>3412</v>
      </c>
      <c r="BK258" s="885" t="s">
        <v>3412</v>
      </c>
      <c r="BL258" s="885" t="s">
        <v>3412</v>
      </c>
      <c r="BM258" s="885" t="s">
        <v>3412</v>
      </c>
      <c r="BN258" s="885" t="s">
        <v>3412</v>
      </c>
    </row>
    <row r="259" spans="1:66" ht="12.75" hidden="1">
      <c r="A259" s="890"/>
      <c r="B259" s="866" t="s">
        <v>1120</v>
      </c>
      <c r="C259" s="867"/>
      <c r="D259" s="889">
        <v>17243642164.400002</v>
      </c>
      <c r="E259" s="889">
        <v>0</v>
      </c>
      <c r="F259" s="889">
        <v>17243642164.400002</v>
      </c>
      <c r="G259" s="889">
        <v>17243642164.400002</v>
      </c>
      <c r="H259" s="889">
        <v>0</v>
      </c>
      <c r="I259" s="889" t="s">
        <v>3412</v>
      </c>
      <c r="J259" s="889" t="s">
        <v>3412</v>
      </c>
      <c r="K259" s="889" t="s">
        <v>3412</v>
      </c>
      <c r="L259" s="889" t="s">
        <v>3412</v>
      </c>
      <c r="M259" s="889" t="s">
        <v>3412</v>
      </c>
      <c r="N259" s="889" t="s">
        <v>3412</v>
      </c>
      <c r="O259" s="889" t="s">
        <v>3412</v>
      </c>
      <c r="P259" s="889" t="s">
        <v>3412</v>
      </c>
      <c r="Q259" s="889" t="s">
        <v>3412</v>
      </c>
      <c r="R259" s="889" t="s">
        <v>3412</v>
      </c>
      <c r="S259" s="889" t="s">
        <v>3412</v>
      </c>
      <c r="T259" s="889" t="s">
        <v>3412</v>
      </c>
      <c r="U259" s="889" t="s">
        <v>3412</v>
      </c>
      <c r="V259" s="889" t="s">
        <v>3412</v>
      </c>
      <c r="W259" s="889" t="s">
        <v>3412</v>
      </c>
      <c r="X259" s="889" t="s">
        <v>3412</v>
      </c>
      <c r="Y259" s="889" t="s">
        <v>3412</v>
      </c>
      <c r="Z259" s="889" t="s">
        <v>3412</v>
      </c>
      <c r="AA259" s="889" t="s">
        <v>3412</v>
      </c>
      <c r="AB259" s="889" t="s">
        <v>3412</v>
      </c>
      <c r="AC259" s="889" t="s">
        <v>3412</v>
      </c>
      <c r="AD259" s="889" t="s">
        <v>3412</v>
      </c>
      <c r="AE259" s="889" t="s">
        <v>3412</v>
      </c>
      <c r="AF259" s="889" t="s">
        <v>3412</v>
      </c>
      <c r="AG259" s="889" t="s">
        <v>3412</v>
      </c>
      <c r="AH259" s="889" t="s">
        <v>3412</v>
      </c>
      <c r="AI259" s="889" t="s">
        <v>3412</v>
      </c>
      <c r="AJ259" s="889" t="s">
        <v>3412</v>
      </c>
      <c r="AK259" s="889" t="s">
        <v>3412</v>
      </c>
      <c r="AL259" s="889" t="s">
        <v>3412</v>
      </c>
      <c r="AM259" s="889" t="s">
        <v>3412</v>
      </c>
      <c r="AN259" s="889" t="s">
        <v>3412</v>
      </c>
      <c r="AO259" s="889" t="s">
        <v>3412</v>
      </c>
      <c r="AP259" s="889" t="s">
        <v>3412</v>
      </c>
      <c r="AQ259" s="889" t="s">
        <v>3412</v>
      </c>
      <c r="AR259" s="889" t="s">
        <v>3412</v>
      </c>
      <c r="AS259" s="889" t="s">
        <v>3412</v>
      </c>
      <c r="AT259" s="889" t="s">
        <v>3412</v>
      </c>
      <c r="AU259" s="889" t="s">
        <v>3412</v>
      </c>
      <c r="AV259" s="889" t="s">
        <v>3412</v>
      </c>
      <c r="AW259" s="889" t="s">
        <v>3412</v>
      </c>
      <c r="AX259" s="889" t="s">
        <v>3412</v>
      </c>
      <c r="AY259" s="889" t="s">
        <v>3412</v>
      </c>
      <c r="AZ259" s="889" t="s">
        <v>3412</v>
      </c>
      <c r="BA259" s="889" t="s">
        <v>3412</v>
      </c>
      <c r="BB259" s="889" t="s">
        <v>3412</v>
      </c>
      <c r="BC259" s="889" t="s">
        <v>3412</v>
      </c>
      <c r="BD259" s="889" t="s">
        <v>3412</v>
      </c>
      <c r="BE259" s="889" t="s">
        <v>3412</v>
      </c>
      <c r="BF259" s="889" t="s">
        <v>3412</v>
      </c>
      <c r="BG259" s="889" t="s">
        <v>3412</v>
      </c>
      <c r="BH259" s="889" t="s">
        <v>3412</v>
      </c>
      <c r="BI259" s="889" t="s">
        <v>3412</v>
      </c>
      <c r="BJ259" s="889" t="s">
        <v>3412</v>
      </c>
      <c r="BK259" s="889" t="s">
        <v>3412</v>
      </c>
      <c r="BL259" s="889" t="s">
        <v>3412</v>
      </c>
      <c r="BM259" s="889" t="s">
        <v>3412</v>
      </c>
      <c r="BN259" s="889" t="s">
        <v>3412</v>
      </c>
    </row>
    <row r="260" spans="1:66" ht="12.75" hidden="1">
      <c r="A260" s="890"/>
      <c r="B260" s="866" t="s">
        <v>7855</v>
      </c>
      <c r="C260" s="867"/>
      <c r="D260" s="889">
        <v>0</v>
      </c>
      <c r="E260" s="889">
        <v>0</v>
      </c>
      <c r="F260" s="889">
        <v>0</v>
      </c>
      <c r="G260" s="889">
        <v>0</v>
      </c>
      <c r="H260" s="889">
        <v>0</v>
      </c>
      <c r="I260" s="889" t="s">
        <v>3412</v>
      </c>
      <c r="J260" s="889" t="s">
        <v>3412</v>
      </c>
      <c r="K260" s="889" t="s">
        <v>3412</v>
      </c>
      <c r="L260" s="889" t="s">
        <v>3412</v>
      </c>
      <c r="M260" s="889" t="s">
        <v>3412</v>
      </c>
      <c r="N260" s="889" t="s">
        <v>3412</v>
      </c>
      <c r="O260" s="889" t="s">
        <v>3412</v>
      </c>
      <c r="P260" s="889" t="s">
        <v>3412</v>
      </c>
      <c r="Q260" s="889" t="s">
        <v>3412</v>
      </c>
      <c r="R260" s="889" t="s">
        <v>3412</v>
      </c>
      <c r="S260" s="889" t="s">
        <v>3412</v>
      </c>
      <c r="T260" s="889" t="s">
        <v>3412</v>
      </c>
      <c r="U260" s="889" t="s">
        <v>3412</v>
      </c>
      <c r="V260" s="889" t="s">
        <v>3412</v>
      </c>
      <c r="W260" s="889" t="s">
        <v>3412</v>
      </c>
      <c r="X260" s="889" t="s">
        <v>3412</v>
      </c>
      <c r="Y260" s="889" t="s">
        <v>3412</v>
      </c>
      <c r="Z260" s="889" t="s">
        <v>3412</v>
      </c>
      <c r="AA260" s="889" t="s">
        <v>3412</v>
      </c>
      <c r="AB260" s="889" t="s">
        <v>3412</v>
      </c>
      <c r="AC260" s="889" t="s">
        <v>3412</v>
      </c>
      <c r="AD260" s="889" t="s">
        <v>3412</v>
      </c>
      <c r="AE260" s="889" t="s">
        <v>3412</v>
      </c>
      <c r="AF260" s="889" t="s">
        <v>3412</v>
      </c>
      <c r="AG260" s="889" t="s">
        <v>3412</v>
      </c>
      <c r="AH260" s="889" t="s">
        <v>3412</v>
      </c>
      <c r="AI260" s="889" t="s">
        <v>3412</v>
      </c>
      <c r="AJ260" s="889" t="s">
        <v>3412</v>
      </c>
      <c r="AK260" s="889" t="s">
        <v>3412</v>
      </c>
      <c r="AL260" s="889" t="s">
        <v>3412</v>
      </c>
      <c r="AM260" s="889" t="s">
        <v>3412</v>
      </c>
      <c r="AN260" s="889" t="s">
        <v>3412</v>
      </c>
      <c r="AO260" s="889" t="s">
        <v>3412</v>
      </c>
      <c r="AP260" s="889" t="s">
        <v>3412</v>
      </c>
      <c r="AQ260" s="889" t="s">
        <v>3412</v>
      </c>
      <c r="AR260" s="889" t="s">
        <v>3412</v>
      </c>
      <c r="AS260" s="889" t="s">
        <v>3412</v>
      </c>
      <c r="AT260" s="889" t="s">
        <v>3412</v>
      </c>
      <c r="AU260" s="889" t="s">
        <v>3412</v>
      </c>
      <c r="AV260" s="889" t="s">
        <v>3412</v>
      </c>
      <c r="AW260" s="889" t="s">
        <v>3412</v>
      </c>
      <c r="AX260" s="889" t="s">
        <v>3412</v>
      </c>
      <c r="AY260" s="889" t="s">
        <v>3412</v>
      </c>
      <c r="AZ260" s="889" t="s">
        <v>3412</v>
      </c>
      <c r="BA260" s="889" t="s">
        <v>3412</v>
      </c>
      <c r="BB260" s="889" t="s">
        <v>3412</v>
      </c>
      <c r="BC260" s="889" t="s">
        <v>3412</v>
      </c>
      <c r="BD260" s="889" t="s">
        <v>3412</v>
      </c>
      <c r="BE260" s="889" t="s">
        <v>3412</v>
      </c>
      <c r="BF260" s="889" t="s">
        <v>3412</v>
      </c>
      <c r="BG260" s="889" t="s">
        <v>3412</v>
      </c>
      <c r="BH260" s="889" t="s">
        <v>3412</v>
      </c>
      <c r="BI260" s="889" t="s">
        <v>3412</v>
      </c>
      <c r="BJ260" s="889" t="s">
        <v>3412</v>
      </c>
      <c r="BK260" s="889" t="s">
        <v>3412</v>
      </c>
      <c r="BL260" s="889" t="s">
        <v>3412</v>
      </c>
      <c r="BM260" s="889" t="s">
        <v>3412</v>
      </c>
      <c r="BN260" s="889" t="s">
        <v>3412</v>
      </c>
    </row>
    <row r="261" spans="1:66" ht="12.75" hidden="1">
      <c r="A261" s="890"/>
      <c r="B261" s="866" t="s">
        <v>1091</v>
      </c>
      <c r="C261" s="867"/>
      <c r="D261" s="889">
        <v>0</v>
      </c>
      <c r="E261" s="889">
        <v>0</v>
      </c>
      <c r="F261" s="889">
        <v>0</v>
      </c>
      <c r="G261" s="889">
        <v>0</v>
      </c>
      <c r="H261" s="889">
        <v>0</v>
      </c>
      <c r="I261" s="889" t="s">
        <v>3412</v>
      </c>
      <c r="J261" s="889" t="s">
        <v>3412</v>
      </c>
      <c r="K261" s="889" t="s">
        <v>3412</v>
      </c>
      <c r="L261" s="889" t="s">
        <v>3412</v>
      </c>
      <c r="M261" s="889" t="s">
        <v>3412</v>
      </c>
      <c r="N261" s="889" t="s">
        <v>3412</v>
      </c>
      <c r="O261" s="889" t="s">
        <v>3412</v>
      </c>
      <c r="P261" s="889" t="s">
        <v>3412</v>
      </c>
      <c r="Q261" s="889" t="s">
        <v>3412</v>
      </c>
      <c r="R261" s="889" t="s">
        <v>3412</v>
      </c>
      <c r="S261" s="889" t="s">
        <v>3412</v>
      </c>
      <c r="T261" s="889" t="s">
        <v>3412</v>
      </c>
      <c r="U261" s="889" t="s">
        <v>3412</v>
      </c>
      <c r="V261" s="889" t="s">
        <v>3412</v>
      </c>
      <c r="W261" s="889" t="s">
        <v>3412</v>
      </c>
      <c r="X261" s="889" t="s">
        <v>3412</v>
      </c>
      <c r="Y261" s="889" t="s">
        <v>3412</v>
      </c>
      <c r="Z261" s="889" t="s">
        <v>3412</v>
      </c>
      <c r="AA261" s="889" t="s">
        <v>3412</v>
      </c>
      <c r="AB261" s="889" t="s">
        <v>3412</v>
      </c>
      <c r="AC261" s="889" t="s">
        <v>3412</v>
      </c>
      <c r="AD261" s="889" t="s">
        <v>3412</v>
      </c>
      <c r="AE261" s="889" t="s">
        <v>3412</v>
      </c>
      <c r="AF261" s="889" t="s">
        <v>3412</v>
      </c>
      <c r="AG261" s="889" t="s">
        <v>3412</v>
      </c>
      <c r="AH261" s="889" t="s">
        <v>3412</v>
      </c>
      <c r="AI261" s="889" t="s">
        <v>3412</v>
      </c>
      <c r="AJ261" s="889" t="s">
        <v>3412</v>
      </c>
      <c r="AK261" s="889" t="s">
        <v>3412</v>
      </c>
      <c r="AL261" s="889" t="s">
        <v>3412</v>
      </c>
      <c r="AM261" s="889" t="s">
        <v>3412</v>
      </c>
      <c r="AN261" s="889" t="s">
        <v>3412</v>
      </c>
      <c r="AO261" s="889" t="s">
        <v>3412</v>
      </c>
      <c r="AP261" s="889" t="s">
        <v>3412</v>
      </c>
      <c r="AQ261" s="889" t="s">
        <v>3412</v>
      </c>
      <c r="AR261" s="889" t="s">
        <v>3412</v>
      </c>
      <c r="AS261" s="889" t="s">
        <v>3412</v>
      </c>
      <c r="AT261" s="889" t="s">
        <v>3412</v>
      </c>
      <c r="AU261" s="889" t="s">
        <v>3412</v>
      </c>
      <c r="AV261" s="889" t="s">
        <v>3412</v>
      </c>
      <c r="AW261" s="889" t="s">
        <v>3412</v>
      </c>
      <c r="AX261" s="889" t="s">
        <v>3412</v>
      </c>
      <c r="AY261" s="889" t="s">
        <v>3412</v>
      </c>
      <c r="AZ261" s="889" t="s">
        <v>3412</v>
      </c>
      <c r="BA261" s="889" t="s">
        <v>3412</v>
      </c>
      <c r="BB261" s="889" t="s">
        <v>3412</v>
      </c>
      <c r="BC261" s="889" t="s">
        <v>3412</v>
      </c>
      <c r="BD261" s="889" t="s">
        <v>3412</v>
      </c>
      <c r="BE261" s="889" t="s">
        <v>3412</v>
      </c>
      <c r="BF261" s="889" t="s">
        <v>3412</v>
      </c>
      <c r="BG261" s="889" t="s">
        <v>3412</v>
      </c>
      <c r="BH261" s="889" t="s">
        <v>3412</v>
      </c>
      <c r="BI261" s="889" t="s">
        <v>3412</v>
      </c>
      <c r="BJ261" s="889" t="s">
        <v>3412</v>
      </c>
      <c r="BK261" s="889" t="s">
        <v>3412</v>
      </c>
      <c r="BL261" s="889" t="s">
        <v>3412</v>
      </c>
      <c r="BM261" s="889" t="s">
        <v>3412</v>
      </c>
      <c r="BN261" s="889" t="s">
        <v>3412</v>
      </c>
    </row>
    <row r="262" spans="1:66" ht="12.75" hidden="1">
      <c r="A262" s="890"/>
      <c r="B262" s="866" t="s">
        <v>1092</v>
      </c>
      <c r="C262" s="867"/>
      <c r="D262" s="889">
        <v>0</v>
      </c>
      <c r="E262" s="889">
        <v>0</v>
      </c>
      <c r="F262" s="889">
        <v>0</v>
      </c>
      <c r="G262" s="889">
        <v>0</v>
      </c>
      <c r="H262" s="889">
        <v>0</v>
      </c>
      <c r="I262" s="889" t="s">
        <v>3412</v>
      </c>
      <c r="J262" s="889" t="s">
        <v>3412</v>
      </c>
      <c r="K262" s="889" t="s">
        <v>3412</v>
      </c>
      <c r="L262" s="889" t="s">
        <v>3412</v>
      </c>
      <c r="M262" s="889" t="s">
        <v>3412</v>
      </c>
      <c r="N262" s="889" t="s">
        <v>3412</v>
      </c>
      <c r="O262" s="889" t="s">
        <v>3412</v>
      </c>
      <c r="P262" s="889" t="s">
        <v>3412</v>
      </c>
      <c r="Q262" s="889" t="s">
        <v>3412</v>
      </c>
      <c r="R262" s="889" t="s">
        <v>3412</v>
      </c>
      <c r="S262" s="889" t="s">
        <v>3412</v>
      </c>
      <c r="T262" s="889" t="s">
        <v>3412</v>
      </c>
      <c r="U262" s="889" t="s">
        <v>3412</v>
      </c>
      <c r="V262" s="889" t="s">
        <v>3412</v>
      </c>
      <c r="W262" s="889" t="s">
        <v>3412</v>
      </c>
      <c r="X262" s="889" t="s">
        <v>3412</v>
      </c>
      <c r="Y262" s="889" t="s">
        <v>3412</v>
      </c>
      <c r="Z262" s="889" t="s">
        <v>3412</v>
      </c>
      <c r="AA262" s="889" t="s">
        <v>3412</v>
      </c>
      <c r="AB262" s="889" t="s">
        <v>3412</v>
      </c>
      <c r="AC262" s="889" t="s">
        <v>3412</v>
      </c>
      <c r="AD262" s="889" t="s">
        <v>3412</v>
      </c>
      <c r="AE262" s="889" t="s">
        <v>3412</v>
      </c>
      <c r="AF262" s="889" t="s">
        <v>3412</v>
      </c>
      <c r="AG262" s="889" t="s">
        <v>3412</v>
      </c>
      <c r="AH262" s="889" t="s">
        <v>3412</v>
      </c>
      <c r="AI262" s="889" t="s">
        <v>3412</v>
      </c>
      <c r="AJ262" s="889" t="s">
        <v>3412</v>
      </c>
      <c r="AK262" s="889" t="s">
        <v>3412</v>
      </c>
      <c r="AL262" s="889" t="s">
        <v>3412</v>
      </c>
      <c r="AM262" s="889" t="s">
        <v>3412</v>
      </c>
      <c r="AN262" s="889" t="s">
        <v>3412</v>
      </c>
      <c r="AO262" s="889" t="s">
        <v>3412</v>
      </c>
      <c r="AP262" s="889" t="s">
        <v>3412</v>
      </c>
      <c r="AQ262" s="889" t="s">
        <v>3412</v>
      </c>
      <c r="AR262" s="889" t="s">
        <v>3412</v>
      </c>
      <c r="AS262" s="889" t="s">
        <v>3412</v>
      </c>
      <c r="AT262" s="889" t="s">
        <v>3412</v>
      </c>
      <c r="AU262" s="889" t="s">
        <v>3412</v>
      </c>
      <c r="AV262" s="889" t="s">
        <v>3412</v>
      </c>
      <c r="AW262" s="889" t="s">
        <v>3412</v>
      </c>
      <c r="AX262" s="889" t="s">
        <v>3412</v>
      </c>
      <c r="AY262" s="889" t="s">
        <v>3412</v>
      </c>
      <c r="AZ262" s="889" t="s">
        <v>3412</v>
      </c>
      <c r="BA262" s="889" t="s">
        <v>3412</v>
      </c>
      <c r="BB262" s="889" t="s">
        <v>3412</v>
      </c>
      <c r="BC262" s="889" t="s">
        <v>3412</v>
      </c>
      <c r="BD262" s="889" t="s">
        <v>3412</v>
      </c>
      <c r="BE262" s="889" t="s">
        <v>3412</v>
      </c>
      <c r="BF262" s="889" t="s">
        <v>3412</v>
      </c>
      <c r="BG262" s="889" t="s">
        <v>3412</v>
      </c>
      <c r="BH262" s="889" t="s">
        <v>3412</v>
      </c>
      <c r="BI262" s="889" t="s">
        <v>3412</v>
      </c>
      <c r="BJ262" s="889" t="s">
        <v>3412</v>
      </c>
      <c r="BK262" s="889" t="s">
        <v>3412</v>
      </c>
      <c r="BL262" s="889" t="s">
        <v>3412</v>
      </c>
      <c r="BM262" s="889" t="s">
        <v>3412</v>
      </c>
      <c r="BN262" s="889" t="s">
        <v>3412</v>
      </c>
    </row>
    <row r="263" spans="1:66" ht="12.75" hidden="1">
      <c r="A263" s="890"/>
      <c r="B263" s="866" t="s">
        <v>1093</v>
      </c>
      <c r="C263" s="867"/>
      <c r="D263" s="889">
        <v>0</v>
      </c>
      <c r="E263" s="889">
        <v>0</v>
      </c>
      <c r="F263" s="889">
        <v>0</v>
      </c>
      <c r="G263" s="889">
        <v>0</v>
      </c>
      <c r="H263" s="889">
        <v>0</v>
      </c>
      <c r="I263" s="889" t="s">
        <v>3412</v>
      </c>
      <c r="J263" s="889" t="s">
        <v>3412</v>
      </c>
      <c r="K263" s="889" t="s">
        <v>3412</v>
      </c>
      <c r="L263" s="889" t="s">
        <v>3412</v>
      </c>
      <c r="M263" s="889" t="s">
        <v>3412</v>
      </c>
      <c r="N263" s="889" t="s">
        <v>3412</v>
      </c>
      <c r="O263" s="889" t="s">
        <v>3412</v>
      </c>
      <c r="P263" s="889" t="s">
        <v>3412</v>
      </c>
      <c r="Q263" s="889" t="s">
        <v>3412</v>
      </c>
      <c r="R263" s="889" t="s">
        <v>3412</v>
      </c>
      <c r="S263" s="889" t="s">
        <v>3412</v>
      </c>
      <c r="T263" s="889" t="s">
        <v>3412</v>
      </c>
      <c r="U263" s="889" t="s">
        <v>3412</v>
      </c>
      <c r="V263" s="889" t="s">
        <v>3412</v>
      </c>
      <c r="W263" s="889" t="s">
        <v>3412</v>
      </c>
      <c r="X263" s="889" t="s">
        <v>3412</v>
      </c>
      <c r="Y263" s="889" t="s">
        <v>3412</v>
      </c>
      <c r="Z263" s="889" t="s">
        <v>3412</v>
      </c>
      <c r="AA263" s="889" t="s">
        <v>3412</v>
      </c>
      <c r="AB263" s="889" t="s">
        <v>3412</v>
      </c>
      <c r="AC263" s="889" t="s">
        <v>3412</v>
      </c>
      <c r="AD263" s="889" t="s">
        <v>3412</v>
      </c>
      <c r="AE263" s="889" t="s">
        <v>3412</v>
      </c>
      <c r="AF263" s="889" t="s">
        <v>3412</v>
      </c>
      <c r="AG263" s="889" t="s">
        <v>3412</v>
      </c>
      <c r="AH263" s="889" t="s">
        <v>3412</v>
      </c>
      <c r="AI263" s="889" t="s">
        <v>3412</v>
      </c>
      <c r="AJ263" s="889" t="s">
        <v>3412</v>
      </c>
      <c r="AK263" s="889" t="s">
        <v>3412</v>
      </c>
      <c r="AL263" s="889" t="s">
        <v>3412</v>
      </c>
      <c r="AM263" s="889" t="s">
        <v>3412</v>
      </c>
      <c r="AN263" s="889" t="s">
        <v>3412</v>
      </c>
      <c r="AO263" s="889" t="s">
        <v>3412</v>
      </c>
      <c r="AP263" s="889" t="s">
        <v>3412</v>
      </c>
      <c r="AQ263" s="889" t="s">
        <v>3412</v>
      </c>
      <c r="AR263" s="889" t="s">
        <v>3412</v>
      </c>
      <c r="AS263" s="889" t="s">
        <v>3412</v>
      </c>
      <c r="AT263" s="889" t="s">
        <v>3412</v>
      </c>
      <c r="AU263" s="889" t="s">
        <v>3412</v>
      </c>
      <c r="AV263" s="889" t="s">
        <v>3412</v>
      </c>
      <c r="AW263" s="889" t="s">
        <v>3412</v>
      </c>
      <c r="AX263" s="889" t="s">
        <v>3412</v>
      </c>
      <c r="AY263" s="889" t="s">
        <v>3412</v>
      </c>
      <c r="AZ263" s="889" t="s">
        <v>3412</v>
      </c>
      <c r="BA263" s="889" t="s">
        <v>3412</v>
      </c>
      <c r="BB263" s="889" t="s">
        <v>3412</v>
      </c>
      <c r="BC263" s="889" t="s">
        <v>3412</v>
      </c>
      <c r="BD263" s="889" t="s">
        <v>3412</v>
      </c>
      <c r="BE263" s="889" t="s">
        <v>3412</v>
      </c>
      <c r="BF263" s="889" t="s">
        <v>3412</v>
      </c>
      <c r="BG263" s="889" t="s">
        <v>3412</v>
      </c>
      <c r="BH263" s="889" t="s">
        <v>3412</v>
      </c>
      <c r="BI263" s="889" t="s">
        <v>3412</v>
      </c>
      <c r="BJ263" s="889" t="s">
        <v>3412</v>
      </c>
      <c r="BK263" s="889" t="s">
        <v>3412</v>
      </c>
      <c r="BL263" s="889" t="s">
        <v>3412</v>
      </c>
      <c r="BM263" s="889" t="s">
        <v>3412</v>
      </c>
      <c r="BN263" s="889" t="s">
        <v>3412</v>
      </c>
    </row>
    <row r="264" spans="1:66" ht="12.75" hidden="1">
      <c r="A264" s="890"/>
      <c r="B264" s="866" t="s">
        <v>1094</v>
      </c>
      <c r="C264" s="867"/>
      <c r="D264" s="889">
        <v>0</v>
      </c>
      <c r="E264" s="889">
        <v>0</v>
      </c>
      <c r="F264" s="889">
        <v>0</v>
      </c>
      <c r="G264" s="889">
        <v>0</v>
      </c>
      <c r="H264" s="889">
        <v>0</v>
      </c>
      <c r="I264" s="889" t="s">
        <v>3412</v>
      </c>
      <c r="J264" s="889" t="s">
        <v>3412</v>
      </c>
      <c r="K264" s="889" t="s">
        <v>3412</v>
      </c>
      <c r="L264" s="889" t="s">
        <v>3412</v>
      </c>
      <c r="M264" s="889" t="s">
        <v>3412</v>
      </c>
      <c r="N264" s="889" t="s">
        <v>3412</v>
      </c>
      <c r="O264" s="889" t="s">
        <v>3412</v>
      </c>
      <c r="P264" s="889" t="s">
        <v>3412</v>
      </c>
      <c r="Q264" s="889" t="s">
        <v>3412</v>
      </c>
      <c r="R264" s="889" t="s">
        <v>3412</v>
      </c>
      <c r="S264" s="889" t="s">
        <v>3412</v>
      </c>
      <c r="T264" s="889" t="s">
        <v>3412</v>
      </c>
      <c r="U264" s="889" t="s">
        <v>3412</v>
      </c>
      <c r="V264" s="889" t="s">
        <v>3412</v>
      </c>
      <c r="W264" s="889" t="s">
        <v>3412</v>
      </c>
      <c r="X264" s="889" t="s">
        <v>3412</v>
      </c>
      <c r="Y264" s="889" t="s">
        <v>3412</v>
      </c>
      <c r="Z264" s="889" t="s">
        <v>3412</v>
      </c>
      <c r="AA264" s="889" t="s">
        <v>3412</v>
      </c>
      <c r="AB264" s="889" t="s">
        <v>3412</v>
      </c>
      <c r="AC264" s="889" t="s">
        <v>3412</v>
      </c>
      <c r="AD264" s="889" t="s">
        <v>3412</v>
      </c>
      <c r="AE264" s="889" t="s">
        <v>3412</v>
      </c>
      <c r="AF264" s="889" t="s">
        <v>3412</v>
      </c>
      <c r="AG264" s="889" t="s">
        <v>3412</v>
      </c>
      <c r="AH264" s="889" t="s">
        <v>3412</v>
      </c>
      <c r="AI264" s="889" t="s">
        <v>3412</v>
      </c>
      <c r="AJ264" s="889" t="s">
        <v>3412</v>
      </c>
      <c r="AK264" s="889" t="s">
        <v>3412</v>
      </c>
      <c r="AL264" s="889" t="s">
        <v>3412</v>
      </c>
      <c r="AM264" s="889" t="s">
        <v>3412</v>
      </c>
      <c r="AN264" s="889" t="s">
        <v>3412</v>
      </c>
      <c r="AO264" s="889" t="s">
        <v>3412</v>
      </c>
      <c r="AP264" s="889" t="s">
        <v>3412</v>
      </c>
      <c r="AQ264" s="889" t="s">
        <v>3412</v>
      </c>
      <c r="AR264" s="889" t="s">
        <v>3412</v>
      </c>
      <c r="AS264" s="889" t="s">
        <v>3412</v>
      </c>
      <c r="AT264" s="889" t="s">
        <v>3412</v>
      </c>
      <c r="AU264" s="889" t="s">
        <v>3412</v>
      </c>
      <c r="AV264" s="889" t="s">
        <v>3412</v>
      </c>
      <c r="AW264" s="889" t="s">
        <v>3412</v>
      </c>
      <c r="AX264" s="889" t="s">
        <v>3412</v>
      </c>
      <c r="AY264" s="889" t="s">
        <v>3412</v>
      </c>
      <c r="AZ264" s="889" t="s">
        <v>3412</v>
      </c>
      <c r="BA264" s="889" t="s">
        <v>3412</v>
      </c>
      <c r="BB264" s="889" t="s">
        <v>3412</v>
      </c>
      <c r="BC264" s="889" t="s">
        <v>3412</v>
      </c>
      <c r="BD264" s="889" t="s">
        <v>3412</v>
      </c>
      <c r="BE264" s="889" t="s">
        <v>3412</v>
      </c>
      <c r="BF264" s="889" t="s">
        <v>3412</v>
      </c>
      <c r="BG264" s="889" t="s">
        <v>3412</v>
      </c>
      <c r="BH264" s="889" t="s">
        <v>3412</v>
      </c>
      <c r="BI264" s="889" t="s">
        <v>3412</v>
      </c>
      <c r="BJ264" s="889" t="s">
        <v>3412</v>
      </c>
      <c r="BK264" s="889" t="s">
        <v>3412</v>
      </c>
      <c r="BL264" s="889" t="s">
        <v>3412</v>
      </c>
      <c r="BM264" s="889" t="s">
        <v>3412</v>
      </c>
      <c r="BN264" s="889" t="s">
        <v>3412</v>
      </c>
    </row>
    <row r="265" spans="1:66" ht="12.75" hidden="1">
      <c r="A265" s="890"/>
      <c r="B265" s="866" t="s">
        <v>7768</v>
      </c>
      <c r="C265" s="867"/>
      <c r="D265" s="889">
        <v>0</v>
      </c>
      <c r="E265" s="889">
        <v>0</v>
      </c>
      <c r="F265" s="889">
        <v>0</v>
      </c>
      <c r="G265" s="889">
        <v>0</v>
      </c>
      <c r="H265" s="889">
        <v>0</v>
      </c>
      <c r="I265" s="889" t="s">
        <v>3412</v>
      </c>
      <c r="J265" s="889" t="s">
        <v>3412</v>
      </c>
      <c r="K265" s="889" t="s">
        <v>3412</v>
      </c>
      <c r="L265" s="889" t="s">
        <v>3412</v>
      </c>
      <c r="M265" s="889" t="s">
        <v>3412</v>
      </c>
      <c r="N265" s="889" t="s">
        <v>3412</v>
      </c>
      <c r="O265" s="889" t="s">
        <v>3412</v>
      </c>
      <c r="P265" s="889" t="s">
        <v>3412</v>
      </c>
      <c r="Q265" s="889" t="s">
        <v>3412</v>
      </c>
      <c r="R265" s="889" t="s">
        <v>3412</v>
      </c>
      <c r="S265" s="889" t="s">
        <v>3412</v>
      </c>
      <c r="T265" s="889" t="s">
        <v>3412</v>
      </c>
      <c r="U265" s="889" t="s">
        <v>3412</v>
      </c>
      <c r="V265" s="889" t="s">
        <v>3412</v>
      </c>
      <c r="W265" s="889" t="s">
        <v>3412</v>
      </c>
      <c r="X265" s="889" t="s">
        <v>3412</v>
      </c>
      <c r="Y265" s="889" t="s">
        <v>3412</v>
      </c>
      <c r="Z265" s="889" t="s">
        <v>3412</v>
      </c>
      <c r="AA265" s="889" t="s">
        <v>3412</v>
      </c>
      <c r="AB265" s="889" t="s">
        <v>3412</v>
      </c>
      <c r="AC265" s="889" t="s">
        <v>3412</v>
      </c>
      <c r="AD265" s="889" t="s">
        <v>3412</v>
      </c>
      <c r="AE265" s="889" t="s">
        <v>3412</v>
      </c>
      <c r="AF265" s="889" t="s">
        <v>3412</v>
      </c>
      <c r="AG265" s="889" t="s">
        <v>3412</v>
      </c>
      <c r="AH265" s="889" t="s">
        <v>3412</v>
      </c>
      <c r="AI265" s="889" t="s">
        <v>3412</v>
      </c>
      <c r="AJ265" s="889" t="s">
        <v>3412</v>
      </c>
      <c r="AK265" s="889" t="s">
        <v>3412</v>
      </c>
      <c r="AL265" s="889" t="s">
        <v>3412</v>
      </c>
      <c r="AM265" s="889" t="s">
        <v>3412</v>
      </c>
      <c r="AN265" s="889" t="s">
        <v>3412</v>
      </c>
      <c r="AO265" s="889" t="s">
        <v>3412</v>
      </c>
      <c r="AP265" s="889" t="s">
        <v>3412</v>
      </c>
      <c r="AQ265" s="889" t="s">
        <v>3412</v>
      </c>
      <c r="AR265" s="889" t="s">
        <v>3412</v>
      </c>
      <c r="AS265" s="889" t="s">
        <v>3412</v>
      </c>
      <c r="AT265" s="889" t="s">
        <v>3412</v>
      </c>
      <c r="AU265" s="889" t="s">
        <v>3412</v>
      </c>
      <c r="AV265" s="889" t="s">
        <v>3412</v>
      </c>
      <c r="AW265" s="889" t="s">
        <v>3412</v>
      </c>
      <c r="AX265" s="889" t="s">
        <v>3412</v>
      </c>
      <c r="AY265" s="889" t="s">
        <v>3412</v>
      </c>
      <c r="AZ265" s="889" t="s">
        <v>3412</v>
      </c>
      <c r="BA265" s="889" t="s">
        <v>3412</v>
      </c>
      <c r="BB265" s="889" t="s">
        <v>3412</v>
      </c>
      <c r="BC265" s="889" t="s">
        <v>3412</v>
      </c>
      <c r="BD265" s="889" t="s">
        <v>3412</v>
      </c>
      <c r="BE265" s="889" t="s">
        <v>3412</v>
      </c>
      <c r="BF265" s="889" t="s">
        <v>3412</v>
      </c>
      <c r="BG265" s="889" t="s">
        <v>3412</v>
      </c>
      <c r="BH265" s="889" t="s">
        <v>3412</v>
      </c>
      <c r="BI265" s="889" t="s">
        <v>3412</v>
      </c>
      <c r="BJ265" s="889" t="s">
        <v>3412</v>
      </c>
      <c r="BK265" s="889" t="s">
        <v>3412</v>
      </c>
      <c r="BL265" s="889" t="s">
        <v>3412</v>
      </c>
      <c r="BM265" s="889" t="s">
        <v>3412</v>
      </c>
      <c r="BN265" s="889" t="s">
        <v>3412</v>
      </c>
    </row>
    <row r="266" spans="1:66" ht="12.75" hidden="1">
      <c r="A266" s="890"/>
      <c r="B266" s="866" t="s">
        <v>1095</v>
      </c>
      <c r="C266" s="867"/>
      <c r="D266" s="889">
        <v>0</v>
      </c>
      <c r="E266" s="889">
        <v>0</v>
      </c>
      <c r="F266" s="889">
        <v>0</v>
      </c>
      <c r="G266" s="889">
        <v>0</v>
      </c>
      <c r="H266" s="889">
        <v>0</v>
      </c>
      <c r="I266" s="889" t="s">
        <v>3412</v>
      </c>
      <c r="J266" s="889" t="s">
        <v>3412</v>
      </c>
      <c r="K266" s="889" t="s">
        <v>3412</v>
      </c>
      <c r="L266" s="889" t="s">
        <v>3412</v>
      </c>
      <c r="M266" s="889" t="s">
        <v>3412</v>
      </c>
      <c r="N266" s="889" t="s">
        <v>3412</v>
      </c>
      <c r="O266" s="889" t="s">
        <v>3412</v>
      </c>
      <c r="P266" s="889" t="s">
        <v>3412</v>
      </c>
      <c r="Q266" s="889" t="s">
        <v>3412</v>
      </c>
      <c r="R266" s="889" t="s">
        <v>3412</v>
      </c>
      <c r="S266" s="889" t="s">
        <v>3412</v>
      </c>
      <c r="T266" s="889" t="s">
        <v>3412</v>
      </c>
      <c r="U266" s="889" t="s">
        <v>3412</v>
      </c>
      <c r="V266" s="889" t="s">
        <v>3412</v>
      </c>
      <c r="W266" s="889" t="s">
        <v>3412</v>
      </c>
      <c r="X266" s="889" t="s">
        <v>3412</v>
      </c>
      <c r="Y266" s="889" t="s">
        <v>3412</v>
      </c>
      <c r="Z266" s="889" t="s">
        <v>3412</v>
      </c>
      <c r="AA266" s="889" t="s">
        <v>3412</v>
      </c>
      <c r="AB266" s="889" t="s">
        <v>3412</v>
      </c>
      <c r="AC266" s="889" t="s">
        <v>3412</v>
      </c>
      <c r="AD266" s="889" t="s">
        <v>3412</v>
      </c>
      <c r="AE266" s="889" t="s">
        <v>3412</v>
      </c>
      <c r="AF266" s="889" t="s">
        <v>3412</v>
      </c>
      <c r="AG266" s="889" t="s">
        <v>3412</v>
      </c>
      <c r="AH266" s="889" t="s">
        <v>3412</v>
      </c>
      <c r="AI266" s="889" t="s">
        <v>3412</v>
      </c>
      <c r="AJ266" s="889" t="s">
        <v>3412</v>
      </c>
      <c r="AK266" s="889" t="s">
        <v>3412</v>
      </c>
      <c r="AL266" s="889" t="s">
        <v>3412</v>
      </c>
      <c r="AM266" s="889" t="s">
        <v>3412</v>
      </c>
      <c r="AN266" s="889" t="s">
        <v>3412</v>
      </c>
      <c r="AO266" s="889" t="s">
        <v>3412</v>
      </c>
      <c r="AP266" s="889" t="s">
        <v>3412</v>
      </c>
      <c r="AQ266" s="889" t="s">
        <v>3412</v>
      </c>
      <c r="AR266" s="889" t="s">
        <v>3412</v>
      </c>
      <c r="AS266" s="889" t="s">
        <v>3412</v>
      </c>
      <c r="AT266" s="889" t="s">
        <v>3412</v>
      </c>
      <c r="AU266" s="889" t="s">
        <v>3412</v>
      </c>
      <c r="AV266" s="889" t="s">
        <v>3412</v>
      </c>
      <c r="AW266" s="889" t="s">
        <v>3412</v>
      </c>
      <c r="AX266" s="889" t="s">
        <v>3412</v>
      </c>
      <c r="AY266" s="889" t="s">
        <v>3412</v>
      </c>
      <c r="AZ266" s="889" t="s">
        <v>3412</v>
      </c>
      <c r="BA266" s="889" t="s">
        <v>3412</v>
      </c>
      <c r="BB266" s="889" t="s">
        <v>3412</v>
      </c>
      <c r="BC266" s="889" t="s">
        <v>3412</v>
      </c>
      <c r="BD266" s="889" t="s">
        <v>3412</v>
      </c>
      <c r="BE266" s="889" t="s">
        <v>3412</v>
      </c>
      <c r="BF266" s="889" t="s">
        <v>3412</v>
      </c>
      <c r="BG266" s="889" t="s">
        <v>3412</v>
      </c>
      <c r="BH266" s="889" t="s">
        <v>3412</v>
      </c>
      <c r="BI266" s="889" t="s">
        <v>3412</v>
      </c>
      <c r="BJ266" s="889" t="s">
        <v>3412</v>
      </c>
      <c r="BK266" s="889" t="s">
        <v>3412</v>
      </c>
      <c r="BL266" s="889" t="s">
        <v>3412</v>
      </c>
      <c r="BM266" s="889" t="s">
        <v>3412</v>
      </c>
      <c r="BN266" s="889" t="s">
        <v>3412</v>
      </c>
    </row>
    <row r="267" spans="1:66" ht="12.75">
      <c r="A267" s="884" t="s">
        <v>7589</v>
      </c>
      <c r="B267" s="872" t="s">
        <v>10334</v>
      </c>
      <c r="C267" s="873" t="s">
        <v>6078</v>
      </c>
      <c r="D267" s="885">
        <v>13182273919</v>
      </c>
      <c r="E267" s="885">
        <v>0</v>
      </c>
      <c r="F267" s="885">
        <v>13182273919</v>
      </c>
      <c r="G267" s="885">
        <v>13182273919</v>
      </c>
      <c r="H267" s="885">
        <v>0</v>
      </c>
      <c r="I267" s="885" t="s">
        <v>3412</v>
      </c>
      <c r="J267" s="885" t="s">
        <v>3412</v>
      </c>
      <c r="K267" s="885" t="s">
        <v>3412</v>
      </c>
      <c r="L267" s="885" t="s">
        <v>3412</v>
      </c>
      <c r="M267" s="885" t="s">
        <v>3412</v>
      </c>
      <c r="N267" s="885" t="s">
        <v>3412</v>
      </c>
      <c r="O267" s="885" t="s">
        <v>3412</v>
      </c>
      <c r="P267" s="885" t="s">
        <v>3412</v>
      </c>
      <c r="Q267" s="885" t="s">
        <v>3412</v>
      </c>
      <c r="R267" s="885" t="s">
        <v>3412</v>
      </c>
      <c r="S267" s="885" t="s">
        <v>3412</v>
      </c>
      <c r="T267" s="885" t="s">
        <v>3412</v>
      </c>
      <c r="U267" s="885" t="s">
        <v>3412</v>
      </c>
      <c r="V267" s="885" t="s">
        <v>3412</v>
      </c>
      <c r="W267" s="885" t="s">
        <v>3412</v>
      </c>
      <c r="X267" s="885" t="s">
        <v>3412</v>
      </c>
      <c r="Y267" s="885" t="s">
        <v>3412</v>
      </c>
      <c r="Z267" s="885" t="s">
        <v>3412</v>
      </c>
      <c r="AA267" s="885" t="s">
        <v>3412</v>
      </c>
      <c r="AB267" s="885" t="s">
        <v>3412</v>
      </c>
      <c r="AC267" s="885" t="s">
        <v>3412</v>
      </c>
      <c r="AD267" s="885" t="s">
        <v>3412</v>
      </c>
      <c r="AE267" s="885" t="s">
        <v>3412</v>
      </c>
      <c r="AF267" s="885" t="s">
        <v>3412</v>
      </c>
      <c r="AG267" s="885" t="s">
        <v>3412</v>
      </c>
      <c r="AH267" s="885" t="s">
        <v>3412</v>
      </c>
      <c r="AI267" s="885" t="s">
        <v>3412</v>
      </c>
      <c r="AJ267" s="885" t="s">
        <v>3412</v>
      </c>
      <c r="AK267" s="885" t="s">
        <v>3412</v>
      </c>
      <c r="AL267" s="885" t="s">
        <v>3412</v>
      </c>
      <c r="AM267" s="885" t="s">
        <v>3412</v>
      </c>
      <c r="AN267" s="885" t="s">
        <v>3412</v>
      </c>
      <c r="AO267" s="885" t="s">
        <v>3412</v>
      </c>
      <c r="AP267" s="885" t="s">
        <v>3412</v>
      </c>
      <c r="AQ267" s="885" t="s">
        <v>3412</v>
      </c>
      <c r="AR267" s="885" t="s">
        <v>3412</v>
      </c>
      <c r="AS267" s="885" t="s">
        <v>3412</v>
      </c>
      <c r="AT267" s="885" t="s">
        <v>3412</v>
      </c>
      <c r="AU267" s="885" t="s">
        <v>3412</v>
      </c>
      <c r="AV267" s="885" t="s">
        <v>3412</v>
      </c>
      <c r="AW267" s="885" t="s">
        <v>3412</v>
      </c>
      <c r="AX267" s="885" t="s">
        <v>3412</v>
      </c>
      <c r="AY267" s="885" t="s">
        <v>3412</v>
      </c>
      <c r="AZ267" s="885" t="s">
        <v>3412</v>
      </c>
      <c r="BA267" s="885" t="s">
        <v>3412</v>
      </c>
      <c r="BB267" s="885" t="s">
        <v>3412</v>
      </c>
      <c r="BC267" s="885" t="s">
        <v>3412</v>
      </c>
      <c r="BD267" s="885" t="s">
        <v>3412</v>
      </c>
      <c r="BE267" s="885" t="s">
        <v>3412</v>
      </c>
      <c r="BF267" s="885" t="s">
        <v>3412</v>
      </c>
      <c r="BG267" s="885" t="s">
        <v>3412</v>
      </c>
      <c r="BH267" s="885" t="s">
        <v>3412</v>
      </c>
      <c r="BI267" s="885" t="s">
        <v>3412</v>
      </c>
      <c r="BJ267" s="885" t="s">
        <v>3412</v>
      </c>
      <c r="BK267" s="885" t="s">
        <v>3412</v>
      </c>
      <c r="BL267" s="885" t="s">
        <v>3412</v>
      </c>
      <c r="BM267" s="885" t="s">
        <v>3412</v>
      </c>
      <c r="BN267" s="885" t="s">
        <v>3412</v>
      </c>
    </row>
    <row r="268" spans="1:66" ht="12.75" hidden="1">
      <c r="A268" s="884"/>
      <c r="B268" s="861" t="s">
        <v>10335</v>
      </c>
      <c r="C268" s="862"/>
      <c r="D268" s="886">
        <v>13182273919</v>
      </c>
      <c r="E268" s="886">
        <v>0</v>
      </c>
      <c r="F268" s="886">
        <v>13182273919</v>
      </c>
      <c r="G268" s="886">
        <v>13182273919</v>
      </c>
      <c r="H268" s="886">
        <v>0</v>
      </c>
      <c r="I268" s="886" t="s">
        <v>3412</v>
      </c>
      <c r="J268" s="886" t="s">
        <v>3412</v>
      </c>
      <c r="K268" s="886" t="s">
        <v>3412</v>
      </c>
      <c r="L268" s="886" t="s">
        <v>3412</v>
      </c>
      <c r="M268" s="886" t="s">
        <v>3412</v>
      </c>
      <c r="N268" s="886" t="s">
        <v>3412</v>
      </c>
      <c r="O268" s="886" t="s">
        <v>3412</v>
      </c>
      <c r="P268" s="886" t="s">
        <v>3412</v>
      </c>
      <c r="Q268" s="886" t="s">
        <v>3412</v>
      </c>
      <c r="R268" s="886" t="s">
        <v>3412</v>
      </c>
      <c r="S268" s="886" t="s">
        <v>3412</v>
      </c>
      <c r="T268" s="886" t="s">
        <v>3412</v>
      </c>
      <c r="U268" s="886" t="s">
        <v>3412</v>
      </c>
      <c r="V268" s="886" t="s">
        <v>3412</v>
      </c>
      <c r="W268" s="886" t="s">
        <v>3412</v>
      </c>
      <c r="X268" s="886" t="s">
        <v>3412</v>
      </c>
      <c r="Y268" s="886" t="s">
        <v>3412</v>
      </c>
      <c r="Z268" s="886" t="s">
        <v>3412</v>
      </c>
      <c r="AA268" s="886" t="s">
        <v>3412</v>
      </c>
      <c r="AB268" s="886" t="s">
        <v>3412</v>
      </c>
      <c r="AC268" s="886" t="s">
        <v>3412</v>
      </c>
      <c r="AD268" s="886" t="s">
        <v>3412</v>
      </c>
      <c r="AE268" s="886" t="s">
        <v>3412</v>
      </c>
      <c r="AF268" s="886" t="s">
        <v>3412</v>
      </c>
      <c r="AG268" s="886" t="s">
        <v>3412</v>
      </c>
      <c r="AH268" s="886" t="s">
        <v>3412</v>
      </c>
      <c r="AI268" s="886" t="s">
        <v>3412</v>
      </c>
      <c r="AJ268" s="886" t="s">
        <v>3412</v>
      </c>
      <c r="AK268" s="886" t="s">
        <v>3412</v>
      </c>
      <c r="AL268" s="886" t="s">
        <v>3412</v>
      </c>
      <c r="AM268" s="886" t="s">
        <v>3412</v>
      </c>
      <c r="AN268" s="886" t="s">
        <v>3412</v>
      </c>
      <c r="AO268" s="886" t="s">
        <v>3412</v>
      </c>
      <c r="AP268" s="886" t="s">
        <v>3412</v>
      </c>
      <c r="AQ268" s="886" t="s">
        <v>3412</v>
      </c>
      <c r="AR268" s="886" t="s">
        <v>3412</v>
      </c>
      <c r="AS268" s="886" t="s">
        <v>3412</v>
      </c>
      <c r="AT268" s="886" t="s">
        <v>3412</v>
      </c>
      <c r="AU268" s="886" t="s">
        <v>3412</v>
      </c>
      <c r="AV268" s="886" t="s">
        <v>3412</v>
      </c>
      <c r="AW268" s="886" t="s">
        <v>3412</v>
      </c>
      <c r="AX268" s="886" t="s">
        <v>3412</v>
      </c>
      <c r="AY268" s="886" t="s">
        <v>3412</v>
      </c>
      <c r="AZ268" s="886" t="s">
        <v>3412</v>
      </c>
      <c r="BA268" s="886" t="s">
        <v>3412</v>
      </c>
      <c r="BB268" s="886" t="s">
        <v>3412</v>
      </c>
      <c r="BC268" s="886" t="s">
        <v>3412</v>
      </c>
      <c r="BD268" s="886" t="s">
        <v>3412</v>
      </c>
      <c r="BE268" s="886" t="s">
        <v>3412</v>
      </c>
      <c r="BF268" s="886" t="s">
        <v>3412</v>
      </c>
      <c r="BG268" s="886" t="s">
        <v>3412</v>
      </c>
      <c r="BH268" s="886" t="s">
        <v>3412</v>
      </c>
      <c r="BI268" s="886" t="s">
        <v>3412</v>
      </c>
      <c r="BJ268" s="886" t="s">
        <v>3412</v>
      </c>
      <c r="BK268" s="886" t="s">
        <v>3412</v>
      </c>
      <c r="BL268" s="886" t="s">
        <v>3412</v>
      </c>
      <c r="BM268" s="886" t="s">
        <v>3412</v>
      </c>
      <c r="BN268" s="886" t="s">
        <v>3412</v>
      </c>
    </row>
    <row r="269" spans="1:66" ht="12.75" hidden="1">
      <c r="A269" s="884"/>
      <c r="B269" s="861" t="s">
        <v>10336</v>
      </c>
      <c r="C269" s="862"/>
      <c r="D269" s="886">
        <v>0</v>
      </c>
      <c r="E269" s="886">
        <v>0</v>
      </c>
      <c r="F269" s="886">
        <v>0</v>
      </c>
      <c r="G269" s="886">
        <v>0</v>
      </c>
      <c r="H269" s="886">
        <v>0</v>
      </c>
      <c r="I269" s="886" t="s">
        <v>3412</v>
      </c>
      <c r="J269" s="886" t="s">
        <v>3412</v>
      </c>
      <c r="K269" s="886" t="s">
        <v>3412</v>
      </c>
      <c r="L269" s="886" t="s">
        <v>3412</v>
      </c>
      <c r="M269" s="886" t="s">
        <v>3412</v>
      </c>
      <c r="N269" s="886" t="s">
        <v>3412</v>
      </c>
      <c r="O269" s="886" t="s">
        <v>3412</v>
      </c>
      <c r="P269" s="886" t="s">
        <v>3412</v>
      </c>
      <c r="Q269" s="886" t="s">
        <v>3412</v>
      </c>
      <c r="R269" s="886" t="s">
        <v>3412</v>
      </c>
      <c r="S269" s="886" t="s">
        <v>3412</v>
      </c>
      <c r="T269" s="886" t="s">
        <v>3412</v>
      </c>
      <c r="U269" s="886" t="s">
        <v>3412</v>
      </c>
      <c r="V269" s="886" t="s">
        <v>3412</v>
      </c>
      <c r="W269" s="886" t="s">
        <v>3412</v>
      </c>
      <c r="X269" s="886" t="s">
        <v>3412</v>
      </c>
      <c r="Y269" s="886" t="s">
        <v>3412</v>
      </c>
      <c r="Z269" s="886" t="s">
        <v>3412</v>
      </c>
      <c r="AA269" s="886" t="s">
        <v>3412</v>
      </c>
      <c r="AB269" s="886" t="s">
        <v>3412</v>
      </c>
      <c r="AC269" s="886" t="s">
        <v>3412</v>
      </c>
      <c r="AD269" s="886" t="s">
        <v>3412</v>
      </c>
      <c r="AE269" s="886" t="s">
        <v>3412</v>
      </c>
      <c r="AF269" s="886" t="s">
        <v>3412</v>
      </c>
      <c r="AG269" s="886" t="s">
        <v>3412</v>
      </c>
      <c r="AH269" s="886" t="s">
        <v>3412</v>
      </c>
      <c r="AI269" s="886" t="s">
        <v>3412</v>
      </c>
      <c r="AJ269" s="886" t="s">
        <v>3412</v>
      </c>
      <c r="AK269" s="886" t="s">
        <v>3412</v>
      </c>
      <c r="AL269" s="886" t="s">
        <v>3412</v>
      </c>
      <c r="AM269" s="886" t="s">
        <v>3412</v>
      </c>
      <c r="AN269" s="886" t="s">
        <v>3412</v>
      </c>
      <c r="AO269" s="886" t="s">
        <v>3412</v>
      </c>
      <c r="AP269" s="886" t="s">
        <v>3412</v>
      </c>
      <c r="AQ269" s="886" t="s">
        <v>3412</v>
      </c>
      <c r="AR269" s="886" t="s">
        <v>3412</v>
      </c>
      <c r="AS269" s="886" t="s">
        <v>3412</v>
      </c>
      <c r="AT269" s="886" t="s">
        <v>3412</v>
      </c>
      <c r="AU269" s="886" t="s">
        <v>3412</v>
      </c>
      <c r="AV269" s="886" t="s">
        <v>3412</v>
      </c>
      <c r="AW269" s="886" t="s">
        <v>3412</v>
      </c>
      <c r="AX269" s="886" t="s">
        <v>3412</v>
      </c>
      <c r="AY269" s="886" t="s">
        <v>3412</v>
      </c>
      <c r="AZ269" s="886" t="s">
        <v>3412</v>
      </c>
      <c r="BA269" s="886" t="s">
        <v>3412</v>
      </c>
      <c r="BB269" s="886" t="s">
        <v>3412</v>
      </c>
      <c r="BC269" s="886" t="s">
        <v>3412</v>
      </c>
      <c r="BD269" s="886" t="s">
        <v>3412</v>
      </c>
      <c r="BE269" s="886" t="s">
        <v>3412</v>
      </c>
      <c r="BF269" s="886" t="s">
        <v>3412</v>
      </c>
      <c r="BG269" s="886" t="s">
        <v>3412</v>
      </c>
      <c r="BH269" s="886" t="s">
        <v>3412</v>
      </c>
      <c r="BI269" s="886" t="s">
        <v>3412</v>
      </c>
      <c r="BJ269" s="886" t="s">
        <v>3412</v>
      </c>
      <c r="BK269" s="886" t="s">
        <v>3412</v>
      </c>
      <c r="BL269" s="886" t="s">
        <v>3412</v>
      </c>
      <c r="BM269" s="886" t="s">
        <v>3412</v>
      </c>
      <c r="BN269" s="886" t="s">
        <v>3412</v>
      </c>
    </row>
    <row r="270" spans="1:66" ht="12.75" hidden="1">
      <c r="A270" s="884"/>
      <c r="B270" s="861" t="s">
        <v>10337</v>
      </c>
      <c r="C270" s="862"/>
      <c r="D270" s="886">
        <v>0</v>
      </c>
      <c r="E270" s="886">
        <v>0</v>
      </c>
      <c r="F270" s="886">
        <v>0</v>
      </c>
      <c r="G270" s="886">
        <v>0</v>
      </c>
      <c r="H270" s="886">
        <v>0</v>
      </c>
      <c r="I270" s="886" t="s">
        <v>3412</v>
      </c>
      <c r="J270" s="886" t="s">
        <v>3412</v>
      </c>
      <c r="K270" s="886" t="s">
        <v>3412</v>
      </c>
      <c r="L270" s="886" t="s">
        <v>3412</v>
      </c>
      <c r="M270" s="886" t="s">
        <v>3412</v>
      </c>
      <c r="N270" s="886" t="s">
        <v>3412</v>
      </c>
      <c r="O270" s="886" t="s">
        <v>3412</v>
      </c>
      <c r="P270" s="886" t="s">
        <v>3412</v>
      </c>
      <c r="Q270" s="886" t="s">
        <v>3412</v>
      </c>
      <c r="R270" s="886" t="s">
        <v>3412</v>
      </c>
      <c r="S270" s="886" t="s">
        <v>3412</v>
      </c>
      <c r="T270" s="886" t="s">
        <v>3412</v>
      </c>
      <c r="U270" s="886" t="s">
        <v>3412</v>
      </c>
      <c r="V270" s="886" t="s">
        <v>3412</v>
      </c>
      <c r="W270" s="886" t="s">
        <v>3412</v>
      </c>
      <c r="X270" s="886" t="s">
        <v>3412</v>
      </c>
      <c r="Y270" s="886" t="s">
        <v>3412</v>
      </c>
      <c r="Z270" s="886" t="s">
        <v>3412</v>
      </c>
      <c r="AA270" s="886" t="s">
        <v>3412</v>
      </c>
      <c r="AB270" s="886" t="s">
        <v>3412</v>
      </c>
      <c r="AC270" s="886" t="s">
        <v>3412</v>
      </c>
      <c r="AD270" s="886" t="s">
        <v>3412</v>
      </c>
      <c r="AE270" s="886" t="s">
        <v>3412</v>
      </c>
      <c r="AF270" s="886" t="s">
        <v>3412</v>
      </c>
      <c r="AG270" s="886" t="s">
        <v>3412</v>
      </c>
      <c r="AH270" s="886" t="s">
        <v>3412</v>
      </c>
      <c r="AI270" s="886" t="s">
        <v>3412</v>
      </c>
      <c r="AJ270" s="886" t="s">
        <v>3412</v>
      </c>
      <c r="AK270" s="886" t="s">
        <v>3412</v>
      </c>
      <c r="AL270" s="886" t="s">
        <v>3412</v>
      </c>
      <c r="AM270" s="886" t="s">
        <v>3412</v>
      </c>
      <c r="AN270" s="886" t="s">
        <v>3412</v>
      </c>
      <c r="AO270" s="886" t="s">
        <v>3412</v>
      </c>
      <c r="AP270" s="886" t="s">
        <v>3412</v>
      </c>
      <c r="AQ270" s="886" t="s">
        <v>3412</v>
      </c>
      <c r="AR270" s="886" t="s">
        <v>3412</v>
      </c>
      <c r="AS270" s="886" t="s">
        <v>3412</v>
      </c>
      <c r="AT270" s="886" t="s">
        <v>3412</v>
      </c>
      <c r="AU270" s="886" t="s">
        <v>3412</v>
      </c>
      <c r="AV270" s="886" t="s">
        <v>3412</v>
      </c>
      <c r="AW270" s="886" t="s">
        <v>3412</v>
      </c>
      <c r="AX270" s="886" t="s">
        <v>3412</v>
      </c>
      <c r="AY270" s="886" t="s">
        <v>3412</v>
      </c>
      <c r="AZ270" s="886" t="s">
        <v>3412</v>
      </c>
      <c r="BA270" s="886" t="s">
        <v>3412</v>
      </c>
      <c r="BB270" s="886" t="s">
        <v>3412</v>
      </c>
      <c r="BC270" s="886" t="s">
        <v>3412</v>
      </c>
      <c r="BD270" s="886" t="s">
        <v>3412</v>
      </c>
      <c r="BE270" s="886" t="s">
        <v>3412</v>
      </c>
      <c r="BF270" s="886" t="s">
        <v>3412</v>
      </c>
      <c r="BG270" s="886" t="s">
        <v>3412</v>
      </c>
      <c r="BH270" s="886" t="s">
        <v>3412</v>
      </c>
      <c r="BI270" s="886" t="s">
        <v>3412</v>
      </c>
      <c r="BJ270" s="886" t="s">
        <v>3412</v>
      </c>
      <c r="BK270" s="886" t="s">
        <v>3412</v>
      </c>
      <c r="BL270" s="886" t="s">
        <v>3412</v>
      </c>
      <c r="BM270" s="886" t="s">
        <v>3412</v>
      </c>
      <c r="BN270" s="886" t="s">
        <v>3412</v>
      </c>
    </row>
    <row r="271" spans="1:66" ht="12.75" hidden="1">
      <c r="A271" s="884"/>
      <c r="B271" s="861" t="s">
        <v>8745</v>
      </c>
      <c r="C271" s="862"/>
      <c r="D271" s="886">
        <v>0</v>
      </c>
      <c r="E271" s="886">
        <v>0</v>
      </c>
      <c r="F271" s="886">
        <v>0</v>
      </c>
      <c r="G271" s="886">
        <v>0</v>
      </c>
      <c r="H271" s="886">
        <v>0</v>
      </c>
      <c r="I271" s="886" t="s">
        <v>3412</v>
      </c>
      <c r="J271" s="886" t="s">
        <v>3412</v>
      </c>
      <c r="K271" s="886" t="s">
        <v>3412</v>
      </c>
      <c r="L271" s="886" t="s">
        <v>3412</v>
      </c>
      <c r="M271" s="886" t="s">
        <v>3412</v>
      </c>
      <c r="N271" s="886" t="s">
        <v>3412</v>
      </c>
      <c r="O271" s="886" t="s">
        <v>3412</v>
      </c>
      <c r="P271" s="886" t="s">
        <v>3412</v>
      </c>
      <c r="Q271" s="886" t="s">
        <v>3412</v>
      </c>
      <c r="R271" s="886" t="s">
        <v>3412</v>
      </c>
      <c r="S271" s="886" t="s">
        <v>3412</v>
      </c>
      <c r="T271" s="886" t="s">
        <v>3412</v>
      </c>
      <c r="U271" s="886" t="s">
        <v>3412</v>
      </c>
      <c r="V271" s="886" t="s">
        <v>3412</v>
      </c>
      <c r="W271" s="886" t="s">
        <v>3412</v>
      </c>
      <c r="X271" s="886" t="s">
        <v>3412</v>
      </c>
      <c r="Y271" s="886" t="s">
        <v>3412</v>
      </c>
      <c r="Z271" s="886" t="s">
        <v>3412</v>
      </c>
      <c r="AA271" s="886" t="s">
        <v>3412</v>
      </c>
      <c r="AB271" s="886" t="s">
        <v>3412</v>
      </c>
      <c r="AC271" s="886" t="s">
        <v>3412</v>
      </c>
      <c r="AD271" s="886" t="s">
        <v>3412</v>
      </c>
      <c r="AE271" s="886" t="s">
        <v>3412</v>
      </c>
      <c r="AF271" s="886" t="s">
        <v>3412</v>
      </c>
      <c r="AG271" s="886" t="s">
        <v>3412</v>
      </c>
      <c r="AH271" s="886" t="s">
        <v>3412</v>
      </c>
      <c r="AI271" s="886" t="s">
        <v>3412</v>
      </c>
      <c r="AJ271" s="886" t="s">
        <v>3412</v>
      </c>
      <c r="AK271" s="886" t="s">
        <v>3412</v>
      </c>
      <c r="AL271" s="886" t="s">
        <v>3412</v>
      </c>
      <c r="AM271" s="886" t="s">
        <v>3412</v>
      </c>
      <c r="AN271" s="886" t="s">
        <v>3412</v>
      </c>
      <c r="AO271" s="886" t="s">
        <v>3412</v>
      </c>
      <c r="AP271" s="886" t="s">
        <v>3412</v>
      </c>
      <c r="AQ271" s="886" t="s">
        <v>3412</v>
      </c>
      <c r="AR271" s="886" t="s">
        <v>3412</v>
      </c>
      <c r="AS271" s="886" t="s">
        <v>3412</v>
      </c>
      <c r="AT271" s="886" t="s">
        <v>3412</v>
      </c>
      <c r="AU271" s="886" t="s">
        <v>3412</v>
      </c>
      <c r="AV271" s="886" t="s">
        <v>3412</v>
      </c>
      <c r="AW271" s="886" t="s">
        <v>3412</v>
      </c>
      <c r="AX271" s="886" t="s">
        <v>3412</v>
      </c>
      <c r="AY271" s="886" t="s">
        <v>3412</v>
      </c>
      <c r="AZ271" s="886" t="s">
        <v>3412</v>
      </c>
      <c r="BA271" s="886" t="s">
        <v>3412</v>
      </c>
      <c r="BB271" s="886" t="s">
        <v>3412</v>
      </c>
      <c r="BC271" s="886" t="s">
        <v>3412</v>
      </c>
      <c r="BD271" s="886" t="s">
        <v>3412</v>
      </c>
      <c r="BE271" s="886" t="s">
        <v>3412</v>
      </c>
      <c r="BF271" s="886" t="s">
        <v>3412</v>
      </c>
      <c r="BG271" s="886" t="s">
        <v>3412</v>
      </c>
      <c r="BH271" s="886" t="s">
        <v>3412</v>
      </c>
      <c r="BI271" s="886" t="s">
        <v>3412</v>
      </c>
      <c r="BJ271" s="886" t="s">
        <v>3412</v>
      </c>
      <c r="BK271" s="886" t="s">
        <v>3412</v>
      </c>
      <c r="BL271" s="886" t="s">
        <v>3412</v>
      </c>
      <c r="BM271" s="886" t="s">
        <v>3412</v>
      </c>
      <c r="BN271" s="886" t="s">
        <v>3412</v>
      </c>
    </row>
    <row r="272" spans="1:66" ht="12.75" hidden="1">
      <c r="A272" s="884"/>
      <c r="B272" s="861" t="s">
        <v>8746</v>
      </c>
      <c r="C272" s="862"/>
      <c r="D272" s="886">
        <v>0</v>
      </c>
      <c r="E272" s="886">
        <v>0</v>
      </c>
      <c r="F272" s="886">
        <v>0</v>
      </c>
      <c r="G272" s="886">
        <v>0</v>
      </c>
      <c r="H272" s="886">
        <v>0</v>
      </c>
      <c r="I272" s="886" t="s">
        <v>3412</v>
      </c>
      <c r="J272" s="886" t="s">
        <v>3412</v>
      </c>
      <c r="K272" s="886" t="s">
        <v>3412</v>
      </c>
      <c r="L272" s="886" t="s">
        <v>3412</v>
      </c>
      <c r="M272" s="886" t="s">
        <v>3412</v>
      </c>
      <c r="N272" s="886" t="s">
        <v>3412</v>
      </c>
      <c r="O272" s="886" t="s">
        <v>3412</v>
      </c>
      <c r="P272" s="886" t="s">
        <v>3412</v>
      </c>
      <c r="Q272" s="886" t="s">
        <v>3412</v>
      </c>
      <c r="R272" s="886" t="s">
        <v>3412</v>
      </c>
      <c r="S272" s="886" t="s">
        <v>3412</v>
      </c>
      <c r="T272" s="886" t="s">
        <v>3412</v>
      </c>
      <c r="U272" s="886" t="s">
        <v>3412</v>
      </c>
      <c r="V272" s="886" t="s">
        <v>3412</v>
      </c>
      <c r="W272" s="886" t="s">
        <v>3412</v>
      </c>
      <c r="X272" s="886" t="s">
        <v>3412</v>
      </c>
      <c r="Y272" s="886" t="s">
        <v>3412</v>
      </c>
      <c r="Z272" s="886" t="s">
        <v>3412</v>
      </c>
      <c r="AA272" s="886" t="s">
        <v>3412</v>
      </c>
      <c r="AB272" s="886" t="s">
        <v>3412</v>
      </c>
      <c r="AC272" s="886" t="s">
        <v>3412</v>
      </c>
      <c r="AD272" s="886" t="s">
        <v>3412</v>
      </c>
      <c r="AE272" s="886" t="s">
        <v>3412</v>
      </c>
      <c r="AF272" s="886" t="s">
        <v>3412</v>
      </c>
      <c r="AG272" s="886" t="s">
        <v>3412</v>
      </c>
      <c r="AH272" s="886" t="s">
        <v>3412</v>
      </c>
      <c r="AI272" s="886" t="s">
        <v>3412</v>
      </c>
      <c r="AJ272" s="886" t="s">
        <v>3412</v>
      </c>
      <c r="AK272" s="886" t="s">
        <v>3412</v>
      </c>
      <c r="AL272" s="886" t="s">
        <v>3412</v>
      </c>
      <c r="AM272" s="886" t="s">
        <v>3412</v>
      </c>
      <c r="AN272" s="886" t="s">
        <v>3412</v>
      </c>
      <c r="AO272" s="886" t="s">
        <v>3412</v>
      </c>
      <c r="AP272" s="886" t="s">
        <v>3412</v>
      </c>
      <c r="AQ272" s="886" t="s">
        <v>3412</v>
      </c>
      <c r="AR272" s="886" t="s">
        <v>3412</v>
      </c>
      <c r="AS272" s="886" t="s">
        <v>3412</v>
      </c>
      <c r="AT272" s="886" t="s">
        <v>3412</v>
      </c>
      <c r="AU272" s="886" t="s">
        <v>3412</v>
      </c>
      <c r="AV272" s="886" t="s">
        <v>3412</v>
      </c>
      <c r="AW272" s="886" t="s">
        <v>3412</v>
      </c>
      <c r="AX272" s="886" t="s">
        <v>3412</v>
      </c>
      <c r="AY272" s="886" t="s">
        <v>3412</v>
      </c>
      <c r="AZ272" s="886" t="s">
        <v>3412</v>
      </c>
      <c r="BA272" s="886" t="s">
        <v>3412</v>
      </c>
      <c r="BB272" s="886" t="s">
        <v>3412</v>
      </c>
      <c r="BC272" s="886" t="s">
        <v>3412</v>
      </c>
      <c r="BD272" s="886" t="s">
        <v>3412</v>
      </c>
      <c r="BE272" s="886" t="s">
        <v>3412</v>
      </c>
      <c r="BF272" s="886" t="s">
        <v>3412</v>
      </c>
      <c r="BG272" s="886" t="s">
        <v>3412</v>
      </c>
      <c r="BH272" s="886" t="s">
        <v>3412</v>
      </c>
      <c r="BI272" s="886" t="s">
        <v>3412</v>
      </c>
      <c r="BJ272" s="886" t="s">
        <v>3412</v>
      </c>
      <c r="BK272" s="886" t="s">
        <v>3412</v>
      </c>
      <c r="BL272" s="886" t="s">
        <v>3412</v>
      </c>
      <c r="BM272" s="886" t="s">
        <v>3412</v>
      </c>
      <c r="BN272" s="886" t="s">
        <v>3412</v>
      </c>
    </row>
    <row r="273" spans="1:66" ht="12.75" hidden="1">
      <c r="A273" s="884"/>
      <c r="B273" s="861" t="s">
        <v>8747</v>
      </c>
      <c r="C273" s="862"/>
      <c r="D273" s="886">
        <v>0</v>
      </c>
      <c r="E273" s="886">
        <v>0</v>
      </c>
      <c r="F273" s="886">
        <v>0</v>
      </c>
      <c r="G273" s="886">
        <v>0</v>
      </c>
      <c r="H273" s="886">
        <v>0</v>
      </c>
      <c r="I273" s="886" t="s">
        <v>3412</v>
      </c>
      <c r="J273" s="886" t="s">
        <v>3412</v>
      </c>
      <c r="K273" s="886" t="s">
        <v>3412</v>
      </c>
      <c r="L273" s="886" t="s">
        <v>3412</v>
      </c>
      <c r="M273" s="886" t="s">
        <v>3412</v>
      </c>
      <c r="N273" s="886" t="s">
        <v>3412</v>
      </c>
      <c r="O273" s="886" t="s">
        <v>3412</v>
      </c>
      <c r="P273" s="886" t="s">
        <v>3412</v>
      </c>
      <c r="Q273" s="886" t="s">
        <v>3412</v>
      </c>
      <c r="R273" s="886" t="s">
        <v>3412</v>
      </c>
      <c r="S273" s="886" t="s">
        <v>3412</v>
      </c>
      <c r="T273" s="886" t="s">
        <v>3412</v>
      </c>
      <c r="U273" s="886" t="s">
        <v>3412</v>
      </c>
      <c r="V273" s="886" t="s">
        <v>3412</v>
      </c>
      <c r="W273" s="886" t="s">
        <v>3412</v>
      </c>
      <c r="X273" s="886" t="s">
        <v>3412</v>
      </c>
      <c r="Y273" s="886" t="s">
        <v>3412</v>
      </c>
      <c r="Z273" s="886" t="s">
        <v>3412</v>
      </c>
      <c r="AA273" s="886" t="s">
        <v>3412</v>
      </c>
      <c r="AB273" s="886" t="s">
        <v>3412</v>
      </c>
      <c r="AC273" s="886" t="s">
        <v>3412</v>
      </c>
      <c r="AD273" s="886" t="s">
        <v>3412</v>
      </c>
      <c r="AE273" s="886" t="s">
        <v>3412</v>
      </c>
      <c r="AF273" s="886" t="s">
        <v>3412</v>
      </c>
      <c r="AG273" s="886" t="s">
        <v>3412</v>
      </c>
      <c r="AH273" s="886" t="s">
        <v>3412</v>
      </c>
      <c r="AI273" s="886" t="s">
        <v>3412</v>
      </c>
      <c r="AJ273" s="886" t="s">
        <v>3412</v>
      </c>
      <c r="AK273" s="886" t="s">
        <v>3412</v>
      </c>
      <c r="AL273" s="886" t="s">
        <v>3412</v>
      </c>
      <c r="AM273" s="886" t="s">
        <v>3412</v>
      </c>
      <c r="AN273" s="886" t="s">
        <v>3412</v>
      </c>
      <c r="AO273" s="886" t="s">
        <v>3412</v>
      </c>
      <c r="AP273" s="886" t="s">
        <v>3412</v>
      </c>
      <c r="AQ273" s="886" t="s">
        <v>3412</v>
      </c>
      <c r="AR273" s="886" t="s">
        <v>3412</v>
      </c>
      <c r="AS273" s="886" t="s">
        <v>3412</v>
      </c>
      <c r="AT273" s="886" t="s">
        <v>3412</v>
      </c>
      <c r="AU273" s="886" t="s">
        <v>3412</v>
      </c>
      <c r="AV273" s="886" t="s">
        <v>3412</v>
      </c>
      <c r="AW273" s="886" t="s">
        <v>3412</v>
      </c>
      <c r="AX273" s="886" t="s">
        <v>3412</v>
      </c>
      <c r="AY273" s="886" t="s">
        <v>3412</v>
      </c>
      <c r="AZ273" s="886" t="s">
        <v>3412</v>
      </c>
      <c r="BA273" s="886" t="s">
        <v>3412</v>
      </c>
      <c r="BB273" s="886" t="s">
        <v>3412</v>
      </c>
      <c r="BC273" s="886" t="s">
        <v>3412</v>
      </c>
      <c r="BD273" s="886" t="s">
        <v>3412</v>
      </c>
      <c r="BE273" s="886" t="s">
        <v>3412</v>
      </c>
      <c r="BF273" s="886" t="s">
        <v>3412</v>
      </c>
      <c r="BG273" s="886" t="s">
        <v>3412</v>
      </c>
      <c r="BH273" s="886" t="s">
        <v>3412</v>
      </c>
      <c r="BI273" s="886" t="s">
        <v>3412</v>
      </c>
      <c r="BJ273" s="886" t="s">
        <v>3412</v>
      </c>
      <c r="BK273" s="886" t="s">
        <v>3412</v>
      </c>
      <c r="BL273" s="886" t="s">
        <v>3412</v>
      </c>
      <c r="BM273" s="886" t="s">
        <v>3412</v>
      </c>
      <c r="BN273" s="886" t="s">
        <v>3412</v>
      </c>
    </row>
    <row r="274" spans="1:66" ht="12.75" hidden="1">
      <c r="A274" s="884"/>
      <c r="B274" s="861" t="s">
        <v>8748</v>
      </c>
      <c r="C274" s="862"/>
      <c r="D274" s="886">
        <v>0</v>
      </c>
      <c r="E274" s="886">
        <v>0</v>
      </c>
      <c r="F274" s="886">
        <v>0</v>
      </c>
      <c r="G274" s="886">
        <v>0</v>
      </c>
      <c r="H274" s="886">
        <v>0</v>
      </c>
      <c r="I274" s="886" t="s">
        <v>3412</v>
      </c>
      <c r="J274" s="886" t="s">
        <v>3412</v>
      </c>
      <c r="K274" s="886" t="s">
        <v>3412</v>
      </c>
      <c r="L274" s="886" t="s">
        <v>3412</v>
      </c>
      <c r="M274" s="886" t="s">
        <v>3412</v>
      </c>
      <c r="N274" s="886" t="s">
        <v>3412</v>
      </c>
      <c r="O274" s="886" t="s">
        <v>3412</v>
      </c>
      <c r="P274" s="886" t="s">
        <v>3412</v>
      </c>
      <c r="Q274" s="886" t="s">
        <v>3412</v>
      </c>
      <c r="R274" s="886" t="s">
        <v>3412</v>
      </c>
      <c r="S274" s="886" t="s">
        <v>3412</v>
      </c>
      <c r="T274" s="886" t="s">
        <v>3412</v>
      </c>
      <c r="U274" s="886" t="s">
        <v>3412</v>
      </c>
      <c r="V274" s="886" t="s">
        <v>3412</v>
      </c>
      <c r="W274" s="886" t="s">
        <v>3412</v>
      </c>
      <c r="X274" s="886" t="s">
        <v>3412</v>
      </c>
      <c r="Y274" s="886" t="s">
        <v>3412</v>
      </c>
      <c r="Z274" s="886" t="s">
        <v>3412</v>
      </c>
      <c r="AA274" s="886" t="s">
        <v>3412</v>
      </c>
      <c r="AB274" s="886" t="s">
        <v>3412</v>
      </c>
      <c r="AC274" s="886" t="s">
        <v>3412</v>
      </c>
      <c r="AD274" s="886" t="s">
        <v>3412</v>
      </c>
      <c r="AE274" s="886" t="s">
        <v>3412</v>
      </c>
      <c r="AF274" s="886" t="s">
        <v>3412</v>
      </c>
      <c r="AG274" s="886" t="s">
        <v>3412</v>
      </c>
      <c r="AH274" s="886" t="s">
        <v>3412</v>
      </c>
      <c r="AI274" s="886" t="s">
        <v>3412</v>
      </c>
      <c r="AJ274" s="886" t="s">
        <v>3412</v>
      </c>
      <c r="AK274" s="886" t="s">
        <v>3412</v>
      </c>
      <c r="AL274" s="886" t="s">
        <v>3412</v>
      </c>
      <c r="AM274" s="886" t="s">
        <v>3412</v>
      </c>
      <c r="AN274" s="886" t="s">
        <v>3412</v>
      </c>
      <c r="AO274" s="886" t="s">
        <v>3412</v>
      </c>
      <c r="AP274" s="886" t="s">
        <v>3412</v>
      </c>
      <c r="AQ274" s="886" t="s">
        <v>3412</v>
      </c>
      <c r="AR274" s="886" t="s">
        <v>3412</v>
      </c>
      <c r="AS274" s="886" t="s">
        <v>3412</v>
      </c>
      <c r="AT274" s="886" t="s">
        <v>3412</v>
      </c>
      <c r="AU274" s="886" t="s">
        <v>3412</v>
      </c>
      <c r="AV274" s="886" t="s">
        <v>3412</v>
      </c>
      <c r="AW274" s="886" t="s">
        <v>3412</v>
      </c>
      <c r="AX274" s="886" t="s">
        <v>3412</v>
      </c>
      <c r="AY274" s="886" t="s">
        <v>3412</v>
      </c>
      <c r="AZ274" s="886" t="s">
        <v>3412</v>
      </c>
      <c r="BA274" s="886" t="s">
        <v>3412</v>
      </c>
      <c r="BB274" s="886" t="s">
        <v>3412</v>
      </c>
      <c r="BC274" s="886" t="s">
        <v>3412</v>
      </c>
      <c r="BD274" s="886" t="s">
        <v>3412</v>
      </c>
      <c r="BE274" s="886" t="s">
        <v>3412</v>
      </c>
      <c r="BF274" s="886" t="s">
        <v>3412</v>
      </c>
      <c r="BG274" s="886" t="s">
        <v>3412</v>
      </c>
      <c r="BH274" s="886" t="s">
        <v>3412</v>
      </c>
      <c r="BI274" s="886" t="s">
        <v>3412</v>
      </c>
      <c r="BJ274" s="886" t="s">
        <v>3412</v>
      </c>
      <c r="BK274" s="886" t="s">
        <v>3412</v>
      </c>
      <c r="BL274" s="886" t="s">
        <v>3412</v>
      </c>
      <c r="BM274" s="886" t="s">
        <v>3412</v>
      </c>
      <c r="BN274" s="886" t="s">
        <v>3412</v>
      </c>
    </row>
    <row r="275" spans="1:66" ht="12.75">
      <c r="A275" s="884" t="s">
        <v>12125</v>
      </c>
      <c r="B275" s="872" t="s">
        <v>8749</v>
      </c>
      <c r="C275" s="873" t="s">
        <v>6078</v>
      </c>
      <c r="D275" s="885">
        <v>9628656648</v>
      </c>
      <c r="E275" s="885">
        <v>0</v>
      </c>
      <c r="F275" s="885">
        <v>9628656648</v>
      </c>
      <c r="G275" s="885">
        <v>9628656648</v>
      </c>
      <c r="H275" s="885">
        <v>0</v>
      </c>
      <c r="I275" s="885" t="s">
        <v>3412</v>
      </c>
      <c r="J275" s="885" t="s">
        <v>3412</v>
      </c>
      <c r="K275" s="885" t="s">
        <v>3412</v>
      </c>
      <c r="L275" s="885" t="s">
        <v>3412</v>
      </c>
      <c r="M275" s="885" t="s">
        <v>3412</v>
      </c>
      <c r="N275" s="885" t="s">
        <v>3412</v>
      </c>
      <c r="O275" s="885" t="s">
        <v>3412</v>
      </c>
      <c r="P275" s="885" t="s">
        <v>3412</v>
      </c>
      <c r="Q275" s="885" t="s">
        <v>3412</v>
      </c>
      <c r="R275" s="885" t="s">
        <v>3412</v>
      </c>
      <c r="S275" s="885" t="s">
        <v>3412</v>
      </c>
      <c r="T275" s="885" t="s">
        <v>3412</v>
      </c>
      <c r="U275" s="885" t="s">
        <v>3412</v>
      </c>
      <c r="V275" s="885" t="s">
        <v>3412</v>
      </c>
      <c r="W275" s="885" t="s">
        <v>3412</v>
      </c>
      <c r="X275" s="885" t="s">
        <v>3412</v>
      </c>
      <c r="Y275" s="885" t="s">
        <v>3412</v>
      </c>
      <c r="Z275" s="885" t="s">
        <v>3412</v>
      </c>
      <c r="AA275" s="885" t="s">
        <v>3412</v>
      </c>
      <c r="AB275" s="885" t="s">
        <v>3412</v>
      </c>
      <c r="AC275" s="885" t="s">
        <v>3412</v>
      </c>
      <c r="AD275" s="885" t="s">
        <v>3412</v>
      </c>
      <c r="AE275" s="885" t="s">
        <v>3412</v>
      </c>
      <c r="AF275" s="885" t="s">
        <v>3412</v>
      </c>
      <c r="AG275" s="885" t="s">
        <v>3412</v>
      </c>
      <c r="AH275" s="885" t="s">
        <v>3412</v>
      </c>
      <c r="AI275" s="885" t="s">
        <v>3412</v>
      </c>
      <c r="AJ275" s="885" t="s">
        <v>3412</v>
      </c>
      <c r="AK275" s="885" t="s">
        <v>3412</v>
      </c>
      <c r="AL275" s="885" t="s">
        <v>3412</v>
      </c>
      <c r="AM275" s="885" t="s">
        <v>3412</v>
      </c>
      <c r="AN275" s="885" t="s">
        <v>3412</v>
      </c>
      <c r="AO275" s="885" t="s">
        <v>3412</v>
      </c>
      <c r="AP275" s="885" t="s">
        <v>3412</v>
      </c>
      <c r="AQ275" s="885" t="s">
        <v>3412</v>
      </c>
      <c r="AR275" s="885" t="s">
        <v>3412</v>
      </c>
      <c r="AS275" s="885" t="s">
        <v>3412</v>
      </c>
      <c r="AT275" s="885" t="s">
        <v>3412</v>
      </c>
      <c r="AU275" s="885" t="s">
        <v>3412</v>
      </c>
      <c r="AV275" s="885" t="s">
        <v>3412</v>
      </c>
      <c r="AW275" s="885" t="s">
        <v>3412</v>
      </c>
      <c r="AX275" s="885" t="s">
        <v>3412</v>
      </c>
      <c r="AY275" s="885" t="s">
        <v>3412</v>
      </c>
      <c r="AZ275" s="885" t="s">
        <v>3412</v>
      </c>
      <c r="BA275" s="885" t="s">
        <v>3412</v>
      </c>
      <c r="BB275" s="885" t="s">
        <v>3412</v>
      </c>
      <c r="BC275" s="885" t="s">
        <v>3412</v>
      </c>
      <c r="BD275" s="885" t="s">
        <v>3412</v>
      </c>
      <c r="BE275" s="885" t="s">
        <v>3412</v>
      </c>
      <c r="BF275" s="885" t="s">
        <v>3412</v>
      </c>
      <c r="BG275" s="885" t="s">
        <v>3412</v>
      </c>
      <c r="BH275" s="885" t="s">
        <v>3412</v>
      </c>
      <c r="BI275" s="885" t="s">
        <v>3412</v>
      </c>
      <c r="BJ275" s="885" t="s">
        <v>3412</v>
      </c>
      <c r="BK275" s="885" t="s">
        <v>3412</v>
      </c>
      <c r="BL275" s="885" t="s">
        <v>3412</v>
      </c>
      <c r="BM275" s="885" t="s">
        <v>3412</v>
      </c>
      <c r="BN275" s="885" t="s">
        <v>3412</v>
      </c>
    </row>
    <row r="276" spans="1:66" ht="12.75" hidden="1">
      <c r="A276" s="884"/>
      <c r="B276" s="861" t="s">
        <v>8750</v>
      </c>
      <c r="C276" s="862"/>
      <c r="D276" s="886">
        <v>9628656648</v>
      </c>
      <c r="E276" s="886">
        <v>0</v>
      </c>
      <c r="F276" s="886">
        <v>9628656648</v>
      </c>
      <c r="G276" s="886">
        <v>9628656648</v>
      </c>
      <c r="H276" s="886">
        <v>0</v>
      </c>
      <c r="I276" s="886" t="s">
        <v>3412</v>
      </c>
      <c r="J276" s="886" t="s">
        <v>3412</v>
      </c>
      <c r="K276" s="886" t="s">
        <v>3412</v>
      </c>
      <c r="L276" s="886" t="s">
        <v>3412</v>
      </c>
      <c r="M276" s="886" t="s">
        <v>3412</v>
      </c>
      <c r="N276" s="886" t="s">
        <v>3412</v>
      </c>
      <c r="O276" s="886" t="s">
        <v>3412</v>
      </c>
      <c r="P276" s="886" t="s">
        <v>3412</v>
      </c>
      <c r="Q276" s="886" t="s">
        <v>3412</v>
      </c>
      <c r="R276" s="886" t="s">
        <v>3412</v>
      </c>
      <c r="S276" s="886" t="s">
        <v>3412</v>
      </c>
      <c r="T276" s="886" t="s">
        <v>3412</v>
      </c>
      <c r="U276" s="886" t="s">
        <v>3412</v>
      </c>
      <c r="V276" s="886" t="s">
        <v>3412</v>
      </c>
      <c r="W276" s="886" t="s">
        <v>3412</v>
      </c>
      <c r="X276" s="886" t="s">
        <v>3412</v>
      </c>
      <c r="Y276" s="886" t="s">
        <v>3412</v>
      </c>
      <c r="Z276" s="886" t="s">
        <v>3412</v>
      </c>
      <c r="AA276" s="886" t="s">
        <v>3412</v>
      </c>
      <c r="AB276" s="886" t="s">
        <v>3412</v>
      </c>
      <c r="AC276" s="886" t="s">
        <v>3412</v>
      </c>
      <c r="AD276" s="886" t="s">
        <v>3412</v>
      </c>
      <c r="AE276" s="886" t="s">
        <v>3412</v>
      </c>
      <c r="AF276" s="886" t="s">
        <v>3412</v>
      </c>
      <c r="AG276" s="886" t="s">
        <v>3412</v>
      </c>
      <c r="AH276" s="886" t="s">
        <v>3412</v>
      </c>
      <c r="AI276" s="886" t="s">
        <v>3412</v>
      </c>
      <c r="AJ276" s="886" t="s">
        <v>3412</v>
      </c>
      <c r="AK276" s="886" t="s">
        <v>3412</v>
      </c>
      <c r="AL276" s="886" t="s">
        <v>3412</v>
      </c>
      <c r="AM276" s="886" t="s">
        <v>3412</v>
      </c>
      <c r="AN276" s="886" t="s">
        <v>3412</v>
      </c>
      <c r="AO276" s="886" t="s">
        <v>3412</v>
      </c>
      <c r="AP276" s="886" t="s">
        <v>3412</v>
      </c>
      <c r="AQ276" s="886" t="s">
        <v>3412</v>
      </c>
      <c r="AR276" s="886" t="s">
        <v>3412</v>
      </c>
      <c r="AS276" s="886" t="s">
        <v>3412</v>
      </c>
      <c r="AT276" s="886" t="s">
        <v>3412</v>
      </c>
      <c r="AU276" s="886" t="s">
        <v>3412</v>
      </c>
      <c r="AV276" s="886" t="s">
        <v>3412</v>
      </c>
      <c r="AW276" s="886" t="s">
        <v>3412</v>
      </c>
      <c r="AX276" s="886" t="s">
        <v>3412</v>
      </c>
      <c r="AY276" s="886" t="s">
        <v>3412</v>
      </c>
      <c r="AZ276" s="886" t="s">
        <v>3412</v>
      </c>
      <c r="BA276" s="886" t="s">
        <v>3412</v>
      </c>
      <c r="BB276" s="886" t="s">
        <v>3412</v>
      </c>
      <c r="BC276" s="886" t="s">
        <v>3412</v>
      </c>
      <c r="BD276" s="886" t="s">
        <v>3412</v>
      </c>
      <c r="BE276" s="886" t="s">
        <v>3412</v>
      </c>
      <c r="BF276" s="886" t="s">
        <v>3412</v>
      </c>
      <c r="BG276" s="886" t="s">
        <v>3412</v>
      </c>
      <c r="BH276" s="886" t="s">
        <v>3412</v>
      </c>
      <c r="BI276" s="886" t="s">
        <v>3412</v>
      </c>
      <c r="BJ276" s="886" t="s">
        <v>3412</v>
      </c>
      <c r="BK276" s="886" t="s">
        <v>3412</v>
      </c>
      <c r="BL276" s="886" t="s">
        <v>3412</v>
      </c>
      <c r="BM276" s="886" t="s">
        <v>3412</v>
      </c>
      <c r="BN276" s="886" t="s">
        <v>3412</v>
      </c>
    </row>
    <row r="277" spans="1:66" ht="12.75" hidden="1">
      <c r="A277" s="884"/>
      <c r="B277" s="861" t="s">
        <v>13759</v>
      </c>
      <c r="C277" s="862"/>
      <c r="D277" s="886">
        <v>0</v>
      </c>
      <c r="E277" s="886">
        <v>0</v>
      </c>
      <c r="F277" s="886">
        <v>0</v>
      </c>
      <c r="G277" s="886">
        <v>0</v>
      </c>
      <c r="H277" s="886">
        <v>0</v>
      </c>
      <c r="I277" s="886" t="s">
        <v>3412</v>
      </c>
      <c r="J277" s="886" t="s">
        <v>3412</v>
      </c>
      <c r="K277" s="886" t="s">
        <v>3412</v>
      </c>
      <c r="L277" s="886" t="s">
        <v>3412</v>
      </c>
      <c r="M277" s="886" t="s">
        <v>3412</v>
      </c>
      <c r="N277" s="886" t="s">
        <v>3412</v>
      </c>
      <c r="O277" s="886" t="s">
        <v>3412</v>
      </c>
      <c r="P277" s="886" t="s">
        <v>3412</v>
      </c>
      <c r="Q277" s="886" t="s">
        <v>3412</v>
      </c>
      <c r="R277" s="886" t="s">
        <v>3412</v>
      </c>
      <c r="S277" s="886" t="s">
        <v>3412</v>
      </c>
      <c r="T277" s="886" t="s">
        <v>3412</v>
      </c>
      <c r="U277" s="886" t="s">
        <v>3412</v>
      </c>
      <c r="V277" s="886" t="s">
        <v>3412</v>
      </c>
      <c r="W277" s="886" t="s">
        <v>3412</v>
      </c>
      <c r="X277" s="886" t="s">
        <v>3412</v>
      </c>
      <c r="Y277" s="886" t="s">
        <v>3412</v>
      </c>
      <c r="Z277" s="886" t="s">
        <v>3412</v>
      </c>
      <c r="AA277" s="886" t="s">
        <v>3412</v>
      </c>
      <c r="AB277" s="886" t="s">
        <v>3412</v>
      </c>
      <c r="AC277" s="886" t="s">
        <v>3412</v>
      </c>
      <c r="AD277" s="886" t="s">
        <v>3412</v>
      </c>
      <c r="AE277" s="886" t="s">
        <v>3412</v>
      </c>
      <c r="AF277" s="886" t="s">
        <v>3412</v>
      </c>
      <c r="AG277" s="886" t="s">
        <v>3412</v>
      </c>
      <c r="AH277" s="886" t="s">
        <v>3412</v>
      </c>
      <c r="AI277" s="886" t="s">
        <v>3412</v>
      </c>
      <c r="AJ277" s="886" t="s">
        <v>3412</v>
      </c>
      <c r="AK277" s="886" t="s">
        <v>3412</v>
      </c>
      <c r="AL277" s="886" t="s">
        <v>3412</v>
      </c>
      <c r="AM277" s="886" t="s">
        <v>3412</v>
      </c>
      <c r="AN277" s="886" t="s">
        <v>3412</v>
      </c>
      <c r="AO277" s="886" t="s">
        <v>3412</v>
      </c>
      <c r="AP277" s="886" t="s">
        <v>3412</v>
      </c>
      <c r="AQ277" s="886" t="s">
        <v>3412</v>
      </c>
      <c r="AR277" s="886" t="s">
        <v>3412</v>
      </c>
      <c r="AS277" s="886" t="s">
        <v>3412</v>
      </c>
      <c r="AT277" s="886" t="s">
        <v>3412</v>
      </c>
      <c r="AU277" s="886" t="s">
        <v>3412</v>
      </c>
      <c r="AV277" s="886" t="s">
        <v>3412</v>
      </c>
      <c r="AW277" s="886" t="s">
        <v>3412</v>
      </c>
      <c r="AX277" s="886" t="s">
        <v>3412</v>
      </c>
      <c r="AY277" s="886" t="s">
        <v>3412</v>
      </c>
      <c r="AZ277" s="886" t="s">
        <v>3412</v>
      </c>
      <c r="BA277" s="886" t="s">
        <v>3412</v>
      </c>
      <c r="BB277" s="886" t="s">
        <v>3412</v>
      </c>
      <c r="BC277" s="886" t="s">
        <v>3412</v>
      </c>
      <c r="BD277" s="886" t="s">
        <v>3412</v>
      </c>
      <c r="BE277" s="886" t="s">
        <v>3412</v>
      </c>
      <c r="BF277" s="886" t="s">
        <v>3412</v>
      </c>
      <c r="BG277" s="886" t="s">
        <v>3412</v>
      </c>
      <c r="BH277" s="886" t="s">
        <v>3412</v>
      </c>
      <c r="BI277" s="886" t="s">
        <v>3412</v>
      </c>
      <c r="BJ277" s="886" t="s">
        <v>3412</v>
      </c>
      <c r="BK277" s="886" t="s">
        <v>3412</v>
      </c>
      <c r="BL277" s="886" t="s">
        <v>3412</v>
      </c>
      <c r="BM277" s="886" t="s">
        <v>3412</v>
      </c>
      <c r="BN277" s="886" t="s">
        <v>3412</v>
      </c>
    </row>
    <row r="278" spans="1:66" ht="12.75" hidden="1">
      <c r="A278" s="884"/>
      <c r="B278" s="861" t="s">
        <v>13760</v>
      </c>
      <c r="C278" s="862"/>
      <c r="D278" s="886">
        <v>0</v>
      </c>
      <c r="E278" s="886">
        <v>0</v>
      </c>
      <c r="F278" s="886">
        <v>0</v>
      </c>
      <c r="G278" s="886">
        <v>0</v>
      </c>
      <c r="H278" s="886">
        <v>0</v>
      </c>
      <c r="I278" s="886" t="s">
        <v>3412</v>
      </c>
      <c r="J278" s="886" t="s">
        <v>3412</v>
      </c>
      <c r="K278" s="886" t="s">
        <v>3412</v>
      </c>
      <c r="L278" s="886" t="s">
        <v>3412</v>
      </c>
      <c r="M278" s="886" t="s">
        <v>3412</v>
      </c>
      <c r="N278" s="886" t="s">
        <v>3412</v>
      </c>
      <c r="O278" s="886" t="s">
        <v>3412</v>
      </c>
      <c r="P278" s="886" t="s">
        <v>3412</v>
      </c>
      <c r="Q278" s="886" t="s">
        <v>3412</v>
      </c>
      <c r="R278" s="886" t="s">
        <v>3412</v>
      </c>
      <c r="S278" s="886" t="s">
        <v>3412</v>
      </c>
      <c r="T278" s="886" t="s">
        <v>3412</v>
      </c>
      <c r="U278" s="886" t="s">
        <v>3412</v>
      </c>
      <c r="V278" s="886" t="s">
        <v>3412</v>
      </c>
      <c r="W278" s="886" t="s">
        <v>3412</v>
      </c>
      <c r="X278" s="886" t="s">
        <v>3412</v>
      </c>
      <c r="Y278" s="886" t="s">
        <v>3412</v>
      </c>
      <c r="Z278" s="886" t="s">
        <v>3412</v>
      </c>
      <c r="AA278" s="886" t="s">
        <v>3412</v>
      </c>
      <c r="AB278" s="886" t="s">
        <v>3412</v>
      </c>
      <c r="AC278" s="886" t="s">
        <v>3412</v>
      </c>
      <c r="AD278" s="886" t="s">
        <v>3412</v>
      </c>
      <c r="AE278" s="886" t="s">
        <v>3412</v>
      </c>
      <c r="AF278" s="886" t="s">
        <v>3412</v>
      </c>
      <c r="AG278" s="886" t="s">
        <v>3412</v>
      </c>
      <c r="AH278" s="886" t="s">
        <v>3412</v>
      </c>
      <c r="AI278" s="886" t="s">
        <v>3412</v>
      </c>
      <c r="AJ278" s="886" t="s">
        <v>3412</v>
      </c>
      <c r="AK278" s="886" t="s">
        <v>3412</v>
      </c>
      <c r="AL278" s="886" t="s">
        <v>3412</v>
      </c>
      <c r="AM278" s="886" t="s">
        <v>3412</v>
      </c>
      <c r="AN278" s="886" t="s">
        <v>3412</v>
      </c>
      <c r="AO278" s="886" t="s">
        <v>3412</v>
      </c>
      <c r="AP278" s="886" t="s">
        <v>3412</v>
      </c>
      <c r="AQ278" s="886" t="s">
        <v>3412</v>
      </c>
      <c r="AR278" s="886" t="s">
        <v>3412</v>
      </c>
      <c r="AS278" s="886" t="s">
        <v>3412</v>
      </c>
      <c r="AT278" s="886" t="s">
        <v>3412</v>
      </c>
      <c r="AU278" s="886" t="s">
        <v>3412</v>
      </c>
      <c r="AV278" s="886" t="s">
        <v>3412</v>
      </c>
      <c r="AW278" s="886" t="s">
        <v>3412</v>
      </c>
      <c r="AX278" s="886" t="s">
        <v>3412</v>
      </c>
      <c r="AY278" s="886" t="s">
        <v>3412</v>
      </c>
      <c r="AZ278" s="886" t="s">
        <v>3412</v>
      </c>
      <c r="BA278" s="886" t="s">
        <v>3412</v>
      </c>
      <c r="BB278" s="886" t="s">
        <v>3412</v>
      </c>
      <c r="BC278" s="886" t="s">
        <v>3412</v>
      </c>
      <c r="BD278" s="886" t="s">
        <v>3412</v>
      </c>
      <c r="BE278" s="886" t="s">
        <v>3412</v>
      </c>
      <c r="BF278" s="886" t="s">
        <v>3412</v>
      </c>
      <c r="BG278" s="886" t="s">
        <v>3412</v>
      </c>
      <c r="BH278" s="886" t="s">
        <v>3412</v>
      </c>
      <c r="BI278" s="886" t="s">
        <v>3412</v>
      </c>
      <c r="BJ278" s="886" t="s">
        <v>3412</v>
      </c>
      <c r="BK278" s="886" t="s">
        <v>3412</v>
      </c>
      <c r="BL278" s="886" t="s">
        <v>3412</v>
      </c>
      <c r="BM278" s="886" t="s">
        <v>3412</v>
      </c>
      <c r="BN278" s="886" t="s">
        <v>3412</v>
      </c>
    </row>
    <row r="279" spans="1:66" ht="12.75" hidden="1">
      <c r="A279" s="884"/>
      <c r="B279" s="861" t="s">
        <v>8745</v>
      </c>
      <c r="C279" s="862"/>
      <c r="D279" s="886">
        <v>0</v>
      </c>
      <c r="E279" s="886">
        <v>0</v>
      </c>
      <c r="F279" s="886">
        <v>0</v>
      </c>
      <c r="G279" s="886">
        <v>0</v>
      </c>
      <c r="H279" s="886">
        <v>0</v>
      </c>
      <c r="I279" s="886" t="s">
        <v>3412</v>
      </c>
      <c r="J279" s="886" t="s">
        <v>3412</v>
      </c>
      <c r="K279" s="886" t="s">
        <v>3412</v>
      </c>
      <c r="L279" s="886" t="s">
        <v>3412</v>
      </c>
      <c r="M279" s="886" t="s">
        <v>3412</v>
      </c>
      <c r="N279" s="886" t="s">
        <v>3412</v>
      </c>
      <c r="O279" s="886" t="s">
        <v>3412</v>
      </c>
      <c r="P279" s="886" t="s">
        <v>3412</v>
      </c>
      <c r="Q279" s="886" t="s">
        <v>3412</v>
      </c>
      <c r="R279" s="886" t="s">
        <v>3412</v>
      </c>
      <c r="S279" s="886" t="s">
        <v>3412</v>
      </c>
      <c r="T279" s="886" t="s">
        <v>3412</v>
      </c>
      <c r="U279" s="886" t="s">
        <v>3412</v>
      </c>
      <c r="V279" s="886" t="s">
        <v>3412</v>
      </c>
      <c r="W279" s="886" t="s">
        <v>3412</v>
      </c>
      <c r="X279" s="886" t="s">
        <v>3412</v>
      </c>
      <c r="Y279" s="886" t="s">
        <v>3412</v>
      </c>
      <c r="Z279" s="886" t="s">
        <v>3412</v>
      </c>
      <c r="AA279" s="886" t="s">
        <v>3412</v>
      </c>
      <c r="AB279" s="886" t="s">
        <v>3412</v>
      </c>
      <c r="AC279" s="886" t="s">
        <v>3412</v>
      </c>
      <c r="AD279" s="886" t="s">
        <v>3412</v>
      </c>
      <c r="AE279" s="886" t="s">
        <v>3412</v>
      </c>
      <c r="AF279" s="886" t="s">
        <v>3412</v>
      </c>
      <c r="AG279" s="886" t="s">
        <v>3412</v>
      </c>
      <c r="AH279" s="886" t="s">
        <v>3412</v>
      </c>
      <c r="AI279" s="886" t="s">
        <v>3412</v>
      </c>
      <c r="AJ279" s="886" t="s">
        <v>3412</v>
      </c>
      <c r="AK279" s="886" t="s">
        <v>3412</v>
      </c>
      <c r="AL279" s="886" t="s">
        <v>3412</v>
      </c>
      <c r="AM279" s="886" t="s">
        <v>3412</v>
      </c>
      <c r="AN279" s="886" t="s">
        <v>3412</v>
      </c>
      <c r="AO279" s="886" t="s">
        <v>3412</v>
      </c>
      <c r="AP279" s="886" t="s">
        <v>3412</v>
      </c>
      <c r="AQ279" s="886" t="s">
        <v>3412</v>
      </c>
      <c r="AR279" s="886" t="s">
        <v>3412</v>
      </c>
      <c r="AS279" s="886" t="s">
        <v>3412</v>
      </c>
      <c r="AT279" s="886" t="s">
        <v>3412</v>
      </c>
      <c r="AU279" s="886" t="s">
        <v>3412</v>
      </c>
      <c r="AV279" s="886" t="s">
        <v>3412</v>
      </c>
      <c r="AW279" s="886" t="s">
        <v>3412</v>
      </c>
      <c r="AX279" s="886" t="s">
        <v>3412</v>
      </c>
      <c r="AY279" s="886" t="s">
        <v>3412</v>
      </c>
      <c r="AZ279" s="886" t="s">
        <v>3412</v>
      </c>
      <c r="BA279" s="886" t="s">
        <v>3412</v>
      </c>
      <c r="BB279" s="886" t="s">
        <v>3412</v>
      </c>
      <c r="BC279" s="886" t="s">
        <v>3412</v>
      </c>
      <c r="BD279" s="886" t="s">
        <v>3412</v>
      </c>
      <c r="BE279" s="886" t="s">
        <v>3412</v>
      </c>
      <c r="BF279" s="886" t="s">
        <v>3412</v>
      </c>
      <c r="BG279" s="886" t="s">
        <v>3412</v>
      </c>
      <c r="BH279" s="886" t="s">
        <v>3412</v>
      </c>
      <c r="BI279" s="886" t="s">
        <v>3412</v>
      </c>
      <c r="BJ279" s="886" t="s">
        <v>3412</v>
      </c>
      <c r="BK279" s="886" t="s">
        <v>3412</v>
      </c>
      <c r="BL279" s="886" t="s">
        <v>3412</v>
      </c>
      <c r="BM279" s="886" t="s">
        <v>3412</v>
      </c>
      <c r="BN279" s="886" t="s">
        <v>3412</v>
      </c>
    </row>
    <row r="280" spans="1:66" ht="12.75" hidden="1">
      <c r="A280" s="884"/>
      <c r="B280" s="861" t="s">
        <v>13761</v>
      </c>
      <c r="C280" s="862"/>
      <c r="D280" s="886">
        <v>0</v>
      </c>
      <c r="E280" s="886">
        <v>0</v>
      </c>
      <c r="F280" s="886">
        <v>0</v>
      </c>
      <c r="G280" s="886">
        <v>0</v>
      </c>
      <c r="H280" s="886">
        <v>0</v>
      </c>
      <c r="I280" s="886" t="s">
        <v>3412</v>
      </c>
      <c r="J280" s="886" t="s">
        <v>3412</v>
      </c>
      <c r="K280" s="886" t="s">
        <v>3412</v>
      </c>
      <c r="L280" s="886" t="s">
        <v>3412</v>
      </c>
      <c r="M280" s="886" t="s">
        <v>3412</v>
      </c>
      <c r="N280" s="886" t="s">
        <v>3412</v>
      </c>
      <c r="O280" s="886" t="s">
        <v>3412</v>
      </c>
      <c r="P280" s="886" t="s">
        <v>3412</v>
      </c>
      <c r="Q280" s="886" t="s">
        <v>3412</v>
      </c>
      <c r="R280" s="886" t="s">
        <v>3412</v>
      </c>
      <c r="S280" s="886" t="s">
        <v>3412</v>
      </c>
      <c r="T280" s="886" t="s">
        <v>3412</v>
      </c>
      <c r="U280" s="886" t="s">
        <v>3412</v>
      </c>
      <c r="V280" s="886" t="s">
        <v>3412</v>
      </c>
      <c r="W280" s="886" t="s">
        <v>3412</v>
      </c>
      <c r="X280" s="886" t="s">
        <v>3412</v>
      </c>
      <c r="Y280" s="886" t="s">
        <v>3412</v>
      </c>
      <c r="Z280" s="886" t="s">
        <v>3412</v>
      </c>
      <c r="AA280" s="886" t="s">
        <v>3412</v>
      </c>
      <c r="AB280" s="886" t="s">
        <v>3412</v>
      </c>
      <c r="AC280" s="886" t="s">
        <v>3412</v>
      </c>
      <c r="AD280" s="886" t="s">
        <v>3412</v>
      </c>
      <c r="AE280" s="886" t="s">
        <v>3412</v>
      </c>
      <c r="AF280" s="886" t="s">
        <v>3412</v>
      </c>
      <c r="AG280" s="886" t="s">
        <v>3412</v>
      </c>
      <c r="AH280" s="886" t="s">
        <v>3412</v>
      </c>
      <c r="AI280" s="886" t="s">
        <v>3412</v>
      </c>
      <c r="AJ280" s="886" t="s">
        <v>3412</v>
      </c>
      <c r="AK280" s="886" t="s">
        <v>3412</v>
      </c>
      <c r="AL280" s="886" t="s">
        <v>3412</v>
      </c>
      <c r="AM280" s="886" t="s">
        <v>3412</v>
      </c>
      <c r="AN280" s="886" t="s">
        <v>3412</v>
      </c>
      <c r="AO280" s="886" t="s">
        <v>3412</v>
      </c>
      <c r="AP280" s="886" t="s">
        <v>3412</v>
      </c>
      <c r="AQ280" s="886" t="s">
        <v>3412</v>
      </c>
      <c r="AR280" s="886" t="s">
        <v>3412</v>
      </c>
      <c r="AS280" s="886" t="s">
        <v>3412</v>
      </c>
      <c r="AT280" s="886" t="s">
        <v>3412</v>
      </c>
      <c r="AU280" s="886" t="s">
        <v>3412</v>
      </c>
      <c r="AV280" s="886" t="s">
        <v>3412</v>
      </c>
      <c r="AW280" s="886" t="s">
        <v>3412</v>
      </c>
      <c r="AX280" s="886" t="s">
        <v>3412</v>
      </c>
      <c r="AY280" s="886" t="s">
        <v>3412</v>
      </c>
      <c r="AZ280" s="886" t="s">
        <v>3412</v>
      </c>
      <c r="BA280" s="886" t="s">
        <v>3412</v>
      </c>
      <c r="BB280" s="886" t="s">
        <v>3412</v>
      </c>
      <c r="BC280" s="886" t="s">
        <v>3412</v>
      </c>
      <c r="BD280" s="886" t="s">
        <v>3412</v>
      </c>
      <c r="BE280" s="886" t="s">
        <v>3412</v>
      </c>
      <c r="BF280" s="886" t="s">
        <v>3412</v>
      </c>
      <c r="BG280" s="886" t="s">
        <v>3412</v>
      </c>
      <c r="BH280" s="886" t="s">
        <v>3412</v>
      </c>
      <c r="BI280" s="886" t="s">
        <v>3412</v>
      </c>
      <c r="BJ280" s="886" t="s">
        <v>3412</v>
      </c>
      <c r="BK280" s="886" t="s">
        <v>3412</v>
      </c>
      <c r="BL280" s="886" t="s">
        <v>3412</v>
      </c>
      <c r="BM280" s="886" t="s">
        <v>3412</v>
      </c>
      <c r="BN280" s="886" t="s">
        <v>3412</v>
      </c>
    </row>
    <row r="281" spans="1:66" ht="12.75" hidden="1">
      <c r="A281" s="884"/>
      <c r="B281" s="861" t="s">
        <v>13762</v>
      </c>
      <c r="C281" s="862"/>
      <c r="D281" s="886">
        <v>0</v>
      </c>
      <c r="E281" s="886">
        <v>0</v>
      </c>
      <c r="F281" s="886">
        <v>0</v>
      </c>
      <c r="G281" s="886">
        <v>0</v>
      </c>
      <c r="H281" s="886">
        <v>0</v>
      </c>
      <c r="I281" s="886" t="s">
        <v>3412</v>
      </c>
      <c r="J281" s="886" t="s">
        <v>3412</v>
      </c>
      <c r="K281" s="886" t="s">
        <v>3412</v>
      </c>
      <c r="L281" s="886" t="s">
        <v>3412</v>
      </c>
      <c r="M281" s="886" t="s">
        <v>3412</v>
      </c>
      <c r="N281" s="886" t="s">
        <v>3412</v>
      </c>
      <c r="O281" s="886" t="s">
        <v>3412</v>
      </c>
      <c r="P281" s="886" t="s">
        <v>3412</v>
      </c>
      <c r="Q281" s="886" t="s">
        <v>3412</v>
      </c>
      <c r="R281" s="886" t="s">
        <v>3412</v>
      </c>
      <c r="S281" s="886" t="s">
        <v>3412</v>
      </c>
      <c r="T281" s="886" t="s">
        <v>3412</v>
      </c>
      <c r="U281" s="886" t="s">
        <v>3412</v>
      </c>
      <c r="V281" s="886" t="s">
        <v>3412</v>
      </c>
      <c r="W281" s="886" t="s">
        <v>3412</v>
      </c>
      <c r="X281" s="886" t="s">
        <v>3412</v>
      </c>
      <c r="Y281" s="886" t="s">
        <v>3412</v>
      </c>
      <c r="Z281" s="886" t="s">
        <v>3412</v>
      </c>
      <c r="AA281" s="886" t="s">
        <v>3412</v>
      </c>
      <c r="AB281" s="886" t="s">
        <v>3412</v>
      </c>
      <c r="AC281" s="886" t="s">
        <v>3412</v>
      </c>
      <c r="AD281" s="886" t="s">
        <v>3412</v>
      </c>
      <c r="AE281" s="886" t="s">
        <v>3412</v>
      </c>
      <c r="AF281" s="886" t="s">
        <v>3412</v>
      </c>
      <c r="AG281" s="886" t="s">
        <v>3412</v>
      </c>
      <c r="AH281" s="886" t="s">
        <v>3412</v>
      </c>
      <c r="AI281" s="886" t="s">
        <v>3412</v>
      </c>
      <c r="AJ281" s="886" t="s">
        <v>3412</v>
      </c>
      <c r="AK281" s="886" t="s">
        <v>3412</v>
      </c>
      <c r="AL281" s="886" t="s">
        <v>3412</v>
      </c>
      <c r="AM281" s="886" t="s">
        <v>3412</v>
      </c>
      <c r="AN281" s="886" t="s">
        <v>3412</v>
      </c>
      <c r="AO281" s="886" t="s">
        <v>3412</v>
      </c>
      <c r="AP281" s="886" t="s">
        <v>3412</v>
      </c>
      <c r="AQ281" s="886" t="s">
        <v>3412</v>
      </c>
      <c r="AR281" s="886" t="s">
        <v>3412</v>
      </c>
      <c r="AS281" s="886" t="s">
        <v>3412</v>
      </c>
      <c r="AT281" s="886" t="s">
        <v>3412</v>
      </c>
      <c r="AU281" s="886" t="s">
        <v>3412</v>
      </c>
      <c r="AV281" s="886" t="s">
        <v>3412</v>
      </c>
      <c r="AW281" s="886" t="s">
        <v>3412</v>
      </c>
      <c r="AX281" s="886" t="s">
        <v>3412</v>
      </c>
      <c r="AY281" s="886" t="s">
        <v>3412</v>
      </c>
      <c r="AZ281" s="886" t="s">
        <v>3412</v>
      </c>
      <c r="BA281" s="886" t="s">
        <v>3412</v>
      </c>
      <c r="BB281" s="886" t="s">
        <v>3412</v>
      </c>
      <c r="BC281" s="886" t="s">
        <v>3412</v>
      </c>
      <c r="BD281" s="886" t="s">
        <v>3412</v>
      </c>
      <c r="BE281" s="886" t="s">
        <v>3412</v>
      </c>
      <c r="BF281" s="886" t="s">
        <v>3412</v>
      </c>
      <c r="BG281" s="886" t="s">
        <v>3412</v>
      </c>
      <c r="BH281" s="886" t="s">
        <v>3412</v>
      </c>
      <c r="BI281" s="886" t="s">
        <v>3412</v>
      </c>
      <c r="BJ281" s="886" t="s">
        <v>3412</v>
      </c>
      <c r="BK281" s="886" t="s">
        <v>3412</v>
      </c>
      <c r="BL281" s="886" t="s">
        <v>3412</v>
      </c>
      <c r="BM281" s="886" t="s">
        <v>3412</v>
      </c>
      <c r="BN281" s="886" t="s">
        <v>3412</v>
      </c>
    </row>
    <row r="282" spans="1:66" ht="12.75" hidden="1">
      <c r="A282" s="884"/>
      <c r="B282" s="861" t="s">
        <v>8747</v>
      </c>
      <c r="C282" s="862"/>
      <c r="D282" s="886">
        <v>0</v>
      </c>
      <c r="E282" s="886">
        <v>0</v>
      </c>
      <c r="F282" s="886">
        <v>0</v>
      </c>
      <c r="G282" s="886">
        <v>0</v>
      </c>
      <c r="H282" s="886">
        <v>0</v>
      </c>
      <c r="I282" s="886" t="s">
        <v>3412</v>
      </c>
      <c r="J282" s="886" t="s">
        <v>3412</v>
      </c>
      <c r="K282" s="886" t="s">
        <v>3412</v>
      </c>
      <c r="L282" s="886" t="s">
        <v>3412</v>
      </c>
      <c r="M282" s="886" t="s">
        <v>3412</v>
      </c>
      <c r="N282" s="886" t="s">
        <v>3412</v>
      </c>
      <c r="O282" s="886" t="s">
        <v>3412</v>
      </c>
      <c r="P282" s="886" t="s">
        <v>3412</v>
      </c>
      <c r="Q282" s="886" t="s">
        <v>3412</v>
      </c>
      <c r="R282" s="886" t="s">
        <v>3412</v>
      </c>
      <c r="S282" s="886" t="s">
        <v>3412</v>
      </c>
      <c r="T282" s="886" t="s">
        <v>3412</v>
      </c>
      <c r="U282" s="886" t="s">
        <v>3412</v>
      </c>
      <c r="V282" s="886" t="s">
        <v>3412</v>
      </c>
      <c r="W282" s="886" t="s">
        <v>3412</v>
      </c>
      <c r="X282" s="886" t="s">
        <v>3412</v>
      </c>
      <c r="Y282" s="886" t="s">
        <v>3412</v>
      </c>
      <c r="Z282" s="886" t="s">
        <v>3412</v>
      </c>
      <c r="AA282" s="886" t="s">
        <v>3412</v>
      </c>
      <c r="AB282" s="886" t="s">
        <v>3412</v>
      </c>
      <c r="AC282" s="886" t="s">
        <v>3412</v>
      </c>
      <c r="AD282" s="886" t="s">
        <v>3412</v>
      </c>
      <c r="AE282" s="886" t="s">
        <v>3412</v>
      </c>
      <c r="AF282" s="886" t="s">
        <v>3412</v>
      </c>
      <c r="AG282" s="886" t="s">
        <v>3412</v>
      </c>
      <c r="AH282" s="886" t="s">
        <v>3412</v>
      </c>
      <c r="AI282" s="886" t="s">
        <v>3412</v>
      </c>
      <c r="AJ282" s="886" t="s">
        <v>3412</v>
      </c>
      <c r="AK282" s="886" t="s">
        <v>3412</v>
      </c>
      <c r="AL282" s="886" t="s">
        <v>3412</v>
      </c>
      <c r="AM282" s="886" t="s">
        <v>3412</v>
      </c>
      <c r="AN282" s="886" t="s">
        <v>3412</v>
      </c>
      <c r="AO282" s="886" t="s">
        <v>3412</v>
      </c>
      <c r="AP282" s="886" t="s">
        <v>3412</v>
      </c>
      <c r="AQ282" s="886" t="s">
        <v>3412</v>
      </c>
      <c r="AR282" s="886" t="s">
        <v>3412</v>
      </c>
      <c r="AS282" s="886" t="s">
        <v>3412</v>
      </c>
      <c r="AT282" s="886" t="s">
        <v>3412</v>
      </c>
      <c r="AU282" s="886" t="s">
        <v>3412</v>
      </c>
      <c r="AV282" s="886" t="s">
        <v>3412</v>
      </c>
      <c r="AW282" s="886" t="s">
        <v>3412</v>
      </c>
      <c r="AX282" s="886" t="s">
        <v>3412</v>
      </c>
      <c r="AY282" s="886" t="s">
        <v>3412</v>
      </c>
      <c r="AZ282" s="886" t="s">
        <v>3412</v>
      </c>
      <c r="BA282" s="886" t="s">
        <v>3412</v>
      </c>
      <c r="BB282" s="886" t="s">
        <v>3412</v>
      </c>
      <c r="BC282" s="886" t="s">
        <v>3412</v>
      </c>
      <c r="BD282" s="886" t="s">
        <v>3412</v>
      </c>
      <c r="BE282" s="886" t="s">
        <v>3412</v>
      </c>
      <c r="BF282" s="886" t="s">
        <v>3412</v>
      </c>
      <c r="BG282" s="886" t="s">
        <v>3412</v>
      </c>
      <c r="BH282" s="886" t="s">
        <v>3412</v>
      </c>
      <c r="BI282" s="886" t="s">
        <v>3412</v>
      </c>
      <c r="BJ282" s="886" t="s">
        <v>3412</v>
      </c>
      <c r="BK282" s="886" t="s">
        <v>3412</v>
      </c>
      <c r="BL282" s="886" t="s">
        <v>3412</v>
      </c>
      <c r="BM282" s="886" t="s">
        <v>3412</v>
      </c>
      <c r="BN282" s="886" t="s">
        <v>3412</v>
      </c>
    </row>
    <row r="283" spans="1:66" ht="12.75" hidden="1">
      <c r="A283" s="884"/>
      <c r="B283" s="861" t="s">
        <v>8748</v>
      </c>
      <c r="C283" s="862"/>
      <c r="D283" s="886">
        <v>0</v>
      </c>
      <c r="E283" s="886">
        <v>0</v>
      </c>
      <c r="F283" s="886">
        <v>0</v>
      </c>
      <c r="G283" s="886">
        <v>0</v>
      </c>
      <c r="H283" s="886">
        <v>0</v>
      </c>
      <c r="I283" s="886" t="s">
        <v>3412</v>
      </c>
      <c r="J283" s="886" t="s">
        <v>3412</v>
      </c>
      <c r="K283" s="886" t="s">
        <v>3412</v>
      </c>
      <c r="L283" s="886" t="s">
        <v>3412</v>
      </c>
      <c r="M283" s="886" t="s">
        <v>3412</v>
      </c>
      <c r="N283" s="886" t="s">
        <v>3412</v>
      </c>
      <c r="O283" s="886" t="s">
        <v>3412</v>
      </c>
      <c r="P283" s="886" t="s">
        <v>3412</v>
      </c>
      <c r="Q283" s="886" t="s">
        <v>3412</v>
      </c>
      <c r="R283" s="886" t="s">
        <v>3412</v>
      </c>
      <c r="S283" s="886" t="s">
        <v>3412</v>
      </c>
      <c r="T283" s="886" t="s">
        <v>3412</v>
      </c>
      <c r="U283" s="886" t="s">
        <v>3412</v>
      </c>
      <c r="V283" s="886" t="s">
        <v>3412</v>
      </c>
      <c r="W283" s="886" t="s">
        <v>3412</v>
      </c>
      <c r="X283" s="886" t="s">
        <v>3412</v>
      </c>
      <c r="Y283" s="886" t="s">
        <v>3412</v>
      </c>
      <c r="Z283" s="886" t="s">
        <v>3412</v>
      </c>
      <c r="AA283" s="886" t="s">
        <v>3412</v>
      </c>
      <c r="AB283" s="886" t="s">
        <v>3412</v>
      </c>
      <c r="AC283" s="886" t="s">
        <v>3412</v>
      </c>
      <c r="AD283" s="886" t="s">
        <v>3412</v>
      </c>
      <c r="AE283" s="886" t="s">
        <v>3412</v>
      </c>
      <c r="AF283" s="886" t="s">
        <v>3412</v>
      </c>
      <c r="AG283" s="886" t="s">
        <v>3412</v>
      </c>
      <c r="AH283" s="886" t="s">
        <v>3412</v>
      </c>
      <c r="AI283" s="886" t="s">
        <v>3412</v>
      </c>
      <c r="AJ283" s="886" t="s">
        <v>3412</v>
      </c>
      <c r="AK283" s="886" t="s">
        <v>3412</v>
      </c>
      <c r="AL283" s="886" t="s">
        <v>3412</v>
      </c>
      <c r="AM283" s="886" t="s">
        <v>3412</v>
      </c>
      <c r="AN283" s="886" t="s">
        <v>3412</v>
      </c>
      <c r="AO283" s="886" t="s">
        <v>3412</v>
      </c>
      <c r="AP283" s="886" t="s">
        <v>3412</v>
      </c>
      <c r="AQ283" s="886" t="s">
        <v>3412</v>
      </c>
      <c r="AR283" s="886" t="s">
        <v>3412</v>
      </c>
      <c r="AS283" s="886" t="s">
        <v>3412</v>
      </c>
      <c r="AT283" s="886" t="s">
        <v>3412</v>
      </c>
      <c r="AU283" s="886" t="s">
        <v>3412</v>
      </c>
      <c r="AV283" s="886" t="s">
        <v>3412</v>
      </c>
      <c r="AW283" s="886" t="s">
        <v>3412</v>
      </c>
      <c r="AX283" s="886" t="s">
        <v>3412</v>
      </c>
      <c r="AY283" s="886" t="s">
        <v>3412</v>
      </c>
      <c r="AZ283" s="886" t="s">
        <v>3412</v>
      </c>
      <c r="BA283" s="886" t="s">
        <v>3412</v>
      </c>
      <c r="BB283" s="886" t="s">
        <v>3412</v>
      </c>
      <c r="BC283" s="886" t="s">
        <v>3412</v>
      </c>
      <c r="BD283" s="886" t="s">
        <v>3412</v>
      </c>
      <c r="BE283" s="886" t="s">
        <v>3412</v>
      </c>
      <c r="BF283" s="886" t="s">
        <v>3412</v>
      </c>
      <c r="BG283" s="886" t="s">
        <v>3412</v>
      </c>
      <c r="BH283" s="886" t="s">
        <v>3412</v>
      </c>
      <c r="BI283" s="886" t="s">
        <v>3412</v>
      </c>
      <c r="BJ283" s="886" t="s">
        <v>3412</v>
      </c>
      <c r="BK283" s="886" t="s">
        <v>3412</v>
      </c>
      <c r="BL283" s="886" t="s">
        <v>3412</v>
      </c>
      <c r="BM283" s="886" t="s">
        <v>3412</v>
      </c>
      <c r="BN283" s="886" t="s">
        <v>3412</v>
      </c>
    </row>
    <row r="284" spans="1:66" ht="12.75">
      <c r="A284" s="884" t="s">
        <v>9020</v>
      </c>
      <c r="B284" s="887" t="s">
        <v>13763</v>
      </c>
      <c r="C284" s="882" t="s">
        <v>6078</v>
      </c>
      <c r="D284" s="888">
        <v>17514272329.199974</v>
      </c>
      <c r="E284" s="888">
        <v>0</v>
      </c>
      <c r="F284" s="888">
        <v>17514272329.199974</v>
      </c>
      <c r="G284" s="888">
        <v>17514272329.199974</v>
      </c>
      <c r="H284" s="888">
        <v>0</v>
      </c>
      <c r="I284" s="888" t="s">
        <v>3412</v>
      </c>
      <c r="J284" s="888" t="s">
        <v>3412</v>
      </c>
      <c r="K284" s="888" t="s">
        <v>3412</v>
      </c>
      <c r="L284" s="888" t="s">
        <v>3412</v>
      </c>
      <c r="M284" s="888" t="s">
        <v>3412</v>
      </c>
      <c r="N284" s="888" t="s">
        <v>3412</v>
      </c>
      <c r="O284" s="888" t="s">
        <v>3412</v>
      </c>
      <c r="P284" s="888" t="s">
        <v>3412</v>
      </c>
      <c r="Q284" s="888" t="s">
        <v>3412</v>
      </c>
      <c r="R284" s="888" t="s">
        <v>3412</v>
      </c>
      <c r="S284" s="888" t="s">
        <v>3412</v>
      </c>
      <c r="T284" s="888" t="s">
        <v>3412</v>
      </c>
      <c r="U284" s="888" t="s">
        <v>3412</v>
      </c>
      <c r="V284" s="888" t="s">
        <v>3412</v>
      </c>
      <c r="W284" s="888" t="s">
        <v>3412</v>
      </c>
      <c r="X284" s="888" t="s">
        <v>3412</v>
      </c>
      <c r="Y284" s="888" t="s">
        <v>3412</v>
      </c>
      <c r="Z284" s="888" t="s">
        <v>3412</v>
      </c>
      <c r="AA284" s="888" t="s">
        <v>3412</v>
      </c>
      <c r="AB284" s="888" t="s">
        <v>3412</v>
      </c>
      <c r="AC284" s="888" t="s">
        <v>3412</v>
      </c>
      <c r="AD284" s="888" t="s">
        <v>3412</v>
      </c>
      <c r="AE284" s="888" t="s">
        <v>3412</v>
      </c>
      <c r="AF284" s="888" t="s">
        <v>3412</v>
      </c>
      <c r="AG284" s="888" t="s">
        <v>3412</v>
      </c>
      <c r="AH284" s="888" t="s">
        <v>3412</v>
      </c>
      <c r="AI284" s="888" t="s">
        <v>3412</v>
      </c>
      <c r="AJ284" s="888" t="s">
        <v>3412</v>
      </c>
      <c r="AK284" s="888" t="s">
        <v>3412</v>
      </c>
      <c r="AL284" s="888" t="s">
        <v>3412</v>
      </c>
      <c r="AM284" s="888" t="s">
        <v>3412</v>
      </c>
      <c r="AN284" s="888" t="s">
        <v>3412</v>
      </c>
      <c r="AO284" s="888" t="s">
        <v>3412</v>
      </c>
      <c r="AP284" s="888" t="s">
        <v>3412</v>
      </c>
      <c r="AQ284" s="888" t="s">
        <v>3412</v>
      </c>
      <c r="AR284" s="888" t="s">
        <v>3412</v>
      </c>
      <c r="AS284" s="888" t="s">
        <v>3412</v>
      </c>
      <c r="AT284" s="888" t="s">
        <v>3412</v>
      </c>
      <c r="AU284" s="888" t="s">
        <v>3412</v>
      </c>
      <c r="AV284" s="888" t="s">
        <v>3412</v>
      </c>
      <c r="AW284" s="888" t="s">
        <v>3412</v>
      </c>
      <c r="AX284" s="888" t="s">
        <v>3412</v>
      </c>
      <c r="AY284" s="888" t="s">
        <v>3412</v>
      </c>
      <c r="AZ284" s="888" t="s">
        <v>3412</v>
      </c>
      <c r="BA284" s="888" t="s">
        <v>3412</v>
      </c>
      <c r="BB284" s="888" t="s">
        <v>3412</v>
      </c>
      <c r="BC284" s="888" t="s">
        <v>3412</v>
      </c>
      <c r="BD284" s="888" t="s">
        <v>3412</v>
      </c>
      <c r="BE284" s="888" t="s">
        <v>3412</v>
      </c>
      <c r="BF284" s="888" t="s">
        <v>3412</v>
      </c>
      <c r="BG284" s="888" t="s">
        <v>3412</v>
      </c>
      <c r="BH284" s="888" t="s">
        <v>3412</v>
      </c>
      <c r="BI284" s="888" t="s">
        <v>3412</v>
      </c>
      <c r="BJ284" s="888" t="s">
        <v>3412</v>
      </c>
      <c r="BK284" s="888" t="s">
        <v>3412</v>
      </c>
      <c r="BL284" s="888" t="s">
        <v>3412</v>
      </c>
      <c r="BM284" s="888" t="s">
        <v>3412</v>
      </c>
      <c r="BN284" s="888" t="s">
        <v>3412</v>
      </c>
    </row>
    <row r="285" spans="1:66" ht="12.75">
      <c r="A285" s="884" t="s">
        <v>6106</v>
      </c>
      <c r="B285" s="872" t="s">
        <v>12447</v>
      </c>
      <c r="C285" s="873" t="s">
        <v>6078</v>
      </c>
      <c r="D285" s="888">
        <v>2018358445</v>
      </c>
      <c r="E285" s="888">
        <v>0</v>
      </c>
      <c r="F285" s="888">
        <v>2018358445</v>
      </c>
      <c r="G285" s="888">
        <v>2018358445</v>
      </c>
      <c r="H285" s="888">
        <v>0</v>
      </c>
      <c r="I285" s="888" t="s">
        <v>3412</v>
      </c>
      <c r="J285" s="888" t="s">
        <v>3412</v>
      </c>
      <c r="K285" s="888" t="s">
        <v>3412</v>
      </c>
      <c r="L285" s="888" t="s">
        <v>3412</v>
      </c>
      <c r="M285" s="888" t="s">
        <v>3412</v>
      </c>
      <c r="N285" s="888" t="s">
        <v>3412</v>
      </c>
      <c r="O285" s="888" t="s">
        <v>3412</v>
      </c>
      <c r="P285" s="888" t="s">
        <v>3412</v>
      </c>
      <c r="Q285" s="888" t="s">
        <v>3412</v>
      </c>
      <c r="R285" s="888" t="s">
        <v>3412</v>
      </c>
      <c r="S285" s="888" t="s">
        <v>3412</v>
      </c>
      <c r="T285" s="888" t="s">
        <v>3412</v>
      </c>
      <c r="U285" s="888" t="s">
        <v>3412</v>
      </c>
      <c r="V285" s="888" t="s">
        <v>3412</v>
      </c>
      <c r="W285" s="888" t="s">
        <v>3412</v>
      </c>
      <c r="X285" s="888" t="s">
        <v>3412</v>
      </c>
      <c r="Y285" s="888" t="s">
        <v>3412</v>
      </c>
      <c r="Z285" s="888" t="s">
        <v>3412</v>
      </c>
      <c r="AA285" s="888" t="s">
        <v>3412</v>
      </c>
      <c r="AB285" s="888" t="s">
        <v>3412</v>
      </c>
      <c r="AC285" s="888" t="s">
        <v>3412</v>
      </c>
      <c r="AD285" s="888" t="s">
        <v>3412</v>
      </c>
      <c r="AE285" s="888" t="s">
        <v>3412</v>
      </c>
      <c r="AF285" s="888" t="s">
        <v>3412</v>
      </c>
      <c r="AG285" s="888" t="s">
        <v>3412</v>
      </c>
      <c r="AH285" s="888" t="s">
        <v>3412</v>
      </c>
      <c r="AI285" s="888" t="s">
        <v>3412</v>
      </c>
      <c r="AJ285" s="888" t="s">
        <v>3412</v>
      </c>
      <c r="AK285" s="888" t="s">
        <v>3412</v>
      </c>
      <c r="AL285" s="888" t="s">
        <v>3412</v>
      </c>
      <c r="AM285" s="888" t="s">
        <v>3412</v>
      </c>
      <c r="AN285" s="888" t="s">
        <v>3412</v>
      </c>
      <c r="AO285" s="888" t="s">
        <v>3412</v>
      </c>
      <c r="AP285" s="888" t="s">
        <v>3412</v>
      </c>
      <c r="AQ285" s="888" t="s">
        <v>3412</v>
      </c>
      <c r="AR285" s="888" t="s">
        <v>3412</v>
      </c>
      <c r="AS285" s="888" t="s">
        <v>3412</v>
      </c>
      <c r="AT285" s="888" t="s">
        <v>3412</v>
      </c>
      <c r="AU285" s="888" t="s">
        <v>3412</v>
      </c>
      <c r="AV285" s="888" t="s">
        <v>3412</v>
      </c>
      <c r="AW285" s="888" t="s">
        <v>3412</v>
      </c>
      <c r="AX285" s="888" t="s">
        <v>3412</v>
      </c>
      <c r="AY285" s="888" t="s">
        <v>3412</v>
      </c>
      <c r="AZ285" s="888" t="s">
        <v>3412</v>
      </c>
      <c r="BA285" s="888" t="s">
        <v>3412</v>
      </c>
      <c r="BB285" s="888" t="s">
        <v>3412</v>
      </c>
      <c r="BC285" s="888" t="s">
        <v>3412</v>
      </c>
      <c r="BD285" s="888" t="s">
        <v>3412</v>
      </c>
      <c r="BE285" s="888" t="s">
        <v>3412</v>
      </c>
      <c r="BF285" s="888" t="s">
        <v>3412</v>
      </c>
      <c r="BG285" s="888" t="s">
        <v>3412</v>
      </c>
      <c r="BH285" s="888" t="s">
        <v>3412</v>
      </c>
      <c r="BI285" s="888" t="s">
        <v>3412</v>
      </c>
      <c r="BJ285" s="888" t="s">
        <v>3412</v>
      </c>
      <c r="BK285" s="888" t="s">
        <v>3412</v>
      </c>
      <c r="BL285" s="888" t="s">
        <v>3412</v>
      </c>
      <c r="BM285" s="888" t="s">
        <v>3412</v>
      </c>
      <c r="BN285" s="888" t="s">
        <v>3412</v>
      </c>
    </row>
    <row r="286" spans="1:66" ht="12.75">
      <c r="A286" s="884" t="s">
        <v>12448</v>
      </c>
      <c r="B286" s="872" t="s">
        <v>12449</v>
      </c>
      <c r="C286" s="873" t="s">
        <v>6078</v>
      </c>
      <c r="D286" s="888">
        <v>974282851</v>
      </c>
      <c r="E286" s="888">
        <v>0</v>
      </c>
      <c r="F286" s="888">
        <v>974282851</v>
      </c>
      <c r="G286" s="888">
        <v>974282851</v>
      </c>
      <c r="H286" s="888">
        <v>0</v>
      </c>
      <c r="I286" s="888" t="s">
        <v>3412</v>
      </c>
      <c r="J286" s="888" t="s">
        <v>3412</v>
      </c>
      <c r="K286" s="888" t="s">
        <v>3412</v>
      </c>
      <c r="L286" s="888" t="s">
        <v>3412</v>
      </c>
      <c r="M286" s="888" t="s">
        <v>3412</v>
      </c>
      <c r="N286" s="888" t="s">
        <v>3412</v>
      </c>
      <c r="O286" s="888" t="s">
        <v>3412</v>
      </c>
      <c r="P286" s="888" t="s">
        <v>3412</v>
      </c>
      <c r="Q286" s="888" t="s">
        <v>3412</v>
      </c>
      <c r="R286" s="888" t="s">
        <v>3412</v>
      </c>
      <c r="S286" s="888" t="s">
        <v>3412</v>
      </c>
      <c r="T286" s="888" t="s">
        <v>3412</v>
      </c>
      <c r="U286" s="888" t="s">
        <v>3412</v>
      </c>
      <c r="V286" s="888" t="s">
        <v>3412</v>
      </c>
      <c r="W286" s="888" t="s">
        <v>3412</v>
      </c>
      <c r="X286" s="888" t="s">
        <v>3412</v>
      </c>
      <c r="Y286" s="888" t="s">
        <v>3412</v>
      </c>
      <c r="Z286" s="888" t="s">
        <v>3412</v>
      </c>
      <c r="AA286" s="888" t="s">
        <v>3412</v>
      </c>
      <c r="AB286" s="888" t="s">
        <v>3412</v>
      </c>
      <c r="AC286" s="888" t="s">
        <v>3412</v>
      </c>
      <c r="AD286" s="888" t="s">
        <v>3412</v>
      </c>
      <c r="AE286" s="888" t="s">
        <v>3412</v>
      </c>
      <c r="AF286" s="888" t="s">
        <v>3412</v>
      </c>
      <c r="AG286" s="888" t="s">
        <v>3412</v>
      </c>
      <c r="AH286" s="888" t="s">
        <v>3412</v>
      </c>
      <c r="AI286" s="888" t="s">
        <v>3412</v>
      </c>
      <c r="AJ286" s="888" t="s">
        <v>3412</v>
      </c>
      <c r="AK286" s="888" t="s">
        <v>3412</v>
      </c>
      <c r="AL286" s="888" t="s">
        <v>3412</v>
      </c>
      <c r="AM286" s="888" t="s">
        <v>3412</v>
      </c>
      <c r="AN286" s="888" t="s">
        <v>3412</v>
      </c>
      <c r="AO286" s="888" t="s">
        <v>3412</v>
      </c>
      <c r="AP286" s="888" t="s">
        <v>3412</v>
      </c>
      <c r="AQ286" s="888" t="s">
        <v>3412</v>
      </c>
      <c r="AR286" s="888" t="s">
        <v>3412</v>
      </c>
      <c r="AS286" s="888" t="s">
        <v>3412</v>
      </c>
      <c r="AT286" s="888" t="s">
        <v>3412</v>
      </c>
      <c r="AU286" s="888" t="s">
        <v>3412</v>
      </c>
      <c r="AV286" s="888" t="s">
        <v>3412</v>
      </c>
      <c r="AW286" s="888" t="s">
        <v>3412</v>
      </c>
      <c r="AX286" s="888" t="s">
        <v>3412</v>
      </c>
      <c r="AY286" s="888" t="s">
        <v>3412</v>
      </c>
      <c r="AZ286" s="888" t="s">
        <v>3412</v>
      </c>
      <c r="BA286" s="888" t="s">
        <v>3412</v>
      </c>
      <c r="BB286" s="888" t="s">
        <v>3412</v>
      </c>
      <c r="BC286" s="888" t="s">
        <v>3412</v>
      </c>
      <c r="BD286" s="888" t="s">
        <v>3412</v>
      </c>
      <c r="BE286" s="888" t="s">
        <v>3412</v>
      </c>
      <c r="BF286" s="888" t="s">
        <v>3412</v>
      </c>
      <c r="BG286" s="888" t="s">
        <v>3412</v>
      </c>
      <c r="BH286" s="888" t="s">
        <v>3412</v>
      </c>
      <c r="BI286" s="888" t="s">
        <v>3412</v>
      </c>
      <c r="BJ286" s="888" t="s">
        <v>3412</v>
      </c>
      <c r="BK286" s="888" t="s">
        <v>3412</v>
      </c>
      <c r="BL286" s="888" t="s">
        <v>3412</v>
      </c>
      <c r="BM286" s="888" t="s">
        <v>3412</v>
      </c>
      <c r="BN286" s="888" t="s">
        <v>3412</v>
      </c>
    </row>
    <row r="287" spans="1:66" ht="12.75">
      <c r="A287" s="884" t="s">
        <v>12450</v>
      </c>
      <c r="B287" s="887" t="s">
        <v>10942</v>
      </c>
      <c r="C287" s="882" t="s">
        <v>6078</v>
      </c>
      <c r="D287" s="888">
        <v>1044075594</v>
      </c>
      <c r="E287" s="888">
        <v>0</v>
      </c>
      <c r="F287" s="888">
        <v>1044075594</v>
      </c>
      <c r="G287" s="888">
        <v>1044075594</v>
      </c>
      <c r="H287" s="888">
        <v>0</v>
      </c>
      <c r="I287" s="888" t="s">
        <v>3412</v>
      </c>
      <c r="J287" s="888" t="s">
        <v>3412</v>
      </c>
      <c r="K287" s="888" t="s">
        <v>3412</v>
      </c>
      <c r="L287" s="888" t="s">
        <v>3412</v>
      </c>
      <c r="M287" s="888" t="s">
        <v>3412</v>
      </c>
      <c r="N287" s="888" t="s">
        <v>3412</v>
      </c>
      <c r="O287" s="888" t="s">
        <v>3412</v>
      </c>
      <c r="P287" s="888" t="s">
        <v>3412</v>
      </c>
      <c r="Q287" s="888" t="s">
        <v>3412</v>
      </c>
      <c r="R287" s="888" t="s">
        <v>3412</v>
      </c>
      <c r="S287" s="888" t="s">
        <v>3412</v>
      </c>
      <c r="T287" s="888" t="s">
        <v>3412</v>
      </c>
      <c r="U287" s="888" t="s">
        <v>3412</v>
      </c>
      <c r="V287" s="888" t="s">
        <v>3412</v>
      </c>
      <c r="W287" s="888" t="s">
        <v>3412</v>
      </c>
      <c r="X287" s="888" t="s">
        <v>3412</v>
      </c>
      <c r="Y287" s="888" t="s">
        <v>3412</v>
      </c>
      <c r="Z287" s="888" t="s">
        <v>3412</v>
      </c>
      <c r="AA287" s="888" t="s">
        <v>3412</v>
      </c>
      <c r="AB287" s="888" t="s">
        <v>3412</v>
      </c>
      <c r="AC287" s="888" t="s">
        <v>3412</v>
      </c>
      <c r="AD287" s="888" t="s">
        <v>3412</v>
      </c>
      <c r="AE287" s="888" t="s">
        <v>3412</v>
      </c>
      <c r="AF287" s="888" t="s">
        <v>3412</v>
      </c>
      <c r="AG287" s="888" t="s">
        <v>3412</v>
      </c>
      <c r="AH287" s="888" t="s">
        <v>3412</v>
      </c>
      <c r="AI287" s="888" t="s">
        <v>3412</v>
      </c>
      <c r="AJ287" s="888" t="s">
        <v>3412</v>
      </c>
      <c r="AK287" s="888" t="s">
        <v>3412</v>
      </c>
      <c r="AL287" s="888" t="s">
        <v>3412</v>
      </c>
      <c r="AM287" s="888" t="s">
        <v>3412</v>
      </c>
      <c r="AN287" s="888" t="s">
        <v>3412</v>
      </c>
      <c r="AO287" s="888" t="s">
        <v>3412</v>
      </c>
      <c r="AP287" s="888" t="s">
        <v>3412</v>
      </c>
      <c r="AQ287" s="888" t="s">
        <v>3412</v>
      </c>
      <c r="AR287" s="888" t="s">
        <v>3412</v>
      </c>
      <c r="AS287" s="888" t="s">
        <v>3412</v>
      </c>
      <c r="AT287" s="888" t="s">
        <v>3412</v>
      </c>
      <c r="AU287" s="888" t="s">
        <v>3412</v>
      </c>
      <c r="AV287" s="888" t="s">
        <v>3412</v>
      </c>
      <c r="AW287" s="888" t="s">
        <v>3412</v>
      </c>
      <c r="AX287" s="888" t="s">
        <v>3412</v>
      </c>
      <c r="AY287" s="888" t="s">
        <v>3412</v>
      </c>
      <c r="AZ287" s="888" t="s">
        <v>3412</v>
      </c>
      <c r="BA287" s="888" t="s">
        <v>3412</v>
      </c>
      <c r="BB287" s="888" t="s">
        <v>3412</v>
      </c>
      <c r="BC287" s="888" t="s">
        <v>3412</v>
      </c>
      <c r="BD287" s="888" t="s">
        <v>3412</v>
      </c>
      <c r="BE287" s="888" t="s">
        <v>3412</v>
      </c>
      <c r="BF287" s="888" t="s">
        <v>3412</v>
      </c>
      <c r="BG287" s="888" t="s">
        <v>3412</v>
      </c>
      <c r="BH287" s="888" t="s">
        <v>3412</v>
      </c>
      <c r="BI287" s="888" t="s">
        <v>3412</v>
      </c>
      <c r="BJ287" s="888" t="s">
        <v>3412</v>
      </c>
      <c r="BK287" s="888" t="s">
        <v>3412</v>
      </c>
      <c r="BL287" s="888" t="s">
        <v>3412</v>
      </c>
      <c r="BM287" s="888" t="s">
        <v>3412</v>
      </c>
      <c r="BN287" s="888" t="s">
        <v>3412</v>
      </c>
    </row>
    <row r="288" spans="1:66" ht="12.75">
      <c r="A288" s="887" t="s">
        <v>10943</v>
      </c>
      <c r="B288" s="872" t="s">
        <v>7764</v>
      </c>
      <c r="C288" s="873" t="s">
        <v>6078</v>
      </c>
      <c r="D288" s="888">
        <v>0</v>
      </c>
      <c r="E288" s="888">
        <v>0</v>
      </c>
      <c r="F288" s="888">
        <v>0</v>
      </c>
      <c r="G288" s="888">
        <v>0</v>
      </c>
      <c r="H288" s="888">
        <v>0</v>
      </c>
      <c r="I288" s="888" t="s">
        <v>3412</v>
      </c>
      <c r="J288" s="888" t="s">
        <v>3412</v>
      </c>
      <c r="K288" s="888" t="s">
        <v>3412</v>
      </c>
      <c r="L288" s="888" t="s">
        <v>3412</v>
      </c>
      <c r="M288" s="888" t="s">
        <v>3412</v>
      </c>
      <c r="N288" s="888" t="s">
        <v>3412</v>
      </c>
      <c r="O288" s="888" t="s">
        <v>3412</v>
      </c>
      <c r="P288" s="888" t="s">
        <v>3412</v>
      </c>
      <c r="Q288" s="888" t="s">
        <v>3412</v>
      </c>
      <c r="R288" s="888" t="s">
        <v>3412</v>
      </c>
      <c r="S288" s="888" t="s">
        <v>3412</v>
      </c>
      <c r="T288" s="888" t="s">
        <v>3412</v>
      </c>
      <c r="U288" s="888" t="s">
        <v>3412</v>
      </c>
      <c r="V288" s="888" t="s">
        <v>3412</v>
      </c>
      <c r="W288" s="888" t="s">
        <v>3412</v>
      </c>
      <c r="X288" s="888" t="s">
        <v>3412</v>
      </c>
      <c r="Y288" s="888" t="s">
        <v>3412</v>
      </c>
      <c r="Z288" s="888" t="s">
        <v>3412</v>
      </c>
      <c r="AA288" s="888" t="s">
        <v>3412</v>
      </c>
      <c r="AB288" s="888" t="s">
        <v>3412</v>
      </c>
      <c r="AC288" s="888" t="s">
        <v>3412</v>
      </c>
      <c r="AD288" s="888" t="s">
        <v>3412</v>
      </c>
      <c r="AE288" s="888" t="s">
        <v>3412</v>
      </c>
      <c r="AF288" s="888" t="s">
        <v>3412</v>
      </c>
      <c r="AG288" s="888" t="s">
        <v>3412</v>
      </c>
      <c r="AH288" s="888" t="s">
        <v>3412</v>
      </c>
      <c r="AI288" s="888" t="s">
        <v>3412</v>
      </c>
      <c r="AJ288" s="888" t="s">
        <v>3412</v>
      </c>
      <c r="AK288" s="888" t="s">
        <v>3412</v>
      </c>
      <c r="AL288" s="888" t="s">
        <v>3412</v>
      </c>
      <c r="AM288" s="888" t="s">
        <v>3412</v>
      </c>
      <c r="AN288" s="888" t="s">
        <v>3412</v>
      </c>
      <c r="AO288" s="888" t="s">
        <v>3412</v>
      </c>
      <c r="AP288" s="888" t="s">
        <v>3412</v>
      </c>
      <c r="AQ288" s="888" t="s">
        <v>3412</v>
      </c>
      <c r="AR288" s="888" t="s">
        <v>3412</v>
      </c>
      <c r="AS288" s="888" t="s">
        <v>3412</v>
      </c>
      <c r="AT288" s="888" t="s">
        <v>3412</v>
      </c>
      <c r="AU288" s="888" t="s">
        <v>3412</v>
      </c>
      <c r="AV288" s="888" t="s">
        <v>3412</v>
      </c>
      <c r="AW288" s="888" t="s">
        <v>3412</v>
      </c>
      <c r="AX288" s="888" t="s">
        <v>3412</v>
      </c>
      <c r="AY288" s="888" t="s">
        <v>3412</v>
      </c>
      <c r="AZ288" s="888" t="s">
        <v>3412</v>
      </c>
      <c r="BA288" s="888" t="s">
        <v>3412</v>
      </c>
      <c r="BB288" s="888" t="s">
        <v>3412</v>
      </c>
      <c r="BC288" s="888" t="s">
        <v>3412</v>
      </c>
      <c r="BD288" s="888" t="s">
        <v>3412</v>
      </c>
      <c r="BE288" s="888" t="s">
        <v>3412</v>
      </c>
      <c r="BF288" s="888" t="s">
        <v>3412</v>
      </c>
      <c r="BG288" s="888" t="s">
        <v>3412</v>
      </c>
      <c r="BH288" s="888" t="s">
        <v>3412</v>
      </c>
      <c r="BI288" s="888" t="s">
        <v>3412</v>
      </c>
      <c r="BJ288" s="888" t="s">
        <v>3412</v>
      </c>
      <c r="BK288" s="888" t="s">
        <v>3412</v>
      </c>
      <c r="BL288" s="888" t="s">
        <v>3412</v>
      </c>
      <c r="BM288" s="888" t="s">
        <v>3412</v>
      </c>
      <c r="BN288" s="888" t="s">
        <v>3412</v>
      </c>
    </row>
    <row r="289" spans="1:66" ht="12.75">
      <c r="A289" s="884" t="s">
        <v>7766</v>
      </c>
      <c r="B289" s="887" t="s">
        <v>7765</v>
      </c>
      <c r="C289" s="882" t="s">
        <v>6078</v>
      </c>
      <c r="D289" s="888">
        <v>18558347923.199974</v>
      </c>
      <c r="E289" s="888">
        <v>0</v>
      </c>
      <c r="F289" s="888">
        <v>18558347923.199974</v>
      </c>
      <c r="G289" s="888">
        <v>18558347923.199974</v>
      </c>
      <c r="H289" s="888">
        <v>0</v>
      </c>
      <c r="I289" s="888" t="s">
        <v>3412</v>
      </c>
      <c r="J289" s="888" t="s">
        <v>3412</v>
      </c>
      <c r="K289" s="888" t="s">
        <v>3412</v>
      </c>
      <c r="L289" s="888" t="s">
        <v>3412</v>
      </c>
      <c r="M289" s="888" t="s">
        <v>3412</v>
      </c>
      <c r="N289" s="888" t="s">
        <v>3412</v>
      </c>
      <c r="O289" s="888" t="s">
        <v>3412</v>
      </c>
      <c r="P289" s="888" t="s">
        <v>3412</v>
      </c>
      <c r="Q289" s="888" t="s">
        <v>3412</v>
      </c>
      <c r="R289" s="888" t="s">
        <v>3412</v>
      </c>
      <c r="S289" s="888" t="s">
        <v>3412</v>
      </c>
      <c r="T289" s="888" t="s">
        <v>3412</v>
      </c>
      <c r="U289" s="888" t="s">
        <v>3412</v>
      </c>
      <c r="V289" s="888" t="s">
        <v>3412</v>
      </c>
      <c r="W289" s="888" t="s">
        <v>3412</v>
      </c>
      <c r="X289" s="888" t="s">
        <v>3412</v>
      </c>
      <c r="Y289" s="888" t="s">
        <v>3412</v>
      </c>
      <c r="Z289" s="888" t="s">
        <v>3412</v>
      </c>
      <c r="AA289" s="888" t="s">
        <v>3412</v>
      </c>
      <c r="AB289" s="888" t="s">
        <v>3412</v>
      </c>
      <c r="AC289" s="888" t="s">
        <v>3412</v>
      </c>
      <c r="AD289" s="888" t="s">
        <v>3412</v>
      </c>
      <c r="AE289" s="888" t="s">
        <v>3412</v>
      </c>
      <c r="AF289" s="888" t="s">
        <v>3412</v>
      </c>
      <c r="AG289" s="888" t="s">
        <v>3412</v>
      </c>
      <c r="AH289" s="888" t="s">
        <v>3412</v>
      </c>
      <c r="AI289" s="888" t="s">
        <v>3412</v>
      </c>
      <c r="AJ289" s="888" t="s">
        <v>3412</v>
      </c>
      <c r="AK289" s="888" t="s">
        <v>3412</v>
      </c>
      <c r="AL289" s="888" t="s">
        <v>3412</v>
      </c>
      <c r="AM289" s="888" t="s">
        <v>3412</v>
      </c>
      <c r="AN289" s="888" t="s">
        <v>3412</v>
      </c>
      <c r="AO289" s="888" t="s">
        <v>3412</v>
      </c>
      <c r="AP289" s="888" t="s">
        <v>3412</v>
      </c>
      <c r="AQ289" s="888" t="s">
        <v>3412</v>
      </c>
      <c r="AR289" s="888" t="s">
        <v>3412</v>
      </c>
      <c r="AS289" s="888" t="s">
        <v>3412</v>
      </c>
      <c r="AT289" s="888" t="s">
        <v>3412</v>
      </c>
      <c r="AU289" s="888" t="s">
        <v>3412</v>
      </c>
      <c r="AV289" s="888" t="s">
        <v>3412</v>
      </c>
      <c r="AW289" s="888" t="s">
        <v>3412</v>
      </c>
      <c r="AX289" s="888" t="s">
        <v>3412</v>
      </c>
      <c r="AY289" s="888" t="s">
        <v>3412</v>
      </c>
      <c r="AZ289" s="888" t="s">
        <v>3412</v>
      </c>
      <c r="BA289" s="888" t="s">
        <v>3412</v>
      </c>
      <c r="BB289" s="888" t="s">
        <v>3412</v>
      </c>
      <c r="BC289" s="888" t="s">
        <v>3412</v>
      </c>
      <c r="BD289" s="888" t="s">
        <v>3412</v>
      </c>
      <c r="BE289" s="888" t="s">
        <v>3412</v>
      </c>
      <c r="BF289" s="888" t="s">
        <v>3412</v>
      </c>
      <c r="BG289" s="888" t="s">
        <v>3412</v>
      </c>
      <c r="BH289" s="888" t="s">
        <v>3412</v>
      </c>
      <c r="BI289" s="888" t="s">
        <v>3412</v>
      </c>
      <c r="BJ289" s="888" t="s">
        <v>3412</v>
      </c>
      <c r="BK289" s="888" t="s">
        <v>3412</v>
      </c>
      <c r="BL289" s="888" t="s">
        <v>3412</v>
      </c>
      <c r="BM289" s="888" t="s">
        <v>3412</v>
      </c>
      <c r="BN289" s="888" t="s">
        <v>3412</v>
      </c>
    </row>
    <row r="290" spans="1:66" ht="12.75">
      <c r="A290" s="884" t="s">
        <v>404</v>
      </c>
      <c r="B290" s="872" t="s">
        <v>8170</v>
      </c>
      <c r="C290" s="873" t="s">
        <v>6078</v>
      </c>
      <c r="D290" s="888">
        <v>0</v>
      </c>
      <c r="E290" s="888">
        <v>0</v>
      </c>
      <c r="F290" s="888">
        <v>0</v>
      </c>
      <c r="G290" s="888">
        <v>0</v>
      </c>
      <c r="H290" s="888">
        <v>0</v>
      </c>
      <c r="I290" s="888" t="s">
        <v>3412</v>
      </c>
      <c r="J290" s="888" t="s">
        <v>3412</v>
      </c>
      <c r="K290" s="888" t="s">
        <v>3412</v>
      </c>
      <c r="L290" s="888" t="s">
        <v>3412</v>
      </c>
      <c r="M290" s="888" t="s">
        <v>3412</v>
      </c>
      <c r="N290" s="888" t="s">
        <v>3412</v>
      </c>
      <c r="O290" s="888" t="s">
        <v>3412</v>
      </c>
      <c r="P290" s="888" t="s">
        <v>3412</v>
      </c>
      <c r="Q290" s="888" t="s">
        <v>3412</v>
      </c>
      <c r="R290" s="888" t="s">
        <v>3412</v>
      </c>
      <c r="S290" s="888" t="s">
        <v>3412</v>
      </c>
      <c r="T290" s="888" t="s">
        <v>3412</v>
      </c>
      <c r="U290" s="888" t="s">
        <v>3412</v>
      </c>
      <c r="V290" s="888" t="s">
        <v>3412</v>
      </c>
      <c r="W290" s="888" t="s">
        <v>3412</v>
      </c>
      <c r="X290" s="888" t="s">
        <v>3412</v>
      </c>
      <c r="Y290" s="888" t="s">
        <v>3412</v>
      </c>
      <c r="Z290" s="888" t="s">
        <v>3412</v>
      </c>
      <c r="AA290" s="888" t="s">
        <v>3412</v>
      </c>
      <c r="AB290" s="888" t="s">
        <v>3412</v>
      </c>
      <c r="AC290" s="888" t="s">
        <v>3412</v>
      </c>
      <c r="AD290" s="888" t="s">
        <v>3412</v>
      </c>
      <c r="AE290" s="888" t="s">
        <v>3412</v>
      </c>
      <c r="AF290" s="888" t="s">
        <v>3412</v>
      </c>
      <c r="AG290" s="888" t="s">
        <v>3412</v>
      </c>
      <c r="AH290" s="888" t="s">
        <v>3412</v>
      </c>
      <c r="AI290" s="888" t="s">
        <v>3412</v>
      </c>
      <c r="AJ290" s="888" t="s">
        <v>3412</v>
      </c>
      <c r="AK290" s="888" t="s">
        <v>3412</v>
      </c>
      <c r="AL290" s="888" t="s">
        <v>3412</v>
      </c>
      <c r="AM290" s="888" t="s">
        <v>3412</v>
      </c>
      <c r="AN290" s="888" t="s">
        <v>3412</v>
      </c>
      <c r="AO290" s="888" t="s">
        <v>3412</v>
      </c>
      <c r="AP290" s="888" t="s">
        <v>3412</v>
      </c>
      <c r="AQ290" s="888" t="s">
        <v>3412</v>
      </c>
      <c r="AR290" s="888" t="s">
        <v>3412</v>
      </c>
      <c r="AS290" s="888" t="s">
        <v>3412</v>
      </c>
      <c r="AT290" s="888" t="s">
        <v>3412</v>
      </c>
      <c r="AU290" s="888" t="s">
        <v>3412</v>
      </c>
      <c r="AV290" s="888" t="s">
        <v>3412</v>
      </c>
      <c r="AW290" s="888" t="s">
        <v>3412</v>
      </c>
      <c r="AX290" s="888" t="s">
        <v>3412</v>
      </c>
      <c r="AY290" s="888" t="s">
        <v>3412</v>
      </c>
      <c r="AZ290" s="888" t="s">
        <v>3412</v>
      </c>
      <c r="BA290" s="888" t="s">
        <v>3412</v>
      </c>
      <c r="BB290" s="888" t="s">
        <v>3412</v>
      </c>
      <c r="BC290" s="888" t="s">
        <v>3412</v>
      </c>
      <c r="BD290" s="888" t="s">
        <v>3412</v>
      </c>
      <c r="BE290" s="888" t="s">
        <v>3412</v>
      </c>
      <c r="BF290" s="888" t="s">
        <v>3412</v>
      </c>
      <c r="BG290" s="888" t="s">
        <v>3412</v>
      </c>
      <c r="BH290" s="888" t="s">
        <v>3412</v>
      </c>
      <c r="BI290" s="888" t="s">
        <v>3412</v>
      </c>
      <c r="BJ290" s="888" t="s">
        <v>3412</v>
      </c>
      <c r="BK290" s="888" t="s">
        <v>3412</v>
      </c>
      <c r="BL290" s="888" t="s">
        <v>3412</v>
      </c>
      <c r="BM290" s="888" t="s">
        <v>3412</v>
      </c>
      <c r="BN290" s="888" t="s">
        <v>3412</v>
      </c>
    </row>
    <row r="291" spans="1:66" ht="12.75">
      <c r="A291" s="884" t="s">
        <v>406</v>
      </c>
      <c r="B291" s="872" t="s">
        <v>405</v>
      </c>
      <c r="C291" s="873" t="s">
        <v>6078</v>
      </c>
      <c r="D291" s="888">
        <v>1148090146</v>
      </c>
      <c r="E291" s="888">
        <v>0</v>
      </c>
      <c r="F291" s="888">
        <v>1148090146</v>
      </c>
      <c r="G291" s="888">
        <v>1148090146</v>
      </c>
      <c r="H291" s="888">
        <v>0</v>
      </c>
      <c r="I291" s="888" t="s">
        <v>3412</v>
      </c>
      <c r="J291" s="888" t="s">
        <v>3412</v>
      </c>
      <c r="K291" s="888" t="s">
        <v>3412</v>
      </c>
      <c r="L291" s="888" t="s">
        <v>3412</v>
      </c>
      <c r="M291" s="888" t="s">
        <v>3412</v>
      </c>
      <c r="N291" s="888" t="s">
        <v>3412</v>
      </c>
      <c r="O291" s="888" t="s">
        <v>3412</v>
      </c>
      <c r="P291" s="888" t="s">
        <v>3412</v>
      </c>
      <c r="Q291" s="888" t="s">
        <v>3412</v>
      </c>
      <c r="R291" s="888" t="s">
        <v>3412</v>
      </c>
      <c r="S291" s="888" t="s">
        <v>3412</v>
      </c>
      <c r="T291" s="888" t="s">
        <v>3412</v>
      </c>
      <c r="U291" s="888" t="s">
        <v>3412</v>
      </c>
      <c r="V291" s="888" t="s">
        <v>3412</v>
      </c>
      <c r="W291" s="888" t="s">
        <v>3412</v>
      </c>
      <c r="X291" s="888" t="s">
        <v>3412</v>
      </c>
      <c r="Y291" s="888" t="s">
        <v>3412</v>
      </c>
      <c r="Z291" s="888" t="s">
        <v>3412</v>
      </c>
      <c r="AA291" s="888" t="s">
        <v>3412</v>
      </c>
      <c r="AB291" s="888" t="s">
        <v>3412</v>
      </c>
      <c r="AC291" s="888" t="s">
        <v>3412</v>
      </c>
      <c r="AD291" s="888" t="s">
        <v>3412</v>
      </c>
      <c r="AE291" s="888" t="s">
        <v>3412</v>
      </c>
      <c r="AF291" s="888" t="s">
        <v>3412</v>
      </c>
      <c r="AG291" s="888" t="s">
        <v>3412</v>
      </c>
      <c r="AH291" s="888" t="s">
        <v>3412</v>
      </c>
      <c r="AI291" s="888" t="s">
        <v>3412</v>
      </c>
      <c r="AJ291" s="888" t="s">
        <v>3412</v>
      </c>
      <c r="AK291" s="888" t="s">
        <v>3412</v>
      </c>
      <c r="AL291" s="888" t="s">
        <v>3412</v>
      </c>
      <c r="AM291" s="888" t="s">
        <v>3412</v>
      </c>
      <c r="AN291" s="888" t="s">
        <v>3412</v>
      </c>
      <c r="AO291" s="888" t="s">
        <v>3412</v>
      </c>
      <c r="AP291" s="888" t="s">
        <v>3412</v>
      </c>
      <c r="AQ291" s="888" t="s">
        <v>3412</v>
      </c>
      <c r="AR291" s="888" t="s">
        <v>3412</v>
      </c>
      <c r="AS291" s="888" t="s">
        <v>3412</v>
      </c>
      <c r="AT291" s="888" t="s">
        <v>3412</v>
      </c>
      <c r="AU291" s="888" t="s">
        <v>3412</v>
      </c>
      <c r="AV291" s="888" t="s">
        <v>3412</v>
      </c>
      <c r="AW291" s="888" t="s">
        <v>3412</v>
      </c>
      <c r="AX291" s="888" t="s">
        <v>3412</v>
      </c>
      <c r="AY291" s="888" t="s">
        <v>3412</v>
      </c>
      <c r="AZ291" s="888" t="s">
        <v>3412</v>
      </c>
      <c r="BA291" s="888" t="s">
        <v>3412</v>
      </c>
      <c r="BB291" s="888" t="s">
        <v>3412</v>
      </c>
      <c r="BC291" s="888" t="s">
        <v>3412</v>
      </c>
      <c r="BD291" s="888" t="s">
        <v>3412</v>
      </c>
      <c r="BE291" s="888" t="s">
        <v>3412</v>
      </c>
      <c r="BF291" s="888" t="s">
        <v>3412</v>
      </c>
      <c r="BG291" s="888" t="s">
        <v>3412</v>
      </c>
      <c r="BH291" s="888" t="s">
        <v>3412</v>
      </c>
      <c r="BI291" s="888" t="s">
        <v>3412</v>
      </c>
      <c r="BJ291" s="888" t="s">
        <v>3412</v>
      </c>
      <c r="BK291" s="888" t="s">
        <v>3412</v>
      </c>
      <c r="BL291" s="888" t="s">
        <v>3412</v>
      </c>
      <c r="BM291" s="888" t="s">
        <v>3412</v>
      </c>
      <c r="BN291" s="888" t="s">
        <v>3412</v>
      </c>
    </row>
    <row r="292" spans="1:66" ht="13.5" thickBot="1">
      <c r="A292" s="884" t="s">
        <v>408</v>
      </c>
      <c r="B292" s="887" t="s">
        <v>407</v>
      </c>
      <c r="C292" s="882" t="s">
        <v>6078</v>
      </c>
      <c r="D292" s="891">
        <v>17410257777.199974</v>
      </c>
      <c r="E292" s="891">
        <v>0</v>
      </c>
      <c r="F292" s="891">
        <v>17410257777.199974</v>
      </c>
      <c r="G292" s="891">
        <v>17410257777.199974</v>
      </c>
      <c r="H292" s="891">
        <v>0</v>
      </c>
      <c r="I292" s="891" t="s">
        <v>3412</v>
      </c>
      <c r="J292" s="891" t="s">
        <v>3412</v>
      </c>
      <c r="K292" s="891" t="s">
        <v>3412</v>
      </c>
      <c r="L292" s="891" t="s">
        <v>3412</v>
      </c>
      <c r="M292" s="891" t="s">
        <v>3412</v>
      </c>
      <c r="N292" s="891" t="s">
        <v>3412</v>
      </c>
      <c r="O292" s="891" t="s">
        <v>3412</v>
      </c>
      <c r="P292" s="891" t="s">
        <v>3412</v>
      </c>
      <c r="Q292" s="891" t="s">
        <v>3412</v>
      </c>
      <c r="R292" s="891" t="s">
        <v>3412</v>
      </c>
      <c r="S292" s="891" t="s">
        <v>3412</v>
      </c>
      <c r="T292" s="891" t="s">
        <v>3412</v>
      </c>
      <c r="U292" s="891" t="s">
        <v>3412</v>
      </c>
      <c r="V292" s="891" t="s">
        <v>3412</v>
      </c>
      <c r="W292" s="891" t="s">
        <v>3412</v>
      </c>
      <c r="X292" s="891" t="s">
        <v>3412</v>
      </c>
      <c r="Y292" s="891" t="s">
        <v>3412</v>
      </c>
      <c r="Z292" s="891" t="s">
        <v>3412</v>
      </c>
      <c r="AA292" s="891" t="s">
        <v>3412</v>
      </c>
      <c r="AB292" s="891" t="s">
        <v>3412</v>
      </c>
      <c r="AC292" s="891" t="s">
        <v>3412</v>
      </c>
      <c r="AD292" s="891" t="s">
        <v>3412</v>
      </c>
      <c r="AE292" s="891" t="s">
        <v>3412</v>
      </c>
      <c r="AF292" s="891" t="s">
        <v>3412</v>
      </c>
      <c r="AG292" s="891" t="s">
        <v>3412</v>
      </c>
      <c r="AH292" s="891" t="s">
        <v>3412</v>
      </c>
      <c r="AI292" s="891" t="s">
        <v>3412</v>
      </c>
      <c r="AJ292" s="891" t="s">
        <v>3412</v>
      </c>
      <c r="AK292" s="891" t="s">
        <v>3412</v>
      </c>
      <c r="AL292" s="891" t="s">
        <v>3412</v>
      </c>
      <c r="AM292" s="891" t="s">
        <v>3412</v>
      </c>
      <c r="AN292" s="891" t="s">
        <v>3412</v>
      </c>
      <c r="AO292" s="891" t="s">
        <v>3412</v>
      </c>
      <c r="AP292" s="891" t="s">
        <v>3412</v>
      </c>
      <c r="AQ292" s="891" t="s">
        <v>3412</v>
      </c>
      <c r="AR292" s="891" t="s">
        <v>3412</v>
      </c>
      <c r="AS292" s="891" t="s">
        <v>3412</v>
      </c>
      <c r="AT292" s="891" t="s">
        <v>3412</v>
      </c>
      <c r="AU292" s="891" t="s">
        <v>3412</v>
      </c>
      <c r="AV292" s="891" t="s">
        <v>3412</v>
      </c>
      <c r="AW292" s="891" t="s">
        <v>3412</v>
      </c>
      <c r="AX292" s="891" t="s">
        <v>3412</v>
      </c>
      <c r="AY292" s="891" t="s">
        <v>3412</v>
      </c>
      <c r="AZ292" s="891" t="s">
        <v>3412</v>
      </c>
      <c r="BA292" s="891" t="s">
        <v>3412</v>
      </c>
      <c r="BB292" s="891" t="s">
        <v>3412</v>
      </c>
      <c r="BC292" s="891" t="s">
        <v>3412</v>
      </c>
      <c r="BD292" s="891" t="s">
        <v>3412</v>
      </c>
      <c r="BE292" s="891" t="s">
        <v>3412</v>
      </c>
      <c r="BF292" s="891" t="s">
        <v>3412</v>
      </c>
      <c r="BG292" s="891" t="s">
        <v>3412</v>
      </c>
      <c r="BH292" s="891" t="s">
        <v>3412</v>
      </c>
      <c r="BI292" s="891" t="s">
        <v>3412</v>
      </c>
      <c r="BJ292" s="891" t="s">
        <v>3412</v>
      </c>
      <c r="BK292" s="891" t="s">
        <v>3412</v>
      </c>
      <c r="BL292" s="891" t="s">
        <v>3412</v>
      </c>
      <c r="BM292" s="891" t="s">
        <v>3412</v>
      </c>
      <c r="BN292" s="891" t="s">
        <v>3412</v>
      </c>
    </row>
    <row r="293" spans="1:66" ht="14.25" thickTop="1">
      <c r="A293" s="892" t="s">
        <v>6008</v>
      </c>
      <c r="B293" s="893" t="s">
        <v>6006</v>
      </c>
      <c r="C293" s="894" t="s">
        <v>6078</v>
      </c>
      <c r="D293" s="895">
        <v>0</v>
      </c>
      <c r="E293" s="895">
        <v>0</v>
      </c>
      <c r="F293" s="895">
        <v>0</v>
      </c>
      <c r="G293" s="895">
        <v>0</v>
      </c>
      <c r="H293" s="895">
        <v>0</v>
      </c>
      <c r="I293" s="895" t="s">
        <v>3412</v>
      </c>
      <c r="J293" s="895" t="s">
        <v>3412</v>
      </c>
      <c r="K293" s="895" t="s">
        <v>3412</v>
      </c>
      <c r="L293" s="895" t="s">
        <v>3412</v>
      </c>
      <c r="M293" s="895" t="s">
        <v>3412</v>
      </c>
      <c r="N293" s="895" t="s">
        <v>3412</v>
      </c>
      <c r="O293" s="895" t="s">
        <v>3412</v>
      </c>
      <c r="P293" s="895" t="s">
        <v>3412</v>
      </c>
      <c r="Q293" s="895" t="s">
        <v>3412</v>
      </c>
      <c r="R293" s="895" t="s">
        <v>3412</v>
      </c>
      <c r="S293" s="895" t="s">
        <v>3412</v>
      </c>
      <c r="T293" s="895" t="s">
        <v>3412</v>
      </c>
      <c r="U293" s="895" t="s">
        <v>3412</v>
      </c>
      <c r="V293" s="895" t="s">
        <v>3412</v>
      </c>
      <c r="W293" s="895" t="s">
        <v>3412</v>
      </c>
      <c r="X293" s="895" t="s">
        <v>3412</v>
      </c>
      <c r="Y293" s="895" t="s">
        <v>3412</v>
      </c>
      <c r="Z293" s="895" t="s">
        <v>3412</v>
      </c>
      <c r="AA293" s="895" t="s">
        <v>3412</v>
      </c>
      <c r="AB293" s="895" t="s">
        <v>3412</v>
      </c>
      <c r="AC293" s="895" t="s">
        <v>3412</v>
      </c>
      <c r="AD293" s="895" t="s">
        <v>3412</v>
      </c>
      <c r="AE293" s="895" t="s">
        <v>3412</v>
      </c>
      <c r="AF293" s="895" t="s">
        <v>3412</v>
      </c>
      <c r="AG293" s="895" t="s">
        <v>3412</v>
      </c>
      <c r="AH293" s="895" t="s">
        <v>3412</v>
      </c>
      <c r="AI293" s="895" t="s">
        <v>3412</v>
      </c>
      <c r="AJ293" s="895" t="s">
        <v>3412</v>
      </c>
      <c r="AK293" s="895" t="s">
        <v>3412</v>
      </c>
      <c r="AL293" s="895" t="s">
        <v>3412</v>
      </c>
      <c r="AM293" s="895" t="s">
        <v>3412</v>
      </c>
      <c r="AN293" s="895" t="s">
        <v>3412</v>
      </c>
      <c r="AO293" s="895" t="s">
        <v>3412</v>
      </c>
      <c r="AP293" s="895" t="s">
        <v>3412</v>
      </c>
      <c r="AQ293" s="895" t="s">
        <v>3412</v>
      </c>
      <c r="AR293" s="895" t="s">
        <v>3412</v>
      </c>
      <c r="AS293" s="895" t="s">
        <v>3412</v>
      </c>
      <c r="AT293" s="895" t="s">
        <v>3412</v>
      </c>
      <c r="AU293" s="895" t="s">
        <v>3412</v>
      </c>
      <c r="AV293" s="895" t="s">
        <v>3412</v>
      </c>
      <c r="AW293" s="895" t="s">
        <v>3412</v>
      </c>
      <c r="AX293" s="895" t="s">
        <v>3412</v>
      </c>
      <c r="AY293" s="895" t="s">
        <v>3412</v>
      </c>
      <c r="AZ293" s="895" t="s">
        <v>3412</v>
      </c>
      <c r="BA293" s="895" t="s">
        <v>3412</v>
      </c>
      <c r="BB293" s="895" t="s">
        <v>3412</v>
      </c>
      <c r="BC293" s="895" t="s">
        <v>3412</v>
      </c>
      <c r="BD293" s="895" t="s">
        <v>3412</v>
      </c>
      <c r="BE293" s="895" t="s">
        <v>3412</v>
      </c>
      <c r="BF293" s="895" t="s">
        <v>3412</v>
      </c>
      <c r="BG293" s="895" t="s">
        <v>3412</v>
      </c>
      <c r="BH293" s="895" t="s">
        <v>3412</v>
      </c>
      <c r="BI293" s="895" t="s">
        <v>3412</v>
      </c>
      <c r="BJ293" s="895" t="s">
        <v>3412</v>
      </c>
      <c r="BK293" s="895" t="s">
        <v>3412</v>
      </c>
      <c r="BL293" s="895" t="s">
        <v>3412</v>
      </c>
      <c r="BM293" s="895" t="s">
        <v>3412</v>
      </c>
      <c r="BN293" s="895" t="s">
        <v>3412</v>
      </c>
    </row>
    <row r="294" spans="1:66" ht="13.5">
      <c r="A294" s="892" t="s">
        <v>6009</v>
      </c>
      <c r="B294" s="896" t="s">
        <v>6007</v>
      </c>
      <c r="C294" s="897" t="s">
        <v>6078</v>
      </c>
      <c r="D294" s="895">
        <v>17410257777.199974</v>
      </c>
      <c r="E294" s="895">
        <v>0</v>
      </c>
      <c r="F294" s="895">
        <v>17410257777.199974</v>
      </c>
      <c r="G294" s="895">
        <v>17410257777.199974</v>
      </c>
      <c r="H294" s="895">
        <v>0</v>
      </c>
      <c r="I294" s="895" t="s">
        <v>3412</v>
      </c>
      <c r="J294" s="895" t="s">
        <v>3412</v>
      </c>
      <c r="K294" s="895" t="s">
        <v>3412</v>
      </c>
      <c r="L294" s="895" t="s">
        <v>3412</v>
      </c>
      <c r="M294" s="895" t="s">
        <v>3412</v>
      </c>
      <c r="N294" s="895" t="s">
        <v>3412</v>
      </c>
      <c r="O294" s="895" t="s">
        <v>3412</v>
      </c>
      <c r="P294" s="895" t="s">
        <v>3412</v>
      </c>
      <c r="Q294" s="895" t="s">
        <v>3412</v>
      </c>
      <c r="R294" s="895" t="s">
        <v>3412</v>
      </c>
      <c r="S294" s="895" t="s">
        <v>3412</v>
      </c>
      <c r="T294" s="895" t="s">
        <v>3412</v>
      </c>
      <c r="U294" s="895" t="s">
        <v>3412</v>
      </c>
      <c r="V294" s="895" t="s">
        <v>3412</v>
      </c>
      <c r="W294" s="895" t="s">
        <v>3412</v>
      </c>
      <c r="X294" s="895" t="s">
        <v>3412</v>
      </c>
      <c r="Y294" s="895" t="s">
        <v>3412</v>
      </c>
      <c r="Z294" s="895" t="s">
        <v>3412</v>
      </c>
      <c r="AA294" s="895" t="s">
        <v>3412</v>
      </c>
      <c r="AB294" s="895" t="s">
        <v>3412</v>
      </c>
      <c r="AC294" s="895" t="s">
        <v>3412</v>
      </c>
      <c r="AD294" s="895" t="s">
        <v>3412</v>
      </c>
      <c r="AE294" s="895" t="s">
        <v>3412</v>
      </c>
      <c r="AF294" s="895" t="s">
        <v>3412</v>
      </c>
      <c r="AG294" s="895" t="s">
        <v>3412</v>
      </c>
      <c r="AH294" s="895" t="s">
        <v>3412</v>
      </c>
      <c r="AI294" s="895" t="s">
        <v>3412</v>
      </c>
      <c r="AJ294" s="895" t="s">
        <v>3412</v>
      </c>
      <c r="AK294" s="895" t="s">
        <v>3412</v>
      </c>
      <c r="AL294" s="895" t="s">
        <v>3412</v>
      </c>
      <c r="AM294" s="895" t="s">
        <v>3412</v>
      </c>
      <c r="AN294" s="895" t="s">
        <v>3412</v>
      </c>
      <c r="AO294" s="895" t="s">
        <v>3412</v>
      </c>
      <c r="AP294" s="895" t="s">
        <v>3412</v>
      </c>
      <c r="AQ294" s="895" t="s">
        <v>3412</v>
      </c>
      <c r="AR294" s="895" t="s">
        <v>3412</v>
      </c>
      <c r="AS294" s="895" t="s">
        <v>3412</v>
      </c>
      <c r="AT294" s="895" t="s">
        <v>3412</v>
      </c>
      <c r="AU294" s="895" t="s">
        <v>3412</v>
      </c>
      <c r="AV294" s="895" t="s">
        <v>3412</v>
      </c>
      <c r="AW294" s="895" t="s">
        <v>3412</v>
      </c>
      <c r="AX294" s="895" t="s">
        <v>3412</v>
      </c>
      <c r="AY294" s="895" t="s">
        <v>3412</v>
      </c>
      <c r="AZ294" s="895" t="s">
        <v>3412</v>
      </c>
      <c r="BA294" s="895" t="s">
        <v>3412</v>
      </c>
      <c r="BB294" s="895" t="s">
        <v>3412</v>
      </c>
      <c r="BC294" s="895" t="s">
        <v>3412</v>
      </c>
      <c r="BD294" s="895" t="s">
        <v>3412</v>
      </c>
      <c r="BE294" s="895" t="s">
        <v>3412</v>
      </c>
      <c r="BF294" s="895" t="s">
        <v>3412</v>
      </c>
      <c r="BG294" s="895" t="s">
        <v>3412</v>
      </c>
      <c r="BH294" s="895" t="s">
        <v>3412</v>
      </c>
      <c r="BI294" s="895" t="s">
        <v>3412</v>
      </c>
      <c r="BJ294" s="895" t="s">
        <v>3412</v>
      </c>
      <c r="BK294" s="895" t="s">
        <v>3412</v>
      </c>
      <c r="BL294" s="895" t="s">
        <v>3412</v>
      </c>
      <c r="BM294" s="895" t="s">
        <v>3412</v>
      </c>
      <c r="BN294" s="895" t="s">
        <v>3412</v>
      </c>
    </row>
    <row r="295" spans="1:66" ht="12.75">
      <c r="A295" s="884" t="s">
        <v>408</v>
      </c>
      <c r="B295" s="887" t="s">
        <v>409</v>
      </c>
      <c r="C295" s="882" t="s">
        <v>6078</v>
      </c>
      <c r="D295" s="888">
        <v>0</v>
      </c>
      <c r="E295" s="888">
        <v>0</v>
      </c>
      <c r="F295" s="888">
        <v>0</v>
      </c>
      <c r="G295" s="888">
        <v>0</v>
      </c>
      <c r="H295" s="888">
        <v>0</v>
      </c>
      <c r="I295" s="888" t="s">
        <v>3412</v>
      </c>
      <c r="J295" s="888" t="s">
        <v>3412</v>
      </c>
      <c r="K295" s="888" t="s">
        <v>3412</v>
      </c>
      <c r="L295" s="888" t="s">
        <v>3412</v>
      </c>
      <c r="M295" s="888" t="s">
        <v>3412</v>
      </c>
      <c r="N295" s="888" t="s">
        <v>3412</v>
      </c>
      <c r="O295" s="888" t="s">
        <v>3412</v>
      </c>
      <c r="P295" s="888" t="s">
        <v>3412</v>
      </c>
      <c r="Q295" s="888" t="s">
        <v>3412</v>
      </c>
      <c r="R295" s="888" t="s">
        <v>3412</v>
      </c>
      <c r="S295" s="888" t="s">
        <v>3412</v>
      </c>
      <c r="T295" s="888" t="s">
        <v>3412</v>
      </c>
      <c r="U295" s="888" t="s">
        <v>3412</v>
      </c>
      <c r="V295" s="888" t="s">
        <v>3412</v>
      </c>
      <c r="W295" s="888" t="s">
        <v>3412</v>
      </c>
      <c r="X295" s="888" t="s">
        <v>3412</v>
      </c>
      <c r="Y295" s="888" t="s">
        <v>3412</v>
      </c>
      <c r="Z295" s="888" t="s">
        <v>3412</v>
      </c>
      <c r="AA295" s="888" t="s">
        <v>3412</v>
      </c>
      <c r="AB295" s="888" t="s">
        <v>3412</v>
      </c>
      <c r="AC295" s="888" t="s">
        <v>3412</v>
      </c>
      <c r="AD295" s="888" t="s">
        <v>3412</v>
      </c>
      <c r="AE295" s="888" t="s">
        <v>3412</v>
      </c>
      <c r="AF295" s="888" t="s">
        <v>3412</v>
      </c>
      <c r="AG295" s="888" t="s">
        <v>3412</v>
      </c>
      <c r="AH295" s="888" t="s">
        <v>3412</v>
      </c>
      <c r="AI295" s="888" t="s">
        <v>3412</v>
      </c>
      <c r="AJ295" s="888" t="s">
        <v>3412</v>
      </c>
      <c r="AK295" s="888" t="s">
        <v>3412</v>
      </c>
      <c r="AL295" s="888" t="s">
        <v>3412</v>
      </c>
      <c r="AM295" s="888" t="s">
        <v>3412</v>
      </c>
      <c r="AN295" s="888" t="s">
        <v>3412</v>
      </c>
      <c r="AO295" s="888" t="s">
        <v>3412</v>
      </c>
      <c r="AP295" s="888" t="s">
        <v>3412</v>
      </c>
      <c r="AQ295" s="888" t="s">
        <v>3412</v>
      </c>
      <c r="AR295" s="888" t="s">
        <v>3412</v>
      </c>
      <c r="AS295" s="888" t="s">
        <v>3412</v>
      </c>
      <c r="AT295" s="888" t="s">
        <v>3412</v>
      </c>
      <c r="AU295" s="888" t="s">
        <v>3412</v>
      </c>
      <c r="AV295" s="888" t="s">
        <v>3412</v>
      </c>
      <c r="AW295" s="888" t="s">
        <v>3412</v>
      </c>
      <c r="AX295" s="888" t="s">
        <v>3412</v>
      </c>
      <c r="AY295" s="888" t="s">
        <v>3412</v>
      </c>
      <c r="AZ295" s="888" t="s">
        <v>3412</v>
      </c>
      <c r="BA295" s="888" t="s">
        <v>3412</v>
      </c>
      <c r="BB295" s="888" t="s">
        <v>3412</v>
      </c>
      <c r="BC295" s="888" t="s">
        <v>3412</v>
      </c>
      <c r="BD295" s="888" t="s">
        <v>3412</v>
      </c>
      <c r="BE295" s="888" t="s">
        <v>3412</v>
      </c>
      <c r="BF295" s="888" t="s">
        <v>3412</v>
      </c>
      <c r="BG295" s="888" t="s">
        <v>3412</v>
      </c>
      <c r="BH295" s="888" t="s">
        <v>3412</v>
      </c>
      <c r="BI295" s="888" t="s">
        <v>3412</v>
      </c>
      <c r="BJ295" s="888" t="s">
        <v>3412</v>
      </c>
      <c r="BK295" s="888" t="s">
        <v>3412</v>
      </c>
      <c r="BL295" s="888" t="s">
        <v>3412</v>
      </c>
      <c r="BM295" s="888" t="s">
        <v>3412</v>
      </c>
      <c r="BN295" s="888" t="s">
        <v>3412</v>
      </c>
    </row>
    <row r="296" spans="1:66" hidden="1">
      <c r="D296" s="853">
        <v>0</v>
      </c>
    </row>
    <row r="298" spans="1:66">
      <c r="D298" s="853">
        <v>0.19997406005859375</v>
      </c>
    </row>
  </sheetData>
  <autoFilter ref="A7:BO296">
    <filterColumn colId="2">
      <filters>
        <filter val="Print"/>
      </filters>
    </filterColumn>
  </autoFilter>
  <phoneticPr fontId="53" type="noConversion"/>
  <pageMargins left="0.68" right="0.24" top="0.44" bottom="0.32" header="0.2" footer="0.16"/>
  <pageSetup paperSize="9" orientation="landscape" r:id="rId1"/>
  <headerFooter alignWithMargins="0">
    <oddFooter>&amp;R&amp;P/&amp;N</oddFooter>
  </headerFooter>
  <rowBreaks count="4" manualBreakCount="4">
    <brk id="73" max="16383" man="1"/>
    <brk id="111" max="16383" man="1"/>
    <brk id="168" max="16383" man="1"/>
    <brk id="217" max="16383" man="1"/>
  </rowBreaks>
</worksheet>
</file>

<file path=xl/worksheets/sheet22.xml><?xml version="1.0" encoding="utf-8"?>
<worksheet xmlns="http://schemas.openxmlformats.org/spreadsheetml/2006/main" xmlns:r="http://schemas.openxmlformats.org/officeDocument/2006/relationships">
  <sheetPr codeName="Sheet1"/>
  <dimension ref="A1:AF82"/>
  <sheetViews>
    <sheetView topLeftCell="A25" zoomScale="85" workbookViewId="0">
      <selection activeCell="H228" sqref="H228"/>
    </sheetView>
  </sheetViews>
  <sheetFormatPr defaultRowHeight="13.5"/>
  <cols>
    <col min="1" max="1" width="3" style="602" customWidth="1"/>
    <col min="2" max="2" width="26.28515625" style="602" customWidth="1"/>
    <col min="3" max="3" width="17" style="602" customWidth="1"/>
    <col min="4" max="4" width="4.28515625" style="602" customWidth="1"/>
    <col min="5" max="5" width="6.5703125" style="602" customWidth="1"/>
    <col min="6" max="6" width="15.5703125" style="616" customWidth="1"/>
    <col min="7" max="7" width="1.42578125" style="616" customWidth="1"/>
    <col min="8" max="8" width="15.5703125" style="616" customWidth="1"/>
    <col min="9" max="9" width="15.42578125" style="602" bestFit="1" customWidth="1"/>
    <col min="10" max="16384" width="9.140625" style="602"/>
  </cols>
  <sheetData>
    <row r="1" spans="1:11" s="592" customFormat="1" ht="15.95" customHeight="1">
      <c r="A1" s="459" t="str">
        <f>Menu!B2</f>
        <v>CÔNG TY CỔ PHẦN TẬP ĐOÀN ĐẠI CHÂU</v>
      </c>
      <c r="B1" s="440"/>
      <c r="C1" s="440"/>
      <c r="D1" s="440"/>
      <c r="E1" s="440"/>
      <c r="F1" s="440"/>
      <c r="G1" s="440"/>
      <c r="H1" s="441"/>
    </row>
    <row r="2" spans="1:11" s="593" customFormat="1" ht="13.5" customHeight="1">
      <c r="A2" s="460" t="str">
        <f>Menu!B3</f>
        <v>Địa chỉ: Tổ 23, cụm 4, phường Nhật Tân, quận Tây Hồ, thành phố Hà Nội</v>
      </c>
      <c r="B2" s="443"/>
      <c r="C2" s="443"/>
      <c r="D2" s="443"/>
      <c r="E2" s="443"/>
      <c r="F2" s="443"/>
      <c r="G2" s="443"/>
      <c r="H2" s="444"/>
    </row>
    <row r="3" spans="1:11" s="593" customFormat="1" ht="15" customHeight="1">
      <c r="A3" s="460" t="str">
        <f>Menu!B4</f>
        <v>BÁO CÁO TÀI CHÍNH HỢP NHẤT</v>
      </c>
      <c r="B3" s="443"/>
      <c r="C3" s="443"/>
      <c r="D3" s="443"/>
      <c r="E3" s="443"/>
      <c r="F3" s="443"/>
      <c r="G3" s="443"/>
      <c r="H3" s="444"/>
    </row>
    <row r="4" spans="1:11" s="593" customFormat="1" ht="14.1" customHeight="1">
      <c r="A4" s="461" t="str">
        <f>Menu!B5</f>
        <v>Quý II của năm tài chính kết thúc ngày 31 tháng 12 năm 2015</v>
      </c>
      <c r="B4" s="445"/>
      <c r="C4" s="445"/>
      <c r="D4" s="445"/>
      <c r="E4" s="445"/>
      <c r="F4" s="445"/>
      <c r="G4" s="445"/>
      <c r="H4" s="445"/>
      <c r="I4" s="594"/>
    </row>
    <row r="5" spans="1:11" s="593" customFormat="1" ht="4.5" customHeight="1" thickBot="1">
      <c r="A5" s="446"/>
      <c r="B5" s="447"/>
      <c r="C5" s="447"/>
      <c r="D5" s="447"/>
      <c r="E5" s="447"/>
      <c r="F5" s="447"/>
      <c r="G5" s="447"/>
      <c r="H5" s="447"/>
      <c r="I5" s="594"/>
    </row>
    <row r="6" spans="1:11" s="596" customFormat="1" ht="14.1" customHeight="1">
      <c r="A6" s="448"/>
      <c r="B6" s="449"/>
      <c r="C6" s="449"/>
      <c r="D6" s="449"/>
      <c r="E6" s="449"/>
      <c r="F6" s="449"/>
      <c r="G6" s="449"/>
      <c r="H6" s="449"/>
      <c r="I6" s="595"/>
    </row>
    <row r="7" spans="1:11" s="598" customFormat="1" ht="20.100000000000001" customHeight="1">
      <c r="A7" s="450" t="s">
        <v>10976</v>
      </c>
      <c r="B7" s="448"/>
      <c r="C7" s="448"/>
      <c r="D7" s="448"/>
      <c r="E7" s="448"/>
      <c r="F7" s="448"/>
      <c r="G7" s="448"/>
      <c r="H7" s="448"/>
      <c r="I7" s="597"/>
    </row>
    <row r="8" spans="1:11" s="598" customFormat="1" ht="15.95" customHeight="1">
      <c r="A8" s="451" t="s">
        <v>1686</v>
      </c>
      <c r="B8" s="448"/>
      <c r="C8" s="448"/>
      <c r="D8" s="448"/>
      <c r="E8" s="448"/>
      <c r="F8" s="448"/>
      <c r="G8" s="448"/>
      <c r="H8" s="448"/>
    </row>
    <row r="9" spans="1:11" s="598" customFormat="1" ht="15.95" customHeight="1">
      <c r="A9" s="462" t="str">
        <f>Menu!B7</f>
        <v>Quý II của năm tài chính kết thúc ngày 31 tháng 12 năm 2015</v>
      </c>
      <c r="B9" s="448"/>
      <c r="C9" s="448"/>
      <c r="D9" s="448"/>
      <c r="E9" s="448"/>
      <c r="F9" s="448"/>
      <c r="G9" s="448"/>
      <c r="H9" s="448"/>
    </row>
    <row r="10" spans="1:11" s="598" customFormat="1" ht="14.1" customHeight="1">
      <c r="A10" s="452"/>
      <c r="B10" s="452"/>
      <c r="C10" s="452"/>
      <c r="D10" s="452"/>
      <c r="E10" s="452"/>
      <c r="F10" s="452"/>
      <c r="G10" s="452"/>
      <c r="H10" s="452"/>
    </row>
    <row r="11" spans="1:11" s="596" customFormat="1" ht="14.1" customHeight="1">
      <c r="A11" s="442"/>
      <c r="B11" s="442"/>
      <c r="C11" s="442"/>
      <c r="D11" s="442"/>
      <c r="E11" s="442"/>
      <c r="F11" s="442"/>
      <c r="G11" s="442"/>
      <c r="H11" s="463" t="str">
        <f>Menu!B8</f>
        <v>Đơn vị tính: VND</v>
      </c>
    </row>
    <row r="12" spans="1:11" s="596" customFormat="1" ht="14.1" customHeight="1">
      <c r="A12" s="442"/>
      <c r="B12" s="442"/>
      <c r="C12" s="442"/>
      <c r="D12" s="442"/>
      <c r="E12" s="442"/>
      <c r="F12" s="442"/>
      <c r="G12" s="442"/>
      <c r="H12" s="442"/>
    </row>
    <row r="13" spans="1:11" s="596" customFormat="1" ht="27.95" customHeight="1">
      <c r="A13" s="350" t="s">
        <v>12470</v>
      </c>
      <c r="B13" s="351"/>
      <c r="C13" s="351"/>
      <c r="D13" s="352" t="s">
        <v>6086</v>
      </c>
      <c r="E13" s="353" t="s">
        <v>951</v>
      </c>
      <c r="F13" s="354" t="s">
        <v>5544</v>
      </c>
      <c r="G13" s="355"/>
      <c r="H13" s="354" t="s">
        <v>5545</v>
      </c>
      <c r="I13" s="599"/>
      <c r="J13" s="600"/>
      <c r="K13" s="601"/>
    </row>
    <row r="14" spans="1:11" ht="15.2" customHeight="1">
      <c r="A14" s="453"/>
      <c r="B14" s="453"/>
      <c r="C14" s="453"/>
      <c r="D14" s="454"/>
      <c r="E14" s="454"/>
      <c r="F14" s="940"/>
      <c r="G14" s="940"/>
      <c r="H14" s="940"/>
    </row>
    <row r="15" spans="1:11" s="603" customFormat="1" ht="15" customHeight="1">
      <c r="A15" s="385" t="s">
        <v>531</v>
      </c>
      <c r="B15" s="385" t="s">
        <v>14101</v>
      </c>
      <c r="C15" s="385"/>
      <c r="D15" s="386"/>
      <c r="E15" s="386"/>
      <c r="F15" s="935"/>
      <c r="G15" s="935"/>
      <c r="H15" s="935"/>
    </row>
    <row r="16" spans="1:11" s="603" customFormat="1" ht="15" customHeight="1">
      <c r="A16" s="385"/>
      <c r="B16" s="385"/>
      <c r="C16" s="385"/>
      <c r="D16" s="386"/>
      <c r="E16" s="386"/>
      <c r="F16" s="935"/>
      <c r="G16" s="935"/>
      <c r="H16" s="935"/>
    </row>
    <row r="17" spans="1:8" s="604" customFormat="1" ht="15" customHeight="1">
      <c r="A17" s="455" t="s">
        <v>533</v>
      </c>
      <c r="B17" s="456" t="s">
        <v>10603</v>
      </c>
      <c r="C17" s="456"/>
      <c r="D17" s="366"/>
      <c r="E17" s="388"/>
      <c r="F17" s="940"/>
      <c r="G17" s="940"/>
      <c r="H17" s="940"/>
    </row>
    <row r="18" spans="1:8" s="604" customFormat="1" ht="15" customHeight="1">
      <c r="A18" s="455"/>
      <c r="B18" s="457" t="s">
        <v>10604</v>
      </c>
      <c r="C18" s="456"/>
      <c r="D18" s="366" t="s">
        <v>10489</v>
      </c>
      <c r="E18" s="388"/>
      <c r="F18" s="940">
        <v>0</v>
      </c>
      <c r="G18" s="940"/>
      <c r="H18" s="940">
        <v>0</v>
      </c>
    </row>
    <row r="19" spans="1:8" s="604" customFormat="1" ht="15" customHeight="1">
      <c r="A19" s="455" t="s">
        <v>661</v>
      </c>
      <c r="B19" s="377" t="s">
        <v>10605</v>
      </c>
      <c r="C19" s="377"/>
      <c r="D19" s="366" t="s">
        <v>11380</v>
      </c>
      <c r="E19" s="388"/>
      <c r="F19" s="940">
        <v>0</v>
      </c>
      <c r="G19" s="940"/>
      <c r="H19" s="940">
        <v>0</v>
      </c>
    </row>
    <row r="20" spans="1:8" s="604" customFormat="1" ht="15" customHeight="1">
      <c r="A20" s="455" t="s">
        <v>12491</v>
      </c>
      <c r="B20" s="377" t="s">
        <v>11895</v>
      </c>
      <c r="C20" s="377"/>
      <c r="D20" s="366" t="s">
        <v>11874</v>
      </c>
      <c r="E20" s="388"/>
      <c r="F20" s="940">
        <v>0</v>
      </c>
      <c r="G20" s="940"/>
      <c r="H20" s="940">
        <v>0</v>
      </c>
    </row>
    <row r="21" spans="1:8" s="604" customFormat="1" ht="15" customHeight="1">
      <c r="A21" s="455" t="s">
        <v>13295</v>
      </c>
      <c r="B21" s="377" t="s">
        <v>11896</v>
      </c>
      <c r="C21" s="377"/>
      <c r="D21" s="366" t="s">
        <v>7878</v>
      </c>
      <c r="E21" s="388"/>
      <c r="F21" s="940">
        <v>0</v>
      </c>
      <c r="G21" s="940"/>
      <c r="H21" s="940">
        <v>0</v>
      </c>
    </row>
    <row r="22" spans="1:8" s="604" customFormat="1" ht="15" customHeight="1">
      <c r="A22" s="455" t="s">
        <v>13297</v>
      </c>
      <c r="B22" s="377" t="s">
        <v>11897</v>
      </c>
      <c r="C22" s="377"/>
      <c r="D22" s="366" t="s">
        <v>10938</v>
      </c>
      <c r="E22" s="388"/>
      <c r="F22" s="940">
        <v>0</v>
      </c>
      <c r="G22" s="940"/>
      <c r="H22" s="940">
        <v>0</v>
      </c>
    </row>
    <row r="23" spans="1:8" s="604" customFormat="1" ht="15" customHeight="1">
      <c r="A23" s="455" t="s">
        <v>13302</v>
      </c>
      <c r="B23" s="377" t="s">
        <v>9136</v>
      </c>
      <c r="C23" s="377"/>
      <c r="D23" s="366" t="s">
        <v>11153</v>
      </c>
      <c r="E23" s="388"/>
      <c r="F23" s="940">
        <v>0</v>
      </c>
      <c r="G23" s="940"/>
      <c r="H23" s="940">
        <v>0</v>
      </c>
    </row>
    <row r="24" spans="1:8" s="604" customFormat="1" ht="15" customHeight="1">
      <c r="A24" s="455" t="s">
        <v>11925</v>
      </c>
      <c r="B24" s="377" t="s">
        <v>2866</v>
      </c>
      <c r="C24" s="377"/>
      <c r="D24" s="366" t="s">
        <v>6492</v>
      </c>
      <c r="E24" s="388"/>
      <c r="F24" s="940">
        <v>0</v>
      </c>
      <c r="G24" s="940"/>
      <c r="H24" s="940">
        <v>0</v>
      </c>
    </row>
    <row r="25" spans="1:8" s="604" customFormat="1" ht="15" customHeight="1">
      <c r="A25" s="455"/>
      <c r="B25" s="377"/>
      <c r="C25" s="377"/>
      <c r="D25" s="366"/>
      <c r="E25" s="388"/>
      <c r="F25" s="941"/>
      <c r="G25" s="940"/>
      <c r="H25" s="941"/>
    </row>
    <row r="26" spans="1:8" s="605" customFormat="1" ht="15" customHeight="1">
      <c r="A26" s="390"/>
      <c r="B26" s="390" t="s">
        <v>11670</v>
      </c>
      <c r="C26" s="390"/>
      <c r="D26" s="391">
        <v>20</v>
      </c>
      <c r="E26" s="391"/>
      <c r="F26" s="942">
        <f>SUM(F17:F24)</f>
        <v>0</v>
      </c>
      <c r="G26" s="938"/>
      <c r="H26" s="942">
        <f>SUM(H17:H24)</f>
        <v>0</v>
      </c>
    </row>
    <row r="27" spans="1:8" s="605" customFormat="1" ht="15" customHeight="1">
      <c r="A27" s="390"/>
      <c r="B27" s="390"/>
      <c r="C27" s="390"/>
      <c r="D27" s="391"/>
      <c r="E27" s="391"/>
      <c r="F27" s="938"/>
      <c r="G27" s="938"/>
      <c r="H27" s="938"/>
    </row>
    <row r="28" spans="1:8" s="605" customFormat="1" ht="15" customHeight="1">
      <c r="A28" s="390"/>
      <c r="B28" s="390"/>
      <c r="C28" s="390"/>
      <c r="D28" s="391"/>
      <c r="E28" s="391"/>
      <c r="F28" s="938"/>
      <c r="G28" s="938"/>
      <c r="H28" s="938"/>
    </row>
    <row r="29" spans="1:8" s="603" customFormat="1" ht="15" customHeight="1">
      <c r="A29" s="385" t="s">
        <v>657</v>
      </c>
      <c r="B29" s="385" t="s">
        <v>11672</v>
      </c>
      <c r="C29" s="385"/>
      <c r="D29" s="386"/>
      <c r="E29" s="386"/>
      <c r="F29" s="935"/>
      <c r="G29" s="935"/>
      <c r="H29" s="935"/>
    </row>
    <row r="30" spans="1:8" s="603" customFormat="1" ht="15" customHeight="1">
      <c r="A30" s="385"/>
      <c r="B30" s="385"/>
      <c r="C30" s="385"/>
      <c r="D30" s="386"/>
      <c r="E30" s="386"/>
      <c r="F30" s="935"/>
      <c r="G30" s="935"/>
      <c r="H30" s="935"/>
    </row>
    <row r="31" spans="1:8" s="604" customFormat="1" ht="15" customHeight="1">
      <c r="A31" s="455" t="s">
        <v>533</v>
      </c>
      <c r="B31" s="377" t="s">
        <v>11673</v>
      </c>
      <c r="C31" s="377"/>
      <c r="D31" s="388"/>
      <c r="E31" s="388"/>
      <c r="F31" s="940"/>
      <c r="G31" s="940"/>
      <c r="H31" s="940"/>
    </row>
    <row r="32" spans="1:8" s="604" customFormat="1" ht="15" customHeight="1">
      <c r="A32" s="455"/>
      <c r="B32" s="377" t="s">
        <v>11674</v>
      </c>
      <c r="C32" s="377"/>
      <c r="D32" s="388">
        <v>21</v>
      </c>
      <c r="E32" s="388"/>
      <c r="F32" s="940"/>
      <c r="G32" s="940"/>
      <c r="H32" s="940">
        <v>0</v>
      </c>
    </row>
    <row r="33" spans="1:32" s="604" customFormat="1" ht="15" customHeight="1">
      <c r="A33" s="455" t="s">
        <v>661</v>
      </c>
      <c r="B33" s="377" t="s">
        <v>13711</v>
      </c>
      <c r="C33" s="377"/>
      <c r="D33" s="388"/>
      <c r="E33" s="388"/>
      <c r="F33" s="940"/>
      <c r="G33" s="940"/>
      <c r="H33" s="940"/>
    </row>
    <row r="34" spans="1:32" s="604" customFormat="1" ht="15" customHeight="1">
      <c r="A34" s="455"/>
      <c r="B34" s="377" t="s">
        <v>11674</v>
      </c>
      <c r="C34" s="377"/>
      <c r="D34" s="388">
        <v>22</v>
      </c>
      <c r="E34" s="388"/>
      <c r="F34" s="940"/>
      <c r="G34" s="940"/>
      <c r="H34" s="940">
        <v>0</v>
      </c>
    </row>
    <row r="35" spans="1:32" s="604" customFormat="1" ht="15" customHeight="1">
      <c r="A35" s="455" t="s">
        <v>12491</v>
      </c>
      <c r="B35" s="377" t="s">
        <v>11676</v>
      </c>
      <c r="C35" s="377"/>
      <c r="D35" s="388"/>
      <c r="E35" s="388"/>
      <c r="F35" s="940"/>
      <c r="G35" s="940"/>
      <c r="H35" s="940"/>
    </row>
    <row r="36" spans="1:32" s="604" customFormat="1" ht="15" customHeight="1">
      <c r="A36" s="455"/>
      <c r="B36" s="377" t="s">
        <v>11677</v>
      </c>
      <c r="C36" s="377"/>
      <c r="D36" s="388">
        <v>23</v>
      </c>
      <c r="E36" s="388"/>
      <c r="F36" s="940"/>
      <c r="G36" s="940"/>
      <c r="H36" s="940">
        <v>0</v>
      </c>
    </row>
    <row r="37" spans="1:32" s="604" customFormat="1" ht="15" customHeight="1">
      <c r="A37" s="455" t="s">
        <v>13295</v>
      </c>
      <c r="B37" s="377" t="s">
        <v>9584</v>
      </c>
      <c r="C37" s="377"/>
      <c r="D37" s="388"/>
      <c r="E37" s="388"/>
      <c r="F37" s="940"/>
      <c r="G37" s="940"/>
      <c r="H37" s="940"/>
    </row>
    <row r="38" spans="1:32" s="604" customFormat="1" ht="15" customHeight="1">
      <c r="A38" s="455"/>
      <c r="B38" s="377" t="s">
        <v>11677</v>
      </c>
      <c r="C38" s="377"/>
      <c r="D38" s="388">
        <v>24</v>
      </c>
      <c r="E38" s="388"/>
      <c r="F38" s="940"/>
      <c r="G38" s="940"/>
      <c r="H38" s="940">
        <v>0</v>
      </c>
    </row>
    <row r="39" spans="1:32" s="604" customFormat="1" ht="15" customHeight="1">
      <c r="A39" s="455" t="s">
        <v>13297</v>
      </c>
      <c r="B39" s="377" t="s">
        <v>2201</v>
      </c>
      <c r="C39" s="377"/>
      <c r="D39" s="388">
        <v>25</v>
      </c>
      <c r="E39" s="388"/>
      <c r="F39" s="940"/>
      <c r="G39" s="940"/>
      <c r="H39" s="940">
        <v>0</v>
      </c>
    </row>
    <row r="40" spans="1:32" s="604" customFormat="1" ht="15" customHeight="1">
      <c r="A40" s="455" t="s">
        <v>13302</v>
      </c>
      <c r="B40" s="377" t="s">
        <v>2204</v>
      </c>
      <c r="C40" s="377"/>
      <c r="D40" s="388">
        <v>26</v>
      </c>
      <c r="E40" s="388"/>
      <c r="F40" s="940"/>
      <c r="G40" s="940"/>
      <c r="H40" s="940">
        <v>0</v>
      </c>
    </row>
    <row r="41" spans="1:32" s="604" customFormat="1" ht="15" customHeight="1">
      <c r="A41" s="455" t="s">
        <v>11925</v>
      </c>
      <c r="B41" s="377" t="s">
        <v>11064</v>
      </c>
      <c r="C41" s="377"/>
      <c r="D41" s="388">
        <v>27</v>
      </c>
      <c r="E41" s="388"/>
      <c r="F41" s="940"/>
      <c r="G41" s="940"/>
      <c r="H41" s="940">
        <v>0</v>
      </c>
    </row>
    <row r="42" spans="1:32" s="604" customFormat="1" ht="15" customHeight="1">
      <c r="A42" s="455"/>
      <c r="B42" s="377"/>
      <c r="C42" s="377"/>
      <c r="D42" s="388"/>
      <c r="E42" s="388"/>
      <c r="F42" s="941"/>
      <c r="G42" s="940"/>
      <c r="H42" s="941"/>
    </row>
    <row r="43" spans="1:32" s="605" customFormat="1" ht="15" customHeight="1">
      <c r="A43" s="390"/>
      <c r="B43" s="390" t="s">
        <v>5230</v>
      </c>
      <c r="C43" s="390"/>
      <c r="D43" s="391">
        <v>30</v>
      </c>
      <c r="E43" s="391"/>
      <c r="F43" s="942">
        <f>SUM(F31:F41)</f>
        <v>0</v>
      </c>
      <c r="G43" s="938"/>
      <c r="H43" s="942">
        <f>SUM(H31:H41)</f>
        <v>0</v>
      </c>
    </row>
    <row r="44" spans="1:32" s="605" customFormat="1" ht="15" customHeight="1">
      <c r="A44" s="390"/>
      <c r="B44" s="390"/>
      <c r="C44" s="390"/>
      <c r="D44" s="390"/>
      <c r="E44" s="390"/>
      <c r="F44" s="938"/>
      <c r="G44" s="938"/>
      <c r="H44" s="938"/>
    </row>
    <row r="45" spans="1:32" s="604" customFormat="1" ht="15" customHeight="1">
      <c r="A45" s="458"/>
      <c r="B45" s="458"/>
      <c r="C45" s="458"/>
      <c r="D45" s="458"/>
      <c r="E45" s="458"/>
      <c r="F45" s="939"/>
      <c r="G45" s="939"/>
      <c r="H45" s="939"/>
    </row>
    <row r="46" spans="1:32" s="608" customFormat="1" ht="16.350000000000001" customHeight="1">
      <c r="A46" s="430" t="str">
        <f>Menu!B5</f>
        <v>Quý II của năm tài chính kết thúc ngày 31 tháng 12 năm 2015</v>
      </c>
      <c r="B46" s="330"/>
      <c r="C46" s="330"/>
      <c r="D46" s="330"/>
      <c r="E46" s="367"/>
      <c r="F46" s="943"/>
      <c r="G46" s="935"/>
      <c r="H46" s="943"/>
      <c r="I46" s="606"/>
      <c r="J46" s="607"/>
    </row>
    <row r="47" spans="1:32" s="281" customFormat="1" ht="16.350000000000001" customHeight="1">
      <c r="A47" s="267" t="s">
        <v>10975</v>
      </c>
      <c r="B47" s="250"/>
      <c r="C47" s="250"/>
      <c r="D47" s="277"/>
      <c r="E47" s="278"/>
      <c r="F47" s="279"/>
      <c r="G47" s="251"/>
      <c r="H47" s="279"/>
      <c r="I47" s="486"/>
      <c r="J47" s="274"/>
      <c r="AC47" s="67"/>
      <c r="AD47" s="67"/>
      <c r="AE47" s="67"/>
      <c r="AF47" s="67"/>
    </row>
    <row r="48" spans="1:32" s="608" customFormat="1" ht="5.0999999999999996" customHeight="1" thickBot="1">
      <c r="A48" s="372"/>
      <c r="B48" s="373"/>
      <c r="C48" s="373"/>
      <c r="D48" s="373"/>
      <c r="E48" s="373"/>
      <c r="F48" s="373"/>
      <c r="G48" s="373"/>
      <c r="H48" s="373"/>
      <c r="I48" s="606"/>
      <c r="J48" s="607"/>
    </row>
    <row r="49" spans="1:11" s="604" customFormat="1" ht="9.9499999999999993" customHeight="1">
      <c r="A49" s="347"/>
      <c r="B49" s="349"/>
      <c r="C49" s="349"/>
      <c r="D49" s="366"/>
      <c r="E49" s="367"/>
      <c r="F49" s="368"/>
      <c r="G49" s="330"/>
      <c r="H49" s="368"/>
      <c r="I49" s="609"/>
      <c r="J49" s="610"/>
    </row>
    <row r="50" spans="1:11" s="596" customFormat="1" ht="27.95" customHeight="1">
      <c r="A50" s="350" t="s">
        <v>12470</v>
      </c>
      <c r="B50" s="351"/>
      <c r="C50" s="351"/>
      <c r="D50" s="352" t="s">
        <v>6086</v>
      </c>
      <c r="E50" s="353" t="s">
        <v>951</v>
      </c>
      <c r="F50" s="354" t="s">
        <v>5544</v>
      </c>
      <c r="G50" s="355"/>
      <c r="H50" s="354" t="s">
        <v>5545</v>
      </c>
      <c r="I50" s="599"/>
      <c r="J50" s="600"/>
      <c r="K50" s="601"/>
    </row>
    <row r="51" spans="1:11" s="604" customFormat="1" ht="15" customHeight="1">
      <c r="A51" s="385"/>
      <c r="B51" s="385"/>
      <c r="C51" s="385"/>
      <c r="D51" s="386"/>
      <c r="E51" s="386"/>
      <c r="F51" s="362"/>
      <c r="G51" s="362"/>
      <c r="H51" s="362"/>
    </row>
    <row r="52" spans="1:11" s="604" customFormat="1" ht="15" customHeight="1">
      <c r="A52" s="385" t="s">
        <v>11875</v>
      </c>
      <c r="B52" s="385" t="s">
        <v>5232</v>
      </c>
      <c r="C52" s="385"/>
      <c r="D52" s="386"/>
      <c r="E52" s="386"/>
      <c r="F52" s="935"/>
      <c r="G52" s="935"/>
      <c r="H52" s="935"/>
    </row>
    <row r="53" spans="1:11" s="604" customFormat="1" ht="15" customHeight="1">
      <c r="A53" s="385"/>
      <c r="B53" s="385"/>
      <c r="C53" s="385"/>
      <c r="D53" s="386"/>
      <c r="E53" s="386"/>
      <c r="F53" s="935"/>
      <c r="G53" s="935"/>
      <c r="H53" s="935"/>
    </row>
    <row r="54" spans="1:11" s="604" customFormat="1" ht="15" customHeight="1">
      <c r="A54" s="455" t="s">
        <v>533</v>
      </c>
      <c r="B54" s="377" t="s">
        <v>5233</v>
      </c>
      <c r="C54" s="377"/>
      <c r="D54" s="388"/>
      <c r="E54" s="388"/>
      <c r="F54" s="940"/>
      <c r="G54" s="940"/>
      <c r="H54" s="940"/>
    </row>
    <row r="55" spans="1:11" s="604" customFormat="1" ht="15" customHeight="1">
      <c r="A55" s="455"/>
      <c r="B55" s="377" t="s">
        <v>5234</v>
      </c>
      <c r="C55" s="377"/>
      <c r="D55" s="388">
        <v>31</v>
      </c>
      <c r="E55" s="388"/>
      <c r="F55" s="940"/>
      <c r="G55" s="940"/>
      <c r="H55" s="940">
        <v>0</v>
      </c>
    </row>
    <row r="56" spans="1:11" s="604" customFormat="1" ht="15" customHeight="1">
      <c r="A56" s="455" t="s">
        <v>661</v>
      </c>
      <c r="B56" s="377" t="s">
        <v>5235</v>
      </c>
      <c r="C56" s="377"/>
      <c r="D56" s="388"/>
      <c r="E56" s="388"/>
      <c r="F56" s="940"/>
      <c r="G56" s="940"/>
      <c r="H56" s="940"/>
    </row>
    <row r="57" spans="1:11" s="604" customFormat="1" ht="15" customHeight="1">
      <c r="A57" s="455"/>
      <c r="B57" s="377" t="s">
        <v>5236</v>
      </c>
      <c r="C57" s="377"/>
      <c r="D57" s="388">
        <v>32</v>
      </c>
      <c r="E57" s="388"/>
      <c r="F57" s="940"/>
      <c r="G57" s="940"/>
      <c r="H57" s="940">
        <v>0</v>
      </c>
    </row>
    <row r="58" spans="1:11" s="604" customFormat="1" ht="15" customHeight="1">
      <c r="A58" s="455" t="s">
        <v>12491</v>
      </c>
      <c r="B58" s="377" t="s">
        <v>8807</v>
      </c>
      <c r="C58" s="377"/>
      <c r="D58" s="388">
        <v>33</v>
      </c>
      <c r="E58" s="388"/>
      <c r="F58" s="940"/>
      <c r="G58" s="940"/>
      <c r="H58" s="940">
        <v>0</v>
      </c>
    </row>
    <row r="59" spans="1:11" s="604" customFormat="1" ht="15" customHeight="1">
      <c r="A59" s="455" t="s">
        <v>13295</v>
      </c>
      <c r="B59" s="377" t="s">
        <v>8809</v>
      </c>
      <c r="C59" s="377"/>
      <c r="D59" s="388">
        <v>34</v>
      </c>
      <c r="E59" s="388"/>
      <c r="F59" s="940"/>
      <c r="G59" s="940"/>
      <c r="H59" s="940">
        <v>0</v>
      </c>
    </row>
    <row r="60" spans="1:11" s="604" customFormat="1" ht="15" customHeight="1">
      <c r="A60" s="455" t="s">
        <v>13297</v>
      </c>
      <c r="B60" s="377" t="s">
        <v>11534</v>
      </c>
      <c r="C60" s="377"/>
      <c r="D60" s="388">
        <v>35</v>
      </c>
      <c r="E60" s="388"/>
      <c r="F60" s="940"/>
      <c r="G60" s="940"/>
      <c r="H60" s="940">
        <v>0</v>
      </c>
    </row>
    <row r="61" spans="1:11" s="604" customFormat="1" ht="15" customHeight="1">
      <c r="A61" s="455" t="s">
        <v>13302</v>
      </c>
      <c r="B61" s="377" t="s">
        <v>2637</v>
      </c>
      <c r="C61" s="377"/>
      <c r="D61" s="388">
        <v>36</v>
      </c>
      <c r="E61" s="388"/>
      <c r="F61" s="940"/>
      <c r="G61" s="940"/>
      <c r="H61" s="940">
        <v>0</v>
      </c>
    </row>
    <row r="62" spans="1:11" s="604" customFormat="1" ht="15" customHeight="1">
      <c r="A62" s="455"/>
      <c r="B62" s="377"/>
      <c r="C62" s="377"/>
      <c r="D62" s="388"/>
      <c r="E62" s="388"/>
      <c r="F62" s="941"/>
      <c r="G62" s="940"/>
      <c r="H62" s="941"/>
    </row>
    <row r="63" spans="1:11" s="604" customFormat="1" ht="15" customHeight="1">
      <c r="A63" s="390"/>
      <c r="B63" s="390" t="s">
        <v>5237</v>
      </c>
      <c r="C63" s="390"/>
      <c r="D63" s="391">
        <v>40</v>
      </c>
      <c r="E63" s="391"/>
      <c r="F63" s="942">
        <f>SUM(F54:F61)</f>
        <v>0</v>
      </c>
      <c r="G63" s="938"/>
      <c r="H63" s="942">
        <f>SUM(H54:H61)</f>
        <v>0</v>
      </c>
    </row>
    <row r="64" spans="1:11" s="604" customFormat="1" ht="15" customHeight="1">
      <c r="A64" s="390"/>
      <c r="B64" s="390"/>
      <c r="C64" s="390"/>
      <c r="D64" s="391"/>
      <c r="E64" s="391"/>
      <c r="F64" s="938"/>
      <c r="G64" s="938"/>
      <c r="H64" s="938"/>
    </row>
    <row r="65" spans="1:10" s="604" customFormat="1" ht="15" customHeight="1">
      <c r="A65" s="385"/>
      <c r="B65" s="385" t="s">
        <v>7258</v>
      </c>
      <c r="C65" s="385"/>
      <c r="D65" s="386">
        <v>50</v>
      </c>
      <c r="E65" s="386"/>
      <c r="F65" s="902">
        <f>F26+F43+F63</f>
        <v>0</v>
      </c>
      <c r="G65" s="935"/>
      <c r="H65" s="902">
        <f>H26+H43+H63</f>
        <v>0</v>
      </c>
    </row>
    <row r="66" spans="1:10" s="604" customFormat="1" ht="15" customHeight="1">
      <c r="A66" s="385"/>
      <c r="B66" s="385"/>
      <c r="C66" s="385"/>
      <c r="D66" s="386"/>
      <c r="E66" s="386"/>
      <c r="F66" s="935"/>
      <c r="G66" s="935"/>
      <c r="H66" s="935"/>
    </row>
    <row r="67" spans="1:10" s="604" customFormat="1" ht="15" customHeight="1">
      <c r="A67" s="385"/>
      <c r="B67" s="385" t="s">
        <v>8535</v>
      </c>
      <c r="C67" s="385"/>
      <c r="D67" s="386">
        <v>60</v>
      </c>
      <c r="E67" s="386" t="s">
        <v>4025</v>
      </c>
      <c r="F67" s="902">
        <f>BS!H17</f>
        <v>12512503817</v>
      </c>
      <c r="G67" s="935"/>
      <c r="H67" s="935">
        <v>0</v>
      </c>
    </row>
    <row r="68" spans="1:10" s="604" customFormat="1" ht="15" customHeight="1">
      <c r="A68" s="385"/>
      <c r="B68" s="385"/>
      <c r="C68" s="385"/>
      <c r="D68" s="386"/>
      <c r="E68" s="386"/>
      <c r="F68" s="935"/>
      <c r="G68" s="935"/>
      <c r="H68" s="935"/>
    </row>
    <row r="69" spans="1:10" s="604" customFormat="1" ht="15" customHeight="1">
      <c r="A69" s="377"/>
      <c r="B69" s="377" t="s">
        <v>6010</v>
      </c>
      <c r="C69" s="377"/>
      <c r="D69" s="388">
        <v>61</v>
      </c>
      <c r="E69" s="388"/>
      <c r="F69" s="940">
        <v>0</v>
      </c>
      <c r="G69" s="940"/>
      <c r="H69" s="940">
        <v>0</v>
      </c>
    </row>
    <row r="70" spans="1:10" s="604" customFormat="1" ht="15" customHeight="1">
      <c r="A70" s="377"/>
      <c r="B70" s="377"/>
      <c r="C70" s="377"/>
      <c r="D70" s="388"/>
      <c r="E70" s="388"/>
      <c r="F70" s="941"/>
      <c r="G70" s="940"/>
      <c r="H70" s="941"/>
    </row>
    <row r="71" spans="1:10" s="604" customFormat="1" ht="15" customHeight="1" thickBot="1">
      <c r="A71" s="385"/>
      <c r="B71" s="385" t="s">
        <v>8537</v>
      </c>
      <c r="C71" s="385"/>
      <c r="D71" s="386">
        <v>70</v>
      </c>
      <c r="E71" s="386" t="s">
        <v>4025</v>
      </c>
      <c r="F71" s="906">
        <f>F65+F67+F69</f>
        <v>12512503817</v>
      </c>
      <c r="G71" s="935"/>
      <c r="H71" s="906">
        <f>H65+H67+H69</f>
        <v>0</v>
      </c>
    </row>
    <row r="72" spans="1:10" s="604" customFormat="1" ht="15" customHeight="1" thickTop="1">
      <c r="A72" s="377"/>
      <c r="B72" s="377"/>
      <c r="C72" s="377"/>
      <c r="D72" s="377"/>
      <c r="E72" s="377"/>
      <c r="F72" s="903">
        <f>F71-BS!F17</f>
        <v>-40832054045</v>
      </c>
      <c r="G72" s="940"/>
      <c r="H72" s="903">
        <f>H71-BS!H17</f>
        <v>-12512503817</v>
      </c>
    </row>
    <row r="73" spans="1:10" s="604" customFormat="1" ht="15" customHeight="1">
      <c r="A73" s="377"/>
      <c r="B73" s="377"/>
      <c r="C73" s="377"/>
      <c r="D73" s="377"/>
      <c r="E73" s="377"/>
      <c r="F73" s="368"/>
      <c r="G73" s="368"/>
      <c r="H73" s="368"/>
    </row>
    <row r="74" spans="1:10" s="613" customFormat="1" ht="15" customHeight="1">
      <c r="A74" s="349"/>
      <c r="B74" s="349"/>
      <c r="C74" s="349"/>
      <c r="D74" s="349"/>
      <c r="E74" s="330"/>
      <c r="F74" s="439" t="str">
        <f>Menu!B9</f>
        <v>Lập ngày 12 tháng 8 năm 2015</v>
      </c>
      <c r="G74" s="338"/>
      <c r="H74" s="338"/>
      <c r="I74" s="611"/>
      <c r="J74" s="612"/>
    </row>
    <row r="75" spans="1:10" s="613" customFormat="1" ht="20.100000000000001" customHeight="1">
      <c r="A75" s="438" t="str">
        <f>Menu!A12</f>
        <v>Người lập biểu</v>
      </c>
      <c r="B75" s="337"/>
      <c r="C75" s="438" t="str">
        <f>Menu!A13</f>
        <v>Kế toán trưởng</v>
      </c>
      <c r="D75" s="338"/>
      <c r="E75" s="344"/>
      <c r="F75" s="438" t="str">
        <f>Menu!A14</f>
        <v>Tổng Giám đốc</v>
      </c>
      <c r="G75" s="338"/>
      <c r="H75" s="337"/>
      <c r="I75" s="612"/>
      <c r="J75" s="612"/>
    </row>
    <row r="76" spans="1:10" s="613" customFormat="1" ht="12" customHeight="1">
      <c r="A76" s="338"/>
      <c r="B76" s="338"/>
      <c r="C76" s="338"/>
      <c r="D76" s="338"/>
      <c r="E76" s="339"/>
      <c r="F76" s="338"/>
      <c r="G76" s="338"/>
      <c r="H76" s="338"/>
      <c r="I76" s="614"/>
      <c r="J76" s="612"/>
    </row>
    <row r="77" spans="1:10" s="613" customFormat="1" ht="12" customHeight="1">
      <c r="A77" s="338"/>
      <c r="B77" s="338"/>
      <c r="C77" s="338"/>
      <c r="D77" s="338"/>
      <c r="E77" s="339"/>
      <c r="F77" s="338"/>
      <c r="G77" s="338"/>
      <c r="H77" s="338"/>
      <c r="I77" s="614"/>
      <c r="J77" s="612"/>
    </row>
    <row r="78" spans="1:10" s="613" customFormat="1" ht="12" customHeight="1">
      <c r="A78" s="338"/>
      <c r="B78" s="338"/>
      <c r="C78" s="338"/>
      <c r="D78" s="338"/>
      <c r="E78" s="339"/>
      <c r="F78" s="338"/>
      <c r="G78" s="338"/>
      <c r="H78" s="338"/>
      <c r="I78" s="614"/>
      <c r="J78" s="612"/>
    </row>
    <row r="79" spans="1:10" s="613" customFormat="1" ht="12" customHeight="1">
      <c r="A79" s="338"/>
      <c r="B79" s="338"/>
      <c r="C79" s="338"/>
      <c r="D79" s="338"/>
      <c r="E79" s="339"/>
      <c r="F79" s="338"/>
      <c r="G79" s="338"/>
      <c r="H79" s="338"/>
      <c r="I79" s="614"/>
      <c r="J79" s="612"/>
    </row>
    <row r="80" spans="1:10" s="613" customFormat="1" ht="12" customHeight="1">
      <c r="A80" s="338"/>
      <c r="B80" s="338"/>
      <c r="C80" s="338"/>
      <c r="D80" s="338"/>
      <c r="E80" s="339"/>
      <c r="F80" s="338"/>
      <c r="G80" s="338"/>
      <c r="H80" s="338"/>
      <c r="I80" s="614"/>
      <c r="J80" s="612"/>
    </row>
    <row r="81" spans="1:10" s="613" customFormat="1" ht="15" customHeight="1">
      <c r="A81" s="338" t="s">
        <v>3247</v>
      </c>
      <c r="B81" s="338"/>
      <c r="C81" s="338" t="s">
        <v>3248</v>
      </c>
      <c r="D81" s="338"/>
      <c r="E81" s="339"/>
      <c r="F81" s="338" t="s">
        <v>3247</v>
      </c>
      <c r="G81" s="338"/>
      <c r="H81" s="338"/>
      <c r="I81" s="614"/>
      <c r="J81" s="612"/>
    </row>
    <row r="82" spans="1:10" s="613" customFormat="1" ht="20.100000000000001" customHeight="1">
      <c r="A82" s="438" t="str">
        <f>Menu!B12</f>
        <v>Vương Thị Ánh Duyên</v>
      </c>
      <c r="B82" s="337"/>
      <c r="C82" s="438" t="str">
        <f>Menu!B13</f>
        <v>Nguyễn Khánh Chi</v>
      </c>
      <c r="D82" s="338"/>
      <c r="E82" s="344"/>
      <c r="F82" s="438" t="str">
        <f>Menu!B14</f>
        <v>Đường Đức Hóa</v>
      </c>
      <c r="G82" s="338"/>
      <c r="H82" s="337"/>
      <c r="I82" s="615"/>
      <c r="J82" s="612"/>
    </row>
  </sheetData>
  <phoneticPr fontId="53" type="noConversion"/>
  <pageMargins left="0.94488188976377996" right="0.43307086614173201" top="0.39370078740157499" bottom="0.6" header="0" footer="0.4"/>
  <pageSetup paperSize="9" orientation="portrait" r:id="rId1"/>
  <headerFooter alignWithMargins="0">
    <oddFooter>&amp;R&amp;"Times New Roman,Regular"&amp;11&amp;P&amp;L&amp;"Times New Roman,Italic"&amp;8       Báo cáo này phải được đọc cùng với Bản thuyết minh Báo cáo tài chính</oddFooter>
  </headerFooter>
  <rowBreaks count="1" manualBreakCount="1">
    <brk id="45" max="16383" man="1"/>
  </rowBreaks>
</worksheet>
</file>

<file path=xl/worksheets/sheet23.xml><?xml version="1.0" encoding="utf-8"?>
<worksheet xmlns="http://schemas.openxmlformats.org/spreadsheetml/2006/main" xmlns:r="http://schemas.openxmlformats.org/officeDocument/2006/relationships">
  <sheetPr codeName="Sheet11"/>
  <dimension ref="A1:L50"/>
  <sheetViews>
    <sheetView workbookViewId="0">
      <selection activeCell="H228" sqref="H228"/>
    </sheetView>
  </sheetViews>
  <sheetFormatPr defaultRowHeight="12.75"/>
  <cols>
    <col min="1" max="1" width="46.28515625" style="587" customWidth="1"/>
    <col min="2" max="2" width="0.85546875" style="587" customWidth="1"/>
    <col min="3" max="3" width="9.28515625" style="587" customWidth="1"/>
    <col min="4" max="4" width="0.85546875" style="587" customWidth="1"/>
    <col min="5" max="5" width="16.5703125" style="587" customWidth="1"/>
    <col min="6" max="6" width="1" style="587" customWidth="1"/>
    <col min="7" max="7" width="15.85546875" style="587" customWidth="1"/>
    <col min="8" max="10" width="9.140625" style="587"/>
    <col min="11" max="11" width="13" style="587" customWidth="1"/>
    <col min="12" max="16384" width="9.140625" style="587"/>
  </cols>
  <sheetData>
    <row r="1" spans="1:12" s="230" customFormat="1" ht="15">
      <c r="A1" s="232"/>
      <c r="B1" s="232"/>
      <c r="C1" s="232"/>
      <c r="D1" s="232"/>
      <c r="E1" s="621"/>
      <c r="F1" s="621"/>
      <c r="G1" s="621"/>
      <c r="H1" s="588"/>
      <c r="I1" s="232"/>
      <c r="J1" s="232"/>
      <c r="K1" s="232"/>
      <c r="L1" s="232"/>
    </row>
    <row r="2" spans="1:12" s="230" customFormat="1" ht="15">
      <c r="A2" s="622" t="s">
        <v>8971</v>
      </c>
      <c r="B2" s="232"/>
      <c r="C2" s="232"/>
      <c r="D2" s="232"/>
      <c r="E2" s="621"/>
      <c r="F2" s="621"/>
      <c r="G2" s="621"/>
      <c r="H2" s="588"/>
      <c r="I2" s="232"/>
      <c r="J2" s="232"/>
      <c r="K2" s="232"/>
      <c r="L2" s="232"/>
    </row>
    <row r="3" spans="1:12" s="230" customFormat="1" ht="15">
      <c r="A3" s="232"/>
      <c r="B3" s="232"/>
      <c r="C3" s="232"/>
      <c r="D3" s="232"/>
      <c r="E3" s="621"/>
      <c r="F3" s="621"/>
      <c r="G3" s="621"/>
      <c r="H3" s="588"/>
      <c r="I3" s="232"/>
      <c r="J3" s="232"/>
      <c r="K3" s="232"/>
      <c r="L3" s="232"/>
    </row>
    <row r="4" spans="1:12" s="230" customFormat="1" ht="29.25">
      <c r="A4" s="623" t="s">
        <v>5817</v>
      </c>
      <c r="B4" s="231"/>
      <c r="C4" s="624" t="s">
        <v>5818</v>
      </c>
      <c r="D4" s="231"/>
      <c r="E4" s="625" t="s">
        <v>5819</v>
      </c>
      <c r="F4" s="626"/>
      <c r="G4" s="625" t="s">
        <v>5820</v>
      </c>
      <c r="H4" s="588"/>
      <c r="I4" s="232"/>
      <c r="J4" s="232"/>
      <c r="K4" s="232"/>
      <c r="L4" s="232"/>
    </row>
    <row r="5" spans="1:12" s="230" customFormat="1" ht="15">
      <c r="A5" s="233"/>
      <c r="B5" s="627"/>
      <c r="C5" s="627"/>
      <c r="D5" s="237"/>
      <c r="E5" s="628"/>
      <c r="F5" s="628"/>
      <c r="G5" s="628"/>
      <c r="H5" s="588"/>
      <c r="I5" s="232"/>
      <c r="J5" s="232"/>
      <c r="K5" s="232"/>
      <c r="L5" s="232"/>
    </row>
    <row r="6" spans="1:12" s="230" customFormat="1" ht="15">
      <c r="A6" s="233" t="s">
        <v>8171</v>
      </c>
      <c r="B6" s="627"/>
      <c r="C6" s="627"/>
      <c r="D6" s="237"/>
      <c r="E6" s="628"/>
      <c r="F6" s="628"/>
      <c r="G6" s="628"/>
      <c r="H6" s="588"/>
      <c r="I6" s="232"/>
      <c r="J6" s="232"/>
      <c r="K6" s="232"/>
      <c r="L6" s="232"/>
    </row>
    <row r="7" spans="1:12" s="230" customFormat="1" ht="15">
      <c r="A7" s="234" t="s">
        <v>8172</v>
      </c>
      <c r="B7" s="629"/>
      <c r="C7" s="629"/>
      <c r="D7" s="235"/>
      <c r="E7" s="630"/>
      <c r="F7" s="630"/>
      <c r="G7" s="630"/>
      <c r="H7" s="588"/>
      <c r="I7" s="232"/>
      <c r="J7" s="232"/>
      <c r="K7" s="1019"/>
      <c r="L7" s="232"/>
    </row>
    <row r="8" spans="1:12" s="230" customFormat="1" ht="15">
      <c r="A8" s="236" t="s">
        <v>5952</v>
      </c>
      <c r="B8" s="627"/>
      <c r="C8" s="627" t="s">
        <v>5953</v>
      </c>
      <c r="D8" s="631"/>
      <c r="E8" s="632">
        <f>ROUND(BS!F15/BS!F89,4)*100</f>
        <v>82.199999999999989</v>
      </c>
      <c r="F8" s="632"/>
      <c r="G8" s="632">
        <f>ROUND(BS!H15/BS!H89,4)*100</f>
        <v>80.34</v>
      </c>
      <c r="H8" s="588"/>
      <c r="I8" s="232"/>
      <c r="J8" s="232"/>
      <c r="K8" s="1019"/>
      <c r="L8" s="232"/>
    </row>
    <row r="9" spans="1:12" s="230" customFormat="1" ht="15">
      <c r="A9" s="236" t="s">
        <v>13915</v>
      </c>
      <c r="B9" s="627"/>
      <c r="C9" s="627" t="s">
        <v>5953</v>
      </c>
      <c r="D9" s="631"/>
      <c r="E9" s="632">
        <f>100-E8</f>
        <v>17.800000000000011</v>
      </c>
      <c r="F9" s="632"/>
      <c r="G9" s="632">
        <f>100-G8</f>
        <v>19.659999999999997</v>
      </c>
      <c r="H9" s="588"/>
      <c r="I9" s="232"/>
      <c r="J9" s="232"/>
      <c r="K9" s="1020"/>
      <c r="L9" s="232"/>
    </row>
    <row r="10" spans="1:12" s="230" customFormat="1" ht="15">
      <c r="A10" s="234"/>
      <c r="B10" s="627"/>
      <c r="C10" s="627"/>
      <c r="D10" s="631"/>
      <c r="E10" s="632"/>
      <c r="F10" s="632"/>
      <c r="G10" s="632"/>
      <c r="H10" s="588"/>
      <c r="I10" s="232"/>
      <c r="J10" s="232"/>
      <c r="K10" s="1020"/>
      <c r="L10" s="232"/>
    </row>
    <row r="11" spans="1:12" s="230" customFormat="1" ht="15">
      <c r="A11" s="234" t="s">
        <v>13916</v>
      </c>
      <c r="B11" s="627"/>
      <c r="C11" s="627"/>
      <c r="D11" s="631"/>
      <c r="E11" s="632"/>
      <c r="F11" s="632"/>
      <c r="G11" s="632"/>
      <c r="H11" s="588"/>
      <c r="I11" s="232"/>
      <c r="J11" s="232"/>
      <c r="K11" s="1018"/>
      <c r="L11" s="232"/>
    </row>
    <row r="12" spans="1:12" s="230" customFormat="1" ht="15">
      <c r="A12" s="236" t="s">
        <v>13917</v>
      </c>
      <c r="B12" s="627"/>
      <c r="C12" s="627" t="s">
        <v>5953</v>
      </c>
      <c r="D12" s="631"/>
      <c r="E12" s="632">
        <f>ROUND(BS!F98/BS!F147,4)*100</f>
        <v>15.120000000000001</v>
      </c>
      <c r="F12" s="632"/>
      <c r="G12" s="632">
        <f>ROUND(BS!H98/BS!H147,4)*100</f>
        <v>11.09</v>
      </c>
      <c r="H12" s="588"/>
      <c r="I12" s="232"/>
      <c r="J12" s="232"/>
      <c r="K12" s="1018"/>
      <c r="L12" s="232"/>
    </row>
    <row r="13" spans="1:12" s="230" customFormat="1" ht="15">
      <c r="A13" s="236" t="s">
        <v>13918</v>
      </c>
      <c r="B13" s="627"/>
      <c r="C13" s="627" t="s">
        <v>5953</v>
      </c>
      <c r="D13" s="631"/>
      <c r="E13" s="632">
        <f>100-E12</f>
        <v>84.88</v>
      </c>
      <c r="F13" s="632"/>
      <c r="G13" s="632">
        <f>100-G12</f>
        <v>88.91</v>
      </c>
      <c r="H13" s="588"/>
      <c r="I13" s="232"/>
      <c r="J13" s="232"/>
      <c r="K13" s="1018"/>
      <c r="L13" s="232"/>
    </row>
    <row r="14" spans="1:12" s="230" customFormat="1" ht="15">
      <c r="A14" s="233"/>
      <c r="B14" s="627"/>
      <c r="C14" s="627"/>
      <c r="D14" s="631"/>
      <c r="E14" s="633"/>
      <c r="F14" s="633"/>
      <c r="G14" s="633"/>
      <c r="H14" s="588"/>
      <c r="I14" s="232"/>
      <c r="J14" s="232"/>
      <c r="K14" s="1019"/>
      <c r="L14" s="232"/>
    </row>
    <row r="15" spans="1:12" s="230" customFormat="1" ht="15">
      <c r="A15" s="233" t="s">
        <v>6936</v>
      </c>
      <c r="B15" s="627"/>
      <c r="C15" s="627"/>
      <c r="D15" s="631"/>
      <c r="E15" s="633"/>
      <c r="F15" s="633"/>
      <c r="G15" s="633"/>
      <c r="H15" s="588"/>
      <c r="I15" s="232"/>
      <c r="J15" s="232"/>
      <c r="K15" s="232"/>
      <c r="L15" s="232"/>
    </row>
    <row r="16" spans="1:12" s="230" customFormat="1" ht="15">
      <c r="A16" s="236" t="s">
        <v>6937</v>
      </c>
      <c r="B16" s="627"/>
      <c r="C16" s="627" t="s">
        <v>6938</v>
      </c>
      <c r="D16" s="631"/>
      <c r="E16" s="633">
        <f>ROUND(BS!F89/BS!F98,2)</f>
        <v>6.61</v>
      </c>
      <c r="F16" s="633"/>
      <c r="G16" s="633">
        <f>ROUND(BS!H89/BS!H98,2)</f>
        <v>9.02</v>
      </c>
      <c r="H16" s="588"/>
      <c r="I16" s="232"/>
      <c r="J16" s="232"/>
      <c r="K16" s="232"/>
      <c r="L16" s="232"/>
    </row>
    <row r="17" spans="1:12" s="230" customFormat="1" ht="15">
      <c r="A17" s="236" t="s">
        <v>6939</v>
      </c>
      <c r="B17" s="627"/>
      <c r="C17" s="627" t="s">
        <v>6938</v>
      </c>
      <c r="D17" s="631"/>
      <c r="E17" s="633">
        <f>ROUND(BS!F15/BS!F100,2)</f>
        <v>5.72</v>
      </c>
      <c r="F17" s="633"/>
      <c r="G17" s="633">
        <f>ROUND(BS!H15/BS!H100,2)</f>
        <v>7.84</v>
      </c>
      <c r="H17" s="588"/>
      <c r="I17" s="232"/>
      <c r="J17" s="232"/>
      <c r="K17" s="232"/>
      <c r="L17" s="232"/>
    </row>
    <row r="18" spans="1:12" s="230" customFormat="1" ht="15">
      <c r="A18" s="236" t="s">
        <v>6940</v>
      </c>
      <c r="B18" s="627"/>
      <c r="C18" s="627" t="s">
        <v>6938</v>
      </c>
      <c r="D18" s="631"/>
      <c r="E18" s="633">
        <f>ROUND(BS!F17/BS!F100,2)</f>
        <v>0.51</v>
      </c>
      <c r="F18" s="633"/>
      <c r="G18" s="633">
        <f>ROUND(BS!H17/BS!H100,2)</f>
        <v>0.18</v>
      </c>
      <c r="H18" s="588"/>
      <c r="I18" s="232"/>
      <c r="J18" s="232"/>
      <c r="K18" s="232"/>
      <c r="L18" s="232"/>
    </row>
    <row r="19" spans="1:12" s="230" customFormat="1" ht="15">
      <c r="A19" s="233"/>
      <c r="B19" s="627"/>
      <c r="C19" s="627"/>
      <c r="D19" s="631"/>
      <c r="E19" s="633"/>
      <c r="F19" s="633"/>
      <c r="G19" s="633"/>
      <c r="H19" s="588"/>
      <c r="I19" s="232"/>
      <c r="J19" s="232"/>
      <c r="K19" s="232"/>
      <c r="L19" s="232"/>
    </row>
    <row r="20" spans="1:12" s="230" customFormat="1" ht="15">
      <c r="A20" s="233" t="s">
        <v>6941</v>
      </c>
      <c r="B20" s="236"/>
      <c r="C20" s="236"/>
      <c r="D20" s="631"/>
      <c r="E20" s="633"/>
      <c r="F20" s="633"/>
      <c r="G20" s="633"/>
      <c r="H20" s="588"/>
      <c r="I20" s="232"/>
      <c r="J20" s="232"/>
      <c r="K20" s="232"/>
      <c r="L20" s="232"/>
    </row>
    <row r="21" spans="1:12" s="230" customFormat="1" ht="15">
      <c r="A21" s="234" t="s">
        <v>6463</v>
      </c>
      <c r="B21" s="627"/>
      <c r="C21" s="627"/>
      <c r="D21" s="631"/>
      <c r="E21" s="633"/>
      <c r="F21" s="633"/>
      <c r="G21" s="633"/>
      <c r="H21" s="588"/>
      <c r="I21" s="232"/>
      <c r="J21" s="232"/>
      <c r="K21" s="232"/>
      <c r="L21" s="232"/>
    </row>
    <row r="22" spans="1:12" s="230" customFormat="1" ht="15">
      <c r="A22" s="236" t="s">
        <v>6464</v>
      </c>
      <c r="B22" s="627"/>
      <c r="C22" s="627" t="s">
        <v>5953</v>
      </c>
      <c r="D22" s="631"/>
      <c r="E22" s="632">
        <f ca="1">IF(PL!F44&gt;0,ROUND(PL!F44/(PL!F19+PL!F25+PL!F36),4)*100,"-")</f>
        <v>1.24</v>
      </c>
      <c r="F22" s="633"/>
      <c r="G22" s="632">
        <f ca="1">IF(PL!H44&gt;0,ROUND(PL!H44/(PL!H19+PL!H25+PL!H36),4)*100,"-")</f>
        <v>4.3999999999999995</v>
      </c>
      <c r="H22" s="588"/>
      <c r="I22" s="232"/>
      <c r="J22" s="232"/>
      <c r="K22" s="232"/>
      <c r="L22" s="232"/>
    </row>
    <row r="23" spans="1:12" s="230" customFormat="1" ht="15">
      <c r="A23" s="236" t="s">
        <v>6465</v>
      </c>
      <c r="B23" s="627"/>
      <c r="C23" s="627" t="s">
        <v>5953</v>
      </c>
      <c r="D23" s="631"/>
      <c r="E23" s="632">
        <f ca="1">IF(PL!F50&gt;0,ROUND(PL!F50/(PL!F19+PL!F25+PL!F36),4)*100,"-")</f>
        <v>0.96</v>
      </c>
      <c r="F23" s="633"/>
      <c r="G23" s="632">
        <f ca="1">IF(PL!H50&gt;0,ROUND(PL!H50/(PL!H19+PL!H25+PL!H36),4)*100,"-")</f>
        <v>4.3999999999999995</v>
      </c>
      <c r="H23" s="588"/>
      <c r="I23" s="232"/>
      <c r="J23" s="232"/>
      <c r="K23" s="232"/>
      <c r="L23" s="232"/>
    </row>
    <row r="24" spans="1:12" s="230" customFormat="1" ht="15">
      <c r="A24" s="234"/>
      <c r="B24" s="627"/>
      <c r="C24" s="627"/>
      <c r="D24" s="631"/>
      <c r="E24" s="633"/>
      <c r="F24" s="633"/>
      <c r="G24" s="633"/>
      <c r="H24" s="588"/>
      <c r="I24" s="232"/>
      <c r="J24" s="232"/>
      <c r="K24" s="232"/>
      <c r="L24" s="232"/>
    </row>
    <row r="25" spans="1:12" s="230" customFormat="1" ht="15">
      <c r="A25" s="234" t="s">
        <v>6466</v>
      </c>
      <c r="B25" s="627"/>
      <c r="C25" s="627"/>
      <c r="D25" s="631"/>
      <c r="E25" s="633"/>
      <c r="F25" s="633"/>
      <c r="G25" s="633"/>
      <c r="H25" s="588"/>
      <c r="I25" s="232"/>
      <c r="J25" s="232"/>
      <c r="K25" s="232"/>
      <c r="L25" s="232"/>
    </row>
    <row r="26" spans="1:12" s="230" customFormat="1" ht="15">
      <c r="A26" s="236" t="s">
        <v>1683</v>
      </c>
      <c r="B26" s="627"/>
      <c r="C26" s="627" t="s">
        <v>5953</v>
      </c>
      <c r="D26" s="631"/>
      <c r="E26" s="633">
        <f ca="1">IF(PL!F44&gt;0,ROUND(PL!F44/BS!F89,4)*100,"-")</f>
        <v>0.62</v>
      </c>
      <c r="F26" s="633"/>
      <c r="G26" s="633">
        <f ca="1">IF(PL!H44&gt;0,ROUND(PL!H44/BS!H89,4)*100,"-")</f>
        <v>0.27999999999999997</v>
      </c>
      <c r="H26" s="588"/>
      <c r="I26" s="232"/>
      <c r="J26" s="232"/>
      <c r="K26" s="232"/>
      <c r="L26" s="232"/>
    </row>
    <row r="27" spans="1:12" s="230" customFormat="1" ht="15">
      <c r="A27" s="236" t="s">
        <v>1684</v>
      </c>
      <c r="B27" s="627"/>
      <c r="C27" s="627" t="s">
        <v>5953</v>
      </c>
      <c r="D27" s="631"/>
      <c r="E27" s="633">
        <f ca="1">IF(PL!F50&gt;0,ROUND(PL!F50/BS!F89,4)*100,"-")</f>
        <v>0.48</v>
      </c>
      <c r="F27" s="633"/>
      <c r="G27" s="633">
        <f ca="1">IF(PL!H50&gt;0,ROUND(PL!H50/BS!H89,4)*100,"-")</f>
        <v>0.27999999999999997</v>
      </c>
      <c r="H27" s="588"/>
      <c r="I27" s="232"/>
      <c r="J27" s="232"/>
      <c r="K27" s="232"/>
      <c r="L27" s="232"/>
    </row>
    <row r="28" spans="1:12" s="230" customFormat="1" ht="15">
      <c r="A28" s="234"/>
      <c r="B28" s="627"/>
      <c r="C28" s="627"/>
      <c r="D28" s="631"/>
      <c r="E28" s="633"/>
      <c r="F28" s="633"/>
      <c r="G28" s="633"/>
      <c r="H28" s="588"/>
      <c r="I28" s="232"/>
      <c r="J28" s="232"/>
      <c r="K28" s="232"/>
      <c r="L28" s="232"/>
    </row>
    <row r="29" spans="1:12" s="230" customFormat="1" ht="15">
      <c r="A29" s="234" t="s">
        <v>1685</v>
      </c>
      <c r="B29" s="629"/>
      <c r="C29" s="629" t="s">
        <v>5953</v>
      </c>
      <c r="D29" s="634"/>
      <c r="E29" s="635">
        <f ca="1">IF(PL!F50&gt;0,ROUND(PL!F50/BS!F127,4)*100,"-")</f>
        <v>0.57000000000000006</v>
      </c>
      <c r="F29" s="635"/>
      <c r="G29" s="635">
        <f ca="1">IF(PL!H50&gt;0,ROUND(PL!H50/BS!H127,4)*100,"-")</f>
        <v>0.32</v>
      </c>
      <c r="H29" s="591"/>
      <c r="I29" s="589"/>
      <c r="J29" s="589"/>
      <c r="K29" s="589"/>
      <c r="L29" s="589"/>
    </row>
    <row r="30" spans="1:12" s="230" customFormat="1" ht="15">
      <c r="A30" s="232"/>
      <c r="B30" s="232"/>
      <c r="C30" s="232"/>
      <c r="D30" s="232"/>
      <c r="E30" s="621"/>
      <c r="F30" s="621"/>
      <c r="G30" s="621"/>
      <c r="H30" s="588"/>
      <c r="I30" s="232"/>
      <c r="J30" s="232"/>
      <c r="K30" s="232"/>
      <c r="L30" s="232"/>
    </row>
    <row r="31" spans="1:12" s="230" customFormat="1" ht="15">
      <c r="A31" s="232"/>
      <c r="B31" s="232"/>
      <c r="C31" s="232"/>
      <c r="D31" s="232"/>
      <c r="E31" s="621"/>
      <c r="F31" s="621"/>
      <c r="G31" s="621"/>
      <c r="H31" s="588"/>
      <c r="I31" s="232"/>
      <c r="J31" s="232"/>
      <c r="K31" s="232"/>
      <c r="L31" s="232"/>
    </row>
    <row r="32" spans="1:12" s="230" customFormat="1" ht="15">
      <c r="A32" s="232"/>
      <c r="B32" s="232"/>
      <c r="C32" s="232"/>
      <c r="D32" s="232"/>
      <c r="E32" s="621"/>
      <c r="F32" s="621"/>
      <c r="G32" s="621"/>
      <c r="H32" s="588"/>
      <c r="I32" s="232"/>
      <c r="J32" s="232"/>
      <c r="K32" s="232"/>
      <c r="L32" s="232"/>
    </row>
    <row r="33" spans="1:12" s="230" customFormat="1" ht="15">
      <c r="A33" s="232"/>
      <c r="B33" s="232"/>
      <c r="C33" s="232"/>
      <c r="D33" s="232"/>
      <c r="E33" s="621"/>
      <c r="F33" s="621"/>
      <c r="G33" s="621"/>
      <c r="H33" s="588"/>
      <c r="I33" s="232"/>
      <c r="J33" s="232"/>
      <c r="K33" s="232"/>
      <c r="L33" s="232"/>
    </row>
    <row r="34" spans="1:12" s="230" customFormat="1" ht="15">
      <c r="A34" s="232"/>
      <c r="B34" s="232"/>
      <c r="C34" s="232"/>
      <c r="D34" s="232"/>
      <c r="E34" s="621"/>
      <c r="F34" s="621"/>
      <c r="G34" s="621"/>
      <c r="H34" s="588"/>
      <c r="I34" s="232"/>
      <c r="J34" s="232"/>
      <c r="K34" s="232"/>
      <c r="L34" s="232"/>
    </row>
    <row r="35" spans="1:12" s="230" customFormat="1" ht="15">
      <c r="A35" s="232"/>
      <c r="B35" s="232"/>
      <c r="C35" s="232"/>
      <c r="D35" s="232"/>
      <c r="E35" s="621"/>
      <c r="F35" s="621"/>
      <c r="G35" s="621"/>
      <c r="H35" s="588"/>
      <c r="I35" s="232"/>
      <c r="J35" s="232"/>
      <c r="K35" s="232"/>
      <c r="L35" s="232"/>
    </row>
    <row r="36" spans="1:12" s="230" customFormat="1" ht="15">
      <c r="A36" s="232"/>
      <c r="B36" s="232"/>
      <c r="C36" s="232"/>
      <c r="D36" s="232"/>
      <c r="E36" s="621"/>
      <c r="F36" s="621"/>
      <c r="G36" s="621"/>
      <c r="H36" s="588"/>
      <c r="I36" s="232"/>
      <c r="J36" s="232"/>
      <c r="K36" s="232"/>
      <c r="L36" s="232"/>
    </row>
    <row r="37" spans="1:12" s="230" customFormat="1" ht="15">
      <c r="A37" s="232"/>
      <c r="B37" s="232"/>
      <c r="C37" s="232"/>
      <c r="D37" s="232"/>
      <c r="E37" s="621"/>
      <c r="F37" s="621"/>
      <c r="G37" s="621"/>
      <c r="H37" s="588"/>
      <c r="I37" s="232"/>
      <c r="J37" s="232"/>
      <c r="K37" s="232"/>
      <c r="L37" s="232"/>
    </row>
    <row r="38" spans="1:12" s="230" customFormat="1" ht="15">
      <c r="A38" s="232"/>
      <c r="B38" s="232"/>
      <c r="C38" s="232"/>
      <c r="D38" s="232"/>
      <c r="E38" s="621"/>
      <c r="F38" s="621"/>
      <c r="G38" s="621"/>
      <c r="H38" s="588"/>
      <c r="I38" s="232"/>
      <c r="J38" s="232"/>
      <c r="K38" s="232"/>
      <c r="L38" s="232"/>
    </row>
    <row r="39" spans="1:12" s="230" customFormat="1" ht="15">
      <c r="A39" s="232"/>
      <c r="B39" s="232"/>
      <c r="C39" s="232"/>
      <c r="D39" s="232"/>
      <c r="E39" s="621"/>
      <c r="F39" s="621"/>
      <c r="G39" s="621"/>
      <c r="H39" s="588"/>
      <c r="I39" s="232"/>
      <c r="J39" s="232"/>
      <c r="K39" s="232"/>
      <c r="L39" s="232"/>
    </row>
    <row r="40" spans="1:12" s="230" customFormat="1" ht="15">
      <c r="A40" s="232"/>
      <c r="B40" s="232"/>
      <c r="C40" s="232"/>
      <c r="D40" s="232"/>
      <c r="E40" s="621"/>
      <c r="F40" s="621"/>
      <c r="G40" s="621"/>
      <c r="H40" s="588"/>
      <c r="I40" s="232"/>
      <c r="J40" s="232"/>
      <c r="K40" s="232"/>
      <c r="L40" s="232"/>
    </row>
    <row r="41" spans="1:12" s="230" customFormat="1" ht="15">
      <c r="A41" s="232"/>
      <c r="B41" s="232"/>
      <c r="C41" s="232"/>
      <c r="D41" s="232"/>
      <c r="E41" s="621"/>
      <c r="F41" s="621"/>
      <c r="G41" s="621"/>
      <c r="H41" s="588"/>
      <c r="I41" s="232"/>
      <c r="J41" s="232"/>
      <c r="K41" s="232"/>
      <c r="L41" s="232"/>
    </row>
    <row r="42" spans="1:12" s="230" customFormat="1" ht="15">
      <c r="A42" s="232"/>
      <c r="B42" s="232"/>
      <c r="C42" s="232"/>
      <c r="D42" s="232"/>
      <c r="E42" s="621"/>
      <c r="F42" s="621"/>
      <c r="G42" s="621"/>
      <c r="H42" s="588"/>
      <c r="I42" s="232"/>
      <c r="J42" s="232"/>
      <c r="K42" s="232"/>
      <c r="L42" s="232"/>
    </row>
    <row r="43" spans="1:12" ht="15">
      <c r="A43" s="588"/>
      <c r="B43" s="588"/>
      <c r="C43" s="588"/>
      <c r="D43" s="588"/>
      <c r="E43" s="590"/>
      <c r="F43" s="590"/>
      <c r="G43" s="590"/>
      <c r="H43" s="588"/>
      <c r="I43" s="588"/>
      <c r="J43" s="588"/>
      <c r="K43" s="588"/>
      <c r="L43" s="588"/>
    </row>
    <row r="44" spans="1:12" ht="15">
      <c r="A44" s="588"/>
      <c r="B44" s="588"/>
      <c r="C44" s="588"/>
      <c r="D44" s="588"/>
      <c r="E44" s="590"/>
      <c r="F44" s="590"/>
      <c r="G44" s="590"/>
      <c r="H44" s="588"/>
      <c r="I44" s="588"/>
      <c r="J44" s="588"/>
      <c r="K44" s="588"/>
      <c r="L44" s="588"/>
    </row>
    <row r="45" spans="1:12" ht="15">
      <c r="A45" s="588"/>
      <c r="B45" s="588"/>
      <c r="C45" s="588"/>
      <c r="D45" s="588"/>
      <c r="E45" s="590"/>
      <c r="F45" s="590"/>
      <c r="G45" s="590"/>
      <c r="H45" s="588"/>
      <c r="I45" s="588"/>
      <c r="J45" s="588"/>
      <c r="K45" s="588"/>
      <c r="L45" s="588"/>
    </row>
    <row r="46" spans="1:12" ht="15">
      <c r="A46" s="588"/>
      <c r="B46" s="588"/>
      <c r="C46" s="588"/>
      <c r="D46" s="588"/>
      <c r="E46" s="590"/>
      <c r="F46" s="590"/>
      <c r="G46" s="590"/>
      <c r="H46" s="588"/>
      <c r="I46" s="588"/>
      <c r="J46" s="588"/>
      <c r="K46" s="588"/>
      <c r="L46" s="588"/>
    </row>
    <row r="47" spans="1:12" ht="15">
      <c r="A47" s="588"/>
      <c r="B47" s="588"/>
      <c r="C47" s="588"/>
      <c r="D47" s="588"/>
      <c r="E47" s="590"/>
      <c r="F47" s="590"/>
      <c r="G47" s="590"/>
      <c r="H47" s="588"/>
      <c r="I47" s="588"/>
      <c r="J47" s="588"/>
      <c r="K47" s="588"/>
      <c r="L47" s="588"/>
    </row>
    <row r="48" spans="1:12" ht="15">
      <c r="A48" s="588"/>
      <c r="B48" s="588"/>
      <c r="C48" s="588"/>
      <c r="D48" s="588"/>
      <c r="E48" s="590"/>
      <c r="F48" s="590"/>
      <c r="G48" s="590"/>
      <c r="H48" s="588"/>
      <c r="I48" s="588"/>
      <c r="J48" s="588"/>
      <c r="K48" s="588"/>
      <c r="L48" s="588"/>
    </row>
    <row r="49" spans="1:12" ht="15">
      <c r="A49" s="588"/>
      <c r="B49" s="588"/>
      <c r="C49" s="588"/>
      <c r="D49" s="588"/>
      <c r="E49" s="590"/>
      <c r="F49" s="590"/>
      <c r="G49" s="590"/>
      <c r="H49" s="588"/>
      <c r="I49" s="588"/>
      <c r="J49" s="588"/>
      <c r="K49" s="588"/>
      <c r="L49" s="588"/>
    </row>
    <row r="50" spans="1:12" ht="15">
      <c r="A50" s="588"/>
      <c r="B50" s="588"/>
      <c r="C50" s="588"/>
      <c r="D50" s="588"/>
      <c r="E50" s="590"/>
      <c r="F50" s="590"/>
      <c r="G50" s="590"/>
      <c r="H50" s="588"/>
      <c r="I50" s="588"/>
      <c r="J50" s="588"/>
      <c r="K50" s="588"/>
      <c r="L50" s="588"/>
    </row>
  </sheetData>
  <phoneticPr fontId="53"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dimension ref="A3:G21"/>
  <sheetViews>
    <sheetView workbookViewId="0">
      <selection activeCell="A5" sqref="A5"/>
    </sheetView>
  </sheetViews>
  <sheetFormatPr defaultRowHeight="12.75"/>
  <cols>
    <col min="1" max="1" width="33.140625" style="1645" customWidth="1"/>
    <col min="2" max="2" width="16.140625" bestFit="1" customWidth="1"/>
    <col min="3" max="3" width="2.28515625" customWidth="1"/>
    <col min="4" max="4" width="15.140625" bestFit="1" customWidth="1"/>
    <col min="5" max="5" width="1.85546875" customWidth="1"/>
    <col min="6" max="6" width="16.140625" bestFit="1" customWidth="1"/>
    <col min="7" max="7" width="14" bestFit="1" customWidth="1"/>
  </cols>
  <sheetData>
    <row r="3" spans="1:6" ht="25.5">
      <c r="A3" s="1629"/>
      <c r="B3" s="1630" t="s">
        <v>6962</v>
      </c>
      <c r="C3" s="1631"/>
      <c r="D3" s="1630" t="s">
        <v>6963</v>
      </c>
      <c r="E3" s="1632"/>
      <c r="F3" s="1633" t="s">
        <v>11314</v>
      </c>
    </row>
    <row r="4" spans="1:6">
      <c r="A4" s="1634" t="s">
        <v>5544</v>
      </c>
      <c r="B4" s="1635"/>
      <c r="C4" s="1635"/>
      <c r="D4" s="1635"/>
      <c r="E4" s="1635"/>
      <c r="F4" s="1635"/>
    </row>
    <row r="5" spans="1:6" ht="25.5">
      <c r="A5" s="1636" t="s">
        <v>11317</v>
      </c>
      <c r="B5" s="1637">
        <f>'TM 6T'!B841</f>
        <v>356930209078</v>
      </c>
      <c r="C5" s="1635"/>
      <c r="D5" s="1637">
        <f>'TM 6T'!B842</f>
        <v>2196282018</v>
      </c>
      <c r="E5" s="1635"/>
      <c r="F5" s="1637">
        <f>SUM(B5:E5)</f>
        <v>359126491096</v>
      </c>
    </row>
    <row r="6" spans="1:6" ht="25.5">
      <c r="A6" s="1636" t="s">
        <v>11318</v>
      </c>
      <c r="B6" s="1637">
        <v>0</v>
      </c>
      <c r="C6" s="1635"/>
      <c r="D6" s="1637">
        <v>0</v>
      </c>
      <c r="E6" s="1635"/>
      <c r="F6" s="1637">
        <f>SUM(B6:E6)</f>
        <v>0</v>
      </c>
    </row>
    <row r="7" spans="1:6" ht="13.5">
      <c r="A7" s="1638" t="s">
        <v>12425</v>
      </c>
      <c r="B7" s="1639">
        <f>SUM(B5:B6)</f>
        <v>356930209078</v>
      </c>
      <c r="C7" s="1639"/>
      <c r="D7" s="1639">
        <f>SUM(D5:D6)</f>
        <v>2196282018</v>
      </c>
      <c r="E7" s="1639"/>
      <c r="F7" s="1639">
        <f>SUM(F5:F6)</f>
        <v>359126491096</v>
      </c>
    </row>
    <row r="8" spans="1:6" ht="13.5">
      <c r="A8" s="1638"/>
      <c r="B8" s="1639"/>
      <c r="C8" s="1639"/>
      <c r="D8" s="1639"/>
      <c r="E8" s="1639"/>
      <c r="F8" s="1639"/>
    </row>
    <row r="9" spans="1:6">
      <c r="A9" s="1636" t="s">
        <v>12428</v>
      </c>
      <c r="B9" s="1637">
        <f>-'TM 6T'!B862</f>
        <v>-325736401049</v>
      </c>
      <c r="C9" s="1635"/>
      <c r="D9" s="1637">
        <f>-'TM 6T'!B863</f>
        <v>-7242926697</v>
      </c>
      <c r="E9" s="1635"/>
      <c r="F9" s="1637">
        <f>SUM(B9:E9)</f>
        <v>-332979327746</v>
      </c>
    </row>
    <row r="10" spans="1:6">
      <c r="A10" s="1636" t="s">
        <v>1429</v>
      </c>
      <c r="B10" s="1640">
        <f>B7+B9</f>
        <v>31193808029</v>
      </c>
      <c r="C10" s="1635"/>
      <c r="D10" s="1640">
        <f>D7+D9</f>
        <v>-5046644679</v>
      </c>
      <c r="E10" s="1635"/>
      <c r="F10" s="1637">
        <f>SUM(B10:E10)</f>
        <v>26147163350</v>
      </c>
    </row>
    <row r="11" spans="1:6">
      <c r="A11" s="1636" t="s">
        <v>5495</v>
      </c>
      <c r="B11" s="1635"/>
      <c r="C11" s="1635"/>
      <c r="D11" s="1635"/>
      <c r="E11" s="1635"/>
      <c r="F11" s="1640">
        <f ca="1">-(PL!F30+PL!F32)</f>
        <v>-5122031716</v>
      </c>
    </row>
    <row r="12" spans="1:6">
      <c r="A12" s="1636" t="s">
        <v>9133</v>
      </c>
      <c r="B12" s="1641"/>
      <c r="C12" s="1635"/>
      <c r="D12" s="1641"/>
      <c r="E12" s="1635"/>
      <c r="F12" s="1637">
        <f ca="1">SUM(F10:F11)</f>
        <v>21025131634</v>
      </c>
    </row>
    <row r="13" spans="1:6">
      <c r="A13" s="1636" t="s">
        <v>10331</v>
      </c>
      <c r="B13" s="1635"/>
      <c r="C13" s="1635"/>
      <c r="D13" s="1635"/>
      <c r="E13" s="1635"/>
      <c r="F13" s="1637">
        <f ca="1">PL!F25</f>
        <v>61579076</v>
      </c>
    </row>
    <row r="14" spans="1:6">
      <c r="A14" s="1636" t="s">
        <v>10332</v>
      </c>
      <c r="B14" s="1635"/>
      <c r="C14" s="1635"/>
      <c r="D14" s="1635"/>
      <c r="E14" s="1635"/>
      <c r="F14" s="1637">
        <f ca="1">-PL!F27</f>
        <v>-11723981418</v>
      </c>
    </row>
    <row r="15" spans="1:6">
      <c r="A15" s="1636" t="s">
        <v>12447</v>
      </c>
      <c r="B15" s="1641"/>
      <c r="C15" s="1635"/>
      <c r="D15" s="1641"/>
      <c r="E15" s="1635"/>
      <c r="F15" s="1637">
        <f ca="1">PL!F36</f>
        <v>4754250999</v>
      </c>
    </row>
    <row r="16" spans="1:6">
      <c r="A16" s="1636" t="s">
        <v>12449</v>
      </c>
      <c r="B16" s="1635"/>
      <c r="C16" s="1635"/>
      <c r="D16" s="1635"/>
      <c r="E16" s="1635"/>
      <c r="F16" s="1637">
        <f ca="1">-PL!F38</f>
        <v>-9606900088</v>
      </c>
    </row>
    <row r="17" spans="1:7" ht="25.5" hidden="1">
      <c r="A17" s="1636" t="s">
        <v>3624</v>
      </c>
      <c r="B17" s="1640">
        <f>B14-B16</f>
        <v>0</v>
      </c>
      <c r="C17" s="1635"/>
      <c r="D17" s="1640">
        <f>D14-D16</f>
        <v>0</v>
      </c>
      <c r="E17" s="1635"/>
      <c r="F17" s="1637">
        <f>SUM(B17:E17)</f>
        <v>0</v>
      </c>
    </row>
    <row r="18" spans="1:7" ht="25.5">
      <c r="A18" s="1636" t="s">
        <v>8170</v>
      </c>
      <c r="B18" s="1635"/>
      <c r="C18" s="1635"/>
      <c r="D18" s="1635"/>
      <c r="E18" s="1635"/>
      <c r="F18" s="1637">
        <f ca="1">-PL!F46</f>
        <v>-998132187</v>
      </c>
    </row>
    <row r="19" spans="1:7" ht="25.5" hidden="1">
      <c r="A19" s="1636" t="s">
        <v>405</v>
      </c>
      <c r="B19" s="1635"/>
      <c r="C19" s="1635"/>
      <c r="D19" s="1635"/>
      <c r="E19" s="1635"/>
      <c r="F19" s="1640">
        <v>0</v>
      </c>
    </row>
    <row r="20" spans="1:7" ht="27.75" thickBot="1">
      <c r="A20" s="1642" t="s">
        <v>407</v>
      </c>
      <c r="B20" s="1643"/>
      <c r="C20" s="1643"/>
      <c r="D20" s="1643"/>
      <c r="E20" s="1643"/>
      <c r="F20" s="1644">
        <f ca="1">SUM(F12:F19)</f>
        <v>3511948016</v>
      </c>
      <c r="G20" s="1657">
        <f ca="1">F20-PL!F50</f>
        <v>0</v>
      </c>
    </row>
    <row r="21" spans="1:7" ht="13.5" thickTop="1"/>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J7"/>
  <sheetViews>
    <sheetView workbookViewId="0">
      <selection activeCell="B2" sqref="B2:B4"/>
    </sheetView>
  </sheetViews>
  <sheetFormatPr defaultRowHeight="12.75"/>
  <cols>
    <col min="1" max="1" width="32.140625" customWidth="1"/>
    <col min="2" max="2" width="17.7109375" style="1685" bestFit="1" customWidth="1"/>
    <col min="10" max="10" width="12" bestFit="1" customWidth="1"/>
  </cols>
  <sheetData>
    <row r="1" spans="1:10">
      <c r="J1">
        <v>7428500000</v>
      </c>
    </row>
    <row r="2" spans="1:10" ht="15">
      <c r="A2" s="1628" t="s">
        <v>14285</v>
      </c>
      <c r="B2" s="1685">
        <v>20493835284</v>
      </c>
      <c r="J2">
        <v>14713556362</v>
      </c>
    </row>
    <row r="3" spans="1:10" ht="15">
      <c r="A3" s="1628" t="s">
        <v>14286</v>
      </c>
      <c r="B3" s="1685">
        <v>22142056362</v>
      </c>
      <c r="J3">
        <f>J2+J1</f>
        <v>22142056362</v>
      </c>
    </row>
    <row r="4" spans="1:10" ht="14.25">
      <c r="A4" s="1684" t="s">
        <v>11314</v>
      </c>
      <c r="B4" s="1685">
        <f>SUM(B2:B3)</f>
        <v>42635891646</v>
      </c>
      <c r="J4">
        <v>10268181819</v>
      </c>
    </row>
    <row r="5" spans="1:10">
      <c r="B5" s="1685">
        <f ca="1">B4-PL!F15</f>
        <v>-316490599450</v>
      </c>
      <c r="J5">
        <v>821818182</v>
      </c>
    </row>
    <row r="6" spans="1:10">
      <c r="J6">
        <v>9403835283</v>
      </c>
    </row>
    <row r="7" spans="1:10">
      <c r="J7">
        <f>SUM(J4:J6)</f>
        <v>20493835284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2.75"/>
  <sheetData>
    <row r="1" spans="1:1" ht="15">
      <c r="A1" s="1553"/>
    </row>
    <row r="2" spans="1:1" ht="15">
      <c r="A2" s="1553"/>
    </row>
    <row r="3" spans="1:1" ht="15">
      <c r="A3" s="1553"/>
    </row>
    <row r="4" spans="1:1" ht="15">
      <c r="A4" s="155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dimension ref="A1:C9"/>
  <sheetViews>
    <sheetView workbookViewId="0">
      <selection activeCell="C5" sqref="C5"/>
    </sheetView>
  </sheetViews>
  <sheetFormatPr defaultRowHeight="12.75"/>
  <cols>
    <col min="1" max="1" width="28.5703125" style="1737" customWidth="1"/>
    <col min="2" max="2" width="19.5703125" style="1737" customWidth="1"/>
    <col min="3" max="3" width="17.7109375" style="1737" customWidth="1"/>
    <col min="4" max="16384" width="9.140625" style="1737"/>
  </cols>
  <sheetData>
    <row r="1" spans="1:3">
      <c r="A1" s="1736" t="s">
        <v>14372</v>
      </c>
      <c r="B1" s="1737">
        <f>WK!V303</f>
        <v>-259712</v>
      </c>
    </row>
    <row r="2" spans="1:3">
      <c r="A2" s="1736" t="s">
        <v>14373</v>
      </c>
      <c r="B2" s="1738">
        <v>0.8</v>
      </c>
    </row>
    <row r="3" spans="1:3">
      <c r="A3" s="1736" t="s">
        <v>14374</v>
      </c>
      <c r="B3" s="1738">
        <v>0.2</v>
      </c>
    </row>
    <row r="4" spans="1:3">
      <c r="A4" s="1736" t="s">
        <v>14375</v>
      </c>
      <c r="B4" s="1737">
        <f>ROUND(B1*B3,0)</f>
        <v>-51942</v>
      </c>
    </row>
    <row r="6" spans="1:3">
      <c r="B6" s="1736"/>
      <c r="C6" s="1736"/>
    </row>
    <row r="7" spans="1:3">
      <c r="A7" s="1736"/>
    </row>
    <row r="8" spans="1:3">
      <c r="A8" s="1736"/>
    </row>
    <row r="9" spans="1:3" s="1739"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58</vt:i4>
      </vt:variant>
    </vt:vector>
  </HeadingPairs>
  <TitlesOfParts>
    <vt:vector size="85" baseType="lpstr">
      <vt:lpstr>Menu</vt:lpstr>
      <vt:lpstr>PAJE</vt:lpstr>
      <vt:lpstr>BS</vt:lpstr>
      <vt:lpstr>PL (2)</vt:lpstr>
      <vt:lpstr>PL</vt:lpstr>
      <vt:lpstr>CF1</vt:lpstr>
      <vt:lpstr>WK</vt:lpstr>
      <vt:lpstr>TM 6T</vt:lpstr>
      <vt:lpstr>TM(TSCD) </vt:lpstr>
      <vt:lpstr>TM(NV)</vt:lpstr>
      <vt:lpstr>Gia tri hop ly</vt:lpstr>
      <vt:lpstr>Thoi han thanh toan</vt:lpstr>
      <vt:lpstr>INFOR</vt:lpstr>
      <vt:lpstr>TS BP </vt:lpstr>
      <vt:lpstr>KQKD bo phan</vt:lpstr>
      <vt:lpstr>TM CF1</vt:lpstr>
      <vt:lpstr>TM(Lienquan)</vt:lpstr>
      <vt:lpstr>BSPL</vt:lpstr>
      <vt:lpstr>BSPL2</vt:lpstr>
      <vt:lpstr>BSPL4</vt:lpstr>
      <vt:lpstr>BSPL3</vt:lpstr>
      <vt:lpstr>CF2</vt:lpstr>
      <vt:lpstr>CTPT</vt:lpstr>
      <vt:lpstr>KQKD BP</vt:lpstr>
      <vt:lpstr>Khu vuc dia ly</vt:lpstr>
      <vt:lpstr>Sheet1</vt:lpstr>
      <vt:lpstr>WP hop nhat</vt:lpstr>
      <vt:lpstr>bsxn</vt:lpstr>
      <vt:lpstr>checkpaje</vt:lpstr>
      <vt:lpstr>checkpaje2</vt:lpstr>
      <vt:lpstr>checkpaje3</vt:lpstr>
      <vt:lpstr>PAJE!Criteria</vt:lpstr>
      <vt:lpstr>PAJE!Extract</vt:lpstr>
      <vt:lpstr>hntdc</vt:lpstr>
      <vt:lpstr>listcty</vt:lpstr>
      <vt:lpstr>listcty2</vt:lpstr>
      <vt:lpstr>listcty3</vt:lpstr>
      <vt:lpstr>paje63</vt:lpstr>
      <vt:lpstr>pajeaa</vt:lpstr>
      <vt:lpstr>pajecc</vt:lpstr>
      <vt:lpstr>pajede</vt:lpstr>
      <vt:lpstr>pajede2</vt:lpstr>
      <vt:lpstr>pajeu2</vt:lpstr>
      <vt:lpstr>pajew2</vt:lpstr>
      <vt:lpstr>pajew3</vt:lpstr>
      <vt:lpstr>pajew4</vt:lpstr>
      <vt:lpstr>BS!Print_Area</vt:lpstr>
      <vt:lpstr>BSPL!Print_Area</vt:lpstr>
      <vt:lpstr>BSPL2!Print_Area</vt:lpstr>
      <vt:lpstr>BSPL4!Print_Area</vt:lpstr>
      <vt:lpstr>'CF1'!Print_Area</vt:lpstr>
      <vt:lpstr>'CF2'!Print_Area</vt:lpstr>
      <vt:lpstr>CTPT!Print_Area</vt:lpstr>
      <vt:lpstr>PAJE!Print_Area</vt:lpstr>
      <vt:lpstr>PL!Print_Area</vt:lpstr>
      <vt:lpstr>'PL (2)'!Print_Area</vt:lpstr>
      <vt:lpstr>'Thoi han thanh toan'!Print_Area</vt:lpstr>
      <vt:lpstr>WK!Print_Area</vt:lpstr>
      <vt:lpstr>BS!Print_Titles</vt:lpstr>
      <vt:lpstr>BSPL!Print_Titles</vt:lpstr>
      <vt:lpstr>BSPL2!Print_Titles</vt:lpstr>
      <vt:lpstr>BSPL3!Print_Titles</vt:lpstr>
      <vt:lpstr>BSPL4!Print_Titles</vt:lpstr>
      <vt:lpstr>'CF1'!Print_Titles</vt:lpstr>
      <vt:lpstr>'CF2'!Print_Titles</vt:lpstr>
      <vt:lpstr>'Gia tri hop ly'!Print_Titles</vt:lpstr>
      <vt:lpstr>PAJE!Print_Titles</vt:lpstr>
      <vt:lpstr>WK!Print_Titles</vt:lpstr>
      <vt:lpstr>BSPL!printlistms</vt:lpstr>
      <vt:lpstr>BSPL4!printlistms</vt:lpstr>
      <vt:lpstr>rangebs507</vt:lpstr>
      <vt:lpstr>rangebs507ms</vt:lpstr>
      <vt:lpstr>rangebsck</vt:lpstr>
      <vt:lpstr>rangebsdk</vt:lpstr>
      <vt:lpstr>rangecountct</vt:lpstr>
      <vt:lpstr>Rangegtbs</vt:lpstr>
      <vt:lpstr>Rangemsbs</vt:lpstr>
      <vt:lpstr>TMCF1</vt:lpstr>
      <vt:lpstr>TMCF1h1h416</vt:lpstr>
      <vt:lpstr>TMCF1sdc</vt:lpstr>
      <vt:lpstr>WK_CF1</vt:lpstr>
      <vt:lpstr>WK_DIFF</vt:lpstr>
      <vt:lpstr>wkc1c401</vt:lpstr>
      <vt:lpstr>xn</vt:lpstr>
      <vt:lpstr>xn2</vt:lpstr>
    </vt:vector>
  </TitlesOfParts>
  <Company>Microsoft,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A&amp;C Ha Noi Financial Statements</dc:title>
  <dc:subject>1</dc:subject>
  <dc:creator>Truong Hong Quan</dc:creator>
  <dc:description>20/10/</dc:description>
  <cp:lastModifiedBy>MjssLove18</cp:lastModifiedBy>
  <cp:lastPrinted>2015-08-12T03:36:04Z</cp:lastPrinted>
  <dcterms:created xsi:type="dcterms:W3CDTF">2009-01-06T01:07:46Z</dcterms:created>
  <dcterms:modified xsi:type="dcterms:W3CDTF">2015-08-12T09:18:21Z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2be26817f26e4c049ad7e5c4855a42ad.psdsxs" Id="R7a8db73cd8cd4600" /></Relationships>
</file>